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charts/chart1.xml" ContentType="application/vnd.openxmlformats-officedocument.drawingml.chart+xml"/>
  <Override PartName="/xl/charts/chart2.xml" ContentType="application/vnd.openxmlformats-officedocument.drawingml.chart+xml"/>
  <Override PartName="/xl/drawings/drawing4.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drawings/drawing5.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drawings/drawing6.xml" ContentType="application/vnd.openxmlformats-officedocument.drawing+xml"/>
  <Override PartName="/xl/charts/chart12.xml" ContentType="application/vnd.openxmlformats-officedocument.drawingml.chart+xml"/>
  <Override PartName="/xl/drawings/drawing7.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showInkAnnotation="0" updateLinks="never" codeName="ThisWorkbook" defaultThemeVersion="124226"/>
  <mc:AlternateContent xmlns:mc="http://schemas.openxmlformats.org/markup-compatibility/2006">
    <mc:Choice Requires="x15">
      <x15ac:absPath xmlns:x15ac="http://schemas.microsoft.com/office/spreadsheetml/2010/11/ac" url="D:\__Workspace\20250304다목적자동차 기술개발_CBTP_100M\02 HW\03 LLC\설계 툴\LLC 설계 디자인_250926\"/>
    </mc:Choice>
  </mc:AlternateContent>
  <xr:revisionPtr revIDLastSave="0" documentId="13_ncr:1_{C8C6C8ED-D40E-405A-8DB1-509851B6470A}" xr6:coauthVersionLast="47" xr6:coauthVersionMax="47" xr10:uidLastSave="{00000000-0000-0000-0000-000000000000}"/>
  <workbookProtection workbookAlgorithmName="SHA-512" workbookHashValue="hui0Xiu8x7qXzsjqYkKi8tYxGjmkxhGA7b6px3sZGcG6cwsEovxz8A2yNJvwugIMxc5ulvoTwlNpHC6zifq/hg==" workbookSaltValue="6xKFJuh+r5i3KJry3YSOcw==" workbookSpinCount="100000" lockStructure="1"/>
  <bookViews>
    <workbookView xWindow="11175" yWindow="3450" windowWidth="23250" windowHeight="15450" xr2:uid="{00000000-000D-0000-FFFF-FFFF00000000}"/>
  </bookViews>
  <sheets>
    <sheet name="SCHEMATIC" sheetId="3" r:id="rId1"/>
    <sheet name="Transformer Models" sheetId="15" r:id="rId2"/>
    <sheet name="DESIGN INPUTS AND CALCULATIONS" sheetId="1" r:id="rId3"/>
    <sheet name="tables and calculations" sheetId="2" state="hidden" r:id="rId4"/>
    <sheet name="Compensation" sheetId="4" state="hidden" r:id="rId5"/>
    <sheet name="Change Log" sheetId="5" state="hidden" r:id="rId6"/>
    <sheet name="ToDo" sheetId="6" state="hidden" r:id="rId7"/>
    <sheet name="Integrated Leakage" sheetId="11" state="hidden" r:id="rId8"/>
    <sheet name="Comepsation and Transient" sheetId="13" r:id="rId9"/>
    <sheet name="Data" sheetId="14" state="hidden" r:id="rId10"/>
    <sheet name="App Notes and Reference Designs" sheetId="12" r:id="rId11"/>
  </sheets>
  <externalReferences>
    <externalReference r:id="rId12"/>
    <externalReference r:id="rId13"/>
  </externalReferences>
  <definedNames>
    <definedName name="_xlnm._FilterDatabase" localSheetId="2" hidden="1">'DESIGN INPUTS AND CALCULATIONS'!$A$179:$E$197</definedName>
    <definedName name="µS">#REF!</definedName>
    <definedName name="a_cf_1">#REF!</definedName>
    <definedName name="alpha_Cf2">'Comepsation and Transient'!$Q$18</definedName>
    <definedName name="Bvdss">'DESIGN INPUTS AND CALCULATIONS'!#REF!</definedName>
    <definedName name="C_1initial">'tables and calculations'!$K$189</definedName>
    <definedName name="C_1llc_filter">'DESIGN INPUTS AND CALCULATIONS'!#REF!</definedName>
    <definedName name="C_1rec">'tables and calculations'!$K$190</definedName>
    <definedName name="C_f1">'tables and calculations'!$F$195</definedName>
    <definedName name="C_f2">'tables and calculations'!$E$197</definedName>
    <definedName name="C_s1">'tables and calculations'!$E$184</definedName>
    <definedName name="C_s2">'tables and calculations'!$F$203</definedName>
    <definedName name="Cblk">'DESIGN INPUTS AND CALCULATIONS'!#REF!</definedName>
    <definedName name="Cblk_initial">'tables and calculations'!$K$203</definedName>
    <definedName name="Cblk_rec">'tables and calculations'!$K$204</definedName>
    <definedName name="Cbulk_initial">'tables and calculations'!#REF!</definedName>
    <definedName name="ccomp">#REF!</definedName>
    <definedName name="CdivH">#REF!</definedName>
    <definedName name="CdivH1">#REF!</definedName>
    <definedName name="CdivH2">'Comepsation and Transient'!$I$6</definedName>
    <definedName name="Cdivision">#REF!</definedName>
    <definedName name="CdivL">#REF!</definedName>
    <definedName name="CdivL1">#REF!</definedName>
    <definedName name="CdivL2">'Comepsation and Transient'!$I$7</definedName>
    <definedName name="Cdivp">#REF!</definedName>
    <definedName name="Cdivp2">'Comepsation and Transient'!$I$8</definedName>
    <definedName name="Cdivs">#REF!</definedName>
    <definedName name="Cdivs2">'Comepsation and Transient'!$I$9</definedName>
    <definedName name="Ceq">'DESIGN INPUTS AND CALCULATIONS'!#REF!</definedName>
    <definedName name="Cf">#REF!</definedName>
    <definedName name="cfeedforward">#REF!</definedName>
    <definedName name="Cforward2">'Comepsation and Transient'!$P$15</definedName>
    <definedName name="Cin">'DESIGN INPUTS AND CALCULATIONS'!#REF!</definedName>
    <definedName name="Cin_initial">'tables and calculations'!$K$196</definedName>
    <definedName name="Cin_rec">'tables and calculations'!$K$197</definedName>
    <definedName name="Cj">#REF!</definedName>
    <definedName name="Co">#REF!</definedName>
    <definedName name="Coss">#REF!</definedName>
    <definedName name="Coss_LLC">'DESIGN INPUTS AND CALCULATIONS'!#REF!</definedName>
    <definedName name="Coss_pfc">'DESIGN INPUTS AND CALCULATIONS'!#REF!</definedName>
    <definedName name="cout">#REF!</definedName>
    <definedName name="Coutput2">'Comepsation and Transient'!$D$10</definedName>
    <definedName name="Cr">'DESIGN INPUTS AND CALCULATIONS'!$C$93</definedName>
    <definedName name="Cr_initial">'tables and calculations'!$K$182</definedName>
    <definedName name="Cr_rec">'tables and calculations'!$K$183</definedName>
    <definedName name="Cres">#REF!</definedName>
    <definedName name="Cs_1">'tables and calculations'!$E$184</definedName>
    <definedName name="CTR">#REF!</definedName>
    <definedName name="currentransferratio2">'Comepsation and Transient'!$P$8</definedName>
    <definedName name="currenttransferratio">#REF!</definedName>
    <definedName name="Cv">#REF!</definedName>
    <definedName name="Cvcc">'DESIGN INPUTS AND CALCULATIONS'!#REF!</definedName>
    <definedName name="Cvolt2">'Comepsation and Transient'!$P$14</definedName>
    <definedName name="Cz">#REF!</definedName>
    <definedName name="czero">#REF!</definedName>
    <definedName name="Czero2">'Comepsation and Transient'!$P$12</definedName>
    <definedName name="D_Step">#REF!</definedName>
    <definedName name="D_Step2">'Comepsation and Transient'!$N$34</definedName>
    <definedName name="dcgain">#REF!</definedName>
    <definedName name="deltaVin">'DESIGN INPUTS AND CALCULATIONS'!#REF!</definedName>
    <definedName name="Div_Nt_input">Data!$R$30</definedName>
    <definedName name="Div_Nt_load">#REF!</definedName>
    <definedName name="div_nt_load_1">#REF!</definedName>
    <definedName name="Div_Nt_load2">Data!$R$27</definedName>
    <definedName name="Dstep">#REF!</definedName>
    <definedName name="duty_step2">'Comepsation and Transient'!$I$14</definedName>
    <definedName name="dutystep">#REF!</definedName>
    <definedName name="dutystep1">#REF!</definedName>
    <definedName name="eff">'DESIGN INPUTS AND CALCULATIONS'!$C$29</definedName>
    <definedName name="effectiveL2">Data!$U$10</definedName>
    <definedName name="Energy_C">'DESIGN INPUTS AND CALCULATIONS'!#REF!</definedName>
    <definedName name="Energy_L">'DESIGN INPUTS AND CALCULATIONS'!#REF!</definedName>
    <definedName name="ESR">'DESIGN INPUTS AND CALCULATIONS'!$C$141</definedName>
    <definedName name="f_load">#REF!</definedName>
    <definedName name="f_load_1">#REF!</definedName>
    <definedName name="f_load_2">'Comepsation and Transient'!$N$35</definedName>
    <definedName name="f_pfc">'DESIGN INPUTS AND CALCULATIONS'!#REF!</definedName>
    <definedName name="f_roll">#REF!</definedName>
    <definedName name="F_roll2">'Comepsation and Transient'!$P$9</definedName>
    <definedName name="f_rolloff">#REF!</definedName>
    <definedName name="f0">'DESIGN INPUTS AND CALCULATIONS'!$C$98</definedName>
    <definedName name="feedselect">#REF!</definedName>
    <definedName name="feedtype">#REF!</definedName>
    <definedName name="feedtype2">'Comepsation and Transient'!$Q$20</definedName>
    <definedName name="Fline">'Comepsation and Transient'!$D$21</definedName>
    <definedName name="fline_max">'DESIGN INPUTS AND CALCULATIONS'!#REF!</definedName>
    <definedName name="fline_min">'DESIGN INPUTS AND CALCULATIONS'!#REF!</definedName>
    <definedName name="fllc">'DESIGN INPUTS AND CALCULATIONS'!$C$37</definedName>
    <definedName name="fload">#REF!</definedName>
    <definedName name="fn">#REF!</definedName>
    <definedName name="fn_Mgmax">'DESIGN INPUTS AND CALCULATIONS'!$C$103</definedName>
    <definedName name="fn_Mgmin">'DESIGN INPUTS AND CALCULATIONS'!$C$104</definedName>
    <definedName name="fNmax">'DESIGN INPUTS AND CALCULATIONS'!$C$58</definedName>
    <definedName name="Fo">#REF!</definedName>
    <definedName name="fout">#REF!</definedName>
    <definedName name="foutput2">'Comepsation and Transient'!$D$19</definedName>
    <definedName name="fratio">#REF!</definedName>
    <definedName name="freq_load2">'Comepsation and Transient'!$I$15</definedName>
    <definedName name="freq_ratio2">Data!$U$7</definedName>
    <definedName name="Fs">#REF!</definedName>
    <definedName name="fsw">#REF!</definedName>
    <definedName name="fsw_max">'DESIGN INPUTS AND CALCULATIONS'!$C$105</definedName>
    <definedName name="fsw_min">'DESIGN INPUTS AND CALCULATIONS'!$C$106</definedName>
    <definedName name="gain">#REF!</definedName>
    <definedName name="gain2">#REF!</definedName>
    <definedName name="GainDC2">Data!$U$23</definedName>
    <definedName name="Gdc">#REF!</definedName>
    <definedName name="Gdc_ccm">#REF!</definedName>
    <definedName name="Gdc_ccm2">Data!$U$15</definedName>
    <definedName name="Gdc_dcm">#REF!</definedName>
    <definedName name="Gdc_dcm2">Data!$U$16</definedName>
    <definedName name="I_step">#REF!</definedName>
    <definedName name="I_step2">'Comepsation and Transient'!$I$13</definedName>
    <definedName name="Ibridge">'DESIGN INPUTS AND CALCULATIONS'!#REF!</definedName>
    <definedName name="Ic_out">'DESIGN INPUTS AND CALCULATIONS'!$C$140</definedName>
    <definedName name="Icblk_ripple">'DESIGN INPUTS AND CALCULATIONS'!#REF!</definedName>
    <definedName name="Ihfr_pfc">'DESIGN INPUTS AND CALCULATIONS'!#REF!</definedName>
    <definedName name="Ihfr_pfctarget">'DESIGN INPUTS AND CALCULATIONS'!#REF!</definedName>
    <definedName name="Il_peak">'DESIGN INPUTS AND CALCULATIONS'!#REF!</definedName>
    <definedName name="Iline_avg">'DESIGN INPUTS AND CALCULATIONS'!#REF!</definedName>
    <definedName name="Iline_peak">'DESIGN INPUTS AND CALCULATIONS'!#REF!</definedName>
    <definedName name="Iline_rms">'DESIGN INPUTS AND CALCULATIONS'!#REF!</definedName>
    <definedName name="Iloadstep">#REF!</definedName>
    <definedName name="Im">'DESIGN INPUTS AND CALCULATIONS'!$C$109</definedName>
    <definedName name="Im_peak">'DESIGN INPUTS AND CALCULATIONS'!#REF!</definedName>
    <definedName name="ImageLookup">'tables and calculations'!$K$401:$M$401</definedName>
    <definedName name="Io">#REF!</definedName>
    <definedName name="Ioe">'DESIGN INPUTS AND CALCULATIONS'!$C$108</definedName>
    <definedName name="Iout">'DESIGN INPUTS AND CALCULATIONS'!$C$27</definedName>
    <definedName name="Iout_pfc">'DESIGN INPUTS AND CALCULATIONS'!#REF!</definedName>
    <definedName name="Ioutput">#REF!</definedName>
    <definedName name="Ioutput2">'Comepsation and Transient'!$D$9</definedName>
    <definedName name="Iq_LLC">'DESIGN INPUTS AND CALCULATIONS'!$C$131</definedName>
    <definedName name="Ir">'DESIGN INPUTS AND CALCULATIONS'!$C$110</definedName>
    <definedName name="Iramp">#REF!</definedName>
    <definedName name="Iramp2">Data!$R$25</definedName>
    <definedName name="Irect">'DESIGN INPUTS AND CALCULATIONS'!$C$138</definedName>
    <definedName name="Iripple_factor">'DESIGN INPUTS AND CALCULATIONS'!#REF!</definedName>
    <definedName name="Isav">'DESIGN INPUTS AND CALCULATIONS'!$C$135</definedName>
    <definedName name="Isetp_avg1">#REF!</definedName>
    <definedName name="Istep">#REF!</definedName>
    <definedName name="Istep_avg">#REF!</definedName>
    <definedName name="Istep_avg2">'Comepsation and Transient'!$I$20</definedName>
    <definedName name="Istep1">#REF!</definedName>
    <definedName name="Istep2">'Comepsation and Transient'!$N$33</definedName>
    <definedName name="junctioncap2">'Comepsation and Transient'!$I$11</definedName>
    <definedName name="k_slew">#REF!</definedName>
    <definedName name="k_slew1">#REF!</definedName>
    <definedName name="k_slew2">'Comepsation and Transient'!$N$36</definedName>
    <definedName name="Keq">#REF!</definedName>
    <definedName name="Kf">#REF!</definedName>
    <definedName name="Kfeed2">Data!$U$21</definedName>
    <definedName name="Kff">#REF!</definedName>
    <definedName name="kHz">'tables and calculations'!$B$184</definedName>
    <definedName name="kilihertz">#REF!</definedName>
    <definedName name="kilihertz2">Data!$R$6</definedName>
    <definedName name="kiliohm">#REF!</definedName>
    <definedName name="kiliOhm2">Data!$R$18</definedName>
    <definedName name="Kin">#REF!</definedName>
    <definedName name="Kin_1">#REF!</definedName>
    <definedName name="Kinput2">Data!$U$22</definedName>
    <definedName name="kOhm">'tables and calculations'!$B$195</definedName>
    <definedName name="kOhms">[1]data!$H$18</definedName>
    <definedName name="kslew">#REF!</definedName>
    <definedName name="kslewrate">#REF!</definedName>
    <definedName name="kslewrate2">'Comepsation and Transient'!$I$16</definedName>
    <definedName name="Kth">#REF!</definedName>
    <definedName name="Kth_2">Data!$U$20</definedName>
    <definedName name="Kv">#REF!</definedName>
    <definedName name="Kv_1">#REF!</definedName>
    <definedName name="Kv_2">Data!$U$19</definedName>
    <definedName name="kΩ">#REF!</definedName>
    <definedName name="lambda">#REF!</definedName>
    <definedName name="Le">#REF!</definedName>
    <definedName name="leeee">#REF!</definedName>
    <definedName name="Lm">'DESIGN INPUTS AND CALCULATIONS'!$C$97</definedName>
    <definedName name="Lm_rec">'DESIGN INPUTS AND CALCULATIONS'!$C$96</definedName>
    <definedName name="lmabda2">'Comepsation and Transient'!$I$10</definedName>
    <definedName name="lmag">#REF!</definedName>
    <definedName name="Ln">'DESIGN INPUTS AND CALCULATIONS'!$C$100</definedName>
    <definedName name="Ln_selected">'DESIGN INPUTS AND CALCULATIONS'!$C$55</definedName>
    <definedName name="Lnratio2">Data!$U$6</definedName>
    <definedName name="loadfreq">#REF!</definedName>
    <definedName name="loadresistance">#REF!</definedName>
    <definedName name="Lpfc">'DESIGN INPUTS AND CALCULATIONS'!#REF!</definedName>
    <definedName name="Lpfc_rec">'DESIGN INPUTS AND CALCULATIONS'!#REF!</definedName>
    <definedName name="Lr">'DESIGN INPUTS AND CALCULATIONS'!$C$95</definedName>
    <definedName name="Lr_rec">'DESIGN INPUTS AND CALCULATIONS'!$C$94</definedName>
    <definedName name="Lratio">#REF!</definedName>
    <definedName name="Ls">#REF!</definedName>
    <definedName name="Lseries2">'Comepsation and Transient'!$D$13</definedName>
    <definedName name="m_H">#REF!</definedName>
    <definedName name="M_Hz">#REF!</definedName>
    <definedName name="M_Ohm">#REF!</definedName>
    <definedName name="M_Ω">#REF!</definedName>
    <definedName name="mA">'tables and calculations'!$B$187</definedName>
    <definedName name="magL2">'Comepsation and Transient'!$D$12</definedName>
    <definedName name="megahertz2">Data!$R$16</definedName>
    <definedName name="megaohm2">Data!$R$22</definedName>
    <definedName name="MegOhm">[1]data!$H$22</definedName>
    <definedName name="Metccm2">Data!$U$17</definedName>
    <definedName name="Mg_max">'DESIGN INPUTS AND CALCULATIONS'!$C$47</definedName>
    <definedName name="Mg_min">'DESIGN INPUTS AND CALCULATIONS'!$C$46</definedName>
    <definedName name="Mg_noload">'DESIGN INPUTS AND CALCULATIONS'!$C$57</definedName>
    <definedName name="mH">#REF!</definedName>
    <definedName name="MHz">'tables and calculations'!$B$193</definedName>
    <definedName name="micro_second">#REF!</definedName>
    <definedName name="microA">#REF!</definedName>
    <definedName name="microampere2">Data!$R$17</definedName>
    <definedName name="microC">#REF!</definedName>
    <definedName name="microC2">Data!$R$21</definedName>
    <definedName name="microF2">Data!$R$5</definedName>
    <definedName name="microfarad">#REF!</definedName>
    <definedName name="microhenry">#REF!</definedName>
    <definedName name="microhenry2">Data!$R$12</definedName>
    <definedName name="microsecond">#REF!</definedName>
    <definedName name="microsecond2">Data!$R$10</definedName>
    <definedName name="miliampere">#REF!</definedName>
    <definedName name="miliampere2">Data!$R$9</definedName>
    <definedName name="milihenry2">Data!$R$23</definedName>
    <definedName name="miliohm">#REF!</definedName>
    <definedName name="miliOhm2">Data!$R$7</definedName>
    <definedName name="milisecond">#REF!</definedName>
    <definedName name="milisecond2">Data!$R$8</definedName>
    <definedName name="miliV">#REF!</definedName>
    <definedName name="milivolt2">Data!$R$4</definedName>
    <definedName name="miliW">#REF!</definedName>
    <definedName name="miliwatt2">Data!$R$14</definedName>
    <definedName name="mocroS2">Data!$R$11</definedName>
    <definedName name="mOhm">'tables and calculations'!$B$185</definedName>
    <definedName name="ms">'tables and calculations'!$B$186</definedName>
    <definedName name="Mstccm">#REF!</definedName>
    <definedName name="Mstccm1">#REF!</definedName>
    <definedName name="Mstdcm">#REF!</definedName>
    <definedName name="Mstdcm1">#REF!</definedName>
    <definedName name="Mstdcm2">Data!$U$18</definedName>
    <definedName name="mV">'tables and calculations'!$B$182</definedName>
    <definedName name="mW">'tables and calculations'!$B$191</definedName>
    <definedName name="mΩ">#REF!</definedName>
    <definedName name="N">#REF!</definedName>
    <definedName name="N_FFT">#REF!</definedName>
    <definedName name="N_FFT_1">#REF!</definedName>
    <definedName name="N_FFT2">Data!$R$28</definedName>
    <definedName name="N_t_load">#REF!</definedName>
    <definedName name="N_t_load1">#REF!</definedName>
    <definedName name="N_t_load2">'Comepsation and Transient'!$N$40</definedName>
    <definedName name="nanoC">#REF!</definedName>
    <definedName name="nanoC2">Data!$R$19</definedName>
    <definedName name="nanoF2">Data!$R$20</definedName>
    <definedName name="nanofarad">#REF!</definedName>
    <definedName name="nanoH">#REF!</definedName>
    <definedName name="nanoH2">Data!$R$24</definedName>
    <definedName name="nanoS">#REF!</definedName>
    <definedName name="nanos2">Data!$R$13</definedName>
    <definedName name="nC">'tables and calculations'!$B$196</definedName>
    <definedName name="nF">'tables and calculations'!$B$197</definedName>
    <definedName name="nH">#REF!</definedName>
    <definedName name="Nps">'DESIGN INPUTS AND CALCULATIONS'!$C$40</definedName>
    <definedName name="Nps_rec">'DESIGN INPUTS AND CALCULATIONS'!#REF!</definedName>
    <definedName name="ns">'tables and calculations'!$B$190</definedName>
    <definedName name="Nt_input">Data!$R$29</definedName>
    <definedName name="Nt_load">#REF!</definedName>
    <definedName name="nt_load1">#REF!</definedName>
    <definedName name="Nt_load2">Data!$R$26</definedName>
    <definedName name="ohm_second">Data!$U$4</definedName>
    <definedName name="ohm_second0">Data!$U$5</definedName>
    <definedName name="ohmo">#REF!</definedName>
    <definedName name="ohmsecond">#REF!</definedName>
    <definedName name="omega1">#REF!</definedName>
    <definedName name="omega1_2">Data!$U$26</definedName>
    <definedName name="omega2">#REF!</definedName>
    <definedName name="omega2_2">Data!$U$27</definedName>
    <definedName name="omega3">#REF!</definedName>
    <definedName name="omega3_2">Data!$U$28</definedName>
    <definedName name="omega4">#REF!</definedName>
    <definedName name="omega4_2">Data!$U$29</definedName>
    <definedName name="omega5">#REF!</definedName>
    <definedName name="omega5_2">Data!$U$30</definedName>
    <definedName name="omegap">#REF!</definedName>
    <definedName name="omegap2">Data!$U$12</definedName>
    <definedName name="omegapole0">Data!$U$13</definedName>
    <definedName name="omegat2">Data!$U$25</definedName>
    <definedName name="Pbridge">'DESIGN INPUTS AND CALCULATIONS'!#REF!</definedName>
    <definedName name="PF">'DESIGN INPUTS AND CALCULATIONS'!#REF!</definedName>
    <definedName name="picoF">'tables and calculations'!$B$192</definedName>
    <definedName name="picoF2">Data!$R$15</definedName>
    <definedName name="picofarad">#REF!</definedName>
    <definedName name="Pin">[2]CALCULATIONS!$C$30</definedName>
    <definedName name="pole0">#REF!</definedName>
    <definedName name="Pout">'DESIGN INPUTS AND CALCULATIONS'!$C$26</definedName>
    <definedName name="Ppfc_diode">'DESIGN INPUTS AND CALCULATIONS'!#REF!</definedName>
    <definedName name="Ppfc_diode_cond">'DESIGN INPUTS AND CALCULATIONS'!#REF!</definedName>
    <definedName name="Ppfcdiode_rr">'DESIGN INPUTS AND CALCULATIONS'!#REF!</definedName>
    <definedName name="Pqpfc">'DESIGN INPUTS AND CALCULATIONS'!#REF!</definedName>
    <definedName name="Pqpfc_cond">'DESIGN INPUTS AND CALCULATIONS'!#REF!</definedName>
    <definedName name="Pqpfc_sw">'DESIGN INPUTS AND CALCULATIONS'!#REF!</definedName>
    <definedName name="Prcs_llc">'DESIGN INPUTS AND CALCULATIONS'!#REF!</definedName>
    <definedName name="Q">#REF!</definedName>
    <definedName name="q_Rz_Cz_2">'Comepsation and Transient'!$Q$19</definedName>
    <definedName name="Qe">'DESIGN INPUTS AND CALCULATIONS'!$C$101</definedName>
    <definedName name="Qe_selected">'DESIGN INPUTS AND CALCULATIONS'!$C$56</definedName>
    <definedName name="Qfactor2">Data!$U$3</definedName>
    <definedName name="Qp">#REF!</definedName>
    <definedName name="Qp_1">#REF!</definedName>
    <definedName name="Qp_2">Data!$U$11</definedName>
    <definedName name="Qp1_">#REF!</definedName>
    <definedName name="qpole">#REF!</definedName>
    <definedName name="QpoleL2">Data!$U$14</definedName>
    <definedName name="Qrr">'DESIGN INPUTS AND CALCULATIONS'!#REF!</definedName>
    <definedName name="Qvalue">#REF!</definedName>
    <definedName name="Ramp">#REF!</definedName>
    <definedName name="ratio">#REF!</definedName>
    <definedName name="ratio2">'Comepsation and Transient'!$D$15</definedName>
    <definedName name="Rc_">#REF!</definedName>
    <definedName name="rc__">#REF!</definedName>
    <definedName name="Rc_2">'Comepsation and Transient'!$D$11</definedName>
    <definedName name="rcomp">#REF!</definedName>
    <definedName name="Rcs_LLC">'DESIGN INPUTS AND CALCULATIONS'!#REF!</definedName>
    <definedName name="Rdson">'DESIGN INPUTS AND CALCULATIONS'!#REF!</definedName>
    <definedName name="Re">'DESIGN INPUTS AND CALCULATIONS'!$C$43</definedName>
    <definedName name="Re_fl">'DESIGN INPUTS AND CALCULATIONS'!$C$44</definedName>
    <definedName name="Req">#REF!</definedName>
    <definedName name="requiv">#REF!</definedName>
    <definedName name="Requiv2">Data!$U$8</definedName>
    <definedName name="res_cap2">'Comepsation and Transient'!$D$14</definedName>
    <definedName name="Rf">#REF!</definedName>
    <definedName name="RFB">#REF!</definedName>
    <definedName name="RFB_2">'Comepsation and Transient'!$P$6</definedName>
    <definedName name="RFB_internal">#REF!</definedName>
    <definedName name="rfeedforward">#REF!</definedName>
    <definedName name="Rfeedforward2">'Comepsation and Transient'!$P$7</definedName>
    <definedName name="RL">#REF!</definedName>
    <definedName name="Rload">#REF!</definedName>
    <definedName name="Rload_2">'Comepsation and Transient'!$D$17</definedName>
    <definedName name="Rload1">#REF!</definedName>
    <definedName name="rload2">'Comepsation and Transient'!$D$17</definedName>
    <definedName name="Rupper">#REF!</definedName>
    <definedName name="Rupper1">#REF!</definedName>
    <definedName name="Rupper2">'Comepsation and Transient'!$P$16</definedName>
    <definedName name="Rv">#REF!</definedName>
    <definedName name="Rvolt2">'Comepsation and Transient'!$P$13</definedName>
    <definedName name="Rz">#REF!</definedName>
    <definedName name="rzcz">#REF!</definedName>
    <definedName name="rzero">#REF!</definedName>
    <definedName name="Rzero2">'Comepsation and Transient'!$P$10</definedName>
    <definedName name="seriesLr">#REF!</definedName>
    <definedName name="switchingf2">'Comepsation and Transient'!$D$16</definedName>
    <definedName name="t_dead_time">#REF!</definedName>
    <definedName name="t_dead_time1">#REF!</definedName>
    <definedName name="t_dead_time2">'Comepsation and Transient'!#REF!</definedName>
    <definedName name="t_load">#REF!</definedName>
    <definedName name="t_load_2">'Comepsation and Transient'!$N$39</definedName>
    <definedName name="t_r">#REF!</definedName>
    <definedName name="t_r_2">'Comepsation and Transient'!$N$37</definedName>
    <definedName name="t_r1">#REF!</definedName>
    <definedName name="t1_load">#REF!</definedName>
    <definedName name="tdead">'DESIGN INPUTS AND CALCULATIONS'!#REF!</definedName>
    <definedName name="tf">'DESIGN INPUTS AND CALCULATIONS'!#REF!</definedName>
    <definedName name="tH">'DESIGN INPUTS AND CALCULATIONS'!#REF!</definedName>
    <definedName name="th_2">'Comepsation and Transient'!$I$18</definedName>
    <definedName name="thev">#REF!</definedName>
    <definedName name="time_load2">'Comepsation and Transient'!$I$19</definedName>
    <definedName name="tload">#REF!</definedName>
    <definedName name="tr">'DESIGN INPUTS AND CALCULATIONS'!#REF!</definedName>
    <definedName name="transient2">'Comepsation and Transient'!$I$17</definedName>
    <definedName name="transientload">#REF!</definedName>
    <definedName name="trise">#REF!</definedName>
    <definedName name="TypeLookup">'tables and calculations'!$N$402</definedName>
    <definedName name="uA">'tables and calculations'!$B$194</definedName>
    <definedName name="uC">'tables and calculations'!$B$198</definedName>
    <definedName name="uF">'tables and calculations'!$B$183</definedName>
    <definedName name="uH">'tables and calculations'!$B$189</definedName>
    <definedName name="us">'tables and calculations'!$B$188</definedName>
    <definedName name="V_rect">#REF!</definedName>
    <definedName name="Vacin_max">'DESIGN INPUTS AND CALCULATIONS'!#REF!</definedName>
    <definedName name="Vacin_min">'DESIGN INPUTS AND CALCULATIONS'!#REF!</definedName>
    <definedName name="Vblk">'DESIGN INPUTS AND CALCULATIONS'!$C$32</definedName>
    <definedName name="Vblk_hu">'DESIGN INPUTS AND CALCULATIONS'!$C$34</definedName>
    <definedName name="Vblk_max">'DESIGN INPUTS AND CALCULATIONS'!$C$33</definedName>
    <definedName name="Vblk_min">'DESIGN INPUTS AND CALCULATIONS'!#REF!</definedName>
    <definedName name="Vblk_ripple">'DESIGN INPUTS AND CALCULATIONS'!#REF!</definedName>
    <definedName name="Vblk_ripple_target">'DESIGN INPUTS AND CALCULATIONS'!#REF!</definedName>
    <definedName name="Vblock_bridge">'DESIGN INPUTS AND CALCULATIONS'!#REF!</definedName>
    <definedName name="Vbulk_min">[2]CALCULATIONS!$C$10</definedName>
    <definedName name="Vbulk_valley_rcmd">[2]CALCULATIONS!$C$35</definedName>
    <definedName name="Vcr">'DESIGN INPUTS AND CALCULATIONS'!$C$121</definedName>
    <definedName name="VCR_para">#REF!</definedName>
    <definedName name="Vdb">'DESIGN INPUTS AND CALCULATIONS'!$C$134</definedName>
    <definedName name="Vf">#REF!</definedName>
    <definedName name="Vf_bridge">'DESIGN INPUTS AND CALCULATIONS'!#REF!</definedName>
    <definedName name="Vf_Dpfc">'DESIGN INPUTS AND CALCULATIONS'!#REF!</definedName>
    <definedName name="Vfeed2">'Comepsation and Transient'!$D$7</definedName>
    <definedName name="Vin">#REF!</definedName>
    <definedName name="Vin_peak_max">'DESIGN INPUTS AND CALCULATIONS'!#REF!</definedName>
    <definedName name="Vin_peak_min">'DESIGN INPUTS AND CALCULATIONS'!#REF!</definedName>
    <definedName name="Vinac">'Comepsation and Transient'!$D$20</definedName>
    <definedName name="Vinput">#REF!</definedName>
    <definedName name="Vinput2">'Comepsation and Transient'!$D$6</definedName>
    <definedName name="Vllc_cap">'DESIGN INPUTS AND CALCULATIONS'!$C$139</definedName>
    <definedName name="Vloss">'DESIGN INPUTS AND CALCULATIONS'!$C$48</definedName>
    <definedName name="Vo">#REF!</definedName>
    <definedName name="Vo_set">#REF!</definedName>
    <definedName name="Vo_set2">'Comepsation and Transient'!$D$8</definedName>
    <definedName name="Vout">'DESIGN INPUTS AND CALCULATIONS'!$C$25</definedName>
    <definedName name="Vout_max">'DESIGN INPUTS AND CALCULATIONS'!#REF!</definedName>
    <definedName name="Vout_min">'DESIGN INPUTS AND CALCULATIONS'!#REF!</definedName>
    <definedName name="Vout_pp">'DESIGN INPUTS AND CALCULATIONS'!$C$28</definedName>
    <definedName name="Vout_set">#REF!</definedName>
    <definedName name="Voutput1">#REF!</definedName>
    <definedName name="Voutput2">'Comepsation and Transient'!$D$18</definedName>
    <definedName name="Vq_LLC">'DESIGN INPUTS AND CALCULATIONS'!$C$130</definedName>
    <definedName name="wtran">#REF!</definedName>
    <definedName name="Xeq">#REF!</definedName>
    <definedName name="Xeq_1">#REF!</definedName>
    <definedName name="Xequiv2">Data!$U$9</definedName>
    <definedName name="α_Cf">#REF!</definedName>
    <definedName name="α_Rz_Cz">#REF!</definedName>
    <definedName name="λ">#REF!</definedName>
    <definedName name="ω1">#REF!</definedName>
    <definedName name="ω2">#REF!</definedName>
    <definedName name="ω3">#REF!</definedName>
    <definedName name="ω4">#REF!</definedName>
    <definedName name="ω5">#REF!</definedName>
    <definedName name="Ωo">#REF!</definedName>
    <definedName name="ωp">#REF!</definedName>
    <definedName name="ωp0">#REF!</definedName>
    <definedName name="Ωs">#REF!</definedName>
    <definedName name="ωt">#REF!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91" i="1" l="1"/>
  <c r="E97" i="1" l="1"/>
  <c r="E100" i="1" l="1"/>
  <c r="I7" i="13"/>
  <c r="I6" i="13"/>
  <c r="D15" i="13"/>
  <c r="D14" i="13"/>
  <c r="D13" i="13"/>
  <c r="D12" i="13"/>
  <c r="D8" i="13"/>
  <c r="D17" i="13" s="1"/>
  <c r="D7" i="13"/>
  <c r="G762" i="14"/>
  <c r="P691" i="14"/>
  <c r="J689" i="14"/>
  <c r="CH689" i="14" s="1"/>
  <c r="J688" i="14"/>
  <c r="CH688" i="14" s="1"/>
  <c r="J687" i="14"/>
  <c r="CH687" i="14" s="1"/>
  <c r="J686" i="14"/>
  <c r="CH686" i="14" s="1"/>
  <c r="J685" i="14"/>
  <c r="CH685" i="14" s="1"/>
  <c r="J684" i="14"/>
  <c r="CH684" i="14" s="1"/>
  <c r="J683" i="14"/>
  <c r="CH683" i="14" s="1"/>
  <c r="J682" i="14"/>
  <c r="CH682" i="14" s="1"/>
  <c r="J681" i="14"/>
  <c r="CH681" i="14" s="1"/>
  <c r="J680" i="14"/>
  <c r="CH680" i="14" s="1"/>
  <c r="J679" i="14"/>
  <c r="CH679" i="14" s="1"/>
  <c r="J678" i="14"/>
  <c r="CH678" i="14" s="1"/>
  <c r="J677" i="14"/>
  <c r="CH677" i="14" s="1"/>
  <c r="J676" i="14"/>
  <c r="CH676" i="14" s="1"/>
  <c r="C626" i="14"/>
  <c r="D626" i="14" s="1"/>
  <c r="P620" i="14"/>
  <c r="K620" i="14"/>
  <c r="J619" i="14"/>
  <c r="JB616" i="14"/>
  <c r="JA616" i="14"/>
  <c r="IZ616" i="14"/>
  <c r="IY616" i="14"/>
  <c r="IX616" i="14"/>
  <c r="IW616" i="14"/>
  <c r="IV616" i="14"/>
  <c r="IU616" i="14"/>
  <c r="IT616" i="14"/>
  <c r="IS616" i="14"/>
  <c r="IR616" i="14"/>
  <c r="IQ616" i="14"/>
  <c r="IP616" i="14"/>
  <c r="IO616" i="14"/>
  <c r="IN616" i="14"/>
  <c r="IM616" i="14"/>
  <c r="IL616" i="14"/>
  <c r="IK616" i="14"/>
  <c r="IJ616" i="14"/>
  <c r="II616" i="14"/>
  <c r="IH616" i="14"/>
  <c r="IG616" i="14"/>
  <c r="IF616" i="14"/>
  <c r="IE616" i="14"/>
  <c r="ID616" i="14"/>
  <c r="IC616" i="14"/>
  <c r="IB616" i="14"/>
  <c r="IA616" i="14"/>
  <c r="HZ616" i="14"/>
  <c r="HY616" i="14"/>
  <c r="HX616" i="14"/>
  <c r="HW616" i="14"/>
  <c r="HV616" i="14"/>
  <c r="HU616" i="14"/>
  <c r="HT616" i="14"/>
  <c r="HS616" i="14"/>
  <c r="HR616" i="14"/>
  <c r="HQ616" i="14"/>
  <c r="HP616" i="14"/>
  <c r="HO616" i="14"/>
  <c r="HN616" i="14"/>
  <c r="HM616" i="14"/>
  <c r="HL616" i="14"/>
  <c r="HK616" i="14"/>
  <c r="HJ616" i="14"/>
  <c r="HI616" i="14"/>
  <c r="HH616" i="14"/>
  <c r="HG616" i="14"/>
  <c r="HF616" i="14"/>
  <c r="HE616" i="14"/>
  <c r="HD616" i="14"/>
  <c r="HC616" i="14"/>
  <c r="HB616" i="14"/>
  <c r="HA616" i="14"/>
  <c r="GZ616" i="14"/>
  <c r="GY616" i="14"/>
  <c r="GX616" i="14"/>
  <c r="GW616" i="14"/>
  <c r="GV616" i="14"/>
  <c r="GU616" i="14"/>
  <c r="GT616" i="14"/>
  <c r="GS616" i="14"/>
  <c r="GR616" i="14"/>
  <c r="GQ616" i="14"/>
  <c r="GP616" i="14"/>
  <c r="GO616" i="14"/>
  <c r="GN616" i="14"/>
  <c r="GM616" i="14"/>
  <c r="GL616" i="14"/>
  <c r="GK616" i="14"/>
  <c r="GJ616" i="14"/>
  <c r="GI616" i="14"/>
  <c r="GH616" i="14"/>
  <c r="GG616" i="14"/>
  <c r="GF616" i="14"/>
  <c r="GE616" i="14"/>
  <c r="GD616" i="14"/>
  <c r="GC616" i="14"/>
  <c r="GB616" i="14"/>
  <c r="GA616" i="14"/>
  <c r="FZ616" i="14"/>
  <c r="FY616" i="14"/>
  <c r="FX616" i="14"/>
  <c r="FW616" i="14"/>
  <c r="FV616" i="14"/>
  <c r="FU616" i="14"/>
  <c r="FT616" i="14"/>
  <c r="FS616" i="14"/>
  <c r="FR616" i="14"/>
  <c r="FQ616" i="14"/>
  <c r="FP616" i="14"/>
  <c r="FO616" i="14"/>
  <c r="FN616" i="14"/>
  <c r="FM616" i="14"/>
  <c r="FL616" i="14"/>
  <c r="FK616" i="14"/>
  <c r="FJ616" i="14"/>
  <c r="FI616" i="14"/>
  <c r="FH616" i="14"/>
  <c r="FG616" i="14"/>
  <c r="FF616" i="14"/>
  <c r="FE616" i="14"/>
  <c r="FD616" i="14"/>
  <c r="FC616" i="14"/>
  <c r="FB616" i="14"/>
  <c r="FA616" i="14"/>
  <c r="EZ616" i="14"/>
  <c r="EY616" i="14"/>
  <c r="EX616" i="14"/>
  <c r="EW616" i="14"/>
  <c r="EV616" i="14"/>
  <c r="EU616" i="14"/>
  <c r="ET616" i="14"/>
  <c r="ES616" i="14"/>
  <c r="ER616" i="14"/>
  <c r="EQ616" i="14"/>
  <c r="EP616" i="14"/>
  <c r="EO616" i="14"/>
  <c r="EN616" i="14"/>
  <c r="EM616" i="14"/>
  <c r="EL616" i="14"/>
  <c r="EK616" i="14"/>
  <c r="EJ616" i="14"/>
  <c r="EI616" i="14"/>
  <c r="EH616" i="14"/>
  <c r="EG616" i="14"/>
  <c r="EF616" i="14"/>
  <c r="EE616" i="14"/>
  <c r="ED616" i="14"/>
  <c r="EC616" i="14"/>
  <c r="EB616" i="14"/>
  <c r="EA616" i="14"/>
  <c r="DZ616" i="14"/>
  <c r="DY616" i="14"/>
  <c r="DX616" i="14"/>
  <c r="DW616" i="14"/>
  <c r="DV616" i="14"/>
  <c r="DU616" i="14"/>
  <c r="DT616" i="14"/>
  <c r="DS616" i="14"/>
  <c r="DR616" i="14"/>
  <c r="DQ616" i="14"/>
  <c r="DP616" i="14"/>
  <c r="DO616" i="14"/>
  <c r="DN616" i="14"/>
  <c r="DM616" i="14"/>
  <c r="DL616" i="14"/>
  <c r="DK616" i="14"/>
  <c r="DJ616" i="14"/>
  <c r="DI616" i="14"/>
  <c r="DH616" i="14"/>
  <c r="DG616" i="14"/>
  <c r="DF616" i="14"/>
  <c r="DE616" i="14"/>
  <c r="DD616" i="14"/>
  <c r="DC616" i="14"/>
  <c r="DB616" i="14"/>
  <c r="DA616" i="14"/>
  <c r="CZ616" i="14"/>
  <c r="CY616" i="14"/>
  <c r="CX616" i="14"/>
  <c r="CW616" i="14"/>
  <c r="CV616" i="14"/>
  <c r="CU616" i="14"/>
  <c r="CT616" i="14"/>
  <c r="CS616" i="14"/>
  <c r="CR616" i="14"/>
  <c r="CQ616" i="14"/>
  <c r="CP616" i="14"/>
  <c r="CO616" i="14"/>
  <c r="CN616" i="14"/>
  <c r="CM616" i="14"/>
  <c r="CL616" i="14"/>
  <c r="CK616" i="14"/>
  <c r="CJ616" i="14"/>
  <c r="CI616" i="14"/>
  <c r="CH616" i="14"/>
  <c r="CG616" i="14"/>
  <c r="CF616" i="14"/>
  <c r="CE616" i="14"/>
  <c r="CD616" i="14"/>
  <c r="CC616" i="14"/>
  <c r="CB616" i="14"/>
  <c r="CA616" i="14"/>
  <c r="BZ616" i="14"/>
  <c r="BY616" i="14"/>
  <c r="BX616" i="14"/>
  <c r="BW616" i="14"/>
  <c r="BV616" i="14"/>
  <c r="BU616" i="14"/>
  <c r="BT616" i="14"/>
  <c r="BS616" i="14"/>
  <c r="BR616" i="14"/>
  <c r="BQ616" i="14"/>
  <c r="BP616" i="14"/>
  <c r="BO616" i="14"/>
  <c r="BN616" i="14"/>
  <c r="BM616" i="14"/>
  <c r="BL616" i="14"/>
  <c r="BK616" i="14"/>
  <c r="BJ616" i="14"/>
  <c r="BI616" i="14"/>
  <c r="BH616" i="14"/>
  <c r="BG616" i="14"/>
  <c r="BF616" i="14"/>
  <c r="BE616" i="14"/>
  <c r="BD616" i="14"/>
  <c r="BC616" i="14"/>
  <c r="BB616" i="14"/>
  <c r="BA616" i="14"/>
  <c r="AZ616" i="14"/>
  <c r="AY616" i="14"/>
  <c r="AX616" i="14"/>
  <c r="AW616" i="14"/>
  <c r="AV616" i="14"/>
  <c r="AU616" i="14"/>
  <c r="AT616" i="14"/>
  <c r="AS616" i="14"/>
  <c r="AR616" i="14"/>
  <c r="AQ616" i="14"/>
  <c r="AP616" i="14"/>
  <c r="AO616" i="14"/>
  <c r="AN616" i="14"/>
  <c r="AM616" i="14"/>
  <c r="AL616" i="14"/>
  <c r="AK616" i="14"/>
  <c r="AJ616" i="14"/>
  <c r="AI616" i="14"/>
  <c r="AH616" i="14"/>
  <c r="AG616" i="14"/>
  <c r="AF616" i="14"/>
  <c r="AE616" i="14"/>
  <c r="AD616" i="14"/>
  <c r="AC616" i="14"/>
  <c r="AB616" i="14"/>
  <c r="AA616" i="14"/>
  <c r="Z616" i="14"/>
  <c r="Y616" i="14"/>
  <c r="X616" i="14"/>
  <c r="W616" i="14"/>
  <c r="V616" i="14"/>
  <c r="U616" i="14"/>
  <c r="T616" i="14"/>
  <c r="S616" i="14"/>
  <c r="R616" i="14"/>
  <c r="Q616" i="14"/>
  <c r="P616" i="14"/>
  <c r="O616" i="14"/>
  <c r="N616" i="14"/>
  <c r="M616" i="14"/>
  <c r="L616" i="14"/>
  <c r="K616" i="14"/>
  <c r="J616" i="14"/>
  <c r="I616" i="14"/>
  <c r="H616" i="14"/>
  <c r="G616" i="14"/>
  <c r="JB615" i="14"/>
  <c r="JA615" i="14"/>
  <c r="IZ615" i="14"/>
  <c r="IY615" i="14"/>
  <c r="IX615" i="14"/>
  <c r="IW615" i="14"/>
  <c r="IV615" i="14"/>
  <c r="IU615" i="14"/>
  <c r="IT615" i="14"/>
  <c r="IS615" i="14"/>
  <c r="IR615" i="14"/>
  <c r="IQ615" i="14"/>
  <c r="IP615" i="14"/>
  <c r="IO615" i="14"/>
  <c r="IN615" i="14"/>
  <c r="IM615" i="14"/>
  <c r="IL615" i="14"/>
  <c r="IK615" i="14"/>
  <c r="IJ615" i="14"/>
  <c r="II615" i="14"/>
  <c r="IH615" i="14"/>
  <c r="IG615" i="14"/>
  <c r="IF615" i="14"/>
  <c r="IE615" i="14"/>
  <c r="ID615" i="14"/>
  <c r="IC615" i="14"/>
  <c r="IB615" i="14"/>
  <c r="IA615" i="14"/>
  <c r="HZ615" i="14"/>
  <c r="HY615" i="14"/>
  <c r="HX615" i="14"/>
  <c r="HW615" i="14"/>
  <c r="HV615" i="14"/>
  <c r="HU615" i="14"/>
  <c r="HT615" i="14"/>
  <c r="HS615" i="14"/>
  <c r="HR615" i="14"/>
  <c r="HQ615" i="14"/>
  <c r="HP615" i="14"/>
  <c r="HO615" i="14"/>
  <c r="HN615" i="14"/>
  <c r="HM615" i="14"/>
  <c r="HL615" i="14"/>
  <c r="HK615" i="14"/>
  <c r="HJ615" i="14"/>
  <c r="HI615" i="14"/>
  <c r="HH615" i="14"/>
  <c r="HG615" i="14"/>
  <c r="HF615" i="14"/>
  <c r="HE615" i="14"/>
  <c r="HD615" i="14"/>
  <c r="HC615" i="14"/>
  <c r="HB615" i="14"/>
  <c r="HA615" i="14"/>
  <c r="GZ615" i="14"/>
  <c r="GY615" i="14"/>
  <c r="GX615" i="14"/>
  <c r="GW615" i="14"/>
  <c r="GV615" i="14"/>
  <c r="GU615" i="14"/>
  <c r="GT615" i="14"/>
  <c r="GS615" i="14"/>
  <c r="GR615" i="14"/>
  <c r="GQ615" i="14"/>
  <c r="GP615" i="14"/>
  <c r="GO615" i="14"/>
  <c r="GN615" i="14"/>
  <c r="GM615" i="14"/>
  <c r="GL615" i="14"/>
  <c r="GK615" i="14"/>
  <c r="GJ615" i="14"/>
  <c r="GI615" i="14"/>
  <c r="GH615" i="14"/>
  <c r="GG615" i="14"/>
  <c r="GF615" i="14"/>
  <c r="GE615" i="14"/>
  <c r="GD615" i="14"/>
  <c r="GC615" i="14"/>
  <c r="GB615" i="14"/>
  <c r="GA615" i="14"/>
  <c r="FZ615" i="14"/>
  <c r="FY615" i="14"/>
  <c r="FX615" i="14"/>
  <c r="FW615" i="14"/>
  <c r="FV615" i="14"/>
  <c r="FU615" i="14"/>
  <c r="FT615" i="14"/>
  <c r="FS615" i="14"/>
  <c r="FR615" i="14"/>
  <c r="FQ615" i="14"/>
  <c r="FP615" i="14"/>
  <c r="FO615" i="14"/>
  <c r="FN615" i="14"/>
  <c r="FM615" i="14"/>
  <c r="FL615" i="14"/>
  <c r="FK615" i="14"/>
  <c r="FJ615" i="14"/>
  <c r="FI615" i="14"/>
  <c r="FH615" i="14"/>
  <c r="FG615" i="14"/>
  <c r="FF615" i="14"/>
  <c r="FE615" i="14"/>
  <c r="FD615" i="14"/>
  <c r="FC615" i="14"/>
  <c r="FB615" i="14"/>
  <c r="FA615" i="14"/>
  <c r="EZ615" i="14"/>
  <c r="EY615" i="14"/>
  <c r="EX615" i="14"/>
  <c r="EW615" i="14"/>
  <c r="EV615" i="14"/>
  <c r="EU615" i="14"/>
  <c r="ET615" i="14"/>
  <c r="ES615" i="14"/>
  <c r="ER615" i="14"/>
  <c r="EQ615" i="14"/>
  <c r="EP615" i="14"/>
  <c r="EO615" i="14"/>
  <c r="EN615" i="14"/>
  <c r="EM615" i="14"/>
  <c r="EL615" i="14"/>
  <c r="EK615" i="14"/>
  <c r="EJ615" i="14"/>
  <c r="EI615" i="14"/>
  <c r="EH615" i="14"/>
  <c r="EG615" i="14"/>
  <c r="EF615" i="14"/>
  <c r="EE615" i="14"/>
  <c r="ED615" i="14"/>
  <c r="EC615" i="14"/>
  <c r="EB615" i="14"/>
  <c r="EA615" i="14"/>
  <c r="DZ615" i="14"/>
  <c r="DY615" i="14"/>
  <c r="DX615" i="14"/>
  <c r="DW615" i="14"/>
  <c r="DV615" i="14"/>
  <c r="DU615" i="14"/>
  <c r="DT615" i="14"/>
  <c r="DS615" i="14"/>
  <c r="DR615" i="14"/>
  <c r="DQ615" i="14"/>
  <c r="DP615" i="14"/>
  <c r="DO615" i="14"/>
  <c r="DN615" i="14"/>
  <c r="DM615" i="14"/>
  <c r="DL615" i="14"/>
  <c r="DK615" i="14"/>
  <c r="DJ615" i="14"/>
  <c r="DI615" i="14"/>
  <c r="DH615" i="14"/>
  <c r="DG615" i="14"/>
  <c r="DF615" i="14"/>
  <c r="DE615" i="14"/>
  <c r="DD615" i="14"/>
  <c r="DC615" i="14"/>
  <c r="DB615" i="14"/>
  <c r="DA615" i="14"/>
  <c r="CZ615" i="14"/>
  <c r="CY615" i="14"/>
  <c r="CX615" i="14"/>
  <c r="CW615" i="14"/>
  <c r="CV615" i="14"/>
  <c r="CU615" i="14"/>
  <c r="CT615" i="14"/>
  <c r="CS615" i="14"/>
  <c r="CR615" i="14"/>
  <c r="CQ615" i="14"/>
  <c r="CP615" i="14"/>
  <c r="CO615" i="14"/>
  <c r="CN615" i="14"/>
  <c r="CM615" i="14"/>
  <c r="CL615" i="14"/>
  <c r="CK615" i="14"/>
  <c r="CJ615" i="14"/>
  <c r="CI615" i="14"/>
  <c r="CH615" i="14"/>
  <c r="CG615" i="14"/>
  <c r="CF615" i="14"/>
  <c r="CE615" i="14"/>
  <c r="CD615" i="14"/>
  <c r="CC615" i="14"/>
  <c r="CB615" i="14"/>
  <c r="CA615" i="14"/>
  <c r="BZ615" i="14"/>
  <c r="BY615" i="14"/>
  <c r="BX615" i="14"/>
  <c r="BW615" i="14"/>
  <c r="BV615" i="14"/>
  <c r="BU615" i="14"/>
  <c r="BT615" i="14"/>
  <c r="BS615" i="14"/>
  <c r="BR615" i="14"/>
  <c r="BQ615" i="14"/>
  <c r="BP615" i="14"/>
  <c r="BO615" i="14"/>
  <c r="BN615" i="14"/>
  <c r="BM615" i="14"/>
  <c r="BL615" i="14"/>
  <c r="BK615" i="14"/>
  <c r="BJ615" i="14"/>
  <c r="BI615" i="14"/>
  <c r="BH615" i="14"/>
  <c r="BG615" i="14"/>
  <c r="BF615" i="14"/>
  <c r="BE615" i="14"/>
  <c r="BD615" i="14"/>
  <c r="BC615" i="14"/>
  <c r="BB615" i="14"/>
  <c r="BA615" i="14"/>
  <c r="AZ615" i="14"/>
  <c r="AY615" i="14"/>
  <c r="AX615" i="14"/>
  <c r="AW615" i="14"/>
  <c r="AV615" i="14"/>
  <c r="AU615" i="14"/>
  <c r="AT615" i="14"/>
  <c r="AS615" i="14"/>
  <c r="AR615" i="14"/>
  <c r="AQ615" i="14"/>
  <c r="AP615" i="14"/>
  <c r="AO615" i="14"/>
  <c r="AN615" i="14"/>
  <c r="AM615" i="14"/>
  <c r="AL615" i="14"/>
  <c r="AK615" i="14"/>
  <c r="AJ615" i="14"/>
  <c r="AI615" i="14"/>
  <c r="AH615" i="14"/>
  <c r="AG615" i="14"/>
  <c r="AF615" i="14"/>
  <c r="AE615" i="14"/>
  <c r="AD615" i="14"/>
  <c r="AC615" i="14"/>
  <c r="AB615" i="14"/>
  <c r="AA615" i="14"/>
  <c r="Z615" i="14"/>
  <c r="Y615" i="14"/>
  <c r="X615" i="14"/>
  <c r="W615" i="14"/>
  <c r="V615" i="14"/>
  <c r="U615" i="14"/>
  <c r="T615" i="14"/>
  <c r="S615" i="14"/>
  <c r="R615" i="14"/>
  <c r="Q615" i="14"/>
  <c r="P615" i="14"/>
  <c r="O615" i="14"/>
  <c r="N615" i="14"/>
  <c r="M615" i="14"/>
  <c r="L615" i="14"/>
  <c r="K615" i="14"/>
  <c r="J615" i="14"/>
  <c r="I615" i="14"/>
  <c r="H615" i="14"/>
  <c r="G615" i="14"/>
  <c r="JB614" i="14"/>
  <c r="JA614" i="14"/>
  <c r="IZ614" i="14"/>
  <c r="IY614" i="14"/>
  <c r="IX614" i="14"/>
  <c r="IW614" i="14"/>
  <c r="IV614" i="14"/>
  <c r="IU614" i="14"/>
  <c r="IT614" i="14"/>
  <c r="IS614" i="14"/>
  <c r="IR614" i="14"/>
  <c r="IQ614" i="14"/>
  <c r="IP614" i="14"/>
  <c r="IO614" i="14"/>
  <c r="IN614" i="14"/>
  <c r="IM614" i="14"/>
  <c r="IL614" i="14"/>
  <c r="IK614" i="14"/>
  <c r="IJ614" i="14"/>
  <c r="II614" i="14"/>
  <c r="IH614" i="14"/>
  <c r="IG614" i="14"/>
  <c r="IF614" i="14"/>
  <c r="IE614" i="14"/>
  <c r="ID614" i="14"/>
  <c r="IC614" i="14"/>
  <c r="IB614" i="14"/>
  <c r="IA614" i="14"/>
  <c r="HZ614" i="14"/>
  <c r="HY614" i="14"/>
  <c r="HX614" i="14"/>
  <c r="HW614" i="14"/>
  <c r="HV614" i="14"/>
  <c r="HU614" i="14"/>
  <c r="HT614" i="14"/>
  <c r="HS614" i="14"/>
  <c r="HR614" i="14"/>
  <c r="HQ614" i="14"/>
  <c r="HP614" i="14"/>
  <c r="HO614" i="14"/>
  <c r="HN614" i="14"/>
  <c r="HM614" i="14"/>
  <c r="HL614" i="14"/>
  <c r="HK614" i="14"/>
  <c r="HJ614" i="14"/>
  <c r="HI614" i="14"/>
  <c r="HH614" i="14"/>
  <c r="HG614" i="14"/>
  <c r="HF614" i="14"/>
  <c r="HE614" i="14"/>
  <c r="HD614" i="14"/>
  <c r="HC614" i="14"/>
  <c r="HB614" i="14"/>
  <c r="HA614" i="14"/>
  <c r="GZ614" i="14"/>
  <c r="GY614" i="14"/>
  <c r="GX614" i="14"/>
  <c r="GW614" i="14"/>
  <c r="GV614" i="14"/>
  <c r="GU614" i="14"/>
  <c r="GT614" i="14"/>
  <c r="GS614" i="14"/>
  <c r="GR614" i="14"/>
  <c r="GQ614" i="14"/>
  <c r="GP614" i="14"/>
  <c r="GO614" i="14"/>
  <c r="GN614" i="14"/>
  <c r="GM614" i="14"/>
  <c r="GL614" i="14"/>
  <c r="GK614" i="14"/>
  <c r="GJ614" i="14"/>
  <c r="GI614" i="14"/>
  <c r="GH614" i="14"/>
  <c r="GG614" i="14"/>
  <c r="GF614" i="14"/>
  <c r="GE614" i="14"/>
  <c r="GD614" i="14"/>
  <c r="GC614" i="14"/>
  <c r="GB614" i="14"/>
  <c r="GA614" i="14"/>
  <c r="FZ614" i="14"/>
  <c r="FY614" i="14"/>
  <c r="FX614" i="14"/>
  <c r="FW614" i="14"/>
  <c r="FV614" i="14"/>
  <c r="FU614" i="14"/>
  <c r="FT614" i="14"/>
  <c r="FS614" i="14"/>
  <c r="FR614" i="14"/>
  <c r="FQ614" i="14"/>
  <c r="FP614" i="14"/>
  <c r="FO614" i="14"/>
  <c r="FN614" i="14"/>
  <c r="FM614" i="14"/>
  <c r="FL614" i="14"/>
  <c r="FK614" i="14"/>
  <c r="FJ614" i="14"/>
  <c r="FI614" i="14"/>
  <c r="FH614" i="14"/>
  <c r="FG614" i="14"/>
  <c r="FF614" i="14"/>
  <c r="FE614" i="14"/>
  <c r="FD614" i="14"/>
  <c r="FC614" i="14"/>
  <c r="FB614" i="14"/>
  <c r="FA614" i="14"/>
  <c r="EZ614" i="14"/>
  <c r="EY614" i="14"/>
  <c r="EX614" i="14"/>
  <c r="EW614" i="14"/>
  <c r="EV614" i="14"/>
  <c r="EU614" i="14"/>
  <c r="ET614" i="14"/>
  <c r="ES614" i="14"/>
  <c r="ER614" i="14"/>
  <c r="EQ614" i="14"/>
  <c r="EP614" i="14"/>
  <c r="EO614" i="14"/>
  <c r="EN614" i="14"/>
  <c r="EM614" i="14"/>
  <c r="EL614" i="14"/>
  <c r="EK614" i="14"/>
  <c r="EJ614" i="14"/>
  <c r="EI614" i="14"/>
  <c r="EH614" i="14"/>
  <c r="EG614" i="14"/>
  <c r="EF614" i="14"/>
  <c r="EE614" i="14"/>
  <c r="ED614" i="14"/>
  <c r="EC614" i="14"/>
  <c r="EB614" i="14"/>
  <c r="EA614" i="14"/>
  <c r="DZ614" i="14"/>
  <c r="DY614" i="14"/>
  <c r="DX614" i="14"/>
  <c r="DW614" i="14"/>
  <c r="DV614" i="14"/>
  <c r="DU614" i="14"/>
  <c r="DT614" i="14"/>
  <c r="DS614" i="14"/>
  <c r="DR614" i="14"/>
  <c r="DQ614" i="14"/>
  <c r="DP614" i="14"/>
  <c r="DO614" i="14"/>
  <c r="DN614" i="14"/>
  <c r="DM614" i="14"/>
  <c r="DL614" i="14"/>
  <c r="DK614" i="14"/>
  <c r="DJ614" i="14"/>
  <c r="DI614" i="14"/>
  <c r="DH614" i="14"/>
  <c r="DG614" i="14"/>
  <c r="DF614" i="14"/>
  <c r="DE614" i="14"/>
  <c r="DD614" i="14"/>
  <c r="DC614" i="14"/>
  <c r="DB614" i="14"/>
  <c r="DA614" i="14"/>
  <c r="CZ614" i="14"/>
  <c r="CY614" i="14"/>
  <c r="CX614" i="14"/>
  <c r="CW614" i="14"/>
  <c r="CV614" i="14"/>
  <c r="CU614" i="14"/>
  <c r="CT614" i="14"/>
  <c r="CS614" i="14"/>
  <c r="CR614" i="14"/>
  <c r="CQ614" i="14"/>
  <c r="CP614" i="14"/>
  <c r="CO614" i="14"/>
  <c r="CN614" i="14"/>
  <c r="CM614" i="14"/>
  <c r="CL614" i="14"/>
  <c r="CK614" i="14"/>
  <c r="CJ614" i="14"/>
  <c r="CI614" i="14"/>
  <c r="CH614" i="14"/>
  <c r="CG614" i="14"/>
  <c r="CF614" i="14"/>
  <c r="CE614" i="14"/>
  <c r="CD614" i="14"/>
  <c r="CC614" i="14"/>
  <c r="CB614" i="14"/>
  <c r="CA614" i="14"/>
  <c r="BZ614" i="14"/>
  <c r="BY614" i="14"/>
  <c r="BX614" i="14"/>
  <c r="BW614" i="14"/>
  <c r="BV614" i="14"/>
  <c r="BU614" i="14"/>
  <c r="BT614" i="14"/>
  <c r="BS614" i="14"/>
  <c r="BR614" i="14"/>
  <c r="BQ614" i="14"/>
  <c r="BP614" i="14"/>
  <c r="BO614" i="14"/>
  <c r="BN614" i="14"/>
  <c r="BM614" i="14"/>
  <c r="BL614" i="14"/>
  <c r="BK614" i="14"/>
  <c r="BJ614" i="14"/>
  <c r="BI614" i="14"/>
  <c r="BH614" i="14"/>
  <c r="BG614" i="14"/>
  <c r="BF614" i="14"/>
  <c r="BE614" i="14"/>
  <c r="BD614" i="14"/>
  <c r="BC614" i="14"/>
  <c r="BB614" i="14"/>
  <c r="BA614" i="14"/>
  <c r="AZ614" i="14"/>
  <c r="AY614" i="14"/>
  <c r="AX614" i="14"/>
  <c r="AW614" i="14"/>
  <c r="AV614" i="14"/>
  <c r="AU614" i="14"/>
  <c r="AT614" i="14"/>
  <c r="AS614" i="14"/>
  <c r="AR614" i="14"/>
  <c r="AQ614" i="14"/>
  <c r="AP614" i="14"/>
  <c r="AO614" i="14"/>
  <c r="AN614" i="14"/>
  <c r="AM614" i="14"/>
  <c r="AL614" i="14"/>
  <c r="AK614" i="14"/>
  <c r="AJ614" i="14"/>
  <c r="AI614" i="14"/>
  <c r="AH614" i="14"/>
  <c r="AG614" i="14"/>
  <c r="AF614" i="14"/>
  <c r="AE614" i="14"/>
  <c r="AD614" i="14"/>
  <c r="AC614" i="14"/>
  <c r="AB614" i="14"/>
  <c r="AA614" i="14"/>
  <c r="Z614" i="14"/>
  <c r="Y614" i="14"/>
  <c r="X614" i="14"/>
  <c r="W614" i="14"/>
  <c r="V614" i="14"/>
  <c r="U614" i="14"/>
  <c r="T614" i="14"/>
  <c r="S614" i="14"/>
  <c r="R614" i="14"/>
  <c r="Q614" i="14"/>
  <c r="P614" i="14"/>
  <c r="O614" i="14"/>
  <c r="N614" i="14"/>
  <c r="M614" i="14"/>
  <c r="L614" i="14"/>
  <c r="K614" i="14"/>
  <c r="J614" i="14"/>
  <c r="I614" i="14"/>
  <c r="H614" i="14"/>
  <c r="G614" i="14"/>
  <c r="JB613" i="14"/>
  <c r="JA613" i="14"/>
  <c r="IZ613" i="14"/>
  <c r="IY613" i="14"/>
  <c r="IX613" i="14"/>
  <c r="IW613" i="14"/>
  <c r="IV613" i="14"/>
  <c r="IU613" i="14"/>
  <c r="IT613" i="14"/>
  <c r="IS613" i="14"/>
  <c r="IR613" i="14"/>
  <c r="IQ613" i="14"/>
  <c r="IP613" i="14"/>
  <c r="IO613" i="14"/>
  <c r="IN613" i="14"/>
  <c r="IM613" i="14"/>
  <c r="IL613" i="14"/>
  <c r="IK613" i="14"/>
  <c r="IJ613" i="14"/>
  <c r="II613" i="14"/>
  <c r="IH613" i="14"/>
  <c r="IG613" i="14"/>
  <c r="IF613" i="14"/>
  <c r="IE613" i="14"/>
  <c r="ID613" i="14"/>
  <c r="IC613" i="14"/>
  <c r="IB613" i="14"/>
  <c r="IA613" i="14"/>
  <c r="HZ613" i="14"/>
  <c r="HY613" i="14"/>
  <c r="HX613" i="14"/>
  <c r="HW613" i="14"/>
  <c r="HV613" i="14"/>
  <c r="HU613" i="14"/>
  <c r="HT613" i="14"/>
  <c r="HS613" i="14"/>
  <c r="HR613" i="14"/>
  <c r="HQ613" i="14"/>
  <c r="HP613" i="14"/>
  <c r="HO613" i="14"/>
  <c r="HN613" i="14"/>
  <c r="HM613" i="14"/>
  <c r="HL613" i="14"/>
  <c r="HK613" i="14"/>
  <c r="HJ613" i="14"/>
  <c r="HI613" i="14"/>
  <c r="HH613" i="14"/>
  <c r="HG613" i="14"/>
  <c r="HF613" i="14"/>
  <c r="HE613" i="14"/>
  <c r="HD613" i="14"/>
  <c r="HC613" i="14"/>
  <c r="HB613" i="14"/>
  <c r="HA613" i="14"/>
  <c r="GZ613" i="14"/>
  <c r="GY613" i="14"/>
  <c r="GX613" i="14"/>
  <c r="GW613" i="14"/>
  <c r="GV613" i="14"/>
  <c r="GU613" i="14"/>
  <c r="GT613" i="14"/>
  <c r="GS613" i="14"/>
  <c r="GR613" i="14"/>
  <c r="GQ613" i="14"/>
  <c r="GP613" i="14"/>
  <c r="GO613" i="14"/>
  <c r="GN613" i="14"/>
  <c r="GM613" i="14"/>
  <c r="GL613" i="14"/>
  <c r="GK613" i="14"/>
  <c r="GJ613" i="14"/>
  <c r="GI613" i="14"/>
  <c r="GH613" i="14"/>
  <c r="GG613" i="14"/>
  <c r="GF613" i="14"/>
  <c r="GE613" i="14"/>
  <c r="GD613" i="14"/>
  <c r="GC613" i="14"/>
  <c r="GB613" i="14"/>
  <c r="GA613" i="14"/>
  <c r="FZ613" i="14"/>
  <c r="FY613" i="14"/>
  <c r="FX613" i="14"/>
  <c r="FW613" i="14"/>
  <c r="FV613" i="14"/>
  <c r="FU613" i="14"/>
  <c r="FT613" i="14"/>
  <c r="FS613" i="14"/>
  <c r="FR613" i="14"/>
  <c r="FQ613" i="14"/>
  <c r="FP613" i="14"/>
  <c r="FO613" i="14"/>
  <c r="FN613" i="14"/>
  <c r="FM613" i="14"/>
  <c r="FL613" i="14"/>
  <c r="FK613" i="14"/>
  <c r="FJ613" i="14"/>
  <c r="FI613" i="14"/>
  <c r="FH613" i="14"/>
  <c r="FG613" i="14"/>
  <c r="FF613" i="14"/>
  <c r="FE613" i="14"/>
  <c r="FD613" i="14"/>
  <c r="FC613" i="14"/>
  <c r="FB613" i="14"/>
  <c r="FA613" i="14"/>
  <c r="EZ613" i="14"/>
  <c r="EY613" i="14"/>
  <c r="EX613" i="14"/>
  <c r="EW613" i="14"/>
  <c r="EV613" i="14"/>
  <c r="EU613" i="14"/>
  <c r="ET613" i="14"/>
  <c r="ES613" i="14"/>
  <c r="ER613" i="14"/>
  <c r="EQ613" i="14"/>
  <c r="EP613" i="14"/>
  <c r="EO613" i="14"/>
  <c r="EN613" i="14"/>
  <c r="EM613" i="14"/>
  <c r="EL613" i="14"/>
  <c r="EK613" i="14"/>
  <c r="EJ613" i="14"/>
  <c r="EI613" i="14"/>
  <c r="EH613" i="14"/>
  <c r="EG613" i="14"/>
  <c r="EF613" i="14"/>
  <c r="EE613" i="14"/>
  <c r="ED613" i="14"/>
  <c r="EC613" i="14"/>
  <c r="EB613" i="14"/>
  <c r="EA613" i="14"/>
  <c r="DZ613" i="14"/>
  <c r="DY613" i="14"/>
  <c r="DX613" i="14"/>
  <c r="DW613" i="14"/>
  <c r="DV613" i="14"/>
  <c r="DU613" i="14"/>
  <c r="DT613" i="14"/>
  <c r="DS613" i="14"/>
  <c r="DR613" i="14"/>
  <c r="DQ613" i="14"/>
  <c r="DP613" i="14"/>
  <c r="DO613" i="14"/>
  <c r="DN613" i="14"/>
  <c r="DM613" i="14"/>
  <c r="DL613" i="14"/>
  <c r="DK613" i="14"/>
  <c r="DJ613" i="14"/>
  <c r="DI613" i="14"/>
  <c r="DH613" i="14"/>
  <c r="DG613" i="14"/>
  <c r="DF613" i="14"/>
  <c r="DE613" i="14"/>
  <c r="DD613" i="14"/>
  <c r="DC613" i="14"/>
  <c r="DB613" i="14"/>
  <c r="DA613" i="14"/>
  <c r="CZ613" i="14"/>
  <c r="CY613" i="14"/>
  <c r="CX613" i="14"/>
  <c r="CW613" i="14"/>
  <c r="CV613" i="14"/>
  <c r="CU613" i="14"/>
  <c r="CT613" i="14"/>
  <c r="CS613" i="14"/>
  <c r="CR613" i="14"/>
  <c r="CQ613" i="14"/>
  <c r="CP613" i="14"/>
  <c r="CO613" i="14"/>
  <c r="CN613" i="14"/>
  <c r="CM613" i="14"/>
  <c r="CL613" i="14"/>
  <c r="CK613" i="14"/>
  <c r="CJ613" i="14"/>
  <c r="CI613" i="14"/>
  <c r="CH613" i="14"/>
  <c r="CG613" i="14"/>
  <c r="CF613" i="14"/>
  <c r="CE613" i="14"/>
  <c r="CD613" i="14"/>
  <c r="CC613" i="14"/>
  <c r="CB613" i="14"/>
  <c r="CA613" i="14"/>
  <c r="BZ613" i="14"/>
  <c r="BY613" i="14"/>
  <c r="BX613" i="14"/>
  <c r="BW613" i="14"/>
  <c r="BV613" i="14"/>
  <c r="BU613" i="14"/>
  <c r="BT613" i="14"/>
  <c r="BS613" i="14"/>
  <c r="BR613" i="14"/>
  <c r="BQ613" i="14"/>
  <c r="BP613" i="14"/>
  <c r="BO613" i="14"/>
  <c r="BN613" i="14"/>
  <c r="BM613" i="14"/>
  <c r="BL613" i="14"/>
  <c r="BK613" i="14"/>
  <c r="BJ613" i="14"/>
  <c r="BI613" i="14"/>
  <c r="BH613" i="14"/>
  <c r="BG613" i="14"/>
  <c r="BF613" i="14"/>
  <c r="BE613" i="14"/>
  <c r="BD613" i="14"/>
  <c r="BC613" i="14"/>
  <c r="BB613" i="14"/>
  <c r="BA613" i="14"/>
  <c r="AZ613" i="14"/>
  <c r="AY613" i="14"/>
  <c r="AX613" i="14"/>
  <c r="AW613" i="14"/>
  <c r="AV613" i="14"/>
  <c r="AU613" i="14"/>
  <c r="AT613" i="14"/>
  <c r="AS613" i="14"/>
  <c r="AR613" i="14"/>
  <c r="AQ613" i="14"/>
  <c r="AP613" i="14"/>
  <c r="AO613" i="14"/>
  <c r="AN613" i="14"/>
  <c r="AM613" i="14"/>
  <c r="AL613" i="14"/>
  <c r="AK613" i="14"/>
  <c r="AJ613" i="14"/>
  <c r="AI613" i="14"/>
  <c r="AH613" i="14"/>
  <c r="AG613" i="14"/>
  <c r="AF613" i="14"/>
  <c r="AE613" i="14"/>
  <c r="AD613" i="14"/>
  <c r="AC613" i="14"/>
  <c r="AB613" i="14"/>
  <c r="AA613" i="14"/>
  <c r="Z613" i="14"/>
  <c r="Y613" i="14"/>
  <c r="X613" i="14"/>
  <c r="W613" i="14"/>
  <c r="V613" i="14"/>
  <c r="U613" i="14"/>
  <c r="T613" i="14"/>
  <c r="S613" i="14"/>
  <c r="R613" i="14"/>
  <c r="Q613" i="14"/>
  <c r="P613" i="14"/>
  <c r="O613" i="14"/>
  <c r="N613" i="14"/>
  <c r="M613" i="14"/>
  <c r="L613" i="14"/>
  <c r="K613" i="14"/>
  <c r="J613" i="14"/>
  <c r="I613" i="14"/>
  <c r="H613" i="14"/>
  <c r="G613" i="14"/>
  <c r="JB612" i="14"/>
  <c r="JA612" i="14"/>
  <c r="IZ612" i="14"/>
  <c r="IY612" i="14"/>
  <c r="IX612" i="14"/>
  <c r="IW612" i="14"/>
  <c r="IV612" i="14"/>
  <c r="IU612" i="14"/>
  <c r="IT612" i="14"/>
  <c r="IS612" i="14"/>
  <c r="IR612" i="14"/>
  <c r="IQ612" i="14"/>
  <c r="IP612" i="14"/>
  <c r="IO612" i="14"/>
  <c r="IN612" i="14"/>
  <c r="IM612" i="14"/>
  <c r="IL612" i="14"/>
  <c r="IK612" i="14"/>
  <c r="IJ612" i="14"/>
  <c r="II612" i="14"/>
  <c r="IH612" i="14"/>
  <c r="IG612" i="14"/>
  <c r="IF612" i="14"/>
  <c r="IE612" i="14"/>
  <c r="ID612" i="14"/>
  <c r="IC612" i="14"/>
  <c r="IB612" i="14"/>
  <c r="IA612" i="14"/>
  <c r="HZ612" i="14"/>
  <c r="HY612" i="14"/>
  <c r="HX612" i="14"/>
  <c r="HW612" i="14"/>
  <c r="HV612" i="14"/>
  <c r="HU612" i="14"/>
  <c r="HT612" i="14"/>
  <c r="HS612" i="14"/>
  <c r="HR612" i="14"/>
  <c r="HQ612" i="14"/>
  <c r="HP612" i="14"/>
  <c r="HO612" i="14"/>
  <c r="HN612" i="14"/>
  <c r="HM612" i="14"/>
  <c r="HL612" i="14"/>
  <c r="HK612" i="14"/>
  <c r="HJ612" i="14"/>
  <c r="HI612" i="14"/>
  <c r="HH612" i="14"/>
  <c r="HG612" i="14"/>
  <c r="HF612" i="14"/>
  <c r="HE612" i="14"/>
  <c r="HD612" i="14"/>
  <c r="HC612" i="14"/>
  <c r="HB612" i="14"/>
  <c r="HA612" i="14"/>
  <c r="GZ612" i="14"/>
  <c r="GY612" i="14"/>
  <c r="GX612" i="14"/>
  <c r="GW612" i="14"/>
  <c r="GV612" i="14"/>
  <c r="GU612" i="14"/>
  <c r="GT612" i="14"/>
  <c r="GS612" i="14"/>
  <c r="GR612" i="14"/>
  <c r="GQ612" i="14"/>
  <c r="GP612" i="14"/>
  <c r="GO612" i="14"/>
  <c r="GN612" i="14"/>
  <c r="GM612" i="14"/>
  <c r="GL612" i="14"/>
  <c r="GK612" i="14"/>
  <c r="GJ612" i="14"/>
  <c r="GI612" i="14"/>
  <c r="GH612" i="14"/>
  <c r="GG612" i="14"/>
  <c r="GF612" i="14"/>
  <c r="GE612" i="14"/>
  <c r="GD612" i="14"/>
  <c r="GC612" i="14"/>
  <c r="GB612" i="14"/>
  <c r="GA612" i="14"/>
  <c r="FZ612" i="14"/>
  <c r="FY612" i="14"/>
  <c r="FX612" i="14"/>
  <c r="FW612" i="14"/>
  <c r="FV612" i="14"/>
  <c r="FU612" i="14"/>
  <c r="FT612" i="14"/>
  <c r="FS612" i="14"/>
  <c r="FR612" i="14"/>
  <c r="FQ612" i="14"/>
  <c r="FP612" i="14"/>
  <c r="FO612" i="14"/>
  <c r="FN612" i="14"/>
  <c r="FM612" i="14"/>
  <c r="FL612" i="14"/>
  <c r="FK612" i="14"/>
  <c r="FJ612" i="14"/>
  <c r="FI612" i="14"/>
  <c r="FH612" i="14"/>
  <c r="FG612" i="14"/>
  <c r="FF612" i="14"/>
  <c r="FE612" i="14"/>
  <c r="FD612" i="14"/>
  <c r="FC612" i="14"/>
  <c r="FB612" i="14"/>
  <c r="FA612" i="14"/>
  <c r="EZ612" i="14"/>
  <c r="EY612" i="14"/>
  <c r="EX612" i="14"/>
  <c r="EW612" i="14"/>
  <c r="EV612" i="14"/>
  <c r="EU612" i="14"/>
  <c r="ET612" i="14"/>
  <c r="ES612" i="14"/>
  <c r="ER612" i="14"/>
  <c r="EQ612" i="14"/>
  <c r="EP612" i="14"/>
  <c r="EO612" i="14"/>
  <c r="EN612" i="14"/>
  <c r="EM612" i="14"/>
  <c r="EL612" i="14"/>
  <c r="EK612" i="14"/>
  <c r="EJ612" i="14"/>
  <c r="EI612" i="14"/>
  <c r="EH612" i="14"/>
  <c r="EG612" i="14"/>
  <c r="EF612" i="14"/>
  <c r="EE612" i="14"/>
  <c r="ED612" i="14"/>
  <c r="EC612" i="14"/>
  <c r="EB612" i="14"/>
  <c r="EA612" i="14"/>
  <c r="DZ612" i="14"/>
  <c r="DY612" i="14"/>
  <c r="DX612" i="14"/>
  <c r="DW612" i="14"/>
  <c r="DV612" i="14"/>
  <c r="DU612" i="14"/>
  <c r="DT612" i="14"/>
  <c r="DS612" i="14"/>
  <c r="DR612" i="14"/>
  <c r="DQ612" i="14"/>
  <c r="DP612" i="14"/>
  <c r="DO612" i="14"/>
  <c r="DN612" i="14"/>
  <c r="DM612" i="14"/>
  <c r="DL612" i="14"/>
  <c r="DK612" i="14"/>
  <c r="DJ612" i="14"/>
  <c r="DI612" i="14"/>
  <c r="DH612" i="14"/>
  <c r="DG612" i="14"/>
  <c r="DF612" i="14"/>
  <c r="DE612" i="14"/>
  <c r="DD612" i="14"/>
  <c r="DC612" i="14"/>
  <c r="DB612" i="14"/>
  <c r="DA612" i="14"/>
  <c r="CZ612" i="14"/>
  <c r="CY612" i="14"/>
  <c r="CX612" i="14"/>
  <c r="CW612" i="14"/>
  <c r="CV612" i="14"/>
  <c r="CU612" i="14"/>
  <c r="CT612" i="14"/>
  <c r="CS612" i="14"/>
  <c r="CR612" i="14"/>
  <c r="CQ612" i="14"/>
  <c r="CP612" i="14"/>
  <c r="CO612" i="14"/>
  <c r="CN612" i="14"/>
  <c r="CM612" i="14"/>
  <c r="CL612" i="14"/>
  <c r="CK612" i="14"/>
  <c r="CJ612" i="14"/>
  <c r="CI612" i="14"/>
  <c r="CH612" i="14"/>
  <c r="CG612" i="14"/>
  <c r="CF612" i="14"/>
  <c r="CE612" i="14"/>
  <c r="CD612" i="14"/>
  <c r="CC612" i="14"/>
  <c r="CB612" i="14"/>
  <c r="CA612" i="14"/>
  <c r="BZ612" i="14"/>
  <c r="BY612" i="14"/>
  <c r="BX612" i="14"/>
  <c r="BW612" i="14"/>
  <c r="BV612" i="14"/>
  <c r="BU612" i="14"/>
  <c r="BT612" i="14"/>
  <c r="BS612" i="14"/>
  <c r="BR612" i="14"/>
  <c r="BQ612" i="14"/>
  <c r="BP612" i="14"/>
  <c r="BO612" i="14"/>
  <c r="BN612" i="14"/>
  <c r="BM612" i="14"/>
  <c r="BL612" i="14"/>
  <c r="BK612" i="14"/>
  <c r="BJ612" i="14"/>
  <c r="BI612" i="14"/>
  <c r="BH612" i="14"/>
  <c r="BG612" i="14"/>
  <c r="BF612" i="14"/>
  <c r="BE612" i="14"/>
  <c r="BD612" i="14"/>
  <c r="BC612" i="14"/>
  <c r="BB612" i="14"/>
  <c r="BA612" i="14"/>
  <c r="AZ612" i="14"/>
  <c r="AY612" i="14"/>
  <c r="AX612" i="14"/>
  <c r="AW612" i="14"/>
  <c r="AV612" i="14"/>
  <c r="AU612" i="14"/>
  <c r="AT612" i="14"/>
  <c r="AS612" i="14"/>
  <c r="AR612" i="14"/>
  <c r="AQ612" i="14"/>
  <c r="AP612" i="14"/>
  <c r="AO612" i="14"/>
  <c r="AN612" i="14"/>
  <c r="AM612" i="14"/>
  <c r="AL612" i="14"/>
  <c r="AK612" i="14"/>
  <c r="AJ612" i="14"/>
  <c r="AI612" i="14"/>
  <c r="AH612" i="14"/>
  <c r="AG612" i="14"/>
  <c r="AF612" i="14"/>
  <c r="AE612" i="14"/>
  <c r="AD612" i="14"/>
  <c r="AC612" i="14"/>
  <c r="AB612" i="14"/>
  <c r="AA612" i="14"/>
  <c r="Z612" i="14"/>
  <c r="Y612" i="14"/>
  <c r="X612" i="14"/>
  <c r="W612" i="14"/>
  <c r="V612" i="14"/>
  <c r="U612" i="14"/>
  <c r="T612" i="14"/>
  <c r="S612" i="14"/>
  <c r="R612" i="14"/>
  <c r="Q612" i="14"/>
  <c r="P612" i="14"/>
  <c r="O612" i="14"/>
  <c r="N612" i="14"/>
  <c r="M612" i="14"/>
  <c r="L612" i="14"/>
  <c r="K612" i="14"/>
  <c r="J612" i="14"/>
  <c r="I612" i="14"/>
  <c r="H612" i="14"/>
  <c r="G612" i="14"/>
  <c r="JB611" i="14"/>
  <c r="JA611" i="14"/>
  <c r="IZ611" i="14"/>
  <c r="IY611" i="14"/>
  <c r="IX611" i="14"/>
  <c r="IW611" i="14"/>
  <c r="IV611" i="14"/>
  <c r="IU611" i="14"/>
  <c r="IT611" i="14"/>
  <c r="IS611" i="14"/>
  <c r="IR611" i="14"/>
  <c r="IQ611" i="14"/>
  <c r="IP611" i="14"/>
  <c r="IO611" i="14"/>
  <c r="IN611" i="14"/>
  <c r="IM611" i="14"/>
  <c r="IL611" i="14"/>
  <c r="IK611" i="14"/>
  <c r="IJ611" i="14"/>
  <c r="II611" i="14"/>
  <c r="IH611" i="14"/>
  <c r="IG611" i="14"/>
  <c r="IF611" i="14"/>
  <c r="IE611" i="14"/>
  <c r="ID611" i="14"/>
  <c r="IC611" i="14"/>
  <c r="IB611" i="14"/>
  <c r="IA611" i="14"/>
  <c r="HZ611" i="14"/>
  <c r="HY611" i="14"/>
  <c r="HX611" i="14"/>
  <c r="HW611" i="14"/>
  <c r="HV611" i="14"/>
  <c r="HU611" i="14"/>
  <c r="HT611" i="14"/>
  <c r="HS611" i="14"/>
  <c r="HR611" i="14"/>
  <c r="HQ611" i="14"/>
  <c r="HP611" i="14"/>
  <c r="HO611" i="14"/>
  <c r="HN611" i="14"/>
  <c r="HM611" i="14"/>
  <c r="HL611" i="14"/>
  <c r="HK611" i="14"/>
  <c r="HJ611" i="14"/>
  <c r="HI611" i="14"/>
  <c r="HH611" i="14"/>
  <c r="HG611" i="14"/>
  <c r="HF611" i="14"/>
  <c r="HE611" i="14"/>
  <c r="HD611" i="14"/>
  <c r="HC611" i="14"/>
  <c r="HB611" i="14"/>
  <c r="HA611" i="14"/>
  <c r="GZ611" i="14"/>
  <c r="GY611" i="14"/>
  <c r="GX611" i="14"/>
  <c r="GW611" i="14"/>
  <c r="GV611" i="14"/>
  <c r="GU611" i="14"/>
  <c r="GT611" i="14"/>
  <c r="GS611" i="14"/>
  <c r="GR611" i="14"/>
  <c r="GQ611" i="14"/>
  <c r="GP611" i="14"/>
  <c r="GO611" i="14"/>
  <c r="GN611" i="14"/>
  <c r="GM611" i="14"/>
  <c r="GL611" i="14"/>
  <c r="GK611" i="14"/>
  <c r="GJ611" i="14"/>
  <c r="GI611" i="14"/>
  <c r="GH611" i="14"/>
  <c r="GG611" i="14"/>
  <c r="GF611" i="14"/>
  <c r="GE611" i="14"/>
  <c r="GD611" i="14"/>
  <c r="GC611" i="14"/>
  <c r="GB611" i="14"/>
  <c r="GA611" i="14"/>
  <c r="FZ611" i="14"/>
  <c r="FY611" i="14"/>
  <c r="FX611" i="14"/>
  <c r="FW611" i="14"/>
  <c r="FV611" i="14"/>
  <c r="FU611" i="14"/>
  <c r="FT611" i="14"/>
  <c r="FS611" i="14"/>
  <c r="FR611" i="14"/>
  <c r="FQ611" i="14"/>
  <c r="FP611" i="14"/>
  <c r="FO611" i="14"/>
  <c r="FN611" i="14"/>
  <c r="FM611" i="14"/>
  <c r="FL611" i="14"/>
  <c r="FK611" i="14"/>
  <c r="FJ611" i="14"/>
  <c r="FI611" i="14"/>
  <c r="FH611" i="14"/>
  <c r="FG611" i="14"/>
  <c r="FF611" i="14"/>
  <c r="FE611" i="14"/>
  <c r="FD611" i="14"/>
  <c r="FC611" i="14"/>
  <c r="FB611" i="14"/>
  <c r="FA611" i="14"/>
  <c r="EZ611" i="14"/>
  <c r="EY611" i="14"/>
  <c r="EX611" i="14"/>
  <c r="EW611" i="14"/>
  <c r="EV611" i="14"/>
  <c r="EU611" i="14"/>
  <c r="ET611" i="14"/>
  <c r="ES611" i="14"/>
  <c r="ER611" i="14"/>
  <c r="EQ611" i="14"/>
  <c r="EP611" i="14"/>
  <c r="EO611" i="14"/>
  <c r="EN611" i="14"/>
  <c r="EM611" i="14"/>
  <c r="EL611" i="14"/>
  <c r="EK611" i="14"/>
  <c r="EJ611" i="14"/>
  <c r="EI611" i="14"/>
  <c r="EH611" i="14"/>
  <c r="EG611" i="14"/>
  <c r="EF611" i="14"/>
  <c r="EE611" i="14"/>
  <c r="ED611" i="14"/>
  <c r="EC611" i="14"/>
  <c r="EB611" i="14"/>
  <c r="EA611" i="14"/>
  <c r="DZ611" i="14"/>
  <c r="DY611" i="14"/>
  <c r="DX611" i="14"/>
  <c r="DW611" i="14"/>
  <c r="DV611" i="14"/>
  <c r="DU611" i="14"/>
  <c r="DT611" i="14"/>
  <c r="DS611" i="14"/>
  <c r="DR611" i="14"/>
  <c r="DQ611" i="14"/>
  <c r="DP611" i="14"/>
  <c r="DO611" i="14"/>
  <c r="DN611" i="14"/>
  <c r="DM611" i="14"/>
  <c r="DL611" i="14"/>
  <c r="DK611" i="14"/>
  <c r="DJ611" i="14"/>
  <c r="DI611" i="14"/>
  <c r="DH611" i="14"/>
  <c r="DG611" i="14"/>
  <c r="DF611" i="14"/>
  <c r="DE611" i="14"/>
  <c r="DD611" i="14"/>
  <c r="DC611" i="14"/>
  <c r="DB611" i="14"/>
  <c r="DA611" i="14"/>
  <c r="CZ611" i="14"/>
  <c r="CY611" i="14"/>
  <c r="CX611" i="14"/>
  <c r="CW611" i="14"/>
  <c r="CV611" i="14"/>
  <c r="CU611" i="14"/>
  <c r="CT611" i="14"/>
  <c r="CS611" i="14"/>
  <c r="CR611" i="14"/>
  <c r="CQ611" i="14"/>
  <c r="CP611" i="14"/>
  <c r="CO611" i="14"/>
  <c r="CN611" i="14"/>
  <c r="CM611" i="14"/>
  <c r="CL611" i="14"/>
  <c r="CK611" i="14"/>
  <c r="CJ611" i="14"/>
  <c r="CI611" i="14"/>
  <c r="CH611" i="14"/>
  <c r="CG611" i="14"/>
  <c r="CF611" i="14"/>
  <c r="CE611" i="14"/>
  <c r="CD611" i="14"/>
  <c r="CC611" i="14"/>
  <c r="CB611" i="14"/>
  <c r="CA611" i="14"/>
  <c r="BZ611" i="14"/>
  <c r="BY611" i="14"/>
  <c r="BX611" i="14"/>
  <c r="BW611" i="14"/>
  <c r="BV611" i="14"/>
  <c r="BU611" i="14"/>
  <c r="BT611" i="14"/>
  <c r="BS611" i="14"/>
  <c r="BR611" i="14"/>
  <c r="BQ611" i="14"/>
  <c r="BP611" i="14"/>
  <c r="BO611" i="14"/>
  <c r="BN611" i="14"/>
  <c r="BM611" i="14"/>
  <c r="BL611" i="14"/>
  <c r="BK611" i="14"/>
  <c r="BJ611" i="14"/>
  <c r="BI611" i="14"/>
  <c r="BH611" i="14"/>
  <c r="BG611" i="14"/>
  <c r="BF611" i="14"/>
  <c r="BE611" i="14"/>
  <c r="BD611" i="14"/>
  <c r="BC611" i="14"/>
  <c r="BB611" i="14"/>
  <c r="BA611" i="14"/>
  <c r="AZ611" i="14"/>
  <c r="AY611" i="14"/>
  <c r="AX611" i="14"/>
  <c r="AW611" i="14"/>
  <c r="AV611" i="14"/>
  <c r="AU611" i="14"/>
  <c r="AT611" i="14"/>
  <c r="AS611" i="14"/>
  <c r="AR611" i="14"/>
  <c r="AQ611" i="14"/>
  <c r="AP611" i="14"/>
  <c r="AO611" i="14"/>
  <c r="AN611" i="14"/>
  <c r="AM611" i="14"/>
  <c r="AL611" i="14"/>
  <c r="AK611" i="14"/>
  <c r="AJ611" i="14"/>
  <c r="AI611" i="14"/>
  <c r="AH611" i="14"/>
  <c r="AG611" i="14"/>
  <c r="AF611" i="14"/>
  <c r="AE611" i="14"/>
  <c r="AD611" i="14"/>
  <c r="AC611" i="14"/>
  <c r="AB611" i="14"/>
  <c r="AA611" i="14"/>
  <c r="Z611" i="14"/>
  <c r="Y611" i="14"/>
  <c r="X611" i="14"/>
  <c r="W611" i="14"/>
  <c r="V611" i="14"/>
  <c r="U611" i="14"/>
  <c r="T611" i="14"/>
  <c r="S611" i="14"/>
  <c r="R611" i="14"/>
  <c r="Q611" i="14"/>
  <c r="P611" i="14"/>
  <c r="O611" i="14"/>
  <c r="N611" i="14"/>
  <c r="M611" i="14"/>
  <c r="L611" i="14"/>
  <c r="K611" i="14"/>
  <c r="J611" i="14"/>
  <c r="I611" i="14"/>
  <c r="H611" i="14"/>
  <c r="G611" i="14"/>
  <c r="JB610" i="14"/>
  <c r="JA610" i="14"/>
  <c r="IZ610" i="14"/>
  <c r="IY610" i="14"/>
  <c r="IX610" i="14"/>
  <c r="IW610" i="14"/>
  <c r="IV610" i="14"/>
  <c r="IU610" i="14"/>
  <c r="IT610" i="14"/>
  <c r="IS610" i="14"/>
  <c r="IR610" i="14"/>
  <c r="IQ610" i="14"/>
  <c r="IP610" i="14"/>
  <c r="IO610" i="14"/>
  <c r="IN610" i="14"/>
  <c r="IM610" i="14"/>
  <c r="IL610" i="14"/>
  <c r="IK610" i="14"/>
  <c r="IJ610" i="14"/>
  <c r="II610" i="14"/>
  <c r="IH610" i="14"/>
  <c r="IG610" i="14"/>
  <c r="IF610" i="14"/>
  <c r="IE610" i="14"/>
  <c r="ID610" i="14"/>
  <c r="IC610" i="14"/>
  <c r="IB610" i="14"/>
  <c r="IA610" i="14"/>
  <c r="HZ610" i="14"/>
  <c r="HY610" i="14"/>
  <c r="HX610" i="14"/>
  <c r="HW610" i="14"/>
  <c r="HV610" i="14"/>
  <c r="HU610" i="14"/>
  <c r="HT610" i="14"/>
  <c r="HS610" i="14"/>
  <c r="HR610" i="14"/>
  <c r="HQ610" i="14"/>
  <c r="HP610" i="14"/>
  <c r="HO610" i="14"/>
  <c r="HN610" i="14"/>
  <c r="HM610" i="14"/>
  <c r="HL610" i="14"/>
  <c r="HK610" i="14"/>
  <c r="HJ610" i="14"/>
  <c r="HI610" i="14"/>
  <c r="HH610" i="14"/>
  <c r="HG610" i="14"/>
  <c r="HF610" i="14"/>
  <c r="HE610" i="14"/>
  <c r="HD610" i="14"/>
  <c r="HC610" i="14"/>
  <c r="HB610" i="14"/>
  <c r="HA610" i="14"/>
  <c r="GZ610" i="14"/>
  <c r="GY610" i="14"/>
  <c r="GX610" i="14"/>
  <c r="GW610" i="14"/>
  <c r="GV610" i="14"/>
  <c r="GU610" i="14"/>
  <c r="GT610" i="14"/>
  <c r="GS610" i="14"/>
  <c r="GR610" i="14"/>
  <c r="GQ610" i="14"/>
  <c r="GP610" i="14"/>
  <c r="GO610" i="14"/>
  <c r="GN610" i="14"/>
  <c r="GM610" i="14"/>
  <c r="GL610" i="14"/>
  <c r="GK610" i="14"/>
  <c r="GJ610" i="14"/>
  <c r="GI610" i="14"/>
  <c r="GH610" i="14"/>
  <c r="GG610" i="14"/>
  <c r="GF610" i="14"/>
  <c r="GE610" i="14"/>
  <c r="GD610" i="14"/>
  <c r="GC610" i="14"/>
  <c r="GB610" i="14"/>
  <c r="GA610" i="14"/>
  <c r="FZ610" i="14"/>
  <c r="FY610" i="14"/>
  <c r="FX610" i="14"/>
  <c r="FW610" i="14"/>
  <c r="FV610" i="14"/>
  <c r="FU610" i="14"/>
  <c r="FT610" i="14"/>
  <c r="FS610" i="14"/>
  <c r="FR610" i="14"/>
  <c r="FQ610" i="14"/>
  <c r="FP610" i="14"/>
  <c r="FO610" i="14"/>
  <c r="FN610" i="14"/>
  <c r="FM610" i="14"/>
  <c r="FL610" i="14"/>
  <c r="FK610" i="14"/>
  <c r="FJ610" i="14"/>
  <c r="FI610" i="14"/>
  <c r="FH610" i="14"/>
  <c r="FG610" i="14"/>
  <c r="FF610" i="14"/>
  <c r="FE610" i="14"/>
  <c r="FD610" i="14"/>
  <c r="FC610" i="14"/>
  <c r="FB610" i="14"/>
  <c r="FA610" i="14"/>
  <c r="EZ610" i="14"/>
  <c r="EY610" i="14"/>
  <c r="EX610" i="14"/>
  <c r="EW610" i="14"/>
  <c r="EV610" i="14"/>
  <c r="EU610" i="14"/>
  <c r="ET610" i="14"/>
  <c r="ES610" i="14"/>
  <c r="ER610" i="14"/>
  <c r="EQ610" i="14"/>
  <c r="EP610" i="14"/>
  <c r="EO610" i="14"/>
  <c r="EN610" i="14"/>
  <c r="EM610" i="14"/>
  <c r="EL610" i="14"/>
  <c r="EK610" i="14"/>
  <c r="EJ610" i="14"/>
  <c r="EI610" i="14"/>
  <c r="EH610" i="14"/>
  <c r="EG610" i="14"/>
  <c r="EF610" i="14"/>
  <c r="EE610" i="14"/>
  <c r="ED610" i="14"/>
  <c r="EC610" i="14"/>
  <c r="EB610" i="14"/>
  <c r="EA610" i="14"/>
  <c r="DZ610" i="14"/>
  <c r="DY610" i="14"/>
  <c r="DX610" i="14"/>
  <c r="DW610" i="14"/>
  <c r="DV610" i="14"/>
  <c r="DU610" i="14"/>
  <c r="DT610" i="14"/>
  <c r="DS610" i="14"/>
  <c r="DR610" i="14"/>
  <c r="DQ610" i="14"/>
  <c r="DP610" i="14"/>
  <c r="DO610" i="14"/>
  <c r="DN610" i="14"/>
  <c r="DM610" i="14"/>
  <c r="DL610" i="14"/>
  <c r="DK610" i="14"/>
  <c r="DJ610" i="14"/>
  <c r="DI610" i="14"/>
  <c r="DH610" i="14"/>
  <c r="DG610" i="14"/>
  <c r="DF610" i="14"/>
  <c r="DE610" i="14"/>
  <c r="DD610" i="14"/>
  <c r="DC610" i="14"/>
  <c r="DB610" i="14"/>
  <c r="DA610" i="14"/>
  <c r="CZ610" i="14"/>
  <c r="CY610" i="14"/>
  <c r="CX610" i="14"/>
  <c r="CW610" i="14"/>
  <c r="CV610" i="14"/>
  <c r="CU610" i="14"/>
  <c r="CT610" i="14"/>
  <c r="CS610" i="14"/>
  <c r="CR610" i="14"/>
  <c r="CQ610" i="14"/>
  <c r="CP610" i="14"/>
  <c r="CO610" i="14"/>
  <c r="CN610" i="14"/>
  <c r="CM610" i="14"/>
  <c r="CL610" i="14"/>
  <c r="CK610" i="14"/>
  <c r="CJ610" i="14"/>
  <c r="CI610" i="14"/>
  <c r="CH610" i="14"/>
  <c r="CG610" i="14"/>
  <c r="CF610" i="14"/>
  <c r="CE610" i="14"/>
  <c r="CD610" i="14"/>
  <c r="CC610" i="14"/>
  <c r="CB610" i="14"/>
  <c r="CA610" i="14"/>
  <c r="BZ610" i="14"/>
  <c r="BY610" i="14"/>
  <c r="BX610" i="14"/>
  <c r="BW610" i="14"/>
  <c r="BV610" i="14"/>
  <c r="BU610" i="14"/>
  <c r="BT610" i="14"/>
  <c r="BS610" i="14"/>
  <c r="BR610" i="14"/>
  <c r="BQ610" i="14"/>
  <c r="BP610" i="14"/>
  <c r="BO610" i="14"/>
  <c r="BN610" i="14"/>
  <c r="BM610" i="14"/>
  <c r="BL610" i="14"/>
  <c r="BK610" i="14"/>
  <c r="BJ610" i="14"/>
  <c r="BI610" i="14"/>
  <c r="BH610" i="14"/>
  <c r="BG610" i="14"/>
  <c r="BF610" i="14"/>
  <c r="BE610" i="14"/>
  <c r="BD610" i="14"/>
  <c r="BC610" i="14"/>
  <c r="BB610" i="14"/>
  <c r="BA610" i="14"/>
  <c r="AZ610" i="14"/>
  <c r="AY610" i="14"/>
  <c r="AX610" i="14"/>
  <c r="AW610" i="14"/>
  <c r="AV610" i="14"/>
  <c r="AU610" i="14"/>
  <c r="AT610" i="14"/>
  <c r="AS610" i="14"/>
  <c r="AR610" i="14"/>
  <c r="AQ610" i="14"/>
  <c r="AP610" i="14"/>
  <c r="AO610" i="14"/>
  <c r="AN610" i="14"/>
  <c r="AM610" i="14"/>
  <c r="AL610" i="14"/>
  <c r="AK610" i="14"/>
  <c r="AJ610" i="14"/>
  <c r="AI610" i="14"/>
  <c r="AH610" i="14"/>
  <c r="AG610" i="14"/>
  <c r="AF610" i="14"/>
  <c r="AE610" i="14"/>
  <c r="AD610" i="14"/>
  <c r="AC610" i="14"/>
  <c r="AB610" i="14"/>
  <c r="AA610" i="14"/>
  <c r="Z610" i="14"/>
  <c r="Y610" i="14"/>
  <c r="X610" i="14"/>
  <c r="W610" i="14"/>
  <c r="V610" i="14"/>
  <c r="U610" i="14"/>
  <c r="T610" i="14"/>
  <c r="S610" i="14"/>
  <c r="R610" i="14"/>
  <c r="Q610" i="14"/>
  <c r="P610" i="14"/>
  <c r="O610" i="14"/>
  <c r="N610" i="14"/>
  <c r="M610" i="14"/>
  <c r="L610" i="14"/>
  <c r="K610" i="14"/>
  <c r="J610" i="14"/>
  <c r="I610" i="14"/>
  <c r="H610" i="14"/>
  <c r="G610" i="14"/>
  <c r="JB609" i="14"/>
  <c r="JA609" i="14"/>
  <c r="IZ609" i="14"/>
  <c r="IY609" i="14"/>
  <c r="IX609" i="14"/>
  <c r="IW609" i="14"/>
  <c r="IV609" i="14"/>
  <c r="IU609" i="14"/>
  <c r="IT609" i="14"/>
  <c r="IS609" i="14"/>
  <c r="IR609" i="14"/>
  <c r="IQ609" i="14"/>
  <c r="IP609" i="14"/>
  <c r="IO609" i="14"/>
  <c r="IN609" i="14"/>
  <c r="IM609" i="14"/>
  <c r="IL609" i="14"/>
  <c r="IK609" i="14"/>
  <c r="IJ609" i="14"/>
  <c r="II609" i="14"/>
  <c r="IH609" i="14"/>
  <c r="IG609" i="14"/>
  <c r="IF609" i="14"/>
  <c r="IE609" i="14"/>
  <c r="ID609" i="14"/>
  <c r="IC609" i="14"/>
  <c r="IB609" i="14"/>
  <c r="IA609" i="14"/>
  <c r="HZ609" i="14"/>
  <c r="HY609" i="14"/>
  <c r="HX609" i="14"/>
  <c r="HW609" i="14"/>
  <c r="HV609" i="14"/>
  <c r="HU609" i="14"/>
  <c r="HT609" i="14"/>
  <c r="HS609" i="14"/>
  <c r="HR609" i="14"/>
  <c r="HQ609" i="14"/>
  <c r="HP609" i="14"/>
  <c r="HO609" i="14"/>
  <c r="HN609" i="14"/>
  <c r="HM609" i="14"/>
  <c r="HL609" i="14"/>
  <c r="HK609" i="14"/>
  <c r="HJ609" i="14"/>
  <c r="HI609" i="14"/>
  <c r="HH609" i="14"/>
  <c r="HG609" i="14"/>
  <c r="HF609" i="14"/>
  <c r="HE609" i="14"/>
  <c r="HD609" i="14"/>
  <c r="HC609" i="14"/>
  <c r="HB609" i="14"/>
  <c r="HA609" i="14"/>
  <c r="GZ609" i="14"/>
  <c r="GY609" i="14"/>
  <c r="GX609" i="14"/>
  <c r="GW609" i="14"/>
  <c r="GV609" i="14"/>
  <c r="GU609" i="14"/>
  <c r="GT609" i="14"/>
  <c r="GS609" i="14"/>
  <c r="GR609" i="14"/>
  <c r="GQ609" i="14"/>
  <c r="GP609" i="14"/>
  <c r="GO609" i="14"/>
  <c r="GN609" i="14"/>
  <c r="GM609" i="14"/>
  <c r="GL609" i="14"/>
  <c r="GK609" i="14"/>
  <c r="GJ609" i="14"/>
  <c r="GI609" i="14"/>
  <c r="GH609" i="14"/>
  <c r="GG609" i="14"/>
  <c r="GF609" i="14"/>
  <c r="GE609" i="14"/>
  <c r="GD609" i="14"/>
  <c r="GC609" i="14"/>
  <c r="GB609" i="14"/>
  <c r="GA609" i="14"/>
  <c r="FZ609" i="14"/>
  <c r="FY609" i="14"/>
  <c r="FX609" i="14"/>
  <c r="FW609" i="14"/>
  <c r="FV609" i="14"/>
  <c r="FU609" i="14"/>
  <c r="FT609" i="14"/>
  <c r="FS609" i="14"/>
  <c r="FR609" i="14"/>
  <c r="FQ609" i="14"/>
  <c r="FP609" i="14"/>
  <c r="FO609" i="14"/>
  <c r="FN609" i="14"/>
  <c r="FM609" i="14"/>
  <c r="FL609" i="14"/>
  <c r="FK609" i="14"/>
  <c r="FJ609" i="14"/>
  <c r="FI609" i="14"/>
  <c r="FH609" i="14"/>
  <c r="FG609" i="14"/>
  <c r="FF609" i="14"/>
  <c r="FE609" i="14"/>
  <c r="FD609" i="14"/>
  <c r="FC609" i="14"/>
  <c r="FB609" i="14"/>
  <c r="FA609" i="14"/>
  <c r="EZ609" i="14"/>
  <c r="EY609" i="14"/>
  <c r="EX609" i="14"/>
  <c r="EW609" i="14"/>
  <c r="EV609" i="14"/>
  <c r="EU609" i="14"/>
  <c r="ET609" i="14"/>
  <c r="ES609" i="14"/>
  <c r="ER609" i="14"/>
  <c r="EQ609" i="14"/>
  <c r="EP609" i="14"/>
  <c r="EO609" i="14"/>
  <c r="EN609" i="14"/>
  <c r="EM609" i="14"/>
  <c r="EL609" i="14"/>
  <c r="EK609" i="14"/>
  <c r="EJ609" i="14"/>
  <c r="EI609" i="14"/>
  <c r="EH609" i="14"/>
  <c r="EG609" i="14"/>
  <c r="EF609" i="14"/>
  <c r="EE609" i="14"/>
  <c r="ED609" i="14"/>
  <c r="EC609" i="14"/>
  <c r="EB609" i="14"/>
  <c r="EA609" i="14"/>
  <c r="DZ609" i="14"/>
  <c r="DY609" i="14"/>
  <c r="DX609" i="14"/>
  <c r="DW609" i="14"/>
  <c r="DV609" i="14"/>
  <c r="DU609" i="14"/>
  <c r="DT609" i="14"/>
  <c r="DS609" i="14"/>
  <c r="DR609" i="14"/>
  <c r="DQ609" i="14"/>
  <c r="DP609" i="14"/>
  <c r="DO609" i="14"/>
  <c r="DN609" i="14"/>
  <c r="DM609" i="14"/>
  <c r="DL609" i="14"/>
  <c r="DK609" i="14"/>
  <c r="DJ609" i="14"/>
  <c r="DI609" i="14"/>
  <c r="DH609" i="14"/>
  <c r="DG609" i="14"/>
  <c r="DF609" i="14"/>
  <c r="DE609" i="14"/>
  <c r="DD609" i="14"/>
  <c r="DC609" i="14"/>
  <c r="DB609" i="14"/>
  <c r="DA609" i="14"/>
  <c r="CZ609" i="14"/>
  <c r="CY609" i="14"/>
  <c r="CX609" i="14"/>
  <c r="CW609" i="14"/>
  <c r="CV609" i="14"/>
  <c r="CU609" i="14"/>
  <c r="CT609" i="14"/>
  <c r="CS609" i="14"/>
  <c r="CR609" i="14"/>
  <c r="CQ609" i="14"/>
  <c r="CP609" i="14"/>
  <c r="CO609" i="14"/>
  <c r="CN609" i="14"/>
  <c r="CM609" i="14"/>
  <c r="CL609" i="14"/>
  <c r="CK609" i="14"/>
  <c r="CJ609" i="14"/>
  <c r="CI609" i="14"/>
  <c r="CH609" i="14"/>
  <c r="CG609" i="14"/>
  <c r="CF609" i="14"/>
  <c r="CE609" i="14"/>
  <c r="CD609" i="14"/>
  <c r="CC609" i="14"/>
  <c r="CB609" i="14"/>
  <c r="CA609" i="14"/>
  <c r="BZ609" i="14"/>
  <c r="BY609" i="14"/>
  <c r="BX609" i="14"/>
  <c r="BW609" i="14"/>
  <c r="BV609" i="14"/>
  <c r="BU609" i="14"/>
  <c r="BT609" i="14"/>
  <c r="BS609" i="14"/>
  <c r="BR609" i="14"/>
  <c r="BQ609" i="14"/>
  <c r="BP609" i="14"/>
  <c r="BO609" i="14"/>
  <c r="BN609" i="14"/>
  <c r="BM609" i="14"/>
  <c r="BL609" i="14"/>
  <c r="BK609" i="14"/>
  <c r="BJ609" i="14"/>
  <c r="BI609" i="14"/>
  <c r="BH609" i="14"/>
  <c r="BG609" i="14"/>
  <c r="BF609" i="14"/>
  <c r="BE609" i="14"/>
  <c r="BD609" i="14"/>
  <c r="BC609" i="14"/>
  <c r="BB609" i="14"/>
  <c r="BA609" i="14"/>
  <c r="AZ609" i="14"/>
  <c r="AY609" i="14"/>
  <c r="AX609" i="14"/>
  <c r="AW609" i="14"/>
  <c r="AV609" i="14"/>
  <c r="AU609" i="14"/>
  <c r="AT609" i="14"/>
  <c r="AS609" i="14"/>
  <c r="AR609" i="14"/>
  <c r="AQ609" i="14"/>
  <c r="AP609" i="14"/>
  <c r="AO609" i="14"/>
  <c r="AN609" i="14"/>
  <c r="AM609" i="14"/>
  <c r="AL609" i="14"/>
  <c r="AK609" i="14"/>
  <c r="AJ609" i="14"/>
  <c r="AI609" i="14"/>
  <c r="AH609" i="14"/>
  <c r="AG609" i="14"/>
  <c r="AF609" i="14"/>
  <c r="AE609" i="14"/>
  <c r="AD609" i="14"/>
  <c r="AC609" i="14"/>
  <c r="AB609" i="14"/>
  <c r="AA609" i="14"/>
  <c r="Z609" i="14"/>
  <c r="Y609" i="14"/>
  <c r="X609" i="14"/>
  <c r="W609" i="14"/>
  <c r="V609" i="14"/>
  <c r="U609" i="14"/>
  <c r="T609" i="14"/>
  <c r="S609" i="14"/>
  <c r="R609" i="14"/>
  <c r="Q609" i="14"/>
  <c r="P609" i="14"/>
  <c r="O609" i="14"/>
  <c r="N609" i="14"/>
  <c r="M609" i="14"/>
  <c r="L609" i="14"/>
  <c r="K609" i="14"/>
  <c r="J609" i="14"/>
  <c r="I609" i="14"/>
  <c r="H609" i="14"/>
  <c r="G609" i="14"/>
  <c r="JB608" i="14"/>
  <c r="JA608" i="14"/>
  <c r="IZ608" i="14"/>
  <c r="IY608" i="14"/>
  <c r="IX608" i="14"/>
  <c r="IW608" i="14"/>
  <c r="IV608" i="14"/>
  <c r="IU608" i="14"/>
  <c r="IT608" i="14"/>
  <c r="IS608" i="14"/>
  <c r="IR608" i="14"/>
  <c r="IQ608" i="14"/>
  <c r="IP608" i="14"/>
  <c r="IO608" i="14"/>
  <c r="IN608" i="14"/>
  <c r="IM608" i="14"/>
  <c r="IL608" i="14"/>
  <c r="IK608" i="14"/>
  <c r="IJ608" i="14"/>
  <c r="II608" i="14"/>
  <c r="IH608" i="14"/>
  <c r="IG608" i="14"/>
  <c r="IF608" i="14"/>
  <c r="IE608" i="14"/>
  <c r="ID608" i="14"/>
  <c r="IC608" i="14"/>
  <c r="IB608" i="14"/>
  <c r="IA608" i="14"/>
  <c r="HZ608" i="14"/>
  <c r="HY608" i="14"/>
  <c r="HX608" i="14"/>
  <c r="HW608" i="14"/>
  <c r="HV608" i="14"/>
  <c r="HU608" i="14"/>
  <c r="HT608" i="14"/>
  <c r="HS608" i="14"/>
  <c r="HR608" i="14"/>
  <c r="HQ608" i="14"/>
  <c r="HP608" i="14"/>
  <c r="HO608" i="14"/>
  <c r="HN608" i="14"/>
  <c r="HM608" i="14"/>
  <c r="HL608" i="14"/>
  <c r="HK608" i="14"/>
  <c r="HJ608" i="14"/>
  <c r="HI608" i="14"/>
  <c r="HH608" i="14"/>
  <c r="HG608" i="14"/>
  <c r="HF608" i="14"/>
  <c r="HE608" i="14"/>
  <c r="HD608" i="14"/>
  <c r="HC608" i="14"/>
  <c r="HB608" i="14"/>
  <c r="HA608" i="14"/>
  <c r="GZ608" i="14"/>
  <c r="GY608" i="14"/>
  <c r="GX608" i="14"/>
  <c r="GW608" i="14"/>
  <c r="GV608" i="14"/>
  <c r="GU608" i="14"/>
  <c r="GT608" i="14"/>
  <c r="GS608" i="14"/>
  <c r="GR608" i="14"/>
  <c r="GQ608" i="14"/>
  <c r="GP608" i="14"/>
  <c r="GO608" i="14"/>
  <c r="GN608" i="14"/>
  <c r="GM608" i="14"/>
  <c r="GL608" i="14"/>
  <c r="GK608" i="14"/>
  <c r="GJ608" i="14"/>
  <c r="GI608" i="14"/>
  <c r="GH608" i="14"/>
  <c r="GG608" i="14"/>
  <c r="GF608" i="14"/>
  <c r="GE608" i="14"/>
  <c r="GD608" i="14"/>
  <c r="GC608" i="14"/>
  <c r="GB608" i="14"/>
  <c r="GA608" i="14"/>
  <c r="FZ608" i="14"/>
  <c r="FY608" i="14"/>
  <c r="FX608" i="14"/>
  <c r="FW608" i="14"/>
  <c r="FV608" i="14"/>
  <c r="FU608" i="14"/>
  <c r="FT608" i="14"/>
  <c r="FS608" i="14"/>
  <c r="FR608" i="14"/>
  <c r="FQ608" i="14"/>
  <c r="FP608" i="14"/>
  <c r="FO608" i="14"/>
  <c r="FN608" i="14"/>
  <c r="FM608" i="14"/>
  <c r="FL608" i="14"/>
  <c r="FK608" i="14"/>
  <c r="FJ608" i="14"/>
  <c r="FI608" i="14"/>
  <c r="FH608" i="14"/>
  <c r="FG608" i="14"/>
  <c r="FF608" i="14"/>
  <c r="FE608" i="14"/>
  <c r="FD608" i="14"/>
  <c r="FC608" i="14"/>
  <c r="FB608" i="14"/>
  <c r="FA608" i="14"/>
  <c r="EZ608" i="14"/>
  <c r="EY608" i="14"/>
  <c r="EX608" i="14"/>
  <c r="EW608" i="14"/>
  <c r="EV608" i="14"/>
  <c r="EU608" i="14"/>
  <c r="ET608" i="14"/>
  <c r="ES608" i="14"/>
  <c r="ER608" i="14"/>
  <c r="EQ608" i="14"/>
  <c r="EP608" i="14"/>
  <c r="EO608" i="14"/>
  <c r="EN608" i="14"/>
  <c r="EM608" i="14"/>
  <c r="EL608" i="14"/>
  <c r="EK608" i="14"/>
  <c r="EJ608" i="14"/>
  <c r="EI608" i="14"/>
  <c r="EH608" i="14"/>
  <c r="EG608" i="14"/>
  <c r="EF608" i="14"/>
  <c r="EE608" i="14"/>
  <c r="ED608" i="14"/>
  <c r="EC608" i="14"/>
  <c r="EB608" i="14"/>
  <c r="EA608" i="14"/>
  <c r="DZ608" i="14"/>
  <c r="DY608" i="14"/>
  <c r="DX608" i="14"/>
  <c r="DW608" i="14"/>
  <c r="DV608" i="14"/>
  <c r="DU608" i="14"/>
  <c r="DT608" i="14"/>
  <c r="DS608" i="14"/>
  <c r="DR608" i="14"/>
  <c r="DQ608" i="14"/>
  <c r="DP608" i="14"/>
  <c r="DO608" i="14"/>
  <c r="DN608" i="14"/>
  <c r="DM608" i="14"/>
  <c r="DL608" i="14"/>
  <c r="DK608" i="14"/>
  <c r="DJ608" i="14"/>
  <c r="DI608" i="14"/>
  <c r="DH608" i="14"/>
  <c r="DG608" i="14"/>
  <c r="DF608" i="14"/>
  <c r="DE608" i="14"/>
  <c r="DD608" i="14"/>
  <c r="DC608" i="14"/>
  <c r="DB608" i="14"/>
  <c r="DA608" i="14"/>
  <c r="CZ608" i="14"/>
  <c r="CY608" i="14"/>
  <c r="CX608" i="14"/>
  <c r="CW608" i="14"/>
  <c r="CV608" i="14"/>
  <c r="CU608" i="14"/>
  <c r="CT608" i="14"/>
  <c r="CS608" i="14"/>
  <c r="CR608" i="14"/>
  <c r="CQ608" i="14"/>
  <c r="CP608" i="14"/>
  <c r="CO608" i="14"/>
  <c r="CN608" i="14"/>
  <c r="CM608" i="14"/>
  <c r="CL608" i="14"/>
  <c r="CK608" i="14"/>
  <c r="CJ608" i="14"/>
  <c r="CI608" i="14"/>
  <c r="CH608" i="14"/>
  <c r="CG608" i="14"/>
  <c r="CF608" i="14"/>
  <c r="CE608" i="14"/>
  <c r="CD608" i="14"/>
  <c r="CC608" i="14"/>
  <c r="CB608" i="14"/>
  <c r="CA608" i="14"/>
  <c r="BZ608" i="14"/>
  <c r="BY608" i="14"/>
  <c r="BX608" i="14"/>
  <c r="BW608" i="14"/>
  <c r="BV608" i="14"/>
  <c r="BU608" i="14"/>
  <c r="BT608" i="14"/>
  <c r="BS608" i="14"/>
  <c r="BR608" i="14"/>
  <c r="BQ608" i="14"/>
  <c r="BP608" i="14"/>
  <c r="BO608" i="14"/>
  <c r="BN608" i="14"/>
  <c r="BM608" i="14"/>
  <c r="BL608" i="14"/>
  <c r="BK608" i="14"/>
  <c r="BJ608" i="14"/>
  <c r="BI608" i="14"/>
  <c r="BH608" i="14"/>
  <c r="BG608" i="14"/>
  <c r="BF608" i="14"/>
  <c r="BE608" i="14"/>
  <c r="BD608" i="14"/>
  <c r="BC608" i="14"/>
  <c r="BB608" i="14"/>
  <c r="BA608" i="14"/>
  <c r="AZ608" i="14"/>
  <c r="AY608" i="14"/>
  <c r="AX608" i="14"/>
  <c r="AW608" i="14"/>
  <c r="AV608" i="14"/>
  <c r="AU608" i="14"/>
  <c r="AT608" i="14"/>
  <c r="AS608" i="14"/>
  <c r="AR608" i="14"/>
  <c r="AQ608" i="14"/>
  <c r="AP608" i="14"/>
  <c r="AO608" i="14"/>
  <c r="AN608" i="14"/>
  <c r="AM608" i="14"/>
  <c r="AL608" i="14"/>
  <c r="AK608" i="14"/>
  <c r="AJ608" i="14"/>
  <c r="AI608" i="14"/>
  <c r="AH608" i="14"/>
  <c r="AG608" i="14"/>
  <c r="AF608" i="14"/>
  <c r="AE608" i="14"/>
  <c r="AD608" i="14"/>
  <c r="AC608" i="14"/>
  <c r="AB608" i="14"/>
  <c r="AA608" i="14"/>
  <c r="Z608" i="14"/>
  <c r="Y608" i="14"/>
  <c r="X608" i="14"/>
  <c r="W608" i="14"/>
  <c r="V608" i="14"/>
  <c r="U608" i="14"/>
  <c r="T608" i="14"/>
  <c r="S608" i="14"/>
  <c r="R608" i="14"/>
  <c r="Q608" i="14"/>
  <c r="P608" i="14"/>
  <c r="O608" i="14"/>
  <c r="N608" i="14"/>
  <c r="M608" i="14"/>
  <c r="L608" i="14"/>
  <c r="K608" i="14"/>
  <c r="J608" i="14"/>
  <c r="I608" i="14"/>
  <c r="H608" i="14"/>
  <c r="G608" i="14"/>
  <c r="JB607" i="14"/>
  <c r="JA607" i="14"/>
  <c r="IZ607" i="14"/>
  <c r="IY607" i="14"/>
  <c r="IX607" i="14"/>
  <c r="IW607" i="14"/>
  <c r="IV607" i="14"/>
  <c r="IU607" i="14"/>
  <c r="IT607" i="14"/>
  <c r="IS607" i="14"/>
  <c r="IR607" i="14"/>
  <c r="IQ607" i="14"/>
  <c r="IP607" i="14"/>
  <c r="IO607" i="14"/>
  <c r="IN607" i="14"/>
  <c r="IM607" i="14"/>
  <c r="IL607" i="14"/>
  <c r="IK607" i="14"/>
  <c r="IJ607" i="14"/>
  <c r="II607" i="14"/>
  <c r="IH607" i="14"/>
  <c r="IG607" i="14"/>
  <c r="IF607" i="14"/>
  <c r="IE607" i="14"/>
  <c r="ID607" i="14"/>
  <c r="IC607" i="14"/>
  <c r="IB607" i="14"/>
  <c r="IA607" i="14"/>
  <c r="HZ607" i="14"/>
  <c r="HY607" i="14"/>
  <c r="HX607" i="14"/>
  <c r="HW607" i="14"/>
  <c r="HV607" i="14"/>
  <c r="HU607" i="14"/>
  <c r="HT607" i="14"/>
  <c r="HS607" i="14"/>
  <c r="HR607" i="14"/>
  <c r="HQ607" i="14"/>
  <c r="HP607" i="14"/>
  <c r="HO607" i="14"/>
  <c r="HN607" i="14"/>
  <c r="HM607" i="14"/>
  <c r="HL607" i="14"/>
  <c r="HK607" i="14"/>
  <c r="HJ607" i="14"/>
  <c r="HI607" i="14"/>
  <c r="HH607" i="14"/>
  <c r="HG607" i="14"/>
  <c r="HF607" i="14"/>
  <c r="HE607" i="14"/>
  <c r="HD607" i="14"/>
  <c r="HC607" i="14"/>
  <c r="HB607" i="14"/>
  <c r="HA607" i="14"/>
  <c r="GZ607" i="14"/>
  <c r="GY607" i="14"/>
  <c r="GX607" i="14"/>
  <c r="GW607" i="14"/>
  <c r="GV607" i="14"/>
  <c r="GU607" i="14"/>
  <c r="GT607" i="14"/>
  <c r="GS607" i="14"/>
  <c r="GR607" i="14"/>
  <c r="GQ607" i="14"/>
  <c r="GP607" i="14"/>
  <c r="GO607" i="14"/>
  <c r="GN607" i="14"/>
  <c r="GM607" i="14"/>
  <c r="GL607" i="14"/>
  <c r="GK607" i="14"/>
  <c r="GJ607" i="14"/>
  <c r="GI607" i="14"/>
  <c r="GH607" i="14"/>
  <c r="GG607" i="14"/>
  <c r="GF607" i="14"/>
  <c r="GE607" i="14"/>
  <c r="GD607" i="14"/>
  <c r="GC607" i="14"/>
  <c r="GB607" i="14"/>
  <c r="GA607" i="14"/>
  <c r="FZ607" i="14"/>
  <c r="FY607" i="14"/>
  <c r="FX607" i="14"/>
  <c r="FW607" i="14"/>
  <c r="FV607" i="14"/>
  <c r="FU607" i="14"/>
  <c r="FT607" i="14"/>
  <c r="FS607" i="14"/>
  <c r="FR607" i="14"/>
  <c r="FQ607" i="14"/>
  <c r="FP607" i="14"/>
  <c r="FO607" i="14"/>
  <c r="FN607" i="14"/>
  <c r="FM607" i="14"/>
  <c r="FL607" i="14"/>
  <c r="FK607" i="14"/>
  <c r="FJ607" i="14"/>
  <c r="FI607" i="14"/>
  <c r="FH607" i="14"/>
  <c r="FG607" i="14"/>
  <c r="FF607" i="14"/>
  <c r="FE607" i="14"/>
  <c r="FD607" i="14"/>
  <c r="FC607" i="14"/>
  <c r="FB607" i="14"/>
  <c r="FA607" i="14"/>
  <c r="EZ607" i="14"/>
  <c r="EY607" i="14"/>
  <c r="EX607" i="14"/>
  <c r="EW607" i="14"/>
  <c r="EV607" i="14"/>
  <c r="EU607" i="14"/>
  <c r="ET607" i="14"/>
  <c r="ES607" i="14"/>
  <c r="ER607" i="14"/>
  <c r="EQ607" i="14"/>
  <c r="EP607" i="14"/>
  <c r="EO607" i="14"/>
  <c r="EN607" i="14"/>
  <c r="EM607" i="14"/>
  <c r="EL607" i="14"/>
  <c r="EK607" i="14"/>
  <c r="EJ607" i="14"/>
  <c r="EI607" i="14"/>
  <c r="EH607" i="14"/>
  <c r="EG607" i="14"/>
  <c r="EF607" i="14"/>
  <c r="EE607" i="14"/>
  <c r="ED607" i="14"/>
  <c r="EC607" i="14"/>
  <c r="EB607" i="14"/>
  <c r="EA607" i="14"/>
  <c r="DZ607" i="14"/>
  <c r="DY607" i="14"/>
  <c r="DX607" i="14"/>
  <c r="DW607" i="14"/>
  <c r="DV607" i="14"/>
  <c r="DU607" i="14"/>
  <c r="DT607" i="14"/>
  <c r="DS607" i="14"/>
  <c r="DR607" i="14"/>
  <c r="DQ607" i="14"/>
  <c r="DP607" i="14"/>
  <c r="DO607" i="14"/>
  <c r="DN607" i="14"/>
  <c r="DM607" i="14"/>
  <c r="DL607" i="14"/>
  <c r="DK607" i="14"/>
  <c r="DJ607" i="14"/>
  <c r="DI607" i="14"/>
  <c r="DH607" i="14"/>
  <c r="DG607" i="14"/>
  <c r="DF607" i="14"/>
  <c r="DE607" i="14"/>
  <c r="DD607" i="14"/>
  <c r="DC607" i="14"/>
  <c r="DB607" i="14"/>
  <c r="DA607" i="14"/>
  <c r="CZ607" i="14"/>
  <c r="CY607" i="14"/>
  <c r="CX607" i="14"/>
  <c r="CW607" i="14"/>
  <c r="CV607" i="14"/>
  <c r="CU607" i="14"/>
  <c r="CT607" i="14"/>
  <c r="CS607" i="14"/>
  <c r="CR607" i="14"/>
  <c r="CQ607" i="14"/>
  <c r="CP607" i="14"/>
  <c r="CO607" i="14"/>
  <c r="CN607" i="14"/>
  <c r="CM607" i="14"/>
  <c r="CL607" i="14"/>
  <c r="CK607" i="14"/>
  <c r="CJ607" i="14"/>
  <c r="CI607" i="14"/>
  <c r="CH607" i="14"/>
  <c r="CG607" i="14"/>
  <c r="CF607" i="14"/>
  <c r="CE607" i="14"/>
  <c r="CD607" i="14"/>
  <c r="CC607" i="14"/>
  <c r="CB607" i="14"/>
  <c r="CA607" i="14"/>
  <c r="BZ607" i="14"/>
  <c r="BY607" i="14"/>
  <c r="BX607" i="14"/>
  <c r="BW607" i="14"/>
  <c r="BV607" i="14"/>
  <c r="BU607" i="14"/>
  <c r="BT607" i="14"/>
  <c r="BS607" i="14"/>
  <c r="BR607" i="14"/>
  <c r="BQ607" i="14"/>
  <c r="BP607" i="14"/>
  <c r="BO607" i="14"/>
  <c r="BN607" i="14"/>
  <c r="BM607" i="14"/>
  <c r="BL607" i="14"/>
  <c r="BK607" i="14"/>
  <c r="BJ607" i="14"/>
  <c r="BI607" i="14"/>
  <c r="BH607" i="14"/>
  <c r="BG607" i="14"/>
  <c r="BF607" i="14"/>
  <c r="BE607" i="14"/>
  <c r="BD607" i="14"/>
  <c r="BC607" i="14"/>
  <c r="BB607" i="14"/>
  <c r="BA607" i="14"/>
  <c r="AZ607" i="14"/>
  <c r="AY607" i="14"/>
  <c r="AX607" i="14"/>
  <c r="AW607" i="14"/>
  <c r="AV607" i="14"/>
  <c r="AU607" i="14"/>
  <c r="AT607" i="14"/>
  <c r="AS607" i="14"/>
  <c r="AR607" i="14"/>
  <c r="AQ607" i="14"/>
  <c r="AP607" i="14"/>
  <c r="AO607" i="14"/>
  <c r="AN607" i="14"/>
  <c r="AM607" i="14"/>
  <c r="AL607" i="14"/>
  <c r="AK607" i="14"/>
  <c r="AJ607" i="14"/>
  <c r="AI607" i="14"/>
  <c r="AH607" i="14"/>
  <c r="AG607" i="14"/>
  <c r="AF607" i="14"/>
  <c r="AE607" i="14"/>
  <c r="AD607" i="14"/>
  <c r="AC607" i="14"/>
  <c r="AB607" i="14"/>
  <c r="AA607" i="14"/>
  <c r="Z607" i="14"/>
  <c r="Y607" i="14"/>
  <c r="X607" i="14"/>
  <c r="W607" i="14"/>
  <c r="V607" i="14"/>
  <c r="U607" i="14"/>
  <c r="T607" i="14"/>
  <c r="S607" i="14"/>
  <c r="R607" i="14"/>
  <c r="Q607" i="14"/>
  <c r="P607" i="14"/>
  <c r="O607" i="14"/>
  <c r="N607" i="14"/>
  <c r="M607" i="14"/>
  <c r="L607" i="14"/>
  <c r="K607" i="14"/>
  <c r="J607" i="14"/>
  <c r="I607" i="14"/>
  <c r="H607" i="14"/>
  <c r="G607" i="14"/>
  <c r="JB606" i="14"/>
  <c r="JA606" i="14"/>
  <c r="IZ606" i="14"/>
  <c r="IY606" i="14"/>
  <c r="IX606" i="14"/>
  <c r="IW606" i="14"/>
  <c r="IV606" i="14"/>
  <c r="IU606" i="14"/>
  <c r="IT606" i="14"/>
  <c r="IS606" i="14"/>
  <c r="IR606" i="14"/>
  <c r="IQ606" i="14"/>
  <c r="IP606" i="14"/>
  <c r="IO606" i="14"/>
  <c r="IN606" i="14"/>
  <c r="IM606" i="14"/>
  <c r="IL606" i="14"/>
  <c r="IK606" i="14"/>
  <c r="IJ606" i="14"/>
  <c r="II606" i="14"/>
  <c r="IH606" i="14"/>
  <c r="IG606" i="14"/>
  <c r="IF606" i="14"/>
  <c r="IE606" i="14"/>
  <c r="ID606" i="14"/>
  <c r="IC606" i="14"/>
  <c r="IB606" i="14"/>
  <c r="IA606" i="14"/>
  <c r="HZ606" i="14"/>
  <c r="HY606" i="14"/>
  <c r="HX606" i="14"/>
  <c r="HW606" i="14"/>
  <c r="HV606" i="14"/>
  <c r="HU606" i="14"/>
  <c r="HT606" i="14"/>
  <c r="HS606" i="14"/>
  <c r="HR606" i="14"/>
  <c r="HQ606" i="14"/>
  <c r="HP606" i="14"/>
  <c r="HO606" i="14"/>
  <c r="HN606" i="14"/>
  <c r="HM606" i="14"/>
  <c r="HL606" i="14"/>
  <c r="HK606" i="14"/>
  <c r="HJ606" i="14"/>
  <c r="HI606" i="14"/>
  <c r="HH606" i="14"/>
  <c r="HG606" i="14"/>
  <c r="HF606" i="14"/>
  <c r="HE606" i="14"/>
  <c r="HD606" i="14"/>
  <c r="HC606" i="14"/>
  <c r="HB606" i="14"/>
  <c r="HA606" i="14"/>
  <c r="GZ606" i="14"/>
  <c r="GY606" i="14"/>
  <c r="GX606" i="14"/>
  <c r="GW606" i="14"/>
  <c r="GV606" i="14"/>
  <c r="GU606" i="14"/>
  <c r="GT606" i="14"/>
  <c r="GS606" i="14"/>
  <c r="GR606" i="14"/>
  <c r="GQ606" i="14"/>
  <c r="GP606" i="14"/>
  <c r="GO606" i="14"/>
  <c r="GN606" i="14"/>
  <c r="GM606" i="14"/>
  <c r="GL606" i="14"/>
  <c r="GK606" i="14"/>
  <c r="GJ606" i="14"/>
  <c r="GI606" i="14"/>
  <c r="GH606" i="14"/>
  <c r="GG606" i="14"/>
  <c r="GF606" i="14"/>
  <c r="GE606" i="14"/>
  <c r="GD606" i="14"/>
  <c r="GC606" i="14"/>
  <c r="GB606" i="14"/>
  <c r="GA606" i="14"/>
  <c r="FZ606" i="14"/>
  <c r="FY606" i="14"/>
  <c r="FX606" i="14"/>
  <c r="FW606" i="14"/>
  <c r="FV606" i="14"/>
  <c r="FU606" i="14"/>
  <c r="FT606" i="14"/>
  <c r="FS606" i="14"/>
  <c r="FR606" i="14"/>
  <c r="FQ606" i="14"/>
  <c r="FP606" i="14"/>
  <c r="FO606" i="14"/>
  <c r="FN606" i="14"/>
  <c r="FM606" i="14"/>
  <c r="FL606" i="14"/>
  <c r="FK606" i="14"/>
  <c r="FJ606" i="14"/>
  <c r="FI606" i="14"/>
  <c r="FH606" i="14"/>
  <c r="FG606" i="14"/>
  <c r="FF606" i="14"/>
  <c r="FE606" i="14"/>
  <c r="FD606" i="14"/>
  <c r="FC606" i="14"/>
  <c r="FB606" i="14"/>
  <c r="FA606" i="14"/>
  <c r="EZ606" i="14"/>
  <c r="EY606" i="14"/>
  <c r="EX606" i="14"/>
  <c r="EW606" i="14"/>
  <c r="EV606" i="14"/>
  <c r="EU606" i="14"/>
  <c r="ET606" i="14"/>
  <c r="ES606" i="14"/>
  <c r="ER606" i="14"/>
  <c r="EQ606" i="14"/>
  <c r="EP606" i="14"/>
  <c r="EO606" i="14"/>
  <c r="EN606" i="14"/>
  <c r="EM606" i="14"/>
  <c r="EL606" i="14"/>
  <c r="EK606" i="14"/>
  <c r="EJ606" i="14"/>
  <c r="EI606" i="14"/>
  <c r="EH606" i="14"/>
  <c r="EG606" i="14"/>
  <c r="EF606" i="14"/>
  <c r="EE606" i="14"/>
  <c r="ED606" i="14"/>
  <c r="EC606" i="14"/>
  <c r="EB606" i="14"/>
  <c r="EA606" i="14"/>
  <c r="DZ606" i="14"/>
  <c r="DY606" i="14"/>
  <c r="DX606" i="14"/>
  <c r="DW606" i="14"/>
  <c r="DV606" i="14"/>
  <c r="DU606" i="14"/>
  <c r="DT606" i="14"/>
  <c r="DS606" i="14"/>
  <c r="DR606" i="14"/>
  <c r="DQ606" i="14"/>
  <c r="DP606" i="14"/>
  <c r="DO606" i="14"/>
  <c r="DN606" i="14"/>
  <c r="DM606" i="14"/>
  <c r="DL606" i="14"/>
  <c r="DK606" i="14"/>
  <c r="DJ606" i="14"/>
  <c r="DI606" i="14"/>
  <c r="DH606" i="14"/>
  <c r="DG606" i="14"/>
  <c r="DF606" i="14"/>
  <c r="DE606" i="14"/>
  <c r="DD606" i="14"/>
  <c r="DC606" i="14"/>
  <c r="DB606" i="14"/>
  <c r="DA606" i="14"/>
  <c r="CZ606" i="14"/>
  <c r="CY606" i="14"/>
  <c r="CX606" i="14"/>
  <c r="CW606" i="14"/>
  <c r="CV606" i="14"/>
  <c r="CU606" i="14"/>
  <c r="CT606" i="14"/>
  <c r="CS606" i="14"/>
  <c r="CR606" i="14"/>
  <c r="CQ606" i="14"/>
  <c r="CP606" i="14"/>
  <c r="CO606" i="14"/>
  <c r="CN606" i="14"/>
  <c r="CM606" i="14"/>
  <c r="CL606" i="14"/>
  <c r="CK606" i="14"/>
  <c r="CJ606" i="14"/>
  <c r="CI606" i="14"/>
  <c r="CH606" i="14"/>
  <c r="CG606" i="14"/>
  <c r="CF606" i="14"/>
  <c r="CE606" i="14"/>
  <c r="CD606" i="14"/>
  <c r="CC606" i="14"/>
  <c r="CB606" i="14"/>
  <c r="CA606" i="14"/>
  <c r="BZ606" i="14"/>
  <c r="BY606" i="14"/>
  <c r="BX606" i="14"/>
  <c r="BW606" i="14"/>
  <c r="BV606" i="14"/>
  <c r="BU606" i="14"/>
  <c r="BT606" i="14"/>
  <c r="BS606" i="14"/>
  <c r="BR606" i="14"/>
  <c r="BQ606" i="14"/>
  <c r="BP606" i="14"/>
  <c r="BO606" i="14"/>
  <c r="BN606" i="14"/>
  <c r="BM606" i="14"/>
  <c r="BL606" i="14"/>
  <c r="BK606" i="14"/>
  <c r="BJ606" i="14"/>
  <c r="BI606" i="14"/>
  <c r="BH606" i="14"/>
  <c r="BG606" i="14"/>
  <c r="BF606" i="14"/>
  <c r="BE606" i="14"/>
  <c r="BD606" i="14"/>
  <c r="BC606" i="14"/>
  <c r="BB606" i="14"/>
  <c r="BA606" i="14"/>
  <c r="AZ606" i="14"/>
  <c r="AY606" i="14"/>
  <c r="AX606" i="14"/>
  <c r="AW606" i="14"/>
  <c r="AV606" i="14"/>
  <c r="AU606" i="14"/>
  <c r="AT606" i="14"/>
  <c r="AS606" i="14"/>
  <c r="AR606" i="14"/>
  <c r="AQ606" i="14"/>
  <c r="AP606" i="14"/>
  <c r="AO606" i="14"/>
  <c r="AN606" i="14"/>
  <c r="AM606" i="14"/>
  <c r="AL606" i="14"/>
  <c r="AK606" i="14"/>
  <c r="AJ606" i="14"/>
  <c r="AI606" i="14"/>
  <c r="AH606" i="14"/>
  <c r="AG606" i="14"/>
  <c r="AF606" i="14"/>
  <c r="AE606" i="14"/>
  <c r="AD606" i="14"/>
  <c r="AC606" i="14"/>
  <c r="AB606" i="14"/>
  <c r="AA606" i="14"/>
  <c r="Z606" i="14"/>
  <c r="Y606" i="14"/>
  <c r="X606" i="14"/>
  <c r="W606" i="14"/>
  <c r="V606" i="14"/>
  <c r="U606" i="14"/>
  <c r="T606" i="14"/>
  <c r="S606" i="14"/>
  <c r="R606" i="14"/>
  <c r="Q606" i="14"/>
  <c r="P606" i="14"/>
  <c r="O606" i="14"/>
  <c r="N606" i="14"/>
  <c r="M606" i="14"/>
  <c r="L606" i="14"/>
  <c r="K606" i="14"/>
  <c r="J606" i="14"/>
  <c r="I606" i="14"/>
  <c r="H606" i="14"/>
  <c r="G606" i="14"/>
  <c r="JB605" i="14"/>
  <c r="JA605" i="14"/>
  <c r="IZ605" i="14"/>
  <c r="IY605" i="14"/>
  <c r="IX605" i="14"/>
  <c r="IW605" i="14"/>
  <c r="IV605" i="14"/>
  <c r="IU605" i="14"/>
  <c r="IT605" i="14"/>
  <c r="IS605" i="14"/>
  <c r="IR605" i="14"/>
  <c r="IQ605" i="14"/>
  <c r="IP605" i="14"/>
  <c r="IO605" i="14"/>
  <c r="IN605" i="14"/>
  <c r="IM605" i="14"/>
  <c r="IL605" i="14"/>
  <c r="IK605" i="14"/>
  <c r="IJ605" i="14"/>
  <c r="II605" i="14"/>
  <c r="IH605" i="14"/>
  <c r="IG605" i="14"/>
  <c r="IF605" i="14"/>
  <c r="IE605" i="14"/>
  <c r="ID605" i="14"/>
  <c r="IC605" i="14"/>
  <c r="IB605" i="14"/>
  <c r="IA605" i="14"/>
  <c r="HZ605" i="14"/>
  <c r="HY605" i="14"/>
  <c r="HX605" i="14"/>
  <c r="HW605" i="14"/>
  <c r="HV605" i="14"/>
  <c r="HU605" i="14"/>
  <c r="HT605" i="14"/>
  <c r="HS605" i="14"/>
  <c r="HR605" i="14"/>
  <c r="HQ605" i="14"/>
  <c r="HP605" i="14"/>
  <c r="HO605" i="14"/>
  <c r="HN605" i="14"/>
  <c r="HM605" i="14"/>
  <c r="HL605" i="14"/>
  <c r="HK605" i="14"/>
  <c r="HJ605" i="14"/>
  <c r="HI605" i="14"/>
  <c r="HH605" i="14"/>
  <c r="HG605" i="14"/>
  <c r="HF605" i="14"/>
  <c r="HE605" i="14"/>
  <c r="HD605" i="14"/>
  <c r="HC605" i="14"/>
  <c r="HB605" i="14"/>
  <c r="HA605" i="14"/>
  <c r="GZ605" i="14"/>
  <c r="GY605" i="14"/>
  <c r="GX605" i="14"/>
  <c r="GW605" i="14"/>
  <c r="GV605" i="14"/>
  <c r="GU605" i="14"/>
  <c r="GT605" i="14"/>
  <c r="GS605" i="14"/>
  <c r="GR605" i="14"/>
  <c r="GQ605" i="14"/>
  <c r="GP605" i="14"/>
  <c r="GO605" i="14"/>
  <c r="GN605" i="14"/>
  <c r="GM605" i="14"/>
  <c r="GL605" i="14"/>
  <c r="GK605" i="14"/>
  <c r="GJ605" i="14"/>
  <c r="GI605" i="14"/>
  <c r="GH605" i="14"/>
  <c r="GG605" i="14"/>
  <c r="GF605" i="14"/>
  <c r="GE605" i="14"/>
  <c r="GD605" i="14"/>
  <c r="GC605" i="14"/>
  <c r="GB605" i="14"/>
  <c r="GA605" i="14"/>
  <c r="FZ605" i="14"/>
  <c r="FY605" i="14"/>
  <c r="FX605" i="14"/>
  <c r="FW605" i="14"/>
  <c r="FV605" i="14"/>
  <c r="FU605" i="14"/>
  <c r="FT605" i="14"/>
  <c r="FS605" i="14"/>
  <c r="FR605" i="14"/>
  <c r="FQ605" i="14"/>
  <c r="FP605" i="14"/>
  <c r="FO605" i="14"/>
  <c r="FN605" i="14"/>
  <c r="FM605" i="14"/>
  <c r="FL605" i="14"/>
  <c r="FK605" i="14"/>
  <c r="FJ605" i="14"/>
  <c r="FI605" i="14"/>
  <c r="FH605" i="14"/>
  <c r="FG605" i="14"/>
  <c r="FF605" i="14"/>
  <c r="FE605" i="14"/>
  <c r="FD605" i="14"/>
  <c r="FC605" i="14"/>
  <c r="FB605" i="14"/>
  <c r="FA605" i="14"/>
  <c r="EZ605" i="14"/>
  <c r="EY605" i="14"/>
  <c r="EX605" i="14"/>
  <c r="EW605" i="14"/>
  <c r="EV605" i="14"/>
  <c r="EU605" i="14"/>
  <c r="ET605" i="14"/>
  <c r="ES605" i="14"/>
  <c r="ER605" i="14"/>
  <c r="EQ605" i="14"/>
  <c r="EP605" i="14"/>
  <c r="EO605" i="14"/>
  <c r="EN605" i="14"/>
  <c r="EM605" i="14"/>
  <c r="EL605" i="14"/>
  <c r="EK605" i="14"/>
  <c r="EJ605" i="14"/>
  <c r="EI605" i="14"/>
  <c r="EH605" i="14"/>
  <c r="EG605" i="14"/>
  <c r="EF605" i="14"/>
  <c r="EE605" i="14"/>
  <c r="ED605" i="14"/>
  <c r="EC605" i="14"/>
  <c r="EB605" i="14"/>
  <c r="EA605" i="14"/>
  <c r="DZ605" i="14"/>
  <c r="DY605" i="14"/>
  <c r="DX605" i="14"/>
  <c r="DW605" i="14"/>
  <c r="DV605" i="14"/>
  <c r="DU605" i="14"/>
  <c r="DT605" i="14"/>
  <c r="DS605" i="14"/>
  <c r="DR605" i="14"/>
  <c r="DQ605" i="14"/>
  <c r="DP605" i="14"/>
  <c r="DO605" i="14"/>
  <c r="DN605" i="14"/>
  <c r="DM605" i="14"/>
  <c r="DL605" i="14"/>
  <c r="DK605" i="14"/>
  <c r="DJ605" i="14"/>
  <c r="DI605" i="14"/>
  <c r="DH605" i="14"/>
  <c r="DG605" i="14"/>
  <c r="DF605" i="14"/>
  <c r="DE605" i="14"/>
  <c r="DD605" i="14"/>
  <c r="DC605" i="14"/>
  <c r="DB605" i="14"/>
  <c r="DA605" i="14"/>
  <c r="CZ605" i="14"/>
  <c r="CY605" i="14"/>
  <c r="CX605" i="14"/>
  <c r="CW605" i="14"/>
  <c r="CV605" i="14"/>
  <c r="CU605" i="14"/>
  <c r="CT605" i="14"/>
  <c r="CS605" i="14"/>
  <c r="CR605" i="14"/>
  <c r="CQ605" i="14"/>
  <c r="CP605" i="14"/>
  <c r="CO605" i="14"/>
  <c r="CN605" i="14"/>
  <c r="CM605" i="14"/>
  <c r="CL605" i="14"/>
  <c r="CK605" i="14"/>
  <c r="CJ605" i="14"/>
  <c r="CI605" i="14"/>
  <c r="CH605" i="14"/>
  <c r="CG605" i="14"/>
  <c r="CF605" i="14"/>
  <c r="CE605" i="14"/>
  <c r="CD605" i="14"/>
  <c r="CC605" i="14"/>
  <c r="CB605" i="14"/>
  <c r="CA605" i="14"/>
  <c r="BZ605" i="14"/>
  <c r="BY605" i="14"/>
  <c r="BX605" i="14"/>
  <c r="BW605" i="14"/>
  <c r="BV605" i="14"/>
  <c r="BU605" i="14"/>
  <c r="BT605" i="14"/>
  <c r="BS605" i="14"/>
  <c r="BR605" i="14"/>
  <c r="BQ605" i="14"/>
  <c r="BP605" i="14"/>
  <c r="BO605" i="14"/>
  <c r="BN605" i="14"/>
  <c r="BM605" i="14"/>
  <c r="BL605" i="14"/>
  <c r="BK605" i="14"/>
  <c r="BJ605" i="14"/>
  <c r="BI605" i="14"/>
  <c r="BH605" i="14"/>
  <c r="BG605" i="14"/>
  <c r="BF605" i="14"/>
  <c r="BE605" i="14"/>
  <c r="BD605" i="14"/>
  <c r="BC605" i="14"/>
  <c r="BB605" i="14"/>
  <c r="BA605" i="14"/>
  <c r="AZ605" i="14"/>
  <c r="AY605" i="14"/>
  <c r="AX605" i="14"/>
  <c r="AW605" i="14"/>
  <c r="AV605" i="14"/>
  <c r="AU605" i="14"/>
  <c r="AT605" i="14"/>
  <c r="AS605" i="14"/>
  <c r="AR605" i="14"/>
  <c r="AQ605" i="14"/>
  <c r="AP605" i="14"/>
  <c r="AO605" i="14"/>
  <c r="AN605" i="14"/>
  <c r="AM605" i="14"/>
  <c r="AL605" i="14"/>
  <c r="AK605" i="14"/>
  <c r="AJ605" i="14"/>
  <c r="AI605" i="14"/>
  <c r="AH605" i="14"/>
  <c r="AG605" i="14"/>
  <c r="AF605" i="14"/>
  <c r="AE605" i="14"/>
  <c r="AD605" i="14"/>
  <c r="AC605" i="14"/>
  <c r="AB605" i="14"/>
  <c r="AA605" i="14"/>
  <c r="Z605" i="14"/>
  <c r="Y605" i="14"/>
  <c r="X605" i="14"/>
  <c r="W605" i="14"/>
  <c r="V605" i="14"/>
  <c r="U605" i="14"/>
  <c r="T605" i="14"/>
  <c r="S605" i="14"/>
  <c r="R605" i="14"/>
  <c r="Q605" i="14"/>
  <c r="P605" i="14"/>
  <c r="O605" i="14"/>
  <c r="N605" i="14"/>
  <c r="M605" i="14"/>
  <c r="L605" i="14"/>
  <c r="K605" i="14"/>
  <c r="J605" i="14"/>
  <c r="I605" i="14"/>
  <c r="H605" i="14"/>
  <c r="G605" i="14"/>
  <c r="JB604" i="14"/>
  <c r="JA604" i="14"/>
  <c r="IZ604" i="14"/>
  <c r="IY604" i="14"/>
  <c r="IX604" i="14"/>
  <c r="IW604" i="14"/>
  <c r="IV604" i="14"/>
  <c r="IU604" i="14"/>
  <c r="IT604" i="14"/>
  <c r="IS604" i="14"/>
  <c r="IR604" i="14"/>
  <c r="IQ604" i="14"/>
  <c r="IP604" i="14"/>
  <c r="IO604" i="14"/>
  <c r="IN604" i="14"/>
  <c r="IM604" i="14"/>
  <c r="IL604" i="14"/>
  <c r="IK604" i="14"/>
  <c r="IJ604" i="14"/>
  <c r="II604" i="14"/>
  <c r="IH604" i="14"/>
  <c r="IG604" i="14"/>
  <c r="IF604" i="14"/>
  <c r="IE604" i="14"/>
  <c r="ID604" i="14"/>
  <c r="IC604" i="14"/>
  <c r="IB604" i="14"/>
  <c r="IA604" i="14"/>
  <c r="HZ604" i="14"/>
  <c r="HY604" i="14"/>
  <c r="HX604" i="14"/>
  <c r="HW604" i="14"/>
  <c r="HV604" i="14"/>
  <c r="HU604" i="14"/>
  <c r="HT604" i="14"/>
  <c r="HS604" i="14"/>
  <c r="HR604" i="14"/>
  <c r="HQ604" i="14"/>
  <c r="HP604" i="14"/>
  <c r="HO604" i="14"/>
  <c r="HN604" i="14"/>
  <c r="HM604" i="14"/>
  <c r="HL604" i="14"/>
  <c r="HK604" i="14"/>
  <c r="HJ604" i="14"/>
  <c r="HI604" i="14"/>
  <c r="HH604" i="14"/>
  <c r="HG604" i="14"/>
  <c r="HF604" i="14"/>
  <c r="HE604" i="14"/>
  <c r="HD604" i="14"/>
  <c r="HC604" i="14"/>
  <c r="HB604" i="14"/>
  <c r="HA604" i="14"/>
  <c r="GZ604" i="14"/>
  <c r="GY604" i="14"/>
  <c r="GX604" i="14"/>
  <c r="GW604" i="14"/>
  <c r="GV604" i="14"/>
  <c r="GU604" i="14"/>
  <c r="GT604" i="14"/>
  <c r="GS604" i="14"/>
  <c r="GR604" i="14"/>
  <c r="GQ604" i="14"/>
  <c r="GP604" i="14"/>
  <c r="GO604" i="14"/>
  <c r="GN604" i="14"/>
  <c r="GM604" i="14"/>
  <c r="GL604" i="14"/>
  <c r="GK604" i="14"/>
  <c r="GJ604" i="14"/>
  <c r="GI604" i="14"/>
  <c r="GH604" i="14"/>
  <c r="GG604" i="14"/>
  <c r="GF604" i="14"/>
  <c r="GE604" i="14"/>
  <c r="GD604" i="14"/>
  <c r="GC604" i="14"/>
  <c r="GB604" i="14"/>
  <c r="GA604" i="14"/>
  <c r="FZ604" i="14"/>
  <c r="FY604" i="14"/>
  <c r="FX604" i="14"/>
  <c r="FW604" i="14"/>
  <c r="FV604" i="14"/>
  <c r="FU604" i="14"/>
  <c r="FT604" i="14"/>
  <c r="FS604" i="14"/>
  <c r="FR604" i="14"/>
  <c r="FQ604" i="14"/>
  <c r="FP604" i="14"/>
  <c r="FO604" i="14"/>
  <c r="FN604" i="14"/>
  <c r="FM604" i="14"/>
  <c r="FL604" i="14"/>
  <c r="FK604" i="14"/>
  <c r="FJ604" i="14"/>
  <c r="FI604" i="14"/>
  <c r="FH604" i="14"/>
  <c r="FG604" i="14"/>
  <c r="FF604" i="14"/>
  <c r="FE604" i="14"/>
  <c r="FD604" i="14"/>
  <c r="FC604" i="14"/>
  <c r="FB604" i="14"/>
  <c r="FA604" i="14"/>
  <c r="EZ604" i="14"/>
  <c r="EY604" i="14"/>
  <c r="EX604" i="14"/>
  <c r="EW604" i="14"/>
  <c r="EV604" i="14"/>
  <c r="EU604" i="14"/>
  <c r="ET604" i="14"/>
  <c r="ES604" i="14"/>
  <c r="ER604" i="14"/>
  <c r="EQ604" i="14"/>
  <c r="EP604" i="14"/>
  <c r="EO604" i="14"/>
  <c r="EN604" i="14"/>
  <c r="EM604" i="14"/>
  <c r="EL604" i="14"/>
  <c r="EK604" i="14"/>
  <c r="EJ604" i="14"/>
  <c r="EI604" i="14"/>
  <c r="EH604" i="14"/>
  <c r="EG604" i="14"/>
  <c r="EF604" i="14"/>
  <c r="EE604" i="14"/>
  <c r="ED604" i="14"/>
  <c r="EC604" i="14"/>
  <c r="EB604" i="14"/>
  <c r="EA604" i="14"/>
  <c r="DZ604" i="14"/>
  <c r="DY604" i="14"/>
  <c r="DX604" i="14"/>
  <c r="DW604" i="14"/>
  <c r="DV604" i="14"/>
  <c r="DU604" i="14"/>
  <c r="DT604" i="14"/>
  <c r="DS604" i="14"/>
  <c r="DR604" i="14"/>
  <c r="DQ604" i="14"/>
  <c r="DP604" i="14"/>
  <c r="DO604" i="14"/>
  <c r="DN604" i="14"/>
  <c r="DM604" i="14"/>
  <c r="DL604" i="14"/>
  <c r="DK604" i="14"/>
  <c r="DJ604" i="14"/>
  <c r="DI604" i="14"/>
  <c r="DH604" i="14"/>
  <c r="DG604" i="14"/>
  <c r="DF604" i="14"/>
  <c r="DE604" i="14"/>
  <c r="DD604" i="14"/>
  <c r="DC604" i="14"/>
  <c r="DB604" i="14"/>
  <c r="DA604" i="14"/>
  <c r="CZ604" i="14"/>
  <c r="CY604" i="14"/>
  <c r="CX604" i="14"/>
  <c r="CW604" i="14"/>
  <c r="CV604" i="14"/>
  <c r="CU604" i="14"/>
  <c r="CT604" i="14"/>
  <c r="CS604" i="14"/>
  <c r="CR604" i="14"/>
  <c r="CQ604" i="14"/>
  <c r="CP604" i="14"/>
  <c r="CO604" i="14"/>
  <c r="CN604" i="14"/>
  <c r="CM604" i="14"/>
  <c r="CL604" i="14"/>
  <c r="CK604" i="14"/>
  <c r="CJ604" i="14"/>
  <c r="CI604" i="14"/>
  <c r="CH604" i="14"/>
  <c r="CG604" i="14"/>
  <c r="CF604" i="14"/>
  <c r="CE604" i="14"/>
  <c r="CD604" i="14"/>
  <c r="CC604" i="14"/>
  <c r="CB604" i="14"/>
  <c r="CA604" i="14"/>
  <c r="BZ604" i="14"/>
  <c r="BY604" i="14"/>
  <c r="BX604" i="14"/>
  <c r="BW604" i="14"/>
  <c r="BV604" i="14"/>
  <c r="BU604" i="14"/>
  <c r="BT604" i="14"/>
  <c r="BS604" i="14"/>
  <c r="BR604" i="14"/>
  <c r="BQ604" i="14"/>
  <c r="BP604" i="14"/>
  <c r="BO604" i="14"/>
  <c r="BN604" i="14"/>
  <c r="BM604" i="14"/>
  <c r="BL604" i="14"/>
  <c r="BK604" i="14"/>
  <c r="BJ604" i="14"/>
  <c r="BI604" i="14"/>
  <c r="BH604" i="14"/>
  <c r="BG604" i="14"/>
  <c r="BF604" i="14"/>
  <c r="BE604" i="14"/>
  <c r="BD604" i="14"/>
  <c r="BC604" i="14"/>
  <c r="BB604" i="14"/>
  <c r="BA604" i="14"/>
  <c r="AZ604" i="14"/>
  <c r="AY604" i="14"/>
  <c r="AX604" i="14"/>
  <c r="AW604" i="14"/>
  <c r="AV604" i="14"/>
  <c r="AU604" i="14"/>
  <c r="AT604" i="14"/>
  <c r="AS604" i="14"/>
  <c r="AR604" i="14"/>
  <c r="AQ604" i="14"/>
  <c r="AP604" i="14"/>
  <c r="AO604" i="14"/>
  <c r="AN604" i="14"/>
  <c r="AM604" i="14"/>
  <c r="AL604" i="14"/>
  <c r="AK604" i="14"/>
  <c r="AJ604" i="14"/>
  <c r="AI604" i="14"/>
  <c r="AH604" i="14"/>
  <c r="AG604" i="14"/>
  <c r="AF604" i="14"/>
  <c r="AE604" i="14"/>
  <c r="AD604" i="14"/>
  <c r="AC604" i="14"/>
  <c r="AB604" i="14"/>
  <c r="AA604" i="14"/>
  <c r="Z604" i="14"/>
  <c r="Y604" i="14"/>
  <c r="X604" i="14"/>
  <c r="W604" i="14"/>
  <c r="V604" i="14"/>
  <c r="U604" i="14"/>
  <c r="T604" i="14"/>
  <c r="S604" i="14"/>
  <c r="R604" i="14"/>
  <c r="Q604" i="14"/>
  <c r="P604" i="14"/>
  <c r="O604" i="14"/>
  <c r="N604" i="14"/>
  <c r="M604" i="14"/>
  <c r="L604" i="14"/>
  <c r="K604" i="14"/>
  <c r="J604" i="14"/>
  <c r="I604" i="14"/>
  <c r="H604" i="14"/>
  <c r="G604" i="14"/>
  <c r="JB603" i="14"/>
  <c r="JA603" i="14"/>
  <c r="IZ603" i="14"/>
  <c r="IY603" i="14"/>
  <c r="IX603" i="14"/>
  <c r="IW603" i="14"/>
  <c r="IV603" i="14"/>
  <c r="IU603" i="14"/>
  <c r="IT603" i="14"/>
  <c r="IS603" i="14"/>
  <c r="IR603" i="14"/>
  <c r="IQ603" i="14"/>
  <c r="IP603" i="14"/>
  <c r="IO603" i="14"/>
  <c r="IN603" i="14"/>
  <c r="IM603" i="14"/>
  <c r="IL603" i="14"/>
  <c r="IK603" i="14"/>
  <c r="IJ603" i="14"/>
  <c r="II603" i="14"/>
  <c r="IH603" i="14"/>
  <c r="IG603" i="14"/>
  <c r="IF603" i="14"/>
  <c r="IE603" i="14"/>
  <c r="ID603" i="14"/>
  <c r="IC603" i="14"/>
  <c r="IB603" i="14"/>
  <c r="IA603" i="14"/>
  <c r="HZ603" i="14"/>
  <c r="HY603" i="14"/>
  <c r="HX603" i="14"/>
  <c r="HW603" i="14"/>
  <c r="HV603" i="14"/>
  <c r="HU603" i="14"/>
  <c r="HT603" i="14"/>
  <c r="HS603" i="14"/>
  <c r="HR603" i="14"/>
  <c r="HQ603" i="14"/>
  <c r="HP603" i="14"/>
  <c r="HO603" i="14"/>
  <c r="HN603" i="14"/>
  <c r="HM603" i="14"/>
  <c r="HL603" i="14"/>
  <c r="HK603" i="14"/>
  <c r="HJ603" i="14"/>
  <c r="HI603" i="14"/>
  <c r="HH603" i="14"/>
  <c r="HG603" i="14"/>
  <c r="HF603" i="14"/>
  <c r="HE603" i="14"/>
  <c r="HD603" i="14"/>
  <c r="HC603" i="14"/>
  <c r="HB603" i="14"/>
  <c r="HA603" i="14"/>
  <c r="GZ603" i="14"/>
  <c r="GY603" i="14"/>
  <c r="GX603" i="14"/>
  <c r="GW603" i="14"/>
  <c r="GV603" i="14"/>
  <c r="GU603" i="14"/>
  <c r="GT603" i="14"/>
  <c r="GS603" i="14"/>
  <c r="GR603" i="14"/>
  <c r="GQ603" i="14"/>
  <c r="GP603" i="14"/>
  <c r="GO603" i="14"/>
  <c r="GN603" i="14"/>
  <c r="GM603" i="14"/>
  <c r="GL603" i="14"/>
  <c r="GK603" i="14"/>
  <c r="GJ603" i="14"/>
  <c r="GI603" i="14"/>
  <c r="GH603" i="14"/>
  <c r="GG603" i="14"/>
  <c r="GF603" i="14"/>
  <c r="GE603" i="14"/>
  <c r="GD603" i="14"/>
  <c r="GC603" i="14"/>
  <c r="GB603" i="14"/>
  <c r="GA603" i="14"/>
  <c r="FZ603" i="14"/>
  <c r="FY603" i="14"/>
  <c r="FX603" i="14"/>
  <c r="FW603" i="14"/>
  <c r="FV603" i="14"/>
  <c r="FU603" i="14"/>
  <c r="FT603" i="14"/>
  <c r="FS603" i="14"/>
  <c r="FR603" i="14"/>
  <c r="FQ603" i="14"/>
  <c r="FP603" i="14"/>
  <c r="FO603" i="14"/>
  <c r="FN603" i="14"/>
  <c r="FM603" i="14"/>
  <c r="FL603" i="14"/>
  <c r="FK603" i="14"/>
  <c r="FJ603" i="14"/>
  <c r="FI603" i="14"/>
  <c r="FH603" i="14"/>
  <c r="FG603" i="14"/>
  <c r="FF603" i="14"/>
  <c r="FE603" i="14"/>
  <c r="FD603" i="14"/>
  <c r="FC603" i="14"/>
  <c r="FB603" i="14"/>
  <c r="FA603" i="14"/>
  <c r="EZ603" i="14"/>
  <c r="EY603" i="14"/>
  <c r="EX603" i="14"/>
  <c r="EW603" i="14"/>
  <c r="EV603" i="14"/>
  <c r="EU603" i="14"/>
  <c r="ET603" i="14"/>
  <c r="ES603" i="14"/>
  <c r="ER603" i="14"/>
  <c r="EQ603" i="14"/>
  <c r="EP603" i="14"/>
  <c r="EO603" i="14"/>
  <c r="EN603" i="14"/>
  <c r="EM603" i="14"/>
  <c r="EL603" i="14"/>
  <c r="EK603" i="14"/>
  <c r="EJ603" i="14"/>
  <c r="EI603" i="14"/>
  <c r="EH603" i="14"/>
  <c r="EG603" i="14"/>
  <c r="EF603" i="14"/>
  <c r="EE603" i="14"/>
  <c r="ED603" i="14"/>
  <c r="EC603" i="14"/>
  <c r="EB603" i="14"/>
  <c r="EA603" i="14"/>
  <c r="DZ603" i="14"/>
  <c r="DY603" i="14"/>
  <c r="DX603" i="14"/>
  <c r="DW603" i="14"/>
  <c r="DV603" i="14"/>
  <c r="DU603" i="14"/>
  <c r="DT603" i="14"/>
  <c r="DS603" i="14"/>
  <c r="DR603" i="14"/>
  <c r="DQ603" i="14"/>
  <c r="DP603" i="14"/>
  <c r="DO603" i="14"/>
  <c r="DN603" i="14"/>
  <c r="DM603" i="14"/>
  <c r="DL603" i="14"/>
  <c r="DK603" i="14"/>
  <c r="DJ603" i="14"/>
  <c r="DI603" i="14"/>
  <c r="DH603" i="14"/>
  <c r="DG603" i="14"/>
  <c r="DF603" i="14"/>
  <c r="DE603" i="14"/>
  <c r="DD603" i="14"/>
  <c r="DC603" i="14"/>
  <c r="DB603" i="14"/>
  <c r="DA603" i="14"/>
  <c r="CZ603" i="14"/>
  <c r="CY603" i="14"/>
  <c r="CX603" i="14"/>
  <c r="CW603" i="14"/>
  <c r="CV603" i="14"/>
  <c r="CU603" i="14"/>
  <c r="CT603" i="14"/>
  <c r="CS603" i="14"/>
  <c r="CR603" i="14"/>
  <c r="CQ603" i="14"/>
  <c r="CP603" i="14"/>
  <c r="CO603" i="14"/>
  <c r="CN603" i="14"/>
  <c r="CM603" i="14"/>
  <c r="CL603" i="14"/>
  <c r="CK603" i="14"/>
  <c r="CJ603" i="14"/>
  <c r="CI603" i="14"/>
  <c r="CH603" i="14"/>
  <c r="CG603" i="14"/>
  <c r="CF603" i="14"/>
  <c r="CE603" i="14"/>
  <c r="CD603" i="14"/>
  <c r="CC603" i="14"/>
  <c r="CB603" i="14"/>
  <c r="CA603" i="14"/>
  <c r="BZ603" i="14"/>
  <c r="BY603" i="14"/>
  <c r="BX603" i="14"/>
  <c r="BW603" i="14"/>
  <c r="BV603" i="14"/>
  <c r="BU603" i="14"/>
  <c r="BT603" i="14"/>
  <c r="BS603" i="14"/>
  <c r="BR603" i="14"/>
  <c r="BQ603" i="14"/>
  <c r="BP603" i="14"/>
  <c r="BO603" i="14"/>
  <c r="BN603" i="14"/>
  <c r="BM603" i="14"/>
  <c r="BL603" i="14"/>
  <c r="BK603" i="14"/>
  <c r="BJ603" i="14"/>
  <c r="BI603" i="14"/>
  <c r="BH603" i="14"/>
  <c r="BG603" i="14"/>
  <c r="BF603" i="14"/>
  <c r="BE603" i="14"/>
  <c r="BD603" i="14"/>
  <c r="BC603" i="14"/>
  <c r="BB603" i="14"/>
  <c r="BA603" i="14"/>
  <c r="AZ603" i="14"/>
  <c r="AY603" i="14"/>
  <c r="AX603" i="14"/>
  <c r="AW603" i="14"/>
  <c r="AV603" i="14"/>
  <c r="AU603" i="14"/>
  <c r="AT603" i="14"/>
  <c r="AS603" i="14"/>
  <c r="AR603" i="14"/>
  <c r="AQ603" i="14"/>
  <c r="AP603" i="14"/>
  <c r="AO603" i="14"/>
  <c r="AN603" i="14"/>
  <c r="AM603" i="14"/>
  <c r="AL603" i="14"/>
  <c r="AK603" i="14"/>
  <c r="AJ603" i="14"/>
  <c r="AI603" i="14"/>
  <c r="AH603" i="14"/>
  <c r="AG603" i="14"/>
  <c r="AF603" i="14"/>
  <c r="AE603" i="14"/>
  <c r="AD603" i="14"/>
  <c r="AC603" i="14"/>
  <c r="AB603" i="14"/>
  <c r="AA603" i="14"/>
  <c r="Z603" i="14"/>
  <c r="Y603" i="14"/>
  <c r="X603" i="14"/>
  <c r="W603" i="14"/>
  <c r="V603" i="14"/>
  <c r="U603" i="14"/>
  <c r="T603" i="14"/>
  <c r="S603" i="14"/>
  <c r="R603" i="14"/>
  <c r="Q603" i="14"/>
  <c r="P603" i="14"/>
  <c r="O603" i="14"/>
  <c r="N603" i="14"/>
  <c r="M603" i="14"/>
  <c r="L603" i="14"/>
  <c r="K603" i="14"/>
  <c r="J603" i="14"/>
  <c r="I603" i="14"/>
  <c r="H603" i="14"/>
  <c r="G603" i="14"/>
  <c r="JB602" i="14"/>
  <c r="JA602" i="14"/>
  <c r="IZ602" i="14"/>
  <c r="IY602" i="14"/>
  <c r="IX602" i="14"/>
  <c r="IW602" i="14"/>
  <c r="IV602" i="14"/>
  <c r="IU602" i="14"/>
  <c r="IT602" i="14"/>
  <c r="IS602" i="14"/>
  <c r="IR602" i="14"/>
  <c r="IQ602" i="14"/>
  <c r="IP602" i="14"/>
  <c r="IO602" i="14"/>
  <c r="IN602" i="14"/>
  <c r="IM602" i="14"/>
  <c r="IL602" i="14"/>
  <c r="IK602" i="14"/>
  <c r="IJ602" i="14"/>
  <c r="II602" i="14"/>
  <c r="IH602" i="14"/>
  <c r="IG602" i="14"/>
  <c r="IF602" i="14"/>
  <c r="IE602" i="14"/>
  <c r="ID602" i="14"/>
  <c r="IC602" i="14"/>
  <c r="IB602" i="14"/>
  <c r="IA602" i="14"/>
  <c r="HZ602" i="14"/>
  <c r="HY602" i="14"/>
  <c r="HX602" i="14"/>
  <c r="HW602" i="14"/>
  <c r="HV602" i="14"/>
  <c r="HU602" i="14"/>
  <c r="HT602" i="14"/>
  <c r="HS602" i="14"/>
  <c r="HR602" i="14"/>
  <c r="HQ602" i="14"/>
  <c r="HP602" i="14"/>
  <c r="HO602" i="14"/>
  <c r="HN602" i="14"/>
  <c r="HM602" i="14"/>
  <c r="HL602" i="14"/>
  <c r="HK602" i="14"/>
  <c r="HJ602" i="14"/>
  <c r="HI602" i="14"/>
  <c r="HH602" i="14"/>
  <c r="HG602" i="14"/>
  <c r="HF602" i="14"/>
  <c r="HE602" i="14"/>
  <c r="HD602" i="14"/>
  <c r="HC602" i="14"/>
  <c r="HB602" i="14"/>
  <c r="HA602" i="14"/>
  <c r="GZ602" i="14"/>
  <c r="GY602" i="14"/>
  <c r="GX602" i="14"/>
  <c r="GW602" i="14"/>
  <c r="GV602" i="14"/>
  <c r="GU602" i="14"/>
  <c r="GT602" i="14"/>
  <c r="GS602" i="14"/>
  <c r="GR602" i="14"/>
  <c r="GQ602" i="14"/>
  <c r="GP602" i="14"/>
  <c r="GO602" i="14"/>
  <c r="GN602" i="14"/>
  <c r="GM602" i="14"/>
  <c r="GL602" i="14"/>
  <c r="GK602" i="14"/>
  <c r="GJ602" i="14"/>
  <c r="GI602" i="14"/>
  <c r="GH602" i="14"/>
  <c r="GG602" i="14"/>
  <c r="GF602" i="14"/>
  <c r="GE602" i="14"/>
  <c r="GD602" i="14"/>
  <c r="GC602" i="14"/>
  <c r="GB602" i="14"/>
  <c r="GA602" i="14"/>
  <c r="FZ602" i="14"/>
  <c r="FY602" i="14"/>
  <c r="FX602" i="14"/>
  <c r="FW602" i="14"/>
  <c r="FV602" i="14"/>
  <c r="FU602" i="14"/>
  <c r="FT602" i="14"/>
  <c r="FS602" i="14"/>
  <c r="FR602" i="14"/>
  <c r="FQ602" i="14"/>
  <c r="FP602" i="14"/>
  <c r="FO602" i="14"/>
  <c r="FN602" i="14"/>
  <c r="FM602" i="14"/>
  <c r="FL602" i="14"/>
  <c r="FK602" i="14"/>
  <c r="FJ602" i="14"/>
  <c r="FI602" i="14"/>
  <c r="FH602" i="14"/>
  <c r="FG602" i="14"/>
  <c r="FF602" i="14"/>
  <c r="FE602" i="14"/>
  <c r="FD602" i="14"/>
  <c r="FC602" i="14"/>
  <c r="FB602" i="14"/>
  <c r="FA602" i="14"/>
  <c r="EZ602" i="14"/>
  <c r="EY602" i="14"/>
  <c r="EX602" i="14"/>
  <c r="EW602" i="14"/>
  <c r="EV602" i="14"/>
  <c r="EU602" i="14"/>
  <c r="ET602" i="14"/>
  <c r="ES602" i="14"/>
  <c r="ER602" i="14"/>
  <c r="EQ602" i="14"/>
  <c r="EP602" i="14"/>
  <c r="EO602" i="14"/>
  <c r="EN602" i="14"/>
  <c r="EM602" i="14"/>
  <c r="EL602" i="14"/>
  <c r="EK602" i="14"/>
  <c r="EJ602" i="14"/>
  <c r="EI602" i="14"/>
  <c r="EH602" i="14"/>
  <c r="EG602" i="14"/>
  <c r="EF602" i="14"/>
  <c r="EE602" i="14"/>
  <c r="ED602" i="14"/>
  <c r="EC602" i="14"/>
  <c r="EB602" i="14"/>
  <c r="EA602" i="14"/>
  <c r="DZ602" i="14"/>
  <c r="DY602" i="14"/>
  <c r="DX602" i="14"/>
  <c r="DW602" i="14"/>
  <c r="DV602" i="14"/>
  <c r="DU602" i="14"/>
  <c r="DT602" i="14"/>
  <c r="DS602" i="14"/>
  <c r="DR602" i="14"/>
  <c r="DQ602" i="14"/>
  <c r="DP602" i="14"/>
  <c r="DO602" i="14"/>
  <c r="DN602" i="14"/>
  <c r="DM602" i="14"/>
  <c r="DL602" i="14"/>
  <c r="DK602" i="14"/>
  <c r="DJ602" i="14"/>
  <c r="DI602" i="14"/>
  <c r="DH602" i="14"/>
  <c r="DG602" i="14"/>
  <c r="DF602" i="14"/>
  <c r="DE602" i="14"/>
  <c r="DD602" i="14"/>
  <c r="DC602" i="14"/>
  <c r="DB602" i="14"/>
  <c r="DA602" i="14"/>
  <c r="CZ602" i="14"/>
  <c r="CY602" i="14"/>
  <c r="CX602" i="14"/>
  <c r="CW602" i="14"/>
  <c r="CV602" i="14"/>
  <c r="CU602" i="14"/>
  <c r="CT602" i="14"/>
  <c r="CS602" i="14"/>
  <c r="CR602" i="14"/>
  <c r="CQ602" i="14"/>
  <c r="CP602" i="14"/>
  <c r="CO602" i="14"/>
  <c r="CN602" i="14"/>
  <c r="CM602" i="14"/>
  <c r="CL602" i="14"/>
  <c r="CK602" i="14"/>
  <c r="CJ602" i="14"/>
  <c r="CI602" i="14"/>
  <c r="CH602" i="14"/>
  <c r="CG602" i="14"/>
  <c r="CF602" i="14"/>
  <c r="CE602" i="14"/>
  <c r="CD602" i="14"/>
  <c r="CC602" i="14"/>
  <c r="CB602" i="14"/>
  <c r="CA602" i="14"/>
  <c r="BZ602" i="14"/>
  <c r="BY602" i="14"/>
  <c r="BX602" i="14"/>
  <c r="BW602" i="14"/>
  <c r="BV602" i="14"/>
  <c r="BU602" i="14"/>
  <c r="BT602" i="14"/>
  <c r="BS602" i="14"/>
  <c r="BR602" i="14"/>
  <c r="BQ602" i="14"/>
  <c r="BP602" i="14"/>
  <c r="BO602" i="14"/>
  <c r="BN602" i="14"/>
  <c r="BM602" i="14"/>
  <c r="BL602" i="14"/>
  <c r="BK602" i="14"/>
  <c r="BJ602" i="14"/>
  <c r="BI602" i="14"/>
  <c r="BH602" i="14"/>
  <c r="BG602" i="14"/>
  <c r="BF602" i="14"/>
  <c r="BE602" i="14"/>
  <c r="BD602" i="14"/>
  <c r="BC602" i="14"/>
  <c r="BB602" i="14"/>
  <c r="BA602" i="14"/>
  <c r="AZ602" i="14"/>
  <c r="AY602" i="14"/>
  <c r="AX602" i="14"/>
  <c r="AW602" i="14"/>
  <c r="AV602" i="14"/>
  <c r="AU602" i="14"/>
  <c r="AT602" i="14"/>
  <c r="AS602" i="14"/>
  <c r="AR602" i="14"/>
  <c r="AQ602" i="14"/>
  <c r="AP602" i="14"/>
  <c r="AO602" i="14"/>
  <c r="AN602" i="14"/>
  <c r="AM602" i="14"/>
  <c r="AL602" i="14"/>
  <c r="AK602" i="14"/>
  <c r="AJ602" i="14"/>
  <c r="AI602" i="14"/>
  <c r="AH602" i="14"/>
  <c r="AG602" i="14"/>
  <c r="AF602" i="14"/>
  <c r="AE602" i="14"/>
  <c r="AD602" i="14"/>
  <c r="AC602" i="14"/>
  <c r="AB602" i="14"/>
  <c r="AA602" i="14"/>
  <c r="Z602" i="14"/>
  <c r="Y602" i="14"/>
  <c r="X602" i="14"/>
  <c r="W602" i="14"/>
  <c r="V602" i="14"/>
  <c r="U602" i="14"/>
  <c r="T602" i="14"/>
  <c r="S602" i="14"/>
  <c r="R602" i="14"/>
  <c r="Q602" i="14"/>
  <c r="P602" i="14"/>
  <c r="O602" i="14"/>
  <c r="N602" i="14"/>
  <c r="M602" i="14"/>
  <c r="L602" i="14"/>
  <c r="K602" i="14"/>
  <c r="J602" i="14"/>
  <c r="I602" i="14"/>
  <c r="H602" i="14"/>
  <c r="G602" i="14"/>
  <c r="JB601" i="14"/>
  <c r="JA601" i="14"/>
  <c r="IZ601" i="14"/>
  <c r="IY601" i="14"/>
  <c r="IX601" i="14"/>
  <c r="IW601" i="14"/>
  <c r="IV601" i="14"/>
  <c r="IU601" i="14"/>
  <c r="IT601" i="14"/>
  <c r="IS601" i="14"/>
  <c r="IR601" i="14"/>
  <c r="IQ601" i="14"/>
  <c r="IP601" i="14"/>
  <c r="IO601" i="14"/>
  <c r="IN601" i="14"/>
  <c r="IM601" i="14"/>
  <c r="IL601" i="14"/>
  <c r="IK601" i="14"/>
  <c r="IJ601" i="14"/>
  <c r="II601" i="14"/>
  <c r="IH601" i="14"/>
  <c r="IG601" i="14"/>
  <c r="IF601" i="14"/>
  <c r="IE601" i="14"/>
  <c r="ID601" i="14"/>
  <c r="IC601" i="14"/>
  <c r="IB601" i="14"/>
  <c r="IA601" i="14"/>
  <c r="HZ601" i="14"/>
  <c r="HY601" i="14"/>
  <c r="HX601" i="14"/>
  <c r="HW601" i="14"/>
  <c r="HV601" i="14"/>
  <c r="HU601" i="14"/>
  <c r="HT601" i="14"/>
  <c r="HS601" i="14"/>
  <c r="HR601" i="14"/>
  <c r="HQ601" i="14"/>
  <c r="HP601" i="14"/>
  <c r="HO601" i="14"/>
  <c r="HN601" i="14"/>
  <c r="HM601" i="14"/>
  <c r="HL601" i="14"/>
  <c r="HK601" i="14"/>
  <c r="HJ601" i="14"/>
  <c r="HI601" i="14"/>
  <c r="HH601" i="14"/>
  <c r="HG601" i="14"/>
  <c r="HF601" i="14"/>
  <c r="HE601" i="14"/>
  <c r="HD601" i="14"/>
  <c r="HC601" i="14"/>
  <c r="HB601" i="14"/>
  <c r="HA601" i="14"/>
  <c r="GZ601" i="14"/>
  <c r="GY601" i="14"/>
  <c r="GX601" i="14"/>
  <c r="GW601" i="14"/>
  <c r="GV601" i="14"/>
  <c r="GU601" i="14"/>
  <c r="GT601" i="14"/>
  <c r="GS601" i="14"/>
  <c r="GR601" i="14"/>
  <c r="GQ601" i="14"/>
  <c r="GP601" i="14"/>
  <c r="GO601" i="14"/>
  <c r="GN601" i="14"/>
  <c r="GM601" i="14"/>
  <c r="GL601" i="14"/>
  <c r="GK601" i="14"/>
  <c r="GJ601" i="14"/>
  <c r="GI601" i="14"/>
  <c r="GH601" i="14"/>
  <c r="GG601" i="14"/>
  <c r="GF601" i="14"/>
  <c r="GE601" i="14"/>
  <c r="GD601" i="14"/>
  <c r="GC601" i="14"/>
  <c r="GB601" i="14"/>
  <c r="GA601" i="14"/>
  <c r="FZ601" i="14"/>
  <c r="FY601" i="14"/>
  <c r="FX601" i="14"/>
  <c r="FW601" i="14"/>
  <c r="FV601" i="14"/>
  <c r="FU601" i="14"/>
  <c r="FT601" i="14"/>
  <c r="FS601" i="14"/>
  <c r="FR601" i="14"/>
  <c r="FQ601" i="14"/>
  <c r="FP601" i="14"/>
  <c r="FO601" i="14"/>
  <c r="FN601" i="14"/>
  <c r="FM601" i="14"/>
  <c r="FL601" i="14"/>
  <c r="FK601" i="14"/>
  <c r="FJ601" i="14"/>
  <c r="FI601" i="14"/>
  <c r="FH601" i="14"/>
  <c r="FG601" i="14"/>
  <c r="FF601" i="14"/>
  <c r="FE601" i="14"/>
  <c r="FD601" i="14"/>
  <c r="FC601" i="14"/>
  <c r="FB601" i="14"/>
  <c r="FA601" i="14"/>
  <c r="EZ601" i="14"/>
  <c r="EY601" i="14"/>
  <c r="EX601" i="14"/>
  <c r="EW601" i="14"/>
  <c r="EV601" i="14"/>
  <c r="EU601" i="14"/>
  <c r="ET601" i="14"/>
  <c r="ES601" i="14"/>
  <c r="ER601" i="14"/>
  <c r="EQ601" i="14"/>
  <c r="EP601" i="14"/>
  <c r="EO601" i="14"/>
  <c r="EN601" i="14"/>
  <c r="EM601" i="14"/>
  <c r="EL601" i="14"/>
  <c r="EK601" i="14"/>
  <c r="EJ601" i="14"/>
  <c r="EI601" i="14"/>
  <c r="EH601" i="14"/>
  <c r="EG601" i="14"/>
  <c r="EF601" i="14"/>
  <c r="EE601" i="14"/>
  <c r="ED601" i="14"/>
  <c r="EC601" i="14"/>
  <c r="EB601" i="14"/>
  <c r="EA601" i="14"/>
  <c r="DZ601" i="14"/>
  <c r="DY601" i="14"/>
  <c r="DX601" i="14"/>
  <c r="DW601" i="14"/>
  <c r="DV601" i="14"/>
  <c r="DU601" i="14"/>
  <c r="DT601" i="14"/>
  <c r="DS601" i="14"/>
  <c r="DR601" i="14"/>
  <c r="DQ601" i="14"/>
  <c r="DP601" i="14"/>
  <c r="DO601" i="14"/>
  <c r="DN601" i="14"/>
  <c r="DM601" i="14"/>
  <c r="DL601" i="14"/>
  <c r="DK601" i="14"/>
  <c r="DJ601" i="14"/>
  <c r="DI601" i="14"/>
  <c r="DH601" i="14"/>
  <c r="DG601" i="14"/>
  <c r="DF601" i="14"/>
  <c r="DE601" i="14"/>
  <c r="DD601" i="14"/>
  <c r="DC601" i="14"/>
  <c r="DB601" i="14"/>
  <c r="DA601" i="14"/>
  <c r="CZ601" i="14"/>
  <c r="CY601" i="14"/>
  <c r="CX601" i="14"/>
  <c r="CW601" i="14"/>
  <c r="CV601" i="14"/>
  <c r="CU601" i="14"/>
  <c r="CT601" i="14"/>
  <c r="CS601" i="14"/>
  <c r="CR601" i="14"/>
  <c r="CQ601" i="14"/>
  <c r="CP601" i="14"/>
  <c r="CO601" i="14"/>
  <c r="CN601" i="14"/>
  <c r="CM601" i="14"/>
  <c r="CL601" i="14"/>
  <c r="CK601" i="14"/>
  <c r="CJ601" i="14"/>
  <c r="CI601" i="14"/>
  <c r="CH601" i="14"/>
  <c r="CG601" i="14"/>
  <c r="CF601" i="14"/>
  <c r="CE601" i="14"/>
  <c r="CD601" i="14"/>
  <c r="CC601" i="14"/>
  <c r="CB601" i="14"/>
  <c r="CA601" i="14"/>
  <c r="BZ601" i="14"/>
  <c r="BY601" i="14"/>
  <c r="BX601" i="14"/>
  <c r="BW601" i="14"/>
  <c r="BV601" i="14"/>
  <c r="BU601" i="14"/>
  <c r="BT601" i="14"/>
  <c r="BS601" i="14"/>
  <c r="BR601" i="14"/>
  <c r="BQ601" i="14"/>
  <c r="BP601" i="14"/>
  <c r="BO601" i="14"/>
  <c r="BN601" i="14"/>
  <c r="BM601" i="14"/>
  <c r="BL601" i="14"/>
  <c r="BK601" i="14"/>
  <c r="BJ601" i="14"/>
  <c r="BI601" i="14"/>
  <c r="BH601" i="14"/>
  <c r="BG601" i="14"/>
  <c r="BF601" i="14"/>
  <c r="BE601" i="14"/>
  <c r="BD601" i="14"/>
  <c r="BC601" i="14"/>
  <c r="BB601" i="14"/>
  <c r="BA601" i="14"/>
  <c r="AZ601" i="14"/>
  <c r="AY601" i="14"/>
  <c r="AX601" i="14"/>
  <c r="AW601" i="14"/>
  <c r="AV601" i="14"/>
  <c r="AU601" i="14"/>
  <c r="AT601" i="14"/>
  <c r="AS601" i="14"/>
  <c r="AR601" i="14"/>
  <c r="AQ601" i="14"/>
  <c r="AP601" i="14"/>
  <c r="AO601" i="14"/>
  <c r="AN601" i="14"/>
  <c r="AM601" i="14"/>
  <c r="AL601" i="14"/>
  <c r="AK601" i="14"/>
  <c r="AJ601" i="14"/>
  <c r="AI601" i="14"/>
  <c r="AH601" i="14"/>
  <c r="AG601" i="14"/>
  <c r="AF601" i="14"/>
  <c r="AE601" i="14"/>
  <c r="AD601" i="14"/>
  <c r="AC601" i="14"/>
  <c r="AB601" i="14"/>
  <c r="AA601" i="14"/>
  <c r="Z601" i="14"/>
  <c r="Y601" i="14"/>
  <c r="X601" i="14"/>
  <c r="W601" i="14"/>
  <c r="V601" i="14"/>
  <c r="U601" i="14"/>
  <c r="T601" i="14"/>
  <c r="S601" i="14"/>
  <c r="R601" i="14"/>
  <c r="Q601" i="14"/>
  <c r="P601" i="14"/>
  <c r="O601" i="14"/>
  <c r="N601" i="14"/>
  <c r="M601" i="14"/>
  <c r="L601" i="14"/>
  <c r="K601" i="14"/>
  <c r="J601" i="14"/>
  <c r="I601" i="14"/>
  <c r="H601" i="14"/>
  <c r="G601" i="14"/>
  <c r="JB600" i="14"/>
  <c r="JA600" i="14"/>
  <c r="IZ600" i="14"/>
  <c r="IY600" i="14"/>
  <c r="IX600" i="14"/>
  <c r="IW600" i="14"/>
  <c r="IV600" i="14"/>
  <c r="IU600" i="14"/>
  <c r="IT600" i="14"/>
  <c r="IS600" i="14"/>
  <c r="IR600" i="14"/>
  <c r="IQ600" i="14"/>
  <c r="IP600" i="14"/>
  <c r="IO600" i="14"/>
  <c r="IN600" i="14"/>
  <c r="IM600" i="14"/>
  <c r="IL600" i="14"/>
  <c r="IK600" i="14"/>
  <c r="IJ600" i="14"/>
  <c r="II600" i="14"/>
  <c r="IH600" i="14"/>
  <c r="IG600" i="14"/>
  <c r="IF600" i="14"/>
  <c r="IE600" i="14"/>
  <c r="ID600" i="14"/>
  <c r="IC600" i="14"/>
  <c r="IB600" i="14"/>
  <c r="IA600" i="14"/>
  <c r="HZ600" i="14"/>
  <c r="HY600" i="14"/>
  <c r="HX600" i="14"/>
  <c r="HW600" i="14"/>
  <c r="HV600" i="14"/>
  <c r="HU600" i="14"/>
  <c r="HT600" i="14"/>
  <c r="HS600" i="14"/>
  <c r="HR600" i="14"/>
  <c r="HQ600" i="14"/>
  <c r="HP600" i="14"/>
  <c r="HO600" i="14"/>
  <c r="HN600" i="14"/>
  <c r="HM600" i="14"/>
  <c r="HL600" i="14"/>
  <c r="HK600" i="14"/>
  <c r="HJ600" i="14"/>
  <c r="HI600" i="14"/>
  <c r="HH600" i="14"/>
  <c r="HG600" i="14"/>
  <c r="HF600" i="14"/>
  <c r="HE600" i="14"/>
  <c r="HD600" i="14"/>
  <c r="HC600" i="14"/>
  <c r="HB600" i="14"/>
  <c r="HA600" i="14"/>
  <c r="GZ600" i="14"/>
  <c r="GY600" i="14"/>
  <c r="GX600" i="14"/>
  <c r="GW600" i="14"/>
  <c r="GV600" i="14"/>
  <c r="GU600" i="14"/>
  <c r="GT600" i="14"/>
  <c r="GS600" i="14"/>
  <c r="GR600" i="14"/>
  <c r="GQ600" i="14"/>
  <c r="GP600" i="14"/>
  <c r="GO600" i="14"/>
  <c r="GN600" i="14"/>
  <c r="GM600" i="14"/>
  <c r="GL600" i="14"/>
  <c r="GK600" i="14"/>
  <c r="GJ600" i="14"/>
  <c r="GI600" i="14"/>
  <c r="GH600" i="14"/>
  <c r="GG600" i="14"/>
  <c r="GF600" i="14"/>
  <c r="GE600" i="14"/>
  <c r="GD600" i="14"/>
  <c r="GC600" i="14"/>
  <c r="GB600" i="14"/>
  <c r="GA600" i="14"/>
  <c r="FZ600" i="14"/>
  <c r="FY600" i="14"/>
  <c r="FX600" i="14"/>
  <c r="FW600" i="14"/>
  <c r="FV600" i="14"/>
  <c r="FU600" i="14"/>
  <c r="FT600" i="14"/>
  <c r="FS600" i="14"/>
  <c r="FR600" i="14"/>
  <c r="FQ600" i="14"/>
  <c r="FP600" i="14"/>
  <c r="FO600" i="14"/>
  <c r="FN600" i="14"/>
  <c r="FM600" i="14"/>
  <c r="FL600" i="14"/>
  <c r="FK600" i="14"/>
  <c r="FJ600" i="14"/>
  <c r="FI600" i="14"/>
  <c r="FH600" i="14"/>
  <c r="FG600" i="14"/>
  <c r="FF600" i="14"/>
  <c r="FE600" i="14"/>
  <c r="FD600" i="14"/>
  <c r="FC600" i="14"/>
  <c r="FB600" i="14"/>
  <c r="FA600" i="14"/>
  <c r="EZ600" i="14"/>
  <c r="EY600" i="14"/>
  <c r="EX600" i="14"/>
  <c r="EW600" i="14"/>
  <c r="EV600" i="14"/>
  <c r="EU600" i="14"/>
  <c r="ET600" i="14"/>
  <c r="ES600" i="14"/>
  <c r="ER600" i="14"/>
  <c r="EQ600" i="14"/>
  <c r="EP600" i="14"/>
  <c r="EO600" i="14"/>
  <c r="EN600" i="14"/>
  <c r="EM600" i="14"/>
  <c r="EL600" i="14"/>
  <c r="EK600" i="14"/>
  <c r="EJ600" i="14"/>
  <c r="EI600" i="14"/>
  <c r="EH600" i="14"/>
  <c r="EG600" i="14"/>
  <c r="EF600" i="14"/>
  <c r="EE600" i="14"/>
  <c r="ED600" i="14"/>
  <c r="EC600" i="14"/>
  <c r="EB600" i="14"/>
  <c r="EA600" i="14"/>
  <c r="DZ600" i="14"/>
  <c r="DY600" i="14"/>
  <c r="DX600" i="14"/>
  <c r="DW600" i="14"/>
  <c r="DV600" i="14"/>
  <c r="DU600" i="14"/>
  <c r="DT600" i="14"/>
  <c r="DS600" i="14"/>
  <c r="DR600" i="14"/>
  <c r="DQ600" i="14"/>
  <c r="DP600" i="14"/>
  <c r="DO600" i="14"/>
  <c r="DN600" i="14"/>
  <c r="DM600" i="14"/>
  <c r="DL600" i="14"/>
  <c r="DK600" i="14"/>
  <c r="DJ600" i="14"/>
  <c r="DI600" i="14"/>
  <c r="DH600" i="14"/>
  <c r="DG600" i="14"/>
  <c r="DF600" i="14"/>
  <c r="DE600" i="14"/>
  <c r="DD600" i="14"/>
  <c r="DC600" i="14"/>
  <c r="DB600" i="14"/>
  <c r="DA600" i="14"/>
  <c r="CZ600" i="14"/>
  <c r="CY600" i="14"/>
  <c r="CX600" i="14"/>
  <c r="CW600" i="14"/>
  <c r="CV600" i="14"/>
  <c r="CU600" i="14"/>
  <c r="CT600" i="14"/>
  <c r="CS600" i="14"/>
  <c r="CR600" i="14"/>
  <c r="CQ600" i="14"/>
  <c r="CP600" i="14"/>
  <c r="CO600" i="14"/>
  <c r="CN600" i="14"/>
  <c r="CM600" i="14"/>
  <c r="CL600" i="14"/>
  <c r="CK600" i="14"/>
  <c r="CJ600" i="14"/>
  <c r="CI600" i="14"/>
  <c r="CH600" i="14"/>
  <c r="CG600" i="14"/>
  <c r="CF600" i="14"/>
  <c r="CE600" i="14"/>
  <c r="CD600" i="14"/>
  <c r="CC600" i="14"/>
  <c r="CB600" i="14"/>
  <c r="CA600" i="14"/>
  <c r="BZ600" i="14"/>
  <c r="BY600" i="14"/>
  <c r="BX600" i="14"/>
  <c r="BW600" i="14"/>
  <c r="BV600" i="14"/>
  <c r="BU600" i="14"/>
  <c r="BT600" i="14"/>
  <c r="BS600" i="14"/>
  <c r="BR600" i="14"/>
  <c r="BQ600" i="14"/>
  <c r="BP600" i="14"/>
  <c r="BO600" i="14"/>
  <c r="BN600" i="14"/>
  <c r="BM600" i="14"/>
  <c r="BL600" i="14"/>
  <c r="BK600" i="14"/>
  <c r="BJ600" i="14"/>
  <c r="BI600" i="14"/>
  <c r="BH600" i="14"/>
  <c r="BG600" i="14"/>
  <c r="BF600" i="14"/>
  <c r="BE600" i="14"/>
  <c r="BD600" i="14"/>
  <c r="BC600" i="14"/>
  <c r="BB600" i="14"/>
  <c r="BA600" i="14"/>
  <c r="AZ600" i="14"/>
  <c r="AY600" i="14"/>
  <c r="AX600" i="14"/>
  <c r="AW600" i="14"/>
  <c r="AV600" i="14"/>
  <c r="AU600" i="14"/>
  <c r="AT600" i="14"/>
  <c r="AS600" i="14"/>
  <c r="AR600" i="14"/>
  <c r="AQ600" i="14"/>
  <c r="AP600" i="14"/>
  <c r="AO600" i="14"/>
  <c r="AN600" i="14"/>
  <c r="AM600" i="14"/>
  <c r="AL600" i="14"/>
  <c r="AK600" i="14"/>
  <c r="AJ600" i="14"/>
  <c r="AI600" i="14"/>
  <c r="AH600" i="14"/>
  <c r="AG600" i="14"/>
  <c r="AF600" i="14"/>
  <c r="AE600" i="14"/>
  <c r="AD600" i="14"/>
  <c r="AC600" i="14"/>
  <c r="AB600" i="14"/>
  <c r="AA600" i="14"/>
  <c r="Z600" i="14"/>
  <c r="Y600" i="14"/>
  <c r="X600" i="14"/>
  <c r="W600" i="14"/>
  <c r="V600" i="14"/>
  <c r="U600" i="14"/>
  <c r="T600" i="14"/>
  <c r="S600" i="14"/>
  <c r="R600" i="14"/>
  <c r="Q600" i="14"/>
  <c r="P600" i="14"/>
  <c r="O600" i="14"/>
  <c r="N600" i="14"/>
  <c r="M600" i="14"/>
  <c r="L600" i="14"/>
  <c r="K600" i="14"/>
  <c r="J600" i="14"/>
  <c r="I600" i="14"/>
  <c r="H600" i="14"/>
  <c r="G600" i="14"/>
  <c r="JB599" i="14"/>
  <c r="JA599" i="14"/>
  <c r="IZ599" i="14"/>
  <c r="IY599" i="14"/>
  <c r="IX599" i="14"/>
  <c r="IW599" i="14"/>
  <c r="IV599" i="14"/>
  <c r="IU599" i="14"/>
  <c r="IT599" i="14"/>
  <c r="IS599" i="14"/>
  <c r="IR599" i="14"/>
  <c r="IQ599" i="14"/>
  <c r="IP599" i="14"/>
  <c r="IO599" i="14"/>
  <c r="IN599" i="14"/>
  <c r="IM599" i="14"/>
  <c r="IL599" i="14"/>
  <c r="IK599" i="14"/>
  <c r="IJ599" i="14"/>
  <c r="II599" i="14"/>
  <c r="IH599" i="14"/>
  <c r="IG599" i="14"/>
  <c r="IF599" i="14"/>
  <c r="IE599" i="14"/>
  <c r="ID599" i="14"/>
  <c r="IC599" i="14"/>
  <c r="IB599" i="14"/>
  <c r="IA599" i="14"/>
  <c r="HZ599" i="14"/>
  <c r="HY599" i="14"/>
  <c r="HX599" i="14"/>
  <c r="HW599" i="14"/>
  <c r="HV599" i="14"/>
  <c r="HU599" i="14"/>
  <c r="HT599" i="14"/>
  <c r="HS599" i="14"/>
  <c r="HR599" i="14"/>
  <c r="HQ599" i="14"/>
  <c r="HP599" i="14"/>
  <c r="HO599" i="14"/>
  <c r="HN599" i="14"/>
  <c r="HM599" i="14"/>
  <c r="HL599" i="14"/>
  <c r="HK599" i="14"/>
  <c r="HJ599" i="14"/>
  <c r="HI599" i="14"/>
  <c r="HH599" i="14"/>
  <c r="HG599" i="14"/>
  <c r="HF599" i="14"/>
  <c r="HE599" i="14"/>
  <c r="HD599" i="14"/>
  <c r="HC599" i="14"/>
  <c r="HB599" i="14"/>
  <c r="HA599" i="14"/>
  <c r="GZ599" i="14"/>
  <c r="GY599" i="14"/>
  <c r="GX599" i="14"/>
  <c r="GW599" i="14"/>
  <c r="GV599" i="14"/>
  <c r="GU599" i="14"/>
  <c r="GT599" i="14"/>
  <c r="GS599" i="14"/>
  <c r="GR599" i="14"/>
  <c r="GQ599" i="14"/>
  <c r="GP599" i="14"/>
  <c r="GO599" i="14"/>
  <c r="GN599" i="14"/>
  <c r="GM599" i="14"/>
  <c r="GL599" i="14"/>
  <c r="GK599" i="14"/>
  <c r="GJ599" i="14"/>
  <c r="GI599" i="14"/>
  <c r="GH599" i="14"/>
  <c r="GG599" i="14"/>
  <c r="GF599" i="14"/>
  <c r="GE599" i="14"/>
  <c r="GD599" i="14"/>
  <c r="GC599" i="14"/>
  <c r="GB599" i="14"/>
  <c r="GA599" i="14"/>
  <c r="FZ599" i="14"/>
  <c r="FY599" i="14"/>
  <c r="FX599" i="14"/>
  <c r="FW599" i="14"/>
  <c r="FV599" i="14"/>
  <c r="FU599" i="14"/>
  <c r="FT599" i="14"/>
  <c r="FS599" i="14"/>
  <c r="FR599" i="14"/>
  <c r="FQ599" i="14"/>
  <c r="FP599" i="14"/>
  <c r="FO599" i="14"/>
  <c r="FN599" i="14"/>
  <c r="FM599" i="14"/>
  <c r="FL599" i="14"/>
  <c r="FK599" i="14"/>
  <c r="FJ599" i="14"/>
  <c r="FI599" i="14"/>
  <c r="FH599" i="14"/>
  <c r="FG599" i="14"/>
  <c r="FF599" i="14"/>
  <c r="FE599" i="14"/>
  <c r="FD599" i="14"/>
  <c r="FC599" i="14"/>
  <c r="FB599" i="14"/>
  <c r="FA599" i="14"/>
  <c r="EZ599" i="14"/>
  <c r="EY599" i="14"/>
  <c r="EX599" i="14"/>
  <c r="EW599" i="14"/>
  <c r="EV599" i="14"/>
  <c r="EU599" i="14"/>
  <c r="ET599" i="14"/>
  <c r="ES599" i="14"/>
  <c r="ER599" i="14"/>
  <c r="EQ599" i="14"/>
  <c r="EP599" i="14"/>
  <c r="EO599" i="14"/>
  <c r="EN599" i="14"/>
  <c r="EM599" i="14"/>
  <c r="EL599" i="14"/>
  <c r="EK599" i="14"/>
  <c r="EJ599" i="14"/>
  <c r="EI599" i="14"/>
  <c r="EH599" i="14"/>
  <c r="EG599" i="14"/>
  <c r="EF599" i="14"/>
  <c r="EE599" i="14"/>
  <c r="ED599" i="14"/>
  <c r="EC599" i="14"/>
  <c r="EB599" i="14"/>
  <c r="EA599" i="14"/>
  <c r="DZ599" i="14"/>
  <c r="DY599" i="14"/>
  <c r="DX599" i="14"/>
  <c r="DW599" i="14"/>
  <c r="DV599" i="14"/>
  <c r="DU599" i="14"/>
  <c r="DT599" i="14"/>
  <c r="DS599" i="14"/>
  <c r="DR599" i="14"/>
  <c r="DQ599" i="14"/>
  <c r="DP599" i="14"/>
  <c r="DO599" i="14"/>
  <c r="DN599" i="14"/>
  <c r="DM599" i="14"/>
  <c r="DL599" i="14"/>
  <c r="DK599" i="14"/>
  <c r="DJ599" i="14"/>
  <c r="DI599" i="14"/>
  <c r="DH599" i="14"/>
  <c r="DG599" i="14"/>
  <c r="DF599" i="14"/>
  <c r="DE599" i="14"/>
  <c r="DD599" i="14"/>
  <c r="DC599" i="14"/>
  <c r="DB599" i="14"/>
  <c r="DA599" i="14"/>
  <c r="CZ599" i="14"/>
  <c r="CY599" i="14"/>
  <c r="CX599" i="14"/>
  <c r="CW599" i="14"/>
  <c r="CV599" i="14"/>
  <c r="CU599" i="14"/>
  <c r="CT599" i="14"/>
  <c r="CS599" i="14"/>
  <c r="CR599" i="14"/>
  <c r="CQ599" i="14"/>
  <c r="CP599" i="14"/>
  <c r="CO599" i="14"/>
  <c r="CN599" i="14"/>
  <c r="CM599" i="14"/>
  <c r="CL599" i="14"/>
  <c r="CK599" i="14"/>
  <c r="CJ599" i="14"/>
  <c r="CI599" i="14"/>
  <c r="CH599" i="14"/>
  <c r="CG599" i="14"/>
  <c r="CF599" i="14"/>
  <c r="CE599" i="14"/>
  <c r="CD599" i="14"/>
  <c r="CC599" i="14"/>
  <c r="CB599" i="14"/>
  <c r="CA599" i="14"/>
  <c r="BZ599" i="14"/>
  <c r="BY599" i="14"/>
  <c r="BX599" i="14"/>
  <c r="BW599" i="14"/>
  <c r="BV599" i="14"/>
  <c r="BU599" i="14"/>
  <c r="BT599" i="14"/>
  <c r="BS599" i="14"/>
  <c r="BR599" i="14"/>
  <c r="BQ599" i="14"/>
  <c r="BP599" i="14"/>
  <c r="BO599" i="14"/>
  <c r="BN599" i="14"/>
  <c r="BM599" i="14"/>
  <c r="BL599" i="14"/>
  <c r="BK599" i="14"/>
  <c r="BJ599" i="14"/>
  <c r="BI599" i="14"/>
  <c r="BH599" i="14"/>
  <c r="BG599" i="14"/>
  <c r="BF599" i="14"/>
  <c r="BE599" i="14"/>
  <c r="BD599" i="14"/>
  <c r="BC599" i="14"/>
  <c r="BB599" i="14"/>
  <c r="BA599" i="14"/>
  <c r="AZ599" i="14"/>
  <c r="AY599" i="14"/>
  <c r="AX599" i="14"/>
  <c r="AW599" i="14"/>
  <c r="AV599" i="14"/>
  <c r="AU599" i="14"/>
  <c r="AT599" i="14"/>
  <c r="AS599" i="14"/>
  <c r="AR599" i="14"/>
  <c r="AQ599" i="14"/>
  <c r="AP599" i="14"/>
  <c r="AO599" i="14"/>
  <c r="AN599" i="14"/>
  <c r="AM599" i="14"/>
  <c r="AL599" i="14"/>
  <c r="AK599" i="14"/>
  <c r="AJ599" i="14"/>
  <c r="AI599" i="14"/>
  <c r="AH599" i="14"/>
  <c r="AG599" i="14"/>
  <c r="AF599" i="14"/>
  <c r="AE599" i="14"/>
  <c r="AD599" i="14"/>
  <c r="AC599" i="14"/>
  <c r="AB599" i="14"/>
  <c r="AA599" i="14"/>
  <c r="Z599" i="14"/>
  <c r="Y599" i="14"/>
  <c r="X599" i="14"/>
  <c r="W599" i="14"/>
  <c r="V599" i="14"/>
  <c r="U599" i="14"/>
  <c r="T599" i="14"/>
  <c r="S599" i="14"/>
  <c r="R599" i="14"/>
  <c r="Q599" i="14"/>
  <c r="P599" i="14"/>
  <c r="O599" i="14"/>
  <c r="N599" i="14"/>
  <c r="M599" i="14"/>
  <c r="L599" i="14"/>
  <c r="K599" i="14"/>
  <c r="J599" i="14"/>
  <c r="I599" i="14"/>
  <c r="H599" i="14"/>
  <c r="G599" i="14"/>
  <c r="JB598" i="14"/>
  <c r="JA598" i="14"/>
  <c r="IZ598" i="14"/>
  <c r="IY598" i="14"/>
  <c r="IX598" i="14"/>
  <c r="IW598" i="14"/>
  <c r="IV598" i="14"/>
  <c r="IU598" i="14"/>
  <c r="IT598" i="14"/>
  <c r="IS598" i="14"/>
  <c r="IR598" i="14"/>
  <c r="IQ598" i="14"/>
  <c r="IP598" i="14"/>
  <c r="IO598" i="14"/>
  <c r="IN598" i="14"/>
  <c r="IM598" i="14"/>
  <c r="IL598" i="14"/>
  <c r="IK598" i="14"/>
  <c r="IJ598" i="14"/>
  <c r="II598" i="14"/>
  <c r="IH598" i="14"/>
  <c r="IG598" i="14"/>
  <c r="IF598" i="14"/>
  <c r="IE598" i="14"/>
  <c r="ID598" i="14"/>
  <c r="IC598" i="14"/>
  <c r="IB598" i="14"/>
  <c r="IA598" i="14"/>
  <c r="HZ598" i="14"/>
  <c r="HY598" i="14"/>
  <c r="HX598" i="14"/>
  <c r="HW598" i="14"/>
  <c r="HV598" i="14"/>
  <c r="HU598" i="14"/>
  <c r="HT598" i="14"/>
  <c r="HS598" i="14"/>
  <c r="HR598" i="14"/>
  <c r="HQ598" i="14"/>
  <c r="HP598" i="14"/>
  <c r="HO598" i="14"/>
  <c r="HN598" i="14"/>
  <c r="HM598" i="14"/>
  <c r="HL598" i="14"/>
  <c r="HK598" i="14"/>
  <c r="HJ598" i="14"/>
  <c r="HI598" i="14"/>
  <c r="HH598" i="14"/>
  <c r="HG598" i="14"/>
  <c r="HF598" i="14"/>
  <c r="HE598" i="14"/>
  <c r="HD598" i="14"/>
  <c r="HC598" i="14"/>
  <c r="HB598" i="14"/>
  <c r="HA598" i="14"/>
  <c r="GZ598" i="14"/>
  <c r="GY598" i="14"/>
  <c r="GX598" i="14"/>
  <c r="GW598" i="14"/>
  <c r="GV598" i="14"/>
  <c r="GU598" i="14"/>
  <c r="GT598" i="14"/>
  <c r="GS598" i="14"/>
  <c r="GR598" i="14"/>
  <c r="GQ598" i="14"/>
  <c r="GP598" i="14"/>
  <c r="GO598" i="14"/>
  <c r="GN598" i="14"/>
  <c r="GM598" i="14"/>
  <c r="GL598" i="14"/>
  <c r="GK598" i="14"/>
  <c r="GJ598" i="14"/>
  <c r="GI598" i="14"/>
  <c r="GH598" i="14"/>
  <c r="GG598" i="14"/>
  <c r="GF598" i="14"/>
  <c r="GE598" i="14"/>
  <c r="GD598" i="14"/>
  <c r="GC598" i="14"/>
  <c r="GB598" i="14"/>
  <c r="GA598" i="14"/>
  <c r="FZ598" i="14"/>
  <c r="FY598" i="14"/>
  <c r="FX598" i="14"/>
  <c r="FW598" i="14"/>
  <c r="FV598" i="14"/>
  <c r="FU598" i="14"/>
  <c r="FT598" i="14"/>
  <c r="FS598" i="14"/>
  <c r="FR598" i="14"/>
  <c r="FQ598" i="14"/>
  <c r="FP598" i="14"/>
  <c r="FO598" i="14"/>
  <c r="FN598" i="14"/>
  <c r="FM598" i="14"/>
  <c r="FL598" i="14"/>
  <c r="FK598" i="14"/>
  <c r="FJ598" i="14"/>
  <c r="FI598" i="14"/>
  <c r="FH598" i="14"/>
  <c r="FG598" i="14"/>
  <c r="FF598" i="14"/>
  <c r="FE598" i="14"/>
  <c r="FD598" i="14"/>
  <c r="FC598" i="14"/>
  <c r="FB598" i="14"/>
  <c r="FA598" i="14"/>
  <c r="EZ598" i="14"/>
  <c r="EY598" i="14"/>
  <c r="EX598" i="14"/>
  <c r="EW598" i="14"/>
  <c r="EV598" i="14"/>
  <c r="EU598" i="14"/>
  <c r="ET598" i="14"/>
  <c r="ES598" i="14"/>
  <c r="ER598" i="14"/>
  <c r="EQ598" i="14"/>
  <c r="EP598" i="14"/>
  <c r="EO598" i="14"/>
  <c r="EN598" i="14"/>
  <c r="EM598" i="14"/>
  <c r="EL598" i="14"/>
  <c r="EK598" i="14"/>
  <c r="EJ598" i="14"/>
  <c r="EI598" i="14"/>
  <c r="EH598" i="14"/>
  <c r="EG598" i="14"/>
  <c r="EF598" i="14"/>
  <c r="EE598" i="14"/>
  <c r="ED598" i="14"/>
  <c r="EC598" i="14"/>
  <c r="EB598" i="14"/>
  <c r="EA598" i="14"/>
  <c r="DZ598" i="14"/>
  <c r="DY598" i="14"/>
  <c r="DX598" i="14"/>
  <c r="DW598" i="14"/>
  <c r="DV598" i="14"/>
  <c r="DU598" i="14"/>
  <c r="DT598" i="14"/>
  <c r="DS598" i="14"/>
  <c r="DR598" i="14"/>
  <c r="DQ598" i="14"/>
  <c r="DP598" i="14"/>
  <c r="DO598" i="14"/>
  <c r="DN598" i="14"/>
  <c r="DM598" i="14"/>
  <c r="DL598" i="14"/>
  <c r="DK598" i="14"/>
  <c r="DJ598" i="14"/>
  <c r="DI598" i="14"/>
  <c r="DH598" i="14"/>
  <c r="DG598" i="14"/>
  <c r="DF598" i="14"/>
  <c r="DE598" i="14"/>
  <c r="DD598" i="14"/>
  <c r="DC598" i="14"/>
  <c r="DB598" i="14"/>
  <c r="DA598" i="14"/>
  <c r="CZ598" i="14"/>
  <c r="CY598" i="14"/>
  <c r="CX598" i="14"/>
  <c r="CW598" i="14"/>
  <c r="CV598" i="14"/>
  <c r="CU598" i="14"/>
  <c r="CT598" i="14"/>
  <c r="CS598" i="14"/>
  <c r="CR598" i="14"/>
  <c r="CQ598" i="14"/>
  <c r="CP598" i="14"/>
  <c r="CO598" i="14"/>
  <c r="CN598" i="14"/>
  <c r="CM598" i="14"/>
  <c r="CL598" i="14"/>
  <c r="CK598" i="14"/>
  <c r="CJ598" i="14"/>
  <c r="CI598" i="14"/>
  <c r="CH598" i="14"/>
  <c r="CG598" i="14"/>
  <c r="CF598" i="14"/>
  <c r="CE598" i="14"/>
  <c r="CD598" i="14"/>
  <c r="CC598" i="14"/>
  <c r="CB598" i="14"/>
  <c r="CA598" i="14"/>
  <c r="BZ598" i="14"/>
  <c r="BY598" i="14"/>
  <c r="BX598" i="14"/>
  <c r="BW598" i="14"/>
  <c r="BV598" i="14"/>
  <c r="BU598" i="14"/>
  <c r="BT598" i="14"/>
  <c r="BS598" i="14"/>
  <c r="BR598" i="14"/>
  <c r="BQ598" i="14"/>
  <c r="BP598" i="14"/>
  <c r="BO598" i="14"/>
  <c r="BN598" i="14"/>
  <c r="BM598" i="14"/>
  <c r="BL598" i="14"/>
  <c r="BK598" i="14"/>
  <c r="BJ598" i="14"/>
  <c r="BI598" i="14"/>
  <c r="BH598" i="14"/>
  <c r="BG598" i="14"/>
  <c r="BF598" i="14"/>
  <c r="BE598" i="14"/>
  <c r="BD598" i="14"/>
  <c r="BC598" i="14"/>
  <c r="BB598" i="14"/>
  <c r="BA598" i="14"/>
  <c r="AZ598" i="14"/>
  <c r="AY598" i="14"/>
  <c r="AX598" i="14"/>
  <c r="AW598" i="14"/>
  <c r="AV598" i="14"/>
  <c r="AU598" i="14"/>
  <c r="AT598" i="14"/>
  <c r="AS598" i="14"/>
  <c r="AR598" i="14"/>
  <c r="AQ598" i="14"/>
  <c r="AP598" i="14"/>
  <c r="AO598" i="14"/>
  <c r="AN598" i="14"/>
  <c r="AM598" i="14"/>
  <c r="AL598" i="14"/>
  <c r="AK598" i="14"/>
  <c r="AJ598" i="14"/>
  <c r="AI598" i="14"/>
  <c r="AH598" i="14"/>
  <c r="AG598" i="14"/>
  <c r="AF598" i="14"/>
  <c r="AE598" i="14"/>
  <c r="AD598" i="14"/>
  <c r="AC598" i="14"/>
  <c r="AB598" i="14"/>
  <c r="AA598" i="14"/>
  <c r="Z598" i="14"/>
  <c r="Y598" i="14"/>
  <c r="X598" i="14"/>
  <c r="W598" i="14"/>
  <c r="V598" i="14"/>
  <c r="U598" i="14"/>
  <c r="T598" i="14"/>
  <c r="S598" i="14"/>
  <c r="R598" i="14"/>
  <c r="Q598" i="14"/>
  <c r="P598" i="14"/>
  <c r="O598" i="14"/>
  <c r="N598" i="14"/>
  <c r="M598" i="14"/>
  <c r="L598" i="14"/>
  <c r="K598" i="14"/>
  <c r="J598" i="14"/>
  <c r="I598" i="14"/>
  <c r="H598" i="14"/>
  <c r="G598" i="14"/>
  <c r="JB597" i="14"/>
  <c r="JA597" i="14"/>
  <c r="IZ597" i="14"/>
  <c r="IY597" i="14"/>
  <c r="IX597" i="14"/>
  <c r="IW597" i="14"/>
  <c r="IV597" i="14"/>
  <c r="IU597" i="14"/>
  <c r="IT597" i="14"/>
  <c r="IS597" i="14"/>
  <c r="IR597" i="14"/>
  <c r="IQ597" i="14"/>
  <c r="IP597" i="14"/>
  <c r="IO597" i="14"/>
  <c r="IN597" i="14"/>
  <c r="IM597" i="14"/>
  <c r="IL597" i="14"/>
  <c r="IK597" i="14"/>
  <c r="IJ597" i="14"/>
  <c r="II597" i="14"/>
  <c r="IH597" i="14"/>
  <c r="IG597" i="14"/>
  <c r="IF597" i="14"/>
  <c r="IE597" i="14"/>
  <c r="ID597" i="14"/>
  <c r="IC597" i="14"/>
  <c r="IB597" i="14"/>
  <c r="IA597" i="14"/>
  <c r="HZ597" i="14"/>
  <c r="HY597" i="14"/>
  <c r="HX597" i="14"/>
  <c r="HW597" i="14"/>
  <c r="HV597" i="14"/>
  <c r="HU597" i="14"/>
  <c r="HT597" i="14"/>
  <c r="HS597" i="14"/>
  <c r="HR597" i="14"/>
  <c r="HQ597" i="14"/>
  <c r="HP597" i="14"/>
  <c r="HO597" i="14"/>
  <c r="HN597" i="14"/>
  <c r="HM597" i="14"/>
  <c r="HL597" i="14"/>
  <c r="HK597" i="14"/>
  <c r="HJ597" i="14"/>
  <c r="HI597" i="14"/>
  <c r="HH597" i="14"/>
  <c r="HG597" i="14"/>
  <c r="HF597" i="14"/>
  <c r="HE597" i="14"/>
  <c r="HD597" i="14"/>
  <c r="HC597" i="14"/>
  <c r="HB597" i="14"/>
  <c r="HA597" i="14"/>
  <c r="GZ597" i="14"/>
  <c r="GY597" i="14"/>
  <c r="GX597" i="14"/>
  <c r="GW597" i="14"/>
  <c r="GV597" i="14"/>
  <c r="GU597" i="14"/>
  <c r="GT597" i="14"/>
  <c r="GS597" i="14"/>
  <c r="GR597" i="14"/>
  <c r="GQ597" i="14"/>
  <c r="GP597" i="14"/>
  <c r="GO597" i="14"/>
  <c r="GN597" i="14"/>
  <c r="GM597" i="14"/>
  <c r="GL597" i="14"/>
  <c r="GK597" i="14"/>
  <c r="GJ597" i="14"/>
  <c r="GI597" i="14"/>
  <c r="GH597" i="14"/>
  <c r="GG597" i="14"/>
  <c r="GF597" i="14"/>
  <c r="GE597" i="14"/>
  <c r="GD597" i="14"/>
  <c r="GC597" i="14"/>
  <c r="GB597" i="14"/>
  <c r="GA597" i="14"/>
  <c r="FZ597" i="14"/>
  <c r="FY597" i="14"/>
  <c r="FX597" i="14"/>
  <c r="FW597" i="14"/>
  <c r="FV597" i="14"/>
  <c r="FU597" i="14"/>
  <c r="FT597" i="14"/>
  <c r="FS597" i="14"/>
  <c r="FR597" i="14"/>
  <c r="FQ597" i="14"/>
  <c r="FP597" i="14"/>
  <c r="FO597" i="14"/>
  <c r="FN597" i="14"/>
  <c r="FM597" i="14"/>
  <c r="FL597" i="14"/>
  <c r="FK597" i="14"/>
  <c r="FJ597" i="14"/>
  <c r="FI597" i="14"/>
  <c r="FH597" i="14"/>
  <c r="FG597" i="14"/>
  <c r="FF597" i="14"/>
  <c r="FE597" i="14"/>
  <c r="FD597" i="14"/>
  <c r="FC597" i="14"/>
  <c r="FB597" i="14"/>
  <c r="FA597" i="14"/>
  <c r="EZ597" i="14"/>
  <c r="EY597" i="14"/>
  <c r="EX597" i="14"/>
  <c r="EW597" i="14"/>
  <c r="EV597" i="14"/>
  <c r="EU597" i="14"/>
  <c r="ET597" i="14"/>
  <c r="ES597" i="14"/>
  <c r="ER597" i="14"/>
  <c r="EQ597" i="14"/>
  <c r="EP597" i="14"/>
  <c r="EO597" i="14"/>
  <c r="EN597" i="14"/>
  <c r="EM597" i="14"/>
  <c r="EL597" i="14"/>
  <c r="EK597" i="14"/>
  <c r="EJ597" i="14"/>
  <c r="EI597" i="14"/>
  <c r="EH597" i="14"/>
  <c r="EG597" i="14"/>
  <c r="EF597" i="14"/>
  <c r="EE597" i="14"/>
  <c r="ED597" i="14"/>
  <c r="EC597" i="14"/>
  <c r="EB597" i="14"/>
  <c r="EA597" i="14"/>
  <c r="DZ597" i="14"/>
  <c r="DY597" i="14"/>
  <c r="DX597" i="14"/>
  <c r="DW597" i="14"/>
  <c r="DV597" i="14"/>
  <c r="DU597" i="14"/>
  <c r="DT597" i="14"/>
  <c r="DS597" i="14"/>
  <c r="DR597" i="14"/>
  <c r="DQ597" i="14"/>
  <c r="DP597" i="14"/>
  <c r="DO597" i="14"/>
  <c r="DN597" i="14"/>
  <c r="DM597" i="14"/>
  <c r="DL597" i="14"/>
  <c r="DK597" i="14"/>
  <c r="DJ597" i="14"/>
  <c r="DI597" i="14"/>
  <c r="DH597" i="14"/>
  <c r="DG597" i="14"/>
  <c r="DF597" i="14"/>
  <c r="DE597" i="14"/>
  <c r="DD597" i="14"/>
  <c r="DC597" i="14"/>
  <c r="DB597" i="14"/>
  <c r="DA597" i="14"/>
  <c r="CZ597" i="14"/>
  <c r="CY597" i="14"/>
  <c r="CX597" i="14"/>
  <c r="CW597" i="14"/>
  <c r="CV597" i="14"/>
  <c r="CU597" i="14"/>
  <c r="CT597" i="14"/>
  <c r="CS597" i="14"/>
  <c r="CR597" i="14"/>
  <c r="CQ597" i="14"/>
  <c r="CP597" i="14"/>
  <c r="CO597" i="14"/>
  <c r="CN597" i="14"/>
  <c r="CM597" i="14"/>
  <c r="CL597" i="14"/>
  <c r="CK597" i="14"/>
  <c r="CJ597" i="14"/>
  <c r="CI597" i="14"/>
  <c r="CH597" i="14"/>
  <c r="CG597" i="14"/>
  <c r="CF597" i="14"/>
  <c r="CE597" i="14"/>
  <c r="CD597" i="14"/>
  <c r="CC597" i="14"/>
  <c r="CB597" i="14"/>
  <c r="CA597" i="14"/>
  <c r="BZ597" i="14"/>
  <c r="BY597" i="14"/>
  <c r="BX597" i="14"/>
  <c r="BW597" i="14"/>
  <c r="BV597" i="14"/>
  <c r="BU597" i="14"/>
  <c r="BT597" i="14"/>
  <c r="BS597" i="14"/>
  <c r="BR597" i="14"/>
  <c r="BQ597" i="14"/>
  <c r="BP597" i="14"/>
  <c r="BO597" i="14"/>
  <c r="BN597" i="14"/>
  <c r="BM597" i="14"/>
  <c r="BL597" i="14"/>
  <c r="BK597" i="14"/>
  <c r="BJ597" i="14"/>
  <c r="BI597" i="14"/>
  <c r="BH597" i="14"/>
  <c r="BG597" i="14"/>
  <c r="BF597" i="14"/>
  <c r="BE597" i="14"/>
  <c r="BD597" i="14"/>
  <c r="BC597" i="14"/>
  <c r="BB597" i="14"/>
  <c r="BA597" i="14"/>
  <c r="AZ597" i="14"/>
  <c r="AY597" i="14"/>
  <c r="AX597" i="14"/>
  <c r="AW597" i="14"/>
  <c r="AV597" i="14"/>
  <c r="AU597" i="14"/>
  <c r="AT597" i="14"/>
  <c r="AS597" i="14"/>
  <c r="AR597" i="14"/>
  <c r="AQ597" i="14"/>
  <c r="AP597" i="14"/>
  <c r="AO597" i="14"/>
  <c r="AN597" i="14"/>
  <c r="AM597" i="14"/>
  <c r="AL597" i="14"/>
  <c r="AK597" i="14"/>
  <c r="AJ597" i="14"/>
  <c r="AI597" i="14"/>
  <c r="AH597" i="14"/>
  <c r="AG597" i="14"/>
  <c r="AF597" i="14"/>
  <c r="AE597" i="14"/>
  <c r="AD597" i="14"/>
  <c r="AC597" i="14"/>
  <c r="AB597" i="14"/>
  <c r="AA597" i="14"/>
  <c r="Z597" i="14"/>
  <c r="Y597" i="14"/>
  <c r="X597" i="14"/>
  <c r="W597" i="14"/>
  <c r="V597" i="14"/>
  <c r="U597" i="14"/>
  <c r="T597" i="14"/>
  <c r="S597" i="14"/>
  <c r="R597" i="14"/>
  <c r="Q597" i="14"/>
  <c r="P597" i="14"/>
  <c r="O597" i="14"/>
  <c r="N597" i="14"/>
  <c r="M597" i="14"/>
  <c r="L597" i="14"/>
  <c r="K597" i="14"/>
  <c r="J597" i="14"/>
  <c r="I597" i="14"/>
  <c r="H597" i="14"/>
  <c r="G597" i="14"/>
  <c r="JB596" i="14"/>
  <c r="JA596" i="14"/>
  <c r="IZ596" i="14"/>
  <c r="IY596" i="14"/>
  <c r="IX596" i="14"/>
  <c r="IW596" i="14"/>
  <c r="IV596" i="14"/>
  <c r="IU596" i="14"/>
  <c r="IT596" i="14"/>
  <c r="IS596" i="14"/>
  <c r="IR596" i="14"/>
  <c r="IQ596" i="14"/>
  <c r="IP596" i="14"/>
  <c r="IO596" i="14"/>
  <c r="IN596" i="14"/>
  <c r="IM596" i="14"/>
  <c r="IL596" i="14"/>
  <c r="IK596" i="14"/>
  <c r="IJ596" i="14"/>
  <c r="II596" i="14"/>
  <c r="IH596" i="14"/>
  <c r="IG596" i="14"/>
  <c r="IF596" i="14"/>
  <c r="IE596" i="14"/>
  <c r="ID596" i="14"/>
  <c r="IC596" i="14"/>
  <c r="IB596" i="14"/>
  <c r="IA596" i="14"/>
  <c r="HZ596" i="14"/>
  <c r="HY596" i="14"/>
  <c r="HX596" i="14"/>
  <c r="HW596" i="14"/>
  <c r="HV596" i="14"/>
  <c r="HU596" i="14"/>
  <c r="HT596" i="14"/>
  <c r="HS596" i="14"/>
  <c r="HR596" i="14"/>
  <c r="HQ596" i="14"/>
  <c r="HP596" i="14"/>
  <c r="HO596" i="14"/>
  <c r="HN596" i="14"/>
  <c r="HM596" i="14"/>
  <c r="HL596" i="14"/>
  <c r="HK596" i="14"/>
  <c r="HJ596" i="14"/>
  <c r="HI596" i="14"/>
  <c r="HH596" i="14"/>
  <c r="HG596" i="14"/>
  <c r="HF596" i="14"/>
  <c r="HE596" i="14"/>
  <c r="HD596" i="14"/>
  <c r="HC596" i="14"/>
  <c r="HB596" i="14"/>
  <c r="HA596" i="14"/>
  <c r="GZ596" i="14"/>
  <c r="GY596" i="14"/>
  <c r="GX596" i="14"/>
  <c r="GW596" i="14"/>
  <c r="GV596" i="14"/>
  <c r="GU596" i="14"/>
  <c r="GT596" i="14"/>
  <c r="GS596" i="14"/>
  <c r="GR596" i="14"/>
  <c r="GQ596" i="14"/>
  <c r="GP596" i="14"/>
  <c r="GO596" i="14"/>
  <c r="GN596" i="14"/>
  <c r="GM596" i="14"/>
  <c r="GL596" i="14"/>
  <c r="GK596" i="14"/>
  <c r="GJ596" i="14"/>
  <c r="GI596" i="14"/>
  <c r="GH596" i="14"/>
  <c r="GG596" i="14"/>
  <c r="GF596" i="14"/>
  <c r="GE596" i="14"/>
  <c r="GD596" i="14"/>
  <c r="GC596" i="14"/>
  <c r="GB596" i="14"/>
  <c r="GA596" i="14"/>
  <c r="FZ596" i="14"/>
  <c r="FY596" i="14"/>
  <c r="FX596" i="14"/>
  <c r="FW596" i="14"/>
  <c r="FV596" i="14"/>
  <c r="FU596" i="14"/>
  <c r="FT596" i="14"/>
  <c r="FS596" i="14"/>
  <c r="FR596" i="14"/>
  <c r="FQ596" i="14"/>
  <c r="FP596" i="14"/>
  <c r="FO596" i="14"/>
  <c r="FN596" i="14"/>
  <c r="FM596" i="14"/>
  <c r="FL596" i="14"/>
  <c r="FK596" i="14"/>
  <c r="FJ596" i="14"/>
  <c r="FI596" i="14"/>
  <c r="FH596" i="14"/>
  <c r="FG596" i="14"/>
  <c r="FF596" i="14"/>
  <c r="FE596" i="14"/>
  <c r="FD596" i="14"/>
  <c r="FC596" i="14"/>
  <c r="FB596" i="14"/>
  <c r="FA596" i="14"/>
  <c r="EZ596" i="14"/>
  <c r="EY596" i="14"/>
  <c r="EX596" i="14"/>
  <c r="EW596" i="14"/>
  <c r="EV596" i="14"/>
  <c r="EU596" i="14"/>
  <c r="ET596" i="14"/>
  <c r="ES596" i="14"/>
  <c r="ER596" i="14"/>
  <c r="EQ596" i="14"/>
  <c r="EP596" i="14"/>
  <c r="EO596" i="14"/>
  <c r="EN596" i="14"/>
  <c r="EM596" i="14"/>
  <c r="EL596" i="14"/>
  <c r="EK596" i="14"/>
  <c r="EJ596" i="14"/>
  <c r="EI596" i="14"/>
  <c r="EH596" i="14"/>
  <c r="EG596" i="14"/>
  <c r="EF596" i="14"/>
  <c r="EE596" i="14"/>
  <c r="ED596" i="14"/>
  <c r="EC596" i="14"/>
  <c r="EB596" i="14"/>
  <c r="EA596" i="14"/>
  <c r="DZ596" i="14"/>
  <c r="DY596" i="14"/>
  <c r="DX596" i="14"/>
  <c r="DW596" i="14"/>
  <c r="DV596" i="14"/>
  <c r="DU596" i="14"/>
  <c r="DT596" i="14"/>
  <c r="DS596" i="14"/>
  <c r="DR596" i="14"/>
  <c r="DQ596" i="14"/>
  <c r="DP596" i="14"/>
  <c r="DO596" i="14"/>
  <c r="DN596" i="14"/>
  <c r="DM596" i="14"/>
  <c r="DL596" i="14"/>
  <c r="DK596" i="14"/>
  <c r="DJ596" i="14"/>
  <c r="DI596" i="14"/>
  <c r="DH596" i="14"/>
  <c r="DG596" i="14"/>
  <c r="DF596" i="14"/>
  <c r="DE596" i="14"/>
  <c r="DD596" i="14"/>
  <c r="DC596" i="14"/>
  <c r="DB596" i="14"/>
  <c r="DA596" i="14"/>
  <c r="CZ596" i="14"/>
  <c r="CY596" i="14"/>
  <c r="CX596" i="14"/>
  <c r="CW596" i="14"/>
  <c r="CV596" i="14"/>
  <c r="CU596" i="14"/>
  <c r="CT596" i="14"/>
  <c r="CS596" i="14"/>
  <c r="CR596" i="14"/>
  <c r="CQ596" i="14"/>
  <c r="CP596" i="14"/>
  <c r="CO596" i="14"/>
  <c r="CN596" i="14"/>
  <c r="CM596" i="14"/>
  <c r="CL596" i="14"/>
  <c r="CK596" i="14"/>
  <c r="CJ596" i="14"/>
  <c r="CI596" i="14"/>
  <c r="CH596" i="14"/>
  <c r="CG596" i="14"/>
  <c r="CF596" i="14"/>
  <c r="CE596" i="14"/>
  <c r="CD596" i="14"/>
  <c r="CC596" i="14"/>
  <c r="CB596" i="14"/>
  <c r="CA596" i="14"/>
  <c r="BZ596" i="14"/>
  <c r="BY596" i="14"/>
  <c r="BX596" i="14"/>
  <c r="BW596" i="14"/>
  <c r="BV596" i="14"/>
  <c r="BU596" i="14"/>
  <c r="BT596" i="14"/>
  <c r="BS596" i="14"/>
  <c r="BR596" i="14"/>
  <c r="BQ596" i="14"/>
  <c r="BP596" i="14"/>
  <c r="BO596" i="14"/>
  <c r="BN596" i="14"/>
  <c r="BM596" i="14"/>
  <c r="BL596" i="14"/>
  <c r="BK596" i="14"/>
  <c r="BJ596" i="14"/>
  <c r="BI596" i="14"/>
  <c r="BH596" i="14"/>
  <c r="BG596" i="14"/>
  <c r="BF596" i="14"/>
  <c r="BE596" i="14"/>
  <c r="BD596" i="14"/>
  <c r="BC596" i="14"/>
  <c r="BB596" i="14"/>
  <c r="BA596" i="14"/>
  <c r="AZ596" i="14"/>
  <c r="AY596" i="14"/>
  <c r="AX596" i="14"/>
  <c r="AW596" i="14"/>
  <c r="AV596" i="14"/>
  <c r="AU596" i="14"/>
  <c r="AT596" i="14"/>
  <c r="AS596" i="14"/>
  <c r="AR596" i="14"/>
  <c r="AQ596" i="14"/>
  <c r="AP596" i="14"/>
  <c r="AO596" i="14"/>
  <c r="AN596" i="14"/>
  <c r="AM596" i="14"/>
  <c r="AL596" i="14"/>
  <c r="AK596" i="14"/>
  <c r="AJ596" i="14"/>
  <c r="AI596" i="14"/>
  <c r="AH596" i="14"/>
  <c r="AG596" i="14"/>
  <c r="AF596" i="14"/>
  <c r="AE596" i="14"/>
  <c r="AD596" i="14"/>
  <c r="AC596" i="14"/>
  <c r="AB596" i="14"/>
  <c r="AA596" i="14"/>
  <c r="Z596" i="14"/>
  <c r="Y596" i="14"/>
  <c r="X596" i="14"/>
  <c r="W596" i="14"/>
  <c r="V596" i="14"/>
  <c r="U596" i="14"/>
  <c r="T596" i="14"/>
  <c r="S596" i="14"/>
  <c r="R596" i="14"/>
  <c r="Q596" i="14"/>
  <c r="P596" i="14"/>
  <c r="O596" i="14"/>
  <c r="N596" i="14"/>
  <c r="M596" i="14"/>
  <c r="L596" i="14"/>
  <c r="K596" i="14"/>
  <c r="J596" i="14"/>
  <c r="I596" i="14"/>
  <c r="H596" i="14"/>
  <c r="G596" i="14"/>
  <c r="JB595" i="14"/>
  <c r="JA595" i="14"/>
  <c r="IZ595" i="14"/>
  <c r="IY595" i="14"/>
  <c r="IX595" i="14"/>
  <c r="IW595" i="14"/>
  <c r="IV595" i="14"/>
  <c r="IU595" i="14"/>
  <c r="IT595" i="14"/>
  <c r="IS595" i="14"/>
  <c r="IR595" i="14"/>
  <c r="IQ595" i="14"/>
  <c r="IP595" i="14"/>
  <c r="IO595" i="14"/>
  <c r="IN595" i="14"/>
  <c r="IM595" i="14"/>
  <c r="IL595" i="14"/>
  <c r="IK595" i="14"/>
  <c r="IJ595" i="14"/>
  <c r="II595" i="14"/>
  <c r="IH595" i="14"/>
  <c r="IG595" i="14"/>
  <c r="IF595" i="14"/>
  <c r="IE595" i="14"/>
  <c r="ID595" i="14"/>
  <c r="IC595" i="14"/>
  <c r="IB595" i="14"/>
  <c r="IA595" i="14"/>
  <c r="HZ595" i="14"/>
  <c r="HY595" i="14"/>
  <c r="HX595" i="14"/>
  <c r="HW595" i="14"/>
  <c r="HV595" i="14"/>
  <c r="HU595" i="14"/>
  <c r="HT595" i="14"/>
  <c r="HS595" i="14"/>
  <c r="HR595" i="14"/>
  <c r="HQ595" i="14"/>
  <c r="HP595" i="14"/>
  <c r="HO595" i="14"/>
  <c r="HN595" i="14"/>
  <c r="HM595" i="14"/>
  <c r="HL595" i="14"/>
  <c r="HK595" i="14"/>
  <c r="HJ595" i="14"/>
  <c r="HI595" i="14"/>
  <c r="HH595" i="14"/>
  <c r="HG595" i="14"/>
  <c r="HF595" i="14"/>
  <c r="HE595" i="14"/>
  <c r="HD595" i="14"/>
  <c r="HC595" i="14"/>
  <c r="HB595" i="14"/>
  <c r="HA595" i="14"/>
  <c r="GZ595" i="14"/>
  <c r="GY595" i="14"/>
  <c r="GX595" i="14"/>
  <c r="GW595" i="14"/>
  <c r="GV595" i="14"/>
  <c r="GU595" i="14"/>
  <c r="GT595" i="14"/>
  <c r="GS595" i="14"/>
  <c r="GR595" i="14"/>
  <c r="GQ595" i="14"/>
  <c r="GP595" i="14"/>
  <c r="GO595" i="14"/>
  <c r="GN595" i="14"/>
  <c r="GM595" i="14"/>
  <c r="GL595" i="14"/>
  <c r="GK595" i="14"/>
  <c r="GJ595" i="14"/>
  <c r="GI595" i="14"/>
  <c r="GH595" i="14"/>
  <c r="GG595" i="14"/>
  <c r="GF595" i="14"/>
  <c r="GE595" i="14"/>
  <c r="GD595" i="14"/>
  <c r="GC595" i="14"/>
  <c r="GB595" i="14"/>
  <c r="GA595" i="14"/>
  <c r="FZ595" i="14"/>
  <c r="FY595" i="14"/>
  <c r="FX595" i="14"/>
  <c r="FW595" i="14"/>
  <c r="FV595" i="14"/>
  <c r="FU595" i="14"/>
  <c r="FT595" i="14"/>
  <c r="FS595" i="14"/>
  <c r="FR595" i="14"/>
  <c r="FQ595" i="14"/>
  <c r="FP595" i="14"/>
  <c r="FO595" i="14"/>
  <c r="FN595" i="14"/>
  <c r="FM595" i="14"/>
  <c r="FL595" i="14"/>
  <c r="FK595" i="14"/>
  <c r="FJ595" i="14"/>
  <c r="FI595" i="14"/>
  <c r="FH595" i="14"/>
  <c r="FG595" i="14"/>
  <c r="FF595" i="14"/>
  <c r="FE595" i="14"/>
  <c r="FD595" i="14"/>
  <c r="FC595" i="14"/>
  <c r="FB595" i="14"/>
  <c r="FA595" i="14"/>
  <c r="EZ595" i="14"/>
  <c r="EY595" i="14"/>
  <c r="EX595" i="14"/>
  <c r="EW595" i="14"/>
  <c r="EV595" i="14"/>
  <c r="EU595" i="14"/>
  <c r="ET595" i="14"/>
  <c r="ES595" i="14"/>
  <c r="ER595" i="14"/>
  <c r="EQ595" i="14"/>
  <c r="EP595" i="14"/>
  <c r="EO595" i="14"/>
  <c r="EN595" i="14"/>
  <c r="EM595" i="14"/>
  <c r="EL595" i="14"/>
  <c r="EK595" i="14"/>
  <c r="EJ595" i="14"/>
  <c r="EI595" i="14"/>
  <c r="EH595" i="14"/>
  <c r="EG595" i="14"/>
  <c r="EF595" i="14"/>
  <c r="EE595" i="14"/>
  <c r="ED595" i="14"/>
  <c r="EC595" i="14"/>
  <c r="EB595" i="14"/>
  <c r="EA595" i="14"/>
  <c r="DZ595" i="14"/>
  <c r="DY595" i="14"/>
  <c r="DX595" i="14"/>
  <c r="DW595" i="14"/>
  <c r="DV595" i="14"/>
  <c r="DU595" i="14"/>
  <c r="DT595" i="14"/>
  <c r="DS595" i="14"/>
  <c r="DR595" i="14"/>
  <c r="DQ595" i="14"/>
  <c r="DP595" i="14"/>
  <c r="DO595" i="14"/>
  <c r="DN595" i="14"/>
  <c r="DM595" i="14"/>
  <c r="DL595" i="14"/>
  <c r="DK595" i="14"/>
  <c r="DJ595" i="14"/>
  <c r="DI595" i="14"/>
  <c r="DH595" i="14"/>
  <c r="DG595" i="14"/>
  <c r="DF595" i="14"/>
  <c r="DE595" i="14"/>
  <c r="DD595" i="14"/>
  <c r="DC595" i="14"/>
  <c r="DB595" i="14"/>
  <c r="DA595" i="14"/>
  <c r="CZ595" i="14"/>
  <c r="CY595" i="14"/>
  <c r="CX595" i="14"/>
  <c r="CW595" i="14"/>
  <c r="CV595" i="14"/>
  <c r="CU595" i="14"/>
  <c r="CT595" i="14"/>
  <c r="CS595" i="14"/>
  <c r="CR595" i="14"/>
  <c r="CQ595" i="14"/>
  <c r="CP595" i="14"/>
  <c r="CO595" i="14"/>
  <c r="CN595" i="14"/>
  <c r="CM595" i="14"/>
  <c r="CL595" i="14"/>
  <c r="CK595" i="14"/>
  <c r="CJ595" i="14"/>
  <c r="CI595" i="14"/>
  <c r="CH595" i="14"/>
  <c r="CG595" i="14"/>
  <c r="CF595" i="14"/>
  <c r="CE595" i="14"/>
  <c r="CD595" i="14"/>
  <c r="CC595" i="14"/>
  <c r="CB595" i="14"/>
  <c r="CA595" i="14"/>
  <c r="BZ595" i="14"/>
  <c r="BY595" i="14"/>
  <c r="BX595" i="14"/>
  <c r="BW595" i="14"/>
  <c r="BV595" i="14"/>
  <c r="BU595" i="14"/>
  <c r="BT595" i="14"/>
  <c r="BS595" i="14"/>
  <c r="BR595" i="14"/>
  <c r="BQ595" i="14"/>
  <c r="BP595" i="14"/>
  <c r="BO595" i="14"/>
  <c r="BN595" i="14"/>
  <c r="BM595" i="14"/>
  <c r="BL595" i="14"/>
  <c r="BK595" i="14"/>
  <c r="BJ595" i="14"/>
  <c r="BI595" i="14"/>
  <c r="BH595" i="14"/>
  <c r="BG595" i="14"/>
  <c r="BF595" i="14"/>
  <c r="BE595" i="14"/>
  <c r="BD595" i="14"/>
  <c r="BC595" i="14"/>
  <c r="BB595" i="14"/>
  <c r="BA595" i="14"/>
  <c r="AZ595" i="14"/>
  <c r="AY595" i="14"/>
  <c r="AX595" i="14"/>
  <c r="AW595" i="14"/>
  <c r="AV595" i="14"/>
  <c r="AU595" i="14"/>
  <c r="AT595" i="14"/>
  <c r="AS595" i="14"/>
  <c r="AR595" i="14"/>
  <c r="AQ595" i="14"/>
  <c r="AP595" i="14"/>
  <c r="AO595" i="14"/>
  <c r="AN595" i="14"/>
  <c r="AM595" i="14"/>
  <c r="AL595" i="14"/>
  <c r="AK595" i="14"/>
  <c r="AJ595" i="14"/>
  <c r="AI595" i="14"/>
  <c r="AH595" i="14"/>
  <c r="AG595" i="14"/>
  <c r="AF595" i="14"/>
  <c r="AE595" i="14"/>
  <c r="AD595" i="14"/>
  <c r="AC595" i="14"/>
  <c r="AB595" i="14"/>
  <c r="AA595" i="14"/>
  <c r="Z595" i="14"/>
  <c r="Y595" i="14"/>
  <c r="X595" i="14"/>
  <c r="W595" i="14"/>
  <c r="V595" i="14"/>
  <c r="U595" i="14"/>
  <c r="T595" i="14"/>
  <c r="S595" i="14"/>
  <c r="R595" i="14"/>
  <c r="Q595" i="14"/>
  <c r="P595" i="14"/>
  <c r="O595" i="14"/>
  <c r="N595" i="14"/>
  <c r="M595" i="14"/>
  <c r="L595" i="14"/>
  <c r="K595" i="14"/>
  <c r="J595" i="14"/>
  <c r="I595" i="14"/>
  <c r="H595" i="14"/>
  <c r="G595" i="14"/>
  <c r="JB594" i="14"/>
  <c r="JA594" i="14"/>
  <c r="IZ594" i="14"/>
  <c r="IY594" i="14"/>
  <c r="IX594" i="14"/>
  <c r="IW594" i="14"/>
  <c r="IV594" i="14"/>
  <c r="IU594" i="14"/>
  <c r="IT594" i="14"/>
  <c r="IS594" i="14"/>
  <c r="IR594" i="14"/>
  <c r="IQ594" i="14"/>
  <c r="IP594" i="14"/>
  <c r="IO594" i="14"/>
  <c r="IN594" i="14"/>
  <c r="IM594" i="14"/>
  <c r="IL594" i="14"/>
  <c r="IK594" i="14"/>
  <c r="IJ594" i="14"/>
  <c r="II594" i="14"/>
  <c r="IH594" i="14"/>
  <c r="IG594" i="14"/>
  <c r="IF594" i="14"/>
  <c r="IE594" i="14"/>
  <c r="ID594" i="14"/>
  <c r="IC594" i="14"/>
  <c r="IB594" i="14"/>
  <c r="IA594" i="14"/>
  <c r="HZ594" i="14"/>
  <c r="HY594" i="14"/>
  <c r="HX594" i="14"/>
  <c r="HW594" i="14"/>
  <c r="HV594" i="14"/>
  <c r="HU594" i="14"/>
  <c r="HT594" i="14"/>
  <c r="HS594" i="14"/>
  <c r="HR594" i="14"/>
  <c r="HQ594" i="14"/>
  <c r="HP594" i="14"/>
  <c r="HO594" i="14"/>
  <c r="HN594" i="14"/>
  <c r="HM594" i="14"/>
  <c r="HL594" i="14"/>
  <c r="HK594" i="14"/>
  <c r="HJ594" i="14"/>
  <c r="HI594" i="14"/>
  <c r="HH594" i="14"/>
  <c r="HG594" i="14"/>
  <c r="HF594" i="14"/>
  <c r="HE594" i="14"/>
  <c r="HD594" i="14"/>
  <c r="HC594" i="14"/>
  <c r="HB594" i="14"/>
  <c r="HA594" i="14"/>
  <c r="GZ594" i="14"/>
  <c r="GY594" i="14"/>
  <c r="GX594" i="14"/>
  <c r="GW594" i="14"/>
  <c r="GV594" i="14"/>
  <c r="GU594" i="14"/>
  <c r="GT594" i="14"/>
  <c r="GS594" i="14"/>
  <c r="GR594" i="14"/>
  <c r="GQ594" i="14"/>
  <c r="GP594" i="14"/>
  <c r="GO594" i="14"/>
  <c r="GN594" i="14"/>
  <c r="GM594" i="14"/>
  <c r="GL594" i="14"/>
  <c r="GK594" i="14"/>
  <c r="GJ594" i="14"/>
  <c r="GI594" i="14"/>
  <c r="GH594" i="14"/>
  <c r="GG594" i="14"/>
  <c r="GF594" i="14"/>
  <c r="GE594" i="14"/>
  <c r="GD594" i="14"/>
  <c r="GC594" i="14"/>
  <c r="GB594" i="14"/>
  <c r="GA594" i="14"/>
  <c r="FZ594" i="14"/>
  <c r="FY594" i="14"/>
  <c r="FX594" i="14"/>
  <c r="FW594" i="14"/>
  <c r="FV594" i="14"/>
  <c r="FU594" i="14"/>
  <c r="FT594" i="14"/>
  <c r="FS594" i="14"/>
  <c r="FR594" i="14"/>
  <c r="FQ594" i="14"/>
  <c r="FP594" i="14"/>
  <c r="FO594" i="14"/>
  <c r="FN594" i="14"/>
  <c r="FM594" i="14"/>
  <c r="FL594" i="14"/>
  <c r="FK594" i="14"/>
  <c r="FJ594" i="14"/>
  <c r="FI594" i="14"/>
  <c r="FH594" i="14"/>
  <c r="FG594" i="14"/>
  <c r="FF594" i="14"/>
  <c r="FE594" i="14"/>
  <c r="FD594" i="14"/>
  <c r="FC594" i="14"/>
  <c r="FB594" i="14"/>
  <c r="FA594" i="14"/>
  <c r="EZ594" i="14"/>
  <c r="EY594" i="14"/>
  <c r="EX594" i="14"/>
  <c r="EW594" i="14"/>
  <c r="EV594" i="14"/>
  <c r="EU594" i="14"/>
  <c r="ET594" i="14"/>
  <c r="ES594" i="14"/>
  <c r="ER594" i="14"/>
  <c r="EQ594" i="14"/>
  <c r="EP594" i="14"/>
  <c r="EO594" i="14"/>
  <c r="EN594" i="14"/>
  <c r="EM594" i="14"/>
  <c r="EL594" i="14"/>
  <c r="EK594" i="14"/>
  <c r="EJ594" i="14"/>
  <c r="EI594" i="14"/>
  <c r="EH594" i="14"/>
  <c r="EG594" i="14"/>
  <c r="EF594" i="14"/>
  <c r="EE594" i="14"/>
  <c r="ED594" i="14"/>
  <c r="EC594" i="14"/>
  <c r="EB594" i="14"/>
  <c r="EA594" i="14"/>
  <c r="DZ594" i="14"/>
  <c r="DY594" i="14"/>
  <c r="DX594" i="14"/>
  <c r="DW594" i="14"/>
  <c r="DV594" i="14"/>
  <c r="DU594" i="14"/>
  <c r="DT594" i="14"/>
  <c r="DS594" i="14"/>
  <c r="DR594" i="14"/>
  <c r="DQ594" i="14"/>
  <c r="DP594" i="14"/>
  <c r="DO594" i="14"/>
  <c r="DN594" i="14"/>
  <c r="DM594" i="14"/>
  <c r="DL594" i="14"/>
  <c r="DK594" i="14"/>
  <c r="DJ594" i="14"/>
  <c r="DI594" i="14"/>
  <c r="DH594" i="14"/>
  <c r="DG594" i="14"/>
  <c r="DF594" i="14"/>
  <c r="DE594" i="14"/>
  <c r="DD594" i="14"/>
  <c r="DC594" i="14"/>
  <c r="DB594" i="14"/>
  <c r="DA594" i="14"/>
  <c r="CZ594" i="14"/>
  <c r="CY594" i="14"/>
  <c r="CX594" i="14"/>
  <c r="CW594" i="14"/>
  <c r="CV594" i="14"/>
  <c r="CU594" i="14"/>
  <c r="CT594" i="14"/>
  <c r="CS594" i="14"/>
  <c r="CR594" i="14"/>
  <c r="CQ594" i="14"/>
  <c r="CP594" i="14"/>
  <c r="CO594" i="14"/>
  <c r="CN594" i="14"/>
  <c r="CM594" i="14"/>
  <c r="CL594" i="14"/>
  <c r="CK594" i="14"/>
  <c r="CJ594" i="14"/>
  <c r="CI594" i="14"/>
  <c r="CH594" i="14"/>
  <c r="CG594" i="14"/>
  <c r="CF594" i="14"/>
  <c r="CE594" i="14"/>
  <c r="CD594" i="14"/>
  <c r="CC594" i="14"/>
  <c r="CB594" i="14"/>
  <c r="CA594" i="14"/>
  <c r="BZ594" i="14"/>
  <c r="BY594" i="14"/>
  <c r="BX594" i="14"/>
  <c r="BW594" i="14"/>
  <c r="BV594" i="14"/>
  <c r="BU594" i="14"/>
  <c r="BT594" i="14"/>
  <c r="BS594" i="14"/>
  <c r="BR594" i="14"/>
  <c r="BQ594" i="14"/>
  <c r="BP594" i="14"/>
  <c r="BO594" i="14"/>
  <c r="BN594" i="14"/>
  <c r="BM594" i="14"/>
  <c r="BL594" i="14"/>
  <c r="BK594" i="14"/>
  <c r="BJ594" i="14"/>
  <c r="BI594" i="14"/>
  <c r="BH594" i="14"/>
  <c r="BG594" i="14"/>
  <c r="BF594" i="14"/>
  <c r="BE594" i="14"/>
  <c r="BD594" i="14"/>
  <c r="BC594" i="14"/>
  <c r="BB594" i="14"/>
  <c r="BA594" i="14"/>
  <c r="AZ594" i="14"/>
  <c r="AY594" i="14"/>
  <c r="AX594" i="14"/>
  <c r="AW594" i="14"/>
  <c r="AV594" i="14"/>
  <c r="AU594" i="14"/>
  <c r="AT594" i="14"/>
  <c r="AS594" i="14"/>
  <c r="AR594" i="14"/>
  <c r="AQ594" i="14"/>
  <c r="AP594" i="14"/>
  <c r="AO594" i="14"/>
  <c r="AN594" i="14"/>
  <c r="AM594" i="14"/>
  <c r="AL594" i="14"/>
  <c r="AK594" i="14"/>
  <c r="AJ594" i="14"/>
  <c r="AI594" i="14"/>
  <c r="AH594" i="14"/>
  <c r="AG594" i="14"/>
  <c r="AF594" i="14"/>
  <c r="AE594" i="14"/>
  <c r="AD594" i="14"/>
  <c r="AC594" i="14"/>
  <c r="AB594" i="14"/>
  <c r="AA594" i="14"/>
  <c r="Z594" i="14"/>
  <c r="Y594" i="14"/>
  <c r="X594" i="14"/>
  <c r="W594" i="14"/>
  <c r="V594" i="14"/>
  <c r="U594" i="14"/>
  <c r="T594" i="14"/>
  <c r="S594" i="14"/>
  <c r="R594" i="14"/>
  <c r="Q594" i="14"/>
  <c r="P594" i="14"/>
  <c r="O594" i="14"/>
  <c r="N594" i="14"/>
  <c r="M594" i="14"/>
  <c r="L594" i="14"/>
  <c r="K594" i="14"/>
  <c r="J594" i="14"/>
  <c r="I594" i="14"/>
  <c r="H594" i="14"/>
  <c r="G594" i="14"/>
  <c r="JB593" i="14"/>
  <c r="JA593" i="14"/>
  <c r="IZ593" i="14"/>
  <c r="IY593" i="14"/>
  <c r="IX593" i="14"/>
  <c r="IW593" i="14"/>
  <c r="IV593" i="14"/>
  <c r="IU593" i="14"/>
  <c r="IT593" i="14"/>
  <c r="IS593" i="14"/>
  <c r="IR593" i="14"/>
  <c r="IQ593" i="14"/>
  <c r="IP593" i="14"/>
  <c r="IO593" i="14"/>
  <c r="IN593" i="14"/>
  <c r="IM593" i="14"/>
  <c r="IL593" i="14"/>
  <c r="IK593" i="14"/>
  <c r="IJ593" i="14"/>
  <c r="II593" i="14"/>
  <c r="IH593" i="14"/>
  <c r="IG593" i="14"/>
  <c r="IF593" i="14"/>
  <c r="IE593" i="14"/>
  <c r="ID593" i="14"/>
  <c r="IC593" i="14"/>
  <c r="IB593" i="14"/>
  <c r="IA593" i="14"/>
  <c r="HZ593" i="14"/>
  <c r="HY593" i="14"/>
  <c r="HX593" i="14"/>
  <c r="HW593" i="14"/>
  <c r="HV593" i="14"/>
  <c r="HU593" i="14"/>
  <c r="HT593" i="14"/>
  <c r="HS593" i="14"/>
  <c r="HR593" i="14"/>
  <c r="HQ593" i="14"/>
  <c r="HP593" i="14"/>
  <c r="HO593" i="14"/>
  <c r="HN593" i="14"/>
  <c r="HM593" i="14"/>
  <c r="HL593" i="14"/>
  <c r="HK593" i="14"/>
  <c r="HJ593" i="14"/>
  <c r="HI593" i="14"/>
  <c r="HH593" i="14"/>
  <c r="HG593" i="14"/>
  <c r="HF593" i="14"/>
  <c r="HE593" i="14"/>
  <c r="HD593" i="14"/>
  <c r="HC593" i="14"/>
  <c r="HB593" i="14"/>
  <c r="HA593" i="14"/>
  <c r="GZ593" i="14"/>
  <c r="GY593" i="14"/>
  <c r="GX593" i="14"/>
  <c r="GW593" i="14"/>
  <c r="GV593" i="14"/>
  <c r="GU593" i="14"/>
  <c r="GT593" i="14"/>
  <c r="GS593" i="14"/>
  <c r="GR593" i="14"/>
  <c r="GQ593" i="14"/>
  <c r="GP593" i="14"/>
  <c r="GO593" i="14"/>
  <c r="GN593" i="14"/>
  <c r="GM593" i="14"/>
  <c r="GL593" i="14"/>
  <c r="GK593" i="14"/>
  <c r="GJ593" i="14"/>
  <c r="GI593" i="14"/>
  <c r="GH593" i="14"/>
  <c r="GG593" i="14"/>
  <c r="GF593" i="14"/>
  <c r="GE593" i="14"/>
  <c r="GD593" i="14"/>
  <c r="GC593" i="14"/>
  <c r="GB593" i="14"/>
  <c r="GA593" i="14"/>
  <c r="FZ593" i="14"/>
  <c r="FY593" i="14"/>
  <c r="FX593" i="14"/>
  <c r="FW593" i="14"/>
  <c r="FV593" i="14"/>
  <c r="FU593" i="14"/>
  <c r="FT593" i="14"/>
  <c r="FS593" i="14"/>
  <c r="FR593" i="14"/>
  <c r="FQ593" i="14"/>
  <c r="FP593" i="14"/>
  <c r="FO593" i="14"/>
  <c r="FN593" i="14"/>
  <c r="FM593" i="14"/>
  <c r="FL593" i="14"/>
  <c r="FK593" i="14"/>
  <c r="FJ593" i="14"/>
  <c r="FI593" i="14"/>
  <c r="FH593" i="14"/>
  <c r="FG593" i="14"/>
  <c r="FF593" i="14"/>
  <c r="FE593" i="14"/>
  <c r="FD593" i="14"/>
  <c r="FC593" i="14"/>
  <c r="FB593" i="14"/>
  <c r="FA593" i="14"/>
  <c r="EZ593" i="14"/>
  <c r="EY593" i="14"/>
  <c r="EX593" i="14"/>
  <c r="EW593" i="14"/>
  <c r="EV593" i="14"/>
  <c r="EU593" i="14"/>
  <c r="ET593" i="14"/>
  <c r="ES593" i="14"/>
  <c r="ER593" i="14"/>
  <c r="EQ593" i="14"/>
  <c r="EP593" i="14"/>
  <c r="EO593" i="14"/>
  <c r="EN593" i="14"/>
  <c r="EM593" i="14"/>
  <c r="EL593" i="14"/>
  <c r="EK593" i="14"/>
  <c r="EJ593" i="14"/>
  <c r="EI593" i="14"/>
  <c r="EH593" i="14"/>
  <c r="EG593" i="14"/>
  <c r="EF593" i="14"/>
  <c r="EE593" i="14"/>
  <c r="ED593" i="14"/>
  <c r="EC593" i="14"/>
  <c r="EB593" i="14"/>
  <c r="EA593" i="14"/>
  <c r="DZ593" i="14"/>
  <c r="DY593" i="14"/>
  <c r="DX593" i="14"/>
  <c r="DW593" i="14"/>
  <c r="DV593" i="14"/>
  <c r="DU593" i="14"/>
  <c r="DT593" i="14"/>
  <c r="DS593" i="14"/>
  <c r="DR593" i="14"/>
  <c r="DQ593" i="14"/>
  <c r="DP593" i="14"/>
  <c r="DO593" i="14"/>
  <c r="DN593" i="14"/>
  <c r="DM593" i="14"/>
  <c r="DL593" i="14"/>
  <c r="DK593" i="14"/>
  <c r="DJ593" i="14"/>
  <c r="DI593" i="14"/>
  <c r="DH593" i="14"/>
  <c r="DG593" i="14"/>
  <c r="DF593" i="14"/>
  <c r="DE593" i="14"/>
  <c r="DD593" i="14"/>
  <c r="DC593" i="14"/>
  <c r="DB593" i="14"/>
  <c r="DA593" i="14"/>
  <c r="CZ593" i="14"/>
  <c r="CY593" i="14"/>
  <c r="CX593" i="14"/>
  <c r="CW593" i="14"/>
  <c r="CV593" i="14"/>
  <c r="CU593" i="14"/>
  <c r="CT593" i="14"/>
  <c r="CS593" i="14"/>
  <c r="CR593" i="14"/>
  <c r="CQ593" i="14"/>
  <c r="CP593" i="14"/>
  <c r="CO593" i="14"/>
  <c r="CN593" i="14"/>
  <c r="CM593" i="14"/>
  <c r="CL593" i="14"/>
  <c r="CK593" i="14"/>
  <c r="CJ593" i="14"/>
  <c r="CI593" i="14"/>
  <c r="CH593" i="14"/>
  <c r="CG593" i="14"/>
  <c r="CF593" i="14"/>
  <c r="CE593" i="14"/>
  <c r="CD593" i="14"/>
  <c r="CC593" i="14"/>
  <c r="CB593" i="14"/>
  <c r="CA593" i="14"/>
  <c r="BZ593" i="14"/>
  <c r="BY593" i="14"/>
  <c r="BX593" i="14"/>
  <c r="BW593" i="14"/>
  <c r="BV593" i="14"/>
  <c r="BU593" i="14"/>
  <c r="BT593" i="14"/>
  <c r="BS593" i="14"/>
  <c r="BR593" i="14"/>
  <c r="BQ593" i="14"/>
  <c r="BP593" i="14"/>
  <c r="BO593" i="14"/>
  <c r="BN593" i="14"/>
  <c r="BM593" i="14"/>
  <c r="BL593" i="14"/>
  <c r="BK593" i="14"/>
  <c r="BJ593" i="14"/>
  <c r="BI593" i="14"/>
  <c r="BH593" i="14"/>
  <c r="BG593" i="14"/>
  <c r="BF593" i="14"/>
  <c r="BE593" i="14"/>
  <c r="BD593" i="14"/>
  <c r="BC593" i="14"/>
  <c r="BB593" i="14"/>
  <c r="BA593" i="14"/>
  <c r="AZ593" i="14"/>
  <c r="AY593" i="14"/>
  <c r="AX593" i="14"/>
  <c r="AW593" i="14"/>
  <c r="AV593" i="14"/>
  <c r="AU593" i="14"/>
  <c r="AT593" i="14"/>
  <c r="AS593" i="14"/>
  <c r="AR593" i="14"/>
  <c r="AQ593" i="14"/>
  <c r="AP593" i="14"/>
  <c r="AO593" i="14"/>
  <c r="AN593" i="14"/>
  <c r="AM593" i="14"/>
  <c r="AL593" i="14"/>
  <c r="AK593" i="14"/>
  <c r="AJ593" i="14"/>
  <c r="AI593" i="14"/>
  <c r="AH593" i="14"/>
  <c r="AG593" i="14"/>
  <c r="AF593" i="14"/>
  <c r="AE593" i="14"/>
  <c r="AD593" i="14"/>
  <c r="AC593" i="14"/>
  <c r="AB593" i="14"/>
  <c r="AA593" i="14"/>
  <c r="Z593" i="14"/>
  <c r="Y593" i="14"/>
  <c r="X593" i="14"/>
  <c r="W593" i="14"/>
  <c r="V593" i="14"/>
  <c r="U593" i="14"/>
  <c r="T593" i="14"/>
  <c r="S593" i="14"/>
  <c r="R593" i="14"/>
  <c r="Q593" i="14"/>
  <c r="P593" i="14"/>
  <c r="O593" i="14"/>
  <c r="N593" i="14"/>
  <c r="M593" i="14"/>
  <c r="L593" i="14"/>
  <c r="K593" i="14"/>
  <c r="J593" i="14"/>
  <c r="I593" i="14"/>
  <c r="H593" i="14"/>
  <c r="G593" i="14"/>
  <c r="JB592" i="14"/>
  <c r="JA592" i="14"/>
  <c r="IZ592" i="14"/>
  <c r="IY592" i="14"/>
  <c r="IX592" i="14"/>
  <c r="IW592" i="14"/>
  <c r="IV592" i="14"/>
  <c r="IU592" i="14"/>
  <c r="IT592" i="14"/>
  <c r="IS592" i="14"/>
  <c r="IR592" i="14"/>
  <c r="IQ592" i="14"/>
  <c r="IP592" i="14"/>
  <c r="IO592" i="14"/>
  <c r="IN592" i="14"/>
  <c r="IM592" i="14"/>
  <c r="IL592" i="14"/>
  <c r="IK592" i="14"/>
  <c r="IJ592" i="14"/>
  <c r="II592" i="14"/>
  <c r="IH592" i="14"/>
  <c r="IG592" i="14"/>
  <c r="IF592" i="14"/>
  <c r="IE592" i="14"/>
  <c r="ID592" i="14"/>
  <c r="IC592" i="14"/>
  <c r="IB592" i="14"/>
  <c r="IA592" i="14"/>
  <c r="HZ592" i="14"/>
  <c r="HY592" i="14"/>
  <c r="HX592" i="14"/>
  <c r="HW592" i="14"/>
  <c r="HV592" i="14"/>
  <c r="HU592" i="14"/>
  <c r="HT592" i="14"/>
  <c r="HS592" i="14"/>
  <c r="HR592" i="14"/>
  <c r="HQ592" i="14"/>
  <c r="HP592" i="14"/>
  <c r="HO592" i="14"/>
  <c r="HN592" i="14"/>
  <c r="HM592" i="14"/>
  <c r="HL592" i="14"/>
  <c r="HK592" i="14"/>
  <c r="HJ592" i="14"/>
  <c r="HI592" i="14"/>
  <c r="HH592" i="14"/>
  <c r="HG592" i="14"/>
  <c r="HF592" i="14"/>
  <c r="HE592" i="14"/>
  <c r="HD592" i="14"/>
  <c r="HC592" i="14"/>
  <c r="HB592" i="14"/>
  <c r="HA592" i="14"/>
  <c r="GZ592" i="14"/>
  <c r="GY592" i="14"/>
  <c r="GX592" i="14"/>
  <c r="GW592" i="14"/>
  <c r="GV592" i="14"/>
  <c r="GU592" i="14"/>
  <c r="GT592" i="14"/>
  <c r="GS592" i="14"/>
  <c r="GR592" i="14"/>
  <c r="GQ592" i="14"/>
  <c r="GP592" i="14"/>
  <c r="GO592" i="14"/>
  <c r="GN592" i="14"/>
  <c r="GM592" i="14"/>
  <c r="GL592" i="14"/>
  <c r="GK592" i="14"/>
  <c r="GJ592" i="14"/>
  <c r="GI592" i="14"/>
  <c r="GH592" i="14"/>
  <c r="GG592" i="14"/>
  <c r="GF592" i="14"/>
  <c r="GE592" i="14"/>
  <c r="GD592" i="14"/>
  <c r="GC592" i="14"/>
  <c r="GB592" i="14"/>
  <c r="GA592" i="14"/>
  <c r="FZ592" i="14"/>
  <c r="FY592" i="14"/>
  <c r="FX592" i="14"/>
  <c r="FW592" i="14"/>
  <c r="FV592" i="14"/>
  <c r="FU592" i="14"/>
  <c r="FT592" i="14"/>
  <c r="FS592" i="14"/>
  <c r="FR592" i="14"/>
  <c r="FQ592" i="14"/>
  <c r="FP592" i="14"/>
  <c r="FO592" i="14"/>
  <c r="FN592" i="14"/>
  <c r="FM592" i="14"/>
  <c r="FL592" i="14"/>
  <c r="FK592" i="14"/>
  <c r="FJ592" i="14"/>
  <c r="FI592" i="14"/>
  <c r="FH592" i="14"/>
  <c r="FG592" i="14"/>
  <c r="FF592" i="14"/>
  <c r="FE592" i="14"/>
  <c r="FD592" i="14"/>
  <c r="FC592" i="14"/>
  <c r="FB592" i="14"/>
  <c r="FA592" i="14"/>
  <c r="EZ592" i="14"/>
  <c r="EY592" i="14"/>
  <c r="EX592" i="14"/>
  <c r="EW592" i="14"/>
  <c r="EV592" i="14"/>
  <c r="EU592" i="14"/>
  <c r="ET592" i="14"/>
  <c r="ES592" i="14"/>
  <c r="ER592" i="14"/>
  <c r="EQ592" i="14"/>
  <c r="EP592" i="14"/>
  <c r="EO592" i="14"/>
  <c r="EN592" i="14"/>
  <c r="EM592" i="14"/>
  <c r="EL592" i="14"/>
  <c r="EK592" i="14"/>
  <c r="EJ592" i="14"/>
  <c r="EI592" i="14"/>
  <c r="EH592" i="14"/>
  <c r="EG592" i="14"/>
  <c r="EF592" i="14"/>
  <c r="EE592" i="14"/>
  <c r="ED592" i="14"/>
  <c r="EC592" i="14"/>
  <c r="EB592" i="14"/>
  <c r="EA592" i="14"/>
  <c r="DZ592" i="14"/>
  <c r="DY592" i="14"/>
  <c r="DX592" i="14"/>
  <c r="DW592" i="14"/>
  <c r="DV592" i="14"/>
  <c r="DU592" i="14"/>
  <c r="DT592" i="14"/>
  <c r="DS592" i="14"/>
  <c r="DR592" i="14"/>
  <c r="DQ592" i="14"/>
  <c r="DP592" i="14"/>
  <c r="DO592" i="14"/>
  <c r="DN592" i="14"/>
  <c r="DM592" i="14"/>
  <c r="DL592" i="14"/>
  <c r="DK592" i="14"/>
  <c r="DJ592" i="14"/>
  <c r="DI592" i="14"/>
  <c r="DH592" i="14"/>
  <c r="DG592" i="14"/>
  <c r="DF592" i="14"/>
  <c r="DE592" i="14"/>
  <c r="DD592" i="14"/>
  <c r="DC592" i="14"/>
  <c r="DB592" i="14"/>
  <c r="DA592" i="14"/>
  <c r="CZ592" i="14"/>
  <c r="CY592" i="14"/>
  <c r="CX592" i="14"/>
  <c r="CW592" i="14"/>
  <c r="CV592" i="14"/>
  <c r="CU592" i="14"/>
  <c r="CT592" i="14"/>
  <c r="CS592" i="14"/>
  <c r="CR592" i="14"/>
  <c r="CQ592" i="14"/>
  <c r="CP592" i="14"/>
  <c r="CO592" i="14"/>
  <c r="CN592" i="14"/>
  <c r="CM592" i="14"/>
  <c r="CL592" i="14"/>
  <c r="CK592" i="14"/>
  <c r="CJ592" i="14"/>
  <c r="CI592" i="14"/>
  <c r="CH592" i="14"/>
  <c r="CG592" i="14"/>
  <c r="CF592" i="14"/>
  <c r="CE592" i="14"/>
  <c r="CD592" i="14"/>
  <c r="CC592" i="14"/>
  <c r="CB592" i="14"/>
  <c r="CA592" i="14"/>
  <c r="BZ592" i="14"/>
  <c r="BY592" i="14"/>
  <c r="BX592" i="14"/>
  <c r="BW592" i="14"/>
  <c r="BV592" i="14"/>
  <c r="BU592" i="14"/>
  <c r="BT592" i="14"/>
  <c r="BS592" i="14"/>
  <c r="BR592" i="14"/>
  <c r="BQ592" i="14"/>
  <c r="BP592" i="14"/>
  <c r="BO592" i="14"/>
  <c r="BN592" i="14"/>
  <c r="BM592" i="14"/>
  <c r="BL592" i="14"/>
  <c r="BK592" i="14"/>
  <c r="BJ592" i="14"/>
  <c r="BI592" i="14"/>
  <c r="BH592" i="14"/>
  <c r="BG592" i="14"/>
  <c r="BF592" i="14"/>
  <c r="BE592" i="14"/>
  <c r="BD592" i="14"/>
  <c r="BC592" i="14"/>
  <c r="BB592" i="14"/>
  <c r="BA592" i="14"/>
  <c r="AZ592" i="14"/>
  <c r="AY592" i="14"/>
  <c r="AX592" i="14"/>
  <c r="AW592" i="14"/>
  <c r="AV592" i="14"/>
  <c r="AU592" i="14"/>
  <c r="AT592" i="14"/>
  <c r="AS592" i="14"/>
  <c r="AR592" i="14"/>
  <c r="AQ592" i="14"/>
  <c r="AP592" i="14"/>
  <c r="AO592" i="14"/>
  <c r="AN592" i="14"/>
  <c r="AM592" i="14"/>
  <c r="AL592" i="14"/>
  <c r="AK592" i="14"/>
  <c r="AJ592" i="14"/>
  <c r="AI592" i="14"/>
  <c r="AH592" i="14"/>
  <c r="AG592" i="14"/>
  <c r="AF592" i="14"/>
  <c r="AE592" i="14"/>
  <c r="AD592" i="14"/>
  <c r="AC592" i="14"/>
  <c r="AB592" i="14"/>
  <c r="AA592" i="14"/>
  <c r="Z592" i="14"/>
  <c r="Y592" i="14"/>
  <c r="X592" i="14"/>
  <c r="W592" i="14"/>
  <c r="V592" i="14"/>
  <c r="U592" i="14"/>
  <c r="T592" i="14"/>
  <c r="S592" i="14"/>
  <c r="R592" i="14"/>
  <c r="Q592" i="14"/>
  <c r="P592" i="14"/>
  <c r="O592" i="14"/>
  <c r="N592" i="14"/>
  <c r="M592" i="14"/>
  <c r="L592" i="14"/>
  <c r="K592" i="14"/>
  <c r="J592" i="14"/>
  <c r="I592" i="14"/>
  <c r="H592" i="14"/>
  <c r="G592" i="14"/>
  <c r="JB591" i="14"/>
  <c r="JA591" i="14"/>
  <c r="IZ591" i="14"/>
  <c r="IY591" i="14"/>
  <c r="IX591" i="14"/>
  <c r="IW591" i="14"/>
  <c r="IV591" i="14"/>
  <c r="IU591" i="14"/>
  <c r="IT591" i="14"/>
  <c r="IS591" i="14"/>
  <c r="IR591" i="14"/>
  <c r="IQ591" i="14"/>
  <c r="IP591" i="14"/>
  <c r="IO591" i="14"/>
  <c r="IN591" i="14"/>
  <c r="IM591" i="14"/>
  <c r="IL591" i="14"/>
  <c r="IK591" i="14"/>
  <c r="IJ591" i="14"/>
  <c r="II591" i="14"/>
  <c r="IH591" i="14"/>
  <c r="IG591" i="14"/>
  <c r="IF591" i="14"/>
  <c r="IE591" i="14"/>
  <c r="ID591" i="14"/>
  <c r="IC591" i="14"/>
  <c r="IB591" i="14"/>
  <c r="IA591" i="14"/>
  <c r="HZ591" i="14"/>
  <c r="HY591" i="14"/>
  <c r="HX591" i="14"/>
  <c r="HW591" i="14"/>
  <c r="HV591" i="14"/>
  <c r="HU591" i="14"/>
  <c r="HT591" i="14"/>
  <c r="HS591" i="14"/>
  <c r="HR591" i="14"/>
  <c r="HQ591" i="14"/>
  <c r="HP591" i="14"/>
  <c r="HO591" i="14"/>
  <c r="HN591" i="14"/>
  <c r="HM591" i="14"/>
  <c r="HL591" i="14"/>
  <c r="HK591" i="14"/>
  <c r="HJ591" i="14"/>
  <c r="HI591" i="14"/>
  <c r="HH591" i="14"/>
  <c r="HG591" i="14"/>
  <c r="HF591" i="14"/>
  <c r="HE591" i="14"/>
  <c r="HD591" i="14"/>
  <c r="HC591" i="14"/>
  <c r="HB591" i="14"/>
  <c r="HA591" i="14"/>
  <c r="GZ591" i="14"/>
  <c r="GY591" i="14"/>
  <c r="GX591" i="14"/>
  <c r="GW591" i="14"/>
  <c r="GV591" i="14"/>
  <c r="GU591" i="14"/>
  <c r="GT591" i="14"/>
  <c r="GS591" i="14"/>
  <c r="GR591" i="14"/>
  <c r="GQ591" i="14"/>
  <c r="GP591" i="14"/>
  <c r="GO591" i="14"/>
  <c r="GN591" i="14"/>
  <c r="GM591" i="14"/>
  <c r="GL591" i="14"/>
  <c r="GK591" i="14"/>
  <c r="GJ591" i="14"/>
  <c r="GI591" i="14"/>
  <c r="GH591" i="14"/>
  <c r="GG591" i="14"/>
  <c r="GF591" i="14"/>
  <c r="GE591" i="14"/>
  <c r="GD591" i="14"/>
  <c r="GC591" i="14"/>
  <c r="GB591" i="14"/>
  <c r="GA591" i="14"/>
  <c r="FZ591" i="14"/>
  <c r="FY591" i="14"/>
  <c r="FX591" i="14"/>
  <c r="FW591" i="14"/>
  <c r="FV591" i="14"/>
  <c r="FU591" i="14"/>
  <c r="FT591" i="14"/>
  <c r="FS591" i="14"/>
  <c r="FR591" i="14"/>
  <c r="FQ591" i="14"/>
  <c r="FP591" i="14"/>
  <c r="FO591" i="14"/>
  <c r="FN591" i="14"/>
  <c r="FM591" i="14"/>
  <c r="FL591" i="14"/>
  <c r="FK591" i="14"/>
  <c r="FJ591" i="14"/>
  <c r="FI591" i="14"/>
  <c r="FH591" i="14"/>
  <c r="FG591" i="14"/>
  <c r="FF591" i="14"/>
  <c r="FE591" i="14"/>
  <c r="FD591" i="14"/>
  <c r="FC591" i="14"/>
  <c r="FB591" i="14"/>
  <c r="FA591" i="14"/>
  <c r="EZ591" i="14"/>
  <c r="EY591" i="14"/>
  <c r="EX591" i="14"/>
  <c r="EW591" i="14"/>
  <c r="EV591" i="14"/>
  <c r="EU591" i="14"/>
  <c r="ET591" i="14"/>
  <c r="ES591" i="14"/>
  <c r="ER591" i="14"/>
  <c r="EQ591" i="14"/>
  <c r="EP591" i="14"/>
  <c r="EO591" i="14"/>
  <c r="EN591" i="14"/>
  <c r="EM591" i="14"/>
  <c r="EL591" i="14"/>
  <c r="EK591" i="14"/>
  <c r="EJ591" i="14"/>
  <c r="EI591" i="14"/>
  <c r="EH591" i="14"/>
  <c r="EG591" i="14"/>
  <c r="EF591" i="14"/>
  <c r="EE591" i="14"/>
  <c r="ED591" i="14"/>
  <c r="EC591" i="14"/>
  <c r="EB591" i="14"/>
  <c r="EA591" i="14"/>
  <c r="DZ591" i="14"/>
  <c r="DY591" i="14"/>
  <c r="DX591" i="14"/>
  <c r="DW591" i="14"/>
  <c r="DV591" i="14"/>
  <c r="DU591" i="14"/>
  <c r="DT591" i="14"/>
  <c r="DS591" i="14"/>
  <c r="DR591" i="14"/>
  <c r="DQ591" i="14"/>
  <c r="DP591" i="14"/>
  <c r="DO591" i="14"/>
  <c r="DN591" i="14"/>
  <c r="DM591" i="14"/>
  <c r="DL591" i="14"/>
  <c r="DK591" i="14"/>
  <c r="DJ591" i="14"/>
  <c r="DI591" i="14"/>
  <c r="DH591" i="14"/>
  <c r="DG591" i="14"/>
  <c r="DF591" i="14"/>
  <c r="DE591" i="14"/>
  <c r="DD591" i="14"/>
  <c r="DC591" i="14"/>
  <c r="DB591" i="14"/>
  <c r="DA591" i="14"/>
  <c r="CZ591" i="14"/>
  <c r="CY591" i="14"/>
  <c r="CX591" i="14"/>
  <c r="CW591" i="14"/>
  <c r="CV591" i="14"/>
  <c r="CU591" i="14"/>
  <c r="CT591" i="14"/>
  <c r="CS591" i="14"/>
  <c r="CR591" i="14"/>
  <c r="CQ591" i="14"/>
  <c r="CP591" i="14"/>
  <c r="CO591" i="14"/>
  <c r="CN591" i="14"/>
  <c r="CM591" i="14"/>
  <c r="CL591" i="14"/>
  <c r="CK591" i="14"/>
  <c r="CJ591" i="14"/>
  <c r="CI591" i="14"/>
  <c r="CH591" i="14"/>
  <c r="CG591" i="14"/>
  <c r="CF591" i="14"/>
  <c r="CE591" i="14"/>
  <c r="CD591" i="14"/>
  <c r="CC591" i="14"/>
  <c r="CB591" i="14"/>
  <c r="CA591" i="14"/>
  <c r="BZ591" i="14"/>
  <c r="BY591" i="14"/>
  <c r="BX591" i="14"/>
  <c r="BW591" i="14"/>
  <c r="BV591" i="14"/>
  <c r="BU591" i="14"/>
  <c r="BT591" i="14"/>
  <c r="BS591" i="14"/>
  <c r="BR591" i="14"/>
  <c r="BQ591" i="14"/>
  <c r="BP591" i="14"/>
  <c r="BO591" i="14"/>
  <c r="BN591" i="14"/>
  <c r="BM591" i="14"/>
  <c r="BL591" i="14"/>
  <c r="BK591" i="14"/>
  <c r="BJ591" i="14"/>
  <c r="BI591" i="14"/>
  <c r="BH591" i="14"/>
  <c r="BG591" i="14"/>
  <c r="BF591" i="14"/>
  <c r="BE591" i="14"/>
  <c r="BD591" i="14"/>
  <c r="BC591" i="14"/>
  <c r="BB591" i="14"/>
  <c r="BA591" i="14"/>
  <c r="AZ591" i="14"/>
  <c r="AY591" i="14"/>
  <c r="AX591" i="14"/>
  <c r="AW591" i="14"/>
  <c r="AV591" i="14"/>
  <c r="AU591" i="14"/>
  <c r="AT591" i="14"/>
  <c r="AS591" i="14"/>
  <c r="AR591" i="14"/>
  <c r="AQ591" i="14"/>
  <c r="AP591" i="14"/>
  <c r="AO591" i="14"/>
  <c r="AN591" i="14"/>
  <c r="AM591" i="14"/>
  <c r="AL591" i="14"/>
  <c r="AK591" i="14"/>
  <c r="AJ591" i="14"/>
  <c r="AI591" i="14"/>
  <c r="AH591" i="14"/>
  <c r="AG591" i="14"/>
  <c r="AF591" i="14"/>
  <c r="AE591" i="14"/>
  <c r="AD591" i="14"/>
  <c r="AC591" i="14"/>
  <c r="AB591" i="14"/>
  <c r="AA591" i="14"/>
  <c r="Z591" i="14"/>
  <c r="Y591" i="14"/>
  <c r="X591" i="14"/>
  <c r="W591" i="14"/>
  <c r="V591" i="14"/>
  <c r="U591" i="14"/>
  <c r="T591" i="14"/>
  <c r="S591" i="14"/>
  <c r="R591" i="14"/>
  <c r="Q591" i="14"/>
  <c r="P591" i="14"/>
  <c r="O591" i="14"/>
  <c r="N591" i="14"/>
  <c r="M591" i="14"/>
  <c r="L591" i="14"/>
  <c r="K591" i="14"/>
  <c r="J591" i="14"/>
  <c r="I591" i="14"/>
  <c r="H591" i="14"/>
  <c r="G591" i="14"/>
  <c r="JB590" i="14"/>
  <c r="JA590" i="14"/>
  <c r="IZ590" i="14"/>
  <c r="IY590" i="14"/>
  <c r="IX590" i="14"/>
  <c r="IW590" i="14"/>
  <c r="IV590" i="14"/>
  <c r="IU590" i="14"/>
  <c r="IT590" i="14"/>
  <c r="IS590" i="14"/>
  <c r="IR590" i="14"/>
  <c r="IQ590" i="14"/>
  <c r="IP590" i="14"/>
  <c r="IO590" i="14"/>
  <c r="IN590" i="14"/>
  <c r="IM590" i="14"/>
  <c r="IL590" i="14"/>
  <c r="IK590" i="14"/>
  <c r="IJ590" i="14"/>
  <c r="II590" i="14"/>
  <c r="IH590" i="14"/>
  <c r="IG590" i="14"/>
  <c r="IF590" i="14"/>
  <c r="IE590" i="14"/>
  <c r="ID590" i="14"/>
  <c r="IC590" i="14"/>
  <c r="IB590" i="14"/>
  <c r="IA590" i="14"/>
  <c r="HZ590" i="14"/>
  <c r="HY590" i="14"/>
  <c r="HX590" i="14"/>
  <c r="HW590" i="14"/>
  <c r="HV590" i="14"/>
  <c r="HU590" i="14"/>
  <c r="HT590" i="14"/>
  <c r="HS590" i="14"/>
  <c r="HR590" i="14"/>
  <c r="HQ590" i="14"/>
  <c r="HP590" i="14"/>
  <c r="HO590" i="14"/>
  <c r="HN590" i="14"/>
  <c r="HM590" i="14"/>
  <c r="HL590" i="14"/>
  <c r="HK590" i="14"/>
  <c r="HJ590" i="14"/>
  <c r="HI590" i="14"/>
  <c r="HH590" i="14"/>
  <c r="HG590" i="14"/>
  <c r="HF590" i="14"/>
  <c r="HE590" i="14"/>
  <c r="HD590" i="14"/>
  <c r="HC590" i="14"/>
  <c r="HB590" i="14"/>
  <c r="HA590" i="14"/>
  <c r="GZ590" i="14"/>
  <c r="GY590" i="14"/>
  <c r="GX590" i="14"/>
  <c r="GW590" i="14"/>
  <c r="GV590" i="14"/>
  <c r="GU590" i="14"/>
  <c r="GT590" i="14"/>
  <c r="GS590" i="14"/>
  <c r="GR590" i="14"/>
  <c r="GQ590" i="14"/>
  <c r="GP590" i="14"/>
  <c r="GO590" i="14"/>
  <c r="GN590" i="14"/>
  <c r="GM590" i="14"/>
  <c r="GL590" i="14"/>
  <c r="GK590" i="14"/>
  <c r="GJ590" i="14"/>
  <c r="GI590" i="14"/>
  <c r="GH590" i="14"/>
  <c r="GG590" i="14"/>
  <c r="GF590" i="14"/>
  <c r="GE590" i="14"/>
  <c r="GD590" i="14"/>
  <c r="GC590" i="14"/>
  <c r="GB590" i="14"/>
  <c r="GA590" i="14"/>
  <c r="FZ590" i="14"/>
  <c r="FY590" i="14"/>
  <c r="FX590" i="14"/>
  <c r="FW590" i="14"/>
  <c r="FV590" i="14"/>
  <c r="FU590" i="14"/>
  <c r="FT590" i="14"/>
  <c r="FS590" i="14"/>
  <c r="FR590" i="14"/>
  <c r="FQ590" i="14"/>
  <c r="FP590" i="14"/>
  <c r="FO590" i="14"/>
  <c r="FN590" i="14"/>
  <c r="FM590" i="14"/>
  <c r="FL590" i="14"/>
  <c r="FK590" i="14"/>
  <c r="FJ590" i="14"/>
  <c r="FI590" i="14"/>
  <c r="FH590" i="14"/>
  <c r="FG590" i="14"/>
  <c r="FF590" i="14"/>
  <c r="FE590" i="14"/>
  <c r="FD590" i="14"/>
  <c r="FC590" i="14"/>
  <c r="FB590" i="14"/>
  <c r="FA590" i="14"/>
  <c r="EZ590" i="14"/>
  <c r="EY590" i="14"/>
  <c r="EX590" i="14"/>
  <c r="EW590" i="14"/>
  <c r="EV590" i="14"/>
  <c r="EU590" i="14"/>
  <c r="ET590" i="14"/>
  <c r="ES590" i="14"/>
  <c r="ER590" i="14"/>
  <c r="EQ590" i="14"/>
  <c r="EP590" i="14"/>
  <c r="EO590" i="14"/>
  <c r="EN590" i="14"/>
  <c r="EM590" i="14"/>
  <c r="EL590" i="14"/>
  <c r="EK590" i="14"/>
  <c r="EJ590" i="14"/>
  <c r="EI590" i="14"/>
  <c r="EH590" i="14"/>
  <c r="EG590" i="14"/>
  <c r="EF590" i="14"/>
  <c r="EE590" i="14"/>
  <c r="ED590" i="14"/>
  <c r="EC590" i="14"/>
  <c r="EB590" i="14"/>
  <c r="EA590" i="14"/>
  <c r="DZ590" i="14"/>
  <c r="DY590" i="14"/>
  <c r="DX590" i="14"/>
  <c r="DW590" i="14"/>
  <c r="DV590" i="14"/>
  <c r="DU590" i="14"/>
  <c r="DT590" i="14"/>
  <c r="DS590" i="14"/>
  <c r="DR590" i="14"/>
  <c r="DQ590" i="14"/>
  <c r="DP590" i="14"/>
  <c r="DO590" i="14"/>
  <c r="DN590" i="14"/>
  <c r="DM590" i="14"/>
  <c r="DL590" i="14"/>
  <c r="DK590" i="14"/>
  <c r="DJ590" i="14"/>
  <c r="DI590" i="14"/>
  <c r="DH590" i="14"/>
  <c r="DG590" i="14"/>
  <c r="DF590" i="14"/>
  <c r="DE590" i="14"/>
  <c r="DD590" i="14"/>
  <c r="DC590" i="14"/>
  <c r="DB590" i="14"/>
  <c r="DA590" i="14"/>
  <c r="CZ590" i="14"/>
  <c r="CY590" i="14"/>
  <c r="CX590" i="14"/>
  <c r="CW590" i="14"/>
  <c r="CV590" i="14"/>
  <c r="CU590" i="14"/>
  <c r="CT590" i="14"/>
  <c r="CS590" i="14"/>
  <c r="CR590" i="14"/>
  <c r="CQ590" i="14"/>
  <c r="CP590" i="14"/>
  <c r="CO590" i="14"/>
  <c r="CN590" i="14"/>
  <c r="CM590" i="14"/>
  <c r="CL590" i="14"/>
  <c r="CK590" i="14"/>
  <c r="CJ590" i="14"/>
  <c r="CI590" i="14"/>
  <c r="CH590" i="14"/>
  <c r="CG590" i="14"/>
  <c r="CF590" i="14"/>
  <c r="CE590" i="14"/>
  <c r="CD590" i="14"/>
  <c r="CC590" i="14"/>
  <c r="CB590" i="14"/>
  <c r="CA590" i="14"/>
  <c r="BZ590" i="14"/>
  <c r="BY590" i="14"/>
  <c r="BX590" i="14"/>
  <c r="BW590" i="14"/>
  <c r="BV590" i="14"/>
  <c r="BU590" i="14"/>
  <c r="BT590" i="14"/>
  <c r="BS590" i="14"/>
  <c r="BR590" i="14"/>
  <c r="BQ590" i="14"/>
  <c r="BP590" i="14"/>
  <c r="BO590" i="14"/>
  <c r="BN590" i="14"/>
  <c r="BM590" i="14"/>
  <c r="BL590" i="14"/>
  <c r="BK590" i="14"/>
  <c r="BJ590" i="14"/>
  <c r="BI590" i="14"/>
  <c r="BH590" i="14"/>
  <c r="BG590" i="14"/>
  <c r="BF590" i="14"/>
  <c r="BE590" i="14"/>
  <c r="BD590" i="14"/>
  <c r="BC590" i="14"/>
  <c r="BB590" i="14"/>
  <c r="BA590" i="14"/>
  <c r="AZ590" i="14"/>
  <c r="AY590" i="14"/>
  <c r="AX590" i="14"/>
  <c r="AW590" i="14"/>
  <c r="AV590" i="14"/>
  <c r="AU590" i="14"/>
  <c r="AT590" i="14"/>
  <c r="AS590" i="14"/>
  <c r="AR590" i="14"/>
  <c r="AQ590" i="14"/>
  <c r="AP590" i="14"/>
  <c r="AO590" i="14"/>
  <c r="AN590" i="14"/>
  <c r="AM590" i="14"/>
  <c r="AL590" i="14"/>
  <c r="AK590" i="14"/>
  <c r="AJ590" i="14"/>
  <c r="AI590" i="14"/>
  <c r="AH590" i="14"/>
  <c r="AG590" i="14"/>
  <c r="AF590" i="14"/>
  <c r="AE590" i="14"/>
  <c r="AD590" i="14"/>
  <c r="AC590" i="14"/>
  <c r="AB590" i="14"/>
  <c r="AA590" i="14"/>
  <c r="Z590" i="14"/>
  <c r="Y590" i="14"/>
  <c r="X590" i="14"/>
  <c r="W590" i="14"/>
  <c r="V590" i="14"/>
  <c r="U590" i="14"/>
  <c r="T590" i="14"/>
  <c r="S590" i="14"/>
  <c r="R590" i="14"/>
  <c r="Q590" i="14"/>
  <c r="P590" i="14"/>
  <c r="O590" i="14"/>
  <c r="N590" i="14"/>
  <c r="M590" i="14"/>
  <c r="L590" i="14"/>
  <c r="K590" i="14"/>
  <c r="J590" i="14"/>
  <c r="I590" i="14"/>
  <c r="H590" i="14"/>
  <c r="G590" i="14"/>
  <c r="JB589" i="14"/>
  <c r="JA589" i="14"/>
  <c r="IZ589" i="14"/>
  <c r="IY589" i="14"/>
  <c r="IX589" i="14"/>
  <c r="IW589" i="14"/>
  <c r="IV589" i="14"/>
  <c r="IU589" i="14"/>
  <c r="IT589" i="14"/>
  <c r="IS589" i="14"/>
  <c r="IR589" i="14"/>
  <c r="IQ589" i="14"/>
  <c r="IP589" i="14"/>
  <c r="IO589" i="14"/>
  <c r="IN589" i="14"/>
  <c r="IM589" i="14"/>
  <c r="IL589" i="14"/>
  <c r="IK589" i="14"/>
  <c r="IJ589" i="14"/>
  <c r="II589" i="14"/>
  <c r="IH589" i="14"/>
  <c r="IG589" i="14"/>
  <c r="IF589" i="14"/>
  <c r="IE589" i="14"/>
  <c r="ID589" i="14"/>
  <c r="IC589" i="14"/>
  <c r="IB589" i="14"/>
  <c r="IA589" i="14"/>
  <c r="HZ589" i="14"/>
  <c r="HY589" i="14"/>
  <c r="HX589" i="14"/>
  <c r="HW589" i="14"/>
  <c r="HV589" i="14"/>
  <c r="HU589" i="14"/>
  <c r="HT589" i="14"/>
  <c r="HS589" i="14"/>
  <c r="HR589" i="14"/>
  <c r="HQ589" i="14"/>
  <c r="HP589" i="14"/>
  <c r="HO589" i="14"/>
  <c r="HN589" i="14"/>
  <c r="HM589" i="14"/>
  <c r="HL589" i="14"/>
  <c r="HK589" i="14"/>
  <c r="HJ589" i="14"/>
  <c r="HI589" i="14"/>
  <c r="HH589" i="14"/>
  <c r="HG589" i="14"/>
  <c r="HF589" i="14"/>
  <c r="HE589" i="14"/>
  <c r="HD589" i="14"/>
  <c r="HC589" i="14"/>
  <c r="HB589" i="14"/>
  <c r="HA589" i="14"/>
  <c r="GZ589" i="14"/>
  <c r="GY589" i="14"/>
  <c r="GX589" i="14"/>
  <c r="GW589" i="14"/>
  <c r="GV589" i="14"/>
  <c r="GU589" i="14"/>
  <c r="GT589" i="14"/>
  <c r="GS589" i="14"/>
  <c r="GR589" i="14"/>
  <c r="GQ589" i="14"/>
  <c r="GP589" i="14"/>
  <c r="GO589" i="14"/>
  <c r="GN589" i="14"/>
  <c r="GM589" i="14"/>
  <c r="GL589" i="14"/>
  <c r="GK589" i="14"/>
  <c r="GJ589" i="14"/>
  <c r="GI589" i="14"/>
  <c r="GH589" i="14"/>
  <c r="GG589" i="14"/>
  <c r="GF589" i="14"/>
  <c r="GE589" i="14"/>
  <c r="GD589" i="14"/>
  <c r="GC589" i="14"/>
  <c r="GB589" i="14"/>
  <c r="GA589" i="14"/>
  <c r="FZ589" i="14"/>
  <c r="FY589" i="14"/>
  <c r="FX589" i="14"/>
  <c r="FW589" i="14"/>
  <c r="FV589" i="14"/>
  <c r="FU589" i="14"/>
  <c r="FT589" i="14"/>
  <c r="FS589" i="14"/>
  <c r="FR589" i="14"/>
  <c r="FQ589" i="14"/>
  <c r="FP589" i="14"/>
  <c r="FO589" i="14"/>
  <c r="FN589" i="14"/>
  <c r="FM589" i="14"/>
  <c r="FL589" i="14"/>
  <c r="FK589" i="14"/>
  <c r="FJ589" i="14"/>
  <c r="FI589" i="14"/>
  <c r="FH589" i="14"/>
  <c r="FG589" i="14"/>
  <c r="FF589" i="14"/>
  <c r="FE589" i="14"/>
  <c r="FD589" i="14"/>
  <c r="FC589" i="14"/>
  <c r="FB589" i="14"/>
  <c r="FA589" i="14"/>
  <c r="EZ589" i="14"/>
  <c r="EY589" i="14"/>
  <c r="EX589" i="14"/>
  <c r="EW589" i="14"/>
  <c r="EV589" i="14"/>
  <c r="EU589" i="14"/>
  <c r="ET589" i="14"/>
  <c r="ES589" i="14"/>
  <c r="ER589" i="14"/>
  <c r="EQ589" i="14"/>
  <c r="EP589" i="14"/>
  <c r="EO589" i="14"/>
  <c r="EN589" i="14"/>
  <c r="EM589" i="14"/>
  <c r="EL589" i="14"/>
  <c r="EK589" i="14"/>
  <c r="EJ589" i="14"/>
  <c r="EI589" i="14"/>
  <c r="EH589" i="14"/>
  <c r="EG589" i="14"/>
  <c r="EF589" i="14"/>
  <c r="EE589" i="14"/>
  <c r="ED589" i="14"/>
  <c r="EC589" i="14"/>
  <c r="EB589" i="14"/>
  <c r="EA589" i="14"/>
  <c r="DZ589" i="14"/>
  <c r="DY589" i="14"/>
  <c r="DX589" i="14"/>
  <c r="DW589" i="14"/>
  <c r="DV589" i="14"/>
  <c r="DU589" i="14"/>
  <c r="DT589" i="14"/>
  <c r="DS589" i="14"/>
  <c r="DR589" i="14"/>
  <c r="DQ589" i="14"/>
  <c r="DP589" i="14"/>
  <c r="DO589" i="14"/>
  <c r="DN589" i="14"/>
  <c r="DM589" i="14"/>
  <c r="DL589" i="14"/>
  <c r="DK589" i="14"/>
  <c r="DJ589" i="14"/>
  <c r="DI589" i="14"/>
  <c r="DH589" i="14"/>
  <c r="DG589" i="14"/>
  <c r="DF589" i="14"/>
  <c r="DE589" i="14"/>
  <c r="DD589" i="14"/>
  <c r="DC589" i="14"/>
  <c r="DB589" i="14"/>
  <c r="DA589" i="14"/>
  <c r="CZ589" i="14"/>
  <c r="CY589" i="14"/>
  <c r="CX589" i="14"/>
  <c r="CW589" i="14"/>
  <c r="CV589" i="14"/>
  <c r="CU589" i="14"/>
  <c r="CT589" i="14"/>
  <c r="CS589" i="14"/>
  <c r="CR589" i="14"/>
  <c r="CQ589" i="14"/>
  <c r="CP589" i="14"/>
  <c r="CO589" i="14"/>
  <c r="CN589" i="14"/>
  <c r="CM589" i="14"/>
  <c r="CL589" i="14"/>
  <c r="CK589" i="14"/>
  <c r="CJ589" i="14"/>
  <c r="CI589" i="14"/>
  <c r="CH589" i="14"/>
  <c r="CG589" i="14"/>
  <c r="CF589" i="14"/>
  <c r="CE589" i="14"/>
  <c r="CD589" i="14"/>
  <c r="CC589" i="14"/>
  <c r="CB589" i="14"/>
  <c r="CA589" i="14"/>
  <c r="BZ589" i="14"/>
  <c r="BY589" i="14"/>
  <c r="BX589" i="14"/>
  <c r="BW589" i="14"/>
  <c r="BV589" i="14"/>
  <c r="BU589" i="14"/>
  <c r="BT589" i="14"/>
  <c r="BS589" i="14"/>
  <c r="BR589" i="14"/>
  <c r="BQ589" i="14"/>
  <c r="BP589" i="14"/>
  <c r="BO589" i="14"/>
  <c r="BN589" i="14"/>
  <c r="BM589" i="14"/>
  <c r="BL589" i="14"/>
  <c r="BK589" i="14"/>
  <c r="BJ589" i="14"/>
  <c r="BI589" i="14"/>
  <c r="BH589" i="14"/>
  <c r="BG589" i="14"/>
  <c r="BF589" i="14"/>
  <c r="BE589" i="14"/>
  <c r="BD589" i="14"/>
  <c r="BC589" i="14"/>
  <c r="BB589" i="14"/>
  <c r="BA589" i="14"/>
  <c r="AZ589" i="14"/>
  <c r="AY589" i="14"/>
  <c r="AX589" i="14"/>
  <c r="AW589" i="14"/>
  <c r="AV589" i="14"/>
  <c r="AU589" i="14"/>
  <c r="AT589" i="14"/>
  <c r="AS589" i="14"/>
  <c r="AR589" i="14"/>
  <c r="AQ589" i="14"/>
  <c r="AP589" i="14"/>
  <c r="AO589" i="14"/>
  <c r="AN589" i="14"/>
  <c r="AM589" i="14"/>
  <c r="AL589" i="14"/>
  <c r="AK589" i="14"/>
  <c r="AJ589" i="14"/>
  <c r="AI589" i="14"/>
  <c r="AH589" i="14"/>
  <c r="AG589" i="14"/>
  <c r="AF589" i="14"/>
  <c r="AE589" i="14"/>
  <c r="AD589" i="14"/>
  <c r="AC589" i="14"/>
  <c r="AB589" i="14"/>
  <c r="AA589" i="14"/>
  <c r="Z589" i="14"/>
  <c r="Y589" i="14"/>
  <c r="X589" i="14"/>
  <c r="W589" i="14"/>
  <c r="V589" i="14"/>
  <c r="U589" i="14"/>
  <c r="T589" i="14"/>
  <c r="S589" i="14"/>
  <c r="R589" i="14"/>
  <c r="Q589" i="14"/>
  <c r="P589" i="14"/>
  <c r="O589" i="14"/>
  <c r="N589" i="14"/>
  <c r="M589" i="14"/>
  <c r="L589" i="14"/>
  <c r="K589" i="14"/>
  <c r="J589" i="14"/>
  <c r="I589" i="14"/>
  <c r="H589" i="14"/>
  <c r="G589" i="14"/>
  <c r="JB588" i="14"/>
  <c r="JA588" i="14"/>
  <c r="IZ588" i="14"/>
  <c r="IY588" i="14"/>
  <c r="IX588" i="14"/>
  <c r="IW588" i="14"/>
  <c r="IV588" i="14"/>
  <c r="IU588" i="14"/>
  <c r="IT588" i="14"/>
  <c r="IS588" i="14"/>
  <c r="IR588" i="14"/>
  <c r="IQ588" i="14"/>
  <c r="IP588" i="14"/>
  <c r="IO588" i="14"/>
  <c r="IN588" i="14"/>
  <c r="IM588" i="14"/>
  <c r="IL588" i="14"/>
  <c r="IK588" i="14"/>
  <c r="IJ588" i="14"/>
  <c r="II588" i="14"/>
  <c r="IH588" i="14"/>
  <c r="IG588" i="14"/>
  <c r="IF588" i="14"/>
  <c r="IE588" i="14"/>
  <c r="ID588" i="14"/>
  <c r="IC588" i="14"/>
  <c r="IB588" i="14"/>
  <c r="IA588" i="14"/>
  <c r="HZ588" i="14"/>
  <c r="HY588" i="14"/>
  <c r="HX588" i="14"/>
  <c r="HW588" i="14"/>
  <c r="HV588" i="14"/>
  <c r="HU588" i="14"/>
  <c r="HT588" i="14"/>
  <c r="HS588" i="14"/>
  <c r="HR588" i="14"/>
  <c r="HQ588" i="14"/>
  <c r="HP588" i="14"/>
  <c r="HO588" i="14"/>
  <c r="HN588" i="14"/>
  <c r="HM588" i="14"/>
  <c r="HL588" i="14"/>
  <c r="HK588" i="14"/>
  <c r="HJ588" i="14"/>
  <c r="HI588" i="14"/>
  <c r="HH588" i="14"/>
  <c r="HG588" i="14"/>
  <c r="HF588" i="14"/>
  <c r="HE588" i="14"/>
  <c r="HD588" i="14"/>
  <c r="HC588" i="14"/>
  <c r="HB588" i="14"/>
  <c r="HA588" i="14"/>
  <c r="GZ588" i="14"/>
  <c r="GY588" i="14"/>
  <c r="GX588" i="14"/>
  <c r="GW588" i="14"/>
  <c r="GV588" i="14"/>
  <c r="GU588" i="14"/>
  <c r="GT588" i="14"/>
  <c r="GS588" i="14"/>
  <c r="GR588" i="14"/>
  <c r="GQ588" i="14"/>
  <c r="GP588" i="14"/>
  <c r="GO588" i="14"/>
  <c r="GN588" i="14"/>
  <c r="GM588" i="14"/>
  <c r="GL588" i="14"/>
  <c r="GK588" i="14"/>
  <c r="GJ588" i="14"/>
  <c r="GI588" i="14"/>
  <c r="GH588" i="14"/>
  <c r="GG588" i="14"/>
  <c r="GF588" i="14"/>
  <c r="GE588" i="14"/>
  <c r="GD588" i="14"/>
  <c r="GC588" i="14"/>
  <c r="GB588" i="14"/>
  <c r="GA588" i="14"/>
  <c r="FZ588" i="14"/>
  <c r="FY588" i="14"/>
  <c r="FX588" i="14"/>
  <c r="FW588" i="14"/>
  <c r="FV588" i="14"/>
  <c r="FU588" i="14"/>
  <c r="FT588" i="14"/>
  <c r="FS588" i="14"/>
  <c r="FR588" i="14"/>
  <c r="FQ588" i="14"/>
  <c r="FP588" i="14"/>
  <c r="FO588" i="14"/>
  <c r="FN588" i="14"/>
  <c r="FM588" i="14"/>
  <c r="FL588" i="14"/>
  <c r="FK588" i="14"/>
  <c r="FJ588" i="14"/>
  <c r="FI588" i="14"/>
  <c r="FH588" i="14"/>
  <c r="FG588" i="14"/>
  <c r="FF588" i="14"/>
  <c r="FE588" i="14"/>
  <c r="FD588" i="14"/>
  <c r="FC588" i="14"/>
  <c r="FB588" i="14"/>
  <c r="FA588" i="14"/>
  <c r="EZ588" i="14"/>
  <c r="EY588" i="14"/>
  <c r="EX588" i="14"/>
  <c r="EW588" i="14"/>
  <c r="EV588" i="14"/>
  <c r="EU588" i="14"/>
  <c r="ET588" i="14"/>
  <c r="ES588" i="14"/>
  <c r="ER588" i="14"/>
  <c r="EQ588" i="14"/>
  <c r="EP588" i="14"/>
  <c r="EO588" i="14"/>
  <c r="EN588" i="14"/>
  <c r="EM588" i="14"/>
  <c r="EL588" i="14"/>
  <c r="EK588" i="14"/>
  <c r="EJ588" i="14"/>
  <c r="EI588" i="14"/>
  <c r="EH588" i="14"/>
  <c r="EG588" i="14"/>
  <c r="EF588" i="14"/>
  <c r="EE588" i="14"/>
  <c r="ED588" i="14"/>
  <c r="EC588" i="14"/>
  <c r="EB588" i="14"/>
  <c r="EA588" i="14"/>
  <c r="DZ588" i="14"/>
  <c r="DY588" i="14"/>
  <c r="DX588" i="14"/>
  <c r="DW588" i="14"/>
  <c r="DV588" i="14"/>
  <c r="DU588" i="14"/>
  <c r="DT588" i="14"/>
  <c r="DS588" i="14"/>
  <c r="DR588" i="14"/>
  <c r="DQ588" i="14"/>
  <c r="DP588" i="14"/>
  <c r="DO588" i="14"/>
  <c r="DN588" i="14"/>
  <c r="DM588" i="14"/>
  <c r="DL588" i="14"/>
  <c r="DK588" i="14"/>
  <c r="DJ588" i="14"/>
  <c r="DI588" i="14"/>
  <c r="DH588" i="14"/>
  <c r="DG588" i="14"/>
  <c r="DF588" i="14"/>
  <c r="DE588" i="14"/>
  <c r="DD588" i="14"/>
  <c r="DC588" i="14"/>
  <c r="DB588" i="14"/>
  <c r="DA588" i="14"/>
  <c r="CZ588" i="14"/>
  <c r="CY588" i="14"/>
  <c r="CX588" i="14"/>
  <c r="CW588" i="14"/>
  <c r="CV588" i="14"/>
  <c r="CU588" i="14"/>
  <c r="CT588" i="14"/>
  <c r="CS588" i="14"/>
  <c r="CR588" i="14"/>
  <c r="CQ588" i="14"/>
  <c r="CP588" i="14"/>
  <c r="CO588" i="14"/>
  <c r="CN588" i="14"/>
  <c r="CM588" i="14"/>
  <c r="CL588" i="14"/>
  <c r="CK588" i="14"/>
  <c r="CJ588" i="14"/>
  <c r="CI588" i="14"/>
  <c r="CH588" i="14"/>
  <c r="CG588" i="14"/>
  <c r="CF588" i="14"/>
  <c r="CE588" i="14"/>
  <c r="CD588" i="14"/>
  <c r="CC588" i="14"/>
  <c r="CB588" i="14"/>
  <c r="CA588" i="14"/>
  <c r="BZ588" i="14"/>
  <c r="BY588" i="14"/>
  <c r="BX588" i="14"/>
  <c r="BW588" i="14"/>
  <c r="BV588" i="14"/>
  <c r="BU588" i="14"/>
  <c r="BT588" i="14"/>
  <c r="BS588" i="14"/>
  <c r="BR588" i="14"/>
  <c r="BQ588" i="14"/>
  <c r="BP588" i="14"/>
  <c r="BO588" i="14"/>
  <c r="BN588" i="14"/>
  <c r="BM588" i="14"/>
  <c r="BL588" i="14"/>
  <c r="BK588" i="14"/>
  <c r="BJ588" i="14"/>
  <c r="BI588" i="14"/>
  <c r="BH588" i="14"/>
  <c r="BG588" i="14"/>
  <c r="BF588" i="14"/>
  <c r="BE588" i="14"/>
  <c r="BD588" i="14"/>
  <c r="BC588" i="14"/>
  <c r="BB588" i="14"/>
  <c r="BA588" i="14"/>
  <c r="AZ588" i="14"/>
  <c r="AY588" i="14"/>
  <c r="AX588" i="14"/>
  <c r="AW588" i="14"/>
  <c r="AV588" i="14"/>
  <c r="AU588" i="14"/>
  <c r="AT588" i="14"/>
  <c r="AS588" i="14"/>
  <c r="AR588" i="14"/>
  <c r="AQ588" i="14"/>
  <c r="AP588" i="14"/>
  <c r="AO588" i="14"/>
  <c r="AN588" i="14"/>
  <c r="AM588" i="14"/>
  <c r="AL588" i="14"/>
  <c r="AK588" i="14"/>
  <c r="AJ588" i="14"/>
  <c r="AI588" i="14"/>
  <c r="AH588" i="14"/>
  <c r="AG588" i="14"/>
  <c r="AF588" i="14"/>
  <c r="AE588" i="14"/>
  <c r="AD588" i="14"/>
  <c r="AC588" i="14"/>
  <c r="AB588" i="14"/>
  <c r="AA588" i="14"/>
  <c r="Z588" i="14"/>
  <c r="Y588" i="14"/>
  <c r="X588" i="14"/>
  <c r="W588" i="14"/>
  <c r="V588" i="14"/>
  <c r="U588" i="14"/>
  <c r="T588" i="14"/>
  <c r="S588" i="14"/>
  <c r="R588" i="14"/>
  <c r="Q588" i="14"/>
  <c r="P588" i="14"/>
  <c r="O588" i="14"/>
  <c r="N588" i="14"/>
  <c r="M588" i="14"/>
  <c r="L588" i="14"/>
  <c r="K588" i="14"/>
  <c r="J588" i="14"/>
  <c r="I588" i="14"/>
  <c r="H588" i="14"/>
  <c r="G588" i="14"/>
  <c r="JB587" i="14"/>
  <c r="JA587" i="14"/>
  <c r="IZ587" i="14"/>
  <c r="IY587" i="14"/>
  <c r="IX587" i="14"/>
  <c r="IW587" i="14"/>
  <c r="IV587" i="14"/>
  <c r="IU587" i="14"/>
  <c r="IT587" i="14"/>
  <c r="IS587" i="14"/>
  <c r="IR587" i="14"/>
  <c r="IQ587" i="14"/>
  <c r="IP587" i="14"/>
  <c r="IO587" i="14"/>
  <c r="IN587" i="14"/>
  <c r="IM587" i="14"/>
  <c r="IL587" i="14"/>
  <c r="IK587" i="14"/>
  <c r="IJ587" i="14"/>
  <c r="II587" i="14"/>
  <c r="IH587" i="14"/>
  <c r="IG587" i="14"/>
  <c r="IF587" i="14"/>
  <c r="IE587" i="14"/>
  <c r="ID587" i="14"/>
  <c r="IC587" i="14"/>
  <c r="IB587" i="14"/>
  <c r="IA587" i="14"/>
  <c r="HZ587" i="14"/>
  <c r="HY587" i="14"/>
  <c r="HX587" i="14"/>
  <c r="HW587" i="14"/>
  <c r="HV587" i="14"/>
  <c r="HU587" i="14"/>
  <c r="HT587" i="14"/>
  <c r="HS587" i="14"/>
  <c r="HR587" i="14"/>
  <c r="HQ587" i="14"/>
  <c r="HP587" i="14"/>
  <c r="HO587" i="14"/>
  <c r="HN587" i="14"/>
  <c r="HM587" i="14"/>
  <c r="HL587" i="14"/>
  <c r="HK587" i="14"/>
  <c r="HJ587" i="14"/>
  <c r="HI587" i="14"/>
  <c r="HH587" i="14"/>
  <c r="HG587" i="14"/>
  <c r="HF587" i="14"/>
  <c r="HE587" i="14"/>
  <c r="HD587" i="14"/>
  <c r="HC587" i="14"/>
  <c r="HB587" i="14"/>
  <c r="HA587" i="14"/>
  <c r="GZ587" i="14"/>
  <c r="GY587" i="14"/>
  <c r="GX587" i="14"/>
  <c r="GW587" i="14"/>
  <c r="GV587" i="14"/>
  <c r="GU587" i="14"/>
  <c r="GT587" i="14"/>
  <c r="GS587" i="14"/>
  <c r="GR587" i="14"/>
  <c r="GQ587" i="14"/>
  <c r="GP587" i="14"/>
  <c r="GO587" i="14"/>
  <c r="GN587" i="14"/>
  <c r="GM587" i="14"/>
  <c r="GL587" i="14"/>
  <c r="GK587" i="14"/>
  <c r="GJ587" i="14"/>
  <c r="GI587" i="14"/>
  <c r="GH587" i="14"/>
  <c r="GG587" i="14"/>
  <c r="GF587" i="14"/>
  <c r="GE587" i="14"/>
  <c r="GD587" i="14"/>
  <c r="GC587" i="14"/>
  <c r="GB587" i="14"/>
  <c r="GA587" i="14"/>
  <c r="FZ587" i="14"/>
  <c r="FY587" i="14"/>
  <c r="FX587" i="14"/>
  <c r="FW587" i="14"/>
  <c r="FV587" i="14"/>
  <c r="FU587" i="14"/>
  <c r="FT587" i="14"/>
  <c r="FS587" i="14"/>
  <c r="FR587" i="14"/>
  <c r="FQ587" i="14"/>
  <c r="FP587" i="14"/>
  <c r="FO587" i="14"/>
  <c r="FN587" i="14"/>
  <c r="FM587" i="14"/>
  <c r="FL587" i="14"/>
  <c r="FK587" i="14"/>
  <c r="FJ587" i="14"/>
  <c r="FI587" i="14"/>
  <c r="FH587" i="14"/>
  <c r="FG587" i="14"/>
  <c r="FF587" i="14"/>
  <c r="FE587" i="14"/>
  <c r="FD587" i="14"/>
  <c r="FC587" i="14"/>
  <c r="FB587" i="14"/>
  <c r="FA587" i="14"/>
  <c r="EZ587" i="14"/>
  <c r="EY587" i="14"/>
  <c r="EX587" i="14"/>
  <c r="EW587" i="14"/>
  <c r="EV587" i="14"/>
  <c r="EU587" i="14"/>
  <c r="ET587" i="14"/>
  <c r="ES587" i="14"/>
  <c r="ER587" i="14"/>
  <c r="EQ587" i="14"/>
  <c r="EP587" i="14"/>
  <c r="EO587" i="14"/>
  <c r="EN587" i="14"/>
  <c r="EM587" i="14"/>
  <c r="EL587" i="14"/>
  <c r="EK587" i="14"/>
  <c r="EJ587" i="14"/>
  <c r="EI587" i="14"/>
  <c r="EH587" i="14"/>
  <c r="EG587" i="14"/>
  <c r="EF587" i="14"/>
  <c r="EE587" i="14"/>
  <c r="ED587" i="14"/>
  <c r="EC587" i="14"/>
  <c r="EB587" i="14"/>
  <c r="EA587" i="14"/>
  <c r="DZ587" i="14"/>
  <c r="DY587" i="14"/>
  <c r="DX587" i="14"/>
  <c r="DW587" i="14"/>
  <c r="DV587" i="14"/>
  <c r="DU587" i="14"/>
  <c r="DT587" i="14"/>
  <c r="DS587" i="14"/>
  <c r="DR587" i="14"/>
  <c r="DQ587" i="14"/>
  <c r="DP587" i="14"/>
  <c r="DO587" i="14"/>
  <c r="DN587" i="14"/>
  <c r="DM587" i="14"/>
  <c r="DL587" i="14"/>
  <c r="DK587" i="14"/>
  <c r="DJ587" i="14"/>
  <c r="DI587" i="14"/>
  <c r="DH587" i="14"/>
  <c r="DG587" i="14"/>
  <c r="DF587" i="14"/>
  <c r="DE587" i="14"/>
  <c r="DD587" i="14"/>
  <c r="DC587" i="14"/>
  <c r="DB587" i="14"/>
  <c r="DA587" i="14"/>
  <c r="CZ587" i="14"/>
  <c r="CY587" i="14"/>
  <c r="CX587" i="14"/>
  <c r="CW587" i="14"/>
  <c r="CV587" i="14"/>
  <c r="CU587" i="14"/>
  <c r="CT587" i="14"/>
  <c r="CS587" i="14"/>
  <c r="CR587" i="14"/>
  <c r="CQ587" i="14"/>
  <c r="CP587" i="14"/>
  <c r="CO587" i="14"/>
  <c r="CN587" i="14"/>
  <c r="CM587" i="14"/>
  <c r="CL587" i="14"/>
  <c r="CK587" i="14"/>
  <c r="CJ587" i="14"/>
  <c r="CI587" i="14"/>
  <c r="CH587" i="14"/>
  <c r="CG587" i="14"/>
  <c r="CF587" i="14"/>
  <c r="CE587" i="14"/>
  <c r="CD587" i="14"/>
  <c r="CC587" i="14"/>
  <c r="CB587" i="14"/>
  <c r="CA587" i="14"/>
  <c r="BZ587" i="14"/>
  <c r="BY587" i="14"/>
  <c r="BX587" i="14"/>
  <c r="BW587" i="14"/>
  <c r="BV587" i="14"/>
  <c r="BU587" i="14"/>
  <c r="BT587" i="14"/>
  <c r="BS587" i="14"/>
  <c r="BR587" i="14"/>
  <c r="BQ587" i="14"/>
  <c r="BP587" i="14"/>
  <c r="BO587" i="14"/>
  <c r="BN587" i="14"/>
  <c r="BM587" i="14"/>
  <c r="BL587" i="14"/>
  <c r="BK587" i="14"/>
  <c r="BJ587" i="14"/>
  <c r="BI587" i="14"/>
  <c r="BH587" i="14"/>
  <c r="BG587" i="14"/>
  <c r="BF587" i="14"/>
  <c r="BE587" i="14"/>
  <c r="BD587" i="14"/>
  <c r="BC587" i="14"/>
  <c r="BB587" i="14"/>
  <c r="BA587" i="14"/>
  <c r="AZ587" i="14"/>
  <c r="AY587" i="14"/>
  <c r="AX587" i="14"/>
  <c r="AW587" i="14"/>
  <c r="AV587" i="14"/>
  <c r="AU587" i="14"/>
  <c r="AT587" i="14"/>
  <c r="AS587" i="14"/>
  <c r="AR587" i="14"/>
  <c r="AQ587" i="14"/>
  <c r="AP587" i="14"/>
  <c r="AO587" i="14"/>
  <c r="AN587" i="14"/>
  <c r="AM587" i="14"/>
  <c r="AL587" i="14"/>
  <c r="AK587" i="14"/>
  <c r="AJ587" i="14"/>
  <c r="AI587" i="14"/>
  <c r="AH587" i="14"/>
  <c r="AG587" i="14"/>
  <c r="AF587" i="14"/>
  <c r="AE587" i="14"/>
  <c r="AD587" i="14"/>
  <c r="AC587" i="14"/>
  <c r="AB587" i="14"/>
  <c r="AA587" i="14"/>
  <c r="Z587" i="14"/>
  <c r="Y587" i="14"/>
  <c r="X587" i="14"/>
  <c r="W587" i="14"/>
  <c r="V587" i="14"/>
  <c r="U587" i="14"/>
  <c r="T587" i="14"/>
  <c r="S587" i="14"/>
  <c r="R587" i="14"/>
  <c r="Q587" i="14"/>
  <c r="P587" i="14"/>
  <c r="O587" i="14"/>
  <c r="N587" i="14"/>
  <c r="M587" i="14"/>
  <c r="L587" i="14"/>
  <c r="K587" i="14"/>
  <c r="J587" i="14"/>
  <c r="I587" i="14"/>
  <c r="H587" i="14"/>
  <c r="G587" i="14"/>
  <c r="JB586" i="14"/>
  <c r="JA586" i="14"/>
  <c r="IZ586" i="14"/>
  <c r="IY586" i="14"/>
  <c r="IX586" i="14"/>
  <c r="IW586" i="14"/>
  <c r="IV586" i="14"/>
  <c r="IU586" i="14"/>
  <c r="IT586" i="14"/>
  <c r="IS586" i="14"/>
  <c r="IR586" i="14"/>
  <c r="IQ586" i="14"/>
  <c r="IP586" i="14"/>
  <c r="IO586" i="14"/>
  <c r="IN586" i="14"/>
  <c r="IM586" i="14"/>
  <c r="IL586" i="14"/>
  <c r="IK586" i="14"/>
  <c r="IJ586" i="14"/>
  <c r="II586" i="14"/>
  <c r="IH586" i="14"/>
  <c r="IG586" i="14"/>
  <c r="IF586" i="14"/>
  <c r="IE586" i="14"/>
  <c r="ID586" i="14"/>
  <c r="IC586" i="14"/>
  <c r="IB586" i="14"/>
  <c r="IA586" i="14"/>
  <c r="HZ586" i="14"/>
  <c r="HY586" i="14"/>
  <c r="HX586" i="14"/>
  <c r="HW586" i="14"/>
  <c r="HV586" i="14"/>
  <c r="HU586" i="14"/>
  <c r="HT586" i="14"/>
  <c r="HS586" i="14"/>
  <c r="HR586" i="14"/>
  <c r="HQ586" i="14"/>
  <c r="HP586" i="14"/>
  <c r="HO586" i="14"/>
  <c r="HN586" i="14"/>
  <c r="HM586" i="14"/>
  <c r="HL586" i="14"/>
  <c r="HK586" i="14"/>
  <c r="HJ586" i="14"/>
  <c r="HI586" i="14"/>
  <c r="HH586" i="14"/>
  <c r="HG586" i="14"/>
  <c r="HF586" i="14"/>
  <c r="HE586" i="14"/>
  <c r="HD586" i="14"/>
  <c r="HC586" i="14"/>
  <c r="HB586" i="14"/>
  <c r="HA586" i="14"/>
  <c r="GZ586" i="14"/>
  <c r="GY586" i="14"/>
  <c r="GX586" i="14"/>
  <c r="GW586" i="14"/>
  <c r="GV586" i="14"/>
  <c r="GU586" i="14"/>
  <c r="GT586" i="14"/>
  <c r="GS586" i="14"/>
  <c r="GR586" i="14"/>
  <c r="GQ586" i="14"/>
  <c r="GP586" i="14"/>
  <c r="GO586" i="14"/>
  <c r="GN586" i="14"/>
  <c r="GM586" i="14"/>
  <c r="GL586" i="14"/>
  <c r="GK586" i="14"/>
  <c r="GJ586" i="14"/>
  <c r="GI586" i="14"/>
  <c r="GH586" i="14"/>
  <c r="GG586" i="14"/>
  <c r="GF586" i="14"/>
  <c r="GE586" i="14"/>
  <c r="GD586" i="14"/>
  <c r="GC586" i="14"/>
  <c r="GB586" i="14"/>
  <c r="GA586" i="14"/>
  <c r="FZ586" i="14"/>
  <c r="FY586" i="14"/>
  <c r="FX586" i="14"/>
  <c r="FW586" i="14"/>
  <c r="FV586" i="14"/>
  <c r="FU586" i="14"/>
  <c r="FT586" i="14"/>
  <c r="FS586" i="14"/>
  <c r="FR586" i="14"/>
  <c r="FQ586" i="14"/>
  <c r="FP586" i="14"/>
  <c r="FO586" i="14"/>
  <c r="FN586" i="14"/>
  <c r="FM586" i="14"/>
  <c r="FL586" i="14"/>
  <c r="FK586" i="14"/>
  <c r="FJ586" i="14"/>
  <c r="FI586" i="14"/>
  <c r="FH586" i="14"/>
  <c r="FG586" i="14"/>
  <c r="FF586" i="14"/>
  <c r="FE586" i="14"/>
  <c r="FD586" i="14"/>
  <c r="FC586" i="14"/>
  <c r="FB586" i="14"/>
  <c r="FA586" i="14"/>
  <c r="EZ586" i="14"/>
  <c r="EY586" i="14"/>
  <c r="EX586" i="14"/>
  <c r="EW586" i="14"/>
  <c r="EV586" i="14"/>
  <c r="EU586" i="14"/>
  <c r="ET586" i="14"/>
  <c r="ES586" i="14"/>
  <c r="ER586" i="14"/>
  <c r="EQ586" i="14"/>
  <c r="EP586" i="14"/>
  <c r="EO586" i="14"/>
  <c r="EN586" i="14"/>
  <c r="EM586" i="14"/>
  <c r="EL586" i="14"/>
  <c r="EK586" i="14"/>
  <c r="EJ586" i="14"/>
  <c r="EI586" i="14"/>
  <c r="EH586" i="14"/>
  <c r="EG586" i="14"/>
  <c r="EF586" i="14"/>
  <c r="EE586" i="14"/>
  <c r="ED586" i="14"/>
  <c r="EC586" i="14"/>
  <c r="EB586" i="14"/>
  <c r="EA586" i="14"/>
  <c r="DZ586" i="14"/>
  <c r="DY586" i="14"/>
  <c r="DX586" i="14"/>
  <c r="DW586" i="14"/>
  <c r="DV586" i="14"/>
  <c r="DU586" i="14"/>
  <c r="DT586" i="14"/>
  <c r="DS586" i="14"/>
  <c r="DR586" i="14"/>
  <c r="DQ586" i="14"/>
  <c r="DP586" i="14"/>
  <c r="DO586" i="14"/>
  <c r="DN586" i="14"/>
  <c r="DM586" i="14"/>
  <c r="DL586" i="14"/>
  <c r="DK586" i="14"/>
  <c r="DJ586" i="14"/>
  <c r="DI586" i="14"/>
  <c r="DH586" i="14"/>
  <c r="DG586" i="14"/>
  <c r="DF586" i="14"/>
  <c r="DE586" i="14"/>
  <c r="DD586" i="14"/>
  <c r="DC586" i="14"/>
  <c r="DB586" i="14"/>
  <c r="DA586" i="14"/>
  <c r="CZ586" i="14"/>
  <c r="CY586" i="14"/>
  <c r="CX586" i="14"/>
  <c r="CW586" i="14"/>
  <c r="CV586" i="14"/>
  <c r="CU586" i="14"/>
  <c r="CT586" i="14"/>
  <c r="CS586" i="14"/>
  <c r="CR586" i="14"/>
  <c r="CQ586" i="14"/>
  <c r="CP586" i="14"/>
  <c r="CO586" i="14"/>
  <c r="CN586" i="14"/>
  <c r="CM586" i="14"/>
  <c r="CL586" i="14"/>
  <c r="CK586" i="14"/>
  <c r="CJ586" i="14"/>
  <c r="CI586" i="14"/>
  <c r="CH586" i="14"/>
  <c r="CG586" i="14"/>
  <c r="CF586" i="14"/>
  <c r="CE586" i="14"/>
  <c r="CD586" i="14"/>
  <c r="CC586" i="14"/>
  <c r="CB586" i="14"/>
  <c r="CA586" i="14"/>
  <c r="BZ586" i="14"/>
  <c r="BY586" i="14"/>
  <c r="BX586" i="14"/>
  <c r="BW586" i="14"/>
  <c r="BV586" i="14"/>
  <c r="BU586" i="14"/>
  <c r="BT586" i="14"/>
  <c r="BS586" i="14"/>
  <c r="BR586" i="14"/>
  <c r="BQ586" i="14"/>
  <c r="BP586" i="14"/>
  <c r="BO586" i="14"/>
  <c r="BN586" i="14"/>
  <c r="BM586" i="14"/>
  <c r="BL586" i="14"/>
  <c r="BK586" i="14"/>
  <c r="BJ586" i="14"/>
  <c r="BI586" i="14"/>
  <c r="BH586" i="14"/>
  <c r="BG586" i="14"/>
  <c r="BF586" i="14"/>
  <c r="BE586" i="14"/>
  <c r="BD586" i="14"/>
  <c r="BC586" i="14"/>
  <c r="BB586" i="14"/>
  <c r="BA586" i="14"/>
  <c r="AZ586" i="14"/>
  <c r="AY586" i="14"/>
  <c r="AX586" i="14"/>
  <c r="AW586" i="14"/>
  <c r="AV586" i="14"/>
  <c r="AU586" i="14"/>
  <c r="AT586" i="14"/>
  <c r="AS586" i="14"/>
  <c r="AR586" i="14"/>
  <c r="AQ586" i="14"/>
  <c r="AP586" i="14"/>
  <c r="AO586" i="14"/>
  <c r="AN586" i="14"/>
  <c r="AM586" i="14"/>
  <c r="AL586" i="14"/>
  <c r="AK586" i="14"/>
  <c r="AJ586" i="14"/>
  <c r="AI586" i="14"/>
  <c r="AH586" i="14"/>
  <c r="AG586" i="14"/>
  <c r="AF586" i="14"/>
  <c r="AE586" i="14"/>
  <c r="AD586" i="14"/>
  <c r="AC586" i="14"/>
  <c r="AB586" i="14"/>
  <c r="AA586" i="14"/>
  <c r="Z586" i="14"/>
  <c r="Y586" i="14"/>
  <c r="X586" i="14"/>
  <c r="W586" i="14"/>
  <c r="V586" i="14"/>
  <c r="U586" i="14"/>
  <c r="T586" i="14"/>
  <c r="S586" i="14"/>
  <c r="R586" i="14"/>
  <c r="Q586" i="14"/>
  <c r="P586" i="14"/>
  <c r="O586" i="14"/>
  <c r="N586" i="14"/>
  <c r="M586" i="14"/>
  <c r="L586" i="14"/>
  <c r="K586" i="14"/>
  <c r="J586" i="14"/>
  <c r="I586" i="14"/>
  <c r="H586" i="14"/>
  <c r="G586" i="14"/>
  <c r="JB585" i="14"/>
  <c r="JA585" i="14"/>
  <c r="IZ585" i="14"/>
  <c r="IY585" i="14"/>
  <c r="IX585" i="14"/>
  <c r="IW585" i="14"/>
  <c r="IV585" i="14"/>
  <c r="IU585" i="14"/>
  <c r="IT585" i="14"/>
  <c r="IS585" i="14"/>
  <c r="IR585" i="14"/>
  <c r="IQ585" i="14"/>
  <c r="IP585" i="14"/>
  <c r="IO585" i="14"/>
  <c r="IN585" i="14"/>
  <c r="IM585" i="14"/>
  <c r="IL585" i="14"/>
  <c r="IK585" i="14"/>
  <c r="IJ585" i="14"/>
  <c r="II585" i="14"/>
  <c r="IH585" i="14"/>
  <c r="IG585" i="14"/>
  <c r="IF585" i="14"/>
  <c r="IE585" i="14"/>
  <c r="ID585" i="14"/>
  <c r="IC585" i="14"/>
  <c r="IB585" i="14"/>
  <c r="IA585" i="14"/>
  <c r="HZ585" i="14"/>
  <c r="HY585" i="14"/>
  <c r="HX585" i="14"/>
  <c r="HW585" i="14"/>
  <c r="HV585" i="14"/>
  <c r="HU585" i="14"/>
  <c r="HT585" i="14"/>
  <c r="HS585" i="14"/>
  <c r="HR585" i="14"/>
  <c r="HQ585" i="14"/>
  <c r="HP585" i="14"/>
  <c r="HO585" i="14"/>
  <c r="HN585" i="14"/>
  <c r="HM585" i="14"/>
  <c r="HL585" i="14"/>
  <c r="HK585" i="14"/>
  <c r="HJ585" i="14"/>
  <c r="HI585" i="14"/>
  <c r="HH585" i="14"/>
  <c r="HG585" i="14"/>
  <c r="HF585" i="14"/>
  <c r="HE585" i="14"/>
  <c r="HD585" i="14"/>
  <c r="HC585" i="14"/>
  <c r="HB585" i="14"/>
  <c r="HA585" i="14"/>
  <c r="GZ585" i="14"/>
  <c r="GY585" i="14"/>
  <c r="GX585" i="14"/>
  <c r="GW585" i="14"/>
  <c r="GV585" i="14"/>
  <c r="GU585" i="14"/>
  <c r="GT585" i="14"/>
  <c r="GS585" i="14"/>
  <c r="GR585" i="14"/>
  <c r="GQ585" i="14"/>
  <c r="GP585" i="14"/>
  <c r="GO585" i="14"/>
  <c r="GN585" i="14"/>
  <c r="GM585" i="14"/>
  <c r="GL585" i="14"/>
  <c r="GK585" i="14"/>
  <c r="GJ585" i="14"/>
  <c r="GI585" i="14"/>
  <c r="GH585" i="14"/>
  <c r="GG585" i="14"/>
  <c r="GF585" i="14"/>
  <c r="GE585" i="14"/>
  <c r="GD585" i="14"/>
  <c r="GC585" i="14"/>
  <c r="GB585" i="14"/>
  <c r="GA585" i="14"/>
  <c r="FZ585" i="14"/>
  <c r="FY585" i="14"/>
  <c r="FX585" i="14"/>
  <c r="FW585" i="14"/>
  <c r="FV585" i="14"/>
  <c r="FU585" i="14"/>
  <c r="FT585" i="14"/>
  <c r="FS585" i="14"/>
  <c r="FR585" i="14"/>
  <c r="FQ585" i="14"/>
  <c r="FP585" i="14"/>
  <c r="FO585" i="14"/>
  <c r="FN585" i="14"/>
  <c r="FM585" i="14"/>
  <c r="FL585" i="14"/>
  <c r="FK585" i="14"/>
  <c r="FJ585" i="14"/>
  <c r="FI585" i="14"/>
  <c r="FH585" i="14"/>
  <c r="FG585" i="14"/>
  <c r="FF585" i="14"/>
  <c r="FE585" i="14"/>
  <c r="FD585" i="14"/>
  <c r="FC585" i="14"/>
  <c r="FB585" i="14"/>
  <c r="FA585" i="14"/>
  <c r="EZ585" i="14"/>
  <c r="EY585" i="14"/>
  <c r="EX585" i="14"/>
  <c r="EW585" i="14"/>
  <c r="EV585" i="14"/>
  <c r="EU585" i="14"/>
  <c r="ET585" i="14"/>
  <c r="ES585" i="14"/>
  <c r="ER585" i="14"/>
  <c r="EQ585" i="14"/>
  <c r="EP585" i="14"/>
  <c r="EO585" i="14"/>
  <c r="EN585" i="14"/>
  <c r="EM585" i="14"/>
  <c r="EL585" i="14"/>
  <c r="EK585" i="14"/>
  <c r="EJ585" i="14"/>
  <c r="EI585" i="14"/>
  <c r="EH585" i="14"/>
  <c r="EG585" i="14"/>
  <c r="EF585" i="14"/>
  <c r="EE585" i="14"/>
  <c r="ED585" i="14"/>
  <c r="EC585" i="14"/>
  <c r="EB585" i="14"/>
  <c r="EA585" i="14"/>
  <c r="DZ585" i="14"/>
  <c r="DY585" i="14"/>
  <c r="DX585" i="14"/>
  <c r="DW585" i="14"/>
  <c r="DV585" i="14"/>
  <c r="DU585" i="14"/>
  <c r="DT585" i="14"/>
  <c r="DS585" i="14"/>
  <c r="DR585" i="14"/>
  <c r="DQ585" i="14"/>
  <c r="DP585" i="14"/>
  <c r="DO585" i="14"/>
  <c r="DN585" i="14"/>
  <c r="DM585" i="14"/>
  <c r="DL585" i="14"/>
  <c r="DK585" i="14"/>
  <c r="DJ585" i="14"/>
  <c r="DI585" i="14"/>
  <c r="DH585" i="14"/>
  <c r="DG585" i="14"/>
  <c r="DF585" i="14"/>
  <c r="DE585" i="14"/>
  <c r="DD585" i="14"/>
  <c r="DC585" i="14"/>
  <c r="DB585" i="14"/>
  <c r="DA585" i="14"/>
  <c r="CZ585" i="14"/>
  <c r="CY585" i="14"/>
  <c r="CX585" i="14"/>
  <c r="CW585" i="14"/>
  <c r="CV585" i="14"/>
  <c r="CU585" i="14"/>
  <c r="CT585" i="14"/>
  <c r="CS585" i="14"/>
  <c r="CR585" i="14"/>
  <c r="CQ585" i="14"/>
  <c r="CP585" i="14"/>
  <c r="CO585" i="14"/>
  <c r="CN585" i="14"/>
  <c r="CM585" i="14"/>
  <c r="CL585" i="14"/>
  <c r="CK585" i="14"/>
  <c r="CJ585" i="14"/>
  <c r="CI585" i="14"/>
  <c r="CH585" i="14"/>
  <c r="CG585" i="14"/>
  <c r="CF585" i="14"/>
  <c r="CE585" i="14"/>
  <c r="CD585" i="14"/>
  <c r="CC585" i="14"/>
  <c r="CB585" i="14"/>
  <c r="CA585" i="14"/>
  <c r="BZ585" i="14"/>
  <c r="BY585" i="14"/>
  <c r="BX585" i="14"/>
  <c r="BW585" i="14"/>
  <c r="BV585" i="14"/>
  <c r="BU585" i="14"/>
  <c r="BT585" i="14"/>
  <c r="BS585" i="14"/>
  <c r="BR585" i="14"/>
  <c r="BQ585" i="14"/>
  <c r="BP585" i="14"/>
  <c r="BO585" i="14"/>
  <c r="BN585" i="14"/>
  <c r="BM585" i="14"/>
  <c r="BL585" i="14"/>
  <c r="BK585" i="14"/>
  <c r="BJ585" i="14"/>
  <c r="BI585" i="14"/>
  <c r="BH585" i="14"/>
  <c r="BG585" i="14"/>
  <c r="BF585" i="14"/>
  <c r="BE585" i="14"/>
  <c r="BD585" i="14"/>
  <c r="BC585" i="14"/>
  <c r="BB585" i="14"/>
  <c r="BA585" i="14"/>
  <c r="AZ585" i="14"/>
  <c r="AY585" i="14"/>
  <c r="AX585" i="14"/>
  <c r="AW585" i="14"/>
  <c r="AV585" i="14"/>
  <c r="AU585" i="14"/>
  <c r="AT585" i="14"/>
  <c r="AS585" i="14"/>
  <c r="AR585" i="14"/>
  <c r="AQ585" i="14"/>
  <c r="AP585" i="14"/>
  <c r="AO585" i="14"/>
  <c r="AN585" i="14"/>
  <c r="AM585" i="14"/>
  <c r="AL585" i="14"/>
  <c r="AK585" i="14"/>
  <c r="AJ585" i="14"/>
  <c r="AI585" i="14"/>
  <c r="AH585" i="14"/>
  <c r="AG585" i="14"/>
  <c r="AF585" i="14"/>
  <c r="AE585" i="14"/>
  <c r="AD585" i="14"/>
  <c r="AC585" i="14"/>
  <c r="AB585" i="14"/>
  <c r="AA585" i="14"/>
  <c r="Z585" i="14"/>
  <c r="Y585" i="14"/>
  <c r="X585" i="14"/>
  <c r="W585" i="14"/>
  <c r="V585" i="14"/>
  <c r="U585" i="14"/>
  <c r="T585" i="14"/>
  <c r="S585" i="14"/>
  <c r="R585" i="14"/>
  <c r="Q585" i="14"/>
  <c r="P585" i="14"/>
  <c r="O585" i="14"/>
  <c r="N585" i="14"/>
  <c r="M585" i="14"/>
  <c r="L585" i="14"/>
  <c r="K585" i="14"/>
  <c r="J585" i="14"/>
  <c r="I585" i="14"/>
  <c r="H585" i="14"/>
  <c r="G585" i="14"/>
  <c r="JB584" i="14"/>
  <c r="JA584" i="14"/>
  <c r="IZ584" i="14"/>
  <c r="IY584" i="14"/>
  <c r="IX584" i="14"/>
  <c r="IW584" i="14"/>
  <c r="IV584" i="14"/>
  <c r="IU584" i="14"/>
  <c r="IT584" i="14"/>
  <c r="IS584" i="14"/>
  <c r="IR584" i="14"/>
  <c r="IQ584" i="14"/>
  <c r="IP584" i="14"/>
  <c r="IO584" i="14"/>
  <c r="IN584" i="14"/>
  <c r="IM584" i="14"/>
  <c r="IL584" i="14"/>
  <c r="IK584" i="14"/>
  <c r="IJ584" i="14"/>
  <c r="II584" i="14"/>
  <c r="IH584" i="14"/>
  <c r="IG584" i="14"/>
  <c r="IF584" i="14"/>
  <c r="IE584" i="14"/>
  <c r="ID584" i="14"/>
  <c r="IC584" i="14"/>
  <c r="IB584" i="14"/>
  <c r="IA584" i="14"/>
  <c r="HZ584" i="14"/>
  <c r="HY584" i="14"/>
  <c r="HX584" i="14"/>
  <c r="HW584" i="14"/>
  <c r="HV584" i="14"/>
  <c r="HU584" i="14"/>
  <c r="HT584" i="14"/>
  <c r="HS584" i="14"/>
  <c r="HR584" i="14"/>
  <c r="HQ584" i="14"/>
  <c r="HP584" i="14"/>
  <c r="HO584" i="14"/>
  <c r="HN584" i="14"/>
  <c r="HM584" i="14"/>
  <c r="HL584" i="14"/>
  <c r="HK584" i="14"/>
  <c r="HJ584" i="14"/>
  <c r="HI584" i="14"/>
  <c r="HH584" i="14"/>
  <c r="HG584" i="14"/>
  <c r="HF584" i="14"/>
  <c r="HE584" i="14"/>
  <c r="HD584" i="14"/>
  <c r="HC584" i="14"/>
  <c r="HB584" i="14"/>
  <c r="HA584" i="14"/>
  <c r="GZ584" i="14"/>
  <c r="GY584" i="14"/>
  <c r="GX584" i="14"/>
  <c r="GW584" i="14"/>
  <c r="GV584" i="14"/>
  <c r="GU584" i="14"/>
  <c r="GT584" i="14"/>
  <c r="GS584" i="14"/>
  <c r="GR584" i="14"/>
  <c r="GQ584" i="14"/>
  <c r="GP584" i="14"/>
  <c r="GO584" i="14"/>
  <c r="GN584" i="14"/>
  <c r="GM584" i="14"/>
  <c r="GL584" i="14"/>
  <c r="GK584" i="14"/>
  <c r="GJ584" i="14"/>
  <c r="GI584" i="14"/>
  <c r="GH584" i="14"/>
  <c r="GG584" i="14"/>
  <c r="GF584" i="14"/>
  <c r="GE584" i="14"/>
  <c r="GD584" i="14"/>
  <c r="GC584" i="14"/>
  <c r="GB584" i="14"/>
  <c r="GA584" i="14"/>
  <c r="FZ584" i="14"/>
  <c r="FY584" i="14"/>
  <c r="FX584" i="14"/>
  <c r="FW584" i="14"/>
  <c r="FV584" i="14"/>
  <c r="FU584" i="14"/>
  <c r="FT584" i="14"/>
  <c r="FS584" i="14"/>
  <c r="FR584" i="14"/>
  <c r="FQ584" i="14"/>
  <c r="FP584" i="14"/>
  <c r="FO584" i="14"/>
  <c r="FN584" i="14"/>
  <c r="FM584" i="14"/>
  <c r="FL584" i="14"/>
  <c r="FK584" i="14"/>
  <c r="FJ584" i="14"/>
  <c r="FI584" i="14"/>
  <c r="FH584" i="14"/>
  <c r="FG584" i="14"/>
  <c r="FF584" i="14"/>
  <c r="FE584" i="14"/>
  <c r="FD584" i="14"/>
  <c r="FC584" i="14"/>
  <c r="FB584" i="14"/>
  <c r="FA584" i="14"/>
  <c r="EZ584" i="14"/>
  <c r="EY584" i="14"/>
  <c r="EX584" i="14"/>
  <c r="EW584" i="14"/>
  <c r="EV584" i="14"/>
  <c r="EU584" i="14"/>
  <c r="ET584" i="14"/>
  <c r="ES584" i="14"/>
  <c r="ER584" i="14"/>
  <c r="EQ584" i="14"/>
  <c r="EP584" i="14"/>
  <c r="EO584" i="14"/>
  <c r="EN584" i="14"/>
  <c r="EM584" i="14"/>
  <c r="EL584" i="14"/>
  <c r="EK584" i="14"/>
  <c r="EJ584" i="14"/>
  <c r="EI584" i="14"/>
  <c r="EH584" i="14"/>
  <c r="EG584" i="14"/>
  <c r="EF584" i="14"/>
  <c r="EE584" i="14"/>
  <c r="ED584" i="14"/>
  <c r="EC584" i="14"/>
  <c r="EB584" i="14"/>
  <c r="EA584" i="14"/>
  <c r="DZ584" i="14"/>
  <c r="DY584" i="14"/>
  <c r="DX584" i="14"/>
  <c r="DW584" i="14"/>
  <c r="DV584" i="14"/>
  <c r="DU584" i="14"/>
  <c r="DT584" i="14"/>
  <c r="DS584" i="14"/>
  <c r="DR584" i="14"/>
  <c r="DQ584" i="14"/>
  <c r="DP584" i="14"/>
  <c r="DO584" i="14"/>
  <c r="DN584" i="14"/>
  <c r="DM584" i="14"/>
  <c r="DL584" i="14"/>
  <c r="DK584" i="14"/>
  <c r="DJ584" i="14"/>
  <c r="DI584" i="14"/>
  <c r="DH584" i="14"/>
  <c r="DG584" i="14"/>
  <c r="DF584" i="14"/>
  <c r="DE584" i="14"/>
  <c r="DD584" i="14"/>
  <c r="DC584" i="14"/>
  <c r="DB584" i="14"/>
  <c r="DA584" i="14"/>
  <c r="CZ584" i="14"/>
  <c r="CY584" i="14"/>
  <c r="CX584" i="14"/>
  <c r="CW584" i="14"/>
  <c r="CV584" i="14"/>
  <c r="CU584" i="14"/>
  <c r="CT584" i="14"/>
  <c r="CS584" i="14"/>
  <c r="CR584" i="14"/>
  <c r="CQ584" i="14"/>
  <c r="CP584" i="14"/>
  <c r="CO584" i="14"/>
  <c r="CN584" i="14"/>
  <c r="CM584" i="14"/>
  <c r="CL584" i="14"/>
  <c r="CK584" i="14"/>
  <c r="CJ584" i="14"/>
  <c r="CI584" i="14"/>
  <c r="CH584" i="14"/>
  <c r="CG584" i="14"/>
  <c r="CF584" i="14"/>
  <c r="CE584" i="14"/>
  <c r="CD584" i="14"/>
  <c r="CC584" i="14"/>
  <c r="CB584" i="14"/>
  <c r="CA584" i="14"/>
  <c r="BZ584" i="14"/>
  <c r="BY584" i="14"/>
  <c r="BX584" i="14"/>
  <c r="BW584" i="14"/>
  <c r="BV584" i="14"/>
  <c r="BU584" i="14"/>
  <c r="BT584" i="14"/>
  <c r="BS584" i="14"/>
  <c r="BR584" i="14"/>
  <c r="BQ584" i="14"/>
  <c r="BP584" i="14"/>
  <c r="BO584" i="14"/>
  <c r="BN584" i="14"/>
  <c r="BM584" i="14"/>
  <c r="BL584" i="14"/>
  <c r="BK584" i="14"/>
  <c r="BJ584" i="14"/>
  <c r="BI584" i="14"/>
  <c r="BH584" i="14"/>
  <c r="BG584" i="14"/>
  <c r="BF584" i="14"/>
  <c r="BE584" i="14"/>
  <c r="BD584" i="14"/>
  <c r="BC584" i="14"/>
  <c r="BB584" i="14"/>
  <c r="BA584" i="14"/>
  <c r="AZ584" i="14"/>
  <c r="AY584" i="14"/>
  <c r="AX584" i="14"/>
  <c r="AW584" i="14"/>
  <c r="AV584" i="14"/>
  <c r="AU584" i="14"/>
  <c r="AT584" i="14"/>
  <c r="AS584" i="14"/>
  <c r="AR584" i="14"/>
  <c r="AQ584" i="14"/>
  <c r="AP584" i="14"/>
  <c r="AO584" i="14"/>
  <c r="AN584" i="14"/>
  <c r="AM584" i="14"/>
  <c r="AL584" i="14"/>
  <c r="AK584" i="14"/>
  <c r="AJ584" i="14"/>
  <c r="AI584" i="14"/>
  <c r="AH584" i="14"/>
  <c r="AG584" i="14"/>
  <c r="AF584" i="14"/>
  <c r="AE584" i="14"/>
  <c r="AD584" i="14"/>
  <c r="AC584" i="14"/>
  <c r="AB584" i="14"/>
  <c r="AA584" i="14"/>
  <c r="Z584" i="14"/>
  <c r="Y584" i="14"/>
  <c r="X584" i="14"/>
  <c r="W584" i="14"/>
  <c r="V584" i="14"/>
  <c r="U584" i="14"/>
  <c r="T584" i="14"/>
  <c r="S584" i="14"/>
  <c r="R584" i="14"/>
  <c r="Q584" i="14"/>
  <c r="P584" i="14"/>
  <c r="O584" i="14"/>
  <c r="N584" i="14"/>
  <c r="M584" i="14"/>
  <c r="L584" i="14"/>
  <c r="K584" i="14"/>
  <c r="J584" i="14"/>
  <c r="I584" i="14"/>
  <c r="H584" i="14"/>
  <c r="G584" i="14"/>
  <c r="JB583" i="14"/>
  <c r="JA583" i="14"/>
  <c r="IZ583" i="14"/>
  <c r="IY583" i="14"/>
  <c r="IX583" i="14"/>
  <c r="IW583" i="14"/>
  <c r="IV583" i="14"/>
  <c r="IU583" i="14"/>
  <c r="IT583" i="14"/>
  <c r="IS583" i="14"/>
  <c r="IR583" i="14"/>
  <c r="IQ583" i="14"/>
  <c r="IP583" i="14"/>
  <c r="IO583" i="14"/>
  <c r="IN583" i="14"/>
  <c r="IM583" i="14"/>
  <c r="IL583" i="14"/>
  <c r="IK583" i="14"/>
  <c r="IJ583" i="14"/>
  <c r="II583" i="14"/>
  <c r="IH583" i="14"/>
  <c r="IG583" i="14"/>
  <c r="IF583" i="14"/>
  <c r="IE583" i="14"/>
  <c r="ID583" i="14"/>
  <c r="IC583" i="14"/>
  <c r="IB583" i="14"/>
  <c r="IA583" i="14"/>
  <c r="HZ583" i="14"/>
  <c r="HY583" i="14"/>
  <c r="HX583" i="14"/>
  <c r="HW583" i="14"/>
  <c r="HV583" i="14"/>
  <c r="HU583" i="14"/>
  <c r="HT583" i="14"/>
  <c r="HS583" i="14"/>
  <c r="HR583" i="14"/>
  <c r="HQ583" i="14"/>
  <c r="HP583" i="14"/>
  <c r="HO583" i="14"/>
  <c r="HN583" i="14"/>
  <c r="HM583" i="14"/>
  <c r="HL583" i="14"/>
  <c r="HK583" i="14"/>
  <c r="HJ583" i="14"/>
  <c r="HI583" i="14"/>
  <c r="HH583" i="14"/>
  <c r="HG583" i="14"/>
  <c r="HF583" i="14"/>
  <c r="HE583" i="14"/>
  <c r="HD583" i="14"/>
  <c r="HC583" i="14"/>
  <c r="HB583" i="14"/>
  <c r="HA583" i="14"/>
  <c r="GZ583" i="14"/>
  <c r="GY583" i="14"/>
  <c r="GX583" i="14"/>
  <c r="GW583" i="14"/>
  <c r="GV583" i="14"/>
  <c r="GU583" i="14"/>
  <c r="GT583" i="14"/>
  <c r="GS583" i="14"/>
  <c r="GR583" i="14"/>
  <c r="GQ583" i="14"/>
  <c r="GP583" i="14"/>
  <c r="GO583" i="14"/>
  <c r="GN583" i="14"/>
  <c r="GM583" i="14"/>
  <c r="GL583" i="14"/>
  <c r="GK583" i="14"/>
  <c r="GJ583" i="14"/>
  <c r="GI583" i="14"/>
  <c r="GH583" i="14"/>
  <c r="GG583" i="14"/>
  <c r="GF583" i="14"/>
  <c r="GE583" i="14"/>
  <c r="GD583" i="14"/>
  <c r="GC583" i="14"/>
  <c r="GB583" i="14"/>
  <c r="GA583" i="14"/>
  <c r="FZ583" i="14"/>
  <c r="FY583" i="14"/>
  <c r="FX583" i="14"/>
  <c r="FW583" i="14"/>
  <c r="FV583" i="14"/>
  <c r="FU583" i="14"/>
  <c r="FT583" i="14"/>
  <c r="FS583" i="14"/>
  <c r="FR583" i="14"/>
  <c r="FQ583" i="14"/>
  <c r="FP583" i="14"/>
  <c r="FO583" i="14"/>
  <c r="FN583" i="14"/>
  <c r="FM583" i="14"/>
  <c r="FL583" i="14"/>
  <c r="FK583" i="14"/>
  <c r="FJ583" i="14"/>
  <c r="FI583" i="14"/>
  <c r="FH583" i="14"/>
  <c r="FG583" i="14"/>
  <c r="FF583" i="14"/>
  <c r="FE583" i="14"/>
  <c r="FD583" i="14"/>
  <c r="FC583" i="14"/>
  <c r="FB583" i="14"/>
  <c r="FA583" i="14"/>
  <c r="EZ583" i="14"/>
  <c r="EY583" i="14"/>
  <c r="EX583" i="14"/>
  <c r="EW583" i="14"/>
  <c r="EV583" i="14"/>
  <c r="EU583" i="14"/>
  <c r="ET583" i="14"/>
  <c r="ES583" i="14"/>
  <c r="ER583" i="14"/>
  <c r="EQ583" i="14"/>
  <c r="EP583" i="14"/>
  <c r="EO583" i="14"/>
  <c r="EN583" i="14"/>
  <c r="EM583" i="14"/>
  <c r="EL583" i="14"/>
  <c r="EK583" i="14"/>
  <c r="EJ583" i="14"/>
  <c r="EI583" i="14"/>
  <c r="EH583" i="14"/>
  <c r="EG583" i="14"/>
  <c r="EF583" i="14"/>
  <c r="EE583" i="14"/>
  <c r="ED583" i="14"/>
  <c r="EC583" i="14"/>
  <c r="EB583" i="14"/>
  <c r="EA583" i="14"/>
  <c r="DZ583" i="14"/>
  <c r="DY583" i="14"/>
  <c r="DX583" i="14"/>
  <c r="DW583" i="14"/>
  <c r="DV583" i="14"/>
  <c r="DU583" i="14"/>
  <c r="DT583" i="14"/>
  <c r="DS583" i="14"/>
  <c r="DR583" i="14"/>
  <c r="DQ583" i="14"/>
  <c r="DP583" i="14"/>
  <c r="DO583" i="14"/>
  <c r="DN583" i="14"/>
  <c r="DM583" i="14"/>
  <c r="DL583" i="14"/>
  <c r="DK583" i="14"/>
  <c r="DJ583" i="14"/>
  <c r="DI583" i="14"/>
  <c r="DH583" i="14"/>
  <c r="DG583" i="14"/>
  <c r="DF583" i="14"/>
  <c r="DE583" i="14"/>
  <c r="DD583" i="14"/>
  <c r="DC583" i="14"/>
  <c r="DB583" i="14"/>
  <c r="DA583" i="14"/>
  <c r="CZ583" i="14"/>
  <c r="CY583" i="14"/>
  <c r="CX583" i="14"/>
  <c r="CW583" i="14"/>
  <c r="CV583" i="14"/>
  <c r="CU583" i="14"/>
  <c r="CT583" i="14"/>
  <c r="CS583" i="14"/>
  <c r="CR583" i="14"/>
  <c r="CQ583" i="14"/>
  <c r="CP583" i="14"/>
  <c r="CO583" i="14"/>
  <c r="CN583" i="14"/>
  <c r="CM583" i="14"/>
  <c r="CL583" i="14"/>
  <c r="CK583" i="14"/>
  <c r="CJ583" i="14"/>
  <c r="CI583" i="14"/>
  <c r="CH583" i="14"/>
  <c r="CG583" i="14"/>
  <c r="CF583" i="14"/>
  <c r="CE583" i="14"/>
  <c r="CD583" i="14"/>
  <c r="CC583" i="14"/>
  <c r="CB583" i="14"/>
  <c r="CA583" i="14"/>
  <c r="BZ583" i="14"/>
  <c r="BY583" i="14"/>
  <c r="BX583" i="14"/>
  <c r="BW583" i="14"/>
  <c r="BV583" i="14"/>
  <c r="BU583" i="14"/>
  <c r="BT583" i="14"/>
  <c r="BS583" i="14"/>
  <c r="BR583" i="14"/>
  <c r="BQ583" i="14"/>
  <c r="BP583" i="14"/>
  <c r="BO583" i="14"/>
  <c r="BN583" i="14"/>
  <c r="BM583" i="14"/>
  <c r="BL583" i="14"/>
  <c r="BK583" i="14"/>
  <c r="BJ583" i="14"/>
  <c r="BI583" i="14"/>
  <c r="BH583" i="14"/>
  <c r="BG583" i="14"/>
  <c r="BF583" i="14"/>
  <c r="BE583" i="14"/>
  <c r="BD583" i="14"/>
  <c r="BC583" i="14"/>
  <c r="BB583" i="14"/>
  <c r="BA583" i="14"/>
  <c r="AZ583" i="14"/>
  <c r="AY583" i="14"/>
  <c r="AX583" i="14"/>
  <c r="AW583" i="14"/>
  <c r="AV583" i="14"/>
  <c r="AU583" i="14"/>
  <c r="AT583" i="14"/>
  <c r="AS583" i="14"/>
  <c r="AR583" i="14"/>
  <c r="AQ583" i="14"/>
  <c r="AP583" i="14"/>
  <c r="AO583" i="14"/>
  <c r="AN583" i="14"/>
  <c r="AM583" i="14"/>
  <c r="AL583" i="14"/>
  <c r="AK583" i="14"/>
  <c r="AJ583" i="14"/>
  <c r="AI583" i="14"/>
  <c r="AH583" i="14"/>
  <c r="AG583" i="14"/>
  <c r="AF583" i="14"/>
  <c r="AE583" i="14"/>
  <c r="AD583" i="14"/>
  <c r="AC583" i="14"/>
  <c r="AB583" i="14"/>
  <c r="AA583" i="14"/>
  <c r="Z583" i="14"/>
  <c r="Y583" i="14"/>
  <c r="X583" i="14"/>
  <c r="W583" i="14"/>
  <c r="V583" i="14"/>
  <c r="U583" i="14"/>
  <c r="T583" i="14"/>
  <c r="S583" i="14"/>
  <c r="R583" i="14"/>
  <c r="Q583" i="14"/>
  <c r="P583" i="14"/>
  <c r="O583" i="14"/>
  <c r="N583" i="14"/>
  <c r="M583" i="14"/>
  <c r="L583" i="14"/>
  <c r="K583" i="14"/>
  <c r="J583" i="14"/>
  <c r="I583" i="14"/>
  <c r="H583" i="14"/>
  <c r="G583" i="14"/>
  <c r="JB582" i="14"/>
  <c r="JA582" i="14"/>
  <c r="IZ582" i="14"/>
  <c r="IY582" i="14"/>
  <c r="IX582" i="14"/>
  <c r="IW582" i="14"/>
  <c r="IV582" i="14"/>
  <c r="IU582" i="14"/>
  <c r="IT582" i="14"/>
  <c r="IS582" i="14"/>
  <c r="IR582" i="14"/>
  <c r="IQ582" i="14"/>
  <c r="IP582" i="14"/>
  <c r="IO582" i="14"/>
  <c r="IN582" i="14"/>
  <c r="IM582" i="14"/>
  <c r="IL582" i="14"/>
  <c r="IK582" i="14"/>
  <c r="IJ582" i="14"/>
  <c r="II582" i="14"/>
  <c r="IH582" i="14"/>
  <c r="IG582" i="14"/>
  <c r="IF582" i="14"/>
  <c r="IE582" i="14"/>
  <c r="ID582" i="14"/>
  <c r="IC582" i="14"/>
  <c r="IB582" i="14"/>
  <c r="IA582" i="14"/>
  <c r="HZ582" i="14"/>
  <c r="HY582" i="14"/>
  <c r="HX582" i="14"/>
  <c r="HW582" i="14"/>
  <c r="HV582" i="14"/>
  <c r="HU582" i="14"/>
  <c r="HT582" i="14"/>
  <c r="HS582" i="14"/>
  <c r="HR582" i="14"/>
  <c r="HQ582" i="14"/>
  <c r="HP582" i="14"/>
  <c r="HO582" i="14"/>
  <c r="HN582" i="14"/>
  <c r="HM582" i="14"/>
  <c r="HL582" i="14"/>
  <c r="HK582" i="14"/>
  <c r="HJ582" i="14"/>
  <c r="HI582" i="14"/>
  <c r="HH582" i="14"/>
  <c r="HG582" i="14"/>
  <c r="HF582" i="14"/>
  <c r="HE582" i="14"/>
  <c r="HD582" i="14"/>
  <c r="HC582" i="14"/>
  <c r="HB582" i="14"/>
  <c r="HA582" i="14"/>
  <c r="GZ582" i="14"/>
  <c r="GY582" i="14"/>
  <c r="GX582" i="14"/>
  <c r="GW582" i="14"/>
  <c r="GV582" i="14"/>
  <c r="GU582" i="14"/>
  <c r="GT582" i="14"/>
  <c r="GS582" i="14"/>
  <c r="GR582" i="14"/>
  <c r="GQ582" i="14"/>
  <c r="GP582" i="14"/>
  <c r="GO582" i="14"/>
  <c r="GN582" i="14"/>
  <c r="GM582" i="14"/>
  <c r="GL582" i="14"/>
  <c r="GK582" i="14"/>
  <c r="GJ582" i="14"/>
  <c r="GI582" i="14"/>
  <c r="GH582" i="14"/>
  <c r="GG582" i="14"/>
  <c r="GF582" i="14"/>
  <c r="GE582" i="14"/>
  <c r="GD582" i="14"/>
  <c r="GC582" i="14"/>
  <c r="GB582" i="14"/>
  <c r="GA582" i="14"/>
  <c r="FZ582" i="14"/>
  <c r="FY582" i="14"/>
  <c r="FX582" i="14"/>
  <c r="FW582" i="14"/>
  <c r="FV582" i="14"/>
  <c r="FU582" i="14"/>
  <c r="FT582" i="14"/>
  <c r="FS582" i="14"/>
  <c r="FR582" i="14"/>
  <c r="FQ582" i="14"/>
  <c r="FP582" i="14"/>
  <c r="FO582" i="14"/>
  <c r="FN582" i="14"/>
  <c r="FM582" i="14"/>
  <c r="FL582" i="14"/>
  <c r="FK582" i="14"/>
  <c r="FJ582" i="14"/>
  <c r="FI582" i="14"/>
  <c r="FH582" i="14"/>
  <c r="FG582" i="14"/>
  <c r="FF582" i="14"/>
  <c r="FE582" i="14"/>
  <c r="FD582" i="14"/>
  <c r="FC582" i="14"/>
  <c r="FB582" i="14"/>
  <c r="FA582" i="14"/>
  <c r="EZ582" i="14"/>
  <c r="EY582" i="14"/>
  <c r="EX582" i="14"/>
  <c r="EW582" i="14"/>
  <c r="EV582" i="14"/>
  <c r="EU582" i="14"/>
  <c r="ET582" i="14"/>
  <c r="ES582" i="14"/>
  <c r="ER582" i="14"/>
  <c r="EQ582" i="14"/>
  <c r="EP582" i="14"/>
  <c r="EO582" i="14"/>
  <c r="EN582" i="14"/>
  <c r="EM582" i="14"/>
  <c r="EL582" i="14"/>
  <c r="EK582" i="14"/>
  <c r="EJ582" i="14"/>
  <c r="EI582" i="14"/>
  <c r="EH582" i="14"/>
  <c r="EG582" i="14"/>
  <c r="EF582" i="14"/>
  <c r="EE582" i="14"/>
  <c r="ED582" i="14"/>
  <c r="EC582" i="14"/>
  <c r="EB582" i="14"/>
  <c r="EA582" i="14"/>
  <c r="DZ582" i="14"/>
  <c r="DY582" i="14"/>
  <c r="DX582" i="14"/>
  <c r="DW582" i="14"/>
  <c r="DV582" i="14"/>
  <c r="DU582" i="14"/>
  <c r="DT582" i="14"/>
  <c r="DS582" i="14"/>
  <c r="DR582" i="14"/>
  <c r="DQ582" i="14"/>
  <c r="DP582" i="14"/>
  <c r="DO582" i="14"/>
  <c r="DN582" i="14"/>
  <c r="DM582" i="14"/>
  <c r="DL582" i="14"/>
  <c r="DK582" i="14"/>
  <c r="DJ582" i="14"/>
  <c r="DI582" i="14"/>
  <c r="DH582" i="14"/>
  <c r="DG582" i="14"/>
  <c r="DF582" i="14"/>
  <c r="DE582" i="14"/>
  <c r="DD582" i="14"/>
  <c r="DC582" i="14"/>
  <c r="DB582" i="14"/>
  <c r="DA582" i="14"/>
  <c r="CZ582" i="14"/>
  <c r="CY582" i="14"/>
  <c r="CX582" i="14"/>
  <c r="CW582" i="14"/>
  <c r="CV582" i="14"/>
  <c r="CU582" i="14"/>
  <c r="CT582" i="14"/>
  <c r="CS582" i="14"/>
  <c r="CR582" i="14"/>
  <c r="CQ582" i="14"/>
  <c r="CP582" i="14"/>
  <c r="CO582" i="14"/>
  <c r="CN582" i="14"/>
  <c r="CM582" i="14"/>
  <c r="CL582" i="14"/>
  <c r="CK582" i="14"/>
  <c r="CJ582" i="14"/>
  <c r="CI582" i="14"/>
  <c r="CH582" i="14"/>
  <c r="CG582" i="14"/>
  <c r="CF582" i="14"/>
  <c r="CE582" i="14"/>
  <c r="CD582" i="14"/>
  <c r="CC582" i="14"/>
  <c r="CB582" i="14"/>
  <c r="CA582" i="14"/>
  <c r="BZ582" i="14"/>
  <c r="BY582" i="14"/>
  <c r="BX582" i="14"/>
  <c r="BW582" i="14"/>
  <c r="BV582" i="14"/>
  <c r="BU582" i="14"/>
  <c r="BT582" i="14"/>
  <c r="BS582" i="14"/>
  <c r="BR582" i="14"/>
  <c r="BQ582" i="14"/>
  <c r="BP582" i="14"/>
  <c r="BO582" i="14"/>
  <c r="BN582" i="14"/>
  <c r="BM582" i="14"/>
  <c r="BL582" i="14"/>
  <c r="BK582" i="14"/>
  <c r="BJ582" i="14"/>
  <c r="BI582" i="14"/>
  <c r="BH582" i="14"/>
  <c r="BG582" i="14"/>
  <c r="BF582" i="14"/>
  <c r="BE582" i="14"/>
  <c r="BD582" i="14"/>
  <c r="BC582" i="14"/>
  <c r="BB582" i="14"/>
  <c r="BA582" i="14"/>
  <c r="AZ582" i="14"/>
  <c r="AY582" i="14"/>
  <c r="AX582" i="14"/>
  <c r="AW582" i="14"/>
  <c r="AV582" i="14"/>
  <c r="AU582" i="14"/>
  <c r="AT582" i="14"/>
  <c r="AS582" i="14"/>
  <c r="AR582" i="14"/>
  <c r="AQ582" i="14"/>
  <c r="AP582" i="14"/>
  <c r="AO582" i="14"/>
  <c r="AN582" i="14"/>
  <c r="AM582" i="14"/>
  <c r="AL582" i="14"/>
  <c r="AK582" i="14"/>
  <c r="AJ582" i="14"/>
  <c r="AI582" i="14"/>
  <c r="AH582" i="14"/>
  <c r="AG582" i="14"/>
  <c r="AF582" i="14"/>
  <c r="AE582" i="14"/>
  <c r="AD582" i="14"/>
  <c r="AC582" i="14"/>
  <c r="AB582" i="14"/>
  <c r="AA582" i="14"/>
  <c r="Z582" i="14"/>
  <c r="Y582" i="14"/>
  <c r="X582" i="14"/>
  <c r="W582" i="14"/>
  <c r="V582" i="14"/>
  <c r="U582" i="14"/>
  <c r="T582" i="14"/>
  <c r="S582" i="14"/>
  <c r="R582" i="14"/>
  <c r="Q582" i="14"/>
  <c r="P582" i="14"/>
  <c r="O582" i="14"/>
  <c r="N582" i="14"/>
  <c r="M582" i="14"/>
  <c r="L582" i="14"/>
  <c r="K582" i="14"/>
  <c r="J582" i="14"/>
  <c r="I582" i="14"/>
  <c r="H582" i="14"/>
  <c r="G582" i="14"/>
  <c r="JB581" i="14"/>
  <c r="JA581" i="14"/>
  <c r="IZ581" i="14"/>
  <c r="IY581" i="14"/>
  <c r="IX581" i="14"/>
  <c r="IW581" i="14"/>
  <c r="IV581" i="14"/>
  <c r="IU581" i="14"/>
  <c r="IT581" i="14"/>
  <c r="IS581" i="14"/>
  <c r="IR581" i="14"/>
  <c r="IQ581" i="14"/>
  <c r="IP581" i="14"/>
  <c r="IO581" i="14"/>
  <c r="IN581" i="14"/>
  <c r="IM581" i="14"/>
  <c r="IL581" i="14"/>
  <c r="IK581" i="14"/>
  <c r="IJ581" i="14"/>
  <c r="II581" i="14"/>
  <c r="IH581" i="14"/>
  <c r="IG581" i="14"/>
  <c r="IF581" i="14"/>
  <c r="IE581" i="14"/>
  <c r="ID581" i="14"/>
  <c r="IC581" i="14"/>
  <c r="IB581" i="14"/>
  <c r="IA581" i="14"/>
  <c r="HZ581" i="14"/>
  <c r="HY581" i="14"/>
  <c r="HX581" i="14"/>
  <c r="HW581" i="14"/>
  <c r="HV581" i="14"/>
  <c r="HU581" i="14"/>
  <c r="HT581" i="14"/>
  <c r="HS581" i="14"/>
  <c r="HR581" i="14"/>
  <c r="HQ581" i="14"/>
  <c r="HP581" i="14"/>
  <c r="HO581" i="14"/>
  <c r="HN581" i="14"/>
  <c r="HM581" i="14"/>
  <c r="HL581" i="14"/>
  <c r="HK581" i="14"/>
  <c r="HJ581" i="14"/>
  <c r="HI581" i="14"/>
  <c r="HH581" i="14"/>
  <c r="HG581" i="14"/>
  <c r="HF581" i="14"/>
  <c r="HE581" i="14"/>
  <c r="HD581" i="14"/>
  <c r="HC581" i="14"/>
  <c r="HB581" i="14"/>
  <c r="HA581" i="14"/>
  <c r="GZ581" i="14"/>
  <c r="GY581" i="14"/>
  <c r="GX581" i="14"/>
  <c r="GW581" i="14"/>
  <c r="GV581" i="14"/>
  <c r="GU581" i="14"/>
  <c r="GT581" i="14"/>
  <c r="GS581" i="14"/>
  <c r="GR581" i="14"/>
  <c r="GQ581" i="14"/>
  <c r="GP581" i="14"/>
  <c r="GO581" i="14"/>
  <c r="GN581" i="14"/>
  <c r="GM581" i="14"/>
  <c r="GL581" i="14"/>
  <c r="GK581" i="14"/>
  <c r="GJ581" i="14"/>
  <c r="GI581" i="14"/>
  <c r="GH581" i="14"/>
  <c r="GG581" i="14"/>
  <c r="GF581" i="14"/>
  <c r="GE581" i="14"/>
  <c r="GD581" i="14"/>
  <c r="GC581" i="14"/>
  <c r="GB581" i="14"/>
  <c r="GA581" i="14"/>
  <c r="FZ581" i="14"/>
  <c r="FY581" i="14"/>
  <c r="FX581" i="14"/>
  <c r="FW581" i="14"/>
  <c r="FV581" i="14"/>
  <c r="FU581" i="14"/>
  <c r="FT581" i="14"/>
  <c r="FS581" i="14"/>
  <c r="FR581" i="14"/>
  <c r="FQ581" i="14"/>
  <c r="FP581" i="14"/>
  <c r="FO581" i="14"/>
  <c r="FN581" i="14"/>
  <c r="FM581" i="14"/>
  <c r="FL581" i="14"/>
  <c r="FK581" i="14"/>
  <c r="FJ581" i="14"/>
  <c r="FI581" i="14"/>
  <c r="FH581" i="14"/>
  <c r="FG581" i="14"/>
  <c r="FF581" i="14"/>
  <c r="FE581" i="14"/>
  <c r="FD581" i="14"/>
  <c r="FC581" i="14"/>
  <c r="FB581" i="14"/>
  <c r="FA581" i="14"/>
  <c r="EZ581" i="14"/>
  <c r="EY581" i="14"/>
  <c r="EX581" i="14"/>
  <c r="EW581" i="14"/>
  <c r="EV581" i="14"/>
  <c r="EU581" i="14"/>
  <c r="ET581" i="14"/>
  <c r="ES581" i="14"/>
  <c r="ER581" i="14"/>
  <c r="EQ581" i="14"/>
  <c r="EP581" i="14"/>
  <c r="EO581" i="14"/>
  <c r="EN581" i="14"/>
  <c r="EM581" i="14"/>
  <c r="EL581" i="14"/>
  <c r="EK581" i="14"/>
  <c r="EJ581" i="14"/>
  <c r="EI581" i="14"/>
  <c r="EH581" i="14"/>
  <c r="EG581" i="14"/>
  <c r="EF581" i="14"/>
  <c r="EE581" i="14"/>
  <c r="ED581" i="14"/>
  <c r="EC581" i="14"/>
  <c r="EB581" i="14"/>
  <c r="EA581" i="14"/>
  <c r="DZ581" i="14"/>
  <c r="DY581" i="14"/>
  <c r="DX581" i="14"/>
  <c r="DW581" i="14"/>
  <c r="DV581" i="14"/>
  <c r="DU581" i="14"/>
  <c r="DT581" i="14"/>
  <c r="DS581" i="14"/>
  <c r="DR581" i="14"/>
  <c r="DQ581" i="14"/>
  <c r="DP581" i="14"/>
  <c r="DO581" i="14"/>
  <c r="DN581" i="14"/>
  <c r="DM581" i="14"/>
  <c r="DL581" i="14"/>
  <c r="DK581" i="14"/>
  <c r="DJ581" i="14"/>
  <c r="DI581" i="14"/>
  <c r="DH581" i="14"/>
  <c r="DG581" i="14"/>
  <c r="DF581" i="14"/>
  <c r="DE581" i="14"/>
  <c r="DD581" i="14"/>
  <c r="DC581" i="14"/>
  <c r="DB581" i="14"/>
  <c r="DA581" i="14"/>
  <c r="CZ581" i="14"/>
  <c r="CY581" i="14"/>
  <c r="CX581" i="14"/>
  <c r="CW581" i="14"/>
  <c r="CV581" i="14"/>
  <c r="CU581" i="14"/>
  <c r="CT581" i="14"/>
  <c r="CS581" i="14"/>
  <c r="CR581" i="14"/>
  <c r="CQ581" i="14"/>
  <c r="CP581" i="14"/>
  <c r="CO581" i="14"/>
  <c r="CN581" i="14"/>
  <c r="CM581" i="14"/>
  <c r="CL581" i="14"/>
  <c r="CK581" i="14"/>
  <c r="CJ581" i="14"/>
  <c r="CI581" i="14"/>
  <c r="CH581" i="14"/>
  <c r="CG581" i="14"/>
  <c r="CF581" i="14"/>
  <c r="CE581" i="14"/>
  <c r="CD581" i="14"/>
  <c r="CC581" i="14"/>
  <c r="CB581" i="14"/>
  <c r="CA581" i="14"/>
  <c r="BZ581" i="14"/>
  <c r="BY581" i="14"/>
  <c r="BX581" i="14"/>
  <c r="BW581" i="14"/>
  <c r="BV581" i="14"/>
  <c r="BU581" i="14"/>
  <c r="BT581" i="14"/>
  <c r="BS581" i="14"/>
  <c r="BR581" i="14"/>
  <c r="BQ581" i="14"/>
  <c r="BP581" i="14"/>
  <c r="BO581" i="14"/>
  <c r="BN581" i="14"/>
  <c r="BM581" i="14"/>
  <c r="BL581" i="14"/>
  <c r="BK581" i="14"/>
  <c r="BJ581" i="14"/>
  <c r="BI581" i="14"/>
  <c r="BH581" i="14"/>
  <c r="BG581" i="14"/>
  <c r="BF581" i="14"/>
  <c r="BE581" i="14"/>
  <c r="BD581" i="14"/>
  <c r="BC581" i="14"/>
  <c r="BB581" i="14"/>
  <c r="BA581" i="14"/>
  <c r="AZ581" i="14"/>
  <c r="AY581" i="14"/>
  <c r="AX581" i="14"/>
  <c r="AW581" i="14"/>
  <c r="AV581" i="14"/>
  <c r="AU581" i="14"/>
  <c r="AT581" i="14"/>
  <c r="AS581" i="14"/>
  <c r="AR581" i="14"/>
  <c r="AQ581" i="14"/>
  <c r="AP581" i="14"/>
  <c r="AO581" i="14"/>
  <c r="AN581" i="14"/>
  <c r="AM581" i="14"/>
  <c r="AL581" i="14"/>
  <c r="AK581" i="14"/>
  <c r="AJ581" i="14"/>
  <c r="AI581" i="14"/>
  <c r="AH581" i="14"/>
  <c r="AG581" i="14"/>
  <c r="AF581" i="14"/>
  <c r="AE581" i="14"/>
  <c r="AD581" i="14"/>
  <c r="AC581" i="14"/>
  <c r="AB581" i="14"/>
  <c r="AA581" i="14"/>
  <c r="Z581" i="14"/>
  <c r="Y581" i="14"/>
  <c r="X581" i="14"/>
  <c r="W581" i="14"/>
  <c r="V581" i="14"/>
  <c r="U581" i="14"/>
  <c r="T581" i="14"/>
  <c r="S581" i="14"/>
  <c r="R581" i="14"/>
  <c r="Q581" i="14"/>
  <c r="P581" i="14"/>
  <c r="O581" i="14"/>
  <c r="N581" i="14"/>
  <c r="M581" i="14"/>
  <c r="L581" i="14"/>
  <c r="K581" i="14"/>
  <c r="J581" i="14"/>
  <c r="I581" i="14"/>
  <c r="H581" i="14"/>
  <c r="G581" i="14"/>
  <c r="JB580" i="14"/>
  <c r="JA580" i="14"/>
  <c r="IZ580" i="14"/>
  <c r="IY580" i="14"/>
  <c r="IX580" i="14"/>
  <c r="IW580" i="14"/>
  <c r="IV580" i="14"/>
  <c r="IU580" i="14"/>
  <c r="IT580" i="14"/>
  <c r="IS580" i="14"/>
  <c r="IR580" i="14"/>
  <c r="IQ580" i="14"/>
  <c r="IP580" i="14"/>
  <c r="IO580" i="14"/>
  <c r="IN580" i="14"/>
  <c r="IM580" i="14"/>
  <c r="IL580" i="14"/>
  <c r="IK580" i="14"/>
  <c r="IJ580" i="14"/>
  <c r="II580" i="14"/>
  <c r="IH580" i="14"/>
  <c r="IG580" i="14"/>
  <c r="IF580" i="14"/>
  <c r="IE580" i="14"/>
  <c r="ID580" i="14"/>
  <c r="IC580" i="14"/>
  <c r="IB580" i="14"/>
  <c r="IA580" i="14"/>
  <c r="HZ580" i="14"/>
  <c r="HY580" i="14"/>
  <c r="HX580" i="14"/>
  <c r="HW580" i="14"/>
  <c r="HV580" i="14"/>
  <c r="HU580" i="14"/>
  <c r="HT580" i="14"/>
  <c r="HS580" i="14"/>
  <c r="HR580" i="14"/>
  <c r="HQ580" i="14"/>
  <c r="HP580" i="14"/>
  <c r="HO580" i="14"/>
  <c r="HN580" i="14"/>
  <c r="HM580" i="14"/>
  <c r="HL580" i="14"/>
  <c r="HK580" i="14"/>
  <c r="HJ580" i="14"/>
  <c r="HI580" i="14"/>
  <c r="HH580" i="14"/>
  <c r="HG580" i="14"/>
  <c r="HF580" i="14"/>
  <c r="HE580" i="14"/>
  <c r="HD580" i="14"/>
  <c r="HC580" i="14"/>
  <c r="HB580" i="14"/>
  <c r="HA580" i="14"/>
  <c r="GZ580" i="14"/>
  <c r="GY580" i="14"/>
  <c r="GX580" i="14"/>
  <c r="GW580" i="14"/>
  <c r="GV580" i="14"/>
  <c r="GU580" i="14"/>
  <c r="GT580" i="14"/>
  <c r="GS580" i="14"/>
  <c r="GR580" i="14"/>
  <c r="GQ580" i="14"/>
  <c r="GP580" i="14"/>
  <c r="GO580" i="14"/>
  <c r="GN580" i="14"/>
  <c r="GM580" i="14"/>
  <c r="GL580" i="14"/>
  <c r="GK580" i="14"/>
  <c r="GJ580" i="14"/>
  <c r="GI580" i="14"/>
  <c r="GH580" i="14"/>
  <c r="GG580" i="14"/>
  <c r="GF580" i="14"/>
  <c r="GE580" i="14"/>
  <c r="GD580" i="14"/>
  <c r="GC580" i="14"/>
  <c r="GB580" i="14"/>
  <c r="GA580" i="14"/>
  <c r="FZ580" i="14"/>
  <c r="FY580" i="14"/>
  <c r="FX580" i="14"/>
  <c r="FW580" i="14"/>
  <c r="FV580" i="14"/>
  <c r="FU580" i="14"/>
  <c r="FT580" i="14"/>
  <c r="FS580" i="14"/>
  <c r="FR580" i="14"/>
  <c r="FQ580" i="14"/>
  <c r="FP580" i="14"/>
  <c r="FO580" i="14"/>
  <c r="FN580" i="14"/>
  <c r="FM580" i="14"/>
  <c r="FL580" i="14"/>
  <c r="FK580" i="14"/>
  <c r="FJ580" i="14"/>
  <c r="FI580" i="14"/>
  <c r="FH580" i="14"/>
  <c r="FG580" i="14"/>
  <c r="FF580" i="14"/>
  <c r="FE580" i="14"/>
  <c r="FD580" i="14"/>
  <c r="FC580" i="14"/>
  <c r="FB580" i="14"/>
  <c r="FA580" i="14"/>
  <c r="EZ580" i="14"/>
  <c r="EY580" i="14"/>
  <c r="EX580" i="14"/>
  <c r="EW580" i="14"/>
  <c r="EV580" i="14"/>
  <c r="EU580" i="14"/>
  <c r="ET580" i="14"/>
  <c r="ES580" i="14"/>
  <c r="ER580" i="14"/>
  <c r="EQ580" i="14"/>
  <c r="EP580" i="14"/>
  <c r="EO580" i="14"/>
  <c r="EN580" i="14"/>
  <c r="EM580" i="14"/>
  <c r="EL580" i="14"/>
  <c r="EK580" i="14"/>
  <c r="EJ580" i="14"/>
  <c r="EI580" i="14"/>
  <c r="EH580" i="14"/>
  <c r="EG580" i="14"/>
  <c r="EF580" i="14"/>
  <c r="EE580" i="14"/>
  <c r="ED580" i="14"/>
  <c r="EC580" i="14"/>
  <c r="EB580" i="14"/>
  <c r="EA580" i="14"/>
  <c r="DZ580" i="14"/>
  <c r="DY580" i="14"/>
  <c r="DX580" i="14"/>
  <c r="DW580" i="14"/>
  <c r="DV580" i="14"/>
  <c r="DU580" i="14"/>
  <c r="DT580" i="14"/>
  <c r="DS580" i="14"/>
  <c r="DR580" i="14"/>
  <c r="DQ580" i="14"/>
  <c r="DP580" i="14"/>
  <c r="DO580" i="14"/>
  <c r="DN580" i="14"/>
  <c r="DM580" i="14"/>
  <c r="DL580" i="14"/>
  <c r="DK580" i="14"/>
  <c r="DJ580" i="14"/>
  <c r="DI580" i="14"/>
  <c r="DH580" i="14"/>
  <c r="DG580" i="14"/>
  <c r="DF580" i="14"/>
  <c r="DE580" i="14"/>
  <c r="DD580" i="14"/>
  <c r="DC580" i="14"/>
  <c r="DB580" i="14"/>
  <c r="DA580" i="14"/>
  <c r="CZ580" i="14"/>
  <c r="CY580" i="14"/>
  <c r="CX580" i="14"/>
  <c r="CW580" i="14"/>
  <c r="CV580" i="14"/>
  <c r="CU580" i="14"/>
  <c r="CT580" i="14"/>
  <c r="CS580" i="14"/>
  <c r="CR580" i="14"/>
  <c r="CQ580" i="14"/>
  <c r="CP580" i="14"/>
  <c r="CO580" i="14"/>
  <c r="CN580" i="14"/>
  <c r="CM580" i="14"/>
  <c r="CL580" i="14"/>
  <c r="CK580" i="14"/>
  <c r="CJ580" i="14"/>
  <c r="CI580" i="14"/>
  <c r="CH580" i="14"/>
  <c r="CG580" i="14"/>
  <c r="CF580" i="14"/>
  <c r="CE580" i="14"/>
  <c r="CD580" i="14"/>
  <c r="CC580" i="14"/>
  <c r="CB580" i="14"/>
  <c r="CA580" i="14"/>
  <c r="BZ580" i="14"/>
  <c r="BY580" i="14"/>
  <c r="BX580" i="14"/>
  <c r="BW580" i="14"/>
  <c r="BV580" i="14"/>
  <c r="BU580" i="14"/>
  <c r="BT580" i="14"/>
  <c r="BS580" i="14"/>
  <c r="BR580" i="14"/>
  <c r="BQ580" i="14"/>
  <c r="BP580" i="14"/>
  <c r="BO580" i="14"/>
  <c r="BN580" i="14"/>
  <c r="BM580" i="14"/>
  <c r="BL580" i="14"/>
  <c r="BK580" i="14"/>
  <c r="BJ580" i="14"/>
  <c r="BI580" i="14"/>
  <c r="BH580" i="14"/>
  <c r="BG580" i="14"/>
  <c r="BF580" i="14"/>
  <c r="BE580" i="14"/>
  <c r="BD580" i="14"/>
  <c r="BC580" i="14"/>
  <c r="BB580" i="14"/>
  <c r="BA580" i="14"/>
  <c r="AZ580" i="14"/>
  <c r="AY580" i="14"/>
  <c r="AX580" i="14"/>
  <c r="AW580" i="14"/>
  <c r="AV580" i="14"/>
  <c r="AU580" i="14"/>
  <c r="AT580" i="14"/>
  <c r="AS580" i="14"/>
  <c r="AR580" i="14"/>
  <c r="AQ580" i="14"/>
  <c r="AP580" i="14"/>
  <c r="AO580" i="14"/>
  <c r="AN580" i="14"/>
  <c r="AM580" i="14"/>
  <c r="AL580" i="14"/>
  <c r="AK580" i="14"/>
  <c r="AJ580" i="14"/>
  <c r="AI580" i="14"/>
  <c r="AH580" i="14"/>
  <c r="AG580" i="14"/>
  <c r="AF580" i="14"/>
  <c r="AE580" i="14"/>
  <c r="AD580" i="14"/>
  <c r="AC580" i="14"/>
  <c r="AB580" i="14"/>
  <c r="AA580" i="14"/>
  <c r="Z580" i="14"/>
  <c r="Y580" i="14"/>
  <c r="X580" i="14"/>
  <c r="W580" i="14"/>
  <c r="V580" i="14"/>
  <c r="U580" i="14"/>
  <c r="T580" i="14"/>
  <c r="S580" i="14"/>
  <c r="R580" i="14"/>
  <c r="Q580" i="14"/>
  <c r="P580" i="14"/>
  <c r="O580" i="14"/>
  <c r="N580" i="14"/>
  <c r="M580" i="14"/>
  <c r="L580" i="14"/>
  <c r="K580" i="14"/>
  <c r="J580" i="14"/>
  <c r="I580" i="14"/>
  <c r="H580" i="14"/>
  <c r="G580" i="14"/>
  <c r="JB579" i="14"/>
  <c r="JA579" i="14"/>
  <c r="IZ579" i="14"/>
  <c r="IY579" i="14"/>
  <c r="IX579" i="14"/>
  <c r="IW579" i="14"/>
  <c r="IV579" i="14"/>
  <c r="IU579" i="14"/>
  <c r="IT579" i="14"/>
  <c r="IS579" i="14"/>
  <c r="IR579" i="14"/>
  <c r="IQ579" i="14"/>
  <c r="IP579" i="14"/>
  <c r="IO579" i="14"/>
  <c r="IN579" i="14"/>
  <c r="IM579" i="14"/>
  <c r="IL579" i="14"/>
  <c r="IK579" i="14"/>
  <c r="IJ579" i="14"/>
  <c r="II579" i="14"/>
  <c r="IH579" i="14"/>
  <c r="IG579" i="14"/>
  <c r="IF579" i="14"/>
  <c r="IE579" i="14"/>
  <c r="ID579" i="14"/>
  <c r="IC579" i="14"/>
  <c r="IB579" i="14"/>
  <c r="IA579" i="14"/>
  <c r="HZ579" i="14"/>
  <c r="HY579" i="14"/>
  <c r="HX579" i="14"/>
  <c r="HW579" i="14"/>
  <c r="HV579" i="14"/>
  <c r="HU579" i="14"/>
  <c r="HT579" i="14"/>
  <c r="HS579" i="14"/>
  <c r="HR579" i="14"/>
  <c r="HQ579" i="14"/>
  <c r="HP579" i="14"/>
  <c r="HO579" i="14"/>
  <c r="HN579" i="14"/>
  <c r="HM579" i="14"/>
  <c r="HL579" i="14"/>
  <c r="HK579" i="14"/>
  <c r="HJ579" i="14"/>
  <c r="HI579" i="14"/>
  <c r="HH579" i="14"/>
  <c r="HG579" i="14"/>
  <c r="HF579" i="14"/>
  <c r="HE579" i="14"/>
  <c r="HD579" i="14"/>
  <c r="HC579" i="14"/>
  <c r="HB579" i="14"/>
  <c r="HA579" i="14"/>
  <c r="GZ579" i="14"/>
  <c r="GY579" i="14"/>
  <c r="GX579" i="14"/>
  <c r="GW579" i="14"/>
  <c r="GV579" i="14"/>
  <c r="GU579" i="14"/>
  <c r="GT579" i="14"/>
  <c r="GS579" i="14"/>
  <c r="GR579" i="14"/>
  <c r="GQ579" i="14"/>
  <c r="GP579" i="14"/>
  <c r="GO579" i="14"/>
  <c r="GN579" i="14"/>
  <c r="GM579" i="14"/>
  <c r="GL579" i="14"/>
  <c r="GK579" i="14"/>
  <c r="GJ579" i="14"/>
  <c r="GI579" i="14"/>
  <c r="GH579" i="14"/>
  <c r="GG579" i="14"/>
  <c r="GF579" i="14"/>
  <c r="GE579" i="14"/>
  <c r="GD579" i="14"/>
  <c r="GC579" i="14"/>
  <c r="GB579" i="14"/>
  <c r="GA579" i="14"/>
  <c r="FZ579" i="14"/>
  <c r="FY579" i="14"/>
  <c r="FX579" i="14"/>
  <c r="FW579" i="14"/>
  <c r="FV579" i="14"/>
  <c r="FU579" i="14"/>
  <c r="FT579" i="14"/>
  <c r="FS579" i="14"/>
  <c r="FR579" i="14"/>
  <c r="FQ579" i="14"/>
  <c r="FP579" i="14"/>
  <c r="FO579" i="14"/>
  <c r="FN579" i="14"/>
  <c r="FM579" i="14"/>
  <c r="FL579" i="14"/>
  <c r="FK579" i="14"/>
  <c r="FJ579" i="14"/>
  <c r="FI579" i="14"/>
  <c r="FH579" i="14"/>
  <c r="FG579" i="14"/>
  <c r="FF579" i="14"/>
  <c r="FE579" i="14"/>
  <c r="FD579" i="14"/>
  <c r="FC579" i="14"/>
  <c r="FB579" i="14"/>
  <c r="FA579" i="14"/>
  <c r="EZ579" i="14"/>
  <c r="EY579" i="14"/>
  <c r="EX579" i="14"/>
  <c r="EW579" i="14"/>
  <c r="EV579" i="14"/>
  <c r="EU579" i="14"/>
  <c r="ET579" i="14"/>
  <c r="ES579" i="14"/>
  <c r="ER579" i="14"/>
  <c r="EQ579" i="14"/>
  <c r="EP579" i="14"/>
  <c r="EO579" i="14"/>
  <c r="EN579" i="14"/>
  <c r="EM579" i="14"/>
  <c r="EL579" i="14"/>
  <c r="EK579" i="14"/>
  <c r="EJ579" i="14"/>
  <c r="EI579" i="14"/>
  <c r="EH579" i="14"/>
  <c r="EG579" i="14"/>
  <c r="EF579" i="14"/>
  <c r="EE579" i="14"/>
  <c r="ED579" i="14"/>
  <c r="EC579" i="14"/>
  <c r="EB579" i="14"/>
  <c r="EA579" i="14"/>
  <c r="DZ579" i="14"/>
  <c r="DY579" i="14"/>
  <c r="DX579" i="14"/>
  <c r="DW579" i="14"/>
  <c r="DV579" i="14"/>
  <c r="DU579" i="14"/>
  <c r="DT579" i="14"/>
  <c r="DS579" i="14"/>
  <c r="DR579" i="14"/>
  <c r="DQ579" i="14"/>
  <c r="DP579" i="14"/>
  <c r="DO579" i="14"/>
  <c r="DN579" i="14"/>
  <c r="DM579" i="14"/>
  <c r="DL579" i="14"/>
  <c r="DK579" i="14"/>
  <c r="DJ579" i="14"/>
  <c r="DI579" i="14"/>
  <c r="DH579" i="14"/>
  <c r="DG579" i="14"/>
  <c r="DF579" i="14"/>
  <c r="DE579" i="14"/>
  <c r="DD579" i="14"/>
  <c r="DC579" i="14"/>
  <c r="DB579" i="14"/>
  <c r="DA579" i="14"/>
  <c r="CZ579" i="14"/>
  <c r="CY579" i="14"/>
  <c r="CX579" i="14"/>
  <c r="CW579" i="14"/>
  <c r="CV579" i="14"/>
  <c r="CU579" i="14"/>
  <c r="CT579" i="14"/>
  <c r="CS579" i="14"/>
  <c r="CR579" i="14"/>
  <c r="CQ579" i="14"/>
  <c r="CP579" i="14"/>
  <c r="CO579" i="14"/>
  <c r="CN579" i="14"/>
  <c r="CM579" i="14"/>
  <c r="CL579" i="14"/>
  <c r="CK579" i="14"/>
  <c r="CJ579" i="14"/>
  <c r="CI579" i="14"/>
  <c r="CH579" i="14"/>
  <c r="CG579" i="14"/>
  <c r="CF579" i="14"/>
  <c r="CE579" i="14"/>
  <c r="CD579" i="14"/>
  <c r="CC579" i="14"/>
  <c r="CB579" i="14"/>
  <c r="CA579" i="14"/>
  <c r="BZ579" i="14"/>
  <c r="BY579" i="14"/>
  <c r="BX579" i="14"/>
  <c r="BW579" i="14"/>
  <c r="BV579" i="14"/>
  <c r="BU579" i="14"/>
  <c r="BT579" i="14"/>
  <c r="BS579" i="14"/>
  <c r="BR579" i="14"/>
  <c r="BQ579" i="14"/>
  <c r="BP579" i="14"/>
  <c r="BO579" i="14"/>
  <c r="BN579" i="14"/>
  <c r="BM579" i="14"/>
  <c r="BL579" i="14"/>
  <c r="BK579" i="14"/>
  <c r="BJ579" i="14"/>
  <c r="BI579" i="14"/>
  <c r="BH579" i="14"/>
  <c r="BG579" i="14"/>
  <c r="BF579" i="14"/>
  <c r="BE579" i="14"/>
  <c r="BD579" i="14"/>
  <c r="BC579" i="14"/>
  <c r="BB579" i="14"/>
  <c r="BA579" i="14"/>
  <c r="AZ579" i="14"/>
  <c r="AY579" i="14"/>
  <c r="AX579" i="14"/>
  <c r="AW579" i="14"/>
  <c r="AV579" i="14"/>
  <c r="AU579" i="14"/>
  <c r="AT579" i="14"/>
  <c r="AS579" i="14"/>
  <c r="AR579" i="14"/>
  <c r="AQ579" i="14"/>
  <c r="AP579" i="14"/>
  <c r="AO579" i="14"/>
  <c r="AN579" i="14"/>
  <c r="AM579" i="14"/>
  <c r="AL579" i="14"/>
  <c r="AK579" i="14"/>
  <c r="AJ579" i="14"/>
  <c r="AI579" i="14"/>
  <c r="AH579" i="14"/>
  <c r="AG579" i="14"/>
  <c r="AF579" i="14"/>
  <c r="AE579" i="14"/>
  <c r="AD579" i="14"/>
  <c r="AC579" i="14"/>
  <c r="AB579" i="14"/>
  <c r="AA579" i="14"/>
  <c r="Z579" i="14"/>
  <c r="Y579" i="14"/>
  <c r="X579" i="14"/>
  <c r="W579" i="14"/>
  <c r="V579" i="14"/>
  <c r="U579" i="14"/>
  <c r="T579" i="14"/>
  <c r="S579" i="14"/>
  <c r="R579" i="14"/>
  <c r="Q579" i="14"/>
  <c r="P579" i="14"/>
  <c r="O579" i="14"/>
  <c r="N579" i="14"/>
  <c r="M579" i="14"/>
  <c r="L579" i="14"/>
  <c r="K579" i="14"/>
  <c r="J579" i="14"/>
  <c r="I579" i="14"/>
  <c r="H579" i="14"/>
  <c r="G579" i="14"/>
  <c r="JB578" i="14"/>
  <c r="JA578" i="14"/>
  <c r="IZ578" i="14"/>
  <c r="IY578" i="14"/>
  <c r="IX578" i="14"/>
  <c r="IW578" i="14"/>
  <c r="IV578" i="14"/>
  <c r="IU578" i="14"/>
  <c r="IT578" i="14"/>
  <c r="IS578" i="14"/>
  <c r="IR578" i="14"/>
  <c r="IQ578" i="14"/>
  <c r="IP578" i="14"/>
  <c r="IO578" i="14"/>
  <c r="IN578" i="14"/>
  <c r="IM578" i="14"/>
  <c r="IL578" i="14"/>
  <c r="IK578" i="14"/>
  <c r="IJ578" i="14"/>
  <c r="II578" i="14"/>
  <c r="IH578" i="14"/>
  <c r="IG578" i="14"/>
  <c r="IF578" i="14"/>
  <c r="IE578" i="14"/>
  <c r="ID578" i="14"/>
  <c r="IC578" i="14"/>
  <c r="IB578" i="14"/>
  <c r="IA578" i="14"/>
  <c r="HZ578" i="14"/>
  <c r="HY578" i="14"/>
  <c r="HX578" i="14"/>
  <c r="HW578" i="14"/>
  <c r="HV578" i="14"/>
  <c r="HU578" i="14"/>
  <c r="HT578" i="14"/>
  <c r="HS578" i="14"/>
  <c r="HR578" i="14"/>
  <c r="HQ578" i="14"/>
  <c r="HP578" i="14"/>
  <c r="HO578" i="14"/>
  <c r="HN578" i="14"/>
  <c r="HM578" i="14"/>
  <c r="HL578" i="14"/>
  <c r="HK578" i="14"/>
  <c r="HJ578" i="14"/>
  <c r="HI578" i="14"/>
  <c r="HH578" i="14"/>
  <c r="HG578" i="14"/>
  <c r="HF578" i="14"/>
  <c r="HE578" i="14"/>
  <c r="HD578" i="14"/>
  <c r="HC578" i="14"/>
  <c r="HB578" i="14"/>
  <c r="HA578" i="14"/>
  <c r="GZ578" i="14"/>
  <c r="GY578" i="14"/>
  <c r="GX578" i="14"/>
  <c r="GW578" i="14"/>
  <c r="GV578" i="14"/>
  <c r="GU578" i="14"/>
  <c r="GT578" i="14"/>
  <c r="GS578" i="14"/>
  <c r="GR578" i="14"/>
  <c r="GQ578" i="14"/>
  <c r="GP578" i="14"/>
  <c r="GO578" i="14"/>
  <c r="GN578" i="14"/>
  <c r="GM578" i="14"/>
  <c r="GL578" i="14"/>
  <c r="GK578" i="14"/>
  <c r="GJ578" i="14"/>
  <c r="GI578" i="14"/>
  <c r="GH578" i="14"/>
  <c r="GG578" i="14"/>
  <c r="GF578" i="14"/>
  <c r="GE578" i="14"/>
  <c r="GD578" i="14"/>
  <c r="GC578" i="14"/>
  <c r="GB578" i="14"/>
  <c r="GA578" i="14"/>
  <c r="FZ578" i="14"/>
  <c r="FY578" i="14"/>
  <c r="FX578" i="14"/>
  <c r="FW578" i="14"/>
  <c r="FV578" i="14"/>
  <c r="FU578" i="14"/>
  <c r="FT578" i="14"/>
  <c r="FS578" i="14"/>
  <c r="FR578" i="14"/>
  <c r="FQ578" i="14"/>
  <c r="FP578" i="14"/>
  <c r="FO578" i="14"/>
  <c r="FN578" i="14"/>
  <c r="FM578" i="14"/>
  <c r="FL578" i="14"/>
  <c r="FK578" i="14"/>
  <c r="FJ578" i="14"/>
  <c r="FI578" i="14"/>
  <c r="FH578" i="14"/>
  <c r="FG578" i="14"/>
  <c r="FF578" i="14"/>
  <c r="FE578" i="14"/>
  <c r="FD578" i="14"/>
  <c r="FC578" i="14"/>
  <c r="FB578" i="14"/>
  <c r="FA578" i="14"/>
  <c r="EZ578" i="14"/>
  <c r="EY578" i="14"/>
  <c r="EX578" i="14"/>
  <c r="EW578" i="14"/>
  <c r="EV578" i="14"/>
  <c r="EU578" i="14"/>
  <c r="ET578" i="14"/>
  <c r="ES578" i="14"/>
  <c r="ER578" i="14"/>
  <c r="EQ578" i="14"/>
  <c r="EP578" i="14"/>
  <c r="EO578" i="14"/>
  <c r="EN578" i="14"/>
  <c r="EM578" i="14"/>
  <c r="EL578" i="14"/>
  <c r="EK578" i="14"/>
  <c r="EJ578" i="14"/>
  <c r="EI578" i="14"/>
  <c r="EH578" i="14"/>
  <c r="EG578" i="14"/>
  <c r="EF578" i="14"/>
  <c r="EE578" i="14"/>
  <c r="ED578" i="14"/>
  <c r="EC578" i="14"/>
  <c r="EB578" i="14"/>
  <c r="EA578" i="14"/>
  <c r="DZ578" i="14"/>
  <c r="DY578" i="14"/>
  <c r="DX578" i="14"/>
  <c r="DW578" i="14"/>
  <c r="DV578" i="14"/>
  <c r="DU578" i="14"/>
  <c r="DT578" i="14"/>
  <c r="DS578" i="14"/>
  <c r="DR578" i="14"/>
  <c r="DQ578" i="14"/>
  <c r="DP578" i="14"/>
  <c r="DO578" i="14"/>
  <c r="DN578" i="14"/>
  <c r="DM578" i="14"/>
  <c r="DL578" i="14"/>
  <c r="DK578" i="14"/>
  <c r="DJ578" i="14"/>
  <c r="DI578" i="14"/>
  <c r="DH578" i="14"/>
  <c r="DG578" i="14"/>
  <c r="DF578" i="14"/>
  <c r="DE578" i="14"/>
  <c r="DD578" i="14"/>
  <c r="DC578" i="14"/>
  <c r="DB578" i="14"/>
  <c r="DA578" i="14"/>
  <c r="CZ578" i="14"/>
  <c r="CY578" i="14"/>
  <c r="CX578" i="14"/>
  <c r="CW578" i="14"/>
  <c r="CV578" i="14"/>
  <c r="CU578" i="14"/>
  <c r="CT578" i="14"/>
  <c r="CS578" i="14"/>
  <c r="CR578" i="14"/>
  <c r="CQ578" i="14"/>
  <c r="CP578" i="14"/>
  <c r="CO578" i="14"/>
  <c r="CN578" i="14"/>
  <c r="CM578" i="14"/>
  <c r="CL578" i="14"/>
  <c r="CK578" i="14"/>
  <c r="CJ578" i="14"/>
  <c r="CI578" i="14"/>
  <c r="CH578" i="14"/>
  <c r="CG578" i="14"/>
  <c r="CF578" i="14"/>
  <c r="CE578" i="14"/>
  <c r="CD578" i="14"/>
  <c r="CC578" i="14"/>
  <c r="CB578" i="14"/>
  <c r="CA578" i="14"/>
  <c r="BZ578" i="14"/>
  <c r="BY578" i="14"/>
  <c r="BX578" i="14"/>
  <c r="BW578" i="14"/>
  <c r="BV578" i="14"/>
  <c r="BU578" i="14"/>
  <c r="BT578" i="14"/>
  <c r="BS578" i="14"/>
  <c r="BR578" i="14"/>
  <c r="BQ578" i="14"/>
  <c r="BP578" i="14"/>
  <c r="BO578" i="14"/>
  <c r="BN578" i="14"/>
  <c r="BM578" i="14"/>
  <c r="BL578" i="14"/>
  <c r="BK578" i="14"/>
  <c r="BJ578" i="14"/>
  <c r="BI578" i="14"/>
  <c r="BH578" i="14"/>
  <c r="BG578" i="14"/>
  <c r="BF578" i="14"/>
  <c r="BE578" i="14"/>
  <c r="BD578" i="14"/>
  <c r="BC578" i="14"/>
  <c r="BB578" i="14"/>
  <c r="BA578" i="14"/>
  <c r="AZ578" i="14"/>
  <c r="AY578" i="14"/>
  <c r="AX578" i="14"/>
  <c r="AW578" i="14"/>
  <c r="AV578" i="14"/>
  <c r="AU578" i="14"/>
  <c r="AT578" i="14"/>
  <c r="AS578" i="14"/>
  <c r="AR578" i="14"/>
  <c r="AQ578" i="14"/>
  <c r="AP578" i="14"/>
  <c r="AO578" i="14"/>
  <c r="AN578" i="14"/>
  <c r="AM578" i="14"/>
  <c r="AL578" i="14"/>
  <c r="AK578" i="14"/>
  <c r="AJ578" i="14"/>
  <c r="AI578" i="14"/>
  <c r="AH578" i="14"/>
  <c r="AG578" i="14"/>
  <c r="AF578" i="14"/>
  <c r="AE578" i="14"/>
  <c r="AD578" i="14"/>
  <c r="AC578" i="14"/>
  <c r="AB578" i="14"/>
  <c r="AA578" i="14"/>
  <c r="Z578" i="14"/>
  <c r="Y578" i="14"/>
  <c r="X578" i="14"/>
  <c r="W578" i="14"/>
  <c r="V578" i="14"/>
  <c r="U578" i="14"/>
  <c r="T578" i="14"/>
  <c r="S578" i="14"/>
  <c r="R578" i="14"/>
  <c r="Q578" i="14"/>
  <c r="P578" i="14"/>
  <c r="O578" i="14"/>
  <c r="N578" i="14"/>
  <c r="M578" i="14"/>
  <c r="L578" i="14"/>
  <c r="K578" i="14"/>
  <c r="J578" i="14"/>
  <c r="I578" i="14"/>
  <c r="H578" i="14"/>
  <c r="G578" i="14"/>
  <c r="JB577" i="14"/>
  <c r="JA577" i="14"/>
  <c r="IZ577" i="14"/>
  <c r="IY577" i="14"/>
  <c r="IX577" i="14"/>
  <c r="IW577" i="14"/>
  <c r="IV577" i="14"/>
  <c r="IU577" i="14"/>
  <c r="IT577" i="14"/>
  <c r="IS577" i="14"/>
  <c r="IR577" i="14"/>
  <c r="IQ577" i="14"/>
  <c r="IP577" i="14"/>
  <c r="IO577" i="14"/>
  <c r="IN577" i="14"/>
  <c r="IM577" i="14"/>
  <c r="IL577" i="14"/>
  <c r="IK577" i="14"/>
  <c r="IJ577" i="14"/>
  <c r="II577" i="14"/>
  <c r="IH577" i="14"/>
  <c r="IG577" i="14"/>
  <c r="IF577" i="14"/>
  <c r="IE577" i="14"/>
  <c r="ID577" i="14"/>
  <c r="IC577" i="14"/>
  <c r="IB577" i="14"/>
  <c r="IA577" i="14"/>
  <c r="HZ577" i="14"/>
  <c r="HY577" i="14"/>
  <c r="HX577" i="14"/>
  <c r="HW577" i="14"/>
  <c r="HV577" i="14"/>
  <c r="HU577" i="14"/>
  <c r="HT577" i="14"/>
  <c r="HS577" i="14"/>
  <c r="HR577" i="14"/>
  <c r="HQ577" i="14"/>
  <c r="HP577" i="14"/>
  <c r="HO577" i="14"/>
  <c r="HN577" i="14"/>
  <c r="HM577" i="14"/>
  <c r="HL577" i="14"/>
  <c r="HK577" i="14"/>
  <c r="HJ577" i="14"/>
  <c r="HI577" i="14"/>
  <c r="HH577" i="14"/>
  <c r="HG577" i="14"/>
  <c r="HF577" i="14"/>
  <c r="HE577" i="14"/>
  <c r="HD577" i="14"/>
  <c r="HC577" i="14"/>
  <c r="HB577" i="14"/>
  <c r="HA577" i="14"/>
  <c r="GZ577" i="14"/>
  <c r="GY577" i="14"/>
  <c r="GX577" i="14"/>
  <c r="GW577" i="14"/>
  <c r="GV577" i="14"/>
  <c r="GU577" i="14"/>
  <c r="GT577" i="14"/>
  <c r="GS577" i="14"/>
  <c r="GR577" i="14"/>
  <c r="GQ577" i="14"/>
  <c r="GP577" i="14"/>
  <c r="GO577" i="14"/>
  <c r="GN577" i="14"/>
  <c r="GM577" i="14"/>
  <c r="GL577" i="14"/>
  <c r="GK577" i="14"/>
  <c r="GJ577" i="14"/>
  <c r="GI577" i="14"/>
  <c r="GH577" i="14"/>
  <c r="GG577" i="14"/>
  <c r="GF577" i="14"/>
  <c r="GE577" i="14"/>
  <c r="GD577" i="14"/>
  <c r="GC577" i="14"/>
  <c r="GB577" i="14"/>
  <c r="GA577" i="14"/>
  <c r="FZ577" i="14"/>
  <c r="FY577" i="14"/>
  <c r="FX577" i="14"/>
  <c r="FW577" i="14"/>
  <c r="FV577" i="14"/>
  <c r="FU577" i="14"/>
  <c r="FT577" i="14"/>
  <c r="FS577" i="14"/>
  <c r="FR577" i="14"/>
  <c r="FQ577" i="14"/>
  <c r="FP577" i="14"/>
  <c r="FO577" i="14"/>
  <c r="FN577" i="14"/>
  <c r="FM577" i="14"/>
  <c r="FL577" i="14"/>
  <c r="FK577" i="14"/>
  <c r="FJ577" i="14"/>
  <c r="FI577" i="14"/>
  <c r="FH577" i="14"/>
  <c r="FG577" i="14"/>
  <c r="FF577" i="14"/>
  <c r="FE577" i="14"/>
  <c r="FD577" i="14"/>
  <c r="FC577" i="14"/>
  <c r="FB577" i="14"/>
  <c r="FA577" i="14"/>
  <c r="EZ577" i="14"/>
  <c r="EY577" i="14"/>
  <c r="EX577" i="14"/>
  <c r="EW577" i="14"/>
  <c r="EV577" i="14"/>
  <c r="EU577" i="14"/>
  <c r="ET577" i="14"/>
  <c r="ES577" i="14"/>
  <c r="ER577" i="14"/>
  <c r="EQ577" i="14"/>
  <c r="EP577" i="14"/>
  <c r="EO577" i="14"/>
  <c r="EN577" i="14"/>
  <c r="EM577" i="14"/>
  <c r="EL577" i="14"/>
  <c r="EK577" i="14"/>
  <c r="EJ577" i="14"/>
  <c r="EI577" i="14"/>
  <c r="EH577" i="14"/>
  <c r="EG577" i="14"/>
  <c r="EF577" i="14"/>
  <c r="EE577" i="14"/>
  <c r="ED577" i="14"/>
  <c r="EC577" i="14"/>
  <c r="EB577" i="14"/>
  <c r="EA577" i="14"/>
  <c r="DZ577" i="14"/>
  <c r="DY577" i="14"/>
  <c r="DX577" i="14"/>
  <c r="DW577" i="14"/>
  <c r="DV577" i="14"/>
  <c r="DU577" i="14"/>
  <c r="DT577" i="14"/>
  <c r="DS577" i="14"/>
  <c r="DR577" i="14"/>
  <c r="DQ577" i="14"/>
  <c r="DP577" i="14"/>
  <c r="DO577" i="14"/>
  <c r="DN577" i="14"/>
  <c r="DM577" i="14"/>
  <c r="DL577" i="14"/>
  <c r="DK577" i="14"/>
  <c r="DJ577" i="14"/>
  <c r="DI577" i="14"/>
  <c r="DH577" i="14"/>
  <c r="DG577" i="14"/>
  <c r="DF577" i="14"/>
  <c r="DE577" i="14"/>
  <c r="DD577" i="14"/>
  <c r="DC577" i="14"/>
  <c r="DB577" i="14"/>
  <c r="DA577" i="14"/>
  <c r="CZ577" i="14"/>
  <c r="CY577" i="14"/>
  <c r="CX577" i="14"/>
  <c r="CW577" i="14"/>
  <c r="CV577" i="14"/>
  <c r="CU577" i="14"/>
  <c r="CT577" i="14"/>
  <c r="CS577" i="14"/>
  <c r="CR577" i="14"/>
  <c r="CQ577" i="14"/>
  <c r="CP577" i="14"/>
  <c r="CO577" i="14"/>
  <c r="CN577" i="14"/>
  <c r="CM577" i="14"/>
  <c r="CL577" i="14"/>
  <c r="CK577" i="14"/>
  <c r="CJ577" i="14"/>
  <c r="CI577" i="14"/>
  <c r="CH577" i="14"/>
  <c r="CG577" i="14"/>
  <c r="CF577" i="14"/>
  <c r="CE577" i="14"/>
  <c r="CD577" i="14"/>
  <c r="CC577" i="14"/>
  <c r="CB577" i="14"/>
  <c r="CA577" i="14"/>
  <c r="BZ577" i="14"/>
  <c r="BY577" i="14"/>
  <c r="BX577" i="14"/>
  <c r="BW577" i="14"/>
  <c r="BV577" i="14"/>
  <c r="BU577" i="14"/>
  <c r="BT577" i="14"/>
  <c r="BS577" i="14"/>
  <c r="BR577" i="14"/>
  <c r="BQ577" i="14"/>
  <c r="BP577" i="14"/>
  <c r="BO577" i="14"/>
  <c r="BN577" i="14"/>
  <c r="BM577" i="14"/>
  <c r="BL577" i="14"/>
  <c r="BK577" i="14"/>
  <c r="BJ577" i="14"/>
  <c r="BI577" i="14"/>
  <c r="BH577" i="14"/>
  <c r="BG577" i="14"/>
  <c r="BF577" i="14"/>
  <c r="BE577" i="14"/>
  <c r="BD577" i="14"/>
  <c r="BC577" i="14"/>
  <c r="BB577" i="14"/>
  <c r="BA577" i="14"/>
  <c r="AZ577" i="14"/>
  <c r="AY577" i="14"/>
  <c r="AX577" i="14"/>
  <c r="AW577" i="14"/>
  <c r="AV577" i="14"/>
  <c r="AU577" i="14"/>
  <c r="AT577" i="14"/>
  <c r="AS577" i="14"/>
  <c r="AR577" i="14"/>
  <c r="AQ577" i="14"/>
  <c r="AP577" i="14"/>
  <c r="AO577" i="14"/>
  <c r="AN577" i="14"/>
  <c r="AM577" i="14"/>
  <c r="AL577" i="14"/>
  <c r="AK577" i="14"/>
  <c r="AJ577" i="14"/>
  <c r="AI577" i="14"/>
  <c r="AH577" i="14"/>
  <c r="AG577" i="14"/>
  <c r="AF577" i="14"/>
  <c r="AE577" i="14"/>
  <c r="AD577" i="14"/>
  <c r="AC577" i="14"/>
  <c r="AB577" i="14"/>
  <c r="AA577" i="14"/>
  <c r="Z577" i="14"/>
  <c r="Y577" i="14"/>
  <c r="X577" i="14"/>
  <c r="W577" i="14"/>
  <c r="V577" i="14"/>
  <c r="U577" i="14"/>
  <c r="T577" i="14"/>
  <c r="S577" i="14"/>
  <c r="R577" i="14"/>
  <c r="Q577" i="14"/>
  <c r="P577" i="14"/>
  <c r="O577" i="14"/>
  <c r="N577" i="14"/>
  <c r="M577" i="14"/>
  <c r="L577" i="14"/>
  <c r="K577" i="14"/>
  <c r="J577" i="14"/>
  <c r="I577" i="14"/>
  <c r="H577" i="14"/>
  <c r="G577" i="14"/>
  <c r="JB576" i="14"/>
  <c r="JA576" i="14"/>
  <c r="IZ576" i="14"/>
  <c r="IY576" i="14"/>
  <c r="IX576" i="14"/>
  <c r="IW576" i="14"/>
  <c r="IV576" i="14"/>
  <c r="IU576" i="14"/>
  <c r="IT576" i="14"/>
  <c r="IS576" i="14"/>
  <c r="IR576" i="14"/>
  <c r="IQ576" i="14"/>
  <c r="IP576" i="14"/>
  <c r="IO576" i="14"/>
  <c r="IN576" i="14"/>
  <c r="IM576" i="14"/>
  <c r="IL576" i="14"/>
  <c r="IK576" i="14"/>
  <c r="IJ576" i="14"/>
  <c r="II576" i="14"/>
  <c r="IH576" i="14"/>
  <c r="IG576" i="14"/>
  <c r="IF576" i="14"/>
  <c r="IE576" i="14"/>
  <c r="ID576" i="14"/>
  <c r="IC576" i="14"/>
  <c r="IB576" i="14"/>
  <c r="IA576" i="14"/>
  <c r="HZ576" i="14"/>
  <c r="HY576" i="14"/>
  <c r="HX576" i="14"/>
  <c r="HW576" i="14"/>
  <c r="HV576" i="14"/>
  <c r="HU576" i="14"/>
  <c r="HT576" i="14"/>
  <c r="HS576" i="14"/>
  <c r="HR576" i="14"/>
  <c r="HQ576" i="14"/>
  <c r="HP576" i="14"/>
  <c r="HO576" i="14"/>
  <c r="HN576" i="14"/>
  <c r="HM576" i="14"/>
  <c r="HL576" i="14"/>
  <c r="HK576" i="14"/>
  <c r="HJ576" i="14"/>
  <c r="HI576" i="14"/>
  <c r="HH576" i="14"/>
  <c r="HG576" i="14"/>
  <c r="HF576" i="14"/>
  <c r="HE576" i="14"/>
  <c r="HD576" i="14"/>
  <c r="HC576" i="14"/>
  <c r="HB576" i="14"/>
  <c r="HA576" i="14"/>
  <c r="GZ576" i="14"/>
  <c r="GY576" i="14"/>
  <c r="GX576" i="14"/>
  <c r="GW576" i="14"/>
  <c r="GV576" i="14"/>
  <c r="GU576" i="14"/>
  <c r="GT576" i="14"/>
  <c r="GS576" i="14"/>
  <c r="GR576" i="14"/>
  <c r="GQ576" i="14"/>
  <c r="GP576" i="14"/>
  <c r="GO576" i="14"/>
  <c r="GN576" i="14"/>
  <c r="GM576" i="14"/>
  <c r="GL576" i="14"/>
  <c r="GK576" i="14"/>
  <c r="GJ576" i="14"/>
  <c r="GI576" i="14"/>
  <c r="GH576" i="14"/>
  <c r="GG576" i="14"/>
  <c r="GF576" i="14"/>
  <c r="GE576" i="14"/>
  <c r="GD576" i="14"/>
  <c r="GC576" i="14"/>
  <c r="GB576" i="14"/>
  <c r="GA576" i="14"/>
  <c r="FZ576" i="14"/>
  <c r="FY576" i="14"/>
  <c r="FX576" i="14"/>
  <c r="FW576" i="14"/>
  <c r="FV576" i="14"/>
  <c r="FU576" i="14"/>
  <c r="FT576" i="14"/>
  <c r="FS576" i="14"/>
  <c r="FR576" i="14"/>
  <c r="FQ576" i="14"/>
  <c r="FP576" i="14"/>
  <c r="FO576" i="14"/>
  <c r="FN576" i="14"/>
  <c r="FM576" i="14"/>
  <c r="FL576" i="14"/>
  <c r="FK576" i="14"/>
  <c r="FJ576" i="14"/>
  <c r="FI576" i="14"/>
  <c r="FH576" i="14"/>
  <c r="FG576" i="14"/>
  <c r="FF576" i="14"/>
  <c r="FE576" i="14"/>
  <c r="FD576" i="14"/>
  <c r="FC576" i="14"/>
  <c r="FB576" i="14"/>
  <c r="FA576" i="14"/>
  <c r="EZ576" i="14"/>
  <c r="EY576" i="14"/>
  <c r="EX576" i="14"/>
  <c r="EW576" i="14"/>
  <c r="EV576" i="14"/>
  <c r="EU576" i="14"/>
  <c r="ET576" i="14"/>
  <c r="ES576" i="14"/>
  <c r="ER576" i="14"/>
  <c r="EQ576" i="14"/>
  <c r="EP576" i="14"/>
  <c r="EO576" i="14"/>
  <c r="EN576" i="14"/>
  <c r="EM576" i="14"/>
  <c r="EL576" i="14"/>
  <c r="EK576" i="14"/>
  <c r="EJ576" i="14"/>
  <c r="EI576" i="14"/>
  <c r="EH576" i="14"/>
  <c r="EG576" i="14"/>
  <c r="EF576" i="14"/>
  <c r="EE576" i="14"/>
  <c r="ED576" i="14"/>
  <c r="EC576" i="14"/>
  <c r="EB576" i="14"/>
  <c r="EA576" i="14"/>
  <c r="DZ576" i="14"/>
  <c r="DY576" i="14"/>
  <c r="DX576" i="14"/>
  <c r="DW576" i="14"/>
  <c r="DV576" i="14"/>
  <c r="DU576" i="14"/>
  <c r="DT576" i="14"/>
  <c r="DS576" i="14"/>
  <c r="DR576" i="14"/>
  <c r="DQ576" i="14"/>
  <c r="DP576" i="14"/>
  <c r="DO576" i="14"/>
  <c r="DN576" i="14"/>
  <c r="DM576" i="14"/>
  <c r="DL576" i="14"/>
  <c r="DK576" i="14"/>
  <c r="DJ576" i="14"/>
  <c r="DI576" i="14"/>
  <c r="DH576" i="14"/>
  <c r="DG576" i="14"/>
  <c r="DF576" i="14"/>
  <c r="DE576" i="14"/>
  <c r="DD576" i="14"/>
  <c r="DC576" i="14"/>
  <c r="DB576" i="14"/>
  <c r="DA576" i="14"/>
  <c r="CZ576" i="14"/>
  <c r="CY576" i="14"/>
  <c r="CX576" i="14"/>
  <c r="CW576" i="14"/>
  <c r="CV576" i="14"/>
  <c r="CU576" i="14"/>
  <c r="CT576" i="14"/>
  <c r="CS576" i="14"/>
  <c r="CR576" i="14"/>
  <c r="CQ576" i="14"/>
  <c r="CP576" i="14"/>
  <c r="CO576" i="14"/>
  <c r="CN576" i="14"/>
  <c r="CM576" i="14"/>
  <c r="CL576" i="14"/>
  <c r="CK576" i="14"/>
  <c r="CJ576" i="14"/>
  <c r="CI576" i="14"/>
  <c r="CH576" i="14"/>
  <c r="CG576" i="14"/>
  <c r="CF576" i="14"/>
  <c r="CE576" i="14"/>
  <c r="CD576" i="14"/>
  <c r="CC576" i="14"/>
  <c r="CB576" i="14"/>
  <c r="CA576" i="14"/>
  <c r="BZ576" i="14"/>
  <c r="BY576" i="14"/>
  <c r="BX576" i="14"/>
  <c r="BW576" i="14"/>
  <c r="BV576" i="14"/>
  <c r="BU576" i="14"/>
  <c r="BT576" i="14"/>
  <c r="BS576" i="14"/>
  <c r="BR576" i="14"/>
  <c r="BQ576" i="14"/>
  <c r="BP576" i="14"/>
  <c r="BO576" i="14"/>
  <c r="BN576" i="14"/>
  <c r="BM576" i="14"/>
  <c r="BL576" i="14"/>
  <c r="BK576" i="14"/>
  <c r="BJ576" i="14"/>
  <c r="BI576" i="14"/>
  <c r="BH576" i="14"/>
  <c r="BG576" i="14"/>
  <c r="BF576" i="14"/>
  <c r="BE576" i="14"/>
  <c r="BD576" i="14"/>
  <c r="BC576" i="14"/>
  <c r="BB576" i="14"/>
  <c r="BA576" i="14"/>
  <c r="AZ576" i="14"/>
  <c r="AY576" i="14"/>
  <c r="AX576" i="14"/>
  <c r="AW576" i="14"/>
  <c r="AV576" i="14"/>
  <c r="AU576" i="14"/>
  <c r="AT576" i="14"/>
  <c r="AS576" i="14"/>
  <c r="AR576" i="14"/>
  <c r="AQ576" i="14"/>
  <c r="AP576" i="14"/>
  <c r="AO576" i="14"/>
  <c r="AN576" i="14"/>
  <c r="AM576" i="14"/>
  <c r="AL576" i="14"/>
  <c r="AK576" i="14"/>
  <c r="AJ576" i="14"/>
  <c r="AI576" i="14"/>
  <c r="AH576" i="14"/>
  <c r="AG576" i="14"/>
  <c r="AF576" i="14"/>
  <c r="AE576" i="14"/>
  <c r="AD576" i="14"/>
  <c r="AC576" i="14"/>
  <c r="AB576" i="14"/>
  <c r="AA576" i="14"/>
  <c r="Z576" i="14"/>
  <c r="Y576" i="14"/>
  <c r="X576" i="14"/>
  <c r="W576" i="14"/>
  <c r="V576" i="14"/>
  <c r="U576" i="14"/>
  <c r="T576" i="14"/>
  <c r="S576" i="14"/>
  <c r="R576" i="14"/>
  <c r="Q576" i="14"/>
  <c r="P576" i="14"/>
  <c r="O576" i="14"/>
  <c r="N576" i="14"/>
  <c r="M576" i="14"/>
  <c r="L576" i="14"/>
  <c r="K576" i="14"/>
  <c r="J576" i="14"/>
  <c r="I576" i="14"/>
  <c r="H576" i="14"/>
  <c r="G576" i="14"/>
  <c r="JB575" i="14"/>
  <c r="JA575" i="14"/>
  <c r="IZ575" i="14"/>
  <c r="IY575" i="14"/>
  <c r="IX575" i="14"/>
  <c r="IW575" i="14"/>
  <c r="IV575" i="14"/>
  <c r="IU575" i="14"/>
  <c r="IT575" i="14"/>
  <c r="IS575" i="14"/>
  <c r="IR575" i="14"/>
  <c r="IQ575" i="14"/>
  <c r="IP575" i="14"/>
  <c r="IO575" i="14"/>
  <c r="IN575" i="14"/>
  <c r="IM575" i="14"/>
  <c r="IL575" i="14"/>
  <c r="IK575" i="14"/>
  <c r="IJ575" i="14"/>
  <c r="II575" i="14"/>
  <c r="IH575" i="14"/>
  <c r="IG575" i="14"/>
  <c r="IF575" i="14"/>
  <c r="IE575" i="14"/>
  <c r="ID575" i="14"/>
  <c r="IC575" i="14"/>
  <c r="IB575" i="14"/>
  <c r="IA575" i="14"/>
  <c r="HZ575" i="14"/>
  <c r="HY575" i="14"/>
  <c r="HX575" i="14"/>
  <c r="HW575" i="14"/>
  <c r="HV575" i="14"/>
  <c r="HU575" i="14"/>
  <c r="HT575" i="14"/>
  <c r="HS575" i="14"/>
  <c r="HR575" i="14"/>
  <c r="HQ575" i="14"/>
  <c r="HP575" i="14"/>
  <c r="HO575" i="14"/>
  <c r="HN575" i="14"/>
  <c r="HM575" i="14"/>
  <c r="HL575" i="14"/>
  <c r="HK575" i="14"/>
  <c r="HJ575" i="14"/>
  <c r="HI575" i="14"/>
  <c r="HH575" i="14"/>
  <c r="HG575" i="14"/>
  <c r="HF575" i="14"/>
  <c r="HE575" i="14"/>
  <c r="HD575" i="14"/>
  <c r="HC575" i="14"/>
  <c r="HB575" i="14"/>
  <c r="HA575" i="14"/>
  <c r="GZ575" i="14"/>
  <c r="GY575" i="14"/>
  <c r="GX575" i="14"/>
  <c r="GW575" i="14"/>
  <c r="GV575" i="14"/>
  <c r="GU575" i="14"/>
  <c r="GT575" i="14"/>
  <c r="GS575" i="14"/>
  <c r="GR575" i="14"/>
  <c r="GQ575" i="14"/>
  <c r="GP575" i="14"/>
  <c r="GO575" i="14"/>
  <c r="GN575" i="14"/>
  <c r="GM575" i="14"/>
  <c r="GL575" i="14"/>
  <c r="GK575" i="14"/>
  <c r="GJ575" i="14"/>
  <c r="GI575" i="14"/>
  <c r="GH575" i="14"/>
  <c r="GG575" i="14"/>
  <c r="GF575" i="14"/>
  <c r="GE575" i="14"/>
  <c r="GD575" i="14"/>
  <c r="GC575" i="14"/>
  <c r="GB575" i="14"/>
  <c r="GA575" i="14"/>
  <c r="FZ575" i="14"/>
  <c r="FY575" i="14"/>
  <c r="FX575" i="14"/>
  <c r="FW575" i="14"/>
  <c r="FV575" i="14"/>
  <c r="FU575" i="14"/>
  <c r="FT575" i="14"/>
  <c r="FS575" i="14"/>
  <c r="FR575" i="14"/>
  <c r="FQ575" i="14"/>
  <c r="FP575" i="14"/>
  <c r="FO575" i="14"/>
  <c r="FN575" i="14"/>
  <c r="FM575" i="14"/>
  <c r="FL575" i="14"/>
  <c r="FK575" i="14"/>
  <c r="FJ575" i="14"/>
  <c r="FI575" i="14"/>
  <c r="FH575" i="14"/>
  <c r="FG575" i="14"/>
  <c r="FF575" i="14"/>
  <c r="FE575" i="14"/>
  <c r="FD575" i="14"/>
  <c r="FC575" i="14"/>
  <c r="FB575" i="14"/>
  <c r="FA575" i="14"/>
  <c r="EZ575" i="14"/>
  <c r="EY575" i="14"/>
  <c r="EX575" i="14"/>
  <c r="EW575" i="14"/>
  <c r="EV575" i="14"/>
  <c r="EU575" i="14"/>
  <c r="ET575" i="14"/>
  <c r="ES575" i="14"/>
  <c r="ER575" i="14"/>
  <c r="EQ575" i="14"/>
  <c r="EP575" i="14"/>
  <c r="EO575" i="14"/>
  <c r="EN575" i="14"/>
  <c r="EM575" i="14"/>
  <c r="EL575" i="14"/>
  <c r="EK575" i="14"/>
  <c r="EJ575" i="14"/>
  <c r="EI575" i="14"/>
  <c r="EH575" i="14"/>
  <c r="EG575" i="14"/>
  <c r="EF575" i="14"/>
  <c r="EE575" i="14"/>
  <c r="ED575" i="14"/>
  <c r="EC575" i="14"/>
  <c r="EB575" i="14"/>
  <c r="EA575" i="14"/>
  <c r="DZ575" i="14"/>
  <c r="DY575" i="14"/>
  <c r="DX575" i="14"/>
  <c r="DW575" i="14"/>
  <c r="DV575" i="14"/>
  <c r="DU575" i="14"/>
  <c r="DT575" i="14"/>
  <c r="DS575" i="14"/>
  <c r="DR575" i="14"/>
  <c r="DQ575" i="14"/>
  <c r="DP575" i="14"/>
  <c r="DO575" i="14"/>
  <c r="DN575" i="14"/>
  <c r="DM575" i="14"/>
  <c r="DL575" i="14"/>
  <c r="DK575" i="14"/>
  <c r="DJ575" i="14"/>
  <c r="DI575" i="14"/>
  <c r="DH575" i="14"/>
  <c r="DG575" i="14"/>
  <c r="DF575" i="14"/>
  <c r="DE575" i="14"/>
  <c r="DD575" i="14"/>
  <c r="DC575" i="14"/>
  <c r="DB575" i="14"/>
  <c r="DA575" i="14"/>
  <c r="CZ575" i="14"/>
  <c r="CY575" i="14"/>
  <c r="CX575" i="14"/>
  <c r="CW575" i="14"/>
  <c r="CV575" i="14"/>
  <c r="CU575" i="14"/>
  <c r="CT575" i="14"/>
  <c r="CS575" i="14"/>
  <c r="CR575" i="14"/>
  <c r="CQ575" i="14"/>
  <c r="CP575" i="14"/>
  <c r="CO575" i="14"/>
  <c r="CN575" i="14"/>
  <c r="CM575" i="14"/>
  <c r="CL575" i="14"/>
  <c r="CK575" i="14"/>
  <c r="CJ575" i="14"/>
  <c r="CI575" i="14"/>
  <c r="CH575" i="14"/>
  <c r="CG575" i="14"/>
  <c r="CF575" i="14"/>
  <c r="CE575" i="14"/>
  <c r="CD575" i="14"/>
  <c r="CC575" i="14"/>
  <c r="CB575" i="14"/>
  <c r="CA575" i="14"/>
  <c r="BZ575" i="14"/>
  <c r="BY575" i="14"/>
  <c r="BX575" i="14"/>
  <c r="BW575" i="14"/>
  <c r="BV575" i="14"/>
  <c r="BU575" i="14"/>
  <c r="BT575" i="14"/>
  <c r="BS575" i="14"/>
  <c r="BR575" i="14"/>
  <c r="BQ575" i="14"/>
  <c r="BP575" i="14"/>
  <c r="BO575" i="14"/>
  <c r="BN575" i="14"/>
  <c r="BM575" i="14"/>
  <c r="BL575" i="14"/>
  <c r="BK575" i="14"/>
  <c r="BJ575" i="14"/>
  <c r="BI575" i="14"/>
  <c r="BH575" i="14"/>
  <c r="BG575" i="14"/>
  <c r="BF575" i="14"/>
  <c r="BE575" i="14"/>
  <c r="BD575" i="14"/>
  <c r="BC575" i="14"/>
  <c r="BB575" i="14"/>
  <c r="BA575" i="14"/>
  <c r="AZ575" i="14"/>
  <c r="AY575" i="14"/>
  <c r="AX575" i="14"/>
  <c r="AW575" i="14"/>
  <c r="AV575" i="14"/>
  <c r="AU575" i="14"/>
  <c r="AT575" i="14"/>
  <c r="AS575" i="14"/>
  <c r="AR575" i="14"/>
  <c r="AQ575" i="14"/>
  <c r="AP575" i="14"/>
  <c r="AO575" i="14"/>
  <c r="AN575" i="14"/>
  <c r="AM575" i="14"/>
  <c r="AL575" i="14"/>
  <c r="AK575" i="14"/>
  <c r="AJ575" i="14"/>
  <c r="AI575" i="14"/>
  <c r="AH575" i="14"/>
  <c r="AG575" i="14"/>
  <c r="AF575" i="14"/>
  <c r="AE575" i="14"/>
  <c r="AD575" i="14"/>
  <c r="AC575" i="14"/>
  <c r="AB575" i="14"/>
  <c r="AA575" i="14"/>
  <c r="Z575" i="14"/>
  <c r="Y575" i="14"/>
  <c r="X575" i="14"/>
  <c r="W575" i="14"/>
  <c r="V575" i="14"/>
  <c r="U575" i="14"/>
  <c r="T575" i="14"/>
  <c r="S575" i="14"/>
  <c r="R575" i="14"/>
  <c r="Q575" i="14"/>
  <c r="P575" i="14"/>
  <c r="O575" i="14"/>
  <c r="N575" i="14"/>
  <c r="M575" i="14"/>
  <c r="L575" i="14"/>
  <c r="K575" i="14"/>
  <c r="J575" i="14"/>
  <c r="I575" i="14"/>
  <c r="H575" i="14"/>
  <c r="G575" i="14"/>
  <c r="JB574" i="14"/>
  <c r="JA574" i="14"/>
  <c r="IZ574" i="14"/>
  <c r="IY574" i="14"/>
  <c r="IX574" i="14"/>
  <c r="IW574" i="14"/>
  <c r="IV574" i="14"/>
  <c r="IU574" i="14"/>
  <c r="IT574" i="14"/>
  <c r="IS574" i="14"/>
  <c r="IR574" i="14"/>
  <c r="IQ574" i="14"/>
  <c r="IP574" i="14"/>
  <c r="IO574" i="14"/>
  <c r="IN574" i="14"/>
  <c r="IM574" i="14"/>
  <c r="IL574" i="14"/>
  <c r="IK574" i="14"/>
  <c r="IJ574" i="14"/>
  <c r="II574" i="14"/>
  <c r="IH574" i="14"/>
  <c r="IG574" i="14"/>
  <c r="IF574" i="14"/>
  <c r="IE574" i="14"/>
  <c r="ID574" i="14"/>
  <c r="IC574" i="14"/>
  <c r="IB574" i="14"/>
  <c r="IA574" i="14"/>
  <c r="HZ574" i="14"/>
  <c r="HY574" i="14"/>
  <c r="HX574" i="14"/>
  <c r="HW574" i="14"/>
  <c r="HV574" i="14"/>
  <c r="HU574" i="14"/>
  <c r="HT574" i="14"/>
  <c r="HS574" i="14"/>
  <c r="HR574" i="14"/>
  <c r="HQ574" i="14"/>
  <c r="HP574" i="14"/>
  <c r="HO574" i="14"/>
  <c r="HN574" i="14"/>
  <c r="HM574" i="14"/>
  <c r="HL574" i="14"/>
  <c r="HK574" i="14"/>
  <c r="HJ574" i="14"/>
  <c r="HI574" i="14"/>
  <c r="HH574" i="14"/>
  <c r="HG574" i="14"/>
  <c r="HF574" i="14"/>
  <c r="HE574" i="14"/>
  <c r="HD574" i="14"/>
  <c r="HC574" i="14"/>
  <c r="HB574" i="14"/>
  <c r="HA574" i="14"/>
  <c r="GZ574" i="14"/>
  <c r="GY574" i="14"/>
  <c r="GX574" i="14"/>
  <c r="GW574" i="14"/>
  <c r="GV574" i="14"/>
  <c r="GU574" i="14"/>
  <c r="GT574" i="14"/>
  <c r="GS574" i="14"/>
  <c r="GR574" i="14"/>
  <c r="GQ574" i="14"/>
  <c r="GP574" i="14"/>
  <c r="GO574" i="14"/>
  <c r="GN574" i="14"/>
  <c r="GM574" i="14"/>
  <c r="GL574" i="14"/>
  <c r="GK574" i="14"/>
  <c r="GJ574" i="14"/>
  <c r="GI574" i="14"/>
  <c r="GH574" i="14"/>
  <c r="GG574" i="14"/>
  <c r="GF574" i="14"/>
  <c r="GE574" i="14"/>
  <c r="GD574" i="14"/>
  <c r="GC574" i="14"/>
  <c r="GB574" i="14"/>
  <c r="GA574" i="14"/>
  <c r="FZ574" i="14"/>
  <c r="FY574" i="14"/>
  <c r="FX574" i="14"/>
  <c r="FW574" i="14"/>
  <c r="FV574" i="14"/>
  <c r="FU574" i="14"/>
  <c r="FT574" i="14"/>
  <c r="FS574" i="14"/>
  <c r="FR574" i="14"/>
  <c r="FQ574" i="14"/>
  <c r="FP574" i="14"/>
  <c r="FO574" i="14"/>
  <c r="FN574" i="14"/>
  <c r="FM574" i="14"/>
  <c r="FL574" i="14"/>
  <c r="FK574" i="14"/>
  <c r="FJ574" i="14"/>
  <c r="FI574" i="14"/>
  <c r="FH574" i="14"/>
  <c r="FG574" i="14"/>
  <c r="FF574" i="14"/>
  <c r="FE574" i="14"/>
  <c r="FD574" i="14"/>
  <c r="FC574" i="14"/>
  <c r="FB574" i="14"/>
  <c r="FA574" i="14"/>
  <c r="EZ574" i="14"/>
  <c r="EY574" i="14"/>
  <c r="EX574" i="14"/>
  <c r="EW574" i="14"/>
  <c r="EV574" i="14"/>
  <c r="EU574" i="14"/>
  <c r="ET574" i="14"/>
  <c r="ES574" i="14"/>
  <c r="ER574" i="14"/>
  <c r="EQ574" i="14"/>
  <c r="EP574" i="14"/>
  <c r="EO574" i="14"/>
  <c r="EN574" i="14"/>
  <c r="EM574" i="14"/>
  <c r="EL574" i="14"/>
  <c r="EK574" i="14"/>
  <c r="EJ574" i="14"/>
  <c r="EI574" i="14"/>
  <c r="EH574" i="14"/>
  <c r="EG574" i="14"/>
  <c r="EF574" i="14"/>
  <c r="EE574" i="14"/>
  <c r="ED574" i="14"/>
  <c r="EC574" i="14"/>
  <c r="EB574" i="14"/>
  <c r="EA574" i="14"/>
  <c r="DZ574" i="14"/>
  <c r="DY574" i="14"/>
  <c r="DX574" i="14"/>
  <c r="DW574" i="14"/>
  <c r="DV574" i="14"/>
  <c r="DU574" i="14"/>
  <c r="DT574" i="14"/>
  <c r="DS574" i="14"/>
  <c r="DR574" i="14"/>
  <c r="DQ574" i="14"/>
  <c r="DP574" i="14"/>
  <c r="DO574" i="14"/>
  <c r="DN574" i="14"/>
  <c r="DM574" i="14"/>
  <c r="DL574" i="14"/>
  <c r="DK574" i="14"/>
  <c r="DJ574" i="14"/>
  <c r="DI574" i="14"/>
  <c r="DH574" i="14"/>
  <c r="DG574" i="14"/>
  <c r="DF574" i="14"/>
  <c r="DE574" i="14"/>
  <c r="DD574" i="14"/>
  <c r="DC574" i="14"/>
  <c r="DB574" i="14"/>
  <c r="DA574" i="14"/>
  <c r="CZ574" i="14"/>
  <c r="CY574" i="14"/>
  <c r="CX574" i="14"/>
  <c r="CW574" i="14"/>
  <c r="CV574" i="14"/>
  <c r="CU574" i="14"/>
  <c r="CT574" i="14"/>
  <c r="CS574" i="14"/>
  <c r="CR574" i="14"/>
  <c r="CQ574" i="14"/>
  <c r="CP574" i="14"/>
  <c r="CO574" i="14"/>
  <c r="CN574" i="14"/>
  <c r="CM574" i="14"/>
  <c r="CL574" i="14"/>
  <c r="CK574" i="14"/>
  <c r="CJ574" i="14"/>
  <c r="CI574" i="14"/>
  <c r="CH574" i="14"/>
  <c r="CG574" i="14"/>
  <c r="CF574" i="14"/>
  <c r="CE574" i="14"/>
  <c r="CD574" i="14"/>
  <c r="CC574" i="14"/>
  <c r="CB574" i="14"/>
  <c r="CA574" i="14"/>
  <c r="BZ574" i="14"/>
  <c r="BY574" i="14"/>
  <c r="BX574" i="14"/>
  <c r="BW574" i="14"/>
  <c r="BV574" i="14"/>
  <c r="BU574" i="14"/>
  <c r="BT574" i="14"/>
  <c r="BS574" i="14"/>
  <c r="BR574" i="14"/>
  <c r="BQ574" i="14"/>
  <c r="BP574" i="14"/>
  <c r="BO574" i="14"/>
  <c r="BN574" i="14"/>
  <c r="BM574" i="14"/>
  <c r="BL574" i="14"/>
  <c r="BK574" i="14"/>
  <c r="BJ574" i="14"/>
  <c r="BI574" i="14"/>
  <c r="BH574" i="14"/>
  <c r="BG574" i="14"/>
  <c r="BF574" i="14"/>
  <c r="BE574" i="14"/>
  <c r="BD574" i="14"/>
  <c r="BC574" i="14"/>
  <c r="BB574" i="14"/>
  <c r="BA574" i="14"/>
  <c r="AZ574" i="14"/>
  <c r="AY574" i="14"/>
  <c r="AX574" i="14"/>
  <c r="AW574" i="14"/>
  <c r="AV574" i="14"/>
  <c r="AU574" i="14"/>
  <c r="AT574" i="14"/>
  <c r="AS574" i="14"/>
  <c r="AR574" i="14"/>
  <c r="AQ574" i="14"/>
  <c r="AP574" i="14"/>
  <c r="AO574" i="14"/>
  <c r="AN574" i="14"/>
  <c r="AM574" i="14"/>
  <c r="AL574" i="14"/>
  <c r="AK574" i="14"/>
  <c r="AJ574" i="14"/>
  <c r="AI574" i="14"/>
  <c r="AH574" i="14"/>
  <c r="AG574" i="14"/>
  <c r="AF574" i="14"/>
  <c r="AE574" i="14"/>
  <c r="AD574" i="14"/>
  <c r="AC574" i="14"/>
  <c r="AB574" i="14"/>
  <c r="AA574" i="14"/>
  <c r="Z574" i="14"/>
  <c r="Y574" i="14"/>
  <c r="X574" i="14"/>
  <c r="W574" i="14"/>
  <c r="V574" i="14"/>
  <c r="U574" i="14"/>
  <c r="T574" i="14"/>
  <c r="S574" i="14"/>
  <c r="R574" i="14"/>
  <c r="Q574" i="14"/>
  <c r="P574" i="14"/>
  <c r="O574" i="14"/>
  <c r="N574" i="14"/>
  <c r="M574" i="14"/>
  <c r="L574" i="14"/>
  <c r="K574" i="14"/>
  <c r="J574" i="14"/>
  <c r="I574" i="14"/>
  <c r="H574" i="14"/>
  <c r="G574" i="14"/>
  <c r="JB573" i="14"/>
  <c r="JA573" i="14"/>
  <c r="IZ573" i="14"/>
  <c r="IY573" i="14"/>
  <c r="IX573" i="14"/>
  <c r="IW573" i="14"/>
  <c r="IV573" i="14"/>
  <c r="IU573" i="14"/>
  <c r="IT573" i="14"/>
  <c r="IS573" i="14"/>
  <c r="IR573" i="14"/>
  <c r="IQ573" i="14"/>
  <c r="IP573" i="14"/>
  <c r="IO573" i="14"/>
  <c r="IN573" i="14"/>
  <c r="IM573" i="14"/>
  <c r="IL573" i="14"/>
  <c r="IK573" i="14"/>
  <c r="IJ573" i="14"/>
  <c r="II573" i="14"/>
  <c r="IH573" i="14"/>
  <c r="IG573" i="14"/>
  <c r="IF573" i="14"/>
  <c r="IE573" i="14"/>
  <c r="ID573" i="14"/>
  <c r="IC573" i="14"/>
  <c r="IB573" i="14"/>
  <c r="IA573" i="14"/>
  <c r="HZ573" i="14"/>
  <c r="HY573" i="14"/>
  <c r="HX573" i="14"/>
  <c r="HW573" i="14"/>
  <c r="HV573" i="14"/>
  <c r="HU573" i="14"/>
  <c r="HT573" i="14"/>
  <c r="HS573" i="14"/>
  <c r="HR573" i="14"/>
  <c r="HQ573" i="14"/>
  <c r="HP573" i="14"/>
  <c r="HO573" i="14"/>
  <c r="HN573" i="14"/>
  <c r="HM573" i="14"/>
  <c r="HL573" i="14"/>
  <c r="HK573" i="14"/>
  <c r="HJ573" i="14"/>
  <c r="HI573" i="14"/>
  <c r="HH573" i="14"/>
  <c r="HG573" i="14"/>
  <c r="HF573" i="14"/>
  <c r="HE573" i="14"/>
  <c r="HD573" i="14"/>
  <c r="HC573" i="14"/>
  <c r="HB573" i="14"/>
  <c r="HA573" i="14"/>
  <c r="GZ573" i="14"/>
  <c r="GY573" i="14"/>
  <c r="GX573" i="14"/>
  <c r="GW573" i="14"/>
  <c r="GV573" i="14"/>
  <c r="GU573" i="14"/>
  <c r="GT573" i="14"/>
  <c r="GS573" i="14"/>
  <c r="GR573" i="14"/>
  <c r="GQ573" i="14"/>
  <c r="GP573" i="14"/>
  <c r="GO573" i="14"/>
  <c r="GN573" i="14"/>
  <c r="GM573" i="14"/>
  <c r="GL573" i="14"/>
  <c r="GK573" i="14"/>
  <c r="GJ573" i="14"/>
  <c r="GI573" i="14"/>
  <c r="GH573" i="14"/>
  <c r="GG573" i="14"/>
  <c r="GF573" i="14"/>
  <c r="GE573" i="14"/>
  <c r="GD573" i="14"/>
  <c r="GC573" i="14"/>
  <c r="GB573" i="14"/>
  <c r="GA573" i="14"/>
  <c r="FZ573" i="14"/>
  <c r="FY573" i="14"/>
  <c r="FX573" i="14"/>
  <c r="FW573" i="14"/>
  <c r="FV573" i="14"/>
  <c r="FU573" i="14"/>
  <c r="FT573" i="14"/>
  <c r="FS573" i="14"/>
  <c r="FR573" i="14"/>
  <c r="FQ573" i="14"/>
  <c r="FP573" i="14"/>
  <c r="FO573" i="14"/>
  <c r="FN573" i="14"/>
  <c r="FM573" i="14"/>
  <c r="FL573" i="14"/>
  <c r="FK573" i="14"/>
  <c r="FJ573" i="14"/>
  <c r="FI573" i="14"/>
  <c r="FH573" i="14"/>
  <c r="FG573" i="14"/>
  <c r="FF573" i="14"/>
  <c r="FE573" i="14"/>
  <c r="FD573" i="14"/>
  <c r="FC573" i="14"/>
  <c r="FB573" i="14"/>
  <c r="FA573" i="14"/>
  <c r="EZ573" i="14"/>
  <c r="EY573" i="14"/>
  <c r="EX573" i="14"/>
  <c r="EW573" i="14"/>
  <c r="EV573" i="14"/>
  <c r="EU573" i="14"/>
  <c r="ET573" i="14"/>
  <c r="ES573" i="14"/>
  <c r="ER573" i="14"/>
  <c r="EQ573" i="14"/>
  <c r="EP573" i="14"/>
  <c r="EO573" i="14"/>
  <c r="EN573" i="14"/>
  <c r="EM573" i="14"/>
  <c r="EL573" i="14"/>
  <c r="EK573" i="14"/>
  <c r="EJ573" i="14"/>
  <c r="EI573" i="14"/>
  <c r="EH573" i="14"/>
  <c r="EG573" i="14"/>
  <c r="EF573" i="14"/>
  <c r="EE573" i="14"/>
  <c r="ED573" i="14"/>
  <c r="EC573" i="14"/>
  <c r="EB573" i="14"/>
  <c r="EA573" i="14"/>
  <c r="DZ573" i="14"/>
  <c r="DY573" i="14"/>
  <c r="DX573" i="14"/>
  <c r="DW573" i="14"/>
  <c r="DV573" i="14"/>
  <c r="DU573" i="14"/>
  <c r="DT573" i="14"/>
  <c r="DS573" i="14"/>
  <c r="DR573" i="14"/>
  <c r="DQ573" i="14"/>
  <c r="DP573" i="14"/>
  <c r="DO573" i="14"/>
  <c r="DN573" i="14"/>
  <c r="DM573" i="14"/>
  <c r="DL573" i="14"/>
  <c r="DK573" i="14"/>
  <c r="DJ573" i="14"/>
  <c r="DI573" i="14"/>
  <c r="DH573" i="14"/>
  <c r="DG573" i="14"/>
  <c r="DF573" i="14"/>
  <c r="DE573" i="14"/>
  <c r="DD573" i="14"/>
  <c r="DC573" i="14"/>
  <c r="DB573" i="14"/>
  <c r="DA573" i="14"/>
  <c r="CZ573" i="14"/>
  <c r="CY573" i="14"/>
  <c r="CX573" i="14"/>
  <c r="CW573" i="14"/>
  <c r="CV573" i="14"/>
  <c r="CU573" i="14"/>
  <c r="CT573" i="14"/>
  <c r="CS573" i="14"/>
  <c r="CR573" i="14"/>
  <c r="CQ573" i="14"/>
  <c r="CP573" i="14"/>
  <c r="CO573" i="14"/>
  <c r="CN573" i="14"/>
  <c r="CM573" i="14"/>
  <c r="CL573" i="14"/>
  <c r="CK573" i="14"/>
  <c r="CJ573" i="14"/>
  <c r="CI573" i="14"/>
  <c r="CH573" i="14"/>
  <c r="CG573" i="14"/>
  <c r="CF573" i="14"/>
  <c r="CE573" i="14"/>
  <c r="CD573" i="14"/>
  <c r="CC573" i="14"/>
  <c r="CB573" i="14"/>
  <c r="CA573" i="14"/>
  <c r="BZ573" i="14"/>
  <c r="BY573" i="14"/>
  <c r="BX573" i="14"/>
  <c r="BW573" i="14"/>
  <c r="BV573" i="14"/>
  <c r="BU573" i="14"/>
  <c r="BT573" i="14"/>
  <c r="BS573" i="14"/>
  <c r="BR573" i="14"/>
  <c r="BQ573" i="14"/>
  <c r="BP573" i="14"/>
  <c r="BO573" i="14"/>
  <c r="BN573" i="14"/>
  <c r="BM573" i="14"/>
  <c r="BL573" i="14"/>
  <c r="BK573" i="14"/>
  <c r="BJ573" i="14"/>
  <c r="BI573" i="14"/>
  <c r="BH573" i="14"/>
  <c r="BG573" i="14"/>
  <c r="BF573" i="14"/>
  <c r="BE573" i="14"/>
  <c r="BD573" i="14"/>
  <c r="BC573" i="14"/>
  <c r="BB573" i="14"/>
  <c r="BA573" i="14"/>
  <c r="AZ573" i="14"/>
  <c r="AY573" i="14"/>
  <c r="AX573" i="14"/>
  <c r="AW573" i="14"/>
  <c r="AV573" i="14"/>
  <c r="AU573" i="14"/>
  <c r="AT573" i="14"/>
  <c r="AS573" i="14"/>
  <c r="AR573" i="14"/>
  <c r="AQ573" i="14"/>
  <c r="AP573" i="14"/>
  <c r="AO573" i="14"/>
  <c r="AN573" i="14"/>
  <c r="AM573" i="14"/>
  <c r="AL573" i="14"/>
  <c r="AK573" i="14"/>
  <c r="AJ573" i="14"/>
  <c r="AI573" i="14"/>
  <c r="AH573" i="14"/>
  <c r="AG573" i="14"/>
  <c r="AF573" i="14"/>
  <c r="AE573" i="14"/>
  <c r="AD573" i="14"/>
  <c r="AC573" i="14"/>
  <c r="AB573" i="14"/>
  <c r="AA573" i="14"/>
  <c r="Z573" i="14"/>
  <c r="Y573" i="14"/>
  <c r="X573" i="14"/>
  <c r="W573" i="14"/>
  <c r="V573" i="14"/>
  <c r="U573" i="14"/>
  <c r="T573" i="14"/>
  <c r="S573" i="14"/>
  <c r="R573" i="14"/>
  <c r="Q573" i="14"/>
  <c r="P573" i="14"/>
  <c r="O573" i="14"/>
  <c r="N573" i="14"/>
  <c r="M573" i="14"/>
  <c r="L573" i="14"/>
  <c r="K573" i="14"/>
  <c r="J573" i="14"/>
  <c r="I573" i="14"/>
  <c r="H573" i="14"/>
  <c r="G573" i="14"/>
  <c r="JB572" i="14"/>
  <c r="JA572" i="14"/>
  <c r="IZ572" i="14"/>
  <c r="IY572" i="14"/>
  <c r="IX572" i="14"/>
  <c r="IW572" i="14"/>
  <c r="IV572" i="14"/>
  <c r="IU572" i="14"/>
  <c r="IT572" i="14"/>
  <c r="IS572" i="14"/>
  <c r="IR572" i="14"/>
  <c r="IQ572" i="14"/>
  <c r="IP572" i="14"/>
  <c r="IO572" i="14"/>
  <c r="IN572" i="14"/>
  <c r="IM572" i="14"/>
  <c r="IL572" i="14"/>
  <c r="IK572" i="14"/>
  <c r="IJ572" i="14"/>
  <c r="II572" i="14"/>
  <c r="IH572" i="14"/>
  <c r="IG572" i="14"/>
  <c r="IF572" i="14"/>
  <c r="IE572" i="14"/>
  <c r="ID572" i="14"/>
  <c r="IC572" i="14"/>
  <c r="IB572" i="14"/>
  <c r="IA572" i="14"/>
  <c r="HZ572" i="14"/>
  <c r="HY572" i="14"/>
  <c r="HX572" i="14"/>
  <c r="HW572" i="14"/>
  <c r="HV572" i="14"/>
  <c r="HU572" i="14"/>
  <c r="HT572" i="14"/>
  <c r="HS572" i="14"/>
  <c r="HR572" i="14"/>
  <c r="HQ572" i="14"/>
  <c r="HP572" i="14"/>
  <c r="HO572" i="14"/>
  <c r="HN572" i="14"/>
  <c r="HM572" i="14"/>
  <c r="HL572" i="14"/>
  <c r="HK572" i="14"/>
  <c r="HJ572" i="14"/>
  <c r="HI572" i="14"/>
  <c r="HH572" i="14"/>
  <c r="HG572" i="14"/>
  <c r="HF572" i="14"/>
  <c r="HE572" i="14"/>
  <c r="HD572" i="14"/>
  <c r="HC572" i="14"/>
  <c r="HB572" i="14"/>
  <c r="HA572" i="14"/>
  <c r="GZ572" i="14"/>
  <c r="GY572" i="14"/>
  <c r="GX572" i="14"/>
  <c r="GW572" i="14"/>
  <c r="GV572" i="14"/>
  <c r="GU572" i="14"/>
  <c r="GT572" i="14"/>
  <c r="GS572" i="14"/>
  <c r="GR572" i="14"/>
  <c r="GQ572" i="14"/>
  <c r="GP572" i="14"/>
  <c r="GO572" i="14"/>
  <c r="GN572" i="14"/>
  <c r="GM572" i="14"/>
  <c r="GL572" i="14"/>
  <c r="GK572" i="14"/>
  <c r="GJ572" i="14"/>
  <c r="GI572" i="14"/>
  <c r="GH572" i="14"/>
  <c r="GG572" i="14"/>
  <c r="GF572" i="14"/>
  <c r="GE572" i="14"/>
  <c r="GD572" i="14"/>
  <c r="GC572" i="14"/>
  <c r="GB572" i="14"/>
  <c r="GA572" i="14"/>
  <c r="FZ572" i="14"/>
  <c r="FY572" i="14"/>
  <c r="FX572" i="14"/>
  <c r="FW572" i="14"/>
  <c r="FV572" i="14"/>
  <c r="FU572" i="14"/>
  <c r="FT572" i="14"/>
  <c r="FS572" i="14"/>
  <c r="FR572" i="14"/>
  <c r="FQ572" i="14"/>
  <c r="FP572" i="14"/>
  <c r="FO572" i="14"/>
  <c r="FN572" i="14"/>
  <c r="FM572" i="14"/>
  <c r="FL572" i="14"/>
  <c r="FK572" i="14"/>
  <c r="FJ572" i="14"/>
  <c r="FI572" i="14"/>
  <c r="FH572" i="14"/>
  <c r="FG572" i="14"/>
  <c r="FF572" i="14"/>
  <c r="FE572" i="14"/>
  <c r="FD572" i="14"/>
  <c r="FC572" i="14"/>
  <c r="FB572" i="14"/>
  <c r="FA572" i="14"/>
  <c r="EZ572" i="14"/>
  <c r="EY572" i="14"/>
  <c r="EX572" i="14"/>
  <c r="EW572" i="14"/>
  <c r="EV572" i="14"/>
  <c r="EU572" i="14"/>
  <c r="ET572" i="14"/>
  <c r="ES572" i="14"/>
  <c r="ER572" i="14"/>
  <c r="EQ572" i="14"/>
  <c r="EP572" i="14"/>
  <c r="EO572" i="14"/>
  <c r="EN572" i="14"/>
  <c r="EM572" i="14"/>
  <c r="EL572" i="14"/>
  <c r="EK572" i="14"/>
  <c r="EJ572" i="14"/>
  <c r="EI572" i="14"/>
  <c r="EH572" i="14"/>
  <c r="EG572" i="14"/>
  <c r="EF572" i="14"/>
  <c r="EE572" i="14"/>
  <c r="ED572" i="14"/>
  <c r="EC572" i="14"/>
  <c r="EB572" i="14"/>
  <c r="EA572" i="14"/>
  <c r="DZ572" i="14"/>
  <c r="DY572" i="14"/>
  <c r="DX572" i="14"/>
  <c r="DW572" i="14"/>
  <c r="DV572" i="14"/>
  <c r="DU572" i="14"/>
  <c r="DT572" i="14"/>
  <c r="DS572" i="14"/>
  <c r="DR572" i="14"/>
  <c r="DQ572" i="14"/>
  <c r="DP572" i="14"/>
  <c r="DO572" i="14"/>
  <c r="DN572" i="14"/>
  <c r="DM572" i="14"/>
  <c r="DL572" i="14"/>
  <c r="DK572" i="14"/>
  <c r="DJ572" i="14"/>
  <c r="DI572" i="14"/>
  <c r="DH572" i="14"/>
  <c r="DG572" i="14"/>
  <c r="DF572" i="14"/>
  <c r="DE572" i="14"/>
  <c r="DD572" i="14"/>
  <c r="DC572" i="14"/>
  <c r="DB572" i="14"/>
  <c r="DA572" i="14"/>
  <c r="CZ572" i="14"/>
  <c r="CY572" i="14"/>
  <c r="CX572" i="14"/>
  <c r="CW572" i="14"/>
  <c r="CV572" i="14"/>
  <c r="CU572" i="14"/>
  <c r="CT572" i="14"/>
  <c r="CS572" i="14"/>
  <c r="CR572" i="14"/>
  <c r="CQ572" i="14"/>
  <c r="CP572" i="14"/>
  <c r="CO572" i="14"/>
  <c r="CN572" i="14"/>
  <c r="CM572" i="14"/>
  <c r="CL572" i="14"/>
  <c r="CK572" i="14"/>
  <c r="CJ572" i="14"/>
  <c r="CI572" i="14"/>
  <c r="CH572" i="14"/>
  <c r="CG572" i="14"/>
  <c r="CF572" i="14"/>
  <c r="CE572" i="14"/>
  <c r="CD572" i="14"/>
  <c r="CC572" i="14"/>
  <c r="CB572" i="14"/>
  <c r="CA572" i="14"/>
  <c r="BZ572" i="14"/>
  <c r="BY572" i="14"/>
  <c r="BX572" i="14"/>
  <c r="BW572" i="14"/>
  <c r="BV572" i="14"/>
  <c r="BU572" i="14"/>
  <c r="BT572" i="14"/>
  <c r="BS572" i="14"/>
  <c r="BR572" i="14"/>
  <c r="BQ572" i="14"/>
  <c r="BP572" i="14"/>
  <c r="BO572" i="14"/>
  <c r="BN572" i="14"/>
  <c r="BM572" i="14"/>
  <c r="BL572" i="14"/>
  <c r="BK572" i="14"/>
  <c r="BJ572" i="14"/>
  <c r="BI572" i="14"/>
  <c r="BH572" i="14"/>
  <c r="BG572" i="14"/>
  <c r="BF572" i="14"/>
  <c r="BE572" i="14"/>
  <c r="BD572" i="14"/>
  <c r="BC572" i="14"/>
  <c r="BB572" i="14"/>
  <c r="BA572" i="14"/>
  <c r="AZ572" i="14"/>
  <c r="AY572" i="14"/>
  <c r="AX572" i="14"/>
  <c r="AW572" i="14"/>
  <c r="AV572" i="14"/>
  <c r="AU572" i="14"/>
  <c r="AT572" i="14"/>
  <c r="AS572" i="14"/>
  <c r="AR572" i="14"/>
  <c r="AQ572" i="14"/>
  <c r="AP572" i="14"/>
  <c r="AO572" i="14"/>
  <c r="AN572" i="14"/>
  <c r="AM572" i="14"/>
  <c r="AL572" i="14"/>
  <c r="AK572" i="14"/>
  <c r="AJ572" i="14"/>
  <c r="AI572" i="14"/>
  <c r="AH572" i="14"/>
  <c r="AG572" i="14"/>
  <c r="AF572" i="14"/>
  <c r="AE572" i="14"/>
  <c r="AD572" i="14"/>
  <c r="AC572" i="14"/>
  <c r="AB572" i="14"/>
  <c r="AA572" i="14"/>
  <c r="Z572" i="14"/>
  <c r="Y572" i="14"/>
  <c r="X572" i="14"/>
  <c r="W572" i="14"/>
  <c r="V572" i="14"/>
  <c r="U572" i="14"/>
  <c r="T572" i="14"/>
  <c r="S572" i="14"/>
  <c r="R572" i="14"/>
  <c r="Q572" i="14"/>
  <c r="P572" i="14"/>
  <c r="O572" i="14"/>
  <c r="N572" i="14"/>
  <c r="M572" i="14"/>
  <c r="L572" i="14"/>
  <c r="K572" i="14"/>
  <c r="J572" i="14"/>
  <c r="I572" i="14"/>
  <c r="H572" i="14"/>
  <c r="G572" i="14"/>
  <c r="JB571" i="14"/>
  <c r="JA571" i="14"/>
  <c r="IZ571" i="14"/>
  <c r="IY571" i="14"/>
  <c r="IX571" i="14"/>
  <c r="IW571" i="14"/>
  <c r="IV571" i="14"/>
  <c r="IU571" i="14"/>
  <c r="IT571" i="14"/>
  <c r="IS571" i="14"/>
  <c r="IR571" i="14"/>
  <c r="IQ571" i="14"/>
  <c r="IP571" i="14"/>
  <c r="IO571" i="14"/>
  <c r="IN571" i="14"/>
  <c r="IM571" i="14"/>
  <c r="IL571" i="14"/>
  <c r="IK571" i="14"/>
  <c r="IJ571" i="14"/>
  <c r="II571" i="14"/>
  <c r="IH571" i="14"/>
  <c r="IG571" i="14"/>
  <c r="IF571" i="14"/>
  <c r="IE571" i="14"/>
  <c r="ID571" i="14"/>
  <c r="IC571" i="14"/>
  <c r="IB571" i="14"/>
  <c r="IA571" i="14"/>
  <c r="HZ571" i="14"/>
  <c r="HY571" i="14"/>
  <c r="HX571" i="14"/>
  <c r="HW571" i="14"/>
  <c r="HV571" i="14"/>
  <c r="HU571" i="14"/>
  <c r="HT571" i="14"/>
  <c r="HS571" i="14"/>
  <c r="HR571" i="14"/>
  <c r="HQ571" i="14"/>
  <c r="HP571" i="14"/>
  <c r="HO571" i="14"/>
  <c r="HN571" i="14"/>
  <c r="HM571" i="14"/>
  <c r="HL571" i="14"/>
  <c r="HK571" i="14"/>
  <c r="HJ571" i="14"/>
  <c r="HI571" i="14"/>
  <c r="HH571" i="14"/>
  <c r="HG571" i="14"/>
  <c r="HF571" i="14"/>
  <c r="HE571" i="14"/>
  <c r="HD571" i="14"/>
  <c r="HC571" i="14"/>
  <c r="HB571" i="14"/>
  <c r="HA571" i="14"/>
  <c r="GZ571" i="14"/>
  <c r="GY571" i="14"/>
  <c r="GX571" i="14"/>
  <c r="GW571" i="14"/>
  <c r="GV571" i="14"/>
  <c r="GU571" i="14"/>
  <c r="GT571" i="14"/>
  <c r="GS571" i="14"/>
  <c r="GR571" i="14"/>
  <c r="GQ571" i="14"/>
  <c r="GP571" i="14"/>
  <c r="GO571" i="14"/>
  <c r="GN571" i="14"/>
  <c r="GM571" i="14"/>
  <c r="GL571" i="14"/>
  <c r="GK571" i="14"/>
  <c r="GJ571" i="14"/>
  <c r="GI571" i="14"/>
  <c r="GH571" i="14"/>
  <c r="GG571" i="14"/>
  <c r="GF571" i="14"/>
  <c r="GE571" i="14"/>
  <c r="GD571" i="14"/>
  <c r="GC571" i="14"/>
  <c r="GB571" i="14"/>
  <c r="GA571" i="14"/>
  <c r="FZ571" i="14"/>
  <c r="FY571" i="14"/>
  <c r="FX571" i="14"/>
  <c r="FW571" i="14"/>
  <c r="FV571" i="14"/>
  <c r="FU571" i="14"/>
  <c r="FT571" i="14"/>
  <c r="FS571" i="14"/>
  <c r="FR571" i="14"/>
  <c r="FQ571" i="14"/>
  <c r="FP571" i="14"/>
  <c r="FO571" i="14"/>
  <c r="FN571" i="14"/>
  <c r="FM571" i="14"/>
  <c r="FL571" i="14"/>
  <c r="FK571" i="14"/>
  <c r="FJ571" i="14"/>
  <c r="FI571" i="14"/>
  <c r="FH571" i="14"/>
  <c r="FG571" i="14"/>
  <c r="FF571" i="14"/>
  <c r="FE571" i="14"/>
  <c r="FD571" i="14"/>
  <c r="FC571" i="14"/>
  <c r="FB571" i="14"/>
  <c r="FA571" i="14"/>
  <c r="EZ571" i="14"/>
  <c r="EY571" i="14"/>
  <c r="EX571" i="14"/>
  <c r="EW571" i="14"/>
  <c r="EV571" i="14"/>
  <c r="EU571" i="14"/>
  <c r="ET571" i="14"/>
  <c r="ES571" i="14"/>
  <c r="ER571" i="14"/>
  <c r="EQ571" i="14"/>
  <c r="EP571" i="14"/>
  <c r="EO571" i="14"/>
  <c r="EN571" i="14"/>
  <c r="EM571" i="14"/>
  <c r="EL571" i="14"/>
  <c r="EK571" i="14"/>
  <c r="EJ571" i="14"/>
  <c r="EI571" i="14"/>
  <c r="EH571" i="14"/>
  <c r="EG571" i="14"/>
  <c r="EF571" i="14"/>
  <c r="EE571" i="14"/>
  <c r="ED571" i="14"/>
  <c r="EC571" i="14"/>
  <c r="EB571" i="14"/>
  <c r="EA571" i="14"/>
  <c r="DZ571" i="14"/>
  <c r="DY571" i="14"/>
  <c r="DX571" i="14"/>
  <c r="DW571" i="14"/>
  <c r="DV571" i="14"/>
  <c r="DU571" i="14"/>
  <c r="DT571" i="14"/>
  <c r="DS571" i="14"/>
  <c r="DR571" i="14"/>
  <c r="DQ571" i="14"/>
  <c r="DP571" i="14"/>
  <c r="DO571" i="14"/>
  <c r="DN571" i="14"/>
  <c r="DM571" i="14"/>
  <c r="DL571" i="14"/>
  <c r="DK571" i="14"/>
  <c r="DJ571" i="14"/>
  <c r="DI571" i="14"/>
  <c r="DH571" i="14"/>
  <c r="DG571" i="14"/>
  <c r="DF571" i="14"/>
  <c r="DE571" i="14"/>
  <c r="DD571" i="14"/>
  <c r="DC571" i="14"/>
  <c r="DB571" i="14"/>
  <c r="DA571" i="14"/>
  <c r="CZ571" i="14"/>
  <c r="CY571" i="14"/>
  <c r="CX571" i="14"/>
  <c r="CW571" i="14"/>
  <c r="CV571" i="14"/>
  <c r="CU571" i="14"/>
  <c r="CT571" i="14"/>
  <c r="CS571" i="14"/>
  <c r="CR571" i="14"/>
  <c r="CQ571" i="14"/>
  <c r="CP571" i="14"/>
  <c r="CO571" i="14"/>
  <c r="CN571" i="14"/>
  <c r="CM571" i="14"/>
  <c r="CL571" i="14"/>
  <c r="CK571" i="14"/>
  <c r="CJ571" i="14"/>
  <c r="CI571" i="14"/>
  <c r="CH571" i="14"/>
  <c r="CG571" i="14"/>
  <c r="CF571" i="14"/>
  <c r="CE571" i="14"/>
  <c r="CD571" i="14"/>
  <c r="CC571" i="14"/>
  <c r="CB571" i="14"/>
  <c r="CA571" i="14"/>
  <c r="BZ571" i="14"/>
  <c r="BY571" i="14"/>
  <c r="BX571" i="14"/>
  <c r="BW571" i="14"/>
  <c r="BV571" i="14"/>
  <c r="BU571" i="14"/>
  <c r="BT571" i="14"/>
  <c r="BS571" i="14"/>
  <c r="BR571" i="14"/>
  <c r="BQ571" i="14"/>
  <c r="BP571" i="14"/>
  <c r="BO571" i="14"/>
  <c r="BN571" i="14"/>
  <c r="BM571" i="14"/>
  <c r="BL571" i="14"/>
  <c r="BK571" i="14"/>
  <c r="BJ571" i="14"/>
  <c r="BI571" i="14"/>
  <c r="BH571" i="14"/>
  <c r="BG571" i="14"/>
  <c r="BF571" i="14"/>
  <c r="BE571" i="14"/>
  <c r="BD571" i="14"/>
  <c r="BC571" i="14"/>
  <c r="BB571" i="14"/>
  <c r="BA571" i="14"/>
  <c r="AZ571" i="14"/>
  <c r="AY571" i="14"/>
  <c r="AX571" i="14"/>
  <c r="AW571" i="14"/>
  <c r="AV571" i="14"/>
  <c r="AU571" i="14"/>
  <c r="AT571" i="14"/>
  <c r="AS571" i="14"/>
  <c r="AR571" i="14"/>
  <c r="AQ571" i="14"/>
  <c r="AP571" i="14"/>
  <c r="AO571" i="14"/>
  <c r="AN571" i="14"/>
  <c r="AM571" i="14"/>
  <c r="AL571" i="14"/>
  <c r="AK571" i="14"/>
  <c r="AJ571" i="14"/>
  <c r="AI571" i="14"/>
  <c r="AH571" i="14"/>
  <c r="AG571" i="14"/>
  <c r="AF571" i="14"/>
  <c r="AE571" i="14"/>
  <c r="AD571" i="14"/>
  <c r="AC571" i="14"/>
  <c r="AB571" i="14"/>
  <c r="AA571" i="14"/>
  <c r="Z571" i="14"/>
  <c r="Y571" i="14"/>
  <c r="X571" i="14"/>
  <c r="W571" i="14"/>
  <c r="V571" i="14"/>
  <c r="U571" i="14"/>
  <c r="T571" i="14"/>
  <c r="S571" i="14"/>
  <c r="R571" i="14"/>
  <c r="Q571" i="14"/>
  <c r="P571" i="14"/>
  <c r="O571" i="14"/>
  <c r="N571" i="14"/>
  <c r="M571" i="14"/>
  <c r="L571" i="14"/>
  <c r="K571" i="14"/>
  <c r="J571" i="14"/>
  <c r="I571" i="14"/>
  <c r="H571" i="14"/>
  <c r="G571" i="14"/>
  <c r="JB570" i="14"/>
  <c r="JA570" i="14"/>
  <c r="IZ570" i="14"/>
  <c r="IY570" i="14"/>
  <c r="IX570" i="14"/>
  <c r="IW570" i="14"/>
  <c r="IV570" i="14"/>
  <c r="IU570" i="14"/>
  <c r="IT570" i="14"/>
  <c r="IS570" i="14"/>
  <c r="IR570" i="14"/>
  <c r="IQ570" i="14"/>
  <c r="IP570" i="14"/>
  <c r="IO570" i="14"/>
  <c r="IN570" i="14"/>
  <c r="IM570" i="14"/>
  <c r="IL570" i="14"/>
  <c r="IK570" i="14"/>
  <c r="IJ570" i="14"/>
  <c r="II570" i="14"/>
  <c r="IH570" i="14"/>
  <c r="IG570" i="14"/>
  <c r="IF570" i="14"/>
  <c r="IE570" i="14"/>
  <c r="ID570" i="14"/>
  <c r="IC570" i="14"/>
  <c r="IB570" i="14"/>
  <c r="IA570" i="14"/>
  <c r="HZ570" i="14"/>
  <c r="HY570" i="14"/>
  <c r="HX570" i="14"/>
  <c r="HW570" i="14"/>
  <c r="HV570" i="14"/>
  <c r="HU570" i="14"/>
  <c r="HT570" i="14"/>
  <c r="HS570" i="14"/>
  <c r="HR570" i="14"/>
  <c r="HQ570" i="14"/>
  <c r="HP570" i="14"/>
  <c r="HO570" i="14"/>
  <c r="HN570" i="14"/>
  <c r="HM570" i="14"/>
  <c r="HL570" i="14"/>
  <c r="HK570" i="14"/>
  <c r="HJ570" i="14"/>
  <c r="HI570" i="14"/>
  <c r="HH570" i="14"/>
  <c r="HG570" i="14"/>
  <c r="HF570" i="14"/>
  <c r="HE570" i="14"/>
  <c r="HD570" i="14"/>
  <c r="HC570" i="14"/>
  <c r="HB570" i="14"/>
  <c r="HA570" i="14"/>
  <c r="GZ570" i="14"/>
  <c r="GY570" i="14"/>
  <c r="GX570" i="14"/>
  <c r="GW570" i="14"/>
  <c r="GV570" i="14"/>
  <c r="GU570" i="14"/>
  <c r="GT570" i="14"/>
  <c r="GS570" i="14"/>
  <c r="GR570" i="14"/>
  <c r="GQ570" i="14"/>
  <c r="GP570" i="14"/>
  <c r="GO570" i="14"/>
  <c r="GN570" i="14"/>
  <c r="GM570" i="14"/>
  <c r="GL570" i="14"/>
  <c r="GK570" i="14"/>
  <c r="GJ570" i="14"/>
  <c r="GI570" i="14"/>
  <c r="GH570" i="14"/>
  <c r="GG570" i="14"/>
  <c r="GF570" i="14"/>
  <c r="GE570" i="14"/>
  <c r="GD570" i="14"/>
  <c r="GC570" i="14"/>
  <c r="GB570" i="14"/>
  <c r="GA570" i="14"/>
  <c r="FZ570" i="14"/>
  <c r="FY570" i="14"/>
  <c r="FX570" i="14"/>
  <c r="FW570" i="14"/>
  <c r="FV570" i="14"/>
  <c r="FU570" i="14"/>
  <c r="FT570" i="14"/>
  <c r="FS570" i="14"/>
  <c r="FR570" i="14"/>
  <c r="FQ570" i="14"/>
  <c r="FP570" i="14"/>
  <c r="FO570" i="14"/>
  <c r="FN570" i="14"/>
  <c r="FM570" i="14"/>
  <c r="FL570" i="14"/>
  <c r="FK570" i="14"/>
  <c r="FJ570" i="14"/>
  <c r="FI570" i="14"/>
  <c r="FH570" i="14"/>
  <c r="FG570" i="14"/>
  <c r="FF570" i="14"/>
  <c r="FE570" i="14"/>
  <c r="FD570" i="14"/>
  <c r="FC570" i="14"/>
  <c r="FB570" i="14"/>
  <c r="FA570" i="14"/>
  <c r="EZ570" i="14"/>
  <c r="EY570" i="14"/>
  <c r="EX570" i="14"/>
  <c r="EW570" i="14"/>
  <c r="EV570" i="14"/>
  <c r="EU570" i="14"/>
  <c r="ET570" i="14"/>
  <c r="ES570" i="14"/>
  <c r="ER570" i="14"/>
  <c r="EQ570" i="14"/>
  <c r="EP570" i="14"/>
  <c r="EO570" i="14"/>
  <c r="EN570" i="14"/>
  <c r="EM570" i="14"/>
  <c r="EL570" i="14"/>
  <c r="EK570" i="14"/>
  <c r="EJ570" i="14"/>
  <c r="EI570" i="14"/>
  <c r="EH570" i="14"/>
  <c r="EG570" i="14"/>
  <c r="EF570" i="14"/>
  <c r="EE570" i="14"/>
  <c r="ED570" i="14"/>
  <c r="EC570" i="14"/>
  <c r="EB570" i="14"/>
  <c r="EA570" i="14"/>
  <c r="DZ570" i="14"/>
  <c r="DY570" i="14"/>
  <c r="DX570" i="14"/>
  <c r="DW570" i="14"/>
  <c r="DV570" i="14"/>
  <c r="DU570" i="14"/>
  <c r="DT570" i="14"/>
  <c r="DS570" i="14"/>
  <c r="DR570" i="14"/>
  <c r="DQ570" i="14"/>
  <c r="DP570" i="14"/>
  <c r="DO570" i="14"/>
  <c r="DN570" i="14"/>
  <c r="DM570" i="14"/>
  <c r="DL570" i="14"/>
  <c r="DK570" i="14"/>
  <c r="DJ570" i="14"/>
  <c r="DI570" i="14"/>
  <c r="DH570" i="14"/>
  <c r="DG570" i="14"/>
  <c r="DF570" i="14"/>
  <c r="DE570" i="14"/>
  <c r="DD570" i="14"/>
  <c r="DC570" i="14"/>
  <c r="DB570" i="14"/>
  <c r="DA570" i="14"/>
  <c r="CZ570" i="14"/>
  <c r="CY570" i="14"/>
  <c r="CX570" i="14"/>
  <c r="CW570" i="14"/>
  <c r="CV570" i="14"/>
  <c r="CU570" i="14"/>
  <c r="CT570" i="14"/>
  <c r="CS570" i="14"/>
  <c r="CR570" i="14"/>
  <c r="CQ570" i="14"/>
  <c r="CP570" i="14"/>
  <c r="CO570" i="14"/>
  <c r="CN570" i="14"/>
  <c r="CM570" i="14"/>
  <c r="CL570" i="14"/>
  <c r="CK570" i="14"/>
  <c r="CJ570" i="14"/>
  <c r="CI570" i="14"/>
  <c r="CH570" i="14"/>
  <c r="CG570" i="14"/>
  <c r="CF570" i="14"/>
  <c r="CE570" i="14"/>
  <c r="CD570" i="14"/>
  <c r="CC570" i="14"/>
  <c r="CB570" i="14"/>
  <c r="CA570" i="14"/>
  <c r="BZ570" i="14"/>
  <c r="BY570" i="14"/>
  <c r="BX570" i="14"/>
  <c r="BW570" i="14"/>
  <c r="BV570" i="14"/>
  <c r="BU570" i="14"/>
  <c r="BT570" i="14"/>
  <c r="BS570" i="14"/>
  <c r="BR570" i="14"/>
  <c r="BQ570" i="14"/>
  <c r="BP570" i="14"/>
  <c r="BO570" i="14"/>
  <c r="BN570" i="14"/>
  <c r="BM570" i="14"/>
  <c r="BL570" i="14"/>
  <c r="BK570" i="14"/>
  <c r="BJ570" i="14"/>
  <c r="BI570" i="14"/>
  <c r="BH570" i="14"/>
  <c r="BG570" i="14"/>
  <c r="BF570" i="14"/>
  <c r="BE570" i="14"/>
  <c r="BD570" i="14"/>
  <c r="BC570" i="14"/>
  <c r="BB570" i="14"/>
  <c r="BA570" i="14"/>
  <c r="AZ570" i="14"/>
  <c r="AY570" i="14"/>
  <c r="AX570" i="14"/>
  <c r="AW570" i="14"/>
  <c r="AV570" i="14"/>
  <c r="AU570" i="14"/>
  <c r="AT570" i="14"/>
  <c r="AS570" i="14"/>
  <c r="AR570" i="14"/>
  <c r="AQ570" i="14"/>
  <c r="AP570" i="14"/>
  <c r="AO570" i="14"/>
  <c r="AN570" i="14"/>
  <c r="AM570" i="14"/>
  <c r="AL570" i="14"/>
  <c r="AK570" i="14"/>
  <c r="AJ570" i="14"/>
  <c r="AI570" i="14"/>
  <c r="AH570" i="14"/>
  <c r="AG570" i="14"/>
  <c r="AF570" i="14"/>
  <c r="AE570" i="14"/>
  <c r="AD570" i="14"/>
  <c r="AC570" i="14"/>
  <c r="AB570" i="14"/>
  <c r="AA570" i="14"/>
  <c r="Z570" i="14"/>
  <c r="Y570" i="14"/>
  <c r="X570" i="14"/>
  <c r="W570" i="14"/>
  <c r="V570" i="14"/>
  <c r="U570" i="14"/>
  <c r="T570" i="14"/>
  <c r="S570" i="14"/>
  <c r="R570" i="14"/>
  <c r="Q570" i="14"/>
  <c r="P570" i="14"/>
  <c r="O570" i="14"/>
  <c r="N570" i="14"/>
  <c r="M570" i="14"/>
  <c r="L570" i="14"/>
  <c r="K570" i="14"/>
  <c r="J570" i="14"/>
  <c r="I570" i="14"/>
  <c r="H570" i="14"/>
  <c r="G570" i="14"/>
  <c r="JB569" i="14"/>
  <c r="JA569" i="14"/>
  <c r="IZ569" i="14"/>
  <c r="IY569" i="14"/>
  <c r="IX569" i="14"/>
  <c r="IW569" i="14"/>
  <c r="IV569" i="14"/>
  <c r="IU569" i="14"/>
  <c r="IT569" i="14"/>
  <c r="IS569" i="14"/>
  <c r="IR569" i="14"/>
  <c r="IQ569" i="14"/>
  <c r="IP569" i="14"/>
  <c r="IO569" i="14"/>
  <c r="IN569" i="14"/>
  <c r="IM569" i="14"/>
  <c r="IL569" i="14"/>
  <c r="IK569" i="14"/>
  <c r="IJ569" i="14"/>
  <c r="II569" i="14"/>
  <c r="IH569" i="14"/>
  <c r="IG569" i="14"/>
  <c r="IF569" i="14"/>
  <c r="IE569" i="14"/>
  <c r="ID569" i="14"/>
  <c r="IC569" i="14"/>
  <c r="IB569" i="14"/>
  <c r="IA569" i="14"/>
  <c r="HZ569" i="14"/>
  <c r="HY569" i="14"/>
  <c r="HX569" i="14"/>
  <c r="HW569" i="14"/>
  <c r="HV569" i="14"/>
  <c r="HU569" i="14"/>
  <c r="HT569" i="14"/>
  <c r="HS569" i="14"/>
  <c r="HR569" i="14"/>
  <c r="HQ569" i="14"/>
  <c r="HP569" i="14"/>
  <c r="HO569" i="14"/>
  <c r="HN569" i="14"/>
  <c r="HM569" i="14"/>
  <c r="HL569" i="14"/>
  <c r="HK569" i="14"/>
  <c r="HJ569" i="14"/>
  <c r="HI569" i="14"/>
  <c r="HH569" i="14"/>
  <c r="HG569" i="14"/>
  <c r="HF569" i="14"/>
  <c r="HE569" i="14"/>
  <c r="HD569" i="14"/>
  <c r="HC569" i="14"/>
  <c r="HB569" i="14"/>
  <c r="HA569" i="14"/>
  <c r="GZ569" i="14"/>
  <c r="GY569" i="14"/>
  <c r="GX569" i="14"/>
  <c r="GW569" i="14"/>
  <c r="GV569" i="14"/>
  <c r="GU569" i="14"/>
  <c r="GT569" i="14"/>
  <c r="GS569" i="14"/>
  <c r="GR569" i="14"/>
  <c r="GQ569" i="14"/>
  <c r="GP569" i="14"/>
  <c r="GO569" i="14"/>
  <c r="GN569" i="14"/>
  <c r="GM569" i="14"/>
  <c r="GL569" i="14"/>
  <c r="GK569" i="14"/>
  <c r="GJ569" i="14"/>
  <c r="GI569" i="14"/>
  <c r="GH569" i="14"/>
  <c r="GG569" i="14"/>
  <c r="GF569" i="14"/>
  <c r="GE569" i="14"/>
  <c r="GD569" i="14"/>
  <c r="GC569" i="14"/>
  <c r="GB569" i="14"/>
  <c r="GA569" i="14"/>
  <c r="FZ569" i="14"/>
  <c r="FY569" i="14"/>
  <c r="FX569" i="14"/>
  <c r="FW569" i="14"/>
  <c r="FV569" i="14"/>
  <c r="FU569" i="14"/>
  <c r="FT569" i="14"/>
  <c r="FS569" i="14"/>
  <c r="FR569" i="14"/>
  <c r="FQ569" i="14"/>
  <c r="FP569" i="14"/>
  <c r="FO569" i="14"/>
  <c r="FN569" i="14"/>
  <c r="FM569" i="14"/>
  <c r="FL569" i="14"/>
  <c r="FK569" i="14"/>
  <c r="FJ569" i="14"/>
  <c r="FI569" i="14"/>
  <c r="FH569" i="14"/>
  <c r="FG569" i="14"/>
  <c r="FF569" i="14"/>
  <c r="FE569" i="14"/>
  <c r="FD569" i="14"/>
  <c r="FC569" i="14"/>
  <c r="FB569" i="14"/>
  <c r="FA569" i="14"/>
  <c r="EZ569" i="14"/>
  <c r="EY569" i="14"/>
  <c r="EX569" i="14"/>
  <c r="EW569" i="14"/>
  <c r="EV569" i="14"/>
  <c r="EU569" i="14"/>
  <c r="ET569" i="14"/>
  <c r="ES569" i="14"/>
  <c r="ER569" i="14"/>
  <c r="EQ569" i="14"/>
  <c r="EP569" i="14"/>
  <c r="EO569" i="14"/>
  <c r="EN569" i="14"/>
  <c r="EM569" i="14"/>
  <c r="EL569" i="14"/>
  <c r="EK569" i="14"/>
  <c r="EJ569" i="14"/>
  <c r="EI569" i="14"/>
  <c r="EH569" i="14"/>
  <c r="EG569" i="14"/>
  <c r="EF569" i="14"/>
  <c r="EE569" i="14"/>
  <c r="ED569" i="14"/>
  <c r="EC569" i="14"/>
  <c r="EB569" i="14"/>
  <c r="EA569" i="14"/>
  <c r="DZ569" i="14"/>
  <c r="DY569" i="14"/>
  <c r="DX569" i="14"/>
  <c r="DW569" i="14"/>
  <c r="DV569" i="14"/>
  <c r="DU569" i="14"/>
  <c r="DT569" i="14"/>
  <c r="DS569" i="14"/>
  <c r="DR569" i="14"/>
  <c r="DQ569" i="14"/>
  <c r="DP569" i="14"/>
  <c r="DO569" i="14"/>
  <c r="DN569" i="14"/>
  <c r="DM569" i="14"/>
  <c r="DL569" i="14"/>
  <c r="DK569" i="14"/>
  <c r="DJ569" i="14"/>
  <c r="DI569" i="14"/>
  <c r="DH569" i="14"/>
  <c r="DG569" i="14"/>
  <c r="DF569" i="14"/>
  <c r="DE569" i="14"/>
  <c r="DD569" i="14"/>
  <c r="DC569" i="14"/>
  <c r="DB569" i="14"/>
  <c r="DA569" i="14"/>
  <c r="CZ569" i="14"/>
  <c r="CY569" i="14"/>
  <c r="CX569" i="14"/>
  <c r="CW569" i="14"/>
  <c r="CV569" i="14"/>
  <c r="CU569" i="14"/>
  <c r="CT569" i="14"/>
  <c r="CS569" i="14"/>
  <c r="CR569" i="14"/>
  <c r="CQ569" i="14"/>
  <c r="CP569" i="14"/>
  <c r="CO569" i="14"/>
  <c r="CN569" i="14"/>
  <c r="CM569" i="14"/>
  <c r="CL569" i="14"/>
  <c r="CK569" i="14"/>
  <c r="CJ569" i="14"/>
  <c r="CI569" i="14"/>
  <c r="CH569" i="14"/>
  <c r="CG569" i="14"/>
  <c r="CF569" i="14"/>
  <c r="CE569" i="14"/>
  <c r="CD569" i="14"/>
  <c r="CC569" i="14"/>
  <c r="CB569" i="14"/>
  <c r="CA569" i="14"/>
  <c r="BZ569" i="14"/>
  <c r="BY569" i="14"/>
  <c r="BX569" i="14"/>
  <c r="BW569" i="14"/>
  <c r="BV569" i="14"/>
  <c r="BU569" i="14"/>
  <c r="BT569" i="14"/>
  <c r="BS569" i="14"/>
  <c r="BR569" i="14"/>
  <c r="BQ569" i="14"/>
  <c r="BP569" i="14"/>
  <c r="BO569" i="14"/>
  <c r="BN569" i="14"/>
  <c r="BM569" i="14"/>
  <c r="BL569" i="14"/>
  <c r="BK569" i="14"/>
  <c r="BJ569" i="14"/>
  <c r="BI569" i="14"/>
  <c r="BH569" i="14"/>
  <c r="BG569" i="14"/>
  <c r="BF569" i="14"/>
  <c r="BE569" i="14"/>
  <c r="BD569" i="14"/>
  <c r="BC569" i="14"/>
  <c r="BB569" i="14"/>
  <c r="BA569" i="14"/>
  <c r="AZ569" i="14"/>
  <c r="AY569" i="14"/>
  <c r="AX569" i="14"/>
  <c r="AW569" i="14"/>
  <c r="AV569" i="14"/>
  <c r="AU569" i="14"/>
  <c r="AT569" i="14"/>
  <c r="AS569" i="14"/>
  <c r="AR569" i="14"/>
  <c r="AQ569" i="14"/>
  <c r="AP569" i="14"/>
  <c r="AO569" i="14"/>
  <c r="AN569" i="14"/>
  <c r="AM569" i="14"/>
  <c r="AL569" i="14"/>
  <c r="AK569" i="14"/>
  <c r="AJ569" i="14"/>
  <c r="AI569" i="14"/>
  <c r="AH569" i="14"/>
  <c r="AG569" i="14"/>
  <c r="AF569" i="14"/>
  <c r="AE569" i="14"/>
  <c r="AD569" i="14"/>
  <c r="AC569" i="14"/>
  <c r="AB569" i="14"/>
  <c r="AA569" i="14"/>
  <c r="Z569" i="14"/>
  <c r="Y569" i="14"/>
  <c r="X569" i="14"/>
  <c r="W569" i="14"/>
  <c r="V569" i="14"/>
  <c r="U569" i="14"/>
  <c r="T569" i="14"/>
  <c r="S569" i="14"/>
  <c r="R569" i="14"/>
  <c r="Q569" i="14"/>
  <c r="P569" i="14"/>
  <c r="O569" i="14"/>
  <c r="N569" i="14"/>
  <c r="M569" i="14"/>
  <c r="L569" i="14"/>
  <c r="K569" i="14"/>
  <c r="J569" i="14"/>
  <c r="I569" i="14"/>
  <c r="H569" i="14"/>
  <c r="G569" i="14"/>
  <c r="JB568" i="14"/>
  <c r="JA568" i="14"/>
  <c r="IZ568" i="14"/>
  <c r="IY568" i="14"/>
  <c r="IX568" i="14"/>
  <c r="IW568" i="14"/>
  <c r="IV568" i="14"/>
  <c r="IU568" i="14"/>
  <c r="IT568" i="14"/>
  <c r="IS568" i="14"/>
  <c r="IR568" i="14"/>
  <c r="IQ568" i="14"/>
  <c r="IP568" i="14"/>
  <c r="IO568" i="14"/>
  <c r="IN568" i="14"/>
  <c r="IM568" i="14"/>
  <c r="IL568" i="14"/>
  <c r="IK568" i="14"/>
  <c r="IJ568" i="14"/>
  <c r="II568" i="14"/>
  <c r="IH568" i="14"/>
  <c r="IG568" i="14"/>
  <c r="IF568" i="14"/>
  <c r="IE568" i="14"/>
  <c r="ID568" i="14"/>
  <c r="IC568" i="14"/>
  <c r="IB568" i="14"/>
  <c r="IA568" i="14"/>
  <c r="HZ568" i="14"/>
  <c r="HY568" i="14"/>
  <c r="HX568" i="14"/>
  <c r="HW568" i="14"/>
  <c r="HV568" i="14"/>
  <c r="HU568" i="14"/>
  <c r="HT568" i="14"/>
  <c r="HS568" i="14"/>
  <c r="HR568" i="14"/>
  <c r="HQ568" i="14"/>
  <c r="HP568" i="14"/>
  <c r="HO568" i="14"/>
  <c r="HN568" i="14"/>
  <c r="HM568" i="14"/>
  <c r="HL568" i="14"/>
  <c r="HK568" i="14"/>
  <c r="HJ568" i="14"/>
  <c r="HI568" i="14"/>
  <c r="HH568" i="14"/>
  <c r="HG568" i="14"/>
  <c r="HF568" i="14"/>
  <c r="HE568" i="14"/>
  <c r="HD568" i="14"/>
  <c r="HC568" i="14"/>
  <c r="HB568" i="14"/>
  <c r="HA568" i="14"/>
  <c r="GZ568" i="14"/>
  <c r="GY568" i="14"/>
  <c r="GX568" i="14"/>
  <c r="GW568" i="14"/>
  <c r="GV568" i="14"/>
  <c r="GU568" i="14"/>
  <c r="GT568" i="14"/>
  <c r="GS568" i="14"/>
  <c r="GR568" i="14"/>
  <c r="GQ568" i="14"/>
  <c r="GP568" i="14"/>
  <c r="GO568" i="14"/>
  <c r="GN568" i="14"/>
  <c r="GM568" i="14"/>
  <c r="GL568" i="14"/>
  <c r="GK568" i="14"/>
  <c r="GJ568" i="14"/>
  <c r="GI568" i="14"/>
  <c r="GH568" i="14"/>
  <c r="GG568" i="14"/>
  <c r="GF568" i="14"/>
  <c r="GE568" i="14"/>
  <c r="GD568" i="14"/>
  <c r="GC568" i="14"/>
  <c r="GB568" i="14"/>
  <c r="GA568" i="14"/>
  <c r="FZ568" i="14"/>
  <c r="FY568" i="14"/>
  <c r="FX568" i="14"/>
  <c r="FW568" i="14"/>
  <c r="FV568" i="14"/>
  <c r="FU568" i="14"/>
  <c r="FT568" i="14"/>
  <c r="FS568" i="14"/>
  <c r="FR568" i="14"/>
  <c r="FQ568" i="14"/>
  <c r="FP568" i="14"/>
  <c r="FO568" i="14"/>
  <c r="FN568" i="14"/>
  <c r="FM568" i="14"/>
  <c r="FL568" i="14"/>
  <c r="FK568" i="14"/>
  <c r="FJ568" i="14"/>
  <c r="FI568" i="14"/>
  <c r="FH568" i="14"/>
  <c r="FG568" i="14"/>
  <c r="FF568" i="14"/>
  <c r="FE568" i="14"/>
  <c r="FD568" i="14"/>
  <c r="FC568" i="14"/>
  <c r="FB568" i="14"/>
  <c r="FA568" i="14"/>
  <c r="EZ568" i="14"/>
  <c r="EY568" i="14"/>
  <c r="EX568" i="14"/>
  <c r="EW568" i="14"/>
  <c r="EV568" i="14"/>
  <c r="EU568" i="14"/>
  <c r="ET568" i="14"/>
  <c r="ES568" i="14"/>
  <c r="ER568" i="14"/>
  <c r="EQ568" i="14"/>
  <c r="EP568" i="14"/>
  <c r="EO568" i="14"/>
  <c r="EN568" i="14"/>
  <c r="EM568" i="14"/>
  <c r="EL568" i="14"/>
  <c r="EK568" i="14"/>
  <c r="EJ568" i="14"/>
  <c r="EI568" i="14"/>
  <c r="EH568" i="14"/>
  <c r="EG568" i="14"/>
  <c r="EF568" i="14"/>
  <c r="EE568" i="14"/>
  <c r="ED568" i="14"/>
  <c r="EC568" i="14"/>
  <c r="EB568" i="14"/>
  <c r="EA568" i="14"/>
  <c r="DZ568" i="14"/>
  <c r="DY568" i="14"/>
  <c r="DX568" i="14"/>
  <c r="DW568" i="14"/>
  <c r="DV568" i="14"/>
  <c r="DU568" i="14"/>
  <c r="DT568" i="14"/>
  <c r="DS568" i="14"/>
  <c r="DR568" i="14"/>
  <c r="DQ568" i="14"/>
  <c r="DP568" i="14"/>
  <c r="DO568" i="14"/>
  <c r="DN568" i="14"/>
  <c r="DM568" i="14"/>
  <c r="DL568" i="14"/>
  <c r="DK568" i="14"/>
  <c r="DJ568" i="14"/>
  <c r="DI568" i="14"/>
  <c r="DH568" i="14"/>
  <c r="DG568" i="14"/>
  <c r="DF568" i="14"/>
  <c r="DE568" i="14"/>
  <c r="DD568" i="14"/>
  <c r="DC568" i="14"/>
  <c r="DB568" i="14"/>
  <c r="DA568" i="14"/>
  <c r="CZ568" i="14"/>
  <c r="CY568" i="14"/>
  <c r="CX568" i="14"/>
  <c r="CW568" i="14"/>
  <c r="CV568" i="14"/>
  <c r="CU568" i="14"/>
  <c r="CT568" i="14"/>
  <c r="CS568" i="14"/>
  <c r="CR568" i="14"/>
  <c r="CQ568" i="14"/>
  <c r="CP568" i="14"/>
  <c r="CO568" i="14"/>
  <c r="CN568" i="14"/>
  <c r="CM568" i="14"/>
  <c r="CL568" i="14"/>
  <c r="CK568" i="14"/>
  <c r="CJ568" i="14"/>
  <c r="CI568" i="14"/>
  <c r="CH568" i="14"/>
  <c r="CG568" i="14"/>
  <c r="CF568" i="14"/>
  <c r="CE568" i="14"/>
  <c r="CD568" i="14"/>
  <c r="CC568" i="14"/>
  <c r="CB568" i="14"/>
  <c r="CA568" i="14"/>
  <c r="BZ568" i="14"/>
  <c r="BY568" i="14"/>
  <c r="BX568" i="14"/>
  <c r="BW568" i="14"/>
  <c r="BV568" i="14"/>
  <c r="BU568" i="14"/>
  <c r="BT568" i="14"/>
  <c r="BS568" i="14"/>
  <c r="BR568" i="14"/>
  <c r="BQ568" i="14"/>
  <c r="BP568" i="14"/>
  <c r="BO568" i="14"/>
  <c r="BN568" i="14"/>
  <c r="BM568" i="14"/>
  <c r="BL568" i="14"/>
  <c r="BK568" i="14"/>
  <c r="BJ568" i="14"/>
  <c r="BI568" i="14"/>
  <c r="BH568" i="14"/>
  <c r="BG568" i="14"/>
  <c r="BF568" i="14"/>
  <c r="BE568" i="14"/>
  <c r="BD568" i="14"/>
  <c r="BC568" i="14"/>
  <c r="BB568" i="14"/>
  <c r="BA568" i="14"/>
  <c r="AZ568" i="14"/>
  <c r="AY568" i="14"/>
  <c r="AX568" i="14"/>
  <c r="AW568" i="14"/>
  <c r="AV568" i="14"/>
  <c r="AU568" i="14"/>
  <c r="AT568" i="14"/>
  <c r="AS568" i="14"/>
  <c r="AR568" i="14"/>
  <c r="AQ568" i="14"/>
  <c r="AP568" i="14"/>
  <c r="AO568" i="14"/>
  <c r="AN568" i="14"/>
  <c r="AM568" i="14"/>
  <c r="AL568" i="14"/>
  <c r="AK568" i="14"/>
  <c r="AJ568" i="14"/>
  <c r="AI568" i="14"/>
  <c r="AH568" i="14"/>
  <c r="AG568" i="14"/>
  <c r="AF568" i="14"/>
  <c r="AE568" i="14"/>
  <c r="AD568" i="14"/>
  <c r="AC568" i="14"/>
  <c r="AB568" i="14"/>
  <c r="AA568" i="14"/>
  <c r="Z568" i="14"/>
  <c r="Y568" i="14"/>
  <c r="X568" i="14"/>
  <c r="W568" i="14"/>
  <c r="V568" i="14"/>
  <c r="U568" i="14"/>
  <c r="T568" i="14"/>
  <c r="S568" i="14"/>
  <c r="R568" i="14"/>
  <c r="Q568" i="14"/>
  <c r="P568" i="14"/>
  <c r="O568" i="14"/>
  <c r="N568" i="14"/>
  <c r="M568" i="14"/>
  <c r="L568" i="14"/>
  <c r="K568" i="14"/>
  <c r="J568" i="14"/>
  <c r="I568" i="14"/>
  <c r="H568" i="14"/>
  <c r="G568" i="14"/>
  <c r="JB567" i="14"/>
  <c r="JA567" i="14"/>
  <c r="IZ567" i="14"/>
  <c r="IY567" i="14"/>
  <c r="IX567" i="14"/>
  <c r="IW567" i="14"/>
  <c r="IV567" i="14"/>
  <c r="IU567" i="14"/>
  <c r="IT567" i="14"/>
  <c r="IS567" i="14"/>
  <c r="IR567" i="14"/>
  <c r="IQ567" i="14"/>
  <c r="IP567" i="14"/>
  <c r="IO567" i="14"/>
  <c r="IN567" i="14"/>
  <c r="IM567" i="14"/>
  <c r="IL567" i="14"/>
  <c r="IK567" i="14"/>
  <c r="IJ567" i="14"/>
  <c r="II567" i="14"/>
  <c r="IH567" i="14"/>
  <c r="IG567" i="14"/>
  <c r="IF567" i="14"/>
  <c r="IE567" i="14"/>
  <c r="ID567" i="14"/>
  <c r="IC567" i="14"/>
  <c r="IB567" i="14"/>
  <c r="IA567" i="14"/>
  <c r="HZ567" i="14"/>
  <c r="HY567" i="14"/>
  <c r="HX567" i="14"/>
  <c r="HW567" i="14"/>
  <c r="HV567" i="14"/>
  <c r="HU567" i="14"/>
  <c r="HT567" i="14"/>
  <c r="HS567" i="14"/>
  <c r="HR567" i="14"/>
  <c r="HQ567" i="14"/>
  <c r="HP567" i="14"/>
  <c r="HO567" i="14"/>
  <c r="HN567" i="14"/>
  <c r="HM567" i="14"/>
  <c r="HL567" i="14"/>
  <c r="HK567" i="14"/>
  <c r="HJ567" i="14"/>
  <c r="HI567" i="14"/>
  <c r="HH567" i="14"/>
  <c r="HG567" i="14"/>
  <c r="HF567" i="14"/>
  <c r="HE567" i="14"/>
  <c r="HD567" i="14"/>
  <c r="HC567" i="14"/>
  <c r="HB567" i="14"/>
  <c r="HA567" i="14"/>
  <c r="GZ567" i="14"/>
  <c r="GY567" i="14"/>
  <c r="GX567" i="14"/>
  <c r="GW567" i="14"/>
  <c r="GV567" i="14"/>
  <c r="GU567" i="14"/>
  <c r="GT567" i="14"/>
  <c r="GS567" i="14"/>
  <c r="GR567" i="14"/>
  <c r="GQ567" i="14"/>
  <c r="GP567" i="14"/>
  <c r="GO567" i="14"/>
  <c r="GN567" i="14"/>
  <c r="GM567" i="14"/>
  <c r="GL567" i="14"/>
  <c r="GK567" i="14"/>
  <c r="GJ567" i="14"/>
  <c r="GI567" i="14"/>
  <c r="GH567" i="14"/>
  <c r="GG567" i="14"/>
  <c r="GF567" i="14"/>
  <c r="GE567" i="14"/>
  <c r="GD567" i="14"/>
  <c r="GC567" i="14"/>
  <c r="GB567" i="14"/>
  <c r="GA567" i="14"/>
  <c r="FZ567" i="14"/>
  <c r="FY567" i="14"/>
  <c r="FX567" i="14"/>
  <c r="FW567" i="14"/>
  <c r="FV567" i="14"/>
  <c r="FU567" i="14"/>
  <c r="FT567" i="14"/>
  <c r="FS567" i="14"/>
  <c r="FR567" i="14"/>
  <c r="FQ567" i="14"/>
  <c r="FP567" i="14"/>
  <c r="FO567" i="14"/>
  <c r="FN567" i="14"/>
  <c r="FM567" i="14"/>
  <c r="FL567" i="14"/>
  <c r="FK567" i="14"/>
  <c r="FJ567" i="14"/>
  <c r="FI567" i="14"/>
  <c r="FH567" i="14"/>
  <c r="FG567" i="14"/>
  <c r="FF567" i="14"/>
  <c r="FE567" i="14"/>
  <c r="FD567" i="14"/>
  <c r="FC567" i="14"/>
  <c r="FB567" i="14"/>
  <c r="FA567" i="14"/>
  <c r="EZ567" i="14"/>
  <c r="EY567" i="14"/>
  <c r="EX567" i="14"/>
  <c r="EW567" i="14"/>
  <c r="EV567" i="14"/>
  <c r="EU567" i="14"/>
  <c r="ET567" i="14"/>
  <c r="ES567" i="14"/>
  <c r="ER567" i="14"/>
  <c r="EQ567" i="14"/>
  <c r="EP567" i="14"/>
  <c r="EO567" i="14"/>
  <c r="EN567" i="14"/>
  <c r="EM567" i="14"/>
  <c r="EL567" i="14"/>
  <c r="EK567" i="14"/>
  <c r="EJ567" i="14"/>
  <c r="EI567" i="14"/>
  <c r="EH567" i="14"/>
  <c r="EG567" i="14"/>
  <c r="EF567" i="14"/>
  <c r="EE567" i="14"/>
  <c r="ED567" i="14"/>
  <c r="EC567" i="14"/>
  <c r="EB567" i="14"/>
  <c r="EA567" i="14"/>
  <c r="DZ567" i="14"/>
  <c r="DY567" i="14"/>
  <c r="DX567" i="14"/>
  <c r="DW567" i="14"/>
  <c r="DV567" i="14"/>
  <c r="DU567" i="14"/>
  <c r="DT567" i="14"/>
  <c r="DS567" i="14"/>
  <c r="DR567" i="14"/>
  <c r="DQ567" i="14"/>
  <c r="DP567" i="14"/>
  <c r="DO567" i="14"/>
  <c r="DN567" i="14"/>
  <c r="DM567" i="14"/>
  <c r="DL567" i="14"/>
  <c r="DK567" i="14"/>
  <c r="DJ567" i="14"/>
  <c r="DI567" i="14"/>
  <c r="DH567" i="14"/>
  <c r="DG567" i="14"/>
  <c r="DF567" i="14"/>
  <c r="DE567" i="14"/>
  <c r="DD567" i="14"/>
  <c r="DC567" i="14"/>
  <c r="DB567" i="14"/>
  <c r="DA567" i="14"/>
  <c r="CZ567" i="14"/>
  <c r="CY567" i="14"/>
  <c r="CX567" i="14"/>
  <c r="CW567" i="14"/>
  <c r="CV567" i="14"/>
  <c r="CU567" i="14"/>
  <c r="CT567" i="14"/>
  <c r="CS567" i="14"/>
  <c r="CR567" i="14"/>
  <c r="CQ567" i="14"/>
  <c r="CP567" i="14"/>
  <c r="CO567" i="14"/>
  <c r="CN567" i="14"/>
  <c r="CM567" i="14"/>
  <c r="CL567" i="14"/>
  <c r="CK567" i="14"/>
  <c r="CJ567" i="14"/>
  <c r="CI567" i="14"/>
  <c r="CH567" i="14"/>
  <c r="CG567" i="14"/>
  <c r="CF567" i="14"/>
  <c r="CE567" i="14"/>
  <c r="CD567" i="14"/>
  <c r="CC567" i="14"/>
  <c r="CB567" i="14"/>
  <c r="CA567" i="14"/>
  <c r="BZ567" i="14"/>
  <c r="BY567" i="14"/>
  <c r="BX567" i="14"/>
  <c r="BW567" i="14"/>
  <c r="BV567" i="14"/>
  <c r="BU567" i="14"/>
  <c r="BT567" i="14"/>
  <c r="BS567" i="14"/>
  <c r="BR567" i="14"/>
  <c r="BQ567" i="14"/>
  <c r="BP567" i="14"/>
  <c r="BO567" i="14"/>
  <c r="BN567" i="14"/>
  <c r="BM567" i="14"/>
  <c r="BL567" i="14"/>
  <c r="BK567" i="14"/>
  <c r="BJ567" i="14"/>
  <c r="BI567" i="14"/>
  <c r="BH567" i="14"/>
  <c r="BG567" i="14"/>
  <c r="BF567" i="14"/>
  <c r="BE567" i="14"/>
  <c r="BD567" i="14"/>
  <c r="BC567" i="14"/>
  <c r="BB567" i="14"/>
  <c r="BA567" i="14"/>
  <c r="AZ567" i="14"/>
  <c r="AY567" i="14"/>
  <c r="AX567" i="14"/>
  <c r="AW567" i="14"/>
  <c r="AV567" i="14"/>
  <c r="AU567" i="14"/>
  <c r="AT567" i="14"/>
  <c r="AS567" i="14"/>
  <c r="AR567" i="14"/>
  <c r="AQ567" i="14"/>
  <c r="AP567" i="14"/>
  <c r="AO567" i="14"/>
  <c r="AN567" i="14"/>
  <c r="AM567" i="14"/>
  <c r="AL567" i="14"/>
  <c r="AK567" i="14"/>
  <c r="AJ567" i="14"/>
  <c r="AI567" i="14"/>
  <c r="AH567" i="14"/>
  <c r="AG567" i="14"/>
  <c r="AF567" i="14"/>
  <c r="AE567" i="14"/>
  <c r="AD567" i="14"/>
  <c r="AC567" i="14"/>
  <c r="AB567" i="14"/>
  <c r="AA567" i="14"/>
  <c r="Z567" i="14"/>
  <c r="Y567" i="14"/>
  <c r="X567" i="14"/>
  <c r="W567" i="14"/>
  <c r="V567" i="14"/>
  <c r="U567" i="14"/>
  <c r="T567" i="14"/>
  <c r="S567" i="14"/>
  <c r="R567" i="14"/>
  <c r="Q567" i="14"/>
  <c r="P567" i="14"/>
  <c r="O567" i="14"/>
  <c r="N567" i="14"/>
  <c r="M567" i="14"/>
  <c r="L567" i="14"/>
  <c r="K567" i="14"/>
  <c r="J567" i="14"/>
  <c r="I567" i="14"/>
  <c r="H567" i="14"/>
  <c r="G567" i="14"/>
  <c r="JB566" i="14"/>
  <c r="JA566" i="14"/>
  <c r="IZ566" i="14"/>
  <c r="IY566" i="14"/>
  <c r="IX566" i="14"/>
  <c r="IW566" i="14"/>
  <c r="IV566" i="14"/>
  <c r="IU566" i="14"/>
  <c r="IT566" i="14"/>
  <c r="IS566" i="14"/>
  <c r="IR566" i="14"/>
  <c r="IQ566" i="14"/>
  <c r="IP566" i="14"/>
  <c r="IO566" i="14"/>
  <c r="IN566" i="14"/>
  <c r="IM566" i="14"/>
  <c r="IL566" i="14"/>
  <c r="IK566" i="14"/>
  <c r="IJ566" i="14"/>
  <c r="II566" i="14"/>
  <c r="IH566" i="14"/>
  <c r="IG566" i="14"/>
  <c r="IF566" i="14"/>
  <c r="IE566" i="14"/>
  <c r="ID566" i="14"/>
  <c r="IC566" i="14"/>
  <c r="IB566" i="14"/>
  <c r="IA566" i="14"/>
  <c r="HZ566" i="14"/>
  <c r="HY566" i="14"/>
  <c r="HX566" i="14"/>
  <c r="HW566" i="14"/>
  <c r="HV566" i="14"/>
  <c r="HU566" i="14"/>
  <c r="HT566" i="14"/>
  <c r="HS566" i="14"/>
  <c r="HR566" i="14"/>
  <c r="HQ566" i="14"/>
  <c r="HP566" i="14"/>
  <c r="HO566" i="14"/>
  <c r="HN566" i="14"/>
  <c r="HM566" i="14"/>
  <c r="HL566" i="14"/>
  <c r="HK566" i="14"/>
  <c r="HJ566" i="14"/>
  <c r="HI566" i="14"/>
  <c r="HH566" i="14"/>
  <c r="HG566" i="14"/>
  <c r="HF566" i="14"/>
  <c r="HE566" i="14"/>
  <c r="HD566" i="14"/>
  <c r="HC566" i="14"/>
  <c r="HB566" i="14"/>
  <c r="HA566" i="14"/>
  <c r="GZ566" i="14"/>
  <c r="GY566" i="14"/>
  <c r="GX566" i="14"/>
  <c r="GW566" i="14"/>
  <c r="GV566" i="14"/>
  <c r="GU566" i="14"/>
  <c r="GT566" i="14"/>
  <c r="GS566" i="14"/>
  <c r="GR566" i="14"/>
  <c r="GQ566" i="14"/>
  <c r="GP566" i="14"/>
  <c r="GO566" i="14"/>
  <c r="GN566" i="14"/>
  <c r="GM566" i="14"/>
  <c r="GL566" i="14"/>
  <c r="GK566" i="14"/>
  <c r="GJ566" i="14"/>
  <c r="GI566" i="14"/>
  <c r="GH566" i="14"/>
  <c r="GG566" i="14"/>
  <c r="GF566" i="14"/>
  <c r="GE566" i="14"/>
  <c r="GD566" i="14"/>
  <c r="GC566" i="14"/>
  <c r="GB566" i="14"/>
  <c r="GA566" i="14"/>
  <c r="FZ566" i="14"/>
  <c r="FY566" i="14"/>
  <c r="FX566" i="14"/>
  <c r="FW566" i="14"/>
  <c r="FV566" i="14"/>
  <c r="FU566" i="14"/>
  <c r="FT566" i="14"/>
  <c r="FS566" i="14"/>
  <c r="FR566" i="14"/>
  <c r="FQ566" i="14"/>
  <c r="FP566" i="14"/>
  <c r="FO566" i="14"/>
  <c r="FN566" i="14"/>
  <c r="FM566" i="14"/>
  <c r="FL566" i="14"/>
  <c r="FK566" i="14"/>
  <c r="FJ566" i="14"/>
  <c r="FI566" i="14"/>
  <c r="FH566" i="14"/>
  <c r="FG566" i="14"/>
  <c r="FF566" i="14"/>
  <c r="FE566" i="14"/>
  <c r="FD566" i="14"/>
  <c r="FC566" i="14"/>
  <c r="FB566" i="14"/>
  <c r="FA566" i="14"/>
  <c r="EZ566" i="14"/>
  <c r="EY566" i="14"/>
  <c r="EX566" i="14"/>
  <c r="EW566" i="14"/>
  <c r="EV566" i="14"/>
  <c r="EU566" i="14"/>
  <c r="ET566" i="14"/>
  <c r="ES566" i="14"/>
  <c r="ER566" i="14"/>
  <c r="EQ566" i="14"/>
  <c r="EP566" i="14"/>
  <c r="EO566" i="14"/>
  <c r="EN566" i="14"/>
  <c r="EM566" i="14"/>
  <c r="EL566" i="14"/>
  <c r="EK566" i="14"/>
  <c r="EJ566" i="14"/>
  <c r="EI566" i="14"/>
  <c r="EH566" i="14"/>
  <c r="EG566" i="14"/>
  <c r="EF566" i="14"/>
  <c r="EE566" i="14"/>
  <c r="ED566" i="14"/>
  <c r="EC566" i="14"/>
  <c r="EB566" i="14"/>
  <c r="EA566" i="14"/>
  <c r="DZ566" i="14"/>
  <c r="DY566" i="14"/>
  <c r="DX566" i="14"/>
  <c r="DW566" i="14"/>
  <c r="DV566" i="14"/>
  <c r="DU566" i="14"/>
  <c r="DT566" i="14"/>
  <c r="DS566" i="14"/>
  <c r="DR566" i="14"/>
  <c r="DQ566" i="14"/>
  <c r="DP566" i="14"/>
  <c r="DO566" i="14"/>
  <c r="DN566" i="14"/>
  <c r="DM566" i="14"/>
  <c r="DL566" i="14"/>
  <c r="DK566" i="14"/>
  <c r="DJ566" i="14"/>
  <c r="DI566" i="14"/>
  <c r="DH566" i="14"/>
  <c r="DG566" i="14"/>
  <c r="DF566" i="14"/>
  <c r="DE566" i="14"/>
  <c r="DD566" i="14"/>
  <c r="DC566" i="14"/>
  <c r="DB566" i="14"/>
  <c r="DA566" i="14"/>
  <c r="CZ566" i="14"/>
  <c r="CY566" i="14"/>
  <c r="CX566" i="14"/>
  <c r="CW566" i="14"/>
  <c r="CV566" i="14"/>
  <c r="CU566" i="14"/>
  <c r="CT566" i="14"/>
  <c r="CS566" i="14"/>
  <c r="CR566" i="14"/>
  <c r="CQ566" i="14"/>
  <c r="CP566" i="14"/>
  <c r="CO566" i="14"/>
  <c r="CN566" i="14"/>
  <c r="CM566" i="14"/>
  <c r="CL566" i="14"/>
  <c r="CK566" i="14"/>
  <c r="CJ566" i="14"/>
  <c r="CI566" i="14"/>
  <c r="CH566" i="14"/>
  <c r="CG566" i="14"/>
  <c r="CF566" i="14"/>
  <c r="CE566" i="14"/>
  <c r="CD566" i="14"/>
  <c r="CC566" i="14"/>
  <c r="CB566" i="14"/>
  <c r="CA566" i="14"/>
  <c r="BZ566" i="14"/>
  <c r="BY566" i="14"/>
  <c r="BX566" i="14"/>
  <c r="BW566" i="14"/>
  <c r="BV566" i="14"/>
  <c r="BU566" i="14"/>
  <c r="BT566" i="14"/>
  <c r="BS566" i="14"/>
  <c r="BR566" i="14"/>
  <c r="BQ566" i="14"/>
  <c r="BP566" i="14"/>
  <c r="BO566" i="14"/>
  <c r="BN566" i="14"/>
  <c r="BM566" i="14"/>
  <c r="BL566" i="14"/>
  <c r="BK566" i="14"/>
  <c r="BJ566" i="14"/>
  <c r="BI566" i="14"/>
  <c r="BH566" i="14"/>
  <c r="BG566" i="14"/>
  <c r="BF566" i="14"/>
  <c r="BE566" i="14"/>
  <c r="BD566" i="14"/>
  <c r="BC566" i="14"/>
  <c r="BB566" i="14"/>
  <c r="BA566" i="14"/>
  <c r="AZ566" i="14"/>
  <c r="AY566" i="14"/>
  <c r="AX566" i="14"/>
  <c r="AW566" i="14"/>
  <c r="AV566" i="14"/>
  <c r="AU566" i="14"/>
  <c r="AT566" i="14"/>
  <c r="AS566" i="14"/>
  <c r="AR566" i="14"/>
  <c r="AQ566" i="14"/>
  <c r="AP566" i="14"/>
  <c r="AO566" i="14"/>
  <c r="AN566" i="14"/>
  <c r="AM566" i="14"/>
  <c r="AL566" i="14"/>
  <c r="AK566" i="14"/>
  <c r="AJ566" i="14"/>
  <c r="AI566" i="14"/>
  <c r="AH566" i="14"/>
  <c r="AG566" i="14"/>
  <c r="AF566" i="14"/>
  <c r="AE566" i="14"/>
  <c r="AD566" i="14"/>
  <c r="AC566" i="14"/>
  <c r="AB566" i="14"/>
  <c r="AA566" i="14"/>
  <c r="Z566" i="14"/>
  <c r="Y566" i="14"/>
  <c r="X566" i="14"/>
  <c r="W566" i="14"/>
  <c r="V566" i="14"/>
  <c r="U566" i="14"/>
  <c r="T566" i="14"/>
  <c r="S566" i="14"/>
  <c r="R566" i="14"/>
  <c r="Q566" i="14"/>
  <c r="P566" i="14"/>
  <c r="O566" i="14"/>
  <c r="N566" i="14"/>
  <c r="M566" i="14"/>
  <c r="L566" i="14"/>
  <c r="K566" i="14"/>
  <c r="J566" i="14"/>
  <c r="I566" i="14"/>
  <c r="H566" i="14"/>
  <c r="G566" i="14"/>
  <c r="JB565" i="14"/>
  <c r="JA565" i="14"/>
  <c r="IZ565" i="14"/>
  <c r="IY565" i="14"/>
  <c r="IX565" i="14"/>
  <c r="IW565" i="14"/>
  <c r="IV565" i="14"/>
  <c r="IU565" i="14"/>
  <c r="IT565" i="14"/>
  <c r="IS565" i="14"/>
  <c r="IR565" i="14"/>
  <c r="IQ565" i="14"/>
  <c r="IP565" i="14"/>
  <c r="IO565" i="14"/>
  <c r="IN565" i="14"/>
  <c r="IM565" i="14"/>
  <c r="IL565" i="14"/>
  <c r="IK565" i="14"/>
  <c r="IJ565" i="14"/>
  <c r="II565" i="14"/>
  <c r="IH565" i="14"/>
  <c r="IG565" i="14"/>
  <c r="IF565" i="14"/>
  <c r="IE565" i="14"/>
  <c r="ID565" i="14"/>
  <c r="IC565" i="14"/>
  <c r="IB565" i="14"/>
  <c r="IA565" i="14"/>
  <c r="HZ565" i="14"/>
  <c r="HY565" i="14"/>
  <c r="HX565" i="14"/>
  <c r="HW565" i="14"/>
  <c r="HV565" i="14"/>
  <c r="HU565" i="14"/>
  <c r="HT565" i="14"/>
  <c r="HS565" i="14"/>
  <c r="HR565" i="14"/>
  <c r="HQ565" i="14"/>
  <c r="HP565" i="14"/>
  <c r="HO565" i="14"/>
  <c r="HN565" i="14"/>
  <c r="HM565" i="14"/>
  <c r="HL565" i="14"/>
  <c r="HK565" i="14"/>
  <c r="HJ565" i="14"/>
  <c r="HI565" i="14"/>
  <c r="HH565" i="14"/>
  <c r="HG565" i="14"/>
  <c r="HF565" i="14"/>
  <c r="HE565" i="14"/>
  <c r="HD565" i="14"/>
  <c r="HC565" i="14"/>
  <c r="HB565" i="14"/>
  <c r="HA565" i="14"/>
  <c r="GZ565" i="14"/>
  <c r="GY565" i="14"/>
  <c r="GX565" i="14"/>
  <c r="GW565" i="14"/>
  <c r="GV565" i="14"/>
  <c r="GU565" i="14"/>
  <c r="GT565" i="14"/>
  <c r="GS565" i="14"/>
  <c r="GR565" i="14"/>
  <c r="GQ565" i="14"/>
  <c r="GP565" i="14"/>
  <c r="GO565" i="14"/>
  <c r="GN565" i="14"/>
  <c r="GM565" i="14"/>
  <c r="GL565" i="14"/>
  <c r="GK565" i="14"/>
  <c r="GJ565" i="14"/>
  <c r="GI565" i="14"/>
  <c r="GH565" i="14"/>
  <c r="GG565" i="14"/>
  <c r="GF565" i="14"/>
  <c r="GE565" i="14"/>
  <c r="GD565" i="14"/>
  <c r="GC565" i="14"/>
  <c r="GB565" i="14"/>
  <c r="GA565" i="14"/>
  <c r="FZ565" i="14"/>
  <c r="FY565" i="14"/>
  <c r="FX565" i="14"/>
  <c r="FW565" i="14"/>
  <c r="FV565" i="14"/>
  <c r="FU565" i="14"/>
  <c r="FT565" i="14"/>
  <c r="FS565" i="14"/>
  <c r="FR565" i="14"/>
  <c r="FQ565" i="14"/>
  <c r="FP565" i="14"/>
  <c r="FO565" i="14"/>
  <c r="FN565" i="14"/>
  <c r="FM565" i="14"/>
  <c r="FL565" i="14"/>
  <c r="FK565" i="14"/>
  <c r="FJ565" i="14"/>
  <c r="FI565" i="14"/>
  <c r="FH565" i="14"/>
  <c r="FG565" i="14"/>
  <c r="FF565" i="14"/>
  <c r="FE565" i="14"/>
  <c r="FD565" i="14"/>
  <c r="FC565" i="14"/>
  <c r="FB565" i="14"/>
  <c r="FA565" i="14"/>
  <c r="EZ565" i="14"/>
  <c r="EY565" i="14"/>
  <c r="EX565" i="14"/>
  <c r="EW565" i="14"/>
  <c r="EV565" i="14"/>
  <c r="EU565" i="14"/>
  <c r="ET565" i="14"/>
  <c r="ES565" i="14"/>
  <c r="ER565" i="14"/>
  <c r="EQ565" i="14"/>
  <c r="EP565" i="14"/>
  <c r="EO565" i="14"/>
  <c r="EN565" i="14"/>
  <c r="EM565" i="14"/>
  <c r="EL565" i="14"/>
  <c r="EK565" i="14"/>
  <c r="EJ565" i="14"/>
  <c r="EI565" i="14"/>
  <c r="EH565" i="14"/>
  <c r="EG565" i="14"/>
  <c r="EF565" i="14"/>
  <c r="EE565" i="14"/>
  <c r="ED565" i="14"/>
  <c r="EC565" i="14"/>
  <c r="EB565" i="14"/>
  <c r="EA565" i="14"/>
  <c r="DZ565" i="14"/>
  <c r="DY565" i="14"/>
  <c r="DX565" i="14"/>
  <c r="DW565" i="14"/>
  <c r="DV565" i="14"/>
  <c r="DU565" i="14"/>
  <c r="DT565" i="14"/>
  <c r="DS565" i="14"/>
  <c r="DR565" i="14"/>
  <c r="DQ565" i="14"/>
  <c r="DP565" i="14"/>
  <c r="DO565" i="14"/>
  <c r="DN565" i="14"/>
  <c r="DM565" i="14"/>
  <c r="DL565" i="14"/>
  <c r="DK565" i="14"/>
  <c r="DJ565" i="14"/>
  <c r="DI565" i="14"/>
  <c r="DH565" i="14"/>
  <c r="DG565" i="14"/>
  <c r="DF565" i="14"/>
  <c r="DE565" i="14"/>
  <c r="DD565" i="14"/>
  <c r="DC565" i="14"/>
  <c r="DB565" i="14"/>
  <c r="DA565" i="14"/>
  <c r="CZ565" i="14"/>
  <c r="CY565" i="14"/>
  <c r="CX565" i="14"/>
  <c r="CW565" i="14"/>
  <c r="CV565" i="14"/>
  <c r="CU565" i="14"/>
  <c r="CT565" i="14"/>
  <c r="CS565" i="14"/>
  <c r="CR565" i="14"/>
  <c r="CQ565" i="14"/>
  <c r="CP565" i="14"/>
  <c r="CO565" i="14"/>
  <c r="CN565" i="14"/>
  <c r="CM565" i="14"/>
  <c r="CL565" i="14"/>
  <c r="CK565" i="14"/>
  <c r="CJ565" i="14"/>
  <c r="CI565" i="14"/>
  <c r="CH565" i="14"/>
  <c r="CG565" i="14"/>
  <c r="CF565" i="14"/>
  <c r="CE565" i="14"/>
  <c r="CD565" i="14"/>
  <c r="CC565" i="14"/>
  <c r="CB565" i="14"/>
  <c r="CA565" i="14"/>
  <c r="BZ565" i="14"/>
  <c r="BY565" i="14"/>
  <c r="BX565" i="14"/>
  <c r="BW565" i="14"/>
  <c r="BV565" i="14"/>
  <c r="BU565" i="14"/>
  <c r="BT565" i="14"/>
  <c r="BS565" i="14"/>
  <c r="BR565" i="14"/>
  <c r="BQ565" i="14"/>
  <c r="BP565" i="14"/>
  <c r="BO565" i="14"/>
  <c r="BN565" i="14"/>
  <c r="BM565" i="14"/>
  <c r="BL565" i="14"/>
  <c r="BK565" i="14"/>
  <c r="BJ565" i="14"/>
  <c r="BI565" i="14"/>
  <c r="BH565" i="14"/>
  <c r="BG565" i="14"/>
  <c r="BF565" i="14"/>
  <c r="BE565" i="14"/>
  <c r="BD565" i="14"/>
  <c r="BC565" i="14"/>
  <c r="BB565" i="14"/>
  <c r="BA565" i="14"/>
  <c r="AZ565" i="14"/>
  <c r="AY565" i="14"/>
  <c r="AX565" i="14"/>
  <c r="AW565" i="14"/>
  <c r="AV565" i="14"/>
  <c r="AU565" i="14"/>
  <c r="AT565" i="14"/>
  <c r="AS565" i="14"/>
  <c r="AR565" i="14"/>
  <c r="AQ565" i="14"/>
  <c r="AP565" i="14"/>
  <c r="AO565" i="14"/>
  <c r="AN565" i="14"/>
  <c r="AM565" i="14"/>
  <c r="AL565" i="14"/>
  <c r="AK565" i="14"/>
  <c r="AJ565" i="14"/>
  <c r="AI565" i="14"/>
  <c r="AH565" i="14"/>
  <c r="AG565" i="14"/>
  <c r="AF565" i="14"/>
  <c r="AE565" i="14"/>
  <c r="AD565" i="14"/>
  <c r="AC565" i="14"/>
  <c r="AB565" i="14"/>
  <c r="AA565" i="14"/>
  <c r="Z565" i="14"/>
  <c r="Y565" i="14"/>
  <c r="X565" i="14"/>
  <c r="W565" i="14"/>
  <c r="V565" i="14"/>
  <c r="U565" i="14"/>
  <c r="T565" i="14"/>
  <c r="S565" i="14"/>
  <c r="R565" i="14"/>
  <c r="Q565" i="14"/>
  <c r="P565" i="14"/>
  <c r="O565" i="14"/>
  <c r="N565" i="14"/>
  <c r="M565" i="14"/>
  <c r="L565" i="14"/>
  <c r="K565" i="14"/>
  <c r="J565" i="14"/>
  <c r="I565" i="14"/>
  <c r="H565" i="14"/>
  <c r="G565" i="14"/>
  <c r="JB564" i="14"/>
  <c r="JA564" i="14"/>
  <c r="IZ564" i="14"/>
  <c r="IY564" i="14"/>
  <c r="IX564" i="14"/>
  <c r="IW564" i="14"/>
  <c r="IV564" i="14"/>
  <c r="IU564" i="14"/>
  <c r="IT564" i="14"/>
  <c r="IS564" i="14"/>
  <c r="IR564" i="14"/>
  <c r="IQ564" i="14"/>
  <c r="IP564" i="14"/>
  <c r="IO564" i="14"/>
  <c r="IN564" i="14"/>
  <c r="IM564" i="14"/>
  <c r="IL564" i="14"/>
  <c r="IK564" i="14"/>
  <c r="IJ564" i="14"/>
  <c r="II564" i="14"/>
  <c r="IH564" i="14"/>
  <c r="IG564" i="14"/>
  <c r="IF564" i="14"/>
  <c r="IE564" i="14"/>
  <c r="ID564" i="14"/>
  <c r="IC564" i="14"/>
  <c r="IB564" i="14"/>
  <c r="IA564" i="14"/>
  <c r="HZ564" i="14"/>
  <c r="HY564" i="14"/>
  <c r="HX564" i="14"/>
  <c r="HW564" i="14"/>
  <c r="HV564" i="14"/>
  <c r="HU564" i="14"/>
  <c r="HT564" i="14"/>
  <c r="HS564" i="14"/>
  <c r="HR564" i="14"/>
  <c r="HQ564" i="14"/>
  <c r="HP564" i="14"/>
  <c r="HO564" i="14"/>
  <c r="HN564" i="14"/>
  <c r="HM564" i="14"/>
  <c r="HL564" i="14"/>
  <c r="HK564" i="14"/>
  <c r="HJ564" i="14"/>
  <c r="HI564" i="14"/>
  <c r="HH564" i="14"/>
  <c r="HG564" i="14"/>
  <c r="HF564" i="14"/>
  <c r="HE564" i="14"/>
  <c r="HD564" i="14"/>
  <c r="HC564" i="14"/>
  <c r="HB564" i="14"/>
  <c r="HA564" i="14"/>
  <c r="GZ564" i="14"/>
  <c r="GY564" i="14"/>
  <c r="GX564" i="14"/>
  <c r="GW564" i="14"/>
  <c r="GV564" i="14"/>
  <c r="GU564" i="14"/>
  <c r="GT564" i="14"/>
  <c r="GS564" i="14"/>
  <c r="GR564" i="14"/>
  <c r="GQ564" i="14"/>
  <c r="GP564" i="14"/>
  <c r="GO564" i="14"/>
  <c r="GN564" i="14"/>
  <c r="GM564" i="14"/>
  <c r="GL564" i="14"/>
  <c r="GK564" i="14"/>
  <c r="GJ564" i="14"/>
  <c r="GI564" i="14"/>
  <c r="GH564" i="14"/>
  <c r="GG564" i="14"/>
  <c r="GF564" i="14"/>
  <c r="GE564" i="14"/>
  <c r="GD564" i="14"/>
  <c r="GC564" i="14"/>
  <c r="GB564" i="14"/>
  <c r="GA564" i="14"/>
  <c r="FZ564" i="14"/>
  <c r="FY564" i="14"/>
  <c r="FX564" i="14"/>
  <c r="FW564" i="14"/>
  <c r="FV564" i="14"/>
  <c r="FU564" i="14"/>
  <c r="FT564" i="14"/>
  <c r="FS564" i="14"/>
  <c r="FR564" i="14"/>
  <c r="FQ564" i="14"/>
  <c r="FP564" i="14"/>
  <c r="FO564" i="14"/>
  <c r="FN564" i="14"/>
  <c r="FM564" i="14"/>
  <c r="FL564" i="14"/>
  <c r="FK564" i="14"/>
  <c r="FJ564" i="14"/>
  <c r="FI564" i="14"/>
  <c r="FH564" i="14"/>
  <c r="FG564" i="14"/>
  <c r="FF564" i="14"/>
  <c r="FE564" i="14"/>
  <c r="FD564" i="14"/>
  <c r="FC564" i="14"/>
  <c r="FB564" i="14"/>
  <c r="FA564" i="14"/>
  <c r="EZ564" i="14"/>
  <c r="EY564" i="14"/>
  <c r="EX564" i="14"/>
  <c r="EW564" i="14"/>
  <c r="EV564" i="14"/>
  <c r="EU564" i="14"/>
  <c r="ET564" i="14"/>
  <c r="ES564" i="14"/>
  <c r="ER564" i="14"/>
  <c r="EQ564" i="14"/>
  <c r="EP564" i="14"/>
  <c r="EO564" i="14"/>
  <c r="EN564" i="14"/>
  <c r="EM564" i="14"/>
  <c r="EL564" i="14"/>
  <c r="EK564" i="14"/>
  <c r="EJ564" i="14"/>
  <c r="EI564" i="14"/>
  <c r="EH564" i="14"/>
  <c r="EG564" i="14"/>
  <c r="EF564" i="14"/>
  <c r="EE564" i="14"/>
  <c r="ED564" i="14"/>
  <c r="EC564" i="14"/>
  <c r="EB564" i="14"/>
  <c r="EA564" i="14"/>
  <c r="DZ564" i="14"/>
  <c r="DY564" i="14"/>
  <c r="DX564" i="14"/>
  <c r="DW564" i="14"/>
  <c r="DV564" i="14"/>
  <c r="DU564" i="14"/>
  <c r="DT564" i="14"/>
  <c r="DS564" i="14"/>
  <c r="DR564" i="14"/>
  <c r="DQ564" i="14"/>
  <c r="DP564" i="14"/>
  <c r="DO564" i="14"/>
  <c r="DN564" i="14"/>
  <c r="DM564" i="14"/>
  <c r="DL564" i="14"/>
  <c r="DK564" i="14"/>
  <c r="DJ564" i="14"/>
  <c r="DI564" i="14"/>
  <c r="DH564" i="14"/>
  <c r="DG564" i="14"/>
  <c r="DF564" i="14"/>
  <c r="DE564" i="14"/>
  <c r="DD564" i="14"/>
  <c r="DC564" i="14"/>
  <c r="DB564" i="14"/>
  <c r="DA564" i="14"/>
  <c r="CZ564" i="14"/>
  <c r="CY564" i="14"/>
  <c r="CX564" i="14"/>
  <c r="CW564" i="14"/>
  <c r="CV564" i="14"/>
  <c r="CU564" i="14"/>
  <c r="CT564" i="14"/>
  <c r="CS564" i="14"/>
  <c r="CR564" i="14"/>
  <c r="CQ564" i="14"/>
  <c r="CP564" i="14"/>
  <c r="CO564" i="14"/>
  <c r="CN564" i="14"/>
  <c r="CM564" i="14"/>
  <c r="CL564" i="14"/>
  <c r="CK564" i="14"/>
  <c r="CJ564" i="14"/>
  <c r="CI564" i="14"/>
  <c r="CH564" i="14"/>
  <c r="CG564" i="14"/>
  <c r="CF564" i="14"/>
  <c r="CE564" i="14"/>
  <c r="CD564" i="14"/>
  <c r="CC564" i="14"/>
  <c r="CB564" i="14"/>
  <c r="CA564" i="14"/>
  <c r="BZ564" i="14"/>
  <c r="BY564" i="14"/>
  <c r="BX564" i="14"/>
  <c r="BW564" i="14"/>
  <c r="BV564" i="14"/>
  <c r="BU564" i="14"/>
  <c r="BT564" i="14"/>
  <c r="BS564" i="14"/>
  <c r="BR564" i="14"/>
  <c r="BQ564" i="14"/>
  <c r="BP564" i="14"/>
  <c r="BO564" i="14"/>
  <c r="BN564" i="14"/>
  <c r="BM564" i="14"/>
  <c r="BL564" i="14"/>
  <c r="BK564" i="14"/>
  <c r="BJ564" i="14"/>
  <c r="BI564" i="14"/>
  <c r="BH564" i="14"/>
  <c r="BG564" i="14"/>
  <c r="BF564" i="14"/>
  <c r="BE564" i="14"/>
  <c r="BD564" i="14"/>
  <c r="BC564" i="14"/>
  <c r="BB564" i="14"/>
  <c r="BA564" i="14"/>
  <c r="AZ564" i="14"/>
  <c r="AY564" i="14"/>
  <c r="AX564" i="14"/>
  <c r="AW564" i="14"/>
  <c r="AV564" i="14"/>
  <c r="AU564" i="14"/>
  <c r="AT564" i="14"/>
  <c r="AS564" i="14"/>
  <c r="AR564" i="14"/>
  <c r="AQ564" i="14"/>
  <c r="AP564" i="14"/>
  <c r="AO564" i="14"/>
  <c r="AN564" i="14"/>
  <c r="AM564" i="14"/>
  <c r="AL564" i="14"/>
  <c r="AK564" i="14"/>
  <c r="AJ564" i="14"/>
  <c r="AI564" i="14"/>
  <c r="AH564" i="14"/>
  <c r="AG564" i="14"/>
  <c r="AF564" i="14"/>
  <c r="AE564" i="14"/>
  <c r="AD564" i="14"/>
  <c r="AC564" i="14"/>
  <c r="AB564" i="14"/>
  <c r="AA564" i="14"/>
  <c r="Z564" i="14"/>
  <c r="Y564" i="14"/>
  <c r="X564" i="14"/>
  <c r="W564" i="14"/>
  <c r="V564" i="14"/>
  <c r="U564" i="14"/>
  <c r="T564" i="14"/>
  <c r="S564" i="14"/>
  <c r="R564" i="14"/>
  <c r="Q564" i="14"/>
  <c r="P564" i="14"/>
  <c r="O564" i="14"/>
  <c r="N564" i="14"/>
  <c r="M564" i="14"/>
  <c r="L564" i="14"/>
  <c r="K564" i="14"/>
  <c r="J564" i="14"/>
  <c r="I564" i="14"/>
  <c r="H564" i="14"/>
  <c r="G564" i="14"/>
  <c r="JB563" i="14"/>
  <c r="JA563" i="14"/>
  <c r="IZ563" i="14"/>
  <c r="IY563" i="14"/>
  <c r="IX563" i="14"/>
  <c r="IW563" i="14"/>
  <c r="IV563" i="14"/>
  <c r="IU563" i="14"/>
  <c r="IT563" i="14"/>
  <c r="IS563" i="14"/>
  <c r="IR563" i="14"/>
  <c r="IQ563" i="14"/>
  <c r="IP563" i="14"/>
  <c r="IO563" i="14"/>
  <c r="IN563" i="14"/>
  <c r="IM563" i="14"/>
  <c r="IL563" i="14"/>
  <c r="IK563" i="14"/>
  <c r="IJ563" i="14"/>
  <c r="II563" i="14"/>
  <c r="IH563" i="14"/>
  <c r="IG563" i="14"/>
  <c r="IF563" i="14"/>
  <c r="IE563" i="14"/>
  <c r="ID563" i="14"/>
  <c r="IC563" i="14"/>
  <c r="IB563" i="14"/>
  <c r="IA563" i="14"/>
  <c r="HZ563" i="14"/>
  <c r="HY563" i="14"/>
  <c r="HX563" i="14"/>
  <c r="HW563" i="14"/>
  <c r="HV563" i="14"/>
  <c r="HU563" i="14"/>
  <c r="HT563" i="14"/>
  <c r="HS563" i="14"/>
  <c r="HR563" i="14"/>
  <c r="HQ563" i="14"/>
  <c r="HP563" i="14"/>
  <c r="HO563" i="14"/>
  <c r="HN563" i="14"/>
  <c r="HM563" i="14"/>
  <c r="HL563" i="14"/>
  <c r="HK563" i="14"/>
  <c r="HJ563" i="14"/>
  <c r="HI563" i="14"/>
  <c r="HH563" i="14"/>
  <c r="HG563" i="14"/>
  <c r="HF563" i="14"/>
  <c r="HE563" i="14"/>
  <c r="HD563" i="14"/>
  <c r="HC563" i="14"/>
  <c r="HB563" i="14"/>
  <c r="HA563" i="14"/>
  <c r="GZ563" i="14"/>
  <c r="GY563" i="14"/>
  <c r="GX563" i="14"/>
  <c r="GW563" i="14"/>
  <c r="GV563" i="14"/>
  <c r="GU563" i="14"/>
  <c r="GT563" i="14"/>
  <c r="GS563" i="14"/>
  <c r="GR563" i="14"/>
  <c r="GQ563" i="14"/>
  <c r="GP563" i="14"/>
  <c r="GO563" i="14"/>
  <c r="GN563" i="14"/>
  <c r="GM563" i="14"/>
  <c r="GL563" i="14"/>
  <c r="GK563" i="14"/>
  <c r="GJ563" i="14"/>
  <c r="GI563" i="14"/>
  <c r="GH563" i="14"/>
  <c r="GG563" i="14"/>
  <c r="GF563" i="14"/>
  <c r="GE563" i="14"/>
  <c r="GD563" i="14"/>
  <c r="GC563" i="14"/>
  <c r="GB563" i="14"/>
  <c r="GA563" i="14"/>
  <c r="FZ563" i="14"/>
  <c r="FY563" i="14"/>
  <c r="FX563" i="14"/>
  <c r="FW563" i="14"/>
  <c r="FV563" i="14"/>
  <c r="FU563" i="14"/>
  <c r="FT563" i="14"/>
  <c r="FS563" i="14"/>
  <c r="FR563" i="14"/>
  <c r="FQ563" i="14"/>
  <c r="FP563" i="14"/>
  <c r="FO563" i="14"/>
  <c r="FN563" i="14"/>
  <c r="FM563" i="14"/>
  <c r="FL563" i="14"/>
  <c r="FK563" i="14"/>
  <c r="FJ563" i="14"/>
  <c r="FI563" i="14"/>
  <c r="FH563" i="14"/>
  <c r="FG563" i="14"/>
  <c r="FF563" i="14"/>
  <c r="FE563" i="14"/>
  <c r="FD563" i="14"/>
  <c r="FC563" i="14"/>
  <c r="FB563" i="14"/>
  <c r="FA563" i="14"/>
  <c r="EZ563" i="14"/>
  <c r="EY563" i="14"/>
  <c r="EX563" i="14"/>
  <c r="EW563" i="14"/>
  <c r="EV563" i="14"/>
  <c r="EU563" i="14"/>
  <c r="ET563" i="14"/>
  <c r="ES563" i="14"/>
  <c r="ER563" i="14"/>
  <c r="EQ563" i="14"/>
  <c r="EP563" i="14"/>
  <c r="EO563" i="14"/>
  <c r="EN563" i="14"/>
  <c r="EM563" i="14"/>
  <c r="EL563" i="14"/>
  <c r="EK563" i="14"/>
  <c r="EJ563" i="14"/>
  <c r="EI563" i="14"/>
  <c r="EH563" i="14"/>
  <c r="EG563" i="14"/>
  <c r="EF563" i="14"/>
  <c r="EE563" i="14"/>
  <c r="ED563" i="14"/>
  <c r="EC563" i="14"/>
  <c r="EB563" i="14"/>
  <c r="EA563" i="14"/>
  <c r="DZ563" i="14"/>
  <c r="DY563" i="14"/>
  <c r="DX563" i="14"/>
  <c r="DW563" i="14"/>
  <c r="DV563" i="14"/>
  <c r="DU563" i="14"/>
  <c r="DT563" i="14"/>
  <c r="DS563" i="14"/>
  <c r="DR563" i="14"/>
  <c r="DQ563" i="14"/>
  <c r="DP563" i="14"/>
  <c r="DO563" i="14"/>
  <c r="DN563" i="14"/>
  <c r="DM563" i="14"/>
  <c r="DL563" i="14"/>
  <c r="DK563" i="14"/>
  <c r="DJ563" i="14"/>
  <c r="DI563" i="14"/>
  <c r="DH563" i="14"/>
  <c r="DG563" i="14"/>
  <c r="DF563" i="14"/>
  <c r="DE563" i="14"/>
  <c r="DD563" i="14"/>
  <c r="DC563" i="14"/>
  <c r="DB563" i="14"/>
  <c r="DA563" i="14"/>
  <c r="CZ563" i="14"/>
  <c r="CY563" i="14"/>
  <c r="CX563" i="14"/>
  <c r="CW563" i="14"/>
  <c r="CV563" i="14"/>
  <c r="CU563" i="14"/>
  <c r="CT563" i="14"/>
  <c r="CS563" i="14"/>
  <c r="CR563" i="14"/>
  <c r="CQ563" i="14"/>
  <c r="CP563" i="14"/>
  <c r="CO563" i="14"/>
  <c r="CN563" i="14"/>
  <c r="CM563" i="14"/>
  <c r="CL563" i="14"/>
  <c r="CK563" i="14"/>
  <c r="CJ563" i="14"/>
  <c r="CI563" i="14"/>
  <c r="CH563" i="14"/>
  <c r="CG563" i="14"/>
  <c r="CF563" i="14"/>
  <c r="CE563" i="14"/>
  <c r="CD563" i="14"/>
  <c r="CC563" i="14"/>
  <c r="CB563" i="14"/>
  <c r="CA563" i="14"/>
  <c r="BZ563" i="14"/>
  <c r="BY563" i="14"/>
  <c r="BX563" i="14"/>
  <c r="BW563" i="14"/>
  <c r="BV563" i="14"/>
  <c r="BU563" i="14"/>
  <c r="BT563" i="14"/>
  <c r="BS563" i="14"/>
  <c r="BR563" i="14"/>
  <c r="BQ563" i="14"/>
  <c r="BP563" i="14"/>
  <c r="BO563" i="14"/>
  <c r="BN563" i="14"/>
  <c r="BM563" i="14"/>
  <c r="BL563" i="14"/>
  <c r="BK563" i="14"/>
  <c r="BJ563" i="14"/>
  <c r="BI563" i="14"/>
  <c r="BH563" i="14"/>
  <c r="BG563" i="14"/>
  <c r="BF563" i="14"/>
  <c r="BE563" i="14"/>
  <c r="BD563" i="14"/>
  <c r="BC563" i="14"/>
  <c r="BB563" i="14"/>
  <c r="BA563" i="14"/>
  <c r="AZ563" i="14"/>
  <c r="AY563" i="14"/>
  <c r="AX563" i="14"/>
  <c r="AW563" i="14"/>
  <c r="AV563" i="14"/>
  <c r="AU563" i="14"/>
  <c r="AT563" i="14"/>
  <c r="AS563" i="14"/>
  <c r="AR563" i="14"/>
  <c r="AQ563" i="14"/>
  <c r="AP563" i="14"/>
  <c r="AO563" i="14"/>
  <c r="AN563" i="14"/>
  <c r="AM563" i="14"/>
  <c r="AL563" i="14"/>
  <c r="AK563" i="14"/>
  <c r="AJ563" i="14"/>
  <c r="AI563" i="14"/>
  <c r="AH563" i="14"/>
  <c r="AG563" i="14"/>
  <c r="AF563" i="14"/>
  <c r="AE563" i="14"/>
  <c r="AD563" i="14"/>
  <c r="AC563" i="14"/>
  <c r="AB563" i="14"/>
  <c r="AA563" i="14"/>
  <c r="Z563" i="14"/>
  <c r="Y563" i="14"/>
  <c r="X563" i="14"/>
  <c r="W563" i="14"/>
  <c r="V563" i="14"/>
  <c r="U563" i="14"/>
  <c r="T563" i="14"/>
  <c r="S563" i="14"/>
  <c r="R563" i="14"/>
  <c r="Q563" i="14"/>
  <c r="P563" i="14"/>
  <c r="O563" i="14"/>
  <c r="N563" i="14"/>
  <c r="M563" i="14"/>
  <c r="L563" i="14"/>
  <c r="K563" i="14"/>
  <c r="J563" i="14"/>
  <c r="I563" i="14"/>
  <c r="H563" i="14"/>
  <c r="G563" i="14"/>
  <c r="JB562" i="14"/>
  <c r="JA562" i="14"/>
  <c r="IZ562" i="14"/>
  <c r="IY562" i="14"/>
  <c r="IX562" i="14"/>
  <c r="IW562" i="14"/>
  <c r="IV562" i="14"/>
  <c r="IU562" i="14"/>
  <c r="IT562" i="14"/>
  <c r="IS562" i="14"/>
  <c r="IR562" i="14"/>
  <c r="IQ562" i="14"/>
  <c r="IP562" i="14"/>
  <c r="IO562" i="14"/>
  <c r="IN562" i="14"/>
  <c r="IM562" i="14"/>
  <c r="IL562" i="14"/>
  <c r="IK562" i="14"/>
  <c r="IJ562" i="14"/>
  <c r="II562" i="14"/>
  <c r="IH562" i="14"/>
  <c r="IG562" i="14"/>
  <c r="IF562" i="14"/>
  <c r="IE562" i="14"/>
  <c r="ID562" i="14"/>
  <c r="IC562" i="14"/>
  <c r="IB562" i="14"/>
  <c r="IA562" i="14"/>
  <c r="HZ562" i="14"/>
  <c r="HY562" i="14"/>
  <c r="HX562" i="14"/>
  <c r="HW562" i="14"/>
  <c r="HV562" i="14"/>
  <c r="HU562" i="14"/>
  <c r="HT562" i="14"/>
  <c r="HS562" i="14"/>
  <c r="HR562" i="14"/>
  <c r="HQ562" i="14"/>
  <c r="HP562" i="14"/>
  <c r="HO562" i="14"/>
  <c r="HN562" i="14"/>
  <c r="HM562" i="14"/>
  <c r="HL562" i="14"/>
  <c r="HK562" i="14"/>
  <c r="HJ562" i="14"/>
  <c r="HI562" i="14"/>
  <c r="HH562" i="14"/>
  <c r="HG562" i="14"/>
  <c r="HF562" i="14"/>
  <c r="HE562" i="14"/>
  <c r="HD562" i="14"/>
  <c r="HC562" i="14"/>
  <c r="HB562" i="14"/>
  <c r="HA562" i="14"/>
  <c r="GZ562" i="14"/>
  <c r="GY562" i="14"/>
  <c r="GX562" i="14"/>
  <c r="GW562" i="14"/>
  <c r="GV562" i="14"/>
  <c r="GU562" i="14"/>
  <c r="GT562" i="14"/>
  <c r="GS562" i="14"/>
  <c r="GR562" i="14"/>
  <c r="GQ562" i="14"/>
  <c r="GP562" i="14"/>
  <c r="GO562" i="14"/>
  <c r="GN562" i="14"/>
  <c r="GM562" i="14"/>
  <c r="GL562" i="14"/>
  <c r="GK562" i="14"/>
  <c r="GJ562" i="14"/>
  <c r="GI562" i="14"/>
  <c r="GH562" i="14"/>
  <c r="GG562" i="14"/>
  <c r="GF562" i="14"/>
  <c r="GE562" i="14"/>
  <c r="GD562" i="14"/>
  <c r="GC562" i="14"/>
  <c r="GB562" i="14"/>
  <c r="GA562" i="14"/>
  <c r="FZ562" i="14"/>
  <c r="FY562" i="14"/>
  <c r="FX562" i="14"/>
  <c r="FW562" i="14"/>
  <c r="FV562" i="14"/>
  <c r="FU562" i="14"/>
  <c r="FT562" i="14"/>
  <c r="FS562" i="14"/>
  <c r="FR562" i="14"/>
  <c r="FQ562" i="14"/>
  <c r="FP562" i="14"/>
  <c r="FO562" i="14"/>
  <c r="FN562" i="14"/>
  <c r="FM562" i="14"/>
  <c r="FL562" i="14"/>
  <c r="FK562" i="14"/>
  <c r="FJ562" i="14"/>
  <c r="FI562" i="14"/>
  <c r="FH562" i="14"/>
  <c r="FG562" i="14"/>
  <c r="FF562" i="14"/>
  <c r="FE562" i="14"/>
  <c r="FD562" i="14"/>
  <c r="FC562" i="14"/>
  <c r="FB562" i="14"/>
  <c r="FA562" i="14"/>
  <c r="EZ562" i="14"/>
  <c r="EY562" i="14"/>
  <c r="EX562" i="14"/>
  <c r="EW562" i="14"/>
  <c r="EV562" i="14"/>
  <c r="EU562" i="14"/>
  <c r="ET562" i="14"/>
  <c r="ES562" i="14"/>
  <c r="ER562" i="14"/>
  <c r="EQ562" i="14"/>
  <c r="EP562" i="14"/>
  <c r="EO562" i="14"/>
  <c r="EN562" i="14"/>
  <c r="EM562" i="14"/>
  <c r="EL562" i="14"/>
  <c r="EK562" i="14"/>
  <c r="EJ562" i="14"/>
  <c r="EI562" i="14"/>
  <c r="EH562" i="14"/>
  <c r="EG562" i="14"/>
  <c r="EF562" i="14"/>
  <c r="EE562" i="14"/>
  <c r="ED562" i="14"/>
  <c r="EC562" i="14"/>
  <c r="EB562" i="14"/>
  <c r="EA562" i="14"/>
  <c r="DZ562" i="14"/>
  <c r="DY562" i="14"/>
  <c r="DX562" i="14"/>
  <c r="DW562" i="14"/>
  <c r="DV562" i="14"/>
  <c r="DU562" i="14"/>
  <c r="DT562" i="14"/>
  <c r="DS562" i="14"/>
  <c r="DR562" i="14"/>
  <c r="DQ562" i="14"/>
  <c r="DP562" i="14"/>
  <c r="DO562" i="14"/>
  <c r="DN562" i="14"/>
  <c r="DM562" i="14"/>
  <c r="DL562" i="14"/>
  <c r="DK562" i="14"/>
  <c r="DJ562" i="14"/>
  <c r="DI562" i="14"/>
  <c r="DH562" i="14"/>
  <c r="DG562" i="14"/>
  <c r="DF562" i="14"/>
  <c r="DE562" i="14"/>
  <c r="DD562" i="14"/>
  <c r="DC562" i="14"/>
  <c r="DB562" i="14"/>
  <c r="DA562" i="14"/>
  <c r="CZ562" i="14"/>
  <c r="CY562" i="14"/>
  <c r="CX562" i="14"/>
  <c r="CW562" i="14"/>
  <c r="CV562" i="14"/>
  <c r="CU562" i="14"/>
  <c r="CT562" i="14"/>
  <c r="CS562" i="14"/>
  <c r="CR562" i="14"/>
  <c r="CQ562" i="14"/>
  <c r="CP562" i="14"/>
  <c r="CO562" i="14"/>
  <c r="CN562" i="14"/>
  <c r="CM562" i="14"/>
  <c r="CL562" i="14"/>
  <c r="CK562" i="14"/>
  <c r="CJ562" i="14"/>
  <c r="CI562" i="14"/>
  <c r="CH562" i="14"/>
  <c r="CG562" i="14"/>
  <c r="CF562" i="14"/>
  <c r="CE562" i="14"/>
  <c r="CD562" i="14"/>
  <c r="CC562" i="14"/>
  <c r="CB562" i="14"/>
  <c r="CA562" i="14"/>
  <c r="BZ562" i="14"/>
  <c r="BY562" i="14"/>
  <c r="BX562" i="14"/>
  <c r="BW562" i="14"/>
  <c r="BV562" i="14"/>
  <c r="BU562" i="14"/>
  <c r="BT562" i="14"/>
  <c r="BS562" i="14"/>
  <c r="BR562" i="14"/>
  <c r="BQ562" i="14"/>
  <c r="BP562" i="14"/>
  <c r="BO562" i="14"/>
  <c r="BN562" i="14"/>
  <c r="BM562" i="14"/>
  <c r="BL562" i="14"/>
  <c r="BK562" i="14"/>
  <c r="BJ562" i="14"/>
  <c r="BI562" i="14"/>
  <c r="BH562" i="14"/>
  <c r="BG562" i="14"/>
  <c r="BF562" i="14"/>
  <c r="BE562" i="14"/>
  <c r="BD562" i="14"/>
  <c r="BC562" i="14"/>
  <c r="BB562" i="14"/>
  <c r="BA562" i="14"/>
  <c r="AZ562" i="14"/>
  <c r="AY562" i="14"/>
  <c r="AX562" i="14"/>
  <c r="AW562" i="14"/>
  <c r="AV562" i="14"/>
  <c r="AU562" i="14"/>
  <c r="AT562" i="14"/>
  <c r="AS562" i="14"/>
  <c r="AR562" i="14"/>
  <c r="AQ562" i="14"/>
  <c r="AP562" i="14"/>
  <c r="AO562" i="14"/>
  <c r="AN562" i="14"/>
  <c r="AM562" i="14"/>
  <c r="AL562" i="14"/>
  <c r="AK562" i="14"/>
  <c r="AJ562" i="14"/>
  <c r="AI562" i="14"/>
  <c r="AH562" i="14"/>
  <c r="AG562" i="14"/>
  <c r="AF562" i="14"/>
  <c r="AE562" i="14"/>
  <c r="AD562" i="14"/>
  <c r="AC562" i="14"/>
  <c r="AB562" i="14"/>
  <c r="AA562" i="14"/>
  <c r="Z562" i="14"/>
  <c r="Y562" i="14"/>
  <c r="X562" i="14"/>
  <c r="W562" i="14"/>
  <c r="V562" i="14"/>
  <c r="U562" i="14"/>
  <c r="T562" i="14"/>
  <c r="S562" i="14"/>
  <c r="R562" i="14"/>
  <c r="Q562" i="14"/>
  <c r="P562" i="14"/>
  <c r="O562" i="14"/>
  <c r="N562" i="14"/>
  <c r="M562" i="14"/>
  <c r="L562" i="14"/>
  <c r="K562" i="14"/>
  <c r="J562" i="14"/>
  <c r="I562" i="14"/>
  <c r="H562" i="14"/>
  <c r="G562" i="14"/>
  <c r="JB561" i="14"/>
  <c r="JA561" i="14"/>
  <c r="IZ561" i="14"/>
  <c r="IY561" i="14"/>
  <c r="IX561" i="14"/>
  <c r="IW561" i="14"/>
  <c r="IV561" i="14"/>
  <c r="IU561" i="14"/>
  <c r="IT561" i="14"/>
  <c r="IS561" i="14"/>
  <c r="IR561" i="14"/>
  <c r="IQ561" i="14"/>
  <c r="IP561" i="14"/>
  <c r="IO561" i="14"/>
  <c r="IN561" i="14"/>
  <c r="IM561" i="14"/>
  <c r="IL561" i="14"/>
  <c r="IK561" i="14"/>
  <c r="IJ561" i="14"/>
  <c r="II561" i="14"/>
  <c r="IH561" i="14"/>
  <c r="IG561" i="14"/>
  <c r="IF561" i="14"/>
  <c r="IE561" i="14"/>
  <c r="ID561" i="14"/>
  <c r="IC561" i="14"/>
  <c r="IB561" i="14"/>
  <c r="IA561" i="14"/>
  <c r="HZ561" i="14"/>
  <c r="HY561" i="14"/>
  <c r="HX561" i="14"/>
  <c r="HW561" i="14"/>
  <c r="HV561" i="14"/>
  <c r="HU561" i="14"/>
  <c r="HT561" i="14"/>
  <c r="HS561" i="14"/>
  <c r="HR561" i="14"/>
  <c r="HQ561" i="14"/>
  <c r="HP561" i="14"/>
  <c r="HO561" i="14"/>
  <c r="HN561" i="14"/>
  <c r="HM561" i="14"/>
  <c r="HL561" i="14"/>
  <c r="HK561" i="14"/>
  <c r="HJ561" i="14"/>
  <c r="HI561" i="14"/>
  <c r="HH561" i="14"/>
  <c r="HG561" i="14"/>
  <c r="HF561" i="14"/>
  <c r="HE561" i="14"/>
  <c r="HD561" i="14"/>
  <c r="HC561" i="14"/>
  <c r="HB561" i="14"/>
  <c r="HA561" i="14"/>
  <c r="GZ561" i="14"/>
  <c r="GY561" i="14"/>
  <c r="GX561" i="14"/>
  <c r="GW561" i="14"/>
  <c r="GV561" i="14"/>
  <c r="GU561" i="14"/>
  <c r="GT561" i="14"/>
  <c r="GS561" i="14"/>
  <c r="GR561" i="14"/>
  <c r="GQ561" i="14"/>
  <c r="GP561" i="14"/>
  <c r="GO561" i="14"/>
  <c r="GN561" i="14"/>
  <c r="GM561" i="14"/>
  <c r="GL561" i="14"/>
  <c r="GK561" i="14"/>
  <c r="GJ561" i="14"/>
  <c r="GI561" i="14"/>
  <c r="GH561" i="14"/>
  <c r="GG561" i="14"/>
  <c r="GF561" i="14"/>
  <c r="GE561" i="14"/>
  <c r="GD561" i="14"/>
  <c r="GC561" i="14"/>
  <c r="GB561" i="14"/>
  <c r="GA561" i="14"/>
  <c r="FZ561" i="14"/>
  <c r="FY561" i="14"/>
  <c r="FX561" i="14"/>
  <c r="FW561" i="14"/>
  <c r="FV561" i="14"/>
  <c r="FU561" i="14"/>
  <c r="FT561" i="14"/>
  <c r="FS561" i="14"/>
  <c r="FR561" i="14"/>
  <c r="FQ561" i="14"/>
  <c r="FP561" i="14"/>
  <c r="FO561" i="14"/>
  <c r="FN561" i="14"/>
  <c r="FM561" i="14"/>
  <c r="FL561" i="14"/>
  <c r="FK561" i="14"/>
  <c r="FJ561" i="14"/>
  <c r="FI561" i="14"/>
  <c r="FH561" i="14"/>
  <c r="FG561" i="14"/>
  <c r="FF561" i="14"/>
  <c r="FE561" i="14"/>
  <c r="FD561" i="14"/>
  <c r="FC561" i="14"/>
  <c r="FB561" i="14"/>
  <c r="FA561" i="14"/>
  <c r="EZ561" i="14"/>
  <c r="EY561" i="14"/>
  <c r="EX561" i="14"/>
  <c r="EW561" i="14"/>
  <c r="EV561" i="14"/>
  <c r="EU561" i="14"/>
  <c r="ET561" i="14"/>
  <c r="ES561" i="14"/>
  <c r="ER561" i="14"/>
  <c r="EQ561" i="14"/>
  <c r="EP561" i="14"/>
  <c r="EO561" i="14"/>
  <c r="EN561" i="14"/>
  <c r="EM561" i="14"/>
  <c r="EL561" i="14"/>
  <c r="EK561" i="14"/>
  <c r="EJ561" i="14"/>
  <c r="EI561" i="14"/>
  <c r="EH561" i="14"/>
  <c r="EG561" i="14"/>
  <c r="EF561" i="14"/>
  <c r="EE561" i="14"/>
  <c r="ED561" i="14"/>
  <c r="EC561" i="14"/>
  <c r="EB561" i="14"/>
  <c r="EA561" i="14"/>
  <c r="DZ561" i="14"/>
  <c r="DY561" i="14"/>
  <c r="DX561" i="14"/>
  <c r="DW561" i="14"/>
  <c r="DV561" i="14"/>
  <c r="DU561" i="14"/>
  <c r="DT561" i="14"/>
  <c r="DS561" i="14"/>
  <c r="DR561" i="14"/>
  <c r="DQ561" i="14"/>
  <c r="DP561" i="14"/>
  <c r="DO561" i="14"/>
  <c r="DN561" i="14"/>
  <c r="DM561" i="14"/>
  <c r="DL561" i="14"/>
  <c r="DK561" i="14"/>
  <c r="DJ561" i="14"/>
  <c r="DI561" i="14"/>
  <c r="DH561" i="14"/>
  <c r="DG561" i="14"/>
  <c r="DF561" i="14"/>
  <c r="DE561" i="14"/>
  <c r="DD561" i="14"/>
  <c r="DC561" i="14"/>
  <c r="DB561" i="14"/>
  <c r="DA561" i="14"/>
  <c r="CZ561" i="14"/>
  <c r="CY561" i="14"/>
  <c r="CX561" i="14"/>
  <c r="CW561" i="14"/>
  <c r="CV561" i="14"/>
  <c r="CU561" i="14"/>
  <c r="CT561" i="14"/>
  <c r="CS561" i="14"/>
  <c r="CR561" i="14"/>
  <c r="CQ561" i="14"/>
  <c r="CP561" i="14"/>
  <c r="CO561" i="14"/>
  <c r="CN561" i="14"/>
  <c r="CM561" i="14"/>
  <c r="CL561" i="14"/>
  <c r="CK561" i="14"/>
  <c r="CJ561" i="14"/>
  <c r="CI561" i="14"/>
  <c r="CH561" i="14"/>
  <c r="CG561" i="14"/>
  <c r="CF561" i="14"/>
  <c r="CE561" i="14"/>
  <c r="CD561" i="14"/>
  <c r="CC561" i="14"/>
  <c r="CB561" i="14"/>
  <c r="CA561" i="14"/>
  <c r="BZ561" i="14"/>
  <c r="BY561" i="14"/>
  <c r="BX561" i="14"/>
  <c r="BW561" i="14"/>
  <c r="BV561" i="14"/>
  <c r="BU561" i="14"/>
  <c r="BT561" i="14"/>
  <c r="BS561" i="14"/>
  <c r="BR561" i="14"/>
  <c r="BQ561" i="14"/>
  <c r="BP561" i="14"/>
  <c r="BO561" i="14"/>
  <c r="BN561" i="14"/>
  <c r="BM561" i="14"/>
  <c r="BL561" i="14"/>
  <c r="BK561" i="14"/>
  <c r="BJ561" i="14"/>
  <c r="BI561" i="14"/>
  <c r="BH561" i="14"/>
  <c r="BG561" i="14"/>
  <c r="BF561" i="14"/>
  <c r="BE561" i="14"/>
  <c r="BD561" i="14"/>
  <c r="BC561" i="14"/>
  <c r="BB561" i="14"/>
  <c r="BA561" i="14"/>
  <c r="AZ561" i="14"/>
  <c r="AY561" i="14"/>
  <c r="AX561" i="14"/>
  <c r="AW561" i="14"/>
  <c r="AV561" i="14"/>
  <c r="AU561" i="14"/>
  <c r="AT561" i="14"/>
  <c r="AS561" i="14"/>
  <c r="AR561" i="14"/>
  <c r="AQ561" i="14"/>
  <c r="AP561" i="14"/>
  <c r="AO561" i="14"/>
  <c r="AN561" i="14"/>
  <c r="AM561" i="14"/>
  <c r="AL561" i="14"/>
  <c r="AK561" i="14"/>
  <c r="AJ561" i="14"/>
  <c r="AI561" i="14"/>
  <c r="AH561" i="14"/>
  <c r="AG561" i="14"/>
  <c r="AF561" i="14"/>
  <c r="AE561" i="14"/>
  <c r="AD561" i="14"/>
  <c r="AC561" i="14"/>
  <c r="AB561" i="14"/>
  <c r="AA561" i="14"/>
  <c r="Z561" i="14"/>
  <c r="Y561" i="14"/>
  <c r="X561" i="14"/>
  <c r="W561" i="14"/>
  <c r="V561" i="14"/>
  <c r="U561" i="14"/>
  <c r="T561" i="14"/>
  <c r="S561" i="14"/>
  <c r="R561" i="14"/>
  <c r="Q561" i="14"/>
  <c r="P561" i="14"/>
  <c r="O561" i="14"/>
  <c r="N561" i="14"/>
  <c r="M561" i="14"/>
  <c r="L561" i="14"/>
  <c r="K561" i="14"/>
  <c r="J561" i="14"/>
  <c r="I561" i="14"/>
  <c r="H561" i="14"/>
  <c r="G561" i="14"/>
  <c r="JB560" i="14"/>
  <c r="JA560" i="14"/>
  <c r="IZ560" i="14"/>
  <c r="IY560" i="14"/>
  <c r="IX560" i="14"/>
  <c r="IW560" i="14"/>
  <c r="IV560" i="14"/>
  <c r="IU560" i="14"/>
  <c r="IT560" i="14"/>
  <c r="IS560" i="14"/>
  <c r="IR560" i="14"/>
  <c r="IQ560" i="14"/>
  <c r="IP560" i="14"/>
  <c r="IO560" i="14"/>
  <c r="IN560" i="14"/>
  <c r="IM560" i="14"/>
  <c r="IL560" i="14"/>
  <c r="IK560" i="14"/>
  <c r="IJ560" i="14"/>
  <c r="II560" i="14"/>
  <c r="IH560" i="14"/>
  <c r="IG560" i="14"/>
  <c r="IF560" i="14"/>
  <c r="IE560" i="14"/>
  <c r="ID560" i="14"/>
  <c r="IC560" i="14"/>
  <c r="IB560" i="14"/>
  <c r="IA560" i="14"/>
  <c r="HZ560" i="14"/>
  <c r="HY560" i="14"/>
  <c r="HX560" i="14"/>
  <c r="HW560" i="14"/>
  <c r="HV560" i="14"/>
  <c r="HU560" i="14"/>
  <c r="HT560" i="14"/>
  <c r="HS560" i="14"/>
  <c r="HR560" i="14"/>
  <c r="HQ560" i="14"/>
  <c r="HP560" i="14"/>
  <c r="HO560" i="14"/>
  <c r="HN560" i="14"/>
  <c r="HM560" i="14"/>
  <c r="HL560" i="14"/>
  <c r="HK560" i="14"/>
  <c r="HJ560" i="14"/>
  <c r="HI560" i="14"/>
  <c r="HH560" i="14"/>
  <c r="HG560" i="14"/>
  <c r="HF560" i="14"/>
  <c r="HE560" i="14"/>
  <c r="HD560" i="14"/>
  <c r="HC560" i="14"/>
  <c r="HB560" i="14"/>
  <c r="HA560" i="14"/>
  <c r="GZ560" i="14"/>
  <c r="GY560" i="14"/>
  <c r="GX560" i="14"/>
  <c r="GW560" i="14"/>
  <c r="GV560" i="14"/>
  <c r="GU560" i="14"/>
  <c r="GT560" i="14"/>
  <c r="GS560" i="14"/>
  <c r="GR560" i="14"/>
  <c r="GQ560" i="14"/>
  <c r="GP560" i="14"/>
  <c r="GO560" i="14"/>
  <c r="GN560" i="14"/>
  <c r="GM560" i="14"/>
  <c r="GL560" i="14"/>
  <c r="GK560" i="14"/>
  <c r="GJ560" i="14"/>
  <c r="GI560" i="14"/>
  <c r="GH560" i="14"/>
  <c r="GG560" i="14"/>
  <c r="GF560" i="14"/>
  <c r="GE560" i="14"/>
  <c r="GD560" i="14"/>
  <c r="GC560" i="14"/>
  <c r="GB560" i="14"/>
  <c r="GA560" i="14"/>
  <c r="FZ560" i="14"/>
  <c r="FY560" i="14"/>
  <c r="FX560" i="14"/>
  <c r="FW560" i="14"/>
  <c r="FV560" i="14"/>
  <c r="FU560" i="14"/>
  <c r="FT560" i="14"/>
  <c r="FS560" i="14"/>
  <c r="FR560" i="14"/>
  <c r="FQ560" i="14"/>
  <c r="FP560" i="14"/>
  <c r="FO560" i="14"/>
  <c r="FN560" i="14"/>
  <c r="FM560" i="14"/>
  <c r="FL560" i="14"/>
  <c r="FK560" i="14"/>
  <c r="FJ560" i="14"/>
  <c r="FI560" i="14"/>
  <c r="FH560" i="14"/>
  <c r="FG560" i="14"/>
  <c r="FF560" i="14"/>
  <c r="FE560" i="14"/>
  <c r="FD560" i="14"/>
  <c r="FC560" i="14"/>
  <c r="FB560" i="14"/>
  <c r="FA560" i="14"/>
  <c r="EZ560" i="14"/>
  <c r="EY560" i="14"/>
  <c r="EX560" i="14"/>
  <c r="EW560" i="14"/>
  <c r="EV560" i="14"/>
  <c r="EU560" i="14"/>
  <c r="ET560" i="14"/>
  <c r="ES560" i="14"/>
  <c r="ER560" i="14"/>
  <c r="EQ560" i="14"/>
  <c r="EP560" i="14"/>
  <c r="EO560" i="14"/>
  <c r="EN560" i="14"/>
  <c r="EM560" i="14"/>
  <c r="EL560" i="14"/>
  <c r="EK560" i="14"/>
  <c r="EJ560" i="14"/>
  <c r="EI560" i="14"/>
  <c r="EH560" i="14"/>
  <c r="EG560" i="14"/>
  <c r="EF560" i="14"/>
  <c r="EE560" i="14"/>
  <c r="ED560" i="14"/>
  <c r="EC560" i="14"/>
  <c r="EB560" i="14"/>
  <c r="EA560" i="14"/>
  <c r="DZ560" i="14"/>
  <c r="DY560" i="14"/>
  <c r="DX560" i="14"/>
  <c r="DW560" i="14"/>
  <c r="DV560" i="14"/>
  <c r="DU560" i="14"/>
  <c r="DT560" i="14"/>
  <c r="DS560" i="14"/>
  <c r="DR560" i="14"/>
  <c r="DQ560" i="14"/>
  <c r="DP560" i="14"/>
  <c r="DO560" i="14"/>
  <c r="DN560" i="14"/>
  <c r="DM560" i="14"/>
  <c r="DL560" i="14"/>
  <c r="DK560" i="14"/>
  <c r="DJ560" i="14"/>
  <c r="DI560" i="14"/>
  <c r="DH560" i="14"/>
  <c r="DG560" i="14"/>
  <c r="DF560" i="14"/>
  <c r="DE560" i="14"/>
  <c r="DD560" i="14"/>
  <c r="DC560" i="14"/>
  <c r="DB560" i="14"/>
  <c r="DA560" i="14"/>
  <c r="CZ560" i="14"/>
  <c r="CY560" i="14"/>
  <c r="CX560" i="14"/>
  <c r="CW560" i="14"/>
  <c r="CV560" i="14"/>
  <c r="CU560" i="14"/>
  <c r="CT560" i="14"/>
  <c r="CS560" i="14"/>
  <c r="CR560" i="14"/>
  <c r="CQ560" i="14"/>
  <c r="CP560" i="14"/>
  <c r="CO560" i="14"/>
  <c r="CN560" i="14"/>
  <c r="CM560" i="14"/>
  <c r="CL560" i="14"/>
  <c r="CK560" i="14"/>
  <c r="CJ560" i="14"/>
  <c r="CI560" i="14"/>
  <c r="CH560" i="14"/>
  <c r="CG560" i="14"/>
  <c r="CF560" i="14"/>
  <c r="CE560" i="14"/>
  <c r="CD560" i="14"/>
  <c r="CC560" i="14"/>
  <c r="CB560" i="14"/>
  <c r="CA560" i="14"/>
  <c r="BZ560" i="14"/>
  <c r="BY560" i="14"/>
  <c r="BX560" i="14"/>
  <c r="BW560" i="14"/>
  <c r="BV560" i="14"/>
  <c r="BU560" i="14"/>
  <c r="BT560" i="14"/>
  <c r="BS560" i="14"/>
  <c r="BR560" i="14"/>
  <c r="BQ560" i="14"/>
  <c r="BP560" i="14"/>
  <c r="BO560" i="14"/>
  <c r="BN560" i="14"/>
  <c r="BM560" i="14"/>
  <c r="BL560" i="14"/>
  <c r="BK560" i="14"/>
  <c r="BJ560" i="14"/>
  <c r="BI560" i="14"/>
  <c r="BH560" i="14"/>
  <c r="BG560" i="14"/>
  <c r="BF560" i="14"/>
  <c r="BE560" i="14"/>
  <c r="BD560" i="14"/>
  <c r="BC560" i="14"/>
  <c r="BB560" i="14"/>
  <c r="BA560" i="14"/>
  <c r="AZ560" i="14"/>
  <c r="AY560" i="14"/>
  <c r="AX560" i="14"/>
  <c r="AW560" i="14"/>
  <c r="AV560" i="14"/>
  <c r="AU560" i="14"/>
  <c r="AT560" i="14"/>
  <c r="AS560" i="14"/>
  <c r="AR560" i="14"/>
  <c r="AQ560" i="14"/>
  <c r="AP560" i="14"/>
  <c r="AO560" i="14"/>
  <c r="AN560" i="14"/>
  <c r="AM560" i="14"/>
  <c r="AL560" i="14"/>
  <c r="AK560" i="14"/>
  <c r="AJ560" i="14"/>
  <c r="AI560" i="14"/>
  <c r="AH560" i="14"/>
  <c r="AG560" i="14"/>
  <c r="AF560" i="14"/>
  <c r="AE560" i="14"/>
  <c r="AD560" i="14"/>
  <c r="AC560" i="14"/>
  <c r="AB560" i="14"/>
  <c r="AA560" i="14"/>
  <c r="Z560" i="14"/>
  <c r="Y560" i="14"/>
  <c r="X560" i="14"/>
  <c r="W560" i="14"/>
  <c r="V560" i="14"/>
  <c r="U560" i="14"/>
  <c r="T560" i="14"/>
  <c r="S560" i="14"/>
  <c r="R560" i="14"/>
  <c r="Q560" i="14"/>
  <c r="P560" i="14"/>
  <c r="O560" i="14"/>
  <c r="N560" i="14"/>
  <c r="M560" i="14"/>
  <c r="L560" i="14"/>
  <c r="K560" i="14"/>
  <c r="J560" i="14"/>
  <c r="I560" i="14"/>
  <c r="H560" i="14"/>
  <c r="G560" i="14"/>
  <c r="JB559" i="14"/>
  <c r="JA559" i="14"/>
  <c r="IZ559" i="14"/>
  <c r="IY559" i="14"/>
  <c r="IX559" i="14"/>
  <c r="IW559" i="14"/>
  <c r="IV559" i="14"/>
  <c r="IU559" i="14"/>
  <c r="IT559" i="14"/>
  <c r="IS559" i="14"/>
  <c r="IR559" i="14"/>
  <c r="IQ559" i="14"/>
  <c r="IP559" i="14"/>
  <c r="IO559" i="14"/>
  <c r="IN559" i="14"/>
  <c r="IM559" i="14"/>
  <c r="IL559" i="14"/>
  <c r="IK559" i="14"/>
  <c r="IJ559" i="14"/>
  <c r="II559" i="14"/>
  <c r="IH559" i="14"/>
  <c r="IG559" i="14"/>
  <c r="IF559" i="14"/>
  <c r="IE559" i="14"/>
  <c r="ID559" i="14"/>
  <c r="IC559" i="14"/>
  <c r="IB559" i="14"/>
  <c r="IA559" i="14"/>
  <c r="HZ559" i="14"/>
  <c r="HY559" i="14"/>
  <c r="HX559" i="14"/>
  <c r="HW559" i="14"/>
  <c r="HV559" i="14"/>
  <c r="HU559" i="14"/>
  <c r="HT559" i="14"/>
  <c r="HS559" i="14"/>
  <c r="HR559" i="14"/>
  <c r="HQ559" i="14"/>
  <c r="HP559" i="14"/>
  <c r="HO559" i="14"/>
  <c r="HN559" i="14"/>
  <c r="HM559" i="14"/>
  <c r="HL559" i="14"/>
  <c r="HK559" i="14"/>
  <c r="HJ559" i="14"/>
  <c r="HI559" i="14"/>
  <c r="HH559" i="14"/>
  <c r="HG559" i="14"/>
  <c r="HF559" i="14"/>
  <c r="HE559" i="14"/>
  <c r="HD559" i="14"/>
  <c r="HC559" i="14"/>
  <c r="HB559" i="14"/>
  <c r="HA559" i="14"/>
  <c r="GZ559" i="14"/>
  <c r="GY559" i="14"/>
  <c r="GX559" i="14"/>
  <c r="GW559" i="14"/>
  <c r="GV559" i="14"/>
  <c r="GU559" i="14"/>
  <c r="GT559" i="14"/>
  <c r="GS559" i="14"/>
  <c r="GR559" i="14"/>
  <c r="GQ559" i="14"/>
  <c r="GP559" i="14"/>
  <c r="GO559" i="14"/>
  <c r="GN559" i="14"/>
  <c r="GM559" i="14"/>
  <c r="GL559" i="14"/>
  <c r="GK559" i="14"/>
  <c r="GJ559" i="14"/>
  <c r="GI559" i="14"/>
  <c r="GH559" i="14"/>
  <c r="GG559" i="14"/>
  <c r="GF559" i="14"/>
  <c r="GE559" i="14"/>
  <c r="GD559" i="14"/>
  <c r="GC559" i="14"/>
  <c r="GB559" i="14"/>
  <c r="GA559" i="14"/>
  <c r="FZ559" i="14"/>
  <c r="FY559" i="14"/>
  <c r="FX559" i="14"/>
  <c r="FW559" i="14"/>
  <c r="FV559" i="14"/>
  <c r="FU559" i="14"/>
  <c r="FT559" i="14"/>
  <c r="FS559" i="14"/>
  <c r="FR559" i="14"/>
  <c r="FQ559" i="14"/>
  <c r="FP559" i="14"/>
  <c r="FO559" i="14"/>
  <c r="FN559" i="14"/>
  <c r="FM559" i="14"/>
  <c r="FL559" i="14"/>
  <c r="FK559" i="14"/>
  <c r="FJ559" i="14"/>
  <c r="FI559" i="14"/>
  <c r="FH559" i="14"/>
  <c r="FG559" i="14"/>
  <c r="FF559" i="14"/>
  <c r="FE559" i="14"/>
  <c r="FD559" i="14"/>
  <c r="FC559" i="14"/>
  <c r="FB559" i="14"/>
  <c r="FA559" i="14"/>
  <c r="EZ559" i="14"/>
  <c r="EY559" i="14"/>
  <c r="EX559" i="14"/>
  <c r="EW559" i="14"/>
  <c r="EV559" i="14"/>
  <c r="EU559" i="14"/>
  <c r="ET559" i="14"/>
  <c r="ES559" i="14"/>
  <c r="ER559" i="14"/>
  <c r="EQ559" i="14"/>
  <c r="EP559" i="14"/>
  <c r="EO559" i="14"/>
  <c r="EN559" i="14"/>
  <c r="EM559" i="14"/>
  <c r="EL559" i="14"/>
  <c r="EK559" i="14"/>
  <c r="EJ559" i="14"/>
  <c r="EI559" i="14"/>
  <c r="EH559" i="14"/>
  <c r="EG559" i="14"/>
  <c r="EF559" i="14"/>
  <c r="EE559" i="14"/>
  <c r="ED559" i="14"/>
  <c r="EC559" i="14"/>
  <c r="EB559" i="14"/>
  <c r="EA559" i="14"/>
  <c r="DZ559" i="14"/>
  <c r="DY559" i="14"/>
  <c r="DX559" i="14"/>
  <c r="DW559" i="14"/>
  <c r="DV559" i="14"/>
  <c r="DU559" i="14"/>
  <c r="DT559" i="14"/>
  <c r="DS559" i="14"/>
  <c r="DR559" i="14"/>
  <c r="DQ559" i="14"/>
  <c r="DP559" i="14"/>
  <c r="DO559" i="14"/>
  <c r="DN559" i="14"/>
  <c r="DM559" i="14"/>
  <c r="DL559" i="14"/>
  <c r="DK559" i="14"/>
  <c r="DJ559" i="14"/>
  <c r="DI559" i="14"/>
  <c r="DH559" i="14"/>
  <c r="DG559" i="14"/>
  <c r="DF559" i="14"/>
  <c r="DE559" i="14"/>
  <c r="DD559" i="14"/>
  <c r="DC559" i="14"/>
  <c r="DB559" i="14"/>
  <c r="DA559" i="14"/>
  <c r="CZ559" i="14"/>
  <c r="CY559" i="14"/>
  <c r="CX559" i="14"/>
  <c r="CW559" i="14"/>
  <c r="CV559" i="14"/>
  <c r="CU559" i="14"/>
  <c r="CT559" i="14"/>
  <c r="CS559" i="14"/>
  <c r="CR559" i="14"/>
  <c r="CQ559" i="14"/>
  <c r="CP559" i="14"/>
  <c r="CO559" i="14"/>
  <c r="CN559" i="14"/>
  <c r="CM559" i="14"/>
  <c r="CL559" i="14"/>
  <c r="CK559" i="14"/>
  <c r="CJ559" i="14"/>
  <c r="CI559" i="14"/>
  <c r="CH559" i="14"/>
  <c r="CG559" i="14"/>
  <c r="CF559" i="14"/>
  <c r="CE559" i="14"/>
  <c r="CD559" i="14"/>
  <c r="CC559" i="14"/>
  <c r="CB559" i="14"/>
  <c r="CA559" i="14"/>
  <c r="BZ559" i="14"/>
  <c r="BY559" i="14"/>
  <c r="BX559" i="14"/>
  <c r="BW559" i="14"/>
  <c r="BV559" i="14"/>
  <c r="BU559" i="14"/>
  <c r="BT559" i="14"/>
  <c r="BS559" i="14"/>
  <c r="BR559" i="14"/>
  <c r="BQ559" i="14"/>
  <c r="BP559" i="14"/>
  <c r="BO559" i="14"/>
  <c r="BN559" i="14"/>
  <c r="BM559" i="14"/>
  <c r="BL559" i="14"/>
  <c r="BK559" i="14"/>
  <c r="BJ559" i="14"/>
  <c r="BI559" i="14"/>
  <c r="BH559" i="14"/>
  <c r="BG559" i="14"/>
  <c r="BF559" i="14"/>
  <c r="BE559" i="14"/>
  <c r="BD559" i="14"/>
  <c r="BC559" i="14"/>
  <c r="BB559" i="14"/>
  <c r="BA559" i="14"/>
  <c r="AZ559" i="14"/>
  <c r="AY559" i="14"/>
  <c r="AX559" i="14"/>
  <c r="AW559" i="14"/>
  <c r="AV559" i="14"/>
  <c r="AU559" i="14"/>
  <c r="AT559" i="14"/>
  <c r="AS559" i="14"/>
  <c r="AR559" i="14"/>
  <c r="AQ559" i="14"/>
  <c r="AP559" i="14"/>
  <c r="AO559" i="14"/>
  <c r="AN559" i="14"/>
  <c r="AM559" i="14"/>
  <c r="AL559" i="14"/>
  <c r="AK559" i="14"/>
  <c r="AJ559" i="14"/>
  <c r="AI559" i="14"/>
  <c r="AH559" i="14"/>
  <c r="AG559" i="14"/>
  <c r="AF559" i="14"/>
  <c r="AE559" i="14"/>
  <c r="AD559" i="14"/>
  <c r="AC559" i="14"/>
  <c r="AB559" i="14"/>
  <c r="AA559" i="14"/>
  <c r="Z559" i="14"/>
  <c r="Y559" i="14"/>
  <c r="X559" i="14"/>
  <c r="W559" i="14"/>
  <c r="V559" i="14"/>
  <c r="U559" i="14"/>
  <c r="T559" i="14"/>
  <c r="S559" i="14"/>
  <c r="R559" i="14"/>
  <c r="Q559" i="14"/>
  <c r="P559" i="14"/>
  <c r="O559" i="14"/>
  <c r="N559" i="14"/>
  <c r="M559" i="14"/>
  <c r="L559" i="14"/>
  <c r="K559" i="14"/>
  <c r="J559" i="14"/>
  <c r="I559" i="14"/>
  <c r="H559" i="14"/>
  <c r="G559" i="14"/>
  <c r="JB558" i="14"/>
  <c r="JA558" i="14"/>
  <c r="IZ558" i="14"/>
  <c r="IY558" i="14"/>
  <c r="IX558" i="14"/>
  <c r="IW558" i="14"/>
  <c r="IV558" i="14"/>
  <c r="IU558" i="14"/>
  <c r="IT558" i="14"/>
  <c r="IS558" i="14"/>
  <c r="IR558" i="14"/>
  <c r="IQ558" i="14"/>
  <c r="IP558" i="14"/>
  <c r="IO558" i="14"/>
  <c r="IN558" i="14"/>
  <c r="IM558" i="14"/>
  <c r="IL558" i="14"/>
  <c r="IK558" i="14"/>
  <c r="IJ558" i="14"/>
  <c r="II558" i="14"/>
  <c r="IH558" i="14"/>
  <c r="IG558" i="14"/>
  <c r="IF558" i="14"/>
  <c r="IE558" i="14"/>
  <c r="ID558" i="14"/>
  <c r="IC558" i="14"/>
  <c r="IB558" i="14"/>
  <c r="IA558" i="14"/>
  <c r="HZ558" i="14"/>
  <c r="HY558" i="14"/>
  <c r="HX558" i="14"/>
  <c r="HW558" i="14"/>
  <c r="HV558" i="14"/>
  <c r="HU558" i="14"/>
  <c r="HT558" i="14"/>
  <c r="HS558" i="14"/>
  <c r="HR558" i="14"/>
  <c r="HQ558" i="14"/>
  <c r="HP558" i="14"/>
  <c r="HO558" i="14"/>
  <c r="HN558" i="14"/>
  <c r="HM558" i="14"/>
  <c r="HL558" i="14"/>
  <c r="HK558" i="14"/>
  <c r="HJ558" i="14"/>
  <c r="HI558" i="14"/>
  <c r="HH558" i="14"/>
  <c r="HG558" i="14"/>
  <c r="HF558" i="14"/>
  <c r="HE558" i="14"/>
  <c r="HD558" i="14"/>
  <c r="HC558" i="14"/>
  <c r="HB558" i="14"/>
  <c r="HA558" i="14"/>
  <c r="GZ558" i="14"/>
  <c r="GY558" i="14"/>
  <c r="GX558" i="14"/>
  <c r="GW558" i="14"/>
  <c r="GV558" i="14"/>
  <c r="GU558" i="14"/>
  <c r="GT558" i="14"/>
  <c r="GS558" i="14"/>
  <c r="GR558" i="14"/>
  <c r="GQ558" i="14"/>
  <c r="GP558" i="14"/>
  <c r="GO558" i="14"/>
  <c r="GN558" i="14"/>
  <c r="GM558" i="14"/>
  <c r="GL558" i="14"/>
  <c r="GK558" i="14"/>
  <c r="GJ558" i="14"/>
  <c r="GI558" i="14"/>
  <c r="GH558" i="14"/>
  <c r="GG558" i="14"/>
  <c r="GF558" i="14"/>
  <c r="GE558" i="14"/>
  <c r="GD558" i="14"/>
  <c r="GC558" i="14"/>
  <c r="GB558" i="14"/>
  <c r="GA558" i="14"/>
  <c r="FZ558" i="14"/>
  <c r="FY558" i="14"/>
  <c r="FX558" i="14"/>
  <c r="FW558" i="14"/>
  <c r="FV558" i="14"/>
  <c r="FU558" i="14"/>
  <c r="FT558" i="14"/>
  <c r="FS558" i="14"/>
  <c r="FR558" i="14"/>
  <c r="FQ558" i="14"/>
  <c r="FP558" i="14"/>
  <c r="FO558" i="14"/>
  <c r="FN558" i="14"/>
  <c r="FM558" i="14"/>
  <c r="FL558" i="14"/>
  <c r="FK558" i="14"/>
  <c r="FJ558" i="14"/>
  <c r="FI558" i="14"/>
  <c r="FH558" i="14"/>
  <c r="FG558" i="14"/>
  <c r="FF558" i="14"/>
  <c r="FE558" i="14"/>
  <c r="FD558" i="14"/>
  <c r="FC558" i="14"/>
  <c r="FB558" i="14"/>
  <c r="FA558" i="14"/>
  <c r="EZ558" i="14"/>
  <c r="EY558" i="14"/>
  <c r="EX558" i="14"/>
  <c r="EW558" i="14"/>
  <c r="EV558" i="14"/>
  <c r="EU558" i="14"/>
  <c r="ET558" i="14"/>
  <c r="ES558" i="14"/>
  <c r="ER558" i="14"/>
  <c r="EQ558" i="14"/>
  <c r="EP558" i="14"/>
  <c r="EO558" i="14"/>
  <c r="EN558" i="14"/>
  <c r="EM558" i="14"/>
  <c r="EL558" i="14"/>
  <c r="EK558" i="14"/>
  <c r="EJ558" i="14"/>
  <c r="EI558" i="14"/>
  <c r="EH558" i="14"/>
  <c r="EG558" i="14"/>
  <c r="EF558" i="14"/>
  <c r="EE558" i="14"/>
  <c r="ED558" i="14"/>
  <c r="EC558" i="14"/>
  <c r="EB558" i="14"/>
  <c r="EA558" i="14"/>
  <c r="DZ558" i="14"/>
  <c r="DY558" i="14"/>
  <c r="DX558" i="14"/>
  <c r="DW558" i="14"/>
  <c r="DV558" i="14"/>
  <c r="DU558" i="14"/>
  <c r="DT558" i="14"/>
  <c r="DS558" i="14"/>
  <c r="DR558" i="14"/>
  <c r="DQ558" i="14"/>
  <c r="DP558" i="14"/>
  <c r="DO558" i="14"/>
  <c r="DN558" i="14"/>
  <c r="DM558" i="14"/>
  <c r="DL558" i="14"/>
  <c r="DK558" i="14"/>
  <c r="DJ558" i="14"/>
  <c r="DI558" i="14"/>
  <c r="DH558" i="14"/>
  <c r="DG558" i="14"/>
  <c r="DF558" i="14"/>
  <c r="DE558" i="14"/>
  <c r="DD558" i="14"/>
  <c r="DC558" i="14"/>
  <c r="DB558" i="14"/>
  <c r="DA558" i="14"/>
  <c r="CZ558" i="14"/>
  <c r="CY558" i="14"/>
  <c r="CX558" i="14"/>
  <c r="CW558" i="14"/>
  <c r="CV558" i="14"/>
  <c r="CU558" i="14"/>
  <c r="CT558" i="14"/>
  <c r="CS558" i="14"/>
  <c r="CR558" i="14"/>
  <c r="CQ558" i="14"/>
  <c r="CP558" i="14"/>
  <c r="CO558" i="14"/>
  <c r="CN558" i="14"/>
  <c r="CM558" i="14"/>
  <c r="CL558" i="14"/>
  <c r="CK558" i="14"/>
  <c r="CJ558" i="14"/>
  <c r="CI558" i="14"/>
  <c r="CH558" i="14"/>
  <c r="CG558" i="14"/>
  <c r="CF558" i="14"/>
  <c r="CE558" i="14"/>
  <c r="CD558" i="14"/>
  <c r="CC558" i="14"/>
  <c r="CB558" i="14"/>
  <c r="CA558" i="14"/>
  <c r="BZ558" i="14"/>
  <c r="BY558" i="14"/>
  <c r="BX558" i="14"/>
  <c r="BW558" i="14"/>
  <c r="BV558" i="14"/>
  <c r="BU558" i="14"/>
  <c r="BT558" i="14"/>
  <c r="BS558" i="14"/>
  <c r="BR558" i="14"/>
  <c r="BQ558" i="14"/>
  <c r="BP558" i="14"/>
  <c r="BO558" i="14"/>
  <c r="BN558" i="14"/>
  <c r="BM558" i="14"/>
  <c r="BL558" i="14"/>
  <c r="BK558" i="14"/>
  <c r="BJ558" i="14"/>
  <c r="BI558" i="14"/>
  <c r="BH558" i="14"/>
  <c r="BG558" i="14"/>
  <c r="BF558" i="14"/>
  <c r="BE558" i="14"/>
  <c r="BD558" i="14"/>
  <c r="BC558" i="14"/>
  <c r="BB558" i="14"/>
  <c r="BA558" i="14"/>
  <c r="AZ558" i="14"/>
  <c r="AY558" i="14"/>
  <c r="AX558" i="14"/>
  <c r="AW558" i="14"/>
  <c r="AV558" i="14"/>
  <c r="AU558" i="14"/>
  <c r="AT558" i="14"/>
  <c r="AS558" i="14"/>
  <c r="AR558" i="14"/>
  <c r="AQ558" i="14"/>
  <c r="AP558" i="14"/>
  <c r="AO558" i="14"/>
  <c r="AN558" i="14"/>
  <c r="AM558" i="14"/>
  <c r="AL558" i="14"/>
  <c r="AK558" i="14"/>
  <c r="AJ558" i="14"/>
  <c r="AI558" i="14"/>
  <c r="AH558" i="14"/>
  <c r="AG558" i="14"/>
  <c r="AF558" i="14"/>
  <c r="AE558" i="14"/>
  <c r="AD558" i="14"/>
  <c r="AC558" i="14"/>
  <c r="AB558" i="14"/>
  <c r="AA558" i="14"/>
  <c r="Z558" i="14"/>
  <c r="Y558" i="14"/>
  <c r="X558" i="14"/>
  <c r="W558" i="14"/>
  <c r="V558" i="14"/>
  <c r="U558" i="14"/>
  <c r="T558" i="14"/>
  <c r="S558" i="14"/>
  <c r="R558" i="14"/>
  <c r="Q558" i="14"/>
  <c r="P558" i="14"/>
  <c r="O558" i="14"/>
  <c r="N558" i="14"/>
  <c r="M558" i="14"/>
  <c r="L558" i="14"/>
  <c r="K558" i="14"/>
  <c r="J558" i="14"/>
  <c r="I558" i="14"/>
  <c r="H558" i="14"/>
  <c r="G558" i="14"/>
  <c r="JB557" i="14"/>
  <c r="JA557" i="14"/>
  <c r="IZ557" i="14"/>
  <c r="IY557" i="14"/>
  <c r="IX557" i="14"/>
  <c r="IW557" i="14"/>
  <c r="IV557" i="14"/>
  <c r="IU557" i="14"/>
  <c r="IT557" i="14"/>
  <c r="IS557" i="14"/>
  <c r="IR557" i="14"/>
  <c r="IQ557" i="14"/>
  <c r="IP557" i="14"/>
  <c r="IO557" i="14"/>
  <c r="IN557" i="14"/>
  <c r="IM557" i="14"/>
  <c r="IL557" i="14"/>
  <c r="IK557" i="14"/>
  <c r="IJ557" i="14"/>
  <c r="II557" i="14"/>
  <c r="IH557" i="14"/>
  <c r="IG557" i="14"/>
  <c r="IF557" i="14"/>
  <c r="IE557" i="14"/>
  <c r="ID557" i="14"/>
  <c r="IC557" i="14"/>
  <c r="IB557" i="14"/>
  <c r="IA557" i="14"/>
  <c r="HZ557" i="14"/>
  <c r="HY557" i="14"/>
  <c r="HX557" i="14"/>
  <c r="HW557" i="14"/>
  <c r="HV557" i="14"/>
  <c r="HU557" i="14"/>
  <c r="HT557" i="14"/>
  <c r="HS557" i="14"/>
  <c r="HR557" i="14"/>
  <c r="HQ557" i="14"/>
  <c r="HP557" i="14"/>
  <c r="HO557" i="14"/>
  <c r="HN557" i="14"/>
  <c r="HM557" i="14"/>
  <c r="HL557" i="14"/>
  <c r="HK557" i="14"/>
  <c r="HJ557" i="14"/>
  <c r="HI557" i="14"/>
  <c r="HH557" i="14"/>
  <c r="HG557" i="14"/>
  <c r="HF557" i="14"/>
  <c r="HE557" i="14"/>
  <c r="HD557" i="14"/>
  <c r="HC557" i="14"/>
  <c r="HB557" i="14"/>
  <c r="HA557" i="14"/>
  <c r="GZ557" i="14"/>
  <c r="GY557" i="14"/>
  <c r="GX557" i="14"/>
  <c r="GW557" i="14"/>
  <c r="GV557" i="14"/>
  <c r="GU557" i="14"/>
  <c r="GT557" i="14"/>
  <c r="GS557" i="14"/>
  <c r="GR557" i="14"/>
  <c r="GQ557" i="14"/>
  <c r="GP557" i="14"/>
  <c r="GO557" i="14"/>
  <c r="GN557" i="14"/>
  <c r="GM557" i="14"/>
  <c r="GL557" i="14"/>
  <c r="GK557" i="14"/>
  <c r="GJ557" i="14"/>
  <c r="GI557" i="14"/>
  <c r="GH557" i="14"/>
  <c r="GG557" i="14"/>
  <c r="GF557" i="14"/>
  <c r="GE557" i="14"/>
  <c r="GD557" i="14"/>
  <c r="GC557" i="14"/>
  <c r="GB557" i="14"/>
  <c r="GA557" i="14"/>
  <c r="FZ557" i="14"/>
  <c r="FY557" i="14"/>
  <c r="FX557" i="14"/>
  <c r="FW557" i="14"/>
  <c r="FV557" i="14"/>
  <c r="FU557" i="14"/>
  <c r="FT557" i="14"/>
  <c r="FS557" i="14"/>
  <c r="FR557" i="14"/>
  <c r="FQ557" i="14"/>
  <c r="FP557" i="14"/>
  <c r="FO557" i="14"/>
  <c r="FN557" i="14"/>
  <c r="FM557" i="14"/>
  <c r="FL557" i="14"/>
  <c r="FK557" i="14"/>
  <c r="FJ557" i="14"/>
  <c r="FI557" i="14"/>
  <c r="FH557" i="14"/>
  <c r="FG557" i="14"/>
  <c r="FF557" i="14"/>
  <c r="FE557" i="14"/>
  <c r="FD557" i="14"/>
  <c r="FC557" i="14"/>
  <c r="FB557" i="14"/>
  <c r="FA557" i="14"/>
  <c r="EZ557" i="14"/>
  <c r="EY557" i="14"/>
  <c r="EX557" i="14"/>
  <c r="EW557" i="14"/>
  <c r="EV557" i="14"/>
  <c r="EU557" i="14"/>
  <c r="ET557" i="14"/>
  <c r="ES557" i="14"/>
  <c r="ER557" i="14"/>
  <c r="EQ557" i="14"/>
  <c r="EP557" i="14"/>
  <c r="EO557" i="14"/>
  <c r="EN557" i="14"/>
  <c r="EM557" i="14"/>
  <c r="EL557" i="14"/>
  <c r="EK557" i="14"/>
  <c r="EJ557" i="14"/>
  <c r="EI557" i="14"/>
  <c r="EH557" i="14"/>
  <c r="EG557" i="14"/>
  <c r="EF557" i="14"/>
  <c r="EE557" i="14"/>
  <c r="ED557" i="14"/>
  <c r="EC557" i="14"/>
  <c r="EB557" i="14"/>
  <c r="EA557" i="14"/>
  <c r="DZ557" i="14"/>
  <c r="DY557" i="14"/>
  <c r="DX557" i="14"/>
  <c r="DW557" i="14"/>
  <c r="DV557" i="14"/>
  <c r="DU557" i="14"/>
  <c r="DT557" i="14"/>
  <c r="DS557" i="14"/>
  <c r="DR557" i="14"/>
  <c r="DQ557" i="14"/>
  <c r="DP557" i="14"/>
  <c r="DO557" i="14"/>
  <c r="DN557" i="14"/>
  <c r="DM557" i="14"/>
  <c r="DL557" i="14"/>
  <c r="DK557" i="14"/>
  <c r="DJ557" i="14"/>
  <c r="DI557" i="14"/>
  <c r="DH557" i="14"/>
  <c r="DG557" i="14"/>
  <c r="DF557" i="14"/>
  <c r="DE557" i="14"/>
  <c r="DD557" i="14"/>
  <c r="DC557" i="14"/>
  <c r="DB557" i="14"/>
  <c r="DA557" i="14"/>
  <c r="CZ557" i="14"/>
  <c r="CY557" i="14"/>
  <c r="CX557" i="14"/>
  <c r="CW557" i="14"/>
  <c r="CV557" i="14"/>
  <c r="CU557" i="14"/>
  <c r="CT557" i="14"/>
  <c r="CS557" i="14"/>
  <c r="CR557" i="14"/>
  <c r="CQ557" i="14"/>
  <c r="CP557" i="14"/>
  <c r="CO557" i="14"/>
  <c r="CN557" i="14"/>
  <c r="CM557" i="14"/>
  <c r="CL557" i="14"/>
  <c r="CK557" i="14"/>
  <c r="CJ557" i="14"/>
  <c r="CI557" i="14"/>
  <c r="CH557" i="14"/>
  <c r="CG557" i="14"/>
  <c r="CF557" i="14"/>
  <c r="CE557" i="14"/>
  <c r="CD557" i="14"/>
  <c r="CC557" i="14"/>
  <c r="CB557" i="14"/>
  <c r="CA557" i="14"/>
  <c r="BZ557" i="14"/>
  <c r="BY557" i="14"/>
  <c r="BX557" i="14"/>
  <c r="BW557" i="14"/>
  <c r="BV557" i="14"/>
  <c r="BU557" i="14"/>
  <c r="BT557" i="14"/>
  <c r="BS557" i="14"/>
  <c r="BR557" i="14"/>
  <c r="BQ557" i="14"/>
  <c r="BP557" i="14"/>
  <c r="BO557" i="14"/>
  <c r="BN557" i="14"/>
  <c r="BM557" i="14"/>
  <c r="BL557" i="14"/>
  <c r="BK557" i="14"/>
  <c r="BJ557" i="14"/>
  <c r="BI557" i="14"/>
  <c r="BH557" i="14"/>
  <c r="BG557" i="14"/>
  <c r="BF557" i="14"/>
  <c r="BE557" i="14"/>
  <c r="BD557" i="14"/>
  <c r="BC557" i="14"/>
  <c r="BB557" i="14"/>
  <c r="BA557" i="14"/>
  <c r="AZ557" i="14"/>
  <c r="AY557" i="14"/>
  <c r="AX557" i="14"/>
  <c r="AW557" i="14"/>
  <c r="AV557" i="14"/>
  <c r="AU557" i="14"/>
  <c r="AT557" i="14"/>
  <c r="AS557" i="14"/>
  <c r="AR557" i="14"/>
  <c r="AQ557" i="14"/>
  <c r="AP557" i="14"/>
  <c r="AO557" i="14"/>
  <c r="AN557" i="14"/>
  <c r="AM557" i="14"/>
  <c r="AL557" i="14"/>
  <c r="AK557" i="14"/>
  <c r="AJ557" i="14"/>
  <c r="AI557" i="14"/>
  <c r="AH557" i="14"/>
  <c r="AG557" i="14"/>
  <c r="AF557" i="14"/>
  <c r="AE557" i="14"/>
  <c r="AD557" i="14"/>
  <c r="AC557" i="14"/>
  <c r="AB557" i="14"/>
  <c r="AA557" i="14"/>
  <c r="Z557" i="14"/>
  <c r="Y557" i="14"/>
  <c r="X557" i="14"/>
  <c r="W557" i="14"/>
  <c r="V557" i="14"/>
  <c r="U557" i="14"/>
  <c r="T557" i="14"/>
  <c r="S557" i="14"/>
  <c r="R557" i="14"/>
  <c r="Q557" i="14"/>
  <c r="P557" i="14"/>
  <c r="O557" i="14"/>
  <c r="N557" i="14"/>
  <c r="M557" i="14"/>
  <c r="L557" i="14"/>
  <c r="K557" i="14"/>
  <c r="J557" i="14"/>
  <c r="I557" i="14"/>
  <c r="H557" i="14"/>
  <c r="G557" i="14"/>
  <c r="JB556" i="14"/>
  <c r="JA556" i="14"/>
  <c r="IZ556" i="14"/>
  <c r="IY556" i="14"/>
  <c r="IX556" i="14"/>
  <c r="IW556" i="14"/>
  <c r="IV556" i="14"/>
  <c r="IU556" i="14"/>
  <c r="IT556" i="14"/>
  <c r="IS556" i="14"/>
  <c r="IR556" i="14"/>
  <c r="IQ556" i="14"/>
  <c r="IP556" i="14"/>
  <c r="IO556" i="14"/>
  <c r="IN556" i="14"/>
  <c r="IM556" i="14"/>
  <c r="IL556" i="14"/>
  <c r="IK556" i="14"/>
  <c r="IJ556" i="14"/>
  <c r="II556" i="14"/>
  <c r="IH556" i="14"/>
  <c r="IG556" i="14"/>
  <c r="IF556" i="14"/>
  <c r="IE556" i="14"/>
  <c r="ID556" i="14"/>
  <c r="IC556" i="14"/>
  <c r="IB556" i="14"/>
  <c r="IA556" i="14"/>
  <c r="HZ556" i="14"/>
  <c r="HY556" i="14"/>
  <c r="HX556" i="14"/>
  <c r="HW556" i="14"/>
  <c r="HV556" i="14"/>
  <c r="HU556" i="14"/>
  <c r="HT556" i="14"/>
  <c r="HS556" i="14"/>
  <c r="HR556" i="14"/>
  <c r="HQ556" i="14"/>
  <c r="HP556" i="14"/>
  <c r="HO556" i="14"/>
  <c r="HN556" i="14"/>
  <c r="HM556" i="14"/>
  <c r="HL556" i="14"/>
  <c r="HK556" i="14"/>
  <c r="HJ556" i="14"/>
  <c r="HI556" i="14"/>
  <c r="HH556" i="14"/>
  <c r="HG556" i="14"/>
  <c r="HF556" i="14"/>
  <c r="HE556" i="14"/>
  <c r="HD556" i="14"/>
  <c r="HC556" i="14"/>
  <c r="HB556" i="14"/>
  <c r="HA556" i="14"/>
  <c r="GZ556" i="14"/>
  <c r="GY556" i="14"/>
  <c r="GX556" i="14"/>
  <c r="GW556" i="14"/>
  <c r="GV556" i="14"/>
  <c r="GU556" i="14"/>
  <c r="GT556" i="14"/>
  <c r="GS556" i="14"/>
  <c r="GR556" i="14"/>
  <c r="GQ556" i="14"/>
  <c r="GP556" i="14"/>
  <c r="GO556" i="14"/>
  <c r="GN556" i="14"/>
  <c r="GM556" i="14"/>
  <c r="GL556" i="14"/>
  <c r="GK556" i="14"/>
  <c r="GJ556" i="14"/>
  <c r="GI556" i="14"/>
  <c r="GH556" i="14"/>
  <c r="GG556" i="14"/>
  <c r="GF556" i="14"/>
  <c r="GE556" i="14"/>
  <c r="GD556" i="14"/>
  <c r="GC556" i="14"/>
  <c r="GB556" i="14"/>
  <c r="GA556" i="14"/>
  <c r="FZ556" i="14"/>
  <c r="FY556" i="14"/>
  <c r="FX556" i="14"/>
  <c r="FW556" i="14"/>
  <c r="FV556" i="14"/>
  <c r="FU556" i="14"/>
  <c r="FT556" i="14"/>
  <c r="FS556" i="14"/>
  <c r="FR556" i="14"/>
  <c r="FQ556" i="14"/>
  <c r="FP556" i="14"/>
  <c r="FO556" i="14"/>
  <c r="FN556" i="14"/>
  <c r="FM556" i="14"/>
  <c r="FL556" i="14"/>
  <c r="FK556" i="14"/>
  <c r="FJ556" i="14"/>
  <c r="FI556" i="14"/>
  <c r="FH556" i="14"/>
  <c r="FG556" i="14"/>
  <c r="FF556" i="14"/>
  <c r="FE556" i="14"/>
  <c r="FD556" i="14"/>
  <c r="FC556" i="14"/>
  <c r="FB556" i="14"/>
  <c r="FA556" i="14"/>
  <c r="EZ556" i="14"/>
  <c r="EY556" i="14"/>
  <c r="EX556" i="14"/>
  <c r="EW556" i="14"/>
  <c r="EV556" i="14"/>
  <c r="EU556" i="14"/>
  <c r="ET556" i="14"/>
  <c r="ES556" i="14"/>
  <c r="ER556" i="14"/>
  <c r="EQ556" i="14"/>
  <c r="EP556" i="14"/>
  <c r="EO556" i="14"/>
  <c r="EN556" i="14"/>
  <c r="EM556" i="14"/>
  <c r="EL556" i="14"/>
  <c r="EK556" i="14"/>
  <c r="EJ556" i="14"/>
  <c r="EI556" i="14"/>
  <c r="EH556" i="14"/>
  <c r="EG556" i="14"/>
  <c r="EF556" i="14"/>
  <c r="EE556" i="14"/>
  <c r="ED556" i="14"/>
  <c r="EC556" i="14"/>
  <c r="EB556" i="14"/>
  <c r="EA556" i="14"/>
  <c r="DZ556" i="14"/>
  <c r="DY556" i="14"/>
  <c r="DX556" i="14"/>
  <c r="DW556" i="14"/>
  <c r="DV556" i="14"/>
  <c r="DU556" i="14"/>
  <c r="DT556" i="14"/>
  <c r="DS556" i="14"/>
  <c r="DR556" i="14"/>
  <c r="DQ556" i="14"/>
  <c r="DP556" i="14"/>
  <c r="DO556" i="14"/>
  <c r="DN556" i="14"/>
  <c r="DM556" i="14"/>
  <c r="DL556" i="14"/>
  <c r="DK556" i="14"/>
  <c r="DJ556" i="14"/>
  <c r="DI556" i="14"/>
  <c r="DH556" i="14"/>
  <c r="DG556" i="14"/>
  <c r="DF556" i="14"/>
  <c r="DE556" i="14"/>
  <c r="DD556" i="14"/>
  <c r="DC556" i="14"/>
  <c r="DB556" i="14"/>
  <c r="DA556" i="14"/>
  <c r="CZ556" i="14"/>
  <c r="CY556" i="14"/>
  <c r="CX556" i="14"/>
  <c r="CW556" i="14"/>
  <c r="CV556" i="14"/>
  <c r="CU556" i="14"/>
  <c r="CT556" i="14"/>
  <c r="CS556" i="14"/>
  <c r="CR556" i="14"/>
  <c r="CQ556" i="14"/>
  <c r="CP556" i="14"/>
  <c r="CO556" i="14"/>
  <c r="CN556" i="14"/>
  <c r="CM556" i="14"/>
  <c r="CL556" i="14"/>
  <c r="CK556" i="14"/>
  <c r="CJ556" i="14"/>
  <c r="CI556" i="14"/>
  <c r="CH556" i="14"/>
  <c r="CG556" i="14"/>
  <c r="CF556" i="14"/>
  <c r="CE556" i="14"/>
  <c r="CD556" i="14"/>
  <c r="CC556" i="14"/>
  <c r="CB556" i="14"/>
  <c r="CA556" i="14"/>
  <c r="BZ556" i="14"/>
  <c r="BY556" i="14"/>
  <c r="BX556" i="14"/>
  <c r="BW556" i="14"/>
  <c r="BV556" i="14"/>
  <c r="BU556" i="14"/>
  <c r="BT556" i="14"/>
  <c r="BS556" i="14"/>
  <c r="BR556" i="14"/>
  <c r="BQ556" i="14"/>
  <c r="BP556" i="14"/>
  <c r="BO556" i="14"/>
  <c r="BN556" i="14"/>
  <c r="BM556" i="14"/>
  <c r="BL556" i="14"/>
  <c r="BK556" i="14"/>
  <c r="BJ556" i="14"/>
  <c r="BI556" i="14"/>
  <c r="BH556" i="14"/>
  <c r="BG556" i="14"/>
  <c r="BF556" i="14"/>
  <c r="BE556" i="14"/>
  <c r="BD556" i="14"/>
  <c r="BC556" i="14"/>
  <c r="BB556" i="14"/>
  <c r="BA556" i="14"/>
  <c r="AZ556" i="14"/>
  <c r="AY556" i="14"/>
  <c r="AX556" i="14"/>
  <c r="AW556" i="14"/>
  <c r="AV556" i="14"/>
  <c r="AU556" i="14"/>
  <c r="AT556" i="14"/>
  <c r="AS556" i="14"/>
  <c r="AR556" i="14"/>
  <c r="AQ556" i="14"/>
  <c r="AP556" i="14"/>
  <c r="AO556" i="14"/>
  <c r="AN556" i="14"/>
  <c r="AM556" i="14"/>
  <c r="AL556" i="14"/>
  <c r="AK556" i="14"/>
  <c r="AJ556" i="14"/>
  <c r="AI556" i="14"/>
  <c r="AH556" i="14"/>
  <c r="AG556" i="14"/>
  <c r="AF556" i="14"/>
  <c r="AE556" i="14"/>
  <c r="AD556" i="14"/>
  <c r="AC556" i="14"/>
  <c r="AB556" i="14"/>
  <c r="AA556" i="14"/>
  <c r="Z556" i="14"/>
  <c r="Y556" i="14"/>
  <c r="X556" i="14"/>
  <c r="W556" i="14"/>
  <c r="V556" i="14"/>
  <c r="U556" i="14"/>
  <c r="T556" i="14"/>
  <c r="S556" i="14"/>
  <c r="R556" i="14"/>
  <c r="Q556" i="14"/>
  <c r="P556" i="14"/>
  <c r="O556" i="14"/>
  <c r="N556" i="14"/>
  <c r="M556" i="14"/>
  <c r="L556" i="14"/>
  <c r="K556" i="14"/>
  <c r="J556" i="14"/>
  <c r="I556" i="14"/>
  <c r="H556" i="14"/>
  <c r="G556" i="14"/>
  <c r="JB555" i="14"/>
  <c r="JA555" i="14"/>
  <c r="IZ555" i="14"/>
  <c r="IY555" i="14"/>
  <c r="IX555" i="14"/>
  <c r="IW555" i="14"/>
  <c r="IV555" i="14"/>
  <c r="IU555" i="14"/>
  <c r="IT555" i="14"/>
  <c r="IS555" i="14"/>
  <c r="IR555" i="14"/>
  <c r="IQ555" i="14"/>
  <c r="IP555" i="14"/>
  <c r="IO555" i="14"/>
  <c r="IN555" i="14"/>
  <c r="IM555" i="14"/>
  <c r="IL555" i="14"/>
  <c r="IK555" i="14"/>
  <c r="IJ555" i="14"/>
  <c r="II555" i="14"/>
  <c r="IH555" i="14"/>
  <c r="IG555" i="14"/>
  <c r="IF555" i="14"/>
  <c r="IE555" i="14"/>
  <c r="ID555" i="14"/>
  <c r="IC555" i="14"/>
  <c r="IB555" i="14"/>
  <c r="IA555" i="14"/>
  <c r="HZ555" i="14"/>
  <c r="HY555" i="14"/>
  <c r="HX555" i="14"/>
  <c r="HW555" i="14"/>
  <c r="HV555" i="14"/>
  <c r="HU555" i="14"/>
  <c r="HT555" i="14"/>
  <c r="HS555" i="14"/>
  <c r="HR555" i="14"/>
  <c r="HQ555" i="14"/>
  <c r="HP555" i="14"/>
  <c r="HO555" i="14"/>
  <c r="HN555" i="14"/>
  <c r="HM555" i="14"/>
  <c r="HL555" i="14"/>
  <c r="HK555" i="14"/>
  <c r="HJ555" i="14"/>
  <c r="HI555" i="14"/>
  <c r="HH555" i="14"/>
  <c r="HG555" i="14"/>
  <c r="HF555" i="14"/>
  <c r="HE555" i="14"/>
  <c r="HD555" i="14"/>
  <c r="HC555" i="14"/>
  <c r="HB555" i="14"/>
  <c r="HA555" i="14"/>
  <c r="GZ555" i="14"/>
  <c r="GY555" i="14"/>
  <c r="GX555" i="14"/>
  <c r="GW555" i="14"/>
  <c r="GV555" i="14"/>
  <c r="GU555" i="14"/>
  <c r="GT555" i="14"/>
  <c r="GS555" i="14"/>
  <c r="GR555" i="14"/>
  <c r="GQ555" i="14"/>
  <c r="GP555" i="14"/>
  <c r="GO555" i="14"/>
  <c r="GN555" i="14"/>
  <c r="GM555" i="14"/>
  <c r="GL555" i="14"/>
  <c r="GK555" i="14"/>
  <c r="GJ555" i="14"/>
  <c r="GI555" i="14"/>
  <c r="GH555" i="14"/>
  <c r="GG555" i="14"/>
  <c r="GF555" i="14"/>
  <c r="GE555" i="14"/>
  <c r="GD555" i="14"/>
  <c r="GC555" i="14"/>
  <c r="GB555" i="14"/>
  <c r="GA555" i="14"/>
  <c r="FZ555" i="14"/>
  <c r="FY555" i="14"/>
  <c r="FX555" i="14"/>
  <c r="FW555" i="14"/>
  <c r="FV555" i="14"/>
  <c r="FU555" i="14"/>
  <c r="FT555" i="14"/>
  <c r="FS555" i="14"/>
  <c r="FR555" i="14"/>
  <c r="FQ555" i="14"/>
  <c r="FP555" i="14"/>
  <c r="FO555" i="14"/>
  <c r="FN555" i="14"/>
  <c r="FM555" i="14"/>
  <c r="FL555" i="14"/>
  <c r="FK555" i="14"/>
  <c r="FJ555" i="14"/>
  <c r="FI555" i="14"/>
  <c r="FH555" i="14"/>
  <c r="FG555" i="14"/>
  <c r="FF555" i="14"/>
  <c r="FE555" i="14"/>
  <c r="FD555" i="14"/>
  <c r="FC555" i="14"/>
  <c r="FB555" i="14"/>
  <c r="FA555" i="14"/>
  <c r="EZ555" i="14"/>
  <c r="EY555" i="14"/>
  <c r="EX555" i="14"/>
  <c r="EW555" i="14"/>
  <c r="EV555" i="14"/>
  <c r="EU555" i="14"/>
  <c r="ET555" i="14"/>
  <c r="ES555" i="14"/>
  <c r="ER555" i="14"/>
  <c r="EQ555" i="14"/>
  <c r="EP555" i="14"/>
  <c r="EO555" i="14"/>
  <c r="EN555" i="14"/>
  <c r="EM555" i="14"/>
  <c r="EL555" i="14"/>
  <c r="EK555" i="14"/>
  <c r="EJ555" i="14"/>
  <c r="EI555" i="14"/>
  <c r="EH555" i="14"/>
  <c r="EG555" i="14"/>
  <c r="EF555" i="14"/>
  <c r="EE555" i="14"/>
  <c r="ED555" i="14"/>
  <c r="EC555" i="14"/>
  <c r="EB555" i="14"/>
  <c r="EA555" i="14"/>
  <c r="DZ555" i="14"/>
  <c r="DY555" i="14"/>
  <c r="DX555" i="14"/>
  <c r="DW555" i="14"/>
  <c r="DV555" i="14"/>
  <c r="DU555" i="14"/>
  <c r="DT555" i="14"/>
  <c r="DS555" i="14"/>
  <c r="DR555" i="14"/>
  <c r="DQ555" i="14"/>
  <c r="DP555" i="14"/>
  <c r="DO555" i="14"/>
  <c r="DN555" i="14"/>
  <c r="DM555" i="14"/>
  <c r="DL555" i="14"/>
  <c r="DK555" i="14"/>
  <c r="DJ555" i="14"/>
  <c r="DI555" i="14"/>
  <c r="DH555" i="14"/>
  <c r="DG555" i="14"/>
  <c r="DF555" i="14"/>
  <c r="DE555" i="14"/>
  <c r="DD555" i="14"/>
  <c r="DC555" i="14"/>
  <c r="DB555" i="14"/>
  <c r="DA555" i="14"/>
  <c r="CZ555" i="14"/>
  <c r="CY555" i="14"/>
  <c r="CX555" i="14"/>
  <c r="CW555" i="14"/>
  <c r="CV555" i="14"/>
  <c r="CU555" i="14"/>
  <c r="CT555" i="14"/>
  <c r="CS555" i="14"/>
  <c r="CR555" i="14"/>
  <c r="CQ555" i="14"/>
  <c r="CP555" i="14"/>
  <c r="CO555" i="14"/>
  <c r="CN555" i="14"/>
  <c r="CM555" i="14"/>
  <c r="CL555" i="14"/>
  <c r="CK555" i="14"/>
  <c r="CJ555" i="14"/>
  <c r="CI555" i="14"/>
  <c r="CH555" i="14"/>
  <c r="CG555" i="14"/>
  <c r="CF555" i="14"/>
  <c r="CE555" i="14"/>
  <c r="CD555" i="14"/>
  <c r="CC555" i="14"/>
  <c r="CB555" i="14"/>
  <c r="CA555" i="14"/>
  <c r="BZ555" i="14"/>
  <c r="BY555" i="14"/>
  <c r="BX555" i="14"/>
  <c r="BW555" i="14"/>
  <c r="BV555" i="14"/>
  <c r="BU555" i="14"/>
  <c r="BT555" i="14"/>
  <c r="BS555" i="14"/>
  <c r="BR555" i="14"/>
  <c r="BQ555" i="14"/>
  <c r="BP555" i="14"/>
  <c r="BO555" i="14"/>
  <c r="BN555" i="14"/>
  <c r="BM555" i="14"/>
  <c r="BL555" i="14"/>
  <c r="BK555" i="14"/>
  <c r="BJ555" i="14"/>
  <c r="BI555" i="14"/>
  <c r="BH555" i="14"/>
  <c r="BG555" i="14"/>
  <c r="BF555" i="14"/>
  <c r="BE555" i="14"/>
  <c r="BD555" i="14"/>
  <c r="BC555" i="14"/>
  <c r="BB555" i="14"/>
  <c r="BA555" i="14"/>
  <c r="AZ555" i="14"/>
  <c r="AY555" i="14"/>
  <c r="AX555" i="14"/>
  <c r="AW555" i="14"/>
  <c r="AV555" i="14"/>
  <c r="AU555" i="14"/>
  <c r="AT555" i="14"/>
  <c r="AS555" i="14"/>
  <c r="AR555" i="14"/>
  <c r="AQ555" i="14"/>
  <c r="AP555" i="14"/>
  <c r="AO555" i="14"/>
  <c r="AN555" i="14"/>
  <c r="AM555" i="14"/>
  <c r="AL555" i="14"/>
  <c r="AK555" i="14"/>
  <c r="AJ555" i="14"/>
  <c r="AI555" i="14"/>
  <c r="AH555" i="14"/>
  <c r="AG555" i="14"/>
  <c r="AF555" i="14"/>
  <c r="AE555" i="14"/>
  <c r="AD555" i="14"/>
  <c r="AC555" i="14"/>
  <c r="AB555" i="14"/>
  <c r="AA555" i="14"/>
  <c r="Z555" i="14"/>
  <c r="Y555" i="14"/>
  <c r="X555" i="14"/>
  <c r="W555" i="14"/>
  <c r="V555" i="14"/>
  <c r="U555" i="14"/>
  <c r="T555" i="14"/>
  <c r="S555" i="14"/>
  <c r="R555" i="14"/>
  <c r="Q555" i="14"/>
  <c r="P555" i="14"/>
  <c r="O555" i="14"/>
  <c r="N555" i="14"/>
  <c r="M555" i="14"/>
  <c r="L555" i="14"/>
  <c r="K555" i="14"/>
  <c r="J555" i="14"/>
  <c r="I555" i="14"/>
  <c r="H555" i="14"/>
  <c r="G555" i="14"/>
  <c r="JB554" i="14"/>
  <c r="JA554" i="14"/>
  <c r="IZ554" i="14"/>
  <c r="IY554" i="14"/>
  <c r="IX554" i="14"/>
  <c r="IW554" i="14"/>
  <c r="IV554" i="14"/>
  <c r="IU554" i="14"/>
  <c r="IT554" i="14"/>
  <c r="IS554" i="14"/>
  <c r="IR554" i="14"/>
  <c r="IQ554" i="14"/>
  <c r="IP554" i="14"/>
  <c r="IO554" i="14"/>
  <c r="IN554" i="14"/>
  <c r="IM554" i="14"/>
  <c r="IL554" i="14"/>
  <c r="IK554" i="14"/>
  <c r="IJ554" i="14"/>
  <c r="II554" i="14"/>
  <c r="IH554" i="14"/>
  <c r="IG554" i="14"/>
  <c r="IF554" i="14"/>
  <c r="IE554" i="14"/>
  <c r="ID554" i="14"/>
  <c r="IC554" i="14"/>
  <c r="IB554" i="14"/>
  <c r="IA554" i="14"/>
  <c r="HZ554" i="14"/>
  <c r="HY554" i="14"/>
  <c r="HX554" i="14"/>
  <c r="HW554" i="14"/>
  <c r="HV554" i="14"/>
  <c r="HU554" i="14"/>
  <c r="HT554" i="14"/>
  <c r="HS554" i="14"/>
  <c r="HR554" i="14"/>
  <c r="HQ554" i="14"/>
  <c r="HP554" i="14"/>
  <c r="HO554" i="14"/>
  <c r="HN554" i="14"/>
  <c r="HM554" i="14"/>
  <c r="HL554" i="14"/>
  <c r="HK554" i="14"/>
  <c r="HJ554" i="14"/>
  <c r="HI554" i="14"/>
  <c r="HH554" i="14"/>
  <c r="HG554" i="14"/>
  <c r="HF554" i="14"/>
  <c r="HE554" i="14"/>
  <c r="HD554" i="14"/>
  <c r="HC554" i="14"/>
  <c r="HB554" i="14"/>
  <c r="HA554" i="14"/>
  <c r="GZ554" i="14"/>
  <c r="GY554" i="14"/>
  <c r="GX554" i="14"/>
  <c r="GW554" i="14"/>
  <c r="GV554" i="14"/>
  <c r="GU554" i="14"/>
  <c r="GT554" i="14"/>
  <c r="GS554" i="14"/>
  <c r="GR554" i="14"/>
  <c r="GQ554" i="14"/>
  <c r="GP554" i="14"/>
  <c r="GO554" i="14"/>
  <c r="GN554" i="14"/>
  <c r="GM554" i="14"/>
  <c r="GL554" i="14"/>
  <c r="GK554" i="14"/>
  <c r="GJ554" i="14"/>
  <c r="GI554" i="14"/>
  <c r="GH554" i="14"/>
  <c r="GG554" i="14"/>
  <c r="GF554" i="14"/>
  <c r="GE554" i="14"/>
  <c r="GD554" i="14"/>
  <c r="GC554" i="14"/>
  <c r="GB554" i="14"/>
  <c r="GA554" i="14"/>
  <c r="FZ554" i="14"/>
  <c r="FY554" i="14"/>
  <c r="FX554" i="14"/>
  <c r="FW554" i="14"/>
  <c r="FV554" i="14"/>
  <c r="FU554" i="14"/>
  <c r="FT554" i="14"/>
  <c r="FS554" i="14"/>
  <c r="FR554" i="14"/>
  <c r="FQ554" i="14"/>
  <c r="FP554" i="14"/>
  <c r="FO554" i="14"/>
  <c r="FN554" i="14"/>
  <c r="FM554" i="14"/>
  <c r="FL554" i="14"/>
  <c r="FK554" i="14"/>
  <c r="FJ554" i="14"/>
  <c r="FI554" i="14"/>
  <c r="FH554" i="14"/>
  <c r="FG554" i="14"/>
  <c r="FF554" i="14"/>
  <c r="FE554" i="14"/>
  <c r="FD554" i="14"/>
  <c r="FC554" i="14"/>
  <c r="FB554" i="14"/>
  <c r="FA554" i="14"/>
  <c r="EZ554" i="14"/>
  <c r="EY554" i="14"/>
  <c r="EX554" i="14"/>
  <c r="EW554" i="14"/>
  <c r="EV554" i="14"/>
  <c r="EU554" i="14"/>
  <c r="ET554" i="14"/>
  <c r="ES554" i="14"/>
  <c r="ER554" i="14"/>
  <c r="EQ554" i="14"/>
  <c r="EP554" i="14"/>
  <c r="EO554" i="14"/>
  <c r="EN554" i="14"/>
  <c r="EM554" i="14"/>
  <c r="EL554" i="14"/>
  <c r="EK554" i="14"/>
  <c r="EJ554" i="14"/>
  <c r="EI554" i="14"/>
  <c r="EH554" i="14"/>
  <c r="EG554" i="14"/>
  <c r="EF554" i="14"/>
  <c r="EE554" i="14"/>
  <c r="ED554" i="14"/>
  <c r="EC554" i="14"/>
  <c r="EB554" i="14"/>
  <c r="EA554" i="14"/>
  <c r="DZ554" i="14"/>
  <c r="DY554" i="14"/>
  <c r="DX554" i="14"/>
  <c r="DW554" i="14"/>
  <c r="DV554" i="14"/>
  <c r="DU554" i="14"/>
  <c r="DT554" i="14"/>
  <c r="DS554" i="14"/>
  <c r="DR554" i="14"/>
  <c r="DQ554" i="14"/>
  <c r="DP554" i="14"/>
  <c r="DO554" i="14"/>
  <c r="DN554" i="14"/>
  <c r="DM554" i="14"/>
  <c r="DL554" i="14"/>
  <c r="DK554" i="14"/>
  <c r="DJ554" i="14"/>
  <c r="DI554" i="14"/>
  <c r="DH554" i="14"/>
  <c r="DG554" i="14"/>
  <c r="DF554" i="14"/>
  <c r="DE554" i="14"/>
  <c r="DD554" i="14"/>
  <c r="DC554" i="14"/>
  <c r="DB554" i="14"/>
  <c r="DA554" i="14"/>
  <c r="CZ554" i="14"/>
  <c r="CY554" i="14"/>
  <c r="CX554" i="14"/>
  <c r="CW554" i="14"/>
  <c r="CV554" i="14"/>
  <c r="CU554" i="14"/>
  <c r="CT554" i="14"/>
  <c r="CS554" i="14"/>
  <c r="CR554" i="14"/>
  <c r="CQ554" i="14"/>
  <c r="CP554" i="14"/>
  <c r="CO554" i="14"/>
  <c r="CN554" i="14"/>
  <c r="CM554" i="14"/>
  <c r="CL554" i="14"/>
  <c r="CK554" i="14"/>
  <c r="CJ554" i="14"/>
  <c r="CI554" i="14"/>
  <c r="CH554" i="14"/>
  <c r="CG554" i="14"/>
  <c r="CF554" i="14"/>
  <c r="CE554" i="14"/>
  <c r="CD554" i="14"/>
  <c r="CC554" i="14"/>
  <c r="CB554" i="14"/>
  <c r="CA554" i="14"/>
  <c r="BZ554" i="14"/>
  <c r="BY554" i="14"/>
  <c r="BX554" i="14"/>
  <c r="BW554" i="14"/>
  <c r="BV554" i="14"/>
  <c r="BU554" i="14"/>
  <c r="BT554" i="14"/>
  <c r="BS554" i="14"/>
  <c r="BR554" i="14"/>
  <c r="BQ554" i="14"/>
  <c r="BP554" i="14"/>
  <c r="BO554" i="14"/>
  <c r="BN554" i="14"/>
  <c r="BM554" i="14"/>
  <c r="BL554" i="14"/>
  <c r="BK554" i="14"/>
  <c r="BJ554" i="14"/>
  <c r="BI554" i="14"/>
  <c r="BH554" i="14"/>
  <c r="BG554" i="14"/>
  <c r="BF554" i="14"/>
  <c r="BE554" i="14"/>
  <c r="BD554" i="14"/>
  <c r="BC554" i="14"/>
  <c r="BB554" i="14"/>
  <c r="BA554" i="14"/>
  <c r="AZ554" i="14"/>
  <c r="AY554" i="14"/>
  <c r="AX554" i="14"/>
  <c r="AW554" i="14"/>
  <c r="AV554" i="14"/>
  <c r="AU554" i="14"/>
  <c r="AT554" i="14"/>
  <c r="AS554" i="14"/>
  <c r="AR554" i="14"/>
  <c r="AQ554" i="14"/>
  <c r="AP554" i="14"/>
  <c r="AO554" i="14"/>
  <c r="AN554" i="14"/>
  <c r="AM554" i="14"/>
  <c r="AL554" i="14"/>
  <c r="AK554" i="14"/>
  <c r="AJ554" i="14"/>
  <c r="AI554" i="14"/>
  <c r="AH554" i="14"/>
  <c r="AG554" i="14"/>
  <c r="AF554" i="14"/>
  <c r="AE554" i="14"/>
  <c r="AD554" i="14"/>
  <c r="AC554" i="14"/>
  <c r="AB554" i="14"/>
  <c r="AA554" i="14"/>
  <c r="Z554" i="14"/>
  <c r="Y554" i="14"/>
  <c r="X554" i="14"/>
  <c r="W554" i="14"/>
  <c r="V554" i="14"/>
  <c r="U554" i="14"/>
  <c r="T554" i="14"/>
  <c r="S554" i="14"/>
  <c r="R554" i="14"/>
  <c r="Q554" i="14"/>
  <c r="P554" i="14"/>
  <c r="O554" i="14"/>
  <c r="N554" i="14"/>
  <c r="M554" i="14"/>
  <c r="L554" i="14"/>
  <c r="K554" i="14"/>
  <c r="J554" i="14"/>
  <c r="I554" i="14"/>
  <c r="H554" i="14"/>
  <c r="G554" i="14"/>
  <c r="JB553" i="14"/>
  <c r="JA553" i="14"/>
  <c r="IZ553" i="14"/>
  <c r="IY553" i="14"/>
  <c r="IX553" i="14"/>
  <c r="IW553" i="14"/>
  <c r="IV553" i="14"/>
  <c r="IU553" i="14"/>
  <c r="IT553" i="14"/>
  <c r="IS553" i="14"/>
  <c r="IR553" i="14"/>
  <c r="IQ553" i="14"/>
  <c r="IP553" i="14"/>
  <c r="IO553" i="14"/>
  <c r="IN553" i="14"/>
  <c r="IM553" i="14"/>
  <c r="IL553" i="14"/>
  <c r="IK553" i="14"/>
  <c r="IJ553" i="14"/>
  <c r="II553" i="14"/>
  <c r="IH553" i="14"/>
  <c r="IG553" i="14"/>
  <c r="IF553" i="14"/>
  <c r="IE553" i="14"/>
  <c r="ID553" i="14"/>
  <c r="IC553" i="14"/>
  <c r="IB553" i="14"/>
  <c r="IA553" i="14"/>
  <c r="HZ553" i="14"/>
  <c r="HY553" i="14"/>
  <c r="HX553" i="14"/>
  <c r="HW553" i="14"/>
  <c r="HV553" i="14"/>
  <c r="HU553" i="14"/>
  <c r="HT553" i="14"/>
  <c r="HS553" i="14"/>
  <c r="HR553" i="14"/>
  <c r="HQ553" i="14"/>
  <c r="HP553" i="14"/>
  <c r="HO553" i="14"/>
  <c r="HN553" i="14"/>
  <c r="HM553" i="14"/>
  <c r="HL553" i="14"/>
  <c r="HK553" i="14"/>
  <c r="HJ553" i="14"/>
  <c r="HI553" i="14"/>
  <c r="HH553" i="14"/>
  <c r="HG553" i="14"/>
  <c r="HF553" i="14"/>
  <c r="HE553" i="14"/>
  <c r="HD553" i="14"/>
  <c r="HC553" i="14"/>
  <c r="HB553" i="14"/>
  <c r="HA553" i="14"/>
  <c r="GZ553" i="14"/>
  <c r="GY553" i="14"/>
  <c r="GX553" i="14"/>
  <c r="GW553" i="14"/>
  <c r="GV553" i="14"/>
  <c r="GU553" i="14"/>
  <c r="GT553" i="14"/>
  <c r="GS553" i="14"/>
  <c r="GR553" i="14"/>
  <c r="GQ553" i="14"/>
  <c r="GP553" i="14"/>
  <c r="GO553" i="14"/>
  <c r="GN553" i="14"/>
  <c r="GM553" i="14"/>
  <c r="GL553" i="14"/>
  <c r="GK553" i="14"/>
  <c r="GJ553" i="14"/>
  <c r="GI553" i="14"/>
  <c r="GH553" i="14"/>
  <c r="GG553" i="14"/>
  <c r="GF553" i="14"/>
  <c r="GE553" i="14"/>
  <c r="GD553" i="14"/>
  <c r="GC553" i="14"/>
  <c r="GB553" i="14"/>
  <c r="GA553" i="14"/>
  <c r="FZ553" i="14"/>
  <c r="FY553" i="14"/>
  <c r="FX553" i="14"/>
  <c r="FW553" i="14"/>
  <c r="FV553" i="14"/>
  <c r="FU553" i="14"/>
  <c r="FT553" i="14"/>
  <c r="FS553" i="14"/>
  <c r="FR553" i="14"/>
  <c r="FQ553" i="14"/>
  <c r="FP553" i="14"/>
  <c r="FO553" i="14"/>
  <c r="FN553" i="14"/>
  <c r="FM553" i="14"/>
  <c r="FL553" i="14"/>
  <c r="FK553" i="14"/>
  <c r="FJ553" i="14"/>
  <c r="FI553" i="14"/>
  <c r="FH553" i="14"/>
  <c r="FG553" i="14"/>
  <c r="FF553" i="14"/>
  <c r="FE553" i="14"/>
  <c r="FD553" i="14"/>
  <c r="FC553" i="14"/>
  <c r="FB553" i="14"/>
  <c r="FA553" i="14"/>
  <c r="EZ553" i="14"/>
  <c r="EY553" i="14"/>
  <c r="EX553" i="14"/>
  <c r="EW553" i="14"/>
  <c r="EV553" i="14"/>
  <c r="EU553" i="14"/>
  <c r="ET553" i="14"/>
  <c r="ES553" i="14"/>
  <c r="ER553" i="14"/>
  <c r="EQ553" i="14"/>
  <c r="EP553" i="14"/>
  <c r="EO553" i="14"/>
  <c r="EN553" i="14"/>
  <c r="EM553" i="14"/>
  <c r="EL553" i="14"/>
  <c r="EK553" i="14"/>
  <c r="EJ553" i="14"/>
  <c r="EI553" i="14"/>
  <c r="EH553" i="14"/>
  <c r="EG553" i="14"/>
  <c r="EF553" i="14"/>
  <c r="EE553" i="14"/>
  <c r="ED553" i="14"/>
  <c r="EC553" i="14"/>
  <c r="EB553" i="14"/>
  <c r="EA553" i="14"/>
  <c r="DZ553" i="14"/>
  <c r="DY553" i="14"/>
  <c r="DX553" i="14"/>
  <c r="DW553" i="14"/>
  <c r="DV553" i="14"/>
  <c r="DU553" i="14"/>
  <c r="DT553" i="14"/>
  <c r="DS553" i="14"/>
  <c r="DR553" i="14"/>
  <c r="DQ553" i="14"/>
  <c r="DP553" i="14"/>
  <c r="DO553" i="14"/>
  <c r="DN553" i="14"/>
  <c r="DM553" i="14"/>
  <c r="DL553" i="14"/>
  <c r="DK553" i="14"/>
  <c r="DJ553" i="14"/>
  <c r="DI553" i="14"/>
  <c r="DH553" i="14"/>
  <c r="DG553" i="14"/>
  <c r="DF553" i="14"/>
  <c r="DE553" i="14"/>
  <c r="DD553" i="14"/>
  <c r="DC553" i="14"/>
  <c r="DB553" i="14"/>
  <c r="DA553" i="14"/>
  <c r="CZ553" i="14"/>
  <c r="CY553" i="14"/>
  <c r="CX553" i="14"/>
  <c r="CW553" i="14"/>
  <c r="CV553" i="14"/>
  <c r="CU553" i="14"/>
  <c r="CT553" i="14"/>
  <c r="CS553" i="14"/>
  <c r="CR553" i="14"/>
  <c r="CQ553" i="14"/>
  <c r="CP553" i="14"/>
  <c r="CO553" i="14"/>
  <c r="CN553" i="14"/>
  <c r="CM553" i="14"/>
  <c r="CL553" i="14"/>
  <c r="CK553" i="14"/>
  <c r="CJ553" i="14"/>
  <c r="CI553" i="14"/>
  <c r="CH553" i="14"/>
  <c r="CG553" i="14"/>
  <c r="CF553" i="14"/>
  <c r="CE553" i="14"/>
  <c r="CD553" i="14"/>
  <c r="CC553" i="14"/>
  <c r="CB553" i="14"/>
  <c r="CA553" i="14"/>
  <c r="BZ553" i="14"/>
  <c r="BY553" i="14"/>
  <c r="BX553" i="14"/>
  <c r="BW553" i="14"/>
  <c r="BV553" i="14"/>
  <c r="BU553" i="14"/>
  <c r="BT553" i="14"/>
  <c r="BS553" i="14"/>
  <c r="BR553" i="14"/>
  <c r="BQ553" i="14"/>
  <c r="BP553" i="14"/>
  <c r="BO553" i="14"/>
  <c r="BN553" i="14"/>
  <c r="BM553" i="14"/>
  <c r="BL553" i="14"/>
  <c r="BK553" i="14"/>
  <c r="BJ553" i="14"/>
  <c r="BI553" i="14"/>
  <c r="BH553" i="14"/>
  <c r="BG553" i="14"/>
  <c r="BF553" i="14"/>
  <c r="BE553" i="14"/>
  <c r="BD553" i="14"/>
  <c r="BC553" i="14"/>
  <c r="BB553" i="14"/>
  <c r="BA553" i="14"/>
  <c r="AZ553" i="14"/>
  <c r="AY553" i="14"/>
  <c r="AX553" i="14"/>
  <c r="AW553" i="14"/>
  <c r="AV553" i="14"/>
  <c r="AU553" i="14"/>
  <c r="AT553" i="14"/>
  <c r="AS553" i="14"/>
  <c r="AR553" i="14"/>
  <c r="AQ553" i="14"/>
  <c r="AP553" i="14"/>
  <c r="AO553" i="14"/>
  <c r="AN553" i="14"/>
  <c r="AM553" i="14"/>
  <c r="AL553" i="14"/>
  <c r="AK553" i="14"/>
  <c r="AJ553" i="14"/>
  <c r="AI553" i="14"/>
  <c r="AH553" i="14"/>
  <c r="AG553" i="14"/>
  <c r="AF553" i="14"/>
  <c r="AE553" i="14"/>
  <c r="AD553" i="14"/>
  <c r="AC553" i="14"/>
  <c r="AB553" i="14"/>
  <c r="AA553" i="14"/>
  <c r="Z553" i="14"/>
  <c r="Y553" i="14"/>
  <c r="X553" i="14"/>
  <c r="W553" i="14"/>
  <c r="V553" i="14"/>
  <c r="U553" i="14"/>
  <c r="T553" i="14"/>
  <c r="S553" i="14"/>
  <c r="R553" i="14"/>
  <c r="Q553" i="14"/>
  <c r="P553" i="14"/>
  <c r="O553" i="14"/>
  <c r="N553" i="14"/>
  <c r="M553" i="14"/>
  <c r="L553" i="14"/>
  <c r="K553" i="14"/>
  <c r="J553" i="14"/>
  <c r="I553" i="14"/>
  <c r="H553" i="14"/>
  <c r="G553" i="14"/>
  <c r="JB552" i="14"/>
  <c r="JA552" i="14"/>
  <c r="IZ552" i="14"/>
  <c r="IY552" i="14"/>
  <c r="IX552" i="14"/>
  <c r="IW552" i="14"/>
  <c r="IV552" i="14"/>
  <c r="IU552" i="14"/>
  <c r="IT552" i="14"/>
  <c r="IS552" i="14"/>
  <c r="IR552" i="14"/>
  <c r="IQ552" i="14"/>
  <c r="IP552" i="14"/>
  <c r="IO552" i="14"/>
  <c r="IN552" i="14"/>
  <c r="IM552" i="14"/>
  <c r="IL552" i="14"/>
  <c r="IK552" i="14"/>
  <c r="IJ552" i="14"/>
  <c r="II552" i="14"/>
  <c r="IH552" i="14"/>
  <c r="IG552" i="14"/>
  <c r="IF552" i="14"/>
  <c r="IE552" i="14"/>
  <c r="ID552" i="14"/>
  <c r="IC552" i="14"/>
  <c r="IB552" i="14"/>
  <c r="IA552" i="14"/>
  <c r="HZ552" i="14"/>
  <c r="HY552" i="14"/>
  <c r="HX552" i="14"/>
  <c r="HW552" i="14"/>
  <c r="HV552" i="14"/>
  <c r="HU552" i="14"/>
  <c r="HT552" i="14"/>
  <c r="HS552" i="14"/>
  <c r="HR552" i="14"/>
  <c r="HQ552" i="14"/>
  <c r="HP552" i="14"/>
  <c r="HO552" i="14"/>
  <c r="HN552" i="14"/>
  <c r="HM552" i="14"/>
  <c r="HL552" i="14"/>
  <c r="HK552" i="14"/>
  <c r="HJ552" i="14"/>
  <c r="HI552" i="14"/>
  <c r="HH552" i="14"/>
  <c r="HG552" i="14"/>
  <c r="HF552" i="14"/>
  <c r="HE552" i="14"/>
  <c r="HD552" i="14"/>
  <c r="HC552" i="14"/>
  <c r="HB552" i="14"/>
  <c r="HA552" i="14"/>
  <c r="GZ552" i="14"/>
  <c r="GY552" i="14"/>
  <c r="GX552" i="14"/>
  <c r="GW552" i="14"/>
  <c r="GV552" i="14"/>
  <c r="GU552" i="14"/>
  <c r="GT552" i="14"/>
  <c r="GS552" i="14"/>
  <c r="GR552" i="14"/>
  <c r="GQ552" i="14"/>
  <c r="GP552" i="14"/>
  <c r="GO552" i="14"/>
  <c r="GN552" i="14"/>
  <c r="GM552" i="14"/>
  <c r="GL552" i="14"/>
  <c r="GK552" i="14"/>
  <c r="GJ552" i="14"/>
  <c r="GI552" i="14"/>
  <c r="GH552" i="14"/>
  <c r="GG552" i="14"/>
  <c r="GF552" i="14"/>
  <c r="GE552" i="14"/>
  <c r="GD552" i="14"/>
  <c r="GC552" i="14"/>
  <c r="GB552" i="14"/>
  <c r="GA552" i="14"/>
  <c r="FZ552" i="14"/>
  <c r="FY552" i="14"/>
  <c r="FX552" i="14"/>
  <c r="FW552" i="14"/>
  <c r="FV552" i="14"/>
  <c r="FU552" i="14"/>
  <c r="FT552" i="14"/>
  <c r="FS552" i="14"/>
  <c r="FR552" i="14"/>
  <c r="FQ552" i="14"/>
  <c r="FP552" i="14"/>
  <c r="FO552" i="14"/>
  <c r="FN552" i="14"/>
  <c r="FM552" i="14"/>
  <c r="FL552" i="14"/>
  <c r="FK552" i="14"/>
  <c r="FJ552" i="14"/>
  <c r="FI552" i="14"/>
  <c r="FH552" i="14"/>
  <c r="FG552" i="14"/>
  <c r="FF552" i="14"/>
  <c r="FE552" i="14"/>
  <c r="FD552" i="14"/>
  <c r="FC552" i="14"/>
  <c r="FB552" i="14"/>
  <c r="FA552" i="14"/>
  <c r="EZ552" i="14"/>
  <c r="EY552" i="14"/>
  <c r="EX552" i="14"/>
  <c r="EW552" i="14"/>
  <c r="EV552" i="14"/>
  <c r="EU552" i="14"/>
  <c r="ET552" i="14"/>
  <c r="ES552" i="14"/>
  <c r="ER552" i="14"/>
  <c r="EQ552" i="14"/>
  <c r="EP552" i="14"/>
  <c r="EO552" i="14"/>
  <c r="EN552" i="14"/>
  <c r="EM552" i="14"/>
  <c r="EL552" i="14"/>
  <c r="EK552" i="14"/>
  <c r="EJ552" i="14"/>
  <c r="EI552" i="14"/>
  <c r="EH552" i="14"/>
  <c r="EG552" i="14"/>
  <c r="EF552" i="14"/>
  <c r="EE552" i="14"/>
  <c r="ED552" i="14"/>
  <c r="EC552" i="14"/>
  <c r="EB552" i="14"/>
  <c r="EA552" i="14"/>
  <c r="DZ552" i="14"/>
  <c r="DY552" i="14"/>
  <c r="DX552" i="14"/>
  <c r="DW552" i="14"/>
  <c r="DV552" i="14"/>
  <c r="DU552" i="14"/>
  <c r="DT552" i="14"/>
  <c r="DS552" i="14"/>
  <c r="DR552" i="14"/>
  <c r="DQ552" i="14"/>
  <c r="DP552" i="14"/>
  <c r="DO552" i="14"/>
  <c r="DN552" i="14"/>
  <c r="DM552" i="14"/>
  <c r="DL552" i="14"/>
  <c r="DK552" i="14"/>
  <c r="DJ552" i="14"/>
  <c r="DI552" i="14"/>
  <c r="DH552" i="14"/>
  <c r="DG552" i="14"/>
  <c r="DF552" i="14"/>
  <c r="DE552" i="14"/>
  <c r="DD552" i="14"/>
  <c r="DC552" i="14"/>
  <c r="DB552" i="14"/>
  <c r="DA552" i="14"/>
  <c r="CZ552" i="14"/>
  <c r="CY552" i="14"/>
  <c r="CX552" i="14"/>
  <c r="CW552" i="14"/>
  <c r="CV552" i="14"/>
  <c r="CU552" i="14"/>
  <c r="CT552" i="14"/>
  <c r="CS552" i="14"/>
  <c r="CR552" i="14"/>
  <c r="CQ552" i="14"/>
  <c r="CP552" i="14"/>
  <c r="CO552" i="14"/>
  <c r="CN552" i="14"/>
  <c r="CM552" i="14"/>
  <c r="CL552" i="14"/>
  <c r="CK552" i="14"/>
  <c r="CJ552" i="14"/>
  <c r="CI552" i="14"/>
  <c r="CH552" i="14"/>
  <c r="CG552" i="14"/>
  <c r="CF552" i="14"/>
  <c r="CE552" i="14"/>
  <c r="CD552" i="14"/>
  <c r="CC552" i="14"/>
  <c r="CB552" i="14"/>
  <c r="CA552" i="14"/>
  <c r="BZ552" i="14"/>
  <c r="BY552" i="14"/>
  <c r="BX552" i="14"/>
  <c r="BW552" i="14"/>
  <c r="BV552" i="14"/>
  <c r="BU552" i="14"/>
  <c r="BT552" i="14"/>
  <c r="BS552" i="14"/>
  <c r="BR552" i="14"/>
  <c r="BQ552" i="14"/>
  <c r="BP552" i="14"/>
  <c r="BO552" i="14"/>
  <c r="BN552" i="14"/>
  <c r="BM552" i="14"/>
  <c r="BL552" i="14"/>
  <c r="BK552" i="14"/>
  <c r="BJ552" i="14"/>
  <c r="BI552" i="14"/>
  <c r="BH552" i="14"/>
  <c r="BG552" i="14"/>
  <c r="BF552" i="14"/>
  <c r="BE552" i="14"/>
  <c r="BD552" i="14"/>
  <c r="BC552" i="14"/>
  <c r="BB552" i="14"/>
  <c r="BA552" i="14"/>
  <c r="AZ552" i="14"/>
  <c r="AY552" i="14"/>
  <c r="AX552" i="14"/>
  <c r="AW552" i="14"/>
  <c r="AV552" i="14"/>
  <c r="AU552" i="14"/>
  <c r="AT552" i="14"/>
  <c r="AS552" i="14"/>
  <c r="AR552" i="14"/>
  <c r="AQ552" i="14"/>
  <c r="AP552" i="14"/>
  <c r="AO552" i="14"/>
  <c r="AN552" i="14"/>
  <c r="AM552" i="14"/>
  <c r="AL552" i="14"/>
  <c r="AK552" i="14"/>
  <c r="AJ552" i="14"/>
  <c r="AI552" i="14"/>
  <c r="AH552" i="14"/>
  <c r="AG552" i="14"/>
  <c r="AF552" i="14"/>
  <c r="AE552" i="14"/>
  <c r="AD552" i="14"/>
  <c r="AC552" i="14"/>
  <c r="AB552" i="14"/>
  <c r="AA552" i="14"/>
  <c r="Z552" i="14"/>
  <c r="Y552" i="14"/>
  <c r="X552" i="14"/>
  <c r="W552" i="14"/>
  <c r="V552" i="14"/>
  <c r="U552" i="14"/>
  <c r="T552" i="14"/>
  <c r="S552" i="14"/>
  <c r="R552" i="14"/>
  <c r="Q552" i="14"/>
  <c r="P552" i="14"/>
  <c r="O552" i="14"/>
  <c r="N552" i="14"/>
  <c r="M552" i="14"/>
  <c r="L552" i="14"/>
  <c r="K552" i="14"/>
  <c r="J552" i="14"/>
  <c r="I552" i="14"/>
  <c r="H552" i="14"/>
  <c r="G552" i="14"/>
  <c r="JB551" i="14"/>
  <c r="JA551" i="14"/>
  <c r="IZ551" i="14"/>
  <c r="IY551" i="14"/>
  <c r="IX551" i="14"/>
  <c r="IW551" i="14"/>
  <c r="IV551" i="14"/>
  <c r="IU551" i="14"/>
  <c r="IT551" i="14"/>
  <c r="IS551" i="14"/>
  <c r="IR551" i="14"/>
  <c r="IQ551" i="14"/>
  <c r="IP551" i="14"/>
  <c r="IO551" i="14"/>
  <c r="IN551" i="14"/>
  <c r="IM551" i="14"/>
  <c r="IL551" i="14"/>
  <c r="IK551" i="14"/>
  <c r="IJ551" i="14"/>
  <c r="II551" i="14"/>
  <c r="IH551" i="14"/>
  <c r="IG551" i="14"/>
  <c r="IF551" i="14"/>
  <c r="IE551" i="14"/>
  <c r="ID551" i="14"/>
  <c r="IC551" i="14"/>
  <c r="IB551" i="14"/>
  <c r="IA551" i="14"/>
  <c r="HZ551" i="14"/>
  <c r="HY551" i="14"/>
  <c r="HX551" i="14"/>
  <c r="HW551" i="14"/>
  <c r="HV551" i="14"/>
  <c r="HU551" i="14"/>
  <c r="HT551" i="14"/>
  <c r="HS551" i="14"/>
  <c r="HR551" i="14"/>
  <c r="HQ551" i="14"/>
  <c r="HP551" i="14"/>
  <c r="HO551" i="14"/>
  <c r="HN551" i="14"/>
  <c r="HM551" i="14"/>
  <c r="HL551" i="14"/>
  <c r="HK551" i="14"/>
  <c r="HJ551" i="14"/>
  <c r="HI551" i="14"/>
  <c r="HH551" i="14"/>
  <c r="HG551" i="14"/>
  <c r="HF551" i="14"/>
  <c r="HE551" i="14"/>
  <c r="HD551" i="14"/>
  <c r="HC551" i="14"/>
  <c r="HB551" i="14"/>
  <c r="HA551" i="14"/>
  <c r="GZ551" i="14"/>
  <c r="GY551" i="14"/>
  <c r="GX551" i="14"/>
  <c r="GW551" i="14"/>
  <c r="GV551" i="14"/>
  <c r="GU551" i="14"/>
  <c r="GT551" i="14"/>
  <c r="GS551" i="14"/>
  <c r="GR551" i="14"/>
  <c r="GQ551" i="14"/>
  <c r="GP551" i="14"/>
  <c r="GO551" i="14"/>
  <c r="GN551" i="14"/>
  <c r="GM551" i="14"/>
  <c r="GL551" i="14"/>
  <c r="GK551" i="14"/>
  <c r="GJ551" i="14"/>
  <c r="GI551" i="14"/>
  <c r="GH551" i="14"/>
  <c r="GG551" i="14"/>
  <c r="GF551" i="14"/>
  <c r="GE551" i="14"/>
  <c r="GD551" i="14"/>
  <c r="GC551" i="14"/>
  <c r="GB551" i="14"/>
  <c r="GA551" i="14"/>
  <c r="FZ551" i="14"/>
  <c r="FY551" i="14"/>
  <c r="FX551" i="14"/>
  <c r="FW551" i="14"/>
  <c r="FV551" i="14"/>
  <c r="FU551" i="14"/>
  <c r="FT551" i="14"/>
  <c r="FS551" i="14"/>
  <c r="FR551" i="14"/>
  <c r="FQ551" i="14"/>
  <c r="FP551" i="14"/>
  <c r="FO551" i="14"/>
  <c r="FN551" i="14"/>
  <c r="FM551" i="14"/>
  <c r="FL551" i="14"/>
  <c r="FK551" i="14"/>
  <c r="FJ551" i="14"/>
  <c r="FI551" i="14"/>
  <c r="FH551" i="14"/>
  <c r="FG551" i="14"/>
  <c r="FF551" i="14"/>
  <c r="FE551" i="14"/>
  <c r="FD551" i="14"/>
  <c r="FC551" i="14"/>
  <c r="FB551" i="14"/>
  <c r="FA551" i="14"/>
  <c r="EZ551" i="14"/>
  <c r="EY551" i="14"/>
  <c r="EX551" i="14"/>
  <c r="EW551" i="14"/>
  <c r="EV551" i="14"/>
  <c r="EU551" i="14"/>
  <c r="ET551" i="14"/>
  <c r="ES551" i="14"/>
  <c r="ER551" i="14"/>
  <c r="EQ551" i="14"/>
  <c r="EP551" i="14"/>
  <c r="EO551" i="14"/>
  <c r="EN551" i="14"/>
  <c r="EM551" i="14"/>
  <c r="EL551" i="14"/>
  <c r="EK551" i="14"/>
  <c r="EJ551" i="14"/>
  <c r="EI551" i="14"/>
  <c r="EH551" i="14"/>
  <c r="EG551" i="14"/>
  <c r="EF551" i="14"/>
  <c r="EE551" i="14"/>
  <c r="ED551" i="14"/>
  <c r="EC551" i="14"/>
  <c r="EB551" i="14"/>
  <c r="EA551" i="14"/>
  <c r="DZ551" i="14"/>
  <c r="DY551" i="14"/>
  <c r="DX551" i="14"/>
  <c r="DW551" i="14"/>
  <c r="DV551" i="14"/>
  <c r="DU551" i="14"/>
  <c r="DT551" i="14"/>
  <c r="DS551" i="14"/>
  <c r="DR551" i="14"/>
  <c r="DQ551" i="14"/>
  <c r="DP551" i="14"/>
  <c r="DO551" i="14"/>
  <c r="DN551" i="14"/>
  <c r="DM551" i="14"/>
  <c r="DL551" i="14"/>
  <c r="DK551" i="14"/>
  <c r="DJ551" i="14"/>
  <c r="DI551" i="14"/>
  <c r="DH551" i="14"/>
  <c r="DG551" i="14"/>
  <c r="DF551" i="14"/>
  <c r="DE551" i="14"/>
  <c r="DD551" i="14"/>
  <c r="DC551" i="14"/>
  <c r="DB551" i="14"/>
  <c r="DA551" i="14"/>
  <c r="CZ551" i="14"/>
  <c r="CY551" i="14"/>
  <c r="CX551" i="14"/>
  <c r="CW551" i="14"/>
  <c r="CV551" i="14"/>
  <c r="CU551" i="14"/>
  <c r="CT551" i="14"/>
  <c r="CS551" i="14"/>
  <c r="CR551" i="14"/>
  <c r="CQ551" i="14"/>
  <c r="CP551" i="14"/>
  <c r="CO551" i="14"/>
  <c r="CN551" i="14"/>
  <c r="CM551" i="14"/>
  <c r="CL551" i="14"/>
  <c r="CK551" i="14"/>
  <c r="CJ551" i="14"/>
  <c r="CI551" i="14"/>
  <c r="CH551" i="14"/>
  <c r="CG551" i="14"/>
  <c r="CF551" i="14"/>
  <c r="CE551" i="14"/>
  <c r="CD551" i="14"/>
  <c r="CC551" i="14"/>
  <c r="CB551" i="14"/>
  <c r="CA551" i="14"/>
  <c r="BZ551" i="14"/>
  <c r="BY551" i="14"/>
  <c r="BX551" i="14"/>
  <c r="BW551" i="14"/>
  <c r="BV551" i="14"/>
  <c r="BU551" i="14"/>
  <c r="BT551" i="14"/>
  <c r="BS551" i="14"/>
  <c r="BR551" i="14"/>
  <c r="BQ551" i="14"/>
  <c r="BP551" i="14"/>
  <c r="BO551" i="14"/>
  <c r="BN551" i="14"/>
  <c r="BM551" i="14"/>
  <c r="BL551" i="14"/>
  <c r="BK551" i="14"/>
  <c r="BJ551" i="14"/>
  <c r="BI551" i="14"/>
  <c r="BH551" i="14"/>
  <c r="BG551" i="14"/>
  <c r="BF551" i="14"/>
  <c r="BE551" i="14"/>
  <c r="BD551" i="14"/>
  <c r="BC551" i="14"/>
  <c r="BB551" i="14"/>
  <c r="BA551" i="14"/>
  <c r="AZ551" i="14"/>
  <c r="AY551" i="14"/>
  <c r="AX551" i="14"/>
  <c r="AW551" i="14"/>
  <c r="AV551" i="14"/>
  <c r="AU551" i="14"/>
  <c r="AT551" i="14"/>
  <c r="AS551" i="14"/>
  <c r="AR551" i="14"/>
  <c r="AQ551" i="14"/>
  <c r="AP551" i="14"/>
  <c r="AO551" i="14"/>
  <c r="AN551" i="14"/>
  <c r="AM551" i="14"/>
  <c r="AL551" i="14"/>
  <c r="AK551" i="14"/>
  <c r="AJ551" i="14"/>
  <c r="AI551" i="14"/>
  <c r="AH551" i="14"/>
  <c r="AG551" i="14"/>
  <c r="AF551" i="14"/>
  <c r="AE551" i="14"/>
  <c r="AD551" i="14"/>
  <c r="AC551" i="14"/>
  <c r="AB551" i="14"/>
  <c r="AA551" i="14"/>
  <c r="Z551" i="14"/>
  <c r="Y551" i="14"/>
  <c r="X551" i="14"/>
  <c r="W551" i="14"/>
  <c r="V551" i="14"/>
  <c r="U551" i="14"/>
  <c r="T551" i="14"/>
  <c r="S551" i="14"/>
  <c r="R551" i="14"/>
  <c r="Q551" i="14"/>
  <c r="P551" i="14"/>
  <c r="O551" i="14"/>
  <c r="N551" i="14"/>
  <c r="M551" i="14"/>
  <c r="L551" i="14"/>
  <c r="K551" i="14"/>
  <c r="J551" i="14"/>
  <c r="I551" i="14"/>
  <c r="H551" i="14"/>
  <c r="G551" i="14"/>
  <c r="JB550" i="14"/>
  <c r="JA550" i="14"/>
  <c r="IZ550" i="14"/>
  <c r="IY550" i="14"/>
  <c r="IX550" i="14"/>
  <c r="IW550" i="14"/>
  <c r="IV550" i="14"/>
  <c r="IU550" i="14"/>
  <c r="IT550" i="14"/>
  <c r="IS550" i="14"/>
  <c r="IR550" i="14"/>
  <c r="IQ550" i="14"/>
  <c r="IP550" i="14"/>
  <c r="IO550" i="14"/>
  <c r="IN550" i="14"/>
  <c r="IM550" i="14"/>
  <c r="IL550" i="14"/>
  <c r="IK550" i="14"/>
  <c r="IJ550" i="14"/>
  <c r="II550" i="14"/>
  <c r="IH550" i="14"/>
  <c r="IG550" i="14"/>
  <c r="IF550" i="14"/>
  <c r="IE550" i="14"/>
  <c r="ID550" i="14"/>
  <c r="IC550" i="14"/>
  <c r="IB550" i="14"/>
  <c r="IA550" i="14"/>
  <c r="HZ550" i="14"/>
  <c r="HY550" i="14"/>
  <c r="HX550" i="14"/>
  <c r="HW550" i="14"/>
  <c r="HV550" i="14"/>
  <c r="HU550" i="14"/>
  <c r="HT550" i="14"/>
  <c r="HS550" i="14"/>
  <c r="HR550" i="14"/>
  <c r="HQ550" i="14"/>
  <c r="HP550" i="14"/>
  <c r="HO550" i="14"/>
  <c r="HN550" i="14"/>
  <c r="HM550" i="14"/>
  <c r="HL550" i="14"/>
  <c r="HK550" i="14"/>
  <c r="HJ550" i="14"/>
  <c r="HI550" i="14"/>
  <c r="HH550" i="14"/>
  <c r="HG550" i="14"/>
  <c r="HF550" i="14"/>
  <c r="HE550" i="14"/>
  <c r="HD550" i="14"/>
  <c r="HC550" i="14"/>
  <c r="HB550" i="14"/>
  <c r="HA550" i="14"/>
  <c r="GZ550" i="14"/>
  <c r="GY550" i="14"/>
  <c r="GX550" i="14"/>
  <c r="GW550" i="14"/>
  <c r="GV550" i="14"/>
  <c r="GU550" i="14"/>
  <c r="GT550" i="14"/>
  <c r="GS550" i="14"/>
  <c r="GR550" i="14"/>
  <c r="GQ550" i="14"/>
  <c r="GP550" i="14"/>
  <c r="GO550" i="14"/>
  <c r="GN550" i="14"/>
  <c r="GM550" i="14"/>
  <c r="GL550" i="14"/>
  <c r="GK550" i="14"/>
  <c r="GJ550" i="14"/>
  <c r="GI550" i="14"/>
  <c r="GH550" i="14"/>
  <c r="GG550" i="14"/>
  <c r="GF550" i="14"/>
  <c r="GE550" i="14"/>
  <c r="GD550" i="14"/>
  <c r="GC550" i="14"/>
  <c r="GB550" i="14"/>
  <c r="GA550" i="14"/>
  <c r="FZ550" i="14"/>
  <c r="FY550" i="14"/>
  <c r="FX550" i="14"/>
  <c r="FW550" i="14"/>
  <c r="FV550" i="14"/>
  <c r="FU550" i="14"/>
  <c r="FT550" i="14"/>
  <c r="FS550" i="14"/>
  <c r="FR550" i="14"/>
  <c r="FQ550" i="14"/>
  <c r="FP550" i="14"/>
  <c r="FO550" i="14"/>
  <c r="FN550" i="14"/>
  <c r="FM550" i="14"/>
  <c r="FL550" i="14"/>
  <c r="FK550" i="14"/>
  <c r="FJ550" i="14"/>
  <c r="FI550" i="14"/>
  <c r="FH550" i="14"/>
  <c r="FG550" i="14"/>
  <c r="FF550" i="14"/>
  <c r="FE550" i="14"/>
  <c r="FD550" i="14"/>
  <c r="FC550" i="14"/>
  <c r="FB550" i="14"/>
  <c r="FA550" i="14"/>
  <c r="EZ550" i="14"/>
  <c r="EY550" i="14"/>
  <c r="EX550" i="14"/>
  <c r="EW550" i="14"/>
  <c r="EV550" i="14"/>
  <c r="EU550" i="14"/>
  <c r="ET550" i="14"/>
  <c r="ES550" i="14"/>
  <c r="ER550" i="14"/>
  <c r="EQ550" i="14"/>
  <c r="EP550" i="14"/>
  <c r="EO550" i="14"/>
  <c r="EN550" i="14"/>
  <c r="EM550" i="14"/>
  <c r="EL550" i="14"/>
  <c r="EK550" i="14"/>
  <c r="EJ550" i="14"/>
  <c r="EI550" i="14"/>
  <c r="EH550" i="14"/>
  <c r="EG550" i="14"/>
  <c r="EF550" i="14"/>
  <c r="EE550" i="14"/>
  <c r="ED550" i="14"/>
  <c r="EC550" i="14"/>
  <c r="EB550" i="14"/>
  <c r="EA550" i="14"/>
  <c r="DZ550" i="14"/>
  <c r="DY550" i="14"/>
  <c r="DX550" i="14"/>
  <c r="DW550" i="14"/>
  <c r="DV550" i="14"/>
  <c r="DU550" i="14"/>
  <c r="DT550" i="14"/>
  <c r="DS550" i="14"/>
  <c r="DR550" i="14"/>
  <c r="DQ550" i="14"/>
  <c r="DP550" i="14"/>
  <c r="DO550" i="14"/>
  <c r="DN550" i="14"/>
  <c r="DM550" i="14"/>
  <c r="DL550" i="14"/>
  <c r="DK550" i="14"/>
  <c r="DJ550" i="14"/>
  <c r="DI550" i="14"/>
  <c r="DH550" i="14"/>
  <c r="DG550" i="14"/>
  <c r="DF550" i="14"/>
  <c r="DE550" i="14"/>
  <c r="DD550" i="14"/>
  <c r="DC550" i="14"/>
  <c r="DB550" i="14"/>
  <c r="DA550" i="14"/>
  <c r="CZ550" i="14"/>
  <c r="CY550" i="14"/>
  <c r="CX550" i="14"/>
  <c r="CW550" i="14"/>
  <c r="CV550" i="14"/>
  <c r="CU550" i="14"/>
  <c r="CT550" i="14"/>
  <c r="CS550" i="14"/>
  <c r="CR550" i="14"/>
  <c r="CQ550" i="14"/>
  <c r="CP550" i="14"/>
  <c r="CO550" i="14"/>
  <c r="CN550" i="14"/>
  <c r="CM550" i="14"/>
  <c r="CL550" i="14"/>
  <c r="CK550" i="14"/>
  <c r="CJ550" i="14"/>
  <c r="CI550" i="14"/>
  <c r="CH550" i="14"/>
  <c r="CG550" i="14"/>
  <c r="CF550" i="14"/>
  <c r="CE550" i="14"/>
  <c r="CD550" i="14"/>
  <c r="CC550" i="14"/>
  <c r="CB550" i="14"/>
  <c r="CA550" i="14"/>
  <c r="BZ550" i="14"/>
  <c r="BY550" i="14"/>
  <c r="BX550" i="14"/>
  <c r="BW550" i="14"/>
  <c r="BV550" i="14"/>
  <c r="BU550" i="14"/>
  <c r="BT550" i="14"/>
  <c r="BS550" i="14"/>
  <c r="BR550" i="14"/>
  <c r="BQ550" i="14"/>
  <c r="BP550" i="14"/>
  <c r="BO550" i="14"/>
  <c r="BN550" i="14"/>
  <c r="BM550" i="14"/>
  <c r="BL550" i="14"/>
  <c r="BK550" i="14"/>
  <c r="BJ550" i="14"/>
  <c r="BI550" i="14"/>
  <c r="BH550" i="14"/>
  <c r="BG550" i="14"/>
  <c r="BF550" i="14"/>
  <c r="BE550" i="14"/>
  <c r="BD550" i="14"/>
  <c r="BC550" i="14"/>
  <c r="BB550" i="14"/>
  <c r="BA550" i="14"/>
  <c r="AZ550" i="14"/>
  <c r="AY550" i="14"/>
  <c r="AX550" i="14"/>
  <c r="AW550" i="14"/>
  <c r="AV550" i="14"/>
  <c r="AU550" i="14"/>
  <c r="AT550" i="14"/>
  <c r="AS550" i="14"/>
  <c r="AR550" i="14"/>
  <c r="AQ550" i="14"/>
  <c r="AP550" i="14"/>
  <c r="AO550" i="14"/>
  <c r="AN550" i="14"/>
  <c r="AM550" i="14"/>
  <c r="AL550" i="14"/>
  <c r="AK550" i="14"/>
  <c r="AJ550" i="14"/>
  <c r="AI550" i="14"/>
  <c r="AH550" i="14"/>
  <c r="AG550" i="14"/>
  <c r="AF550" i="14"/>
  <c r="AE550" i="14"/>
  <c r="AD550" i="14"/>
  <c r="AC550" i="14"/>
  <c r="AB550" i="14"/>
  <c r="AA550" i="14"/>
  <c r="Z550" i="14"/>
  <c r="Y550" i="14"/>
  <c r="X550" i="14"/>
  <c r="W550" i="14"/>
  <c r="V550" i="14"/>
  <c r="U550" i="14"/>
  <c r="T550" i="14"/>
  <c r="S550" i="14"/>
  <c r="R550" i="14"/>
  <c r="Q550" i="14"/>
  <c r="P550" i="14"/>
  <c r="O550" i="14"/>
  <c r="N550" i="14"/>
  <c r="M550" i="14"/>
  <c r="L550" i="14"/>
  <c r="K550" i="14"/>
  <c r="J550" i="14"/>
  <c r="I550" i="14"/>
  <c r="H550" i="14"/>
  <c r="G550" i="14"/>
  <c r="JB549" i="14"/>
  <c r="JA549" i="14"/>
  <c r="IZ549" i="14"/>
  <c r="IY549" i="14"/>
  <c r="IX549" i="14"/>
  <c r="IW549" i="14"/>
  <c r="IV549" i="14"/>
  <c r="IU549" i="14"/>
  <c r="IT549" i="14"/>
  <c r="IS549" i="14"/>
  <c r="IR549" i="14"/>
  <c r="IQ549" i="14"/>
  <c r="IP549" i="14"/>
  <c r="IO549" i="14"/>
  <c r="IN549" i="14"/>
  <c r="IM549" i="14"/>
  <c r="IL549" i="14"/>
  <c r="IK549" i="14"/>
  <c r="IJ549" i="14"/>
  <c r="II549" i="14"/>
  <c r="IH549" i="14"/>
  <c r="IG549" i="14"/>
  <c r="IF549" i="14"/>
  <c r="IE549" i="14"/>
  <c r="ID549" i="14"/>
  <c r="IC549" i="14"/>
  <c r="IB549" i="14"/>
  <c r="IA549" i="14"/>
  <c r="HZ549" i="14"/>
  <c r="HY549" i="14"/>
  <c r="HX549" i="14"/>
  <c r="HW549" i="14"/>
  <c r="HV549" i="14"/>
  <c r="HU549" i="14"/>
  <c r="HT549" i="14"/>
  <c r="HS549" i="14"/>
  <c r="HR549" i="14"/>
  <c r="HQ549" i="14"/>
  <c r="HP549" i="14"/>
  <c r="HO549" i="14"/>
  <c r="HN549" i="14"/>
  <c r="HM549" i="14"/>
  <c r="HL549" i="14"/>
  <c r="HK549" i="14"/>
  <c r="HJ549" i="14"/>
  <c r="HI549" i="14"/>
  <c r="HH549" i="14"/>
  <c r="HG549" i="14"/>
  <c r="HF549" i="14"/>
  <c r="HE549" i="14"/>
  <c r="HD549" i="14"/>
  <c r="HC549" i="14"/>
  <c r="HB549" i="14"/>
  <c r="HA549" i="14"/>
  <c r="GZ549" i="14"/>
  <c r="GY549" i="14"/>
  <c r="GX549" i="14"/>
  <c r="GW549" i="14"/>
  <c r="GV549" i="14"/>
  <c r="GU549" i="14"/>
  <c r="GT549" i="14"/>
  <c r="GS549" i="14"/>
  <c r="GR549" i="14"/>
  <c r="GQ549" i="14"/>
  <c r="GP549" i="14"/>
  <c r="GO549" i="14"/>
  <c r="GN549" i="14"/>
  <c r="GM549" i="14"/>
  <c r="GL549" i="14"/>
  <c r="GK549" i="14"/>
  <c r="GJ549" i="14"/>
  <c r="GI549" i="14"/>
  <c r="GH549" i="14"/>
  <c r="GG549" i="14"/>
  <c r="GF549" i="14"/>
  <c r="GE549" i="14"/>
  <c r="GD549" i="14"/>
  <c r="GC549" i="14"/>
  <c r="GB549" i="14"/>
  <c r="GA549" i="14"/>
  <c r="FZ549" i="14"/>
  <c r="FY549" i="14"/>
  <c r="FX549" i="14"/>
  <c r="FW549" i="14"/>
  <c r="FV549" i="14"/>
  <c r="FU549" i="14"/>
  <c r="FT549" i="14"/>
  <c r="FS549" i="14"/>
  <c r="FR549" i="14"/>
  <c r="FQ549" i="14"/>
  <c r="FP549" i="14"/>
  <c r="FO549" i="14"/>
  <c r="FN549" i="14"/>
  <c r="FM549" i="14"/>
  <c r="FL549" i="14"/>
  <c r="FK549" i="14"/>
  <c r="FJ549" i="14"/>
  <c r="FI549" i="14"/>
  <c r="FH549" i="14"/>
  <c r="FG549" i="14"/>
  <c r="FF549" i="14"/>
  <c r="FE549" i="14"/>
  <c r="FD549" i="14"/>
  <c r="FC549" i="14"/>
  <c r="FB549" i="14"/>
  <c r="FA549" i="14"/>
  <c r="EZ549" i="14"/>
  <c r="EY549" i="14"/>
  <c r="EX549" i="14"/>
  <c r="EW549" i="14"/>
  <c r="EV549" i="14"/>
  <c r="EU549" i="14"/>
  <c r="ET549" i="14"/>
  <c r="ES549" i="14"/>
  <c r="ER549" i="14"/>
  <c r="EQ549" i="14"/>
  <c r="EP549" i="14"/>
  <c r="EO549" i="14"/>
  <c r="EN549" i="14"/>
  <c r="EM549" i="14"/>
  <c r="EL549" i="14"/>
  <c r="EK549" i="14"/>
  <c r="EJ549" i="14"/>
  <c r="EI549" i="14"/>
  <c r="EH549" i="14"/>
  <c r="EG549" i="14"/>
  <c r="EF549" i="14"/>
  <c r="EE549" i="14"/>
  <c r="ED549" i="14"/>
  <c r="EC549" i="14"/>
  <c r="EB549" i="14"/>
  <c r="EA549" i="14"/>
  <c r="DZ549" i="14"/>
  <c r="DY549" i="14"/>
  <c r="DX549" i="14"/>
  <c r="DW549" i="14"/>
  <c r="DV549" i="14"/>
  <c r="DU549" i="14"/>
  <c r="DT549" i="14"/>
  <c r="DS549" i="14"/>
  <c r="DR549" i="14"/>
  <c r="DQ549" i="14"/>
  <c r="DP549" i="14"/>
  <c r="DO549" i="14"/>
  <c r="DN549" i="14"/>
  <c r="DM549" i="14"/>
  <c r="DL549" i="14"/>
  <c r="DK549" i="14"/>
  <c r="DJ549" i="14"/>
  <c r="DI549" i="14"/>
  <c r="DH549" i="14"/>
  <c r="DG549" i="14"/>
  <c r="DF549" i="14"/>
  <c r="DE549" i="14"/>
  <c r="DD549" i="14"/>
  <c r="DC549" i="14"/>
  <c r="DB549" i="14"/>
  <c r="DA549" i="14"/>
  <c r="CZ549" i="14"/>
  <c r="CY549" i="14"/>
  <c r="CX549" i="14"/>
  <c r="CW549" i="14"/>
  <c r="CV549" i="14"/>
  <c r="CU549" i="14"/>
  <c r="CT549" i="14"/>
  <c r="CS549" i="14"/>
  <c r="CR549" i="14"/>
  <c r="CQ549" i="14"/>
  <c r="CP549" i="14"/>
  <c r="CO549" i="14"/>
  <c r="CN549" i="14"/>
  <c r="CM549" i="14"/>
  <c r="CL549" i="14"/>
  <c r="CK549" i="14"/>
  <c r="CJ549" i="14"/>
  <c r="CI549" i="14"/>
  <c r="CH549" i="14"/>
  <c r="CG549" i="14"/>
  <c r="CF549" i="14"/>
  <c r="CE549" i="14"/>
  <c r="CD549" i="14"/>
  <c r="CC549" i="14"/>
  <c r="CB549" i="14"/>
  <c r="CA549" i="14"/>
  <c r="BZ549" i="14"/>
  <c r="BY549" i="14"/>
  <c r="BX549" i="14"/>
  <c r="BW549" i="14"/>
  <c r="BV549" i="14"/>
  <c r="BU549" i="14"/>
  <c r="BT549" i="14"/>
  <c r="BS549" i="14"/>
  <c r="BR549" i="14"/>
  <c r="BQ549" i="14"/>
  <c r="BP549" i="14"/>
  <c r="BO549" i="14"/>
  <c r="BN549" i="14"/>
  <c r="BM549" i="14"/>
  <c r="BL549" i="14"/>
  <c r="BK549" i="14"/>
  <c r="BJ549" i="14"/>
  <c r="BI549" i="14"/>
  <c r="BH549" i="14"/>
  <c r="BG549" i="14"/>
  <c r="BF549" i="14"/>
  <c r="BE549" i="14"/>
  <c r="BD549" i="14"/>
  <c r="BC549" i="14"/>
  <c r="BB549" i="14"/>
  <c r="BA549" i="14"/>
  <c r="AZ549" i="14"/>
  <c r="AY549" i="14"/>
  <c r="AX549" i="14"/>
  <c r="AW549" i="14"/>
  <c r="AV549" i="14"/>
  <c r="AU549" i="14"/>
  <c r="AT549" i="14"/>
  <c r="AS549" i="14"/>
  <c r="AR549" i="14"/>
  <c r="AQ549" i="14"/>
  <c r="AP549" i="14"/>
  <c r="AO549" i="14"/>
  <c r="AN549" i="14"/>
  <c r="AM549" i="14"/>
  <c r="AL549" i="14"/>
  <c r="AK549" i="14"/>
  <c r="AJ549" i="14"/>
  <c r="AI549" i="14"/>
  <c r="AH549" i="14"/>
  <c r="AG549" i="14"/>
  <c r="AF549" i="14"/>
  <c r="AE549" i="14"/>
  <c r="AD549" i="14"/>
  <c r="AC549" i="14"/>
  <c r="AB549" i="14"/>
  <c r="AA549" i="14"/>
  <c r="Z549" i="14"/>
  <c r="Y549" i="14"/>
  <c r="X549" i="14"/>
  <c r="W549" i="14"/>
  <c r="V549" i="14"/>
  <c r="U549" i="14"/>
  <c r="T549" i="14"/>
  <c r="S549" i="14"/>
  <c r="R549" i="14"/>
  <c r="Q549" i="14"/>
  <c r="P549" i="14"/>
  <c r="O549" i="14"/>
  <c r="N549" i="14"/>
  <c r="M549" i="14"/>
  <c r="L549" i="14"/>
  <c r="K549" i="14"/>
  <c r="J549" i="14"/>
  <c r="I549" i="14"/>
  <c r="H549" i="14"/>
  <c r="G549" i="14"/>
  <c r="JB548" i="14"/>
  <c r="JA548" i="14"/>
  <c r="IZ548" i="14"/>
  <c r="IY548" i="14"/>
  <c r="IX548" i="14"/>
  <c r="IW548" i="14"/>
  <c r="IV548" i="14"/>
  <c r="IU548" i="14"/>
  <c r="IT548" i="14"/>
  <c r="IS548" i="14"/>
  <c r="IR548" i="14"/>
  <c r="IQ548" i="14"/>
  <c r="IP548" i="14"/>
  <c r="IO548" i="14"/>
  <c r="IN548" i="14"/>
  <c r="IM548" i="14"/>
  <c r="IL548" i="14"/>
  <c r="IK548" i="14"/>
  <c r="IJ548" i="14"/>
  <c r="II548" i="14"/>
  <c r="IH548" i="14"/>
  <c r="IG548" i="14"/>
  <c r="IF548" i="14"/>
  <c r="IE548" i="14"/>
  <c r="ID548" i="14"/>
  <c r="IC548" i="14"/>
  <c r="IB548" i="14"/>
  <c r="IA548" i="14"/>
  <c r="HZ548" i="14"/>
  <c r="HY548" i="14"/>
  <c r="HX548" i="14"/>
  <c r="HW548" i="14"/>
  <c r="HV548" i="14"/>
  <c r="HU548" i="14"/>
  <c r="HT548" i="14"/>
  <c r="HS548" i="14"/>
  <c r="HR548" i="14"/>
  <c r="HQ548" i="14"/>
  <c r="HP548" i="14"/>
  <c r="HO548" i="14"/>
  <c r="HN548" i="14"/>
  <c r="HM548" i="14"/>
  <c r="HL548" i="14"/>
  <c r="HK548" i="14"/>
  <c r="HJ548" i="14"/>
  <c r="HI548" i="14"/>
  <c r="HH548" i="14"/>
  <c r="HG548" i="14"/>
  <c r="HF548" i="14"/>
  <c r="HE548" i="14"/>
  <c r="HD548" i="14"/>
  <c r="HC548" i="14"/>
  <c r="HB548" i="14"/>
  <c r="HA548" i="14"/>
  <c r="GZ548" i="14"/>
  <c r="GY548" i="14"/>
  <c r="GX548" i="14"/>
  <c r="GW548" i="14"/>
  <c r="GV548" i="14"/>
  <c r="GU548" i="14"/>
  <c r="GT548" i="14"/>
  <c r="GS548" i="14"/>
  <c r="GR548" i="14"/>
  <c r="GQ548" i="14"/>
  <c r="GP548" i="14"/>
  <c r="GO548" i="14"/>
  <c r="GN548" i="14"/>
  <c r="GM548" i="14"/>
  <c r="GL548" i="14"/>
  <c r="GK548" i="14"/>
  <c r="GJ548" i="14"/>
  <c r="GI548" i="14"/>
  <c r="GH548" i="14"/>
  <c r="GG548" i="14"/>
  <c r="GF548" i="14"/>
  <c r="GE548" i="14"/>
  <c r="GD548" i="14"/>
  <c r="GC548" i="14"/>
  <c r="GB548" i="14"/>
  <c r="GA548" i="14"/>
  <c r="FZ548" i="14"/>
  <c r="FY548" i="14"/>
  <c r="FX548" i="14"/>
  <c r="FW548" i="14"/>
  <c r="FV548" i="14"/>
  <c r="FU548" i="14"/>
  <c r="FT548" i="14"/>
  <c r="FS548" i="14"/>
  <c r="FR548" i="14"/>
  <c r="FQ548" i="14"/>
  <c r="FP548" i="14"/>
  <c r="FO548" i="14"/>
  <c r="FN548" i="14"/>
  <c r="FM548" i="14"/>
  <c r="FL548" i="14"/>
  <c r="FK548" i="14"/>
  <c r="FJ548" i="14"/>
  <c r="FI548" i="14"/>
  <c r="FH548" i="14"/>
  <c r="FG548" i="14"/>
  <c r="FF548" i="14"/>
  <c r="FE548" i="14"/>
  <c r="FD548" i="14"/>
  <c r="FC548" i="14"/>
  <c r="FB548" i="14"/>
  <c r="FA548" i="14"/>
  <c r="EZ548" i="14"/>
  <c r="EY548" i="14"/>
  <c r="EX548" i="14"/>
  <c r="EW548" i="14"/>
  <c r="EV548" i="14"/>
  <c r="EU548" i="14"/>
  <c r="ET548" i="14"/>
  <c r="ES548" i="14"/>
  <c r="ER548" i="14"/>
  <c r="EQ548" i="14"/>
  <c r="EP548" i="14"/>
  <c r="EO548" i="14"/>
  <c r="EN548" i="14"/>
  <c r="EM548" i="14"/>
  <c r="EL548" i="14"/>
  <c r="EK548" i="14"/>
  <c r="EJ548" i="14"/>
  <c r="EI548" i="14"/>
  <c r="EH548" i="14"/>
  <c r="EG548" i="14"/>
  <c r="EF548" i="14"/>
  <c r="EE548" i="14"/>
  <c r="ED548" i="14"/>
  <c r="EC548" i="14"/>
  <c r="EB548" i="14"/>
  <c r="EA548" i="14"/>
  <c r="DZ548" i="14"/>
  <c r="DY548" i="14"/>
  <c r="DX548" i="14"/>
  <c r="DW548" i="14"/>
  <c r="DV548" i="14"/>
  <c r="DU548" i="14"/>
  <c r="DT548" i="14"/>
  <c r="DS548" i="14"/>
  <c r="DR548" i="14"/>
  <c r="DQ548" i="14"/>
  <c r="DP548" i="14"/>
  <c r="DO548" i="14"/>
  <c r="DN548" i="14"/>
  <c r="DM548" i="14"/>
  <c r="DL548" i="14"/>
  <c r="DK548" i="14"/>
  <c r="DJ548" i="14"/>
  <c r="DI548" i="14"/>
  <c r="DH548" i="14"/>
  <c r="DG548" i="14"/>
  <c r="DF548" i="14"/>
  <c r="DE548" i="14"/>
  <c r="DD548" i="14"/>
  <c r="DC548" i="14"/>
  <c r="DB548" i="14"/>
  <c r="DA548" i="14"/>
  <c r="CZ548" i="14"/>
  <c r="CY548" i="14"/>
  <c r="CX548" i="14"/>
  <c r="CW548" i="14"/>
  <c r="CV548" i="14"/>
  <c r="CU548" i="14"/>
  <c r="CT548" i="14"/>
  <c r="CS548" i="14"/>
  <c r="CR548" i="14"/>
  <c r="CQ548" i="14"/>
  <c r="CP548" i="14"/>
  <c r="CO548" i="14"/>
  <c r="CN548" i="14"/>
  <c r="CM548" i="14"/>
  <c r="CL548" i="14"/>
  <c r="CK548" i="14"/>
  <c r="CJ548" i="14"/>
  <c r="CI548" i="14"/>
  <c r="CH548" i="14"/>
  <c r="CG548" i="14"/>
  <c r="CF548" i="14"/>
  <c r="CE548" i="14"/>
  <c r="CD548" i="14"/>
  <c r="CC548" i="14"/>
  <c r="CB548" i="14"/>
  <c r="CA548" i="14"/>
  <c r="BZ548" i="14"/>
  <c r="BY548" i="14"/>
  <c r="BX548" i="14"/>
  <c r="BW548" i="14"/>
  <c r="BV548" i="14"/>
  <c r="BU548" i="14"/>
  <c r="BT548" i="14"/>
  <c r="BS548" i="14"/>
  <c r="BR548" i="14"/>
  <c r="BQ548" i="14"/>
  <c r="BP548" i="14"/>
  <c r="BO548" i="14"/>
  <c r="BN548" i="14"/>
  <c r="BM548" i="14"/>
  <c r="BL548" i="14"/>
  <c r="BK548" i="14"/>
  <c r="BJ548" i="14"/>
  <c r="BI548" i="14"/>
  <c r="BH548" i="14"/>
  <c r="BG548" i="14"/>
  <c r="BF548" i="14"/>
  <c r="BE548" i="14"/>
  <c r="BD548" i="14"/>
  <c r="BC548" i="14"/>
  <c r="BB548" i="14"/>
  <c r="BA548" i="14"/>
  <c r="AZ548" i="14"/>
  <c r="AY548" i="14"/>
  <c r="AX548" i="14"/>
  <c r="AW548" i="14"/>
  <c r="AV548" i="14"/>
  <c r="AU548" i="14"/>
  <c r="AT548" i="14"/>
  <c r="AS548" i="14"/>
  <c r="AR548" i="14"/>
  <c r="AQ548" i="14"/>
  <c r="AP548" i="14"/>
  <c r="AO548" i="14"/>
  <c r="AN548" i="14"/>
  <c r="AM548" i="14"/>
  <c r="AL548" i="14"/>
  <c r="AK548" i="14"/>
  <c r="AJ548" i="14"/>
  <c r="AI548" i="14"/>
  <c r="AH548" i="14"/>
  <c r="AG548" i="14"/>
  <c r="AF548" i="14"/>
  <c r="AE548" i="14"/>
  <c r="AD548" i="14"/>
  <c r="AC548" i="14"/>
  <c r="AB548" i="14"/>
  <c r="AA548" i="14"/>
  <c r="Z548" i="14"/>
  <c r="Y548" i="14"/>
  <c r="X548" i="14"/>
  <c r="W548" i="14"/>
  <c r="V548" i="14"/>
  <c r="U548" i="14"/>
  <c r="T548" i="14"/>
  <c r="S548" i="14"/>
  <c r="R548" i="14"/>
  <c r="Q548" i="14"/>
  <c r="P548" i="14"/>
  <c r="O548" i="14"/>
  <c r="N548" i="14"/>
  <c r="M548" i="14"/>
  <c r="L548" i="14"/>
  <c r="K548" i="14"/>
  <c r="J548" i="14"/>
  <c r="I548" i="14"/>
  <c r="H548" i="14"/>
  <c r="G548" i="14"/>
  <c r="JB547" i="14"/>
  <c r="JA547" i="14"/>
  <c r="IZ547" i="14"/>
  <c r="IY547" i="14"/>
  <c r="IX547" i="14"/>
  <c r="IW547" i="14"/>
  <c r="IV547" i="14"/>
  <c r="IU547" i="14"/>
  <c r="IT547" i="14"/>
  <c r="IS547" i="14"/>
  <c r="IR547" i="14"/>
  <c r="IQ547" i="14"/>
  <c r="IP547" i="14"/>
  <c r="IO547" i="14"/>
  <c r="IN547" i="14"/>
  <c r="IM547" i="14"/>
  <c r="IL547" i="14"/>
  <c r="IK547" i="14"/>
  <c r="IJ547" i="14"/>
  <c r="II547" i="14"/>
  <c r="IH547" i="14"/>
  <c r="IG547" i="14"/>
  <c r="IF547" i="14"/>
  <c r="IE547" i="14"/>
  <c r="ID547" i="14"/>
  <c r="IC547" i="14"/>
  <c r="IB547" i="14"/>
  <c r="IA547" i="14"/>
  <c r="HZ547" i="14"/>
  <c r="HY547" i="14"/>
  <c r="HX547" i="14"/>
  <c r="HW547" i="14"/>
  <c r="HV547" i="14"/>
  <c r="HU547" i="14"/>
  <c r="HT547" i="14"/>
  <c r="HS547" i="14"/>
  <c r="HR547" i="14"/>
  <c r="HQ547" i="14"/>
  <c r="HP547" i="14"/>
  <c r="HO547" i="14"/>
  <c r="HN547" i="14"/>
  <c r="HM547" i="14"/>
  <c r="HL547" i="14"/>
  <c r="HK547" i="14"/>
  <c r="HJ547" i="14"/>
  <c r="HI547" i="14"/>
  <c r="HH547" i="14"/>
  <c r="HG547" i="14"/>
  <c r="HF547" i="14"/>
  <c r="HE547" i="14"/>
  <c r="HD547" i="14"/>
  <c r="HC547" i="14"/>
  <c r="HB547" i="14"/>
  <c r="HA547" i="14"/>
  <c r="GZ547" i="14"/>
  <c r="GY547" i="14"/>
  <c r="GX547" i="14"/>
  <c r="GW547" i="14"/>
  <c r="GV547" i="14"/>
  <c r="GU547" i="14"/>
  <c r="GT547" i="14"/>
  <c r="GS547" i="14"/>
  <c r="GR547" i="14"/>
  <c r="GQ547" i="14"/>
  <c r="GP547" i="14"/>
  <c r="GO547" i="14"/>
  <c r="GN547" i="14"/>
  <c r="GM547" i="14"/>
  <c r="GL547" i="14"/>
  <c r="GK547" i="14"/>
  <c r="GJ547" i="14"/>
  <c r="GI547" i="14"/>
  <c r="GH547" i="14"/>
  <c r="GG547" i="14"/>
  <c r="GF547" i="14"/>
  <c r="GE547" i="14"/>
  <c r="GD547" i="14"/>
  <c r="GC547" i="14"/>
  <c r="GB547" i="14"/>
  <c r="GA547" i="14"/>
  <c r="FZ547" i="14"/>
  <c r="FY547" i="14"/>
  <c r="FX547" i="14"/>
  <c r="FW547" i="14"/>
  <c r="FV547" i="14"/>
  <c r="FU547" i="14"/>
  <c r="FT547" i="14"/>
  <c r="FS547" i="14"/>
  <c r="FR547" i="14"/>
  <c r="FQ547" i="14"/>
  <c r="FP547" i="14"/>
  <c r="FO547" i="14"/>
  <c r="FN547" i="14"/>
  <c r="FM547" i="14"/>
  <c r="FL547" i="14"/>
  <c r="FK547" i="14"/>
  <c r="FJ547" i="14"/>
  <c r="FI547" i="14"/>
  <c r="FH547" i="14"/>
  <c r="FG547" i="14"/>
  <c r="FF547" i="14"/>
  <c r="FE547" i="14"/>
  <c r="FD547" i="14"/>
  <c r="FC547" i="14"/>
  <c r="FB547" i="14"/>
  <c r="FA547" i="14"/>
  <c r="EZ547" i="14"/>
  <c r="EY547" i="14"/>
  <c r="EX547" i="14"/>
  <c r="EW547" i="14"/>
  <c r="EV547" i="14"/>
  <c r="EU547" i="14"/>
  <c r="ET547" i="14"/>
  <c r="ES547" i="14"/>
  <c r="ER547" i="14"/>
  <c r="EQ547" i="14"/>
  <c r="EP547" i="14"/>
  <c r="EO547" i="14"/>
  <c r="EN547" i="14"/>
  <c r="EM547" i="14"/>
  <c r="EL547" i="14"/>
  <c r="EK547" i="14"/>
  <c r="EJ547" i="14"/>
  <c r="EI547" i="14"/>
  <c r="EH547" i="14"/>
  <c r="EG547" i="14"/>
  <c r="EF547" i="14"/>
  <c r="EE547" i="14"/>
  <c r="ED547" i="14"/>
  <c r="EC547" i="14"/>
  <c r="EB547" i="14"/>
  <c r="EA547" i="14"/>
  <c r="DZ547" i="14"/>
  <c r="DY547" i="14"/>
  <c r="DX547" i="14"/>
  <c r="DW547" i="14"/>
  <c r="DV547" i="14"/>
  <c r="DU547" i="14"/>
  <c r="DT547" i="14"/>
  <c r="DS547" i="14"/>
  <c r="DR547" i="14"/>
  <c r="DQ547" i="14"/>
  <c r="DP547" i="14"/>
  <c r="DO547" i="14"/>
  <c r="DN547" i="14"/>
  <c r="DM547" i="14"/>
  <c r="DL547" i="14"/>
  <c r="DK547" i="14"/>
  <c r="DJ547" i="14"/>
  <c r="DI547" i="14"/>
  <c r="DH547" i="14"/>
  <c r="DG547" i="14"/>
  <c r="DF547" i="14"/>
  <c r="DE547" i="14"/>
  <c r="DD547" i="14"/>
  <c r="DC547" i="14"/>
  <c r="DB547" i="14"/>
  <c r="DA547" i="14"/>
  <c r="CZ547" i="14"/>
  <c r="CY547" i="14"/>
  <c r="CX547" i="14"/>
  <c r="CW547" i="14"/>
  <c r="CV547" i="14"/>
  <c r="CU547" i="14"/>
  <c r="CT547" i="14"/>
  <c r="CS547" i="14"/>
  <c r="CR547" i="14"/>
  <c r="CQ547" i="14"/>
  <c r="CP547" i="14"/>
  <c r="CO547" i="14"/>
  <c r="CN547" i="14"/>
  <c r="CM547" i="14"/>
  <c r="CL547" i="14"/>
  <c r="CK547" i="14"/>
  <c r="CJ547" i="14"/>
  <c r="CI547" i="14"/>
  <c r="CH547" i="14"/>
  <c r="CG547" i="14"/>
  <c r="CF547" i="14"/>
  <c r="CE547" i="14"/>
  <c r="CD547" i="14"/>
  <c r="CC547" i="14"/>
  <c r="CB547" i="14"/>
  <c r="CA547" i="14"/>
  <c r="BZ547" i="14"/>
  <c r="BY547" i="14"/>
  <c r="BX547" i="14"/>
  <c r="BW547" i="14"/>
  <c r="BV547" i="14"/>
  <c r="BU547" i="14"/>
  <c r="BT547" i="14"/>
  <c r="BS547" i="14"/>
  <c r="BR547" i="14"/>
  <c r="BQ547" i="14"/>
  <c r="BP547" i="14"/>
  <c r="BO547" i="14"/>
  <c r="BN547" i="14"/>
  <c r="BM547" i="14"/>
  <c r="BL547" i="14"/>
  <c r="BK547" i="14"/>
  <c r="BJ547" i="14"/>
  <c r="BI547" i="14"/>
  <c r="BH547" i="14"/>
  <c r="BG547" i="14"/>
  <c r="BF547" i="14"/>
  <c r="BE547" i="14"/>
  <c r="BD547" i="14"/>
  <c r="BC547" i="14"/>
  <c r="BB547" i="14"/>
  <c r="BA547" i="14"/>
  <c r="AZ547" i="14"/>
  <c r="AY547" i="14"/>
  <c r="AX547" i="14"/>
  <c r="AW547" i="14"/>
  <c r="AV547" i="14"/>
  <c r="AU547" i="14"/>
  <c r="AT547" i="14"/>
  <c r="AS547" i="14"/>
  <c r="AR547" i="14"/>
  <c r="AQ547" i="14"/>
  <c r="AP547" i="14"/>
  <c r="AO547" i="14"/>
  <c r="AN547" i="14"/>
  <c r="AM547" i="14"/>
  <c r="AL547" i="14"/>
  <c r="AK547" i="14"/>
  <c r="AJ547" i="14"/>
  <c r="AI547" i="14"/>
  <c r="AH547" i="14"/>
  <c r="AG547" i="14"/>
  <c r="AF547" i="14"/>
  <c r="AE547" i="14"/>
  <c r="AD547" i="14"/>
  <c r="AC547" i="14"/>
  <c r="AB547" i="14"/>
  <c r="AA547" i="14"/>
  <c r="Z547" i="14"/>
  <c r="Y547" i="14"/>
  <c r="X547" i="14"/>
  <c r="W547" i="14"/>
  <c r="V547" i="14"/>
  <c r="U547" i="14"/>
  <c r="T547" i="14"/>
  <c r="S547" i="14"/>
  <c r="R547" i="14"/>
  <c r="Q547" i="14"/>
  <c r="P547" i="14"/>
  <c r="O547" i="14"/>
  <c r="N547" i="14"/>
  <c r="M547" i="14"/>
  <c r="L547" i="14"/>
  <c r="K547" i="14"/>
  <c r="J547" i="14"/>
  <c r="I547" i="14"/>
  <c r="H547" i="14"/>
  <c r="G547" i="14"/>
  <c r="JB546" i="14"/>
  <c r="JA546" i="14"/>
  <c r="IZ546" i="14"/>
  <c r="IY546" i="14"/>
  <c r="IX546" i="14"/>
  <c r="IW546" i="14"/>
  <c r="IV546" i="14"/>
  <c r="IU546" i="14"/>
  <c r="IT546" i="14"/>
  <c r="IS546" i="14"/>
  <c r="IR546" i="14"/>
  <c r="IQ546" i="14"/>
  <c r="IP546" i="14"/>
  <c r="IO546" i="14"/>
  <c r="IN546" i="14"/>
  <c r="IM546" i="14"/>
  <c r="IL546" i="14"/>
  <c r="IK546" i="14"/>
  <c r="IJ546" i="14"/>
  <c r="II546" i="14"/>
  <c r="IH546" i="14"/>
  <c r="IG546" i="14"/>
  <c r="IF546" i="14"/>
  <c r="IE546" i="14"/>
  <c r="ID546" i="14"/>
  <c r="IC546" i="14"/>
  <c r="IB546" i="14"/>
  <c r="IA546" i="14"/>
  <c r="HZ546" i="14"/>
  <c r="HY546" i="14"/>
  <c r="HX546" i="14"/>
  <c r="HW546" i="14"/>
  <c r="HV546" i="14"/>
  <c r="HU546" i="14"/>
  <c r="HT546" i="14"/>
  <c r="HS546" i="14"/>
  <c r="HR546" i="14"/>
  <c r="HQ546" i="14"/>
  <c r="HP546" i="14"/>
  <c r="HO546" i="14"/>
  <c r="HN546" i="14"/>
  <c r="HM546" i="14"/>
  <c r="HL546" i="14"/>
  <c r="HK546" i="14"/>
  <c r="HJ546" i="14"/>
  <c r="HI546" i="14"/>
  <c r="HH546" i="14"/>
  <c r="HG546" i="14"/>
  <c r="HF546" i="14"/>
  <c r="HE546" i="14"/>
  <c r="HD546" i="14"/>
  <c r="HC546" i="14"/>
  <c r="HB546" i="14"/>
  <c r="HA546" i="14"/>
  <c r="GZ546" i="14"/>
  <c r="GY546" i="14"/>
  <c r="GX546" i="14"/>
  <c r="GW546" i="14"/>
  <c r="GV546" i="14"/>
  <c r="GU546" i="14"/>
  <c r="GT546" i="14"/>
  <c r="GS546" i="14"/>
  <c r="GR546" i="14"/>
  <c r="GQ546" i="14"/>
  <c r="GP546" i="14"/>
  <c r="GO546" i="14"/>
  <c r="GN546" i="14"/>
  <c r="GM546" i="14"/>
  <c r="GL546" i="14"/>
  <c r="GK546" i="14"/>
  <c r="GJ546" i="14"/>
  <c r="GI546" i="14"/>
  <c r="GH546" i="14"/>
  <c r="GG546" i="14"/>
  <c r="GF546" i="14"/>
  <c r="GE546" i="14"/>
  <c r="GD546" i="14"/>
  <c r="GC546" i="14"/>
  <c r="GB546" i="14"/>
  <c r="GA546" i="14"/>
  <c r="FZ546" i="14"/>
  <c r="FY546" i="14"/>
  <c r="FX546" i="14"/>
  <c r="FW546" i="14"/>
  <c r="FV546" i="14"/>
  <c r="FU546" i="14"/>
  <c r="FT546" i="14"/>
  <c r="FS546" i="14"/>
  <c r="FR546" i="14"/>
  <c r="FQ546" i="14"/>
  <c r="FP546" i="14"/>
  <c r="FO546" i="14"/>
  <c r="FN546" i="14"/>
  <c r="FM546" i="14"/>
  <c r="FL546" i="14"/>
  <c r="FK546" i="14"/>
  <c r="FJ546" i="14"/>
  <c r="FI546" i="14"/>
  <c r="FH546" i="14"/>
  <c r="FG546" i="14"/>
  <c r="FF546" i="14"/>
  <c r="FE546" i="14"/>
  <c r="FD546" i="14"/>
  <c r="FC546" i="14"/>
  <c r="FB546" i="14"/>
  <c r="FA546" i="14"/>
  <c r="EZ546" i="14"/>
  <c r="EY546" i="14"/>
  <c r="EX546" i="14"/>
  <c r="EW546" i="14"/>
  <c r="EV546" i="14"/>
  <c r="EU546" i="14"/>
  <c r="ET546" i="14"/>
  <c r="ES546" i="14"/>
  <c r="ER546" i="14"/>
  <c r="EQ546" i="14"/>
  <c r="EP546" i="14"/>
  <c r="EO546" i="14"/>
  <c r="EN546" i="14"/>
  <c r="EM546" i="14"/>
  <c r="EL546" i="14"/>
  <c r="EK546" i="14"/>
  <c r="EJ546" i="14"/>
  <c r="EI546" i="14"/>
  <c r="EH546" i="14"/>
  <c r="EG546" i="14"/>
  <c r="EF546" i="14"/>
  <c r="EE546" i="14"/>
  <c r="ED546" i="14"/>
  <c r="EC546" i="14"/>
  <c r="EB546" i="14"/>
  <c r="EA546" i="14"/>
  <c r="DZ546" i="14"/>
  <c r="DY546" i="14"/>
  <c r="DX546" i="14"/>
  <c r="DW546" i="14"/>
  <c r="DV546" i="14"/>
  <c r="DU546" i="14"/>
  <c r="DT546" i="14"/>
  <c r="DS546" i="14"/>
  <c r="DR546" i="14"/>
  <c r="DQ546" i="14"/>
  <c r="DP546" i="14"/>
  <c r="DO546" i="14"/>
  <c r="DN546" i="14"/>
  <c r="DM546" i="14"/>
  <c r="DL546" i="14"/>
  <c r="DK546" i="14"/>
  <c r="DJ546" i="14"/>
  <c r="DI546" i="14"/>
  <c r="DH546" i="14"/>
  <c r="DG546" i="14"/>
  <c r="DF546" i="14"/>
  <c r="DE546" i="14"/>
  <c r="DD546" i="14"/>
  <c r="DC546" i="14"/>
  <c r="DB546" i="14"/>
  <c r="DA546" i="14"/>
  <c r="CZ546" i="14"/>
  <c r="CY546" i="14"/>
  <c r="CX546" i="14"/>
  <c r="CW546" i="14"/>
  <c r="CV546" i="14"/>
  <c r="CU546" i="14"/>
  <c r="CT546" i="14"/>
  <c r="CS546" i="14"/>
  <c r="CR546" i="14"/>
  <c r="CQ546" i="14"/>
  <c r="CP546" i="14"/>
  <c r="CO546" i="14"/>
  <c r="CN546" i="14"/>
  <c r="CM546" i="14"/>
  <c r="CL546" i="14"/>
  <c r="CK546" i="14"/>
  <c r="CJ546" i="14"/>
  <c r="CI546" i="14"/>
  <c r="CH546" i="14"/>
  <c r="CG546" i="14"/>
  <c r="CF546" i="14"/>
  <c r="CE546" i="14"/>
  <c r="CD546" i="14"/>
  <c r="CC546" i="14"/>
  <c r="CB546" i="14"/>
  <c r="CA546" i="14"/>
  <c r="BZ546" i="14"/>
  <c r="BY546" i="14"/>
  <c r="BX546" i="14"/>
  <c r="BW546" i="14"/>
  <c r="BV546" i="14"/>
  <c r="BU546" i="14"/>
  <c r="BT546" i="14"/>
  <c r="BS546" i="14"/>
  <c r="BR546" i="14"/>
  <c r="BQ546" i="14"/>
  <c r="BP546" i="14"/>
  <c r="BO546" i="14"/>
  <c r="BN546" i="14"/>
  <c r="BM546" i="14"/>
  <c r="BL546" i="14"/>
  <c r="BK546" i="14"/>
  <c r="BJ546" i="14"/>
  <c r="BI546" i="14"/>
  <c r="BH546" i="14"/>
  <c r="BG546" i="14"/>
  <c r="BF546" i="14"/>
  <c r="BE546" i="14"/>
  <c r="BD546" i="14"/>
  <c r="BC546" i="14"/>
  <c r="BB546" i="14"/>
  <c r="BA546" i="14"/>
  <c r="AZ546" i="14"/>
  <c r="AY546" i="14"/>
  <c r="AX546" i="14"/>
  <c r="AW546" i="14"/>
  <c r="AV546" i="14"/>
  <c r="AU546" i="14"/>
  <c r="AT546" i="14"/>
  <c r="AS546" i="14"/>
  <c r="AR546" i="14"/>
  <c r="AQ546" i="14"/>
  <c r="AP546" i="14"/>
  <c r="AO546" i="14"/>
  <c r="AN546" i="14"/>
  <c r="AM546" i="14"/>
  <c r="AL546" i="14"/>
  <c r="AK546" i="14"/>
  <c r="AJ546" i="14"/>
  <c r="AI546" i="14"/>
  <c r="AH546" i="14"/>
  <c r="AG546" i="14"/>
  <c r="AF546" i="14"/>
  <c r="AE546" i="14"/>
  <c r="AD546" i="14"/>
  <c r="AC546" i="14"/>
  <c r="AB546" i="14"/>
  <c r="AA546" i="14"/>
  <c r="Z546" i="14"/>
  <c r="Y546" i="14"/>
  <c r="X546" i="14"/>
  <c r="W546" i="14"/>
  <c r="V546" i="14"/>
  <c r="U546" i="14"/>
  <c r="T546" i="14"/>
  <c r="S546" i="14"/>
  <c r="R546" i="14"/>
  <c r="Q546" i="14"/>
  <c r="P546" i="14"/>
  <c r="O546" i="14"/>
  <c r="N546" i="14"/>
  <c r="M546" i="14"/>
  <c r="L546" i="14"/>
  <c r="K546" i="14"/>
  <c r="J546" i="14"/>
  <c r="I546" i="14"/>
  <c r="H546" i="14"/>
  <c r="G546" i="14"/>
  <c r="JB545" i="14"/>
  <c r="JA545" i="14"/>
  <c r="IZ545" i="14"/>
  <c r="IY545" i="14"/>
  <c r="IX545" i="14"/>
  <c r="IW545" i="14"/>
  <c r="IV545" i="14"/>
  <c r="IU545" i="14"/>
  <c r="IT545" i="14"/>
  <c r="IS545" i="14"/>
  <c r="IR545" i="14"/>
  <c r="IQ545" i="14"/>
  <c r="IP545" i="14"/>
  <c r="IO545" i="14"/>
  <c r="IN545" i="14"/>
  <c r="IM545" i="14"/>
  <c r="IL545" i="14"/>
  <c r="IK545" i="14"/>
  <c r="IJ545" i="14"/>
  <c r="II545" i="14"/>
  <c r="IH545" i="14"/>
  <c r="IG545" i="14"/>
  <c r="IF545" i="14"/>
  <c r="IE545" i="14"/>
  <c r="ID545" i="14"/>
  <c r="IC545" i="14"/>
  <c r="IB545" i="14"/>
  <c r="IA545" i="14"/>
  <c r="HZ545" i="14"/>
  <c r="HY545" i="14"/>
  <c r="HX545" i="14"/>
  <c r="HW545" i="14"/>
  <c r="HV545" i="14"/>
  <c r="HU545" i="14"/>
  <c r="HT545" i="14"/>
  <c r="HS545" i="14"/>
  <c r="HR545" i="14"/>
  <c r="HQ545" i="14"/>
  <c r="HP545" i="14"/>
  <c r="HO545" i="14"/>
  <c r="HN545" i="14"/>
  <c r="HM545" i="14"/>
  <c r="HL545" i="14"/>
  <c r="HK545" i="14"/>
  <c r="HJ545" i="14"/>
  <c r="HI545" i="14"/>
  <c r="HH545" i="14"/>
  <c r="HG545" i="14"/>
  <c r="HF545" i="14"/>
  <c r="HE545" i="14"/>
  <c r="HD545" i="14"/>
  <c r="HC545" i="14"/>
  <c r="HB545" i="14"/>
  <c r="HA545" i="14"/>
  <c r="GZ545" i="14"/>
  <c r="GY545" i="14"/>
  <c r="GX545" i="14"/>
  <c r="GW545" i="14"/>
  <c r="GV545" i="14"/>
  <c r="GU545" i="14"/>
  <c r="GT545" i="14"/>
  <c r="GS545" i="14"/>
  <c r="GR545" i="14"/>
  <c r="GQ545" i="14"/>
  <c r="GP545" i="14"/>
  <c r="GO545" i="14"/>
  <c r="GN545" i="14"/>
  <c r="GM545" i="14"/>
  <c r="GL545" i="14"/>
  <c r="GK545" i="14"/>
  <c r="GJ545" i="14"/>
  <c r="GI545" i="14"/>
  <c r="GH545" i="14"/>
  <c r="GG545" i="14"/>
  <c r="GF545" i="14"/>
  <c r="GE545" i="14"/>
  <c r="GD545" i="14"/>
  <c r="GC545" i="14"/>
  <c r="GB545" i="14"/>
  <c r="GA545" i="14"/>
  <c r="FZ545" i="14"/>
  <c r="FY545" i="14"/>
  <c r="FX545" i="14"/>
  <c r="FW545" i="14"/>
  <c r="FV545" i="14"/>
  <c r="FU545" i="14"/>
  <c r="FT545" i="14"/>
  <c r="FS545" i="14"/>
  <c r="FR545" i="14"/>
  <c r="FQ545" i="14"/>
  <c r="FP545" i="14"/>
  <c r="FO545" i="14"/>
  <c r="FN545" i="14"/>
  <c r="FM545" i="14"/>
  <c r="FL545" i="14"/>
  <c r="FK545" i="14"/>
  <c r="FJ545" i="14"/>
  <c r="FI545" i="14"/>
  <c r="FH545" i="14"/>
  <c r="FG545" i="14"/>
  <c r="FF545" i="14"/>
  <c r="FE545" i="14"/>
  <c r="FD545" i="14"/>
  <c r="FC545" i="14"/>
  <c r="FB545" i="14"/>
  <c r="FA545" i="14"/>
  <c r="EZ545" i="14"/>
  <c r="EY545" i="14"/>
  <c r="EX545" i="14"/>
  <c r="EW545" i="14"/>
  <c r="EV545" i="14"/>
  <c r="EU545" i="14"/>
  <c r="ET545" i="14"/>
  <c r="ES545" i="14"/>
  <c r="ER545" i="14"/>
  <c r="EQ545" i="14"/>
  <c r="EP545" i="14"/>
  <c r="EO545" i="14"/>
  <c r="EN545" i="14"/>
  <c r="EM545" i="14"/>
  <c r="EL545" i="14"/>
  <c r="EK545" i="14"/>
  <c r="EJ545" i="14"/>
  <c r="EI545" i="14"/>
  <c r="EH545" i="14"/>
  <c r="EG545" i="14"/>
  <c r="EF545" i="14"/>
  <c r="EE545" i="14"/>
  <c r="ED545" i="14"/>
  <c r="EC545" i="14"/>
  <c r="EB545" i="14"/>
  <c r="EA545" i="14"/>
  <c r="DZ545" i="14"/>
  <c r="DY545" i="14"/>
  <c r="DX545" i="14"/>
  <c r="DW545" i="14"/>
  <c r="DV545" i="14"/>
  <c r="DU545" i="14"/>
  <c r="DT545" i="14"/>
  <c r="DS545" i="14"/>
  <c r="DR545" i="14"/>
  <c r="DQ545" i="14"/>
  <c r="DP545" i="14"/>
  <c r="DO545" i="14"/>
  <c r="DN545" i="14"/>
  <c r="DM545" i="14"/>
  <c r="DL545" i="14"/>
  <c r="DK545" i="14"/>
  <c r="DJ545" i="14"/>
  <c r="DI545" i="14"/>
  <c r="DH545" i="14"/>
  <c r="DG545" i="14"/>
  <c r="DF545" i="14"/>
  <c r="DE545" i="14"/>
  <c r="DD545" i="14"/>
  <c r="DC545" i="14"/>
  <c r="DB545" i="14"/>
  <c r="DA545" i="14"/>
  <c r="CZ545" i="14"/>
  <c r="CY545" i="14"/>
  <c r="CX545" i="14"/>
  <c r="CW545" i="14"/>
  <c r="CV545" i="14"/>
  <c r="CU545" i="14"/>
  <c r="CT545" i="14"/>
  <c r="CS545" i="14"/>
  <c r="CR545" i="14"/>
  <c r="CQ545" i="14"/>
  <c r="CP545" i="14"/>
  <c r="CO545" i="14"/>
  <c r="CN545" i="14"/>
  <c r="CM545" i="14"/>
  <c r="CL545" i="14"/>
  <c r="CK545" i="14"/>
  <c r="CJ545" i="14"/>
  <c r="CI545" i="14"/>
  <c r="CH545" i="14"/>
  <c r="CG545" i="14"/>
  <c r="CF545" i="14"/>
  <c r="CE545" i="14"/>
  <c r="CD545" i="14"/>
  <c r="CC545" i="14"/>
  <c r="CB545" i="14"/>
  <c r="CA545" i="14"/>
  <c r="BZ545" i="14"/>
  <c r="BY545" i="14"/>
  <c r="BX545" i="14"/>
  <c r="BW545" i="14"/>
  <c r="BV545" i="14"/>
  <c r="BU545" i="14"/>
  <c r="BT545" i="14"/>
  <c r="BS545" i="14"/>
  <c r="BR545" i="14"/>
  <c r="BQ545" i="14"/>
  <c r="BP545" i="14"/>
  <c r="BO545" i="14"/>
  <c r="BN545" i="14"/>
  <c r="BM545" i="14"/>
  <c r="BL545" i="14"/>
  <c r="BK545" i="14"/>
  <c r="BJ545" i="14"/>
  <c r="BI545" i="14"/>
  <c r="BH545" i="14"/>
  <c r="BG545" i="14"/>
  <c r="BF545" i="14"/>
  <c r="BE545" i="14"/>
  <c r="BD545" i="14"/>
  <c r="BC545" i="14"/>
  <c r="BB545" i="14"/>
  <c r="BA545" i="14"/>
  <c r="AZ545" i="14"/>
  <c r="AY545" i="14"/>
  <c r="AX545" i="14"/>
  <c r="AW545" i="14"/>
  <c r="AV545" i="14"/>
  <c r="AU545" i="14"/>
  <c r="AT545" i="14"/>
  <c r="AS545" i="14"/>
  <c r="AR545" i="14"/>
  <c r="AQ545" i="14"/>
  <c r="AP545" i="14"/>
  <c r="AO545" i="14"/>
  <c r="AN545" i="14"/>
  <c r="AM545" i="14"/>
  <c r="AL545" i="14"/>
  <c r="AK545" i="14"/>
  <c r="AJ545" i="14"/>
  <c r="AI545" i="14"/>
  <c r="AH545" i="14"/>
  <c r="AG545" i="14"/>
  <c r="AF545" i="14"/>
  <c r="AE545" i="14"/>
  <c r="AD545" i="14"/>
  <c r="AC545" i="14"/>
  <c r="AB545" i="14"/>
  <c r="AA545" i="14"/>
  <c r="Z545" i="14"/>
  <c r="Y545" i="14"/>
  <c r="X545" i="14"/>
  <c r="W545" i="14"/>
  <c r="V545" i="14"/>
  <c r="U545" i="14"/>
  <c r="T545" i="14"/>
  <c r="S545" i="14"/>
  <c r="R545" i="14"/>
  <c r="Q545" i="14"/>
  <c r="P545" i="14"/>
  <c r="O545" i="14"/>
  <c r="N545" i="14"/>
  <c r="M545" i="14"/>
  <c r="L545" i="14"/>
  <c r="K545" i="14"/>
  <c r="J545" i="14"/>
  <c r="I545" i="14"/>
  <c r="H545" i="14"/>
  <c r="G545" i="14"/>
  <c r="JB544" i="14"/>
  <c r="JA544" i="14"/>
  <c r="IZ544" i="14"/>
  <c r="IY544" i="14"/>
  <c r="IX544" i="14"/>
  <c r="IW544" i="14"/>
  <c r="IV544" i="14"/>
  <c r="IU544" i="14"/>
  <c r="IT544" i="14"/>
  <c r="IS544" i="14"/>
  <c r="IR544" i="14"/>
  <c r="IQ544" i="14"/>
  <c r="IP544" i="14"/>
  <c r="IO544" i="14"/>
  <c r="IN544" i="14"/>
  <c r="IM544" i="14"/>
  <c r="IL544" i="14"/>
  <c r="IK544" i="14"/>
  <c r="IJ544" i="14"/>
  <c r="II544" i="14"/>
  <c r="IH544" i="14"/>
  <c r="IG544" i="14"/>
  <c r="IF544" i="14"/>
  <c r="IE544" i="14"/>
  <c r="ID544" i="14"/>
  <c r="IC544" i="14"/>
  <c r="IB544" i="14"/>
  <c r="IA544" i="14"/>
  <c r="HZ544" i="14"/>
  <c r="HY544" i="14"/>
  <c r="HX544" i="14"/>
  <c r="HW544" i="14"/>
  <c r="HV544" i="14"/>
  <c r="HU544" i="14"/>
  <c r="HT544" i="14"/>
  <c r="HS544" i="14"/>
  <c r="HR544" i="14"/>
  <c r="HQ544" i="14"/>
  <c r="HP544" i="14"/>
  <c r="HO544" i="14"/>
  <c r="HN544" i="14"/>
  <c r="HM544" i="14"/>
  <c r="HL544" i="14"/>
  <c r="HK544" i="14"/>
  <c r="HJ544" i="14"/>
  <c r="HI544" i="14"/>
  <c r="HH544" i="14"/>
  <c r="HG544" i="14"/>
  <c r="HF544" i="14"/>
  <c r="HE544" i="14"/>
  <c r="HD544" i="14"/>
  <c r="HC544" i="14"/>
  <c r="HB544" i="14"/>
  <c r="HA544" i="14"/>
  <c r="GZ544" i="14"/>
  <c r="GY544" i="14"/>
  <c r="GX544" i="14"/>
  <c r="GW544" i="14"/>
  <c r="GV544" i="14"/>
  <c r="GU544" i="14"/>
  <c r="GT544" i="14"/>
  <c r="GS544" i="14"/>
  <c r="GR544" i="14"/>
  <c r="GQ544" i="14"/>
  <c r="GP544" i="14"/>
  <c r="GO544" i="14"/>
  <c r="GN544" i="14"/>
  <c r="GM544" i="14"/>
  <c r="GL544" i="14"/>
  <c r="GK544" i="14"/>
  <c r="GJ544" i="14"/>
  <c r="GI544" i="14"/>
  <c r="GH544" i="14"/>
  <c r="GG544" i="14"/>
  <c r="GF544" i="14"/>
  <c r="GE544" i="14"/>
  <c r="GD544" i="14"/>
  <c r="GC544" i="14"/>
  <c r="GB544" i="14"/>
  <c r="GA544" i="14"/>
  <c r="FZ544" i="14"/>
  <c r="FY544" i="14"/>
  <c r="FX544" i="14"/>
  <c r="FW544" i="14"/>
  <c r="FV544" i="14"/>
  <c r="FU544" i="14"/>
  <c r="FT544" i="14"/>
  <c r="FS544" i="14"/>
  <c r="FR544" i="14"/>
  <c r="FQ544" i="14"/>
  <c r="FP544" i="14"/>
  <c r="FO544" i="14"/>
  <c r="FN544" i="14"/>
  <c r="FM544" i="14"/>
  <c r="FL544" i="14"/>
  <c r="FK544" i="14"/>
  <c r="FJ544" i="14"/>
  <c r="FI544" i="14"/>
  <c r="FH544" i="14"/>
  <c r="FG544" i="14"/>
  <c r="FF544" i="14"/>
  <c r="FE544" i="14"/>
  <c r="FD544" i="14"/>
  <c r="FC544" i="14"/>
  <c r="FB544" i="14"/>
  <c r="FA544" i="14"/>
  <c r="EZ544" i="14"/>
  <c r="EY544" i="14"/>
  <c r="EX544" i="14"/>
  <c r="EW544" i="14"/>
  <c r="EV544" i="14"/>
  <c r="EU544" i="14"/>
  <c r="ET544" i="14"/>
  <c r="ES544" i="14"/>
  <c r="ER544" i="14"/>
  <c r="EQ544" i="14"/>
  <c r="EP544" i="14"/>
  <c r="EO544" i="14"/>
  <c r="EN544" i="14"/>
  <c r="EM544" i="14"/>
  <c r="EL544" i="14"/>
  <c r="EK544" i="14"/>
  <c r="EJ544" i="14"/>
  <c r="EI544" i="14"/>
  <c r="EH544" i="14"/>
  <c r="EG544" i="14"/>
  <c r="EF544" i="14"/>
  <c r="EE544" i="14"/>
  <c r="ED544" i="14"/>
  <c r="EC544" i="14"/>
  <c r="EB544" i="14"/>
  <c r="EA544" i="14"/>
  <c r="DZ544" i="14"/>
  <c r="DY544" i="14"/>
  <c r="DX544" i="14"/>
  <c r="DW544" i="14"/>
  <c r="DV544" i="14"/>
  <c r="DU544" i="14"/>
  <c r="DT544" i="14"/>
  <c r="DS544" i="14"/>
  <c r="DR544" i="14"/>
  <c r="DQ544" i="14"/>
  <c r="DP544" i="14"/>
  <c r="DO544" i="14"/>
  <c r="DN544" i="14"/>
  <c r="DM544" i="14"/>
  <c r="DL544" i="14"/>
  <c r="DK544" i="14"/>
  <c r="DJ544" i="14"/>
  <c r="DI544" i="14"/>
  <c r="DH544" i="14"/>
  <c r="DG544" i="14"/>
  <c r="DF544" i="14"/>
  <c r="DE544" i="14"/>
  <c r="DD544" i="14"/>
  <c r="DC544" i="14"/>
  <c r="DB544" i="14"/>
  <c r="DA544" i="14"/>
  <c r="CZ544" i="14"/>
  <c r="CY544" i="14"/>
  <c r="CX544" i="14"/>
  <c r="CW544" i="14"/>
  <c r="CV544" i="14"/>
  <c r="CU544" i="14"/>
  <c r="CT544" i="14"/>
  <c r="CS544" i="14"/>
  <c r="CR544" i="14"/>
  <c r="CQ544" i="14"/>
  <c r="CP544" i="14"/>
  <c r="CO544" i="14"/>
  <c r="CN544" i="14"/>
  <c r="CM544" i="14"/>
  <c r="CL544" i="14"/>
  <c r="CK544" i="14"/>
  <c r="CJ544" i="14"/>
  <c r="CI544" i="14"/>
  <c r="CH544" i="14"/>
  <c r="CG544" i="14"/>
  <c r="CF544" i="14"/>
  <c r="CE544" i="14"/>
  <c r="CD544" i="14"/>
  <c r="CC544" i="14"/>
  <c r="CB544" i="14"/>
  <c r="CA544" i="14"/>
  <c r="BZ544" i="14"/>
  <c r="BY544" i="14"/>
  <c r="BX544" i="14"/>
  <c r="BW544" i="14"/>
  <c r="BV544" i="14"/>
  <c r="BU544" i="14"/>
  <c r="BT544" i="14"/>
  <c r="BS544" i="14"/>
  <c r="BR544" i="14"/>
  <c r="BQ544" i="14"/>
  <c r="BP544" i="14"/>
  <c r="BO544" i="14"/>
  <c r="BN544" i="14"/>
  <c r="BM544" i="14"/>
  <c r="BL544" i="14"/>
  <c r="BK544" i="14"/>
  <c r="BJ544" i="14"/>
  <c r="BI544" i="14"/>
  <c r="BH544" i="14"/>
  <c r="BG544" i="14"/>
  <c r="BF544" i="14"/>
  <c r="BE544" i="14"/>
  <c r="BD544" i="14"/>
  <c r="BC544" i="14"/>
  <c r="BB544" i="14"/>
  <c r="BA544" i="14"/>
  <c r="AZ544" i="14"/>
  <c r="AY544" i="14"/>
  <c r="AX544" i="14"/>
  <c r="AW544" i="14"/>
  <c r="AV544" i="14"/>
  <c r="AU544" i="14"/>
  <c r="AT544" i="14"/>
  <c r="AS544" i="14"/>
  <c r="AR544" i="14"/>
  <c r="AQ544" i="14"/>
  <c r="AP544" i="14"/>
  <c r="AO544" i="14"/>
  <c r="AN544" i="14"/>
  <c r="AM544" i="14"/>
  <c r="AL544" i="14"/>
  <c r="AK544" i="14"/>
  <c r="AJ544" i="14"/>
  <c r="AI544" i="14"/>
  <c r="AH544" i="14"/>
  <c r="AG544" i="14"/>
  <c r="AF544" i="14"/>
  <c r="AE544" i="14"/>
  <c r="AD544" i="14"/>
  <c r="AC544" i="14"/>
  <c r="AB544" i="14"/>
  <c r="AA544" i="14"/>
  <c r="Z544" i="14"/>
  <c r="Y544" i="14"/>
  <c r="X544" i="14"/>
  <c r="W544" i="14"/>
  <c r="V544" i="14"/>
  <c r="U544" i="14"/>
  <c r="T544" i="14"/>
  <c r="S544" i="14"/>
  <c r="R544" i="14"/>
  <c r="Q544" i="14"/>
  <c r="P544" i="14"/>
  <c r="O544" i="14"/>
  <c r="N544" i="14"/>
  <c r="M544" i="14"/>
  <c r="L544" i="14"/>
  <c r="K544" i="14"/>
  <c r="J544" i="14"/>
  <c r="I544" i="14"/>
  <c r="H544" i="14"/>
  <c r="G544" i="14"/>
  <c r="JB543" i="14"/>
  <c r="JA543" i="14"/>
  <c r="IZ543" i="14"/>
  <c r="IY543" i="14"/>
  <c r="IX543" i="14"/>
  <c r="IW543" i="14"/>
  <c r="IV543" i="14"/>
  <c r="IU543" i="14"/>
  <c r="IT543" i="14"/>
  <c r="IS543" i="14"/>
  <c r="IR543" i="14"/>
  <c r="IQ543" i="14"/>
  <c r="IP543" i="14"/>
  <c r="IO543" i="14"/>
  <c r="IN543" i="14"/>
  <c r="IM543" i="14"/>
  <c r="IL543" i="14"/>
  <c r="IK543" i="14"/>
  <c r="IJ543" i="14"/>
  <c r="II543" i="14"/>
  <c r="IH543" i="14"/>
  <c r="IG543" i="14"/>
  <c r="IF543" i="14"/>
  <c r="IE543" i="14"/>
  <c r="ID543" i="14"/>
  <c r="IC543" i="14"/>
  <c r="IB543" i="14"/>
  <c r="IA543" i="14"/>
  <c r="HZ543" i="14"/>
  <c r="HY543" i="14"/>
  <c r="HX543" i="14"/>
  <c r="HW543" i="14"/>
  <c r="HV543" i="14"/>
  <c r="HU543" i="14"/>
  <c r="HT543" i="14"/>
  <c r="HS543" i="14"/>
  <c r="HR543" i="14"/>
  <c r="HQ543" i="14"/>
  <c r="HP543" i="14"/>
  <c r="HO543" i="14"/>
  <c r="HN543" i="14"/>
  <c r="HM543" i="14"/>
  <c r="HL543" i="14"/>
  <c r="HK543" i="14"/>
  <c r="HJ543" i="14"/>
  <c r="HI543" i="14"/>
  <c r="HH543" i="14"/>
  <c r="HG543" i="14"/>
  <c r="HF543" i="14"/>
  <c r="HE543" i="14"/>
  <c r="HD543" i="14"/>
  <c r="HC543" i="14"/>
  <c r="HB543" i="14"/>
  <c r="HA543" i="14"/>
  <c r="GZ543" i="14"/>
  <c r="GY543" i="14"/>
  <c r="GX543" i="14"/>
  <c r="GW543" i="14"/>
  <c r="GV543" i="14"/>
  <c r="GU543" i="14"/>
  <c r="GT543" i="14"/>
  <c r="GS543" i="14"/>
  <c r="GR543" i="14"/>
  <c r="GQ543" i="14"/>
  <c r="GP543" i="14"/>
  <c r="GO543" i="14"/>
  <c r="GN543" i="14"/>
  <c r="GM543" i="14"/>
  <c r="GL543" i="14"/>
  <c r="GK543" i="14"/>
  <c r="GJ543" i="14"/>
  <c r="GI543" i="14"/>
  <c r="GH543" i="14"/>
  <c r="GG543" i="14"/>
  <c r="GF543" i="14"/>
  <c r="GE543" i="14"/>
  <c r="GD543" i="14"/>
  <c r="GC543" i="14"/>
  <c r="GB543" i="14"/>
  <c r="GA543" i="14"/>
  <c r="FZ543" i="14"/>
  <c r="FY543" i="14"/>
  <c r="FX543" i="14"/>
  <c r="FW543" i="14"/>
  <c r="FV543" i="14"/>
  <c r="FU543" i="14"/>
  <c r="FT543" i="14"/>
  <c r="FS543" i="14"/>
  <c r="FR543" i="14"/>
  <c r="FQ543" i="14"/>
  <c r="FP543" i="14"/>
  <c r="FO543" i="14"/>
  <c r="FN543" i="14"/>
  <c r="FM543" i="14"/>
  <c r="FL543" i="14"/>
  <c r="FK543" i="14"/>
  <c r="FJ543" i="14"/>
  <c r="FI543" i="14"/>
  <c r="FH543" i="14"/>
  <c r="FG543" i="14"/>
  <c r="FF543" i="14"/>
  <c r="FE543" i="14"/>
  <c r="FD543" i="14"/>
  <c r="FC543" i="14"/>
  <c r="FB543" i="14"/>
  <c r="FA543" i="14"/>
  <c r="EZ543" i="14"/>
  <c r="EY543" i="14"/>
  <c r="EX543" i="14"/>
  <c r="EW543" i="14"/>
  <c r="EV543" i="14"/>
  <c r="EU543" i="14"/>
  <c r="ET543" i="14"/>
  <c r="ES543" i="14"/>
  <c r="ER543" i="14"/>
  <c r="EQ543" i="14"/>
  <c r="EP543" i="14"/>
  <c r="EO543" i="14"/>
  <c r="EN543" i="14"/>
  <c r="EM543" i="14"/>
  <c r="EL543" i="14"/>
  <c r="EK543" i="14"/>
  <c r="EJ543" i="14"/>
  <c r="EI543" i="14"/>
  <c r="EH543" i="14"/>
  <c r="EG543" i="14"/>
  <c r="EF543" i="14"/>
  <c r="EE543" i="14"/>
  <c r="ED543" i="14"/>
  <c r="EC543" i="14"/>
  <c r="EB543" i="14"/>
  <c r="EA543" i="14"/>
  <c r="DZ543" i="14"/>
  <c r="DY543" i="14"/>
  <c r="DX543" i="14"/>
  <c r="DW543" i="14"/>
  <c r="DV543" i="14"/>
  <c r="DU543" i="14"/>
  <c r="DT543" i="14"/>
  <c r="DS543" i="14"/>
  <c r="DR543" i="14"/>
  <c r="DQ543" i="14"/>
  <c r="DP543" i="14"/>
  <c r="DO543" i="14"/>
  <c r="DN543" i="14"/>
  <c r="DM543" i="14"/>
  <c r="DL543" i="14"/>
  <c r="DK543" i="14"/>
  <c r="DJ543" i="14"/>
  <c r="DI543" i="14"/>
  <c r="DH543" i="14"/>
  <c r="DG543" i="14"/>
  <c r="DF543" i="14"/>
  <c r="DE543" i="14"/>
  <c r="DD543" i="14"/>
  <c r="DC543" i="14"/>
  <c r="DB543" i="14"/>
  <c r="DA543" i="14"/>
  <c r="CZ543" i="14"/>
  <c r="CY543" i="14"/>
  <c r="CX543" i="14"/>
  <c r="CW543" i="14"/>
  <c r="CV543" i="14"/>
  <c r="CU543" i="14"/>
  <c r="CT543" i="14"/>
  <c r="CS543" i="14"/>
  <c r="CR543" i="14"/>
  <c r="CQ543" i="14"/>
  <c r="CP543" i="14"/>
  <c r="CO543" i="14"/>
  <c r="CN543" i="14"/>
  <c r="CM543" i="14"/>
  <c r="CL543" i="14"/>
  <c r="CK543" i="14"/>
  <c r="CJ543" i="14"/>
  <c r="CI543" i="14"/>
  <c r="CH543" i="14"/>
  <c r="CG543" i="14"/>
  <c r="CF543" i="14"/>
  <c r="CE543" i="14"/>
  <c r="CD543" i="14"/>
  <c r="CC543" i="14"/>
  <c r="CB543" i="14"/>
  <c r="CA543" i="14"/>
  <c r="BZ543" i="14"/>
  <c r="BY543" i="14"/>
  <c r="BX543" i="14"/>
  <c r="BW543" i="14"/>
  <c r="BV543" i="14"/>
  <c r="BU543" i="14"/>
  <c r="BT543" i="14"/>
  <c r="BS543" i="14"/>
  <c r="BR543" i="14"/>
  <c r="BQ543" i="14"/>
  <c r="BP543" i="14"/>
  <c r="BO543" i="14"/>
  <c r="BN543" i="14"/>
  <c r="BM543" i="14"/>
  <c r="BL543" i="14"/>
  <c r="BK543" i="14"/>
  <c r="BJ543" i="14"/>
  <c r="BI543" i="14"/>
  <c r="BH543" i="14"/>
  <c r="BG543" i="14"/>
  <c r="BF543" i="14"/>
  <c r="BE543" i="14"/>
  <c r="BD543" i="14"/>
  <c r="BC543" i="14"/>
  <c r="BB543" i="14"/>
  <c r="BA543" i="14"/>
  <c r="AZ543" i="14"/>
  <c r="AY543" i="14"/>
  <c r="AX543" i="14"/>
  <c r="AW543" i="14"/>
  <c r="AV543" i="14"/>
  <c r="AU543" i="14"/>
  <c r="AT543" i="14"/>
  <c r="AS543" i="14"/>
  <c r="AR543" i="14"/>
  <c r="AQ543" i="14"/>
  <c r="AP543" i="14"/>
  <c r="AO543" i="14"/>
  <c r="AN543" i="14"/>
  <c r="AM543" i="14"/>
  <c r="AL543" i="14"/>
  <c r="AK543" i="14"/>
  <c r="AJ543" i="14"/>
  <c r="AI543" i="14"/>
  <c r="AH543" i="14"/>
  <c r="AG543" i="14"/>
  <c r="AF543" i="14"/>
  <c r="AE543" i="14"/>
  <c r="AD543" i="14"/>
  <c r="AC543" i="14"/>
  <c r="AB543" i="14"/>
  <c r="AA543" i="14"/>
  <c r="Z543" i="14"/>
  <c r="Y543" i="14"/>
  <c r="X543" i="14"/>
  <c r="W543" i="14"/>
  <c r="V543" i="14"/>
  <c r="U543" i="14"/>
  <c r="T543" i="14"/>
  <c r="S543" i="14"/>
  <c r="R543" i="14"/>
  <c r="Q543" i="14"/>
  <c r="P543" i="14"/>
  <c r="O543" i="14"/>
  <c r="N543" i="14"/>
  <c r="M543" i="14"/>
  <c r="L543" i="14"/>
  <c r="K543" i="14"/>
  <c r="J543" i="14"/>
  <c r="I543" i="14"/>
  <c r="H543" i="14"/>
  <c r="G543" i="14"/>
  <c r="JB542" i="14"/>
  <c r="JA542" i="14"/>
  <c r="IZ542" i="14"/>
  <c r="IY542" i="14"/>
  <c r="IX542" i="14"/>
  <c r="IW542" i="14"/>
  <c r="IV542" i="14"/>
  <c r="IU542" i="14"/>
  <c r="IT542" i="14"/>
  <c r="IS542" i="14"/>
  <c r="IR542" i="14"/>
  <c r="IQ542" i="14"/>
  <c r="IP542" i="14"/>
  <c r="IO542" i="14"/>
  <c r="IN542" i="14"/>
  <c r="IM542" i="14"/>
  <c r="IL542" i="14"/>
  <c r="IK542" i="14"/>
  <c r="IJ542" i="14"/>
  <c r="II542" i="14"/>
  <c r="IH542" i="14"/>
  <c r="IG542" i="14"/>
  <c r="IF542" i="14"/>
  <c r="IE542" i="14"/>
  <c r="ID542" i="14"/>
  <c r="IC542" i="14"/>
  <c r="IB542" i="14"/>
  <c r="IA542" i="14"/>
  <c r="HZ542" i="14"/>
  <c r="HY542" i="14"/>
  <c r="HX542" i="14"/>
  <c r="HW542" i="14"/>
  <c r="HV542" i="14"/>
  <c r="HU542" i="14"/>
  <c r="HT542" i="14"/>
  <c r="HS542" i="14"/>
  <c r="HR542" i="14"/>
  <c r="HQ542" i="14"/>
  <c r="HP542" i="14"/>
  <c r="HO542" i="14"/>
  <c r="HN542" i="14"/>
  <c r="HM542" i="14"/>
  <c r="HL542" i="14"/>
  <c r="HK542" i="14"/>
  <c r="HJ542" i="14"/>
  <c r="HI542" i="14"/>
  <c r="HH542" i="14"/>
  <c r="HG542" i="14"/>
  <c r="HF542" i="14"/>
  <c r="HE542" i="14"/>
  <c r="HD542" i="14"/>
  <c r="HC542" i="14"/>
  <c r="HB542" i="14"/>
  <c r="HA542" i="14"/>
  <c r="GZ542" i="14"/>
  <c r="GY542" i="14"/>
  <c r="GX542" i="14"/>
  <c r="GW542" i="14"/>
  <c r="GV542" i="14"/>
  <c r="GU542" i="14"/>
  <c r="GT542" i="14"/>
  <c r="GS542" i="14"/>
  <c r="GR542" i="14"/>
  <c r="GQ542" i="14"/>
  <c r="GP542" i="14"/>
  <c r="GO542" i="14"/>
  <c r="GN542" i="14"/>
  <c r="GM542" i="14"/>
  <c r="GL542" i="14"/>
  <c r="GK542" i="14"/>
  <c r="GJ542" i="14"/>
  <c r="GI542" i="14"/>
  <c r="GH542" i="14"/>
  <c r="GG542" i="14"/>
  <c r="GF542" i="14"/>
  <c r="GE542" i="14"/>
  <c r="GD542" i="14"/>
  <c r="GC542" i="14"/>
  <c r="GB542" i="14"/>
  <c r="GA542" i="14"/>
  <c r="FZ542" i="14"/>
  <c r="FY542" i="14"/>
  <c r="FX542" i="14"/>
  <c r="FW542" i="14"/>
  <c r="FV542" i="14"/>
  <c r="FU542" i="14"/>
  <c r="FT542" i="14"/>
  <c r="FS542" i="14"/>
  <c r="FR542" i="14"/>
  <c r="FQ542" i="14"/>
  <c r="FP542" i="14"/>
  <c r="FO542" i="14"/>
  <c r="FN542" i="14"/>
  <c r="FM542" i="14"/>
  <c r="FL542" i="14"/>
  <c r="FK542" i="14"/>
  <c r="FJ542" i="14"/>
  <c r="FI542" i="14"/>
  <c r="FH542" i="14"/>
  <c r="FG542" i="14"/>
  <c r="FF542" i="14"/>
  <c r="FE542" i="14"/>
  <c r="FD542" i="14"/>
  <c r="FC542" i="14"/>
  <c r="FB542" i="14"/>
  <c r="FA542" i="14"/>
  <c r="EZ542" i="14"/>
  <c r="EY542" i="14"/>
  <c r="EX542" i="14"/>
  <c r="EW542" i="14"/>
  <c r="EV542" i="14"/>
  <c r="EU542" i="14"/>
  <c r="ET542" i="14"/>
  <c r="ES542" i="14"/>
  <c r="ER542" i="14"/>
  <c r="EQ542" i="14"/>
  <c r="EP542" i="14"/>
  <c r="EO542" i="14"/>
  <c r="EN542" i="14"/>
  <c r="EM542" i="14"/>
  <c r="EL542" i="14"/>
  <c r="EK542" i="14"/>
  <c r="EJ542" i="14"/>
  <c r="EI542" i="14"/>
  <c r="EH542" i="14"/>
  <c r="EG542" i="14"/>
  <c r="EF542" i="14"/>
  <c r="EE542" i="14"/>
  <c r="ED542" i="14"/>
  <c r="EC542" i="14"/>
  <c r="EB542" i="14"/>
  <c r="EA542" i="14"/>
  <c r="DZ542" i="14"/>
  <c r="DY542" i="14"/>
  <c r="DX542" i="14"/>
  <c r="DW542" i="14"/>
  <c r="DV542" i="14"/>
  <c r="DU542" i="14"/>
  <c r="DT542" i="14"/>
  <c r="DS542" i="14"/>
  <c r="DR542" i="14"/>
  <c r="DQ542" i="14"/>
  <c r="DP542" i="14"/>
  <c r="DO542" i="14"/>
  <c r="DN542" i="14"/>
  <c r="DM542" i="14"/>
  <c r="DL542" i="14"/>
  <c r="DK542" i="14"/>
  <c r="DJ542" i="14"/>
  <c r="DI542" i="14"/>
  <c r="DH542" i="14"/>
  <c r="DG542" i="14"/>
  <c r="DF542" i="14"/>
  <c r="DE542" i="14"/>
  <c r="DD542" i="14"/>
  <c r="DC542" i="14"/>
  <c r="DB542" i="14"/>
  <c r="DA542" i="14"/>
  <c r="CZ542" i="14"/>
  <c r="CY542" i="14"/>
  <c r="CX542" i="14"/>
  <c r="CW542" i="14"/>
  <c r="CV542" i="14"/>
  <c r="CU542" i="14"/>
  <c r="CT542" i="14"/>
  <c r="CS542" i="14"/>
  <c r="CR542" i="14"/>
  <c r="CQ542" i="14"/>
  <c r="CP542" i="14"/>
  <c r="CO542" i="14"/>
  <c r="CN542" i="14"/>
  <c r="CM542" i="14"/>
  <c r="CL542" i="14"/>
  <c r="CK542" i="14"/>
  <c r="CJ542" i="14"/>
  <c r="CI542" i="14"/>
  <c r="CH542" i="14"/>
  <c r="CG542" i="14"/>
  <c r="CF542" i="14"/>
  <c r="CE542" i="14"/>
  <c r="CD542" i="14"/>
  <c r="CC542" i="14"/>
  <c r="CB542" i="14"/>
  <c r="CA542" i="14"/>
  <c r="BZ542" i="14"/>
  <c r="BY542" i="14"/>
  <c r="BX542" i="14"/>
  <c r="BW542" i="14"/>
  <c r="BV542" i="14"/>
  <c r="BU542" i="14"/>
  <c r="BT542" i="14"/>
  <c r="BS542" i="14"/>
  <c r="BR542" i="14"/>
  <c r="BQ542" i="14"/>
  <c r="BP542" i="14"/>
  <c r="BO542" i="14"/>
  <c r="BN542" i="14"/>
  <c r="BM542" i="14"/>
  <c r="BL542" i="14"/>
  <c r="BK542" i="14"/>
  <c r="BJ542" i="14"/>
  <c r="BI542" i="14"/>
  <c r="BH542" i="14"/>
  <c r="BG542" i="14"/>
  <c r="BF542" i="14"/>
  <c r="BE542" i="14"/>
  <c r="BD542" i="14"/>
  <c r="BC542" i="14"/>
  <c r="BB542" i="14"/>
  <c r="BA542" i="14"/>
  <c r="AZ542" i="14"/>
  <c r="AY542" i="14"/>
  <c r="AX542" i="14"/>
  <c r="AW542" i="14"/>
  <c r="AV542" i="14"/>
  <c r="AU542" i="14"/>
  <c r="AT542" i="14"/>
  <c r="AS542" i="14"/>
  <c r="AR542" i="14"/>
  <c r="AQ542" i="14"/>
  <c r="AP542" i="14"/>
  <c r="AO542" i="14"/>
  <c r="AN542" i="14"/>
  <c r="AM542" i="14"/>
  <c r="AL542" i="14"/>
  <c r="AK542" i="14"/>
  <c r="AJ542" i="14"/>
  <c r="AI542" i="14"/>
  <c r="AH542" i="14"/>
  <c r="AG542" i="14"/>
  <c r="AF542" i="14"/>
  <c r="AE542" i="14"/>
  <c r="AD542" i="14"/>
  <c r="AC542" i="14"/>
  <c r="AB542" i="14"/>
  <c r="AA542" i="14"/>
  <c r="Z542" i="14"/>
  <c r="Y542" i="14"/>
  <c r="X542" i="14"/>
  <c r="W542" i="14"/>
  <c r="V542" i="14"/>
  <c r="U542" i="14"/>
  <c r="T542" i="14"/>
  <c r="S542" i="14"/>
  <c r="R542" i="14"/>
  <c r="Q542" i="14"/>
  <c r="P542" i="14"/>
  <c r="O542" i="14"/>
  <c r="N542" i="14"/>
  <c r="M542" i="14"/>
  <c r="L542" i="14"/>
  <c r="K542" i="14"/>
  <c r="J542" i="14"/>
  <c r="I542" i="14"/>
  <c r="H542" i="14"/>
  <c r="G542" i="14"/>
  <c r="JB541" i="14"/>
  <c r="JA541" i="14"/>
  <c r="IZ541" i="14"/>
  <c r="IY541" i="14"/>
  <c r="IX541" i="14"/>
  <c r="IW541" i="14"/>
  <c r="IV541" i="14"/>
  <c r="IU541" i="14"/>
  <c r="IT541" i="14"/>
  <c r="IS541" i="14"/>
  <c r="IR541" i="14"/>
  <c r="IQ541" i="14"/>
  <c r="IP541" i="14"/>
  <c r="IO541" i="14"/>
  <c r="IN541" i="14"/>
  <c r="IM541" i="14"/>
  <c r="IL541" i="14"/>
  <c r="IK541" i="14"/>
  <c r="IJ541" i="14"/>
  <c r="II541" i="14"/>
  <c r="IH541" i="14"/>
  <c r="IG541" i="14"/>
  <c r="IF541" i="14"/>
  <c r="IE541" i="14"/>
  <c r="ID541" i="14"/>
  <c r="IC541" i="14"/>
  <c r="IB541" i="14"/>
  <c r="IA541" i="14"/>
  <c r="HZ541" i="14"/>
  <c r="HY541" i="14"/>
  <c r="HX541" i="14"/>
  <c r="HW541" i="14"/>
  <c r="HV541" i="14"/>
  <c r="HU541" i="14"/>
  <c r="HT541" i="14"/>
  <c r="HS541" i="14"/>
  <c r="HR541" i="14"/>
  <c r="HQ541" i="14"/>
  <c r="HP541" i="14"/>
  <c r="HO541" i="14"/>
  <c r="HN541" i="14"/>
  <c r="HM541" i="14"/>
  <c r="HL541" i="14"/>
  <c r="HK541" i="14"/>
  <c r="HJ541" i="14"/>
  <c r="HI541" i="14"/>
  <c r="HH541" i="14"/>
  <c r="HG541" i="14"/>
  <c r="HF541" i="14"/>
  <c r="HE541" i="14"/>
  <c r="HD541" i="14"/>
  <c r="HC541" i="14"/>
  <c r="HB541" i="14"/>
  <c r="HA541" i="14"/>
  <c r="GZ541" i="14"/>
  <c r="GY541" i="14"/>
  <c r="GX541" i="14"/>
  <c r="GW541" i="14"/>
  <c r="GV541" i="14"/>
  <c r="GU541" i="14"/>
  <c r="GT541" i="14"/>
  <c r="GS541" i="14"/>
  <c r="GR541" i="14"/>
  <c r="GQ541" i="14"/>
  <c r="GP541" i="14"/>
  <c r="GO541" i="14"/>
  <c r="GN541" i="14"/>
  <c r="GM541" i="14"/>
  <c r="GL541" i="14"/>
  <c r="GK541" i="14"/>
  <c r="GJ541" i="14"/>
  <c r="GI541" i="14"/>
  <c r="GH541" i="14"/>
  <c r="GG541" i="14"/>
  <c r="GF541" i="14"/>
  <c r="GE541" i="14"/>
  <c r="GD541" i="14"/>
  <c r="GC541" i="14"/>
  <c r="GB541" i="14"/>
  <c r="GA541" i="14"/>
  <c r="FZ541" i="14"/>
  <c r="FY541" i="14"/>
  <c r="FX541" i="14"/>
  <c r="FW541" i="14"/>
  <c r="FV541" i="14"/>
  <c r="FU541" i="14"/>
  <c r="FT541" i="14"/>
  <c r="FS541" i="14"/>
  <c r="FR541" i="14"/>
  <c r="FQ541" i="14"/>
  <c r="FP541" i="14"/>
  <c r="FO541" i="14"/>
  <c r="FN541" i="14"/>
  <c r="FM541" i="14"/>
  <c r="FL541" i="14"/>
  <c r="FK541" i="14"/>
  <c r="FJ541" i="14"/>
  <c r="FI541" i="14"/>
  <c r="FH541" i="14"/>
  <c r="FG541" i="14"/>
  <c r="FF541" i="14"/>
  <c r="FE541" i="14"/>
  <c r="FD541" i="14"/>
  <c r="FC541" i="14"/>
  <c r="FB541" i="14"/>
  <c r="FA541" i="14"/>
  <c r="EZ541" i="14"/>
  <c r="EY541" i="14"/>
  <c r="EX541" i="14"/>
  <c r="EW541" i="14"/>
  <c r="EV541" i="14"/>
  <c r="EU541" i="14"/>
  <c r="ET541" i="14"/>
  <c r="ES541" i="14"/>
  <c r="ER541" i="14"/>
  <c r="EQ541" i="14"/>
  <c r="EP541" i="14"/>
  <c r="EO541" i="14"/>
  <c r="EN541" i="14"/>
  <c r="EM541" i="14"/>
  <c r="EL541" i="14"/>
  <c r="EK541" i="14"/>
  <c r="EJ541" i="14"/>
  <c r="EI541" i="14"/>
  <c r="EH541" i="14"/>
  <c r="EG541" i="14"/>
  <c r="EF541" i="14"/>
  <c r="EE541" i="14"/>
  <c r="ED541" i="14"/>
  <c r="EC541" i="14"/>
  <c r="EB541" i="14"/>
  <c r="EA541" i="14"/>
  <c r="DZ541" i="14"/>
  <c r="DY541" i="14"/>
  <c r="DX541" i="14"/>
  <c r="DW541" i="14"/>
  <c r="DV541" i="14"/>
  <c r="DU541" i="14"/>
  <c r="DT541" i="14"/>
  <c r="DS541" i="14"/>
  <c r="DR541" i="14"/>
  <c r="DQ541" i="14"/>
  <c r="DP541" i="14"/>
  <c r="DO541" i="14"/>
  <c r="DN541" i="14"/>
  <c r="DM541" i="14"/>
  <c r="DL541" i="14"/>
  <c r="DK541" i="14"/>
  <c r="DJ541" i="14"/>
  <c r="DI541" i="14"/>
  <c r="DH541" i="14"/>
  <c r="DG541" i="14"/>
  <c r="DF541" i="14"/>
  <c r="DE541" i="14"/>
  <c r="DD541" i="14"/>
  <c r="DC541" i="14"/>
  <c r="DB541" i="14"/>
  <c r="DA541" i="14"/>
  <c r="CZ541" i="14"/>
  <c r="CY541" i="14"/>
  <c r="CX541" i="14"/>
  <c r="CW541" i="14"/>
  <c r="CV541" i="14"/>
  <c r="CU541" i="14"/>
  <c r="CT541" i="14"/>
  <c r="CS541" i="14"/>
  <c r="CR541" i="14"/>
  <c r="CQ541" i="14"/>
  <c r="CP541" i="14"/>
  <c r="CO541" i="14"/>
  <c r="CN541" i="14"/>
  <c r="CM541" i="14"/>
  <c r="CL541" i="14"/>
  <c r="CK541" i="14"/>
  <c r="CJ541" i="14"/>
  <c r="CI541" i="14"/>
  <c r="CH541" i="14"/>
  <c r="CG541" i="14"/>
  <c r="CF541" i="14"/>
  <c r="CE541" i="14"/>
  <c r="CD541" i="14"/>
  <c r="CC541" i="14"/>
  <c r="CB541" i="14"/>
  <c r="CA541" i="14"/>
  <c r="BZ541" i="14"/>
  <c r="BY541" i="14"/>
  <c r="BX541" i="14"/>
  <c r="BW541" i="14"/>
  <c r="BV541" i="14"/>
  <c r="BU541" i="14"/>
  <c r="BT541" i="14"/>
  <c r="BS541" i="14"/>
  <c r="BR541" i="14"/>
  <c r="BQ541" i="14"/>
  <c r="BP541" i="14"/>
  <c r="BO541" i="14"/>
  <c r="BN541" i="14"/>
  <c r="BM541" i="14"/>
  <c r="BL541" i="14"/>
  <c r="BK541" i="14"/>
  <c r="BJ541" i="14"/>
  <c r="BI541" i="14"/>
  <c r="BH541" i="14"/>
  <c r="BG541" i="14"/>
  <c r="BF541" i="14"/>
  <c r="BE541" i="14"/>
  <c r="BD541" i="14"/>
  <c r="BC541" i="14"/>
  <c r="BB541" i="14"/>
  <c r="BA541" i="14"/>
  <c r="AZ541" i="14"/>
  <c r="AY541" i="14"/>
  <c r="AX541" i="14"/>
  <c r="AW541" i="14"/>
  <c r="AV541" i="14"/>
  <c r="AU541" i="14"/>
  <c r="AT541" i="14"/>
  <c r="AS541" i="14"/>
  <c r="AR541" i="14"/>
  <c r="AQ541" i="14"/>
  <c r="AP541" i="14"/>
  <c r="AO541" i="14"/>
  <c r="AN541" i="14"/>
  <c r="AM541" i="14"/>
  <c r="AL541" i="14"/>
  <c r="AK541" i="14"/>
  <c r="AJ541" i="14"/>
  <c r="AI541" i="14"/>
  <c r="AH541" i="14"/>
  <c r="AG541" i="14"/>
  <c r="AF541" i="14"/>
  <c r="AE541" i="14"/>
  <c r="AD541" i="14"/>
  <c r="AC541" i="14"/>
  <c r="AB541" i="14"/>
  <c r="AA541" i="14"/>
  <c r="Z541" i="14"/>
  <c r="Y541" i="14"/>
  <c r="X541" i="14"/>
  <c r="W541" i="14"/>
  <c r="V541" i="14"/>
  <c r="U541" i="14"/>
  <c r="T541" i="14"/>
  <c r="S541" i="14"/>
  <c r="R541" i="14"/>
  <c r="Q541" i="14"/>
  <c r="P541" i="14"/>
  <c r="O541" i="14"/>
  <c r="N541" i="14"/>
  <c r="M541" i="14"/>
  <c r="L541" i="14"/>
  <c r="K541" i="14"/>
  <c r="J541" i="14"/>
  <c r="I541" i="14"/>
  <c r="H541" i="14"/>
  <c r="G541" i="14"/>
  <c r="JB540" i="14"/>
  <c r="JA540" i="14"/>
  <c r="IZ540" i="14"/>
  <c r="IY540" i="14"/>
  <c r="IX540" i="14"/>
  <c r="IW540" i="14"/>
  <c r="IV540" i="14"/>
  <c r="IU540" i="14"/>
  <c r="IT540" i="14"/>
  <c r="IS540" i="14"/>
  <c r="IR540" i="14"/>
  <c r="IQ540" i="14"/>
  <c r="IP540" i="14"/>
  <c r="IO540" i="14"/>
  <c r="IN540" i="14"/>
  <c r="IM540" i="14"/>
  <c r="IL540" i="14"/>
  <c r="IK540" i="14"/>
  <c r="IJ540" i="14"/>
  <c r="II540" i="14"/>
  <c r="IH540" i="14"/>
  <c r="IG540" i="14"/>
  <c r="IF540" i="14"/>
  <c r="IE540" i="14"/>
  <c r="ID540" i="14"/>
  <c r="IC540" i="14"/>
  <c r="IB540" i="14"/>
  <c r="IA540" i="14"/>
  <c r="HZ540" i="14"/>
  <c r="HY540" i="14"/>
  <c r="HX540" i="14"/>
  <c r="HW540" i="14"/>
  <c r="HV540" i="14"/>
  <c r="HU540" i="14"/>
  <c r="HT540" i="14"/>
  <c r="HS540" i="14"/>
  <c r="HR540" i="14"/>
  <c r="HQ540" i="14"/>
  <c r="HP540" i="14"/>
  <c r="HO540" i="14"/>
  <c r="HN540" i="14"/>
  <c r="HM540" i="14"/>
  <c r="HL540" i="14"/>
  <c r="HK540" i="14"/>
  <c r="HJ540" i="14"/>
  <c r="HI540" i="14"/>
  <c r="HH540" i="14"/>
  <c r="HG540" i="14"/>
  <c r="HF540" i="14"/>
  <c r="HE540" i="14"/>
  <c r="HD540" i="14"/>
  <c r="HC540" i="14"/>
  <c r="HB540" i="14"/>
  <c r="HA540" i="14"/>
  <c r="GZ540" i="14"/>
  <c r="GY540" i="14"/>
  <c r="GX540" i="14"/>
  <c r="GW540" i="14"/>
  <c r="GV540" i="14"/>
  <c r="GU540" i="14"/>
  <c r="GT540" i="14"/>
  <c r="GS540" i="14"/>
  <c r="GR540" i="14"/>
  <c r="GQ540" i="14"/>
  <c r="GP540" i="14"/>
  <c r="GO540" i="14"/>
  <c r="GN540" i="14"/>
  <c r="GM540" i="14"/>
  <c r="GL540" i="14"/>
  <c r="GK540" i="14"/>
  <c r="GJ540" i="14"/>
  <c r="GI540" i="14"/>
  <c r="GH540" i="14"/>
  <c r="GG540" i="14"/>
  <c r="GF540" i="14"/>
  <c r="GE540" i="14"/>
  <c r="GD540" i="14"/>
  <c r="GC540" i="14"/>
  <c r="GB540" i="14"/>
  <c r="GA540" i="14"/>
  <c r="FZ540" i="14"/>
  <c r="FY540" i="14"/>
  <c r="FX540" i="14"/>
  <c r="FW540" i="14"/>
  <c r="FV540" i="14"/>
  <c r="FU540" i="14"/>
  <c r="FT540" i="14"/>
  <c r="FS540" i="14"/>
  <c r="FR540" i="14"/>
  <c r="FQ540" i="14"/>
  <c r="FP540" i="14"/>
  <c r="FO540" i="14"/>
  <c r="FN540" i="14"/>
  <c r="FM540" i="14"/>
  <c r="FL540" i="14"/>
  <c r="FK540" i="14"/>
  <c r="FJ540" i="14"/>
  <c r="FI540" i="14"/>
  <c r="FH540" i="14"/>
  <c r="FG540" i="14"/>
  <c r="FF540" i="14"/>
  <c r="FE540" i="14"/>
  <c r="FD540" i="14"/>
  <c r="FC540" i="14"/>
  <c r="FB540" i="14"/>
  <c r="FA540" i="14"/>
  <c r="EZ540" i="14"/>
  <c r="EY540" i="14"/>
  <c r="EX540" i="14"/>
  <c r="EW540" i="14"/>
  <c r="EV540" i="14"/>
  <c r="EU540" i="14"/>
  <c r="ET540" i="14"/>
  <c r="ES540" i="14"/>
  <c r="ER540" i="14"/>
  <c r="EQ540" i="14"/>
  <c r="EP540" i="14"/>
  <c r="EO540" i="14"/>
  <c r="EN540" i="14"/>
  <c r="EM540" i="14"/>
  <c r="EL540" i="14"/>
  <c r="EK540" i="14"/>
  <c r="EJ540" i="14"/>
  <c r="EI540" i="14"/>
  <c r="EH540" i="14"/>
  <c r="EG540" i="14"/>
  <c r="EF540" i="14"/>
  <c r="EE540" i="14"/>
  <c r="ED540" i="14"/>
  <c r="EC540" i="14"/>
  <c r="EB540" i="14"/>
  <c r="EA540" i="14"/>
  <c r="DZ540" i="14"/>
  <c r="DY540" i="14"/>
  <c r="DX540" i="14"/>
  <c r="DW540" i="14"/>
  <c r="DV540" i="14"/>
  <c r="DU540" i="14"/>
  <c r="DT540" i="14"/>
  <c r="DS540" i="14"/>
  <c r="DR540" i="14"/>
  <c r="DQ540" i="14"/>
  <c r="DP540" i="14"/>
  <c r="DO540" i="14"/>
  <c r="DN540" i="14"/>
  <c r="DM540" i="14"/>
  <c r="DL540" i="14"/>
  <c r="DK540" i="14"/>
  <c r="DJ540" i="14"/>
  <c r="DI540" i="14"/>
  <c r="DH540" i="14"/>
  <c r="DG540" i="14"/>
  <c r="DF540" i="14"/>
  <c r="DE540" i="14"/>
  <c r="DD540" i="14"/>
  <c r="DC540" i="14"/>
  <c r="DB540" i="14"/>
  <c r="DA540" i="14"/>
  <c r="CZ540" i="14"/>
  <c r="CY540" i="14"/>
  <c r="CX540" i="14"/>
  <c r="CW540" i="14"/>
  <c r="CV540" i="14"/>
  <c r="CU540" i="14"/>
  <c r="CT540" i="14"/>
  <c r="CS540" i="14"/>
  <c r="CR540" i="14"/>
  <c r="CQ540" i="14"/>
  <c r="CP540" i="14"/>
  <c r="CO540" i="14"/>
  <c r="CN540" i="14"/>
  <c r="CM540" i="14"/>
  <c r="CL540" i="14"/>
  <c r="CK540" i="14"/>
  <c r="CJ540" i="14"/>
  <c r="CI540" i="14"/>
  <c r="CH540" i="14"/>
  <c r="CG540" i="14"/>
  <c r="CF540" i="14"/>
  <c r="CE540" i="14"/>
  <c r="CD540" i="14"/>
  <c r="CC540" i="14"/>
  <c r="CB540" i="14"/>
  <c r="CA540" i="14"/>
  <c r="BZ540" i="14"/>
  <c r="BY540" i="14"/>
  <c r="BX540" i="14"/>
  <c r="BW540" i="14"/>
  <c r="BV540" i="14"/>
  <c r="BU540" i="14"/>
  <c r="BT540" i="14"/>
  <c r="BS540" i="14"/>
  <c r="BR540" i="14"/>
  <c r="BQ540" i="14"/>
  <c r="BP540" i="14"/>
  <c r="BO540" i="14"/>
  <c r="BN540" i="14"/>
  <c r="BM540" i="14"/>
  <c r="BL540" i="14"/>
  <c r="BK540" i="14"/>
  <c r="BJ540" i="14"/>
  <c r="BI540" i="14"/>
  <c r="BH540" i="14"/>
  <c r="BG540" i="14"/>
  <c r="BF540" i="14"/>
  <c r="BE540" i="14"/>
  <c r="BD540" i="14"/>
  <c r="BC540" i="14"/>
  <c r="BB540" i="14"/>
  <c r="BA540" i="14"/>
  <c r="AZ540" i="14"/>
  <c r="AY540" i="14"/>
  <c r="AX540" i="14"/>
  <c r="AW540" i="14"/>
  <c r="AV540" i="14"/>
  <c r="AU540" i="14"/>
  <c r="AT540" i="14"/>
  <c r="AS540" i="14"/>
  <c r="AR540" i="14"/>
  <c r="AQ540" i="14"/>
  <c r="AP540" i="14"/>
  <c r="AO540" i="14"/>
  <c r="AN540" i="14"/>
  <c r="AM540" i="14"/>
  <c r="AL540" i="14"/>
  <c r="AK540" i="14"/>
  <c r="AJ540" i="14"/>
  <c r="AI540" i="14"/>
  <c r="AH540" i="14"/>
  <c r="AG540" i="14"/>
  <c r="AF540" i="14"/>
  <c r="AE540" i="14"/>
  <c r="AD540" i="14"/>
  <c r="AC540" i="14"/>
  <c r="AB540" i="14"/>
  <c r="AA540" i="14"/>
  <c r="Z540" i="14"/>
  <c r="Y540" i="14"/>
  <c r="X540" i="14"/>
  <c r="W540" i="14"/>
  <c r="V540" i="14"/>
  <c r="U540" i="14"/>
  <c r="T540" i="14"/>
  <c r="S540" i="14"/>
  <c r="R540" i="14"/>
  <c r="Q540" i="14"/>
  <c r="P540" i="14"/>
  <c r="O540" i="14"/>
  <c r="N540" i="14"/>
  <c r="M540" i="14"/>
  <c r="L540" i="14"/>
  <c r="K540" i="14"/>
  <c r="J540" i="14"/>
  <c r="I540" i="14"/>
  <c r="H540" i="14"/>
  <c r="G540" i="14"/>
  <c r="JB539" i="14"/>
  <c r="JA539" i="14"/>
  <c r="IZ539" i="14"/>
  <c r="IY539" i="14"/>
  <c r="IX539" i="14"/>
  <c r="IW539" i="14"/>
  <c r="IV539" i="14"/>
  <c r="IU539" i="14"/>
  <c r="IT539" i="14"/>
  <c r="IS539" i="14"/>
  <c r="IR539" i="14"/>
  <c r="IQ539" i="14"/>
  <c r="IP539" i="14"/>
  <c r="IO539" i="14"/>
  <c r="IN539" i="14"/>
  <c r="IM539" i="14"/>
  <c r="IL539" i="14"/>
  <c r="IK539" i="14"/>
  <c r="IJ539" i="14"/>
  <c r="II539" i="14"/>
  <c r="IH539" i="14"/>
  <c r="IG539" i="14"/>
  <c r="IF539" i="14"/>
  <c r="IE539" i="14"/>
  <c r="ID539" i="14"/>
  <c r="IC539" i="14"/>
  <c r="IB539" i="14"/>
  <c r="IA539" i="14"/>
  <c r="HZ539" i="14"/>
  <c r="HY539" i="14"/>
  <c r="HX539" i="14"/>
  <c r="HW539" i="14"/>
  <c r="HV539" i="14"/>
  <c r="HU539" i="14"/>
  <c r="HT539" i="14"/>
  <c r="HS539" i="14"/>
  <c r="HR539" i="14"/>
  <c r="HQ539" i="14"/>
  <c r="HP539" i="14"/>
  <c r="HO539" i="14"/>
  <c r="HN539" i="14"/>
  <c r="HM539" i="14"/>
  <c r="HL539" i="14"/>
  <c r="HK539" i="14"/>
  <c r="HJ539" i="14"/>
  <c r="HI539" i="14"/>
  <c r="HH539" i="14"/>
  <c r="HG539" i="14"/>
  <c r="HF539" i="14"/>
  <c r="HE539" i="14"/>
  <c r="HD539" i="14"/>
  <c r="HC539" i="14"/>
  <c r="HB539" i="14"/>
  <c r="HA539" i="14"/>
  <c r="GZ539" i="14"/>
  <c r="GY539" i="14"/>
  <c r="GX539" i="14"/>
  <c r="GW539" i="14"/>
  <c r="GV539" i="14"/>
  <c r="GU539" i="14"/>
  <c r="GT539" i="14"/>
  <c r="GS539" i="14"/>
  <c r="GR539" i="14"/>
  <c r="GQ539" i="14"/>
  <c r="GP539" i="14"/>
  <c r="GO539" i="14"/>
  <c r="GN539" i="14"/>
  <c r="GM539" i="14"/>
  <c r="GL539" i="14"/>
  <c r="GK539" i="14"/>
  <c r="GJ539" i="14"/>
  <c r="GI539" i="14"/>
  <c r="GH539" i="14"/>
  <c r="GG539" i="14"/>
  <c r="GF539" i="14"/>
  <c r="GE539" i="14"/>
  <c r="GD539" i="14"/>
  <c r="GC539" i="14"/>
  <c r="GB539" i="14"/>
  <c r="GA539" i="14"/>
  <c r="FZ539" i="14"/>
  <c r="FY539" i="14"/>
  <c r="FX539" i="14"/>
  <c r="FW539" i="14"/>
  <c r="FV539" i="14"/>
  <c r="FU539" i="14"/>
  <c r="FT539" i="14"/>
  <c r="FS539" i="14"/>
  <c r="FR539" i="14"/>
  <c r="FQ539" i="14"/>
  <c r="FP539" i="14"/>
  <c r="FO539" i="14"/>
  <c r="FN539" i="14"/>
  <c r="FM539" i="14"/>
  <c r="FL539" i="14"/>
  <c r="FK539" i="14"/>
  <c r="FJ539" i="14"/>
  <c r="FI539" i="14"/>
  <c r="FH539" i="14"/>
  <c r="FG539" i="14"/>
  <c r="FF539" i="14"/>
  <c r="FE539" i="14"/>
  <c r="FD539" i="14"/>
  <c r="FC539" i="14"/>
  <c r="FB539" i="14"/>
  <c r="FA539" i="14"/>
  <c r="EZ539" i="14"/>
  <c r="EY539" i="14"/>
  <c r="EX539" i="14"/>
  <c r="EW539" i="14"/>
  <c r="EV539" i="14"/>
  <c r="EU539" i="14"/>
  <c r="ET539" i="14"/>
  <c r="ES539" i="14"/>
  <c r="ER539" i="14"/>
  <c r="EQ539" i="14"/>
  <c r="EP539" i="14"/>
  <c r="EO539" i="14"/>
  <c r="EN539" i="14"/>
  <c r="EM539" i="14"/>
  <c r="EL539" i="14"/>
  <c r="EK539" i="14"/>
  <c r="EJ539" i="14"/>
  <c r="EI539" i="14"/>
  <c r="EH539" i="14"/>
  <c r="EG539" i="14"/>
  <c r="EF539" i="14"/>
  <c r="EE539" i="14"/>
  <c r="ED539" i="14"/>
  <c r="EC539" i="14"/>
  <c r="EB539" i="14"/>
  <c r="EA539" i="14"/>
  <c r="DZ539" i="14"/>
  <c r="DY539" i="14"/>
  <c r="DX539" i="14"/>
  <c r="DW539" i="14"/>
  <c r="DV539" i="14"/>
  <c r="DU539" i="14"/>
  <c r="DT539" i="14"/>
  <c r="DS539" i="14"/>
  <c r="DR539" i="14"/>
  <c r="DQ539" i="14"/>
  <c r="DP539" i="14"/>
  <c r="DO539" i="14"/>
  <c r="DN539" i="14"/>
  <c r="DM539" i="14"/>
  <c r="DL539" i="14"/>
  <c r="DK539" i="14"/>
  <c r="DJ539" i="14"/>
  <c r="DI539" i="14"/>
  <c r="DH539" i="14"/>
  <c r="DG539" i="14"/>
  <c r="DF539" i="14"/>
  <c r="DE539" i="14"/>
  <c r="DD539" i="14"/>
  <c r="DC539" i="14"/>
  <c r="DB539" i="14"/>
  <c r="DA539" i="14"/>
  <c r="CZ539" i="14"/>
  <c r="CY539" i="14"/>
  <c r="CX539" i="14"/>
  <c r="CW539" i="14"/>
  <c r="CV539" i="14"/>
  <c r="CU539" i="14"/>
  <c r="CT539" i="14"/>
  <c r="CS539" i="14"/>
  <c r="CR539" i="14"/>
  <c r="CQ539" i="14"/>
  <c r="CP539" i="14"/>
  <c r="CO539" i="14"/>
  <c r="CN539" i="14"/>
  <c r="CM539" i="14"/>
  <c r="CL539" i="14"/>
  <c r="CK539" i="14"/>
  <c r="CJ539" i="14"/>
  <c r="CI539" i="14"/>
  <c r="CH539" i="14"/>
  <c r="CG539" i="14"/>
  <c r="CF539" i="14"/>
  <c r="CE539" i="14"/>
  <c r="CD539" i="14"/>
  <c r="CC539" i="14"/>
  <c r="CB539" i="14"/>
  <c r="CA539" i="14"/>
  <c r="BZ539" i="14"/>
  <c r="BY539" i="14"/>
  <c r="BX539" i="14"/>
  <c r="BW539" i="14"/>
  <c r="BV539" i="14"/>
  <c r="BU539" i="14"/>
  <c r="BT539" i="14"/>
  <c r="BS539" i="14"/>
  <c r="BR539" i="14"/>
  <c r="BQ539" i="14"/>
  <c r="BP539" i="14"/>
  <c r="BO539" i="14"/>
  <c r="BN539" i="14"/>
  <c r="BM539" i="14"/>
  <c r="BL539" i="14"/>
  <c r="BK539" i="14"/>
  <c r="BJ539" i="14"/>
  <c r="BI539" i="14"/>
  <c r="BH539" i="14"/>
  <c r="BG539" i="14"/>
  <c r="BF539" i="14"/>
  <c r="BE539" i="14"/>
  <c r="BD539" i="14"/>
  <c r="BC539" i="14"/>
  <c r="BB539" i="14"/>
  <c r="BA539" i="14"/>
  <c r="AZ539" i="14"/>
  <c r="AY539" i="14"/>
  <c r="AX539" i="14"/>
  <c r="AW539" i="14"/>
  <c r="AV539" i="14"/>
  <c r="AU539" i="14"/>
  <c r="AT539" i="14"/>
  <c r="AS539" i="14"/>
  <c r="AR539" i="14"/>
  <c r="AQ539" i="14"/>
  <c r="AP539" i="14"/>
  <c r="AO539" i="14"/>
  <c r="AN539" i="14"/>
  <c r="AM539" i="14"/>
  <c r="AL539" i="14"/>
  <c r="AK539" i="14"/>
  <c r="AJ539" i="14"/>
  <c r="AI539" i="14"/>
  <c r="AH539" i="14"/>
  <c r="AG539" i="14"/>
  <c r="AF539" i="14"/>
  <c r="AE539" i="14"/>
  <c r="AD539" i="14"/>
  <c r="AC539" i="14"/>
  <c r="AB539" i="14"/>
  <c r="AA539" i="14"/>
  <c r="Z539" i="14"/>
  <c r="Y539" i="14"/>
  <c r="X539" i="14"/>
  <c r="W539" i="14"/>
  <c r="V539" i="14"/>
  <c r="U539" i="14"/>
  <c r="T539" i="14"/>
  <c r="S539" i="14"/>
  <c r="R539" i="14"/>
  <c r="Q539" i="14"/>
  <c r="P539" i="14"/>
  <c r="O539" i="14"/>
  <c r="N539" i="14"/>
  <c r="M539" i="14"/>
  <c r="L539" i="14"/>
  <c r="K539" i="14"/>
  <c r="J539" i="14"/>
  <c r="I539" i="14"/>
  <c r="H539" i="14"/>
  <c r="G539" i="14"/>
  <c r="JB538" i="14"/>
  <c r="JA538" i="14"/>
  <c r="IZ538" i="14"/>
  <c r="IY538" i="14"/>
  <c r="IX538" i="14"/>
  <c r="IW538" i="14"/>
  <c r="IV538" i="14"/>
  <c r="IU538" i="14"/>
  <c r="IT538" i="14"/>
  <c r="IS538" i="14"/>
  <c r="IR538" i="14"/>
  <c r="IQ538" i="14"/>
  <c r="IP538" i="14"/>
  <c r="IO538" i="14"/>
  <c r="IN538" i="14"/>
  <c r="IM538" i="14"/>
  <c r="IL538" i="14"/>
  <c r="IK538" i="14"/>
  <c r="IJ538" i="14"/>
  <c r="II538" i="14"/>
  <c r="IH538" i="14"/>
  <c r="IG538" i="14"/>
  <c r="IF538" i="14"/>
  <c r="IE538" i="14"/>
  <c r="ID538" i="14"/>
  <c r="IC538" i="14"/>
  <c r="IB538" i="14"/>
  <c r="IA538" i="14"/>
  <c r="HZ538" i="14"/>
  <c r="HY538" i="14"/>
  <c r="HX538" i="14"/>
  <c r="HW538" i="14"/>
  <c r="HV538" i="14"/>
  <c r="HU538" i="14"/>
  <c r="HT538" i="14"/>
  <c r="HS538" i="14"/>
  <c r="HR538" i="14"/>
  <c r="HQ538" i="14"/>
  <c r="HP538" i="14"/>
  <c r="HO538" i="14"/>
  <c r="HN538" i="14"/>
  <c r="HM538" i="14"/>
  <c r="HL538" i="14"/>
  <c r="HK538" i="14"/>
  <c r="HJ538" i="14"/>
  <c r="HI538" i="14"/>
  <c r="HH538" i="14"/>
  <c r="HG538" i="14"/>
  <c r="HF538" i="14"/>
  <c r="HE538" i="14"/>
  <c r="HD538" i="14"/>
  <c r="HC538" i="14"/>
  <c r="HB538" i="14"/>
  <c r="HA538" i="14"/>
  <c r="GZ538" i="14"/>
  <c r="GY538" i="14"/>
  <c r="GX538" i="14"/>
  <c r="GW538" i="14"/>
  <c r="GV538" i="14"/>
  <c r="GU538" i="14"/>
  <c r="GT538" i="14"/>
  <c r="GS538" i="14"/>
  <c r="GR538" i="14"/>
  <c r="GQ538" i="14"/>
  <c r="GP538" i="14"/>
  <c r="GO538" i="14"/>
  <c r="GN538" i="14"/>
  <c r="GM538" i="14"/>
  <c r="GL538" i="14"/>
  <c r="GK538" i="14"/>
  <c r="GJ538" i="14"/>
  <c r="GI538" i="14"/>
  <c r="GH538" i="14"/>
  <c r="GG538" i="14"/>
  <c r="GF538" i="14"/>
  <c r="GE538" i="14"/>
  <c r="GD538" i="14"/>
  <c r="GC538" i="14"/>
  <c r="GB538" i="14"/>
  <c r="GA538" i="14"/>
  <c r="FZ538" i="14"/>
  <c r="FY538" i="14"/>
  <c r="FX538" i="14"/>
  <c r="FW538" i="14"/>
  <c r="FV538" i="14"/>
  <c r="FU538" i="14"/>
  <c r="FT538" i="14"/>
  <c r="FS538" i="14"/>
  <c r="FR538" i="14"/>
  <c r="FQ538" i="14"/>
  <c r="FP538" i="14"/>
  <c r="FO538" i="14"/>
  <c r="FN538" i="14"/>
  <c r="FM538" i="14"/>
  <c r="FL538" i="14"/>
  <c r="FK538" i="14"/>
  <c r="FJ538" i="14"/>
  <c r="FI538" i="14"/>
  <c r="FH538" i="14"/>
  <c r="FG538" i="14"/>
  <c r="FF538" i="14"/>
  <c r="FE538" i="14"/>
  <c r="FD538" i="14"/>
  <c r="FC538" i="14"/>
  <c r="FB538" i="14"/>
  <c r="FA538" i="14"/>
  <c r="EZ538" i="14"/>
  <c r="EY538" i="14"/>
  <c r="EX538" i="14"/>
  <c r="EW538" i="14"/>
  <c r="EV538" i="14"/>
  <c r="EU538" i="14"/>
  <c r="ET538" i="14"/>
  <c r="ES538" i="14"/>
  <c r="ER538" i="14"/>
  <c r="EQ538" i="14"/>
  <c r="EP538" i="14"/>
  <c r="EO538" i="14"/>
  <c r="EN538" i="14"/>
  <c r="EM538" i="14"/>
  <c r="EL538" i="14"/>
  <c r="EK538" i="14"/>
  <c r="EJ538" i="14"/>
  <c r="EI538" i="14"/>
  <c r="EH538" i="14"/>
  <c r="EG538" i="14"/>
  <c r="EF538" i="14"/>
  <c r="EE538" i="14"/>
  <c r="ED538" i="14"/>
  <c r="EC538" i="14"/>
  <c r="EB538" i="14"/>
  <c r="EA538" i="14"/>
  <c r="DZ538" i="14"/>
  <c r="DY538" i="14"/>
  <c r="DX538" i="14"/>
  <c r="DW538" i="14"/>
  <c r="DV538" i="14"/>
  <c r="DU538" i="14"/>
  <c r="DT538" i="14"/>
  <c r="DS538" i="14"/>
  <c r="DR538" i="14"/>
  <c r="DQ538" i="14"/>
  <c r="DP538" i="14"/>
  <c r="DO538" i="14"/>
  <c r="DN538" i="14"/>
  <c r="DM538" i="14"/>
  <c r="DL538" i="14"/>
  <c r="DK538" i="14"/>
  <c r="DJ538" i="14"/>
  <c r="DI538" i="14"/>
  <c r="DH538" i="14"/>
  <c r="DG538" i="14"/>
  <c r="DF538" i="14"/>
  <c r="DE538" i="14"/>
  <c r="DD538" i="14"/>
  <c r="DC538" i="14"/>
  <c r="DB538" i="14"/>
  <c r="DA538" i="14"/>
  <c r="CZ538" i="14"/>
  <c r="CY538" i="14"/>
  <c r="CX538" i="14"/>
  <c r="CW538" i="14"/>
  <c r="CV538" i="14"/>
  <c r="CU538" i="14"/>
  <c r="CT538" i="14"/>
  <c r="CS538" i="14"/>
  <c r="CR538" i="14"/>
  <c r="CQ538" i="14"/>
  <c r="CP538" i="14"/>
  <c r="CO538" i="14"/>
  <c r="CN538" i="14"/>
  <c r="CM538" i="14"/>
  <c r="CL538" i="14"/>
  <c r="CK538" i="14"/>
  <c r="CJ538" i="14"/>
  <c r="CI538" i="14"/>
  <c r="CH538" i="14"/>
  <c r="CG538" i="14"/>
  <c r="CF538" i="14"/>
  <c r="CE538" i="14"/>
  <c r="CD538" i="14"/>
  <c r="CC538" i="14"/>
  <c r="CB538" i="14"/>
  <c r="CA538" i="14"/>
  <c r="BZ538" i="14"/>
  <c r="BY538" i="14"/>
  <c r="BX538" i="14"/>
  <c r="BW538" i="14"/>
  <c r="BV538" i="14"/>
  <c r="BU538" i="14"/>
  <c r="BT538" i="14"/>
  <c r="BS538" i="14"/>
  <c r="BR538" i="14"/>
  <c r="BQ538" i="14"/>
  <c r="BP538" i="14"/>
  <c r="BO538" i="14"/>
  <c r="BN538" i="14"/>
  <c r="BM538" i="14"/>
  <c r="BL538" i="14"/>
  <c r="BK538" i="14"/>
  <c r="BJ538" i="14"/>
  <c r="BI538" i="14"/>
  <c r="BH538" i="14"/>
  <c r="BG538" i="14"/>
  <c r="BF538" i="14"/>
  <c r="BE538" i="14"/>
  <c r="BD538" i="14"/>
  <c r="BC538" i="14"/>
  <c r="BB538" i="14"/>
  <c r="BA538" i="14"/>
  <c r="AZ538" i="14"/>
  <c r="AY538" i="14"/>
  <c r="AX538" i="14"/>
  <c r="AW538" i="14"/>
  <c r="AV538" i="14"/>
  <c r="AU538" i="14"/>
  <c r="AT538" i="14"/>
  <c r="AS538" i="14"/>
  <c r="AR538" i="14"/>
  <c r="AQ538" i="14"/>
  <c r="AP538" i="14"/>
  <c r="AO538" i="14"/>
  <c r="AN538" i="14"/>
  <c r="AM538" i="14"/>
  <c r="AL538" i="14"/>
  <c r="AK538" i="14"/>
  <c r="AJ538" i="14"/>
  <c r="AI538" i="14"/>
  <c r="AH538" i="14"/>
  <c r="AG538" i="14"/>
  <c r="AF538" i="14"/>
  <c r="AE538" i="14"/>
  <c r="AD538" i="14"/>
  <c r="AC538" i="14"/>
  <c r="AB538" i="14"/>
  <c r="AA538" i="14"/>
  <c r="Z538" i="14"/>
  <c r="Y538" i="14"/>
  <c r="X538" i="14"/>
  <c r="W538" i="14"/>
  <c r="V538" i="14"/>
  <c r="U538" i="14"/>
  <c r="T538" i="14"/>
  <c r="S538" i="14"/>
  <c r="R538" i="14"/>
  <c r="Q538" i="14"/>
  <c r="P538" i="14"/>
  <c r="O538" i="14"/>
  <c r="N538" i="14"/>
  <c r="M538" i="14"/>
  <c r="L538" i="14"/>
  <c r="K538" i="14"/>
  <c r="J538" i="14"/>
  <c r="I538" i="14"/>
  <c r="H538" i="14"/>
  <c r="G538" i="14"/>
  <c r="JB537" i="14"/>
  <c r="JA537" i="14"/>
  <c r="IZ537" i="14"/>
  <c r="IY537" i="14"/>
  <c r="IX537" i="14"/>
  <c r="IW537" i="14"/>
  <c r="IV537" i="14"/>
  <c r="IU537" i="14"/>
  <c r="IT537" i="14"/>
  <c r="IS537" i="14"/>
  <c r="IR537" i="14"/>
  <c r="IQ537" i="14"/>
  <c r="IP537" i="14"/>
  <c r="IO537" i="14"/>
  <c r="IN537" i="14"/>
  <c r="IM537" i="14"/>
  <c r="IL537" i="14"/>
  <c r="IK537" i="14"/>
  <c r="IJ537" i="14"/>
  <c r="II537" i="14"/>
  <c r="IH537" i="14"/>
  <c r="IG537" i="14"/>
  <c r="IF537" i="14"/>
  <c r="IE537" i="14"/>
  <c r="ID537" i="14"/>
  <c r="IC537" i="14"/>
  <c r="IB537" i="14"/>
  <c r="IA537" i="14"/>
  <c r="HZ537" i="14"/>
  <c r="HY537" i="14"/>
  <c r="HX537" i="14"/>
  <c r="HW537" i="14"/>
  <c r="HV537" i="14"/>
  <c r="HU537" i="14"/>
  <c r="HT537" i="14"/>
  <c r="HS537" i="14"/>
  <c r="HR537" i="14"/>
  <c r="HQ537" i="14"/>
  <c r="HP537" i="14"/>
  <c r="HO537" i="14"/>
  <c r="HN537" i="14"/>
  <c r="HM537" i="14"/>
  <c r="HL537" i="14"/>
  <c r="HK537" i="14"/>
  <c r="HJ537" i="14"/>
  <c r="HI537" i="14"/>
  <c r="HH537" i="14"/>
  <c r="HG537" i="14"/>
  <c r="HF537" i="14"/>
  <c r="HE537" i="14"/>
  <c r="HD537" i="14"/>
  <c r="HC537" i="14"/>
  <c r="HB537" i="14"/>
  <c r="HA537" i="14"/>
  <c r="GZ537" i="14"/>
  <c r="GY537" i="14"/>
  <c r="GX537" i="14"/>
  <c r="GW537" i="14"/>
  <c r="GV537" i="14"/>
  <c r="GU537" i="14"/>
  <c r="GT537" i="14"/>
  <c r="GS537" i="14"/>
  <c r="GR537" i="14"/>
  <c r="GQ537" i="14"/>
  <c r="GP537" i="14"/>
  <c r="GO537" i="14"/>
  <c r="GN537" i="14"/>
  <c r="GM537" i="14"/>
  <c r="GL537" i="14"/>
  <c r="GK537" i="14"/>
  <c r="GJ537" i="14"/>
  <c r="GI537" i="14"/>
  <c r="GH537" i="14"/>
  <c r="GG537" i="14"/>
  <c r="GF537" i="14"/>
  <c r="GE537" i="14"/>
  <c r="GD537" i="14"/>
  <c r="GC537" i="14"/>
  <c r="GB537" i="14"/>
  <c r="GA537" i="14"/>
  <c r="FZ537" i="14"/>
  <c r="FY537" i="14"/>
  <c r="FX537" i="14"/>
  <c r="FW537" i="14"/>
  <c r="FV537" i="14"/>
  <c r="FU537" i="14"/>
  <c r="FT537" i="14"/>
  <c r="FS537" i="14"/>
  <c r="FR537" i="14"/>
  <c r="FQ537" i="14"/>
  <c r="FP537" i="14"/>
  <c r="FO537" i="14"/>
  <c r="FN537" i="14"/>
  <c r="FM537" i="14"/>
  <c r="FL537" i="14"/>
  <c r="FK537" i="14"/>
  <c r="FJ537" i="14"/>
  <c r="FI537" i="14"/>
  <c r="FH537" i="14"/>
  <c r="FG537" i="14"/>
  <c r="FF537" i="14"/>
  <c r="FE537" i="14"/>
  <c r="FD537" i="14"/>
  <c r="FC537" i="14"/>
  <c r="FB537" i="14"/>
  <c r="FA537" i="14"/>
  <c r="EZ537" i="14"/>
  <c r="EY537" i="14"/>
  <c r="EX537" i="14"/>
  <c r="EW537" i="14"/>
  <c r="EV537" i="14"/>
  <c r="EU537" i="14"/>
  <c r="ET537" i="14"/>
  <c r="ES537" i="14"/>
  <c r="ER537" i="14"/>
  <c r="EQ537" i="14"/>
  <c r="EP537" i="14"/>
  <c r="EO537" i="14"/>
  <c r="EN537" i="14"/>
  <c r="EM537" i="14"/>
  <c r="EL537" i="14"/>
  <c r="EK537" i="14"/>
  <c r="EJ537" i="14"/>
  <c r="EI537" i="14"/>
  <c r="EH537" i="14"/>
  <c r="EG537" i="14"/>
  <c r="EF537" i="14"/>
  <c r="EE537" i="14"/>
  <c r="ED537" i="14"/>
  <c r="EC537" i="14"/>
  <c r="EB537" i="14"/>
  <c r="EA537" i="14"/>
  <c r="DZ537" i="14"/>
  <c r="DY537" i="14"/>
  <c r="DX537" i="14"/>
  <c r="DW537" i="14"/>
  <c r="DV537" i="14"/>
  <c r="DU537" i="14"/>
  <c r="DT537" i="14"/>
  <c r="DS537" i="14"/>
  <c r="DR537" i="14"/>
  <c r="DQ537" i="14"/>
  <c r="DP537" i="14"/>
  <c r="DO537" i="14"/>
  <c r="DN537" i="14"/>
  <c r="DM537" i="14"/>
  <c r="DL537" i="14"/>
  <c r="DK537" i="14"/>
  <c r="DJ537" i="14"/>
  <c r="DI537" i="14"/>
  <c r="DH537" i="14"/>
  <c r="DG537" i="14"/>
  <c r="DF537" i="14"/>
  <c r="DE537" i="14"/>
  <c r="DD537" i="14"/>
  <c r="DC537" i="14"/>
  <c r="DB537" i="14"/>
  <c r="DA537" i="14"/>
  <c r="CZ537" i="14"/>
  <c r="CY537" i="14"/>
  <c r="CX537" i="14"/>
  <c r="CW537" i="14"/>
  <c r="CV537" i="14"/>
  <c r="CU537" i="14"/>
  <c r="CT537" i="14"/>
  <c r="CS537" i="14"/>
  <c r="CR537" i="14"/>
  <c r="CQ537" i="14"/>
  <c r="CP537" i="14"/>
  <c r="CO537" i="14"/>
  <c r="CN537" i="14"/>
  <c r="CM537" i="14"/>
  <c r="CL537" i="14"/>
  <c r="CK537" i="14"/>
  <c r="CJ537" i="14"/>
  <c r="CI537" i="14"/>
  <c r="CH537" i="14"/>
  <c r="CG537" i="14"/>
  <c r="CF537" i="14"/>
  <c r="CE537" i="14"/>
  <c r="CD537" i="14"/>
  <c r="CC537" i="14"/>
  <c r="CB537" i="14"/>
  <c r="CA537" i="14"/>
  <c r="BZ537" i="14"/>
  <c r="BY537" i="14"/>
  <c r="BX537" i="14"/>
  <c r="BW537" i="14"/>
  <c r="BV537" i="14"/>
  <c r="BU537" i="14"/>
  <c r="BT537" i="14"/>
  <c r="BS537" i="14"/>
  <c r="BR537" i="14"/>
  <c r="BQ537" i="14"/>
  <c r="BP537" i="14"/>
  <c r="BO537" i="14"/>
  <c r="BN537" i="14"/>
  <c r="BM537" i="14"/>
  <c r="BL537" i="14"/>
  <c r="BK537" i="14"/>
  <c r="BJ537" i="14"/>
  <c r="BI537" i="14"/>
  <c r="BH537" i="14"/>
  <c r="BG537" i="14"/>
  <c r="BF537" i="14"/>
  <c r="BE537" i="14"/>
  <c r="BD537" i="14"/>
  <c r="BC537" i="14"/>
  <c r="BB537" i="14"/>
  <c r="BA537" i="14"/>
  <c r="AZ537" i="14"/>
  <c r="AY537" i="14"/>
  <c r="AX537" i="14"/>
  <c r="AW537" i="14"/>
  <c r="AV537" i="14"/>
  <c r="AU537" i="14"/>
  <c r="AT537" i="14"/>
  <c r="AS537" i="14"/>
  <c r="AR537" i="14"/>
  <c r="AQ537" i="14"/>
  <c r="AP537" i="14"/>
  <c r="AO537" i="14"/>
  <c r="AN537" i="14"/>
  <c r="AM537" i="14"/>
  <c r="AL537" i="14"/>
  <c r="AK537" i="14"/>
  <c r="AJ537" i="14"/>
  <c r="AI537" i="14"/>
  <c r="AH537" i="14"/>
  <c r="AG537" i="14"/>
  <c r="AF537" i="14"/>
  <c r="AE537" i="14"/>
  <c r="AD537" i="14"/>
  <c r="AC537" i="14"/>
  <c r="AB537" i="14"/>
  <c r="AA537" i="14"/>
  <c r="Z537" i="14"/>
  <c r="Y537" i="14"/>
  <c r="X537" i="14"/>
  <c r="W537" i="14"/>
  <c r="V537" i="14"/>
  <c r="U537" i="14"/>
  <c r="T537" i="14"/>
  <c r="S537" i="14"/>
  <c r="R537" i="14"/>
  <c r="Q537" i="14"/>
  <c r="P537" i="14"/>
  <c r="O537" i="14"/>
  <c r="N537" i="14"/>
  <c r="M537" i="14"/>
  <c r="L537" i="14"/>
  <c r="K537" i="14"/>
  <c r="J537" i="14"/>
  <c r="I537" i="14"/>
  <c r="H537" i="14"/>
  <c r="G537" i="14"/>
  <c r="JB536" i="14"/>
  <c r="JA536" i="14"/>
  <c r="IZ536" i="14"/>
  <c r="IY536" i="14"/>
  <c r="IX536" i="14"/>
  <c r="IW536" i="14"/>
  <c r="IV536" i="14"/>
  <c r="IU536" i="14"/>
  <c r="IT536" i="14"/>
  <c r="IS536" i="14"/>
  <c r="IR536" i="14"/>
  <c r="IQ536" i="14"/>
  <c r="IP536" i="14"/>
  <c r="IO536" i="14"/>
  <c r="IN536" i="14"/>
  <c r="IM536" i="14"/>
  <c r="IL536" i="14"/>
  <c r="IK536" i="14"/>
  <c r="IJ536" i="14"/>
  <c r="II536" i="14"/>
  <c r="IH536" i="14"/>
  <c r="IG536" i="14"/>
  <c r="IF536" i="14"/>
  <c r="IE536" i="14"/>
  <c r="ID536" i="14"/>
  <c r="IC536" i="14"/>
  <c r="IB536" i="14"/>
  <c r="IA536" i="14"/>
  <c r="HZ536" i="14"/>
  <c r="HY536" i="14"/>
  <c r="HX536" i="14"/>
  <c r="HW536" i="14"/>
  <c r="HV536" i="14"/>
  <c r="HU536" i="14"/>
  <c r="HT536" i="14"/>
  <c r="HS536" i="14"/>
  <c r="HR536" i="14"/>
  <c r="HQ536" i="14"/>
  <c r="HP536" i="14"/>
  <c r="HO536" i="14"/>
  <c r="HN536" i="14"/>
  <c r="HM536" i="14"/>
  <c r="HL536" i="14"/>
  <c r="HK536" i="14"/>
  <c r="HJ536" i="14"/>
  <c r="HI536" i="14"/>
  <c r="HH536" i="14"/>
  <c r="HG536" i="14"/>
  <c r="HF536" i="14"/>
  <c r="HE536" i="14"/>
  <c r="HD536" i="14"/>
  <c r="HC536" i="14"/>
  <c r="HB536" i="14"/>
  <c r="HA536" i="14"/>
  <c r="GZ536" i="14"/>
  <c r="GY536" i="14"/>
  <c r="GX536" i="14"/>
  <c r="GW536" i="14"/>
  <c r="GV536" i="14"/>
  <c r="GU536" i="14"/>
  <c r="GT536" i="14"/>
  <c r="GS536" i="14"/>
  <c r="GR536" i="14"/>
  <c r="GQ536" i="14"/>
  <c r="GP536" i="14"/>
  <c r="GO536" i="14"/>
  <c r="GN536" i="14"/>
  <c r="GM536" i="14"/>
  <c r="GL536" i="14"/>
  <c r="GK536" i="14"/>
  <c r="GJ536" i="14"/>
  <c r="GI536" i="14"/>
  <c r="GH536" i="14"/>
  <c r="GG536" i="14"/>
  <c r="GF536" i="14"/>
  <c r="GE536" i="14"/>
  <c r="GD536" i="14"/>
  <c r="GC536" i="14"/>
  <c r="GB536" i="14"/>
  <c r="GA536" i="14"/>
  <c r="FZ536" i="14"/>
  <c r="FY536" i="14"/>
  <c r="FX536" i="14"/>
  <c r="FW536" i="14"/>
  <c r="FV536" i="14"/>
  <c r="FU536" i="14"/>
  <c r="FT536" i="14"/>
  <c r="FS536" i="14"/>
  <c r="FR536" i="14"/>
  <c r="FQ536" i="14"/>
  <c r="FP536" i="14"/>
  <c r="FO536" i="14"/>
  <c r="FN536" i="14"/>
  <c r="FM536" i="14"/>
  <c r="FL536" i="14"/>
  <c r="FK536" i="14"/>
  <c r="FJ536" i="14"/>
  <c r="FI536" i="14"/>
  <c r="FH536" i="14"/>
  <c r="FG536" i="14"/>
  <c r="FF536" i="14"/>
  <c r="FE536" i="14"/>
  <c r="FD536" i="14"/>
  <c r="FC536" i="14"/>
  <c r="FB536" i="14"/>
  <c r="FA536" i="14"/>
  <c r="EZ536" i="14"/>
  <c r="EY536" i="14"/>
  <c r="EX536" i="14"/>
  <c r="EW536" i="14"/>
  <c r="EV536" i="14"/>
  <c r="EU536" i="14"/>
  <c r="ET536" i="14"/>
  <c r="ES536" i="14"/>
  <c r="ER536" i="14"/>
  <c r="EQ536" i="14"/>
  <c r="EP536" i="14"/>
  <c r="EO536" i="14"/>
  <c r="EN536" i="14"/>
  <c r="EM536" i="14"/>
  <c r="EL536" i="14"/>
  <c r="EK536" i="14"/>
  <c r="EJ536" i="14"/>
  <c r="EI536" i="14"/>
  <c r="EH536" i="14"/>
  <c r="EG536" i="14"/>
  <c r="EF536" i="14"/>
  <c r="EE536" i="14"/>
  <c r="ED536" i="14"/>
  <c r="EC536" i="14"/>
  <c r="EB536" i="14"/>
  <c r="EA536" i="14"/>
  <c r="DZ536" i="14"/>
  <c r="DY536" i="14"/>
  <c r="DX536" i="14"/>
  <c r="DW536" i="14"/>
  <c r="DV536" i="14"/>
  <c r="DU536" i="14"/>
  <c r="DT536" i="14"/>
  <c r="DS536" i="14"/>
  <c r="DR536" i="14"/>
  <c r="DQ536" i="14"/>
  <c r="DP536" i="14"/>
  <c r="DO536" i="14"/>
  <c r="DN536" i="14"/>
  <c r="DM536" i="14"/>
  <c r="DL536" i="14"/>
  <c r="DK536" i="14"/>
  <c r="DJ536" i="14"/>
  <c r="DI536" i="14"/>
  <c r="DH536" i="14"/>
  <c r="DG536" i="14"/>
  <c r="DF536" i="14"/>
  <c r="DE536" i="14"/>
  <c r="DD536" i="14"/>
  <c r="DC536" i="14"/>
  <c r="DB536" i="14"/>
  <c r="DA536" i="14"/>
  <c r="CZ536" i="14"/>
  <c r="CY536" i="14"/>
  <c r="CX536" i="14"/>
  <c r="CW536" i="14"/>
  <c r="CV536" i="14"/>
  <c r="CU536" i="14"/>
  <c r="CT536" i="14"/>
  <c r="CS536" i="14"/>
  <c r="CR536" i="14"/>
  <c r="CQ536" i="14"/>
  <c r="CP536" i="14"/>
  <c r="CO536" i="14"/>
  <c r="CN536" i="14"/>
  <c r="CM536" i="14"/>
  <c r="CL536" i="14"/>
  <c r="CK536" i="14"/>
  <c r="CJ536" i="14"/>
  <c r="CI536" i="14"/>
  <c r="CH536" i="14"/>
  <c r="CG536" i="14"/>
  <c r="CF536" i="14"/>
  <c r="CE536" i="14"/>
  <c r="CD536" i="14"/>
  <c r="CC536" i="14"/>
  <c r="CB536" i="14"/>
  <c r="CA536" i="14"/>
  <c r="BZ536" i="14"/>
  <c r="BY536" i="14"/>
  <c r="BX536" i="14"/>
  <c r="BW536" i="14"/>
  <c r="BV536" i="14"/>
  <c r="BU536" i="14"/>
  <c r="BT536" i="14"/>
  <c r="BS536" i="14"/>
  <c r="BR536" i="14"/>
  <c r="BQ536" i="14"/>
  <c r="BP536" i="14"/>
  <c r="BO536" i="14"/>
  <c r="BN536" i="14"/>
  <c r="BM536" i="14"/>
  <c r="BL536" i="14"/>
  <c r="BK536" i="14"/>
  <c r="BJ536" i="14"/>
  <c r="BI536" i="14"/>
  <c r="BH536" i="14"/>
  <c r="BG536" i="14"/>
  <c r="BF536" i="14"/>
  <c r="BE536" i="14"/>
  <c r="BD536" i="14"/>
  <c r="BC536" i="14"/>
  <c r="BB536" i="14"/>
  <c r="BA536" i="14"/>
  <c r="AZ536" i="14"/>
  <c r="AY536" i="14"/>
  <c r="AX536" i="14"/>
  <c r="AW536" i="14"/>
  <c r="AV536" i="14"/>
  <c r="AU536" i="14"/>
  <c r="AT536" i="14"/>
  <c r="AS536" i="14"/>
  <c r="AR536" i="14"/>
  <c r="AQ536" i="14"/>
  <c r="AP536" i="14"/>
  <c r="AO536" i="14"/>
  <c r="AN536" i="14"/>
  <c r="AM536" i="14"/>
  <c r="AL536" i="14"/>
  <c r="AK536" i="14"/>
  <c r="AJ536" i="14"/>
  <c r="AI536" i="14"/>
  <c r="AH536" i="14"/>
  <c r="AG536" i="14"/>
  <c r="AF536" i="14"/>
  <c r="AE536" i="14"/>
  <c r="AD536" i="14"/>
  <c r="AC536" i="14"/>
  <c r="AB536" i="14"/>
  <c r="AA536" i="14"/>
  <c r="Z536" i="14"/>
  <c r="Y536" i="14"/>
  <c r="X536" i="14"/>
  <c r="W536" i="14"/>
  <c r="V536" i="14"/>
  <c r="U536" i="14"/>
  <c r="T536" i="14"/>
  <c r="S536" i="14"/>
  <c r="R536" i="14"/>
  <c r="Q536" i="14"/>
  <c r="P536" i="14"/>
  <c r="O536" i="14"/>
  <c r="N536" i="14"/>
  <c r="M536" i="14"/>
  <c r="L536" i="14"/>
  <c r="K536" i="14"/>
  <c r="J536" i="14"/>
  <c r="I536" i="14"/>
  <c r="H536" i="14"/>
  <c r="G536" i="14"/>
  <c r="JB535" i="14"/>
  <c r="JA535" i="14"/>
  <c r="IZ535" i="14"/>
  <c r="IY535" i="14"/>
  <c r="IX535" i="14"/>
  <c r="IW535" i="14"/>
  <c r="IV535" i="14"/>
  <c r="IU535" i="14"/>
  <c r="IT535" i="14"/>
  <c r="IS535" i="14"/>
  <c r="IR535" i="14"/>
  <c r="IQ535" i="14"/>
  <c r="IP535" i="14"/>
  <c r="IO535" i="14"/>
  <c r="IN535" i="14"/>
  <c r="IM535" i="14"/>
  <c r="IL535" i="14"/>
  <c r="IK535" i="14"/>
  <c r="IJ535" i="14"/>
  <c r="II535" i="14"/>
  <c r="IH535" i="14"/>
  <c r="IG535" i="14"/>
  <c r="IF535" i="14"/>
  <c r="IE535" i="14"/>
  <c r="ID535" i="14"/>
  <c r="IC535" i="14"/>
  <c r="IB535" i="14"/>
  <c r="IA535" i="14"/>
  <c r="HZ535" i="14"/>
  <c r="HY535" i="14"/>
  <c r="HX535" i="14"/>
  <c r="HW535" i="14"/>
  <c r="HV535" i="14"/>
  <c r="HU535" i="14"/>
  <c r="HT535" i="14"/>
  <c r="HS535" i="14"/>
  <c r="HR535" i="14"/>
  <c r="HQ535" i="14"/>
  <c r="HP535" i="14"/>
  <c r="HO535" i="14"/>
  <c r="HN535" i="14"/>
  <c r="HM535" i="14"/>
  <c r="HL535" i="14"/>
  <c r="HK535" i="14"/>
  <c r="HJ535" i="14"/>
  <c r="HI535" i="14"/>
  <c r="HH535" i="14"/>
  <c r="HG535" i="14"/>
  <c r="HF535" i="14"/>
  <c r="HE535" i="14"/>
  <c r="HD535" i="14"/>
  <c r="HC535" i="14"/>
  <c r="HB535" i="14"/>
  <c r="HA535" i="14"/>
  <c r="GZ535" i="14"/>
  <c r="GY535" i="14"/>
  <c r="GX535" i="14"/>
  <c r="GW535" i="14"/>
  <c r="GV535" i="14"/>
  <c r="GU535" i="14"/>
  <c r="GT535" i="14"/>
  <c r="GS535" i="14"/>
  <c r="GR535" i="14"/>
  <c r="GQ535" i="14"/>
  <c r="GP535" i="14"/>
  <c r="GO535" i="14"/>
  <c r="GN535" i="14"/>
  <c r="GM535" i="14"/>
  <c r="GL535" i="14"/>
  <c r="GK535" i="14"/>
  <c r="GJ535" i="14"/>
  <c r="GI535" i="14"/>
  <c r="GH535" i="14"/>
  <c r="GG535" i="14"/>
  <c r="GF535" i="14"/>
  <c r="GE535" i="14"/>
  <c r="GD535" i="14"/>
  <c r="GC535" i="14"/>
  <c r="GB535" i="14"/>
  <c r="GA535" i="14"/>
  <c r="FZ535" i="14"/>
  <c r="FY535" i="14"/>
  <c r="FX535" i="14"/>
  <c r="FW535" i="14"/>
  <c r="FV535" i="14"/>
  <c r="FU535" i="14"/>
  <c r="FT535" i="14"/>
  <c r="FS535" i="14"/>
  <c r="FR535" i="14"/>
  <c r="FQ535" i="14"/>
  <c r="FP535" i="14"/>
  <c r="FO535" i="14"/>
  <c r="FN535" i="14"/>
  <c r="FM535" i="14"/>
  <c r="FL535" i="14"/>
  <c r="FK535" i="14"/>
  <c r="FJ535" i="14"/>
  <c r="FI535" i="14"/>
  <c r="FH535" i="14"/>
  <c r="FG535" i="14"/>
  <c r="FF535" i="14"/>
  <c r="FE535" i="14"/>
  <c r="FD535" i="14"/>
  <c r="FC535" i="14"/>
  <c r="FB535" i="14"/>
  <c r="FA535" i="14"/>
  <c r="EZ535" i="14"/>
  <c r="EY535" i="14"/>
  <c r="EX535" i="14"/>
  <c r="EW535" i="14"/>
  <c r="EV535" i="14"/>
  <c r="EU535" i="14"/>
  <c r="ET535" i="14"/>
  <c r="ES535" i="14"/>
  <c r="ER535" i="14"/>
  <c r="EQ535" i="14"/>
  <c r="EP535" i="14"/>
  <c r="EO535" i="14"/>
  <c r="EN535" i="14"/>
  <c r="EM535" i="14"/>
  <c r="EL535" i="14"/>
  <c r="EK535" i="14"/>
  <c r="EJ535" i="14"/>
  <c r="EI535" i="14"/>
  <c r="EH535" i="14"/>
  <c r="EG535" i="14"/>
  <c r="EF535" i="14"/>
  <c r="EE535" i="14"/>
  <c r="ED535" i="14"/>
  <c r="EC535" i="14"/>
  <c r="EB535" i="14"/>
  <c r="EA535" i="14"/>
  <c r="DZ535" i="14"/>
  <c r="DY535" i="14"/>
  <c r="DX535" i="14"/>
  <c r="DW535" i="14"/>
  <c r="DV535" i="14"/>
  <c r="DU535" i="14"/>
  <c r="DT535" i="14"/>
  <c r="DS535" i="14"/>
  <c r="DR535" i="14"/>
  <c r="DQ535" i="14"/>
  <c r="DP535" i="14"/>
  <c r="DO535" i="14"/>
  <c r="DN535" i="14"/>
  <c r="DM535" i="14"/>
  <c r="DL535" i="14"/>
  <c r="DK535" i="14"/>
  <c r="DJ535" i="14"/>
  <c r="DI535" i="14"/>
  <c r="DH535" i="14"/>
  <c r="DG535" i="14"/>
  <c r="DF535" i="14"/>
  <c r="DE535" i="14"/>
  <c r="DD535" i="14"/>
  <c r="DC535" i="14"/>
  <c r="DB535" i="14"/>
  <c r="DA535" i="14"/>
  <c r="CZ535" i="14"/>
  <c r="CY535" i="14"/>
  <c r="CX535" i="14"/>
  <c r="CW535" i="14"/>
  <c r="CV535" i="14"/>
  <c r="CU535" i="14"/>
  <c r="CT535" i="14"/>
  <c r="CS535" i="14"/>
  <c r="CR535" i="14"/>
  <c r="CQ535" i="14"/>
  <c r="CP535" i="14"/>
  <c r="CO535" i="14"/>
  <c r="CN535" i="14"/>
  <c r="CM535" i="14"/>
  <c r="CL535" i="14"/>
  <c r="CK535" i="14"/>
  <c r="CJ535" i="14"/>
  <c r="CI535" i="14"/>
  <c r="CH535" i="14"/>
  <c r="CG535" i="14"/>
  <c r="CF535" i="14"/>
  <c r="CE535" i="14"/>
  <c r="CD535" i="14"/>
  <c r="CC535" i="14"/>
  <c r="CB535" i="14"/>
  <c r="CA535" i="14"/>
  <c r="BZ535" i="14"/>
  <c r="BY535" i="14"/>
  <c r="BX535" i="14"/>
  <c r="BW535" i="14"/>
  <c r="BV535" i="14"/>
  <c r="BU535" i="14"/>
  <c r="BT535" i="14"/>
  <c r="BS535" i="14"/>
  <c r="BR535" i="14"/>
  <c r="BQ535" i="14"/>
  <c r="BP535" i="14"/>
  <c r="BO535" i="14"/>
  <c r="BN535" i="14"/>
  <c r="BM535" i="14"/>
  <c r="BL535" i="14"/>
  <c r="BK535" i="14"/>
  <c r="BJ535" i="14"/>
  <c r="BI535" i="14"/>
  <c r="BH535" i="14"/>
  <c r="BG535" i="14"/>
  <c r="BF535" i="14"/>
  <c r="BE535" i="14"/>
  <c r="BD535" i="14"/>
  <c r="BC535" i="14"/>
  <c r="BB535" i="14"/>
  <c r="BA535" i="14"/>
  <c r="AZ535" i="14"/>
  <c r="AY535" i="14"/>
  <c r="AX535" i="14"/>
  <c r="AW535" i="14"/>
  <c r="AV535" i="14"/>
  <c r="AU535" i="14"/>
  <c r="AT535" i="14"/>
  <c r="AS535" i="14"/>
  <c r="AR535" i="14"/>
  <c r="AQ535" i="14"/>
  <c r="AP535" i="14"/>
  <c r="AO535" i="14"/>
  <c r="AN535" i="14"/>
  <c r="AM535" i="14"/>
  <c r="AL535" i="14"/>
  <c r="AK535" i="14"/>
  <c r="AJ535" i="14"/>
  <c r="AI535" i="14"/>
  <c r="AH535" i="14"/>
  <c r="AG535" i="14"/>
  <c r="AF535" i="14"/>
  <c r="AE535" i="14"/>
  <c r="AD535" i="14"/>
  <c r="AC535" i="14"/>
  <c r="AB535" i="14"/>
  <c r="AA535" i="14"/>
  <c r="Z535" i="14"/>
  <c r="Y535" i="14"/>
  <c r="X535" i="14"/>
  <c r="W535" i="14"/>
  <c r="V535" i="14"/>
  <c r="U535" i="14"/>
  <c r="T535" i="14"/>
  <c r="S535" i="14"/>
  <c r="R535" i="14"/>
  <c r="Q535" i="14"/>
  <c r="P535" i="14"/>
  <c r="O535" i="14"/>
  <c r="N535" i="14"/>
  <c r="M535" i="14"/>
  <c r="L535" i="14"/>
  <c r="K535" i="14"/>
  <c r="J535" i="14"/>
  <c r="I535" i="14"/>
  <c r="H535" i="14"/>
  <c r="G535" i="14"/>
  <c r="JB534" i="14"/>
  <c r="JA534" i="14"/>
  <c r="IZ534" i="14"/>
  <c r="IY534" i="14"/>
  <c r="IX534" i="14"/>
  <c r="IW534" i="14"/>
  <c r="IV534" i="14"/>
  <c r="IU534" i="14"/>
  <c r="IT534" i="14"/>
  <c r="IS534" i="14"/>
  <c r="IR534" i="14"/>
  <c r="IQ534" i="14"/>
  <c r="IP534" i="14"/>
  <c r="IO534" i="14"/>
  <c r="IN534" i="14"/>
  <c r="IM534" i="14"/>
  <c r="IL534" i="14"/>
  <c r="IK534" i="14"/>
  <c r="IJ534" i="14"/>
  <c r="II534" i="14"/>
  <c r="IH534" i="14"/>
  <c r="IG534" i="14"/>
  <c r="IF534" i="14"/>
  <c r="IE534" i="14"/>
  <c r="ID534" i="14"/>
  <c r="IC534" i="14"/>
  <c r="IB534" i="14"/>
  <c r="IA534" i="14"/>
  <c r="HZ534" i="14"/>
  <c r="HY534" i="14"/>
  <c r="HX534" i="14"/>
  <c r="HW534" i="14"/>
  <c r="HV534" i="14"/>
  <c r="HU534" i="14"/>
  <c r="HT534" i="14"/>
  <c r="HS534" i="14"/>
  <c r="HR534" i="14"/>
  <c r="HQ534" i="14"/>
  <c r="HP534" i="14"/>
  <c r="HO534" i="14"/>
  <c r="HN534" i="14"/>
  <c r="HM534" i="14"/>
  <c r="HL534" i="14"/>
  <c r="HK534" i="14"/>
  <c r="HJ534" i="14"/>
  <c r="HI534" i="14"/>
  <c r="HH534" i="14"/>
  <c r="HG534" i="14"/>
  <c r="HF534" i="14"/>
  <c r="HE534" i="14"/>
  <c r="HD534" i="14"/>
  <c r="HC534" i="14"/>
  <c r="HB534" i="14"/>
  <c r="HA534" i="14"/>
  <c r="GZ534" i="14"/>
  <c r="GY534" i="14"/>
  <c r="GX534" i="14"/>
  <c r="GW534" i="14"/>
  <c r="GV534" i="14"/>
  <c r="GU534" i="14"/>
  <c r="GT534" i="14"/>
  <c r="GS534" i="14"/>
  <c r="GR534" i="14"/>
  <c r="GQ534" i="14"/>
  <c r="GP534" i="14"/>
  <c r="GO534" i="14"/>
  <c r="GN534" i="14"/>
  <c r="GM534" i="14"/>
  <c r="GL534" i="14"/>
  <c r="GK534" i="14"/>
  <c r="GJ534" i="14"/>
  <c r="GI534" i="14"/>
  <c r="GH534" i="14"/>
  <c r="GG534" i="14"/>
  <c r="GF534" i="14"/>
  <c r="GE534" i="14"/>
  <c r="GD534" i="14"/>
  <c r="GC534" i="14"/>
  <c r="GB534" i="14"/>
  <c r="GA534" i="14"/>
  <c r="FZ534" i="14"/>
  <c r="FY534" i="14"/>
  <c r="FX534" i="14"/>
  <c r="FW534" i="14"/>
  <c r="FV534" i="14"/>
  <c r="FU534" i="14"/>
  <c r="FT534" i="14"/>
  <c r="FS534" i="14"/>
  <c r="FR534" i="14"/>
  <c r="FQ534" i="14"/>
  <c r="FP534" i="14"/>
  <c r="FO534" i="14"/>
  <c r="FN534" i="14"/>
  <c r="FM534" i="14"/>
  <c r="FL534" i="14"/>
  <c r="FK534" i="14"/>
  <c r="FJ534" i="14"/>
  <c r="FI534" i="14"/>
  <c r="FH534" i="14"/>
  <c r="FG534" i="14"/>
  <c r="FF534" i="14"/>
  <c r="FE534" i="14"/>
  <c r="FD534" i="14"/>
  <c r="FC534" i="14"/>
  <c r="FB534" i="14"/>
  <c r="FA534" i="14"/>
  <c r="EZ534" i="14"/>
  <c r="EY534" i="14"/>
  <c r="EX534" i="14"/>
  <c r="EW534" i="14"/>
  <c r="EV534" i="14"/>
  <c r="EU534" i="14"/>
  <c r="ET534" i="14"/>
  <c r="ES534" i="14"/>
  <c r="ER534" i="14"/>
  <c r="EQ534" i="14"/>
  <c r="EP534" i="14"/>
  <c r="EO534" i="14"/>
  <c r="EN534" i="14"/>
  <c r="EM534" i="14"/>
  <c r="EL534" i="14"/>
  <c r="EK534" i="14"/>
  <c r="EJ534" i="14"/>
  <c r="EI534" i="14"/>
  <c r="EH534" i="14"/>
  <c r="EG534" i="14"/>
  <c r="EF534" i="14"/>
  <c r="EE534" i="14"/>
  <c r="ED534" i="14"/>
  <c r="EC534" i="14"/>
  <c r="EB534" i="14"/>
  <c r="EA534" i="14"/>
  <c r="DZ534" i="14"/>
  <c r="DY534" i="14"/>
  <c r="DX534" i="14"/>
  <c r="DW534" i="14"/>
  <c r="DV534" i="14"/>
  <c r="DU534" i="14"/>
  <c r="DT534" i="14"/>
  <c r="DS534" i="14"/>
  <c r="DR534" i="14"/>
  <c r="DQ534" i="14"/>
  <c r="DP534" i="14"/>
  <c r="DO534" i="14"/>
  <c r="DN534" i="14"/>
  <c r="DM534" i="14"/>
  <c r="DL534" i="14"/>
  <c r="DK534" i="14"/>
  <c r="DJ534" i="14"/>
  <c r="DI534" i="14"/>
  <c r="DH534" i="14"/>
  <c r="DG534" i="14"/>
  <c r="DF534" i="14"/>
  <c r="DE534" i="14"/>
  <c r="DD534" i="14"/>
  <c r="DC534" i="14"/>
  <c r="DB534" i="14"/>
  <c r="DA534" i="14"/>
  <c r="CZ534" i="14"/>
  <c r="CY534" i="14"/>
  <c r="CX534" i="14"/>
  <c r="CW534" i="14"/>
  <c r="CV534" i="14"/>
  <c r="CU534" i="14"/>
  <c r="CT534" i="14"/>
  <c r="CS534" i="14"/>
  <c r="CR534" i="14"/>
  <c r="CQ534" i="14"/>
  <c r="CP534" i="14"/>
  <c r="CO534" i="14"/>
  <c r="CN534" i="14"/>
  <c r="CM534" i="14"/>
  <c r="CL534" i="14"/>
  <c r="CK534" i="14"/>
  <c r="CJ534" i="14"/>
  <c r="CI534" i="14"/>
  <c r="CH534" i="14"/>
  <c r="CG534" i="14"/>
  <c r="CF534" i="14"/>
  <c r="CE534" i="14"/>
  <c r="CD534" i="14"/>
  <c r="CC534" i="14"/>
  <c r="CB534" i="14"/>
  <c r="CA534" i="14"/>
  <c r="BZ534" i="14"/>
  <c r="BY534" i="14"/>
  <c r="BX534" i="14"/>
  <c r="BW534" i="14"/>
  <c r="BV534" i="14"/>
  <c r="BU534" i="14"/>
  <c r="BT534" i="14"/>
  <c r="BS534" i="14"/>
  <c r="BR534" i="14"/>
  <c r="BQ534" i="14"/>
  <c r="BP534" i="14"/>
  <c r="BO534" i="14"/>
  <c r="BN534" i="14"/>
  <c r="BM534" i="14"/>
  <c r="BL534" i="14"/>
  <c r="BK534" i="14"/>
  <c r="BJ534" i="14"/>
  <c r="BI534" i="14"/>
  <c r="BH534" i="14"/>
  <c r="BG534" i="14"/>
  <c r="BF534" i="14"/>
  <c r="BE534" i="14"/>
  <c r="BD534" i="14"/>
  <c r="BC534" i="14"/>
  <c r="BB534" i="14"/>
  <c r="BA534" i="14"/>
  <c r="AZ534" i="14"/>
  <c r="AY534" i="14"/>
  <c r="AX534" i="14"/>
  <c r="AW534" i="14"/>
  <c r="AV534" i="14"/>
  <c r="AU534" i="14"/>
  <c r="AT534" i="14"/>
  <c r="AS534" i="14"/>
  <c r="AR534" i="14"/>
  <c r="AQ534" i="14"/>
  <c r="AP534" i="14"/>
  <c r="AO534" i="14"/>
  <c r="AN534" i="14"/>
  <c r="AM534" i="14"/>
  <c r="AL534" i="14"/>
  <c r="AK534" i="14"/>
  <c r="AJ534" i="14"/>
  <c r="AI534" i="14"/>
  <c r="AH534" i="14"/>
  <c r="AG534" i="14"/>
  <c r="AF534" i="14"/>
  <c r="AE534" i="14"/>
  <c r="AD534" i="14"/>
  <c r="AC534" i="14"/>
  <c r="AB534" i="14"/>
  <c r="AA534" i="14"/>
  <c r="Z534" i="14"/>
  <c r="Y534" i="14"/>
  <c r="X534" i="14"/>
  <c r="W534" i="14"/>
  <c r="V534" i="14"/>
  <c r="U534" i="14"/>
  <c r="T534" i="14"/>
  <c r="S534" i="14"/>
  <c r="R534" i="14"/>
  <c r="Q534" i="14"/>
  <c r="P534" i="14"/>
  <c r="O534" i="14"/>
  <c r="N534" i="14"/>
  <c r="M534" i="14"/>
  <c r="L534" i="14"/>
  <c r="K534" i="14"/>
  <c r="J534" i="14"/>
  <c r="I534" i="14"/>
  <c r="H534" i="14"/>
  <c r="G534" i="14"/>
  <c r="JB533" i="14"/>
  <c r="JA533" i="14"/>
  <c r="IZ533" i="14"/>
  <c r="IY533" i="14"/>
  <c r="IX533" i="14"/>
  <c r="IW533" i="14"/>
  <c r="IV533" i="14"/>
  <c r="IU533" i="14"/>
  <c r="IT533" i="14"/>
  <c r="IS533" i="14"/>
  <c r="IR533" i="14"/>
  <c r="IQ533" i="14"/>
  <c r="IP533" i="14"/>
  <c r="IO533" i="14"/>
  <c r="IN533" i="14"/>
  <c r="IM533" i="14"/>
  <c r="IL533" i="14"/>
  <c r="IK533" i="14"/>
  <c r="IJ533" i="14"/>
  <c r="II533" i="14"/>
  <c r="IH533" i="14"/>
  <c r="IG533" i="14"/>
  <c r="IF533" i="14"/>
  <c r="IE533" i="14"/>
  <c r="ID533" i="14"/>
  <c r="IC533" i="14"/>
  <c r="IB533" i="14"/>
  <c r="IA533" i="14"/>
  <c r="HZ533" i="14"/>
  <c r="HY533" i="14"/>
  <c r="HX533" i="14"/>
  <c r="HW533" i="14"/>
  <c r="HV533" i="14"/>
  <c r="HU533" i="14"/>
  <c r="HT533" i="14"/>
  <c r="HS533" i="14"/>
  <c r="HR533" i="14"/>
  <c r="HQ533" i="14"/>
  <c r="HP533" i="14"/>
  <c r="HO533" i="14"/>
  <c r="HN533" i="14"/>
  <c r="HM533" i="14"/>
  <c r="HL533" i="14"/>
  <c r="HK533" i="14"/>
  <c r="HJ533" i="14"/>
  <c r="HI533" i="14"/>
  <c r="HH533" i="14"/>
  <c r="HG533" i="14"/>
  <c r="HF533" i="14"/>
  <c r="HE533" i="14"/>
  <c r="HD533" i="14"/>
  <c r="HC533" i="14"/>
  <c r="HB533" i="14"/>
  <c r="HA533" i="14"/>
  <c r="GZ533" i="14"/>
  <c r="GY533" i="14"/>
  <c r="GX533" i="14"/>
  <c r="GW533" i="14"/>
  <c r="GV533" i="14"/>
  <c r="GU533" i="14"/>
  <c r="GT533" i="14"/>
  <c r="GS533" i="14"/>
  <c r="GR533" i="14"/>
  <c r="GQ533" i="14"/>
  <c r="GP533" i="14"/>
  <c r="GO533" i="14"/>
  <c r="GN533" i="14"/>
  <c r="GM533" i="14"/>
  <c r="GL533" i="14"/>
  <c r="GK533" i="14"/>
  <c r="GJ533" i="14"/>
  <c r="GI533" i="14"/>
  <c r="GH533" i="14"/>
  <c r="GG533" i="14"/>
  <c r="GF533" i="14"/>
  <c r="GE533" i="14"/>
  <c r="GD533" i="14"/>
  <c r="GC533" i="14"/>
  <c r="GB533" i="14"/>
  <c r="GA533" i="14"/>
  <c r="FZ533" i="14"/>
  <c r="FY533" i="14"/>
  <c r="FX533" i="14"/>
  <c r="FW533" i="14"/>
  <c r="FV533" i="14"/>
  <c r="FU533" i="14"/>
  <c r="FT533" i="14"/>
  <c r="FS533" i="14"/>
  <c r="FR533" i="14"/>
  <c r="FQ533" i="14"/>
  <c r="FP533" i="14"/>
  <c r="FO533" i="14"/>
  <c r="FN533" i="14"/>
  <c r="FM533" i="14"/>
  <c r="FL533" i="14"/>
  <c r="FK533" i="14"/>
  <c r="FJ533" i="14"/>
  <c r="FI533" i="14"/>
  <c r="FH533" i="14"/>
  <c r="FG533" i="14"/>
  <c r="FF533" i="14"/>
  <c r="FE533" i="14"/>
  <c r="FD533" i="14"/>
  <c r="FC533" i="14"/>
  <c r="FB533" i="14"/>
  <c r="FA533" i="14"/>
  <c r="EZ533" i="14"/>
  <c r="EY533" i="14"/>
  <c r="EX533" i="14"/>
  <c r="EW533" i="14"/>
  <c r="EV533" i="14"/>
  <c r="EU533" i="14"/>
  <c r="ET533" i="14"/>
  <c r="ES533" i="14"/>
  <c r="ER533" i="14"/>
  <c r="EQ533" i="14"/>
  <c r="EP533" i="14"/>
  <c r="EO533" i="14"/>
  <c r="EN533" i="14"/>
  <c r="EM533" i="14"/>
  <c r="EL533" i="14"/>
  <c r="EK533" i="14"/>
  <c r="EJ533" i="14"/>
  <c r="EI533" i="14"/>
  <c r="EH533" i="14"/>
  <c r="EG533" i="14"/>
  <c r="EF533" i="14"/>
  <c r="EE533" i="14"/>
  <c r="ED533" i="14"/>
  <c r="EC533" i="14"/>
  <c r="EB533" i="14"/>
  <c r="EA533" i="14"/>
  <c r="DZ533" i="14"/>
  <c r="DY533" i="14"/>
  <c r="DX533" i="14"/>
  <c r="DW533" i="14"/>
  <c r="DV533" i="14"/>
  <c r="DU533" i="14"/>
  <c r="DT533" i="14"/>
  <c r="DS533" i="14"/>
  <c r="DR533" i="14"/>
  <c r="DQ533" i="14"/>
  <c r="DP533" i="14"/>
  <c r="DO533" i="14"/>
  <c r="DN533" i="14"/>
  <c r="DM533" i="14"/>
  <c r="DL533" i="14"/>
  <c r="DK533" i="14"/>
  <c r="DJ533" i="14"/>
  <c r="DI533" i="14"/>
  <c r="DH533" i="14"/>
  <c r="DG533" i="14"/>
  <c r="DF533" i="14"/>
  <c r="DE533" i="14"/>
  <c r="DD533" i="14"/>
  <c r="DC533" i="14"/>
  <c r="DB533" i="14"/>
  <c r="DA533" i="14"/>
  <c r="CZ533" i="14"/>
  <c r="CY533" i="14"/>
  <c r="CX533" i="14"/>
  <c r="CW533" i="14"/>
  <c r="CV533" i="14"/>
  <c r="CU533" i="14"/>
  <c r="CT533" i="14"/>
  <c r="CS533" i="14"/>
  <c r="CR533" i="14"/>
  <c r="CQ533" i="14"/>
  <c r="CP533" i="14"/>
  <c r="CO533" i="14"/>
  <c r="CN533" i="14"/>
  <c r="CM533" i="14"/>
  <c r="CL533" i="14"/>
  <c r="CK533" i="14"/>
  <c r="CJ533" i="14"/>
  <c r="CI533" i="14"/>
  <c r="CH533" i="14"/>
  <c r="CG533" i="14"/>
  <c r="CF533" i="14"/>
  <c r="CE533" i="14"/>
  <c r="CD533" i="14"/>
  <c r="CC533" i="14"/>
  <c r="CB533" i="14"/>
  <c r="CA533" i="14"/>
  <c r="BZ533" i="14"/>
  <c r="BY533" i="14"/>
  <c r="BX533" i="14"/>
  <c r="BW533" i="14"/>
  <c r="BV533" i="14"/>
  <c r="BU533" i="14"/>
  <c r="BT533" i="14"/>
  <c r="BS533" i="14"/>
  <c r="BR533" i="14"/>
  <c r="BQ533" i="14"/>
  <c r="BP533" i="14"/>
  <c r="BO533" i="14"/>
  <c r="BN533" i="14"/>
  <c r="BM533" i="14"/>
  <c r="BL533" i="14"/>
  <c r="BK533" i="14"/>
  <c r="BJ533" i="14"/>
  <c r="BI533" i="14"/>
  <c r="BH533" i="14"/>
  <c r="BG533" i="14"/>
  <c r="BF533" i="14"/>
  <c r="BE533" i="14"/>
  <c r="BD533" i="14"/>
  <c r="BC533" i="14"/>
  <c r="BB533" i="14"/>
  <c r="BA533" i="14"/>
  <c r="AZ533" i="14"/>
  <c r="AY533" i="14"/>
  <c r="AX533" i="14"/>
  <c r="AW533" i="14"/>
  <c r="AV533" i="14"/>
  <c r="AU533" i="14"/>
  <c r="AT533" i="14"/>
  <c r="AS533" i="14"/>
  <c r="AR533" i="14"/>
  <c r="AQ533" i="14"/>
  <c r="AP533" i="14"/>
  <c r="AO533" i="14"/>
  <c r="AN533" i="14"/>
  <c r="AM533" i="14"/>
  <c r="AL533" i="14"/>
  <c r="AK533" i="14"/>
  <c r="AJ533" i="14"/>
  <c r="AI533" i="14"/>
  <c r="AH533" i="14"/>
  <c r="AG533" i="14"/>
  <c r="AF533" i="14"/>
  <c r="AE533" i="14"/>
  <c r="AD533" i="14"/>
  <c r="AC533" i="14"/>
  <c r="AB533" i="14"/>
  <c r="AA533" i="14"/>
  <c r="Z533" i="14"/>
  <c r="Y533" i="14"/>
  <c r="X533" i="14"/>
  <c r="W533" i="14"/>
  <c r="V533" i="14"/>
  <c r="U533" i="14"/>
  <c r="T533" i="14"/>
  <c r="S533" i="14"/>
  <c r="R533" i="14"/>
  <c r="Q533" i="14"/>
  <c r="P533" i="14"/>
  <c r="O533" i="14"/>
  <c r="N533" i="14"/>
  <c r="M533" i="14"/>
  <c r="L533" i="14"/>
  <c r="K533" i="14"/>
  <c r="J533" i="14"/>
  <c r="I533" i="14"/>
  <c r="H533" i="14"/>
  <c r="G533" i="14"/>
  <c r="JB532" i="14"/>
  <c r="JA532" i="14"/>
  <c r="IZ532" i="14"/>
  <c r="IY532" i="14"/>
  <c r="IX532" i="14"/>
  <c r="IW532" i="14"/>
  <c r="IV532" i="14"/>
  <c r="IU532" i="14"/>
  <c r="IT532" i="14"/>
  <c r="IS532" i="14"/>
  <c r="IR532" i="14"/>
  <c r="IQ532" i="14"/>
  <c r="IP532" i="14"/>
  <c r="IO532" i="14"/>
  <c r="IN532" i="14"/>
  <c r="IM532" i="14"/>
  <c r="IL532" i="14"/>
  <c r="IK532" i="14"/>
  <c r="IJ532" i="14"/>
  <c r="II532" i="14"/>
  <c r="IH532" i="14"/>
  <c r="IG532" i="14"/>
  <c r="IF532" i="14"/>
  <c r="IE532" i="14"/>
  <c r="ID532" i="14"/>
  <c r="IC532" i="14"/>
  <c r="IB532" i="14"/>
  <c r="IA532" i="14"/>
  <c r="HZ532" i="14"/>
  <c r="HY532" i="14"/>
  <c r="HX532" i="14"/>
  <c r="HW532" i="14"/>
  <c r="HV532" i="14"/>
  <c r="HU532" i="14"/>
  <c r="HT532" i="14"/>
  <c r="HS532" i="14"/>
  <c r="HR532" i="14"/>
  <c r="HQ532" i="14"/>
  <c r="HP532" i="14"/>
  <c r="HO532" i="14"/>
  <c r="HN532" i="14"/>
  <c r="HM532" i="14"/>
  <c r="HL532" i="14"/>
  <c r="HK532" i="14"/>
  <c r="HJ532" i="14"/>
  <c r="HI532" i="14"/>
  <c r="HH532" i="14"/>
  <c r="HG532" i="14"/>
  <c r="HF532" i="14"/>
  <c r="HE532" i="14"/>
  <c r="HD532" i="14"/>
  <c r="HC532" i="14"/>
  <c r="HB532" i="14"/>
  <c r="HA532" i="14"/>
  <c r="GZ532" i="14"/>
  <c r="GY532" i="14"/>
  <c r="GX532" i="14"/>
  <c r="GW532" i="14"/>
  <c r="GV532" i="14"/>
  <c r="GU532" i="14"/>
  <c r="GT532" i="14"/>
  <c r="GS532" i="14"/>
  <c r="GR532" i="14"/>
  <c r="GQ532" i="14"/>
  <c r="GP532" i="14"/>
  <c r="GO532" i="14"/>
  <c r="GN532" i="14"/>
  <c r="GM532" i="14"/>
  <c r="GL532" i="14"/>
  <c r="GK532" i="14"/>
  <c r="GJ532" i="14"/>
  <c r="GI532" i="14"/>
  <c r="GH532" i="14"/>
  <c r="GG532" i="14"/>
  <c r="GF532" i="14"/>
  <c r="GE532" i="14"/>
  <c r="GD532" i="14"/>
  <c r="GC532" i="14"/>
  <c r="GB532" i="14"/>
  <c r="GA532" i="14"/>
  <c r="FZ532" i="14"/>
  <c r="FY532" i="14"/>
  <c r="FX532" i="14"/>
  <c r="FW532" i="14"/>
  <c r="FV532" i="14"/>
  <c r="FU532" i="14"/>
  <c r="FT532" i="14"/>
  <c r="FS532" i="14"/>
  <c r="FR532" i="14"/>
  <c r="FQ532" i="14"/>
  <c r="FP532" i="14"/>
  <c r="FO532" i="14"/>
  <c r="FN532" i="14"/>
  <c r="FM532" i="14"/>
  <c r="FL532" i="14"/>
  <c r="FK532" i="14"/>
  <c r="FJ532" i="14"/>
  <c r="FI532" i="14"/>
  <c r="FH532" i="14"/>
  <c r="FG532" i="14"/>
  <c r="FF532" i="14"/>
  <c r="FE532" i="14"/>
  <c r="FD532" i="14"/>
  <c r="FC532" i="14"/>
  <c r="FB532" i="14"/>
  <c r="FA532" i="14"/>
  <c r="EZ532" i="14"/>
  <c r="EY532" i="14"/>
  <c r="EX532" i="14"/>
  <c r="EW532" i="14"/>
  <c r="EV532" i="14"/>
  <c r="EU532" i="14"/>
  <c r="ET532" i="14"/>
  <c r="ES532" i="14"/>
  <c r="ER532" i="14"/>
  <c r="EQ532" i="14"/>
  <c r="EP532" i="14"/>
  <c r="EO532" i="14"/>
  <c r="EN532" i="14"/>
  <c r="EM532" i="14"/>
  <c r="EL532" i="14"/>
  <c r="EK532" i="14"/>
  <c r="EJ532" i="14"/>
  <c r="EI532" i="14"/>
  <c r="EH532" i="14"/>
  <c r="EG532" i="14"/>
  <c r="EF532" i="14"/>
  <c r="EE532" i="14"/>
  <c r="ED532" i="14"/>
  <c r="EC532" i="14"/>
  <c r="EB532" i="14"/>
  <c r="EA532" i="14"/>
  <c r="DZ532" i="14"/>
  <c r="DY532" i="14"/>
  <c r="DX532" i="14"/>
  <c r="DW532" i="14"/>
  <c r="DV532" i="14"/>
  <c r="DU532" i="14"/>
  <c r="DT532" i="14"/>
  <c r="DS532" i="14"/>
  <c r="DR532" i="14"/>
  <c r="DQ532" i="14"/>
  <c r="DP532" i="14"/>
  <c r="DO532" i="14"/>
  <c r="DN532" i="14"/>
  <c r="DM532" i="14"/>
  <c r="DL532" i="14"/>
  <c r="DK532" i="14"/>
  <c r="DJ532" i="14"/>
  <c r="DI532" i="14"/>
  <c r="DH532" i="14"/>
  <c r="DG532" i="14"/>
  <c r="DF532" i="14"/>
  <c r="DE532" i="14"/>
  <c r="DD532" i="14"/>
  <c r="DC532" i="14"/>
  <c r="DB532" i="14"/>
  <c r="DA532" i="14"/>
  <c r="CZ532" i="14"/>
  <c r="CY532" i="14"/>
  <c r="CX532" i="14"/>
  <c r="CW532" i="14"/>
  <c r="CV532" i="14"/>
  <c r="CU532" i="14"/>
  <c r="CT532" i="14"/>
  <c r="CS532" i="14"/>
  <c r="CR532" i="14"/>
  <c r="CQ532" i="14"/>
  <c r="CP532" i="14"/>
  <c r="CO532" i="14"/>
  <c r="CN532" i="14"/>
  <c r="CM532" i="14"/>
  <c r="CL532" i="14"/>
  <c r="CK532" i="14"/>
  <c r="CJ532" i="14"/>
  <c r="CI532" i="14"/>
  <c r="CH532" i="14"/>
  <c r="CG532" i="14"/>
  <c r="CF532" i="14"/>
  <c r="CE532" i="14"/>
  <c r="CD532" i="14"/>
  <c r="CC532" i="14"/>
  <c r="CB532" i="14"/>
  <c r="CA532" i="14"/>
  <c r="BZ532" i="14"/>
  <c r="BY532" i="14"/>
  <c r="BX532" i="14"/>
  <c r="BW532" i="14"/>
  <c r="BV532" i="14"/>
  <c r="BU532" i="14"/>
  <c r="BT532" i="14"/>
  <c r="BS532" i="14"/>
  <c r="BR532" i="14"/>
  <c r="BQ532" i="14"/>
  <c r="BP532" i="14"/>
  <c r="BO532" i="14"/>
  <c r="BN532" i="14"/>
  <c r="BM532" i="14"/>
  <c r="BL532" i="14"/>
  <c r="BK532" i="14"/>
  <c r="BJ532" i="14"/>
  <c r="BI532" i="14"/>
  <c r="BH532" i="14"/>
  <c r="BG532" i="14"/>
  <c r="BF532" i="14"/>
  <c r="BE532" i="14"/>
  <c r="BD532" i="14"/>
  <c r="BC532" i="14"/>
  <c r="BB532" i="14"/>
  <c r="BA532" i="14"/>
  <c r="AZ532" i="14"/>
  <c r="AY532" i="14"/>
  <c r="AX532" i="14"/>
  <c r="AW532" i="14"/>
  <c r="AV532" i="14"/>
  <c r="AU532" i="14"/>
  <c r="AT532" i="14"/>
  <c r="AS532" i="14"/>
  <c r="AR532" i="14"/>
  <c r="AQ532" i="14"/>
  <c r="AP532" i="14"/>
  <c r="AO532" i="14"/>
  <c r="AN532" i="14"/>
  <c r="AM532" i="14"/>
  <c r="AL532" i="14"/>
  <c r="AK532" i="14"/>
  <c r="AJ532" i="14"/>
  <c r="AI532" i="14"/>
  <c r="AH532" i="14"/>
  <c r="AG532" i="14"/>
  <c r="AF532" i="14"/>
  <c r="AE532" i="14"/>
  <c r="AD532" i="14"/>
  <c r="AC532" i="14"/>
  <c r="AB532" i="14"/>
  <c r="AA532" i="14"/>
  <c r="Z532" i="14"/>
  <c r="Y532" i="14"/>
  <c r="X532" i="14"/>
  <c r="W532" i="14"/>
  <c r="V532" i="14"/>
  <c r="U532" i="14"/>
  <c r="T532" i="14"/>
  <c r="S532" i="14"/>
  <c r="R532" i="14"/>
  <c r="Q532" i="14"/>
  <c r="P532" i="14"/>
  <c r="O532" i="14"/>
  <c r="N532" i="14"/>
  <c r="M532" i="14"/>
  <c r="L532" i="14"/>
  <c r="K532" i="14"/>
  <c r="J532" i="14"/>
  <c r="I532" i="14"/>
  <c r="H532" i="14"/>
  <c r="G532" i="14"/>
  <c r="JB531" i="14"/>
  <c r="JA531" i="14"/>
  <c r="IZ531" i="14"/>
  <c r="IY531" i="14"/>
  <c r="IX531" i="14"/>
  <c r="IW531" i="14"/>
  <c r="IV531" i="14"/>
  <c r="IU531" i="14"/>
  <c r="IT531" i="14"/>
  <c r="IS531" i="14"/>
  <c r="IR531" i="14"/>
  <c r="IQ531" i="14"/>
  <c r="IP531" i="14"/>
  <c r="IO531" i="14"/>
  <c r="IN531" i="14"/>
  <c r="IM531" i="14"/>
  <c r="IL531" i="14"/>
  <c r="IK531" i="14"/>
  <c r="IJ531" i="14"/>
  <c r="II531" i="14"/>
  <c r="IH531" i="14"/>
  <c r="IG531" i="14"/>
  <c r="IF531" i="14"/>
  <c r="IE531" i="14"/>
  <c r="ID531" i="14"/>
  <c r="IC531" i="14"/>
  <c r="IB531" i="14"/>
  <c r="IA531" i="14"/>
  <c r="HZ531" i="14"/>
  <c r="HY531" i="14"/>
  <c r="HX531" i="14"/>
  <c r="HW531" i="14"/>
  <c r="HV531" i="14"/>
  <c r="HU531" i="14"/>
  <c r="HT531" i="14"/>
  <c r="HS531" i="14"/>
  <c r="HR531" i="14"/>
  <c r="HQ531" i="14"/>
  <c r="HP531" i="14"/>
  <c r="HO531" i="14"/>
  <c r="HN531" i="14"/>
  <c r="HM531" i="14"/>
  <c r="HL531" i="14"/>
  <c r="HK531" i="14"/>
  <c r="HJ531" i="14"/>
  <c r="HI531" i="14"/>
  <c r="HH531" i="14"/>
  <c r="HG531" i="14"/>
  <c r="HF531" i="14"/>
  <c r="HE531" i="14"/>
  <c r="HD531" i="14"/>
  <c r="HC531" i="14"/>
  <c r="HB531" i="14"/>
  <c r="HA531" i="14"/>
  <c r="GZ531" i="14"/>
  <c r="GY531" i="14"/>
  <c r="GX531" i="14"/>
  <c r="GW531" i="14"/>
  <c r="GV531" i="14"/>
  <c r="GU531" i="14"/>
  <c r="GT531" i="14"/>
  <c r="GS531" i="14"/>
  <c r="GR531" i="14"/>
  <c r="GQ531" i="14"/>
  <c r="GP531" i="14"/>
  <c r="GO531" i="14"/>
  <c r="GN531" i="14"/>
  <c r="GM531" i="14"/>
  <c r="GL531" i="14"/>
  <c r="GK531" i="14"/>
  <c r="GJ531" i="14"/>
  <c r="GI531" i="14"/>
  <c r="GH531" i="14"/>
  <c r="GG531" i="14"/>
  <c r="GF531" i="14"/>
  <c r="GE531" i="14"/>
  <c r="GD531" i="14"/>
  <c r="GC531" i="14"/>
  <c r="GB531" i="14"/>
  <c r="GA531" i="14"/>
  <c r="FZ531" i="14"/>
  <c r="FY531" i="14"/>
  <c r="FX531" i="14"/>
  <c r="FW531" i="14"/>
  <c r="FV531" i="14"/>
  <c r="FU531" i="14"/>
  <c r="FT531" i="14"/>
  <c r="FS531" i="14"/>
  <c r="FR531" i="14"/>
  <c r="FQ531" i="14"/>
  <c r="FP531" i="14"/>
  <c r="FO531" i="14"/>
  <c r="FN531" i="14"/>
  <c r="FM531" i="14"/>
  <c r="FL531" i="14"/>
  <c r="FK531" i="14"/>
  <c r="FJ531" i="14"/>
  <c r="FI531" i="14"/>
  <c r="FH531" i="14"/>
  <c r="FG531" i="14"/>
  <c r="FF531" i="14"/>
  <c r="FE531" i="14"/>
  <c r="FD531" i="14"/>
  <c r="FC531" i="14"/>
  <c r="FB531" i="14"/>
  <c r="FA531" i="14"/>
  <c r="EZ531" i="14"/>
  <c r="EY531" i="14"/>
  <c r="EX531" i="14"/>
  <c r="EW531" i="14"/>
  <c r="EV531" i="14"/>
  <c r="EU531" i="14"/>
  <c r="ET531" i="14"/>
  <c r="ES531" i="14"/>
  <c r="ER531" i="14"/>
  <c r="EQ531" i="14"/>
  <c r="EP531" i="14"/>
  <c r="EO531" i="14"/>
  <c r="EN531" i="14"/>
  <c r="EM531" i="14"/>
  <c r="EL531" i="14"/>
  <c r="EK531" i="14"/>
  <c r="EJ531" i="14"/>
  <c r="EI531" i="14"/>
  <c r="EH531" i="14"/>
  <c r="EG531" i="14"/>
  <c r="EF531" i="14"/>
  <c r="EE531" i="14"/>
  <c r="ED531" i="14"/>
  <c r="EC531" i="14"/>
  <c r="EB531" i="14"/>
  <c r="EA531" i="14"/>
  <c r="DZ531" i="14"/>
  <c r="DY531" i="14"/>
  <c r="DX531" i="14"/>
  <c r="DW531" i="14"/>
  <c r="DV531" i="14"/>
  <c r="DU531" i="14"/>
  <c r="DT531" i="14"/>
  <c r="DS531" i="14"/>
  <c r="DR531" i="14"/>
  <c r="DQ531" i="14"/>
  <c r="DP531" i="14"/>
  <c r="DO531" i="14"/>
  <c r="DN531" i="14"/>
  <c r="DM531" i="14"/>
  <c r="DL531" i="14"/>
  <c r="DK531" i="14"/>
  <c r="DJ531" i="14"/>
  <c r="DI531" i="14"/>
  <c r="DH531" i="14"/>
  <c r="DG531" i="14"/>
  <c r="DF531" i="14"/>
  <c r="DE531" i="14"/>
  <c r="DD531" i="14"/>
  <c r="DC531" i="14"/>
  <c r="DB531" i="14"/>
  <c r="DA531" i="14"/>
  <c r="CZ531" i="14"/>
  <c r="CY531" i="14"/>
  <c r="CX531" i="14"/>
  <c r="CW531" i="14"/>
  <c r="CV531" i="14"/>
  <c r="CU531" i="14"/>
  <c r="CT531" i="14"/>
  <c r="CS531" i="14"/>
  <c r="CR531" i="14"/>
  <c r="CQ531" i="14"/>
  <c r="CP531" i="14"/>
  <c r="CO531" i="14"/>
  <c r="CN531" i="14"/>
  <c r="CM531" i="14"/>
  <c r="CL531" i="14"/>
  <c r="CK531" i="14"/>
  <c r="CJ531" i="14"/>
  <c r="CI531" i="14"/>
  <c r="CH531" i="14"/>
  <c r="CG531" i="14"/>
  <c r="CF531" i="14"/>
  <c r="CE531" i="14"/>
  <c r="CD531" i="14"/>
  <c r="CC531" i="14"/>
  <c r="CB531" i="14"/>
  <c r="CA531" i="14"/>
  <c r="BZ531" i="14"/>
  <c r="BY531" i="14"/>
  <c r="BX531" i="14"/>
  <c r="BW531" i="14"/>
  <c r="BV531" i="14"/>
  <c r="BU531" i="14"/>
  <c r="BT531" i="14"/>
  <c r="BS531" i="14"/>
  <c r="BR531" i="14"/>
  <c r="BQ531" i="14"/>
  <c r="BP531" i="14"/>
  <c r="BO531" i="14"/>
  <c r="BN531" i="14"/>
  <c r="BM531" i="14"/>
  <c r="BL531" i="14"/>
  <c r="BK531" i="14"/>
  <c r="BJ531" i="14"/>
  <c r="BI531" i="14"/>
  <c r="BH531" i="14"/>
  <c r="BG531" i="14"/>
  <c r="BF531" i="14"/>
  <c r="BE531" i="14"/>
  <c r="BD531" i="14"/>
  <c r="BC531" i="14"/>
  <c r="BB531" i="14"/>
  <c r="BA531" i="14"/>
  <c r="AZ531" i="14"/>
  <c r="AY531" i="14"/>
  <c r="AX531" i="14"/>
  <c r="AW531" i="14"/>
  <c r="AV531" i="14"/>
  <c r="AU531" i="14"/>
  <c r="AT531" i="14"/>
  <c r="AS531" i="14"/>
  <c r="AR531" i="14"/>
  <c r="AQ531" i="14"/>
  <c r="AP531" i="14"/>
  <c r="AO531" i="14"/>
  <c r="AN531" i="14"/>
  <c r="AM531" i="14"/>
  <c r="AL531" i="14"/>
  <c r="AK531" i="14"/>
  <c r="AJ531" i="14"/>
  <c r="AI531" i="14"/>
  <c r="AH531" i="14"/>
  <c r="AG531" i="14"/>
  <c r="AF531" i="14"/>
  <c r="AE531" i="14"/>
  <c r="AD531" i="14"/>
  <c r="AC531" i="14"/>
  <c r="AB531" i="14"/>
  <c r="AA531" i="14"/>
  <c r="Z531" i="14"/>
  <c r="Y531" i="14"/>
  <c r="X531" i="14"/>
  <c r="W531" i="14"/>
  <c r="V531" i="14"/>
  <c r="U531" i="14"/>
  <c r="T531" i="14"/>
  <c r="S531" i="14"/>
  <c r="R531" i="14"/>
  <c r="Q531" i="14"/>
  <c r="P531" i="14"/>
  <c r="O531" i="14"/>
  <c r="N531" i="14"/>
  <c r="M531" i="14"/>
  <c r="L531" i="14"/>
  <c r="K531" i="14"/>
  <c r="J531" i="14"/>
  <c r="I531" i="14"/>
  <c r="H531" i="14"/>
  <c r="G531" i="14"/>
  <c r="JB530" i="14"/>
  <c r="JA530" i="14"/>
  <c r="IZ530" i="14"/>
  <c r="IY530" i="14"/>
  <c r="IX530" i="14"/>
  <c r="IW530" i="14"/>
  <c r="IV530" i="14"/>
  <c r="IU530" i="14"/>
  <c r="IT530" i="14"/>
  <c r="IS530" i="14"/>
  <c r="IR530" i="14"/>
  <c r="IQ530" i="14"/>
  <c r="IP530" i="14"/>
  <c r="IO530" i="14"/>
  <c r="IN530" i="14"/>
  <c r="IM530" i="14"/>
  <c r="IL530" i="14"/>
  <c r="IK530" i="14"/>
  <c r="IJ530" i="14"/>
  <c r="II530" i="14"/>
  <c r="IH530" i="14"/>
  <c r="IG530" i="14"/>
  <c r="IF530" i="14"/>
  <c r="IE530" i="14"/>
  <c r="ID530" i="14"/>
  <c r="IC530" i="14"/>
  <c r="IB530" i="14"/>
  <c r="IA530" i="14"/>
  <c r="HZ530" i="14"/>
  <c r="HY530" i="14"/>
  <c r="HX530" i="14"/>
  <c r="HW530" i="14"/>
  <c r="HV530" i="14"/>
  <c r="HU530" i="14"/>
  <c r="HT530" i="14"/>
  <c r="HS530" i="14"/>
  <c r="HR530" i="14"/>
  <c r="HQ530" i="14"/>
  <c r="HP530" i="14"/>
  <c r="HO530" i="14"/>
  <c r="HN530" i="14"/>
  <c r="HM530" i="14"/>
  <c r="HL530" i="14"/>
  <c r="HK530" i="14"/>
  <c r="HJ530" i="14"/>
  <c r="HI530" i="14"/>
  <c r="HH530" i="14"/>
  <c r="HG530" i="14"/>
  <c r="HF530" i="14"/>
  <c r="HE530" i="14"/>
  <c r="HD530" i="14"/>
  <c r="HC530" i="14"/>
  <c r="HB530" i="14"/>
  <c r="HA530" i="14"/>
  <c r="GZ530" i="14"/>
  <c r="GY530" i="14"/>
  <c r="GX530" i="14"/>
  <c r="GW530" i="14"/>
  <c r="GV530" i="14"/>
  <c r="GU530" i="14"/>
  <c r="GT530" i="14"/>
  <c r="GS530" i="14"/>
  <c r="GR530" i="14"/>
  <c r="GQ530" i="14"/>
  <c r="GP530" i="14"/>
  <c r="GO530" i="14"/>
  <c r="GN530" i="14"/>
  <c r="GM530" i="14"/>
  <c r="GL530" i="14"/>
  <c r="GK530" i="14"/>
  <c r="GJ530" i="14"/>
  <c r="GI530" i="14"/>
  <c r="GH530" i="14"/>
  <c r="GG530" i="14"/>
  <c r="GF530" i="14"/>
  <c r="GE530" i="14"/>
  <c r="GD530" i="14"/>
  <c r="GC530" i="14"/>
  <c r="GB530" i="14"/>
  <c r="GA530" i="14"/>
  <c r="FZ530" i="14"/>
  <c r="FY530" i="14"/>
  <c r="FX530" i="14"/>
  <c r="FW530" i="14"/>
  <c r="FV530" i="14"/>
  <c r="FU530" i="14"/>
  <c r="FT530" i="14"/>
  <c r="FS530" i="14"/>
  <c r="FR530" i="14"/>
  <c r="FQ530" i="14"/>
  <c r="FP530" i="14"/>
  <c r="FO530" i="14"/>
  <c r="FN530" i="14"/>
  <c r="FM530" i="14"/>
  <c r="FL530" i="14"/>
  <c r="FK530" i="14"/>
  <c r="FJ530" i="14"/>
  <c r="FI530" i="14"/>
  <c r="FH530" i="14"/>
  <c r="FG530" i="14"/>
  <c r="FF530" i="14"/>
  <c r="FE530" i="14"/>
  <c r="FD530" i="14"/>
  <c r="FC530" i="14"/>
  <c r="FB530" i="14"/>
  <c r="FA530" i="14"/>
  <c r="EZ530" i="14"/>
  <c r="EY530" i="14"/>
  <c r="EX530" i="14"/>
  <c r="EW530" i="14"/>
  <c r="EV530" i="14"/>
  <c r="EU530" i="14"/>
  <c r="ET530" i="14"/>
  <c r="ES530" i="14"/>
  <c r="ER530" i="14"/>
  <c r="EQ530" i="14"/>
  <c r="EP530" i="14"/>
  <c r="EO530" i="14"/>
  <c r="EN530" i="14"/>
  <c r="EM530" i="14"/>
  <c r="EL530" i="14"/>
  <c r="EK530" i="14"/>
  <c r="EJ530" i="14"/>
  <c r="EI530" i="14"/>
  <c r="EH530" i="14"/>
  <c r="EG530" i="14"/>
  <c r="EF530" i="14"/>
  <c r="EE530" i="14"/>
  <c r="ED530" i="14"/>
  <c r="EC530" i="14"/>
  <c r="EB530" i="14"/>
  <c r="EA530" i="14"/>
  <c r="DZ530" i="14"/>
  <c r="DY530" i="14"/>
  <c r="DX530" i="14"/>
  <c r="DW530" i="14"/>
  <c r="DV530" i="14"/>
  <c r="DU530" i="14"/>
  <c r="DT530" i="14"/>
  <c r="DS530" i="14"/>
  <c r="DR530" i="14"/>
  <c r="DQ530" i="14"/>
  <c r="DP530" i="14"/>
  <c r="DO530" i="14"/>
  <c r="DN530" i="14"/>
  <c r="DM530" i="14"/>
  <c r="DL530" i="14"/>
  <c r="DK530" i="14"/>
  <c r="DJ530" i="14"/>
  <c r="DI530" i="14"/>
  <c r="DH530" i="14"/>
  <c r="DG530" i="14"/>
  <c r="DF530" i="14"/>
  <c r="DE530" i="14"/>
  <c r="DD530" i="14"/>
  <c r="DC530" i="14"/>
  <c r="DB530" i="14"/>
  <c r="DA530" i="14"/>
  <c r="CZ530" i="14"/>
  <c r="CY530" i="14"/>
  <c r="CX530" i="14"/>
  <c r="CW530" i="14"/>
  <c r="CV530" i="14"/>
  <c r="CU530" i="14"/>
  <c r="CT530" i="14"/>
  <c r="CS530" i="14"/>
  <c r="CR530" i="14"/>
  <c r="CQ530" i="14"/>
  <c r="CP530" i="14"/>
  <c r="CO530" i="14"/>
  <c r="CN530" i="14"/>
  <c r="CM530" i="14"/>
  <c r="CL530" i="14"/>
  <c r="CK530" i="14"/>
  <c r="CJ530" i="14"/>
  <c r="CI530" i="14"/>
  <c r="CH530" i="14"/>
  <c r="CG530" i="14"/>
  <c r="CF530" i="14"/>
  <c r="CE530" i="14"/>
  <c r="CD530" i="14"/>
  <c r="CC530" i="14"/>
  <c r="CB530" i="14"/>
  <c r="CA530" i="14"/>
  <c r="BZ530" i="14"/>
  <c r="BY530" i="14"/>
  <c r="BX530" i="14"/>
  <c r="BW530" i="14"/>
  <c r="BV530" i="14"/>
  <c r="BU530" i="14"/>
  <c r="BT530" i="14"/>
  <c r="BS530" i="14"/>
  <c r="BR530" i="14"/>
  <c r="BQ530" i="14"/>
  <c r="BP530" i="14"/>
  <c r="BO530" i="14"/>
  <c r="BN530" i="14"/>
  <c r="BM530" i="14"/>
  <c r="BL530" i="14"/>
  <c r="BK530" i="14"/>
  <c r="BJ530" i="14"/>
  <c r="BI530" i="14"/>
  <c r="BH530" i="14"/>
  <c r="BG530" i="14"/>
  <c r="BF530" i="14"/>
  <c r="BE530" i="14"/>
  <c r="BD530" i="14"/>
  <c r="BC530" i="14"/>
  <c r="BB530" i="14"/>
  <c r="BA530" i="14"/>
  <c r="AZ530" i="14"/>
  <c r="AY530" i="14"/>
  <c r="AX530" i="14"/>
  <c r="AW530" i="14"/>
  <c r="AV530" i="14"/>
  <c r="AU530" i="14"/>
  <c r="AT530" i="14"/>
  <c r="AS530" i="14"/>
  <c r="AR530" i="14"/>
  <c r="AQ530" i="14"/>
  <c r="AP530" i="14"/>
  <c r="AO530" i="14"/>
  <c r="AN530" i="14"/>
  <c r="AM530" i="14"/>
  <c r="AL530" i="14"/>
  <c r="AK530" i="14"/>
  <c r="AJ530" i="14"/>
  <c r="AI530" i="14"/>
  <c r="AH530" i="14"/>
  <c r="AG530" i="14"/>
  <c r="AF530" i="14"/>
  <c r="AE530" i="14"/>
  <c r="AD530" i="14"/>
  <c r="AC530" i="14"/>
  <c r="AB530" i="14"/>
  <c r="AA530" i="14"/>
  <c r="Z530" i="14"/>
  <c r="Y530" i="14"/>
  <c r="X530" i="14"/>
  <c r="W530" i="14"/>
  <c r="V530" i="14"/>
  <c r="U530" i="14"/>
  <c r="T530" i="14"/>
  <c r="S530" i="14"/>
  <c r="R530" i="14"/>
  <c r="Q530" i="14"/>
  <c r="P530" i="14"/>
  <c r="O530" i="14"/>
  <c r="N530" i="14"/>
  <c r="M530" i="14"/>
  <c r="L530" i="14"/>
  <c r="K530" i="14"/>
  <c r="J530" i="14"/>
  <c r="I530" i="14"/>
  <c r="H530" i="14"/>
  <c r="G530" i="14"/>
  <c r="JB529" i="14"/>
  <c r="JA529" i="14"/>
  <c r="IZ529" i="14"/>
  <c r="IY529" i="14"/>
  <c r="IX529" i="14"/>
  <c r="IW529" i="14"/>
  <c r="IV529" i="14"/>
  <c r="IU529" i="14"/>
  <c r="IT529" i="14"/>
  <c r="IS529" i="14"/>
  <c r="IR529" i="14"/>
  <c r="IQ529" i="14"/>
  <c r="IP529" i="14"/>
  <c r="IO529" i="14"/>
  <c r="IN529" i="14"/>
  <c r="IM529" i="14"/>
  <c r="IL529" i="14"/>
  <c r="IK529" i="14"/>
  <c r="IJ529" i="14"/>
  <c r="II529" i="14"/>
  <c r="IH529" i="14"/>
  <c r="IG529" i="14"/>
  <c r="IF529" i="14"/>
  <c r="IE529" i="14"/>
  <c r="ID529" i="14"/>
  <c r="IC529" i="14"/>
  <c r="IB529" i="14"/>
  <c r="IA529" i="14"/>
  <c r="HZ529" i="14"/>
  <c r="HY529" i="14"/>
  <c r="HX529" i="14"/>
  <c r="HW529" i="14"/>
  <c r="HV529" i="14"/>
  <c r="HU529" i="14"/>
  <c r="HT529" i="14"/>
  <c r="HS529" i="14"/>
  <c r="HR529" i="14"/>
  <c r="HQ529" i="14"/>
  <c r="HP529" i="14"/>
  <c r="HO529" i="14"/>
  <c r="HN529" i="14"/>
  <c r="HM529" i="14"/>
  <c r="HL529" i="14"/>
  <c r="HK529" i="14"/>
  <c r="HJ529" i="14"/>
  <c r="HI529" i="14"/>
  <c r="HH529" i="14"/>
  <c r="HG529" i="14"/>
  <c r="HF529" i="14"/>
  <c r="HE529" i="14"/>
  <c r="HD529" i="14"/>
  <c r="HC529" i="14"/>
  <c r="HB529" i="14"/>
  <c r="HA529" i="14"/>
  <c r="GZ529" i="14"/>
  <c r="GY529" i="14"/>
  <c r="GX529" i="14"/>
  <c r="GW529" i="14"/>
  <c r="GV529" i="14"/>
  <c r="GU529" i="14"/>
  <c r="GT529" i="14"/>
  <c r="GS529" i="14"/>
  <c r="GR529" i="14"/>
  <c r="GQ529" i="14"/>
  <c r="GP529" i="14"/>
  <c r="GO529" i="14"/>
  <c r="GN529" i="14"/>
  <c r="GM529" i="14"/>
  <c r="GL529" i="14"/>
  <c r="GK529" i="14"/>
  <c r="GJ529" i="14"/>
  <c r="GI529" i="14"/>
  <c r="GH529" i="14"/>
  <c r="GG529" i="14"/>
  <c r="GF529" i="14"/>
  <c r="GE529" i="14"/>
  <c r="GD529" i="14"/>
  <c r="GC529" i="14"/>
  <c r="GB529" i="14"/>
  <c r="GA529" i="14"/>
  <c r="FZ529" i="14"/>
  <c r="FY529" i="14"/>
  <c r="FX529" i="14"/>
  <c r="FW529" i="14"/>
  <c r="FV529" i="14"/>
  <c r="FU529" i="14"/>
  <c r="FT529" i="14"/>
  <c r="FS529" i="14"/>
  <c r="FR529" i="14"/>
  <c r="FQ529" i="14"/>
  <c r="FP529" i="14"/>
  <c r="FO529" i="14"/>
  <c r="FN529" i="14"/>
  <c r="FM529" i="14"/>
  <c r="FL529" i="14"/>
  <c r="FK529" i="14"/>
  <c r="FJ529" i="14"/>
  <c r="FI529" i="14"/>
  <c r="FH529" i="14"/>
  <c r="FG529" i="14"/>
  <c r="FF529" i="14"/>
  <c r="FE529" i="14"/>
  <c r="FD529" i="14"/>
  <c r="FC529" i="14"/>
  <c r="FB529" i="14"/>
  <c r="FA529" i="14"/>
  <c r="EZ529" i="14"/>
  <c r="EY529" i="14"/>
  <c r="EX529" i="14"/>
  <c r="EW529" i="14"/>
  <c r="EV529" i="14"/>
  <c r="EU529" i="14"/>
  <c r="ET529" i="14"/>
  <c r="ES529" i="14"/>
  <c r="ER529" i="14"/>
  <c r="EQ529" i="14"/>
  <c r="EP529" i="14"/>
  <c r="EO529" i="14"/>
  <c r="EN529" i="14"/>
  <c r="EM529" i="14"/>
  <c r="EL529" i="14"/>
  <c r="EK529" i="14"/>
  <c r="EJ529" i="14"/>
  <c r="EI529" i="14"/>
  <c r="EH529" i="14"/>
  <c r="EG529" i="14"/>
  <c r="EF529" i="14"/>
  <c r="EE529" i="14"/>
  <c r="ED529" i="14"/>
  <c r="EC529" i="14"/>
  <c r="EB529" i="14"/>
  <c r="EA529" i="14"/>
  <c r="DZ529" i="14"/>
  <c r="DY529" i="14"/>
  <c r="DX529" i="14"/>
  <c r="DW529" i="14"/>
  <c r="DV529" i="14"/>
  <c r="DU529" i="14"/>
  <c r="DT529" i="14"/>
  <c r="DS529" i="14"/>
  <c r="DR529" i="14"/>
  <c r="DQ529" i="14"/>
  <c r="DP529" i="14"/>
  <c r="DO529" i="14"/>
  <c r="DN529" i="14"/>
  <c r="DM529" i="14"/>
  <c r="DL529" i="14"/>
  <c r="DK529" i="14"/>
  <c r="DJ529" i="14"/>
  <c r="DI529" i="14"/>
  <c r="DH529" i="14"/>
  <c r="DG529" i="14"/>
  <c r="DF529" i="14"/>
  <c r="DE529" i="14"/>
  <c r="DD529" i="14"/>
  <c r="DC529" i="14"/>
  <c r="DB529" i="14"/>
  <c r="DA529" i="14"/>
  <c r="CZ529" i="14"/>
  <c r="CY529" i="14"/>
  <c r="CX529" i="14"/>
  <c r="CW529" i="14"/>
  <c r="CV529" i="14"/>
  <c r="CU529" i="14"/>
  <c r="CT529" i="14"/>
  <c r="CS529" i="14"/>
  <c r="CR529" i="14"/>
  <c r="CQ529" i="14"/>
  <c r="CP529" i="14"/>
  <c r="CO529" i="14"/>
  <c r="CN529" i="14"/>
  <c r="CM529" i="14"/>
  <c r="CL529" i="14"/>
  <c r="CK529" i="14"/>
  <c r="CJ529" i="14"/>
  <c r="CI529" i="14"/>
  <c r="CH529" i="14"/>
  <c r="CG529" i="14"/>
  <c r="CF529" i="14"/>
  <c r="CE529" i="14"/>
  <c r="CD529" i="14"/>
  <c r="CC529" i="14"/>
  <c r="CB529" i="14"/>
  <c r="CA529" i="14"/>
  <c r="BZ529" i="14"/>
  <c r="BY529" i="14"/>
  <c r="BX529" i="14"/>
  <c r="BW529" i="14"/>
  <c r="BV529" i="14"/>
  <c r="BU529" i="14"/>
  <c r="BT529" i="14"/>
  <c r="BS529" i="14"/>
  <c r="BR529" i="14"/>
  <c r="BQ529" i="14"/>
  <c r="BP529" i="14"/>
  <c r="BO529" i="14"/>
  <c r="BN529" i="14"/>
  <c r="BM529" i="14"/>
  <c r="BL529" i="14"/>
  <c r="BK529" i="14"/>
  <c r="BJ529" i="14"/>
  <c r="BI529" i="14"/>
  <c r="BH529" i="14"/>
  <c r="BG529" i="14"/>
  <c r="BF529" i="14"/>
  <c r="BE529" i="14"/>
  <c r="BD529" i="14"/>
  <c r="BC529" i="14"/>
  <c r="BB529" i="14"/>
  <c r="BA529" i="14"/>
  <c r="AZ529" i="14"/>
  <c r="AY529" i="14"/>
  <c r="AX529" i="14"/>
  <c r="AW529" i="14"/>
  <c r="AV529" i="14"/>
  <c r="AU529" i="14"/>
  <c r="AT529" i="14"/>
  <c r="AS529" i="14"/>
  <c r="AR529" i="14"/>
  <c r="AQ529" i="14"/>
  <c r="AP529" i="14"/>
  <c r="AO529" i="14"/>
  <c r="AN529" i="14"/>
  <c r="AM529" i="14"/>
  <c r="AL529" i="14"/>
  <c r="AK529" i="14"/>
  <c r="AJ529" i="14"/>
  <c r="AI529" i="14"/>
  <c r="AH529" i="14"/>
  <c r="AG529" i="14"/>
  <c r="AF529" i="14"/>
  <c r="AE529" i="14"/>
  <c r="AD529" i="14"/>
  <c r="AC529" i="14"/>
  <c r="AB529" i="14"/>
  <c r="AA529" i="14"/>
  <c r="Z529" i="14"/>
  <c r="Y529" i="14"/>
  <c r="X529" i="14"/>
  <c r="W529" i="14"/>
  <c r="V529" i="14"/>
  <c r="U529" i="14"/>
  <c r="T529" i="14"/>
  <c r="S529" i="14"/>
  <c r="R529" i="14"/>
  <c r="Q529" i="14"/>
  <c r="P529" i="14"/>
  <c r="O529" i="14"/>
  <c r="N529" i="14"/>
  <c r="M529" i="14"/>
  <c r="L529" i="14"/>
  <c r="K529" i="14"/>
  <c r="J529" i="14"/>
  <c r="I529" i="14"/>
  <c r="H529" i="14"/>
  <c r="G529" i="14"/>
  <c r="JB528" i="14"/>
  <c r="JA528" i="14"/>
  <c r="IZ528" i="14"/>
  <c r="IY528" i="14"/>
  <c r="IX528" i="14"/>
  <c r="IW528" i="14"/>
  <c r="IV528" i="14"/>
  <c r="IU528" i="14"/>
  <c r="IT528" i="14"/>
  <c r="IS528" i="14"/>
  <c r="IR528" i="14"/>
  <c r="IQ528" i="14"/>
  <c r="IP528" i="14"/>
  <c r="IO528" i="14"/>
  <c r="IN528" i="14"/>
  <c r="IM528" i="14"/>
  <c r="IL528" i="14"/>
  <c r="IK528" i="14"/>
  <c r="IJ528" i="14"/>
  <c r="II528" i="14"/>
  <c r="IH528" i="14"/>
  <c r="IG528" i="14"/>
  <c r="IF528" i="14"/>
  <c r="IE528" i="14"/>
  <c r="ID528" i="14"/>
  <c r="IC528" i="14"/>
  <c r="IB528" i="14"/>
  <c r="IA528" i="14"/>
  <c r="HZ528" i="14"/>
  <c r="HY528" i="14"/>
  <c r="HX528" i="14"/>
  <c r="HW528" i="14"/>
  <c r="HV528" i="14"/>
  <c r="HU528" i="14"/>
  <c r="HT528" i="14"/>
  <c r="HS528" i="14"/>
  <c r="HR528" i="14"/>
  <c r="HQ528" i="14"/>
  <c r="HP528" i="14"/>
  <c r="HO528" i="14"/>
  <c r="HN528" i="14"/>
  <c r="HM528" i="14"/>
  <c r="HL528" i="14"/>
  <c r="HK528" i="14"/>
  <c r="HJ528" i="14"/>
  <c r="HI528" i="14"/>
  <c r="HH528" i="14"/>
  <c r="HG528" i="14"/>
  <c r="HF528" i="14"/>
  <c r="HE528" i="14"/>
  <c r="HD528" i="14"/>
  <c r="HC528" i="14"/>
  <c r="HB528" i="14"/>
  <c r="HA528" i="14"/>
  <c r="GZ528" i="14"/>
  <c r="GY528" i="14"/>
  <c r="GX528" i="14"/>
  <c r="GW528" i="14"/>
  <c r="GV528" i="14"/>
  <c r="GU528" i="14"/>
  <c r="GT528" i="14"/>
  <c r="GS528" i="14"/>
  <c r="GR528" i="14"/>
  <c r="GQ528" i="14"/>
  <c r="GP528" i="14"/>
  <c r="GO528" i="14"/>
  <c r="GN528" i="14"/>
  <c r="GM528" i="14"/>
  <c r="GL528" i="14"/>
  <c r="GK528" i="14"/>
  <c r="GJ528" i="14"/>
  <c r="GI528" i="14"/>
  <c r="GH528" i="14"/>
  <c r="GG528" i="14"/>
  <c r="GF528" i="14"/>
  <c r="GE528" i="14"/>
  <c r="GD528" i="14"/>
  <c r="GC528" i="14"/>
  <c r="GB528" i="14"/>
  <c r="GA528" i="14"/>
  <c r="FZ528" i="14"/>
  <c r="FY528" i="14"/>
  <c r="FX528" i="14"/>
  <c r="FW528" i="14"/>
  <c r="FV528" i="14"/>
  <c r="FU528" i="14"/>
  <c r="FT528" i="14"/>
  <c r="FS528" i="14"/>
  <c r="FR528" i="14"/>
  <c r="FQ528" i="14"/>
  <c r="FP528" i="14"/>
  <c r="FO528" i="14"/>
  <c r="FN528" i="14"/>
  <c r="FM528" i="14"/>
  <c r="FL528" i="14"/>
  <c r="FK528" i="14"/>
  <c r="FJ528" i="14"/>
  <c r="FI528" i="14"/>
  <c r="FH528" i="14"/>
  <c r="FG528" i="14"/>
  <c r="FF528" i="14"/>
  <c r="FE528" i="14"/>
  <c r="FD528" i="14"/>
  <c r="FC528" i="14"/>
  <c r="FB528" i="14"/>
  <c r="FA528" i="14"/>
  <c r="EZ528" i="14"/>
  <c r="EY528" i="14"/>
  <c r="EX528" i="14"/>
  <c r="EW528" i="14"/>
  <c r="EV528" i="14"/>
  <c r="EU528" i="14"/>
  <c r="ET528" i="14"/>
  <c r="ES528" i="14"/>
  <c r="ER528" i="14"/>
  <c r="EQ528" i="14"/>
  <c r="EP528" i="14"/>
  <c r="EO528" i="14"/>
  <c r="EN528" i="14"/>
  <c r="EM528" i="14"/>
  <c r="EL528" i="14"/>
  <c r="EK528" i="14"/>
  <c r="EJ528" i="14"/>
  <c r="EI528" i="14"/>
  <c r="EH528" i="14"/>
  <c r="EG528" i="14"/>
  <c r="EF528" i="14"/>
  <c r="EE528" i="14"/>
  <c r="ED528" i="14"/>
  <c r="EC528" i="14"/>
  <c r="EB528" i="14"/>
  <c r="EA528" i="14"/>
  <c r="DZ528" i="14"/>
  <c r="DY528" i="14"/>
  <c r="DX528" i="14"/>
  <c r="DW528" i="14"/>
  <c r="DV528" i="14"/>
  <c r="DU528" i="14"/>
  <c r="DT528" i="14"/>
  <c r="DS528" i="14"/>
  <c r="DR528" i="14"/>
  <c r="DQ528" i="14"/>
  <c r="DP528" i="14"/>
  <c r="DO528" i="14"/>
  <c r="DN528" i="14"/>
  <c r="DM528" i="14"/>
  <c r="DL528" i="14"/>
  <c r="DK528" i="14"/>
  <c r="DJ528" i="14"/>
  <c r="DI528" i="14"/>
  <c r="DH528" i="14"/>
  <c r="DG528" i="14"/>
  <c r="DF528" i="14"/>
  <c r="DE528" i="14"/>
  <c r="DD528" i="14"/>
  <c r="DC528" i="14"/>
  <c r="DB528" i="14"/>
  <c r="DA528" i="14"/>
  <c r="CZ528" i="14"/>
  <c r="CY528" i="14"/>
  <c r="CX528" i="14"/>
  <c r="CW528" i="14"/>
  <c r="CV528" i="14"/>
  <c r="CU528" i="14"/>
  <c r="CT528" i="14"/>
  <c r="CS528" i="14"/>
  <c r="CR528" i="14"/>
  <c r="CQ528" i="14"/>
  <c r="CP528" i="14"/>
  <c r="CO528" i="14"/>
  <c r="CN528" i="14"/>
  <c r="CM528" i="14"/>
  <c r="CL528" i="14"/>
  <c r="CK528" i="14"/>
  <c r="CJ528" i="14"/>
  <c r="CI528" i="14"/>
  <c r="CH528" i="14"/>
  <c r="CG528" i="14"/>
  <c r="CF528" i="14"/>
  <c r="CE528" i="14"/>
  <c r="CD528" i="14"/>
  <c r="CC528" i="14"/>
  <c r="CB528" i="14"/>
  <c r="CA528" i="14"/>
  <c r="BZ528" i="14"/>
  <c r="BY528" i="14"/>
  <c r="BX528" i="14"/>
  <c r="BW528" i="14"/>
  <c r="BV528" i="14"/>
  <c r="BU528" i="14"/>
  <c r="BT528" i="14"/>
  <c r="BS528" i="14"/>
  <c r="BR528" i="14"/>
  <c r="BQ528" i="14"/>
  <c r="BP528" i="14"/>
  <c r="BO528" i="14"/>
  <c r="BN528" i="14"/>
  <c r="BM528" i="14"/>
  <c r="BL528" i="14"/>
  <c r="BK528" i="14"/>
  <c r="BJ528" i="14"/>
  <c r="BI528" i="14"/>
  <c r="BH528" i="14"/>
  <c r="BG528" i="14"/>
  <c r="BF528" i="14"/>
  <c r="BE528" i="14"/>
  <c r="BD528" i="14"/>
  <c r="BC528" i="14"/>
  <c r="BB528" i="14"/>
  <c r="BA528" i="14"/>
  <c r="AZ528" i="14"/>
  <c r="AY528" i="14"/>
  <c r="AX528" i="14"/>
  <c r="AW528" i="14"/>
  <c r="AV528" i="14"/>
  <c r="AU528" i="14"/>
  <c r="AT528" i="14"/>
  <c r="AS528" i="14"/>
  <c r="AR528" i="14"/>
  <c r="AQ528" i="14"/>
  <c r="AP528" i="14"/>
  <c r="AO528" i="14"/>
  <c r="AN528" i="14"/>
  <c r="AM528" i="14"/>
  <c r="AL528" i="14"/>
  <c r="AK528" i="14"/>
  <c r="AJ528" i="14"/>
  <c r="AI528" i="14"/>
  <c r="AH528" i="14"/>
  <c r="AG528" i="14"/>
  <c r="AF528" i="14"/>
  <c r="AE528" i="14"/>
  <c r="AD528" i="14"/>
  <c r="AC528" i="14"/>
  <c r="AB528" i="14"/>
  <c r="AA528" i="14"/>
  <c r="Z528" i="14"/>
  <c r="Y528" i="14"/>
  <c r="X528" i="14"/>
  <c r="W528" i="14"/>
  <c r="V528" i="14"/>
  <c r="U528" i="14"/>
  <c r="T528" i="14"/>
  <c r="S528" i="14"/>
  <c r="R528" i="14"/>
  <c r="Q528" i="14"/>
  <c r="P528" i="14"/>
  <c r="O528" i="14"/>
  <c r="N528" i="14"/>
  <c r="M528" i="14"/>
  <c r="L528" i="14"/>
  <c r="K528" i="14"/>
  <c r="J528" i="14"/>
  <c r="I528" i="14"/>
  <c r="H528" i="14"/>
  <c r="G528" i="14"/>
  <c r="JB527" i="14"/>
  <c r="JA527" i="14"/>
  <c r="IZ527" i="14"/>
  <c r="IY527" i="14"/>
  <c r="IX527" i="14"/>
  <c r="IW527" i="14"/>
  <c r="IV527" i="14"/>
  <c r="IU527" i="14"/>
  <c r="IT527" i="14"/>
  <c r="IS527" i="14"/>
  <c r="IR527" i="14"/>
  <c r="IQ527" i="14"/>
  <c r="IP527" i="14"/>
  <c r="IO527" i="14"/>
  <c r="IN527" i="14"/>
  <c r="IM527" i="14"/>
  <c r="IL527" i="14"/>
  <c r="IK527" i="14"/>
  <c r="IJ527" i="14"/>
  <c r="II527" i="14"/>
  <c r="IH527" i="14"/>
  <c r="IG527" i="14"/>
  <c r="IF527" i="14"/>
  <c r="IE527" i="14"/>
  <c r="ID527" i="14"/>
  <c r="IC527" i="14"/>
  <c r="IB527" i="14"/>
  <c r="IA527" i="14"/>
  <c r="HZ527" i="14"/>
  <c r="HY527" i="14"/>
  <c r="HX527" i="14"/>
  <c r="HW527" i="14"/>
  <c r="HV527" i="14"/>
  <c r="HU527" i="14"/>
  <c r="HT527" i="14"/>
  <c r="HS527" i="14"/>
  <c r="HR527" i="14"/>
  <c r="HQ527" i="14"/>
  <c r="HP527" i="14"/>
  <c r="HO527" i="14"/>
  <c r="HN527" i="14"/>
  <c r="HM527" i="14"/>
  <c r="HL527" i="14"/>
  <c r="HK527" i="14"/>
  <c r="HJ527" i="14"/>
  <c r="HI527" i="14"/>
  <c r="HH527" i="14"/>
  <c r="HG527" i="14"/>
  <c r="HF527" i="14"/>
  <c r="HE527" i="14"/>
  <c r="HD527" i="14"/>
  <c r="HC527" i="14"/>
  <c r="HB527" i="14"/>
  <c r="HA527" i="14"/>
  <c r="GZ527" i="14"/>
  <c r="GY527" i="14"/>
  <c r="GX527" i="14"/>
  <c r="GW527" i="14"/>
  <c r="GV527" i="14"/>
  <c r="GU527" i="14"/>
  <c r="GT527" i="14"/>
  <c r="GS527" i="14"/>
  <c r="GR527" i="14"/>
  <c r="GQ527" i="14"/>
  <c r="GP527" i="14"/>
  <c r="GO527" i="14"/>
  <c r="GN527" i="14"/>
  <c r="GM527" i="14"/>
  <c r="GL527" i="14"/>
  <c r="GK527" i="14"/>
  <c r="GJ527" i="14"/>
  <c r="GI527" i="14"/>
  <c r="GH527" i="14"/>
  <c r="GG527" i="14"/>
  <c r="GF527" i="14"/>
  <c r="GE527" i="14"/>
  <c r="GD527" i="14"/>
  <c r="GC527" i="14"/>
  <c r="GB527" i="14"/>
  <c r="GA527" i="14"/>
  <c r="FZ527" i="14"/>
  <c r="FY527" i="14"/>
  <c r="FX527" i="14"/>
  <c r="FW527" i="14"/>
  <c r="FV527" i="14"/>
  <c r="FU527" i="14"/>
  <c r="FT527" i="14"/>
  <c r="FS527" i="14"/>
  <c r="FR527" i="14"/>
  <c r="FQ527" i="14"/>
  <c r="FP527" i="14"/>
  <c r="FO527" i="14"/>
  <c r="FN527" i="14"/>
  <c r="FM527" i="14"/>
  <c r="FL527" i="14"/>
  <c r="FK527" i="14"/>
  <c r="FJ527" i="14"/>
  <c r="FI527" i="14"/>
  <c r="FH527" i="14"/>
  <c r="FG527" i="14"/>
  <c r="FF527" i="14"/>
  <c r="FE527" i="14"/>
  <c r="FD527" i="14"/>
  <c r="FC527" i="14"/>
  <c r="FB527" i="14"/>
  <c r="FA527" i="14"/>
  <c r="EZ527" i="14"/>
  <c r="EY527" i="14"/>
  <c r="EX527" i="14"/>
  <c r="EW527" i="14"/>
  <c r="EV527" i="14"/>
  <c r="EU527" i="14"/>
  <c r="ET527" i="14"/>
  <c r="ES527" i="14"/>
  <c r="ER527" i="14"/>
  <c r="EQ527" i="14"/>
  <c r="EP527" i="14"/>
  <c r="EO527" i="14"/>
  <c r="EN527" i="14"/>
  <c r="EM527" i="14"/>
  <c r="EL527" i="14"/>
  <c r="EK527" i="14"/>
  <c r="EJ527" i="14"/>
  <c r="EI527" i="14"/>
  <c r="EH527" i="14"/>
  <c r="EG527" i="14"/>
  <c r="EF527" i="14"/>
  <c r="EE527" i="14"/>
  <c r="ED527" i="14"/>
  <c r="EC527" i="14"/>
  <c r="EB527" i="14"/>
  <c r="EA527" i="14"/>
  <c r="DZ527" i="14"/>
  <c r="DY527" i="14"/>
  <c r="DX527" i="14"/>
  <c r="DW527" i="14"/>
  <c r="DV527" i="14"/>
  <c r="DU527" i="14"/>
  <c r="DT527" i="14"/>
  <c r="DS527" i="14"/>
  <c r="DR527" i="14"/>
  <c r="DQ527" i="14"/>
  <c r="DP527" i="14"/>
  <c r="DO527" i="14"/>
  <c r="DN527" i="14"/>
  <c r="DM527" i="14"/>
  <c r="DL527" i="14"/>
  <c r="DK527" i="14"/>
  <c r="DJ527" i="14"/>
  <c r="DI527" i="14"/>
  <c r="DH527" i="14"/>
  <c r="DG527" i="14"/>
  <c r="DF527" i="14"/>
  <c r="DE527" i="14"/>
  <c r="DD527" i="14"/>
  <c r="DC527" i="14"/>
  <c r="DB527" i="14"/>
  <c r="DA527" i="14"/>
  <c r="CZ527" i="14"/>
  <c r="CY527" i="14"/>
  <c r="CX527" i="14"/>
  <c r="CW527" i="14"/>
  <c r="CV527" i="14"/>
  <c r="CU527" i="14"/>
  <c r="CT527" i="14"/>
  <c r="CS527" i="14"/>
  <c r="CR527" i="14"/>
  <c r="CQ527" i="14"/>
  <c r="CP527" i="14"/>
  <c r="CO527" i="14"/>
  <c r="CN527" i="14"/>
  <c r="CM527" i="14"/>
  <c r="CL527" i="14"/>
  <c r="CK527" i="14"/>
  <c r="CJ527" i="14"/>
  <c r="CI527" i="14"/>
  <c r="CH527" i="14"/>
  <c r="CG527" i="14"/>
  <c r="CF527" i="14"/>
  <c r="CE527" i="14"/>
  <c r="CD527" i="14"/>
  <c r="CC527" i="14"/>
  <c r="CB527" i="14"/>
  <c r="CA527" i="14"/>
  <c r="BZ527" i="14"/>
  <c r="BY527" i="14"/>
  <c r="BX527" i="14"/>
  <c r="BW527" i="14"/>
  <c r="BV527" i="14"/>
  <c r="BU527" i="14"/>
  <c r="BT527" i="14"/>
  <c r="BS527" i="14"/>
  <c r="BR527" i="14"/>
  <c r="BQ527" i="14"/>
  <c r="BP527" i="14"/>
  <c r="BO527" i="14"/>
  <c r="BN527" i="14"/>
  <c r="BM527" i="14"/>
  <c r="BL527" i="14"/>
  <c r="BK527" i="14"/>
  <c r="BJ527" i="14"/>
  <c r="BI527" i="14"/>
  <c r="BH527" i="14"/>
  <c r="BG527" i="14"/>
  <c r="BF527" i="14"/>
  <c r="BE527" i="14"/>
  <c r="BD527" i="14"/>
  <c r="BC527" i="14"/>
  <c r="BB527" i="14"/>
  <c r="BA527" i="14"/>
  <c r="AZ527" i="14"/>
  <c r="AY527" i="14"/>
  <c r="AX527" i="14"/>
  <c r="AW527" i="14"/>
  <c r="AV527" i="14"/>
  <c r="AU527" i="14"/>
  <c r="AT527" i="14"/>
  <c r="AS527" i="14"/>
  <c r="AR527" i="14"/>
  <c r="AQ527" i="14"/>
  <c r="AP527" i="14"/>
  <c r="AO527" i="14"/>
  <c r="AN527" i="14"/>
  <c r="AM527" i="14"/>
  <c r="AL527" i="14"/>
  <c r="AK527" i="14"/>
  <c r="AJ527" i="14"/>
  <c r="AI527" i="14"/>
  <c r="AH527" i="14"/>
  <c r="AG527" i="14"/>
  <c r="AF527" i="14"/>
  <c r="AE527" i="14"/>
  <c r="AD527" i="14"/>
  <c r="AC527" i="14"/>
  <c r="AB527" i="14"/>
  <c r="AA527" i="14"/>
  <c r="Z527" i="14"/>
  <c r="Y527" i="14"/>
  <c r="X527" i="14"/>
  <c r="W527" i="14"/>
  <c r="V527" i="14"/>
  <c r="U527" i="14"/>
  <c r="T527" i="14"/>
  <c r="S527" i="14"/>
  <c r="R527" i="14"/>
  <c r="Q527" i="14"/>
  <c r="P527" i="14"/>
  <c r="O527" i="14"/>
  <c r="N527" i="14"/>
  <c r="M527" i="14"/>
  <c r="L527" i="14"/>
  <c r="K527" i="14"/>
  <c r="J527" i="14"/>
  <c r="I527" i="14"/>
  <c r="H527" i="14"/>
  <c r="G527" i="14"/>
  <c r="JB526" i="14"/>
  <c r="JA526" i="14"/>
  <c r="IZ526" i="14"/>
  <c r="IY526" i="14"/>
  <c r="IX526" i="14"/>
  <c r="IW526" i="14"/>
  <c r="IV526" i="14"/>
  <c r="IU526" i="14"/>
  <c r="IT526" i="14"/>
  <c r="IS526" i="14"/>
  <c r="IR526" i="14"/>
  <c r="IQ526" i="14"/>
  <c r="IP526" i="14"/>
  <c r="IO526" i="14"/>
  <c r="IN526" i="14"/>
  <c r="IM526" i="14"/>
  <c r="IL526" i="14"/>
  <c r="IK526" i="14"/>
  <c r="IJ526" i="14"/>
  <c r="II526" i="14"/>
  <c r="IH526" i="14"/>
  <c r="IG526" i="14"/>
  <c r="IF526" i="14"/>
  <c r="IE526" i="14"/>
  <c r="ID526" i="14"/>
  <c r="IC526" i="14"/>
  <c r="IB526" i="14"/>
  <c r="IA526" i="14"/>
  <c r="HZ526" i="14"/>
  <c r="HY526" i="14"/>
  <c r="HX526" i="14"/>
  <c r="HW526" i="14"/>
  <c r="HV526" i="14"/>
  <c r="HU526" i="14"/>
  <c r="HT526" i="14"/>
  <c r="HS526" i="14"/>
  <c r="HR526" i="14"/>
  <c r="HQ526" i="14"/>
  <c r="HP526" i="14"/>
  <c r="HO526" i="14"/>
  <c r="HN526" i="14"/>
  <c r="HM526" i="14"/>
  <c r="HL526" i="14"/>
  <c r="HK526" i="14"/>
  <c r="HJ526" i="14"/>
  <c r="HI526" i="14"/>
  <c r="HH526" i="14"/>
  <c r="HG526" i="14"/>
  <c r="HF526" i="14"/>
  <c r="HE526" i="14"/>
  <c r="HD526" i="14"/>
  <c r="HC526" i="14"/>
  <c r="HB526" i="14"/>
  <c r="HA526" i="14"/>
  <c r="GZ526" i="14"/>
  <c r="GY526" i="14"/>
  <c r="GX526" i="14"/>
  <c r="GW526" i="14"/>
  <c r="GV526" i="14"/>
  <c r="GU526" i="14"/>
  <c r="GT526" i="14"/>
  <c r="GS526" i="14"/>
  <c r="GR526" i="14"/>
  <c r="GQ526" i="14"/>
  <c r="GP526" i="14"/>
  <c r="GO526" i="14"/>
  <c r="GN526" i="14"/>
  <c r="GM526" i="14"/>
  <c r="GL526" i="14"/>
  <c r="GK526" i="14"/>
  <c r="GJ526" i="14"/>
  <c r="GI526" i="14"/>
  <c r="GH526" i="14"/>
  <c r="GG526" i="14"/>
  <c r="GF526" i="14"/>
  <c r="GE526" i="14"/>
  <c r="GD526" i="14"/>
  <c r="GC526" i="14"/>
  <c r="GB526" i="14"/>
  <c r="GA526" i="14"/>
  <c r="FZ526" i="14"/>
  <c r="FY526" i="14"/>
  <c r="FX526" i="14"/>
  <c r="FW526" i="14"/>
  <c r="FV526" i="14"/>
  <c r="FU526" i="14"/>
  <c r="FT526" i="14"/>
  <c r="FS526" i="14"/>
  <c r="FR526" i="14"/>
  <c r="FQ526" i="14"/>
  <c r="FP526" i="14"/>
  <c r="FO526" i="14"/>
  <c r="FN526" i="14"/>
  <c r="FM526" i="14"/>
  <c r="FL526" i="14"/>
  <c r="FK526" i="14"/>
  <c r="FJ526" i="14"/>
  <c r="FI526" i="14"/>
  <c r="FH526" i="14"/>
  <c r="FG526" i="14"/>
  <c r="FF526" i="14"/>
  <c r="FE526" i="14"/>
  <c r="FD526" i="14"/>
  <c r="FC526" i="14"/>
  <c r="FB526" i="14"/>
  <c r="FA526" i="14"/>
  <c r="EZ526" i="14"/>
  <c r="EY526" i="14"/>
  <c r="EX526" i="14"/>
  <c r="EW526" i="14"/>
  <c r="EV526" i="14"/>
  <c r="EU526" i="14"/>
  <c r="ET526" i="14"/>
  <c r="ES526" i="14"/>
  <c r="ER526" i="14"/>
  <c r="EQ526" i="14"/>
  <c r="EP526" i="14"/>
  <c r="EO526" i="14"/>
  <c r="EN526" i="14"/>
  <c r="EM526" i="14"/>
  <c r="EL526" i="14"/>
  <c r="EK526" i="14"/>
  <c r="EJ526" i="14"/>
  <c r="EI526" i="14"/>
  <c r="EH526" i="14"/>
  <c r="EG526" i="14"/>
  <c r="EF526" i="14"/>
  <c r="EE526" i="14"/>
  <c r="ED526" i="14"/>
  <c r="EC526" i="14"/>
  <c r="EB526" i="14"/>
  <c r="EA526" i="14"/>
  <c r="DZ526" i="14"/>
  <c r="DY526" i="14"/>
  <c r="DX526" i="14"/>
  <c r="DW526" i="14"/>
  <c r="DV526" i="14"/>
  <c r="DU526" i="14"/>
  <c r="DT526" i="14"/>
  <c r="DS526" i="14"/>
  <c r="DR526" i="14"/>
  <c r="DQ526" i="14"/>
  <c r="DP526" i="14"/>
  <c r="DO526" i="14"/>
  <c r="DN526" i="14"/>
  <c r="DM526" i="14"/>
  <c r="DL526" i="14"/>
  <c r="DK526" i="14"/>
  <c r="DJ526" i="14"/>
  <c r="DI526" i="14"/>
  <c r="DH526" i="14"/>
  <c r="DG526" i="14"/>
  <c r="DF526" i="14"/>
  <c r="DE526" i="14"/>
  <c r="DD526" i="14"/>
  <c r="DC526" i="14"/>
  <c r="DB526" i="14"/>
  <c r="DA526" i="14"/>
  <c r="CZ526" i="14"/>
  <c r="CY526" i="14"/>
  <c r="CX526" i="14"/>
  <c r="CW526" i="14"/>
  <c r="CV526" i="14"/>
  <c r="CU526" i="14"/>
  <c r="CT526" i="14"/>
  <c r="CS526" i="14"/>
  <c r="CR526" i="14"/>
  <c r="CQ526" i="14"/>
  <c r="CP526" i="14"/>
  <c r="CO526" i="14"/>
  <c r="CN526" i="14"/>
  <c r="CM526" i="14"/>
  <c r="CL526" i="14"/>
  <c r="CK526" i="14"/>
  <c r="CJ526" i="14"/>
  <c r="CI526" i="14"/>
  <c r="CH526" i="14"/>
  <c r="CG526" i="14"/>
  <c r="CF526" i="14"/>
  <c r="CE526" i="14"/>
  <c r="CD526" i="14"/>
  <c r="CC526" i="14"/>
  <c r="CB526" i="14"/>
  <c r="CA526" i="14"/>
  <c r="BZ526" i="14"/>
  <c r="BY526" i="14"/>
  <c r="BX526" i="14"/>
  <c r="BW526" i="14"/>
  <c r="BV526" i="14"/>
  <c r="BU526" i="14"/>
  <c r="BT526" i="14"/>
  <c r="BS526" i="14"/>
  <c r="BR526" i="14"/>
  <c r="BQ526" i="14"/>
  <c r="BP526" i="14"/>
  <c r="BO526" i="14"/>
  <c r="BN526" i="14"/>
  <c r="BM526" i="14"/>
  <c r="BL526" i="14"/>
  <c r="BK526" i="14"/>
  <c r="BJ526" i="14"/>
  <c r="BI526" i="14"/>
  <c r="BH526" i="14"/>
  <c r="BG526" i="14"/>
  <c r="BF526" i="14"/>
  <c r="BE526" i="14"/>
  <c r="BD526" i="14"/>
  <c r="BC526" i="14"/>
  <c r="BB526" i="14"/>
  <c r="BA526" i="14"/>
  <c r="AZ526" i="14"/>
  <c r="AY526" i="14"/>
  <c r="AX526" i="14"/>
  <c r="AW526" i="14"/>
  <c r="AV526" i="14"/>
  <c r="AU526" i="14"/>
  <c r="AT526" i="14"/>
  <c r="AS526" i="14"/>
  <c r="AR526" i="14"/>
  <c r="AQ526" i="14"/>
  <c r="AP526" i="14"/>
  <c r="AO526" i="14"/>
  <c r="AN526" i="14"/>
  <c r="AM526" i="14"/>
  <c r="AL526" i="14"/>
  <c r="AK526" i="14"/>
  <c r="AJ526" i="14"/>
  <c r="AI526" i="14"/>
  <c r="AH526" i="14"/>
  <c r="AG526" i="14"/>
  <c r="AF526" i="14"/>
  <c r="AE526" i="14"/>
  <c r="AD526" i="14"/>
  <c r="AC526" i="14"/>
  <c r="AB526" i="14"/>
  <c r="AA526" i="14"/>
  <c r="Z526" i="14"/>
  <c r="Y526" i="14"/>
  <c r="X526" i="14"/>
  <c r="W526" i="14"/>
  <c r="V526" i="14"/>
  <c r="U526" i="14"/>
  <c r="T526" i="14"/>
  <c r="S526" i="14"/>
  <c r="R526" i="14"/>
  <c r="Q526" i="14"/>
  <c r="P526" i="14"/>
  <c r="O526" i="14"/>
  <c r="N526" i="14"/>
  <c r="M526" i="14"/>
  <c r="L526" i="14"/>
  <c r="K526" i="14"/>
  <c r="J526" i="14"/>
  <c r="I526" i="14"/>
  <c r="H526" i="14"/>
  <c r="G526" i="14"/>
  <c r="JB525" i="14"/>
  <c r="JA525" i="14"/>
  <c r="IZ525" i="14"/>
  <c r="IY525" i="14"/>
  <c r="IX525" i="14"/>
  <c r="IW525" i="14"/>
  <c r="IV525" i="14"/>
  <c r="IU525" i="14"/>
  <c r="IT525" i="14"/>
  <c r="IS525" i="14"/>
  <c r="IR525" i="14"/>
  <c r="IQ525" i="14"/>
  <c r="IP525" i="14"/>
  <c r="IO525" i="14"/>
  <c r="IN525" i="14"/>
  <c r="IM525" i="14"/>
  <c r="IL525" i="14"/>
  <c r="IK525" i="14"/>
  <c r="IJ525" i="14"/>
  <c r="II525" i="14"/>
  <c r="IH525" i="14"/>
  <c r="IG525" i="14"/>
  <c r="IF525" i="14"/>
  <c r="IE525" i="14"/>
  <c r="ID525" i="14"/>
  <c r="IC525" i="14"/>
  <c r="IB525" i="14"/>
  <c r="IA525" i="14"/>
  <c r="HZ525" i="14"/>
  <c r="HY525" i="14"/>
  <c r="HX525" i="14"/>
  <c r="HW525" i="14"/>
  <c r="HV525" i="14"/>
  <c r="HU525" i="14"/>
  <c r="HT525" i="14"/>
  <c r="HS525" i="14"/>
  <c r="HR525" i="14"/>
  <c r="HQ525" i="14"/>
  <c r="HP525" i="14"/>
  <c r="HO525" i="14"/>
  <c r="HN525" i="14"/>
  <c r="HM525" i="14"/>
  <c r="HL525" i="14"/>
  <c r="HK525" i="14"/>
  <c r="HJ525" i="14"/>
  <c r="HI525" i="14"/>
  <c r="HH525" i="14"/>
  <c r="HG525" i="14"/>
  <c r="HF525" i="14"/>
  <c r="HE525" i="14"/>
  <c r="HD525" i="14"/>
  <c r="HC525" i="14"/>
  <c r="HB525" i="14"/>
  <c r="HA525" i="14"/>
  <c r="GZ525" i="14"/>
  <c r="GY525" i="14"/>
  <c r="GX525" i="14"/>
  <c r="GW525" i="14"/>
  <c r="GV525" i="14"/>
  <c r="GU525" i="14"/>
  <c r="GT525" i="14"/>
  <c r="GS525" i="14"/>
  <c r="GR525" i="14"/>
  <c r="GQ525" i="14"/>
  <c r="GP525" i="14"/>
  <c r="GO525" i="14"/>
  <c r="GN525" i="14"/>
  <c r="GM525" i="14"/>
  <c r="GL525" i="14"/>
  <c r="GK525" i="14"/>
  <c r="GJ525" i="14"/>
  <c r="GI525" i="14"/>
  <c r="GH525" i="14"/>
  <c r="GG525" i="14"/>
  <c r="GF525" i="14"/>
  <c r="GE525" i="14"/>
  <c r="GD525" i="14"/>
  <c r="GC525" i="14"/>
  <c r="GB525" i="14"/>
  <c r="GA525" i="14"/>
  <c r="FZ525" i="14"/>
  <c r="FY525" i="14"/>
  <c r="FX525" i="14"/>
  <c r="FW525" i="14"/>
  <c r="FV525" i="14"/>
  <c r="FU525" i="14"/>
  <c r="FT525" i="14"/>
  <c r="FS525" i="14"/>
  <c r="FR525" i="14"/>
  <c r="FQ525" i="14"/>
  <c r="FP525" i="14"/>
  <c r="FO525" i="14"/>
  <c r="FN525" i="14"/>
  <c r="FM525" i="14"/>
  <c r="FL525" i="14"/>
  <c r="FK525" i="14"/>
  <c r="FJ525" i="14"/>
  <c r="FI525" i="14"/>
  <c r="FH525" i="14"/>
  <c r="FG525" i="14"/>
  <c r="FF525" i="14"/>
  <c r="FE525" i="14"/>
  <c r="FD525" i="14"/>
  <c r="FC525" i="14"/>
  <c r="FB525" i="14"/>
  <c r="FA525" i="14"/>
  <c r="EZ525" i="14"/>
  <c r="EY525" i="14"/>
  <c r="EX525" i="14"/>
  <c r="EW525" i="14"/>
  <c r="EV525" i="14"/>
  <c r="EU525" i="14"/>
  <c r="ET525" i="14"/>
  <c r="ES525" i="14"/>
  <c r="ER525" i="14"/>
  <c r="EQ525" i="14"/>
  <c r="EP525" i="14"/>
  <c r="EO525" i="14"/>
  <c r="EN525" i="14"/>
  <c r="EM525" i="14"/>
  <c r="EL525" i="14"/>
  <c r="EK525" i="14"/>
  <c r="EJ525" i="14"/>
  <c r="EI525" i="14"/>
  <c r="EH525" i="14"/>
  <c r="EG525" i="14"/>
  <c r="EF525" i="14"/>
  <c r="EE525" i="14"/>
  <c r="ED525" i="14"/>
  <c r="EC525" i="14"/>
  <c r="EB525" i="14"/>
  <c r="EA525" i="14"/>
  <c r="DZ525" i="14"/>
  <c r="DY525" i="14"/>
  <c r="DX525" i="14"/>
  <c r="DW525" i="14"/>
  <c r="DV525" i="14"/>
  <c r="DU525" i="14"/>
  <c r="DT525" i="14"/>
  <c r="DS525" i="14"/>
  <c r="DR525" i="14"/>
  <c r="DQ525" i="14"/>
  <c r="DP525" i="14"/>
  <c r="DO525" i="14"/>
  <c r="DN525" i="14"/>
  <c r="DM525" i="14"/>
  <c r="DL525" i="14"/>
  <c r="DK525" i="14"/>
  <c r="DJ525" i="14"/>
  <c r="DI525" i="14"/>
  <c r="DH525" i="14"/>
  <c r="DG525" i="14"/>
  <c r="DF525" i="14"/>
  <c r="DE525" i="14"/>
  <c r="DD525" i="14"/>
  <c r="DC525" i="14"/>
  <c r="DB525" i="14"/>
  <c r="DA525" i="14"/>
  <c r="CZ525" i="14"/>
  <c r="CY525" i="14"/>
  <c r="CX525" i="14"/>
  <c r="CW525" i="14"/>
  <c r="CV525" i="14"/>
  <c r="CU525" i="14"/>
  <c r="CT525" i="14"/>
  <c r="CS525" i="14"/>
  <c r="CR525" i="14"/>
  <c r="CQ525" i="14"/>
  <c r="CP525" i="14"/>
  <c r="CO525" i="14"/>
  <c r="CN525" i="14"/>
  <c r="CM525" i="14"/>
  <c r="CL525" i="14"/>
  <c r="CK525" i="14"/>
  <c r="CJ525" i="14"/>
  <c r="CI525" i="14"/>
  <c r="CH525" i="14"/>
  <c r="CG525" i="14"/>
  <c r="CF525" i="14"/>
  <c r="CE525" i="14"/>
  <c r="CD525" i="14"/>
  <c r="CC525" i="14"/>
  <c r="CB525" i="14"/>
  <c r="CA525" i="14"/>
  <c r="BZ525" i="14"/>
  <c r="BY525" i="14"/>
  <c r="BX525" i="14"/>
  <c r="BW525" i="14"/>
  <c r="BV525" i="14"/>
  <c r="BU525" i="14"/>
  <c r="BT525" i="14"/>
  <c r="BS525" i="14"/>
  <c r="BR525" i="14"/>
  <c r="BQ525" i="14"/>
  <c r="BP525" i="14"/>
  <c r="BO525" i="14"/>
  <c r="BN525" i="14"/>
  <c r="BM525" i="14"/>
  <c r="BL525" i="14"/>
  <c r="BK525" i="14"/>
  <c r="BJ525" i="14"/>
  <c r="BI525" i="14"/>
  <c r="BH525" i="14"/>
  <c r="BG525" i="14"/>
  <c r="BF525" i="14"/>
  <c r="BE525" i="14"/>
  <c r="BD525" i="14"/>
  <c r="BC525" i="14"/>
  <c r="BB525" i="14"/>
  <c r="BA525" i="14"/>
  <c r="AZ525" i="14"/>
  <c r="AY525" i="14"/>
  <c r="AX525" i="14"/>
  <c r="AW525" i="14"/>
  <c r="AV525" i="14"/>
  <c r="AU525" i="14"/>
  <c r="AT525" i="14"/>
  <c r="AS525" i="14"/>
  <c r="AR525" i="14"/>
  <c r="AQ525" i="14"/>
  <c r="AP525" i="14"/>
  <c r="AO525" i="14"/>
  <c r="AN525" i="14"/>
  <c r="AM525" i="14"/>
  <c r="AL525" i="14"/>
  <c r="AK525" i="14"/>
  <c r="AJ525" i="14"/>
  <c r="AI525" i="14"/>
  <c r="AH525" i="14"/>
  <c r="AG525" i="14"/>
  <c r="AF525" i="14"/>
  <c r="AE525" i="14"/>
  <c r="AD525" i="14"/>
  <c r="AC525" i="14"/>
  <c r="AB525" i="14"/>
  <c r="AA525" i="14"/>
  <c r="Z525" i="14"/>
  <c r="Y525" i="14"/>
  <c r="X525" i="14"/>
  <c r="W525" i="14"/>
  <c r="V525" i="14"/>
  <c r="U525" i="14"/>
  <c r="T525" i="14"/>
  <c r="S525" i="14"/>
  <c r="R525" i="14"/>
  <c r="Q525" i="14"/>
  <c r="P525" i="14"/>
  <c r="O525" i="14"/>
  <c r="N525" i="14"/>
  <c r="M525" i="14"/>
  <c r="L525" i="14"/>
  <c r="K525" i="14"/>
  <c r="J525" i="14"/>
  <c r="I525" i="14"/>
  <c r="H525" i="14"/>
  <c r="G525" i="14"/>
  <c r="JB524" i="14"/>
  <c r="JA524" i="14"/>
  <c r="IZ524" i="14"/>
  <c r="IY524" i="14"/>
  <c r="IX524" i="14"/>
  <c r="IW524" i="14"/>
  <c r="IV524" i="14"/>
  <c r="IU524" i="14"/>
  <c r="IT524" i="14"/>
  <c r="IS524" i="14"/>
  <c r="IR524" i="14"/>
  <c r="IQ524" i="14"/>
  <c r="IP524" i="14"/>
  <c r="IO524" i="14"/>
  <c r="IN524" i="14"/>
  <c r="IM524" i="14"/>
  <c r="IL524" i="14"/>
  <c r="IK524" i="14"/>
  <c r="IJ524" i="14"/>
  <c r="II524" i="14"/>
  <c r="IH524" i="14"/>
  <c r="IG524" i="14"/>
  <c r="IF524" i="14"/>
  <c r="IE524" i="14"/>
  <c r="ID524" i="14"/>
  <c r="IC524" i="14"/>
  <c r="IB524" i="14"/>
  <c r="IA524" i="14"/>
  <c r="HZ524" i="14"/>
  <c r="HY524" i="14"/>
  <c r="HX524" i="14"/>
  <c r="HW524" i="14"/>
  <c r="HV524" i="14"/>
  <c r="HU524" i="14"/>
  <c r="HT524" i="14"/>
  <c r="HS524" i="14"/>
  <c r="HR524" i="14"/>
  <c r="HQ524" i="14"/>
  <c r="HP524" i="14"/>
  <c r="HO524" i="14"/>
  <c r="HN524" i="14"/>
  <c r="HM524" i="14"/>
  <c r="HL524" i="14"/>
  <c r="HK524" i="14"/>
  <c r="HJ524" i="14"/>
  <c r="HI524" i="14"/>
  <c r="HH524" i="14"/>
  <c r="HG524" i="14"/>
  <c r="HF524" i="14"/>
  <c r="HE524" i="14"/>
  <c r="HD524" i="14"/>
  <c r="HC524" i="14"/>
  <c r="HB524" i="14"/>
  <c r="HA524" i="14"/>
  <c r="GZ524" i="14"/>
  <c r="GY524" i="14"/>
  <c r="GX524" i="14"/>
  <c r="GW524" i="14"/>
  <c r="GV524" i="14"/>
  <c r="GU524" i="14"/>
  <c r="GT524" i="14"/>
  <c r="GS524" i="14"/>
  <c r="GR524" i="14"/>
  <c r="GQ524" i="14"/>
  <c r="GP524" i="14"/>
  <c r="GO524" i="14"/>
  <c r="GN524" i="14"/>
  <c r="GM524" i="14"/>
  <c r="GL524" i="14"/>
  <c r="GK524" i="14"/>
  <c r="GJ524" i="14"/>
  <c r="GI524" i="14"/>
  <c r="GH524" i="14"/>
  <c r="GG524" i="14"/>
  <c r="GF524" i="14"/>
  <c r="GE524" i="14"/>
  <c r="GD524" i="14"/>
  <c r="GC524" i="14"/>
  <c r="GB524" i="14"/>
  <c r="GA524" i="14"/>
  <c r="FZ524" i="14"/>
  <c r="FY524" i="14"/>
  <c r="FX524" i="14"/>
  <c r="FW524" i="14"/>
  <c r="FV524" i="14"/>
  <c r="FU524" i="14"/>
  <c r="FT524" i="14"/>
  <c r="FS524" i="14"/>
  <c r="FR524" i="14"/>
  <c r="FQ524" i="14"/>
  <c r="FP524" i="14"/>
  <c r="FO524" i="14"/>
  <c r="FN524" i="14"/>
  <c r="FM524" i="14"/>
  <c r="FL524" i="14"/>
  <c r="FK524" i="14"/>
  <c r="FJ524" i="14"/>
  <c r="FI524" i="14"/>
  <c r="FH524" i="14"/>
  <c r="FG524" i="14"/>
  <c r="FF524" i="14"/>
  <c r="FE524" i="14"/>
  <c r="FD524" i="14"/>
  <c r="FC524" i="14"/>
  <c r="FB524" i="14"/>
  <c r="FA524" i="14"/>
  <c r="EZ524" i="14"/>
  <c r="EY524" i="14"/>
  <c r="EX524" i="14"/>
  <c r="EW524" i="14"/>
  <c r="EV524" i="14"/>
  <c r="EU524" i="14"/>
  <c r="ET524" i="14"/>
  <c r="ES524" i="14"/>
  <c r="ER524" i="14"/>
  <c r="EQ524" i="14"/>
  <c r="EP524" i="14"/>
  <c r="EO524" i="14"/>
  <c r="EN524" i="14"/>
  <c r="EM524" i="14"/>
  <c r="EL524" i="14"/>
  <c r="EK524" i="14"/>
  <c r="EJ524" i="14"/>
  <c r="EI524" i="14"/>
  <c r="EH524" i="14"/>
  <c r="EG524" i="14"/>
  <c r="EF524" i="14"/>
  <c r="EE524" i="14"/>
  <c r="ED524" i="14"/>
  <c r="EC524" i="14"/>
  <c r="EB524" i="14"/>
  <c r="EA524" i="14"/>
  <c r="DZ524" i="14"/>
  <c r="DY524" i="14"/>
  <c r="DX524" i="14"/>
  <c r="DW524" i="14"/>
  <c r="DV524" i="14"/>
  <c r="DU524" i="14"/>
  <c r="DT524" i="14"/>
  <c r="DS524" i="14"/>
  <c r="DR524" i="14"/>
  <c r="DQ524" i="14"/>
  <c r="DP524" i="14"/>
  <c r="DO524" i="14"/>
  <c r="DN524" i="14"/>
  <c r="DM524" i="14"/>
  <c r="DL524" i="14"/>
  <c r="DK524" i="14"/>
  <c r="DJ524" i="14"/>
  <c r="DI524" i="14"/>
  <c r="DH524" i="14"/>
  <c r="DG524" i="14"/>
  <c r="DF524" i="14"/>
  <c r="DE524" i="14"/>
  <c r="DD524" i="14"/>
  <c r="DC524" i="14"/>
  <c r="DB524" i="14"/>
  <c r="DA524" i="14"/>
  <c r="CZ524" i="14"/>
  <c r="CY524" i="14"/>
  <c r="CX524" i="14"/>
  <c r="CW524" i="14"/>
  <c r="CV524" i="14"/>
  <c r="CU524" i="14"/>
  <c r="CT524" i="14"/>
  <c r="CS524" i="14"/>
  <c r="CR524" i="14"/>
  <c r="CQ524" i="14"/>
  <c r="CP524" i="14"/>
  <c r="CO524" i="14"/>
  <c r="CN524" i="14"/>
  <c r="CM524" i="14"/>
  <c r="CL524" i="14"/>
  <c r="CK524" i="14"/>
  <c r="CJ524" i="14"/>
  <c r="CI524" i="14"/>
  <c r="CH524" i="14"/>
  <c r="CG524" i="14"/>
  <c r="CF524" i="14"/>
  <c r="CE524" i="14"/>
  <c r="CD524" i="14"/>
  <c r="CC524" i="14"/>
  <c r="CB524" i="14"/>
  <c r="CA524" i="14"/>
  <c r="BZ524" i="14"/>
  <c r="BY524" i="14"/>
  <c r="BX524" i="14"/>
  <c r="BW524" i="14"/>
  <c r="BV524" i="14"/>
  <c r="BU524" i="14"/>
  <c r="BT524" i="14"/>
  <c r="BS524" i="14"/>
  <c r="BR524" i="14"/>
  <c r="BQ524" i="14"/>
  <c r="BP524" i="14"/>
  <c r="BO524" i="14"/>
  <c r="BN524" i="14"/>
  <c r="BM524" i="14"/>
  <c r="BL524" i="14"/>
  <c r="BK524" i="14"/>
  <c r="BJ524" i="14"/>
  <c r="BI524" i="14"/>
  <c r="BH524" i="14"/>
  <c r="BG524" i="14"/>
  <c r="BF524" i="14"/>
  <c r="BE524" i="14"/>
  <c r="BD524" i="14"/>
  <c r="BC524" i="14"/>
  <c r="BB524" i="14"/>
  <c r="BA524" i="14"/>
  <c r="AZ524" i="14"/>
  <c r="AY524" i="14"/>
  <c r="AX524" i="14"/>
  <c r="AW524" i="14"/>
  <c r="AV524" i="14"/>
  <c r="AU524" i="14"/>
  <c r="AT524" i="14"/>
  <c r="AS524" i="14"/>
  <c r="AR524" i="14"/>
  <c r="AQ524" i="14"/>
  <c r="AP524" i="14"/>
  <c r="AO524" i="14"/>
  <c r="AN524" i="14"/>
  <c r="AM524" i="14"/>
  <c r="AL524" i="14"/>
  <c r="AK524" i="14"/>
  <c r="AJ524" i="14"/>
  <c r="AI524" i="14"/>
  <c r="AH524" i="14"/>
  <c r="AG524" i="14"/>
  <c r="AF524" i="14"/>
  <c r="AE524" i="14"/>
  <c r="AD524" i="14"/>
  <c r="AC524" i="14"/>
  <c r="AB524" i="14"/>
  <c r="AA524" i="14"/>
  <c r="Z524" i="14"/>
  <c r="Y524" i="14"/>
  <c r="X524" i="14"/>
  <c r="W524" i="14"/>
  <c r="V524" i="14"/>
  <c r="U524" i="14"/>
  <c r="T524" i="14"/>
  <c r="S524" i="14"/>
  <c r="R524" i="14"/>
  <c r="Q524" i="14"/>
  <c r="P524" i="14"/>
  <c r="O524" i="14"/>
  <c r="N524" i="14"/>
  <c r="M524" i="14"/>
  <c r="L524" i="14"/>
  <c r="K524" i="14"/>
  <c r="J524" i="14"/>
  <c r="I524" i="14"/>
  <c r="H524" i="14"/>
  <c r="G524" i="14"/>
  <c r="JB523" i="14"/>
  <c r="JA523" i="14"/>
  <c r="IZ523" i="14"/>
  <c r="IY523" i="14"/>
  <c r="IX523" i="14"/>
  <c r="IW523" i="14"/>
  <c r="IV523" i="14"/>
  <c r="IU523" i="14"/>
  <c r="IT523" i="14"/>
  <c r="IS523" i="14"/>
  <c r="IR523" i="14"/>
  <c r="IQ523" i="14"/>
  <c r="IP523" i="14"/>
  <c r="IO523" i="14"/>
  <c r="IN523" i="14"/>
  <c r="IM523" i="14"/>
  <c r="IL523" i="14"/>
  <c r="IK523" i="14"/>
  <c r="IJ523" i="14"/>
  <c r="II523" i="14"/>
  <c r="IH523" i="14"/>
  <c r="IG523" i="14"/>
  <c r="IF523" i="14"/>
  <c r="IE523" i="14"/>
  <c r="ID523" i="14"/>
  <c r="IC523" i="14"/>
  <c r="IB523" i="14"/>
  <c r="IA523" i="14"/>
  <c r="HZ523" i="14"/>
  <c r="HY523" i="14"/>
  <c r="HX523" i="14"/>
  <c r="HW523" i="14"/>
  <c r="HV523" i="14"/>
  <c r="HU523" i="14"/>
  <c r="HT523" i="14"/>
  <c r="HS523" i="14"/>
  <c r="HR523" i="14"/>
  <c r="HQ523" i="14"/>
  <c r="HP523" i="14"/>
  <c r="HO523" i="14"/>
  <c r="HN523" i="14"/>
  <c r="HM523" i="14"/>
  <c r="HL523" i="14"/>
  <c r="HK523" i="14"/>
  <c r="HJ523" i="14"/>
  <c r="HI523" i="14"/>
  <c r="HH523" i="14"/>
  <c r="HG523" i="14"/>
  <c r="HF523" i="14"/>
  <c r="HE523" i="14"/>
  <c r="HD523" i="14"/>
  <c r="HC523" i="14"/>
  <c r="HB523" i="14"/>
  <c r="HA523" i="14"/>
  <c r="GZ523" i="14"/>
  <c r="GY523" i="14"/>
  <c r="GX523" i="14"/>
  <c r="GW523" i="14"/>
  <c r="GV523" i="14"/>
  <c r="GU523" i="14"/>
  <c r="GT523" i="14"/>
  <c r="GS523" i="14"/>
  <c r="GR523" i="14"/>
  <c r="GQ523" i="14"/>
  <c r="GP523" i="14"/>
  <c r="GO523" i="14"/>
  <c r="GN523" i="14"/>
  <c r="GM523" i="14"/>
  <c r="GL523" i="14"/>
  <c r="GK523" i="14"/>
  <c r="GJ523" i="14"/>
  <c r="GI523" i="14"/>
  <c r="GH523" i="14"/>
  <c r="GG523" i="14"/>
  <c r="GF523" i="14"/>
  <c r="GE523" i="14"/>
  <c r="GD523" i="14"/>
  <c r="GC523" i="14"/>
  <c r="GB523" i="14"/>
  <c r="GA523" i="14"/>
  <c r="FZ523" i="14"/>
  <c r="FY523" i="14"/>
  <c r="FX523" i="14"/>
  <c r="FW523" i="14"/>
  <c r="FV523" i="14"/>
  <c r="FU523" i="14"/>
  <c r="FT523" i="14"/>
  <c r="FS523" i="14"/>
  <c r="FR523" i="14"/>
  <c r="FQ523" i="14"/>
  <c r="FP523" i="14"/>
  <c r="FO523" i="14"/>
  <c r="FN523" i="14"/>
  <c r="FM523" i="14"/>
  <c r="FL523" i="14"/>
  <c r="FK523" i="14"/>
  <c r="FJ523" i="14"/>
  <c r="FI523" i="14"/>
  <c r="FH523" i="14"/>
  <c r="FG523" i="14"/>
  <c r="FF523" i="14"/>
  <c r="FE523" i="14"/>
  <c r="FD523" i="14"/>
  <c r="FC523" i="14"/>
  <c r="FB523" i="14"/>
  <c r="FA523" i="14"/>
  <c r="EZ523" i="14"/>
  <c r="EY523" i="14"/>
  <c r="EX523" i="14"/>
  <c r="EW523" i="14"/>
  <c r="EV523" i="14"/>
  <c r="EU523" i="14"/>
  <c r="ET523" i="14"/>
  <c r="ES523" i="14"/>
  <c r="ER523" i="14"/>
  <c r="EQ523" i="14"/>
  <c r="EP523" i="14"/>
  <c r="EO523" i="14"/>
  <c r="EN523" i="14"/>
  <c r="EM523" i="14"/>
  <c r="EL523" i="14"/>
  <c r="EK523" i="14"/>
  <c r="EJ523" i="14"/>
  <c r="EI523" i="14"/>
  <c r="EH523" i="14"/>
  <c r="EG523" i="14"/>
  <c r="EF523" i="14"/>
  <c r="EE523" i="14"/>
  <c r="ED523" i="14"/>
  <c r="EC523" i="14"/>
  <c r="EB523" i="14"/>
  <c r="EA523" i="14"/>
  <c r="DZ523" i="14"/>
  <c r="DY523" i="14"/>
  <c r="DX523" i="14"/>
  <c r="DW523" i="14"/>
  <c r="DV523" i="14"/>
  <c r="DU523" i="14"/>
  <c r="DT523" i="14"/>
  <c r="DS523" i="14"/>
  <c r="DR523" i="14"/>
  <c r="DQ523" i="14"/>
  <c r="DP523" i="14"/>
  <c r="DO523" i="14"/>
  <c r="DN523" i="14"/>
  <c r="DM523" i="14"/>
  <c r="DL523" i="14"/>
  <c r="DK523" i="14"/>
  <c r="DJ523" i="14"/>
  <c r="DI523" i="14"/>
  <c r="DH523" i="14"/>
  <c r="DG523" i="14"/>
  <c r="DF523" i="14"/>
  <c r="DE523" i="14"/>
  <c r="DD523" i="14"/>
  <c r="DC523" i="14"/>
  <c r="DB523" i="14"/>
  <c r="DA523" i="14"/>
  <c r="CZ523" i="14"/>
  <c r="CY523" i="14"/>
  <c r="CX523" i="14"/>
  <c r="CW523" i="14"/>
  <c r="CV523" i="14"/>
  <c r="CU523" i="14"/>
  <c r="CT523" i="14"/>
  <c r="CS523" i="14"/>
  <c r="CR523" i="14"/>
  <c r="CQ523" i="14"/>
  <c r="CP523" i="14"/>
  <c r="CO523" i="14"/>
  <c r="CN523" i="14"/>
  <c r="CM523" i="14"/>
  <c r="CL523" i="14"/>
  <c r="CK523" i="14"/>
  <c r="CJ523" i="14"/>
  <c r="CI523" i="14"/>
  <c r="CH523" i="14"/>
  <c r="CG523" i="14"/>
  <c r="CF523" i="14"/>
  <c r="CE523" i="14"/>
  <c r="CD523" i="14"/>
  <c r="CC523" i="14"/>
  <c r="CB523" i="14"/>
  <c r="CA523" i="14"/>
  <c r="BZ523" i="14"/>
  <c r="BY523" i="14"/>
  <c r="BX523" i="14"/>
  <c r="BW523" i="14"/>
  <c r="BV523" i="14"/>
  <c r="BU523" i="14"/>
  <c r="BT523" i="14"/>
  <c r="BS523" i="14"/>
  <c r="BR523" i="14"/>
  <c r="BQ523" i="14"/>
  <c r="BP523" i="14"/>
  <c r="BO523" i="14"/>
  <c r="BN523" i="14"/>
  <c r="BM523" i="14"/>
  <c r="BL523" i="14"/>
  <c r="BK523" i="14"/>
  <c r="BJ523" i="14"/>
  <c r="BI523" i="14"/>
  <c r="BH523" i="14"/>
  <c r="BG523" i="14"/>
  <c r="BF523" i="14"/>
  <c r="BE523" i="14"/>
  <c r="BD523" i="14"/>
  <c r="BC523" i="14"/>
  <c r="BB523" i="14"/>
  <c r="BA523" i="14"/>
  <c r="AZ523" i="14"/>
  <c r="AY523" i="14"/>
  <c r="AX523" i="14"/>
  <c r="AW523" i="14"/>
  <c r="AV523" i="14"/>
  <c r="AU523" i="14"/>
  <c r="AT523" i="14"/>
  <c r="AS523" i="14"/>
  <c r="AR523" i="14"/>
  <c r="AQ523" i="14"/>
  <c r="AP523" i="14"/>
  <c r="AO523" i="14"/>
  <c r="AN523" i="14"/>
  <c r="AM523" i="14"/>
  <c r="AL523" i="14"/>
  <c r="AK523" i="14"/>
  <c r="AJ523" i="14"/>
  <c r="AI523" i="14"/>
  <c r="AH523" i="14"/>
  <c r="AG523" i="14"/>
  <c r="AF523" i="14"/>
  <c r="AE523" i="14"/>
  <c r="AD523" i="14"/>
  <c r="AC523" i="14"/>
  <c r="AB523" i="14"/>
  <c r="AA523" i="14"/>
  <c r="Z523" i="14"/>
  <c r="Y523" i="14"/>
  <c r="X523" i="14"/>
  <c r="W523" i="14"/>
  <c r="V523" i="14"/>
  <c r="U523" i="14"/>
  <c r="T523" i="14"/>
  <c r="S523" i="14"/>
  <c r="R523" i="14"/>
  <c r="Q523" i="14"/>
  <c r="P523" i="14"/>
  <c r="O523" i="14"/>
  <c r="N523" i="14"/>
  <c r="M523" i="14"/>
  <c r="L523" i="14"/>
  <c r="K523" i="14"/>
  <c r="J523" i="14"/>
  <c r="I523" i="14"/>
  <c r="H523" i="14"/>
  <c r="G523" i="14"/>
  <c r="JB522" i="14"/>
  <c r="JA522" i="14"/>
  <c r="IZ522" i="14"/>
  <c r="IY522" i="14"/>
  <c r="IX522" i="14"/>
  <c r="IW522" i="14"/>
  <c r="IV522" i="14"/>
  <c r="IU522" i="14"/>
  <c r="IT522" i="14"/>
  <c r="IS522" i="14"/>
  <c r="IR522" i="14"/>
  <c r="IQ522" i="14"/>
  <c r="IP522" i="14"/>
  <c r="IO522" i="14"/>
  <c r="IN522" i="14"/>
  <c r="IM522" i="14"/>
  <c r="IL522" i="14"/>
  <c r="IK522" i="14"/>
  <c r="IJ522" i="14"/>
  <c r="II522" i="14"/>
  <c r="IH522" i="14"/>
  <c r="IG522" i="14"/>
  <c r="IF522" i="14"/>
  <c r="IE522" i="14"/>
  <c r="ID522" i="14"/>
  <c r="IC522" i="14"/>
  <c r="IB522" i="14"/>
  <c r="IA522" i="14"/>
  <c r="HZ522" i="14"/>
  <c r="HY522" i="14"/>
  <c r="HX522" i="14"/>
  <c r="HW522" i="14"/>
  <c r="HV522" i="14"/>
  <c r="HU522" i="14"/>
  <c r="HT522" i="14"/>
  <c r="HS522" i="14"/>
  <c r="HR522" i="14"/>
  <c r="HQ522" i="14"/>
  <c r="HP522" i="14"/>
  <c r="HO522" i="14"/>
  <c r="HN522" i="14"/>
  <c r="HM522" i="14"/>
  <c r="HL522" i="14"/>
  <c r="HK522" i="14"/>
  <c r="HJ522" i="14"/>
  <c r="HI522" i="14"/>
  <c r="HH522" i="14"/>
  <c r="HG522" i="14"/>
  <c r="HF522" i="14"/>
  <c r="HE522" i="14"/>
  <c r="HD522" i="14"/>
  <c r="HC522" i="14"/>
  <c r="HB522" i="14"/>
  <c r="HA522" i="14"/>
  <c r="GZ522" i="14"/>
  <c r="GY522" i="14"/>
  <c r="GX522" i="14"/>
  <c r="GW522" i="14"/>
  <c r="GV522" i="14"/>
  <c r="GU522" i="14"/>
  <c r="GT522" i="14"/>
  <c r="GS522" i="14"/>
  <c r="GR522" i="14"/>
  <c r="GQ522" i="14"/>
  <c r="GP522" i="14"/>
  <c r="GO522" i="14"/>
  <c r="GN522" i="14"/>
  <c r="GM522" i="14"/>
  <c r="GL522" i="14"/>
  <c r="GK522" i="14"/>
  <c r="GJ522" i="14"/>
  <c r="GI522" i="14"/>
  <c r="GH522" i="14"/>
  <c r="GG522" i="14"/>
  <c r="GF522" i="14"/>
  <c r="GE522" i="14"/>
  <c r="GD522" i="14"/>
  <c r="GC522" i="14"/>
  <c r="GB522" i="14"/>
  <c r="GA522" i="14"/>
  <c r="FZ522" i="14"/>
  <c r="FY522" i="14"/>
  <c r="FX522" i="14"/>
  <c r="FW522" i="14"/>
  <c r="FV522" i="14"/>
  <c r="FU522" i="14"/>
  <c r="FT522" i="14"/>
  <c r="FS522" i="14"/>
  <c r="FR522" i="14"/>
  <c r="FQ522" i="14"/>
  <c r="FP522" i="14"/>
  <c r="FO522" i="14"/>
  <c r="FN522" i="14"/>
  <c r="FM522" i="14"/>
  <c r="FL522" i="14"/>
  <c r="FK522" i="14"/>
  <c r="FJ522" i="14"/>
  <c r="FI522" i="14"/>
  <c r="FH522" i="14"/>
  <c r="FG522" i="14"/>
  <c r="FF522" i="14"/>
  <c r="FE522" i="14"/>
  <c r="FD522" i="14"/>
  <c r="FC522" i="14"/>
  <c r="FB522" i="14"/>
  <c r="FA522" i="14"/>
  <c r="EZ522" i="14"/>
  <c r="EY522" i="14"/>
  <c r="EX522" i="14"/>
  <c r="EW522" i="14"/>
  <c r="EV522" i="14"/>
  <c r="EU522" i="14"/>
  <c r="ET522" i="14"/>
  <c r="ES522" i="14"/>
  <c r="ER522" i="14"/>
  <c r="EQ522" i="14"/>
  <c r="EP522" i="14"/>
  <c r="EO522" i="14"/>
  <c r="EN522" i="14"/>
  <c r="EM522" i="14"/>
  <c r="EL522" i="14"/>
  <c r="EK522" i="14"/>
  <c r="EJ522" i="14"/>
  <c r="EI522" i="14"/>
  <c r="EH522" i="14"/>
  <c r="EG522" i="14"/>
  <c r="EF522" i="14"/>
  <c r="EE522" i="14"/>
  <c r="ED522" i="14"/>
  <c r="EC522" i="14"/>
  <c r="EB522" i="14"/>
  <c r="EA522" i="14"/>
  <c r="DZ522" i="14"/>
  <c r="DY522" i="14"/>
  <c r="DX522" i="14"/>
  <c r="DW522" i="14"/>
  <c r="DV522" i="14"/>
  <c r="DU522" i="14"/>
  <c r="DT522" i="14"/>
  <c r="DS522" i="14"/>
  <c r="DR522" i="14"/>
  <c r="DQ522" i="14"/>
  <c r="DP522" i="14"/>
  <c r="DO522" i="14"/>
  <c r="DN522" i="14"/>
  <c r="DM522" i="14"/>
  <c r="DL522" i="14"/>
  <c r="DK522" i="14"/>
  <c r="DJ522" i="14"/>
  <c r="DI522" i="14"/>
  <c r="DH522" i="14"/>
  <c r="DG522" i="14"/>
  <c r="DF522" i="14"/>
  <c r="DE522" i="14"/>
  <c r="DD522" i="14"/>
  <c r="DC522" i="14"/>
  <c r="DB522" i="14"/>
  <c r="DA522" i="14"/>
  <c r="CZ522" i="14"/>
  <c r="CY522" i="14"/>
  <c r="CX522" i="14"/>
  <c r="CW522" i="14"/>
  <c r="CV522" i="14"/>
  <c r="CU522" i="14"/>
  <c r="CT522" i="14"/>
  <c r="CS522" i="14"/>
  <c r="CR522" i="14"/>
  <c r="CQ522" i="14"/>
  <c r="CP522" i="14"/>
  <c r="CO522" i="14"/>
  <c r="CN522" i="14"/>
  <c r="CM522" i="14"/>
  <c r="CL522" i="14"/>
  <c r="CK522" i="14"/>
  <c r="CJ522" i="14"/>
  <c r="CI522" i="14"/>
  <c r="CH522" i="14"/>
  <c r="CG522" i="14"/>
  <c r="CF522" i="14"/>
  <c r="CE522" i="14"/>
  <c r="CD522" i="14"/>
  <c r="CC522" i="14"/>
  <c r="CB522" i="14"/>
  <c r="CA522" i="14"/>
  <c r="BZ522" i="14"/>
  <c r="BY522" i="14"/>
  <c r="BX522" i="14"/>
  <c r="BW522" i="14"/>
  <c r="BV522" i="14"/>
  <c r="BU522" i="14"/>
  <c r="BT522" i="14"/>
  <c r="BS522" i="14"/>
  <c r="BR522" i="14"/>
  <c r="BQ522" i="14"/>
  <c r="BP522" i="14"/>
  <c r="BO522" i="14"/>
  <c r="BN522" i="14"/>
  <c r="BM522" i="14"/>
  <c r="BL522" i="14"/>
  <c r="BK522" i="14"/>
  <c r="BJ522" i="14"/>
  <c r="BI522" i="14"/>
  <c r="BH522" i="14"/>
  <c r="BG522" i="14"/>
  <c r="BF522" i="14"/>
  <c r="BE522" i="14"/>
  <c r="BD522" i="14"/>
  <c r="BC522" i="14"/>
  <c r="BB522" i="14"/>
  <c r="BA522" i="14"/>
  <c r="AZ522" i="14"/>
  <c r="AY522" i="14"/>
  <c r="AX522" i="14"/>
  <c r="AW522" i="14"/>
  <c r="AV522" i="14"/>
  <c r="AU522" i="14"/>
  <c r="AT522" i="14"/>
  <c r="AS522" i="14"/>
  <c r="AR522" i="14"/>
  <c r="AQ522" i="14"/>
  <c r="AP522" i="14"/>
  <c r="AO522" i="14"/>
  <c r="AN522" i="14"/>
  <c r="AM522" i="14"/>
  <c r="AL522" i="14"/>
  <c r="AK522" i="14"/>
  <c r="AJ522" i="14"/>
  <c r="AI522" i="14"/>
  <c r="AH522" i="14"/>
  <c r="AG522" i="14"/>
  <c r="AF522" i="14"/>
  <c r="AE522" i="14"/>
  <c r="AD522" i="14"/>
  <c r="AC522" i="14"/>
  <c r="AB522" i="14"/>
  <c r="AA522" i="14"/>
  <c r="Z522" i="14"/>
  <c r="Y522" i="14"/>
  <c r="X522" i="14"/>
  <c r="W522" i="14"/>
  <c r="V522" i="14"/>
  <c r="U522" i="14"/>
  <c r="T522" i="14"/>
  <c r="S522" i="14"/>
  <c r="R522" i="14"/>
  <c r="Q522" i="14"/>
  <c r="P522" i="14"/>
  <c r="O522" i="14"/>
  <c r="N522" i="14"/>
  <c r="M522" i="14"/>
  <c r="L522" i="14"/>
  <c r="K522" i="14"/>
  <c r="J522" i="14"/>
  <c r="I522" i="14"/>
  <c r="H522" i="14"/>
  <c r="G522" i="14"/>
  <c r="JB521" i="14"/>
  <c r="JA521" i="14"/>
  <c r="IZ521" i="14"/>
  <c r="IY521" i="14"/>
  <c r="IX521" i="14"/>
  <c r="IW521" i="14"/>
  <c r="IV521" i="14"/>
  <c r="IU521" i="14"/>
  <c r="IT521" i="14"/>
  <c r="IS521" i="14"/>
  <c r="IR521" i="14"/>
  <c r="IQ521" i="14"/>
  <c r="IP521" i="14"/>
  <c r="IO521" i="14"/>
  <c r="IN521" i="14"/>
  <c r="IM521" i="14"/>
  <c r="IL521" i="14"/>
  <c r="IK521" i="14"/>
  <c r="IJ521" i="14"/>
  <c r="II521" i="14"/>
  <c r="IH521" i="14"/>
  <c r="IG521" i="14"/>
  <c r="IF521" i="14"/>
  <c r="IE521" i="14"/>
  <c r="ID521" i="14"/>
  <c r="IC521" i="14"/>
  <c r="IB521" i="14"/>
  <c r="IA521" i="14"/>
  <c r="HZ521" i="14"/>
  <c r="HY521" i="14"/>
  <c r="HX521" i="14"/>
  <c r="HW521" i="14"/>
  <c r="HV521" i="14"/>
  <c r="HU521" i="14"/>
  <c r="HT521" i="14"/>
  <c r="HS521" i="14"/>
  <c r="HR521" i="14"/>
  <c r="HQ521" i="14"/>
  <c r="HP521" i="14"/>
  <c r="HO521" i="14"/>
  <c r="HN521" i="14"/>
  <c r="HM521" i="14"/>
  <c r="HL521" i="14"/>
  <c r="HK521" i="14"/>
  <c r="HJ521" i="14"/>
  <c r="HI521" i="14"/>
  <c r="HH521" i="14"/>
  <c r="HG521" i="14"/>
  <c r="HF521" i="14"/>
  <c r="HE521" i="14"/>
  <c r="HD521" i="14"/>
  <c r="HC521" i="14"/>
  <c r="HB521" i="14"/>
  <c r="HA521" i="14"/>
  <c r="GZ521" i="14"/>
  <c r="GY521" i="14"/>
  <c r="GX521" i="14"/>
  <c r="GW521" i="14"/>
  <c r="GV521" i="14"/>
  <c r="GU521" i="14"/>
  <c r="GT521" i="14"/>
  <c r="GS521" i="14"/>
  <c r="GR521" i="14"/>
  <c r="GQ521" i="14"/>
  <c r="GP521" i="14"/>
  <c r="GO521" i="14"/>
  <c r="GN521" i="14"/>
  <c r="GM521" i="14"/>
  <c r="GL521" i="14"/>
  <c r="GK521" i="14"/>
  <c r="GJ521" i="14"/>
  <c r="GI521" i="14"/>
  <c r="GH521" i="14"/>
  <c r="GG521" i="14"/>
  <c r="GF521" i="14"/>
  <c r="GE521" i="14"/>
  <c r="GD521" i="14"/>
  <c r="GC521" i="14"/>
  <c r="GB521" i="14"/>
  <c r="GA521" i="14"/>
  <c r="FZ521" i="14"/>
  <c r="FY521" i="14"/>
  <c r="FX521" i="14"/>
  <c r="FW521" i="14"/>
  <c r="FV521" i="14"/>
  <c r="FU521" i="14"/>
  <c r="FT521" i="14"/>
  <c r="FS521" i="14"/>
  <c r="FR521" i="14"/>
  <c r="FQ521" i="14"/>
  <c r="FP521" i="14"/>
  <c r="FO521" i="14"/>
  <c r="FN521" i="14"/>
  <c r="FM521" i="14"/>
  <c r="FL521" i="14"/>
  <c r="FK521" i="14"/>
  <c r="FJ521" i="14"/>
  <c r="FI521" i="14"/>
  <c r="FH521" i="14"/>
  <c r="FG521" i="14"/>
  <c r="FF521" i="14"/>
  <c r="FE521" i="14"/>
  <c r="FD521" i="14"/>
  <c r="FC521" i="14"/>
  <c r="FB521" i="14"/>
  <c r="FA521" i="14"/>
  <c r="EZ521" i="14"/>
  <c r="EY521" i="14"/>
  <c r="EX521" i="14"/>
  <c r="EW521" i="14"/>
  <c r="EV521" i="14"/>
  <c r="EU521" i="14"/>
  <c r="ET521" i="14"/>
  <c r="ES521" i="14"/>
  <c r="ER521" i="14"/>
  <c r="EQ521" i="14"/>
  <c r="EP521" i="14"/>
  <c r="EO521" i="14"/>
  <c r="EN521" i="14"/>
  <c r="EM521" i="14"/>
  <c r="EL521" i="14"/>
  <c r="EK521" i="14"/>
  <c r="EJ521" i="14"/>
  <c r="EI521" i="14"/>
  <c r="EH521" i="14"/>
  <c r="EG521" i="14"/>
  <c r="EF521" i="14"/>
  <c r="EE521" i="14"/>
  <c r="ED521" i="14"/>
  <c r="EC521" i="14"/>
  <c r="EB521" i="14"/>
  <c r="EA521" i="14"/>
  <c r="DZ521" i="14"/>
  <c r="DY521" i="14"/>
  <c r="DX521" i="14"/>
  <c r="DW521" i="14"/>
  <c r="DV521" i="14"/>
  <c r="DU521" i="14"/>
  <c r="DT521" i="14"/>
  <c r="DS521" i="14"/>
  <c r="DR521" i="14"/>
  <c r="DQ521" i="14"/>
  <c r="DP521" i="14"/>
  <c r="DO521" i="14"/>
  <c r="DN521" i="14"/>
  <c r="DM521" i="14"/>
  <c r="DL521" i="14"/>
  <c r="DK521" i="14"/>
  <c r="DJ521" i="14"/>
  <c r="DI521" i="14"/>
  <c r="DH521" i="14"/>
  <c r="DG521" i="14"/>
  <c r="DF521" i="14"/>
  <c r="DE521" i="14"/>
  <c r="DD521" i="14"/>
  <c r="DC521" i="14"/>
  <c r="DB521" i="14"/>
  <c r="DA521" i="14"/>
  <c r="CZ521" i="14"/>
  <c r="CY521" i="14"/>
  <c r="CX521" i="14"/>
  <c r="CW521" i="14"/>
  <c r="CV521" i="14"/>
  <c r="CU521" i="14"/>
  <c r="CT521" i="14"/>
  <c r="CS521" i="14"/>
  <c r="CR521" i="14"/>
  <c r="CQ521" i="14"/>
  <c r="CP521" i="14"/>
  <c r="CO521" i="14"/>
  <c r="CN521" i="14"/>
  <c r="CM521" i="14"/>
  <c r="CL521" i="14"/>
  <c r="CK521" i="14"/>
  <c r="CJ521" i="14"/>
  <c r="CI521" i="14"/>
  <c r="CH521" i="14"/>
  <c r="CG521" i="14"/>
  <c r="CF521" i="14"/>
  <c r="CE521" i="14"/>
  <c r="CD521" i="14"/>
  <c r="CC521" i="14"/>
  <c r="CB521" i="14"/>
  <c r="CA521" i="14"/>
  <c r="BZ521" i="14"/>
  <c r="BY521" i="14"/>
  <c r="BX521" i="14"/>
  <c r="BW521" i="14"/>
  <c r="BV521" i="14"/>
  <c r="BU521" i="14"/>
  <c r="BT521" i="14"/>
  <c r="BS521" i="14"/>
  <c r="BR521" i="14"/>
  <c r="BQ521" i="14"/>
  <c r="BP521" i="14"/>
  <c r="BO521" i="14"/>
  <c r="BN521" i="14"/>
  <c r="BM521" i="14"/>
  <c r="BL521" i="14"/>
  <c r="BK521" i="14"/>
  <c r="BJ521" i="14"/>
  <c r="BI521" i="14"/>
  <c r="BH521" i="14"/>
  <c r="BG521" i="14"/>
  <c r="BF521" i="14"/>
  <c r="BE521" i="14"/>
  <c r="BD521" i="14"/>
  <c r="BC521" i="14"/>
  <c r="BB521" i="14"/>
  <c r="BA521" i="14"/>
  <c r="AZ521" i="14"/>
  <c r="AY521" i="14"/>
  <c r="AX521" i="14"/>
  <c r="AW521" i="14"/>
  <c r="AV521" i="14"/>
  <c r="AU521" i="14"/>
  <c r="AT521" i="14"/>
  <c r="AS521" i="14"/>
  <c r="AR521" i="14"/>
  <c r="AQ521" i="14"/>
  <c r="AP521" i="14"/>
  <c r="AO521" i="14"/>
  <c r="AN521" i="14"/>
  <c r="AM521" i="14"/>
  <c r="AL521" i="14"/>
  <c r="AK521" i="14"/>
  <c r="AJ521" i="14"/>
  <c r="AI521" i="14"/>
  <c r="AH521" i="14"/>
  <c r="AG521" i="14"/>
  <c r="AF521" i="14"/>
  <c r="AE521" i="14"/>
  <c r="AD521" i="14"/>
  <c r="AC521" i="14"/>
  <c r="AB521" i="14"/>
  <c r="AA521" i="14"/>
  <c r="Z521" i="14"/>
  <c r="Y521" i="14"/>
  <c r="X521" i="14"/>
  <c r="W521" i="14"/>
  <c r="V521" i="14"/>
  <c r="U521" i="14"/>
  <c r="T521" i="14"/>
  <c r="S521" i="14"/>
  <c r="R521" i="14"/>
  <c r="Q521" i="14"/>
  <c r="P521" i="14"/>
  <c r="O521" i="14"/>
  <c r="N521" i="14"/>
  <c r="M521" i="14"/>
  <c r="L521" i="14"/>
  <c r="K521" i="14"/>
  <c r="J521" i="14"/>
  <c r="I521" i="14"/>
  <c r="H521" i="14"/>
  <c r="G521" i="14"/>
  <c r="JB520" i="14"/>
  <c r="JA520" i="14"/>
  <c r="IZ520" i="14"/>
  <c r="IY520" i="14"/>
  <c r="IX520" i="14"/>
  <c r="IW520" i="14"/>
  <c r="IV520" i="14"/>
  <c r="IU520" i="14"/>
  <c r="IT520" i="14"/>
  <c r="IS520" i="14"/>
  <c r="IR520" i="14"/>
  <c r="IQ520" i="14"/>
  <c r="IP520" i="14"/>
  <c r="IO520" i="14"/>
  <c r="IN520" i="14"/>
  <c r="IM520" i="14"/>
  <c r="IL520" i="14"/>
  <c r="IK520" i="14"/>
  <c r="IJ520" i="14"/>
  <c r="II520" i="14"/>
  <c r="IH520" i="14"/>
  <c r="IG520" i="14"/>
  <c r="IF520" i="14"/>
  <c r="IE520" i="14"/>
  <c r="ID520" i="14"/>
  <c r="IC520" i="14"/>
  <c r="IB520" i="14"/>
  <c r="IA520" i="14"/>
  <c r="HZ520" i="14"/>
  <c r="HY520" i="14"/>
  <c r="HX520" i="14"/>
  <c r="HW520" i="14"/>
  <c r="HV520" i="14"/>
  <c r="HU520" i="14"/>
  <c r="HT520" i="14"/>
  <c r="HS520" i="14"/>
  <c r="HR520" i="14"/>
  <c r="HQ520" i="14"/>
  <c r="HP520" i="14"/>
  <c r="HO520" i="14"/>
  <c r="HN520" i="14"/>
  <c r="HM520" i="14"/>
  <c r="HL520" i="14"/>
  <c r="HK520" i="14"/>
  <c r="HJ520" i="14"/>
  <c r="HI520" i="14"/>
  <c r="HH520" i="14"/>
  <c r="HG520" i="14"/>
  <c r="HF520" i="14"/>
  <c r="HE520" i="14"/>
  <c r="HD520" i="14"/>
  <c r="HC520" i="14"/>
  <c r="HB520" i="14"/>
  <c r="HA520" i="14"/>
  <c r="GZ520" i="14"/>
  <c r="GY520" i="14"/>
  <c r="GX520" i="14"/>
  <c r="GW520" i="14"/>
  <c r="GV520" i="14"/>
  <c r="GU520" i="14"/>
  <c r="GT520" i="14"/>
  <c r="GS520" i="14"/>
  <c r="GR520" i="14"/>
  <c r="GQ520" i="14"/>
  <c r="GP520" i="14"/>
  <c r="GO520" i="14"/>
  <c r="GN520" i="14"/>
  <c r="GM520" i="14"/>
  <c r="GL520" i="14"/>
  <c r="GK520" i="14"/>
  <c r="GJ520" i="14"/>
  <c r="GI520" i="14"/>
  <c r="GH520" i="14"/>
  <c r="GG520" i="14"/>
  <c r="GF520" i="14"/>
  <c r="GE520" i="14"/>
  <c r="GD520" i="14"/>
  <c r="GC520" i="14"/>
  <c r="GB520" i="14"/>
  <c r="GA520" i="14"/>
  <c r="FZ520" i="14"/>
  <c r="FY520" i="14"/>
  <c r="FX520" i="14"/>
  <c r="FW520" i="14"/>
  <c r="FV520" i="14"/>
  <c r="FU520" i="14"/>
  <c r="FT520" i="14"/>
  <c r="FS520" i="14"/>
  <c r="FR520" i="14"/>
  <c r="FQ520" i="14"/>
  <c r="FP520" i="14"/>
  <c r="FO520" i="14"/>
  <c r="FN520" i="14"/>
  <c r="FM520" i="14"/>
  <c r="FL520" i="14"/>
  <c r="FK520" i="14"/>
  <c r="FJ520" i="14"/>
  <c r="FI520" i="14"/>
  <c r="FH520" i="14"/>
  <c r="FG520" i="14"/>
  <c r="FF520" i="14"/>
  <c r="FE520" i="14"/>
  <c r="FD520" i="14"/>
  <c r="FC520" i="14"/>
  <c r="FB520" i="14"/>
  <c r="FA520" i="14"/>
  <c r="EZ520" i="14"/>
  <c r="EY520" i="14"/>
  <c r="EX520" i="14"/>
  <c r="EW520" i="14"/>
  <c r="EV520" i="14"/>
  <c r="EU520" i="14"/>
  <c r="ET520" i="14"/>
  <c r="ES520" i="14"/>
  <c r="ER520" i="14"/>
  <c r="EQ520" i="14"/>
  <c r="EP520" i="14"/>
  <c r="EO520" i="14"/>
  <c r="EN520" i="14"/>
  <c r="EM520" i="14"/>
  <c r="EL520" i="14"/>
  <c r="EK520" i="14"/>
  <c r="EJ520" i="14"/>
  <c r="EI520" i="14"/>
  <c r="EH520" i="14"/>
  <c r="EG520" i="14"/>
  <c r="EF520" i="14"/>
  <c r="EE520" i="14"/>
  <c r="ED520" i="14"/>
  <c r="EC520" i="14"/>
  <c r="EB520" i="14"/>
  <c r="EA520" i="14"/>
  <c r="DZ520" i="14"/>
  <c r="DY520" i="14"/>
  <c r="DX520" i="14"/>
  <c r="DW520" i="14"/>
  <c r="DV520" i="14"/>
  <c r="DU520" i="14"/>
  <c r="DT520" i="14"/>
  <c r="DS520" i="14"/>
  <c r="DR520" i="14"/>
  <c r="DQ520" i="14"/>
  <c r="DP520" i="14"/>
  <c r="DO520" i="14"/>
  <c r="DN520" i="14"/>
  <c r="DM520" i="14"/>
  <c r="DL520" i="14"/>
  <c r="DK520" i="14"/>
  <c r="DJ520" i="14"/>
  <c r="DI520" i="14"/>
  <c r="DH520" i="14"/>
  <c r="DG520" i="14"/>
  <c r="DF520" i="14"/>
  <c r="DE520" i="14"/>
  <c r="DD520" i="14"/>
  <c r="DC520" i="14"/>
  <c r="DB520" i="14"/>
  <c r="DA520" i="14"/>
  <c r="CZ520" i="14"/>
  <c r="CY520" i="14"/>
  <c r="CX520" i="14"/>
  <c r="CW520" i="14"/>
  <c r="CV520" i="14"/>
  <c r="CU520" i="14"/>
  <c r="CT520" i="14"/>
  <c r="CS520" i="14"/>
  <c r="CR520" i="14"/>
  <c r="CQ520" i="14"/>
  <c r="CP520" i="14"/>
  <c r="CO520" i="14"/>
  <c r="CN520" i="14"/>
  <c r="CM520" i="14"/>
  <c r="CL520" i="14"/>
  <c r="CK520" i="14"/>
  <c r="CJ520" i="14"/>
  <c r="CI520" i="14"/>
  <c r="CH520" i="14"/>
  <c r="CG520" i="14"/>
  <c r="CF520" i="14"/>
  <c r="CE520" i="14"/>
  <c r="CD520" i="14"/>
  <c r="CC520" i="14"/>
  <c r="CB520" i="14"/>
  <c r="CA520" i="14"/>
  <c r="BZ520" i="14"/>
  <c r="BY520" i="14"/>
  <c r="BX520" i="14"/>
  <c r="BW520" i="14"/>
  <c r="BV520" i="14"/>
  <c r="BU520" i="14"/>
  <c r="BT520" i="14"/>
  <c r="BS520" i="14"/>
  <c r="BR520" i="14"/>
  <c r="BQ520" i="14"/>
  <c r="BP520" i="14"/>
  <c r="BO520" i="14"/>
  <c r="BN520" i="14"/>
  <c r="BM520" i="14"/>
  <c r="BL520" i="14"/>
  <c r="BK520" i="14"/>
  <c r="BJ520" i="14"/>
  <c r="BI520" i="14"/>
  <c r="BH520" i="14"/>
  <c r="BG520" i="14"/>
  <c r="BF520" i="14"/>
  <c r="BE520" i="14"/>
  <c r="BD520" i="14"/>
  <c r="BC520" i="14"/>
  <c r="BB520" i="14"/>
  <c r="BA520" i="14"/>
  <c r="AZ520" i="14"/>
  <c r="AY520" i="14"/>
  <c r="AX520" i="14"/>
  <c r="AW520" i="14"/>
  <c r="AV520" i="14"/>
  <c r="AU520" i="14"/>
  <c r="AT520" i="14"/>
  <c r="AS520" i="14"/>
  <c r="AR520" i="14"/>
  <c r="AQ520" i="14"/>
  <c r="AP520" i="14"/>
  <c r="AO520" i="14"/>
  <c r="AN520" i="14"/>
  <c r="AM520" i="14"/>
  <c r="AL520" i="14"/>
  <c r="AK520" i="14"/>
  <c r="AJ520" i="14"/>
  <c r="AI520" i="14"/>
  <c r="AH520" i="14"/>
  <c r="AG520" i="14"/>
  <c r="AF520" i="14"/>
  <c r="AE520" i="14"/>
  <c r="AD520" i="14"/>
  <c r="AC520" i="14"/>
  <c r="AB520" i="14"/>
  <c r="AA520" i="14"/>
  <c r="Z520" i="14"/>
  <c r="Y520" i="14"/>
  <c r="X520" i="14"/>
  <c r="W520" i="14"/>
  <c r="V520" i="14"/>
  <c r="U520" i="14"/>
  <c r="T520" i="14"/>
  <c r="S520" i="14"/>
  <c r="R520" i="14"/>
  <c r="Q520" i="14"/>
  <c r="P520" i="14"/>
  <c r="O520" i="14"/>
  <c r="N520" i="14"/>
  <c r="M520" i="14"/>
  <c r="L520" i="14"/>
  <c r="K520" i="14"/>
  <c r="J520" i="14"/>
  <c r="I520" i="14"/>
  <c r="H520" i="14"/>
  <c r="G520" i="14"/>
  <c r="JB519" i="14"/>
  <c r="JA519" i="14"/>
  <c r="IZ519" i="14"/>
  <c r="IY519" i="14"/>
  <c r="IX519" i="14"/>
  <c r="IW519" i="14"/>
  <c r="IV519" i="14"/>
  <c r="IU519" i="14"/>
  <c r="IT519" i="14"/>
  <c r="IS519" i="14"/>
  <c r="IR519" i="14"/>
  <c r="IQ519" i="14"/>
  <c r="IP519" i="14"/>
  <c r="IO519" i="14"/>
  <c r="IN519" i="14"/>
  <c r="IM519" i="14"/>
  <c r="IL519" i="14"/>
  <c r="IK519" i="14"/>
  <c r="IJ519" i="14"/>
  <c r="II519" i="14"/>
  <c r="IH519" i="14"/>
  <c r="IG519" i="14"/>
  <c r="IF519" i="14"/>
  <c r="IE519" i="14"/>
  <c r="ID519" i="14"/>
  <c r="IC519" i="14"/>
  <c r="IB519" i="14"/>
  <c r="IA519" i="14"/>
  <c r="HZ519" i="14"/>
  <c r="HY519" i="14"/>
  <c r="HX519" i="14"/>
  <c r="HW519" i="14"/>
  <c r="HV519" i="14"/>
  <c r="HU519" i="14"/>
  <c r="HT519" i="14"/>
  <c r="HS519" i="14"/>
  <c r="HR519" i="14"/>
  <c r="HQ519" i="14"/>
  <c r="HP519" i="14"/>
  <c r="HO519" i="14"/>
  <c r="HN519" i="14"/>
  <c r="HM519" i="14"/>
  <c r="HL519" i="14"/>
  <c r="HK519" i="14"/>
  <c r="HJ519" i="14"/>
  <c r="HI519" i="14"/>
  <c r="HH519" i="14"/>
  <c r="HG519" i="14"/>
  <c r="HF519" i="14"/>
  <c r="HE519" i="14"/>
  <c r="HD519" i="14"/>
  <c r="HC519" i="14"/>
  <c r="HB519" i="14"/>
  <c r="HA519" i="14"/>
  <c r="GZ519" i="14"/>
  <c r="GY519" i="14"/>
  <c r="GX519" i="14"/>
  <c r="GW519" i="14"/>
  <c r="GV519" i="14"/>
  <c r="GU519" i="14"/>
  <c r="GT519" i="14"/>
  <c r="GS519" i="14"/>
  <c r="GR519" i="14"/>
  <c r="GQ519" i="14"/>
  <c r="GP519" i="14"/>
  <c r="GO519" i="14"/>
  <c r="GN519" i="14"/>
  <c r="GM519" i="14"/>
  <c r="GL519" i="14"/>
  <c r="GK519" i="14"/>
  <c r="GJ519" i="14"/>
  <c r="GI519" i="14"/>
  <c r="GH519" i="14"/>
  <c r="GG519" i="14"/>
  <c r="GF519" i="14"/>
  <c r="GE519" i="14"/>
  <c r="GD519" i="14"/>
  <c r="GC519" i="14"/>
  <c r="GB519" i="14"/>
  <c r="GA519" i="14"/>
  <c r="FZ519" i="14"/>
  <c r="FY519" i="14"/>
  <c r="FX519" i="14"/>
  <c r="FW519" i="14"/>
  <c r="FV519" i="14"/>
  <c r="FU519" i="14"/>
  <c r="FT519" i="14"/>
  <c r="FS519" i="14"/>
  <c r="FR519" i="14"/>
  <c r="FQ519" i="14"/>
  <c r="FP519" i="14"/>
  <c r="FO519" i="14"/>
  <c r="FN519" i="14"/>
  <c r="FM519" i="14"/>
  <c r="FL519" i="14"/>
  <c r="FK519" i="14"/>
  <c r="FJ519" i="14"/>
  <c r="FI519" i="14"/>
  <c r="FH519" i="14"/>
  <c r="FG519" i="14"/>
  <c r="FF519" i="14"/>
  <c r="FE519" i="14"/>
  <c r="FD519" i="14"/>
  <c r="FC519" i="14"/>
  <c r="FB519" i="14"/>
  <c r="FA519" i="14"/>
  <c r="EZ519" i="14"/>
  <c r="EY519" i="14"/>
  <c r="EX519" i="14"/>
  <c r="EW519" i="14"/>
  <c r="EV519" i="14"/>
  <c r="EU519" i="14"/>
  <c r="ET519" i="14"/>
  <c r="ES519" i="14"/>
  <c r="ER519" i="14"/>
  <c r="EQ519" i="14"/>
  <c r="EP519" i="14"/>
  <c r="EO519" i="14"/>
  <c r="EN519" i="14"/>
  <c r="EM519" i="14"/>
  <c r="EL519" i="14"/>
  <c r="EK519" i="14"/>
  <c r="EJ519" i="14"/>
  <c r="EI519" i="14"/>
  <c r="EH519" i="14"/>
  <c r="EG519" i="14"/>
  <c r="EF519" i="14"/>
  <c r="EE519" i="14"/>
  <c r="ED519" i="14"/>
  <c r="EC519" i="14"/>
  <c r="EB519" i="14"/>
  <c r="EA519" i="14"/>
  <c r="DZ519" i="14"/>
  <c r="DY519" i="14"/>
  <c r="DX519" i="14"/>
  <c r="DW519" i="14"/>
  <c r="DV519" i="14"/>
  <c r="DU519" i="14"/>
  <c r="DT519" i="14"/>
  <c r="DS519" i="14"/>
  <c r="DR519" i="14"/>
  <c r="DQ519" i="14"/>
  <c r="DP519" i="14"/>
  <c r="DO519" i="14"/>
  <c r="DN519" i="14"/>
  <c r="DM519" i="14"/>
  <c r="DL519" i="14"/>
  <c r="DK519" i="14"/>
  <c r="DJ519" i="14"/>
  <c r="DI519" i="14"/>
  <c r="DH519" i="14"/>
  <c r="DG519" i="14"/>
  <c r="DF519" i="14"/>
  <c r="DE519" i="14"/>
  <c r="DD519" i="14"/>
  <c r="DC519" i="14"/>
  <c r="DB519" i="14"/>
  <c r="DA519" i="14"/>
  <c r="CZ519" i="14"/>
  <c r="CY519" i="14"/>
  <c r="CX519" i="14"/>
  <c r="CW519" i="14"/>
  <c r="CV519" i="14"/>
  <c r="CU519" i="14"/>
  <c r="CT519" i="14"/>
  <c r="CS519" i="14"/>
  <c r="CR519" i="14"/>
  <c r="CQ519" i="14"/>
  <c r="CP519" i="14"/>
  <c r="CO519" i="14"/>
  <c r="CN519" i="14"/>
  <c r="CM519" i="14"/>
  <c r="CL519" i="14"/>
  <c r="CK519" i="14"/>
  <c r="CJ519" i="14"/>
  <c r="CI519" i="14"/>
  <c r="CH519" i="14"/>
  <c r="CG519" i="14"/>
  <c r="CF519" i="14"/>
  <c r="CE519" i="14"/>
  <c r="CD519" i="14"/>
  <c r="CC519" i="14"/>
  <c r="CB519" i="14"/>
  <c r="CA519" i="14"/>
  <c r="BZ519" i="14"/>
  <c r="BY519" i="14"/>
  <c r="BX519" i="14"/>
  <c r="BW519" i="14"/>
  <c r="BV519" i="14"/>
  <c r="BU519" i="14"/>
  <c r="BT519" i="14"/>
  <c r="BS519" i="14"/>
  <c r="BR519" i="14"/>
  <c r="BQ519" i="14"/>
  <c r="BP519" i="14"/>
  <c r="BO519" i="14"/>
  <c r="BN519" i="14"/>
  <c r="BM519" i="14"/>
  <c r="BL519" i="14"/>
  <c r="BK519" i="14"/>
  <c r="BJ519" i="14"/>
  <c r="BI519" i="14"/>
  <c r="BH519" i="14"/>
  <c r="BG519" i="14"/>
  <c r="BF519" i="14"/>
  <c r="BE519" i="14"/>
  <c r="BD519" i="14"/>
  <c r="BC519" i="14"/>
  <c r="BB519" i="14"/>
  <c r="BA519" i="14"/>
  <c r="AZ519" i="14"/>
  <c r="AY519" i="14"/>
  <c r="AX519" i="14"/>
  <c r="AW519" i="14"/>
  <c r="AV519" i="14"/>
  <c r="AU519" i="14"/>
  <c r="AT519" i="14"/>
  <c r="AS519" i="14"/>
  <c r="AR519" i="14"/>
  <c r="AQ519" i="14"/>
  <c r="AP519" i="14"/>
  <c r="AO519" i="14"/>
  <c r="AN519" i="14"/>
  <c r="AM519" i="14"/>
  <c r="AL519" i="14"/>
  <c r="AK519" i="14"/>
  <c r="AJ519" i="14"/>
  <c r="AI519" i="14"/>
  <c r="AH519" i="14"/>
  <c r="AG519" i="14"/>
  <c r="AF519" i="14"/>
  <c r="AE519" i="14"/>
  <c r="AD519" i="14"/>
  <c r="AC519" i="14"/>
  <c r="AB519" i="14"/>
  <c r="AA519" i="14"/>
  <c r="Z519" i="14"/>
  <c r="Y519" i="14"/>
  <c r="X519" i="14"/>
  <c r="W519" i="14"/>
  <c r="V519" i="14"/>
  <c r="U519" i="14"/>
  <c r="T519" i="14"/>
  <c r="S519" i="14"/>
  <c r="R519" i="14"/>
  <c r="Q519" i="14"/>
  <c r="P519" i="14"/>
  <c r="O519" i="14"/>
  <c r="N519" i="14"/>
  <c r="M519" i="14"/>
  <c r="L519" i="14"/>
  <c r="K519" i="14"/>
  <c r="J519" i="14"/>
  <c r="I519" i="14"/>
  <c r="H519" i="14"/>
  <c r="G519" i="14"/>
  <c r="JB518" i="14"/>
  <c r="JA518" i="14"/>
  <c r="IZ518" i="14"/>
  <c r="IY518" i="14"/>
  <c r="IX518" i="14"/>
  <c r="IW518" i="14"/>
  <c r="IV518" i="14"/>
  <c r="IU518" i="14"/>
  <c r="IT518" i="14"/>
  <c r="IS518" i="14"/>
  <c r="IR518" i="14"/>
  <c r="IQ518" i="14"/>
  <c r="IP518" i="14"/>
  <c r="IO518" i="14"/>
  <c r="IN518" i="14"/>
  <c r="IM518" i="14"/>
  <c r="IL518" i="14"/>
  <c r="IK518" i="14"/>
  <c r="IJ518" i="14"/>
  <c r="II518" i="14"/>
  <c r="IH518" i="14"/>
  <c r="IG518" i="14"/>
  <c r="IF518" i="14"/>
  <c r="IE518" i="14"/>
  <c r="ID518" i="14"/>
  <c r="IC518" i="14"/>
  <c r="IB518" i="14"/>
  <c r="IA518" i="14"/>
  <c r="HZ518" i="14"/>
  <c r="HY518" i="14"/>
  <c r="HX518" i="14"/>
  <c r="HW518" i="14"/>
  <c r="HV518" i="14"/>
  <c r="HU518" i="14"/>
  <c r="HT518" i="14"/>
  <c r="HS518" i="14"/>
  <c r="HR518" i="14"/>
  <c r="HQ518" i="14"/>
  <c r="HP518" i="14"/>
  <c r="HO518" i="14"/>
  <c r="HN518" i="14"/>
  <c r="HM518" i="14"/>
  <c r="HL518" i="14"/>
  <c r="HK518" i="14"/>
  <c r="HJ518" i="14"/>
  <c r="HI518" i="14"/>
  <c r="HH518" i="14"/>
  <c r="HG518" i="14"/>
  <c r="HF518" i="14"/>
  <c r="HE518" i="14"/>
  <c r="HD518" i="14"/>
  <c r="HC518" i="14"/>
  <c r="HB518" i="14"/>
  <c r="HA518" i="14"/>
  <c r="GZ518" i="14"/>
  <c r="GY518" i="14"/>
  <c r="GX518" i="14"/>
  <c r="GW518" i="14"/>
  <c r="GV518" i="14"/>
  <c r="GU518" i="14"/>
  <c r="GT518" i="14"/>
  <c r="GS518" i="14"/>
  <c r="GR518" i="14"/>
  <c r="GQ518" i="14"/>
  <c r="GP518" i="14"/>
  <c r="GO518" i="14"/>
  <c r="GN518" i="14"/>
  <c r="GM518" i="14"/>
  <c r="GL518" i="14"/>
  <c r="GK518" i="14"/>
  <c r="GJ518" i="14"/>
  <c r="GI518" i="14"/>
  <c r="GH518" i="14"/>
  <c r="GG518" i="14"/>
  <c r="GF518" i="14"/>
  <c r="GE518" i="14"/>
  <c r="GD518" i="14"/>
  <c r="GC518" i="14"/>
  <c r="GB518" i="14"/>
  <c r="GA518" i="14"/>
  <c r="FZ518" i="14"/>
  <c r="FY518" i="14"/>
  <c r="FX518" i="14"/>
  <c r="FW518" i="14"/>
  <c r="FV518" i="14"/>
  <c r="FU518" i="14"/>
  <c r="FT518" i="14"/>
  <c r="FS518" i="14"/>
  <c r="FR518" i="14"/>
  <c r="FQ518" i="14"/>
  <c r="FP518" i="14"/>
  <c r="FO518" i="14"/>
  <c r="FN518" i="14"/>
  <c r="FM518" i="14"/>
  <c r="FL518" i="14"/>
  <c r="FK518" i="14"/>
  <c r="FJ518" i="14"/>
  <c r="FI518" i="14"/>
  <c r="FH518" i="14"/>
  <c r="FG518" i="14"/>
  <c r="FF518" i="14"/>
  <c r="FE518" i="14"/>
  <c r="FD518" i="14"/>
  <c r="FC518" i="14"/>
  <c r="FB518" i="14"/>
  <c r="FA518" i="14"/>
  <c r="EZ518" i="14"/>
  <c r="EY518" i="14"/>
  <c r="EX518" i="14"/>
  <c r="EW518" i="14"/>
  <c r="EV518" i="14"/>
  <c r="EU518" i="14"/>
  <c r="ET518" i="14"/>
  <c r="ES518" i="14"/>
  <c r="ER518" i="14"/>
  <c r="EQ518" i="14"/>
  <c r="EP518" i="14"/>
  <c r="EO518" i="14"/>
  <c r="EN518" i="14"/>
  <c r="EM518" i="14"/>
  <c r="EL518" i="14"/>
  <c r="EK518" i="14"/>
  <c r="EJ518" i="14"/>
  <c r="EI518" i="14"/>
  <c r="EH518" i="14"/>
  <c r="EG518" i="14"/>
  <c r="EF518" i="14"/>
  <c r="EE518" i="14"/>
  <c r="ED518" i="14"/>
  <c r="EC518" i="14"/>
  <c r="EB518" i="14"/>
  <c r="EA518" i="14"/>
  <c r="DZ518" i="14"/>
  <c r="DY518" i="14"/>
  <c r="DX518" i="14"/>
  <c r="DW518" i="14"/>
  <c r="DV518" i="14"/>
  <c r="DU518" i="14"/>
  <c r="DT518" i="14"/>
  <c r="DS518" i="14"/>
  <c r="DR518" i="14"/>
  <c r="DQ518" i="14"/>
  <c r="DP518" i="14"/>
  <c r="DO518" i="14"/>
  <c r="DN518" i="14"/>
  <c r="DM518" i="14"/>
  <c r="DL518" i="14"/>
  <c r="DK518" i="14"/>
  <c r="DJ518" i="14"/>
  <c r="DI518" i="14"/>
  <c r="DH518" i="14"/>
  <c r="DG518" i="14"/>
  <c r="DF518" i="14"/>
  <c r="DE518" i="14"/>
  <c r="DD518" i="14"/>
  <c r="DC518" i="14"/>
  <c r="DB518" i="14"/>
  <c r="DA518" i="14"/>
  <c r="CZ518" i="14"/>
  <c r="CY518" i="14"/>
  <c r="CX518" i="14"/>
  <c r="CW518" i="14"/>
  <c r="CV518" i="14"/>
  <c r="CU518" i="14"/>
  <c r="CT518" i="14"/>
  <c r="CS518" i="14"/>
  <c r="CR518" i="14"/>
  <c r="CQ518" i="14"/>
  <c r="CP518" i="14"/>
  <c r="CO518" i="14"/>
  <c r="CN518" i="14"/>
  <c r="CM518" i="14"/>
  <c r="CL518" i="14"/>
  <c r="CK518" i="14"/>
  <c r="CJ518" i="14"/>
  <c r="CI518" i="14"/>
  <c r="CH518" i="14"/>
  <c r="CG518" i="14"/>
  <c r="CF518" i="14"/>
  <c r="CE518" i="14"/>
  <c r="CD518" i="14"/>
  <c r="CC518" i="14"/>
  <c r="CB518" i="14"/>
  <c r="CA518" i="14"/>
  <c r="BZ518" i="14"/>
  <c r="BY518" i="14"/>
  <c r="BX518" i="14"/>
  <c r="BW518" i="14"/>
  <c r="BV518" i="14"/>
  <c r="BU518" i="14"/>
  <c r="BT518" i="14"/>
  <c r="BS518" i="14"/>
  <c r="BR518" i="14"/>
  <c r="BQ518" i="14"/>
  <c r="BP518" i="14"/>
  <c r="BO518" i="14"/>
  <c r="BN518" i="14"/>
  <c r="BM518" i="14"/>
  <c r="BL518" i="14"/>
  <c r="BK518" i="14"/>
  <c r="BJ518" i="14"/>
  <c r="BI518" i="14"/>
  <c r="BH518" i="14"/>
  <c r="BG518" i="14"/>
  <c r="BF518" i="14"/>
  <c r="BE518" i="14"/>
  <c r="BD518" i="14"/>
  <c r="BC518" i="14"/>
  <c r="BB518" i="14"/>
  <c r="BA518" i="14"/>
  <c r="AZ518" i="14"/>
  <c r="AY518" i="14"/>
  <c r="AX518" i="14"/>
  <c r="AW518" i="14"/>
  <c r="AV518" i="14"/>
  <c r="AU518" i="14"/>
  <c r="AT518" i="14"/>
  <c r="AS518" i="14"/>
  <c r="AR518" i="14"/>
  <c r="AQ518" i="14"/>
  <c r="AP518" i="14"/>
  <c r="AO518" i="14"/>
  <c r="AN518" i="14"/>
  <c r="AM518" i="14"/>
  <c r="AL518" i="14"/>
  <c r="AK518" i="14"/>
  <c r="AJ518" i="14"/>
  <c r="AI518" i="14"/>
  <c r="AH518" i="14"/>
  <c r="AG518" i="14"/>
  <c r="AF518" i="14"/>
  <c r="AE518" i="14"/>
  <c r="AD518" i="14"/>
  <c r="AC518" i="14"/>
  <c r="AB518" i="14"/>
  <c r="AA518" i="14"/>
  <c r="Z518" i="14"/>
  <c r="Y518" i="14"/>
  <c r="X518" i="14"/>
  <c r="W518" i="14"/>
  <c r="V518" i="14"/>
  <c r="U518" i="14"/>
  <c r="T518" i="14"/>
  <c r="S518" i="14"/>
  <c r="R518" i="14"/>
  <c r="Q518" i="14"/>
  <c r="P518" i="14"/>
  <c r="O518" i="14"/>
  <c r="N518" i="14"/>
  <c r="M518" i="14"/>
  <c r="L518" i="14"/>
  <c r="K518" i="14"/>
  <c r="J518" i="14"/>
  <c r="I518" i="14"/>
  <c r="H518" i="14"/>
  <c r="G518" i="14"/>
  <c r="JB517" i="14"/>
  <c r="JA517" i="14"/>
  <c r="IZ517" i="14"/>
  <c r="IY517" i="14"/>
  <c r="IX517" i="14"/>
  <c r="IW517" i="14"/>
  <c r="IV517" i="14"/>
  <c r="IU517" i="14"/>
  <c r="IT517" i="14"/>
  <c r="IS517" i="14"/>
  <c r="IR517" i="14"/>
  <c r="IQ517" i="14"/>
  <c r="IP517" i="14"/>
  <c r="IO517" i="14"/>
  <c r="IN517" i="14"/>
  <c r="IM517" i="14"/>
  <c r="IL517" i="14"/>
  <c r="IK517" i="14"/>
  <c r="IJ517" i="14"/>
  <c r="II517" i="14"/>
  <c r="IH517" i="14"/>
  <c r="IG517" i="14"/>
  <c r="IF517" i="14"/>
  <c r="IE517" i="14"/>
  <c r="ID517" i="14"/>
  <c r="IC517" i="14"/>
  <c r="IB517" i="14"/>
  <c r="IA517" i="14"/>
  <c r="HZ517" i="14"/>
  <c r="HY517" i="14"/>
  <c r="HX517" i="14"/>
  <c r="HW517" i="14"/>
  <c r="HV517" i="14"/>
  <c r="HU517" i="14"/>
  <c r="HT517" i="14"/>
  <c r="HS517" i="14"/>
  <c r="HR517" i="14"/>
  <c r="HQ517" i="14"/>
  <c r="HP517" i="14"/>
  <c r="HO517" i="14"/>
  <c r="HN517" i="14"/>
  <c r="HM517" i="14"/>
  <c r="HL517" i="14"/>
  <c r="HK517" i="14"/>
  <c r="HJ517" i="14"/>
  <c r="HI517" i="14"/>
  <c r="HH517" i="14"/>
  <c r="HG517" i="14"/>
  <c r="HF517" i="14"/>
  <c r="HE517" i="14"/>
  <c r="HD517" i="14"/>
  <c r="HC517" i="14"/>
  <c r="HB517" i="14"/>
  <c r="HA517" i="14"/>
  <c r="GZ517" i="14"/>
  <c r="GY517" i="14"/>
  <c r="GX517" i="14"/>
  <c r="GW517" i="14"/>
  <c r="GV517" i="14"/>
  <c r="GU517" i="14"/>
  <c r="GT517" i="14"/>
  <c r="GS517" i="14"/>
  <c r="GR517" i="14"/>
  <c r="GQ517" i="14"/>
  <c r="GP517" i="14"/>
  <c r="GO517" i="14"/>
  <c r="GN517" i="14"/>
  <c r="GM517" i="14"/>
  <c r="GL517" i="14"/>
  <c r="GK517" i="14"/>
  <c r="GJ517" i="14"/>
  <c r="GI517" i="14"/>
  <c r="GH517" i="14"/>
  <c r="GG517" i="14"/>
  <c r="GF517" i="14"/>
  <c r="GE517" i="14"/>
  <c r="GD517" i="14"/>
  <c r="GC517" i="14"/>
  <c r="GB517" i="14"/>
  <c r="GA517" i="14"/>
  <c r="FZ517" i="14"/>
  <c r="FY517" i="14"/>
  <c r="FX517" i="14"/>
  <c r="FW517" i="14"/>
  <c r="FV517" i="14"/>
  <c r="FU517" i="14"/>
  <c r="FT517" i="14"/>
  <c r="FS517" i="14"/>
  <c r="FR517" i="14"/>
  <c r="FQ517" i="14"/>
  <c r="FP517" i="14"/>
  <c r="FO517" i="14"/>
  <c r="FN517" i="14"/>
  <c r="FM517" i="14"/>
  <c r="FL517" i="14"/>
  <c r="FK517" i="14"/>
  <c r="FJ517" i="14"/>
  <c r="FI517" i="14"/>
  <c r="FH517" i="14"/>
  <c r="FG517" i="14"/>
  <c r="FF517" i="14"/>
  <c r="FE517" i="14"/>
  <c r="FD517" i="14"/>
  <c r="FC517" i="14"/>
  <c r="FB517" i="14"/>
  <c r="FA517" i="14"/>
  <c r="EZ517" i="14"/>
  <c r="EY517" i="14"/>
  <c r="EX517" i="14"/>
  <c r="EW517" i="14"/>
  <c r="EV517" i="14"/>
  <c r="EU517" i="14"/>
  <c r="ET517" i="14"/>
  <c r="ES517" i="14"/>
  <c r="ER517" i="14"/>
  <c r="EQ517" i="14"/>
  <c r="EP517" i="14"/>
  <c r="EO517" i="14"/>
  <c r="EN517" i="14"/>
  <c r="EM517" i="14"/>
  <c r="EL517" i="14"/>
  <c r="EK517" i="14"/>
  <c r="EJ517" i="14"/>
  <c r="EI517" i="14"/>
  <c r="EH517" i="14"/>
  <c r="EG517" i="14"/>
  <c r="EF517" i="14"/>
  <c r="EE517" i="14"/>
  <c r="ED517" i="14"/>
  <c r="EC517" i="14"/>
  <c r="EB517" i="14"/>
  <c r="EA517" i="14"/>
  <c r="DZ517" i="14"/>
  <c r="DY517" i="14"/>
  <c r="DX517" i="14"/>
  <c r="DW517" i="14"/>
  <c r="DV517" i="14"/>
  <c r="DU517" i="14"/>
  <c r="DT517" i="14"/>
  <c r="DS517" i="14"/>
  <c r="DR517" i="14"/>
  <c r="DQ517" i="14"/>
  <c r="DP517" i="14"/>
  <c r="DO517" i="14"/>
  <c r="DN517" i="14"/>
  <c r="DM517" i="14"/>
  <c r="DL517" i="14"/>
  <c r="DK517" i="14"/>
  <c r="DJ517" i="14"/>
  <c r="DI517" i="14"/>
  <c r="DH517" i="14"/>
  <c r="DG517" i="14"/>
  <c r="DF517" i="14"/>
  <c r="DE517" i="14"/>
  <c r="DD517" i="14"/>
  <c r="DC517" i="14"/>
  <c r="DB517" i="14"/>
  <c r="DA517" i="14"/>
  <c r="CZ517" i="14"/>
  <c r="CY517" i="14"/>
  <c r="CX517" i="14"/>
  <c r="CW517" i="14"/>
  <c r="CV517" i="14"/>
  <c r="CU517" i="14"/>
  <c r="CT517" i="14"/>
  <c r="CS517" i="14"/>
  <c r="CR517" i="14"/>
  <c r="CQ517" i="14"/>
  <c r="CP517" i="14"/>
  <c r="CO517" i="14"/>
  <c r="CN517" i="14"/>
  <c r="CM517" i="14"/>
  <c r="CL517" i="14"/>
  <c r="CK517" i="14"/>
  <c r="CJ517" i="14"/>
  <c r="CI517" i="14"/>
  <c r="CH517" i="14"/>
  <c r="CG517" i="14"/>
  <c r="CF517" i="14"/>
  <c r="CE517" i="14"/>
  <c r="CD517" i="14"/>
  <c r="CC517" i="14"/>
  <c r="CB517" i="14"/>
  <c r="CA517" i="14"/>
  <c r="BZ517" i="14"/>
  <c r="BY517" i="14"/>
  <c r="BX517" i="14"/>
  <c r="BW517" i="14"/>
  <c r="BV517" i="14"/>
  <c r="BU517" i="14"/>
  <c r="BT517" i="14"/>
  <c r="BS517" i="14"/>
  <c r="BR517" i="14"/>
  <c r="BQ517" i="14"/>
  <c r="BP517" i="14"/>
  <c r="BO517" i="14"/>
  <c r="BN517" i="14"/>
  <c r="BM517" i="14"/>
  <c r="BL517" i="14"/>
  <c r="BK517" i="14"/>
  <c r="BJ517" i="14"/>
  <c r="BI517" i="14"/>
  <c r="BH517" i="14"/>
  <c r="BG517" i="14"/>
  <c r="BF517" i="14"/>
  <c r="BE517" i="14"/>
  <c r="BD517" i="14"/>
  <c r="BC517" i="14"/>
  <c r="BB517" i="14"/>
  <c r="BA517" i="14"/>
  <c r="AZ517" i="14"/>
  <c r="AY517" i="14"/>
  <c r="AX517" i="14"/>
  <c r="AW517" i="14"/>
  <c r="AV517" i="14"/>
  <c r="AU517" i="14"/>
  <c r="AT517" i="14"/>
  <c r="AS517" i="14"/>
  <c r="AR517" i="14"/>
  <c r="AQ517" i="14"/>
  <c r="AP517" i="14"/>
  <c r="AO517" i="14"/>
  <c r="AN517" i="14"/>
  <c r="AM517" i="14"/>
  <c r="AL517" i="14"/>
  <c r="AK517" i="14"/>
  <c r="AJ517" i="14"/>
  <c r="AI517" i="14"/>
  <c r="AH517" i="14"/>
  <c r="AG517" i="14"/>
  <c r="AF517" i="14"/>
  <c r="AE517" i="14"/>
  <c r="AD517" i="14"/>
  <c r="AC517" i="14"/>
  <c r="AB517" i="14"/>
  <c r="AA517" i="14"/>
  <c r="Z517" i="14"/>
  <c r="Y517" i="14"/>
  <c r="X517" i="14"/>
  <c r="W517" i="14"/>
  <c r="V517" i="14"/>
  <c r="U517" i="14"/>
  <c r="T517" i="14"/>
  <c r="S517" i="14"/>
  <c r="R517" i="14"/>
  <c r="Q517" i="14"/>
  <c r="P517" i="14"/>
  <c r="O517" i="14"/>
  <c r="N517" i="14"/>
  <c r="M517" i="14"/>
  <c r="L517" i="14"/>
  <c r="K517" i="14"/>
  <c r="J517" i="14"/>
  <c r="I517" i="14"/>
  <c r="H517" i="14"/>
  <c r="G517" i="14"/>
  <c r="JB516" i="14"/>
  <c r="JA516" i="14"/>
  <c r="IZ516" i="14"/>
  <c r="IY516" i="14"/>
  <c r="IX516" i="14"/>
  <c r="IW516" i="14"/>
  <c r="IV516" i="14"/>
  <c r="IU516" i="14"/>
  <c r="IT516" i="14"/>
  <c r="IS516" i="14"/>
  <c r="IR516" i="14"/>
  <c r="IQ516" i="14"/>
  <c r="IP516" i="14"/>
  <c r="IO516" i="14"/>
  <c r="IN516" i="14"/>
  <c r="IM516" i="14"/>
  <c r="IL516" i="14"/>
  <c r="IK516" i="14"/>
  <c r="IJ516" i="14"/>
  <c r="II516" i="14"/>
  <c r="IH516" i="14"/>
  <c r="IG516" i="14"/>
  <c r="IF516" i="14"/>
  <c r="IE516" i="14"/>
  <c r="ID516" i="14"/>
  <c r="IC516" i="14"/>
  <c r="IB516" i="14"/>
  <c r="IA516" i="14"/>
  <c r="HZ516" i="14"/>
  <c r="HY516" i="14"/>
  <c r="HX516" i="14"/>
  <c r="HW516" i="14"/>
  <c r="HV516" i="14"/>
  <c r="HU516" i="14"/>
  <c r="HT516" i="14"/>
  <c r="HS516" i="14"/>
  <c r="HR516" i="14"/>
  <c r="HQ516" i="14"/>
  <c r="HP516" i="14"/>
  <c r="HO516" i="14"/>
  <c r="HN516" i="14"/>
  <c r="HM516" i="14"/>
  <c r="HL516" i="14"/>
  <c r="HK516" i="14"/>
  <c r="HJ516" i="14"/>
  <c r="HI516" i="14"/>
  <c r="HH516" i="14"/>
  <c r="HG516" i="14"/>
  <c r="HF516" i="14"/>
  <c r="HE516" i="14"/>
  <c r="HD516" i="14"/>
  <c r="HC516" i="14"/>
  <c r="HB516" i="14"/>
  <c r="HA516" i="14"/>
  <c r="GZ516" i="14"/>
  <c r="GY516" i="14"/>
  <c r="GX516" i="14"/>
  <c r="GW516" i="14"/>
  <c r="GV516" i="14"/>
  <c r="GU516" i="14"/>
  <c r="GT516" i="14"/>
  <c r="GS516" i="14"/>
  <c r="GR516" i="14"/>
  <c r="GQ516" i="14"/>
  <c r="GP516" i="14"/>
  <c r="GO516" i="14"/>
  <c r="GN516" i="14"/>
  <c r="GM516" i="14"/>
  <c r="GL516" i="14"/>
  <c r="GK516" i="14"/>
  <c r="GJ516" i="14"/>
  <c r="GI516" i="14"/>
  <c r="GH516" i="14"/>
  <c r="GG516" i="14"/>
  <c r="GF516" i="14"/>
  <c r="GE516" i="14"/>
  <c r="GD516" i="14"/>
  <c r="GC516" i="14"/>
  <c r="GB516" i="14"/>
  <c r="GA516" i="14"/>
  <c r="FZ516" i="14"/>
  <c r="FY516" i="14"/>
  <c r="FX516" i="14"/>
  <c r="FW516" i="14"/>
  <c r="FV516" i="14"/>
  <c r="FU516" i="14"/>
  <c r="FT516" i="14"/>
  <c r="FS516" i="14"/>
  <c r="FR516" i="14"/>
  <c r="FQ516" i="14"/>
  <c r="FP516" i="14"/>
  <c r="FO516" i="14"/>
  <c r="FN516" i="14"/>
  <c r="FM516" i="14"/>
  <c r="FL516" i="14"/>
  <c r="FK516" i="14"/>
  <c r="FJ516" i="14"/>
  <c r="FI516" i="14"/>
  <c r="FH516" i="14"/>
  <c r="FG516" i="14"/>
  <c r="FF516" i="14"/>
  <c r="FE516" i="14"/>
  <c r="FD516" i="14"/>
  <c r="FC516" i="14"/>
  <c r="FB516" i="14"/>
  <c r="FA516" i="14"/>
  <c r="EZ516" i="14"/>
  <c r="EY516" i="14"/>
  <c r="EX516" i="14"/>
  <c r="EW516" i="14"/>
  <c r="EV516" i="14"/>
  <c r="EU516" i="14"/>
  <c r="ET516" i="14"/>
  <c r="ES516" i="14"/>
  <c r="ER516" i="14"/>
  <c r="EQ516" i="14"/>
  <c r="EP516" i="14"/>
  <c r="EO516" i="14"/>
  <c r="EN516" i="14"/>
  <c r="EM516" i="14"/>
  <c r="EL516" i="14"/>
  <c r="EK516" i="14"/>
  <c r="EJ516" i="14"/>
  <c r="EI516" i="14"/>
  <c r="EH516" i="14"/>
  <c r="EG516" i="14"/>
  <c r="EF516" i="14"/>
  <c r="EE516" i="14"/>
  <c r="ED516" i="14"/>
  <c r="EC516" i="14"/>
  <c r="EB516" i="14"/>
  <c r="EA516" i="14"/>
  <c r="DZ516" i="14"/>
  <c r="DY516" i="14"/>
  <c r="DX516" i="14"/>
  <c r="DW516" i="14"/>
  <c r="DV516" i="14"/>
  <c r="DU516" i="14"/>
  <c r="DT516" i="14"/>
  <c r="DS516" i="14"/>
  <c r="DR516" i="14"/>
  <c r="DQ516" i="14"/>
  <c r="DP516" i="14"/>
  <c r="DO516" i="14"/>
  <c r="DN516" i="14"/>
  <c r="DM516" i="14"/>
  <c r="DL516" i="14"/>
  <c r="DK516" i="14"/>
  <c r="DJ516" i="14"/>
  <c r="DI516" i="14"/>
  <c r="DH516" i="14"/>
  <c r="DG516" i="14"/>
  <c r="DF516" i="14"/>
  <c r="DE516" i="14"/>
  <c r="DD516" i="14"/>
  <c r="DC516" i="14"/>
  <c r="DB516" i="14"/>
  <c r="DA516" i="14"/>
  <c r="CZ516" i="14"/>
  <c r="CY516" i="14"/>
  <c r="CX516" i="14"/>
  <c r="CW516" i="14"/>
  <c r="CV516" i="14"/>
  <c r="CU516" i="14"/>
  <c r="CT516" i="14"/>
  <c r="CS516" i="14"/>
  <c r="CR516" i="14"/>
  <c r="CQ516" i="14"/>
  <c r="CP516" i="14"/>
  <c r="CO516" i="14"/>
  <c r="CN516" i="14"/>
  <c r="CM516" i="14"/>
  <c r="CL516" i="14"/>
  <c r="CK516" i="14"/>
  <c r="CJ516" i="14"/>
  <c r="CI516" i="14"/>
  <c r="CH516" i="14"/>
  <c r="CG516" i="14"/>
  <c r="CF516" i="14"/>
  <c r="CE516" i="14"/>
  <c r="CD516" i="14"/>
  <c r="CC516" i="14"/>
  <c r="CB516" i="14"/>
  <c r="CA516" i="14"/>
  <c r="BZ516" i="14"/>
  <c r="BY516" i="14"/>
  <c r="BX516" i="14"/>
  <c r="BW516" i="14"/>
  <c r="BV516" i="14"/>
  <c r="BU516" i="14"/>
  <c r="BT516" i="14"/>
  <c r="BS516" i="14"/>
  <c r="BR516" i="14"/>
  <c r="BQ516" i="14"/>
  <c r="BP516" i="14"/>
  <c r="BO516" i="14"/>
  <c r="BN516" i="14"/>
  <c r="BM516" i="14"/>
  <c r="BL516" i="14"/>
  <c r="BK516" i="14"/>
  <c r="BJ516" i="14"/>
  <c r="BI516" i="14"/>
  <c r="BH516" i="14"/>
  <c r="BG516" i="14"/>
  <c r="BF516" i="14"/>
  <c r="BE516" i="14"/>
  <c r="BD516" i="14"/>
  <c r="BC516" i="14"/>
  <c r="BB516" i="14"/>
  <c r="BA516" i="14"/>
  <c r="AZ516" i="14"/>
  <c r="AY516" i="14"/>
  <c r="AX516" i="14"/>
  <c r="AW516" i="14"/>
  <c r="AV516" i="14"/>
  <c r="AU516" i="14"/>
  <c r="AT516" i="14"/>
  <c r="AS516" i="14"/>
  <c r="AR516" i="14"/>
  <c r="AQ516" i="14"/>
  <c r="AP516" i="14"/>
  <c r="AO516" i="14"/>
  <c r="AN516" i="14"/>
  <c r="AM516" i="14"/>
  <c r="AL516" i="14"/>
  <c r="AK516" i="14"/>
  <c r="AJ516" i="14"/>
  <c r="AI516" i="14"/>
  <c r="AH516" i="14"/>
  <c r="AG516" i="14"/>
  <c r="AF516" i="14"/>
  <c r="AE516" i="14"/>
  <c r="AD516" i="14"/>
  <c r="AC516" i="14"/>
  <c r="AB516" i="14"/>
  <c r="AA516" i="14"/>
  <c r="Z516" i="14"/>
  <c r="Y516" i="14"/>
  <c r="X516" i="14"/>
  <c r="W516" i="14"/>
  <c r="V516" i="14"/>
  <c r="U516" i="14"/>
  <c r="T516" i="14"/>
  <c r="S516" i="14"/>
  <c r="R516" i="14"/>
  <c r="Q516" i="14"/>
  <c r="P516" i="14"/>
  <c r="O516" i="14"/>
  <c r="N516" i="14"/>
  <c r="M516" i="14"/>
  <c r="L516" i="14"/>
  <c r="K516" i="14"/>
  <c r="J516" i="14"/>
  <c r="I516" i="14"/>
  <c r="H516" i="14"/>
  <c r="G516" i="14"/>
  <c r="JB515" i="14"/>
  <c r="JA515" i="14"/>
  <c r="IZ515" i="14"/>
  <c r="IY515" i="14"/>
  <c r="IX515" i="14"/>
  <c r="IW515" i="14"/>
  <c r="IV515" i="14"/>
  <c r="IU515" i="14"/>
  <c r="IT515" i="14"/>
  <c r="IS515" i="14"/>
  <c r="IR515" i="14"/>
  <c r="IQ515" i="14"/>
  <c r="IP515" i="14"/>
  <c r="IO515" i="14"/>
  <c r="IN515" i="14"/>
  <c r="IM515" i="14"/>
  <c r="IL515" i="14"/>
  <c r="IK515" i="14"/>
  <c r="IJ515" i="14"/>
  <c r="II515" i="14"/>
  <c r="IH515" i="14"/>
  <c r="IG515" i="14"/>
  <c r="IF515" i="14"/>
  <c r="IE515" i="14"/>
  <c r="ID515" i="14"/>
  <c r="IC515" i="14"/>
  <c r="IB515" i="14"/>
  <c r="IA515" i="14"/>
  <c r="HZ515" i="14"/>
  <c r="HY515" i="14"/>
  <c r="HX515" i="14"/>
  <c r="HW515" i="14"/>
  <c r="HV515" i="14"/>
  <c r="HU515" i="14"/>
  <c r="HT515" i="14"/>
  <c r="HS515" i="14"/>
  <c r="HR515" i="14"/>
  <c r="HQ515" i="14"/>
  <c r="HP515" i="14"/>
  <c r="HO515" i="14"/>
  <c r="HN515" i="14"/>
  <c r="HM515" i="14"/>
  <c r="HL515" i="14"/>
  <c r="HK515" i="14"/>
  <c r="HJ515" i="14"/>
  <c r="HI515" i="14"/>
  <c r="HH515" i="14"/>
  <c r="HG515" i="14"/>
  <c r="HF515" i="14"/>
  <c r="HE515" i="14"/>
  <c r="HD515" i="14"/>
  <c r="HC515" i="14"/>
  <c r="HB515" i="14"/>
  <c r="HA515" i="14"/>
  <c r="GZ515" i="14"/>
  <c r="GY515" i="14"/>
  <c r="GX515" i="14"/>
  <c r="GW515" i="14"/>
  <c r="GV515" i="14"/>
  <c r="GU515" i="14"/>
  <c r="GT515" i="14"/>
  <c r="GS515" i="14"/>
  <c r="GR515" i="14"/>
  <c r="GQ515" i="14"/>
  <c r="GP515" i="14"/>
  <c r="GO515" i="14"/>
  <c r="GN515" i="14"/>
  <c r="GM515" i="14"/>
  <c r="GL515" i="14"/>
  <c r="GK515" i="14"/>
  <c r="GJ515" i="14"/>
  <c r="GI515" i="14"/>
  <c r="GH515" i="14"/>
  <c r="GG515" i="14"/>
  <c r="GF515" i="14"/>
  <c r="GE515" i="14"/>
  <c r="GD515" i="14"/>
  <c r="GC515" i="14"/>
  <c r="GB515" i="14"/>
  <c r="GA515" i="14"/>
  <c r="FZ515" i="14"/>
  <c r="FY515" i="14"/>
  <c r="FX515" i="14"/>
  <c r="FW515" i="14"/>
  <c r="FV515" i="14"/>
  <c r="FU515" i="14"/>
  <c r="FT515" i="14"/>
  <c r="FS515" i="14"/>
  <c r="FR515" i="14"/>
  <c r="FQ515" i="14"/>
  <c r="FP515" i="14"/>
  <c r="FO515" i="14"/>
  <c r="FN515" i="14"/>
  <c r="FM515" i="14"/>
  <c r="FL515" i="14"/>
  <c r="FK515" i="14"/>
  <c r="FJ515" i="14"/>
  <c r="FI515" i="14"/>
  <c r="FH515" i="14"/>
  <c r="FG515" i="14"/>
  <c r="FF515" i="14"/>
  <c r="FE515" i="14"/>
  <c r="FD515" i="14"/>
  <c r="FC515" i="14"/>
  <c r="FB515" i="14"/>
  <c r="FA515" i="14"/>
  <c r="EZ515" i="14"/>
  <c r="EY515" i="14"/>
  <c r="EX515" i="14"/>
  <c r="EW515" i="14"/>
  <c r="EV515" i="14"/>
  <c r="EU515" i="14"/>
  <c r="ET515" i="14"/>
  <c r="ES515" i="14"/>
  <c r="ER515" i="14"/>
  <c r="EQ515" i="14"/>
  <c r="EP515" i="14"/>
  <c r="EO515" i="14"/>
  <c r="EN515" i="14"/>
  <c r="EM515" i="14"/>
  <c r="EL515" i="14"/>
  <c r="EK515" i="14"/>
  <c r="EJ515" i="14"/>
  <c r="EI515" i="14"/>
  <c r="EH515" i="14"/>
  <c r="EG515" i="14"/>
  <c r="EF515" i="14"/>
  <c r="EE515" i="14"/>
  <c r="ED515" i="14"/>
  <c r="EC515" i="14"/>
  <c r="EB515" i="14"/>
  <c r="EA515" i="14"/>
  <c r="DZ515" i="14"/>
  <c r="DY515" i="14"/>
  <c r="DX515" i="14"/>
  <c r="DW515" i="14"/>
  <c r="DV515" i="14"/>
  <c r="DU515" i="14"/>
  <c r="DT515" i="14"/>
  <c r="DS515" i="14"/>
  <c r="DR515" i="14"/>
  <c r="DQ515" i="14"/>
  <c r="DP515" i="14"/>
  <c r="DO515" i="14"/>
  <c r="DN515" i="14"/>
  <c r="DM515" i="14"/>
  <c r="DL515" i="14"/>
  <c r="DK515" i="14"/>
  <c r="DJ515" i="14"/>
  <c r="DI515" i="14"/>
  <c r="DH515" i="14"/>
  <c r="DG515" i="14"/>
  <c r="DF515" i="14"/>
  <c r="DE515" i="14"/>
  <c r="DD515" i="14"/>
  <c r="DC515" i="14"/>
  <c r="DB515" i="14"/>
  <c r="DA515" i="14"/>
  <c r="CZ515" i="14"/>
  <c r="CY515" i="14"/>
  <c r="CX515" i="14"/>
  <c r="CW515" i="14"/>
  <c r="CV515" i="14"/>
  <c r="CU515" i="14"/>
  <c r="CT515" i="14"/>
  <c r="CS515" i="14"/>
  <c r="CR515" i="14"/>
  <c r="CQ515" i="14"/>
  <c r="CP515" i="14"/>
  <c r="CO515" i="14"/>
  <c r="CN515" i="14"/>
  <c r="CM515" i="14"/>
  <c r="CL515" i="14"/>
  <c r="CK515" i="14"/>
  <c r="CJ515" i="14"/>
  <c r="CI515" i="14"/>
  <c r="CH515" i="14"/>
  <c r="CG515" i="14"/>
  <c r="CF515" i="14"/>
  <c r="CE515" i="14"/>
  <c r="CD515" i="14"/>
  <c r="CC515" i="14"/>
  <c r="CB515" i="14"/>
  <c r="CA515" i="14"/>
  <c r="BZ515" i="14"/>
  <c r="BY515" i="14"/>
  <c r="BX515" i="14"/>
  <c r="BW515" i="14"/>
  <c r="BV515" i="14"/>
  <c r="BU515" i="14"/>
  <c r="BT515" i="14"/>
  <c r="BS515" i="14"/>
  <c r="BR515" i="14"/>
  <c r="BQ515" i="14"/>
  <c r="BP515" i="14"/>
  <c r="BO515" i="14"/>
  <c r="BN515" i="14"/>
  <c r="BM515" i="14"/>
  <c r="BL515" i="14"/>
  <c r="BK515" i="14"/>
  <c r="BJ515" i="14"/>
  <c r="BI515" i="14"/>
  <c r="BH515" i="14"/>
  <c r="BG515" i="14"/>
  <c r="BF515" i="14"/>
  <c r="BE515" i="14"/>
  <c r="BD515" i="14"/>
  <c r="BC515" i="14"/>
  <c r="BB515" i="14"/>
  <c r="BA515" i="14"/>
  <c r="AZ515" i="14"/>
  <c r="AY515" i="14"/>
  <c r="AX515" i="14"/>
  <c r="AW515" i="14"/>
  <c r="AV515" i="14"/>
  <c r="AU515" i="14"/>
  <c r="AT515" i="14"/>
  <c r="AS515" i="14"/>
  <c r="AR515" i="14"/>
  <c r="AQ515" i="14"/>
  <c r="AP515" i="14"/>
  <c r="AO515" i="14"/>
  <c r="AN515" i="14"/>
  <c r="AM515" i="14"/>
  <c r="AL515" i="14"/>
  <c r="AK515" i="14"/>
  <c r="AJ515" i="14"/>
  <c r="AI515" i="14"/>
  <c r="AH515" i="14"/>
  <c r="AG515" i="14"/>
  <c r="AF515" i="14"/>
  <c r="AE515" i="14"/>
  <c r="AD515" i="14"/>
  <c r="AC515" i="14"/>
  <c r="AB515" i="14"/>
  <c r="AA515" i="14"/>
  <c r="Z515" i="14"/>
  <c r="Y515" i="14"/>
  <c r="X515" i="14"/>
  <c r="W515" i="14"/>
  <c r="V515" i="14"/>
  <c r="U515" i="14"/>
  <c r="T515" i="14"/>
  <c r="S515" i="14"/>
  <c r="R515" i="14"/>
  <c r="Q515" i="14"/>
  <c r="P515" i="14"/>
  <c r="O515" i="14"/>
  <c r="N515" i="14"/>
  <c r="M515" i="14"/>
  <c r="L515" i="14"/>
  <c r="K515" i="14"/>
  <c r="J515" i="14"/>
  <c r="I515" i="14"/>
  <c r="H515" i="14"/>
  <c r="G515" i="14"/>
  <c r="JB514" i="14"/>
  <c r="JA514" i="14"/>
  <c r="IZ514" i="14"/>
  <c r="IY514" i="14"/>
  <c r="IX514" i="14"/>
  <c r="IW514" i="14"/>
  <c r="IV514" i="14"/>
  <c r="IU514" i="14"/>
  <c r="IT514" i="14"/>
  <c r="IS514" i="14"/>
  <c r="IR514" i="14"/>
  <c r="IQ514" i="14"/>
  <c r="IP514" i="14"/>
  <c r="IO514" i="14"/>
  <c r="IN514" i="14"/>
  <c r="IM514" i="14"/>
  <c r="IL514" i="14"/>
  <c r="IK514" i="14"/>
  <c r="IJ514" i="14"/>
  <c r="II514" i="14"/>
  <c r="IH514" i="14"/>
  <c r="IG514" i="14"/>
  <c r="IF514" i="14"/>
  <c r="IE514" i="14"/>
  <c r="ID514" i="14"/>
  <c r="IC514" i="14"/>
  <c r="IB514" i="14"/>
  <c r="IA514" i="14"/>
  <c r="HZ514" i="14"/>
  <c r="HY514" i="14"/>
  <c r="HX514" i="14"/>
  <c r="HW514" i="14"/>
  <c r="HV514" i="14"/>
  <c r="HU514" i="14"/>
  <c r="HT514" i="14"/>
  <c r="HS514" i="14"/>
  <c r="HR514" i="14"/>
  <c r="HQ514" i="14"/>
  <c r="HP514" i="14"/>
  <c r="HO514" i="14"/>
  <c r="HN514" i="14"/>
  <c r="HM514" i="14"/>
  <c r="HL514" i="14"/>
  <c r="HK514" i="14"/>
  <c r="HJ514" i="14"/>
  <c r="HI514" i="14"/>
  <c r="HH514" i="14"/>
  <c r="HG514" i="14"/>
  <c r="HF514" i="14"/>
  <c r="HE514" i="14"/>
  <c r="HD514" i="14"/>
  <c r="HC514" i="14"/>
  <c r="HB514" i="14"/>
  <c r="HA514" i="14"/>
  <c r="GZ514" i="14"/>
  <c r="GY514" i="14"/>
  <c r="GX514" i="14"/>
  <c r="GW514" i="14"/>
  <c r="GV514" i="14"/>
  <c r="GU514" i="14"/>
  <c r="GT514" i="14"/>
  <c r="GS514" i="14"/>
  <c r="GR514" i="14"/>
  <c r="GQ514" i="14"/>
  <c r="GP514" i="14"/>
  <c r="GO514" i="14"/>
  <c r="GN514" i="14"/>
  <c r="GM514" i="14"/>
  <c r="GL514" i="14"/>
  <c r="GK514" i="14"/>
  <c r="GJ514" i="14"/>
  <c r="GI514" i="14"/>
  <c r="GH514" i="14"/>
  <c r="GG514" i="14"/>
  <c r="GF514" i="14"/>
  <c r="GE514" i="14"/>
  <c r="GD514" i="14"/>
  <c r="GC514" i="14"/>
  <c r="GB514" i="14"/>
  <c r="GA514" i="14"/>
  <c r="FZ514" i="14"/>
  <c r="FY514" i="14"/>
  <c r="FX514" i="14"/>
  <c r="FW514" i="14"/>
  <c r="FV514" i="14"/>
  <c r="FU514" i="14"/>
  <c r="FT514" i="14"/>
  <c r="FS514" i="14"/>
  <c r="FR514" i="14"/>
  <c r="FQ514" i="14"/>
  <c r="FP514" i="14"/>
  <c r="FO514" i="14"/>
  <c r="FN514" i="14"/>
  <c r="FM514" i="14"/>
  <c r="FL514" i="14"/>
  <c r="FK514" i="14"/>
  <c r="FJ514" i="14"/>
  <c r="FI514" i="14"/>
  <c r="FH514" i="14"/>
  <c r="FG514" i="14"/>
  <c r="FF514" i="14"/>
  <c r="FE514" i="14"/>
  <c r="FD514" i="14"/>
  <c r="FC514" i="14"/>
  <c r="FB514" i="14"/>
  <c r="FA514" i="14"/>
  <c r="EZ514" i="14"/>
  <c r="EY514" i="14"/>
  <c r="EX514" i="14"/>
  <c r="EW514" i="14"/>
  <c r="EV514" i="14"/>
  <c r="EU514" i="14"/>
  <c r="ET514" i="14"/>
  <c r="ES514" i="14"/>
  <c r="ER514" i="14"/>
  <c r="EQ514" i="14"/>
  <c r="EP514" i="14"/>
  <c r="EO514" i="14"/>
  <c r="EN514" i="14"/>
  <c r="EM514" i="14"/>
  <c r="EL514" i="14"/>
  <c r="EK514" i="14"/>
  <c r="EJ514" i="14"/>
  <c r="EI514" i="14"/>
  <c r="EH514" i="14"/>
  <c r="EG514" i="14"/>
  <c r="EF514" i="14"/>
  <c r="EE514" i="14"/>
  <c r="ED514" i="14"/>
  <c r="EC514" i="14"/>
  <c r="EB514" i="14"/>
  <c r="EA514" i="14"/>
  <c r="DZ514" i="14"/>
  <c r="DY514" i="14"/>
  <c r="DX514" i="14"/>
  <c r="DW514" i="14"/>
  <c r="DV514" i="14"/>
  <c r="DU514" i="14"/>
  <c r="DT514" i="14"/>
  <c r="DS514" i="14"/>
  <c r="DR514" i="14"/>
  <c r="DQ514" i="14"/>
  <c r="DP514" i="14"/>
  <c r="DO514" i="14"/>
  <c r="DN514" i="14"/>
  <c r="DM514" i="14"/>
  <c r="DL514" i="14"/>
  <c r="DK514" i="14"/>
  <c r="DJ514" i="14"/>
  <c r="DI514" i="14"/>
  <c r="DH514" i="14"/>
  <c r="DG514" i="14"/>
  <c r="DF514" i="14"/>
  <c r="DE514" i="14"/>
  <c r="DD514" i="14"/>
  <c r="DC514" i="14"/>
  <c r="DB514" i="14"/>
  <c r="DA514" i="14"/>
  <c r="CZ514" i="14"/>
  <c r="CY514" i="14"/>
  <c r="CX514" i="14"/>
  <c r="CW514" i="14"/>
  <c r="CV514" i="14"/>
  <c r="CU514" i="14"/>
  <c r="CT514" i="14"/>
  <c r="CS514" i="14"/>
  <c r="CR514" i="14"/>
  <c r="CQ514" i="14"/>
  <c r="CP514" i="14"/>
  <c r="CO514" i="14"/>
  <c r="CN514" i="14"/>
  <c r="CM514" i="14"/>
  <c r="CL514" i="14"/>
  <c r="CK514" i="14"/>
  <c r="CJ514" i="14"/>
  <c r="CI514" i="14"/>
  <c r="CH514" i="14"/>
  <c r="CG514" i="14"/>
  <c r="CF514" i="14"/>
  <c r="CE514" i="14"/>
  <c r="CD514" i="14"/>
  <c r="CC514" i="14"/>
  <c r="CB514" i="14"/>
  <c r="CA514" i="14"/>
  <c r="BZ514" i="14"/>
  <c r="BY514" i="14"/>
  <c r="BX514" i="14"/>
  <c r="BW514" i="14"/>
  <c r="BV514" i="14"/>
  <c r="BU514" i="14"/>
  <c r="BT514" i="14"/>
  <c r="BS514" i="14"/>
  <c r="BR514" i="14"/>
  <c r="BQ514" i="14"/>
  <c r="BP514" i="14"/>
  <c r="BO514" i="14"/>
  <c r="BN514" i="14"/>
  <c r="BM514" i="14"/>
  <c r="BL514" i="14"/>
  <c r="BK514" i="14"/>
  <c r="BJ514" i="14"/>
  <c r="BI514" i="14"/>
  <c r="BH514" i="14"/>
  <c r="BG514" i="14"/>
  <c r="BF514" i="14"/>
  <c r="BE514" i="14"/>
  <c r="BD514" i="14"/>
  <c r="BC514" i="14"/>
  <c r="BB514" i="14"/>
  <c r="BA514" i="14"/>
  <c r="AZ514" i="14"/>
  <c r="AY514" i="14"/>
  <c r="AX514" i="14"/>
  <c r="AW514" i="14"/>
  <c r="AV514" i="14"/>
  <c r="AU514" i="14"/>
  <c r="AT514" i="14"/>
  <c r="AS514" i="14"/>
  <c r="AR514" i="14"/>
  <c r="AQ514" i="14"/>
  <c r="AP514" i="14"/>
  <c r="AO514" i="14"/>
  <c r="AN514" i="14"/>
  <c r="AM514" i="14"/>
  <c r="AL514" i="14"/>
  <c r="AK514" i="14"/>
  <c r="AJ514" i="14"/>
  <c r="AI514" i="14"/>
  <c r="AH514" i="14"/>
  <c r="AG514" i="14"/>
  <c r="AF514" i="14"/>
  <c r="AE514" i="14"/>
  <c r="AD514" i="14"/>
  <c r="AC514" i="14"/>
  <c r="AB514" i="14"/>
  <c r="AA514" i="14"/>
  <c r="Z514" i="14"/>
  <c r="Y514" i="14"/>
  <c r="X514" i="14"/>
  <c r="W514" i="14"/>
  <c r="V514" i="14"/>
  <c r="U514" i="14"/>
  <c r="T514" i="14"/>
  <c r="S514" i="14"/>
  <c r="R514" i="14"/>
  <c r="Q514" i="14"/>
  <c r="P514" i="14"/>
  <c r="O514" i="14"/>
  <c r="N514" i="14"/>
  <c r="M514" i="14"/>
  <c r="L514" i="14"/>
  <c r="K514" i="14"/>
  <c r="J514" i="14"/>
  <c r="I514" i="14"/>
  <c r="H514" i="14"/>
  <c r="G514" i="14"/>
  <c r="JB513" i="14"/>
  <c r="JA513" i="14"/>
  <c r="IZ513" i="14"/>
  <c r="IY513" i="14"/>
  <c r="IX513" i="14"/>
  <c r="IW513" i="14"/>
  <c r="IV513" i="14"/>
  <c r="IU513" i="14"/>
  <c r="IT513" i="14"/>
  <c r="IS513" i="14"/>
  <c r="IR513" i="14"/>
  <c r="IQ513" i="14"/>
  <c r="IP513" i="14"/>
  <c r="IO513" i="14"/>
  <c r="IN513" i="14"/>
  <c r="IM513" i="14"/>
  <c r="IL513" i="14"/>
  <c r="IK513" i="14"/>
  <c r="IJ513" i="14"/>
  <c r="II513" i="14"/>
  <c r="IH513" i="14"/>
  <c r="IG513" i="14"/>
  <c r="IF513" i="14"/>
  <c r="IE513" i="14"/>
  <c r="ID513" i="14"/>
  <c r="IC513" i="14"/>
  <c r="IB513" i="14"/>
  <c r="IA513" i="14"/>
  <c r="HZ513" i="14"/>
  <c r="HY513" i="14"/>
  <c r="HX513" i="14"/>
  <c r="HW513" i="14"/>
  <c r="HV513" i="14"/>
  <c r="HU513" i="14"/>
  <c r="HT513" i="14"/>
  <c r="HS513" i="14"/>
  <c r="HR513" i="14"/>
  <c r="HQ513" i="14"/>
  <c r="HP513" i="14"/>
  <c r="HO513" i="14"/>
  <c r="HN513" i="14"/>
  <c r="HM513" i="14"/>
  <c r="HL513" i="14"/>
  <c r="HK513" i="14"/>
  <c r="HJ513" i="14"/>
  <c r="HI513" i="14"/>
  <c r="HH513" i="14"/>
  <c r="HG513" i="14"/>
  <c r="HF513" i="14"/>
  <c r="HE513" i="14"/>
  <c r="HD513" i="14"/>
  <c r="HC513" i="14"/>
  <c r="HB513" i="14"/>
  <c r="HA513" i="14"/>
  <c r="GZ513" i="14"/>
  <c r="GY513" i="14"/>
  <c r="GX513" i="14"/>
  <c r="GW513" i="14"/>
  <c r="GV513" i="14"/>
  <c r="GU513" i="14"/>
  <c r="GT513" i="14"/>
  <c r="GS513" i="14"/>
  <c r="GR513" i="14"/>
  <c r="GQ513" i="14"/>
  <c r="GP513" i="14"/>
  <c r="GO513" i="14"/>
  <c r="GN513" i="14"/>
  <c r="GM513" i="14"/>
  <c r="GL513" i="14"/>
  <c r="GK513" i="14"/>
  <c r="GJ513" i="14"/>
  <c r="GI513" i="14"/>
  <c r="GH513" i="14"/>
  <c r="GG513" i="14"/>
  <c r="GF513" i="14"/>
  <c r="GE513" i="14"/>
  <c r="GD513" i="14"/>
  <c r="GC513" i="14"/>
  <c r="GB513" i="14"/>
  <c r="GA513" i="14"/>
  <c r="FZ513" i="14"/>
  <c r="FY513" i="14"/>
  <c r="FX513" i="14"/>
  <c r="FW513" i="14"/>
  <c r="FV513" i="14"/>
  <c r="FU513" i="14"/>
  <c r="FT513" i="14"/>
  <c r="FS513" i="14"/>
  <c r="FR513" i="14"/>
  <c r="FQ513" i="14"/>
  <c r="FP513" i="14"/>
  <c r="FO513" i="14"/>
  <c r="FN513" i="14"/>
  <c r="FM513" i="14"/>
  <c r="FL513" i="14"/>
  <c r="FK513" i="14"/>
  <c r="FJ513" i="14"/>
  <c r="FI513" i="14"/>
  <c r="FH513" i="14"/>
  <c r="FG513" i="14"/>
  <c r="FF513" i="14"/>
  <c r="FE513" i="14"/>
  <c r="FD513" i="14"/>
  <c r="FC513" i="14"/>
  <c r="FB513" i="14"/>
  <c r="FA513" i="14"/>
  <c r="EZ513" i="14"/>
  <c r="EY513" i="14"/>
  <c r="EX513" i="14"/>
  <c r="EW513" i="14"/>
  <c r="EV513" i="14"/>
  <c r="EU513" i="14"/>
  <c r="ET513" i="14"/>
  <c r="ES513" i="14"/>
  <c r="ER513" i="14"/>
  <c r="EQ513" i="14"/>
  <c r="EP513" i="14"/>
  <c r="EO513" i="14"/>
  <c r="EN513" i="14"/>
  <c r="EM513" i="14"/>
  <c r="EL513" i="14"/>
  <c r="EK513" i="14"/>
  <c r="EJ513" i="14"/>
  <c r="EI513" i="14"/>
  <c r="EH513" i="14"/>
  <c r="EG513" i="14"/>
  <c r="EF513" i="14"/>
  <c r="EE513" i="14"/>
  <c r="ED513" i="14"/>
  <c r="EC513" i="14"/>
  <c r="EB513" i="14"/>
  <c r="EA513" i="14"/>
  <c r="DZ513" i="14"/>
  <c r="DY513" i="14"/>
  <c r="DX513" i="14"/>
  <c r="DW513" i="14"/>
  <c r="DV513" i="14"/>
  <c r="DU513" i="14"/>
  <c r="DT513" i="14"/>
  <c r="DS513" i="14"/>
  <c r="DR513" i="14"/>
  <c r="DQ513" i="14"/>
  <c r="DP513" i="14"/>
  <c r="DO513" i="14"/>
  <c r="DN513" i="14"/>
  <c r="DM513" i="14"/>
  <c r="DL513" i="14"/>
  <c r="DK513" i="14"/>
  <c r="DJ513" i="14"/>
  <c r="DI513" i="14"/>
  <c r="DH513" i="14"/>
  <c r="DG513" i="14"/>
  <c r="DF513" i="14"/>
  <c r="DE513" i="14"/>
  <c r="DD513" i="14"/>
  <c r="DC513" i="14"/>
  <c r="DB513" i="14"/>
  <c r="DA513" i="14"/>
  <c r="CZ513" i="14"/>
  <c r="CY513" i="14"/>
  <c r="CX513" i="14"/>
  <c r="CW513" i="14"/>
  <c r="CV513" i="14"/>
  <c r="CU513" i="14"/>
  <c r="CT513" i="14"/>
  <c r="CS513" i="14"/>
  <c r="CR513" i="14"/>
  <c r="CQ513" i="14"/>
  <c r="CP513" i="14"/>
  <c r="CO513" i="14"/>
  <c r="CN513" i="14"/>
  <c r="CM513" i="14"/>
  <c r="CL513" i="14"/>
  <c r="CK513" i="14"/>
  <c r="CJ513" i="14"/>
  <c r="CI513" i="14"/>
  <c r="CH513" i="14"/>
  <c r="CG513" i="14"/>
  <c r="CF513" i="14"/>
  <c r="CE513" i="14"/>
  <c r="CD513" i="14"/>
  <c r="CC513" i="14"/>
  <c r="CB513" i="14"/>
  <c r="CA513" i="14"/>
  <c r="BZ513" i="14"/>
  <c r="BY513" i="14"/>
  <c r="BX513" i="14"/>
  <c r="BW513" i="14"/>
  <c r="BV513" i="14"/>
  <c r="BU513" i="14"/>
  <c r="BT513" i="14"/>
  <c r="BS513" i="14"/>
  <c r="BR513" i="14"/>
  <c r="BQ513" i="14"/>
  <c r="BP513" i="14"/>
  <c r="BO513" i="14"/>
  <c r="BN513" i="14"/>
  <c r="BM513" i="14"/>
  <c r="BL513" i="14"/>
  <c r="BK513" i="14"/>
  <c r="BJ513" i="14"/>
  <c r="BI513" i="14"/>
  <c r="BH513" i="14"/>
  <c r="BG513" i="14"/>
  <c r="BF513" i="14"/>
  <c r="BE513" i="14"/>
  <c r="BD513" i="14"/>
  <c r="BC513" i="14"/>
  <c r="BB513" i="14"/>
  <c r="BA513" i="14"/>
  <c r="AZ513" i="14"/>
  <c r="AY513" i="14"/>
  <c r="AX513" i="14"/>
  <c r="AW513" i="14"/>
  <c r="AV513" i="14"/>
  <c r="AU513" i="14"/>
  <c r="AT513" i="14"/>
  <c r="AS513" i="14"/>
  <c r="AR513" i="14"/>
  <c r="AQ513" i="14"/>
  <c r="AP513" i="14"/>
  <c r="AO513" i="14"/>
  <c r="AN513" i="14"/>
  <c r="AM513" i="14"/>
  <c r="AL513" i="14"/>
  <c r="AK513" i="14"/>
  <c r="AJ513" i="14"/>
  <c r="AI513" i="14"/>
  <c r="AH513" i="14"/>
  <c r="AG513" i="14"/>
  <c r="AF513" i="14"/>
  <c r="AE513" i="14"/>
  <c r="AD513" i="14"/>
  <c r="AC513" i="14"/>
  <c r="AB513" i="14"/>
  <c r="AA513" i="14"/>
  <c r="Z513" i="14"/>
  <c r="Y513" i="14"/>
  <c r="X513" i="14"/>
  <c r="W513" i="14"/>
  <c r="V513" i="14"/>
  <c r="U513" i="14"/>
  <c r="T513" i="14"/>
  <c r="S513" i="14"/>
  <c r="R513" i="14"/>
  <c r="Q513" i="14"/>
  <c r="P513" i="14"/>
  <c r="O513" i="14"/>
  <c r="N513" i="14"/>
  <c r="M513" i="14"/>
  <c r="L513" i="14"/>
  <c r="K513" i="14"/>
  <c r="J513" i="14"/>
  <c r="I513" i="14"/>
  <c r="H513" i="14"/>
  <c r="G513" i="14"/>
  <c r="JB512" i="14"/>
  <c r="JA512" i="14"/>
  <c r="IZ512" i="14"/>
  <c r="IY512" i="14"/>
  <c r="IX512" i="14"/>
  <c r="IW512" i="14"/>
  <c r="IV512" i="14"/>
  <c r="IU512" i="14"/>
  <c r="IT512" i="14"/>
  <c r="IS512" i="14"/>
  <c r="IR512" i="14"/>
  <c r="IQ512" i="14"/>
  <c r="IP512" i="14"/>
  <c r="IO512" i="14"/>
  <c r="IN512" i="14"/>
  <c r="IM512" i="14"/>
  <c r="IL512" i="14"/>
  <c r="IK512" i="14"/>
  <c r="IJ512" i="14"/>
  <c r="II512" i="14"/>
  <c r="IH512" i="14"/>
  <c r="IG512" i="14"/>
  <c r="IF512" i="14"/>
  <c r="IE512" i="14"/>
  <c r="ID512" i="14"/>
  <c r="IC512" i="14"/>
  <c r="IB512" i="14"/>
  <c r="IA512" i="14"/>
  <c r="HZ512" i="14"/>
  <c r="HY512" i="14"/>
  <c r="HX512" i="14"/>
  <c r="HW512" i="14"/>
  <c r="HV512" i="14"/>
  <c r="HU512" i="14"/>
  <c r="HT512" i="14"/>
  <c r="HS512" i="14"/>
  <c r="HR512" i="14"/>
  <c r="HQ512" i="14"/>
  <c r="HP512" i="14"/>
  <c r="HO512" i="14"/>
  <c r="HN512" i="14"/>
  <c r="HM512" i="14"/>
  <c r="HL512" i="14"/>
  <c r="HK512" i="14"/>
  <c r="HJ512" i="14"/>
  <c r="HI512" i="14"/>
  <c r="HH512" i="14"/>
  <c r="HG512" i="14"/>
  <c r="HF512" i="14"/>
  <c r="HE512" i="14"/>
  <c r="HD512" i="14"/>
  <c r="HC512" i="14"/>
  <c r="HB512" i="14"/>
  <c r="HA512" i="14"/>
  <c r="GZ512" i="14"/>
  <c r="GY512" i="14"/>
  <c r="GX512" i="14"/>
  <c r="GW512" i="14"/>
  <c r="GV512" i="14"/>
  <c r="GU512" i="14"/>
  <c r="GT512" i="14"/>
  <c r="GS512" i="14"/>
  <c r="GR512" i="14"/>
  <c r="GQ512" i="14"/>
  <c r="GP512" i="14"/>
  <c r="GO512" i="14"/>
  <c r="GN512" i="14"/>
  <c r="GM512" i="14"/>
  <c r="GL512" i="14"/>
  <c r="GK512" i="14"/>
  <c r="GJ512" i="14"/>
  <c r="GI512" i="14"/>
  <c r="GH512" i="14"/>
  <c r="GG512" i="14"/>
  <c r="GF512" i="14"/>
  <c r="GE512" i="14"/>
  <c r="GD512" i="14"/>
  <c r="GC512" i="14"/>
  <c r="GB512" i="14"/>
  <c r="GA512" i="14"/>
  <c r="FZ512" i="14"/>
  <c r="FY512" i="14"/>
  <c r="FX512" i="14"/>
  <c r="FW512" i="14"/>
  <c r="FV512" i="14"/>
  <c r="FU512" i="14"/>
  <c r="FT512" i="14"/>
  <c r="FS512" i="14"/>
  <c r="FR512" i="14"/>
  <c r="FQ512" i="14"/>
  <c r="FP512" i="14"/>
  <c r="FO512" i="14"/>
  <c r="FN512" i="14"/>
  <c r="FM512" i="14"/>
  <c r="FL512" i="14"/>
  <c r="FK512" i="14"/>
  <c r="FJ512" i="14"/>
  <c r="FI512" i="14"/>
  <c r="FH512" i="14"/>
  <c r="FG512" i="14"/>
  <c r="FF512" i="14"/>
  <c r="FE512" i="14"/>
  <c r="FD512" i="14"/>
  <c r="FC512" i="14"/>
  <c r="FB512" i="14"/>
  <c r="FA512" i="14"/>
  <c r="EZ512" i="14"/>
  <c r="EY512" i="14"/>
  <c r="EX512" i="14"/>
  <c r="EW512" i="14"/>
  <c r="EV512" i="14"/>
  <c r="EU512" i="14"/>
  <c r="ET512" i="14"/>
  <c r="ES512" i="14"/>
  <c r="ER512" i="14"/>
  <c r="EQ512" i="14"/>
  <c r="EP512" i="14"/>
  <c r="EO512" i="14"/>
  <c r="EN512" i="14"/>
  <c r="EM512" i="14"/>
  <c r="EL512" i="14"/>
  <c r="EK512" i="14"/>
  <c r="EJ512" i="14"/>
  <c r="EI512" i="14"/>
  <c r="EH512" i="14"/>
  <c r="EG512" i="14"/>
  <c r="EF512" i="14"/>
  <c r="EE512" i="14"/>
  <c r="ED512" i="14"/>
  <c r="EC512" i="14"/>
  <c r="EB512" i="14"/>
  <c r="EA512" i="14"/>
  <c r="DZ512" i="14"/>
  <c r="DY512" i="14"/>
  <c r="DX512" i="14"/>
  <c r="DW512" i="14"/>
  <c r="DV512" i="14"/>
  <c r="DU512" i="14"/>
  <c r="DT512" i="14"/>
  <c r="DS512" i="14"/>
  <c r="DR512" i="14"/>
  <c r="DQ512" i="14"/>
  <c r="DP512" i="14"/>
  <c r="DO512" i="14"/>
  <c r="DN512" i="14"/>
  <c r="DM512" i="14"/>
  <c r="DL512" i="14"/>
  <c r="DK512" i="14"/>
  <c r="DJ512" i="14"/>
  <c r="DI512" i="14"/>
  <c r="DH512" i="14"/>
  <c r="DG512" i="14"/>
  <c r="DF512" i="14"/>
  <c r="DE512" i="14"/>
  <c r="DD512" i="14"/>
  <c r="DC512" i="14"/>
  <c r="DB512" i="14"/>
  <c r="DA512" i="14"/>
  <c r="CZ512" i="14"/>
  <c r="CY512" i="14"/>
  <c r="CX512" i="14"/>
  <c r="CW512" i="14"/>
  <c r="CV512" i="14"/>
  <c r="CU512" i="14"/>
  <c r="CT512" i="14"/>
  <c r="CS512" i="14"/>
  <c r="CR512" i="14"/>
  <c r="CQ512" i="14"/>
  <c r="CP512" i="14"/>
  <c r="CO512" i="14"/>
  <c r="CN512" i="14"/>
  <c r="CM512" i="14"/>
  <c r="CL512" i="14"/>
  <c r="CK512" i="14"/>
  <c r="CJ512" i="14"/>
  <c r="CI512" i="14"/>
  <c r="CH512" i="14"/>
  <c r="CG512" i="14"/>
  <c r="CF512" i="14"/>
  <c r="CE512" i="14"/>
  <c r="CD512" i="14"/>
  <c r="CC512" i="14"/>
  <c r="CB512" i="14"/>
  <c r="CA512" i="14"/>
  <c r="BZ512" i="14"/>
  <c r="BY512" i="14"/>
  <c r="BX512" i="14"/>
  <c r="BW512" i="14"/>
  <c r="BV512" i="14"/>
  <c r="BU512" i="14"/>
  <c r="BT512" i="14"/>
  <c r="BS512" i="14"/>
  <c r="BR512" i="14"/>
  <c r="BQ512" i="14"/>
  <c r="BP512" i="14"/>
  <c r="BO512" i="14"/>
  <c r="BN512" i="14"/>
  <c r="BM512" i="14"/>
  <c r="BL512" i="14"/>
  <c r="BK512" i="14"/>
  <c r="BJ512" i="14"/>
  <c r="BI512" i="14"/>
  <c r="BH512" i="14"/>
  <c r="BG512" i="14"/>
  <c r="BF512" i="14"/>
  <c r="BE512" i="14"/>
  <c r="BD512" i="14"/>
  <c r="BC512" i="14"/>
  <c r="BB512" i="14"/>
  <c r="BA512" i="14"/>
  <c r="AZ512" i="14"/>
  <c r="AY512" i="14"/>
  <c r="AX512" i="14"/>
  <c r="AW512" i="14"/>
  <c r="AV512" i="14"/>
  <c r="AU512" i="14"/>
  <c r="AT512" i="14"/>
  <c r="AS512" i="14"/>
  <c r="AR512" i="14"/>
  <c r="AQ512" i="14"/>
  <c r="AP512" i="14"/>
  <c r="AO512" i="14"/>
  <c r="AN512" i="14"/>
  <c r="AM512" i="14"/>
  <c r="AL512" i="14"/>
  <c r="AK512" i="14"/>
  <c r="AJ512" i="14"/>
  <c r="AI512" i="14"/>
  <c r="AH512" i="14"/>
  <c r="AG512" i="14"/>
  <c r="AF512" i="14"/>
  <c r="AE512" i="14"/>
  <c r="AD512" i="14"/>
  <c r="AC512" i="14"/>
  <c r="AB512" i="14"/>
  <c r="AA512" i="14"/>
  <c r="Z512" i="14"/>
  <c r="Y512" i="14"/>
  <c r="X512" i="14"/>
  <c r="W512" i="14"/>
  <c r="V512" i="14"/>
  <c r="U512" i="14"/>
  <c r="T512" i="14"/>
  <c r="S512" i="14"/>
  <c r="R512" i="14"/>
  <c r="Q512" i="14"/>
  <c r="P512" i="14"/>
  <c r="O512" i="14"/>
  <c r="N512" i="14"/>
  <c r="M512" i="14"/>
  <c r="L512" i="14"/>
  <c r="K512" i="14"/>
  <c r="J512" i="14"/>
  <c r="I512" i="14"/>
  <c r="H512" i="14"/>
  <c r="G512" i="14"/>
  <c r="JB511" i="14"/>
  <c r="JA511" i="14"/>
  <c r="IZ511" i="14"/>
  <c r="IY511" i="14"/>
  <c r="IX511" i="14"/>
  <c r="IW511" i="14"/>
  <c r="IV511" i="14"/>
  <c r="IU511" i="14"/>
  <c r="IT511" i="14"/>
  <c r="IS511" i="14"/>
  <c r="IR511" i="14"/>
  <c r="IQ511" i="14"/>
  <c r="IP511" i="14"/>
  <c r="IO511" i="14"/>
  <c r="IN511" i="14"/>
  <c r="IM511" i="14"/>
  <c r="IL511" i="14"/>
  <c r="IK511" i="14"/>
  <c r="IJ511" i="14"/>
  <c r="II511" i="14"/>
  <c r="IH511" i="14"/>
  <c r="IG511" i="14"/>
  <c r="IF511" i="14"/>
  <c r="IE511" i="14"/>
  <c r="ID511" i="14"/>
  <c r="IC511" i="14"/>
  <c r="IB511" i="14"/>
  <c r="IA511" i="14"/>
  <c r="HZ511" i="14"/>
  <c r="HY511" i="14"/>
  <c r="HX511" i="14"/>
  <c r="HW511" i="14"/>
  <c r="HV511" i="14"/>
  <c r="HU511" i="14"/>
  <c r="HT511" i="14"/>
  <c r="HS511" i="14"/>
  <c r="HR511" i="14"/>
  <c r="HQ511" i="14"/>
  <c r="HP511" i="14"/>
  <c r="HO511" i="14"/>
  <c r="HN511" i="14"/>
  <c r="HM511" i="14"/>
  <c r="HL511" i="14"/>
  <c r="HK511" i="14"/>
  <c r="HJ511" i="14"/>
  <c r="HI511" i="14"/>
  <c r="HH511" i="14"/>
  <c r="HG511" i="14"/>
  <c r="HF511" i="14"/>
  <c r="HE511" i="14"/>
  <c r="HD511" i="14"/>
  <c r="HC511" i="14"/>
  <c r="HB511" i="14"/>
  <c r="HA511" i="14"/>
  <c r="GZ511" i="14"/>
  <c r="GY511" i="14"/>
  <c r="GX511" i="14"/>
  <c r="GW511" i="14"/>
  <c r="GV511" i="14"/>
  <c r="GU511" i="14"/>
  <c r="GT511" i="14"/>
  <c r="GS511" i="14"/>
  <c r="GR511" i="14"/>
  <c r="GQ511" i="14"/>
  <c r="GP511" i="14"/>
  <c r="GO511" i="14"/>
  <c r="GN511" i="14"/>
  <c r="GM511" i="14"/>
  <c r="GL511" i="14"/>
  <c r="GK511" i="14"/>
  <c r="GJ511" i="14"/>
  <c r="GI511" i="14"/>
  <c r="GH511" i="14"/>
  <c r="GG511" i="14"/>
  <c r="GF511" i="14"/>
  <c r="GE511" i="14"/>
  <c r="GD511" i="14"/>
  <c r="GC511" i="14"/>
  <c r="GB511" i="14"/>
  <c r="GA511" i="14"/>
  <c r="FZ511" i="14"/>
  <c r="FY511" i="14"/>
  <c r="FX511" i="14"/>
  <c r="FW511" i="14"/>
  <c r="FV511" i="14"/>
  <c r="FU511" i="14"/>
  <c r="FT511" i="14"/>
  <c r="FS511" i="14"/>
  <c r="FR511" i="14"/>
  <c r="FQ511" i="14"/>
  <c r="FP511" i="14"/>
  <c r="FO511" i="14"/>
  <c r="FN511" i="14"/>
  <c r="FM511" i="14"/>
  <c r="FL511" i="14"/>
  <c r="FK511" i="14"/>
  <c r="FJ511" i="14"/>
  <c r="FI511" i="14"/>
  <c r="FH511" i="14"/>
  <c r="FG511" i="14"/>
  <c r="FF511" i="14"/>
  <c r="FE511" i="14"/>
  <c r="FD511" i="14"/>
  <c r="FC511" i="14"/>
  <c r="FB511" i="14"/>
  <c r="FA511" i="14"/>
  <c r="EZ511" i="14"/>
  <c r="EY511" i="14"/>
  <c r="EX511" i="14"/>
  <c r="EW511" i="14"/>
  <c r="EV511" i="14"/>
  <c r="EU511" i="14"/>
  <c r="ET511" i="14"/>
  <c r="ES511" i="14"/>
  <c r="ER511" i="14"/>
  <c r="EQ511" i="14"/>
  <c r="EP511" i="14"/>
  <c r="EO511" i="14"/>
  <c r="EN511" i="14"/>
  <c r="EM511" i="14"/>
  <c r="EL511" i="14"/>
  <c r="EK511" i="14"/>
  <c r="EJ511" i="14"/>
  <c r="EI511" i="14"/>
  <c r="EH511" i="14"/>
  <c r="EG511" i="14"/>
  <c r="EF511" i="14"/>
  <c r="EE511" i="14"/>
  <c r="ED511" i="14"/>
  <c r="EC511" i="14"/>
  <c r="EB511" i="14"/>
  <c r="EA511" i="14"/>
  <c r="DZ511" i="14"/>
  <c r="DY511" i="14"/>
  <c r="DX511" i="14"/>
  <c r="DW511" i="14"/>
  <c r="DV511" i="14"/>
  <c r="DU511" i="14"/>
  <c r="DT511" i="14"/>
  <c r="DS511" i="14"/>
  <c r="DR511" i="14"/>
  <c r="DQ511" i="14"/>
  <c r="DP511" i="14"/>
  <c r="DO511" i="14"/>
  <c r="DN511" i="14"/>
  <c r="DM511" i="14"/>
  <c r="DL511" i="14"/>
  <c r="DK511" i="14"/>
  <c r="DJ511" i="14"/>
  <c r="DI511" i="14"/>
  <c r="DH511" i="14"/>
  <c r="DG511" i="14"/>
  <c r="DF511" i="14"/>
  <c r="DE511" i="14"/>
  <c r="DD511" i="14"/>
  <c r="DC511" i="14"/>
  <c r="DB511" i="14"/>
  <c r="DA511" i="14"/>
  <c r="CZ511" i="14"/>
  <c r="CY511" i="14"/>
  <c r="CX511" i="14"/>
  <c r="CW511" i="14"/>
  <c r="CV511" i="14"/>
  <c r="CU511" i="14"/>
  <c r="CT511" i="14"/>
  <c r="CS511" i="14"/>
  <c r="CR511" i="14"/>
  <c r="CQ511" i="14"/>
  <c r="CP511" i="14"/>
  <c r="CO511" i="14"/>
  <c r="CN511" i="14"/>
  <c r="CM511" i="14"/>
  <c r="CL511" i="14"/>
  <c r="CK511" i="14"/>
  <c r="CJ511" i="14"/>
  <c r="CI511" i="14"/>
  <c r="CH511" i="14"/>
  <c r="CG511" i="14"/>
  <c r="CF511" i="14"/>
  <c r="CE511" i="14"/>
  <c r="CD511" i="14"/>
  <c r="CC511" i="14"/>
  <c r="CB511" i="14"/>
  <c r="CA511" i="14"/>
  <c r="BZ511" i="14"/>
  <c r="BY511" i="14"/>
  <c r="BX511" i="14"/>
  <c r="BW511" i="14"/>
  <c r="BV511" i="14"/>
  <c r="BU511" i="14"/>
  <c r="BT511" i="14"/>
  <c r="BS511" i="14"/>
  <c r="BR511" i="14"/>
  <c r="BQ511" i="14"/>
  <c r="BP511" i="14"/>
  <c r="BO511" i="14"/>
  <c r="BN511" i="14"/>
  <c r="BM511" i="14"/>
  <c r="BL511" i="14"/>
  <c r="BK511" i="14"/>
  <c r="BJ511" i="14"/>
  <c r="BI511" i="14"/>
  <c r="BH511" i="14"/>
  <c r="BG511" i="14"/>
  <c r="BF511" i="14"/>
  <c r="BE511" i="14"/>
  <c r="BD511" i="14"/>
  <c r="BC511" i="14"/>
  <c r="BB511" i="14"/>
  <c r="BA511" i="14"/>
  <c r="AZ511" i="14"/>
  <c r="AY511" i="14"/>
  <c r="AX511" i="14"/>
  <c r="AW511" i="14"/>
  <c r="AV511" i="14"/>
  <c r="AU511" i="14"/>
  <c r="AT511" i="14"/>
  <c r="AS511" i="14"/>
  <c r="AR511" i="14"/>
  <c r="AQ511" i="14"/>
  <c r="AP511" i="14"/>
  <c r="AO511" i="14"/>
  <c r="AN511" i="14"/>
  <c r="AM511" i="14"/>
  <c r="AL511" i="14"/>
  <c r="AK511" i="14"/>
  <c r="AJ511" i="14"/>
  <c r="AI511" i="14"/>
  <c r="AH511" i="14"/>
  <c r="AG511" i="14"/>
  <c r="AF511" i="14"/>
  <c r="AE511" i="14"/>
  <c r="AD511" i="14"/>
  <c r="AC511" i="14"/>
  <c r="AB511" i="14"/>
  <c r="AA511" i="14"/>
  <c r="Z511" i="14"/>
  <c r="Y511" i="14"/>
  <c r="X511" i="14"/>
  <c r="W511" i="14"/>
  <c r="V511" i="14"/>
  <c r="U511" i="14"/>
  <c r="T511" i="14"/>
  <c r="S511" i="14"/>
  <c r="R511" i="14"/>
  <c r="Q511" i="14"/>
  <c r="P511" i="14"/>
  <c r="O511" i="14"/>
  <c r="N511" i="14"/>
  <c r="M511" i="14"/>
  <c r="L511" i="14"/>
  <c r="K511" i="14"/>
  <c r="J511" i="14"/>
  <c r="I511" i="14"/>
  <c r="H511" i="14"/>
  <c r="G511" i="14"/>
  <c r="JB510" i="14"/>
  <c r="JA510" i="14"/>
  <c r="IZ510" i="14"/>
  <c r="IY510" i="14"/>
  <c r="IX510" i="14"/>
  <c r="IW510" i="14"/>
  <c r="IV510" i="14"/>
  <c r="IU510" i="14"/>
  <c r="IT510" i="14"/>
  <c r="IS510" i="14"/>
  <c r="IR510" i="14"/>
  <c r="IQ510" i="14"/>
  <c r="IP510" i="14"/>
  <c r="IO510" i="14"/>
  <c r="IN510" i="14"/>
  <c r="IM510" i="14"/>
  <c r="IL510" i="14"/>
  <c r="IK510" i="14"/>
  <c r="IJ510" i="14"/>
  <c r="II510" i="14"/>
  <c r="IH510" i="14"/>
  <c r="IG510" i="14"/>
  <c r="IF510" i="14"/>
  <c r="IE510" i="14"/>
  <c r="ID510" i="14"/>
  <c r="IC510" i="14"/>
  <c r="IB510" i="14"/>
  <c r="IA510" i="14"/>
  <c r="HZ510" i="14"/>
  <c r="HY510" i="14"/>
  <c r="HX510" i="14"/>
  <c r="HW510" i="14"/>
  <c r="HV510" i="14"/>
  <c r="HU510" i="14"/>
  <c r="HT510" i="14"/>
  <c r="HS510" i="14"/>
  <c r="HR510" i="14"/>
  <c r="HQ510" i="14"/>
  <c r="HP510" i="14"/>
  <c r="HO510" i="14"/>
  <c r="HN510" i="14"/>
  <c r="HM510" i="14"/>
  <c r="HL510" i="14"/>
  <c r="HK510" i="14"/>
  <c r="HJ510" i="14"/>
  <c r="HI510" i="14"/>
  <c r="HH510" i="14"/>
  <c r="HG510" i="14"/>
  <c r="HF510" i="14"/>
  <c r="HE510" i="14"/>
  <c r="HD510" i="14"/>
  <c r="HC510" i="14"/>
  <c r="HB510" i="14"/>
  <c r="HA510" i="14"/>
  <c r="GZ510" i="14"/>
  <c r="GY510" i="14"/>
  <c r="GX510" i="14"/>
  <c r="GW510" i="14"/>
  <c r="GV510" i="14"/>
  <c r="GU510" i="14"/>
  <c r="GT510" i="14"/>
  <c r="GS510" i="14"/>
  <c r="GR510" i="14"/>
  <c r="GQ510" i="14"/>
  <c r="GP510" i="14"/>
  <c r="GO510" i="14"/>
  <c r="GN510" i="14"/>
  <c r="GM510" i="14"/>
  <c r="GL510" i="14"/>
  <c r="GK510" i="14"/>
  <c r="GJ510" i="14"/>
  <c r="GI510" i="14"/>
  <c r="GH510" i="14"/>
  <c r="GG510" i="14"/>
  <c r="GF510" i="14"/>
  <c r="GE510" i="14"/>
  <c r="GD510" i="14"/>
  <c r="GC510" i="14"/>
  <c r="GB510" i="14"/>
  <c r="GA510" i="14"/>
  <c r="FZ510" i="14"/>
  <c r="FY510" i="14"/>
  <c r="FX510" i="14"/>
  <c r="FW510" i="14"/>
  <c r="FV510" i="14"/>
  <c r="FU510" i="14"/>
  <c r="FT510" i="14"/>
  <c r="FS510" i="14"/>
  <c r="FR510" i="14"/>
  <c r="FQ510" i="14"/>
  <c r="FP510" i="14"/>
  <c r="FO510" i="14"/>
  <c r="FN510" i="14"/>
  <c r="FM510" i="14"/>
  <c r="FL510" i="14"/>
  <c r="FK510" i="14"/>
  <c r="FJ510" i="14"/>
  <c r="FI510" i="14"/>
  <c r="FH510" i="14"/>
  <c r="FG510" i="14"/>
  <c r="FF510" i="14"/>
  <c r="FE510" i="14"/>
  <c r="FD510" i="14"/>
  <c r="FC510" i="14"/>
  <c r="FB510" i="14"/>
  <c r="FA510" i="14"/>
  <c r="EZ510" i="14"/>
  <c r="EY510" i="14"/>
  <c r="EX510" i="14"/>
  <c r="EW510" i="14"/>
  <c r="EV510" i="14"/>
  <c r="EU510" i="14"/>
  <c r="ET510" i="14"/>
  <c r="ES510" i="14"/>
  <c r="ER510" i="14"/>
  <c r="EQ510" i="14"/>
  <c r="EP510" i="14"/>
  <c r="EO510" i="14"/>
  <c r="EN510" i="14"/>
  <c r="EM510" i="14"/>
  <c r="EL510" i="14"/>
  <c r="EK510" i="14"/>
  <c r="EJ510" i="14"/>
  <c r="EI510" i="14"/>
  <c r="EH510" i="14"/>
  <c r="EG510" i="14"/>
  <c r="EF510" i="14"/>
  <c r="EE510" i="14"/>
  <c r="ED510" i="14"/>
  <c r="EC510" i="14"/>
  <c r="EB510" i="14"/>
  <c r="EA510" i="14"/>
  <c r="DZ510" i="14"/>
  <c r="DY510" i="14"/>
  <c r="DX510" i="14"/>
  <c r="DW510" i="14"/>
  <c r="DV510" i="14"/>
  <c r="DU510" i="14"/>
  <c r="DT510" i="14"/>
  <c r="DS510" i="14"/>
  <c r="DR510" i="14"/>
  <c r="DQ510" i="14"/>
  <c r="DP510" i="14"/>
  <c r="DO510" i="14"/>
  <c r="DN510" i="14"/>
  <c r="DM510" i="14"/>
  <c r="DL510" i="14"/>
  <c r="DK510" i="14"/>
  <c r="DJ510" i="14"/>
  <c r="DI510" i="14"/>
  <c r="DH510" i="14"/>
  <c r="DG510" i="14"/>
  <c r="DF510" i="14"/>
  <c r="DE510" i="14"/>
  <c r="DD510" i="14"/>
  <c r="DC510" i="14"/>
  <c r="DB510" i="14"/>
  <c r="DA510" i="14"/>
  <c r="CZ510" i="14"/>
  <c r="CY510" i="14"/>
  <c r="CX510" i="14"/>
  <c r="CW510" i="14"/>
  <c r="CV510" i="14"/>
  <c r="CU510" i="14"/>
  <c r="CT510" i="14"/>
  <c r="CS510" i="14"/>
  <c r="CR510" i="14"/>
  <c r="CQ510" i="14"/>
  <c r="CP510" i="14"/>
  <c r="CO510" i="14"/>
  <c r="CN510" i="14"/>
  <c r="CM510" i="14"/>
  <c r="CL510" i="14"/>
  <c r="CK510" i="14"/>
  <c r="CJ510" i="14"/>
  <c r="CI510" i="14"/>
  <c r="CH510" i="14"/>
  <c r="CG510" i="14"/>
  <c r="CF510" i="14"/>
  <c r="CE510" i="14"/>
  <c r="CD510" i="14"/>
  <c r="CC510" i="14"/>
  <c r="CB510" i="14"/>
  <c r="CA510" i="14"/>
  <c r="BZ510" i="14"/>
  <c r="BY510" i="14"/>
  <c r="BX510" i="14"/>
  <c r="BW510" i="14"/>
  <c r="BV510" i="14"/>
  <c r="BU510" i="14"/>
  <c r="BT510" i="14"/>
  <c r="BS510" i="14"/>
  <c r="BR510" i="14"/>
  <c r="BQ510" i="14"/>
  <c r="BP510" i="14"/>
  <c r="BO510" i="14"/>
  <c r="BN510" i="14"/>
  <c r="BM510" i="14"/>
  <c r="BL510" i="14"/>
  <c r="BK510" i="14"/>
  <c r="BJ510" i="14"/>
  <c r="BI510" i="14"/>
  <c r="BH510" i="14"/>
  <c r="BG510" i="14"/>
  <c r="BF510" i="14"/>
  <c r="BE510" i="14"/>
  <c r="BD510" i="14"/>
  <c r="BC510" i="14"/>
  <c r="BB510" i="14"/>
  <c r="BA510" i="14"/>
  <c r="AZ510" i="14"/>
  <c r="AY510" i="14"/>
  <c r="AX510" i="14"/>
  <c r="AW510" i="14"/>
  <c r="AV510" i="14"/>
  <c r="AU510" i="14"/>
  <c r="AT510" i="14"/>
  <c r="AS510" i="14"/>
  <c r="AR510" i="14"/>
  <c r="AQ510" i="14"/>
  <c r="AP510" i="14"/>
  <c r="AO510" i="14"/>
  <c r="AN510" i="14"/>
  <c r="AM510" i="14"/>
  <c r="AL510" i="14"/>
  <c r="AK510" i="14"/>
  <c r="AJ510" i="14"/>
  <c r="AI510" i="14"/>
  <c r="AH510" i="14"/>
  <c r="AG510" i="14"/>
  <c r="AF510" i="14"/>
  <c r="AE510" i="14"/>
  <c r="AD510" i="14"/>
  <c r="AC510" i="14"/>
  <c r="AB510" i="14"/>
  <c r="AA510" i="14"/>
  <c r="Z510" i="14"/>
  <c r="Y510" i="14"/>
  <c r="X510" i="14"/>
  <c r="W510" i="14"/>
  <c r="V510" i="14"/>
  <c r="U510" i="14"/>
  <c r="T510" i="14"/>
  <c r="S510" i="14"/>
  <c r="R510" i="14"/>
  <c r="Q510" i="14"/>
  <c r="P510" i="14"/>
  <c r="O510" i="14"/>
  <c r="N510" i="14"/>
  <c r="M510" i="14"/>
  <c r="L510" i="14"/>
  <c r="K510" i="14"/>
  <c r="J510" i="14"/>
  <c r="I510" i="14"/>
  <c r="H510" i="14"/>
  <c r="G510" i="14"/>
  <c r="JB509" i="14"/>
  <c r="JA509" i="14"/>
  <c r="IZ509" i="14"/>
  <c r="IY509" i="14"/>
  <c r="IX509" i="14"/>
  <c r="IW509" i="14"/>
  <c r="IV509" i="14"/>
  <c r="IU509" i="14"/>
  <c r="IT509" i="14"/>
  <c r="IS509" i="14"/>
  <c r="IR509" i="14"/>
  <c r="IQ509" i="14"/>
  <c r="IP509" i="14"/>
  <c r="IO509" i="14"/>
  <c r="IN509" i="14"/>
  <c r="IM509" i="14"/>
  <c r="IL509" i="14"/>
  <c r="IK509" i="14"/>
  <c r="IJ509" i="14"/>
  <c r="II509" i="14"/>
  <c r="IH509" i="14"/>
  <c r="IG509" i="14"/>
  <c r="IF509" i="14"/>
  <c r="IE509" i="14"/>
  <c r="ID509" i="14"/>
  <c r="IC509" i="14"/>
  <c r="IB509" i="14"/>
  <c r="IA509" i="14"/>
  <c r="HZ509" i="14"/>
  <c r="HY509" i="14"/>
  <c r="HX509" i="14"/>
  <c r="HW509" i="14"/>
  <c r="HV509" i="14"/>
  <c r="HU509" i="14"/>
  <c r="HT509" i="14"/>
  <c r="HS509" i="14"/>
  <c r="HR509" i="14"/>
  <c r="HQ509" i="14"/>
  <c r="HP509" i="14"/>
  <c r="HO509" i="14"/>
  <c r="HN509" i="14"/>
  <c r="HM509" i="14"/>
  <c r="HL509" i="14"/>
  <c r="HK509" i="14"/>
  <c r="HJ509" i="14"/>
  <c r="HI509" i="14"/>
  <c r="HH509" i="14"/>
  <c r="HG509" i="14"/>
  <c r="HF509" i="14"/>
  <c r="HE509" i="14"/>
  <c r="HD509" i="14"/>
  <c r="HC509" i="14"/>
  <c r="HB509" i="14"/>
  <c r="HA509" i="14"/>
  <c r="GZ509" i="14"/>
  <c r="GY509" i="14"/>
  <c r="GX509" i="14"/>
  <c r="GW509" i="14"/>
  <c r="GV509" i="14"/>
  <c r="GU509" i="14"/>
  <c r="GT509" i="14"/>
  <c r="GS509" i="14"/>
  <c r="GR509" i="14"/>
  <c r="GQ509" i="14"/>
  <c r="GP509" i="14"/>
  <c r="GO509" i="14"/>
  <c r="GN509" i="14"/>
  <c r="GM509" i="14"/>
  <c r="GL509" i="14"/>
  <c r="GK509" i="14"/>
  <c r="GJ509" i="14"/>
  <c r="GI509" i="14"/>
  <c r="GH509" i="14"/>
  <c r="GG509" i="14"/>
  <c r="GF509" i="14"/>
  <c r="GE509" i="14"/>
  <c r="GD509" i="14"/>
  <c r="GC509" i="14"/>
  <c r="GB509" i="14"/>
  <c r="GA509" i="14"/>
  <c r="FZ509" i="14"/>
  <c r="FY509" i="14"/>
  <c r="FX509" i="14"/>
  <c r="FW509" i="14"/>
  <c r="FV509" i="14"/>
  <c r="FU509" i="14"/>
  <c r="FT509" i="14"/>
  <c r="FS509" i="14"/>
  <c r="FR509" i="14"/>
  <c r="FQ509" i="14"/>
  <c r="FP509" i="14"/>
  <c r="FO509" i="14"/>
  <c r="FN509" i="14"/>
  <c r="FM509" i="14"/>
  <c r="FL509" i="14"/>
  <c r="FK509" i="14"/>
  <c r="FJ509" i="14"/>
  <c r="FI509" i="14"/>
  <c r="FH509" i="14"/>
  <c r="FG509" i="14"/>
  <c r="FF509" i="14"/>
  <c r="FE509" i="14"/>
  <c r="FD509" i="14"/>
  <c r="FC509" i="14"/>
  <c r="FB509" i="14"/>
  <c r="FA509" i="14"/>
  <c r="EZ509" i="14"/>
  <c r="EY509" i="14"/>
  <c r="EX509" i="14"/>
  <c r="EW509" i="14"/>
  <c r="EV509" i="14"/>
  <c r="EU509" i="14"/>
  <c r="ET509" i="14"/>
  <c r="ES509" i="14"/>
  <c r="ER509" i="14"/>
  <c r="EQ509" i="14"/>
  <c r="EP509" i="14"/>
  <c r="EO509" i="14"/>
  <c r="EN509" i="14"/>
  <c r="EM509" i="14"/>
  <c r="EL509" i="14"/>
  <c r="EK509" i="14"/>
  <c r="EJ509" i="14"/>
  <c r="EI509" i="14"/>
  <c r="EH509" i="14"/>
  <c r="EG509" i="14"/>
  <c r="EF509" i="14"/>
  <c r="EE509" i="14"/>
  <c r="ED509" i="14"/>
  <c r="EC509" i="14"/>
  <c r="EB509" i="14"/>
  <c r="EA509" i="14"/>
  <c r="DZ509" i="14"/>
  <c r="DY509" i="14"/>
  <c r="DX509" i="14"/>
  <c r="DW509" i="14"/>
  <c r="DV509" i="14"/>
  <c r="DU509" i="14"/>
  <c r="DT509" i="14"/>
  <c r="DS509" i="14"/>
  <c r="DR509" i="14"/>
  <c r="DQ509" i="14"/>
  <c r="DP509" i="14"/>
  <c r="DO509" i="14"/>
  <c r="DN509" i="14"/>
  <c r="DM509" i="14"/>
  <c r="DL509" i="14"/>
  <c r="DK509" i="14"/>
  <c r="DJ509" i="14"/>
  <c r="DI509" i="14"/>
  <c r="DH509" i="14"/>
  <c r="DG509" i="14"/>
  <c r="DF509" i="14"/>
  <c r="DE509" i="14"/>
  <c r="DD509" i="14"/>
  <c r="DC509" i="14"/>
  <c r="DB509" i="14"/>
  <c r="DA509" i="14"/>
  <c r="CZ509" i="14"/>
  <c r="CY509" i="14"/>
  <c r="CX509" i="14"/>
  <c r="CW509" i="14"/>
  <c r="CV509" i="14"/>
  <c r="CU509" i="14"/>
  <c r="CT509" i="14"/>
  <c r="CS509" i="14"/>
  <c r="CR509" i="14"/>
  <c r="CQ509" i="14"/>
  <c r="CP509" i="14"/>
  <c r="CO509" i="14"/>
  <c r="CN509" i="14"/>
  <c r="CM509" i="14"/>
  <c r="CL509" i="14"/>
  <c r="CK509" i="14"/>
  <c r="CJ509" i="14"/>
  <c r="CI509" i="14"/>
  <c r="CH509" i="14"/>
  <c r="CG509" i="14"/>
  <c r="CF509" i="14"/>
  <c r="CE509" i="14"/>
  <c r="CD509" i="14"/>
  <c r="CC509" i="14"/>
  <c r="CB509" i="14"/>
  <c r="CA509" i="14"/>
  <c r="BZ509" i="14"/>
  <c r="BY509" i="14"/>
  <c r="BX509" i="14"/>
  <c r="BW509" i="14"/>
  <c r="BV509" i="14"/>
  <c r="BU509" i="14"/>
  <c r="BT509" i="14"/>
  <c r="BS509" i="14"/>
  <c r="BR509" i="14"/>
  <c r="BQ509" i="14"/>
  <c r="BP509" i="14"/>
  <c r="BO509" i="14"/>
  <c r="BN509" i="14"/>
  <c r="BM509" i="14"/>
  <c r="BL509" i="14"/>
  <c r="BK509" i="14"/>
  <c r="BJ509" i="14"/>
  <c r="BI509" i="14"/>
  <c r="BH509" i="14"/>
  <c r="BG509" i="14"/>
  <c r="BF509" i="14"/>
  <c r="BE509" i="14"/>
  <c r="BD509" i="14"/>
  <c r="BC509" i="14"/>
  <c r="BB509" i="14"/>
  <c r="BA509" i="14"/>
  <c r="AZ509" i="14"/>
  <c r="AY509" i="14"/>
  <c r="AX509" i="14"/>
  <c r="AW509" i="14"/>
  <c r="AV509" i="14"/>
  <c r="AU509" i="14"/>
  <c r="AT509" i="14"/>
  <c r="AS509" i="14"/>
  <c r="AR509" i="14"/>
  <c r="AQ509" i="14"/>
  <c r="AP509" i="14"/>
  <c r="AO509" i="14"/>
  <c r="AN509" i="14"/>
  <c r="AM509" i="14"/>
  <c r="AL509" i="14"/>
  <c r="AK509" i="14"/>
  <c r="AJ509" i="14"/>
  <c r="AI509" i="14"/>
  <c r="AH509" i="14"/>
  <c r="AG509" i="14"/>
  <c r="AF509" i="14"/>
  <c r="AE509" i="14"/>
  <c r="AD509" i="14"/>
  <c r="AC509" i="14"/>
  <c r="AB509" i="14"/>
  <c r="AA509" i="14"/>
  <c r="Z509" i="14"/>
  <c r="Y509" i="14"/>
  <c r="X509" i="14"/>
  <c r="W509" i="14"/>
  <c r="V509" i="14"/>
  <c r="U509" i="14"/>
  <c r="T509" i="14"/>
  <c r="S509" i="14"/>
  <c r="R509" i="14"/>
  <c r="Q509" i="14"/>
  <c r="P509" i="14"/>
  <c r="O509" i="14"/>
  <c r="N509" i="14"/>
  <c r="M509" i="14"/>
  <c r="L509" i="14"/>
  <c r="K509" i="14"/>
  <c r="J509" i="14"/>
  <c r="I509" i="14"/>
  <c r="H509" i="14"/>
  <c r="G509" i="14"/>
  <c r="JB508" i="14"/>
  <c r="JA508" i="14"/>
  <c r="IZ508" i="14"/>
  <c r="IY508" i="14"/>
  <c r="IX508" i="14"/>
  <c r="IW508" i="14"/>
  <c r="IV508" i="14"/>
  <c r="IU508" i="14"/>
  <c r="IT508" i="14"/>
  <c r="IS508" i="14"/>
  <c r="IR508" i="14"/>
  <c r="IQ508" i="14"/>
  <c r="IP508" i="14"/>
  <c r="IO508" i="14"/>
  <c r="IN508" i="14"/>
  <c r="IM508" i="14"/>
  <c r="IL508" i="14"/>
  <c r="IK508" i="14"/>
  <c r="IJ508" i="14"/>
  <c r="II508" i="14"/>
  <c r="IH508" i="14"/>
  <c r="IG508" i="14"/>
  <c r="IF508" i="14"/>
  <c r="IE508" i="14"/>
  <c r="ID508" i="14"/>
  <c r="IC508" i="14"/>
  <c r="IB508" i="14"/>
  <c r="IA508" i="14"/>
  <c r="HZ508" i="14"/>
  <c r="HY508" i="14"/>
  <c r="HX508" i="14"/>
  <c r="HW508" i="14"/>
  <c r="HV508" i="14"/>
  <c r="HU508" i="14"/>
  <c r="HT508" i="14"/>
  <c r="HS508" i="14"/>
  <c r="HR508" i="14"/>
  <c r="HQ508" i="14"/>
  <c r="HP508" i="14"/>
  <c r="HO508" i="14"/>
  <c r="HN508" i="14"/>
  <c r="HM508" i="14"/>
  <c r="HL508" i="14"/>
  <c r="HK508" i="14"/>
  <c r="HJ508" i="14"/>
  <c r="HI508" i="14"/>
  <c r="HH508" i="14"/>
  <c r="HG508" i="14"/>
  <c r="HF508" i="14"/>
  <c r="HE508" i="14"/>
  <c r="HD508" i="14"/>
  <c r="HC508" i="14"/>
  <c r="HB508" i="14"/>
  <c r="HA508" i="14"/>
  <c r="GZ508" i="14"/>
  <c r="GY508" i="14"/>
  <c r="GX508" i="14"/>
  <c r="GW508" i="14"/>
  <c r="GV508" i="14"/>
  <c r="GU508" i="14"/>
  <c r="GT508" i="14"/>
  <c r="GS508" i="14"/>
  <c r="GR508" i="14"/>
  <c r="GQ508" i="14"/>
  <c r="GP508" i="14"/>
  <c r="GO508" i="14"/>
  <c r="GN508" i="14"/>
  <c r="GM508" i="14"/>
  <c r="GL508" i="14"/>
  <c r="GK508" i="14"/>
  <c r="GJ508" i="14"/>
  <c r="GI508" i="14"/>
  <c r="GH508" i="14"/>
  <c r="GG508" i="14"/>
  <c r="GF508" i="14"/>
  <c r="GE508" i="14"/>
  <c r="GD508" i="14"/>
  <c r="GC508" i="14"/>
  <c r="GB508" i="14"/>
  <c r="GA508" i="14"/>
  <c r="FZ508" i="14"/>
  <c r="FY508" i="14"/>
  <c r="FX508" i="14"/>
  <c r="FW508" i="14"/>
  <c r="FV508" i="14"/>
  <c r="FU508" i="14"/>
  <c r="FT508" i="14"/>
  <c r="FS508" i="14"/>
  <c r="FR508" i="14"/>
  <c r="FQ508" i="14"/>
  <c r="FP508" i="14"/>
  <c r="FO508" i="14"/>
  <c r="FN508" i="14"/>
  <c r="FM508" i="14"/>
  <c r="FL508" i="14"/>
  <c r="FK508" i="14"/>
  <c r="FJ508" i="14"/>
  <c r="FI508" i="14"/>
  <c r="FH508" i="14"/>
  <c r="FG508" i="14"/>
  <c r="FF508" i="14"/>
  <c r="FE508" i="14"/>
  <c r="FD508" i="14"/>
  <c r="FC508" i="14"/>
  <c r="FB508" i="14"/>
  <c r="FA508" i="14"/>
  <c r="EZ508" i="14"/>
  <c r="EY508" i="14"/>
  <c r="EX508" i="14"/>
  <c r="EW508" i="14"/>
  <c r="EV508" i="14"/>
  <c r="EU508" i="14"/>
  <c r="ET508" i="14"/>
  <c r="ES508" i="14"/>
  <c r="ER508" i="14"/>
  <c r="EQ508" i="14"/>
  <c r="EP508" i="14"/>
  <c r="EO508" i="14"/>
  <c r="EN508" i="14"/>
  <c r="EM508" i="14"/>
  <c r="EL508" i="14"/>
  <c r="EK508" i="14"/>
  <c r="EJ508" i="14"/>
  <c r="EI508" i="14"/>
  <c r="EH508" i="14"/>
  <c r="EG508" i="14"/>
  <c r="EF508" i="14"/>
  <c r="EE508" i="14"/>
  <c r="ED508" i="14"/>
  <c r="EC508" i="14"/>
  <c r="EB508" i="14"/>
  <c r="EA508" i="14"/>
  <c r="DZ508" i="14"/>
  <c r="DY508" i="14"/>
  <c r="DX508" i="14"/>
  <c r="DW508" i="14"/>
  <c r="DV508" i="14"/>
  <c r="DU508" i="14"/>
  <c r="DT508" i="14"/>
  <c r="DS508" i="14"/>
  <c r="DR508" i="14"/>
  <c r="DQ508" i="14"/>
  <c r="DP508" i="14"/>
  <c r="DO508" i="14"/>
  <c r="DN508" i="14"/>
  <c r="DM508" i="14"/>
  <c r="DL508" i="14"/>
  <c r="DK508" i="14"/>
  <c r="DJ508" i="14"/>
  <c r="DI508" i="14"/>
  <c r="DH508" i="14"/>
  <c r="DG508" i="14"/>
  <c r="DF508" i="14"/>
  <c r="DE508" i="14"/>
  <c r="DD508" i="14"/>
  <c r="DC508" i="14"/>
  <c r="DB508" i="14"/>
  <c r="DA508" i="14"/>
  <c r="CZ508" i="14"/>
  <c r="CY508" i="14"/>
  <c r="CX508" i="14"/>
  <c r="CW508" i="14"/>
  <c r="CV508" i="14"/>
  <c r="CU508" i="14"/>
  <c r="CT508" i="14"/>
  <c r="CS508" i="14"/>
  <c r="CR508" i="14"/>
  <c r="CQ508" i="14"/>
  <c r="CP508" i="14"/>
  <c r="CO508" i="14"/>
  <c r="CN508" i="14"/>
  <c r="CM508" i="14"/>
  <c r="CL508" i="14"/>
  <c r="CK508" i="14"/>
  <c r="CJ508" i="14"/>
  <c r="CI508" i="14"/>
  <c r="CH508" i="14"/>
  <c r="CG508" i="14"/>
  <c r="CF508" i="14"/>
  <c r="CE508" i="14"/>
  <c r="CD508" i="14"/>
  <c r="CC508" i="14"/>
  <c r="CB508" i="14"/>
  <c r="CA508" i="14"/>
  <c r="BZ508" i="14"/>
  <c r="BY508" i="14"/>
  <c r="BX508" i="14"/>
  <c r="BW508" i="14"/>
  <c r="BV508" i="14"/>
  <c r="BU508" i="14"/>
  <c r="BT508" i="14"/>
  <c r="BS508" i="14"/>
  <c r="BR508" i="14"/>
  <c r="BQ508" i="14"/>
  <c r="BP508" i="14"/>
  <c r="BO508" i="14"/>
  <c r="BN508" i="14"/>
  <c r="BM508" i="14"/>
  <c r="BL508" i="14"/>
  <c r="BK508" i="14"/>
  <c r="BJ508" i="14"/>
  <c r="BI508" i="14"/>
  <c r="BH508" i="14"/>
  <c r="BG508" i="14"/>
  <c r="BF508" i="14"/>
  <c r="BE508" i="14"/>
  <c r="BD508" i="14"/>
  <c r="BC508" i="14"/>
  <c r="BB508" i="14"/>
  <c r="BA508" i="14"/>
  <c r="AZ508" i="14"/>
  <c r="AY508" i="14"/>
  <c r="AX508" i="14"/>
  <c r="AW508" i="14"/>
  <c r="AV508" i="14"/>
  <c r="AU508" i="14"/>
  <c r="AT508" i="14"/>
  <c r="AS508" i="14"/>
  <c r="AR508" i="14"/>
  <c r="AQ508" i="14"/>
  <c r="AP508" i="14"/>
  <c r="AO508" i="14"/>
  <c r="AN508" i="14"/>
  <c r="AM508" i="14"/>
  <c r="AL508" i="14"/>
  <c r="AK508" i="14"/>
  <c r="AJ508" i="14"/>
  <c r="AI508" i="14"/>
  <c r="AH508" i="14"/>
  <c r="AG508" i="14"/>
  <c r="AF508" i="14"/>
  <c r="AE508" i="14"/>
  <c r="AD508" i="14"/>
  <c r="AC508" i="14"/>
  <c r="AB508" i="14"/>
  <c r="AA508" i="14"/>
  <c r="Z508" i="14"/>
  <c r="Y508" i="14"/>
  <c r="X508" i="14"/>
  <c r="W508" i="14"/>
  <c r="V508" i="14"/>
  <c r="U508" i="14"/>
  <c r="T508" i="14"/>
  <c r="S508" i="14"/>
  <c r="R508" i="14"/>
  <c r="Q508" i="14"/>
  <c r="P508" i="14"/>
  <c r="O508" i="14"/>
  <c r="N508" i="14"/>
  <c r="M508" i="14"/>
  <c r="L508" i="14"/>
  <c r="K508" i="14"/>
  <c r="J508" i="14"/>
  <c r="I508" i="14"/>
  <c r="H508" i="14"/>
  <c r="G508" i="14"/>
  <c r="JB507" i="14"/>
  <c r="JA507" i="14"/>
  <c r="IZ507" i="14"/>
  <c r="IY507" i="14"/>
  <c r="IX507" i="14"/>
  <c r="IW507" i="14"/>
  <c r="IV507" i="14"/>
  <c r="IU507" i="14"/>
  <c r="IT507" i="14"/>
  <c r="IS507" i="14"/>
  <c r="IR507" i="14"/>
  <c r="IQ507" i="14"/>
  <c r="IP507" i="14"/>
  <c r="IO507" i="14"/>
  <c r="IN507" i="14"/>
  <c r="IM507" i="14"/>
  <c r="IL507" i="14"/>
  <c r="IK507" i="14"/>
  <c r="IJ507" i="14"/>
  <c r="II507" i="14"/>
  <c r="IH507" i="14"/>
  <c r="IG507" i="14"/>
  <c r="IF507" i="14"/>
  <c r="IE507" i="14"/>
  <c r="ID507" i="14"/>
  <c r="IC507" i="14"/>
  <c r="IB507" i="14"/>
  <c r="IA507" i="14"/>
  <c r="HZ507" i="14"/>
  <c r="HY507" i="14"/>
  <c r="HX507" i="14"/>
  <c r="HW507" i="14"/>
  <c r="HV507" i="14"/>
  <c r="HU507" i="14"/>
  <c r="HT507" i="14"/>
  <c r="HS507" i="14"/>
  <c r="HR507" i="14"/>
  <c r="HQ507" i="14"/>
  <c r="HP507" i="14"/>
  <c r="HO507" i="14"/>
  <c r="HN507" i="14"/>
  <c r="HM507" i="14"/>
  <c r="HL507" i="14"/>
  <c r="HK507" i="14"/>
  <c r="HJ507" i="14"/>
  <c r="HI507" i="14"/>
  <c r="HH507" i="14"/>
  <c r="HG507" i="14"/>
  <c r="HF507" i="14"/>
  <c r="HE507" i="14"/>
  <c r="HD507" i="14"/>
  <c r="HC507" i="14"/>
  <c r="HB507" i="14"/>
  <c r="HA507" i="14"/>
  <c r="GZ507" i="14"/>
  <c r="GY507" i="14"/>
  <c r="GX507" i="14"/>
  <c r="GW507" i="14"/>
  <c r="GV507" i="14"/>
  <c r="GU507" i="14"/>
  <c r="GT507" i="14"/>
  <c r="GS507" i="14"/>
  <c r="GR507" i="14"/>
  <c r="GQ507" i="14"/>
  <c r="GP507" i="14"/>
  <c r="GO507" i="14"/>
  <c r="GN507" i="14"/>
  <c r="GM507" i="14"/>
  <c r="GL507" i="14"/>
  <c r="GK507" i="14"/>
  <c r="GJ507" i="14"/>
  <c r="GI507" i="14"/>
  <c r="GH507" i="14"/>
  <c r="GG507" i="14"/>
  <c r="GF507" i="14"/>
  <c r="GE507" i="14"/>
  <c r="GD507" i="14"/>
  <c r="GC507" i="14"/>
  <c r="GB507" i="14"/>
  <c r="GA507" i="14"/>
  <c r="FZ507" i="14"/>
  <c r="FY507" i="14"/>
  <c r="FX507" i="14"/>
  <c r="FW507" i="14"/>
  <c r="FV507" i="14"/>
  <c r="FU507" i="14"/>
  <c r="FT507" i="14"/>
  <c r="FS507" i="14"/>
  <c r="FR507" i="14"/>
  <c r="FQ507" i="14"/>
  <c r="FP507" i="14"/>
  <c r="FO507" i="14"/>
  <c r="FN507" i="14"/>
  <c r="FM507" i="14"/>
  <c r="FL507" i="14"/>
  <c r="FK507" i="14"/>
  <c r="FJ507" i="14"/>
  <c r="FI507" i="14"/>
  <c r="FH507" i="14"/>
  <c r="FG507" i="14"/>
  <c r="FF507" i="14"/>
  <c r="FE507" i="14"/>
  <c r="FD507" i="14"/>
  <c r="FC507" i="14"/>
  <c r="FB507" i="14"/>
  <c r="FA507" i="14"/>
  <c r="EZ507" i="14"/>
  <c r="EY507" i="14"/>
  <c r="EX507" i="14"/>
  <c r="EW507" i="14"/>
  <c r="EV507" i="14"/>
  <c r="EU507" i="14"/>
  <c r="ET507" i="14"/>
  <c r="ES507" i="14"/>
  <c r="ER507" i="14"/>
  <c r="EQ507" i="14"/>
  <c r="EP507" i="14"/>
  <c r="EO507" i="14"/>
  <c r="EN507" i="14"/>
  <c r="EM507" i="14"/>
  <c r="EL507" i="14"/>
  <c r="EK507" i="14"/>
  <c r="EJ507" i="14"/>
  <c r="EI507" i="14"/>
  <c r="EH507" i="14"/>
  <c r="EG507" i="14"/>
  <c r="EF507" i="14"/>
  <c r="EE507" i="14"/>
  <c r="ED507" i="14"/>
  <c r="EC507" i="14"/>
  <c r="EB507" i="14"/>
  <c r="EA507" i="14"/>
  <c r="DZ507" i="14"/>
  <c r="DY507" i="14"/>
  <c r="DX507" i="14"/>
  <c r="DW507" i="14"/>
  <c r="DV507" i="14"/>
  <c r="DU507" i="14"/>
  <c r="DT507" i="14"/>
  <c r="DS507" i="14"/>
  <c r="DR507" i="14"/>
  <c r="DQ507" i="14"/>
  <c r="DP507" i="14"/>
  <c r="DO507" i="14"/>
  <c r="DN507" i="14"/>
  <c r="DM507" i="14"/>
  <c r="DL507" i="14"/>
  <c r="DK507" i="14"/>
  <c r="DJ507" i="14"/>
  <c r="DI507" i="14"/>
  <c r="DH507" i="14"/>
  <c r="DG507" i="14"/>
  <c r="DF507" i="14"/>
  <c r="DE507" i="14"/>
  <c r="DD507" i="14"/>
  <c r="DC507" i="14"/>
  <c r="DB507" i="14"/>
  <c r="DA507" i="14"/>
  <c r="CZ507" i="14"/>
  <c r="CY507" i="14"/>
  <c r="CX507" i="14"/>
  <c r="CW507" i="14"/>
  <c r="CV507" i="14"/>
  <c r="CU507" i="14"/>
  <c r="CT507" i="14"/>
  <c r="CS507" i="14"/>
  <c r="CR507" i="14"/>
  <c r="CQ507" i="14"/>
  <c r="CP507" i="14"/>
  <c r="CO507" i="14"/>
  <c r="CN507" i="14"/>
  <c r="CM507" i="14"/>
  <c r="CL507" i="14"/>
  <c r="CK507" i="14"/>
  <c r="CJ507" i="14"/>
  <c r="CI507" i="14"/>
  <c r="CH507" i="14"/>
  <c r="CG507" i="14"/>
  <c r="CF507" i="14"/>
  <c r="CE507" i="14"/>
  <c r="CD507" i="14"/>
  <c r="CC507" i="14"/>
  <c r="CB507" i="14"/>
  <c r="CA507" i="14"/>
  <c r="BZ507" i="14"/>
  <c r="BY507" i="14"/>
  <c r="BX507" i="14"/>
  <c r="BW507" i="14"/>
  <c r="BV507" i="14"/>
  <c r="BU507" i="14"/>
  <c r="BT507" i="14"/>
  <c r="BS507" i="14"/>
  <c r="BR507" i="14"/>
  <c r="BQ507" i="14"/>
  <c r="BP507" i="14"/>
  <c r="BO507" i="14"/>
  <c r="BN507" i="14"/>
  <c r="BM507" i="14"/>
  <c r="BL507" i="14"/>
  <c r="BK507" i="14"/>
  <c r="BJ507" i="14"/>
  <c r="BI507" i="14"/>
  <c r="BH507" i="14"/>
  <c r="BG507" i="14"/>
  <c r="BF507" i="14"/>
  <c r="BE507" i="14"/>
  <c r="BD507" i="14"/>
  <c r="BC507" i="14"/>
  <c r="BB507" i="14"/>
  <c r="BA507" i="14"/>
  <c r="AZ507" i="14"/>
  <c r="AY507" i="14"/>
  <c r="AX507" i="14"/>
  <c r="AW507" i="14"/>
  <c r="AV507" i="14"/>
  <c r="AU507" i="14"/>
  <c r="AT507" i="14"/>
  <c r="AS507" i="14"/>
  <c r="AR507" i="14"/>
  <c r="AQ507" i="14"/>
  <c r="AP507" i="14"/>
  <c r="AO507" i="14"/>
  <c r="AN507" i="14"/>
  <c r="AM507" i="14"/>
  <c r="AL507" i="14"/>
  <c r="AK507" i="14"/>
  <c r="AJ507" i="14"/>
  <c r="AI507" i="14"/>
  <c r="AH507" i="14"/>
  <c r="AG507" i="14"/>
  <c r="AF507" i="14"/>
  <c r="AE507" i="14"/>
  <c r="AD507" i="14"/>
  <c r="AC507" i="14"/>
  <c r="AB507" i="14"/>
  <c r="AA507" i="14"/>
  <c r="Z507" i="14"/>
  <c r="Y507" i="14"/>
  <c r="X507" i="14"/>
  <c r="W507" i="14"/>
  <c r="V507" i="14"/>
  <c r="U507" i="14"/>
  <c r="T507" i="14"/>
  <c r="S507" i="14"/>
  <c r="R507" i="14"/>
  <c r="Q507" i="14"/>
  <c r="P507" i="14"/>
  <c r="O507" i="14"/>
  <c r="N507" i="14"/>
  <c r="M507" i="14"/>
  <c r="L507" i="14"/>
  <c r="K507" i="14"/>
  <c r="J507" i="14"/>
  <c r="I507" i="14"/>
  <c r="H507" i="14"/>
  <c r="G507" i="14"/>
  <c r="JB506" i="14"/>
  <c r="JA506" i="14"/>
  <c r="IZ506" i="14"/>
  <c r="IY506" i="14"/>
  <c r="IX506" i="14"/>
  <c r="IW506" i="14"/>
  <c r="IV506" i="14"/>
  <c r="IU506" i="14"/>
  <c r="IT506" i="14"/>
  <c r="IS506" i="14"/>
  <c r="IR506" i="14"/>
  <c r="IQ506" i="14"/>
  <c r="IP506" i="14"/>
  <c r="IO506" i="14"/>
  <c r="IN506" i="14"/>
  <c r="IM506" i="14"/>
  <c r="IL506" i="14"/>
  <c r="IK506" i="14"/>
  <c r="IJ506" i="14"/>
  <c r="II506" i="14"/>
  <c r="IH506" i="14"/>
  <c r="IG506" i="14"/>
  <c r="IF506" i="14"/>
  <c r="IE506" i="14"/>
  <c r="ID506" i="14"/>
  <c r="IC506" i="14"/>
  <c r="IB506" i="14"/>
  <c r="IA506" i="14"/>
  <c r="HZ506" i="14"/>
  <c r="HY506" i="14"/>
  <c r="HX506" i="14"/>
  <c r="HW506" i="14"/>
  <c r="HV506" i="14"/>
  <c r="HU506" i="14"/>
  <c r="HT506" i="14"/>
  <c r="HS506" i="14"/>
  <c r="HR506" i="14"/>
  <c r="HQ506" i="14"/>
  <c r="HP506" i="14"/>
  <c r="HO506" i="14"/>
  <c r="HN506" i="14"/>
  <c r="HM506" i="14"/>
  <c r="HL506" i="14"/>
  <c r="HK506" i="14"/>
  <c r="HJ506" i="14"/>
  <c r="HI506" i="14"/>
  <c r="HH506" i="14"/>
  <c r="HG506" i="14"/>
  <c r="HF506" i="14"/>
  <c r="HE506" i="14"/>
  <c r="HD506" i="14"/>
  <c r="HC506" i="14"/>
  <c r="HB506" i="14"/>
  <c r="HA506" i="14"/>
  <c r="GZ506" i="14"/>
  <c r="GY506" i="14"/>
  <c r="GX506" i="14"/>
  <c r="GW506" i="14"/>
  <c r="GV506" i="14"/>
  <c r="GU506" i="14"/>
  <c r="GT506" i="14"/>
  <c r="GS506" i="14"/>
  <c r="GR506" i="14"/>
  <c r="GQ506" i="14"/>
  <c r="GP506" i="14"/>
  <c r="GO506" i="14"/>
  <c r="GN506" i="14"/>
  <c r="GM506" i="14"/>
  <c r="GL506" i="14"/>
  <c r="GK506" i="14"/>
  <c r="GJ506" i="14"/>
  <c r="GI506" i="14"/>
  <c r="GH506" i="14"/>
  <c r="GG506" i="14"/>
  <c r="GF506" i="14"/>
  <c r="GE506" i="14"/>
  <c r="GD506" i="14"/>
  <c r="GC506" i="14"/>
  <c r="GB506" i="14"/>
  <c r="GA506" i="14"/>
  <c r="FZ506" i="14"/>
  <c r="FY506" i="14"/>
  <c r="FX506" i="14"/>
  <c r="FW506" i="14"/>
  <c r="FV506" i="14"/>
  <c r="FU506" i="14"/>
  <c r="FT506" i="14"/>
  <c r="FS506" i="14"/>
  <c r="FR506" i="14"/>
  <c r="FQ506" i="14"/>
  <c r="FP506" i="14"/>
  <c r="FO506" i="14"/>
  <c r="FN506" i="14"/>
  <c r="FM506" i="14"/>
  <c r="FL506" i="14"/>
  <c r="FK506" i="14"/>
  <c r="FJ506" i="14"/>
  <c r="FI506" i="14"/>
  <c r="FH506" i="14"/>
  <c r="FG506" i="14"/>
  <c r="FF506" i="14"/>
  <c r="FE506" i="14"/>
  <c r="FD506" i="14"/>
  <c r="FC506" i="14"/>
  <c r="FB506" i="14"/>
  <c r="FA506" i="14"/>
  <c r="EZ506" i="14"/>
  <c r="EY506" i="14"/>
  <c r="EX506" i="14"/>
  <c r="EW506" i="14"/>
  <c r="EV506" i="14"/>
  <c r="EU506" i="14"/>
  <c r="ET506" i="14"/>
  <c r="ES506" i="14"/>
  <c r="ER506" i="14"/>
  <c r="EQ506" i="14"/>
  <c r="EP506" i="14"/>
  <c r="EO506" i="14"/>
  <c r="EN506" i="14"/>
  <c r="EM506" i="14"/>
  <c r="EL506" i="14"/>
  <c r="EK506" i="14"/>
  <c r="EJ506" i="14"/>
  <c r="EI506" i="14"/>
  <c r="EH506" i="14"/>
  <c r="EG506" i="14"/>
  <c r="EF506" i="14"/>
  <c r="EE506" i="14"/>
  <c r="ED506" i="14"/>
  <c r="EC506" i="14"/>
  <c r="EB506" i="14"/>
  <c r="EA506" i="14"/>
  <c r="DZ506" i="14"/>
  <c r="DY506" i="14"/>
  <c r="DX506" i="14"/>
  <c r="DW506" i="14"/>
  <c r="DV506" i="14"/>
  <c r="DU506" i="14"/>
  <c r="DT506" i="14"/>
  <c r="DS506" i="14"/>
  <c r="DR506" i="14"/>
  <c r="DQ506" i="14"/>
  <c r="DP506" i="14"/>
  <c r="DO506" i="14"/>
  <c r="DN506" i="14"/>
  <c r="DM506" i="14"/>
  <c r="DL506" i="14"/>
  <c r="DK506" i="14"/>
  <c r="DJ506" i="14"/>
  <c r="DI506" i="14"/>
  <c r="DH506" i="14"/>
  <c r="DG506" i="14"/>
  <c r="DF506" i="14"/>
  <c r="DE506" i="14"/>
  <c r="DD506" i="14"/>
  <c r="DC506" i="14"/>
  <c r="DB506" i="14"/>
  <c r="DA506" i="14"/>
  <c r="CZ506" i="14"/>
  <c r="CY506" i="14"/>
  <c r="CX506" i="14"/>
  <c r="CW506" i="14"/>
  <c r="CV506" i="14"/>
  <c r="CU506" i="14"/>
  <c r="CT506" i="14"/>
  <c r="CS506" i="14"/>
  <c r="CR506" i="14"/>
  <c r="CQ506" i="14"/>
  <c r="CP506" i="14"/>
  <c r="CO506" i="14"/>
  <c r="CN506" i="14"/>
  <c r="CM506" i="14"/>
  <c r="CL506" i="14"/>
  <c r="CK506" i="14"/>
  <c r="CJ506" i="14"/>
  <c r="CI506" i="14"/>
  <c r="CH506" i="14"/>
  <c r="CG506" i="14"/>
  <c r="CF506" i="14"/>
  <c r="CE506" i="14"/>
  <c r="CD506" i="14"/>
  <c r="CC506" i="14"/>
  <c r="CB506" i="14"/>
  <c r="CA506" i="14"/>
  <c r="BZ506" i="14"/>
  <c r="BY506" i="14"/>
  <c r="BX506" i="14"/>
  <c r="BW506" i="14"/>
  <c r="BV506" i="14"/>
  <c r="BU506" i="14"/>
  <c r="BT506" i="14"/>
  <c r="BS506" i="14"/>
  <c r="BR506" i="14"/>
  <c r="BQ506" i="14"/>
  <c r="BP506" i="14"/>
  <c r="BO506" i="14"/>
  <c r="BN506" i="14"/>
  <c r="BM506" i="14"/>
  <c r="BL506" i="14"/>
  <c r="BK506" i="14"/>
  <c r="BJ506" i="14"/>
  <c r="BI506" i="14"/>
  <c r="BH506" i="14"/>
  <c r="BG506" i="14"/>
  <c r="BF506" i="14"/>
  <c r="BE506" i="14"/>
  <c r="BD506" i="14"/>
  <c r="BC506" i="14"/>
  <c r="BB506" i="14"/>
  <c r="BA506" i="14"/>
  <c r="AZ506" i="14"/>
  <c r="AY506" i="14"/>
  <c r="AX506" i="14"/>
  <c r="AW506" i="14"/>
  <c r="AV506" i="14"/>
  <c r="AU506" i="14"/>
  <c r="AT506" i="14"/>
  <c r="AS506" i="14"/>
  <c r="AR506" i="14"/>
  <c r="AQ506" i="14"/>
  <c r="AP506" i="14"/>
  <c r="AO506" i="14"/>
  <c r="AN506" i="14"/>
  <c r="AM506" i="14"/>
  <c r="AL506" i="14"/>
  <c r="AK506" i="14"/>
  <c r="AJ506" i="14"/>
  <c r="AI506" i="14"/>
  <c r="AH506" i="14"/>
  <c r="AG506" i="14"/>
  <c r="AF506" i="14"/>
  <c r="AE506" i="14"/>
  <c r="AD506" i="14"/>
  <c r="AC506" i="14"/>
  <c r="AB506" i="14"/>
  <c r="AA506" i="14"/>
  <c r="Z506" i="14"/>
  <c r="Y506" i="14"/>
  <c r="X506" i="14"/>
  <c r="W506" i="14"/>
  <c r="V506" i="14"/>
  <c r="U506" i="14"/>
  <c r="T506" i="14"/>
  <c r="S506" i="14"/>
  <c r="R506" i="14"/>
  <c r="Q506" i="14"/>
  <c r="P506" i="14"/>
  <c r="O506" i="14"/>
  <c r="N506" i="14"/>
  <c r="M506" i="14"/>
  <c r="L506" i="14"/>
  <c r="K506" i="14"/>
  <c r="J506" i="14"/>
  <c r="I506" i="14"/>
  <c r="H506" i="14"/>
  <c r="G506" i="14"/>
  <c r="JB505" i="14"/>
  <c r="JA505" i="14"/>
  <c r="IZ505" i="14"/>
  <c r="IY505" i="14"/>
  <c r="IX505" i="14"/>
  <c r="IW505" i="14"/>
  <c r="IV505" i="14"/>
  <c r="IU505" i="14"/>
  <c r="IT505" i="14"/>
  <c r="IS505" i="14"/>
  <c r="IR505" i="14"/>
  <c r="IQ505" i="14"/>
  <c r="IP505" i="14"/>
  <c r="IO505" i="14"/>
  <c r="IN505" i="14"/>
  <c r="IM505" i="14"/>
  <c r="IL505" i="14"/>
  <c r="IK505" i="14"/>
  <c r="IJ505" i="14"/>
  <c r="II505" i="14"/>
  <c r="IH505" i="14"/>
  <c r="IG505" i="14"/>
  <c r="IF505" i="14"/>
  <c r="IE505" i="14"/>
  <c r="ID505" i="14"/>
  <c r="IC505" i="14"/>
  <c r="IB505" i="14"/>
  <c r="IA505" i="14"/>
  <c r="HZ505" i="14"/>
  <c r="HY505" i="14"/>
  <c r="HX505" i="14"/>
  <c r="HW505" i="14"/>
  <c r="HV505" i="14"/>
  <c r="HU505" i="14"/>
  <c r="HT505" i="14"/>
  <c r="HS505" i="14"/>
  <c r="HR505" i="14"/>
  <c r="HQ505" i="14"/>
  <c r="HP505" i="14"/>
  <c r="HO505" i="14"/>
  <c r="HN505" i="14"/>
  <c r="HM505" i="14"/>
  <c r="HL505" i="14"/>
  <c r="HK505" i="14"/>
  <c r="HJ505" i="14"/>
  <c r="HI505" i="14"/>
  <c r="HH505" i="14"/>
  <c r="HG505" i="14"/>
  <c r="HF505" i="14"/>
  <c r="HE505" i="14"/>
  <c r="HD505" i="14"/>
  <c r="HC505" i="14"/>
  <c r="HB505" i="14"/>
  <c r="HA505" i="14"/>
  <c r="GZ505" i="14"/>
  <c r="GY505" i="14"/>
  <c r="GX505" i="14"/>
  <c r="GW505" i="14"/>
  <c r="GV505" i="14"/>
  <c r="GU505" i="14"/>
  <c r="GT505" i="14"/>
  <c r="GS505" i="14"/>
  <c r="GR505" i="14"/>
  <c r="GQ505" i="14"/>
  <c r="GP505" i="14"/>
  <c r="GO505" i="14"/>
  <c r="GN505" i="14"/>
  <c r="GM505" i="14"/>
  <c r="GL505" i="14"/>
  <c r="GK505" i="14"/>
  <c r="GJ505" i="14"/>
  <c r="GI505" i="14"/>
  <c r="GH505" i="14"/>
  <c r="GG505" i="14"/>
  <c r="GF505" i="14"/>
  <c r="GE505" i="14"/>
  <c r="GD505" i="14"/>
  <c r="GC505" i="14"/>
  <c r="GB505" i="14"/>
  <c r="GA505" i="14"/>
  <c r="FZ505" i="14"/>
  <c r="FY505" i="14"/>
  <c r="FX505" i="14"/>
  <c r="FW505" i="14"/>
  <c r="FV505" i="14"/>
  <c r="FU505" i="14"/>
  <c r="FT505" i="14"/>
  <c r="FS505" i="14"/>
  <c r="FR505" i="14"/>
  <c r="FQ505" i="14"/>
  <c r="FP505" i="14"/>
  <c r="FO505" i="14"/>
  <c r="FN505" i="14"/>
  <c r="FM505" i="14"/>
  <c r="FL505" i="14"/>
  <c r="FK505" i="14"/>
  <c r="FJ505" i="14"/>
  <c r="FI505" i="14"/>
  <c r="FH505" i="14"/>
  <c r="FG505" i="14"/>
  <c r="FF505" i="14"/>
  <c r="FE505" i="14"/>
  <c r="FD505" i="14"/>
  <c r="FC505" i="14"/>
  <c r="FB505" i="14"/>
  <c r="FA505" i="14"/>
  <c r="EZ505" i="14"/>
  <c r="EY505" i="14"/>
  <c r="EX505" i="14"/>
  <c r="EW505" i="14"/>
  <c r="EV505" i="14"/>
  <c r="EU505" i="14"/>
  <c r="ET505" i="14"/>
  <c r="ES505" i="14"/>
  <c r="ER505" i="14"/>
  <c r="EQ505" i="14"/>
  <c r="EP505" i="14"/>
  <c r="EO505" i="14"/>
  <c r="EN505" i="14"/>
  <c r="EM505" i="14"/>
  <c r="EL505" i="14"/>
  <c r="EK505" i="14"/>
  <c r="EJ505" i="14"/>
  <c r="EI505" i="14"/>
  <c r="EH505" i="14"/>
  <c r="EG505" i="14"/>
  <c r="EF505" i="14"/>
  <c r="EE505" i="14"/>
  <c r="ED505" i="14"/>
  <c r="EC505" i="14"/>
  <c r="EB505" i="14"/>
  <c r="EA505" i="14"/>
  <c r="DZ505" i="14"/>
  <c r="DY505" i="14"/>
  <c r="DX505" i="14"/>
  <c r="DW505" i="14"/>
  <c r="DV505" i="14"/>
  <c r="DU505" i="14"/>
  <c r="DT505" i="14"/>
  <c r="DS505" i="14"/>
  <c r="DR505" i="14"/>
  <c r="DQ505" i="14"/>
  <c r="DP505" i="14"/>
  <c r="DO505" i="14"/>
  <c r="DN505" i="14"/>
  <c r="DM505" i="14"/>
  <c r="DL505" i="14"/>
  <c r="DK505" i="14"/>
  <c r="DJ505" i="14"/>
  <c r="DI505" i="14"/>
  <c r="DH505" i="14"/>
  <c r="DG505" i="14"/>
  <c r="DF505" i="14"/>
  <c r="DE505" i="14"/>
  <c r="DD505" i="14"/>
  <c r="DC505" i="14"/>
  <c r="DB505" i="14"/>
  <c r="DA505" i="14"/>
  <c r="CZ505" i="14"/>
  <c r="CY505" i="14"/>
  <c r="CX505" i="14"/>
  <c r="CW505" i="14"/>
  <c r="CV505" i="14"/>
  <c r="CU505" i="14"/>
  <c r="CT505" i="14"/>
  <c r="CS505" i="14"/>
  <c r="CR505" i="14"/>
  <c r="CQ505" i="14"/>
  <c r="CP505" i="14"/>
  <c r="CO505" i="14"/>
  <c r="CN505" i="14"/>
  <c r="CM505" i="14"/>
  <c r="CL505" i="14"/>
  <c r="CK505" i="14"/>
  <c r="CJ505" i="14"/>
  <c r="CI505" i="14"/>
  <c r="CH505" i="14"/>
  <c r="CG505" i="14"/>
  <c r="CF505" i="14"/>
  <c r="CE505" i="14"/>
  <c r="CD505" i="14"/>
  <c r="CC505" i="14"/>
  <c r="CB505" i="14"/>
  <c r="CA505" i="14"/>
  <c r="BZ505" i="14"/>
  <c r="BY505" i="14"/>
  <c r="BX505" i="14"/>
  <c r="BW505" i="14"/>
  <c r="BV505" i="14"/>
  <c r="BU505" i="14"/>
  <c r="BT505" i="14"/>
  <c r="BS505" i="14"/>
  <c r="BR505" i="14"/>
  <c r="BQ505" i="14"/>
  <c r="BP505" i="14"/>
  <c r="BO505" i="14"/>
  <c r="BN505" i="14"/>
  <c r="BM505" i="14"/>
  <c r="BL505" i="14"/>
  <c r="BK505" i="14"/>
  <c r="BJ505" i="14"/>
  <c r="BI505" i="14"/>
  <c r="BH505" i="14"/>
  <c r="BG505" i="14"/>
  <c r="BF505" i="14"/>
  <c r="BE505" i="14"/>
  <c r="BD505" i="14"/>
  <c r="BC505" i="14"/>
  <c r="BB505" i="14"/>
  <c r="BA505" i="14"/>
  <c r="AZ505" i="14"/>
  <c r="AY505" i="14"/>
  <c r="AX505" i="14"/>
  <c r="AW505" i="14"/>
  <c r="AV505" i="14"/>
  <c r="AU505" i="14"/>
  <c r="AT505" i="14"/>
  <c r="AS505" i="14"/>
  <c r="AR505" i="14"/>
  <c r="AQ505" i="14"/>
  <c r="AP505" i="14"/>
  <c r="AO505" i="14"/>
  <c r="AN505" i="14"/>
  <c r="AM505" i="14"/>
  <c r="AL505" i="14"/>
  <c r="AK505" i="14"/>
  <c r="AJ505" i="14"/>
  <c r="AI505" i="14"/>
  <c r="AH505" i="14"/>
  <c r="AG505" i="14"/>
  <c r="AF505" i="14"/>
  <c r="AE505" i="14"/>
  <c r="AD505" i="14"/>
  <c r="AC505" i="14"/>
  <c r="AB505" i="14"/>
  <c r="AA505" i="14"/>
  <c r="Z505" i="14"/>
  <c r="Y505" i="14"/>
  <c r="X505" i="14"/>
  <c r="W505" i="14"/>
  <c r="V505" i="14"/>
  <c r="U505" i="14"/>
  <c r="T505" i="14"/>
  <c r="S505" i="14"/>
  <c r="R505" i="14"/>
  <c r="Q505" i="14"/>
  <c r="P505" i="14"/>
  <c r="O505" i="14"/>
  <c r="N505" i="14"/>
  <c r="M505" i="14"/>
  <c r="L505" i="14"/>
  <c r="K505" i="14"/>
  <c r="J505" i="14"/>
  <c r="I505" i="14"/>
  <c r="H505" i="14"/>
  <c r="G505" i="14"/>
  <c r="JB504" i="14"/>
  <c r="JA504" i="14"/>
  <c r="IZ504" i="14"/>
  <c r="IY504" i="14"/>
  <c r="IX504" i="14"/>
  <c r="IW504" i="14"/>
  <c r="IV504" i="14"/>
  <c r="IU504" i="14"/>
  <c r="IT504" i="14"/>
  <c r="IS504" i="14"/>
  <c r="IR504" i="14"/>
  <c r="IQ504" i="14"/>
  <c r="IP504" i="14"/>
  <c r="IO504" i="14"/>
  <c r="IN504" i="14"/>
  <c r="IM504" i="14"/>
  <c r="IL504" i="14"/>
  <c r="IK504" i="14"/>
  <c r="IJ504" i="14"/>
  <c r="II504" i="14"/>
  <c r="IH504" i="14"/>
  <c r="IG504" i="14"/>
  <c r="IF504" i="14"/>
  <c r="IE504" i="14"/>
  <c r="ID504" i="14"/>
  <c r="IC504" i="14"/>
  <c r="IB504" i="14"/>
  <c r="IA504" i="14"/>
  <c r="HZ504" i="14"/>
  <c r="HY504" i="14"/>
  <c r="HX504" i="14"/>
  <c r="HW504" i="14"/>
  <c r="HV504" i="14"/>
  <c r="HU504" i="14"/>
  <c r="HT504" i="14"/>
  <c r="HS504" i="14"/>
  <c r="HR504" i="14"/>
  <c r="HQ504" i="14"/>
  <c r="HP504" i="14"/>
  <c r="HO504" i="14"/>
  <c r="HN504" i="14"/>
  <c r="HM504" i="14"/>
  <c r="HL504" i="14"/>
  <c r="HK504" i="14"/>
  <c r="HJ504" i="14"/>
  <c r="HI504" i="14"/>
  <c r="HH504" i="14"/>
  <c r="HG504" i="14"/>
  <c r="HF504" i="14"/>
  <c r="HE504" i="14"/>
  <c r="HD504" i="14"/>
  <c r="HC504" i="14"/>
  <c r="HB504" i="14"/>
  <c r="HA504" i="14"/>
  <c r="GZ504" i="14"/>
  <c r="GY504" i="14"/>
  <c r="GX504" i="14"/>
  <c r="GW504" i="14"/>
  <c r="GV504" i="14"/>
  <c r="GU504" i="14"/>
  <c r="GT504" i="14"/>
  <c r="GS504" i="14"/>
  <c r="GR504" i="14"/>
  <c r="GQ504" i="14"/>
  <c r="GP504" i="14"/>
  <c r="GO504" i="14"/>
  <c r="GN504" i="14"/>
  <c r="GM504" i="14"/>
  <c r="GL504" i="14"/>
  <c r="GK504" i="14"/>
  <c r="GJ504" i="14"/>
  <c r="GI504" i="14"/>
  <c r="GH504" i="14"/>
  <c r="GG504" i="14"/>
  <c r="GF504" i="14"/>
  <c r="GE504" i="14"/>
  <c r="GD504" i="14"/>
  <c r="GC504" i="14"/>
  <c r="GB504" i="14"/>
  <c r="GA504" i="14"/>
  <c r="FZ504" i="14"/>
  <c r="FY504" i="14"/>
  <c r="FX504" i="14"/>
  <c r="FW504" i="14"/>
  <c r="FV504" i="14"/>
  <c r="FU504" i="14"/>
  <c r="FT504" i="14"/>
  <c r="FS504" i="14"/>
  <c r="FR504" i="14"/>
  <c r="FQ504" i="14"/>
  <c r="FP504" i="14"/>
  <c r="FO504" i="14"/>
  <c r="FN504" i="14"/>
  <c r="FM504" i="14"/>
  <c r="FL504" i="14"/>
  <c r="FK504" i="14"/>
  <c r="FJ504" i="14"/>
  <c r="FI504" i="14"/>
  <c r="FH504" i="14"/>
  <c r="FG504" i="14"/>
  <c r="FF504" i="14"/>
  <c r="FE504" i="14"/>
  <c r="FD504" i="14"/>
  <c r="FC504" i="14"/>
  <c r="FB504" i="14"/>
  <c r="FA504" i="14"/>
  <c r="EZ504" i="14"/>
  <c r="EY504" i="14"/>
  <c r="EX504" i="14"/>
  <c r="EW504" i="14"/>
  <c r="EV504" i="14"/>
  <c r="EU504" i="14"/>
  <c r="ET504" i="14"/>
  <c r="ES504" i="14"/>
  <c r="ER504" i="14"/>
  <c r="EQ504" i="14"/>
  <c r="EP504" i="14"/>
  <c r="EO504" i="14"/>
  <c r="EN504" i="14"/>
  <c r="EM504" i="14"/>
  <c r="EL504" i="14"/>
  <c r="EK504" i="14"/>
  <c r="EJ504" i="14"/>
  <c r="EI504" i="14"/>
  <c r="EH504" i="14"/>
  <c r="EG504" i="14"/>
  <c r="EF504" i="14"/>
  <c r="EE504" i="14"/>
  <c r="ED504" i="14"/>
  <c r="EC504" i="14"/>
  <c r="EB504" i="14"/>
  <c r="EA504" i="14"/>
  <c r="DZ504" i="14"/>
  <c r="DY504" i="14"/>
  <c r="DX504" i="14"/>
  <c r="DW504" i="14"/>
  <c r="DV504" i="14"/>
  <c r="DU504" i="14"/>
  <c r="DT504" i="14"/>
  <c r="DS504" i="14"/>
  <c r="DR504" i="14"/>
  <c r="DQ504" i="14"/>
  <c r="DP504" i="14"/>
  <c r="DO504" i="14"/>
  <c r="DN504" i="14"/>
  <c r="DM504" i="14"/>
  <c r="DL504" i="14"/>
  <c r="DK504" i="14"/>
  <c r="DJ504" i="14"/>
  <c r="DI504" i="14"/>
  <c r="DH504" i="14"/>
  <c r="DG504" i="14"/>
  <c r="DF504" i="14"/>
  <c r="DE504" i="14"/>
  <c r="DD504" i="14"/>
  <c r="DC504" i="14"/>
  <c r="DB504" i="14"/>
  <c r="DA504" i="14"/>
  <c r="CZ504" i="14"/>
  <c r="CY504" i="14"/>
  <c r="CX504" i="14"/>
  <c r="CW504" i="14"/>
  <c r="CV504" i="14"/>
  <c r="CU504" i="14"/>
  <c r="CT504" i="14"/>
  <c r="CS504" i="14"/>
  <c r="CR504" i="14"/>
  <c r="CQ504" i="14"/>
  <c r="CP504" i="14"/>
  <c r="CO504" i="14"/>
  <c r="CN504" i="14"/>
  <c r="CM504" i="14"/>
  <c r="CL504" i="14"/>
  <c r="CK504" i="14"/>
  <c r="CJ504" i="14"/>
  <c r="CI504" i="14"/>
  <c r="CH504" i="14"/>
  <c r="CG504" i="14"/>
  <c r="CF504" i="14"/>
  <c r="CE504" i="14"/>
  <c r="CD504" i="14"/>
  <c r="CC504" i="14"/>
  <c r="CB504" i="14"/>
  <c r="CA504" i="14"/>
  <c r="BZ504" i="14"/>
  <c r="BY504" i="14"/>
  <c r="BX504" i="14"/>
  <c r="BW504" i="14"/>
  <c r="BV504" i="14"/>
  <c r="BU504" i="14"/>
  <c r="BT504" i="14"/>
  <c r="BS504" i="14"/>
  <c r="BR504" i="14"/>
  <c r="BQ504" i="14"/>
  <c r="BP504" i="14"/>
  <c r="BO504" i="14"/>
  <c r="BN504" i="14"/>
  <c r="BM504" i="14"/>
  <c r="BL504" i="14"/>
  <c r="BK504" i="14"/>
  <c r="BJ504" i="14"/>
  <c r="BI504" i="14"/>
  <c r="BH504" i="14"/>
  <c r="BG504" i="14"/>
  <c r="BF504" i="14"/>
  <c r="BE504" i="14"/>
  <c r="BD504" i="14"/>
  <c r="BC504" i="14"/>
  <c r="BB504" i="14"/>
  <c r="BA504" i="14"/>
  <c r="AZ504" i="14"/>
  <c r="AY504" i="14"/>
  <c r="AX504" i="14"/>
  <c r="AW504" i="14"/>
  <c r="AV504" i="14"/>
  <c r="AU504" i="14"/>
  <c r="AT504" i="14"/>
  <c r="AS504" i="14"/>
  <c r="AR504" i="14"/>
  <c r="AQ504" i="14"/>
  <c r="AP504" i="14"/>
  <c r="AO504" i="14"/>
  <c r="AN504" i="14"/>
  <c r="AM504" i="14"/>
  <c r="AL504" i="14"/>
  <c r="AK504" i="14"/>
  <c r="AJ504" i="14"/>
  <c r="AI504" i="14"/>
  <c r="AH504" i="14"/>
  <c r="AG504" i="14"/>
  <c r="AF504" i="14"/>
  <c r="AE504" i="14"/>
  <c r="AD504" i="14"/>
  <c r="AC504" i="14"/>
  <c r="AB504" i="14"/>
  <c r="AA504" i="14"/>
  <c r="Z504" i="14"/>
  <c r="Y504" i="14"/>
  <c r="X504" i="14"/>
  <c r="W504" i="14"/>
  <c r="V504" i="14"/>
  <c r="U504" i="14"/>
  <c r="T504" i="14"/>
  <c r="S504" i="14"/>
  <c r="R504" i="14"/>
  <c r="Q504" i="14"/>
  <c r="P504" i="14"/>
  <c r="O504" i="14"/>
  <c r="N504" i="14"/>
  <c r="M504" i="14"/>
  <c r="L504" i="14"/>
  <c r="K504" i="14"/>
  <c r="J504" i="14"/>
  <c r="I504" i="14"/>
  <c r="H504" i="14"/>
  <c r="G504" i="14"/>
  <c r="JB503" i="14"/>
  <c r="JA503" i="14"/>
  <c r="IZ503" i="14"/>
  <c r="IY503" i="14"/>
  <c r="IX503" i="14"/>
  <c r="IW503" i="14"/>
  <c r="IV503" i="14"/>
  <c r="IU503" i="14"/>
  <c r="IT503" i="14"/>
  <c r="IS503" i="14"/>
  <c r="IR503" i="14"/>
  <c r="IQ503" i="14"/>
  <c r="IP503" i="14"/>
  <c r="IO503" i="14"/>
  <c r="IN503" i="14"/>
  <c r="IM503" i="14"/>
  <c r="IL503" i="14"/>
  <c r="IK503" i="14"/>
  <c r="IJ503" i="14"/>
  <c r="II503" i="14"/>
  <c r="IH503" i="14"/>
  <c r="IG503" i="14"/>
  <c r="IF503" i="14"/>
  <c r="IE503" i="14"/>
  <c r="ID503" i="14"/>
  <c r="IC503" i="14"/>
  <c r="IB503" i="14"/>
  <c r="IA503" i="14"/>
  <c r="HZ503" i="14"/>
  <c r="HY503" i="14"/>
  <c r="HX503" i="14"/>
  <c r="HW503" i="14"/>
  <c r="HV503" i="14"/>
  <c r="HU503" i="14"/>
  <c r="HT503" i="14"/>
  <c r="HS503" i="14"/>
  <c r="HR503" i="14"/>
  <c r="HQ503" i="14"/>
  <c r="HP503" i="14"/>
  <c r="HO503" i="14"/>
  <c r="HN503" i="14"/>
  <c r="HM503" i="14"/>
  <c r="HL503" i="14"/>
  <c r="HK503" i="14"/>
  <c r="HJ503" i="14"/>
  <c r="HI503" i="14"/>
  <c r="HH503" i="14"/>
  <c r="HG503" i="14"/>
  <c r="HF503" i="14"/>
  <c r="HE503" i="14"/>
  <c r="HD503" i="14"/>
  <c r="HC503" i="14"/>
  <c r="HB503" i="14"/>
  <c r="HA503" i="14"/>
  <c r="GZ503" i="14"/>
  <c r="GY503" i="14"/>
  <c r="GX503" i="14"/>
  <c r="GW503" i="14"/>
  <c r="GV503" i="14"/>
  <c r="GU503" i="14"/>
  <c r="GT503" i="14"/>
  <c r="GS503" i="14"/>
  <c r="GR503" i="14"/>
  <c r="GQ503" i="14"/>
  <c r="GP503" i="14"/>
  <c r="GO503" i="14"/>
  <c r="GN503" i="14"/>
  <c r="GM503" i="14"/>
  <c r="GL503" i="14"/>
  <c r="GK503" i="14"/>
  <c r="GJ503" i="14"/>
  <c r="GI503" i="14"/>
  <c r="GH503" i="14"/>
  <c r="GG503" i="14"/>
  <c r="GF503" i="14"/>
  <c r="GE503" i="14"/>
  <c r="GD503" i="14"/>
  <c r="GC503" i="14"/>
  <c r="GB503" i="14"/>
  <c r="GA503" i="14"/>
  <c r="FZ503" i="14"/>
  <c r="FY503" i="14"/>
  <c r="FX503" i="14"/>
  <c r="FW503" i="14"/>
  <c r="FV503" i="14"/>
  <c r="FU503" i="14"/>
  <c r="FT503" i="14"/>
  <c r="FS503" i="14"/>
  <c r="FR503" i="14"/>
  <c r="FQ503" i="14"/>
  <c r="FP503" i="14"/>
  <c r="FO503" i="14"/>
  <c r="FN503" i="14"/>
  <c r="FM503" i="14"/>
  <c r="FL503" i="14"/>
  <c r="FK503" i="14"/>
  <c r="FJ503" i="14"/>
  <c r="FI503" i="14"/>
  <c r="FH503" i="14"/>
  <c r="FG503" i="14"/>
  <c r="FF503" i="14"/>
  <c r="FE503" i="14"/>
  <c r="FD503" i="14"/>
  <c r="FC503" i="14"/>
  <c r="FB503" i="14"/>
  <c r="FA503" i="14"/>
  <c r="EZ503" i="14"/>
  <c r="EY503" i="14"/>
  <c r="EX503" i="14"/>
  <c r="EW503" i="14"/>
  <c r="EV503" i="14"/>
  <c r="EU503" i="14"/>
  <c r="ET503" i="14"/>
  <c r="ES503" i="14"/>
  <c r="ER503" i="14"/>
  <c r="EQ503" i="14"/>
  <c r="EP503" i="14"/>
  <c r="EO503" i="14"/>
  <c r="EN503" i="14"/>
  <c r="EM503" i="14"/>
  <c r="EL503" i="14"/>
  <c r="EK503" i="14"/>
  <c r="EJ503" i="14"/>
  <c r="EI503" i="14"/>
  <c r="EH503" i="14"/>
  <c r="EG503" i="14"/>
  <c r="EF503" i="14"/>
  <c r="EE503" i="14"/>
  <c r="ED503" i="14"/>
  <c r="EC503" i="14"/>
  <c r="EB503" i="14"/>
  <c r="EA503" i="14"/>
  <c r="DZ503" i="14"/>
  <c r="DY503" i="14"/>
  <c r="DX503" i="14"/>
  <c r="DW503" i="14"/>
  <c r="DV503" i="14"/>
  <c r="DU503" i="14"/>
  <c r="DT503" i="14"/>
  <c r="DS503" i="14"/>
  <c r="DR503" i="14"/>
  <c r="DQ503" i="14"/>
  <c r="DP503" i="14"/>
  <c r="DO503" i="14"/>
  <c r="DN503" i="14"/>
  <c r="DM503" i="14"/>
  <c r="DL503" i="14"/>
  <c r="DK503" i="14"/>
  <c r="DJ503" i="14"/>
  <c r="DI503" i="14"/>
  <c r="DH503" i="14"/>
  <c r="DG503" i="14"/>
  <c r="DF503" i="14"/>
  <c r="DE503" i="14"/>
  <c r="DD503" i="14"/>
  <c r="DC503" i="14"/>
  <c r="DB503" i="14"/>
  <c r="DA503" i="14"/>
  <c r="CZ503" i="14"/>
  <c r="CY503" i="14"/>
  <c r="CX503" i="14"/>
  <c r="CW503" i="14"/>
  <c r="CV503" i="14"/>
  <c r="CU503" i="14"/>
  <c r="CT503" i="14"/>
  <c r="CS503" i="14"/>
  <c r="CR503" i="14"/>
  <c r="CQ503" i="14"/>
  <c r="CP503" i="14"/>
  <c r="CO503" i="14"/>
  <c r="CN503" i="14"/>
  <c r="CM503" i="14"/>
  <c r="CL503" i="14"/>
  <c r="CK503" i="14"/>
  <c r="CJ503" i="14"/>
  <c r="CI503" i="14"/>
  <c r="CH503" i="14"/>
  <c r="CG503" i="14"/>
  <c r="CF503" i="14"/>
  <c r="CE503" i="14"/>
  <c r="CD503" i="14"/>
  <c r="CC503" i="14"/>
  <c r="CB503" i="14"/>
  <c r="CA503" i="14"/>
  <c r="BZ503" i="14"/>
  <c r="BY503" i="14"/>
  <c r="BX503" i="14"/>
  <c r="BW503" i="14"/>
  <c r="BV503" i="14"/>
  <c r="BU503" i="14"/>
  <c r="BT503" i="14"/>
  <c r="BS503" i="14"/>
  <c r="BR503" i="14"/>
  <c r="BQ503" i="14"/>
  <c r="BP503" i="14"/>
  <c r="BO503" i="14"/>
  <c r="BN503" i="14"/>
  <c r="BM503" i="14"/>
  <c r="BL503" i="14"/>
  <c r="BK503" i="14"/>
  <c r="BJ503" i="14"/>
  <c r="BI503" i="14"/>
  <c r="BH503" i="14"/>
  <c r="BG503" i="14"/>
  <c r="BF503" i="14"/>
  <c r="BE503" i="14"/>
  <c r="BD503" i="14"/>
  <c r="BC503" i="14"/>
  <c r="BB503" i="14"/>
  <c r="BA503" i="14"/>
  <c r="AZ503" i="14"/>
  <c r="AY503" i="14"/>
  <c r="AX503" i="14"/>
  <c r="AW503" i="14"/>
  <c r="AV503" i="14"/>
  <c r="AU503" i="14"/>
  <c r="AT503" i="14"/>
  <c r="AS503" i="14"/>
  <c r="AR503" i="14"/>
  <c r="AQ503" i="14"/>
  <c r="AP503" i="14"/>
  <c r="AO503" i="14"/>
  <c r="AN503" i="14"/>
  <c r="AM503" i="14"/>
  <c r="AL503" i="14"/>
  <c r="AK503" i="14"/>
  <c r="AJ503" i="14"/>
  <c r="AI503" i="14"/>
  <c r="AH503" i="14"/>
  <c r="AG503" i="14"/>
  <c r="AF503" i="14"/>
  <c r="AE503" i="14"/>
  <c r="AD503" i="14"/>
  <c r="AC503" i="14"/>
  <c r="AB503" i="14"/>
  <c r="AA503" i="14"/>
  <c r="Z503" i="14"/>
  <c r="Y503" i="14"/>
  <c r="X503" i="14"/>
  <c r="W503" i="14"/>
  <c r="V503" i="14"/>
  <c r="U503" i="14"/>
  <c r="T503" i="14"/>
  <c r="S503" i="14"/>
  <c r="R503" i="14"/>
  <c r="Q503" i="14"/>
  <c r="P503" i="14"/>
  <c r="O503" i="14"/>
  <c r="N503" i="14"/>
  <c r="M503" i="14"/>
  <c r="L503" i="14"/>
  <c r="K503" i="14"/>
  <c r="J503" i="14"/>
  <c r="I503" i="14"/>
  <c r="H503" i="14"/>
  <c r="G503" i="14"/>
  <c r="JB502" i="14"/>
  <c r="JA502" i="14"/>
  <c r="IZ502" i="14"/>
  <c r="IY502" i="14"/>
  <c r="IX502" i="14"/>
  <c r="IW502" i="14"/>
  <c r="IV502" i="14"/>
  <c r="IU502" i="14"/>
  <c r="IT502" i="14"/>
  <c r="IS502" i="14"/>
  <c r="IR502" i="14"/>
  <c r="IQ502" i="14"/>
  <c r="IP502" i="14"/>
  <c r="IO502" i="14"/>
  <c r="IN502" i="14"/>
  <c r="IM502" i="14"/>
  <c r="IL502" i="14"/>
  <c r="IK502" i="14"/>
  <c r="IJ502" i="14"/>
  <c r="II502" i="14"/>
  <c r="IH502" i="14"/>
  <c r="IG502" i="14"/>
  <c r="IF502" i="14"/>
  <c r="IE502" i="14"/>
  <c r="ID502" i="14"/>
  <c r="IC502" i="14"/>
  <c r="IB502" i="14"/>
  <c r="IA502" i="14"/>
  <c r="HZ502" i="14"/>
  <c r="HY502" i="14"/>
  <c r="HX502" i="14"/>
  <c r="HW502" i="14"/>
  <c r="HV502" i="14"/>
  <c r="HU502" i="14"/>
  <c r="HT502" i="14"/>
  <c r="HS502" i="14"/>
  <c r="HR502" i="14"/>
  <c r="HQ502" i="14"/>
  <c r="HP502" i="14"/>
  <c r="HO502" i="14"/>
  <c r="HN502" i="14"/>
  <c r="HM502" i="14"/>
  <c r="HL502" i="14"/>
  <c r="HK502" i="14"/>
  <c r="HJ502" i="14"/>
  <c r="HI502" i="14"/>
  <c r="HH502" i="14"/>
  <c r="HG502" i="14"/>
  <c r="HF502" i="14"/>
  <c r="HE502" i="14"/>
  <c r="HD502" i="14"/>
  <c r="HC502" i="14"/>
  <c r="HB502" i="14"/>
  <c r="HA502" i="14"/>
  <c r="GZ502" i="14"/>
  <c r="GY502" i="14"/>
  <c r="GX502" i="14"/>
  <c r="GW502" i="14"/>
  <c r="GV502" i="14"/>
  <c r="GU502" i="14"/>
  <c r="GT502" i="14"/>
  <c r="GS502" i="14"/>
  <c r="GR502" i="14"/>
  <c r="GQ502" i="14"/>
  <c r="GP502" i="14"/>
  <c r="GO502" i="14"/>
  <c r="GN502" i="14"/>
  <c r="GM502" i="14"/>
  <c r="GL502" i="14"/>
  <c r="GK502" i="14"/>
  <c r="GJ502" i="14"/>
  <c r="GI502" i="14"/>
  <c r="GH502" i="14"/>
  <c r="GG502" i="14"/>
  <c r="GF502" i="14"/>
  <c r="GE502" i="14"/>
  <c r="GD502" i="14"/>
  <c r="GC502" i="14"/>
  <c r="GB502" i="14"/>
  <c r="GA502" i="14"/>
  <c r="FZ502" i="14"/>
  <c r="FY502" i="14"/>
  <c r="FX502" i="14"/>
  <c r="FW502" i="14"/>
  <c r="FV502" i="14"/>
  <c r="FU502" i="14"/>
  <c r="FT502" i="14"/>
  <c r="FS502" i="14"/>
  <c r="FR502" i="14"/>
  <c r="FQ502" i="14"/>
  <c r="FP502" i="14"/>
  <c r="FO502" i="14"/>
  <c r="FN502" i="14"/>
  <c r="FM502" i="14"/>
  <c r="FL502" i="14"/>
  <c r="FK502" i="14"/>
  <c r="FJ502" i="14"/>
  <c r="FI502" i="14"/>
  <c r="FH502" i="14"/>
  <c r="FG502" i="14"/>
  <c r="FF502" i="14"/>
  <c r="FE502" i="14"/>
  <c r="FD502" i="14"/>
  <c r="FC502" i="14"/>
  <c r="FB502" i="14"/>
  <c r="FA502" i="14"/>
  <c r="EZ502" i="14"/>
  <c r="EY502" i="14"/>
  <c r="EX502" i="14"/>
  <c r="EW502" i="14"/>
  <c r="EV502" i="14"/>
  <c r="EU502" i="14"/>
  <c r="ET502" i="14"/>
  <c r="ES502" i="14"/>
  <c r="ER502" i="14"/>
  <c r="EQ502" i="14"/>
  <c r="EP502" i="14"/>
  <c r="EO502" i="14"/>
  <c r="EN502" i="14"/>
  <c r="EM502" i="14"/>
  <c r="EL502" i="14"/>
  <c r="EK502" i="14"/>
  <c r="EJ502" i="14"/>
  <c r="EI502" i="14"/>
  <c r="EH502" i="14"/>
  <c r="EG502" i="14"/>
  <c r="EF502" i="14"/>
  <c r="EE502" i="14"/>
  <c r="ED502" i="14"/>
  <c r="EC502" i="14"/>
  <c r="EB502" i="14"/>
  <c r="EA502" i="14"/>
  <c r="DZ502" i="14"/>
  <c r="DY502" i="14"/>
  <c r="DX502" i="14"/>
  <c r="DW502" i="14"/>
  <c r="DV502" i="14"/>
  <c r="DU502" i="14"/>
  <c r="DT502" i="14"/>
  <c r="DS502" i="14"/>
  <c r="DR502" i="14"/>
  <c r="DQ502" i="14"/>
  <c r="DP502" i="14"/>
  <c r="DO502" i="14"/>
  <c r="DN502" i="14"/>
  <c r="DM502" i="14"/>
  <c r="DL502" i="14"/>
  <c r="DK502" i="14"/>
  <c r="DJ502" i="14"/>
  <c r="DI502" i="14"/>
  <c r="DH502" i="14"/>
  <c r="DG502" i="14"/>
  <c r="DF502" i="14"/>
  <c r="DE502" i="14"/>
  <c r="DD502" i="14"/>
  <c r="DC502" i="14"/>
  <c r="DB502" i="14"/>
  <c r="DA502" i="14"/>
  <c r="CZ502" i="14"/>
  <c r="CY502" i="14"/>
  <c r="CX502" i="14"/>
  <c r="CW502" i="14"/>
  <c r="CV502" i="14"/>
  <c r="CU502" i="14"/>
  <c r="CT502" i="14"/>
  <c r="CS502" i="14"/>
  <c r="CR502" i="14"/>
  <c r="CQ502" i="14"/>
  <c r="CP502" i="14"/>
  <c r="CO502" i="14"/>
  <c r="CN502" i="14"/>
  <c r="CM502" i="14"/>
  <c r="CL502" i="14"/>
  <c r="CK502" i="14"/>
  <c r="CJ502" i="14"/>
  <c r="CI502" i="14"/>
  <c r="CH502" i="14"/>
  <c r="CG502" i="14"/>
  <c r="CF502" i="14"/>
  <c r="CE502" i="14"/>
  <c r="CD502" i="14"/>
  <c r="CC502" i="14"/>
  <c r="CB502" i="14"/>
  <c r="CA502" i="14"/>
  <c r="BZ502" i="14"/>
  <c r="BY502" i="14"/>
  <c r="BX502" i="14"/>
  <c r="BW502" i="14"/>
  <c r="BV502" i="14"/>
  <c r="BU502" i="14"/>
  <c r="BT502" i="14"/>
  <c r="BS502" i="14"/>
  <c r="BR502" i="14"/>
  <c r="BQ502" i="14"/>
  <c r="BP502" i="14"/>
  <c r="BO502" i="14"/>
  <c r="BN502" i="14"/>
  <c r="BM502" i="14"/>
  <c r="BL502" i="14"/>
  <c r="BK502" i="14"/>
  <c r="BJ502" i="14"/>
  <c r="BI502" i="14"/>
  <c r="BH502" i="14"/>
  <c r="BG502" i="14"/>
  <c r="BF502" i="14"/>
  <c r="BE502" i="14"/>
  <c r="BD502" i="14"/>
  <c r="BC502" i="14"/>
  <c r="BB502" i="14"/>
  <c r="BA502" i="14"/>
  <c r="AZ502" i="14"/>
  <c r="AY502" i="14"/>
  <c r="AX502" i="14"/>
  <c r="AW502" i="14"/>
  <c r="AV502" i="14"/>
  <c r="AU502" i="14"/>
  <c r="AT502" i="14"/>
  <c r="AS502" i="14"/>
  <c r="AR502" i="14"/>
  <c r="AQ502" i="14"/>
  <c r="AP502" i="14"/>
  <c r="AO502" i="14"/>
  <c r="AN502" i="14"/>
  <c r="AM502" i="14"/>
  <c r="AL502" i="14"/>
  <c r="AK502" i="14"/>
  <c r="AJ502" i="14"/>
  <c r="AI502" i="14"/>
  <c r="AH502" i="14"/>
  <c r="AG502" i="14"/>
  <c r="AF502" i="14"/>
  <c r="AE502" i="14"/>
  <c r="AD502" i="14"/>
  <c r="AC502" i="14"/>
  <c r="AB502" i="14"/>
  <c r="AA502" i="14"/>
  <c r="Z502" i="14"/>
  <c r="Y502" i="14"/>
  <c r="X502" i="14"/>
  <c r="W502" i="14"/>
  <c r="V502" i="14"/>
  <c r="U502" i="14"/>
  <c r="T502" i="14"/>
  <c r="S502" i="14"/>
  <c r="R502" i="14"/>
  <c r="Q502" i="14"/>
  <c r="P502" i="14"/>
  <c r="O502" i="14"/>
  <c r="N502" i="14"/>
  <c r="M502" i="14"/>
  <c r="L502" i="14"/>
  <c r="K502" i="14"/>
  <c r="J502" i="14"/>
  <c r="I502" i="14"/>
  <c r="H502" i="14"/>
  <c r="G502" i="14"/>
  <c r="JB501" i="14"/>
  <c r="JA501" i="14"/>
  <c r="IZ501" i="14"/>
  <c r="IY501" i="14"/>
  <c r="IX501" i="14"/>
  <c r="IW501" i="14"/>
  <c r="IV501" i="14"/>
  <c r="IU501" i="14"/>
  <c r="IT501" i="14"/>
  <c r="IS501" i="14"/>
  <c r="IR501" i="14"/>
  <c r="IQ501" i="14"/>
  <c r="IP501" i="14"/>
  <c r="IO501" i="14"/>
  <c r="IN501" i="14"/>
  <c r="IM501" i="14"/>
  <c r="IL501" i="14"/>
  <c r="IK501" i="14"/>
  <c r="IJ501" i="14"/>
  <c r="II501" i="14"/>
  <c r="IH501" i="14"/>
  <c r="IG501" i="14"/>
  <c r="IF501" i="14"/>
  <c r="IE501" i="14"/>
  <c r="ID501" i="14"/>
  <c r="IC501" i="14"/>
  <c r="IB501" i="14"/>
  <c r="IA501" i="14"/>
  <c r="HZ501" i="14"/>
  <c r="HY501" i="14"/>
  <c r="HX501" i="14"/>
  <c r="HW501" i="14"/>
  <c r="HV501" i="14"/>
  <c r="HU501" i="14"/>
  <c r="HT501" i="14"/>
  <c r="HS501" i="14"/>
  <c r="HR501" i="14"/>
  <c r="HQ501" i="14"/>
  <c r="HP501" i="14"/>
  <c r="HO501" i="14"/>
  <c r="HN501" i="14"/>
  <c r="HM501" i="14"/>
  <c r="HL501" i="14"/>
  <c r="HK501" i="14"/>
  <c r="HJ501" i="14"/>
  <c r="HI501" i="14"/>
  <c r="HH501" i="14"/>
  <c r="HG501" i="14"/>
  <c r="HF501" i="14"/>
  <c r="HE501" i="14"/>
  <c r="HD501" i="14"/>
  <c r="HC501" i="14"/>
  <c r="HB501" i="14"/>
  <c r="HA501" i="14"/>
  <c r="GZ501" i="14"/>
  <c r="GY501" i="14"/>
  <c r="GX501" i="14"/>
  <c r="GW501" i="14"/>
  <c r="GV501" i="14"/>
  <c r="GU501" i="14"/>
  <c r="GT501" i="14"/>
  <c r="GS501" i="14"/>
  <c r="GR501" i="14"/>
  <c r="GQ501" i="14"/>
  <c r="GP501" i="14"/>
  <c r="GO501" i="14"/>
  <c r="GN501" i="14"/>
  <c r="GM501" i="14"/>
  <c r="GL501" i="14"/>
  <c r="GK501" i="14"/>
  <c r="GJ501" i="14"/>
  <c r="GI501" i="14"/>
  <c r="GH501" i="14"/>
  <c r="GG501" i="14"/>
  <c r="GF501" i="14"/>
  <c r="GE501" i="14"/>
  <c r="GD501" i="14"/>
  <c r="GC501" i="14"/>
  <c r="GB501" i="14"/>
  <c r="GA501" i="14"/>
  <c r="FZ501" i="14"/>
  <c r="FY501" i="14"/>
  <c r="FX501" i="14"/>
  <c r="FW501" i="14"/>
  <c r="FV501" i="14"/>
  <c r="FU501" i="14"/>
  <c r="FT501" i="14"/>
  <c r="FS501" i="14"/>
  <c r="FR501" i="14"/>
  <c r="FQ501" i="14"/>
  <c r="FP501" i="14"/>
  <c r="FO501" i="14"/>
  <c r="FN501" i="14"/>
  <c r="FM501" i="14"/>
  <c r="FL501" i="14"/>
  <c r="FK501" i="14"/>
  <c r="FJ501" i="14"/>
  <c r="FI501" i="14"/>
  <c r="FH501" i="14"/>
  <c r="FG501" i="14"/>
  <c r="FF501" i="14"/>
  <c r="FE501" i="14"/>
  <c r="FD501" i="14"/>
  <c r="FC501" i="14"/>
  <c r="FB501" i="14"/>
  <c r="FA501" i="14"/>
  <c r="EZ501" i="14"/>
  <c r="EY501" i="14"/>
  <c r="EX501" i="14"/>
  <c r="EW501" i="14"/>
  <c r="EV501" i="14"/>
  <c r="EU501" i="14"/>
  <c r="ET501" i="14"/>
  <c r="ES501" i="14"/>
  <c r="ER501" i="14"/>
  <c r="EQ501" i="14"/>
  <c r="EP501" i="14"/>
  <c r="EO501" i="14"/>
  <c r="EN501" i="14"/>
  <c r="EM501" i="14"/>
  <c r="EL501" i="14"/>
  <c r="EK501" i="14"/>
  <c r="EJ501" i="14"/>
  <c r="EI501" i="14"/>
  <c r="EH501" i="14"/>
  <c r="EG501" i="14"/>
  <c r="EF501" i="14"/>
  <c r="EE501" i="14"/>
  <c r="ED501" i="14"/>
  <c r="EC501" i="14"/>
  <c r="EB501" i="14"/>
  <c r="EA501" i="14"/>
  <c r="DZ501" i="14"/>
  <c r="DY501" i="14"/>
  <c r="DX501" i="14"/>
  <c r="DW501" i="14"/>
  <c r="DV501" i="14"/>
  <c r="DU501" i="14"/>
  <c r="DT501" i="14"/>
  <c r="DS501" i="14"/>
  <c r="DR501" i="14"/>
  <c r="DQ501" i="14"/>
  <c r="DP501" i="14"/>
  <c r="DO501" i="14"/>
  <c r="DN501" i="14"/>
  <c r="DM501" i="14"/>
  <c r="DL501" i="14"/>
  <c r="DK501" i="14"/>
  <c r="DJ501" i="14"/>
  <c r="DI501" i="14"/>
  <c r="DH501" i="14"/>
  <c r="DG501" i="14"/>
  <c r="DF501" i="14"/>
  <c r="DE501" i="14"/>
  <c r="DD501" i="14"/>
  <c r="DC501" i="14"/>
  <c r="DB501" i="14"/>
  <c r="DA501" i="14"/>
  <c r="CZ501" i="14"/>
  <c r="CY501" i="14"/>
  <c r="CX501" i="14"/>
  <c r="CW501" i="14"/>
  <c r="CV501" i="14"/>
  <c r="CU501" i="14"/>
  <c r="CT501" i="14"/>
  <c r="CS501" i="14"/>
  <c r="CR501" i="14"/>
  <c r="CQ501" i="14"/>
  <c r="CP501" i="14"/>
  <c r="CO501" i="14"/>
  <c r="CN501" i="14"/>
  <c r="CM501" i="14"/>
  <c r="CL501" i="14"/>
  <c r="CK501" i="14"/>
  <c r="CJ501" i="14"/>
  <c r="CI501" i="14"/>
  <c r="CH501" i="14"/>
  <c r="CG501" i="14"/>
  <c r="CF501" i="14"/>
  <c r="CE501" i="14"/>
  <c r="CD501" i="14"/>
  <c r="CC501" i="14"/>
  <c r="CB501" i="14"/>
  <c r="CA501" i="14"/>
  <c r="BZ501" i="14"/>
  <c r="BY501" i="14"/>
  <c r="BX501" i="14"/>
  <c r="BW501" i="14"/>
  <c r="BV501" i="14"/>
  <c r="BU501" i="14"/>
  <c r="BT501" i="14"/>
  <c r="BS501" i="14"/>
  <c r="BR501" i="14"/>
  <c r="BQ501" i="14"/>
  <c r="BP501" i="14"/>
  <c r="BO501" i="14"/>
  <c r="BN501" i="14"/>
  <c r="BM501" i="14"/>
  <c r="BL501" i="14"/>
  <c r="BK501" i="14"/>
  <c r="BJ501" i="14"/>
  <c r="BI501" i="14"/>
  <c r="BH501" i="14"/>
  <c r="BG501" i="14"/>
  <c r="BF501" i="14"/>
  <c r="BE501" i="14"/>
  <c r="BD501" i="14"/>
  <c r="BC501" i="14"/>
  <c r="BB501" i="14"/>
  <c r="BA501" i="14"/>
  <c r="AZ501" i="14"/>
  <c r="AY501" i="14"/>
  <c r="AX501" i="14"/>
  <c r="AW501" i="14"/>
  <c r="AV501" i="14"/>
  <c r="AU501" i="14"/>
  <c r="AT501" i="14"/>
  <c r="AS501" i="14"/>
  <c r="AR501" i="14"/>
  <c r="AQ501" i="14"/>
  <c r="AP501" i="14"/>
  <c r="AO501" i="14"/>
  <c r="AN501" i="14"/>
  <c r="AM501" i="14"/>
  <c r="AL501" i="14"/>
  <c r="AK501" i="14"/>
  <c r="AJ501" i="14"/>
  <c r="AI501" i="14"/>
  <c r="AH501" i="14"/>
  <c r="AG501" i="14"/>
  <c r="AF501" i="14"/>
  <c r="AE501" i="14"/>
  <c r="AD501" i="14"/>
  <c r="AC501" i="14"/>
  <c r="AB501" i="14"/>
  <c r="AA501" i="14"/>
  <c r="Z501" i="14"/>
  <c r="Y501" i="14"/>
  <c r="X501" i="14"/>
  <c r="W501" i="14"/>
  <c r="V501" i="14"/>
  <c r="U501" i="14"/>
  <c r="T501" i="14"/>
  <c r="S501" i="14"/>
  <c r="R501" i="14"/>
  <c r="Q501" i="14"/>
  <c r="P501" i="14"/>
  <c r="O501" i="14"/>
  <c r="N501" i="14"/>
  <c r="M501" i="14"/>
  <c r="L501" i="14"/>
  <c r="K501" i="14"/>
  <c r="J501" i="14"/>
  <c r="I501" i="14"/>
  <c r="H501" i="14"/>
  <c r="G501" i="14"/>
  <c r="JB500" i="14"/>
  <c r="JA500" i="14"/>
  <c r="IZ500" i="14"/>
  <c r="IY500" i="14"/>
  <c r="IX500" i="14"/>
  <c r="IW500" i="14"/>
  <c r="IV500" i="14"/>
  <c r="IU500" i="14"/>
  <c r="IT500" i="14"/>
  <c r="IS500" i="14"/>
  <c r="IR500" i="14"/>
  <c r="IQ500" i="14"/>
  <c r="IP500" i="14"/>
  <c r="IO500" i="14"/>
  <c r="IN500" i="14"/>
  <c r="IM500" i="14"/>
  <c r="IL500" i="14"/>
  <c r="IK500" i="14"/>
  <c r="IJ500" i="14"/>
  <c r="II500" i="14"/>
  <c r="IH500" i="14"/>
  <c r="IG500" i="14"/>
  <c r="IF500" i="14"/>
  <c r="IE500" i="14"/>
  <c r="ID500" i="14"/>
  <c r="IC500" i="14"/>
  <c r="IB500" i="14"/>
  <c r="IA500" i="14"/>
  <c r="HZ500" i="14"/>
  <c r="HY500" i="14"/>
  <c r="HX500" i="14"/>
  <c r="HW500" i="14"/>
  <c r="HV500" i="14"/>
  <c r="HU500" i="14"/>
  <c r="HT500" i="14"/>
  <c r="HS500" i="14"/>
  <c r="HR500" i="14"/>
  <c r="HQ500" i="14"/>
  <c r="HP500" i="14"/>
  <c r="HO500" i="14"/>
  <c r="HN500" i="14"/>
  <c r="HM500" i="14"/>
  <c r="HL500" i="14"/>
  <c r="HK500" i="14"/>
  <c r="HJ500" i="14"/>
  <c r="HI500" i="14"/>
  <c r="HH500" i="14"/>
  <c r="HG500" i="14"/>
  <c r="HF500" i="14"/>
  <c r="HE500" i="14"/>
  <c r="HD500" i="14"/>
  <c r="HC500" i="14"/>
  <c r="HB500" i="14"/>
  <c r="HA500" i="14"/>
  <c r="GZ500" i="14"/>
  <c r="GY500" i="14"/>
  <c r="GX500" i="14"/>
  <c r="GW500" i="14"/>
  <c r="GV500" i="14"/>
  <c r="GU500" i="14"/>
  <c r="GT500" i="14"/>
  <c r="GS500" i="14"/>
  <c r="GR500" i="14"/>
  <c r="GQ500" i="14"/>
  <c r="GP500" i="14"/>
  <c r="GO500" i="14"/>
  <c r="GN500" i="14"/>
  <c r="GM500" i="14"/>
  <c r="GL500" i="14"/>
  <c r="GK500" i="14"/>
  <c r="GJ500" i="14"/>
  <c r="GI500" i="14"/>
  <c r="GH500" i="14"/>
  <c r="GG500" i="14"/>
  <c r="GF500" i="14"/>
  <c r="GE500" i="14"/>
  <c r="GD500" i="14"/>
  <c r="GC500" i="14"/>
  <c r="GB500" i="14"/>
  <c r="GA500" i="14"/>
  <c r="FZ500" i="14"/>
  <c r="FY500" i="14"/>
  <c r="FX500" i="14"/>
  <c r="FW500" i="14"/>
  <c r="FV500" i="14"/>
  <c r="FU500" i="14"/>
  <c r="FT500" i="14"/>
  <c r="FS500" i="14"/>
  <c r="FR500" i="14"/>
  <c r="FQ500" i="14"/>
  <c r="FP500" i="14"/>
  <c r="FO500" i="14"/>
  <c r="FN500" i="14"/>
  <c r="FM500" i="14"/>
  <c r="FL500" i="14"/>
  <c r="FK500" i="14"/>
  <c r="FJ500" i="14"/>
  <c r="FI500" i="14"/>
  <c r="FH500" i="14"/>
  <c r="FG500" i="14"/>
  <c r="FF500" i="14"/>
  <c r="FE500" i="14"/>
  <c r="FD500" i="14"/>
  <c r="FC500" i="14"/>
  <c r="FB500" i="14"/>
  <c r="FA500" i="14"/>
  <c r="EZ500" i="14"/>
  <c r="EY500" i="14"/>
  <c r="EX500" i="14"/>
  <c r="EW500" i="14"/>
  <c r="EV500" i="14"/>
  <c r="EU500" i="14"/>
  <c r="ET500" i="14"/>
  <c r="ES500" i="14"/>
  <c r="ER500" i="14"/>
  <c r="EQ500" i="14"/>
  <c r="EP500" i="14"/>
  <c r="EO500" i="14"/>
  <c r="EN500" i="14"/>
  <c r="EM500" i="14"/>
  <c r="EL500" i="14"/>
  <c r="EK500" i="14"/>
  <c r="EJ500" i="14"/>
  <c r="EI500" i="14"/>
  <c r="EH500" i="14"/>
  <c r="EG500" i="14"/>
  <c r="EF500" i="14"/>
  <c r="EE500" i="14"/>
  <c r="ED500" i="14"/>
  <c r="EC500" i="14"/>
  <c r="EB500" i="14"/>
  <c r="EA500" i="14"/>
  <c r="DZ500" i="14"/>
  <c r="DY500" i="14"/>
  <c r="DX500" i="14"/>
  <c r="DW500" i="14"/>
  <c r="DV500" i="14"/>
  <c r="DU500" i="14"/>
  <c r="DT500" i="14"/>
  <c r="DS500" i="14"/>
  <c r="DR500" i="14"/>
  <c r="DQ500" i="14"/>
  <c r="DP500" i="14"/>
  <c r="DO500" i="14"/>
  <c r="DN500" i="14"/>
  <c r="DM500" i="14"/>
  <c r="DL500" i="14"/>
  <c r="DK500" i="14"/>
  <c r="DJ500" i="14"/>
  <c r="DI500" i="14"/>
  <c r="DH500" i="14"/>
  <c r="DG500" i="14"/>
  <c r="DF500" i="14"/>
  <c r="DE500" i="14"/>
  <c r="DD500" i="14"/>
  <c r="DC500" i="14"/>
  <c r="DB500" i="14"/>
  <c r="DA500" i="14"/>
  <c r="CZ500" i="14"/>
  <c r="CY500" i="14"/>
  <c r="CX500" i="14"/>
  <c r="CW500" i="14"/>
  <c r="CV500" i="14"/>
  <c r="CU500" i="14"/>
  <c r="CT500" i="14"/>
  <c r="CS500" i="14"/>
  <c r="CR500" i="14"/>
  <c r="CQ500" i="14"/>
  <c r="CP500" i="14"/>
  <c r="CO500" i="14"/>
  <c r="CN500" i="14"/>
  <c r="CM500" i="14"/>
  <c r="CL500" i="14"/>
  <c r="CK500" i="14"/>
  <c r="CJ500" i="14"/>
  <c r="CI500" i="14"/>
  <c r="CH500" i="14"/>
  <c r="CG500" i="14"/>
  <c r="CF500" i="14"/>
  <c r="CE500" i="14"/>
  <c r="CD500" i="14"/>
  <c r="CC500" i="14"/>
  <c r="CB500" i="14"/>
  <c r="CA500" i="14"/>
  <c r="BZ500" i="14"/>
  <c r="BY500" i="14"/>
  <c r="BX500" i="14"/>
  <c r="BW500" i="14"/>
  <c r="BV500" i="14"/>
  <c r="BU500" i="14"/>
  <c r="BT500" i="14"/>
  <c r="BS500" i="14"/>
  <c r="BR500" i="14"/>
  <c r="BQ500" i="14"/>
  <c r="BP500" i="14"/>
  <c r="BO500" i="14"/>
  <c r="BN500" i="14"/>
  <c r="BM500" i="14"/>
  <c r="BL500" i="14"/>
  <c r="BK500" i="14"/>
  <c r="BJ500" i="14"/>
  <c r="BI500" i="14"/>
  <c r="BH500" i="14"/>
  <c r="BG500" i="14"/>
  <c r="BF500" i="14"/>
  <c r="BE500" i="14"/>
  <c r="BD500" i="14"/>
  <c r="BC500" i="14"/>
  <c r="BB500" i="14"/>
  <c r="BA500" i="14"/>
  <c r="AZ500" i="14"/>
  <c r="AY500" i="14"/>
  <c r="AX500" i="14"/>
  <c r="AW500" i="14"/>
  <c r="AV500" i="14"/>
  <c r="AU500" i="14"/>
  <c r="AT500" i="14"/>
  <c r="AS500" i="14"/>
  <c r="AR500" i="14"/>
  <c r="AQ500" i="14"/>
  <c r="AP500" i="14"/>
  <c r="AO500" i="14"/>
  <c r="AN500" i="14"/>
  <c r="AM500" i="14"/>
  <c r="AL500" i="14"/>
  <c r="AK500" i="14"/>
  <c r="AJ500" i="14"/>
  <c r="AI500" i="14"/>
  <c r="AH500" i="14"/>
  <c r="AG500" i="14"/>
  <c r="AF500" i="14"/>
  <c r="AE500" i="14"/>
  <c r="AD500" i="14"/>
  <c r="AC500" i="14"/>
  <c r="AB500" i="14"/>
  <c r="AA500" i="14"/>
  <c r="Z500" i="14"/>
  <c r="Y500" i="14"/>
  <c r="X500" i="14"/>
  <c r="W500" i="14"/>
  <c r="V500" i="14"/>
  <c r="U500" i="14"/>
  <c r="T500" i="14"/>
  <c r="S500" i="14"/>
  <c r="R500" i="14"/>
  <c r="Q500" i="14"/>
  <c r="P500" i="14"/>
  <c r="O500" i="14"/>
  <c r="N500" i="14"/>
  <c r="M500" i="14"/>
  <c r="L500" i="14"/>
  <c r="K500" i="14"/>
  <c r="J500" i="14"/>
  <c r="I500" i="14"/>
  <c r="H500" i="14"/>
  <c r="G500" i="14"/>
  <c r="JB499" i="14"/>
  <c r="JA499" i="14"/>
  <c r="IZ499" i="14"/>
  <c r="IY499" i="14"/>
  <c r="IX499" i="14"/>
  <c r="IW499" i="14"/>
  <c r="IV499" i="14"/>
  <c r="IU499" i="14"/>
  <c r="IT499" i="14"/>
  <c r="IS499" i="14"/>
  <c r="IR499" i="14"/>
  <c r="IQ499" i="14"/>
  <c r="IP499" i="14"/>
  <c r="IO499" i="14"/>
  <c r="IN499" i="14"/>
  <c r="IM499" i="14"/>
  <c r="IL499" i="14"/>
  <c r="IK499" i="14"/>
  <c r="IJ499" i="14"/>
  <c r="II499" i="14"/>
  <c r="IH499" i="14"/>
  <c r="IG499" i="14"/>
  <c r="IF499" i="14"/>
  <c r="IE499" i="14"/>
  <c r="ID499" i="14"/>
  <c r="IC499" i="14"/>
  <c r="IB499" i="14"/>
  <c r="IA499" i="14"/>
  <c r="HZ499" i="14"/>
  <c r="HY499" i="14"/>
  <c r="HX499" i="14"/>
  <c r="HW499" i="14"/>
  <c r="HV499" i="14"/>
  <c r="HU499" i="14"/>
  <c r="HT499" i="14"/>
  <c r="HS499" i="14"/>
  <c r="HR499" i="14"/>
  <c r="HQ499" i="14"/>
  <c r="HP499" i="14"/>
  <c r="HO499" i="14"/>
  <c r="HN499" i="14"/>
  <c r="HM499" i="14"/>
  <c r="HL499" i="14"/>
  <c r="HK499" i="14"/>
  <c r="HJ499" i="14"/>
  <c r="HI499" i="14"/>
  <c r="HH499" i="14"/>
  <c r="HG499" i="14"/>
  <c r="HF499" i="14"/>
  <c r="HE499" i="14"/>
  <c r="HD499" i="14"/>
  <c r="HC499" i="14"/>
  <c r="HB499" i="14"/>
  <c r="HA499" i="14"/>
  <c r="GZ499" i="14"/>
  <c r="GY499" i="14"/>
  <c r="GX499" i="14"/>
  <c r="GW499" i="14"/>
  <c r="GV499" i="14"/>
  <c r="GU499" i="14"/>
  <c r="GT499" i="14"/>
  <c r="GS499" i="14"/>
  <c r="GR499" i="14"/>
  <c r="GQ499" i="14"/>
  <c r="GP499" i="14"/>
  <c r="GO499" i="14"/>
  <c r="GN499" i="14"/>
  <c r="GM499" i="14"/>
  <c r="GL499" i="14"/>
  <c r="GK499" i="14"/>
  <c r="GJ499" i="14"/>
  <c r="GI499" i="14"/>
  <c r="GH499" i="14"/>
  <c r="GG499" i="14"/>
  <c r="GF499" i="14"/>
  <c r="GE499" i="14"/>
  <c r="GD499" i="14"/>
  <c r="GC499" i="14"/>
  <c r="GB499" i="14"/>
  <c r="GA499" i="14"/>
  <c r="FZ499" i="14"/>
  <c r="FY499" i="14"/>
  <c r="FX499" i="14"/>
  <c r="FW499" i="14"/>
  <c r="FV499" i="14"/>
  <c r="FU499" i="14"/>
  <c r="FT499" i="14"/>
  <c r="FS499" i="14"/>
  <c r="FR499" i="14"/>
  <c r="FQ499" i="14"/>
  <c r="FP499" i="14"/>
  <c r="FO499" i="14"/>
  <c r="FN499" i="14"/>
  <c r="FM499" i="14"/>
  <c r="FL499" i="14"/>
  <c r="FK499" i="14"/>
  <c r="FJ499" i="14"/>
  <c r="FI499" i="14"/>
  <c r="FH499" i="14"/>
  <c r="FG499" i="14"/>
  <c r="FF499" i="14"/>
  <c r="FE499" i="14"/>
  <c r="FD499" i="14"/>
  <c r="FC499" i="14"/>
  <c r="FB499" i="14"/>
  <c r="FA499" i="14"/>
  <c r="EZ499" i="14"/>
  <c r="EY499" i="14"/>
  <c r="EX499" i="14"/>
  <c r="EW499" i="14"/>
  <c r="EV499" i="14"/>
  <c r="EU499" i="14"/>
  <c r="ET499" i="14"/>
  <c r="ES499" i="14"/>
  <c r="ER499" i="14"/>
  <c r="EQ499" i="14"/>
  <c r="EP499" i="14"/>
  <c r="EO499" i="14"/>
  <c r="EN499" i="14"/>
  <c r="EM499" i="14"/>
  <c r="EL499" i="14"/>
  <c r="EK499" i="14"/>
  <c r="EJ499" i="14"/>
  <c r="EI499" i="14"/>
  <c r="EH499" i="14"/>
  <c r="EG499" i="14"/>
  <c r="EF499" i="14"/>
  <c r="EE499" i="14"/>
  <c r="ED499" i="14"/>
  <c r="EC499" i="14"/>
  <c r="EB499" i="14"/>
  <c r="EA499" i="14"/>
  <c r="DZ499" i="14"/>
  <c r="DY499" i="14"/>
  <c r="DX499" i="14"/>
  <c r="DW499" i="14"/>
  <c r="DV499" i="14"/>
  <c r="DU499" i="14"/>
  <c r="DT499" i="14"/>
  <c r="DS499" i="14"/>
  <c r="DR499" i="14"/>
  <c r="DQ499" i="14"/>
  <c r="DP499" i="14"/>
  <c r="DO499" i="14"/>
  <c r="DN499" i="14"/>
  <c r="DM499" i="14"/>
  <c r="DL499" i="14"/>
  <c r="DK499" i="14"/>
  <c r="DJ499" i="14"/>
  <c r="DI499" i="14"/>
  <c r="DH499" i="14"/>
  <c r="DG499" i="14"/>
  <c r="DF499" i="14"/>
  <c r="DE499" i="14"/>
  <c r="DD499" i="14"/>
  <c r="DC499" i="14"/>
  <c r="DB499" i="14"/>
  <c r="DA499" i="14"/>
  <c r="CZ499" i="14"/>
  <c r="CY499" i="14"/>
  <c r="CX499" i="14"/>
  <c r="CW499" i="14"/>
  <c r="CV499" i="14"/>
  <c r="CU499" i="14"/>
  <c r="CT499" i="14"/>
  <c r="CS499" i="14"/>
  <c r="CR499" i="14"/>
  <c r="CQ499" i="14"/>
  <c r="CP499" i="14"/>
  <c r="CO499" i="14"/>
  <c r="CN499" i="14"/>
  <c r="CM499" i="14"/>
  <c r="CL499" i="14"/>
  <c r="CK499" i="14"/>
  <c r="CJ499" i="14"/>
  <c r="CI499" i="14"/>
  <c r="CH499" i="14"/>
  <c r="CG499" i="14"/>
  <c r="CF499" i="14"/>
  <c r="CE499" i="14"/>
  <c r="CD499" i="14"/>
  <c r="CC499" i="14"/>
  <c r="CB499" i="14"/>
  <c r="CA499" i="14"/>
  <c r="BZ499" i="14"/>
  <c r="BY499" i="14"/>
  <c r="BX499" i="14"/>
  <c r="BW499" i="14"/>
  <c r="BV499" i="14"/>
  <c r="BU499" i="14"/>
  <c r="BT499" i="14"/>
  <c r="BS499" i="14"/>
  <c r="BR499" i="14"/>
  <c r="BQ499" i="14"/>
  <c r="BP499" i="14"/>
  <c r="BO499" i="14"/>
  <c r="BN499" i="14"/>
  <c r="BM499" i="14"/>
  <c r="BL499" i="14"/>
  <c r="BK499" i="14"/>
  <c r="BJ499" i="14"/>
  <c r="BI499" i="14"/>
  <c r="BH499" i="14"/>
  <c r="BG499" i="14"/>
  <c r="BF499" i="14"/>
  <c r="BE499" i="14"/>
  <c r="BD499" i="14"/>
  <c r="BC499" i="14"/>
  <c r="BB499" i="14"/>
  <c r="BA499" i="14"/>
  <c r="AZ499" i="14"/>
  <c r="AY499" i="14"/>
  <c r="AX499" i="14"/>
  <c r="AW499" i="14"/>
  <c r="AV499" i="14"/>
  <c r="AU499" i="14"/>
  <c r="AT499" i="14"/>
  <c r="AS499" i="14"/>
  <c r="AR499" i="14"/>
  <c r="AQ499" i="14"/>
  <c r="AP499" i="14"/>
  <c r="AO499" i="14"/>
  <c r="AN499" i="14"/>
  <c r="AM499" i="14"/>
  <c r="AL499" i="14"/>
  <c r="AK499" i="14"/>
  <c r="AJ499" i="14"/>
  <c r="AI499" i="14"/>
  <c r="AH499" i="14"/>
  <c r="AG499" i="14"/>
  <c r="AF499" i="14"/>
  <c r="AE499" i="14"/>
  <c r="AD499" i="14"/>
  <c r="AC499" i="14"/>
  <c r="AB499" i="14"/>
  <c r="AA499" i="14"/>
  <c r="Z499" i="14"/>
  <c r="Y499" i="14"/>
  <c r="X499" i="14"/>
  <c r="W499" i="14"/>
  <c r="V499" i="14"/>
  <c r="U499" i="14"/>
  <c r="T499" i="14"/>
  <c r="S499" i="14"/>
  <c r="R499" i="14"/>
  <c r="Q499" i="14"/>
  <c r="P499" i="14"/>
  <c r="O499" i="14"/>
  <c r="N499" i="14"/>
  <c r="M499" i="14"/>
  <c r="L499" i="14"/>
  <c r="K499" i="14"/>
  <c r="J499" i="14"/>
  <c r="I499" i="14"/>
  <c r="H499" i="14"/>
  <c r="G499" i="14"/>
  <c r="Q95" i="14"/>
  <c r="B95" i="14"/>
  <c r="C95" i="14" s="1"/>
  <c r="D95" i="14" s="1"/>
  <c r="Q94" i="14"/>
  <c r="B94" i="14"/>
  <c r="C94" i="14" s="1"/>
  <c r="Q93" i="14"/>
  <c r="B93" i="14"/>
  <c r="C93" i="14" s="1"/>
  <c r="D93" i="14" s="1"/>
  <c r="Q92" i="14"/>
  <c r="B92" i="14"/>
  <c r="C92" i="14" s="1"/>
  <c r="Q91" i="14"/>
  <c r="B91" i="14"/>
  <c r="C91" i="14" s="1"/>
  <c r="D91" i="14" s="1"/>
  <c r="Q90" i="14"/>
  <c r="B90" i="14"/>
  <c r="C90" i="14" s="1"/>
  <c r="Q89" i="14"/>
  <c r="B89" i="14"/>
  <c r="C89" i="14" s="1"/>
  <c r="D89" i="14" s="1"/>
  <c r="Q88" i="14"/>
  <c r="B88" i="14"/>
  <c r="C88" i="14" s="1"/>
  <c r="Q87" i="14"/>
  <c r="B87" i="14"/>
  <c r="C87" i="14" s="1"/>
  <c r="D87" i="14" s="1"/>
  <c r="Q86" i="14"/>
  <c r="B86" i="14"/>
  <c r="C86" i="14" s="1"/>
  <c r="Q85" i="14"/>
  <c r="B85" i="14"/>
  <c r="C85" i="14" s="1"/>
  <c r="D85" i="14" s="1"/>
  <c r="Q84" i="14"/>
  <c r="B84" i="14"/>
  <c r="C84" i="14" s="1"/>
  <c r="Q83" i="14"/>
  <c r="C83" i="14"/>
  <c r="D83" i="14" s="1"/>
  <c r="B83" i="14"/>
  <c r="Q82" i="14"/>
  <c r="B82" i="14"/>
  <c r="C82" i="14" s="1"/>
  <c r="Q81" i="14"/>
  <c r="B81" i="14"/>
  <c r="C81" i="14" s="1"/>
  <c r="D81" i="14" s="1"/>
  <c r="Q80" i="14"/>
  <c r="B80" i="14"/>
  <c r="C80" i="14" s="1"/>
  <c r="Q79" i="14"/>
  <c r="B79" i="14"/>
  <c r="C79" i="14" s="1"/>
  <c r="D79" i="14" s="1"/>
  <c r="Q78" i="14"/>
  <c r="B78" i="14"/>
  <c r="C78" i="14" s="1"/>
  <c r="Q77" i="14"/>
  <c r="C77" i="14"/>
  <c r="D77" i="14" s="1"/>
  <c r="B77" i="14"/>
  <c r="Q76" i="14"/>
  <c r="C76" i="14"/>
  <c r="D76" i="14" s="1"/>
  <c r="B76" i="14"/>
  <c r="Q75" i="14"/>
  <c r="B75" i="14"/>
  <c r="C75" i="14" s="1"/>
  <c r="D75" i="14" s="1"/>
  <c r="Q74" i="14"/>
  <c r="B74" i="14"/>
  <c r="C74" i="14" s="1"/>
  <c r="D74" i="14" s="1"/>
  <c r="Q73" i="14"/>
  <c r="B73" i="14"/>
  <c r="C73" i="14" s="1"/>
  <c r="D73" i="14" s="1"/>
  <c r="Q72" i="14"/>
  <c r="B72" i="14"/>
  <c r="C72" i="14" s="1"/>
  <c r="Q71" i="14"/>
  <c r="B71" i="14"/>
  <c r="C71" i="14" s="1"/>
  <c r="D71" i="14" s="1"/>
  <c r="Q70" i="14"/>
  <c r="B70" i="14"/>
  <c r="C70" i="14" s="1"/>
  <c r="Q69" i="14"/>
  <c r="B69" i="14"/>
  <c r="C69" i="14" s="1"/>
  <c r="D69" i="14" s="1"/>
  <c r="Q68" i="14"/>
  <c r="C68" i="14"/>
  <c r="D68" i="14" s="1"/>
  <c r="B68" i="14"/>
  <c r="Q67" i="14"/>
  <c r="B67" i="14"/>
  <c r="C67" i="14" s="1"/>
  <c r="D67" i="14" s="1"/>
  <c r="Q66" i="14"/>
  <c r="B66" i="14"/>
  <c r="C66" i="14" s="1"/>
  <c r="Q65" i="14"/>
  <c r="B65" i="14"/>
  <c r="C65" i="14" s="1"/>
  <c r="D65" i="14" s="1"/>
  <c r="Q64" i="14"/>
  <c r="B64" i="14"/>
  <c r="C64" i="14" s="1"/>
  <c r="Q63" i="14"/>
  <c r="B63" i="14"/>
  <c r="C63" i="14" s="1"/>
  <c r="D63" i="14" s="1"/>
  <c r="Q62" i="14"/>
  <c r="B62" i="14"/>
  <c r="C62" i="14" s="1"/>
  <c r="Q61" i="14"/>
  <c r="B61" i="14"/>
  <c r="C61" i="14" s="1"/>
  <c r="D61" i="14" s="1"/>
  <c r="Q60" i="14"/>
  <c r="B60" i="14"/>
  <c r="C60" i="14" s="1"/>
  <c r="D60" i="14" s="1"/>
  <c r="Q59" i="14"/>
  <c r="B59" i="14"/>
  <c r="C59" i="14" s="1"/>
  <c r="D59" i="14" s="1"/>
  <c r="Q58" i="14"/>
  <c r="C58" i="14"/>
  <c r="B58" i="14"/>
  <c r="Q57" i="14"/>
  <c r="B57" i="14"/>
  <c r="C57" i="14" s="1"/>
  <c r="D57" i="14" s="1"/>
  <c r="Q56" i="14"/>
  <c r="B56" i="14"/>
  <c r="C56" i="14" s="1"/>
  <c r="Q55" i="14"/>
  <c r="B55" i="14"/>
  <c r="C55" i="14" s="1"/>
  <c r="D55" i="14" s="1"/>
  <c r="Q54" i="14"/>
  <c r="B54" i="14"/>
  <c r="C54" i="14" s="1"/>
  <c r="Q53" i="14"/>
  <c r="C53" i="14"/>
  <c r="D53" i="14" s="1"/>
  <c r="B53" i="14"/>
  <c r="Q52" i="14"/>
  <c r="B52" i="14"/>
  <c r="C52" i="14" s="1"/>
  <c r="Q51" i="14"/>
  <c r="C51" i="14"/>
  <c r="D51" i="14" s="1"/>
  <c r="B51" i="14"/>
  <c r="Q50" i="14"/>
  <c r="B50" i="14"/>
  <c r="C50" i="14" s="1"/>
  <c r="Q49" i="14"/>
  <c r="B49" i="14"/>
  <c r="C49" i="14" s="1"/>
  <c r="D49" i="14" s="1"/>
  <c r="Q48" i="14"/>
  <c r="B48" i="14"/>
  <c r="C48" i="14" s="1"/>
  <c r="Q47" i="14"/>
  <c r="B47" i="14"/>
  <c r="C47" i="14" s="1"/>
  <c r="D47" i="14" s="1"/>
  <c r="Q46" i="14"/>
  <c r="B46" i="14"/>
  <c r="C46" i="14" s="1"/>
  <c r="Q45" i="14"/>
  <c r="B45" i="14"/>
  <c r="C45" i="14" s="1"/>
  <c r="D45" i="14" s="1"/>
  <c r="Q44" i="14"/>
  <c r="B44" i="14"/>
  <c r="C44" i="14" s="1"/>
  <c r="D44" i="14" s="1"/>
  <c r="Q43" i="14"/>
  <c r="B43" i="14"/>
  <c r="C43" i="14" s="1"/>
  <c r="D43" i="14" s="1"/>
  <c r="Q42" i="14"/>
  <c r="B42" i="14"/>
  <c r="C42" i="14" s="1"/>
  <c r="D42" i="14" s="1"/>
  <c r="Q41" i="14"/>
  <c r="B41" i="14"/>
  <c r="C41" i="14" s="1"/>
  <c r="D41" i="14" s="1"/>
  <c r="Q40" i="14"/>
  <c r="B40" i="14"/>
  <c r="C40" i="14" s="1"/>
  <c r="Q39" i="14"/>
  <c r="B39" i="14"/>
  <c r="C39" i="14" s="1"/>
  <c r="D39" i="14" s="1"/>
  <c r="Q38" i="14"/>
  <c r="B38" i="14"/>
  <c r="C38" i="14" s="1"/>
  <c r="Q37" i="14"/>
  <c r="B37" i="14"/>
  <c r="C37" i="14" s="1"/>
  <c r="D37" i="14" s="1"/>
  <c r="Q36" i="14"/>
  <c r="C36" i="14"/>
  <c r="B36" i="14"/>
  <c r="Q35" i="14"/>
  <c r="B35" i="14"/>
  <c r="C35" i="14" s="1"/>
  <c r="D35" i="14" s="1"/>
  <c r="N23" i="14" s="1"/>
  <c r="R30" i="14"/>
  <c r="F30" i="14"/>
  <c r="R25" i="14"/>
  <c r="U4" i="14"/>
  <c r="I19" i="13"/>
  <c r="C101" i="14" s="1"/>
  <c r="I17" i="13"/>
  <c r="I18" i="13" s="1"/>
  <c r="P11" i="13"/>
  <c r="I10" i="13"/>
  <c r="I9" i="13"/>
  <c r="I8" i="13"/>
  <c r="D18" i="13" l="1"/>
  <c r="U20" i="14" s="1"/>
  <c r="R64" i="14"/>
  <c r="T64" i="14" s="1"/>
  <c r="D64" i="14"/>
  <c r="R70" i="14"/>
  <c r="T70" i="14" s="1"/>
  <c r="D70" i="14"/>
  <c r="D80" i="14"/>
  <c r="R80" i="14" s="1"/>
  <c r="D38" i="14"/>
  <c r="R38" i="14" s="1"/>
  <c r="S38" i="14" s="1"/>
  <c r="R48" i="14"/>
  <c r="T48" i="14" s="1"/>
  <c r="D48" i="14"/>
  <c r="D54" i="14"/>
  <c r="R54" i="14" s="1"/>
  <c r="T54" i="14" s="1"/>
  <c r="D72" i="14"/>
  <c r="R72" i="14" s="1"/>
  <c r="R78" i="14"/>
  <c r="T78" i="14" s="1"/>
  <c r="D78" i="14"/>
  <c r="R82" i="14"/>
  <c r="T82" i="14" s="1"/>
  <c r="D82" i="14"/>
  <c r="R56" i="14"/>
  <c r="S56" i="14" s="1"/>
  <c r="D56" i="14"/>
  <c r="D62" i="14"/>
  <c r="R62" i="14" s="1"/>
  <c r="R66" i="14"/>
  <c r="T66" i="14" s="1"/>
  <c r="D66" i="14"/>
  <c r="D40" i="14"/>
  <c r="R40" i="14" s="1"/>
  <c r="T40" i="14" s="1"/>
  <c r="R46" i="14"/>
  <c r="T46" i="14" s="1"/>
  <c r="D46" i="14"/>
  <c r="D50" i="14"/>
  <c r="R50" i="14" s="1"/>
  <c r="R58" i="14"/>
  <c r="S58" i="14" s="1"/>
  <c r="D58" i="14"/>
  <c r="N24" i="14"/>
  <c r="R42" i="14"/>
  <c r="S42" i="14" s="1"/>
  <c r="D36" i="14"/>
  <c r="R36" i="14" s="1"/>
  <c r="D52" i="14"/>
  <c r="R52" i="14" s="1"/>
  <c r="R74" i="14"/>
  <c r="T74" i="14" s="1"/>
  <c r="R68" i="14"/>
  <c r="S68" i="14" s="1"/>
  <c r="R44" i="14"/>
  <c r="S44" i="14" s="1"/>
  <c r="R60" i="14"/>
  <c r="S60" i="14" s="1"/>
  <c r="R76" i="14"/>
  <c r="T76" i="14" s="1"/>
  <c r="U6" i="14"/>
  <c r="D19" i="13"/>
  <c r="U5" i="14" s="1"/>
  <c r="U7" i="14" s="1"/>
  <c r="U8" i="14"/>
  <c r="U9" i="14"/>
  <c r="D90" i="14"/>
  <c r="R90" i="14" s="1"/>
  <c r="D84" i="14"/>
  <c r="R84" i="14"/>
  <c r="D94" i="14"/>
  <c r="R94" i="14" s="1"/>
  <c r="D88" i="14"/>
  <c r="R88" i="14" s="1"/>
  <c r="D92" i="14"/>
  <c r="R92" i="14" s="1"/>
  <c r="D101" i="14"/>
  <c r="C102" i="14"/>
  <c r="D86" i="14"/>
  <c r="R86" i="14"/>
  <c r="R27" i="14"/>
  <c r="R35" i="14"/>
  <c r="R37" i="14"/>
  <c r="R39" i="14"/>
  <c r="R41" i="14"/>
  <c r="R43" i="14"/>
  <c r="R45" i="14"/>
  <c r="R47" i="14"/>
  <c r="R49" i="14"/>
  <c r="R51" i="14"/>
  <c r="R53" i="14"/>
  <c r="R55" i="14"/>
  <c r="R57" i="14"/>
  <c r="R59" i="14"/>
  <c r="R61" i="14"/>
  <c r="R63" i="14"/>
  <c r="R65" i="14"/>
  <c r="R67" i="14"/>
  <c r="R69" i="14"/>
  <c r="R71" i="14"/>
  <c r="R73" i="14"/>
  <c r="R75" i="14"/>
  <c r="R77" i="14"/>
  <c r="R79" i="14"/>
  <c r="R81" i="14"/>
  <c r="R83" i="14"/>
  <c r="R85" i="14"/>
  <c r="R87" i="14"/>
  <c r="R89" i="14"/>
  <c r="R91" i="14"/>
  <c r="R93" i="14"/>
  <c r="R95" i="14"/>
  <c r="U3" i="14"/>
  <c r="U19" i="14"/>
  <c r="U21" i="14"/>
  <c r="C695" i="14"/>
  <c r="C696" i="14" s="1"/>
  <c r="C697" i="14" s="1"/>
  <c r="C698" i="14" s="1"/>
  <c r="C699" i="14" s="1"/>
  <c r="C700" i="14" s="1"/>
  <c r="C701" i="14" s="1"/>
  <c r="C702" i="14" s="1"/>
  <c r="C703" i="14" s="1"/>
  <c r="C704" i="14" s="1"/>
  <c r="C705" i="14" s="1"/>
  <c r="C706" i="14" s="1"/>
  <c r="C707" i="14" s="1"/>
  <c r="C708" i="14" s="1"/>
  <c r="C709" i="14" s="1"/>
  <c r="C710" i="14" s="1"/>
  <c r="C711" i="14" s="1"/>
  <c r="C712" i="14" s="1"/>
  <c r="C713" i="14" s="1"/>
  <c r="C714" i="14" s="1"/>
  <c r="C715" i="14" s="1"/>
  <c r="C716" i="14" s="1"/>
  <c r="C717" i="14" s="1"/>
  <c r="C718" i="14" s="1"/>
  <c r="C719" i="14" s="1"/>
  <c r="C720" i="14" s="1"/>
  <c r="C721" i="14" s="1"/>
  <c r="C722" i="14" s="1"/>
  <c r="C723" i="14" s="1"/>
  <c r="C724" i="14" s="1"/>
  <c r="C725" i="14" s="1"/>
  <c r="C726" i="14" s="1"/>
  <c r="C727" i="14" s="1"/>
  <c r="C728" i="14" s="1"/>
  <c r="C729" i="14" s="1"/>
  <c r="C730" i="14" s="1"/>
  <c r="C731" i="14" s="1"/>
  <c r="C732" i="14" s="1"/>
  <c r="C733" i="14" s="1"/>
  <c r="C734" i="14" s="1"/>
  <c r="C735" i="14" s="1"/>
  <c r="C736" i="14" s="1"/>
  <c r="C737" i="14" s="1"/>
  <c r="C738" i="14" s="1"/>
  <c r="C739" i="14" s="1"/>
  <c r="C740" i="14" s="1"/>
  <c r="C741" i="14" s="1"/>
  <c r="C742" i="14" s="1"/>
  <c r="C743" i="14" s="1"/>
  <c r="C744" i="14" s="1"/>
  <c r="C745" i="14" s="1"/>
  <c r="C746" i="14" s="1"/>
  <c r="C747" i="14" s="1"/>
  <c r="C748" i="14" s="1"/>
  <c r="C749" i="14" s="1"/>
  <c r="C750" i="14" s="1"/>
  <c r="C751" i="14" s="1"/>
  <c r="C752" i="14" s="1"/>
  <c r="C753" i="14" s="1"/>
  <c r="C754" i="14" s="1"/>
  <c r="C755" i="14" s="1"/>
  <c r="C756" i="14" s="1"/>
  <c r="C757" i="14" s="1"/>
  <c r="C758" i="14" s="1"/>
  <c r="A626" i="14"/>
  <c r="E626" i="14"/>
  <c r="G626" i="14" s="1"/>
  <c r="C627" i="14"/>
  <c r="G19" i="11"/>
  <c r="E95" i="1"/>
  <c r="A96" i="1"/>
  <c r="A95" i="1"/>
  <c r="A94" i="1"/>
  <c r="B97" i="1"/>
  <c r="B96" i="1"/>
  <c r="B95" i="1"/>
  <c r="B94" i="1"/>
  <c r="B91" i="1"/>
  <c r="A91" i="1"/>
  <c r="C17" i="11"/>
  <c r="C18" i="11" s="1"/>
  <c r="L19" i="11"/>
  <c r="C95" i="11"/>
  <c r="B95" i="11"/>
  <c r="C94" i="11"/>
  <c r="B94" i="11"/>
  <c r="C93" i="11"/>
  <c r="B93" i="11"/>
  <c r="C92" i="11"/>
  <c r="B92" i="11"/>
  <c r="C91" i="11"/>
  <c r="B91" i="11"/>
  <c r="C90" i="11"/>
  <c r="B90" i="11"/>
  <c r="C89" i="11"/>
  <c r="B89" i="11"/>
  <c r="C88" i="11"/>
  <c r="B88" i="11"/>
  <c r="C87" i="11"/>
  <c r="B87" i="11"/>
  <c r="C86" i="11"/>
  <c r="B86" i="11"/>
  <c r="C85" i="11"/>
  <c r="B85" i="11"/>
  <c r="C84" i="11"/>
  <c r="B84" i="11"/>
  <c r="C83" i="11"/>
  <c r="B83" i="11"/>
  <c r="C82" i="11"/>
  <c r="B82" i="11"/>
  <c r="C81" i="11"/>
  <c r="B81" i="11"/>
  <c r="C80" i="11"/>
  <c r="B80" i="11"/>
  <c r="C79" i="11"/>
  <c r="B79" i="11"/>
  <c r="C78" i="11"/>
  <c r="B78" i="11"/>
  <c r="C77" i="11"/>
  <c r="B77" i="11"/>
  <c r="C76" i="11"/>
  <c r="B76" i="11"/>
  <c r="C75" i="11"/>
  <c r="B75" i="11"/>
  <c r="C74" i="11"/>
  <c r="B74" i="11"/>
  <c r="C73" i="11"/>
  <c r="B73" i="11"/>
  <c r="C72" i="11"/>
  <c r="B72" i="11"/>
  <c r="C71" i="11"/>
  <c r="B71" i="11"/>
  <c r="C70" i="11"/>
  <c r="B70" i="11"/>
  <c r="C69" i="11"/>
  <c r="B69" i="11"/>
  <c r="C68" i="11"/>
  <c r="B68" i="11"/>
  <c r="C67" i="11"/>
  <c r="B67" i="11"/>
  <c r="C66" i="11"/>
  <c r="B66" i="11"/>
  <c r="C65" i="11"/>
  <c r="B65" i="11"/>
  <c r="C64" i="11"/>
  <c r="B64" i="11"/>
  <c r="C63" i="11"/>
  <c r="B63" i="11"/>
  <c r="C62" i="11"/>
  <c r="B62" i="11"/>
  <c r="C61" i="11"/>
  <c r="B61" i="11"/>
  <c r="C60" i="11"/>
  <c r="B60" i="11"/>
  <c r="C59" i="11"/>
  <c r="B59" i="11"/>
  <c r="C58" i="11"/>
  <c r="B58" i="11"/>
  <c r="C57" i="11"/>
  <c r="B57" i="11"/>
  <c r="C56" i="11"/>
  <c r="B56" i="11"/>
  <c r="C55" i="11"/>
  <c r="B55" i="11"/>
  <c r="C54" i="11"/>
  <c r="B54" i="11"/>
  <c r="C53" i="11"/>
  <c r="B53" i="11"/>
  <c r="C52" i="11"/>
  <c r="B52" i="11"/>
  <c r="C51" i="11"/>
  <c r="B51" i="11"/>
  <c r="C50" i="11"/>
  <c r="B50" i="11"/>
  <c r="C49" i="11"/>
  <c r="B49" i="11"/>
  <c r="C48" i="11"/>
  <c r="B48" i="11"/>
  <c r="C47" i="11"/>
  <c r="B47" i="11"/>
  <c r="C46" i="11"/>
  <c r="B46" i="11"/>
  <c r="C45" i="11"/>
  <c r="B45" i="11"/>
  <c r="C44" i="11"/>
  <c r="B44" i="11"/>
  <c r="C43" i="11"/>
  <c r="B43" i="11"/>
  <c r="C42" i="11"/>
  <c r="B42" i="11"/>
  <c r="C41" i="11"/>
  <c r="B41" i="11"/>
  <c r="C40" i="11"/>
  <c r="B40" i="11"/>
  <c r="C39" i="11"/>
  <c r="B39" i="11"/>
  <c r="C38" i="11"/>
  <c r="B38" i="11"/>
  <c r="C37" i="11"/>
  <c r="B37" i="11"/>
  <c r="C36" i="11"/>
  <c r="B36" i="11"/>
  <c r="C35" i="11"/>
  <c r="B35" i="11"/>
  <c r="C34" i="11"/>
  <c r="B34" i="11"/>
  <c r="C33" i="11"/>
  <c r="B33" i="11"/>
  <c r="C32" i="11"/>
  <c r="B32" i="11"/>
  <c r="C31" i="11"/>
  <c r="B31" i="11"/>
  <c r="C30" i="11"/>
  <c r="B30" i="11"/>
  <c r="C29" i="11"/>
  <c r="B29" i="11"/>
  <c r="C28" i="11"/>
  <c r="B28" i="11"/>
  <c r="C27" i="11"/>
  <c r="B27" i="11"/>
  <c r="C26" i="11"/>
  <c r="B26" i="11"/>
  <c r="D25" i="11"/>
  <c r="E25" i="11" s="1"/>
  <c r="C25" i="11"/>
  <c r="B25" i="11"/>
  <c r="E24" i="11"/>
  <c r="C24" i="11"/>
  <c r="B24" i="11"/>
  <c r="O192" i="14"/>
  <c r="O199" i="14"/>
  <c r="O314" i="14"/>
  <c r="O179" i="14"/>
  <c r="O155" i="14"/>
  <c r="O327" i="14"/>
  <c r="O200" i="14"/>
  <c r="O220" i="14"/>
  <c r="O243" i="14"/>
  <c r="O169" i="14"/>
  <c r="O307" i="14"/>
  <c r="O176" i="14"/>
  <c r="O239" i="14"/>
  <c r="S70" i="14" l="1"/>
  <c r="S66" i="14"/>
  <c r="S48" i="14"/>
  <c r="S54" i="14"/>
  <c r="S46" i="14"/>
  <c r="S64" i="14"/>
  <c r="T60" i="14"/>
  <c r="T68" i="14"/>
  <c r="S78" i="14"/>
  <c r="T56" i="14"/>
  <c r="T38" i="14"/>
  <c r="T44" i="14"/>
  <c r="T58" i="14"/>
  <c r="S74" i="14"/>
  <c r="S76" i="14"/>
  <c r="S82" i="14"/>
  <c r="T42" i="14"/>
  <c r="U22" i="14"/>
  <c r="S52" i="14"/>
  <c r="T52" i="14"/>
  <c r="T80" i="14"/>
  <c r="S80" i="14"/>
  <c r="T72" i="14"/>
  <c r="S72" i="14"/>
  <c r="T62" i="14"/>
  <c r="S62" i="14"/>
  <c r="T36" i="14"/>
  <c r="S36" i="14"/>
  <c r="T50" i="14"/>
  <c r="S50" i="14"/>
  <c r="S40" i="14"/>
  <c r="I25" i="14"/>
  <c r="K27" i="14"/>
  <c r="U15" i="14"/>
  <c r="G16" i="11"/>
  <c r="C96" i="1" s="1"/>
  <c r="U10" i="14"/>
  <c r="U14" i="14" s="1"/>
  <c r="EF179" i="14"/>
  <c r="DX179" i="14"/>
  <c r="DP179" i="14"/>
  <c r="DH179" i="14"/>
  <c r="CZ179" i="14"/>
  <c r="CR179" i="14"/>
  <c r="CJ179" i="14"/>
  <c r="CB179" i="14"/>
  <c r="BT179" i="14"/>
  <c r="BL179" i="14"/>
  <c r="BD179" i="14"/>
  <c r="AV179" i="14"/>
  <c r="AN179" i="14"/>
  <c r="AF179" i="14"/>
  <c r="X179" i="14"/>
  <c r="P179" i="14"/>
  <c r="EM179" i="14"/>
  <c r="EE179" i="14"/>
  <c r="DW179" i="14"/>
  <c r="DO179" i="14"/>
  <c r="DG179" i="14"/>
  <c r="CY179" i="14"/>
  <c r="CQ179" i="14"/>
  <c r="CI179" i="14"/>
  <c r="CA179" i="14"/>
  <c r="BS179" i="14"/>
  <c r="BK179" i="14"/>
  <c r="BC179" i="14"/>
  <c r="AU179" i="14"/>
  <c r="AM179" i="14"/>
  <c r="AE179" i="14"/>
  <c r="W179" i="14"/>
  <c r="EL179" i="14"/>
  <c r="ED179" i="14"/>
  <c r="DV179" i="14"/>
  <c r="DN179" i="14"/>
  <c r="DF179" i="14"/>
  <c r="CX179" i="14"/>
  <c r="CP179" i="14"/>
  <c r="CH179" i="14"/>
  <c r="BZ179" i="14"/>
  <c r="BR179" i="14"/>
  <c r="BJ179" i="14"/>
  <c r="BB179" i="14"/>
  <c r="AT179" i="14"/>
  <c r="AL179" i="14"/>
  <c r="AD179" i="14"/>
  <c r="V179" i="14"/>
  <c r="N179" i="14"/>
  <c r="EK179" i="14"/>
  <c r="EC179" i="14"/>
  <c r="DU179" i="14"/>
  <c r="DM179" i="14"/>
  <c r="DE179" i="14"/>
  <c r="CW179" i="14"/>
  <c r="CO179" i="14"/>
  <c r="CG179" i="14"/>
  <c r="BY179" i="14"/>
  <c r="BQ179" i="14"/>
  <c r="BI179" i="14"/>
  <c r="BA179" i="14"/>
  <c r="AS179" i="14"/>
  <c r="AK179" i="14"/>
  <c r="AC179" i="14"/>
  <c r="U179" i="14"/>
  <c r="EJ179" i="14"/>
  <c r="EB179" i="14"/>
  <c r="DT179" i="14"/>
  <c r="DL179" i="14"/>
  <c r="DD179" i="14"/>
  <c r="CV179" i="14"/>
  <c r="CN179" i="14"/>
  <c r="CF179" i="14"/>
  <c r="BX179" i="14"/>
  <c r="BP179" i="14"/>
  <c r="BH179" i="14"/>
  <c r="AZ179" i="14"/>
  <c r="AR179" i="14"/>
  <c r="AJ179" i="14"/>
  <c r="AB179" i="14"/>
  <c r="T179" i="14"/>
  <c r="EI179" i="14"/>
  <c r="EA179" i="14"/>
  <c r="DS179" i="14"/>
  <c r="DK179" i="14"/>
  <c r="DC179" i="14"/>
  <c r="CU179" i="14"/>
  <c r="CM179" i="14"/>
  <c r="CE179" i="14"/>
  <c r="BW179" i="14"/>
  <c r="BO179" i="14"/>
  <c r="BG179" i="14"/>
  <c r="AY179" i="14"/>
  <c r="AQ179" i="14"/>
  <c r="AI179" i="14"/>
  <c r="AA179" i="14"/>
  <c r="S179" i="14"/>
  <c r="EH179" i="14"/>
  <c r="DZ179" i="14"/>
  <c r="DR179" i="14"/>
  <c r="DJ179" i="14"/>
  <c r="DB179" i="14"/>
  <c r="CT179" i="14"/>
  <c r="CL179" i="14"/>
  <c r="CD179" i="14"/>
  <c r="BV179" i="14"/>
  <c r="BN179" i="14"/>
  <c r="BF179" i="14"/>
  <c r="AX179" i="14"/>
  <c r="AP179" i="14"/>
  <c r="AH179" i="14"/>
  <c r="Z179" i="14"/>
  <c r="R179" i="14"/>
  <c r="EG179" i="14"/>
  <c r="DY179" i="14"/>
  <c r="DQ179" i="14"/>
  <c r="DI179" i="14"/>
  <c r="DA179" i="14"/>
  <c r="CS179" i="14"/>
  <c r="CK179" i="14"/>
  <c r="CC179" i="14"/>
  <c r="BU179" i="14"/>
  <c r="BM179" i="14"/>
  <c r="BE179" i="14"/>
  <c r="AW179" i="14"/>
  <c r="AO179" i="14"/>
  <c r="AG179" i="14"/>
  <c r="Y179" i="14"/>
  <c r="Q179" i="14"/>
  <c r="EH307" i="14"/>
  <c r="DZ307" i="14"/>
  <c r="DR307" i="14"/>
  <c r="DJ307" i="14"/>
  <c r="DB307" i="14"/>
  <c r="CT307" i="14"/>
  <c r="CL307" i="14"/>
  <c r="CD307" i="14"/>
  <c r="BV307" i="14"/>
  <c r="BN307" i="14"/>
  <c r="BF307" i="14"/>
  <c r="AX307" i="14"/>
  <c r="AP307" i="14"/>
  <c r="AH307" i="14"/>
  <c r="Z307" i="14"/>
  <c r="R307" i="14"/>
  <c r="EG307" i="14"/>
  <c r="DY307" i="14"/>
  <c r="DQ307" i="14"/>
  <c r="DI307" i="14"/>
  <c r="DA307" i="14"/>
  <c r="CS307" i="14"/>
  <c r="CK307" i="14"/>
  <c r="CC307" i="14"/>
  <c r="BU307" i="14"/>
  <c r="BM307" i="14"/>
  <c r="BE307" i="14"/>
  <c r="AW307" i="14"/>
  <c r="AO307" i="14"/>
  <c r="AG307" i="14"/>
  <c r="Y307" i="14"/>
  <c r="Q307" i="14"/>
  <c r="EF307" i="14"/>
  <c r="DX307" i="14"/>
  <c r="DP307" i="14"/>
  <c r="DH307" i="14"/>
  <c r="CZ307" i="14"/>
  <c r="CR307" i="14"/>
  <c r="CJ307" i="14"/>
  <c r="CB307" i="14"/>
  <c r="BT307" i="14"/>
  <c r="BL307" i="14"/>
  <c r="BD307" i="14"/>
  <c r="AV307" i="14"/>
  <c r="AN307" i="14"/>
  <c r="AF307" i="14"/>
  <c r="X307" i="14"/>
  <c r="P307" i="14"/>
  <c r="EM307" i="14"/>
  <c r="EE307" i="14"/>
  <c r="DW307" i="14"/>
  <c r="DO307" i="14"/>
  <c r="DG307" i="14"/>
  <c r="CY307" i="14"/>
  <c r="CQ307" i="14"/>
  <c r="CI307" i="14"/>
  <c r="CA307" i="14"/>
  <c r="BS307" i="14"/>
  <c r="BK307" i="14"/>
  <c r="BC307" i="14"/>
  <c r="AU307" i="14"/>
  <c r="AM307" i="14"/>
  <c r="AE307" i="14"/>
  <c r="W307" i="14"/>
  <c r="EL307" i="14"/>
  <c r="ED307" i="14"/>
  <c r="DV307" i="14"/>
  <c r="DN307" i="14"/>
  <c r="DF307" i="14"/>
  <c r="CX307" i="14"/>
  <c r="CP307" i="14"/>
  <c r="CH307" i="14"/>
  <c r="BZ307" i="14"/>
  <c r="BR307" i="14"/>
  <c r="BJ307" i="14"/>
  <c r="BB307" i="14"/>
  <c r="AT307" i="14"/>
  <c r="AL307" i="14"/>
  <c r="AD307" i="14"/>
  <c r="V307" i="14"/>
  <c r="N307" i="14"/>
  <c r="EK307" i="14"/>
  <c r="EC307" i="14"/>
  <c r="DU307" i="14"/>
  <c r="DM307" i="14"/>
  <c r="DE307" i="14"/>
  <c r="CW307" i="14"/>
  <c r="CO307" i="14"/>
  <c r="CG307" i="14"/>
  <c r="BY307" i="14"/>
  <c r="BQ307" i="14"/>
  <c r="BI307" i="14"/>
  <c r="BA307" i="14"/>
  <c r="AS307" i="14"/>
  <c r="AK307" i="14"/>
  <c r="AC307" i="14"/>
  <c r="U307" i="14"/>
  <c r="EI307" i="14"/>
  <c r="EA307" i="14"/>
  <c r="DS307" i="14"/>
  <c r="DK307" i="14"/>
  <c r="DC307" i="14"/>
  <c r="CU307" i="14"/>
  <c r="CM307" i="14"/>
  <c r="CE307" i="14"/>
  <c r="BW307" i="14"/>
  <c r="BO307" i="14"/>
  <c r="BG307" i="14"/>
  <c r="AY307" i="14"/>
  <c r="AQ307" i="14"/>
  <c r="AI307" i="14"/>
  <c r="AA307" i="14"/>
  <c r="EB307" i="14"/>
  <c r="BP307" i="14"/>
  <c r="DT307" i="14"/>
  <c r="BH307" i="14"/>
  <c r="DL307" i="14"/>
  <c r="AZ307" i="14"/>
  <c r="DD307" i="14"/>
  <c r="AR307" i="14"/>
  <c r="CV307" i="14"/>
  <c r="AJ307" i="14"/>
  <c r="CN307" i="14"/>
  <c r="AB307" i="14"/>
  <c r="EJ307" i="14"/>
  <c r="BX307" i="14"/>
  <c r="S307" i="14"/>
  <c r="CF307" i="14"/>
  <c r="T307" i="14"/>
  <c r="EJ200" i="14"/>
  <c r="EB200" i="14"/>
  <c r="DT200" i="14"/>
  <c r="DL200" i="14"/>
  <c r="DD200" i="14"/>
  <c r="CV200" i="14"/>
  <c r="CN200" i="14"/>
  <c r="CF200" i="14"/>
  <c r="BX200" i="14"/>
  <c r="BP200" i="14"/>
  <c r="BH200" i="14"/>
  <c r="AZ200" i="14"/>
  <c r="AR200" i="14"/>
  <c r="AJ200" i="14"/>
  <c r="AB200" i="14"/>
  <c r="T200" i="14"/>
  <c r="EI200" i="14"/>
  <c r="EA200" i="14"/>
  <c r="DS200" i="14"/>
  <c r="DK200" i="14"/>
  <c r="DC200" i="14"/>
  <c r="CU200" i="14"/>
  <c r="CM200" i="14"/>
  <c r="CE200" i="14"/>
  <c r="BW200" i="14"/>
  <c r="BO200" i="14"/>
  <c r="BG200" i="14"/>
  <c r="AY200" i="14"/>
  <c r="AQ200" i="14"/>
  <c r="AI200" i="14"/>
  <c r="AA200" i="14"/>
  <c r="S200" i="14"/>
  <c r="EH200" i="14"/>
  <c r="DZ200" i="14"/>
  <c r="DR200" i="14"/>
  <c r="DJ200" i="14"/>
  <c r="DB200" i="14"/>
  <c r="CT200" i="14"/>
  <c r="CL200" i="14"/>
  <c r="CD200" i="14"/>
  <c r="BV200" i="14"/>
  <c r="BN200" i="14"/>
  <c r="BF200" i="14"/>
  <c r="AX200" i="14"/>
  <c r="AP200" i="14"/>
  <c r="AH200" i="14"/>
  <c r="Z200" i="14"/>
  <c r="R200" i="14"/>
  <c r="EG200" i="14"/>
  <c r="DY200" i="14"/>
  <c r="DQ200" i="14"/>
  <c r="DI200" i="14"/>
  <c r="DA200" i="14"/>
  <c r="CS200" i="14"/>
  <c r="CK200" i="14"/>
  <c r="CC200" i="14"/>
  <c r="BU200" i="14"/>
  <c r="BM200" i="14"/>
  <c r="BE200" i="14"/>
  <c r="AW200" i="14"/>
  <c r="AO200" i="14"/>
  <c r="AG200" i="14"/>
  <c r="Y200" i="14"/>
  <c r="Q200" i="14"/>
  <c r="EF200" i="14"/>
  <c r="DX200" i="14"/>
  <c r="DP200" i="14"/>
  <c r="DH200" i="14"/>
  <c r="CZ200" i="14"/>
  <c r="CR200" i="14"/>
  <c r="CJ200" i="14"/>
  <c r="CB200" i="14"/>
  <c r="BT200" i="14"/>
  <c r="BL200" i="14"/>
  <c r="BD200" i="14"/>
  <c r="AV200" i="14"/>
  <c r="AN200" i="14"/>
  <c r="AF200" i="14"/>
  <c r="X200" i="14"/>
  <c r="P200" i="14"/>
  <c r="EM200" i="14"/>
  <c r="EE200" i="14"/>
  <c r="DW200" i="14"/>
  <c r="DO200" i="14"/>
  <c r="DG200" i="14"/>
  <c r="CY200" i="14"/>
  <c r="CQ200" i="14"/>
  <c r="CI200" i="14"/>
  <c r="CA200" i="14"/>
  <c r="BS200" i="14"/>
  <c r="BK200" i="14"/>
  <c r="BC200" i="14"/>
  <c r="AU200" i="14"/>
  <c r="AM200" i="14"/>
  <c r="AE200" i="14"/>
  <c r="W200" i="14"/>
  <c r="EL200" i="14"/>
  <c r="ED200" i="14"/>
  <c r="DV200" i="14"/>
  <c r="DN200" i="14"/>
  <c r="DF200" i="14"/>
  <c r="CX200" i="14"/>
  <c r="CP200" i="14"/>
  <c r="CH200" i="14"/>
  <c r="BZ200" i="14"/>
  <c r="BR200" i="14"/>
  <c r="BJ200" i="14"/>
  <c r="BB200" i="14"/>
  <c r="AT200" i="14"/>
  <c r="AL200" i="14"/>
  <c r="AD200" i="14"/>
  <c r="V200" i="14"/>
  <c r="N200" i="14"/>
  <c r="EC200" i="14"/>
  <c r="BQ200" i="14"/>
  <c r="DU200" i="14"/>
  <c r="BI200" i="14"/>
  <c r="DM200" i="14"/>
  <c r="BA200" i="14"/>
  <c r="DE200" i="14"/>
  <c r="AS200" i="14"/>
  <c r="CW200" i="14"/>
  <c r="AK200" i="14"/>
  <c r="CO200" i="14"/>
  <c r="AC200" i="14"/>
  <c r="CG200" i="14"/>
  <c r="U200" i="14"/>
  <c r="EK200" i="14"/>
  <c r="BY200" i="14"/>
  <c r="EL239" i="14"/>
  <c r="ED239" i="14"/>
  <c r="DV239" i="14"/>
  <c r="DN239" i="14"/>
  <c r="DF239" i="14"/>
  <c r="CX239" i="14"/>
  <c r="CP239" i="14"/>
  <c r="CH239" i="14"/>
  <c r="BZ239" i="14"/>
  <c r="BR239" i="14"/>
  <c r="BJ239" i="14"/>
  <c r="BB239" i="14"/>
  <c r="AT239" i="14"/>
  <c r="AL239" i="14"/>
  <c r="AD239" i="14"/>
  <c r="V239" i="14"/>
  <c r="N239" i="14"/>
  <c r="EK239" i="14"/>
  <c r="EC239" i="14"/>
  <c r="DU239" i="14"/>
  <c r="DM239" i="14"/>
  <c r="DE239" i="14"/>
  <c r="CW239" i="14"/>
  <c r="CO239" i="14"/>
  <c r="CG239" i="14"/>
  <c r="BY239" i="14"/>
  <c r="BQ239" i="14"/>
  <c r="BI239" i="14"/>
  <c r="BA239" i="14"/>
  <c r="AS239" i="14"/>
  <c r="AK239" i="14"/>
  <c r="AC239" i="14"/>
  <c r="U239" i="14"/>
  <c r="EJ239" i="14"/>
  <c r="EB239" i="14"/>
  <c r="DT239" i="14"/>
  <c r="DL239" i="14"/>
  <c r="DD239" i="14"/>
  <c r="CV239" i="14"/>
  <c r="CN239" i="14"/>
  <c r="CF239" i="14"/>
  <c r="BX239" i="14"/>
  <c r="BP239" i="14"/>
  <c r="BH239" i="14"/>
  <c r="AZ239" i="14"/>
  <c r="AR239" i="14"/>
  <c r="AJ239" i="14"/>
  <c r="AB239" i="14"/>
  <c r="T239" i="14"/>
  <c r="EI239" i="14"/>
  <c r="EA239" i="14"/>
  <c r="DS239" i="14"/>
  <c r="DK239" i="14"/>
  <c r="DC239" i="14"/>
  <c r="CU239" i="14"/>
  <c r="CM239" i="14"/>
  <c r="CE239" i="14"/>
  <c r="BW239" i="14"/>
  <c r="BO239" i="14"/>
  <c r="BG239" i="14"/>
  <c r="AY239" i="14"/>
  <c r="AQ239" i="14"/>
  <c r="AI239" i="14"/>
  <c r="AA239" i="14"/>
  <c r="S239" i="14"/>
  <c r="EH239" i="14"/>
  <c r="DZ239" i="14"/>
  <c r="DR239" i="14"/>
  <c r="DJ239" i="14"/>
  <c r="DB239" i="14"/>
  <c r="CT239" i="14"/>
  <c r="CL239" i="14"/>
  <c r="CD239" i="14"/>
  <c r="BV239" i="14"/>
  <c r="BN239" i="14"/>
  <c r="BF239" i="14"/>
  <c r="AX239" i="14"/>
  <c r="AP239" i="14"/>
  <c r="AH239" i="14"/>
  <c r="Z239" i="14"/>
  <c r="R239" i="14"/>
  <c r="EG239" i="14"/>
  <c r="DY239" i="14"/>
  <c r="DQ239" i="14"/>
  <c r="DI239" i="14"/>
  <c r="DA239" i="14"/>
  <c r="CS239" i="14"/>
  <c r="CK239" i="14"/>
  <c r="CC239" i="14"/>
  <c r="BU239" i="14"/>
  <c r="BM239" i="14"/>
  <c r="BE239" i="14"/>
  <c r="AW239" i="14"/>
  <c r="AO239" i="14"/>
  <c r="AG239" i="14"/>
  <c r="Y239" i="14"/>
  <c r="Q239" i="14"/>
  <c r="EF239" i="14"/>
  <c r="DX239" i="14"/>
  <c r="DP239" i="14"/>
  <c r="DH239" i="14"/>
  <c r="CZ239" i="14"/>
  <c r="CR239" i="14"/>
  <c r="CJ239" i="14"/>
  <c r="CB239" i="14"/>
  <c r="BT239" i="14"/>
  <c r="BL239" i="14"/>
  <c r="BD239" i="14"/>
  <c r="AV239" i="14"/>
  <c r="AN239" i="14"/>
  <c r="AF239" i="14"/>
  <c r="X239" i="14"/>
  <c r="P239" i="14"/>
  <c r="EM239" i="14"/>
  <c r="EE239" i="14"/>
  <c r="DW239" i="14"/>
  <c r="DO239" i="14"/>
  <c r="DG239" i="14"/>
  <c r="CY239" i="14"/>
  <c r="CQ239" i="14"/>
  <c r="CI239" i="14"/>
  <c r="CA239" i="14"/>
  <c r="BS239" i="14"/>
  <c r="BK239" i="14"/>
  <c r="BC239" i="14"/>
  <c r="AU239" i="14"/>
  <c r="AM239" i="14"/>
  <c r="AE239" i="14"/>
  <c r="W239" i="14"/>
  <c r="EL314" i="14"/>
  <c r="ED314" i="14"/>
  <c r="DV314" i="14"/>
  <c r="DN314" i="14"/>
  <c r="DF314" i="14"/>
  <c r="CX314" i="14"/>
  <c r="CP314" i="14"/>
  <c r="CH314" i="14"/>
  <c r="BZ314" i="14"/>
  <c r="BR314" i="14"/>
  <c r="BJ314" i="14"/>
  <c r="BB314" i="14"/>
  <c r="AT314" i="14"/>
  <c r="AL314" i="14"/>
  <c r="AD314" i="14"/>
  <c r="V314" i="14"/>
  <c r="N314" i="14"/>
  <c r="EK314" i="14"/>
  <c r="EC314" i="14"/>
  <c r="DU314" i="14"/>
  <c r="DM314" i="14"/>
  <c r="DE314" i="14"/>
  <c r="CW314" i="14"/>
  <c r="CO314" i="14"/>
  <c r="CG314" i="14"/>
  <c r="BY314" i="14"/>
  <c r="BQ314" i="14"/>
  <c r="BI314" i="14"/>
  <c r="BA314" i="14"/>
  <c r="AS314" i="14"/>
  <c r="AK314" i="14"/>
  <c r="AC314" i="14"/>
  <c r="U314" i="14"/>
  <c r="EJ314" i="14"/>
  <c r="EB314" i="14"/>
  <c r="DT314" i="14"/>
  <c r="DL314" i="14"/>
  <c r="DD314" i="14"/>
  <c r="CV314" i="14"/>
  <c r="CN314" i="14"/>
  <c r="CF314" i="14"/>
  <c r="BX314" i="14"/>
  <c r="BP314" i="14"/>
  <c r="BH314" i="14"/>
  <c r="AZ314" i="14"/>
  <c r="AR314" i="14"/>
  <c r="AJ314" i="14"/>
  <c r="AB314" i="14"/>
  <c r="T314" i="14"/>
  <c r="EI314" i="14"/>
  <c r="EA314" i="14"/>
  <c r="DS314" i="14"/>
  <c r="DK314" i="14"/>
  <c r="DC314" i="14"/>
  <c r="CU314" i="14"/>
  <c r="CM314" i="14"/>
  <c r="CE314" i="14"/>
  <c r="BW314" i="14"/>
  <c r="BO314" i="14"/>
  <c r="BG314" i="14"/>
  <c r="AY314" i="14"/>
  <c r="AQ314" i="14"/>
  <c r="AI314" i="14"/>
  <c r="AA314" i="14"/>
  <c r="S314" i="14"/>
  <c r="EH314" i="14"/>
  <c r="DZ314" i="14"/>
  <c r="DR314" i="14"/>
  <c r="DJ314" i="14"/>
  <c r="DB314" i="14"/>
  <c r="CT314" i="14"/>
  <c r="CL314" i="14"/>
  <c r="CD314" i="14"/>
  <c r="BV314" i="14"/>
  <c r="BN314" i="14"/>
  <c r="BF314" i="14"/>
  <c r="AX314" i="14"/>
  <c r="AP314" i="14"/>
  <c r="AH314" i="14"/>
  <c r="Z314" i="14"/>
  <c r="R314" i="14"/>
  <c r="EG314" i="14"/>
  <c r="DY314" i="14"/>
  <c r="DQ314" i="14"/>
  <c r="DI314" i="14"/>
  <c r="DA314" i="14"/>
  <c r="CS314" i="14"/>
  <c r="CK314" i="14"/>
  <c r="CC314" i="14"/>
  <c r="BU314" i="14"/>
  <c r="BM314" i="14"/>
  <c r="BE314" i="14"/>
  <c r="AW314" i="14"/>
  <c r="AO314" i="14"/>
  <c r="AG314" i="14"/>
  <c r="Y314" i="14"/>
  <c r="Q314" i="14"/>
  <c r="EM314" i="14"/>
  <c r="EE314" i="14"/>
  <c r="DW314" i="14"/>
  <c r="DO314" i="14"/>
  <c r="DG314" i="14"/>
  <c r="CY314" i="14"/>
  <c r="CQ314" i="14"/>
  <c r="CI314" i="14"/>
  <c r="CA314" i="14"/>
  <c r="BS314" i="14"/>
  <c r="BK314" i="14"/>
  <c r="BC314" i="14"/>
  <c r="AU314" i="14"/>
  <c r="AM314" i="14"/>
  <c r="AE314" i="14"/>
  <c r="W314" i="14"/>
  <c r="CZ314" i="14"/>
  <c r="AN314" i="14"/>
  <c r="CR314" i="14"/>
  <c r="AF314" i="14"/>
  <c r="CJ314" i="14"/>
  <c r="X314" i="14"/>
  <c r="CB314" i="14"/>
  <c r="P314" i="14"/>
  <c r="EF314" i="14"/>
  <c r="BT314" i="14"/>
  <c r="DX314" i="14"/>
  <c r="BL314" i="14"/>
  <c r="DH314" i="14"/>
  <c r="AV314" i="14"/>
  <c r="DP314" i="14"/>
  <c r="BD314" i="14"/>
  <c r="EH327" i="14"/>
  <c r="DZ327" i="14"/>
  <c r="DR327" i="14"/>
  <c r="DJ327" i="14"/>
  <c r="DB327" i="14"/>
  <c r="CT327" i="14"/>
  <c r="CL327" i="14"/>
  <c r="CD327" i="14"/>
  <c r="BV327" i="14"/>
  <c r="BN327" i="14"/>
  <c r="BF327" i="14"/>
  <c r="AX327" i="14"/>
  <c r="AP327" i="14"/>
  <c r="AH327" i="14"/>
  <c r="Z327" i="14"/>
  <c r="R327" i="14"/>
  <c r="EG327" i="14"/>
  <c r="DY327" i="14"/>
  <c r="DQ327" i="14"/>
  <c r="DI327" i="14"/>
  <c r="DA327" i="14"/>
  <c r="CS327" i="14"/>
  <c r="CK327" i="14"/>
  <c r="CC327" i="14"/>
  <c r="BU327" i="14"/>
  <c r="BM327" i="14"/>
  <c r="BE327" i="14"/>
  <c r="AW327" i="14"/>
  <c r="AO327" i="14"/>
  <c r="AG327" i="14"/>
  <c r="Y327" i="14"/>
  <c r="Q327" i="14"/>
  <c r="EF327" i="14"/>
  <c r="DX327" i="14"/>
  <c r="DP327" i="14"/>
  <c r="DH327" i="14"/>
  <c r="CZ327" i="14"/>
  <c r="CR327" i="14"/>
  <c r="CJ327" i="14"/>
  <c r="CB327" i="14"/>
  <c r="BT327" i="14"/>
  <c r="BL327" i="14"/>
  <c r="BD327" i="14"/>
  <c r="AV327" i="14"/>
  <c r="AN327" i="14"/>
  <c r="AF327" i="14"/>
  <c r="X327" i="14"/>
  <c r="P327" i="14"/>
  <c r="EM327" i="14"/>
  <c r="EE327" i="14"/>
  <c r="DW327" i="14"/>
  <c r="DO327" i="14"/>
  <c r="DG327" i="14"/>
  <c r="CY327" i="14"/>
  <c r="CQ327" i="14"/>
  <c r="CI327" i="14"/>
  <c r="CA327" i="14"/>
  <c r="BS327" i="14"/>
  <c r="BK327" i="14"/>
  <c r="BC327" i="14"/>
  <c r="AU327" i="14"/>
  <c r="AM327" i="14"/>
  <c r="AE327" i="14"/>
  <c r="W327" i="14"/>
  <c r="EL327" i="14"/>
  <c r="ED327" i="14"/>
  <c r="DV327" i="14"/>
  <c r="DN327" i="14"/>
  <c r="DF327" i="14"/>
  <c r="CX327" i="14"/>
  <c r="CP327" i="14"/>
  <c r="CH327" i="14"/>
  <c r="BZ327" i="14"/>
  <c r="BR327" i="14"/>
  <c r="BJ327" i="14"/>
  <c r="BB327" i="14"/>
  <c r="AT327" i="14"/>
  <c r="AL327" i="14"/>
  <c r="AD327" i="14"/>
  <c r="V327" i="14"/>
  <c r="N327" i="14"/>
  <c r="EK327" i="14"/>
  <c r="EC327" i="14"/>
  <c r="DU327" i="14"/>
  <c r="DM327" i="14"/>
  <c r="DE327" i="14"/>
  <c r="CW327" i="14"/>
  <c r="CO327" i="14"/>
  <c r="CG327" i="14"/>
  <c r="BY327" i="14"/>
  <c r="BQ327" i="14"/>
  <c r="BI327" i="14"/>
  <c r="BA327" i="14"/>
  <c r="AS327" i="14"/>
  <c r="AK327" i="14"/>
  <c r="AC327" i="14"/>
  <c r="U327" i="14"/>
  <c r="EI327" i="14"/>
  <c r="EA327" i="14"/>
  <c r="DS327" i="14"/>
  <c r="DK327" i="14"/>
  <c r="DC327" i="14"/>
  <c r="CU327" i="14"/>
  <c r="CM327" i="14"/>
  <c r="CE327" i="14"/>
  <c r="BW327" i="14"/>
  <c r="BO327" i="14"/>
  <c r="BG327" i="14"/>
  <c r="AY327" i="14"/>
  <c r="AQ327" i="14"/>
  <c r="AI327" i="14"/>
  <c r="AA327" i="14"/>
  <c r="S327" i="14"/>
  <c r="DL327" i="14"/>
  <c r="AZ327" i="14"/>
  <c r="DD327" i="14"/>
  <c r="AR327" i="14"/>
  <c r="CV327" i="14"/>
  <c r="AJ327" i="14"/>
  <c r="CN327" i="14"/>
  <c r="AB327" i="14"/>
  <c r="CF327" i="14"/>
  <c r="T327" i="14"/>
  <c r="EJ327" i="14"/>
  <c r="BX327" i="14"/>
  <c r="EB327" i="14"/>
  <c r="BP327" i="14"/>
  <c r="DT327" i="14"/>
  <c r="BH327" i="14"/>
  <c r="EF169" i="14"/>
  <c r="DX169" i="14"/>
  <c r="DP169" i="14"/>
  <c r="DH169" i="14"/>
  <c r="CZ169" i="14"/>
  <c r="CR169" i="14"/>
  <c r="CJ169" i="14"/>
  <c r="CB169" i="14"/>
  <c r="BT169" i="14"/>
  <c r="BL169" i="14"/>
  <c r="BD169" i="14"/>
  <c r="AV169" i="14"/>
  <c r="AN169" i="14"/>
  <c r="AF169" i="14"/>
  <c r="X169" i="14"/>
  <c r="P169" i="14"/>
  <c r="EM169" i="14"/>
  <c r="EE169" i="14"/>
  <c r="DW169" i="14"/>
  <c r="DO169" i="14"/>
  <c r="DG169" i="14"/>
  <c r="CY169" i="14"/>
  <c r="CQ169" i="14"/>
  <c r="CI169" i="14"/>
  <c r="CA169" i="14"/>
  <c r="BS169" i="14"/>
  <c r="BK169" i="14"/>
  <c r="BC169" i="14"/>
  <c r="AU169" i="14"/>
  <c r="AM169" i="14"/>
  <c r="AE169" i="14"/>
  <c r="W169" i="14"/>
  <c r="EL169" i="14"/>
  <c r="ED169" i="14"/>
  <c r="DV169" i="14"/>
  <c r="DN169" i="14"/>
  <c r="DF169" i="14"/>
  <c r="CX169" i="14"/>
  <c r="CP169" i="14"/>
  <c r="CH169" i="14"/>
  <c r="BZ169" i="14"/>
  <c r="BR169" i="14"/>
  <c r="BJ169" i="14"/>
  <c r="BB169" i="14"/>
  <c r="AT169" i="14"/>
  <c r="AL169" i="14"/>
  <c r="AD169" i="14"/>
  <c r="V169" i="14"/>
  <c r="N169" i="14"/>
  <c r="EK169" i="14"/>
  <c r="EC169" i="14"/>
  <c r="DU169" i="14"/>
  <c r="DM169" i="14"/>
  <c r="DE169" i="14"/>
  <c r="CW169" i="14"/>
  <c r="CO169" i="14"/>
  <c r="CG169" i="14"/>
  <c r="BY169" i="14"/>
  <c r="BQ169" i="14"/>
  <c r="BI169" i="14"/>
  <c r="BA169" i="14"/>
  <c r="AS169" i="14"/>
  <c r="AK169" i="14"/>
  <c r="AC169" i="14"/>
  <c r="U169" i="14"/>
  <c r="EJ169" i="14"/>
  <c r="EB169" i="14"/>
  <c r="DT169" i="14"/>
  <c r="DL169" i="14"/>
  <c r="DD169" i="14"/>
  <c r="CV169" i="14"/>
  <c r="CN169" i="14"/>
  <c r="CF169" i="14"/>
  <c r="BX169" i="14"/>
  <c r="BP169" i="14"/>
  <c r="BH169" i="14"/>
  <c r="AZ169" i="14"/>
  <c r="AR169" i="14"/>
  <c r="AJ169" i="14"/>
  <c r="AB169" i="14"/>
  <c r="T169" i="14"/>
  <c r="EI169" i="14"/>
  <c r="EA169" i="14"/>
  <c r="DS169" i="14"/>
  <c r="DK169" i="14"/>
  <c r="DC169" i="14"/>
  <c r="CU169" i="14"/>
  <c r="CM169" i="14"/>
  <c r="CE169" i="14"/>
  <c r="BW169" i="14"/>
  <c r="BO169" i="14"/>
  <c r="BG169" i="14"/>
  <c r="AY169" i="14"/>
  <c r="AQ169" i="14"/>
  <c r="AI169" i="14"/>
  <c r="AA169" i="14"/>
  <c r="S169" i="14"/>
  <c r="EH169" i="14"/>
  <c r="DZ169" i="14"/>
  <c r="DR169" i="14"/>
  <c r="DJ169" i="14"/>
  <c r="DB169" i="14"/>
  <c r="CT169" i="14"/>
  <c r="CL169" i="14"/>
  <c r="CD169" i="14"/>
  <c r="BV169" i="14"/>
  <c r="BN169" i="14"/>
  <c r="BF169" i="14"/>
  <c r="AX169" i="14"/>
  <c r="AP169" i="14"/>
  <c r="AH169" i="14"/>
  <c r="Z169" i="14"/>
  <c r="R169" i="14"/>
  <c r="EG169" i="14"/>
  <c r="DY169" i="14"/>
  <c r="DQ169" i="14"/>
  <c r="DI169" i="14"/>
  <c r="DA169" i="14"/>
  <c r="CS169" i="14"/>
  <c r="CK169" i="14"/>
  <c r="CC169" i="14"/>
  <c r="BU169" i="14"/>
  <c r="BM169" i="14"/>
  <c r="BE169" i="14"/>
  <c r="AW169" i="14"/>
  <c r="AO169" i="14"/>
  <c r="AG169" i="14"/>
  <c r="Y169" i="14"/>
  <c r="Q169" i="14"/>
  <c r="EJ176" i="14"/>
  <c r="EB176" i="14"/>
  <c r="DT176" i="14"/>
  <c r="DL176" i="14"/>
  <c r="DD176" i="14"/>
  <c r="CV176" i="14"/>
  <c r="CN176" i="14"/>
  <c r="CF176" i="14"/>
  <c r="BX176" i="14"/>
  <c r="BP176" i="14"/>
  <c r="BH176" i="14"/>
  <c r="AZ176" i="14"/>
  <c r="AR176" i="14"/>
  <c r="AJ176" i="14"/>
  <c r="AB176" i="14"/>
  <c r="T176" i="14"/>
  <c r="EI176" i="14"/>
  <c r="EA176" i="14"/>
  <c r="DS176" i="14"/>
  <c r="DK176" i="14"/>
  <c r="DC176" i="14"/>
  <c r="CU176" i="14"/>
  <c r="CM176" i="14"/>
  <c r="CE176" i="14"/>
  <c r="BW176" i="14"/>
  <c r="BO176" i="14"/>
  <c r="BG176" i="14"/>
  <c r="AY176" i="14"/>
  <c r="AQ176" i="14"/>
  <c r="AI176" i="14"/>
  <c r="AA176" i="14"/>
  <c r="S176" i="14"/>
  <c r="EH176" i="14"/>
  <c r="DZ176" i="14"/>
  <c r="DR176" i="14"/>
  <c r="DJ176" i="14"/>
  <c r="DB176" i="14"/>
  <c r="CT176" i="14"/>
  <c r="CL176" i="14"/>
  <c r="CD176" i="14"/>
  <c r="BV176" i="14"/>
  <c r="BN176" i="14"/>
  <c r="BF176" i="14"/>
  <c r="AX176" i="14"/>
  <c r="AP176" i="14"/>
  <c r="AH176" i="14"/>
  <c r="Z176" i="14"/>
  <c r="R176" i="14"/>
  <c r="EG176" i="14"/>
  <c r="DY176" i="14"/>
  <c r="DQ176" i="14"/>
  <c r="DI176" i="14"/>
  <c r="DA176" i="14"/>
  <c r="CS176" i="14"/>
  <c r="CK176" i="14"/>
  <c r="CC176" i="14"/>
  <c r="BU176" i="14"/>
  <c r="BM176" i="14"/>
  <c r="BE176" i="14"/>
  <c r="AW176" i="14"/>
  <c r="AO176" i="14"/>
  <c r="AG176" i="14"/>
  <c r="Y176" i="14"/>
  <c r="Q176" i="14"/>
  <c r="EF176" i="14"/>
  <c r="DX176" i="14"/>
  <c r="DP176" i="14"/>
  <c r="DH176" i="14"/>
  <c r="CZ176" i="14"/>
  <c r="CR176" i="14"/>
  <c r="CJ176" i="14"/>
  <c r="CB176" i="14"/>
  <c r="BT176" i="14"/>
  <c r="BL176" i="14"/>
  <c r="BD176" i="14"/>
  <c r="AV176" i="14"/>
  <c r="AN176" i="14"/>
  <c r="AF176" i="14"/>
  <c r="X176" i="14"/>
  <c r="P176" i="14"/>
  <c r="EM176" i="14"/>
  <c r="EE176" i="14"/>
  <c r="DW176" i="14"/>
  <c r="DO176" i="14"/>
  <c r="DG176" i="14"/>
  <c r="CY176" i="14"/>
  <c r="CQ176" i="14"/>
  <c r="CI176" i="14"/>
  <c r="CA176" i="14"/>
  <c r="BS176" i="14"/>
  <c r="BK176" i="14"/>
  <c r="BC176" i="14"/>
  <c r="AU176" i="14"/>
  <c r="AM176" i="14"/>
  <c r="AE176" i="14"/>
  <c r="W176" i="14"/>
  <c r="EL176" i="14"/>
  <c r="ED176" i="14"/>
  <c r="DV176" i="14"/>
  <c r="DN176" i="14"/>
  <c r="DF176" i="14"/>
  <c r="CX176" i="14"/>
  <c r="CP176" i="14"/>
  <c r="CH176" i="14"/>
  <c r="BZ176" i="14"/>
  <c r="BR176" i="14"/>
  <c r="BJ176" i="14"/>
  <c r="BB176" i="14"/>
  <c r="AT176" i="14"/>
  <c r="AL176" i="14"/>
  <c r="AD176" i="14"/>
  <c r="V176" i="14"/>
  <c r="N176" i="14"/>
  <c r="EK176" i="14"/>
  <c r="EC176" i="14"/>
  <c r="DU176" i="14"/>
  <c r="DM176" i="14"/>
  <c r="DE176" i="14"/>
  <c r="CW176" i="14"/>
  <c r="CO176" i="14"/>
  <c r="CG176" i="14"/>
  <c r="BY176" i="14"/>
  <c r="BQ176" i="14"/>
  <c r="BI176" i="14"/>
  <c r="BA176" i="14"/>
  <c r="AS176" i="14"/>
  <c r="AK176" i="14"/>
  <c r="AC176" i="14"/>
  <c r="U176" i="14"/>
  <c r="EI192" i="14"/>
  <c r="EH192" i="14"/>
  <c r="EL192" i="14"/>
  <c r="ED192" i="14"/>
  <c r="DV192" i="14"/>
  <c r="EC192" i="14"/>
  <c r="DT192" i="14"/>
  <c r="DL192" i="14"/>
  <c r="DD192" i="14"/>
  <c r="CV192" i="14"/>
  <c r="CN192" i="14"/>
  <c r="CF192" i="14"/>
  <c r="BX192" i="14"/>
  <c r="BP192" i="14"/>
  <c r="BH192" i="14"/>
  <c r="AZ192" i="14"/>
  <c r="AR192" i="14"/>
  <c r="AJ192" i="14"/>
  <c r="AB192" i="14"/>
  <c r="T192" i="14"/>
  <c r="EB192" i="14"/>
  <c r="DS192" i="14"/>
  <c r="DK192" i="14"/>
  <c r="DC192" i="14"/>
  <c r="CU192" i="14"/>
  <c r="CM192" i="14"/>
  <c r="CE192" i="14"/>
  <c r="BW192" i="14"/>
  <c r="BO192" i="14"/>
  <c r="BG192" i="14"/>
  <c r="AY192" i="14"/>
  <c r="AQ192" i="14"/>
  <c r="AI192" i="14"/>
  <c r="AA192" i="14"/>
  <c r="S192" i="14"/>
  <c r="EM192" i="14"/>
  <c r="EA192" i="14"/>
  <c r="DR192" i="14"/>
  <c r="DJ192" i="14"/>
  <c r="DB192" i="14"/>
  <c r="CT192" i="14"/>
  <c r="CL192" i="14"/>
  <c r="CD192" i="14"/>
  <c r="BV192" i="14"/>
  <c r="BN192" i="14"/>
  <c r="BF192" i="14"/>
  <c r="AX192" i="14"/>
  <c r="AP192" i="14"/>
  <c r="AH192" i="14"/>
  <c r="Z192" i="14"/>
  <c r="R192" i="14"/>
  <c r="EK192" i="14"/>
  <c r="DZ192" i="14"/>
  <c r="DQ192" i="14"/>
  <c r="DI192" i="14"/>
  <c r="DA192" i="14"/>
  <c r="CS192" i="14"/>
  <c r="CK192" i="14"/>
  <c r="CC192" i="14"/>
  <c r="BU192" i="14"/>
  <c r="BM192" i="14"/>
  <c r="BE192" i="14"/>
  <c r="AW192" i="14"/>
  <c r="AO192" i="14"/>
  <c r="AG192" i="14"/>
  <c r="Y192" i="14"/>
  <c r="Q192" i="14"/>
  <c r="EJ192" i="14"/>
  <c r="DY192" i="14"/>
  <c r="DP192" i="14"/>
  <c r="DH192" i="14"/>
  <c r="CZ192" i="14"/>
  <c r="CR192" i="14"/>
  <c r="CJ192" i="14"/>
  <c r="CB192" i="14"/>
  <c r="BT192" i="14"/>
  <c r="BL192" i="14"/>
  <c r="BD192" i="14"/>
  <c r="AV192" i="14"/>
  <c r="AN192" i="14"/>
  <c r="AF192" i="14"/>
  <c r="X192" i="14"/>
  <c r="P192" i="14"/>
  <c r="EG192" i="14"/>
  <c r="DX192" i="14"/>
  <c r="DO192" i="14"/>
  <c r="DG192" i="14"/>
  <c r="CY192" i="14"/>
  <c r="CQ192" i="14"/>
  <c r="CI192" i="14"/>
  <c r="CA192" i="14"/>
  <c r="BS192" i="14"/>
  <c r="BK192" i="14"/>
  <c r="BC192" i="14"/>
  <c r="AU192" i="14"/>
  <c r="AM192" i="14"/>
  <c r="AE192" i="14"/>
  <c r="W192" i="14"/>
  <c r="EF192" i="14"/>
  <c r="DW192" i="14"/>
  <c r="DN192" i="14"/>
  <c r="DF192" i="14"/>
  <c r="CX192" i="14"/>
  <c r="CP192" i="14"/>
  <c r="CH192" i="14"/>
  <c r="BZ192" i="14"/>
  <c r="BR192" i="14"/>
  <c r="BJ192" i="14"/>
  <c r="BB192" i="14"/>
  <c r="AT192" i="14"/>
  <c r="AL192" i="14"/>
  <c r="AD192" i="14"/>
  <c r="V192" i="14"/>
  <c r="N192" i="14"/>
  <c r="EE192" i="14"/>
  <c r="DU192" i="14"/>
  <c r="DM192" i="14"/>
  <c r="DE192" i="14"/>
  <c r="CW192" i="14"/>
  <c r="CO192" i="14"/>
  <c r="CG192" i="14"/>
  <c r="BY192" i="14"/>
  <c r="BQ192" i="14"/>
  <c r="BI192" i="14"/>
  <c r="BA192" i="14"/>
  <c r="AS192" i="14"/>
  <c r="AK192" i="14"/>
  <c r="AC192" i="14"/>
  <c r="U192" i="14"/>
  <c r="EJ220" i="14"/>
  <c r="EB220" i="14"/>
  <c r="DT220" i="14"/>
  <c r="DL220" i="14"/>
  <c r="DD220" i="14"/>
  <c r="CV220" i="14"/>
  <c r="CN220" i="14"/>
  <c r="CF220" i="14"/>
  <c r="BX220" i="14"/>
  <c r="BP220" i="14"/>
  <c r="BH220" i="14"/>
  <c r="AZ220" i="14"/>
  <c r="AR220" i="14"/>
  <c r="AJ220" i="14"/>
  <c r="AB220" i="14"/>
  <c r="T220" i="14"/>
  <c r="EI220" i="14"/>
  <c r="EA220" i="14"/>
  <c r="DS220" i="14"/>
  <c r="DK220" i="14"/>
  <c r="DC220" i="14"/>
  <c r="CU220" i="14"/>
  <c r="CM220" i="14"/>
  <c r="CE220" i="14"/>
  <c r="BW220" i="14"/>
  <c r="BO220" i="14"/>
  <c r="BG220" i="14"/>
  <c r="AY220" i="14"/>
  <c r="AQ220" i="14"/>
  <c r="AI220" i="14"/>
  <c r="AA220" i="14"/>
  <c r="S220" i="14"/>
  <c r="EH220" i="14"/>
  <c r="DZ220" i="14"/>
  <c r="DR220" i="14"/>
  <c r="DJ220" i="14"/>
  <c r="DB220" i="14"/>
  <c r="CT220" i="14"/>
  <c r="CL220" i="14"/>
  <c r="CD220" i="14"/>
  <c r="BV220" i="14"/>
  <c r="BN220" i="14"/>
  <c r="BF220" i="14"/>
  <c r="AX220" i="14"/>
  <c r="AP220" i="14"/>
  <c r="AH220" i="14"/>
  <c r="Z220" i="14"/>
  <c r="R220" i="14"/>
  <c r="EG220" i="14"/>
  <c r="DY220" i="14"/>
  <c r="DQ220" i="14"/>
  <c r="DI220" i="14"/>
  <c r="DA220" i="14"/>
  <c r="CS220" i="14"/>
  <c r="CK220" i="14"/>
  <c r="CC220" i="14"/>
  <c r="BU220" i="14"/>
  <c r="BM220" i="14"/>
  <c r="BE220" i="14"/>
  <c r="AW220" i="14"/>
  <c r="AO220" i="14"/>
  <c r="AG220" i="14"/>
  <c r="Y220" i="14"/>
  <c r="Q220" i="14"/>
  <c r="EF220" i="14"/>
  <c r="DX220" i="14"/>
  <c r="DP220" i="14"/>
  <c r="DH220" i="14"/>
  <c r="CZ220" i="14"/>
  <c r="CR220" i="14"/>
  <c r="CJ220" i="14"/>
  <c r="CB220" i="14"/>
  <c r="BT220" i="14"/>
  <c r="BL220" i="14"/>
  <c r="BD220" i="14"/>
  <c r="AV220" i="14"/>
  <c r="AN220" i="14"/>
  <c r="AF220" i="14"/>
  <c r="X220" i="14"/>
  <c r="P220" i="14"/>
  <c r="EM220" i="14"/>
  <c r="EE220" i="14"/>
  <c r="DW220" i="14"/>
  <c r="DO220" i="14"/>
  <c r="DG220" i="14"/>
  <c r="CY220" i="14"/>
  <c r="CQ220" i="14"/>
  <c r="CI220" i="14"/>
  <c r="CA220" i="14"/>
  <c r="BS220" i="14"/>
  <c r="BK220" i="14"/>
  <c r="BC220" i="14"/>
  <c r="AU220" i="14"/>
  <c r="AM220" i="14"/>
  <c r="AE220" i="14"/>
  <c r="W220" i="14"/>
  <c r="EL220" i="14"/>
  <c r="ED220" i="14"/>
  <c r="DV220" i="14"/>
  <c r="DN220" i="14"/>
  <c r="DF220" i="14"/>
  <c r="CX220" i="14"/>
  <c r="CP220" i="14"/>
  <c r="CH220" i="14"/>
  <c r="BZ220" i="14"/>
  <c r="BR220" i="14"/>
  <c r="BJ220" i="14"/>
  <c r="BB220" i="14"/>
  <c r="AT220" i="14"/>
  <c r="AL220" i="14"/>
  <c r="AD220" i="14"/>
  <c r="V220" i="14"/>
  <c r="N220" i="14"/>
  <c r="EK220" i="14"/>
  <c r="EC220" i="14"/>
  <c r="DU220" i="14"/>
  <c r="DM220" i="14"/>
  <c r="DE220" i="14"/>
  <c r="CW220" i="14"/>
  <c r="CO220" i="14"/>
  <c r="CG220" i="14"/>
  <c r="BY220" i="14"/>
  <c r="BQ220" i="14"/>
  <c r="BI220" i="14"/>
  <c r="BA220" i="14"/>
  <c r="AS220" i="14"/>
  <c r="AK220" i="14"/>
  <c r="AC220" i="14"/>
  <c r="U220" i="14"/>
  <c r="EL243" i="14"/>
  <c r="ED243" i="14"/>
  <c r="DV243" i="14"/>
  <c r="DN243" i="14"/>
  <c r="DF243" i="14"/>
  <c r="CX243" i="14"/>
  <c r="CP243" i="14"/>
  <c r="CH243" i="14"/>
  <c r="BZ243" i="14"/>
  <c r="BR243" i="14"/>
  <c r="BJ243" i="14"/>
  <c r="BB243" i="14"/>
  <c r="AT243" i="14"/>
  <c r="AL243" i="14"/>
  <c r="AD243" i="14"/>
  <c r="V243" i="14"/>
  <c r="N243" i="14"/>
  <c r="EK243" i="14"/>
  <c r="EC243" i="14"/>
  <c r="DU243" i="14"/>
  <c r="DM243" i="14"/>
  <c r="DE243" i="14"/>
  <c r="CW243" i="14"/>
  <c r="CO243" i="14"/>
  <c r="CG243" i="14"/>
  <c r="BY243" i="14"/>
  <c r="BQ243" i="14"/>
  <c r="BI243" i="14"/>
  <c r="BA243" i="14"/>
  <c r="AS243" i="14"/>
  <c r="AK243" i="14"/>
  <c r="AC243" i="14"/>
  <c r="U243" i="14"/>
  <c r="EJ243" i="14"/>
  <c r="EB243" i="14"/>
  <c r="DT243" i="14"/>
  <c r="DL243" i="14"/>
  <c r="DD243" i="14"/>
  <c r="CV243" i="14"/>
  <c r="CN243" i="14"/>
  <c r="CF243" i="14"/>
  <c r="BX243" i="14"/>
  <c r="BP243" i="14"/>
  <c r="BH243" i="14"/>
  <c r="AZ243" i="14"/>
  <c r="AR243" i="14"/>
  <c r="AJ243" i="14"/>
  <c r="AB243" i="14"/>
  <c r="T243" i="14"/>
  <c r="EI243" i="14"/>
  <c r="EA243" i="14"/>
  <c r="DS243" i="14"/>
  <c r="DK243" i="14"/>
  <c r="DC243" i="14"/>
  <c r="CU243" i="14"/>
  <c r="CM243" i="14"/>
  <c r="CE243" i="14"/>
  <c r="BW243" i="14"/>
  <c r="BO243" i="14"/>
  <c r="BG243" i="14"/>
  <c r="AY243" i="14"/>
  <c r="AQ243" i="14"/>
  <c r="AI243" i="14"/>
  <c r="AA243" i="14"/>
  <c r="S243" i="14"/>
  <c r="EH243" i="14"/>
  <c r="DZ243" i="14"/>
  <c r="DR243" i="14"/>
  <c r="DJ243" i="14"/>
  <c r="DB243" i="14"/>
  <c r="CT243" i="14"/>
  <c r="CL243" i="14"/>
  <c r="CD243" i="14"/>
  <c r="BV243" i="14"/>
  <c r="BN243" i="14"/>
  <c r="BF243" i="14"/>
  <c r="AX243" i="14"/>
  <c r="AP243" i="14"/>
  <c r="AH243" i="14"/>
  <c r="Z243" i="14"/>
  <c r="R243" i="14"/>
  <c r="EG243" i="14"/>
  <c r="DY243" i="14"/>
  <c r="DQ243" i="14"/>
  <c r="DI243" i="14"/>
  <c r="DA243" i="14"/>
  <c r="CS243" i="14"/>
  <c r="CK243" i="14"/>
  <c r="CC243" i="14"/>
  <c r="BU243" i="14"/>
  <c r="BM243" i="14"/>
  <c r="BE243" i="14"/>
  <c r="AW243" i="14"/>
  <c r="AO243" i="14"/>
  <c r="AG243" i="14"/>
  <c r="Y243" i="14"/>
  <c r="Q243" i="14"/>
  <c r="EF243" i="14"/>
  <c r="DX243" i="14"/>
  <c r="DP243" i="14"/>
  <c r="DH243" i="14"/>
  <c r="CZ243" i="14"/>
  <c r="CR243" i="14"/>
  <c r="CJ243" i="14"/>
  <c r="CB243" i="14"/>
  <c r="BT243" i="14"/>
  <c r="BL243" i="14"/>
  <c r="BD243" i="14"/>
  <c r="AV243" i="14"/>
  <c r="AN243" i="14"/>
  <c r="AF243" i="14"/>
  <c r="X243" i="14"/>
  <c r="P243" i="14"/>
  <c r="EM243" i="14"/>
  <c r="EE243" i="14"/>
  <c r="DW243" i="14"/>
  <c r="DO243" i="14"/>
  <c r="DG243" i="14"/>
  <c r="CY243" i="14"/>
  <c r="CQ243" i="14"/>
  <c r="CI243" i="14"/>
  <c r="CA243" i="14"/>
  <c r="BS243" i="14"/>
  <c r="BK243" i="14"/>
  <c r="BC243" i="14"/>
  <c r="AU243" i="14"/>
  <c r="AM243" i="14"/>
  <c r="AE243" i="14"/>
  <c r="W243" i="14"/>
  <c r="EM155" i="14"/>
  <c r="EE155" i="14"/>
  <c r="DW155" i="14"/>
  <c r="DO155" i="14"/>
  <c r="DG155" i="14"/>
  <c r="CY155" i="14"/>
  <c r="CQ155" i="14"/>
  <c r="EL155" i="14"/>
  <c r="ED155" i="14"/>
  <c r="DV155" i="14"/>
  <c r="DN155" i="14"/>
  <c r="DF155" i="14"/>
  <c r="CX155" i="14"/>
  <c r="CP155" i="14"/>
  <c r="EI155" i="14"/>
  <c r="EA155" i="14"/>
  <c r="DS155" i="14"/>
  <c r="DK155" i="14"/>
  <c r="DC155" i="14"/>
  <c r="CU155" i="14"/>
  <c r="EH155" i="14"/>
  <c r="DZ155" i="14"/>
  <c r="DR155" i="14"/>
  <c r="DJ155" i="14"/>
  <c r="DB155" i="14"/>
  <c r="CT155" i="14"/>
  <c r="DX155" i="14"/>
  <c r="DH155" i="14"/>
  <c r="CR155" i="14"/>
  <c r="CH155" i="14"/>
  <c r="BZ155" i="14"/>
  <c r="BR155" i="14"/>
  <c r="BJ155" i="14"/>
  <c r="BB155" i="14"/>
  <c r="AT155" i="14"/>
  <c r="AL155" i="14"/>
  <c r="AD155" i="14"/>
  <c r="V155" i="14"/>
  <c r="N155" i="14"/>
  <c r="EK155" i="14"/>
  <c r="DU155" i="14"/>
  <c r="DE155" i="14"/>
  <c r="CO155" i="14"/>
  <c r="CG155" i="14"/>
  <c r="BY155" i="14"/>
  <c r="BQ155" i="14"/>
  <c r="BI155" i="14"/>
  <c r="BA155" i="14"/>
  <c r="AS155" i="14"/>
  <c r="AK155" i="14"/>
  <c r="AC155" i="14"/>
  <c r="U155" i="14"/>
  <c r="EJ155" i="14"/>
  <c r="DT155" i="14"/>
  <c r="DD155" i="14"/>
  <c r="CN155" i="14"/>
  <c r="CF155" i="14"/>
  <c r="BX155" i="14"/>
  <c r="BP155" i="14"/>
  <c r="BH155" i="14"/>
  <c r="AZ155" i="14"/>
  <c r="AR155" i="14"/>
  <c r="AJ155" i="14"/>
  <c r="AB155" i="14"/>
  <c r="T155" i="14"/>
  <c r="EG155" i="14"/>
  <c r="DQ155" i="14"/>
  <c r="DA155" i="14"/>
  <c r="CM155" i="14"/>
  <c r="CE155" i="14"/>
  <c r="BW155" i="14"/>
  <c r="BO155" i="14"/>
  <c r="BG155" i="14"/>
  <c r="AY155" i="14"/>
  <c r="AQ155" i="14"/>
  <c r="AI155" i="14"/>
  <c r="AA155" i="14"/>
  <c r="S155" i="14"/>
  <c r="EF155" i="14"/>
  <c r="DP155" i="14"/>
  <c r="CZ155" i="14"/>
  <c r="CL155" i="14"/>
  <c r="CD155" i="14"/>
  <c r="BV155" i="14"/>
  <c r="BN155" i="14"/>
  <c r="BF155" i="14"/>
  <c r="AX155" i="14"/>
  <c r="AP155" i="14"/>
  <c r="AH155" i="14"/>
  <c r="Z155" i="14"/>
  <c r="R155" i="14"/>
  <c r="EC155" i="14"/>
  <c r="DM155" i="14"/>
  <c r="CW155" i="14"/>
  <c r="CK155" i="14"/>
  <c r="CC155" i="14"/>
  <c r="BU155" i="14"/>
  <c r="BM155" i="14"/>
  <c r="BE155" i="14"/>
  <c r="AW155" i="14"/>
  <c r="AO155" i="14"/>
  <c r="AG155" i="14"/>
  <c r="Y155" i="14"/>
  <c r="Q155" i="14"/>
  <c r="EB155" i="14"/>
  <c r="DL155" i="14"/>
  <c r="CV155" i="14"/>
  <c r="CJ155" i="14"/>
  <c r="CB155" i="14"/>
  <c r="BT155" i="14"/>
  <c r="BL155" i="14"/>
  <c r="BD155" i="14"/>
  <c r="AV155" i="14"/>
  <c r="AN155" i="14"/>
  <c r="AF155" i="14"/>
  <c r="X155" i="14"/>
  <c r="P155" i="14"/>
  <c r="DY155" i="14"/>
  <c r="DI155" i="14"/>
  <c r="CS155" i="14"/>
  <c r="CI155" i="14"/>
  <c r="CA155" i="14"/>
  <c r="BS155" i="14"/>
  <c r="BK155" i="14"/>
  <c r="BC155" i="14"/>
  <c r="AU155" i="14"/>
  <c r="AM155" i="14"/>
  <c r="AE155" i="14"/>
  <c r="W155" i="14"/>
  <c r="EF199" i="14"/>
  <c r="DX199" i="14"/>
  <c r="DP199" i="14"/>
  <c r="DH199" i="14"/>
  <c r="CZ199" i="14"/>
  <c r="CR199" i="14"/>
  <c r="CJ199" i="14"/>
  <c r="CB199" i="14"/>
  <c r="BT199" i="14"/>
  <c r="BL199" i="14"/>
  <c r="BD199" i="14"/>
  <c r="AV199" i="14"/>
  <c r="AN199" i="14"/>
  <c r="AF199" i="14"/>
  <c r="X199" i="14"/>
  <c r="P199" i="14"/>
  <c r="EM199" i="14"/>
  <c r="EE199" i="14"/>
  <c r="DW199" i="14"/>
  <c r="DO199" i="14"/>
  <c r="DG199" i="14"/>
  <c r="CY199" i="14"/>
  <c r="CQ199" i="14"/>
  <c r="CI199" i="14"/>
  <c r="CA199" i="14"/>
  <c r="BS199" i="14"/>
  <c r="BK199" i="14"/>
  <c r="BC199" i="14"/>
  <c r="AU199" i="14"/>
  <c r="AM199" i="14"/>
  <c r="AE199" i="14"/>
  <c r="W199" i="14"/>
  <c r="EL199" i="14"/>
  <c r="ED199" i="14"/>
  <c r="DV199" i="14"/>
  <c r="DN199" i="14"/>
  <c r="DF199" i="14"/>
  <c r="CX199" i="14"/>
  <c r="CP199" i="14"/>
  <c r="CH199" i="14"/>
  <c r="BZ199" i="14"/>
  <c r="BR199" i="14"/>
  <c r="BJ199" i="14"/>
  <c r="BB199" i="14"/>
  <c r="AT199" i="14"/>
  <c r="AL199" i="14"/>
  <c r="AD199" i="14"/>
  <c r="V199" i="14"/>
  <c r="N199" i="14"/>
  <c r="EK199" i="14"/>
  <c r="EC199" i="14"/>
  <c r="DU199" i="14"/>
  <c r="DM199" i="14"/>
  <c r="DE199" i="14"/>
  <c r="CW199" i="14"/>
  <c r="CO199" i="14"/>
  <c r="CG199" i="14"/>
  <c r="BY199" i="14"/>
  <c r="BQ199" i="14"/>
  <c r="BI199" i="14"/>
  <c r="BA199" i="14"/>
  <c r="AS199" i="14"/>
  <c r="AK199" i="14"/>
  <c r="AC199" i="14"/>
  <c r="U199" i="14"/>
  <c r="EJ199" i="14"/>
  <c r="EB199" i="14"/>
  <c r="DT199" i="14"/>
  <c r="DL199" i="14"/>
  <c r="DD199" i="14"/>
  <c r="CV199" i="14"/>
  <c r="CN199" i="14"/>
  <c r="CF199" i="14"/>
  <c r="BX199" i="14"/>
  <c r="BP199" i="14"/>
  <c r="BH199" i="14"/>
  <c r="AZ199" i="14"/>
  <c r="AR199" i="14"/>
  <c r="AJ199" i="14"/>
  <c r="AB199" i="14"/>
  <c r="T199" i="14"/>
  <c r="EI199" i="14"/>
  <c r="EA199" i="14"/>
  <c r="DS199" i="14"/>
  <c r="DK199" i="14"/>
  <c r="DC199" i="14"/>
  <c r="CU199" i="14"/>
  <c r="CM199" i="14"/>
  <c r="CE199" i="14"/>
  <c r="BW199" i="14"/>
  <c r="BO199" i="14"/>
  <c r="BG199" i="14"/>
  <c r="AY199" i="14"/>
  <c r="AQ199" i="14"/>
  <c r="AI199" i="14"/>
  <c r="AA199" i="14"/>
  <c r="S199" i="14"/>
  <c r="EH199" i="14"/>
  <c r="DZ199" i="14"/>
  <c r="DR199" i="14"/>
  <c r="DJ199" i="14"/>
  <c r="DB199" i="14"/>
  <c r="CT199" i="14"/>
  <c r="CL199" i="14"/>
  <c r="CD199" i="14"/>
  <c r="BV199" i="14"/>
  <c r="BN199" i="14"/>
  <c r="BF199" i="14"/>
  <c r="AX199" i="14"/>
  <c r="AP199" i="14"/>
  <c r="AH199" i="14"/>
  <c r="Z199" i="14"/>
  <c r="R199" i="14"/>
  <c r="CC199" i="14"/>
  <c r="Q199" i="14"/>
  <c r="EG199" i="14"/>
  <c r="BU199" i="14"/>
  <c r="DY199" i="14"/>
  <c r="BM199" i="14"/>
  <c r="DQ199" i="14"/>
  <c r="BE199" i="14"/>
  <c r="DI199" i="14"/>
  <c r="AW199" i="14"/>
  <c r="DA199" i="14"/>
  <c r="AO199" i="14"/>
  <c r="CS199" i="14"/>
  <c r="AG199" i="14"/>
  <c r="CK199" i="14"/>
  <c r="Y199" i="14"/>
  <c r="T90" i="14"/>
  <c r="S90" i="14"/>
  <c r="D627" i="14"/>
  <c r="C628" i="14"/>
  <c r="T75" i="14"/>
  <c r="S75" i="14"/>
  <c r="T43" i="14"/>
  <c r="S43" i="14"/>
  <c r="T94" i="14"/>
  <c r="S94" i="14"/>
  <c r="T84" i="14"/>
  <c r="S84" i="14"/>
  <c r="T91" i="14"/>
  <c r="S91" i="14"/>
  <c r="T59" i="14"/>
  <c r="S59" i="14"/>
  <c r="T89" i="14"/>
  <c r="S89" i="14"/>
  <c r="T73" i="14"/>
  <c r="S73" i="14"/>
  <c r="S57" i="14"/>
  <c r="T57" i="14"/>
  <c r="T41" i="14"/>
  <c r="S41" i="14"/>
  <c r="U16" i="14"/>
  <c r="M82" i="14" s="1"/>
  <c r="U18" i="14"/>
  <c r="U17" i="14"/>
  <c r="T71" i="14"/>
  <c r="S71" i="14"/>
  <c r="T55" i="14"/>
  <c r="S55" i="14"/>
  <c r="T39" i="14"/>
  <c r="S39" i="14"/>
  <c r="T86" i="14"/>
  <c r="S86" i="14"/>
  <c r="C103" i="14"/>
  <c r="D102" i="14"/>
  <c r="T85" i="14"/>
  <c r="S85" i="14"/>
  <c r="T69" i="14"/>
  <c r="S69" i="14"/>
  <c r="S53" i="14"/>
  <c r="T53" i="14"/>
  <c r="S37" i="14"/>
  <c r="T37" i="14"/>
  <c r="E101" i="14"/>
  <c r="G101" i="14" s="1"/>
  <c r="T88" i="14"/>
  <c r="S88" i="14"/>
  <c r="T87" i="14"/>
  <c r="S87" i="14"/>
  <c r="T67" i="14"/>
  <c r="S67" i="14"/>
  <c r="S35" i="14"/>
  <c r="T35" i="14"/>
  <c r="T92" i="14"/>
  <c r="S92" i="14"/>
  <c r="T83" i="14"/>
  <c r="S83" i="14"/>
  <c r="T51" i="14"/>
  <c r="S51" i="14"/>
  <c r="T81" i="14"/>
  <c r="S81" i="14"/>
  <c r="T65" i="14"/>
  <c r="S65" i="14"/>
  <c r="S49" i="14"/>
  <c r="T49" i="14"/>
  <c r="C362" i="14"/>
  <c r="C363" i="14" s="1"/>
  <c r="C364" i="14" s="1"/>
  <c r="C365" i="14" s="1"/>
  <c r="C366" i="14" s="1"/>
  <c r="C367" i="14" s="1"/>
  <c r="C368" i="14" s="1"/>
  <c r="C369" i="14" s="1"/>
  <c r="C370" i="14" s="1"/>
  <c r="C371" i="14" s="1"/>
  <c r="C372" i="14" s="1"/>
  <c r="C373" i="14" s="1"/>
  <c r="C374" i="14" s="1"/>
  <c r="C375" i="14" s="1"/>
  <c r="C376" i="14" s="1"/>
  <c r="C377" i="14" s="1"/>
  <c r="C378" i="14" s="1"/>
  <c r="C379" i="14" s="1"/>
  <c r="C380" i="14" s="1"/>
  <c r="C381" i="14" s="1"/>
  <c r="C382" i="14" s="1"/>
  <c r="C383" i="14" s="1"/>
  <c r="C384" i="14" s="1"/>
  <c r="C385" i="14" s="1"/>
  <c r="C386" i="14" s="1"/>
  <c r="C387" i="14" s="1"/>
  <c r="C388" i="14" s="1"/>
  <c r="C389" i="14" s="1"/>
  <c r="C390" i="14" s="1"/>
  <c r="C391" i="14" s="1"/>
  <c r="C392" i="14" s="1"/>
  <c r="C393" i="14" s="1"/>
  <c r="C394" i="14" s="1"/>
  <c r="C395" i="14" s="1"/>
  <c r="C396" i="14" s="1"/>
  <c r="C397" i="14" s="1"/>
  <c r="C398" i="14" s="1"/>
  <c r="C399" i="14" s="1"/>
  <c r="C400" i="14" s="1"/>
  <c r="C401" i="14" s="1"/>
  <c r="C402" i="14" s="1"/>
  <c r="C403" i="14" s="1"/>
  <c r="C404" i="14" s="1"/>
  <c r="C405" i="14" s="1"/>
  <c r="C406" i="14" s="1"/>
  <c r="C407" i="14" s="1"/>
  <c r="C408" i="14" s="1"/>
  <c r="C409" i="14" s="1"/>
  <c r="C410" i="14" s="1"/>
  <c r="C411" i="14" s="1"/>
  <c r="C412" i="14" s="1"/>
  <c r="C413" i="14" s="1"/>
  <c r="C414" i="14" s="1"/>
  <c r="C415" i="14" s="1"/>
  <c r="C416" i="14" s="1"/>
  <c r="C417" i="14" s="1"/>
  <c r="C418" i="14" s="1"/>
  <c r="C419" i="14" s="1"/>
  <c r="C420" i="14" s="1"/>
  <c r="C421" i="14" s="1"/>
  <c r="C422" i="14" s="1"/>
  <c r="C423" i="14" s="1"/>
  <c r="C424" i="14" s="1"/>
  <c r="C425" i="14" s="1"/>
  <c r="C426" i="14" s="1"/>
  <c r="C427" i="14" s="1"/>
  <c r="C428" i="14" s="1"/>
  <c r="C429" i="14" s="1"/>
  <c r="C430" i="14" s="1"/>
  <c r="C431" i="14" s="1"/>
  <c r="C432" i="14" s="1"/>
  <c r="C433" i="14" s="1"/>
  <c r="C434" i="14" s="1"/>
  <c r="C435" i="14" s="1"/>
  <c r="C436" i="14" s="1"/>
  <c r="C437" i="14" s="1"/>
  <c r="C438" i="14" s="1"/>
  <c r="C439" i="14" s="1"/>
  <c r="C440" i="14" s="1"/>
  <c r="C441" i="14" s="1"/>
  <c r="C442" i="14" s="1"/>
  <c r="C443" i="14" s="1"/>
  <c r="C444" i="14" s="1"/>
  <c r="C445" i="14" s="1"/>
  <c r="C446" i="14" s="1"/>
  <c r="C447" i="14" s="1"/>
  <c r="C448" i="14" s="1"/>
  <c r="C449" i="14" s="1"/>
  <c r="C450" i="14" s="1"/>
  <c r="C451" i="14" s="1"/>
  <c r="C452" i="14" s="1"/>
  <c r="C453" i="14" s="1"/>
  <c r="C454" i="14" s="1"/>
  <c r="C455" i="14" s="1"/>
  <c r="C456" i="14" s="1"/>
  <c r="C457" i="14" s="1"/>
  <c r="C458" i="14" s="1"/>
  <c r="C459" i="14" s="1"/>
  <c r="C460" i="14" s="1"/>
  <c r="C461" i="14" s="1"/>
  <c r="C462" i="14" s="1"/>
  <c r="C463" i="14" s="1"/>
  <c r="C464" i="14" s="1"/>
  <c r="C465" i="14" s="1"/>
  <c r="C466" i="14" s="1"/>
  <c r="C467" i="14" s="1"/>
  <c r="C468" i="14" s="1"/>
  <c r="C469" i="14" s="1"/>
  <c r="C470" i="14" s="1"/>
  <c r="C471" i="14" s="1"/>
  <c r="C472" i="14" s="1"/>
  <c r="C473" i="14" s="1"/>
  <c r="C474" i="14" s="1"/>
  <c r="C475" i="14" s="1"/>
  <c r="C476" i="14" s="1"/>
  <c r="C477" i="14" s="1"/>
  <c r="C478" i="14" s="1"/>
  <c r="C479" i="14" s="1"/>
  <c r="C480" i="14" s="1"/>
  <c r="C481" i="14" s="1"/>
  <c r="C482" i="14" s="1"/>
  <c r="C483" i="14" s="1"/>
  <c r="C484" i="14" s="1"/>
  <c r="C485" i="14" s="1"/>
  <c r="C486" i="14" s="1"/>
  <c r="C487" i="14" s="1"/>
  <c r="C488" i="14" s="1"/>
  <c r="C489" i="14" s="1"/>
  <c r="C490" i="14" s="1"/>
  <c r="C491" i="14" s="1"/>
  <c r="C492" i="14" s="1"/>
  <c r="C493" i="14" s="1"/>
  <c r="C494" i="14" s="1"/>
  <c r="C495" i="14" s="1"/>
  <c r="C496" i="14" s="1"/>
  <c r="C497" i="14" s="1"/>
  <c r="C498" i="14" s="1"/>
  <c r="C499" i="14" s="1"/>
  <c r="C500" i="14" s="1"/>
  <c r="C501" i="14" s="1"/>
  <c r="C502" i="14" s="1"/>
  <c r="C503" i="14" s="1"/>
  <c r="C504" i="14" s="1"/>
  <c r="C505" i="14" s="1"/>
  <c r="C506" i="14" s="1"/>
  <c r="C507" i="14" s="1"/>
  <c r="C508" i="14" s="1"/>
  <c r="C509" i="14" s="1"/>
  <c r="C510" i="14" s="1"/>
  <c r="C511" i="14" s="1"/>
  <c r="C512" i="14" s="1"/>
  <c r="C513" i="14" s="1"/>
  <c r="C514" i="14" s="1"/>
  <c r="C515" i="14" s="1"/>
  <c r="C516" i="14" s="1"/>
  <c r="C517" i="14" s="1"/>
  <c r="C518" i="14" s="1"/>
  <c r="C519" i="14" s="1"/>
  <c r="C520" i="14" s="1"/>
  <c r="C521" i="14" s="1"/>
  <c r="C522" i="14" s="1"/>
  <c r="C523" i="14" s="1"/>
  <c r="C524" i="14" s="1"/>
  <c r="C525" i="14" s="1"/>
  <c r="C526" i="14" s="1"/>
  <c r="C527" i="14" s="1"/>
  <c r="C528" i="14" s="1"/>
  <c r="C529" i="14" s="1"/>
  <c r="C530" i="14" s="1"/>
  <c r="C531" i="14" s="1"/>
  <c r="C532" i="14" s="1"/>
  <c r="C533" i="14" s="1"/>
  <c r="C534" i="14" s="1"/>
  <c r="C535" i="14" s="1"/>
  <c r="C536" i="14" s="1"/>
  <c r="C537" i="14" s="1"/>
  <c r="C538" i="14" s="1"/>
  <c r="C539" i="14" s="1"/>
  <c r="C540" i="14" s="1"/>
  <c r="C541" i="14" s="1"/>
  <c r="C542" i="14" s="1"/>
  <c r="C543" i="14" s="1"/>
  <c r="C544" i="14" s="1"/>
  <c r="C545" i="14" s="1"/>
  <c r="C546" i="14" s="1"/>
  <c r="C547" i="14" s="1"/>
  <c r="C548" i="14" s="1"/>
  <c r="C549" i="14" s="1"/>
  <c r="C550" i="14" s="1"/>
  <c r="C551" i="14" s="1"/>
  <c r="C552" i="14" s="1"/>
  <c r="C553" i="14" s="1"/>
  <c r="C554" i="14" s="1"/>
  <c r="C555" i="14" s="1"/>
  <c r="C556" i="14" s="1"/>
  <c r="C557" i="14" s="1"/>
  <c r="C558" i="14" s="1"/>
  <c r="C559" i="14" s="1"/>
  <c r="C560" i="14" s="1"/>
  <c r="C561" i="14" s="1"/>
  <c r="C562" i="14" s="1"/>
  <c r="C563" i="14" s="1"/>
  <c r="C564" i="14" s="1"/>
  <c r="C565" i="14" s="1"/>
  <c r="C566" i="14" s="1"/>
  <c r="C567" i="14" s="1"/>
  <c r="C568" i="14" s="1"/>
  <c r="C569" i="14" s="1"/>
  <c r="C570" i="14" s="1"/>
  <c r="C571" i="14" s="1"/>
  <c r="C572" i="14" s="1"/>
  <c r="C573" i="14" s="1"/>
  <c r="C574" i="14" s="1"/>
  <c r="C575" i="14" s="1"/>
  <c r="C576" i="14" s="1"/>
  <c r="C577" i="14" s="1"/>
  <c r="C578" i="14" s="1"/>
  <c r="C579" i="14" s="1"/>
  <c r="C580" i="14" s="1"/>
  <c r="C581" i="14" s="1"/>
  <c r="C582" i="14" s="1"/>
  <c r="C583" i="14" s="1"/>
  <c r="C584" i="14" s="1"/>
  <c r="C585" i="14" s="1"/>
  <c r="C586" i="14" s="1"/>
  <c r="C587" i="14" s="1"/>
  <c r="C588" i="14" s="1"/>
  <c r="C589" i="14" s="1"/>
  <c r="C590" i="14" s="1"/>
  <c r="C591" i="14" s="1"/>
  <c r="C592" i="14" s="1"/>
  <c r="C593" i="14" s="1"/>
  <c r="C594" i="14" s="1"/>
  <c r="C595" i="14" s="1"/>
  <c r="C596" i="14" s="1"/>
  <c r="C597" i="14" s="1"/>
  <c r="C598" i="14" s="1"/>
  <c r="C599" i="14" s="1"/>
  <c r="C600" i="14" s="1"/>
  <c r="C601" i="14" s="1"/>
  <c r="C602" i="14" s="1"/>
  <c r="C603" i="14" s="1"/>
  <c r="C604" i="14" s="1"/>
  <c r="C605" i="14" s="1"/>
  <c r="C606" i="14" s="1"/>
  <c r="C607" i="14" s="1"/>
  <c r="C608" i="14" s="1"/>
  <c r="C609" i="14" s="1"/>
  <c r="C610" i="14" s="1"/>
  <c r="C611" i="14" s="1"/>
  <c r="C612" i="14" s="1"/>
  <c r="C613" i="14" s="1"/>
  <c r="C614" i="14" s="1"/>
  <c r="C615" i="14" s="1"/>
  <c r="C616" i="14" s="1"/>
  <c r="C617" i="14" s="1"/>
  <c r="A101" i="14"/>
  <c r="A102" i="14" s="1"/>
  <c r="A103" i="14" s="1"/>
  <c r="A104" i="14" s="1"/>
  <c r="A105" i="14" s="1"/>
  <c r="A106" i="14" s="1"/>
  <c r="A107" i="14" s="1"/>
  <c r="A108" i="14" s="1"/>
  <c r="A109" i="14" s="1"/>
  <c r="A110" i="14" s="1"/>
  <c r="A111" i="14" s="1"/>
  <c r="A112" i="14" s="1"/>
  <c r="A113" i="14" s="1"/>
  <c r="A114" i="14" s="1"/>
  <c r="A115" i="14" s="1"/>
  <c r="A116" i="14" s="1"/>
  <c r="A117" i="14" s="1"/>
  <c r="A118" i="14" s="1"/>
  <c r="A119" i="14" s="1"/>
  <c r="A120" i="14" s="1"/>
  <c r="A121" i="14" s="1"/>
  <c r="A122" i="14" s="1"/>
  <c r="A123" i="14" s="1"/>
  <c r="A124" i="14" s="1"/>
  <c r="A125" i="14" s="1"/>
  <c r="A126" i="14" s="1"/>
  <c r="A127" i="14" s="1"/>
  <c r="A128" i="14" s="1"/>
  <c r="A129" i="14" s="1"/>
  <c r="A130" i="14" s="1"/>
  <c r="A131" i="14" s="1"/>
  <c r="A132" i="14" s="1"/>
  <c r="A133" i="14" s="1"/>
  <c r="A134" i="14" s="1"/>
  <c r="A135" i="14" s="1"/>
  <c r="A136" i="14" s="1"/>
  <c r="A137" i="14" s="1"/>
  <c r="A138" i="14" s="1"/>
  <c r="A139" i="14" s="1"/>
  <c r="A140" i="14" s="1"/>
  <c r="A141" i="14" s="1"/>
  <c r="A142" i="14" s="1"/>
  <c r="A143" i="14" s="1"/>
  <c r="A144" i="14" s="1"/>
  <c r="A145" i="14" s="1"/>
  <c r="A146" i="14" s="1"/>
  <c r="A147" i="14" s="1"/>
  <c r="A148" i="14" s="1"/>
  <c r="A149" i="14" s="1"/>
  <c r="A150" i="14" s="1"/>
  <c r="A151" i="14" s="1"/>
  <c r="A152" i="14" s="1"/>
  <c r="A153" i="14" s="1"/>
  <c r="A154" i="14" s="1"/>
  <c r="A155" i="14" s="1"/>
  <c r="A156" i="14" s="1"/>
  <c r="A157" i="14" s="1"/>
  <c r="A158" i="14" s="1"/>
  <c r="A159" i="14" s="1"/>
  <c r="A160" i="14" s="1"/>
  <c r="A161" i="14" s="1"/>
  <c r="A162" i="14" s="1"/>
  <c r="A163" i="14" s="1"/>
  <c r="A164" i="14" s="1"/>
  <c r="A165" i="14" s="1"/>
  <c r="A166" i="14" s="1"/>
  <c r="A167" i="14" s="1"/>
  <c r="A168" i="14" s="1"/>
  <c r="A169" i="14" s="1"/>
  <c r="A170" i="14" s="1"/>
  <c r="A171" i="14" s="1"/>
  <c r="A172" i="14" s="1"/>
  <c r="A173" i="14" s="1"/>
  <c r="A174" i="14" s="1"/>
  <c r="A175" i="14" s="1"/>
  <c r="A176" i="14" s="1"/>
  <c r="A177" i="14" s="1"/>
  <c r="A178" i="14" s="1"/>
  <c r="A179" i="14" s="1"/>
  <c r="A180" i="14" s="1"/>
  <c r="A181" i="14" s="1"/>
  <c r="A182" i="14" s="1"/>
  <c r="A183" i="14" s="1"/>
  <c r="A184" i="14" s="1"/>
  <c r="A185" i="14" s="1"/>
  <c r="A186" i="14" s="1"/>
  <c r="A187" i="14" s="1"/>
  <c r="A188" i="14" s="1"/>
  <c r="A189" i="14" s="1"/>
  <c r="A190" i="14" s="1"/>
  <c r="A191" i="14" s="1"/>
  <c r="A192" i="14" s="1"/>
  <c r="A193" i="14" s="1"/>
  <c r="A194" i="14" s="1"/>
  <c r="A195" i="14" s="1"/>
  <c r="A196" i="14" s="1"/>
  <c r="A197" i="14" s="1"/>
  <c r="A198" i="14" s="1"/>
  <c r="A199" i="14" s="1"/>
  <c r="A200" i="14" s="1"/>
  <c r="A201" i="14" s="1"/>
  <c r="A202" i="14" s="1"/>
  <c r="A203" i="14" s="1"/>
  <c r="A204" i="14" s="1"/>
  <c r="A205" i="14" s="1"/>
  <c r="A206" i="14" s="1"/>
  <c r="A207" i="14" s="1"/>
  <c r="A208" i="14" s="1"/>
  <c r="A209" i="14" s="1"/>
  <c r="A210" i="14" s="1"/>
  <c r="A211" i="14" s="1"/>
  <c r="A212" i="14" s="1"/>
  <c r="A213" i="14" s="1"/>
  <c r="A214" i="14" s="1"/>
  <c r="A215" i="14" s="1"/>
  <c r="A216" i="14" s="1"/>
  <c r="A217" i="14" s="1"/>
  <c r="A218" i="14" s="1"/>
  <c r="A219" i="14" s="1"/>
  <c r="A220" i="14" s="1"/>
  <c r="A221" i="14" s="1"/>
  <c r="A222" i="14" s="1"/>
  <c r="A223" i="14" s="1"/>
  <c r="A224" i="14" s="1"/>
  <c r="A225" i="14" s="1"/>
  <c r="A226" i="14" s="1"/>
  <c r="A227" i="14" s="1"/>
  <c r="A228" i="14" s="1"/>
  <c r="A229" i="14" s="1"/>
  <c r="A230" i="14" s="1"/>
  <c r="A231" i="14" s="1"/>
  <c r="A232" i="14" s="1"/>
  <c r="A233" i="14" s="1"/>
  <c r="A234" i="14" s="1"/>
  <c r="A235" i="14" s="1"/>
  <c r="A236" i="14" s="1"/>
  <c r="A237" i="14" s="1"/>
  <c r="A238" i="14" s="1"/>
  <c r="A239" i="14" s="1"/>
  <c r="A240" i="14" s="1"/>
  <c r="A241" i="14" s="1"/>
  <c r="A242" i="14" s="1"/>
  <c r="A243" i="14" s="1"/>
  <c r="A244" i="14" s="1"/>
  <c r="A245" i="14" s="1"/>
  <c r="A246" i="14" s="1"/>
  <c r="A247" i="14" s="1"/>
  <c r="A248" i="14" s="1"/>
  <c r="A249" i="14" s="1"/>
  <c r="A250" i="14" s="1"/>
  <c r="A251" i="14" s="1"/>
  <c r="A252" i="14" s="1"/>
  <c r="A253" i="14" s="1"/>
  <c r="A254" i="14" s="1"/>
  <c r="A255" i="14" s="1"/>
  <c r="A256" i="14" s="1"/>
  <c r="A257" i="14" s="1"/>
  <c r="A258" i="14" s="1"/>
  <c r="A259" i="14" s="1"/>
  <c r="A260" i="14" s="1"/>
  <c r="A261" i="14" s="1"/>
  <c r="A262" i="14" s="1"/>
  <c r="A263" i="14" s="1"/>
  <c r="A264" i="14" s="1"/>
  <c r="A265" i="14" s="1"/>
  <c r="A266" i="14" s="1"/>
  <c r="A267" i="14" s="1"/>
  <c r="A268" i="14" s="1"/>
  <c r="A269" i="14" s="1"/>
  <c r="A270" i="14" s="1"/>
  <c r="A271" i="14" s="1"/>
  <c r="A272" i="14" s="1"/>
  <c r="A273" i="14" s="1"/>
  <c r="A274" i="14" s="1"/>
  <c r="A275" i="14" s="1"/>
  <c r="A276" i="14" s="1"/>
  <c r="A277" i="14" s="1"/>
  <c r="A278" i="14" s="1"/>
  <c r="A279" i="14" s="1"/>
  <c r="A280" i="14" s="1"/>
  <c r="A281" i="14" s="1"/>
  <c r="A282" i="14" s="1"/>
  <c r="A283" i="14" s="1"/>
  <c r="A284" i="14" s="1"/>
  <c r="A285" i="14" s="1"/>
  <c r="A286" i="14" s="1"/>
  <c r="A287" i="14" s="1"/>
  <c r="A288" i="14" s="1"/>
  <c r="A289" i="14" s="1"/>
  <c r="A290" i="14" s="1"/>
  <c r="A291" i="14" s="1"/>
  <c r="A292" i="14" s="1"/>
  <c r="A293" i="14" s="1"/>
  <c r="A294" i="14" s="1"/>
  <c r="A295" i="14" s="1"/>
  <c r="A296" i="14" s="1"/>
  <c r="A297" i="14" s="1"/>
  <c r="A298" i="14" s="1"/>
  <c r="A299" i="14" s="1"/>
  <c r="A300" i="14" s="1"/>
  <c r="A301" i="14" s="1"/>
  <c r="A302" i="14" s="1"/>
  <c r="A303" i="14" s="1"/>
  <c r="A304" i="14" s="1"/>
  <c r="A305" i="14" s="1"/>
  <c r="A306" i="14" s="1"/>
  <c r="A307" i="14" s="1"/>
  <c r="A308" i="14" s="1"/>
  <c r="A309" i="14" s="1"/>
  <c r="A310" i="14" s="1"/>
  <c r="A311" i="14" s="1"/>
  <c r="A312" i="14" s="1"/>
  <c r="A313" i="14" s="1"/>
  <c r="A314" i="14" s="1"/>
  <c r="A315" i="14" s="1"/>
  <c r="A316" i="14" s="1"/>
  <c r="A317" i="14" s="1"/>
  <c r="A318" i="14" s="1"/>
  <c r="A319" i="14" s="1"/>
  <c r="A320" i="14" s="1"/>
  <c r="A321" i="14" s="1"/>
  <c r="A322" i="14" s="1"/>
  <c r="A323" i="14" s="1"/>
  <c r="A324" i="14" s="1"/>
  <c r="A325" i="14" s="1"/>
  <c r="A326" i="14" s="1"/>
  <c r="A327" i="14" s="1"/>
  <c r="A328" i="14" s="1"/>
  <c r="A329" i="14" s="1"/>
  <c r="A330" i="14" s="1"/>
  <c r="A331" i="14" s="1"/>
  <c r="A332" i="14" s="1"/>
  <c r="A333" i="14" s="1"/>
  <c r="A334" i="14" s="1"/>
  <c r="A335" i="14" s="1"/>
  <c r="A336" i="14" s="1"/>
  <c r="A337" i="14" s="1"/>
  <c r="A338" i="14" s="1"/>
  <c r="A339" i="14" s="1"/>
  <c r="A340" i="14" s="1"/>
  <c r="A341" i="14" s="1"/>
  <c r="A342" i="14" s="1"/>
  <c r="A343" i="14" s="1"/>
  <c r="A344" i="14" s="1"/>
  <c r="A345" i="14" s="1"/>
  <c r="A346" i="14" s="1"/>
  <c r="A347" i="14" s="1"/>
  <c r="A348" i="14" s="1"/>
  <c r="A349" i="14" s="1"/>
  <c r="A350" i="14" s="1"/>
  <c r="A351" i="14" s="1"/>
  <c r="A352" i="14" s="1"/>
  <c r="A353" i="14" s="1"/>
  <c r="A354" i="14" s="1"/>
  <c r="A355" i="14" s="1"/>
  <c r="A356" i="14" s="1"/>
  <c r="N626" i="14"/>
  <c r="A627" i="14"/>
  <c r="T79" i="14"/>
  <c r="S79" i="14"/>
  <c r="S63" i="14"/>
  <c r="T63" i="14"/>
  <c r="T47" i="14"/>
  <c r="S47" i="14"/>
  <c r="T95" i="14"/>
  <c r="S95" i="14"/>
  <c r="T93" i="14"/>
  <c r="S93" i="14"/>
  <c r="T77" i="14"/>
  <c r="S77" i="14"/>
  <c r="S61" i="14"/>
  <c r="T61" i="14"/>
  <c r="T45" i="14"/>
  <c r="S45" i="14"/>
  <c r="F25" i="11"/>
  <c r="J25" i="11" s="1"/>
  <c r="K25" i="11" s="1"/>
  <c r="G25" i="11"/>
  <c r="F24" i="11"/>
  <c r="J24" i="11" s="1"/>
  <c r="K24" i="11" s="1"/>
  <c r="G24" i="11"/>
  <c r="D26" i="11"/>
  <c r="G26" i="11" s="1"/>
  <c r="O121" i="14"/>
  <c r="O315" i="14"/>
  <c r="O182" i="14"/>
  <c r="O154" i="14"/>
  <c r="O165" i="14"/>
  <c r="O178" i="14"/>
  <c r="O338" i="14"/>
  <c r="O134" i="14"/>
  <c r="O325" i="14"/>
  <c r="O228" i="14"/>
  <c r="O135" i="14"/>
  <c r="O330" i="14"/>
  <c r="O279" i="14"/>
  <c r="O218" i="14"/>
  <c r="O306" i="14"/>
  <c r="O193" i="14"/>
  <c r="O191" i="14"/>
  <c r="O278" i="14"/>
  <c r="O151" i="14"/>
  <c r="O265" i="14"/>
  <c r="O320" i="14"/>
  <c r="O184" i="14"/>
  <c r="O288" i="14"/>
  <c r="O344" i="14"/>
  <c r="O302" i="14"/>
  <c r="O213" i="14"/>
  <c r="O332" i="14"/>
  <c r="O230" i="14"/>
  <c r="O343" i="14"/>
  <c r="O269" i="14"/>
  <c r="O308" i="14"/>
  <c r="O115" i="14"/>
  <c r="O117" i="14"/>
  <c r="O326" i="14"/>
  <c r="O101" i="14"/>
  <c r="O235" i="14"/>
  <c r="O238" i="14"/>
  <c r="O113" i="14"/>
  <c r="O249" i="14"/>
  <c r="O109" i="14"/>
  <c r="O340" i="14"/>
  <c r="O217" i="14"/>
  <c r="O353" i="14"/>
  <c r="O285" i="14"/>
  <c r="O250" i="14"/>
  <c r="O311" i="14"/>
  <c r="O281" i="14"/>
  <c r="O336" i="14"/>
  <c r="O244" i="14"/>
  <c r="O342" i="14"/>
  <c r="O236" i="14"/>
  <c r="O153" i="14"/>
  <c r="O102" i="14"/>
  <c r="O137" i="14"/>
  <c r="O301" i="14"/>
  <c r="O124" i="14"/>
  <c r="O229" i="14"/>
  <c r="O280" i="14"/>
  <c r="O354" i="14"/>
  <c r="O161" i="14"/>
  <c r="O150" i="14"/>
  <c r="O216" i="14"/>
  <c r="O318" i="14"/>
  <c r="O146" i="14"/>
  <c r="O118" i="14"/>
  <c r="O144" i="14"/>
  <c r="O333" i="14"/>
  <c r="O290" i="14"/>
  <c r="O319" i="14"/>
  <c r="O116" i="14"/>
  <c r="O212" i="14"/>
  <c r="O271" i="14"/>
  <c r="O266" i="14"/>
  <c r="O129" i="14"/>
  <c r="O309" i="14"/>
  <c r="O295" i="14"/>
  <c r="O296" i="14"/>
  <c r="O270" i="14"/>
  <c r="O201" i="14"/>
  <c r="O276" i="14"/>
  <c r="O350" i="14"/>
  <c r="O168" i="14"/>
  <c r="O167" i="14"/>
  <c r="O133" i="14"/>
  <c r="O261" i="14"/>
  <c r="O185" i="14"/>
  <c r="O291" i="14"/>
  <c r="O347" i="14"/>
  <c r="O321" i="14"/>
  <c r="O289" i="14"/>
  <c r="O207" i="14"/>
  <c r="O242" i="14"/>
  <c r="O105" i="14"/>
  <c r="O181" i="14"/>
  <c r="O225" i="14"/>
  <c r="O240" i="14"/>
  <c r="O272" i="14"/>
  <c r="O300" i="14"/>
  <c r="O334" i="14"/>
  <c r="O210" i="14"/>
  <c r="O351" i="14"/>
  <c r="O237" i="14"/>
  <c r="O108" i="14"/>
  <c r="O110" i="14"/>
  <c r="O128" i="14"/>
  <c r="O149" i="14"/>
  <c r="O247" i="14"/>
  <c r="O131" i="14"/>
  <c r="O196" i="14"/>
  <c r="O273" i="14"/>
  <c r="O170" i="14"/>
  <c r="O293" i="14"/>
  <c r="O187" i="14"/>
  <c r="O251" i="14"/>
  <c r="O188" i="14"/>
  <c r="O227" i="14"/>
  <c r="O223" i="14"/>
  <c r="O298" i="14"/>
  <c r="O194" i="14"/>
  <c r="O328" i="14"/>
  <c r="O335" i="14"/>
  <c r="O148" i="14"/>
  <c r="O138" i="14"/>
  <c r="O352" i="14"/>
  <c r="O173" i="14"/>
  <c r="O147" i="14"/>
  <c r="O142" i="14"/>
  <c r="O190" i="14"/>
  <c r="O262" i="14"/>
  <c r="O145" i="14"/>
  <c r="O257" i="14"/>
  <c r="O174" i="14"/>
  <c r="O215" i="14"/>
  <c r="O339" i="14"/>
  <c r="O317" i="14"/>
  <c r="O139" i="14"/>
  <c r="O310" i="14"/>
  <c r="O157" i="14"/>
  <c r="O189" i="14"/>
  <c r="O297" i="14"/>
  <c r="O114" i="14"/>
  <c r="O274" i="14"/>
  <c r="O259" i="14"/>
  <c r="O313" i="14"/>
  <c r="O177" i="14"/>
  <c r="O209" i="14"/>
  <c r="O221" i="14"/>
  <c r="O304" i="14"/>
  <c r="O203" i="14"/>
  <c r="O224" i="14"/>
  <c r="O268" i="14"/>
  <c r="O349" i="14"/>
  <c r="O232" i="14"/>
  <c r="O277" i="14"/>
  <c r="O303" i="14"/>
  <c r="O171" i="14"/>
  <c r="O283" i="14"/>
  <c r="O292" i="14"/>
  <c r="O231" i="14"/>
  <c r="O248" i="14"/>
  <c r="O341" i="14"/>
  <c r="O245" i="14"/>
  <c r="O122" i="14"/>
  <c r="O141" i="14"/>
  <c r="O324" i="14"/>
  <c r="O253" i="14"/>
  <c r="O159" i="14"/>
  <c r="O211" i="14"/>
  <c r="O104" i="14"/>
  <c r="O255" i="14"/>
  <c r="O172" i="14"/>
  <c r="O267" i="14"/>
  <c r="O127" i="14"/>
  <c r="O214" i="14"/>
  <c r="O158" i="14"/>
  <c r="O222" i="14"/>
  <c r="O282" i="14"/>
  <c r="O299" i="14"/>
  <c r="O348" i="14"/>
  <c r="O183" i="14"/>
  <c r="O305" i="14"/>
  <c r="O156" i="14"/>
  <c r="O107" i="14"/>
  <c r="O208" i="14"/>
  <c r="O197" i="14"/>
  <c r="O103" i="14"/>
  <c r="O198" i="14"/>
  <c r="O206" i="14"/>
  <c r="O120" i="14"/>
  <c r="O106" i="14"/>
  <c r="O204" i="14"/>
  <c r="O345" i="14"/>
  <c r="O164" i="14"/>
  <c r="O126" i="14"/>
  <c r="O355" i="14"/>
  <c r="O233" i="14"/>
  <c r="O234" i="14"/>
  <c r="O166" i="14"/>
  <c r="O323" i="14"/>
  <c r="O112" i="14"/>
  <c r="O329" i="14"/>
  <c r="O136" i="14"/>
  <c r="O286" i="14"/>
  <c r="O256" i="14"/>
  <c r="O331" i="14"/>
  <c r="O337" i="14"/>
  <c r="O252" i="14"/>
  <c r="O254" i="14"/>
  <c r="O125" i="14"/>
  <c r="O241" i="14"/>
  <c r="O143" i="14"/>
  <c r="O205" i="14"/>
  <c r="O322" i="14"/>
  <c r="O260" i="14"/>
  <c r="O195" i="14"/>
  <c r="O160" i="14"/>
  <c r="O119" i="14"/>
  <c r="O246" i="14"/>
  <c r="O284" i="14"/>
  <c r="O180" i="14"/>
  <c r="O275" i="14"/>
  <c r="O123" i="14"/>
  <c r="O258" i="14"/>
  <c r="O294" i="14"/>
  <c r="O264" i="14"/>
  <c r="O111" i="14"/>
  <c r="O312" i="14"/>
  <c r="O162" i="14"/>
  <c r="O202" i="14"/>
  <c r="O186" i="14"/>
  <c r="O163" i="14"/>
  <c r="O130" i="14"/>
  <c r="O263" i="14"/>
  <c r="O132" i="14"/>
  <c r="O152" i="14"/>
  <c r="O140" i="14"/>
  <c r="O219" i="14"/>
  <c r="O175" i="14"/>
  <c r="O226" i="14"/>
  <c r="O346" i="14"/>
  <c r="O316" i="14"/>
  <c r="O287" i="14"/>
  <c r="U30" i="14" l="1"/>
  <c r="U29" i="14"/>
  <c r="U12" i="14"/>
  <c r="U26" i="14"/>
  <c r="U13" i="14"/>
  <c r="U27" i="14"/>
  <c r="U28" i="14"/>
  <c r="CM295" i="14"/>
  <c r="DR295" i="14"/>
  <c r="Z295" i="14"/>
  <c r="BE295" i="14"/>
  <c r="CJ295" i="14"/>
  <c r="DW295" i="14"/>
  <c r="AE295" i="14"/>
  <c r="BJ295" i="14"/>
  <c r="CV295" i="14"/>
  <c r="BI295" i="14"/>
  <c r="BY295" i="14"/>
  <c r="CE295" i="14"/>
  <c r="DJ295" i="14"/>
  <c r="R295" i="14"/>
  <c r="AW295" i="14"/>
  <c r="CB295" i="14"/>
  <c r="DO295" i="14"/>
  <c r="W295" i="14"/>
  <c r="BB295" i="14"/>
  <c r="CN295" i="14"/>
  <c r="DM295" i="14"/>
  <c r="EC295" i="14"/>
  <c r="BW295" i="14"/>
  <c r="DB295" i="14"/>
  <c r="EG295" i="14"/>
  <c r="AO295" i="14"/>
  <c r="BT295" i="14"/>
  <c r="DG295" i="14"/>
  <c r="EL295" i="14"/>
  <c r="AT295" i="14"/>
  <c r="CF295" i="14"/>
  <c r="BA295" i="14"/>
  <c r="BQ295" i="14"/>
  <c r="BO295" i="14"/>
  <c r="CT295" i="14"/>
  <c r="DY295" i="14"/>
  <c r="AG295" i="14"/>
  <c r="BL295" i="14"/>
  <c r="CY295" i="14"/>
  <c r="ED295" i="14"/>
  <c r="AL295" i="14"/>
  <c r="BX295" i="14"/>
  <c r="DE295" i="14"/>
  <c r="BG295" i="14"/>
  <c r="CL295" i="14"/>
  <c r="DQ295" i="14"/>
  <c r="Y295" i="14"/>
  <c r="BD295" i="14"/>
  <c r="CQ295" i="14"/>
  <c r="DV295" i="14"/>
  <c r="AD295" i="14"/>
  <c r="BP295" i="14"/>
  <c r="AS295" i="14"/>
  <c r="EI295" i="14"/>
  <c r="AQ295" i="14"/>
  <c r="BV295" i="14"/>
  <c r="DA295" i="14"/>
  <c r="EF295" i="14"/>
  <c r="AN295" i="14"/>
  <c r="CA295" i="14"/>
  <c r="DF295" i="14"/>
  <c r="N295" i="14"/>
  <c r="AZ295" i="14"/>
  <c r="AK295" i="14"/>
  <c r="EA295" i="14"/>
  <c r="AI295" i="14"/>
  <c r="BN295" i="14"/>
  <c r="CS295" i="14"/>
  <c r="DX295" i="14"/>
  <c r="AF295" i="14"/>
  <c r="BS295" i="14"/>
  <c r="CX295" i="14"/>
  <c r="EJ295" i="14"/>
  <c r="AR295" i="14"/>
  <c r="CO295" i="14"/>
  <c r="DS295" i="14"/>
  <c r="AA295" i="14"/>
  <c r="BF295" i="14"/>
  <c r="CK295" i="14"/>
  <c r="DP295" i="14"/>
  <c r="X295" i="14"/>
  <c r="BK295" i="14"/>
  <c r="CP295" i="14"/>
  <c r="EB295" i="14"/>
  <c r="AJ295" i="14"/>
  <c r="AC295" i="14"/>
  <c r="DK295" i="14"/>
  <c r="S295" i="14"/>
  <c r="AX295" i="14"/>
  <c r="CC295" i="14"/>
  <c r="DH295" i="14"/>
  <c r="P295" i="14"/>
  <c r="BC295" i="14"/>
  <c r="CH295" i="14"/>
  <c r="DT295" i="14"/>
  <c r="AB295" i="14"/>
  <c r="CG295" i="14"/>
  <c r="DC295" i="14"/>
  <c r="EH295" i="14"/>
  <c r="AP295" i="14"/>
  <c r="BU295" i="14"/>
  <c r="CZ295" i="14"/>
  <c r="EM295" i="14"/>
  <c r="AU295" i="14"/>
  <c r="BZ295" i="14"/>
  <c r="DL295" i="14"/>
  <c r="T295" i="14"/>
  <c r="U295" i="14"/>
  <c r="CU295" i="14"/>
  <c r="DZ295" i="14"/>
  <c r="AH295" i="14"/>
  <c r="BM295" i="14"/>
  <c r="CR295" i="14"/>
  <c r="EE295" i="14"/>
  <c r="AM295" i="14"/>
  <c r="BR295" i="14"/>
  <c r="DD295" i="14"/>
  <c r="DU295" i="14"/>
  <c r="EK295" i="14"/>
  <c r="DN295" i="14"/>
  <c r="V295" i="14"/>
  <c r="BH295" i="14"/>
  <c r="CW295" i="14"/>
  <c r="AY295" i="14"/>
  <c r="CD295" i="14"/>
  <c r="AV295" i="14"/>
  <c r="CI295" i="14"/>
  <c r="DI295" i="14"/>
  <c r="Q295" i="14"/>
  <c r="DJ250" i="14"/>
  <c r="R250" i="14"/>
  <c r="AW250" i="14"/>
  <c r="CB250" i="14"/>
  <c r="DO250" i="14"/>
  <c r="W250" i="14"/>
  <c r="BB250" i="14"/>
  <c r="CO250" i="14"/>
  <c r="DT250" i="14"/>
  <c r="AB250" i="14"/>
  <c r="BG250" i="14"/>
  <c r="DB250" i="14"/>
  <c r="EG250" i="14"/>
  <c r="AO250" i="14"/>
  <c r="BT250" i="14"/>
  <c r="DG250" i="14"/>
  <c r="EL250" i="14"/>
  <c r="AT250" i="14"/>
  <c r="CG250" i="14"/>
  <c r="DL250" i="14"/>
  <c r="T250" i="14"/>
  <c r="AY250" i="14"/>
  <c r="CT250" i="14"/>
  <c r="DY250" i="14"/>
  <c r="AG250" i="14"/>
  <c r="BL250" i="14"/>
  <c r="CY250" i="14"/>
  <c r="ED250" i="14"/>
  <c r="AL250" i="14"/>
  <c r="BY250" i="14"/>
  <c r="DD250" i="14"/>
  <c r="EI250" i="14"/>
  <c r="AQ250" i="14"/>
  <c r="CL250" i="14"/>
  <c r="DQ250" i="14"/>
  <c r="Y250" i="14"/>
  <c r="BD250" i="14"/>
  <c r="CQ250" i="14"/>
  <c r="DV250" i="14"/>
  <c r="AD250" i="14"/>
  <c r="BQ250" i="14"/>
  <c r="CV250" i="14"/>
  <c r="EA250" i="14"/>
  <c r="AI250" i="14"/>
  <c r="CD250" i="14"/>
  <c r="DI250" i="14"/>
  <c r="Q250" i="14"/>
  <c r="AV250" i="14"/>
  <c r="CI250" i="14"/>
  <c r="DN250" i="14"/>
  <c r="V250" i="14"/>
  <c r="BI250" i="14"/>
  <c r="CN250" i="14"/>
  <c r="DS250" i="14"/>
  <c r="AA250" i="14"/>
  <c r="BN250" i="14"/>
  <c r="CS250" i="14"/>
  <c r="DX250" i="14"/>
  <c r="AF250" i="14"/>
  <c r="BS250" i="14"/>
  <c r="CX250" i="14"/>
  <c r="EK250" i="14"/>
  <c r="AS250" i="14"/>
  <c r="BX250" i="14"/>
  <c r="DC250" i="14"/>
  <c r="BF250" i="14"/>
  <c r="CK250" i="14"/>
  <c r="DP250" i="14"/>
  <c r="X250" i="14"/>
  <c r="BK250" i="14"/>
  <c r="CP250" i="14"/>
  <c r="EC250" i="14"/>
  <c r="AK250" i="14"/>
  <c r="BP250" i="14"/>
  <c r="CU250" i="14"/>
  <c r="AX250" i="14"/>
  <c r="CC250" i="14"/>
  <c r="DH250" i="14"/>
  <c r="P250" i="14"/>
  <c r="BC250" i="14"/>
  <c r="CH250" i="14"/>
  <c r="DU250" i="14"/>
  <c r="AC250" i="14"/>
  <c r="BH250" i="14"/>
  <c r="CM250" i="14"/>
  <c r="EH250" i="14"/>
  <c r="AP250" i="14"/>
  <c r="BU250" i="14"/>
  <c r="CZ250" i="14"/>
  <c r="EM250" i="14"/>
  <c r="AU250" i="14"/>
  <c r="BZ250" i="14"/>
  <c r="DM250" i="14"/>
  <c r="U250" i="14"/>
  <c r="AZ250" i="14"/>
  <c r="CE250" i="14"/>
  <c r="DZ250" i="14"/>
  <c r="AH250" i="14"/>
  <c r="BM250" i="14"/>
  <c r="CR250" i="14"/>
  <c r="EE250" i="14"/>
  <c r="AM250" i="14"/>
  <c r="BR250" i="14"/>
  <c r="DE250" i="14"/>
  <c r="EJ250" i="14"/>
  <c r="AR250" i="14"/>
  <c r="BW250" i="14"/>
  <c r="DR250" i="14"/>
  <c r="Z250" i="14"/>
  <c r="BE250" i="14"/>
  <c r="CJ250" i="14"/>
  <c r="DW250" i="14"/>
  <c r="AE250" i="14"/>
  <c r="BJ250" i="14"/>
  <c r="CW250" i="14"/>
  <c r="EB250" i="14"/>
  <c r="AJ250" i="14"/>
  <c r="BO250" i="14"/>
  <c r="DF250" i="14"/>
  <c r="N250" i="14"/>
  <c r="BA250" i="14"/>
  <c r="CF250" i="14"/>
  <c r="DK250" i="14"/>
  <c r="S250" i="14"/>
  <c r="BV250" i="14"/>
  <c r="AN250" i="14"/>
  <c r="CA250" i="14"/>
  <c r="EF250" i="14"/>
  <c r="DA250" i="14"/>
  <c r="EM338" i="14"/>
  <c r="EL338" i="14"/>
  <c r="AT338" i="14"/>
  <c r="CG338" i="14"/>
  <c r="EA338" i="14"/>
  <c r="AI338" i="14"/>
  <c r="BN338" i="14"/>
  <c r="CS338" i="14"/>
  <c r="AN338" i="14"/>
  <c r="CR338" i="14"/>
  <c r="BE338" i="14"/>
  <c r="EE338" i="14"/>
  <c r="ED338" i="14"/>
  <c r="AL338" i="14"/>
  <c r="BY338" i="14"/>
  <c r="DS338" i="14"/>
  <c r="AA338" i="14"/>
  <c r="BF338" i="14"/>
  <c r="CK338" i="14"/>
  <c r="AB338" i="14"/>
  <c r="BM338" i="14"/>
  <c r="AR338" i="14"/>
  <c r="DW338" i="14"/>
  <c r="DV338" i="14"/>
  <c r="AD338" i="14"/>
  <c r="BQ338" i="14"/>
  <c r="DK338" i="14"/>
  <c r="S338" i="14"/>
  <c r="AX338" i="14"/>
  <c r="CC338" i="14"/>
  <c r="DH338" i="14"/>
  <c r="AV338" i="14"/>
  <c r="AE338" i="14"/>
  <c r="DO338" i="14"/>
  <c r="DN338" i="14"/>
  <c r="V338" i="14"/>
  <c r="BI338" i="14"/>
  <c r="DC338" i="14"/>
  <c r="EH338" i="14"/>
  <c r="AP338" i="14"/>
  <c r="DX338" i="14"/>
  <c r="BT338" i="14"/>
  <c r="AJ338" i="14"/>
  <c r="Q338" i="14"/>
  <c r="DG338" i="14"/>
  <c r="DF338" i="14"/>
  <c r="N338" i="14"/>
  <c r="EJ338" i="14"/>
  <c r="CU338" i="14"/>
  <c r="DZ338" i="14"/>
  <c r="AH338" i="14"/>
  <c r="BX338" i="14"/>
  <c r="AZ338" i="14"/>
  <c r="W338" i="14"/>
  <c r="AS338" i="14"/>
  <c r="CQ338" i="14"/>
  <c r="CP338" i="14"/>
  <c r="EC338" i="14"/>
  <c r="DT338" i="14"/>
  <c r="CE338" i="14"/>
  <c r="DJ338" i="14"/>
  <c r="R338" i="14"/>
  <c r="AO338" i="14"/>
  <c r="Y338" i="14"/>
  <c r="BL338" i="14"/>
  <c r="T338" i="14"/>
  <c r="CI338" i="14"/>
  <c r="CH338" i="14"/>
  <c r="DU338" i="14"/>
  <c r="DL338" i="14"/>
  <c r="BW338" i="14"/>
  <c r="DB338" i="14"/>
  <c r="EG338" i="14"/>
  <c r="AC338" i="14"/>
  <c r="CZ338" i="14"/>
  <c r="AU338" i="14"/>
  <c r="CF338" i="14"/>
  <c r="CA338" i="14"/>
  <c r="BZ338" i="14"/>
  <c r="DM338" i="14"/>
  <c r="DD338" i="14"/>
  <c r="BO338" i="14"/>
  <c r="CT338" i="14"/>
  <c r="DY338" i="14"/>
  <c r="P338" i="14"/>
  <c r="BP338" i="14"/>
  <c r="AG338" i="14"/>
  <c r="BH338" i="14"/>
  <c r="BS338" i="14"/>
  <c r="BR338" i="14"/>
  <c r="DE338" i="14"/>
  <c r="CV338" i="14"/>
  <c r="BG338" i="14"/>
  <c r="CL338" i="14"/>
  <c r="DQ338" i="14"/>
  <c r="DP338" i="14"/>
  <c r="AW338" i="14"/>
  <c r="U338" i="14"/>
  <c r="BK338" i="14"/>
  <c r="BJ338" i="14"/>
  <c r="CW338" i="14"/>
  <c r="CN338" i="14"/>
  <c r="AY338" i="14"/>
  <c r="CD338" i="14"/>
  <c r="DI338" i="14"/>
  <c r="BU338" i="14"/>
  <c r="AK338" i="14"/>
  <c r="EF338" i="14"/>
  <c r="BC338" i="14"/>
  <c r="BB338" i="14"/>
  <c r="CO338" i="14"/>
  <c r="EI338" i="14"/>
  <c r="AQ338" i="14"/>
  <c r="BV338" i="14"/>
  <c r="DA338" i="14"/>
  <c r="BA338" i="14"/>
  <c r="X338" i="14"/>
  <c r="CB338" i="14"/>
  <c r="CY338" i="14"/>
  <c r="CX338" i="14"/>
  <c r="EK338" i="14"/>
  <c r="EB338" i="14"/>
  <c r="CM338" i="14"/>
  <c r="DR338" i="14"/>
  <c r="Z338" i="14"/>
  <c r="CJ338" i="14"/>
  <c r="AF338" i="14"/>
  <c r="BD338" i="14"/>
  <c r="AM338" i="14"/>
  <c r="AX146" i="14"/>
  <c r="CC146" i="14"/>
  <c r="DH146" i="14"/>
  <c r="P146" i="14"/>
  <c r="BC146" i="14"/>
  <c r="CH146" i="14"/>
  <c r="DU146" i="14"/>
  <c r="AC146" i="14"/>
  <c r="BH146" i="14"/>
  <c r="CM146" i="14"/>
  <c r="EH146" i="14"/>
  <c r="AP146" i="14"/>
  <c r="BU146" i="14"/>
  <c r="CZ146" i="14"/>
  <c r="EM146" i="14"/>
  <c r="AU146" i="14"/>
  <c r="BZ146" i="14"/>
  <c r="DM146" i="14"/>
  <c r="U146" i="14"/>
  <c r="AZ146" i="14"/>
  <c r="CE146" i="14"/>
  <c r="DZ146" i="14"/>
  <c r="AH146" i="14"/>
  <c r="BM146" i="14"/>
  <c r="CR146" i="14"/>
  <c r="EE146" i="14"/>
  <c r="AM146" i="14"/>
  <c r="BR146" i="14"/>
  <c r="DE146" i="14"/>
  <c r="EJ146" i="14"/>
  <c r="AR146" i="14"/>
  <c r="BW146" i="14"/>
  <c r="DR146" i="14"/>
  <c r="Z146" i="14"/>
  <c r="BE146" i="14"/>
  <c r="CJ146" i="14"/>
  <c r="DW146" i="14"/>
  <c r="AE146" i="14"/>
  <c r="BJ146" i="14"/>
  <c r="CW146" i="14"/>
  <c r="EB146" i="14"/>
  <c r="AJ146" i="14"/>
  <c r="BO146" i="14"/>
  <c r="DJ146" i="14"/>
  <c r="R146" i="14"/>
  <c r="AW146" i="14"/>
  <c r="CB146" i="14"/>
  <c r="DO146" i="14"/>
  <c r="W146" i="14"/>
  <c r="BB146" i="14"/>
  <c r="CO146" i="14"/>
  <c r="DT146" i="14"/>
  <c r="AB146" i="14"/>
  <c r="BG146" i="14"/>
  <c r="DB146" i="14"/>
  <c r="EG146" i="14"/>
  <c r="AO146" i="14"/>
  <c r="BT146" i="14"/>
  <c r="DG146" i="14"/>
  <c r="EL146" i="14"/>
  <c r="AT146" i="14"/>
  <c r="CG146" i="14"/>
  <c r="DL146" i="14"/>
  <c r="T146" i="14"/>
  <c r="AY146" i="14"/>
  <c r="CT146" i="14"/>
  <c r="DY146" i="14"/>
  <c r="AG146" i="14"/>
  <c r="BL146" i="14"/>
  <c r="CY146" i="14"/>
  <c r="ED146" i="14"/>
  <c r="AL146" i="14"/>
  <c r="BY146" i="14"/>
  <c r="DD146" i="14"/>
  <c r="EI146" i="14"/>
  <c r="AQ146" i="14"/>
  <c r="CL146" i="14"/>
  <c r="DQ146" i="14"/>
  <c r="Y146" i="14"/>
  <c r="BD146" i="14"/>
  <c r="CQ146" i="14"/>
  <c r="DV146" i="14"/>
  <c r="AD146" i="14"/>
  <c r="BQ146" i="14"/>
  <c r="CV146" i="14"/>
  <c r="EA146" i="14"/>
  <c r="AI146" i="14"/>
  <c r="BN146" i="14"/>
  <c r="CS146" i="14"/>
  <c r="DX146" i="14"/>
  <c r="AF146" i="14"/>
  <c r="BS146" i="14"/>
  <c r="CX146" i="14"/>
  <c r="EK146" i="14"/>
  <c r="AS146" i="14"/>
  <c r="BX146" i="14"/>
  <c r="DC146" i="14"/>
  <c r="BF146" i="14"/>
  <c r="CK146" i="14"/>
  <c r="DP146" i="14"/>
  <c r="X146" i="14"/>
  <c r="BK146" i="14"/>
  <c r="CP146" i="14"/>
  <c r="EC146" i="14"/>
  <c r="AK146" i="14"/>
  <c r="BP146" i="14"/>
  <c r="CU146" i="14"/>
  <c r="AN146" i="14"/>
  <c r="DK146" i="14"/>
  <c r="CI146" i="14"/>
  <c r="AA146" i="14"/>
  <c r="CA146" i="14"/>
  <c r="S146" i="14"/>
  <c r="DN146" i="14"/>
  <c r="DF146" i="14"/>
  <c r="CD146" i="14"/>
  <c r="V146" i="14"/>
  <c r="BV146" i="14"/>
  <c r="N146" i="14"/>
  <c r="DI146" i="14"/>
  <c r="BI146" i="14"/>
  <c r="DA146" i="14"/>
  <c r="BA146" i="14"/>
  <c r="Q146" i="14"/>
  <c r="CN146" i="14"/>
  <c r="EF146" i="14"/>
  <c r="CF146" i="14"/>
  <c r="AV146" i="14"/>
  <c r="DS146" i="14"/>
  <c r="BR103" i="14"/>
  <c r="DE103" i="14"/>
  <c r="EJ103" i="14"/>
  <c r="AR103" i="14"/>
  <c r="BW103" i="14"/>
  <c r="DB103" i="14"/>
  <c r="EG103" i="14"/>
  <c r="AO103" i="14"/>
  <c r="BT103" i="14"/>
  <c r="DG103" i="14"/>
  <c r="BJ103" i="14"/>
  <c r="CW103" i="14"/>
  <c r="EB103" i="14"/>
  <c r="AJ103" i="14"/>
  <c r="BO103" i="14"/>
  <c r="CT103" i="14"/>
  <c r="DY103" i="14"/>
  <c r="AG103" i="14"/>
  <c r="BL103" i="14"/>
  <c r="CY103" i="14"/>
  <c r="BB103" i="14"/>
  <c r="CO103" i="14"/>
  <c r="DT103" i="14"/>
  <c r="AB103" i="14"/>
  <c r="BG103" i="14"/>
  <c r="CL103" i="14"/>
  <c r="DQ103" i="14"/>
  <c r="Y103" i="14"/>
  <c r="BD103" i="14"/>
  <c r="CQ103" i="14"/>
  <c r="EL103" i="14"/>
  <c r="AT103" i="14"/>
  <c r="CG103" i="14"/>
  <c r="DL103" i="14"/>
  <c r="T103" i="14"/>
  <c r="AY103" i="14"/>
  <c r="CD103" i="14"/>
  <c r="DI103" i="14"/>
  <c r="Q103" i="14"/>
  <c r="AV103" i="14"/>
  <c r="CI103" i="14"/>
  <c r="ED103" i="14"/>
  <c r="AL103" i="14"/>
  <c r="BY103" i="14"/>
  <c r="DD103" i="14"/>
  <c r="EI103" i="14"/>
  <c r="AQ103" i="14"/>
  <c r="BV103" i="14"/>
  <c r="DA103" i="14"/>
  <c r="EF103" i="14"/>
  <c r="AN103" i="14"/>
  <c r="CA103" i="14"/>
  <c r="DV103" i="14"/>
  <c r="DN103" i="14"/>
  <c r="V103" i="14"/>
  <c r="BI103" i="14"/>
  <c r="CN103" i="14"/>
  <c r="DS103" i="14"/>
  <c r="AA103" i="14"/>
  <c r="BF103" i="14"/>
  <c r="CK103" i="14"/>
  <c r="DP103" i="14"/>
  <c r="X103" i="14"/>
  <c r="BK103" i="14"/>
  <c r="DF103" i="14"/>
  <c r="N103" i="14"/>
  <c r="BA103" i="14"/>
  <c r="CF103" i="14"/>
  <c r="DK103" i="14"/>
  <c r="S103" i="14"/>
  <c r="AX103" i="14"/>
  <c r="CC103" i="14"/>
  <c r="DH103" i="14"/>
  <c r="P103" i="14"/>
  <c r="BC103" i="14"/>
  <c r="CX103" i="14"/>
  <c r="EK103" i="14"/>
  <c r="AS103" i="14"/>
  <c r="BX103" i="14"/>
  <c r="DC103" i="14"/>
  <c r="EH103" i="14"/>
  <c r="AP103" i="14"/>
  <c r="BU103" i="14"/>
  <c r="CZ103" i="14"/>
  <c r="EM103" i="14"/>
  <c r="AU103" i="14"/>
  <c r="CP103" i="14"/>
  <c r="EC103" i="14"/>
  <c r="AK103" i="14"/>
  <c r="BP103" i="14"/>
  <c r="CU103" i="14"/>
  <c r="DZ103" i="14"/>
  <c r="AH103" i="14"/>
  <c r="BM103" i="14"/>
  <c r="CR103" i="14"/>
  <c r="EE103" i="14"/>
  <c r="AM103" i="14"/>
  <c r="CH103" i="14"/>
  <c r="DU103" i="14"/>
  <c r="AC103" i="14"/>
  <c r="BH103" i="14"/>
  <c r="CM103" i="14"/>
  <c r="DR103" i="14"/>
  <c r="Z103" i="14"/>
  <c r="BE103" i="14"/>
  <c r="CJ103" i="14"/>
  <c r="DW103" i="14"/>
  <c r="AE103" i="14"/>
  <c r="BZ103" i="14"/>
  <c r="DM103" i="14"/>
  <c r="U103" i="14"/>
  <c r="AZ103" i="14"/>
  <c r="CE103" i="14"/>
  <c r="DJ103" i="14"/>
  <c r="R103" i="14"/>
  <c r="AW103" i="14"/>
  <c r="CB103" i="14"/>
  <c r="DO103" i="14"/>
  <c r="W103" i="14"/>
  <c r="AD103" i="14"/>
  <c r="BQ103" i="14"/>
  <c r="CV103" i="14"/>
  <c r="EA103" i="14"/>
  <c r="AI103" i="14"/>
  <c r="BN103" i="14"/>
  <c r="CS103" i="14"/>
  <c r="DX103" i="14"/>
  <c r="AF103" i="14"/>
  <c r="BS103" i="14"/>
  <c r="DP195" i="14"/>
  <c r="X195" i="14"/>
  <c r="BK195" i="14"/>
  <c r="CP195" i="14"/>
  <c r="EC195" i="14"/>
  <c r="AK195" i="14"/>
  <c r="BP195" i="14"/>
  <c r="CU195" i="14"/>
  <c r="DZ195" i="14"/>
  <c r="AH195" i="14"/>
  <c r="AG195" i="14"/>
  <c r="DH195" i="14"/>
  <c r="P195" i="14"/>
  <c r="BC195" i="14"/>
  <c r="CH195" i="14"/>
  <c r="DU195" i="14"/>
  <c r="AC195" i="14"/>
  <c r="BH195" i="14"/>
  <c r="CM195" i="14"/>
  <c r="DR195" i="14"/>
  <c r="Z195" i="14"/>
  <c r="CK195" i="14"/>
  <c r="CZ195" i="14"/>
  <c r="EM195" i="14"/>
  <c r="AU195" i="14"/>
  <c r="BZ195" i="14"/>
  <c r="DM195" i="14"/>
  <c r="U195" i="14"/>
  <c r="AZ195" i="14"/>
  <c r="CE195" i="14"/>
  <c r="DJ195" i="14"/>
  <c r="R195" i="14"/>
  <c r="Y195" i="14"/>
  <c r="CR195" i="14"/>
  <c r="EE195" i="14"/>
  <c r="AM195" i="14"/>
  <c r="BR195" i="14"/>
  <c r="DE195" i="14"/>
  <c r="EJ195" i="14"/>
  <c r="AR195" i="14"/>
  <c r="BW195" i="14"/>
  <c r="DB195" i="14"/>
  <c r="DY195" i="14"/>
  <c r="CC195" i="14"/>
  <c r="CJ195" i="14"/>
  <c r="DW195" i="14"/>
  <c r="AE195" i="14"/>
  <c r="BJ195" i="14"/>
  <c r="CW195" i="14"/>
  <c r="EB195" i="14"/>
  <c r="AJ195" i="14"/>
  <c r="BO195" i="14"/>
  <c r="CT195" i="14"/>
  <c r="BM195" i="14"/>
  <c r="Q195" i="14"/>
  <c r="CB195" i="14"/>
  <c r="DO195" i="14"/>
  <c r="W195" i="14"/>
  <c r="BB195" i="14"/>
  <c r="CO195" i="14"/>
  <c r="DT195" i="14"/>
  <c r="AB195" i="14"/>
  <c r="BG195" i="14"/>
  <c r="CL195" i="14"/>
  <c r="DQ195" i="14"/>
  <c r="EG195" i="14"/>
  <c r="BT195" i="14"/>
  <c r="DG195" i="14"/>
  <c r="EL195" i="14"/>
  <c r="AT195" i="14"/>
  <c r="CG195" i="14"/>
  <c r="DL195" i="14"/>
  <c r="T195" i="14"/>
  <c r="AY195" i="14"/>
  <c r="CD195" i="14"/>
  <c r="BE195" i="14"/>
  <c r="BU195" i="14"/>
  <c r="BL195" i="14"/>
  <c r="CY195" i="14"/>
  <c r="ED195" i="14"/>
  <c r="AL195" i="14"/>
  <c r="BY195" i="14"/>
  <c r="DD195" i="14"/>
  <c r="EI195" i="14"/>
  <c r="AQ195" i="14"/>
  <c r="BV195" i="14"/>
  <c r="DI195" i="14"/>
  <c r="EF195" i="14"/>
  <c r="AN195" i="14"/>
  <c r="CA195" i="14"/>
  <c r="DF195" i="14"/>
  <c r="N195" i="14"/>
  <c r="BA195" i="14"/>
  <c r="CF195" i="14"/>
  <c r="DK195" i="14"/>
  <c r="S195" i="14"/>
  <c r="AX195" i="14"/>
  <c r="AO195" i="14"/>
  <c r="DX195" i="14"/>
  <c r="AF195" i="14"/>
  <c r="BS195" i="14"/>
  <c r="CX195" i="14"/>
  <c r="EK195" i="14"/>
  <c r="AS195" i="14"/>
  <c r="BX195" i="14"/>
  <c r="DC195" i="14"/>
  <c r="EH195" i="14"/>
  <c r="AP195" i="14"/>
  <c r="CS195" i="14"/>
  <c r="CV195" i="14"/>
  <c r="CN195" i="14"/>
  <c r="BD195" i="14"/>
  <c r="EA195" i="14"/>
  <c r="AV195" i="14"/>
  <c r="DS195" i="14"/>
  <c r="CQ195" i="14"/>
  <c r="AI195" i="14"/>
  <c r="CI195" i="14"/>
  <c r="AA195" i="14"/>
  <c r="DV195" i="14"/>
  <c r="BN195" i="14"/>
  <c r="DN195" i="14"/>
  <c r="BF195" i="14"/>
  <c r="AD195" i="14"/>
  <c r="AW195" i="14"/>
  <c r="V195" i="14"/>
  <c r="DA195" i="14"/>
  <c r="BQ195" i="14"/>
  <c r="BI195" i="14"/>
  <c r="BW343" i="14"/>
  <c r="DB343" i="14"/>
  <c r="EG343" i="14"/>
  <c r="AO343" i="14"/>
  <c r="BT343" i="14"/>
  <c r="DG343" i="14"/>
  <c r="EL343" i="14"/>
  <c r="AT343" i="14"/>
  <c r="CG343" i="14"/>
  <c r="AJ343" i="14"/>
  <c r="BH343" i="14"/>
  <c r="BO343" i="14"/>
  <c r="CT343" i="14"/>
  <c r="DY343" i="14"/>
  <c r="AG343" i="14"/>
  <c r="BL343" i="14"/>
  <c r="CY343" i="14"/>
  <c r="ED343" i="14"/>
  <c r="AL343" i="14"/>
  <c r="BY343" i="14"/>
  <c r="CN343" i="14"/>
  <c r="BG343" i="14"/>
  <c r="CL343" i="14"/>
  <c r="DQ343" i="14"/>
  <c r="Y343" i="14"/>
  <c r="BD343" i="14"/>
  <c r="CQ343" i="14"/>
  <c r="DV343" i="14"/>
  <c r="AD343" i="14"/>
  <c r="BQ343" i="14"/>
  <c r="AB343" i="14"/>
  <c r="AY343" i="14"/>
  <c r="CD343" i="14"/>
  <c r="DI343" i="14"/>
  <c r="Q343" i="14"/>
  <c r="AV343" i="14"/>
  <c r="CI343" i="14"/>
  <c r="DN343" i="14"/>
  <c r="V343" i="14"/>
  <c r="BI343" i="14"/>
  <c r="CF343" i="14"/>
  <c r="EI343" i="14"/>
  <c r="AQ343" i="14"/>
  <c r="BV343" i="14"/>
  <c r="DA343" i="14"/>
  <c r="EF343" i="14"/>
  <c r="AN343" i="14"/>
  <c r="CA343" i="14"/>
  <c r="DF343" i="14"/>
  <c r="N343" i="14"/>
  <c r="BA343" i="14"/>
  <c r="T343" i="14"/>
  <c r="EA343" i="14"/>
  <c r="AI343" i="14"/>
  <c r="BN343" i="14"/>
  <c r="CS343" i="14"/>
  <c r="DX343" i="14"/>
  <c r="AF343" i="14"/>
  <c r="BS343" i="14"/>
  <c r="CX343" i="14"/>
  <c r="EK343" i="14"/>
  <c r="AS343" i="14"/>
  <c r="EJ343" i="14"/>
  <c r="DS343" i="14"/>
  <c r="AA343" i="14"/>
  <c r="BF343" i="14"/>
  <c r="CK343" i="14"/>
  <c r="DP343" i="14"/>
  <c r="X343" i="14"/>
  <c r="BK343" i="14"/>
  <c r="CP343" i="14"/>
  <c r="EC343" i="14"/>
  <c r="AK343" i="14"/>
  <c r="BX343" i="14"/>
  <c r="DK343" i="14"/>
  <c r="S343" i="14"/>
  <c r="AX343" i="14"/>
  <c r="CC343" i="14"/>
  <c r="DH343" i="14"/>
  <c r="P343" i="14"/>
  <c r="BC343" i="14"/>
  <c r="CH343" i="14"/>
  <c r="DU343" i="14"/>
  <c r="AC343" i="14"/>
  <c r="EB343" i="14"/>
  <c r="CM343" i="14"/>
  <c r="DR343" i="14"/>
  <c r="Z343" i="14"/>
  <c r="BE343" i="14"/>
  <c r="CJ343" i="14"/>
  <c r="DW343" i="14"/>
  <c r="AE343" i="14"/>
  <c r="BJ343" i="14"/>
  <c r="CW343" i="14"/>
  <c r="AR343" i="14"/>
  <c r="AZ343" i="14"/>
  <c r="CE343" i="14"/>
  <c r="DJ343" i="14"/>
  <c r="R343" i="14"/>
  <c r="AW343" i="14"/>
  <c r="CB343" i="14"/>
  <c r="DO343" i="14"/>
  <c r="W343" i="14"/>
  <c r="BB343" i="14"/>
  <c r="CO343" i="14"/>
  <c r="CV343" i="14"/>
  <c r="DT343" i="14"/>
  <c r="AH343" i="14"/>
  <c r="DE343" i="14"/>
  <c r="BU343" i="14"/>
  <c r="U343" i="14"/>
  <c r="BM343" i="14"/>
  <c r="DD343" i="14"/>
  <c r="CZ343" i="14"/>
  <c r="BP343" i="14"/>
  <c r="CR343" i="14"/>
  <c r="DL343" i="14"/>
  <c r="EM343" i="14"/>
  <c r="EE343" i="14"/>
  <c r="DC343" i="14"/>
  <c r="AU343" i="14"/>
  <c r="CU343" i="14"/>
  <c r="AM343" i="14"/>
  <c r="EH343" i="14"/>
  <c r="BZ343" i="14"/>
  <c r="DZ343" i="14"/>
  <c r="BR343" i="14"/>
  <c r="AP343" i="14"/>
  <c r="DM343" i="14"/>
  <c r="CM156" i="14"/>
  <c r="DR156" i="14"/>
  <c r="Z156" i="14"/>
  <c r="BE156" i="14"/>
  <c r="CJ156" i="14"/>
  <c r="BK156" i="14"/>
  <c r="CP156" i="14"/>
  <c r="EC156" i="14"/>
  <c r="AK156" i="14"/>
  <c r="BX156" i="14"/>
  <c r="DD156" i="14"/>
  <c r="CE156" i="14"/>
  <c r="DJ156" i="14"/>
  <c r="R156" i="14"/>
  <c r="AW156" i="14"/>
  <c r="CB156" i="14"/>
  <c r="BC156" i="14"/>
  <c r="CH156" i="14"/>
  <c r="DU156" i="14"/>
  <c r="AC156" i="14"/>
  <c r="BW156" i="14"/>
  <c r="DB156" i="14"/>
  <c r="EG156" i="14"/>
  <c r="AO156" i="14"/>
  <c r="EM156" i="14"/>
  <c r="AU156" i="14"/>
  <c r="BZ156" i="14"/>
  <c r="DM156" i="14"/>
  <c r="CV156" i="14"/>
  <c r="P156" i="14"/>
  <c r="AB156" i="14"/>
  <c r="BO156" i="14"/>
  <c r="CT156" i="14"/>
  <c r="DY156" i="14"/>
  <c r="AG156" i="14"/>
  <c r="EE156" i="14"/>
  <c r="AM156" i="14"/>
  <c r="BR156" i="14"/>
  <c r="DE156" i="14"/>
  <c r="BD156" i="14"/>
  <c r="EB156" i="14"/>
  <c r="BG156" i="14"/>
  <c r="CL156" i="14"/>
  <c r="DQ156" i="14"/>
  <c r="Y156" i="14"/>
  <c r="DW156" i="14"/>
  <c r="AE156" i="14"/>
  <c r="BJ156" i="14"/>
  <c r="CW156" i="14"/>
  <c r="X156" i="14"/>
  <c r="BT156" i="14"/>
  <c r="EI156" i="14"/>
  <c r="AQ156" i="14"/>
  <c r="BV156" i="14"/>
  <c r="DA156" i="14"/>
  <c r="EF156" i="14"/>
  <c r="DG156" i="14"/>
  <c r="EL156" i="14"/>
  <c r="AT156" i="14"/>
  <c r="CG156" i="14"/>
  <c r="AZ156" i="14"/>
  <c r="DT156" i="14"/>
  <c r="EA156" i="14"/>
  <c r="AI156" i="14"/>
  <c r="BN156" i="14"/>
  <c r="CS156" i="14"/>
  <c r="DX156" i="14"/>
  <c r="CY156" i="14"/>
  <c r="ED156" i="14"/>
  <c r="AL156" i="14"/>
  <c r="BY156" i="14"/>
  <c r="U156" i="14"/>
  <c r="BP156" i="14"/>
  <c r="DS156" i="14"/>
  <c r="AA156" i="14"/>
  <c r="BF156" i="14"/>
  <c r="CK156" i="14"/>
  <c r="DP156" i="14"/>
  <c r="CQ156" i="14"/>
  <c r="DV156" i="14"/>
  <c r="AD156" i="14"/>
  <c r="BQ156" i="14"/>
  <c r="CF156" i="14"/>
  <c r="AJ156" i="14"/>
  <c r="DK156" i="14"/>
  <c r="S156" i="14"/>
  <c r="AX156" i="14"/>
  <c r="CC156" i="14"/>
  <c r="DH156" i="14"/>
  <c r="CI156" i="14"/>
  <c r="DN156" i="14"/>
  <c r="V156" i="14"/>
  <c r="BI156" i="14"/>
  <c r="AV156" i="14"/>
  <c r="DL156" i="14"/>
  <c r="DC156" i="14"/>
  <c r="EH156" i="14"/>
  <c r="AP156" i="14"/>
  <c r="BU156" i="14"/>
  <c r="CZ156" i="14"/>
  <c r="CA156" i="14"/>
  <c r="DF156" i="14"/>
  <c r="N156" i="14"/>
  <c r="BA156" i="14"/>
  <c r="T156" i="14"/>
  <c r="BL156" i="14"/>
  <c r="CU156" i="14"/>
  <c r="DZ156" i="14"/>
  <c r="AH156" i="14"/>
  <c r="BM156" i="14"/>
  <c r="CR156" i="14"/>
  <c r="BS156" i="14"/>
  <c r="CX156" i="14"/>
  <c r="EK156" i="14"/>
  <c r="AS156" i="14"/>
  <c r="EJ156" i="14"/>
  <c r="AF156" i="14"/>
  <c r="CD156" i="14"/>
  <c r="DI156" i="14"/>
  <c r="Q156" i="14"/>
  <c r="DO156" i="14"/>
  <c r="W156" i="14"/>
  <c r="BB156" i="14"/>
  <c r="CO156" i="14"/>
  <c r="CN156" i="14"/>
  <c r="BH156" i="14"/>
  <c r="AY156" i="14"/>
  <c r="AR156" i="14"/>
  <c r="AN156" i="14"/>
  <c r="DJ256" i="14"/>
  <c r="R256" i="14"/>
  <c r="AW256" i="14"/>
  <c r="CB256" i="14"/>
  <c r="DO256" i="14"/>
  <c r="W256" i="14"/>
  <c r="BB256" i="14"/>
  <c r="CO256" i="14"/>
  <c r="DT256" i="14"/>
  <c r="CT256" i="14"/>
  <c r="DY256" i="14"/>
  <c r="AG256" i="14"/>
  <c r="BL256" i="14"/>
  <c r="CY256" i="14"/>
  <c r="ED256" i="14"/>
  <c r="AL256" i="14"/>
  <c r="BY256" i="14"/>
  <c r="DD256" i="14"/>
  <c r="CL256" i="14"/>
  <c r="DQ256" i="14"/>
  <c r="Y256" i="14"/>
  <c r="BD256" i="14"/>
  <c r="CQ256" i="14"/>
  <c r="DV256" i="14"/>
  <c r="AD256" i="14"/>
  <c r="BQ256" i="14"/>
  <c r="CV256" i="14"/>
  <c r="CD256" i="14"/>
  <c r="DI256" i="14"/>
  <c r="Q256" i="14"/>
  <c r="AV256" i="14"/>
  <c r="CI256" i="14"/>
  <c r="DN256" i="14"/>
  <c r="V256" i="14"/>
  <c r="BI256" i="14"/>
  <c r="CN256" i="14"/>
  <c r="BN256" i="14"/>
  <c r="CS256" i="14"/>
  <c r="DX256" i="14"/>
  <c r="AX256" i="14"/>
  <c r="CC256" i="14"/>
  <c r="EH256" i="14"/>
  <c r="AP256" i="14"/>
  <c r="BU256" i="14"/>
  <c r="CZ256" i="14"/>
  <c r="EM256" i="14"/>
  <c r="AU256" i="14"/>
  <c r="BZ256" i="14"/>
  <c r="DM256" i="14"/>
  <c r="DZ256" i="14"/>
  <c r="AH256" i="14"/>
  <c r="BM256" i="14"/>
  <c r="CR256" i="14"/>
  <c r="EE256" i="14"/>
  <c r="AM256" i="14"/>
  <c r="BR256" i="14"/>
  <c r="DE256" i="14"/>
  <c r="BE256" i="14"/>
  <c r="DG256" i="14"/>
  <c r="AT256" i="14"/>
  <c r="EJ256" i="14"/>
  <c r="EI256" i="14"/>
  <c r="AQ256" i="14"/>
  <c r="AO256" i="14"/>
  <c r="CA256" i="14"/>
  <c r="N256" i="14"/>
  <c r="EB256" i="14"/>
  <c r="EA256" i="14"/>
  <c r="AI256" i="14"/>
  <c r="EF256" i="14"/>
  <c r="BS256" i="14"/>
  <c r="EK256" i="14"/>
  <c r="DL256" i="14"/>
  <c r="DS256" i="14"/>
  <c r="AA256" i="14"/>
  <c r="DP256" i="14"/>
  <c r="BK256" i="14"/>
  <c r="EC256" i="14"/>
  <c r="CF256" i="14"/>
  <c r="DK256" i="14"/>
  <c r="S256" i="14"/>
  <c r="DR256" i="14"/>
  <c r="DH256" i="14"/>
  <c r="BC256" i="14"/>
  <c r="DU256" i="14"/>
  <c r="BX256" i="14"/>
  <c r="DC256" i="14"/>
  <c r="DB256" i="14"/>
  <c r="CJ256" i="14"/>
  <c r="AE256" i="14"/>
  <c r="CW256" i="14"/>
  <c r="BP256" i="14"/>
  <c r="CU256" i="14"/>
  <c r="BV256" i="14"/>
  <c r="BT256" i="14"/>
  <c r="EL256" i="14"/>
  <c r="CG256" i="14"/>
  <c r="BH256" i="14"/>
  <c r="CM256" i="14"/>
  <c r="BF256" i="14"/>
  <c r="AN256" i="14"/>
  <c r="DF256" i="14"/>
  <c r="BA256" i="14"/>
  <c r="AZ256" i="14"/>
  <c r="CE256" i="14"/>
  <c r="DA256" i="14"/>
  <c r="P256" i="14"/>
  <c r="CH256" i="14"/>
  <c r="AC256" i="14"/>
  <c r="AB256" i="14"/>
  <c r="BG256" i="14"/>
  <c r="CK256" i="14"/>
  <c r="DW256" i="14"/>
  <c r="BJ256" i="14"/>
  <c r="U256" i="14"/>
  <c r="T256" i="14"/>
  <c r="AY256" i="14"/>
  <c r="CP256" i="14"/>
  <c r="AS256" i="14"/>
  <c r="AK256" i="14"/>
  <c r="AR256" i="14"/>
  <c r="AJ256" i="14"/>
  <c r="BW256" i="14"/>
  <c r="BO256" i="14"/>
  <c r="Z256" i="14"/>
  <c r="EG256" i="14"/>
  <c r="AF256" i="14"/>
  <c r="X256" i="14"/>
  <c r="CX256" i="14"/>
  <c r="AX142" i="14"/>
  <c r="CC142" i="14"/>
  <c r="DH142" i="14"/>
  <c r="P142" i="14"/>
  <c r="BC142" i="14"/>
  <c r="CH142" i="14"/>
  <c r="DU142" i="14"/>
  <c r="AC142" i="14"/>
  <c r="BH142" i="14"/>
  <c r="CM142" i="14"/>
  <c r="DZ142" i="14"/>
  <c r="AH142" i="14"/>
  <c r="BM142" i="14"/>
  <c r="CR142" i="14"/>
  <c r="EE142" i="14"/>
  <c r="AM142" i="14"/>
  <c r="BR142" i="14"/>
  <c r="DE142" i="14"/>
  <c r="EJ142" i="14"/>
  <c r="AR142" i="14"/>
  <c r="BW142" i="14"/>
  <c r="DR142" i="14"/>
  <c r="Z142" i="14"/>
  <c r="BE142" i="14"/>
  <c r="CJ142" i="14"/>
  <c r="DW142" i="14"/>
  <c r="AE142" i="14"/>
  <c r="BJ142" i="14"/>
  <c r="CW142" i="14"/>
  <c r="EB142" i="14"/>
  <c r="AJ142" i="14"/>
  <c r="BO142" i="14"/>
  <c r="DJ142" i="14"/>
  <c r="R142" i="14"/>
  <c r="AW142" i="14"/>
  <c r="CB142" i="14"/>
  <c r="DO142" i="14"/>
  <c r="W142" i="14"/>
  <c r="BB142" i="14"/>
  <c r="CO142" i="14"/>
  <c r="DT142" i="14"/>
  <c r="AB142" i="14"/>
  <c r="BG142" i="14"/>
  <c r="DB142" i="14"/>
  <c r="EG142" i="14"/>
  <c r="AO142" i="14"/>
  <c r="BT142" i="14"/>
  <c r="DG142" i="14"/>
  <c r="EL142" i="14"/>
  <c r="AT142" i="14"/>
  <c r="CG142" i="14"/>
  <c r="DL142" i="14"/>
  <c r="T142" i="14"/>
  <c r="AY142" i="14"/>
  <c r="CL142" i="14"/>
  <c r="DQ142" i="14"/>
  <c r="Y142" i="14"/>
  <c r="BD142" i="14"/>
  <c r="CQ142" i="14"/>
  <c r="DV142" i="14"/>
  <c r="AD142" i="14"/>
  <c r="BQ142" i="14"/>
  <c r="CV142" i="14"/>
  <c r="EA142" i="14"/>
  <c r="AI142" i="14"/>
  <c r="BN142" i="14"/>
  <c r="CS142" i="14"/>
  <c r="DX142" i="14"/>
  <c r="AF142" i="14"/>
  <c r="BS142" i="14"/>
  <c r="CX142" i="14"/>
  <c r="EK142" i="14"/>
  <c r="AS142" i="14"/>
  <c r="BX142" i="14"/>
  <c r="DC142" i="14"/>
  <c r="BF142" i="14"/>
  <c r="CK142" i="14"/>
  <c r="DP142" i="14"/>
  <c r="X142" i="14"/>
  <c r="BK142" i="14"/>
  <c r="CP142" i="14"/>
  <c r="EC142" i="14"/>
  <c r="AK142" i="14"/>
  <c r="BP142" i="14"/>
  <c r="CU142" i="14"/>
  <c r="CT142" i="14"/>
  <c r="BL142" i="14"/>
  <c r="AL142" i="14"/>
  <c r="EI142" i="14"/>
  <c r="CD142" i="14"/>
  <c r="AV142" i="14"/>
  <c r="V142" i="14"/>
  <c r="DS142" i="14"/>
  <c r="BV142" i="14"/>
  <c r="AN142" i="14"/>
  <c r="N142" i="14"/>
  <c r="DK142" i="14"/>
  <c r="BY142" i="14"/>
  <c r="AP142" i="14"/>
  <c r="EM142" i="14"/>
  <c r="DM142" i="14"/>
  <c r="CE142" i="14"/>
  <c r="DY142" i="14"/>
  <c r="AQ142" i="14"/>
  <c r="CY142" i="14"/>
  <c r="DI142" i="14"/>
  <c r="CI142" i="14"/>
  <c r="BI142" i="14"/>
  <c r="AA142" i="14"/>
  <c r="DA142" i="14"/>
  <c r="CA142" i="14"/>
  <c r="BA142" i="14"/>
  <c r="S142" i="14"/>
  <c r="BU142" i="14"/>
  <c r="AU142" i="14"/>
  <c r="U142" i="14"/>
  <c r="AG142" i="14"/>
  <c r="ED142" i="14"/>
  <c r="DD142" i="14"/>
  <c r="Q142" i="14"/>
  <c r="DN142" i="14"/>
  <c r="CN142" i="14"/>
  <c r="EF142" i="14"/>
  <c r="DF142" i="14"/>
  <c r="CF142" i="14"/>
  <c r="EH142" i="14"/>
  <c r="CZ142" i="14"/>
  <c r="BZ142" i="14"/>
  <c r="AZ142" i="14"/>
  <c r="DX215" i="14"/>
  <c r="AF215" i="14"/>
  <c r="BS215" i="14"/>
  <c r="CX215" i="14"/>
  <c r="EK215" i="14"/>
  <c r="CJ215" i="14"/>
  <c r="DW215" i="14"/>
  <c r="AE215" i="14"/>
  <c r="BJ215" i="14"/>
  <c r="CW215" i="14"/>
  <c r="EB215" i="14"/>
  <c r="CB215" i="14"/>
  <c r="DO215" i="14"/>
  <c r="W215" i="14"/>
  <c r="BB215" i="14"/>
  <c r="CO215" i="14"/>
  <c r="EL215" i="14"/>
  <c r="BH215" i="14"/>
  <c r="Z215" i="14"/>
  <c r="EF215" i="14"/>
  <c r="EM215" i="14"/>
  <c r="ED215" i="14"/>
  <c r="N215" i="14"/>
  <c r="AC215" i="14"/>
  <c r="AZ215" i="14"/>
  <c r="CE215" i="14"/>
  <c r="DJ215" i="14"/>
  <c r="R215" i="14"/>
  <c r="AW215" i="14"/>
  <c r="DP215" i="14"/>
  <c r="EE215" i="14"/>
  <c r="DV215" i="14"/>
  <c r="EC215" i="14"/>
  <c r="U215" i="14"/>
  <c r="AR215" i="14"/>
  <c r="BW215" i="14"/>
  <c r="DB215" i="14"/>
  <c r="EG215" i="14"/>
  <c r="AO215" i="14"/>
  <c r="CZ215" i="14"/>
  <c r="DM215" i="14"/>
  <c r="BG215" i="14"/>
  <c r="Y215" i="14"/>
  <c r="DH215" i="14"/>
  <c r="DG215" i="14"/>
  <c r="DN215" i="14"/>
  <c r="DU215" i="14"/>
  <c r="EJ215" i="14"/>
  <c r="AJ215" i="14"/>
  <c r="BO215" i="14"/>
  <c r="CT215" i="14"/>
  <c r="DY215" i="14"/>
  <c r="AG215" i="14"/>
  <c r="CY215" i="14"/>
  <c r="DT215" i="14"/>
  <c r="DQ215" i="14"/>
  <c r="DF215" i="14"/>
  <c r="AB215" i="14"/>
  <c r="CL215" i="14"/>
  <c r="CR215" i="14"/>
  <c r="CQ215" i="14"/>
  <c r="CP215" i="14"/>
  <c r="DE215" i="14"/>
  <c r="DL215" i="14"/>
  <c r="T215" i="14"/>
  <c r="AY215" i="14"/>
  <c r="CD215" i="14"/>
  <c r="DI215" i="14"/>
  <c r="Q215" i="14"/>
  <c r="BT215" i="14"/>
  <c r="CI215" i="14"/>
  <c r="CH215" i="14"/>
  <c r="CG215" i="14"/>
  <c r="DD215" i="14"/>
  <c r="EI215" i="14"/>
  <c r="AQ215" i="14"/>
  <c r="BV215" i="14"/>
  <c r="DA215" i="14"/>
  <c r="BL215" i="14"/>
  <c r="CA215" i="14"/>
  <c r="BZ215" i="14"/>
  <c r="BY215" i="14"/>
  <c r="CV215" i="14"/>
  <c r="EA215" i="14"/>
  <c r="AI215" i="14"/>
  <c r="BN215" i="14"/>
  <c r="CS215" i="14"/>
  <c r="BD215" i="14"/>
  <c r="BK215" i="14"/>
  <c r="BR215" i="14"/>
  <c r="BQ215" i="14"/>
  <c r="CN215" i="14"/>
  <c r="DS215" i="14"/>
  <c r="AA215" i="14"/>
  <c r="BF215" i="14"/>
  <c r="CK215" i="14"/>
  <c r="AV215" i="14"/>
  <c r="BC215" i="14"/>
  <c r="AT215" i="14"/>
  <c r="BI215" i="14"/>
  <c r="CF215" i="14"/>
  <c r="DK215" i="14"/>
  <c r="S215" i="14"/>
  <c r="AX215" i="14"/>
  <c r="CC215" i="14"/>
  <c r="P215" i="14"/>
  <c r="CM215" i="14"/>
  <c r="BE215" i="14"/>
  <c r="AN215" i="14"/>
  <c r="AU215" i="14"/>
  <c r="AL215" i="14"/>
  <c r="BA215" i="14"/>
  <c r="BX215" i="14"/>
  <c r="DC215" i="14"/>
  <c r="EH215" i="14"/>
  <c r="AP215" i="14"/>
  <c r="BU215" i="14"/>
  <c r="V215" i="14"/>
  <c r="DR215" i="14"/>
  <c r="X215" i="14"/>
  <c r="AM215" i="14"/>
  <c r="AD215" i="14"/>
  <c r="AS215" i="14"/>
  <c r="BP215" i="14"/>
  <c r="CU215" i="14"/>
  <c r="DZ215" i="14"/>
  <c r="AH215" i="14"/>
  <c r="BM215" i="14"/>
  <c r="AK215" i="14"/>
  <c r="BV315" i="14"/>
  <c r="DA315" i="14"/>
  <c r="EF315" i="14"/>
  <c r="AN315" i="14"/>
  <c r="CA315" i="14"/>
  <c r="DF315" i="14"/>
  <c r="N315" i="14"/>
  <c r="BA315" i="14"/>
  <c r="CE315" i="14"/>
  <c r="AB315" i="14"/>
  <c r="AZ315" i="14"/>
  <c r="BF315" i="14"/>
  <c r="CK315" i="14"/>
  <c r="DP315" i="14"/>
  <c r="X315" i="14"/>
  <c r="BK315" i="14"/>
  <c r="CP315" i="14"/>
  <c r="EC315" i="14"/>
  <c r="AK315" i="14"/>
  <c r="BO315" i="14"/>
  <c r="T315" i="14"/>
  <c r="AX315" i="14"/>
  <c r="CC315" i="14"/>
  <c r="DH315" i="14"/>
  <c r="P315" i="14"/>
  <c r="BC315" i="14"/>
  <c r="CH315" i="14"/>
  <c r="DU315" i="14"/>
  <c r="AC315" i="14"/>
  <c r="BG315" i="14"/>
  <c r="EJ315" i="14"/>
  <c r="EH315" i="14"/>
  <c r="AP315" i="14"/>
  <c r="BU315" i="14"/>
  <c r="CZ315" i="14"/>
  <c r="EM315" i="14"/>
  <c r="AU315" i="14"/>
  <c r="BZ315" i="14"/>
  <c r="DM315" i="14"/>
  <c r="U315" i="14"/>
  <c r="AY315" i="14"/>
  <c r="BX315" i="14"/>
  <c r="DZ315" i="14"/>
  <c r="AH315" i="14"/>
  <c r="BM315" i="14"/>
  <c r="CR315" i="14"/>
  <c r="EE315" i="14"/>
  <c r="AM315" i="14"/>
  <c r="BR315" i="14"/>
  <c r="DE315" i="14"/>
  <c r="EI315" i="14"/>
  <c r="AQ315" i="14"/>
  <c r="EB315" i="14"/>
  <c r="DR315" i="14"/>
  <c r="Z315" i="14"/>
  <c r="BE315" i="14"/>
  <c r="DJ315" i="14"/>
  <c r="R315" i="14"/>
  <c r="AW315" i="14"/>
  <c r="CB315" i="14"/>
  <c r="DO315" i="14"/>
  <c r="W315" i="14"/>
  <c r="BB315" i="14"/>
  <c r="CO315" i="14"/>
  <c r="DS315" i="14"/>
  <c r="AA315" i="14"/>
  <c r="DT315" i="14"/>
  <c r="CL315" i="14"/>
  <c r="DQ315" i="14"/>
  <c r="Y315" i="14"/>
  <c r="BD315" i="14"/>
  <c r="CQ315" i="14"/>
  <c r="DV315" i="14"/>
  <c r="AD315" i="14"/>
  <c r="BQ315" i="14"/>
  <c r="CU315" i="14"/>
  <c r="AJ315" i="14"/>
  <c r="AR315" i="14"/>
  <c r="CD315" i="14"/>
  <c r="DI315" i="14"/>
  <c r="Q315" i="14"/>
  <c r="AV315" i="14"/>
  <c r="CI315" i="14"/>
  <c r="DN315" i="14"/>
  <c r="V315" i="14"/>
  <c r="BI315" i="14"/>
  <c r="CM315" i="14"/>
  <c r="CN315" i="14"/>
  <c r="DL315" i="14"/>
  <c r="CS315" i="14"/>
  <c r="AE315" i="14"/>
  <c r="EA315" i="14"/>
  <c r="AO315" i="14"/>
  <c r="EL315" i="14"/>
  <c r="DK315" i="14"/>
  <c r="AG315" i="14"/>
  <c r="ED315" i="14"/>
  <c r="DC315" i="14"/>
  <c r="CJ315" i="14"/>
  <c r="AI315" i="14"/>
  <c r="DX315" i="14"/>
  <c r="CX315" i="14"/>
  <c r="BW315" i="14"/>
  <c r="BJ315" i="14"/>
  <c r="BT315" i="14"/>
  <c r="AT315" i="14"/>
  <c r="S315" i="14"/>
  <c r="BL315" i="14"/>
  <c r="AL315" i="14"/>
  <c r="CV315" i="14"/>
  <c r="DB315" i="14"/>
  <c r="AF315" i="14"/>
  <c r="EK315" i="14"/>
  <c r="CF315" i="14"/>
  <c r="CT315" i="14"/>
  <c r="DW315" i="14"/>
  <c r="CW315" i="14"/>
  <c r="BP315" i="14"/>
  <c r="BN315" i="14"/>
  <c r="DG315" i="14"/>
  <c r="CG315" i="14"/>
  <c r="BH315" i="14"/>
  <c r="EG315" i="14"/>
  <c r="CY315" i="14"/>
  <c r="BY315" i="14"/>
  <c r="DD315" i="14"/>
  <c r="DY315" i="14"/>
  <c r="BS315" i="14"/>
  <c r="AS315" i="14"/>
  <c r="BR129" i="14"/>
  <c r="DE129" i="14"/>
  <c r="EJ129" i="14"/>
  <c r="AR129" i="14"/>
  <c r="BW129" i="14"/>
  <c r="DB129" i="14"/>
  <c r="EG129" i="14"/>
  <c r="AO129" i="14"/>
  <c r="BT129" i="14"/>
  <c r="DG129" i="14"/>
  <c r="BB129" i="14"/>
  <c r="CO129" i="14"/>
  <c r="DT129" i="14"/>
  <c r="AB129" i="14"/>
  <c r="BG129" i="14"/>
  <c r="CL129" i="14"/>
  <c r="DQ129" i="14"/>
  <c r="Y129" i="14"/>
  <c r="BD129" i="14"/>
  <c r="CQ129" i="14"/>
  <c r="EL129" i="14"/>
  <c r="AT129" i="14"/>
  <c r="CG129" i="14"/>
  <c r="DL129" i="14"/>
  <c r="T129" i="14"/>
  <c r="AY129" i="14"/>
  <c r="CD129" i="14"/>
  <c r="DI129" i="14"/>
  <c r="Q129" i="14"/>
  <c r="AV129" i="14"/>
  <c r="CI129" i="14"/>
  <c r="ED129" i="14"/>
  <c r="AL129" i="14"/>
  <c r="BY129" i="14"/>
  <c r="DD129" i="14"/>
  <c r="EI129" i="14"/>
  <c r="AQ129" i="14"/>
  <c r="BV129" i="14"/>
  <c r="DA129" i="14"/>
  <c r="EF129" i="14"/>
  <c r="AN129" i="14"/>
  <c r="CA129" i="14"/>
  <c r="DN129" i="14"/>
  <c r="V129" i="14"/>
  <c r="BI129" i="14"/>
  <c r="CN129" i="14"/>
  <c r="DS129" i="14"/>
  <c r="AA129" i="14"/>
  <c r="BF129" i="14"/>
  <c r="CK129" i="14"/>
  <c r="DP129" i="14"/>
  <c r="X129" i="14"/>
  <c r="BK129" i="14"/>
  <c r="DF129" i="14"/>
  <c r="N129" i="14"/>
  <c r="BA129" i="14"/>
  <c r="CF129" i="14"/>
  <c r="DK129" i="14"/>
  <c r="S129" i="14"/>
  <c r="AX129" i="14"/>
  <c r="CC129" i="14"/>
  <c r="DH129" i="14"/>
  <c r="P129" i="14"/>
  <c r="BC129" i="14"/>
  <c r="CX129" i="14"/>
  <c r="EK129" i="14"/>
  <c r="AS129" i="14"/>
  <c r="BX129" i="14"/>
  <c r="DC129" i="14"/>
  <c r="EH129" i="14"/>
  <c r="AP129" i="14"/>
  <c r="BU129" i="14"/>
  <c r="CZ129" i="14"/>
  <c r="EM129" i="14"/>
  <c r="AU129" i="14"/>
  <c r="CP129" i="14"/>
  <c r="EC129" i="14"/>
  <c r="AK129" i="14"/>
  <c r="BP129" i="14"/>
  <c r="CU129" i="14"/>
  <c r="DZ129" i="14"/>
  <c r="AH129" i="14"/>
  <c r="BM129" i="14"/>
  <c r="CR129" i="14"/>
  <c r="EE129" i="14"/>
  <c r="AM129" i="14"/>
  <c r="CH129" i="14"/>
  <c r="DU129" i="14"/>
  <c r="AC129" i="14"/>
  <c r="BH129" i="14"/>
  <c r="CM129" i="14"/>
  <c r="DR129" i="14"/>
  <c r="Z129" i="14"/>
  <c r="BE129" i="14"/>
  <c r="CJ129" i="14"/>
  <c r="DW129" i="14"/>
  <c r="AE129" i="14"/>
  <c r="BZ129" i="14"/>
  <c r="CE129" i="14"/>
  <c r="CB129" i="14"/>
  <c r="BJ129" i="14"/>
  <c r="BO129" i="14"/>
  <c r="BL129" i="14"/>
  <c r="AD129" i="14"/>
  <c r="AI129" i="14"/>
  <c r="AF129" i="14"/>
  <c r="DM129" i="14"/>
  <c r="DJ129" i="14"/>
  <c r="DO129" i="14"/>
  <c r="CW129" i="14"/>
  <c r="CT129" i="14"/>
  <c r="CY129" i="14"/>
  <c r="BQ129" i="14"/>
  <c r="BN129" i="14"/>
  <c r="BS129" i="14"/>
  <c r="U129" i="14"/>
  <c r="R129" i="14"/>
  <c r="W129" i="14"/>
  <c r="EB129" i="14"/>
  <c r="DY129" i="14"/>
  <c r="AJ129" i="14"/>
  <c r="AG129" i="14"/>
  <c r="DV129" i="14"/>
  <c r="EA129" i="14"/>
  <c r="DX129" i="14"/>
  <c r="CV129" i="14"/>
  <c r="AZ129" i="14"/>
  <c r="CS129" i="14"/>
  <c r="AW129" i="14"/>
  <c r="DV111" i="14"/>
  <c r="AD111" i="14"/>
  <c r="BQ111" i="14"/>
  <c r="CV111" i="14"/>
  <c r="EA111" i="14"/>
  <c r="AI111" i="14"/>
  <c r="BN111" i="14"/>
  <c r="CS111" i="14"/>
  <c r="DX111" i="14"/>
  <c r="AF111" i="14"/>
  <c r="BS111" i="14"/>
  <c r="DN111" i="14"/>
  <c r="V111" i="14"/>
  <c r="BI111" i="14"/>
  <c r="CN111" i="14"/>
  <c r="DS111" i="14"/>
  <c r="AA111" i="14"/>
  <c r="BF111" i="14"/>
  <c r="CK111" i="14"/>
  <c r="DP111" i="14"/>
  <c r="X111" i="14"/>
  <c r="BK111" i="14"/>
  <c r="DF111" i="14"/>
  <c r="N111" i="14"/>
  <c r="BA111" i="14"/>
  <c r="CF111" i="14"/>
  <c r="DK111" i="14"/>
  <c r="S111" i="14"/>
  <c r="AX111" i="14"/>
  <c r="CC111" i="14"/>
  <c r="DH111" i="14"/>
  <c r="P111" i="14"/>
  <c r="BC111" i="14"/>
  <c r="CX111" i="14"/>
  <c r="EK111" i="14"/>
  <c r="AS111" i="14"/>
  <c r="BX111" i="14"/>
  <c r="DC111" i="14"/>
  <c r="EH111" i="14"/>
  <c r="AP111" i="14"/>
  <c r="BU111" i="14"/>
  <c r="CZ111" i="14"/>
  <c r="EM111" i="14"/>
  <c r="AU111" i="14"/>
  <c r="CP111" i="14"/>
  <c r="EC111" i="14"/>
  <c r="AK111" i="14"/>
  <c r="BP111" i="14"/>
  <c r="CU111" i="14"/>
  <c r="DZ111" i="14"/>
  <c r="AH111" i="14"/>
  <c r="BM111" i="14"/>
  <c r="CR111" i="14"/>
  <c r="EE111" i="14"/>
  <c r="AM111" i="14"/>
  <c r="CH111" i="14"/>
  <c r="DU111" i="14"/>
  <c r="AC111" i="14"/>
  <c r="BH111" i="14"/>
  <c r="CM111" i="14"/>
  <c r="DR111" i="14"/>
  <c r="Z111" i="14"/>
  <c r="BE111" i="14"/>
  <c r="CJ111" i="14"/>
  <c r="DW111" i="14"/>
  <c r="AE111" i="14"/>
  <c r="BZ111" i="14"/>
  <c r="DM111" i="14"/>
  <c r="U111" i="14"/>
  <c r="AZ111" i="14"/>
  <c r="CE111" i="14"/>
  <c r="DJ111" i="14"/>
  <c r="R111" i="14"/>
  <c r="AW111" i="14"/>
  <c r="CB111" i="14"/>
  <c r="DO111" i="14"/>
  <c r="W111" i="14"/>
  <c r="BR111" i="14"/>
  <c r="DE111" i="14"/>
  <c r="EJ111" i="14"/>
  <c r="AR111" i="14"/>
  <c r="BW111" i="14"/>
  <c r="DB111" i="14"/>
  <c r="EG111" i="14"/>
  <c r="AO111" i="14"/>
  <c r="BT111" i="14"/>
  <c r="DG111" i="14"/>
  <c r="EL111" i="14"/>
  <c r="AT111" i="14"/>
  <c r="CG111" i="14"/>
  <c r="DL111" i="14"/>
  <c r="T111" i="14"/>
  <c r="AY111" i="14"/>
  <c r="CD111" i="14"/>
  <c r="DI111" i="14"/>
  <c r="Q111" i="14"/>
  <c r="AV111" i="14"/>
  <c r="CI111" i="14"/>
  <c r="ED111" i="14"/>
  <c r="AL111" i="14"/>
  <c r="BY111" i="14"/>
  <c r="DD111" i="14"/>
  <c r="EI111" i="14"/>
  <c r="AQ111" i="14"/>
  <c r="BV111" i="14"/>
  <c r="DA111" i="14"/>
  <c r="EF111" i="14"/>
  <c r="AN111" i="14"/>
  <c r="CA111" i="14"/>
  <c r="BG111" i="14"/>
  <c r="CT111" i="14"/>
  <c r="CL111" i="14"/>
  <c r="BJ111" i="14"/>
  <c r="DY111" i="14"/>
  <c r="BB111" i="14"/>
  <c r="DQ111" i="14"/>
  <c r="CW111" i="14"/>
  <c r="AG111" i="14"/>
  <c r="CO111" i="14"/>
  <c r="Y111" i="14"/>
  <c r="EB111" i="14"/>
  <c r="BL111" i="14"/>
  <c r="DT111" i="14"/>
  <c r="BD111" i="14"/>
  <c r="AJ111" i="14"/>
  <c r="CY111" i="14"/>
  <c r="AB111" i="14"/>
  <c r="CQ111" i="14"/>
  <c r="BO111" i="14"/>
  <c r="DJ138" i="14"/>
  <c r="R138" i="14"/>
  <c r="AW138" i="14"/>
  <c r="CB138" i="14"/>
  <c r="DO138" i="14"/>
  <c r="W138" i="14"/>
  <c r="BB138" i="14"/>
  <c r="CO138" i="14"/>
  <c r="DT138" i="14"/>
  <c r="AB138" i="14"/>
  <c r="BG138" i="14"/>
  <c r="DB138" i="14"/>
  <c r="EG138" i="14"/>
  <c r="AO138" i="14"/>
  <c r="BT138" i="14"/>
  <c r="DG138" i="14"/>
  <c r="EL138" i="14"/>
  <c r="AT138" i="14"/>
  <c r="CG138" i="14"/>
  <c r="DL138" i="14"/>
  <c r="T138" i="14"/>
  <c r="AY138" i="14"/>
  <c r="CT138" i="14"/>
  <c r="DY138" i="14"/>
  <c r="AG138" i="14"/>
  <c r="BL138" i="14"/>
  <c r="CY138" i="14"/>
  <c r="ED138" i="14"/>
  <c r="AL138" i="14"/>
  <c r="BY138" i="14"/>
  <c r="DD138" i="14"/>
  <c r="EI138" i="14"/>
  <c r="AQ138" i="14"/>
  <c r="CL138" i="14"/>
  <c r="DQ138" i="14"/>
  <c r="Y138" i="14"/>
  <c r="BD138" i="14"/>
  <c r="CQ138" i="14"/>
  <c r="DV138" i="14"/>
  <c r="AD138" i="14"/>
  <c r="BQ138" i="14"/>
  <c r="CV138" i="14"/>
  <c r="EA138" i="14"/>
  <c r="AI138" i="14"/>
  <c r="CD138" i="14"/>
  <c r="DI138" i="14"/>
  <c r="Q138" i="14"/>
  <c r="AV138" i="14"/>
  <c r="CI138" i="14"/>
  <c r="DN138" i="14"/>
  <c r="V138" i="14"/>
  <c r="BI138" i="14"/>
  <c r="CN138" i="14"/>
  <c r="DS138" i="14"/>
  <c r="AA138" i="14"/>
  <c r="BN138" i="14"/>
  <c r="CS138" i="14"/>
  <c r="DX138" i="14"/>
  <c r="AF138" i="14"/>
  <c r="BS138" i="14"/>
  <c r="CX138" i="14"/>
  <c r="EK138" i="14"/>
  <c r="AS138" i="14"/>
  <c r="BX138" i="14"/>
  <c r="DC138" i="14"/>
  <c r="BF138" i="14"/>
  <c r="CK138" i="14"/>
  <c r="DP138" i="14"/>
  <c r="X138" i="14"/>
  <c r="BK138" i="14"/>
  <c r="CP138" i="14"/>
  <c r="EC138" i="14"/>
  <c r="AK138" i="14"/>
  <c r="BP138" i="14"/>
  <c r="CU138" i="14"/>
  <c r="AX138" i="14"/>
  <c r="CC138" i="14"/>
  <c r="DH138" i="14"/>
  <c r="P138" i="14"/>
  <c r="BC138" i="14"/>
  <c r="CH138" i="14"/>
  <c r="DU138" i="14"/>
  <c r="AC138" i="14"/>
  <c r="BH138" i="14"/>
  <c r="CM138" i="14"/>
  <c r="EH138" i="14"/>
  <c r="AP138" i="14"/>
  <c r="BU138" i="14"/>
  <c r="CZ138" i="14"/>
  <c r="EM138" i="14"/>
  <c r="AU138" i="14"/>
  <c r="BZ138" i="14"/>
  <c r="DM138" i="14"/>
  <c r="U138" i="14"/>
  <c r="AZ138" i="14"/>
  <c r="CE138" i="14"/>
  <c r="DZ138" i="14"/>
  <c r="AH138" i="14"/>
  <c r="BM138" i="14"/>
  <c r="CR138" i="14"/>
  <c r="EE138" i="14"/>
  <c r="AM138" i="14"/>
  <c r="BR138" i="14"/>
  <c r="DE138" i="14"/>
  <c r="EJ138" i="14"/>
  <c r="AR138" i="14"/>
  <c r="BW138" i="14"/>
  <c r="DR138" i="14"/>
  <c r="Z138" i="14"/>
  <c r="BE138" i="14"/>
  <c r="CJ138" i="14"/>
  <c r="DW138" i="14"/>
  <c r="AE138" i="14"/>
  <c r="BJ138" i="14"/>
  <c r="CW138" i="14"/>
  <c r="EB138" i="14"/>
  <c r="AJ138" i="14"/>
  <c r="BO138" i="14"/>
  <c r="BV138" i="14"/>
  <c r="DA138" i="14"/>
  <c r="EF138" i="14"/>
  <c r="AN138" i="14"/>
  <c r="CA138" i="14"/>
  <c r="DF138" i="14"/>
  <c r="N138" i="14"/>
  <c r="BA138" i="14"/>
  <c r="S138" i="14"/>
  <c r="CF138" i="14"/>
  <c r="DK138" i="14"/>
  <c r="CD258" i="14"/>
  <c r="R258" i="14"/>
  <c r="CC258" i="14"/>
  <c r="Q258" i="14"/>
  <c r="CB258" i="14"/>
  <c r="P258" i="14"/>
  <c r="CI258" i="14"/>
  <c r="W258" i="14"/>
  <c r="CH258" i="14"/>
  <c r="V258" i="14"/>
  <c r="CO258" i="14"/>
  <c r="AC258" i="14"/>
  <c r="CN258" i="14"/>
  <c r="AB258" i="14"/>
  <c r="CM258" i="14"/>
  <c r="AA258" i="14"/>
  <c r="DZ258" i="14"/>
  <c r="BN258" i="14"/>
  <c r="DY258" i="14"/>
  <c r="BM258" i="14"/>
  <c r="DX258" i="14"/>
  <c r="BL258" i="14"/>
  <c r="EE258" i="14"/>
  <c r="BS258" i="14"/>
  <c r="ED258" i="14"/>
  <c r="BR258" i="14"/>
  <c r="EK258" i="14"/>
  <c r="BY258" i="14"/>
  <c r="EJ258" i="14"/>
  <c r="BX258" i="14"/>
  <c r="EI258" i="14"/>
  <c r="BW258" i="14"/>
  <c r="DR258" i="14"/>
  <c r="BF258" i="14"/>
  <c r="DQ258" i="14"/>
  <c r="BE258" i="14"/>
  <c r="DP258" i="14"/>
  <c r="BD258" i="14"/>
  <c r="DW258" i="14"/>
  <c r="BK258" i="14"/>
  <c r="DV258" i="14"/>
  <c r="BJ258" i="14"/>
  <c r="EC258" i="14"/>
  <c r="BQ258" i="14"/>
  <c r="EB258" i="14"/>
  <c r="BP258" i="14"/>
  <c r="EA258" i="14"/>
  <c r="BO258" i="14"/>
  <c r="DJ258" i="14"/>
  <c r="AX258" i="14"/>
  <c r="DI258" i="14"/>
  <c r="AW258" i="14"/>
  <c r="DH258" i="14"/>
  <c r="AV258" i="14"/>
  <c r="DO258" i="14"/>
  <c r="BC258" i="14"/>
  <c r="DN258" i="14"/>
  <c r="BB258" i="14"/>
  <c r="DU258" i="14"/>
  <c r="BI258" i="14"/>
  <c r="DT258" i="14"/>
  <c r="BH258" i="14"/>
  <c r="DS258" i="14"/>
  <c r="BG258" i="14"/>
  <c r="DB258" i="14"/>
  <c r="AP258" i="14"/>
  <c r="DA258" i="14"/>
  <c r="AO258" i="14"/>
  <c r="CZ258" i="14"/>
  <c r="AN258" i="14"/>
  <c r="DG258" i="14"/>
  <c r="AU258" i="14"/>
  <c r="DF258" i="14"/>
  <c r="AT258" i="14"/>
  <c r="DM258" i="14"/>
  <c r="BA258" i="14"/>
  <c r="CT258" i="14"/>
  <c r="AH258" i="14"/>
  <c r="CS258" i="14"/>
  <c r="AG258" i="14"/>
  <c r="CR258" i="14"/>
  <c r="AF258" i="14"/>
  <c r="CY258" i="14"/>
  <c r="AM258" i="14"/>
  <c r="CX258" i="14"/>
  <c r="AL258" i="14"/>
  <c r="DE258" i="14"/>
  <c r="AS258" i="14"/>
  <c r="DD258" i="14"/>
  <c r="AR258" i="14"/>
  <c r="DC258" i="14"/>
  <c r="AQ258" i="14"/>
  <c r="CK258" i="14"/>
  <c r="CQ258" i="14"/>
  <c r="CW258" i="14"/>
  <c r="AJ258" i="14"/>
  <c r="BU258" i="14"/>
  <c r="CA258" i="14"/>
  <c r="CG258" i="14"/>
  <c r="T258" i="14"/>
  <c r="Y258" i="14"/>
  <c r="AE258" i="14"/>
  <c r="AK258" i="14"/>
  <c r="DK258" i="14"/>
  <c r="EH258" i="14"/>
  <c r="EF258" i="14"/>
  <c r="EL258" i="14"/>
  <c r="U258" i="14"/>
  <c r="CU258" i="14"/>
  <c r="CL258" i="14"/>
  <c r="CJ258" i="14"/>
  <c r="CP258" i="14"/>
  <c r="DL258" i="14"/>
  <c r="CE258" i="14"/>
  <c r="BV258" i="14"/>
  <c r="BT258" i="14"/>
  <c r="BZ258" i="14"/>
  <c r="CV258" i="14"/>
  <c r="AY258" i="14"/>
  <c r="EG258" i="14"/>
  <c r="EM258" i="14"/>
  <c r="N258" i="14"/>
  <c r="AZ258" i="14"/>
  <c r="S258" i="14"/>
  <c r="Z258" i="14"/>
  <c r="X258" i="14"/>
  <c r="AD258" i="14"/>
  <c r="CF258" i="14"/>
  <c r="AI258" i="14"/>
  <c r="DR311" i="14"/>
  <c r="BF311" i="14"/>
  <c r="DQ311" i="14"/>
  <c r="BE311" i="14"/>
  <c r="DP311" i="14"/>
  <c r="BD311" i="14"/>
  <c r="DW311" i="14"/>
  <c r="BK311" i="14"/>
  <c r="DV311" i="14"/>
  <c r="BJ311" i="14"/>
  <c r="EC311" i="14"/>
  <c r="BQ311" i="14"/>
  <c r="EA311" i="14"/>
  <c r="BO311" i="14"/>
  <c r="AZ311" i="14"/>
  <c r="T311" i="14"/>
  <c r="DJ311" i="14"/>
  <c r="AX311" i="14"/>
  <c r="DI311" i="14"/>
  <c r="AW311" i="14"/>
  <c r="DH311" i="14"/>
  <c r="AV311" i="14"/>
  <c r="DO311" i="14"/>
  <c r="BC311" i="14"/>
  <c r="DN311" i="14"/>
  <c r="BB311" i="14"/>
  <c r="DU311" i="14"/>
  <c r="BI311" i="14"/>
  <c r="DS311" i="14"/>
  <c r="BG311" i="14"/>
  <c r="DD311" i="14"/>
  <c r="EJ311" i="14"/>
  <c r="DB311" i="14"/>
  <c r="AP311" i="14"/>
  <c r="DA311" i="14"/>
  <c r="AO311" i="14"/>
  <c r="CZ311" i="14"/>
  <c r="AN311" i="14"/>
  <c r="DG311" i="14"/>
  <c r="AU311" i="14"/>
  <c r="DF311" i="14"/>
  <c r="AT311" i="14"/>
  <c r="DM311" i="14"/>
  <c r="BA311" i="14"/>
  <c r="DK311" i="14"/>
  <c r="AY311" i="14"/>
  <c r="AR311" i="14"/>
  <c r="BX311" i="14"/>
  <c r="CT311" i="14"/>
  <c r="AH311" i="14"/>
  <c r="CS311" i="14"/>
  <c r="AG311" i="14"/>
  <c r="CR311" i="14"/>
  <c r="AF311" i="14"/>
  <c r="CY311" i="14"/>
  <c r="AM311" i="14"/>
  <c r="CX311" i="14"/>
  <c r="AL311" i="14"/>
  <c r="DE311" i="14"/>
  <c r="AS311" i="14"/>
  <c r="DC311" i="14"/>
  <c r="AQ311" i="14"/>
  <c r="CV311" i="14"/>
  <c r="DT311" i="14"/>
  <c r="CL311" i="14"/>
  <c r="Z311" i="14"/>
  <c r="CK311" i="14"/>
  <c r="Y311" i="14"/>
  <c r="CJ311" i="14"/>
  <c r="X311" i="14"/>
  <c r="CQ311" i="14"/>
  <c r="AE311" i="14"/>
  <c r="CP311" i="14"/>
  <c r="AD311" i="14"/>
  <c r="CW311" i="14"/>
  <c r="AK311" i="14"/>
  <c r="CU311" i="14"/>
  <c r="AI311" i="14"/>
  <c r="AJ311" i="14"/>
  <c r="BH311" i="14"/>
  <c r="CD311" i="14"/>
  <c r="R311" i="14"/>
  <c r="CC311" i="14"/>
  <c r="Q311" i="14"/>
  <c r="CB311" i="14"/>
  <c r="P311" i="14"/>
  <c r="CI311" i="14"/>
  <c r="W311" i="14"/>
  <c r="CH311" i="14"/>
  <c r="V311" i="14"/>
  <c r="CO311" i="14"/>
  <c r="AC311" i="14"/>
  <c r="CM311" i="14"/>
  <c r="AA311" i="14"/>
  <c r="CN311" i="14"/>
  <c r="EB311" i="14"/>
  <c r="BN311" i="14"/>
  <c r="BL311" i="14"/>
  <c r="BR311" i="14"/>
  <c r="BW311" i="14"/>
  <c r="EG311" i="14"/>
  <c r="EM311" i="14"/>
  <c r="N311" i="14"/>
  <c r="S311" i="14"/>
  <c r="DY311" i="14"/>
  <c r="EE311" i="14"/>
  <c r="EK311" i="14"/>
  <c r="DL311" i="14"/>
  <c r="BU311" i="14"/>
  <c r="CA311" i="14"/>
  <c r="CG311" i="14"/>
  <c r="AB311" i="14"/>
  <c r="BM311" i="14"/>
  <c r="BS311" i="14"/>
  <c r="BY311" i="14"/>
  <c r="CF311" i="14"/>
  <c r="EH311" i="14"/>
  <c r="EF311" i="14"/>
  <c r="EL311" i="14"/>
  <c r="U311" i="14"/>
  <c r="BP311" i="14"/>
  <c r="DZ311" i="14"/>
  <c r="DX311" i="14"/>
  <c r="ED311" i="14"/>
  <c r="EI311" i="14"/>
  <c r="BV311" i="14"/>
  <c r="BT311" i="14"/>
  <c r="BZ311" i="14"/>
  <c r="CE311" i="14"/>
  <c r="EH242" i="14"/>
  <c r="BV242" i="14"/>
  <c r="EG242" i="14"/>
  <c r="BU242" i="14"/>
  <c r="EF242" i="14"/>
  <c r="BT242" i="14"/>
  <c r="EM242" i="14"/>
  <c r="CA242" i="14"/>
  <c r="EL242" i="14"/>
  <c r="BZ242" i="14"/>
  <c r="N242" i="14"/>
  <c r="CG242" i="14"/>
  <c r="U242" i="14"/>
  <c r="CF242" i="14"/>
  <c r="T242" i="14"/>
  <c r="CE242" i="14"/>
  <c r="S242" i="14"/>
  <c r="DZ242" i="14"/>
  <c r="BN242" i="14"/>
  <c r="DY242" i="14"/>
  <c r="BM242" i="14"/>
  <c r="DX242" i="14"/>
  <c r="BL242" i="14"/>
  <c r="EE242" i="14"/>
  <c r="BS242" i="14"/>
  <c r="ED242" i="14"/>
  <c r="BR242" i="14"/>
  <c r="EK242" i="14"/>
  <c r="DR242" i="14"/>
  <c r="BF242" i="14"/>
  <c r="DQ242" i="14"/>
  <c r="BE242" i="14"/>
  <c r="DP242" i="14"/>
  <c r="BD242" i="14"/>
  <c r="DW242" i="14"/>
  <c r="BK242" i="14"/>
  <c r="DV242" i="14"/>
  <c r="BJ242" i="14"/>
  <c r="EC242" i="14"/>
  <c r="BQ242" i="14"/>
  <c r="EB242" i="14"/>
  <c r="BP242" i="14"/>
  <c r="EA242" i="14"/>
  <c r="BO242" i="14"/>
  <c r="DJ242" i="14"/>
  <c r="AX242" i="14"/>
  <c r="DI242" i="14"/>
  <c r="AW242" i="14"/>
  <c r="DH242" i="14"/>
  <c r="AV242" i="14"/>
  <c r="DO242" i="14"/>
  <c r="BC242" i="14"/>
  <c r="DN242" i="14"/>
  <c r="BB242" i="14"/>
  <c r="DU242" i="14"/>
  <c r="BI242" i="14"/>
  <c r="DT242" i="14"/>
  <c r="BH242" i="14"/>
  <c r="DS242" i="14"/>
  <c r="BG242" i="14"/>
  <c r="DB242" i="14"/>
  <c r="AP242" i="14"/>
  <c r="DA242" i="14"/>
  <c r="AO242" i="14"/>
  <c r="CZ242" i="14"/>
  <c r="AN242" i="14"/>
  <c r="DG242" i="14"/>
  <c r="AU242" i="14"/>
  <c r="DF242" i="14"/>
  <c r="AT242" i="14"/>
  <c r="DM242" i="14"/>
  <c r="BA242" i="14"/>
  <c r="DL242" i="14"/>
  <c r="AZ242" i="14"/>
  <c r="DK242" i="14"/>
  <c r="AY242" i="14"/>
  <c r="CT242" i="14"/>
  <c r="AH242" i="14"/>
  <c r="CS242" i="14"/>
  <c r="AG242" i="14"/>
  <c r="CR242" i="14"/>
  <c r="AF242" i="14"/>
  <c r="CY242" i="14"/>
  <c r="AM242" i="14"/>
  <c r="CX242" i="14"/>
  <c r="AL242" i="14"/>
  <c r="DE242" i="14"/>
  <c r="AS242" i="14"/>
  <c r="DD242" i="14"/>
  <c r="AR242" i="14"/>
  <c r="DC242" i="14"/>
  <c r="AQ242" i="14"/>
  <c r="CL242" i="14"/>
  <c r="Z242" i="14"/>
  <c r="CK242" i="14"/>
  <c r="Y242" i="14"/>
  <c r="CJ242" i="14"/>
  <c r="X242" i="14"/>
  <c r="CQ242" i="14"/>
  <c r="AE242" i="14"/>
  <c r="CP242" i="14"/>
  <c r="AD242" i="14"/>
  <c r="CW242" i="14"/>
  <c r="AK242" i="14"/>
  <c r="CV242" i="14"/>
  <c r="AJ242" i="14"/>
  <c r="CU242" i="14"/>
  <c r="AI242" i="14"/>
  <c r="CC242" i="14"/>
  <c r="CO242" i="14"/>
  <c r="CM242" i="14"/>
  <c r="Q242" i="14"/>
  <c r="BY242" i="14"/>
  <c r="BW242" i="14"/>
  <c r="CB242" i="14"/>
  <c r="AC242" i="14"/>
  <c r="AA242" i="14"/>
  <c r="P242" i="14"/>
  <c r="EJ242" i="14"/>
  <c r="CI242" i="14"/>
  <c r="CN242" i="14"/>
  <c r="W242" i="14"/>
  <c r="BX242" i="14"/>
  <c r="R242" i="14"/>
  <c r="V242" i="14"/>
  <c r="EI242" i="14"/>
  <c r="CD242" i="14"/>
  <c r="CH242" i="14"/>
  <c r="AB242" i="14"/>
  <c r="DL160" i="14"/>
  <c r="AZ160" i="14"/>
  <c r="DK160" i="14"/>
  <c r="AY160" i="14"/>
  <c r="DJ160" i="14"/>
  <c r="AX160" i="14"/>
  <c r="DI160" i="14"/>
  <c r="AW160" i="14"/>
  <c r="DH160" i="14"/>
  <c r="AV160" i="14"/>
  <c r="DD160" i="14"/>
  <c r="AR160" i="14"/>
  <c r="DC160" i="14"/>
  <c r="AQ160" i="14"/>
  <c r="DB160" i="14"/>
  <c r="AP160" i="14"/>
  <c r="DA160" i="14"/>
  <c r="AO160" i="14"/>
  <c r="CZ160" i="14"/>
  <c r="AN160" i="14"/>
  <c r="DG160" i="14"/>
  <c r="AU160" i="14"/>
  <c r="DF160" i="14"/>
  <c r="AT160" i="14"/>
  <c r="DM160" i="14"/>
  <c r="BA160" i="14"/>
  <c r="CV160" i="14"/>
  <c r="AJ160" i="14"/>
  <c r="CU160" i="14"/>
  <c r="AI160" i="14"/>
  <c r="CT160" i="14"/>
  <c r="AH160" i="14"/>
  <c r="CS160" i="14"/>
  <c r="AG160" i="14"/>
  <c r="CR160" i="14"/>
  <c r="CN160" i="14"/>
  <c r="AB160" i="14"/>
  <c r="CM160" i="14"/>
  <c r="AA160" i="14"/>
  <c r="CL160" i="14"/>
  <c r="Z160" i="14"/>
  <c r="CK160" i="14"/>
  <c r="Y160" i="14"/>
  <c r="CJ160" i="14"/>
  <c r="X160" i="14"/>
  <c r="CQ160" i="14"/>
  <c r="CF160" i="14"/>
  <c r="T160" i="14"/>
  <c r="CE160" i="14"/>
  <c r="S160" i="14"/>
  <c r="CD160" i="14"/>
  <c r="R160" i="14"/>
  <c r="CC160" i="14"/>
  <c r="Q160" i="14"/>
  <c r="CB160" i="14"/>
  <c r="P160" i="14"/>
  <c r="CI160" i="14"/>
  <c r="EJ160" i="14"/>
  <c r="BX160" i="14"/>
  <c r="EI160" i="14"/>
  <c r="BW160" i="14"/>
  <c r="EB160" i="14"/>
  <c r="BP160" i="14"/>
  <c r="EA160" i="14"/>
  <c r="BO160" i="14"/>
  <c r="DZ160" i="14"/>
  <c r="BN160" i="14"/>
  <c r="DY160" i="14"/>
  <c r="BM160" i="14"/>
  <c r="DX160" i="14"/>
  <c r="BL160" i="14"/>
  <c r="DR160" i="14"/>
  <c r="DP160" i="14"/>
  <c r="CY160" i="14"/>
  <c r="EL160" i="14"/>
  <c r="BR160" i="14"/>
  <c r="EC160" i="14"/>
  <c r="BI160" i="14"/>
  <c r="BV160" i="14"/>
  <c r="BT160" i="14"/>
  <c r="CA160" i="14"/>
  <c r="ED160" i="14"/>
  <c r="BJ160" i="14"/>
  <c r="DU160" i="14"/>
  <c r="AS160" i="14"/>
  <c r="BF160" i="14"/>
  <c r="BD160" i="14"/>
  <c r="BS160" i="14"/>
  <c r="DV160" i="14"/>
  <c r="BB160" i="14"/>
  <c r="DE160" i="14"/>
  <c r="AK160" i="14"/>
  <c r="DT160" i="14"/>
  <c r="EG160" i="14"/>
  <c r="AF160" i="14"/>
  <c r="BK160" i="14"/>
  <c r="DN160" i="14"/>
  <c r="AL160" i="14"/>
  <c r="CW160" i="14"/>
  <c r="AC160" i="14"/>
  <c r="BH160" i="14"/>
  <c r="DQ160" i="14"/>
  <c r="EM160" i="14"/>
  <c r="BC160" i="14"/>
  <c r="CX160" i="14"/>
  <c r="AD160" i="14"/>
  <c r="CO160" i="14"/>
  <c r="U160" i="14"/>
  <c r="DS160" i="14"/>
  <c r="BU160" i="14"/>
  <c r="EE160" i="14"/>
  <c r="AM160" i="14"/>
  <c r="CP160" i="14"/>
  <c r="V160" i="14"/>
  <c r="CG160" i="14"/>
  <c r="BG160" i="14"/>
  <c r="BE160" i="14"/>
  <c r="DW160" i="14"/>
  <c r="AE160" i="14"/>
  <c r="CH160" i="14"/>
  <c r="N160" i="14"/>
  <c r="BY160" i="14"/>
  <c r="EH160" i="14"/>
  <c r="EF160" i="14"/>
  <c r="DO160" i="14"/>
  <c r="W160" i="14"/>
  <c r="BZ160" i="14"/>
  <c r="EK160" i="14"/>
  <c r="BQ160" i="14"/>
  <c r="CM279" i="14"/>
  <c r="AA279" i="14"/>
  <c r="CL279" i="14"/>
  <c r="Z279" i="14"/>
  <c r="CK279" i="14"/>
  <c r="Y279" i="14"/>
  <c r="CJ279" i="14"/>
  <c r="X279" i="14"/>
  <c r="CQ279" i="14"/>
  <c r="AE279" i="14"/>
  <c r="CP279" i="14"/>
  <c r="AD279" i="14"/>
  <c r="CG279" i="14"/>
  <c r="DE279" i="14"/>
  <c r="CW279" i="14"/>
  <c r="CO279" i="14"/>
  <c r="CE279" i="14"/>
  <c r="S279" i="14"/>
  <c r="CD279" i="14"/>
  <c r="R279" i="14"/>
  <c r="CC279" i="14"/>
  <c r="Q279" i="14"/>
  <c r="CB279" i="14"/>
  <c r="P279" i="14"/>
  <c r="CI279" i="14"/>
  <c r="W279" i="14"/>
  <c r="CH279" i="14"/>
  <c r="V279" i="14"/>
  <c r="BA279" i="14"/>
  <c r="BY279" i="14"/>
  <c r="BQ279" i="14"/>
  <c r="BI279" i="14"/>
  <c r="EI279" i="14"/>
  <c r="BW279" i="14"/>
  <c r="EH279" i="14"/>
  <c r="BV279" i="14"/>
  <c r="EG279" i="14"/>
  <c r="BU279" i="14"/>
  <c r="EF279" i="14"/>
  <c r="BT279" i="14"/>
  <c r="EM279" i="14"/>
  <c r="CA279" i="14"/>
  <c r="EL279" i="14"/>
  <c r="BZ279" i="14"/>
  <c r="N279" i="14"/>
  <c r="U279" i="14"/>
  <c r="AS279" i="14"/>
  <c r="AK279" i="14"/>
  <c r="AC279" i="14"/>
  <c r="EA279" i="14"/>
  <c r="BO279" i="14"/>
  <c r="DZ279" i="14"/>
  <c r="BN279" i="14"/>
  <c r="DY279" i="14"/>
  <c r="BM279" i="14"/>
  <c r="DX279" i="14"/>
  <c r="BL279" i="14"/>
  <c r="EE279" i="14"/>
  <c r="BS279" i="14"/>
  <c r="ED279" i="14"/>
  <c r="BR279" i="14"/>
  <c r="DT279" i="14"/>
  <c r="DL279" i="14"/>
  <c r="EJ279" i="14"/>
  <c r="EB279" i="14"/>
  <c r="DK279" i="14"/>
  <c r="AY279" i="14"/>
  <c r="DJ279" i="14"/>
  <c r="AX279" i="14"/>
  <c r="DI279" i="14"/>
  <c r="AW279" i="14"/>
  <c r="DH279" i="14"/>
  <c r="AV279" i="14"/>
  <c r="DO279" i="14"/>
  <c r="BC279" i="14"/>
  <c r="DN279" i="14"/>
  <c r="BB279" i="14"/>
  <c r="BH279" i="14"/>
  <c r="AZ279" i="14"/>
  <c r="BX279" i="14"/>
  <c r="BP279" i="14"/>
  <c r="DC279" i="14"/>
  <c r="AQ279" i="14"/>
  <c r="DB279" i="14"/>
  <c r="AP279" i="14"/>
  <c r="DA279" i="14"/>
  <c r="AO279" i="14"/>
  <c r="CZ279" i="14"/>
  <c r="AN279" i="14"/>
  <c r="DG279" i="14"/>
  <c r="AU279" i="14"/>
  <c r="DF279" i="14"/>
  <c r="AT279" i="14"/>
  <c r="AB279" i="14"/>
  <c r="T279" i="14"/>
  <c r="AR279" i="14"/>
  <c r="AJ279" i="14"/>
  <c r="AH279" i="14"/>
  <c r="AF279" i="14"/>
  <c r="AL279" i="14"/>
  <c r="DU279" i="14"/>
  <c r="DS279" i="14"/>
  <c r="DQ279" i="14"/>
  <c r="DW279" i="14"/>
  <c r="CN279" i="14"/>
  <c r="CU279" i="14"/>
  <c r="CS279" i="14"/>
  <c r="CY279" i="14"/>
  <c r="DM279" i="14"/>
  <c r="BG279" i="14"/>
  <c r="BE279" i="14"/>
  <c r="BK279" i="14"/>
  <c r="CF279" i="14"/>
  <c r="AI279" i="14"/>
  <c r="AG279" i="14"/>
  <c r="AM279" i="14"/>
  <c r="EK279" i="14"/>
  <c r="DR279" i="14"/>
  <c r="DP279" i="14"/>
  <c r="DV279" i="14"/>
  <c r="DD279" i="14"/>
  <c r="BF279" i="14"/>
  <c r="BD279" i="14"/>
  <c r="BJ279" i="14"/>
  <c r="CV279" i="14"/>
  <c r="CT279" i="14"/>
  <c r="CR279" i="14"/>
  <c r="CX279" i="14"/>
  <c r="EC279" i="14"/>
  <c r="EA353" i="14"/>
  <c r="BO353" i="14"/>
  <c r="DZ353" i="14"/>
  <c r="BN353" i="14"/>
  <c r="DY353" i="14"/>
  <c r="BM353" i="14"/>
  <c r="DX353" i="14"/>
  <c r="BL353" i="14"/>
  <c r="EE353" i="14"/>
  <c r="BS353" i="14"/>
  <c r="ED353" i="14"/>
  <c r="BR353" i="14"/>
  <c r="EK353" i="14"/>
  <c r="BY353" i="14"/>
  <c r="EB353" i="14"/>
  <c r="CV353" i="14"/>
  <c r="DS353" i="14"/>
  <c r="BG353" i="14"/>
  <c r="DR353" i="14"/>
  <c r="BF353" i="14"/>
  <c r="DQ353" i="14"/>
  <c r="BE353" i="14"/>
  <c r="DP353" i="14"/>
  <c r="BD353" i="14"/>
  <c r="DW353" i="14"/>
  <c r="BK353" i="14"/>
  <c r="DV353" i="14"/>
  <c r="BJ353" i="14"/>
  <c r="EC353" i="14"/>
  <c r="BQ353" i="14"/>
  <c r="BP353" i="14"/>
  <c r="AJ353" i="14"/>
  <c r="DK353" i="14"/>
  <c r="AY353" i="14"/>
  <c r="DJ353" i="14"/>
  <c r="AX353" i="14"/>
  <c r="DI353" i="14"/>
  <c r="AW353" i="14"/>
  <c r="DH353" i="14"/>
  <c r="AV353" i="14"/>
  <c r="DO353" i="14"/>
  <c r="BC353" i="14"/>
  <c r="DN353" i="14"/>
  <c r="BB353" i="14"/>
  <c r="DU353" i="14"/>
  <c r="BI353" i="14"/>
  <c r="DT353" i="14"/>
  <c r="CN353" i="14"/>
  <c r="DC353" i="14"/>
  <c r="AQ353" i="14"/>
  <c r="DB353" i="14"/>
  <c r="AP353" i="14"/>
  <c r="DA353" i="14"/>
  <c r="AO353" i="14"/>
  <c r="CZ353" i="14"/>
  <c r="AN353" i="14"/>
  <c r="DG353" i="14"/>
  <c r="AU353" i="14"/>
  <c r="DF353" i="14"/>
  <c r="AT353" i="14"/>
  <c r="DM353" i="14"/>
  <c r="BA353" i="14"/>
  <c r="BH353" i="14"/>
  <c r="AB353" i="14"/>
  <c r="CU353" i="14"/>
  <c r="AI353" i="14"/>
  <c r="CT353" i="14"/>
  <c r="AH353" i="14"/>
  <c r="CS353" i="14"/>
  <c r="AG353" i="14"/>
  <c r="CR353" i="14"/>
  <c r="AF353" i="14"/>
  <c r="CY353" i="14"/>
  <c r="AM353" i="14"/>
  <c r="CX353" i="14"/>
  <c r="AL353" i="14"/>
  <c r="DE353" i="14"/>
  <c r="AS353" i="14"/>
  <c r="DL353" i="14"/>
  <c r="EJ353" i="14"/>
  <c r="CM353" i="14"/>
  <c r="AA353" i="14"/>
  <c r="CL353" i="14"/>
  <c r="Z353" i="14"/>
  <c r="CK353" i="14"/>
  <c r="Y353" i="14"/>
  <c r="CJ353" i="14"/>
  <c r="X353" i="14"/>
  <c r="CQ353" i="14"/>
  <c r="AE353" i="14"/>
  <c r="CP353" i="14"/>
  <c r="AD353" i="14"/>
  <c r="CW353" i="14"/>
  <c r="AK353" i="14"/>
  <c r="AZ353" i="14"/>
  <c r="BX353" i="14"/>
  <c r="EI353" i="14"/>
  <c r="BW353" i="14"/>
  <c r="EH353" i="14"/>
  <c r="BV353" i="14"/>
  <c r="EG353" i="14"/>
  <c r="BU353" i="14"/>
  <c r="EF353" i="14"/>
  <c r="BT353" i="14"/>
  <c r="EM353" i="14"/>
  <c r="CA353" i="14"/>
  <c r="EL353" i="14"/>
  <c r="BZ353" i="14"/>
  <c r="N353" i="14"/>
  <c r="CG353" i="14"/>
  <c r="U353" i="14"/>
  <c r="AR353" i="14"/>
  <c r="CF353" i="14"/>
  <c r="CB353" i="14"/>
  <c r="DD353" i="14"/>
  <c r="P353" i="14"/>
  <c r="T353" i="14"/>
  <c r="CE353" i="14"/>
  <c r="CI353" i="14"/>
  <c r="S353" i="14"/>
  <c r="W353" i="14"/>
  <c r="CD353" i="14"/>
  <c r="CH353" i="14"/>
  <c r="R353" i="14"/>
  <c r="V353" i="14"/>
  <c r="CC353" i="14"/>
  <c r="CO353" i="14"/>
  <c r="Q353" i="14"/>
  <c r="AC353" i="14"/>
  <c r="CP304" i="14"/>
  <c r="AD304" i="14"/>
  <c r="CW304" i="14"/>
  <c r="AK304" i="14"/>
  <c r="BZ304" i="14"/>
  <c r="EK304" i="14"/>
  <c r="BQ304" i="14"/>
  <c r="DT304" i="14"/>
  <c r="BH304" i="14"/>
  <c r="DS304" i="14"/>
  <c r="BG304" i="14"/>
  <c r="DR304" i="14"/>
  <c r="BF304" i="14"/>
  <c r="DQ304" i="14"/>
  <c r="BE304" i="14"/>
  <c r="BD304" i="14"/>
  <c r="AV304" i="14"/>
  <c r="BT304" i="14"/>
  <c r="BK304" i="14"/>
  <c r="EL304" i="14"/>
  <c r="BR304" i="14"/>
  <c r="EC304" i="14"/>
  <c r="BI304" i="14"/>
  <c r="DL304" i="14"/>
  <c r="AZ304" i="14"/>
  <c r="DK304" i="14"/>
  <c r="AY304" i="14"/>
  <c r="DJ304" i="14"/>
  <c r="AX304" i="14"/>
  <c r="DI304" i="14"/>
  <c r="AW304" i="14"/>
  <c r="X304" i="14"/>
  <c r="P304" i="14"/>
  <c r="AN304" i="14"/>
  <c r="AE304" i="14"/>
  <c r="ED304" i="14"/>
  <c r="BJ304" i="14"/>
  <c r="DU304" i="14"/>
  <c r="BA304" i="14"/>
  <c r="DD304" i="14"/>
  <c r="AR304" i="14"/>
  <c r="DC304" i="14"/>
  <c r="AQ304" i="14"/>
  <c r="DB304" i="14"/>
  <c r="AP304" i="14"/>
  <c r="DA304" i="14"/>
  <c r="AO304" i="14"/>
  <c r="DO304" i="14"/>
  <c r="EM304" i="14"/>
  <c r="EE304" i="14"/>
  <c r="CR304" i="14"/>
  <c r="DV304" i="14"/>
  <c r="BB304" i="14"/>
  <c r="DM304" i="14"/>
  <c r="AS304" i="14"/>
  <c r="CV304" i="14"/>
  <c r="AJ304" i="14"/>
  <c r="CU304" i="14"/>
  <c r="AI304" i="14"/>
  <c r="CT304" i="14"/>
  <c r="AH304" i="14"/>
  <c r="CS304" i="14"/>
  <c r="AG304" i="14"/>
  <c r="CI304" i="14"/>
  <c r="DG304" i="14"/>
  <c r="CY304" i="14"/>
  <c r="BL304" i="14"/>
  <c r="DN304" i="14"/>
  <c r="AT304" i="14"/>
  <c r="DE304" i="14"/>
  <c r="AC304" i="14"/>
  <c r="CN304" i="14"/>
  <c r="AB304" i="14"/>
  <c r="CM304" i="14"/>
  <c r="AA304" i="14"/>
  <c r="CL304" i="14"/>
  <c r="Z304" i="14"/>
  <c r="CK304" i="14"/>
  <c r="Y304" i="14"/>
  <c r="BC304" i="14"/>
  <c r="CA304" i="14"/>
  <c r="BS304" i="14"/>
  <c r="AF304" i="14"/>
  <c r="DF304" i="14"/>
  <c r="AL304" i="14"/>
  <c r="CO304" i="14"/>
  <c r="U304" i="14"/>
  <c r="CF304" i="14"/>
  <c r="T304" i="14"/>
  <c r="CE304" i="14"/>
  <c r="S304" i="14"/>
  <c r="CD304" i="14"/>
  <c r="R304" i="14"/>
  <c r="CC304" i="14"/>
  <c r="Q304" i="14"/>
  <c r="W304" i="14"/>
  <c r="AU304" i="14"/>
  <c r="AM304" i="14"/>
  <c r="DX304" i="14"/>
  <c r="CH304" i="14"/>
  <c r="N304" i="14"/>
  <c r="BY304" i="14"/>
  <c r="EB304" i="14"/>
  <c r="BP304" i="14"/>
  <c r="EA304" i="14"/>
  <c r="BO304" i="14"/>
  <c r="DZ304" i="14"/>
  <c r="BN304" i="14"/>
  <c r="DY304" i="14"/>
  <c r="BM304" i="14"/>
  <c r="CJ304" i="14"/>
  <c r="CB304" i="14"/>
  <c r="CZ304" i="14"/>
  <c r="CQ304" i="14"/>
  <c r="EJ304" i="14"/>
  <c r="DP304" i="14"/>
  <c r="BX304" i="14"/>
  <c r="DH304" i="14"/>
  <c r="EI304" i="14"/>
  <c r="EF304" i="14"/>
  <c r="BW304" i="14"/>
  <c r="DW304" i="14"/>
  <c r="EH304" i="14"/>
  <c r="CX304" i="14"/>
  <c r="BV304" i="14"/>
  <c r="V304" i="14"/>
  <c r="EG304" i="14"/>
  <c r="CG304" i="14"/>
  <c r="BU304" i="14"/>
  <c r="CL254" i="14"/>
  <c r="Z254" i="14"/>
  <c r="CK254" i="14"/>
  <c r="Y254" i="14"/>
  <c r="CJ254" i="14"/>
  <c r="X254" i="14"/>
  <c r="CQ254" i="14"/>
  <c r="AE254" i="14"/>
  <c r="CP254" i="14"/>
  <c r="AD254" i="14"/>
  <c r="CW254" i="14"/>
  <c r="AK254" i="14"/>
  <c r="CV254" i="14"/>
  <c r="AJ254" i="14"/>
  <c r="CU254" i="14"/>
  <c r="AI254" i="14"/>
  <c r="CD254" i="14"/>
  <c r="R254" i="14"/>
  <c r="CC254" i="14"/>
  <c r="Q254" i="14"/>
  <c r="CB254" i="14"/>
  <c r="P254" i="14"/>
  <c r="CI254" i="14"/>
  <c r="W254" i="14"/>
  <c r="CH254" i="14"/>
  <c r="V254" i="14"/>
  <c r="CO254" i="14"/>
  <c r="AC254" i="14"/>
  <c r="CN254" i="14"/>
  <c r="AB254" i="14"/>
  <c r="CM254" i="14"/>
  <c r="AA254" i="14"/>
  <c r="EH254" i="14"/>
  <c r="BV254" i="14"/>
  <c r="EG254" i="14"/>
  <c r="BU254" i="14"/>
  <c r="EF254" i="14"/>
  <c r="BT254" i="14"/>
  <c r="EM254" i="14"/>
  <c r="CA254" i="14"/>
  <c r="EL254" i="14"/>
  <c r="BZ254" i="14"/>
  <c r="N254" i="14"/>
  <c r="CG254" i="14"/>
  <c r="U254" i="14"/>
  <c r="CF254" i="14"/>
  <c r="T254" i="14"/>
  <c r="CE254" i="14"/>
  <c r="S254" i="14"/>
  <c r="DZ254" i="14"/>
  <c r="BN254" i="14"/>
  <c r="DY254" i="14"/>
  <c r="BM254" i="14"/>
  <c r="DX254" i="14"/>
  <c r="BL254" i="14"/>
  <c r="EE254" i="14"/>
  <c r="BS254" i="14"/>
  <c r="ED254" i="14"/>
  <c r="BR254" i="14"/>
  <c r="EK254" i="14"/>
  <c r="BY254" i="14"/>
  <c r="EJ254" i="14"/>
  <c r="BX254" i="14"/>
  <c r="EI254" i="14"/>
  <c r="BW254" i="14"/>
  <c r="DR254" i="14"/>
  <c r="BF254" i="14"/>
  <c r="DQ254" i="14"/>
  <c r="BE254" i="14"/>
  <c r="DP254" i="14"/>
  <c r="BD254" i="14"/>
  <c r="DW254" i="14"/>
  <c r="BK254" i="14"/>
  <c r="DV254" i="14"/>
  <c r="BJ254" i="14"/>
  <c r="EC254" i="14"/>
  <c r="BQ254" i="14"/>
  <c r="EB254" i="14"/>
  <c r="BP254" i="14"/>
  <c r="EA254" i="14"/>
  <c r="BO254" i="14"/>
  <c r="DJ254" i="14"/>
  <c r="AX254" i="14"/>
  <c r="DI254" i="14"/>
  <c r="AW254" i="14"/>
  <c r="DH254" i="14"/>
  <c r="AV254" i="14"/>
  <c r="DO254" i="14"/>
  <c r="BC254" i="14"/>
  <c r="DN254" i="14"/>
  <c r="BB254" i="14"/>
  <c r="DU254" i="14"/>
  <c r="BI254" i="14"/>
  <c r="DT254" i="14"/>
  <c r="BH254" i="14"/>
  <c r="DS254" i="14"/>
  <c r="BG254" i="14"/>
  <c r="AH254" i="14"/>
  <c r="AF254" i="14"/>
  <c r="AL254" i="14"/>
  <c r="AR254" i="14"/>
  <c r="DA254" i="14"/>
  <c r="DG254" i="14"/>
  <c r="DM254" i="14"/>
  <c r="DK254" i="14"/>
  <c r="CS254" i="14"/>
  <c r="CY254" i="14"/>
  <c r="DE254" i="14"/>
  <c r="DC254" i="14"/>
  <c r="AO254" i="14"/>
  <c r="AU254" i="14"/>
  <c r="BA254" i="14"/>
  <c r="AY254" i="14"/>
  <c r="AG254" i="14"/>
  <c r="AM254" i="14"/>
  <c r="AS254" i="14"/>
  <c r="AQ254" i="14"/>
  <c r="DB254" i="14"/>
  <c r="CZ254" i="14"/>
  <c r="DF254" i="14"/>
  <c r="DL254" i="14"/>
  <c r="AP254" i="14"/>
  <c r="AN254" i="14"/>
  <c r="AT254" i="14"/>
  <c r="AZ254" i="14"/>
  <c r="CT254" i="14"/>
  <c r="CR254" i="14"/>
  <c r="CX254" i="14"/>
  <c r="DD254" i="14"/>
  <c r="DJ116" i="14"/>
  <c r="AX116" i="14"/>
  <c r="DI116" i="14"/>
  <c r="AW116" i="14"/>
  <c r="DH116" i="14"/>
  <c r="AV116" i="14"/>
  <c r="DO116" i="14"/>
  <c r="BC116" i="14"/>
  <c r="DN116" i="14"/>
  <c r="BB116" i="14"/>
  <c r="DU116" i="14"/>
  <c r="BI116" i="14"/>
  <c r="DT116" i="14"/>
  <c r="BH116" i="14"/>
  <c r="DS116" i="14"/>
  <c r="BG116" i="14"/>
  <c r="DB116" i="14"/>
  <c r="AP116" i="14"/>
  <c r="DA116" i="14"/>
  <c r="AO116" i="14"/>
  <c r="CZ116" i="14"/>
  <c r="AN116" i="14"/>
  <c r="DG116" i="14"/>
  <c r="AU116" i="14"/>
  <c r="DF116" i="14"/>
  <c r="AT116" i="14"/>
  <c r="DM116" i="14"/>
  <c r="BA116" i="14"/>
  <c r="DL116" i="14"/>
  <c r="AZ116" i="14"/>
  <c r="DK116" i="14"/>
  <c r="AY116" i="14"/>
  <c r="CT116" i="14"/>
  <c r="AH116" i="14"/>
  <c r="CS116" i="14"/>
  <c r="AG116" i="14"/>
  <c r="CR116" i="14"/>
  <c r="AF116" i="14"/>
  <c r="CY116" i="14"/>
  <c r="AM116" i="14"/>
  <c r="CX116" i="14"/>
  <c r="AL116" i="14"/>
  <c r="DE116" i="14"/>
  <c r="AS116" i="14"/>
  <c r="DD116" i="14"/>
  <c r="AR116" i="14"/>
  <c r="DC116" i="14"/>
  <c r="AQ116" i="14"/>
  <c r="CL116" i="14"/>
  <c r="Z116" i="14"/>
  <c r="CK116" i="14"/>
  <c r="Y116" i="14"/>
  <c r="CJ116" i="14"/>
  <c r="X116" i="14"/>
  <c r="CQ116" i="14"/>
  <c r="AE116" i="14"/>
  <c r="CP116" i="14"/>
  <c r="AD116" i="14"/>
  <c r="CW116" i="14"/>
  <c r="AK116" i="14"/>
  <c r="CV116" i="14"/>
  <c r="AJ116" i="14"/>
  <c r="CU116" i="14"/>
  <c r="AI116" i="14"/>
  <c r="CD116" i="14"/>
  <c r="R116" i="14"/>
  <c r="CC116" i="14"/>
  <c r="Q116" i="14"/>
  <c r="CB116" i="14"/>
  <c r="P116" i="14"/>
  <c r="CI116" i="14"/>
  <c r="W116" i="14"/>
  <c r="CH116" i="14"/>
  <c r="V116" i="14"/>
  <c r="CO116" i="14"/>
  <c r="AC116" i="14"/>
  <c r="CN116" i="14"/>
  <c r="AB116" i="14"/>
  <c r="CM116" i="14"/>
  <c r="AA116" i="14"/>
  <c r="EH116" i="14"/>
  <c r="BV116" i="14"/>
  <c r="EG116" i="14"/>
  <c r="BU116" i="14"/>
  <c r="EF116" i="14"/>
  <c r="BT116" i="14"/>
  <c r="EM116" i="14"/>
  <c r="CA116" i="14"/>
  <c r="EL116" i="14"/>
  <c r="BZ116" i="14"/>
  <c r="N116" i="14"/>
  <c r="CG116" i="14"/>
  <c r="U116" i="14"/>
  <c r="CF116" i="14"/>
  <c r="T116" i="14"/>
  <c r="CE116" i="14"/>
  <c r="S116" i="14"/>
  <c r="DZ116" i="14"/>
  <c r="BN116" i="14"/>
  <c r="DY116" i="14"/>
  <c r="BM116" i="14"/>
  <c r="DX116" i="14"/>
  <c r="BL116" i="14"/>
  <c r="EE116" i="14"/>
  <c r="BS116" i="14"/>
  <c r="ED116" i="14"/>
  <c r="BR116" i="14"/>
  <c r="EK116" i="14"/>
  <c r="BY116" i="14"/>
  <c r="EJ116" i="14"/>
  <c r="BX116" i="14"/>
  <c r="EI116" i="14"/>
  <c r="BW116" i="14"/>
  <c r="BD116" i="14"/>
  <c r="BP116" i="14"/>
  <c r="DW116" i="14"/>
  <c r="EA116" i="14"/>
  <c r="BK116" i="14"/>
  <c r="BO116" i="14"/>
  <c r="DR116" i="14"/>
  <c r="DV116" i="14"/>
  <c r="BF116" i="14"/>
  <c r="BJ116" i="14"/>
  <c r="DQ116" i="14"/>
  <c r="EC116" i="14"/>
  <c r="DP116" i="14"/>
  <c r="EB116" i="14"/>
  <c r="BE116" i="14"/>
  <c r="BQ116" i="14"/>
  <c r="CM271" i="14"/>
  <c r="AA271" i="14"/>
  <c r="CL271" i="14"/>
  <c r="Z271" i="14"/>
  <c r="CK271" i="14"/>
  <c r="Y271" i="14"/>
  <c r="CQ271" i="14"/>
  <c r="AE271" i="14"/>
  <c r="CP271" i="14"/>
  <c r="AD271" i="14"/>
  <c r="AB271" i="14"/>
  <c r="DD271" i="14"/>
  <c r="EI271" i="14"/>
  <c r="BW271" i="14"/>
  <c r="EH271" i="14"/>
  <c r="BV271" i="14"/>
  <c r="EG271" i="14"/>
  <c r="BU271" i="14"/>
  <c r="EM271" i="14"/>
  <c r="CA271" i="14"/>
  <c r="EL271" i="14"/>
  <c r="BZ271" i="14"/>
  <c r="N271" i="14"/>
  <c r="DE271" i="14"/>
  <c r="BL271" i="14"/>
  <c r="T271" i="14"/>
  <c r="DP271" i="14"/>
  <c r="BX271" i="14"/>
  <c r="AC271" i="14"/>
  <c r="EA271" i="14"/>
  <c r="BO271" i="14"/>
  <c r="DZ271" i="14"/>
  <c r="BN271" i="14"/>
  <c r="DY271" i="14"/>
  <c r="BM271" i="14"/>
  <c r="EE271" i="14"/>
  <c r="BS271" i="14"/>
  <c r="ED271" i="14"/>
  <c r="BR271" i="14"/>
  <c r="EC271" i="14"/>
  <c r="CJ271" i="14"/>
  <c r="AR271" i="14"/>
  <c r="DT271" i="14"/>
  <c r="CV271" i="14"/>
  <c r="DS271" i="14"/>
  <c r="BG271" i="14"/>
  <c r="DR271" i="14"/>
  <c r="BF271" i="14"/>
  <c r="DQ271" i="14"/>
  <c r="BE271" i="14"/>
  <c r="DW271" i="14"/>
  <c r="BK271" i="14"/>
  <c r="DV271" i="14"/>
  <c r="BJ271" i="14"/>
  <c r="DH271" i="14"/>
  <c r="BP271" i="14"/>
  <c r="U271" i="14"/>
  <c r="CW271" i="14"/>
  <c r="BY271" i="14"/>
  <c r="DC271" i="14"/>
  <c r="AQ271" i="14"/>
  <c r="DB271" i="14"/>
  <c r="AP271" i="14"/>
  <c r="DA271" i="14"/>
  <c r="AO271" i="14"/>
  <c r="DG271" i="14"/>
  <c r="AU271" i="14"/>
  <c r="DF271" i="14"/>
  <c r="AT271" i="14"/>
  <c r="BQ271" i="14"/>
  <c r="X271" i="14"/>
  <c r="CZ271" i="14"/>
  <c r="BH271" i="14"/>
  <c r="DK271" i="14"/>
  <c r="CD271" i="14"/>
  <c r="AG271" i="14"/>
  <c r="DN271" i="14"/>
  <c r="EB271" i="14"/>
  <c r="CB271" i="14"/>
  <c r="CR271" i="14"/>
  <c r="CU271" i="14"/>
  <c r="AX271" i="14"/>
  <c r="Q271" i="14"/>
  <c r="CX271" i="14"/>
  <c r="AS271" i="14"/>
  <c r="AK271" i="14"/>
  <c r="BA271" i="14"/>
  <c r="CE271" i="14"/>
  <c r="AH271" i="14"/>
  <c r="DO271" i="14"/>
  <c r="CH271" i="14"/>
  <c r="DX271" i="14"/>
  <c r="P271" i="14"/>
  <c r="AF271" i="14"/>
  <c r="AY271" i="14"/>
  <c r="R271" i="14"/>
  <c r="CY271" i="14"/>
  <c r="BB271" i="14"/>
  <c r="CG271" i="14"/>
  <c r="EK271" i="14"/>
  <c r="EF271" i="14"/>
  <c r="AI271" i="14"/>
  <c r="DI271" i="14"/>
  <c r="CI271" i="14"/>
  <c r="AL271" i="14"/>
  <c r="DU271" i="14"/>
  <c r="BD271" i="14"/>
  <c r="DL271" i="14"/>
  <c r="S271" i="14"/>
  <c r="CS271" i="14"/>
  <c r="BC271" i="14"/>
  <c r="V271" i="14"/>
  <c r="CF271" i="14"/>
  <c r="AJ271" i="14"/>
  <c r="CO271" i="14"/>
  <c r="CT271" i="14"/>
  <c r="AW271" i="14"/>
  <c r="W271" i="14"/>
  <c r="AV271" i="14"/>
  <c r="AN271" i="14"/>
  <c r="DM271" i="14"/>
  <c r="AZ271" i="14"/>
  <c r="DJ271" i="14"/>
  <c r="CC271" i="14"/>
  <c r="AM271" i="14"/>
  <c r="CN271" i="14"/>
  <c r="BI271" i="14"/>
  <c r="EJ271" i="14"/>
  <c r="BT271" i="14"/>
  <c r="CB209" i="14"/>
  <c r="P209" i="14"/>
  <c r="CI209" i="14"/>
  <c r="W209" i="14"/>
  <c r="CH209" i="14"/>
  <c r="V209" i="14"/>
  <c r="CO209" i="14"/>
  <c r="AC209" i="14"/>
  <c r="CN209" i="14"/>
  <c r="AB209" i="14"/>
  <c r="CM209" i="14"/>
  <c r="AA209" i="14"/>
  <c r="CL209" i="14"/>
  <c r="Z209" i="14"/>
  <c r="CK209" i="14"/>
  <c r="Y209" i="14"/>
  <c r="EF209" i="14"/>
  <c r="BT209" i="14"/>
  <c r="EM209" i="14"/>
  <c r="CA209" i="14"/>
  <c r="EL209" i="14"/>
  <c r="BZ209" i="14"/>
  <c r="N209" i="14"/>
  <c r="CG209" i="14"/>
  <c r="U209" i="14"/>
  <c r="CF209" i="14"/>
  <c r="T209" i="14"/>
  <c r="CE209" i="14"/>
  <c r="S209" i="14"/>
  <c r="CD209" i="14"/>
  <c r="R209" i="14"/>
  <c r="CC209" i="14"/>
  <c r="Q209" i="14"/>
  <c r="DP209" i="14"/>
  <c r="BD209" i="14"/>
  <c r="DW209" i="14"/>
  <c r="BK209" i="14"/>
  <c r="DH209" i="14"/>
  <c r="AV209" i="14"/>
  <c r="DO209" i="14"/>
  <c r="BC209" i="14"/>
  <c r="DN209" i="14"/>
  <c r="BB209" i="14"/>
  <c r="DU209" i="14"/>
  <c r="BI209" i="14"/>
  <c r="DT209" i="14"/>
  <c r="BH209" i="14"/>
  <c r="DS209" i="14"/>
  <c r="BG209" i="14"/>
  <c r="DR209" i="14"/>
  <c r="BF209" i="14"/>
  <c r="DQ209" i="14"/>
  <c r="BE209" i="14"/>
  <c r="CZ209" i="14"/>
  <c r="AN209" i="14"/>
  <c r="DG209" i="14"/>
  <c r="AU209" i="14"/>
  <c r="CR209" i="14"/>
  <c r="AF209" i="14"/>
  <c r="CY209" i="14"/>
  <c r="AM209" i="14"/>
  <c r="CX209" i="14"/>
  <c r="AL209" i="14"/>
  <c r="DE209" i="14"/>
  <c r="AS209" i="14"/>
  <c r="DD209" i="14"/>
  <c r="AR209" i="14"/>
  <c r="DC209" i="14"/>
  <c r="AQ209" i="14"/>
  <c r="DB209" i="14"/>
  <c r="AP209" i="14"/>
  <c r="DA209" i="14"/>
  <c r="AO209" i="14"/>
  <c r="CJ209" i="14"/>
  <c r="DV209" i="14"/>
  <c r="EC209" i="14"/>
  <c r="EB209" i="14"/>
  <c r="EA209" i="14"/>
  <c r="DZ209" i="14"/>
  <c r="DY209" i="14"/>
  <c r="BL209" i="14"/>
  <c r="DF209" i="14"/>
  <c r="DM209" i="14"/>
  <c r="DL209" i="14"/>
  <c r="DK209" i="14"/>
  <c r="DJ209" i="14"/>
  <c r="DI209" i="14"/>
  <c r="X209" i="14"/>
  <c r="CP209" i="14"/>
  <c r="CW209" i="14"/>
  <c r="CV209" i="14"/>
  <c r="CU209" i="14"/>
  <c r="CT209" i="14"/>
  <c r="CS209" i="14"/>
  <c r="EE209" i="14"/>
  <c r="BR209" i="14"/>
  <c r="BY209" i="14"/>
  <c r="BX209" i="14"/>
  <c r="BW209" i="14"/>
  <c r="BV209" i="14"/>
  <c r="BU209" i="14"/>
  <c r="CQ209" i="14"/>
  <c r="BJ209" i="14"/>
  <c r="BQ209" i="14"/>
  <c r="BP209" i="14"/>
  <c r="BO209" i="14"/>
  <c r="BN209" i="14"/>
  <c r="BM209" i="14"/>
  <c r="BS209" i="14"/>
  <c r="AT209" i="14"/>
  <c r="BA209" i="14"/>
  <c r="AZ209" i="14"/>
  <c r="AY209" i="14"/>
  <c r="AX209" i="14"/>
  <c r="AW209" i="14"/>
  <c r="AE209" i="14"/>
  <c r="AD209" i="14"/>
  <c r="AK209" i="14"/>
  <c r="AJ209" i="14"/>
  <c r="AI209" i="14"/>
  <c r="AH209" i="14"/>
  <c r="AG209" i="14"/>
  <c r="DX209" i="14"/>
  <c r="ED209" i="14"/>
  <c r="EK209" i="14"/>
  <c r="EJ209" i="14"/>
  <c r="EI209" i="14"/>
  <c r="EH209" i="14"/>
  <c r="EG209" i="14"/>
  <c r="CD154" i="14"/>
  <c r="R154" i="14"/>
  <c r="CC154" i="14"/>
  <c r="Q154" i="14"/>
  <c r="CB154" i="14"/>
  <c r="P154" i="14"/>
  <c r="CI154" i="14"/>
  <c r="W154" i="14"/>
  <c r="CH154" i="14"/>
  <c r="V154" i="14"/>
  <c r="CO154" i="14"/>
  <c r="AC154" i="14"/>
  <c r="CN154" i="14"/>
  <c r="AB154" i="14"/>
  <c r="CM154" i="14"/>
  <c r="AA154" i="14"/>
  <c r="EH154" i="14"/>
  <c r="BV154" i="14"/>
  <c r="EG154" i="14"/>
  <c r="BU154" i="14"/>
  <c r="EF154" i="14"/>
  <c r="BT154" i="14"/>
  <c r="EM154" i="14"/>
  <c r="CA154" i="14"/>
  <c r="EL154" i="14"/>
  <c r="BZ154" i="14"/>
  <c r="N154" i="14"/>
  <c r="CG154" i="14"/>
  <c r="U154" i="14"/>
  <c r="CF154" i="14"/>
  <c r="T154" i="14"/>
  <c r="CE154" i="14"/>
  <c r="S154" i="14"/>
  <c r="DZ154" i="14"/>
  <c r="BN154" i="14"/>
  <c r="DY154" i="14"/>
  <c r="BM154" i="14"/>
  <c r="DX154" i="14"/>
  <c r="BL154" i="14"/>
  <c r="EE154" i="14"/>
  <c r="BS154" i="14"/>
  <c r="ED154" i="14"/>
  <c r="BR154" i="14"/>
  <c r="EK154" i="14"/>
  <c r="BY154" i="14"/>
  <c r="EJ154" i="14"/>
  <c r="BX154" i="14"/>
  <c r="EI154" i="14"/>
  <c r="BW154" i="14"/>
  <c r="DR154" i="14"/>
  <c r="BF154" i="14"/>
  <c r="DQ154" i="14"/>
  <c r="BE154" i="14"/>
  <c r="DP154" i="14"/>
  <c r="BD154" i="14"/>
  <c r="DW154" i="14"/>
  <c r="BK154" i="14"/>
  <c r="DV154" i="14"/>
  <c r="BJ154" i="14"/>
  <c r="EC154" i="14"/>
  <c r="BQ154" i="14"/>
  <c r="EB154" i="14"/>
  <c r="BP154" i="14"/>
  <c r="EA154" i="14"/>
  <c r="BO154" i="14"/>
  <c r="DJ154" i="14"/>
  <c r="AX154" i="14"/>
  <c r="DI154" i="14"/>
  <c r="AW154" i="14"/>
  <c r="DH154" i="14"/>
  <c r="AV154" i="14"/>
  <c r="DO154" i="14"/>
  <c r="BC154" i="14"/>
  <c r="DN154" i="14"/>
  <c r="BB154" i="14"/>
  <c r="DU154" i="14"/>
  <c r="BI154" i="14"/>
  <c r="DT154" i="14"/>
  <c r="BH154" i="14"/>
  <c r="DS154" i="14"/>
  <c r="BG154" i="14"/>
  <c r="DB154" i="14"/>
  <c r="AP154" i="14"/>
  <c r="DA154" i="14"/>
  <c r="AO154" i="14"/>
  <c r="CZ154" i="14"/>
  <c r="AN154" i="14"/>
  <c r="DG154" i="14"/>
  <c r="AU154" i="14"/>
  <c r="DF154" i="14"/>
  <c r="AT154" i="14"/>
  <c r="DM154" i="14"/>
  <c r="BA154" i="14"/>
  <c r="DL154" i="14"/>
  <c r="AZ154" i="14"/>
  <c r="DK154" i="14"/>
  <c r="AY154" i="14"/>
  <c r="CT154" i="14"/>
  <c r="AH154" i="14"/>
  <c r="CS154" i="14"/>
  <c r="AG154" i="14"/>
  <c r="CR154" i="14"/>
  <c r="AF154" i="14"/>
  <c r="CY154" i="14"/>
  <c r="AM154" i="14"/>
  <c r="CX154" i="14"/>
  <c r="AL154" i="14"/>
  <c r="DE154" i="14"/>
  <c r="AS154" i="14"/>
  <c r="DD154" i="14"/>
  <c r="AR154" i="14"/>
  <c r="DC154" i="14"/>
  <c r="AQ154" i="14"/>
  <c r="CJ154" i="14"/>
  <c r="CV154" i="14"/>
  <c r="X154" i="14"/>
  <c r="AJ154" i="14"/>
  <c r="CQ154" i="14"/>
  <c r="CU154" i="14"/>
  <c r="AE154" i="14"/>
  <c r="AI154" i="14"/>
  <c r="CL154" i="14"/>
  <c r="CP154" i="14"/>
  <c r="Z154" i="14"/>
  <c r="AD154" i="14"/>
  <c r="Y154" i="14"/>
  <c r="AK154" i="14"/>
  <c r="CW154" i="14"/>
  <c r="CK154" i="14"/>
  <c r="CP139" i="14"/>
  <c r="AD139" i="14"/>
  <c r="CW139" i="14"/>
  <c r="AK139" i="14"/>
  <c r="CV139" i="14"/>
  <c r="AJ139" i="14"/>
  <c r="CU139" i="14"/>
  <c r="AI139" i="14"/>
  <c r="CT139" i="14"/>
  <c r="AH139" i="14"/>
  <c r="CS139" i="14"/>
  <c r="AG139" i="14"/>
  <c r="CR139" i="14"/>
  <c r="AF139" i="14"/>
  <c r="CY139" i="14"/>
  <c r="AM139" i="14"/>
  <c r="CH139" i="14"/>
  <c r="V139" i="14"/>
  <c r="CO139" i="14"/>
  <c r="AC139" i="14"/>
  <c r="CN139" i="14"/>
  <c r="AB139" i="14"/>
  <c r="CM139" i="14"/>
  <c r="AA139" i="14"/>
  <c r="CL139" i="14"/>
  <c r="Z139" i="14"/>
  <c r="CK139" i="14"/>
  <c r="Y139" i="14"/>
  <c r="CJ139" i="14"/>
  <c r="X139" i="14"/>
  <c r="CQ139" i="14"/>
  <c r="AE139" i="14"/>
  <c r="EL139" i="14"/>
  <c r="BZ139" i="14"/>
  <c r="N139" i="14"/>
  <c r="CG139" i="14"/>
  <c r="U139" i="14"/>
  <c r="CF139" i="14"/>
  <c r="T139" i="14"/>
  <c r="CE139" i="14"/>
  <c r="S139" i="14"/>
  <c r="CD139" i="14"/>
  <c r="R139" i="14"/>
  <c r="CC139" i="14"/>
  <c r="Q139" i="14"/>
  <c r="CB139" i="14"/>
  <c r="P139" i="14"/>
  <c r="CI139" i="14"/>
  <c r="W139" i="14"/>
  <c r="ED139" i="14"/>
  <c r="BR139" i="14"/>
  <c r="EK139" i="14"/>
  <c r="BY139" i="14"/>
  <c r="EJ139" i="14"/>
  <c r="BX139" i="14"/>
  <c r="EI139" i="14"/>
  <c r="BW139" i="14"/>
  <c r="EH139" i="14"/>
  <c r="BV139" i="14"/>
  <c r="EG139" i="14"/>
  <c r="BU139" i="14"/>
  <c r="EF139" i="14"/>
  <c r="BT139" i="14"/>
  <c r="EM139" i="14"/>
  <c r="CA139" i="14"/>
  <c r="DV139" i="14"/>
  <c r="BJ139" i="14"/>
  <c r="EC139" i="14"/>
  <c r="BQ139" i="14"/>
  <c r="EB139" i="14"/>
  <c r="BP139" i="14"/>
  <c r="EA139" i="14"/>
  <c r="BO139" i="14"/>
  <c r="DZ139" i="14"/>
  <c r="BN139" i="14"/>
  <c r="DY139" i="14"/>
  <c r="BM139" i="14"/>
  <c r="DX139" i="14"/>
  <c r="BL139" i="14"/>
  <c r="EE139" i="14"/>
  <c r="BS139" i="14"/>
  <c r="DN139" i="14"/>
  <c r="BB139" i="14"/>
  <c r="DU139" i="14"/>
  <c r="BI139" i="14"/>
  <c r="DT139" i="14"/>
  <c r="BH139" i="14"/>
  <c r="DS139" i="14"/>
  <c r="BG139" i="14"/>
  <c r="DR139" i="14"/>
  <c r="BF139" i="14"/>
  <c r="DQ139" i="14"/>
  <c r="BE139" i="14"/>
  <c r="DP139" i="14"/>
  <c r="BD139" i="14"/>
  <c r="DW139" i="14"/>
  <c r="BK139" i="14"/>
  <c r="DF139" i="14"/>
  <c r="AT139" i="14"/>
  <c r="DM139" i="14"/>
  <c r="BA139" i="14"/>
  <c r="DL139" i="14"/>
  <c r="AZ139" i="14"/>
  <c r="DK139" i="14"/>
  <c r="AY139" i="14"/>
  <c r="DJ139" i="14"/>
  <c r="AX139" i="14"/>
  <c r="DI139" i="14"/>
  <c r="AW139" i="14"/>
  <c r="DH139" i="14"/>
  <c r="AV139" i="14"/>
  <c r="DO139" i="14"/>
  <c r="BC139" i="14"/>
  <c r="DE139" i="14"/>
  <c r="DA139" i="14"/>
  <c r="AS139" i="14"/>
  <c r="AO139" i="14"/>
  <c r="DD139" i="14"/>
  <c r="CZ139" i="14"/>
  <c r="AR139" i="14"/>
  <c r="AN139" i="14"/>
  <c r="DC139" i="14"/>
  <c r="DG139" i="14"/>
  <c r="AQ139" i="14"/>
  <c r="AU139" i="14"/>
  <c r="AL139" i="14"/>
  <c r="AP139" i="14"/>
  <c r="CX139" i="14"/>
  <c r="DB139" i="14"/>
  <c r="CH330" i="14"/>
  <c r="V330" i="14"/>
  <c r="CO330" i="14"/>
  <c r="AC330" i="14"/>
  <c r="CN330" i="14"/>
  <c r="AB330" i="14"/>
  <c r="EL330" i="14"/>
  <c r="BZ330" i="14"/>
  <c r="N330" i="14"/>
  <c r="CG330" i="14"/>
  <c r="U330" i="14"/>
  <c r="CF330" i="14"/>
  <c r="T330" i="14"/>
  <c r="CE330" i="14"/>
  <c r="S330" i="14"/>
  <c r="CD330" i="14"/>
  <c r="R330" i="14"/>
  <c r="CC330" i="14"/>
  <c r="Q330" i="14"/>
  <c r="CI330" i="14"/>
  <c r="W330" i="14"/>
  <c r="P330" i="14"/>
  <c r="AV330" i="14"/>
  <c r="CX330" i="14"/>
  <c r="EK330" i="14"/>
  <c r="BI330" i="14"/>
  <c r="DD330" i="14"/>
  <c r="EI330" i="14"/>
  <c r="BO330" i="14"/>
  <c r="DR330" i="14"/>
  <c r="AX330" i="14"/>
  <c r="DA330" i="14"/>
  <c r="AG330" i="14"/>
  <c r="CQ330" i="14"/>
  <c r="CZ330" i="14"/>
  <c r="BT330" i="14"/>
  <c r="CP330" i="14"/>
  <c r="EC330" i="14"/>
  <c r="BA330" i="14"/>
  <c r="CV330" i="14"/>
  <c r="EA330" i="14"/>
  <c r="BG330" i="14"/>
  <c r="DJ330" i="14"/>
  <c r="AP330" i="14"/>
  <c r="CS330" i="14"/>
  <c r="Y330" i="14"/>
  <c r="CA330" i="14"/>
  <c r="AN330" i="14"/>
  <c r="DX330" i="14"/>
  <c r="BR330" i="14"/>
  <c r="DU330" i="14"/>
  <c r="AS330" i="14"/>
  <c r="BX330" i="14"/>
  <c r="DS330" i="14"/>
  <c r="AY330" i="14"/>
  <c r="DB330" i="14"/>
  <c r="AH330" i="14"/>
  <c r="CK330" i="14"/>
  <c r="EM330" i="14"/>
  <c r="BS330" i="14"/>
  <c r="CR330" i="14"/>
  <c r="BL330" i="14"/>
  <c r="BJ330" i="14"/>
  <c r="DM330" i="14"/>
  <c r="AK330" i="14"/>
  <c r="BP330" i="14"/>
  <c r="DK330" i="14"/>
  <c r="AQ330" i="14"/>
  <c r="CT330" i="14"/>
  <c r="Z330" i="14"/>
  <c r="BU330" i="14"/>
  <c r="EE330" i="14"/>
  <c r="BK330" i="14"/>
  <c r="AF330" i="14"/>
  <c r="DP330" i="14"/>
  <c r="ED330" i="14"/>
  <c r="BB330" i="14"/>
  <c r="DE330" i="14"/>
  <c r="EJ330" i="14"/>
  <c r="BH330" i="14"/>
  <c r="DC330" i="14"/>
  <c r="AI330" i="14"/>
  <c r="CL330" i="14"/>
  <c r="EG330" i="14"/>
  <c r="BM330" i="14"/>
  <c r="DW330" i="14"/>
  <c r="BC330" i="14"/>
  <c r="CJ330" i="14"/>
  <c r="BD330" i="14"/>
  <c r="DV330" i="14"/>
  <c r="AT330" i="14"/>
  <c r="CW330" i="14"/>
  <c r="EB330" i="14"/>
  <c r="AZ330" i="14"/>
  <c r="CU330" i="14"/>
  <c r="AA330" i="14"/>
  <c r="BV330" i="14"/>
  <c r="DY330" i="14"/>
  <c r="BE330" i="14"/>
  <c r="DO330" i="14"/>
  <c r="AU330" i="14"/>
  <c r="X330" i="14"/>
  <c r="DH330" i="14"/>
  <c r="DF330" i="14"/>
  <c r="AD330" i="14"/>
  <c r="BQ330" i="14"/>
  <c r="DL330" i="14"/>
  <c r="AJ330" i="14"/>
  <c r="BW330" i="14"/>
  <c r="DZ330" i="14"/>
  <c r="BF330" i="14"/>
  <c r="DI330" i="14"/>
  <c r="AO330" i="14"/>
  <c r="CY330" i="14"/>
  <c r="AE330" i="14"/>
  <c r="EF330" i="14"/>
  <c r="DN330" i="14"/>
  <c r="DQ330" i="14"/>
  <c r="AL330" i="14"/>
  <c r="AW330" i="14"/>
  <c r="BY330" i="14"/>
  <c r="DG330" i="14"/>
  <c r="DT330" i="14"/>
  <c r="AM330" i="14"/>
  <c r="AR330" i="14"/>
  <c r="CB330" i="14"/>
  <c r="CM330" i="14"/>
  <c r="EH330" i="14"/>
  <c r="BN330" i="14"/>
  <c r="CE287" i="14"/>
  <c r="S287" i="14"/>
  <c r="CD287" i="14"/>
  <c r="R287" i="14"/>
  <c r="CC287" i="14"/>
  <c r="Q287" i="14"/>
  <c r="CB287" i="14"/>
  <c r="P287" i="14"/>
  <c r="CI287" i="14"/>
  <c r="W287" i="14"/>
  <c r="CH287" i="14"/>
  <c r="V287" i="14"/>
  <c r="CN287" i="14"/>
  <c r="AB287" i="14"/>
  <c r="EC287" i="14"/>
  <c r="CW287" i="14"/>
  <c r="EI287" i="14"/>
  <c r="BO287" i="14"/>
  <c r="DR287" i="14"/>
  <c r="AX287" i="14"/>
  <c r="DA287" i="14"/>
  <c r="AG287" i="14"/>
  <c r="CJ287" i="14"/>
  <c r="EM287" i="14"/>
  <c r="BS287" i="14"/>
  <c r="DV287" i="14"/>
  <c r="BB287" i="14"/>
  <c r="DL287" i="14"/>
  <c r="AR287" i="14"/>
  <c r="BY287" i="14"/>
  <c r="AK287" i="14"/>
  <c r="EA287" i="14"/>
  <c r="BG287" i="14"/>
  <c r="DJ287" i="14"/>
  <c r="AP287" i="14"/>
  <c r="CS287" i="14"/>
  <c r="Y287" i="14"/>
  <c r="BT287" i="14"/>
  <c r="EE287" i="14"/>
  <c r="BK287" i="14"/>
  <c r="DN287" i="14"/>
  <c r="AT287" i="14"/>
  <c r="DD287" i="14"/>
  <c r="AJ287" i="14"/>
  <c r="BQ287" i="14"/>
  <c r="DS287" i="14"/>
  <c r="AY287" i="14"/>
  <c r="DB287" i="14"/>
  <c r="AH287" i="14"/>
  <c r="CK287" i="14"/>
  <c r="EF287" i="14"/>
  <c r="BL287" i="14"/>
  <c r="DW287" i="14"/>
  <c r="BC287" i="14"/>
  <c r="DF287" i="14"/>
  <c r="AL287" i="14"/>
  <c r="CV287" i="14"/>
  <c r="T287" i="14"/>
  <c r="DU287" i="14"/>
  <c r="DK287" i="14"/>
  <c r="AQ287" i="14"/>
  <c r="CT287" i="14"/>
  <c r="Z287" i="14"/>
  <c r="BU287" i="14"/>
  <c r="DX287" i="14"/>
  <c r="BD287" i="14"/>
  <c r="DO287" i="14"/>
  <c r="AU287" i="14"/>
  <c r="CX287" i="14"/>
  <c r="AD287" i="14"/>
  <c r="CF287" i="14"/>
  <c r="CO287" i="14"/>
  <c r="BI287" i="14"/>
  <c r="DC287" i="14"/>
  <c r="AI287" i="14"/>
  <c r="CL287" i="14"/>
  <c r="EG287" i="14"/>
  <c r="BM287" i="14"/>
  <c r="DP287" i="14"/>
  <c r="AV287" i="14"/>
  <c r="DG287" i="14"/>
  <c r="AM287" i="14"/>
  <c r="CP287" i="14"/>
  <c r="N287" i="14"/>
  <c r="BX287" i="14"/>
  <c r="AC287" i="14"/>
  <c r="DM287" i="14"/>
  <c r="CU287" i="14"/>
  <c r="AA287" i="14"/>
  <c r="BV287" i="14"/>
  <c r="DY287" i="14"/>
  <c r="BE287" i="14"/>
  <c r="DH287" i="14"/>
  <c r="AN287" i="14"/>
  <c r="CY287" i="14"/>
  <c r="AE287" i="14"/>
  <c r="BZ287" i="14"/>
  <c r="EJ287" i="14"/>
  <c r="BP287" i="14"/>
  <c r="CG287" i="14"/>
  <c r="BA287" i="14"/>
  <c r="BW287" i="14"/>
  <c r="DZ287" i="14"/>
  <c r="BF287" i="14"/>
  <c r="DI287" i="14"/>
  <c r="AO287" i="14"/>
  <c r="CR287" i="14"/>
  <c r="X287" i="14"/>
  <c r="CA287" i="14"/>
  <c r="ED287" i="14"/>
  <c r="BJ287" i="14"/>
  <c r="DT287" i="14"/>
  <c r="AZ287" i="14"/>
  <c r="EK287" i="14"/>
  <c r="AS287" i="14"/>
  <c r="EH287" i="14"/>
  <c r="BR287" i="14"/>
  <c r="BN287" i="14"/>
  <c r="EB287" i="14"/>
  <c r="DQ287" i="14"/>
  <c r="BH287" i="14"/>
  <c r="AW287" i="14"/>
  <c r="U287" i="14"/>
  <c r="CZ287" i="14"/>
  <c r="DE287" i="14"/>
  <c r="AF287" i="14"/>
  <c r="CQ287" i="14"/>
  <c r="CM287" i="14"/>
  <c r="EL287" i="14"/>
  <c r="EL326" i="14"/>
  <c r="BZ326" i="14"/>
  <c r="N326" i="14"/>
  <c r="CG326" i="14"/>
  <c r="U326" i="14"/>
  <c r="CF326" i="14"/>
  <c r="T326" i="14"/>
  <c r="CE326" i="14"/>
  <c r="S326" i="14"/>
  <c r="CD326" i="14"/>
  <c r="R326" i="14"/>
  <c r="CC326" i="14"/>
  <c r="Q326" i="14"/>
  <c r="CI326" i="14"/>
  <c r="W326" i="14"/>
  <c r="AF326" i="14"/>
  <c r="BL326" i="14"/>
  <c r="ED326" i="14"/>
  <c r="BR326" i="14"/>
  <c r="EK326" i="14"/>
  <c r="BY326" i="14"/>
  <c r="EJ326" i="14"/>
  <c r="BX326" i="14"/>
  <c r="EI326" i="14"/>
  <c r="BW326" i="14"/>
  <c r="EH326" i="14"/>
  <c r="BV326" i="14"/>
  <c r="EG326" i="14"/>
  <c r="BU326" i="14"/>
  <c r="EM326" i="14"/>
  <c r="CA326" i="14"/>
  <c r="DP326" i="14"/>
  <c r="CJ326" i="14"/>
  <c r="DV326" i="14"/>
  <c r="BJ326" i="14"/>
  <c r="EC326" i="14"/>
  <c r="BQ326" i="14"/>
  <c r="EB326" i="14"/>
  <c r="BP326" i="14"/>
  <c r="EA326" i="14"/>
  <c r="BO326" i="14"/>
  <c r="DZ326" i="14"/>
  <c r="BN326" i="14"/>
  <c r="DY326" i="14"/>
  <c r="BM326" i="14"/>
  <c r="EE326" i="14"/>
  <c r="BS326" i="14"/>
  <c r="BD326" i="14"/>
  <c r="X326" i="14"/>
  <c r="DN326" i="14"/>
  <c r="BB326" i="14"/>
  <c r="DU326" i="14"/>
  <c r="BI326" i="14"/>
  <c r="DT326" i="14"/>
  <c r="BH326" i="14"/>
  <c r="DS326" i="14"/>
  <c r="BG326" i="14"/>
  <c r="DR326" i="14"/>
  <c r="BF326" i="14"/>
  <c r="DQ326" i="14"/>
  <c r="BE326" i="14"/>
  <c r="DW326" i="14"/>
  <c r="BK326" i="14"/>
  <c r="DH326" i="14"/>
  <c r="CB326" i="14"/>
  <c r="DF326" i="14"/>
  <c r="AT326" i="14"/>
  <c r="DM326" i="14"/>
  <c r="BA326" i="14"/>
  <c r="DL326" i="14"/>
  <c r="AZ326" i="14"/>
  <c r="DK326" i="14"/>
  <c r="AY326" i="14"/>
  <c r="DJ326" i="14"/>
  <c r="AX326" i="14"/>
  <c r="DI326" i="14"/>
  <c r="AW326" i="14"/>
  <c r="DO326" i="14"/>
  <c r="BC326" i="14"/>
  <c r="AV326" i="14"/>
  <c r="P326" i="14"/>
  <c r="CX326" i="14"/>
  <c r="AL326" i="14"/>
  <c r="DE326" i="14"/>
  <c r="AS326" i="14"/>
  <c r="DD326" i="14"/>
  <c r="AR326" i="14"/>
  <c r="DC326" i="14"/>
  <c r="AQ326" i="14"/>
  <c r="DB326" i="14"/>
  <c r="AP326" i="14"/>
  <c r="DA326" i="14"/>
  <c r="AO326" i="14"/>
  <c r="DG326" i="14"/>
  <c r="AU326" i="14"/>
  <c r="CZ326" i="14"/>
  <c r="EF326" i="14"/>
  <c r="CH326" i="14"/>
  <c r="V326" i="14"/>
  <c r="CO326" i="14"/>
  <c r="AC326" i="14"/>
  <c r="CN326" i="14"/>
  <c r="AB326" i="14"/>
  <c r="CM326" i="14"/>
  <c r="AA326" i="14"/>
  <c r="CL326" i="14"/>
  <c r="Z326" i="14"/>
  <c r="CK326" i="14"/>
  <c r="Y326" i="14"/>
  <c r="CQ326" i="14"/>
  <c r="AE326" i="14"/>
  <c r="CR326" i="14"/>
  <c r="DX326" i="14"/>
  <c r="CV326" i="14"/>
  <c r="CY326" i="14"/>
  <c r="AJ326" i="14"/>
  <c r="AM326" i="14"/>
  <c r="CU326" i="14"/>
  <c r="AN326" i="14"/>
  <c r="AI326" i="14"/>
  <c r="BT326" i="14"/>
  <c r="CP326" i="14"/>
  <c r="CT326" i="14"/>
  <c r="AD326" i="14"/>
  <c r="AH326" i="14"/>
  <c r="AK326" i="14"/>
  <c r="AG326" i="14"/>
  <c r="CW326" i="14"/>
  <c r="CS326" i="14"/>
  <c r="EJ216" i="14"/>
  <c r="BX216" i="14"/>
  <c r="EI216" i="14"/>
  <c r="BW216" i="14"/>
  <c r="EH216" i="14"/>
  <c r="BV216" i="14"/>
  <c r="EG216" i="14"/>
  <c r="BU216" i="14"/>
  <c r="EF216" i="14"/>
  <c r="BT216" i="14"/>
  <c r="EM216" i="14"/>
  <c r="CA216" i="14"/>
  <c r="EL216" i="14"/>
  <c r="BZ216" i="14"/>
  <c r="N216" i="14"/>
  <c r="CG216" i="14"/>
  <c r="U216" i="14"/>
  <c r="EB216" i="14"/>
  <c r="BP216" i="14"/>
  <c r="EA216" i="14"/>
  <c r="BO216" i="14"/>
  <c r="DZ216" i="14"/>
  <c r="BN216" i="14"/>
  <c r="DY216" i="14"/>
  <c r="BM216" i="14"/>
  <c r="DX216" i="14"/>
  <c r="BL216" i="14"/>
  <c r="EE216" i="14"/>
  <c r="BS216" i="14"/>
  <c r="ED216" i="14"/>
  <c r="BR216" i="14"/>
  <c r="EK216" i="14"/>
  <c r="BY216" i="14"/>
  <c r="DT216" i="14"/>
  <c r="BH216" i="14"/>
  <c r="DS216" i="14"/>
  <c r="BG216" i="14"/>
  <c r="DR216" i="14"/>
  <c r="BF216" i="14"/>
  <c r="DQ216" i="14"/>
  <c r="BE216" i="14"/>
  <c r="DP216" i="14"/>
  <c r="BD216" i="14"/>
  <c r="DW216" i="14"/>
  <c r="BK216" i="14"/>
  <c r="DV216" i="14"/>
  <c r="BJ216" i="14"/>
  <c r="EC216" i="14"/>
  <c r="BQ216" i="14"/>
  <c r="DL216" i="14"/>
  <c r="AZ216" i="14"/>
  <c r="DK216" i="14"/>
  <c r="AY216" i="14"/>
  <c r="DJ216" i="14"/>
  <c r="AX216" i="14"/>
  <c r="DI216" i="14"/>
  <c r="AW216" i="14"/>
  <c r="DH216" i="14"/>
  <c r="AV216" i="14"/>
  <c r="DO216" i="14"/>
  <c r="BC216" i="14"/>
  <c r="DN216" i="14"/>
  <c r="BB216" i="14"/>
  <c r="DU216" i="14"/>
  <c r="BI216" i="14"/>
  <c r="DD216" i="14"/>
  <c r="AR216" i="14"/>
  <c r="DC216" i="14"/>
  <c r="AQ216" i="14"/>
  <c r="DB216" i="14"/>
  <c r="AP216" i="14"/>
  <c r="DA216" i="14"/>
  <c r="AO216" i="14"/>
  <c r="CZ216" i="14"/>
  <c r="AN216" i="14"/>
  <c r="DG216" i="14"/>
  <c r="AU216" i="14"/>
  <c r="DF216" i="14"/>
  <c r="AT216" i="14"/>
  <c r="DM216" i="14"/>
  <c r="BA216" i="14"/>
  <c r="CF216" i="14"/>
  <c r="T216" i="14"/>
  <c r="CE216" i="14"/>
  <c r="S216" i="14"/>
  <c r="CD216" i="14"/>
  <c r="R216" i="14"/>
  <c r="CC216" i="14"/>
  <c r="Q216" i="14"/>
  <c r="CB216" i="14"/>
  <c r="P216" i="14"/>
  <c r="CI216" i="14"/>
  <c r="W216" i="14"/>
  <c r="CH216" i="14"/>
  <c r="V216" i="14"/>
  <c r="CO216" i="14"/>
  <c r="AC216" i="14"/>
  <c r="AB216" i="14"/>
  <c r="Z216" i="14"/>
  <c r="X216" i="14"/>
  <c r="AD216" i="14"/>
  <c r="CU216" i="14"/>
  <c r="CS216" i="14"/>
  <c r="CY216" i="14"/>
  <c r="DE216" i="14"/>
  <c r="CM216" i="14"/>
  <c r="CK216" i="14"/>
  <c r="CQ216" i="14"/>
  <c r="CW216" i="14"/>
  <c r="AI216" i="14"/>
  <c r="AG216" i="14"/>
  <c r="AM216" i="14"/>
  <c r="AS216" i="14"/>
  <c r="AA216" i="14"/>
  <c r="Y216" i="14"/>
  <c r="AE216" i="14"/>
  <c r="AK216" i="14"/>
  <c r="CV216" i="14"/>
  <c r="CT216" i="14"/>
  <c r="CR216" i="14"/>
  <c r="CX216" i="14"/>
  <c r="CN216" i="14"/>
  <c r="AJ216" i="14"/>
  <c r="CL216" i="14"/>
  <c r="AH216" i="14"/>
  <c r="CJ216" i="14"/>
  <c r="AF216" i="14"/>
  <c r="AL216" i="14"/>
  <c r="CP216" i="14"/>
  <c r="EI341" i="14"/>
  <c r="BW341" i="14"/>
  <c r="EH341" i="14"/>
  <c r="BV341" i="14"/>
  <c r="EG341" i="14"/>
  <c r="BU341" i="14"/>
  <c r="EF341" i="14"/>
  <c r="BT341" i="14"/>
  <c r="EM341" i="14"/>
  <c r="CA341" i="14"/>
  <c r="EL341" i="14"/>
  <c r="BZ341" i="14"/>
  <c r="N341" i="14"/>
  <c r="CG341" i="14"/>
  <c r="U341" i="14"/>
  <c r="AB341" i="14"/>
  <c r="EB341" i="14"/>
  <c r="EA341" i="14"/>
  <c r="BO341" i="14"/>
  <c r="DZ341" i="14"/>
  <c r="BN341" i="14"/>
  <c r="DY341" i="14"/>
  <c r="BM341" i="14"/>
  <c r="DX341" i="14"/>
  <c r="BL341" i="14"/>
  <c r="EE341" i="14"/>
  <c r="BS341" i="14"/>
  <c r="ED341" i="14"/>
  <c r="BR341" i="14"/>
  <c r="EK341" i="14"/>
  <c r="BY341" i="14"/>
  <c r="DL341" i="14"/>
  <c r="CF341" i="14"/>
  <c r="DS341" i="14"/>
  <c r="BG341" i="14"/>
  <c r="DR341" i="14"/>
  <c r="BF341" i="14"/>
  <c r="DQ341" i="14"/>
  <c r="BE341" i="14"/>
  <c r="DP341" i="14"/>
  <c r="BD341" i="14"/>
  <c r="DW341" i="14"/>
  <c r="BK341" i="14"/>
  <c r="DV341" i="14"/>
  <c r="BJ341" i="14"/>
  <c r="EC341" i="14"/>
  <c r="BQ341" i="14"/>
  <c r="AZ341" i="14"/>
  <c r="T341" i="14"/>
  <c r="DK341" i="14"/>
  <c r="AY341" i="14"/>
  <c r="DJ341" i="14"/>
  <c r="AX341" i="14"/>
  <c r="DI341" i="14"/>
  <c r="AW341" i="14"/>
  <c r="DH341" i="14"/>
  <c r="AV341" i="14"/>
  <c r="DO341" i="14"/>
  <c r="BC341" i="14"/>
  <c r="DN341" i="14"/>
  <c r="BB341" i="14"/>
  <c r="DU341" i="14"/>
  <c r="BI341" i="14"/>
  <c r="DD341" i="14"/>
  <c r="EJ341" i="14"/>
  <c r="DC341" i="14"/>
  <c r="AQ341" i="14"/>
  <c r="DB341" i="14"/>
  <c r="AP341" i="14"/>
  <c r="DA341" i="14"/>
  <c r="AO341" i="14"/>
  <c r="CZ341" i="14"/>
  <c r="AN341" i="14"/>
  <c r="DG341" i="14"/>
  <c r="AU341" i="14"/>
  <c r="DF341" i="14"/>
  <c r="AT341" i="14"/>
  <c r="DM341" i="14"/>
  <c r="BA341" i="14"/>
  <c r="AR341" i="14"/>
  <c r="BX341" i="14"/>
  <c r="CU341" i="14"/>
  <c r="AI341" i="14"/>
  <c r="CT341" i="14"/>
  <c r="AH341" i="14"/>
  <c r="CS341" i="14"/>
  <c r="AG341" i="14"/>
  <c r="CR341" i="14"/>
  <c r="AF341" i="14"/>
  <c r="CY341" i="14"/>
  <c r="AM341" i="14"/>
  <c r="CX341" i="14"/>
  <c r="AL341" i="14"/>
  <c r="DE341" i="14"/>
  <c r="AS341" i="14"/>
  <c r="CV341" i="14"/>
  <c r="DT341" i="14"/>
  <c r="CE341" i="14"/>
  <c r="CC341" i="14"/>
  <c r="CI341" i="14"/>
  <c r="CO341" i="14"/>
  <c r="AA341" i="14"/>
  <c r="Y341" i="14"/>
  <c r="AE341" i="14"/>
  <c r="AK341" i="14"/>
  <c r="S341" i="14"/>
  <c r="Q341" i="14"/>
  <c r="W341" i="14"/>
  <c r="AC341" i="14"/>
  <c r="CL341" i="14"/>
  <c r="CJ341" i="14"/>
  <c r="CP341" i="14"/>
  <c r="AJ341" i="14"/>
  <c r="CD341" i="14"/>
  <c r="CB341" i="14"/>
  <c r="CH341" i="14"/>
  <c r="CN341" i="14"/>
  <c r="Z341" i="14"/>
  <c r="X341" i="14"/>
  <c r="AD341" i="14"/>
  <c r="BH341" i="14"/>
  <c r="R341" i="14"/>
  <c r="P341" i="14"/>
  <c r="V341" i="14"/>
  <c r="BP341" i="14"/>
  <c r="CM341" i="14"/>
  <c r="CK341" i="14"/>
  <c r="CQ341" i="14"/>
  <c r="CW341" i="14"/>
  <c r="DF241" i="14"/>
  <c r="AT241" i="14"/>
  <c r="DM241" i="14"/>
  <c r="BA241" i="14"/>
  <c r="DL241" i="14"/>
  <c r="AZ241" i="14"/>
  <c r="DK241" i="14"/>
  <c r="AY241" i="14"/>
  <c r="DJ241" i="14"/>
  <c r="AX241" i="14"/>
  <c r="DI241" i="14"/>
  <c r="AW241" i="14"/>
  <c r="DH241" i="14"/>
  <c r="AV241" i="14"/>
  <c r="DO241" i="14"/>
  <c r="BC241" i="14"/>
  <c r="CX241" i="14"/>
  <c r="AL241" i="14"/>
  <c r="DE241" i="14"/>
  <c r="AS241" i="14"/>
  <c r="DD241" i="14"/>
  <c r="AR241" i="14"/>
  <c r="DC241" i="14"/>
  <c r="AQ241" i="14"/>
  <c r="DB241" i="14"/>
  <c r="AP241" i="14"/>
  <c r="DA241" i="14"/>
  <c r="AO241" i="14"/>
  <c r="CZ241" i="14"/>
  <c r="AN241" i="14"/>
  <c r="DG241" i="14"/>
  <c r="AU241" i="14"/>
  <c r="CP241" i="14"/>
  <c r="AD241" i="14"/>
  <c r="CW241" i="14"/>
  <c r="AK241" i="14"/>
  <c r="CV241" i="14"/>
  <c r="AJ241" i="14"/>
  <c r="CU241" i="14"/>
  <c r="AI241" i="14"/>
  <c r="CT241" i="14"/>
  <c r="AH241" i="14"/>
  <c r="CS241" i="14"/>
  <c r="AG241" i="14"/>
  <c r="CR241" i="14"/>
  <c r="AF241" i="14"/>
  <c r="CY241" i="14"/>
  <c r="AM241" i="14"/>
  <c r="CH241" i="14"/>
  <c r="V241" i="14"/>
  <c r="CO241" i="14"/>
  <c r="AC241" i="14"/>
  <c r="CN241" i="14"/>
  <c r="AB241" i="14"/>
  <c r="CM241" i="14"/>
  <c r="AA241" i="14"/>
  <c r="CL241" i="14"/>
  <c r="Z241" i="14"/>
  <c r="CK241" i="14"/>
  <c r="Y241" i="14"/>
  <c r="CJ241" i="14"/>
  <c r="X241" i="14"/>
  <c r="CQ241" i="14"/>
  <c r="AE241" i="14"/>
  <c r="EL241" i="14"/>
  <c r="BZ241" i="14"/>
  <c r="N241" i="14"/>
  <c r="CG241" i="14"/>
  <c r="U241" i="14"/>
  <c r="CF241" i="14"/>
  <c r="T241" i="14"/>
  <c r="CE241" i="14"/>
  <c r="S241" i="14"/>
  <c r="CD241" i="14"/>
  <c r="R241" i="14"/>
  <c r="CC241" i="14"/>
  <c r="Q241" i="14"/>
  <c r="CB241" i="14"/>
  <c r="P241" i="14"/>
  <c r="CI241" i="14"/>
  <c r="W241" i="14"/>
  <c r="ED241" i="14"/>
  <c r="BR241" i="14"/>
  <c r="EK241" i="14"/>
  <c r="BY241" i="14"/>
  <c r="EJ241" i="14"/>
  <c r="BX241" i="14"/>
  <c r="EI241" i="14"/>
  <c r="BW241" i="14"/>
  <c r="EH241" i="14"/>
  <c r="BV241" i="14"/>
  <c r="EG241" i="14"/>
  <c r="BU241" i="14"/>
  <c r="EF241" i="14"/>
  <c r="BT241" i="14"/>
  <c r="EM241" i="14"/>
  <c r="CA241" i="14"/>
  <c r="DV241" i="14"/>
  <c r="BJ241" i="14"/>
  <c r="EC241" i="14"/>
  <c r="BQ241" i="14"/>
  <c r="EB241" i="14"/>
  <c r="BP241" i="14"/>
  <c r="EA241" i="14"/>
  <c r="BO241" i="14"/>
  <c r="DZ241" i="14"/>
  <c r="BN241" i="14"/>
  <c r="DY241" i="14"/>
  <c r="BM241" i="14"/>
  <c r="DX241" i="14"/>
  <c r="BL241" i="14"/>
  <c r="EE241" i="14"/>
  <c r="BS241" i="14"/>
  <c r="BG241" i="14"/>
  <c r="BK241" i="14"/>
  <c r="DN241" i="14"/>
  <c r="DR241" i="14"/>
  <c r="BB241" i="14"/>
  <c r="BF241" i="14"/>
  <c r="DU241" i="14"/>
  <c r="DQ241" i="14"/>
  <c r="BI241" i="14"/>
  <c r="BE241" i="14"/>
  <c r="DT241" i="14"/>
  <c r="DP241" i="14"/>
  <c r="BH241" i="14"/>
  <c r="BD241" i="14"/>
  <c r="DS241" i="14"/>
  <c r="DW241" i="14"/>
  <c r="CT106" i="14"/>
  <c r="AH106" i="14"/>
  <c r="CS106" i="14"/>
  <c r="AG106" i="14"/>
  <c r="CR106" i="14"/>
  <c r="AF106" i="14"/>
  <c r="CY106" i="14"/>
  <c r="AM106" i="14"/>
  <c r="CX106" i="14"/>
  <c r="AL106" i="14"/>
  <c r="DE106" i="14"/>
  <c r="AS106" i="14"/>
  <c r="DD106" i="14"/>
  <c r="AR106" i="14"/>
  <c r="CL106" i="14"/>
  <c r="Z106" i="14"/>
  <c r="CK106" i="14"/>
  <c r="Y106" i="14"/>
  <c r="CJ106" i="14"/>
  <c r="X106" i="14"/>
  <c r="CQ106" i="14"/>
  <c r="AE106" i="14"/>
  <c r="CP106" i="14"/>
  <c r="AD106" i="14"/>
  <c r="CW106" i="14"/>
  <c r="AK106" i="14"/>
  <c r="CV106" i="14"/>
  <c r="AJ106" i="14"/>
  <c r="CU106" i="14"/>
  <c r="AI106" i="14"/>
  <c r="CD106" i="14"/>
  <c r="R106" i="14"/>
  <c r="CC106" i="14"/>
  <c r="Q106" i="14"/>
  <c r="CB106" i="14"/>
  <c r="P106" i="14"/>
  <c r="CI106" i="14"/>
  <c r="W106" i="14"/>
  <c r="CH106" i="14"/>
  <c r="V106" i="14"/>
  <c r="CO106" i="14"/>
  <c r="AC106" i="14"/>
  <c r="CN106" i="14"/>
  <c r="AB106" i="14"/>
  <c r="CM106" i="14"/>
  <c r="AA106" i="14"/>
  <c r="EH106" i="14"/>
  <c r="BV106" i="14"/>
  <c r="EG106" i="14"/>
  <c r="BU106" i="14"/>
  <c r="EF106" i="14"/>
  <c r="BT106" i="14"/>
  <c r="EM106" i="14"/>
  <c r="CA106" i="14"/>
  <c r="EL106" i="14"/>
  <c r="BZ106" i="14"/>
  <c r="N106" i="14"/>
  <c r="CG106" i="14"/>
  <c r="U106" i="14"/>
  <c r="CF106" i="14"/>
  <c r="T106" i="14"/>
  <c r="CE106" i="14"/>
  <c r="S106" i="14"/>
  <c r="DZ106" i="14"/>
  <c r="BN106" i="14"/>
  <c r="DY106" i="14"/>
  <c r="BM106" i="14"/>
  <c r="DX106" i="14"/>
  <c r="BL106" i="14"/>
  <c r="EE106" i="14"/>
  <c r="BS106" i="14"/>
  <c r="ED106" i="14"/>
  <c r="BR106" i="14"/>
  <c r="EK106" i="14"/>
  <c r="DR106" i="14"/>
  <c r="BF106" i="14"/>
  <c r="DQ106" i="14"/>
  <c r="BE106" i="14"/>
  <c r="DP106" i="14"/>
  <c r="BD106" i="14"/>
  <c r="DW106" i="14"/>
  <c r="BK106" i="14"/>
  <c r="DV106" i="14"/>
  <c r="BJ106" i="14"/>
  <c r="EC106" i="14"/>
  <c r="BQ106" i="14"/>
  <c r="EB106" i="14"/>
  <c r="BP106" i="14"/>
  <c r="EA106" i="14"/>
  <c r="BO106" i="14"/>
  <c r="DJ106" i="14"/>
  <c r="AX106" i="14"/>
  <c r="DI106" i="14"/>
  <c r="AW106" i="14"/>
  <c r="DH106" i="14"/>
  <c r="AV106" i="14"/>
  <c r="DO106" i="14"/>
  <c r="BC106" i="14"/>
  <c r="DN106" i="14"/>
  <c r="BB106" i="14"/>
  <c r="DU106" i="14"/>
  <c r="BI106" i="14"/>
  <c r="DT106" i="14"/>
  <c r="BH106" i="14"/>
  <c r="DS106" i="14"/>
  <c r="BG106" i="14"/>
  <c r="CZ106" i="14"/>
  <c r="BA106" i="14"/>
  <c r="BW106" i="14"/>
  <c r="AN106" i="14"/>
  <c r="EJ106" i="14"/>
  <c r="AY106" i="14"/>
  <c r="DG106" i="14"/>
  <c r="DL106" i="14"/>
  <c r="AQ106" i="14"/>
  <c r="AU106" i="14"/>
  <c r="BX106" i="14"/>
  <c r="DB106" i="14"/>
  <c r="DF106" i="14"/>
  <c r="AZ106" i="14"/>
  <c r="AP106" i="14"/>
  <c r="AT106" i="14"/>
  <c r="EI106" i="14"/>
  <c r="AO106" i="14"/>
  <c r="BY106" i="14"/>
  <c r="DC106" i="14"/>
  <c r="DA106" i="14"/>
  <c r="DM106" i="14"/>
  <c r="DK106" i="14"/>
  <c r="DF255" i="14"/>
  <c r="AT255" i="14"/>
  <c r="DM255" i="14"/>
  <c r="BA255" i="14"/>
  <c r="DL255" i="14"/>
  <c r="AZ255" i="14"/>
  <c r="DK255" i="14"/>
  <c r="AY255" i="14"/>
  <c r="DJ255" i="14"/>
  <c r="AX255" i="14"/>
  <c r="DI255" i="14"/>
  <c r="AW255" i="14"/>
  <c r="DH255" i="14"/>
  <c r="AV255" i="14"/>
  <c r="DO255" i="14"/>
  <c r="BC255" i="14"/>
  <c r="DV255" i="14"/>
  <c r="BB255" i="14"/>
  <c r="DE255" i="14"/>
  <c r="AK255" i="14"/>
  <c r="CN255" i="14"/>
  <c r="T255" i="14"/>
  <c r="BW255" i="14"/>
  <c r="DZ255" i="14"/>
  <c r="BF255" i="14"/>
  <c r="DA255" i="14"/>
  <c r="AG255" i="14"/>
  <c r="CJ255" i="14"/>
  <c r="P255" i="14"/>
  <c r="CA255" i="14"/>
  <c r="DN255" i="14"/>
  <c r="AL255" i="14"/>
  <c r="CW255" i="14"/>
  <c r="AC255" i="14"/>
  <c r="CF255" i="14"/>
  <c r="EI255" i="14"/>
  <c r="BO255" i="14"/>
  <c r="DR255" i="14"/>
  <c r="AP255" i="14"/>
  <c r="CS255" i="14"/>
  <c r="Y255" i="14"/>
  <c r="CB255" i="14"/>
  <c r="EM255" i="14"/>
  <c r="BS255" i="14"/>
  <c r="CX255" i="14"/>
  <c r="AD255" i="14"/>
  <c r="CO255" i="14"/>
  <c r="U255" i="14"/>
  <c r="BX255" i="14"/>
  <c r="EA255" i="14"/>
  <c r="BG255" i="14"/>
  <c r="DB255" i="14"/>
  <c r="AH255" i="14"/>
  <c r="CK255" i="14"/>
  <c r="Q255" i="14"/>
  <c r="BT255" i="14"/>
  <c r="EE255" i="14"/>
  <c r="BK255" i="14"/>
  <c r="CP255" i="14"/>
  <c r="V255" i="14"/>
  <c r="CG255" i="14"/>
  <c r="EJ255" i="14"/>
  <c r="BP255" i="14"/>
  <c r="DS255" i="14"/>
  <c r="AQ255" i="14"/>
  <c r="CT255" i="14"/>
  <c r="Z255" i="14"/>
  <c r="CC255" i="14"/>
  <c r="EF255" i="14"/>
  <c r="BL255" i="14"/>
  <c r="DW255" i="14"/>
  <c r="AU255" i="14"/>
  <c r="CH255" i="14"/>
  <c r="N255" i="14"/>
  <c r="BY255" i="14"/>
  <c r="EB255" i="14"/>
  <c r="BH255" i="14"/>
  <c r="DC255" i="14"/>
  <c r="AI255" i="14"/>
  <c r="CL255" i="14"/>
  <c r="R255" i="14"/>
  <c r="BU255" i="14"/>
  <c r="DX255" i="14"/>
  <c r="BD255" i="14"/>
  <c r="DG255" i="14"/>
  <c r="AM255" i="14"/>
  <c r="BZ255" i="14"/>
  <c r="EK255" i="14"/>
  <c r="BQ255" i="14"/>
  <c r="DT255" i="14"/>
  <c r="AR255" i="14"/>
  <c r="CU255" i="14"/>
  <c r="AA255" i="14"/>
  <c r="CD255" i="14"/>
  <c r="EG255" i="14"/>
  <c r="BM255" i="14"/>
  <c r="DP255" i="14"/>
  <c r="AN255" i="14"/>
  <c r="CY255" i="14"/>
  <c r="AE255" i="14"/>
  <c r="AS255" i="14"/>
  <c r="EH255" i="14"/>
  <c r="CR255" i="14"/>
  <c r="EL255" i="14"/>
  <c r="DD255" i="14"/>
  <c r="BV255" i="14"/>
  <c r="AF255" i="14"/>
  <c r="ED255" i="14"/>
  <c r="CV255" i="14"/>
  <c r="BN255" i="14"/>
  <c r="X255" i="14"/>
  <c r="BR255" i="14"/>
  <c r="AJ255" i="14"/>
  <c r="DY255" i="14"/>
  <c r="CQ255" i="14"/>
  <c r="BJ255" i="14"/>
  <c r="AB255" i="14"/>
  <c r="DQ255" i="14"/>
  <c r="CI255" i="14"/>
  <c r="EC255" i="14"/>
  <c r="CM255" i="14"/>
  <c r="BE255" i="14"/>
  <c r="W255" i="14"/>
  <c r="BI255" i="14"/>
  <c r="S255" i="14"/>
  <c r="CZ255" i="14"/>
  <c r="DU255" i="14"/>
  <c r="CE255" i="14"/>
  <c r="AO255" i="14"/>
  <c r="ED259" i="14"/>
  <c r="BR259" i="14"/>
  <c r="EK259" i="14"/>
  <c r="BY259" i="14"/>
  <c r="EJ259" i="14"/>
  <c r="BX259" i="14"/>
  <c r="EI259" i="14"/>
  <c r="BW259" i="14"/>
  <c r="EH259" i="14"/>
  <c r="BV259" i="14"/>
  <c r="EG259" i="14"/>
  <c r="BU259" i="14"/>
  <c r="EF259" i="14"/>
  <c r="BT259" i="14"/>
  <c r="EM259" i="14"/>
  <c r="CA259" i="14"/>
  <c r="DV259" i="14"/>
  <c r="BJ259" i="14"/>
  <c r="EC259" i="14"/>
  <c r="BQ259" i="14"/>
  <c r="EB259" i="14"/>
  <c r="BP259" i="14"/>
  <c r="EA259" i="14"/>
  <c r="BO259" i="14"/>
  <c r="DZ259" i="14"/>
  <c r="BN259" i="14"/>
  <c r="DY259" i="14"/>
  <c r="BM259" i="14"/>
  <c r="DX259" i="14"/>
  <c r="BL259" i="14"/>
  <c r="EE259" i="14"/>
  <c r="BS259" i="14"/>
  <c r="DN259" i="14"/>
  <c r="BB259" i="14"/>
  <c r="DU259" i="14"/>
  <c r="BI259" i="14"/>
  <c r="DT259" i="14"/>
  <c r="BH259" i="14"/>
  <c r="DS259" i="14"/>
  <c r="BG259" i="14"/>
  <c r="DR259" i="14"/>
  <c r="BF259" i="14"/>
  <c r="DQ259" i="14"/>
  <c r="BE259" i="14"/>
  <c r="DP259" i="14"/>
  <c r="BD259" i="14"/>
  <c r="DW259" i="14"/>
  <c r="BK259" i="14"/>
  <c r="DF259" i="14"/>
  <c r="AT259" i="14"/>
  <c r="DM259" i="14"/>
  <c r="BA259" i="14"/>
  <c r="DL259" i="14"/>
  <c r="AZ259" i="14"/>
  <c r="DK259" i="14"/>
  <c r="AY259" i="14"/>
  <c r="DJ259" i="14"/>
  <c r="AX259" i="14"/>
  <c r="DI259" i="14"/>
  <c r="AW259" i="14"/>
  <c r="DH259" i="14"/>
  <c r="AV259" i="14"/>
  <c r="DO259" i="14"/>
  <c r="BC259" i="14"/>
  <c r="CX259" i="14"/>
  <c r="AL259" i="14"/>
  <c r="DE259" i="14"/>
  <c r="AS259" i="14"/>
  <c r="DD259" i="14"/>
  <c r="AR259" i="14"/>
  <c r="DC259" i="14"/>
  <c r="AQ259" i="14"/>
  <c r="DB259" i="14"/>
  <c r="AP259" i="14"/>
  <c r="DA259" i="14"/>
  <c r="AO259" i="14"/>
  <c r="CZ259" i="14"/>
  <c r="AN259" i="14"/>
  <c r="DG259" i="14"/>
  <c r="AU259" i="14"/>
  <c r="CP259" i="14"/>
  <c r="AD259" i="14"/>
  <c r="CW259" i="14"/>
  <c r="AK259" i="14"/>
  <c r="CV259" i="14"/>
  <c r="AJ259" i="14"/>
  <c r="CU259" i="14"/>
  <c r="AI259" i="14"/>
  <c r="CT259" i="14"/>
  <c r="AH259" i="14"/>
  <c r="CS259" i="14"/>
  <c r="AG259" i="14"/>
  <c r="CR259" i="14"/>
  <c r="AF259" i="14"/>
  <c r="CY259" i="14"/>
  <c r="AM259" i="14"/>
  <c r="CH259" i="14"/>
  <c r="V259" i="14"/>
  <c r="CO259" i="14"/>
  <c r="AC259" i="14"/>
  <c r="CN259" i="14"/>
  <c r="AB259" i="14"/>
  <c r="CM259" i="14"/>
  <c r="AA259" i="14"/>
  <c r="CL259" i="14"/>
  <c r="Z259" i="14"/>
  <c r="CK259" i="14"/>
  <c r="Y259" i="14"/>
  <c r="CJ259" i="14"/>
  <c r="X259" i="14"/>
  <c r="CQ259" i="14"/>
  <c r="AE259" i="14"/>
  <c r="CG259" i="14"/>
  <c r="CC259" i="14"/>
  <c r="U259" i="14"/>
  <c r="Q259" i="14"/>
  <c r="CF259" i="14"/>
  <c r="CB259" i="14"/>
  <c r="T259" i="14"/>
  <c r="P259" i="14"/>
  <c r="CE259" i="14"/>
  <c r="CI259" i="14"/>
  <c r="EL259" i="14"/>
  <c r="S259" i="14"/>
  <c r="W259" i="14"/>
  <c r="N259" i="14"/>
  <c r="R259" i="14"/>
  <c r="BZ259" i="14"/>
  <c r="CD259" i="14"/>
  <c r="CD134" i="14"/>
  <c r="DJ134" i="14"/>
  <c r="AP134" i="14"/>
  <c r="DA134" i="14"/>
  <c r="AO134" i="14"/>
  <c r="CZ134" i="14"/>
  <c r="AN134" i="14"/>
  <c r="DG134" i="14"/>
  <c r="AU134" i="14"/>
  <c r="DF134" i="14"/>
  <c r="AT134" i="14"/>
  <c r="DM134" i="14"/>
  <c r="BA134" i="14"/>
  <c r="DL134" i="14"/>
  <c r="AZ134" i="14"/>
  <c r="DK134" i="14"/>
  <c r="AY134" i="14"/>
  <c r="DB134" i="14"/>
  <c r="AH134" i="14"/>
  <c r="CS134" i="14"/>
  <c r="AG134" i="14"/>
  <c r="CR134" i="14"/>
  <c r="AF134" i="14"/>
  <c r="CY134" i="14"/>
  <c r="AM134" i="14"/>
  <c r="CX134" i="14"/>
  <c r="AL134" i="14"/>
  <c r="DE134" i="14"/>
  <c r="AS134" i="14"/>
  <c r="DD134" i="14"/>
  <c r="AR134" i="14"/>
  <c r="DC134" i="14"/>
  <c r="AQ134" i="14"/>
  <c r="CT134" i="14"/>
  <c r="Z134" i="14"/>
  <c r="CK134" i="14"/>
  <c r="Y134" i="14"/>
  <c r="CJ134" i="14"/>
  <c r="X134" i="14"/>
  <c r="CQ134" i="14"/>
  <c r="AE134" i="14"/>
  <c r="CP134" i="14"/>
  <c r="AD134" i="14"/>
  <c r="CW134" i="14"/>
  <c r="AK134" i="14"/>
  <c r="CV134" i="14"/>
  <c r="AJ134" i="14"/>
  <c r="CU134" i="14"/>
  <c r="AI134" i="14"/>
  <c r="CL134" i="14"/>
  <c r="R134" i="14"/>
  <c r="CC134" i="14"/>
  <c r="Q134" i="14"/>
  <c r="CB134" i="14"/>
  <c r="P134" i="14"/>
  <c r="CI134" i="14"/>
  <c r="W134" i="14"/>
  <c r="CH134" i="14"/>
  <c r="V134" i="14"/>
  <c r="CO134" i="14"/>
  <c r="AC134" i="14"/>
  <c r="CN134" i="14"/>
  <c r="AB134" i="14"/>
  <c r="CM134" i="14"/>
  <c r="AA134" i="14"/>
  <c r="BV134" i="14"/>
  <c r="EG134" i="14"/>
  <c r="BU134" i="14"/>
  <c r="EF134" i="14"/>
  <c r="BT134" i="14"/>
  <c r="EM134" i="14"/>
  <c r="CA134" i="14"/>
  <c r="EL134" i="14"/>
  <c r="BZ134" i="14"/>
  <c r="N134" i="14"/>
  <c r="CG134" i="14"/>
  <c r="U134" i="14"/>
  <c r="CF134" i="14"/>
  <c r="T134" i="14"/>
  <c r="CE134" i="14"/>
  <c r="S134" i="14"/>
  <c r="EH134" i="14"/>
  <c r="BN134" i="14"/>
  <c r="DY134" i="14"/>
  <c r="BM134" i="14"/>
  <c r="DX134" i="14"/>
  <c r="BL134" i="14"/>
  <c r="EE134" i="14"/>
  <c r="BS134" i="14"/>
  <c r="ED134" i="14"/>
  <c r="BR134" i="14"/>
  <c r="EK134" i="14"/>
  <c r="BY134" i="14"/>
  <c r="EJ134" i="14"/>
  <c r="BX134" i="14"/>
  <c r="EI134" i="14"/>
  <c r="BW134" i="14"/>
  <c r="DZ134" i="14"/>
  <c r="BF134" i="14"/>
  <c r="DQ134" i="14"/>
  <c r="BE134" i="14"/>
  <c r="DP134" i="14"/>
  <c r="BD134" i="14"/>
  <c r="DW134" i="14"/>
  <c r="BK134" i="14"/>
  <c r="DV134" i="14"/>
  <c r="BJ134" i="14"/>
  <c r="EC134" i="14"/>
  <c r="BQ134" i="14"/>
  <c r="EB134" i="14"/>
  <c r="BP134" i="14"/>
  <c r="EA134" i="14"/>
  <c r="BO134" i="14"/>
  <c r="AV134" i="14"/>
  <c r="BH134" i="14"/>
  <c r="DO134" i="14"/>
  <c r="DS134" i="14"/>
  <c r="BC134" i="14"/>
  <c r="BG134" i="14"/>
  <c r="DR134" i="14"/>
  <c r="DN134" i="14"/>
  <c r="AX134" i="14"/>
  <c r="BB134" i="14"/>
  <c r="DI134" i="14"/>
  <c r="DU134" i="14"/>
  <c r="DH134" i="14"/>
  <c r="DT134" i="14"/>
  <c r="AW134" i="14"/>
  <c r="BI134" i="14"/>
  <c r="ED147" i="14"/>
  <c r="BR147" i="14"/>
  <c r="EK147" i="14"/>
  <c r="BY147" i="14"/>
  <c r="EJ147" i="14"/>
  <c r="BX147" i="14"/>
  <c r="EI147" i="14"/>
  <c r="BW147" i="14"/>
  <c r="EH147" i="14"/>
  <c r="BV147" i="14"/>
  <c r="EG147" i="14"/>
  <c r="BU147" i="14"/>
  <c r="EF147" i="14"/>
  <c r="BT147" i="14"/>
  <c r="EM147" i="14"/>
  <c r="CA147" i="14"/>
  <c r="DV147" i="14"/>
  <c r="BJ147" i="14"/>
  <c r="EC147" i="14"/>
  <c r="BQ147" i="14"/>
  <c r="EB147" i="14"/>
  <c r="BP147" i="14"/>
  <c r="EA147" i="14"/>
  <c r="BO147" i="14"/>
  <c r="DZ147" i="14"/>
  <c r="BN147" i="14"/>
  <c r="DY147" i="14"/>
  <c r="BM147" i="14"/>
  <c r="DX147" i="14"/>
  <c r="BL147" i="14"/>
  <c r="EE147" i="14"/>
  <c r="BS147" i="14"/>
  <c r="DN147" i="14"/>
  <c r="BB147" i="14"/>
  <c r="DU147" i="14"/>
  <c r="BI147" i="14"/>
  <c r="DT147" i="14"/>
  <c r="BH147" i="14"/>
  <c r="DS147" i="14"/>
  <c r="BG147" i="14"/>
  <c r="DR147" i="14"/>
  <c r="BF147" i="14"/>
  <c r="DQ147" i="14"/>
  <c r="BE147" i="14"/>
  <c r="DP147" i="14"/>
  <c r="BD147" i="14"/>
  <c r="DW147" i="14"/>
  <c r="BK147" i="14"/>
  <c r="DF147" i="14"/>
  <c r="AT147" i="14"/>
  <c r="DM147" i="14"/>
  <c r="BA147" i="14"/>
  <c r="DL147" i="14"/>
  <c r="AZ147" i="14"/>
  <c r="DK147" i="14"/>
  <c r="AY147" i="14"/>
  <c r="DJ147" i="14"/>
  <c r="AX147" i="14"/>
  <c r="DI147" i="14"/>
  <c r="AW147" i="14"/>
  <c r="DH147" i="14"/>
  <c r="AV147" i="14"/>
  <c r="DO147" i="14"/>
  <c r="BC147" i="14"/>
  <c r="CX147" i="14"/>
  <c r="AL147" i="14"/>
  <c r="DE147" i="14"/>
  <c r="AS147" i="14"/>
  <c r="DD147" i="14"/>
  <c r="AR147" i="14"/>
  <c r="DC147" i="14"/>
  <c r="AQ147" i="14"/>
  <c r="DB147" i="14"/>
  <c r="AP147" i="14"/>
  <c r="DA147" i="14"/>
  <c r="AO147" i="14"/>
  <c r="CZ147" i="14"/>
  <c r="AN147" i="14"/>
  <c r="DG147" i="14"/>
  <c r="AU147" i="14"/>
  <c r="CP147" i="14"/>
  <c r="AD147" i="14"/>
  <c r="CW147" i="14"/>
  <c r="AK147" i="14"/>
  <c r="CV147" i="14"/>
  <c r="AJ147" i="14"/>
  <c r="CU147" i="14"/>
  <c r="AI147" i="14"/>
  <c r="CT147" i="14"/>
  <c r="AH147" i="14"/>
  <c r="CS147" i="14"/>
  <c r="AG147" i="14"/>
  <c r="CR147" i="14"/>
  <c r="AF147" i="14"/>
  <c r="CY147" i="14"/>
  <c r="AM147" i="14"/>
  <c r="CH147" i="14"/>
  <c r="V147" i="14"/>
  <c r="CO147" i="14"/>
  <c r="AC147" i="14"/>
  <c r="CN147" i="14"/>
  <c r="AB147" i="14"/>
  <c r="CM147" i="14"/>
  <c r="AA147" i="14"/>
  <c r="CL147" i="14"/>
  <c r="Z147" i="14"/>
  <c r="CK147" i="14"/>
  <c r="Y147" i="14"/>
  <c r="CJ147" i="14"/>
  <c r="X147" i="14"/>
  <c r="CQ147" i="14"/>
  <c r="AE147" i="14"/>
  <c r="CF147" i="14"/>
  <c r="CB147" i="14"/>
  <c r="T147" i="14"/>
  <c r="P147" i="14"/>
  <c r="CE147" i="14"/>
  <c r="CI147" i="14"/>
  <c r="EL147" i="14"/>
  <c r="S147" i="14"/>
  <c r="W147" i="14"/>
  <c r="BZ147" i="14"/>
  <c r="CD147" i="14"/>
  <c r="U147" i="14"/>
  <c r="Q147" i="14"/>
  <c r="CC147" i="14"/>
  <c r="N147" i="14"/>
  <c r="R147" i="14"/>
  <c r="CG147" i="14"/>
  <c r="DJ238" i="14"/>
  <c r="AX238" i="14"/>
  <c r="DI238" i="14"/>
  <c r="AW238" i="14"/>
  <c r="DH238" i="14"/>
  <c r="AV238" i="14"/>
  <c r="DZ238" i="14"/>
  <c r="BF238" i="14"/>
  <c r="DA238" i="14"/>
  <c r="AG238" i="14"/>
  <c r="CJ238" i="14"/>
  <c r="P238" i="14"/>
  <c r="CI238" i="14"/>
  <c r="W238" i="14"/>
  <c r="CH238" i="14"/>
  <c r="V238" i="14"/>
  <c r="CO238" i="14"/>
  <c r="AC238" i="14"/>
  <c r="CN238" i="14"/>
  <c r="AB238" i="14"/>
  <c r="CM238" i="14"/>
  <c r="AA238" i="14"/>
  <c r="DR238" i="14"/>
  <c r="AP238" i="14"/>
  <c r="CS238" i="14"/>
  <c r="Y238" i="14"/>
  <c r="CB238" i="14"/>
  <c r="EM238" i="14"/>
  <c r="CA238" i="14"/>
  <c r="EL238" i="14"/>
  <c r="BZ238" i="14"/>
  <c r="N238" i="14"/>
  <c r="CG238" i="14"/>
  <c r="U238" i="14"/>
  <c r="CF238" i="14"/>
  <c r="T238" i="14"/>
  <c r="CE238" i="14"/>
  <c r="S238" i="14"/>
  <c r="DB238" i="14"/>
  <c r="AH238" i="14"/>
  <c r="CK238" i="14"/>
  <c r="Q238" i="14"/>
  <c r="BT238" i="14"/>
  <c r="EE238" i="14"/>
  <c r="BS238" i="14"/>
  <c r="ED238" i="14"/>
  <c r="BR238" i="14"/>
  <c r="EK238" i="14"/>
  <c r="BY238" i="14"/>
  <c r="EJ238" i="14"/>
  <c r="BX238" i="14"/>
  <c r="EI238" i="14"/>
  <c r="BW238" i="14"/>
  <c r="CT238" i="14"/>
  <c r="Z238" i="14"/>
  <c r="CC238" i="14"/>
  <c r="EF238" i="14"/>
  <c r="BL238" i="14"/>
  <c r="DW238" i="14"/>
  <c r="BK238" i="14"/>
  <c r="DV238" i="14"/>
  <c r="BJ238" i="14"/>
  <c r="EC238" i="14"/>
  <c r="BQ238" i="14"/>
  <c r="EB238" i="14"/>
  <c r="BP238" i="14"/>
  <c r="EA238" i="14"/>
  <c r="BO238" i="14"/>
  <c r="CL238" i="14"/>
  <c r="R238" i="14"/>
  <c r="BU238" i="14"/>
  <c r="DX238" i="14"/>
  <c r="BD238" i="14"/>
  <c r="DO238" i="14"/>
  <c r="BC238" i="14"/>
  <c r="DN238" i="14"/>
  <c r="BB238" i="14"/>
  <c r="DU238" i="14"/>
  <c r="BI238" i="14"/>
  <c r="DT238" i="14"/>
  <c r="BH238" i="14"/>
  <c r="DS238" i="14"/>
  <c r="BG238" i="14"/>
  <c r="CD238" i="14"/>
  <c r="EG238" i="14"/>
  <c r="BM238" i="14"/>
  <c r="DP238" i="14"/>
  <c r="AN238" i="14"/>
  <c r="DG238" i="14"/>
  <c r="AU238" i="14"/>
  <c r="DF238" i="14"/>
  <c r="AT238" i="14"/>
  <c r="DM238" i="14"/>
  <c r="BA238" i="14"/>
  <c r="DL238" i="14"/>
  <c r="AZ238" i="14"/>
  <c r="DK238" i="14"/>
  <c r="AY238" i="14"/>
  <c r="BN238" i="14"/>
  <c r="X238" i="14"/>
  <c r="AD238" i="14"/>
  <c r="AJ238" i="14"/>
  <c r="DY238" i="14"/>
  <c r="CY238" i="14"/>
  <c r="DE238" i="14"/>
  <c r="DC238" i="14"/>
  <c r="DQ238" i="14"/>
  <c r="CQ238" i="14"/>
  <c r="CW238" i="14"/>
  <c r="CU238" i="14"/>
  <c r="BE238" i="14"/>
  <c r="AM238" i="14"/>
  <c r="AS238" i="14"/>
  <c r="AQ238" i="14"/>
  <c r="AO238" i="14"/>
  <c r="AE238" i="14"/>
  <c r="AK238" i="14"/>
  <c r="AI238" i="14"/>
  <c r="CZ238" i="14"/>
  <c r="CX238" i="14"/>
  <c r="DD238" i="14"/>
  <c r="BV238" i="14"/>
  <c r="AF238" i="14"/>
  <c r="AL238" i="14"/>
  <c r="AR238" i="14"/>
  <c r="CP238" i="14"/>
  <c r="CV238" i="14"/>
  <c r="EH238" i="14"/>
  <c r="CR238" i="14"/>
  <c r="DH227" i="14"/>
  <c r="AV227" i="14"/>
  <c r="DO227" i="14"/>
  <c r="BC227" i="14"/>
  <c r="DN227" i="14"/>
  <c r="BB227" i="14"/>
  <c r="DU227" i="14"/>
  <c r="BI227" i="14"/>
  <c r="DT227" i="14"/>
  <c r="BH227" i="14"/>
  <c r="DS227" i="14"/>
  <c r="BG227" i="14"/>
  <c r="DR227" i="14"/>
  <c r="BF227" i="14"/>
  <c r="DQ227" i="14"/>
  <c r="BE227" i="14"/>
  <c r="CZ227" i="14"/>
  <c r="AN227" i="14"/>
  <c r="DG227" i="14"/>
  <c r="AU227" i="14"/>
  <c r="DF227" i="14"/>
  <c r="AT227" i="14"/>
  <c r="DM227" i="14"/>
  <c r="BA227" i="14"/>
  <c r="DL227" i="14"/>
  <c r="AZ227" i="14"/>
  <c r="DK227" i="14"/>
  <c r="AY227" i="14"/>
  <c r="DJ227" i="14"/>
  <c r="AX227" i="14"/>
  <c r="DI227" i="14"/>
  <c r="AW227" i="14"/>
  <c r="CR227" i="14"/>
  <c r="AF227" i="14"/>
  <c r="CY227" i="14"/>
  <c r="AM227" i="14"/>
  <c r="CX227" i="14"/>
  <c r="AL227" i="14"/>
  <c r="DE227" i="14"/>
  <c r="AS227" i="14"/>
  <c r="DD227" i="14"/>
  <c r="AR227" i="14"/>
  <c r="DC227" i="14"/>
  <c r="AQ227" i="14"/>
  <c r="DB227" i="14"/>
  <c r="AP227" i="14"/>
  <c r="DA227" i="14"/>
  <c r="AO227" i="14"/>
  <c r="CJ227" i="14"/>
  <c r="X227" i="14"/>
  <c r="CQ227" i="14"/>
  <c r="AE227" i="14"/>
  <c r="CP227" i="14"/>
  <c r="AD227" i="14"/>
  <c r="CW227" i="14"/>
  <c r="AK227" i="14"/>
  <c r="CV227" i="14"/>
  <c r="AJ227" i="14"/>
  <c r="CU227" i="14"/>
  <c r="AI227" i="14"/>
  <c r="CT227" i="14"/>
  <c r="AH227" i="14"/>
  <c r="CS227" i="14"/>
  <c r="AG227" i="14"/>
  <c r="CB227" i="14"/>
  <c r="P227" i="14"/>
  <c r="CI227" i="14"/>
  <c r="W227" i="14"/>
  <c r="CH227" i="14"/>
  <c r="V227" i="14"/>
  <c r="CO227" i="14"/>
  <c r="AC227" i="14"/>
  <c r="CN227" i="14"/>
  <c r="AB227" i="14"/>
  <c r="CM227" i="14"/>
  <c r="AA227" i="14"/>
  <c r="CL227" i="14"/>
  <c r="Z227" i="14"/>
  <c r="CK227" i="14"/>
  <c r="Y227" i="14"/>
  <c r="EF227" i="14"/>
  <c r="BT227" i="14"/>
  <c r="EM227" i="14"/>
  <c r="CA227" i="14"/>
  <c r="EL227" i="14"/>
  <c r="BZ227" i="14"/>
  <c r="N227" i="14"/>
  <c r="CG227" i="14"/>
  <c r="U227" i="14"/>
  <c r="CF227" i="14"/>
  <c r="T227" i="14"/>
  <c r="CE227" i="14"/>
  <c r="S227" i="14"/>
  <c r="CD227" i="14"/>
  <c r="R227" i="14"/>
  <c r="CC227" i="14"/>
  <c r="Q227" i="14"/>
  <c r="DX227" i="14"/>
  <c r="BL227" i="14"/>
  <c r="EE227" i="14"/>
  <c r="BS227" i="14"/>
  <c r="ED227" i="14"/>
  <c r="BR227" i="14"/>
  <c r="EK227" i="14"/>
  <c r="BY227" i="14"/>
  <c r="EJ227" i="14"/>
  <c r="BX227" i="14"/>
  <c r="EI227" i="14"/>
  <c r="BW227" i="14"/>
  <c r="EH227" i="14"/>
  <c r="BV227" i="14"/>
  <c r="EG227" i="14"/>
  <c r="BU227" i="14"/>
  <c r="DV227" i="14"/>
  <c r="DZ227" i="14"/>
  <c r="BJ227" i="14"/>
  <c r="BN227" i="14"/>
  <c r="EC227" i="14"/>
  <c r="DY227" i="14"/>
  <c r="BQ227" i="14"/>
  <c r="BM227" i="14"/>
  <c r="DP227" i="14"/>
  <c r="EB227" i="14"/>
  <c r="BD227" i="14"/>
  <c r="BP227" i="14"/>
  <c r="BK227" i="14"/>
  <c r="BO227" i="14"/>
  <c r="DW227" i="14"/>
  <c r="EA227" i="14"/>
  <c r="DD168" i="14"/>
  <c r="AR168" i="14"/>
  <c r="DC168" i="14"/>
  <c r="AQ168" i="14"/>
  <c r="DB168" i="14"/>
  <c r="AP168" i="14"/>
  <c r="DA168" i="14"/>
  <c r="AO168" i="14"/>
  <c r="CZ168" i="14"/>
  <c r="AN168" i="14"/>
  <c r="DG168" i="14"/>
  <c r="AU168" i="14"/>
  <c r="DF168" i="14"/>
  <c r="AT168" i="14"/>
  <c r="DM168" i="14"/>
  <c r="BA168" i="14"/>
  <c r="CV168" i="14"/>
  <c r="AJ168" i="14"/>
  <c r="CU168" i="14"/>
  <c r="AI168" i="14"/>
  <c r="CT168" i="14"/>
  <c r="AH168" i="14"/>
  <c r="CS168" i="14"/>
  <c r="AG168" i="14"/>
  <c r="CR168" i="14"/>
  <c r="AF168" i="14"/>
  <c r="CY168" i="14"/>
  <c r="AM168" i="14"/>
  <c r="CX168" i="14"/>
  <c r="AL168" i="14"/>
  <c r="DE168" i="14"/>
  <c r="AS168" i="14"/>
  <c r="CN168" i="14"/>
  <c r="AB168" i="14"/>
  <c r="CM168" i="14"/>
  <c r="AA168" i="14"/>
  <c r="CL168" i="14"/>
  <c r="Z168" i="14"/>
  <c r="CK168" i="14"/>
  <c r="Y168" i="14"/>
  <c r="CJ168" i="14"/>
  <c r="X168" i="14"/>
  <c r="CQ168" i="14"/>
  <c r="AE168" i="14"/>
  <c r="CP168" i="14"/>
  <c r="AD168" i="14"/>
  <c r="CW168" i="14"/>
  <c r="AK168" i="14"/>
  <c r="CF168" i="14"/>
  <c r="T168" i="14"/>
  <c r="CE168" i="14"/>
  <c r="S168" i="14"/>
  <c r="CD168" i="14"/>
  <c r="R168" i="14"/>
  <c r="CC168" i="14"/>
  <c r="Q168" i="14"/>
  <c r="CB168" i="14"/>
  <c r="P168" i="14"/>
  <c r="CI168" i="14"/>
  <c r="W168" i="14"/>
  <c r="CH168" i="14"/>
  <c r="V168" i="14"/>
  <c r="CO168" i="14"/>
  <c r="AC168" i="14"/>
  <c r="EJ168" i="14"/>
  <c r="BX168" i="14"/>
  <c r="EI168" i="14"/>
  <c r="BW168" i="14"/>
  <c r="EH168" i="14"/>
  <c r="BV168" i="14"/>
  <c r="EG168" i="14"/>
  <c r="BU168" i="14"/>
  <c r="EF168" i="14"/>
  <c r="BT168" i="14"/>
  <c r="EM168" i="14"/>
  <c r="CA168" i="14"/>
  <c r="EL168" i="14"/>
  <c r="BZ168" i="14"/>
  <c r="N168" i="14"/>
  <c r="CG168" i="14"/>
  <c r="U168" i="14"/>
  <c r="DL168" i="14"/>
  <c r="AZ168" i="14"/>
  <c r="DK168" i="14"/>
  <c r="AY168" i="14"/>
  <c r="DJ168" i="14"/>
  <c r="AX168" i="14"/>
  <c r="DI168" i="14"/>
  <c r="AW168" i="14"/>
  <c r="DH168" i="14"/>
  <c r="AV168" i="14"/>
  <c r="DO168" i="14"/>
  <c r="BC168" i="14"/>
  <c r="DN168" i="14"/>
  <c r="BB168" i="14"/>
  <c r="DU168" i="14"/>
  <c r="BI168" i="14"/>
  <c r="DT168" i="14"/>
  <c r="DR168" i="14"/>
  <c r="DP168" i="14"/>
  <c r="DV168" i="14"/>
  <c r="BP168" i="14"/>
  <c r="BN168" i="14"/>
  <c r="BL168" i="14"/>
  <c r="BR168" i="14"/>
  <c r="BH168" i="14"/>
  <c r="BF168" i="14"/>
  <c r="BD168" i="14"/>
  <c r="BJ168" i="14"/>
  <c r="EA168" i="14"/>
  <c r="DY168" i="14"/>
  <c r="EE168" i="14"/>
  <c r="EK168" i="14"/>
  <c r="DS168" i="14"/>
  <c r="DQ168" i="14"/>
  <c r="DW168" i="14"/>
  <c r="EC168" i="14"/>
  <c r="BO168" i="14"/>
  <c r="BM168" i="14"/>
  <c r="BS168" i="14"/>
  <c r="BY168" i="14"/>
  <c r="EB168" i="14"/>
  <c r="DZ168" i="14"/>
  <c r="DX168" i="14"/>
  <c r="ED168" i="14"/>
  <c r="BG168" i="14"/>
  <c r="BE168" i="14"/>
  <c r="BQ168" i="14"/>
  <c r="BK168" i="14"/>
  <c r="DD190" i="14"/>
  <c r="CV190" i="14"/>
  <c r="AJ190" i="14"/>
  <c r="CU190" i="14"/>
  <c r="AI190" i="14"/>
  <c r="CT190" i="14"/>
  <c r="AH190" i="14"/>
  <c r="CS190" i="14"/>
  <c r="AG190" i="14"/>
  <c r="CR190" i="14"/>
  <c r="AF190" i="14"/>
  <c r="CY190" i="14"/>
  <c r="AM190" i="14"/>
  <c r="CX190" i="14"/>
  <c r="AL190" i="14"/>
  <c r="DE190" i="14"/>
  <c r="AS190" i="14"/>
  <c r="CN190" i="14"/>
  <c r="AB190" i="14"/>
  <c r="CM190" i="14"/>
  <c r="AA190" i="14"/>
  <c r="CL190" i="14"/>
  <c r="Z190" i="14"/>
  <c r="CK190" i="14"/>
  <c r="Y190" i="14"/>
  <c r="CJ190" i="14"/>
  <c r="X190" i="14"/>
  <c r="CQ190" i="14"/>
  <c r="AE190" i="14"/>
  <c r="CP190" i="14"/>
  <c r="AD190" i="14"/>
  <c r="CW190" i="14"/>
  <c r="AK190" i="14"/>
  <c r="CF190" i="14"/>
  <c r="T190" i="14"/>
  <c r="CE190" i="14"/>
  <c r="S190" i="14"/>
  <c r="CD190" i="14"/>
  <c r="R190" i="14"/>
  <c r="CC190" i="14"/>
  <c r="Q190" i="14"/>
  <c r="CB190" i="14"/>
  <c r="P190" i="14"/>
  <c r="CI190" i="14"/>
  <c r="W190" i="14"/>
  <c r="CH190" i="14"/>
  <c r="V190" i="14"/>
  <c r="CO190" i="14"/>
  <c r="AC190" i="14"/>
  <c r="BX190" i="14"/>
  <c r="EI190" i="14"/>
  <c r="BW190" i="14"/>
  <c r="EH190" i="14"/>
  <c r="BV190" i="14"/>
  <c r="EG190" i="14"/>
  <c r="BU190" i="14"/>
  <c r="EF190" i="14"/>
  <c r="BT190" i="14"/>
  <c r="EM190" i="14"/>
  <c r="CA190" i="14"/>
  <c r="EL190" i="14"/>
  <c r="BZ190" i="14"/>
  <c r="N190" i="14"/>
  <c r="CG190" i="14"/>
  <c r="U190" i="14"/>
  <c r="EJ190" i="14"/>
  <c r="BP190" i="14"/>
  <c r="EA190" i="14"/>
  <c r="BO190" i="14"/>
  <c r="DZ190" i="14"/>
  <c r="BN190" i="14"/>
  <c r="DY190" i="14"/>
  <c r="BM190" i="14"/>
  <c r="DX190" i="14"/>
  <c r="BL190" i="14"/>
  <c r="EE190" i="14"/>
  <c r="BS190" i="14"/>
  <c r="ED190" i="14"/>
  <c r="BR190" i="14"/>
  <c r="EK190" i="14"/>
  <c r="BY190" i="14"/>
  <c r="EB190" i="14"/>
  <c r="BH190" i="14"/>
  <c r="DS190" i="14"/>
  <c r="BG190" i="14"/>
  <c r="DR190" i="14"/>
  <c r="BF190" i="14"/>
  <c r="DQ190" i="14"/>
  <c r="BE190" i="14"/>
  <c r="DP190" i="14"/>
  <c r="BD190" i="14"/>
  <c r="DW190" i="14"/>
  <c r="BK190" i="14"/>
  <c r="DV190" i="14"/>
  <c r="BJ190" i="14"/>
  <c r="EC190" i="14"/>
  <c r="BQ190" i="14"/>
  <c r="DT190" i="14"/>
  <c r="AZ190" i="14"/>
  <c r="DK190" i="14"/>
  <c r="AY190" i="14"/>
  <c r="DJ190" i="14"/>
  <c r="AX190" i="14"/>
  <c r="DI190" i="14"/>
  <c r="AW190" i="14"/>
  <c r="DH190" i="14"/>
  <c r="AV190" i="14"/>
  <c r="DO190" i="14"/>
  <c r="BC190" i="14"/>
  <c r="DN190" i="14"/>
  <c r="BB190" i="14"/>
  <c r="DU190" i="14"/>
  <c r="BI190" i="14"/>
  <c r="AR190" i="14"/>
  <c r="AN190" i="14"/>
  <c r="DC190" i="14"/>
  <c r="DG190" i="14"/>
  <c r="AQ190" i="14"/>
  <c r="AU190" i="14"/>
  <c r="DB190" i="14"/>
  <c r="DF190" i="14"/>
  <c r="AP190" i="14"/>
  <c r="AT190" i="14"/>
  <c r="DA190" i="14"/>
  <c r="DM190" i="14"/>
  <c r="AO190" i="14"/>
  <c r="BA190" i="14"/>
  <c r="DL190" i="14"/>
  <c r="CZ190" i="14"/>
  <c r="CL152" i="14"/>
  <c r="Z152" i="14"/>
  <c r="CK152" i="14"/>
  <c r="Y152" i="14"/>
  <c r="CJ152" i="14"/>
  <c r="X152" i="14"/>
  <c r="CQ152" i="14"/>
  <c r="AE152" i="14"/>
  <c r="CP152" i="14"/>
  <c r="AD152" i="14"/>
  <c r="CW152" i="14"/>
  <c r="AK152" i="14"/>
  <c r="CV152" i="14"/>
  <c r="CD152" i="14"/>
  <c r="R152" i="14"/>
  <c r="CC152" i="14"/>
  <c r="Q152" i="14"/>
  <c r="CB152" i="14"/>
  <c r="P152" i="14"/>
  <c r="CI152" i="14"/>
  <c r="W152" i="14"/>
  <c r="CH152" i="14"/>
  <c r="V152" i="14"/>
  <c r="CO152" i="14"/>
  <c r="AC152" i="14"/>
  <c r="CN152" i="14"/>
  <c r="AB152" i="14"/>
  <c r="CM152" i="14"/>
  <c r="AA152" i="14"/>
  <c r="EH152" i="14"/>
  <c r="BV152" i="14"/>
  <c r="EG152" i="14"/>
  <c r="BU152" i="14"/>
  <c r="EF152" i="14"/>
  <c r="BT152" i="14"/>
  <c r="EM152" i="14"/>
  <c r="CA152" i="14"/>
  <c r="EL152" i="14"/>
  <c r="BZ152" i="14"/>
  <c r="N152" i="14"/>
  <c r="CG152" i="14"/>
  <c r="U152" i="14"/>
  <c r="CF152" i="14"/>
  <c r="T152" i="14"/>
  <c r="CE152" i="14"/>
  <c r="S152" i="14"/>
  <c r="DZ152" i="14"/>
  <c r="BN152" i="14"/>
  <c r="DY152" i="14"/>
  <c r="BM152" i="14"/>
  <c r="DX152" i="14"/>
  <c r="BL152" i="14"/>
  <c r="EE152" i="14"/>
  <c r="BS152" i="14"/>
  <c r="ED152" i="14"/>
  <c r="BR152" i="14"/>
  <c r="EK152" i="14"/>
  <c r="BY152" i="14"/>
  <c r="EJ152" i="14"/>
  <c r="BX152" i="14"/>
  <c r="EI152" i="14"/>
  <c r="BW152" i="14"/>
  <c r="DR152" i="14"/>
  <c r="BF152" i="14"/>
  <c r="DQ152" i="14"/>
  <c r="BE152" i="14"/>
  <c r="DP152" i="14"/>
  <c r="BD152" i="14"/>
  <c r="DW152" i="14"/>
  <c r="BK152" i="14"/>
  <c r="DV152" i="14"/>
  <c r="BJ152" i="14"/>
  <c r="EC152" i="14"/>
  <c r="BQ152" i="14"/>
  <c r="EB152" i="14"/>
  <c r="BP152" i="14"/>
  <c r="EA152" i="14"/>
  <c r="BO152" i="14"/>
  <c r="DB152" i="14"/>
  <c r="AP152" i="14"/>
  <c r="DA152" i="14"/>
  <c r="AO152" i="14"/>
  <c r="CZ152" i="14"/>
  <c r="AN152" i="14"/>
  <c r="DG152" i="14"/>
  <c r="AU152" i="14"/>
  <c r="DF152" i="14"/>
  <c r="AT152" i="14"/>
  <c r="DM152" i="14"/>
  <c r="BA152" i="14"/>
  <c r="DL152" i="14"/>
  <c r="AZ152" i="14"/>
  <c r="DK152" i="14"/>
  <c r="AY152" i="14"/>
  <c r="CS152" i="14"/>
  <c r="CY152" i="14"/>
  <c r="DE152" i="14"/>
  <c r="DS152" i="14"/>
  <c r="AW152" i="14"/>
  <c r="BC152" i="14"/>
  <c r="BI152" i="14"/>
  <c r="DC152" i="14"/>
  <c r="AG152" i="14"/>
  <c r="AM152" i="14"/>
  <c r="AS152" i="14"/>
  <c r="CU152" i="14"/>
  <c r="DJ152" i="14"/>
  <c r="DH152" i="14"/>
  <c r="DN152" i="14"/>
  <c r="DT152" i="14"/>
  <c r="BG152" i="14"/>
  <c r="CT152" i="14"/>
  <c r="CR152" i="14"/>
  <c r="CX152" i="14"/>
  <c r="DD152" i="14"/>
  <c r="AQ152" i="14"/>
  <c r="AX152" i="14"/>
  <c r="AV152" i="14"/>
  <c r="BB152" i="14"/>
  <c r="BH152" i="14"/>
  <c r="AI152" i="14"/>
  <c r="AH152" i="14"/>
  <c r="AF152" i="14"/>
  <c r="AL152" i="14"/>
  <c r="AR152" i="14"/>
  <c r="DI152" i="14"/>
  <c r="DO152" i="14"/>
  <c r="DU152" i="14"/>
  <c r="AJ152" i="14"/>
  <c r="EF187" i="14"/>
  <c r="BT187" i="14"/>
  <c r="EM187" i="14"/>
  <c r="CA187" i="14"/>
  <c r="EL187" i="14"/>
  <c r="BZ187" i="14"/>
  <c r="N187" i="14"/>
  <c r="CG187" i="14"/>
  <c r="U187" i="14"/>
  <c r="CF187" i="14"/>
  <c r="T187" i="14"/>
  <c r="CE187" i="14"/>
  <c r="S187" i="14"/>
  <c r="CD187" i="14"/>
  <c r="R187" i="14"/>
  <c r="CC187" i="14"/>
  <c r="Q187" i="14"/>
  <c r="DX187" i="14"/>
  <c r="BL187" i="14"/>
  <c r="EE187" i="14"/>
  <c r="BS187" i="14"/>
  <c r="ED187" i="14"/>
  <c r="BR187" i="14"/>
  <c r="EK187" i="14"/>
  <c r="BY187" i="14"/>
  <c r="EJ187" i="14"/>
  <c r="BX187" i="14"/>
  <c r="EI187" i="14"/>
  <c r="BW187" i="14"/>
  <c r="EH187" i="14"/>
  <c r="BV187" i="14"/>
  <c r="EG187" i="14"/>
  <c r="BU187" i="14"/>
  <c r="DP187" i="14"/>
  <c r="BD187" i="14"/>
  <c r="DW187" i="14"/>
  <c r="BK187" i="14"/>
  <c r="DV187" i="14"/>
  <c r="BJ187" i="14"/>
  <c r="EC187" i="14"/>
  <c r="BQ187" i="14"/>
  <c r="EB187" i="14"/>
  <c r="BP187" i="14"/>
  <c r="EA187" i="14"/>
  <c r="BO187" i="14"/>
  <c r="DZ187" i="14"/>
  <c r="BN187" i="14"/>
  <c r="DY187" i="14"/>
  <c r="BM187" i="14"/>
  <c r="DH187" i="14"/>
  <c r="AV187" i="14"/>
  <c r="DO187" i="14"/>
  <c r="BC187" i="14"/>
  <c r="DN187" i="14"/>
  <c r="BB187" i="14"/>
  <c r="DU187" i="14"/>
  <c r="BI187" i="14"/>
  <c r="DT187" i="14"/>
  <c r="BH187" i="14"/>
  <c r="DS187" i="14"/>
  <c r="BG187" i="14"/>
  <c r="DR187" i="14"/>
  <c r="BF187" i="14"/>
  <c r="DQ187" i="14"/>
  <c r="BE187" i="14"/>
  <c r="CZ187" i="14"/>
  <c r="AN187" i="14"/>
  <c r="DG187" i="14"/>
  <c r="AU187" i="14"/>
  <c r="DF187" i="14"/>
  <c r="AT187" i="14"/>
  <c r="DM187" i="14"/>
  <c r="BA187" i="14"/>
  <c r="DL187" i="14"/>
  <c r="AZ187" i="14"/>
  <c r="DK187" i="14"/>
  <c r="AY187" i="14"/>
  <c r="DJ187" i="14"/>
  <c r="AX187" i="14"/>
  <c r="DI187" i="14"/>
  <c r="AW187" i="14"/>
  <c r="CR187" i="14"/>
  <c r="AF187" i="14"/>
  <c r="CY187" i="14"/>
  <c r="AM187" i="14"/>
  <c r="CX187" i="14"/>
  <c r="AL187" i="14"/>
  <c r="DE187" i="14"/>
  <c r="AS187" i="14"/>
  <c r="DD187" i="14"/>
  <c r="AR187" i="14"/>
  <c r="DC187" i="14"/>
  <c r="AQ187" i="14"/>
  <c r="DB187" i="14"/>
  <c r="AP187" i="14"/>
  <c r="DA187" i="14"/>
  <c r="AO187" i="14"/>
  <c r="CJ187" i="14"/>
  <c r="X187" i="14"/>
  <c r="CQ187" i="14"/>
  <c r="AE187" i="14"/>
  <c r="CP187" i="14"/>
  <c r="AD187" i="14"/>
  <c r="CW187" i="14"/>
  <c r="AK187" i="14"/>
  <c r="CV187" i="14"/>
  <c r="AJ187" i="14"/>
  <c r="CU187" i="14"/>
  <c r="AI187" i="14"/>
  <c r="CT187" i="14"/>
  <c r="AH187" i="14"/>
  <c r="CS187" i="14"/>
  <c r="AG187" i="14"/>
  <c r="CO187" i="14"/>
  <c r="CK187" i="14"/>
  <c r="AC187" i="14"/>
  <c r="Y187" i="14"/>
  <c r="CB187" i="14"/>
  <c r="CN187" i="14"/>
  <c r="P187" i="14"/>
  <c r="AB187" i="14"/>
  <c r="CI187" i="14"/>
  <c r="CM187" i="14"/>
  <c r="W187" i="14"/>
  <c r="AA187" i="14"/>
  <c r="V187" i="14"/>
  <c r="Z187" i="14"/>
  <c r="CH187" i="14"/>
  <c r="CL187" i="14"/>
  <c r="DN257" i="14"/>
  <c r="BB257" i="14"/>
  <c r="DU257" i="14"/>
  <c r="BI257" i="14"/>
  <c r="DT257" i="14"/>
  <c r="BH257" i="14"/>
  <c r="DS257" i="14"/>
  <c r="BG257" i="14"/>
  <c r="DR257" i="14"/>
  <c r="BF257" i="14"/>
  <c r="DQ257" i="14"/>
  <c r="BE257" i="14"/>
  <c r="DP257" i="14"/>
  <c r="BD257" i="14"/>
  <c r="DW257" i="14"/>
  <c r="BK257" i="14"/>
  <c r="DF257" i="14"/>
  <c r="AT257" i="14"/>
  <c r="DM257" i="14"/>
  <c r="BA257" i="14"/>
  <c r="DL257" i="14"/>
  <c r="AZ257" i="14"/>
  <c r="DK257" i="14"/>
  <c r="AY257" i="14"/>
  <c r="DJ257" i="14"/>
  <c r="AX257" i="14"/>
  <c r="DI257" i="14"/>
  <c r="AW257" i="14"/>
  <c r="DH257" i="14"/>
  <c r="AV257" i="14"/>
  <c r="DO257" i="14"/>
  <c r="BC257" i="14"/>
  <c r="CX257" i="14"/>
  <c r="AL257" i="14"/>
  <c r="DE257" i="14"/>
  <c r="AS257" i="14"/>
  <c r="DD257" i="14"/>
  <c r="AR257" i="14"/>
  <c r="DC257" i="14"/>
  <c r="AQ257" i="14"/>
  <c r="DB257" i="14"/>
  <c r="AP257" i="14"/>
  <c r="DA257" i="14"/>
  <c r="AO257" i="14"/>
  <c r="CZ257" i="14"/>
  <c r="AN257" i="14"/>
  <c r="DG257" i="14"/>
  <c r="AU257" i="14"/>
  <c r="CP257" i="14"/>
  <c r="AD257" i="14"/>
  <c r="CW257" i="14"/>
  <c r="AK257" i="14"/>
  <c r="CV257" i="14"/>
  <c r="AJ257" i="14"/>
  <c r="CU257" i="14"/>
  <c r="AI257" i="14"/>
  <c r="CT257" i="14"/>
  <c r="AH257" i="14"/>
  <c r="CS257" i="14"/>
  <c r="AG257" i="14"/>
  <c r="CR257" i="14"/>
  <c r="AF257" i="14"/>
  <c r="CY257" i="14"/>
  <c r="AM257" i="14"/>
  <c r="CH257" i="14"/>
  <c r="V257" i="14"/>
  <c r="CO257" i="14"/>
  <c r="AC257" i="14"/>
  <c r="CN257" i="14"/>
  <c r="AB257" i="14"/>
  <c r="CM257" i="14"/>
  <c r="AA257" i="14"/>
  <c r="CL257" i="14"/>
  <c r="Z257" i="14"/>
  <c r="CK257" i="14"/>
  <c r="Y257" i="14"/>
  <c r="CJ257" i="14"/>
  <c r="X257" i="14"/>
  <c r="CQ257" i="14"/>
  <c r="AE257" i="14"/>
  <c r="EL257" i="14"/>
  <c r="BZ257" i="14"/>
  <c r="N257" i="14"/>
  <c r="CG257" i="14"/>
  <c r="U257" i="14"/>
  <c r="CF257" i="14"/>
  <c r="T257" i="14"/>
  <c r="CE257" i="14"/>
  <c r="S257" i="14"/>
  <c r="CD257" i="14"/>
  <c r="R257" i="14"/>
  <c r="CC257" i="14"/>
  <c r="Q257" i="14"/>
  <c r="CB257" i="14"/>
  <c r="P257" i="14"/>
  <c r="CI257" i="14"/>
  <c r="W257" i="14"/>
  <c r="ED257" i="14"/>
  <c r="BR257" i="14"/>
  <c r="EK257" i="14"/>
  <c r="BY257" i="14"/>
  <c r="EJ257" i="14"/>
  <c r="BX257" i="14"/>
  <c r="EI257" i="14"/>
  <c r="BW257" i="14"/>
  <c r="EH257" i="14"/>
  <c r="BV257" i="14"/>
  <c r="EG257" i="14"/>
  <c r="BU257" i="14"/>
  <c r="EF257" i="14"/>
  <c r="BT257" i="14"/>
  <c r="EM257" i="14"/>
  <c r="CA257" i="14"/>
  <c r="BO257" i="14"/>
  <c r="BS257" i="14"/>
  <c r="DV257" i="14"/>
  <c r="DZ257" i="14"/>
  <c r="BJ257" i="14"/>
  <c r="BN257" i="14"/>
  <c r="EC257" i="14"/>
  <c r="DY257" i="14"/>
  <c r="BQ257" i="14"/>
  <c r="BM257" i="14"/>
  <c r="EB257" i="14"/>
  <c r="DX257" i="14"/>
  <c r="BP257" i="14"/>
  <c r="BL257" i="14"/>
  <c r="EA257" i="14"/>
  <c r="EE257" i="14"/>
  <c r="CH247" i="14"/>
  <c r="V247" i="14"/>
  <c r="CO247" i="14"/>
  <c r="AC247" i="14"/>
  <c r="CN247" i="14"/>
  <c r="AB247" i="14"/>
  <c r="CM247" i="14"/>
  <c r="AA247" i="14"/>
  <c r="CL247" i="14"/>
  <c r="Z247" i="14"/>
  <c r="CK247" i="14"/>
  <c r="Y247" i="14"/>
  <c r="CJ247" i="14"/>
  <c r="X247" i="14"/>
  <c r="CQ247" i="14"/>
  <c r="AE247" i="14"/>
  <c r="EL247" i="14"/>
  <c r="BR247" i="14"/>
  <c r="EC247" i="14"/>
  <c r="BI247" i="14"/>
  <c r="DL247" i="14"/>
  <c r="AR247" i="14"/>
  <c r="CU247" i="14"/>
  <c r="S247" i="14"/>
  <c r="BV247" i="14"/>
  <c r="DY247" i="14"/>
  <c r="BE247" i="14"/>
  <c r="DH247" i="14"/>
  <c r="AN247" i="14"/>
  <c r="CY247" i="14"/>
  <c r="W247" i="14"/>
  <c r="ED247" i="14"/>
  <c r="BJ247" i="14"/>
  <c r="DU247" i="14"/>
  <c r="BA247" i="14"/>
  <c r="DD247" i="14"/>
  <c r="AJ247" i="14"/>
  <c r="CE247" i="14"/>
  <c r="EH247" i="14"/>
  <c r="BN247" i="14"/>
  <c r="DQ247" i="14"/>
  <c r="AW247" i="14"/>
  <c r="CZ247" i="14"/>
  <c r="AF247" i="14"/>
  <c r="CI247" i="14"/>
  <c r="DV247" i="14"/>
  <c r="BB247" i="14"/>
  <c r="DM247" i="14"/>
  <c r="AS247" i="14"/>
  <c r="CV247" i="14"/>
  <c r="T247" i="14"/>
  <c r="BW247" i="14"/>
  <c r="DZ247" i="14"/>
  <c r="BF247" i="14"/>
  <c r="DI247" i="14"/>
  <c r="AO247" i="14"/>
  <c r="CR247" i="14"/>
  <c r="P247" i="14"/>
  <c r="CA247" i="14"/>
  <c r="DN247" i="14"/>
  <c r="AT247" i="14"/>
  <c r="DE247" i="14"/>
  <c r="AK247" i="14"/>
  <c r="CF247" i="14"/>
  <c r="EI247" i="14"/>
  <c r="BO247" i="14"/>
  <c r="DR247" i="14"/>
  <c r="AX247" i="14"/>
  <c r="DA247" i="14"/>
  <c r="AG247" i="14"/>
  <c r="CB247" i="14"/>
  <c r="EM247" i="14"/>
  <c r="BS247" i="14"/>
  <c r="DF247" i="14"/>
  <c r="AL247" i="14"/>
  <c r="CW247" i="14"/>
  <c r="U247" i="14"/>
  <c r="BX247" i="14"/>
  <c r="EA247" i="14"/>
  <c r="BG247" i="14"/>
  <c r="DJ247" i="14"/>
  <c r="AP247" i="14"/>
  <c r="CS247" i="14"/>
  <c r="Q247" i="14"/>
  <c r="BT247" i="14"/>
  <c r="EE247" i="14"/>
  <c r="BK247" i="14"/>
  <c r="CX247" i="14"/>
  <c r="AD247" i="14"/>
  <c r="CG247" i="14"/>
  <c r="EJ247" i="14"/>
  <c r="BP247" i="14"/>
  <c r="DS247" i="14"/>
  <c r="AY247" i="14"/>
  <c r="DB247" i="14"/>
  <c r="AH247" i="14"/>
  <c r="CC247" i="14"/>
  <c r="EF247" i="14"/>
  <c r="BL247" i="14"/>
  <c r="DW247" i="14"/>
  <c r="BC247" i="14"/>
  <c r="BZ247" i="14"/>
  <c r="EK247" i="14"/>
  <c r="BQ247" i="14"/>
  <c r="DT247" i="14"/>
  <c r="AZ247" i="14"/>
  <c r="DC247" i="14"/>
  <c r="AI247" i="14"/>
  <c r="CD247" i="14"/>
  <c r="EG247" i="14"/>
  <c r="BM247" i="14"/>
  <c r="DP247" i="14"/>
  <c r="AV247" i="14"/>
  <c r="DG247" i="14"/>
  <c r="AM247" i="14"/>
  <c r="BY247" i="14"/>
  <c r="DX247" i="14"/>
  <c r="EB247" i="14"/>
  <c r="BD247" i="14"/>
  <c r="BH247" i="14"/>
  <c r="DO247" i="14"/>
  <c r="DK247" i="14"/>
  <c r="AU247" i="14"/>
  <c r="AQ247" i="14"/>
  <c r="CP247" i="14"/>
  <c r="CT247" i="14"/>
  <c r="R247" i="14"/>
  <c r="N247" i="14"/>
  <c r="BU247" i="14"/>
  <c r="CB191" i="14"/>
  <c r="P191" i="14"/>
  <c r="CI191" i="14"/>
  <c r="W191" i="14"/>
  <c r="CH191" i="14"/>
  <c r="V191" i="14"/>
  <c r="CO191" i="14"/>
  <c r="AC191" i="14"/>
  <c r="CN191" i="14"/>
  <c r="AB191" i="14"/>
  <c r="CM191" i="14"/>
  <c r="AA191" i="14"/>
  <c r="CL191" i="14"/>
  <c r="Z191" i="14"/>
  <c r="CK191" i="14"/>
  <c r="Y191" i="14"/>
  <c r="EF191" i="14"/>
  <c r="BT191" i="14"/>
  <c r="EM191" i="14"/>
  <c r="CA191" i="14"/>
  <c r="EL191" i="14"/>
  <c r="BZ191" i="14"/>
  <c r="N191" i="14"/>
  <c r="CG191" i="14"/>
  <c r="U191" i="14"/>
  <c r="CF191" i="14"/>
  <c r="T191" i="14"/>
  <c r="CE191" i="14"/>
  <c r="S191" i="14"/>
  <c r="CD191" i="14"/>
  <c r="R191" i="14"/>
  <c r="CC191" i="14"/>
  <c r="Q191" i="14"/>
  <c r="DX191" i="14"/>
  <c r="BL191" i="14"/>
  <c r="EE191" i="14"/>
  <c r="BS191" i="14"/>
  <c r="ED191" i="14"/>
  <c r="BR191" i="14"/>
  <c r="EK191" i="14"/>
  <c r="BY191" i="14"/>
  <c r="EJ191" i="14"/>
  <c r="BX191" i="14"/>
  <c r="EI191" i="14"/>
  <c r="BW191" i="14"/>
  <c r="EH191" i="14"/>
  <c r="BV191" i="14"/>
  <c r="EG191" i="14"/>
  <c r="BU191" i="14"/>
  <c r="DP191" i="14"/>
  <c r="BD191" i="14"/>
  <c r="DW191" i="14"/>
  <c r="BK191" i="14"/>
  <c r="DV191" i="14"/>
  <c r="BJ191" i="14"/>
  <c r="EC191" i="14"/>
  <c r="BQ191" i="14"/>
  <c r="EB191" i="14"/>
  <c r="BP191" i="14"/>
  <c r="EA191" i="14"/>
  <c r="BO191" i="14"/>
  <c r="DZ191" i="14"/>
  <c r="BN191" i="14"/>
  <c r="DY191" i="14"/>
  <c r="BM191" i="14"/>
  <c r="DH191" i="14"/>
  <c r="AV191" i="14"/>
  <c r="DO191" i="14"/>
  <c r="BC191" i="14"/>
  <c r="DN191" i="14"/>
  <c r="BB191" i="14"/>
  <c r="DU191" i="14"/>
  <c r="BI191" i="14"/>
  <c r="DT191" i="14"/>
  <c r="BH191" i="14"/>
  <c r="DS191" i="14"/>
  <c r="BG191" i="14"/>
  <c r="DR191" i="14"/>
  <c r="BF191" i="14"/>
  <c r="DQ191" i="14"/>
  <c r="BE191" i="14"/>
  <c r="CZ191" i="14"/>
  <c r="AN191" i="14"/>
  <c r="DG191" i="14"/>
  <c r="AU191" i="14"/>
  <c r="DF191" i="14"/>
  <c r="AT191" i="14"/>
  <c r="DM191" i="14"/>
  <c r="BA191" i="14"/>
  <c r="DL191" i="14"/>
  <c r="AZ191" i="14"/>
  <c r="DK191" i="14"/>
  <c r="AY191" i="14"/>
  <c r="DJ191" i="14"/>
  <c r="AX191" i="14"/>
  <c r="DI191" i="14"/>
  <c r="AW191" i="14"/>
  <c r="CR191" i="14"/>
  <c r="AF191" i="14"/>
  <c r="CY191" i="14"/>
  <c r="AM191" i="14"/>
  <c r="CX191" i="14"/>
  <c r="AL191" i="14"/>
  <c r="DE191" i="14"/>
  <c r="AS191" i="14"/>
  <c r="DD191" i="14"/>
  <c r="AR191" i="14"/>
  <c r="DC191" i="14"/>
  <c r="AQ191" i="14"/>
  <c r="DB191" i="14"/>
  <c r="AP191" i="14"/>
  <c r="DA191" i="14"/>
  <c r="AO191" i="14"/>
  <c r="X191" i="14"/>
  <c r="AJ191" i="14"/>
  <c r="CQ191" i="14"/>
  <c r="CU191" i="14"/>
  <c r="AE191" i="14"/>
  <c r="AI191" i="14"/>
  <c r="CP191" i="14"/>
  <c r="CT191" i="14"/>
  <c r="AD191" i="14"/>
  <c r="AH191" i="14"/>
  <c r="CW191" i="14"/>
  <c r="CS191" i="14"/>
  <c r="CJ191" i="14"/>
  <c r="CV191" i="14"/>
  <c r="AK191" i="14"/>
  <c r="AG191" i="14"/>
  <c r="CI266" i="14"/>
  <c r="CX266" i="14"/>
  <c r="AL266" i="14"/>
  <c r="DE266" i="14"/>
  <c r="AS266" i="14"/>
  <c r="DC266" i="14"/>
  <c r="DR266" i="14"/>
  <c r="BF266" i="14"/>
  <c r="CK266" i="14"/>
  <c r="CJ266" i="14"/>
  <c r="BL266" i="14"/>
  <c r="AW266" i="14"/>
  <c r="AI266" i="14"/>
  <c r="AG266" i="14"/>
  <c r="AF266" i="14"/>
  <c r="AE266" i="14"/>
  <c r="EM266" i="14"/>
  <c r="CA266" i="14"/>
  <c r="CP266" i="14"/>
  <c r="AD266" i="14"/>
  <c r="CW266" i="14"/>
  <c r="AK266" i="14"/>
  <c r="CU266" i="14"/>
  <c r="DJ266" i="14"/>
  <c r="AX266" i="14"/>
  <c r="BP266" i="14"/>
  <c r="BM266" i="14"/>
  <c r="AY266" i="14"/>
  <c r="AJ266" i="14"/>
  <c r="W266" i="14"/>
  <c r="T266" i="14"/>
  <c r="S266" i="14"/>
  <c r="Q266" i="14"/>
  <c r="EE266" i="14"/>
  <c r="BS266" i="14"/>
  <c r="CH266" i="14"/>
  <c r="V266" i="14"/>
  <c r="CO266" i="14"/>
  <c r="AC266" i="14"/>
  <c r="CM266" i="14"/>
  <c r="DB266" i="14"/>
  <c r="AP266" i="14"/>
  <c r="BC266" i="14"/>
  <c r="AZ266" i="14"/>
  <c r="AM266" i="14"/>
  <c r="X266" i="14"/>
  <c r="EJ266" i="14"/>
  <c r="EG266" i="14"/>
  <c r="EF266" i="14"/>
  <c r="DW266" i="14"/>
  <c r="EL266" i="14"/>
  <c r="BZ266" i="14"/>
  <c r="N266" i="14"/>
  <c r="CG266" i="14"/>
  <c r="U266" i="14"/>
  <c r="CE266" i="14"/>
  <c r="CT266" i="14"/>
  <c r="AH266" i="14"/>
  <c r="AO266" i="14"/>
  <c r="AN266" i="14"/>
  <c r="Y266" i="14"/>
  <c r="DQ266" i="14"/>
  <c r="DP266" i="14"/>
  <c r="DL266" i="14"/>
  <c r="DI266" i="14"/>
  <c r="DG266" i="14"/>
  <c r="DV266" i="14"/>
  <c r="BJ266" i="14"/>
  <c r="EC266" i="14"/>
  <c r="BQ266" i="14"/>
  <c r="EA266" i="14"/>
  <c r="BO266" i="14"/>
  <c r="CD266" i="14"/>
  <c r="R266" i="14"/>
  <c r="P266" i="14"/>
  <c r="DX266" i="14"/>
  <c r="CZ266" i="14"/>
  <c r="CB266" i="14"/>
  <c r="BX266" i="14"/>
  <c r="BU266" i="14"/>
  <c r="BT266" i="14"/>
  <c r="CY266" i="14"/>
  <c r="DN266" i="14"/>
  <c r="BB266" i="14"/>
  <c r="DU266" i="14"/>
  <c r="BI266" i="14"/>
  <c r="DS266" i="14"/>
  <c r="EH266" i="14"/>
  <c r="BV266" i="14"/>
  <c r="EB266" i="14"/>
  <c r="DY266" i="14"/>
  <c r="DA266" i="14"/>
  <c r="CC266" i="14"/>
  <c r="BH266" i="14"/>
  <c r="BG266" i="14"/>
  <c r="BE266" i="14"/>
  <c r="BD266" i="14"/>
  <c r="DM266" i="14"/>
  <c r="BN266" i="14"/>
  <c r="BK266" i="14"/>
  <c r="AQ266" i="14"/>
  <c r="DO266" i="14"/>
  <c r="BY266" i="14"/>
  <c r="Z266" i="14"/>
  <c r="CV266" i="14"/>
  <c r="CQ266" i="14"/>
  <c r="BA266" i="14"/>
  <c r="DH266" i="14"/>
  <c r="AV266" i="14"/>
  <c r="ED266" i="14"/>
  <c r="EI266" i="14"/>
  <c r="AB266" i="14"/>
  <c r="CS266" i="14"/>
  <c r="DF266" i="14"/>
  <c r="DK266" i="14"/>
  <c r="DD266" i="14"/>
  <c r="AU266" i="14"/>
  <c r="BR266" i="14"/>
  <c r="BW266" i="14"/>
  <c r="AA266" i="14"/>
  <c r="CR266" i="14"/>
  <c r="EK266" i="14"/>
  <c r="CL266" i="14"/>
  <c r="DT266" i="14"/>
  <c r="CN266" i="14"/>
  <c r="DZ266" i="14"/>
  <c r="CF266" i="14"/>
  <c r="AR266" i="14"/>
  <c r="AT266" i="14"/>
  <c r="ED115" i="14"/>
  <c r="BR115" i="14"/>
  <c r="EK115" i="14"/>
  <c r="BY115" i="14"/>
  <c r="EJ115" i="14"/>
  <c r="BX115" i="14"/>
  <c r="EI115" i="14"/>
  <c r="BW115" i="14"/>
  <c r="EH115" i="14"/>
  <c r="BV115" i="14"/>
  <c r="EG115" i="14"/>
  <c r="BU115" i="14"/>
  <c r="EF115" i="14"/>
  <c r="BT115" i="14"/>
  <c r="EM115" i="14"/>
  <c r="CA115" i="14"/>
  <c r="DV115" i="14"/>
  <c r="BJ115" i="14"/>
  <c r="EC115" i="14"/>
  <c r="BQ115" i="14"/>
  <c r="EB115" i="14"/>
  <c r="BP115" i="14"/>
  <c r="EA115" i="14"/>
  <c r="BO115" i="14"/>
  <c r="DZ115" i="14"/>
  <c r="BN115" i="14"/>
  <c r="DY115" i="14"/>
  <c r="BM115" i="14"/>
  <c r="DX115" i="14"/>
  <c r="BL115" i="14"/>
  <c r="EE115" i="14"/>
  <c r="BS115" i="14"/>
  <c r="DN115" i="14"/>
  <c r="BB115" i="14"/>
  <c r="DU115" i="14"/>
  <c r="BI115" i="14"/>
  <c r="DT115" i="14"/>
  <c r="BH115" i="14"/>
  <c r="DS115" i="14"/>
  <c r="BG115" i="14"/>
  <c r="DR115" i="14"/>
  <c r="BF115" i="14"/>
  <c r="DQ115" i="14"/>
  <c r="DF115" i="14"/>
  <c r="AT115" i="14"/>
  <c r="DM115" i="14"/>
  <c r="BA115" i="14"/>
  <c r="DL115" i="14"/>
  <c r="AZ115" i="14"/>
  <c r="DK115" i="14"/>
  <c r="AY115" i="14"/>
  <c r="DJ115" i="14"/>
  <c r="AX115" i="14"/>
  <c r="DI115" i="14"/>
  <c r="AW115" i="14"/>
  <c r="DH115" i="14"/>
  <c r="AV115" i="14"/>
  <c r="DO115" i="14"/>
  <c r="BC115" i="14"/>
  <c r="CX115" i="14"/>
  <c r="AL115" i="14"/>
  <c r="CH115" i="14"/>
  <c r="CG115" i="14"/>
  <c r="CF115" i="14"/>
  <c r="CE115" i="14"/>
  <c r="CD115" i="14"/>
  <c r="CC115" i="14"/>
  <c r="CR115" i="14"/>
  <c r="DW115" i="14"/>
  <c r="AE115" i="14"/>
  <c r="BZ115" i="14"/>
  <c r="AS115" i="14"/>
  <c r="AR115" i="14"/>
  <c r="AQ115" i="14"/>
  <c r="AP115" i="14"/>
  <c r="BE115" i="14"/>
  <c r="CJ115" i="14"/>
  <c r="DG115" i="14"/>
  <c r="W115" i="14"/>
  <c r="AD115" i="14"/>
  <c r="AK115" i="14"/>
  <c r="AJ115" i="14"/>
  <c r="AI115" i="14"/>
  <c r="AH115" i="14"/>
  <c r="AO115" i="14"/>
  <c r="CB115" i="14"/>
  <c r="CY115" i="14"/>
  <c r="V115" i="14"/>
  <c r="AC115" i="14"/>
  <c r="AB115" i="14"/>
  <c r="AA115" i="14"/>
  <c r="Z115" i="14"/>
  <c r="AG115" i="14"/>
  <c r="BD115" i="14"/>
  <c r="CQ115" i="14"/>
  <c r="N115" i="14"/>
  <c r="U115" i="14"/>
  <c r="T115" i="14"/>
  <c r="S115" i="14"/>
  <c r="R115" i="14"/>
  <c r="Y115" i="14"/>
  <c r="AN115" i="14"/>
  <c r="CI115" i="14"/>
  <c r="CP115" i="14"/>
  <c r="CO115" i="14"/>
  <c r="CN115" i="14"/>
  <c r="CM115" i="14"/>
  <c r="CL115" i="14"/>
  <c r="CK115" i="14"/>
  <c r="CZ115" i="14"/>
  <c r="P115" i="14"/>
  <c r="AM115" i="14"/>
  <c r="EL115" i="14"/>
  <c r="CT115" i="14"/>
  <c r="AU115" i="14"/>
  <c r="DE115" i="14"/>
  <c r="DA115" i="14"/>
  <c r="CW115" i="14"/>
  <c r="CS115" i="14"/>
  <c r="DD115" i="14"/>
  <c r="Q115" i="14"/>
  <c r="CV115" i="14"/>
  <c r="DP115" i="14"/>
  <c r="DC115" i="14"/>
  <c r="AF115" i="14"/>
  <c r="DB115" i="14"/>
  <c r="BK115" i="14"/>
  <c r="CU115" i="14"/>
  <c r="X115" i="14"/>
  <c r="CN208" i="14"/>
  <c r="AB208" i="14"/>
  <c r="CM208" i="14"/>
  <c r="AA208" i="14"/>
  <c r="CL208" i="14"/>
  <c r="Z208" i="14"/>
  <c r="CK208" i="14"/>
  <c r="Y208" i="14"/>
  <c r="CJ208" i="14"/>
  <c r="X208" i="14"/>
  <c r="CQ208" i="14"/>
  <c r="AE208" i="14"/>
  <c r="CP208" i="14"/>
  <c r="AD208" i="14"/>
  <c r="CW208" i="14"/>
  <c r="AK208" i="14"/>
  <c r="CF208" i="14"/>
  <c r="T208" i="14"/>
  <c r="CE208" i="14"/>
  <c r="S208" i="14"/>
  <c r="CD208" i="14"/>
  <c r="R208" i="14"/>
  <c r="CC208" i="14"/>
  <c r="Q208" i="14"/>
  <c r="CB208" i="14"/>
  <c r="P208" i="14"/>
  <c r="CI208" i="14"/>
  <c r="W208" i="14"/>
  <c r="CH208" i="14"/>
  <c r="V208" i="14"/>
  <c r="CO208" i="14"/>
  <c r="AC208" i="14"/>
  <c r="EJ208" i="14"/>
  <c r="BX208" i="14"/>
  <c r="EI208" i="14"/>
  <c r="BW208" i="14"/>
  <c r="EH208" i="14"/>
  <c r="BV208" i="14"/>
  <c r="EG208" i="14"/>
  <c r="BU208" i="14"/>
  <c r="EF208" i="14"/>
  <c r="BT208" i="14"/>
  <c r="EM208" i="14"/>
  <c r="CA208" i="14"/>
  <c r="EL208" i="14"/>
  <c r="BZ208" i="14"/>
  <c r="N208" i="14"/>
  <c r="CG208" i="14"/>
  <c r="U208" i="14"/>
  <c r="EB208" i="14"/>
  <c r="BP208" i="14"/>
  <c r="EA208" i="14"/>
  <c r="BO208" i="14"/>
  <c r="DZ208" i="14"/>
  <c r="BN208" i="14"/>
  <c r="DY208" i="14"/>
  <c r="BM208" i="14"/>
  <c r="DX208" i="14"/>
  <c r="BL208" i="14"/>
  <c r="EE208" i="14"/>
  <c r="BS208" i="14"/>
  <c r="ED208" i="14"/>
  <c r="BR208" i="14"/>
  <c r="EK208" i="14"/>
  <c r="BY208" i="14"/>
  <c r="DT208" i="14"/>
  <c r="BH208" i="14"/>
  <c r="DS208" i="14"/>
  <c r="BG208" i="14"/>
  <c r="DR208" i="14"/>
  <c r="BF208" i="14"/>
  <c r="DQ208" i="14"/>
  <c r="BE208" i="14"/>
  <c r="DP208" i="14"/>
  <c r="BD208" i="14"/>
  <c r="DW208" i="14"/>
  <c r="BK208" i="14"/>
  <c r="DV208" i="14"/>
  <c r="BJ208" i="14"/>
  <c r="EC208" i="14"/>
  <c r="BQ208" i="14"/>
  <c r="DL208" i="14"/>
  <c r="AZ208" i="14"/>
  <c r="DK208" i="14"/>
  <c r="AY208" i="14"/>
  <c r="DJ208" i="14"/>
  <c r="AX208" i="14"/>
  <c r="DI208" i="14"/>
  <c r="AW208" i="14"/>
  <c r="DH208" i="14"/>
  <c r="AV208" i="14"/>
  <c r="DO208" i="14"/>
  <c r="BC208" i="14"/>
  <c r="DN208" i="14"/>
  <c r="BB208" i="14"/>
  <c r="DU208" i="14"/>
  <c r="BI208" i="14"/>
  <c r="DD208" i="14"/>
  <c r="AR208" i="14"/>
  <c r="DC208" i="14"/>
  <c r="AQ208" i="14"/>
  <c r="DB208" i="14"/>
  <c r="AP208" i="14"/>
  <c r="DA208" i="14"/>
  <c r="AO208" i="14"/>
  <c r="CZ208" i="14"/>
  <c r="AN208" i="14"/>
  <c r="DG208" i="14"/>
  <c r="AU208" i="14"/>
  <c r="DF208" i="14"/>
  <c r="AT208" i="14"/>
  <c r="DM208" i="14"/>
  <c r="BA208" i="14"/>
  <c r="AJ208" i="14"/>
  <c r="AF208" i="14"/>
  <c r="CU208" i="14"/>
  <c r="CY208" i="14"/>
  <c r="AI208" i="14"/>
  <c r="AM208" i="14"/>
  <c r="CT208" i="14"/>
  <c r="CX208" i="14"/>
  <c r="AH208" i="14"/>
  <c r="AL208" i="14"/>
  <c r="CS208" i="14"/>
  <c r="DE208" i="14"/>
  <c r="CV208" i="14"/>
  <c r="CR208" i="14"/>
  <c r="AS208" i="14"/>
  <c r="AG208" i="14"/>
  <c r="CP145" i="14"/>
  <c r="AD145" i="14"/>
  <c r="CW145" i="14"/>
  <c r="AK145" i="14"/>
  <c r="CV145" i="14"/>
  <c r="AJ145" i="14"/>
  <c r="CU145" i="14"/>
  <c r="AI145" i="14"/>
  <c r="CT145" i="14"/>
  <c r="AH145" i="14"/>
  <c r="CS145" i="14"/>
  <c r="AG145" i="14"/>
  <c r="CR145" i="14"/>
  <c r="AF145" i="14"/>
  <c r="CY145" i="14"/>
  <c r="AM145" i="14"/>
  <c r="CH145" i="14"/>
  <c r="V145" i="14"/>
  <c r="CO145" i="14"/>
  <c r="AC145" i="14"/>
  <c r="CN145" i="14"/>
  <c r="AB145" i="14"/>
  <c r="CM145" i="14"/>
  <c r="AA145" i="14"/>
  <c r="CL145" i="14"/>
  <c r="Z145" i="14"/>
  <c r="CK145" i="14"/>
  <c r="Y145" i="14"/>
  <c r="CJ145" i="14"/>
  <c r="X145" i="14"/>
  <c r="CQ145" i="14"/>
  <c r="AE145" i="14"/>
  <c r="EL145" i="14"/>
  <c r="BZ145" i="14"/>
  <c r="N145" i="14"/>
  <c r="CG145" i="14"/>
  <c r="U145" i="14"/>
  <c r="CF145" i="14"/>
  <c r="T145" i="14"/>
  <c r="CE145" i="14"/>
  <c r="S145" i="14"/>
  <c r="CD145" i="14"/>
  <c r="R145" i="14"/>
  <c r="CC145" i="14"/>
  <c r="Q145" i="14"/>
  <c r="CB145" i="14"/>
  <c r="P145" i="14"/>
  <c r="CI145" i="14"/>
  <c r="W145" i="14"/>
  <c r="ED145" i="14"/>
  <c r="BR145" i="14"/>
  <c r="EK145" i="14"/>
  <c r="BY145" i="14"/>
  <c r="EJ145" i="14"/>
  <c r="BX145" i="14"/>
  <c r="EI145" i="14"/>
  <c r="BW145" i="14"/>
  <c r="EH145" i="14"/>
  <c r="BV145" i="14"/>
  <c r="EG145" i="14"/>
  <c r="BU145" i="14"/>
  <c r="EF145" i="14"/>
  <c r="BT145" i="14"/>
  <c r="EM145" i="14"/>
  <c r="CA145" i="14"/>
  <c r="DV145" i="14"/>
  <c r="BJ145" i="14"/>
  <c r="EC145" i="14"/>
  <c r="BQ145" i="14"/>
  <c r="EB145" i="14"/>
  <c r="BP145" i="14"/>
  <c r="EA145" i="14"/>
  <c r="BO145" i="14"/>
  <c r="DZ145" i="14"/>
  <c r="BN145" i="14"/>
  <c r="DY145" i="14"/>
  <c r="BM145" i="14"/>
  <c r="DX145" i="14"/>
  <c r="BL145" i="14"/>
  <c r="EE145" i="14"/>
  <c r="BS145" i="14"/>
  <c r="DN145" i="14"/>
  <c r="BB145" i="14"/>
  <c r="DU145" i="14"/>
  <c r="BI145" i="14"/>
  <c r="DT145" i="14"/>
  <c r="BH145" i="14"/>
  <c r="DS145" i="14"/>
  <c r="BG145" i="14"/>
  <c r="DR145" i="14"/>
  <c r="BF145" i="14"/>
  <c r="DQ145" i="14"/>
  <c r="BE145" i="14"/>
  <c r="DP145" i="14"/>
  <c r="BD145" i="14"/>
  <c r="DW145" i="14"/>
  <c r="BK145" i="14"/>
  <c r="CX145" i="14"/>
  <c r="DD145" i="14"/>
  <c r="DB145" i="14"/>
  <c r="CZ145" i="14"/>
  <c r="AT145" i="14"/>
  <c r="AZ145" i="14"/>
  <c r="AX145" i="14"/>
  <c r="AV145" i="14"/>
  <c r="AL145" i="14"/>
  <c r="AR145" i="14"/>
  <c r="AP145" i="14"/>
  <c r="AN145" i="14"/>
  <c r="DM145" i="14"/>
  <c r="DK145" i="14"/>
  <c r="DI145" i="14"/>
  <c r="DO145" i="14"/>
  <c r="DE145" i="14"/>
  <c r="DC145" i="14"/>
  <c r="DA145" i="14"/>
  <c r="DG145" i="14"/>
  <c r="BA145" i="14"/>
  <c r="AY145" i="14"/>
  <c r="AW145" i="14"/>
  <c r="BC145" i="14"/>
  <c r="AS145" i="14"/>
  <c r="AQ145" i="14"/>
  <c r="AO145" i="14"/>
  <c r="AU145" i="14"/>
  <c r="DF145" i="14"/>
  <c r="DL145" i="14"/>
  <c r="DJ145" i="14"/>
  <c r="DH145" i="14"/>
  <c r="DR104" i="14"/>
  <c r="BF104" i="14"/>
  <c r="DQ104" i="14"/>
  <c r="BE104" i="14"/>
  <c r="DP104" i="14"/>
  <c r="BD104" i="14"/>
  <c r="DW104" i="14"/>
  <c r="BK104" i="14"/>
  <c r="DV104" i="14"/>
  <c r="BJ104" i="14"/>
  <c r="EC104" i="14"/>
  <c r="BQ104" i="14"/>
  <c r="EB104" i="14"/>
  <c r="BP104" i="14"/>
  <c r="EA104" i="14"/>
  <c r="BO104" i="14"/>
  <c r="DJ104" i="14"/>
  <c r="AX104" i="14"/>
  <c r="DI104" i="14"/>
  <c r="AW104" i="14"/>
  <c r="DH104" i="14"/>
  <c r="AV104" i="14"/>
  <c r="DO104" i="14"/>
  <c r="BC104" i="14"/>
  <c r="DN104" i="14"/>
  <c r="BB104" i="14"/>
  <c r="DU104" i="14"/>
  <c r="BI104" i="14"/>
  <c r="DT104" i="14"/>
  <c r="BH104" i="14"/>
  <c r="DS104" i="14"/>
  <c r="BG104" i="14"/>
  <c r="DB104" i="14"/>
  <c r="AP104" i="14"/>
  <c r="DA104" i="14"/>
  <c r="AO104" i="14"/>
  <c r="CZ104" i="14"/>
  <c r="AN104" i="14"/>
  <c r="DG104" i="14"/>
  <c r="AU104" i="14"/>
  <c r="DF104" i="14"/>
  <c r="AT104" i="14"/>
  <c r="DM104" i="14"/>
  <c r="BA104" i="14"/>
  <c r="DL104" i="14"/>
  <c r="AZ104" i="14"/>
  <c r="DK104" i="14"/>
  <c r="AY104" i="14"/>
  <c r="CT104" i="14"/>
  <c r="AH104" i="14"/>
  <c r="CS104" i="14"/>
  <c r="AG104" i="14"/>
  <c r="CR104" i="14"/>
  <c r="AF104" i="14"/>
  <c r="CY104" i="14"/>
  <c r="AM104" i="14"/>
  <c r="CX104" i="14"/>
  <c r="AL104" i="14"/>
  <c r="DE104" i="14"/>
  <c r="AS104" i="14"/>
  <c r="DD104" i="14"/>
  <c r="AR104" i="14"/>
  <c r="DC104" i="14"/>
  <c r="AQ104" i="14"/>
  <c r="CL104" i="14"/>
  <c r="Z104" i="14"/>
  <c r="CK104" i="14"/>
  <c r="Y104" i="14"/>
  <c r="CJ104" i="14"/>
  <c r="X104" i="14"/>
  <c r="CQ104" i="14"/>
  <c r="AE104" i="14"/>
  <c r="CP104" i="14"/>
  <c r="AD104" i="14"/>
  <c r="CW104" i="14"/>
  <c r="AK104" i="14"/>
  <c r="CV104" i="14"/>
  <c r="AJ104" i="14"/>
  <c r="CU104" i="14"/>
  <c r="AI104" i="14"/>
  <c r="CD104" i="14"/>
  <c r="R104" i="14"/>
  <c r="CC104" i="14"/>
  <c r="Q104" i="14"/>
  <c r="CB104" i="14"/>
  <c r="P104" i="14"/>
  <c r="CI104" i="14"/>
  <c r="W104" i="14"/>
  <c r="CH104" i="14"/>
  <c r="V104" i="14"/>
  <c r="CO104" i="14"/>
  <c r="AC104" i="14"/>
  <c r="CN104" i="14"/>
  <c r="AB104" i="14"/>
  <c r="CM104" i="14"/>
  <c r="AA104" i="14"/>
  <c r="EH104" i="14"/>
  <c r="BV104" i="14"/>
  <c r="EG104" i="14"/>
  <c r="BU104" i="14"/>
  <c r="EF104" i="14"/>
  <c r="BT104" i="14"/>
  <c r="EM104" i="14"/>
  <c r="CA104" i="14"/>
  <c r="EL104" i="14"/>
  <c r="BZ104" i="14"/>
  <c r="N104" i="14"/>
  <c r="CG104" i="14"/>
  <c r="U104" i="14"/>
  <c r="CF104" i="14"/>
  <c r="T104" i="14"/>
  <c r="CE104" i="14"/>
  <c r="S104" i="14"/>
  <c r="BL104" i="14"/>
  <c r="BX104" i="14"/>
  <c r="EE104" i="14"/>
  <c r="EI104" i="14"/>
  <c r="BS104" i="14"/>
  <c r="BW104" i="14"/>
  <c r="DZ104" i="14"/>
  <c r="ED104" i="14"/>
  <c r="BN104" i="14"/>
  <c r="BR104" i="14"/>
  <c r="DX104" i="14"/>
  <c r="EJ104" i="14"/>
  <c r="DY104" i="14"/>
  <c r="BM104" i="14"/>
  <c r="EK104" i="14"/>
  <c r="BY104" i="14"/>
  <c r="CL136" i="14"/>
  <c r="Z136" i="14"/>
  <c r="CK136" i="14"/>
  <c r="Y136" i="14"/>
  <c r="CJ136" i="14"/>
  <c r="X136" i="14"/>
  <c r="CQ136" i="14"/>
  <c r="AE136" i="14"/>
  <c r="CD136" i="14"/>
  <c r="R136" i="14"/>
  <c r="CC136" i="14"/>
  <c r="Q136" i="14"/>
  <c r="CB136" i="14"/>
  <c r="P136" i="14"/>
  <c r="CI136" i="14"/>
  <c r="W136" i="14"/>
  <c r="CH136" i="14"/>
  <c r="V136" i="14"/>
  <c r="CO136" i="14"/>
  <c r="AC136" i="14"/>
  <c r="CN136" i="14"/>
  <c r="AB136" i="14"/>
  <c r="CM136" i="14"/>
  <c r="AA136" i="14"/>
  <c r="EH136" i="14"/>
  <c r="BV136" i="14"/>
  <c r="EG136" i="14"/>
  <c r="BU136" i="14"/>
  <c r="EF136" i="14"/>
  <c r="BT136" i="14"/>
  <c r="EM136" i="14"/>
  <c r="CA136" i="14"/>
  <c r="EL136" i="14"/>
  <c r="BZ136" i="14"/>
  <c r="N136" i="14"/>
  <c r="CG136" i="14"/>
  <c r="U136" i="14"/>
  <c r="CF136" i="14"/>
  <c r="T136" i="14"/>
  <c r="CE136" i="14"/>
  <c r="S136" i="14"/>
  <c r="DZ136" i="14"/>
  <c r="BN136" i="14"/>
  <c r="DY136" i="14"/>
  <c r="BM136" i="14"/>
  <c r="DX136" i="14"/>
  <c r="BL136" i="14"/>
  <c r="EE136" i="14"/>
  <c r="BS136" i="14"/>
  <c r="ED136" i="14"/>
  <c r="BR136" i="14"/>
  <c r="EK136" i="14"/>
  <c r="BY136" i="14"/>
  <c r="EJ136" i="14"/>
  <c r="BX136" i="14"/>
  <c r="EI136" i="14"/>
  <c r="BW136" i="14"/>
  <c r="DJ136" i="14"/>
  <c r="AX136" i="14"/>
  <c r="CT136" i="14"/>
  <c r="BE136" i="14"/>
  <c r="BD136" i="14"/>
  <c r="BK136" i="14"/>
  <c r="CP136" i="14"/>
  <c r="DM136" i="14"/>
  <c r="EB136" i="14"/>
  <c r="AR136" i="14"/>
  <c r="BG136" i="14"/>
  <c r="BF136" i="14"/>
  <c r="AW136" i="14"/>
  <c r="AV136" i="14"/>
  <c r="BC136" i="14"/>
  <c r="BJ136" i="14"/>
  <c r="DE136" i="14"/>
  <c r="DT136" i="14"/>
  <c r="AJ136" i="14"/>
  <c r="AY136" i="14"/>
  <c r="AP136" i="14"/>
  <c r="AO136" i="14"/>
  <c r="AN136" i="14"/>
  <c r="AU136" i="14"/>
  <c r="BB136" i="14"/>
  <c r="CW136" i="14"/>
  <c r="DL136" i="14"/>
  <c r="EA136" i="14"/>
  <c r="AQ136" i="14"/>
  <c r="AH136" i="14"/>
  <c r="AG136" i="14"/>
  <c r="AF136" i="14"/>
  <c r="AM136" i="14"/>
  <c r="AT136" i="14"/>
  <c r="BQ136" i="14"/>
  <c r="DD136" i="14"/>
  <c r="DS136" i="14"/>
  <c r="AI136" i="14"/>
  <c r="DQ136" i="14"/>
  <c r="DP136" i="14"/>
  <c r="DW136" i="14"/>
  <c r="DV136" i="14"/>
  <c r="AL136" i="14"/>
  <c r="BI136" i="14"/>
  <c r="CV136" i="14"/>
  <c r="DK136" i="14"/>
  <c r="DI136" i="14"/>
  <c r="DH136" i="14"/>
  <c r="DO136" i="14"/>
  <c r="DN136" i="14"/>
  <c r="AD136" i="14"/>
  <c r="BA136" i="14"/>
  <c r="BP136" i="14"/>
  <c r="DC136" i="14"/>
  <c r="DR136" i="14"/>
  <c r="DA136" i="14"/>
  <c r="CZ136" i="14"/>
  <c r="DG136" i="14"/>
  <c r="DF136" i="14"/>
  <c r="EC136" i="14"/>
  <c r="AS136" i="14"/>
  <c r="BH136" i="14"/>
  <c r="CU136" i="14"/>
  <c r="CR136" i="14"/>
  <c r="CY136" i="14"/>
  <c r="CX136" i="14"/>
  <c r="DU136" i="14"/>
  <c r="AK136" i="14"/>
  <c r="CS136" i="14"/>
  <c r="DB136" i="14"/>
  <c r="AZ136" i="14"/>
  <c r="BO136" i="14"/>
  <c r="EF175" i="14"/>
  <c r="BT175" i="14"/>
  <c r="EM175" i="14"/>
  <c r="CA175" i="14"/>
  <c r="EL175" i="14"/>
  <c r="BZ175" i="14"/>
  <c r="N175" i="14"/>
  <c r="CG175" i="14"/>
  <c r="U175" i="14"/>
  <c r="CF175" i="14"/>
  <c r="T175" i="14"/>
  <c r="CE175" i="14"/>
  <c r="S175" i="14"/>
  <c r="CD175" i="14"/>
  <c r="R175" i="14"/>
  <c r="CC175" i="14"/>
  <c r="Q175" i="14"/>
  <c r="DX175" i="14"/>
  <c r="BL175" i="14"/>
  <c r="EE175" i="14"/>
  <c r="BS175" i="14"/>
  <c r="ED175" i="14"/>
  <c r="BR175" i="14"/>
  <c r="EK175" i="14"/>
  <c r="BY175" i="14"/>
  <c r="EJ175" i="14"/>
  <c r="BX175" i="14"/>
  <c r="EI175" i="14"/>
  <c r="BW175" i="14"/>
  <c r="EH175" i="14"/>
  <c r="BV175" i="14"/>
  <c r="EG175" i="14"/>
  <c r="BU175" i="14"/>
  <c r="DP175" i="14"/>
  <c r="BD175" i="14"/>
  <c r="DW175" i="14"/>
  <c r="BK175" i="14"/>
  <c r="DV175" i="14"/>
  <c r="BJ175" i="14"/>
  <c r="EC175" i="14"/>
  <c r="BQ175" i="14"/>
  <c r="EB175" i="14"/>
  <c r="BP175" i="14"/>
  <c r="EA175" i="14"/>
  <c r="BO175" i="14"/>
  <c r="DZ175" i="14"/>
  <c r="BN175" i="14"/>
  <c r="DY175" i="14"/>
  <c r="BM175" i="14"/>
  <c r="DH175" i="14"/>
  <c r="AV175" i="14"/>
  <c r="DO175" i="14"/>
  <c r="BC175" i="14"/>
  <c r="DN175" i="14"/>
  <c r="BB175" i="14"/>
  <c r="DU175" i="14"/>
  <c r="BI175" i="14"/>
  <c r="DT175" i="14"/>
  <c r="BH175" i="14"/>
  <c r="DS175" i="14"/>
  <c r="BG175" i="14"/>
  <c r="DR175" i="14"/>
  <c r="BF175" i="14"/>
  <c r="DQ175" i="14"/>
  <c r="BE175" i="14"/>
  <c r="CZ175" i="14"/>
  <c r="AN175" i="14"/>
  <c r="DG175" i="14"/>
  <c r="AU175" i="14"/>
  <c r="DF175" i="14"/>
  <c r="AT175" i="14"/>
  <c r="DM175" i="14"/>
  <c r="BA175" i="14"/>
  <c r="DL175" i="14"/>
  <c r="AZ175" i="14"/>
  <c r="DK175" i="14"/>
  <c r="AY175" i="14"/>
  <c r="DJ175" i="14"/>
  <c r="AX175" i="14"/>
  <c r="DI175" i="14"/>
  <c r="AW175" i="14"/>
  <c r="CR175" i="14"/>
  <c r="AF175" i="14"/>
  <c r="CY175" i="14"/>
  <c r="AM175" i="14"/>
  <c r="CX175" i="14"/>
  <c r="AL175" i="14"/>
  <c r="DE175" i="14"/>
  <c r="AS175" i="14"/>
  <c r="DD175" i="14"/>
  <c r="AR175" i="14"/>
  <c r="DC175" i="14"/>
  <c r="AQ175" i="14"/>
  <c r="DB175" i="14"/>
  <c r="AP175" i="14"/>
  <c r="DA175" i="14"/>
  <c r="AO175" i="14"/>
  <c r="CJ175" i="14"/>
  <c r="X175" i="14"/>
  <c r="CQ175" i="14"/>
  <c r="AE175" i="14"/>
  <c r="CP175" i="14"/>
  <c r="AD175" i="14"/>
  <c r="CW175" i="14"/>
  <c r="AK175" i="14"/>
  <c r="CV175" i="14"/>
  <c r="AJ175" i="14"/>
  <c r="CU175" i="14"/>
  <c r="AI175" i="14"/>
  <c r="CT175" i="14"/>
  <c r="AH175" i="14"/>
  <c r="CS175" i="14"/>
  <c r="AG175" i="14"/>
  <c r="P175" i="14"/>
  <c r="AB175" i="14"/>
  <c r="CI175" i="14"/>
  <c r="CM175" i="14"/>
  <c r="W175" i="14"/>
  <c r="AA175" i="14"/>
  <c r="CH175" i="14"/>
  <c r="CL175" i="14"/>
  <c r="V175" i="14"/>
  <c r="Z175" i="14"/>
  <c r="CO175" i="14"/>
  <c r="CK175" i="14"/>
  <c r="CB175" i="14"/>
  <c r="CN175" i="14"/>
  <c r="AC175" i="14"/>
  <c r="Y175" i="14"/>
  <c r="CV174" i="14"/>
  <c r="AJ174" i="14"/>
  <c r="CU174" i="14"/>
  <c r="AI174" i="14"/>
  <c r="CT174" i="14"/>
  <c r="AH174" i="14"/>
  <c r="CS174" i="14"/>
  <c r="AG174" i="14"/>
  <c r="CR174" i="14"/>
  <c r="AF174" i="14"/>
  <c r="CY174" i="14"/>
  <c r="AM174" i="14"/>
  <c r="CX174" i="14"/>
  <c r="AL174" i="14"/>
  <c r="DE174" i="14"/>
  <c r="AS174" i="14"/>
  <c r="CN174" i="14"/>
  <c r="T174" i="14"/>
  <c r="BW174" i="14"/>
  <c r="DZ174" i="14"/>
  <c r="BF174" i="14"/>
  <c r="DI174" i="14"/>
  <c r="AO174" i="14"/>
  <c r="CJ174" i="14"/>
  <c r="P174" i="14"/>
  <c r="CA174" i="14"/>
  <c r="ED174" i="14"/>
  <c r="BJ174" i="14"/>
  <c r="DU174" i="14"/>
  <c r="BA174" i="14"/>
  <c r="CF174" i="14"/>
  <c r="EI174" i="14"/>
  <c r="BO174" i="14"/>
  <c r="DR174" i="14"/>
  <c r="AX174" i="14"/>
  <c r="DA174" i="14"/>
  <c r="Y174" i="14"/>
  <c r="CB174" i="14"/>
  <c r="EM174" i="14"/>
  <c r="BS174" i="14"/>
  <c r="DV174" i="14"/>
  <c r="BB174" i="14"/>
  <c r="DM174" i="14"/>
  <c r="AK174" i="14"/>
  <c r="BX174" i="14"/>
  <c r="EA174" i="14"/>
  <c r="BG174" i="14"/>
  <c r="DJ174" i="14"/>
  <c r="AP174" i="14"/>
  <c r="CK174" i="14"/>
  <c r="Q174" i="14"/>
  <c r="BT174" i="14"/>
  <c r="EE174" i="14"/>
  <c r="BK174" i="14"/>
  <c r="DN174" i="14"/>
  <c r="AT174" i="14"/>
  <c r="CW174" i="14"/>
  <c r="AC174" i="14"/>
  <c r="EJ174" i="14"/>
  <c r="BP174" i="14"/>
  <c r="DS174" i="14"/>
  <c r="AY174" i="14"/>
  <c r="DB174" i="14"/>
  <c r="Z174" i="14"/>
  <c r="CC174" i="14"/>
  <c r="EF174" i="14"/>
  <c r="BL174" i="14"/>
  <c r="DW174" i="14"/>
  <c r="BC174" i="14"/>
  <c r="DF174" i="14"/>
  <c r="AD174" i="14"/>
  <c r="CO174" i="14"/>
  <c r="U174" i="14"/>
  <c r="EB174" i="14"/>
  <c r="BH174" i="14"/>
  <c r="DK174" i="14"/>
  <c r="AQ174" i="14"/>
  <c r="CL174" i="14"/>
  <c r="R174" i="14"/>
  <c r="BU174" i="14"/>
  <c r="DX174" i="14"/>
  <c r="BD174" i="14"/>
  <c r="DO174" i="14"/>
  <c r="AU174" i="14"/>
  <c r="CP174" i="14"/>
  <c r="V174" i="14"/>
  <c r="CG174" i="14"/>
  <c r="DT174" i="14"/>
  <c r="AZ174" i="14"/>
  <c r="DC174" i="14"/>
  <c r="AA174" i="14"/>
  <c r="CD174" i="14"/>
  <c r="EG174" i="14"/>
  <c r="BM174" i="14"/>
  <c r="DP174" i="14"/>
  <c r="AV174" i="14"/>
  <c r="DG174" i="14"/>
  <c r="AE174" i="14"/>
  <c r="CH174" i="14"/>
  <c r="N174" i="14"/>
  <c r="BY174" i="14"/>
  <c r="DL174" i="14"/>
  <c r="AR174" i="14"/>
  <c r="CM174" i="14"/>
  <c r="S174" i="14"/>
  <c r="BV174" i="14"/>
  <c r="DY174" i="14"/>
  <c r="BE174" i="14"/>
  <c r="DH174" i="14"/>
  <c r="AN174" i="14"/>
  <c r="CQ174" i="14"/>
  <c r="W174" i="14"/>
  <c r="BZ174" i="14"/>
  <c r="EK174" i="14"/>
  <c r="BQ174" i="14"/>
  <c r="CZ174" i="14"/>
  <c r="DD174" i="14"/>
  <c r="X174" i="14"/>
  <c r="AB174" i="14"/>
  <c r="CI174" i="14"/>
  <c r="CE174" i="14"/>
  <c r="EL174" i="14"/>
  <c r="EH174" i="14"/>
  <c r="BR174" i="14"/>
  <c r="BN174" i="14"/>
  <c r="EC174" i="14"/>
  <c r="DQ174" i="14"/>
  <c r="BI174" i="14"/>
  <c r="AW174" i="14"/>
  <c r="CD118" i="14"/>
  <c r="R118" i="14"/>
  <c r="CC118" i="14"/>
  <c r="Q118" i="14"/>
  <c r="CB118" i="14"/>
  <c r="P118" i="14"/>
  <c r="CI118" i="14"/>
  <c r="W118" i="14"/>
  <c r="CH118" i="14"/>
  <c r="V118" i="14"/>
  <c r="CO118" i="14"/>
  <c r="AC118" i="14"/>
  <c r="CN118" i="14"/>
  <c r="AB118" i="14"/>
  <c r="CM118" i="14"/>
  <c r="AA118" i="14"/>
  <c r="EH118" i="14"/>
  <c r="BV118" i="14"/>
  <c r="EG118" i="14"/>
  <c r="BU118" i="14"/>
  <c r="EF118" i="14"/>
  <c r="BT118" i="14"/>
  <c r="EM118" i="14"/>
  <c r="CA118" i="14"/>
  <c r="EL118" i="14"/>
  <c r="BZ118" i="14"/>
  <c r="N118" i="14"/>
  <c r="CG118" i="14"/>
  <c r="U118" i="14"/>
  <c r="CF118" i="14"/>
  <c r="T118" i="14"/>
  <c r="CE118" i="14"/>
  <c r="S118" i="14"/>
  <c r="DZ118" i="14"/>
  <c r="BN118" i="14"/>
  <c r="DY118" i="14"/>
  <c r="BM118" i="14"/>
  <c r="DX118" i="14"/>
  <c r="BL118" i="14"/>
  <c r="EE118" i="14"/>
  <c r="BS118" i="14"/>
  <c r="ED118" i="14"/>
  <c r="BR118" i="14"/>
  <c r="EK118" i="14"/>
  <c r="BY118" i="14"/>
  <c r="EJ118" i="14"/>
  <c r="BX118" i="14"/>
  <c r="EI118" i="14"/>
  <c r="BW118" i="14"/>
  <c r="DR118" i="14"/>
  <c r="BF118" i="14"/>
  <c r="DQ118" i="14"/>
  <c r="BE118" i="14"/>
  <c r="DP118" i="14"/>
  <c r="BD118" i="14"/>
  <c r="DW118" i="14"/>
  <c r="BK118" i="14"/>
  <c r="DV118" i="14"/>
  <c r="BJ118" i="14"/>
  <c r="EC118" i="14"/>
  <c r="BQ118" i="14"/>
  <c r="EB118" i="14"/>
  <c r="BP118" i="14"/>
  <c r="EA118" i="14"/>
  <c r="BO118" i="14"/>
  <c r="DJ118" i="14"/>
  <c r="AX118" i="14"/>
  <c r="DI118" i="14"/>
  <c r="AW118" i="14"/>
  <c r="DH118" i="14"/>
  <c r="AV118" i="14"/>
  <c r="DO118" i="14"/>
  <c r="BC118" i="14"/>
  <c r="DN118" i="14"/>
  <c r="BB118" i="14"/>
  <c r="DU118" i="14"/>
  <c r="BI118" i="14"/>
  <c r="DT118" i="14"/>
  <c r="BH118" i="14"/>
  <c r="DS118" i="14"/>
  <c r="BG118" i="14"/>
  <c r="DB118" i="14"/>
  <c r="AP118" i="14"/>
  <c r="DA118" i="14"/>
  <c r="AO118" i="14"/>
  <c r="CZ118" i="14"/>
  <c r="AN118" i="14"/>
  <c r="DG118" i="14"/>
  <c r="AU118" i="14"/>
  <c r="DF118" i="14"/>
  <c r="AT118" i="14"/>
  <c r="DM118" i="14"/>
  <c r="BA118" i="14"/>
  <c r="DL118" i="14"/>
  <c r="AZ118" i="14"/>
  <c r="DK118" i="14"/>
  <c r="AY118" i="14"/>
  <c r="CL118" i="14"/>
  <c r="Z118" i="14"/>
  <c r="CK118" i="14"/>
  <c r="Y118" i="14"/>
  <c r="CJ118" i="14"/>
  <c r="X118" i="14"/>
  <c r="CQ118" i="14"/>
  <c r="AE118" i="14"/>
  <c r="CP118" i="14"/>
  <c r="AD118" i="14"/>
  <c r="CW118" i="14"/>
  <c r="AK118" i="14"/>
  <c r="CV118" i="14"/>
  <c r="AJ118" i="14"/>
  <c r="CU118" i="14"/>
  <c r="AI118" i="14"/>
  <c r="AF118" i="14"/>
  <c r="AR118" i="14"/>
  <c r="CY118" i="14"/>
  <c r="DC118" i="14"/>
  <c r="AM118" i="14"/>
  <c r="AQ118" i="14"/>
  <c r="AG118" i="14"/>
  <c r="CT118" i="14"/>
  <c r="CX118" i="14"/>
  <c r="AH118" i="14"/>
  <c r="AL118" i="14"/>
  <c r="CS118" i="14"/>
  <c r="DE118" i="14"/>
  <c r="AS118" i="14"/>
  <c r="CR118" i="14"/>
  <c r="DD118" i="14"/>
  <c r="CL120" i="14"/>
  <c r="Z120" i="14"/>
  <c r="CK120" i="14"/>
  <c r="Y120" i="14"/>
  <c r="CJ120" i="14"/>
  <c r="X120" i="14"/>
  <c r="CD120" i="14"/>
  <c r="R120" i="14"/>
  <c r="CC120" i="14"/>
  <c r="Q120" i="14"/>
  <c r="CB120" i="14"/>
  <c r="P120" i="14"/>
  <c r="CI120" i="14"/>
  <c r="W120" i="14"/>
  <c r="CH120" i="14"/>
  <c r="V120" i="14"/>
  <c r="CO120" i="14"/>
  <c r="AC120" i="14"/>
  <c r="CN120" i="14"/>
  <c r="AB120" i="14"/>
  <c r="CM120" i="14"/>
  <c r="EH120" i="14"/>
  <c r="BV120" i="14"/>
  <c r="EG120" i="14"/>
  <c r="BU120" i="14"/>
  <c r="EF120" i="14"/>
  <c r="BT120" i="14"/>
  <c r="EM120" i="14"/>
  <c r="CA120" i="14"/>
  <c r="EL120" i="14"/>
  <c r="BZ120" i="14"/>
  <c r="CT120" i="14"/>
  <c r="DI120" i="14"/>
  <c r="DX120" i="14"/>
  <c r="AN120" i="14"/>
  <c r="BS120" i="14"/>
  <c r="DN120" i="14"/>
  <c r="AL120" i="14"/>
  <c r="CW120" i="14"/>
  <c r="U120" i="14"/>
  <c r="BX120" i="14"/>
  <c r="EA120" i="14"/>
  <c r="BG120" i="14"/>
  <c r="BN120" i="14"/>
  <c r="DA120" i="14"/>
  <c r="DP120" i="14"/>
  <c r="AF120" i="14"/>
  <c r="BK120" i="14"/>
  <c r="DF120" i="14"/>
  <c r="AD120" i="14"/>
  <c r="CG120" i="14"/>
  <c r="EJ120" i="14"/>
  <c r="BP120" i="14"/>
  <c r="DS120" i="14"/>
  <c r="AY120" i="14"/>
  <c r="BF120" i="14"/>
  <c r="CS120" i="14"/>
  <c r="DH120" i="14"/>
  <c r="EE120" i="14"/>
  <c r="BC120" i="14"/>
  <c r="CX120" i="14"/>
  <c r="N120" i="14"/>
  <c r="BY120" i="14"/>
  <c r="EB120" i="14"/>
  <c r="BH120" i="14"/>
  <c r="DK120" i="14"/>
  <c r="AQ120" i="14"/>
  <c r="AX120" i="14"/>
  <c r="BM120" i="14"/>
  <c r="CZ120" i="14"/>
  <c r="DW120" i="14"/>
  <c r="AU120" i="14"/>
  <c r="CP120" i="14"/>
  <c r="EK120" i="14"/>
  <c r="BQ120" i="14"/>
  <c r="DT120" i="14"/>
  <c r="AZ120" i="14"/>
  <c r="DC120" i="14"/>
  <c r="AI120" i="14"/>
  <c r="DZ120" i="14"/>
  <c r="AP120" i="14"/>
  <c r="BE120" i="14"/>
  <c r="CR120" i="14"/>
  <c r="DO120" i="14"/>
  <c r="AM120" i="14"/>
  <c r="BR120" i="14"/>
  <c r="EC120" i="14"/>
  <c r="BI120" i="14"/>
  <c r="DL120" i="14"/>
  <c r="AR120" i="14"/>
  <c r="CU120" i="14"/>
  <c r="AA120" i="14"/>
  <c r="DR120" i="14"/>
  <c r="AH120" i="14"/>
  <c r="AW120" i="14"/>
  <c r="BL120" i="14"/>
  <c r="DG120" i="14"/>
  <c r="AE120" i="14"/>
  <c r="BJ120" i="14"/>
  <c r="DU120" i="14"/>
  <c r="BA120" i="14"/>
  <c r="DD120" i="14"/>
  <c r="AJ120" i="14"/>
  <c r="CE120" i="14"/>
  <c r="S120" i="14"/>
  <c r="DJ120" i="14"/>
  <c r="DY120" i="14"/>
  <c r="AO120" i="14"/>
  <c r="BD120" i="14"/>
  <c r="CY120" i="14"/>
  <c r="ED120" i="14"/>
  <c r="BB120" i="14"/>
  <c r="DM120" i="14"/>
  <c r="AS120" i="14"/>
  <c r="CV120" i="14"/>
  <c r="T120" i="14"/>
  <c r="BW120" i="14"/>
  <c r="DQ120" i="14"/>
  <c r="CF120" i="14"/>
  <c r="AG120" i="14"/>
  <c r="EI120" i="14"/>
  <c r="AV120" i="14"/>
  <c r="BO120" i="14"/>
  <c r="CQ120" i="14"/>
  <c r="DV120" i="14"/>
  <c r="DB120" i="14"/>
  <c r="AK120" i="14"/>
  <c r="DE120" i="14"/>
  <c r="AT120" i="14"/>
  <c r="DW342" i="14"/>
  <c r="BK342" i="14"/>
  <c r="DV342" i="14"/>
  <c r="BJ342" i="14"/>
  <c r="EC342" i="14"/>
  <c r="BQ342" i="14"/>
  <c r="EB342" i="14"/>
  <c r="BP342" i="14"/>
  <c r="EA342" i="14"/>
  <c r="BO342" i="14"/>
  <c r="DZ342" i="14"/>
  <c r="BN342" i="14"/>
  <c r="DY342" i="14"/>
  <c r="BM342" i="14"/>
  <c r="AV342" i="14"/>
  <c r="P342" i="14"/>
  <c r="DO342" i="14"/>
  <c r="BC342" i="14"/>
  <c r="DN342" i="14"/>
  <c r="BB342" i="14"/>
  <c r="DU342" i="14"/>
  <c r="BI342" i="14"/>
  <c r="DT342" i="14"/>
  <c r="BH342" i="14"/>
  <c r="DS342" i="14"/>
  <c r="BG342" i="14"/>
  <c r="DR342" i="14"/>
  <c r="BF342" i="14"/>
  <c r="DQ342" i="14"/>
  <c r="BE342" i="14"/>
  <c r="CZ342" i="14"/>
  <c r="EF342" i="14"/>
  <c r="DG342" i="14"/>
  <c r="AU342" i="14"/>
  <c r="DF342" i="14"/>
  <c r="AT342" i="14"/>
  <c r="DM342" i="14"/>
  <c r="BA342" i="14"/>
  <c r="DL342" i="14"/>
  <c r="AZ342" i="14"/>
  <c r="DK342" i="14"/>
  <c r="AY342" i="14"/>
  <c r="DJ342" i="14"/>
  <c r="AX342" i="14"/>
  <c r="DI342" i="14"/>
  <c r="AW342" i="14"/>
  <c r="AN342" i="14"/>
  <c r="BT342" i="14"/>
  <c r="CY342" i="14"/>
  <c r="AM342" i="14"/>
  <c r="CX342" i="14"/>
  <c r="AL342" i="14"/>
  <c r="DE342" i="14"/>
  <c r="AS342" i="14"/>
  <c r="DD342" i="14"/>
  <c r="AR342" i="14"/>
  <c r="DC342" i="14"/>
  <c r="AQ342" i="14"/>
  <c r="DB342" i="14"/>
  <c r="AP342" i="14"/>
  <c r="DA342" i="14"/>
  <c r="AO342" i="14"/>
  <c r="CR342" i="14"/>
  <c r="DP342" i="14"/>
  <c r="CQ342" i="14"/>
  <c r="AE342" i="14"/>
  <c r="CP342" i="14"/>
  <c r="AD342" i="14"/>
  <c r="CW342" i="14"/>
  <c r="AK342" i="14"/>
  <c r="CV342" i="14"/>
  <c r="AJ342" i="14"/>
  <c r="CU342" i="14"/>
  <c r="AI342" i="14"/>
  <c r="CT342" i="14"/>
  <c r="AH342" i="14"/>
  <c r="CS342" i="14"/>
  <c r="AG342" i="14"/>
  <c r="AF342" i="14"/>
  <c r="BD342" i="14"/>
  <c r="CI342" i="14"/>
  <c r="W342" i="14"/>
  <c r="CH342" i="14"/>
  <c r="V342" i="14"/>
  <c r="CO342" i="14"/>
  <c r="AC342" i="14"/>
  <c r="CN342" i="14"/>
  <c r="AB342" i="14"/>
  <c r="CM342" i="14"/>
  <c r="AA342" i="14"/>
  <c r="CL342" i="14"/>
  <c r="Z342" i="14"/>
  <c r="CK342" i="14"/>
  <c r="Y342" i="14"/>
  <c r="CJ342" i="14"/>
  <c r="DX342" i="14"/>
  <c r="EM342" i="14"/>
  <c r="CA342" i="14"/>
  <c r="EL342" i="14"/>
  <c r="BZ342" i="14"/>
  <c r="N342" i="14"/>
  <c r="CG342" i="14"/>
  <c r="U342" i="14"/>
  <c r="CF342" i="14"/>
  <c r="T342" i="14"/>
  <c r="CE342" i="14"/>
  <c r="S342" i="14"/>
  <c r="CD342" i="14"/>
  <c r="R342" i="14"/>
  <c r="CC342" i="14"/>
  <c r="Q342" i="14"/>
  <c r="X342" i="14"/>
  <c r="BL342" i="14"/>
  <c r="BX342" i="14"/>
  <c r="CB342" i="14"/>
  <c r="EE342" i="14"/>
  <c r="EI342" i="14"/>
  <c r="BS342" i="14"/>
  <c r="BW342" i="14"/>
  <c r="ED342" i="14"/>
  <c r="EH342" i="14"/>
  <c r="BR342" i="14"/>
  <c r="BV342" i="14"/>
  <c r="EK342" i="14"/>
  <c r="EG342" i="14"/>
  <c r="BY342" i="14"/>
  <c r="BU342" i="14"/>
  <c r="EJ342" i="14"/>
  <c r="DH342" i="14"/>
  <c r="CI340" i="14"/>
  <c r="W340" i="14"/>
  <c r="CH340" i="14"/>
  <c r="V340" i="14"/>
  <c r="CO340" i="14"/>
  <c r="AC340" i="14"/>
  <c r="CN340" i="14"/>
  <c r="AB340" i="14"/>
  <c r="CM340" i="14"/>
  <c r="AA340" i="14"/>
  <c r="CL340" i="14"/>
  <c r="Z340" i="14"/>
  <c r="CK340" i="14"/>
  <c r="Y340" i="14"/>
  <c r="CR340" i="14"/>
  <c r="EF340" i="14"/>
  <c r="EM340" i="14"/>
  <c r="CA340" i="14"/>
  <c r="EL340" i="14"/>
  <c r="BZ340" i="14"/>
  <c r="N340" i="14"/>
  <c r="CG340" i="14"/>
  <c r="U340" i="14"/>
  <c r="CF340" i="14"/>
  <c r="T340" i="14"/>
  <c r="CE340" i="14"/>
  <c r="S340" i="14"/>
  <c r="CD340" i="14"/>
  <c r="R340" i="14"/>
  <c r="CC340" i="14"/>
  <c r="Q340" i="14"/>
  <c r="AF340" i="14"/>
  <c r="BT340" i="14"/>
  <c r="EE340" i="14"/>
  <c r="BS340" i="14"/>
  <c r="ED340" i="14"/>
  <c r="BR340" i="14"/>
  <c r="EK340" i="14"/>
  <c r="BY340" i="14"/>
  <c r="EJ340" i="14"/>
  <c r="BX340" i="14"/>
  <c r="EI340" i="14"/>
  <c r="BW340" i="14"/>
  <c r="EH340" i="14"/>
  <c r="BV340" i="14"/>
  <c r="EG340" i="14"/>
  <c r="BU340" i="14"/>
  <c r="DP340" i="14"/>
  <c r="CJ340" i="14"/>
  <c r="DW340" i="14"/>
  <c r="BK340" i="14"/>
  <c r="DV340" i="14"/>
  <c r="BJ340" i="14"/>
  <c r="EC340" i="14"/>
  <c r="BQ340" i="14"/>
  <c r="EB340" i="14"/>
  <c r="BP340" i="14"/>
  <c r="EA340" i="14"/>
  <c r="BO340" i="14"/>
  <c r="DZ340" i="14"/>
  <c r="BN340" i="14"/>
  <c r="DY340" i="14"/>
  <c r="BM340" i="14"/>
  <c r="BD340" i="14"/>
  <c r="X340" i="14"/>
  <c r="DO340" i="14"/>
  <c r="BC340" i="14"/>
  <c r="DN340" i="14"/>
  <c r="BB340" i="14"/>
  <c r="DU340" i="14"/>
  <c r="BI340" i="14"/>
  <c r="DT340" i="14"/>
  <c r="BH340" i="14"/>
  <c r="DS340" i="14"/>
  <c r="BG340" i="14"/>
  <c r="DR340" i="14"/>
  <c r="BF340" i="14"/>
  <c r="DQ340" i="14"/>
  <c r="BE340" i="14"/>
  <c r="DH340" i="14"/>
  <c r="CB340" i="14"/>
  <c r="DG340" i="14"/>
  <c r="AU340" i="14"/>
  <c r="DF340" i="14"/>
  <c r="AT340" i="14"/>
  <c r="DM340" i="14"/>
  <c r="BA340" i="14"/>
  <c r="DL340" i="14"/>
  <c r="AZ340" i="14"/>
  <c r="DK340" i="14"/>
  <c r="AY340" i="14"/>
  <c r="DJ340" i="14"/>
  <c r="AX340" i="14"/>
  <c r="DI340" i="14"/>
  <c r="AW340" i="14"/>
  <c r="AV340" i="14"/>
  <c r="P340" i="14"/>
  <c r="CQ340" i="14"/>
  <c r="CW340" i="14"/>
  <c r="CU340" i="14"/>
  <c r="CS340" i="14"/>
  <c r="AM340" i="14"/>
  <c r="AS340" i="14"/>
  <c r="AQ340" i="14"/>
  <c r="AO340" i="14"/>
  <c r="AE340" i="14"/>
  <c r="AK340" i="14"/>
  <c r="AI340" i="14"/>
  <c r="AG340" i="14"/>
  <c r="CX340" i="14"/>
  <c r="DD340" i="14"/>
  <c r="DB340" i="14"/>
  <c r="CZ340" i="14"/>
  <c r="CP340" i="14"/>
  <c r="CV340" i="14"/>
  <c r="CT340" i="14"/>
  <c r="AN340" i="14"/>
  <c r="AL340" i="14"/>
  <c r="AR340" i="14"/>
  <c r="AP340" i="14"/>
  <c r="DX340" i="14"/>
  <c r="AD340" i="14"/>
  <c r="AJ340" i="14"/>
  <c r="AH340" i="14"/>
  <c r="BL340" i="14"/>
  <c r="CY340" i="14"/>
  <c r="DE340" i="14"/>
  <c r="DC340" i="14"/>
  <c r="DA340" i="14"/>
  <c r="EH130" i="14"/>
  <c r="BV130" i="14"/>
  <c r="EG130" i="14"/>
  <c r="BU130" i="14"/>
  <c r="EF130" i="14"/>
  <c r="BT130" i="14"/>
  <c r="EM130" i="14"/>
  <c r="CA130" i="14"/>
  <c r="EL130" i="14"/>
  <c r="BZ130" i="14"/>
  <c r="N130" i="14"/>
  <c r="CG130" i="14"/>
  <c r="U130" i="14"/>
  <c r="CF130" i="14"/>
  <c r="T130" i="14"/>
  <c r="CE130" i="14"/>
  <c r="S130" i="14"/>
  <c r="DZ130" i="14"/>
  <c r="BN130" i="14"/>
  <c r="DY130" i="14"/>
  <c r="BM130" i="14"/>
  <c r="DX130" i="14"/>
  <c r="BL130" i="14"/>
  <c r="EE130" i="14"/>
  <c r="BS130" i="14"/>
  <c r="ED130" i="14"/>
  <c r="BR130" i="14"/>
  <c r="EK130" i="14"/>
  <c r="BY130" i="14"/>
  <c r="EJ130" i="14"/>
  <c r="BX130" i="14"/>
  <c r="EI130" i="14"/>
  <c r="BW130" i="14"/>
  <c r="DR130" i="14"/>
  <c r="BF130" i="14"/>
  <c r="DQ130" i="14"/>
  <c r="BE130" i="14"/>
  <c r="DP130" i="14"/>
  <c r="BD130" i="14"/>
  <c r="DW130" i="14"/>
  <c r="BK130" i="14"/>
  <c r="DV130" i="14"/>
  <c r="BJ130" i="14"/>
  <c r="EC130" i="14"/>
  <c r="BQ130" i="14"/>
  <c r="EB130" i="14"/>
  <c r="BP130" i="14"/>
  <c r="EA130" i="14"/>
  <c r="BO130" i="14"/>
  <c r="DJ130" i="14"/>
  <c r="AX130" i="14"/>
  <c r="DI130" i="14"/>
  <c r="AW130" i="14"/>
  <c r="DH130" i="14"/>
  <c r="AV130" i="14"/>
  <c r="DO130" i="14"/>
  <c r="BC130" i="14"/>
  <c r="DN130" i="14"/>
  <c r="BB130" i="14"/>
  <c r="DU130" i="14"/>
  <c r="BI130" i="14"/>
  <c r="DT130" i="14"/>
  <c r="BH130" i="14"/>
  <c r="DS130" i="14"/>
  <c r="BG130" i="14"/>
  <c r="DB130" i="14"/>
  <c r="AP130" i="14"/>
  <c r="DA130" i="14"/>
  <c r="AO130" i="14"/>
  <c r="CZ130" i="14"/>
  <c r="AN130" i="14"/>
  <c r="DG130" i="14"/>
  <c r="AU130" i="14"/>
  <c r="DF130" i="14"/>
  <c r="AT130" i="14"/>
  <c r="DM130" i="14"/>
  <c r="BA130" i="14"/>
  <c r="DL130" i="14"/>
  <c r="AZ130" i="14"/>
  <c r="DK130" i="14"/>
  <c r="AY130" i="14"/>
  <c r="CT130" i="14"/>
  <c r="AH130" i="14"/>
  <c r="CS130" i="14"/>
  <c r="AG130" i="14"/>
  <c r="CR130" i="14"/>
  <c r="AF130" i="14"/>
  <c r="CY130" i="14"/>
  <c r="AM130" i="14"/>
  <c r="CX130" i="14"/>
  <c r="AL130" i="14"/>
  <c r="DE130" i="14"/>
  <c r="AS130" i="14"/>
  <c r="DD130" i="14"/>
  <c r="AR130" i="14"/>
  <c r="DC130" i="14"/>
  <c r="AQ130" i="14"/>
  <c r="CL130" i="14"/>
  <c r="Z130" i="14"/>
  <c r="CK130" i="14"/>
  <c r="Y130" i="14"/>
  <c r="CJ130" i="14"/>
  <c r="X130" i="14"/>
  <c r="CQ130" i="14"/>
  <c r="AE130" i="14"/>
  <c r="CP130" i="14"/>
  <c r="AD130" i="14"/>
  <c r="CW130" i="14"/>
  <c r="AK130" i="14"/>
  <c r="CV130" i="14"/>
  <c r="AJ130" i="14"/>
  <c r="CU130" i="14"/>
  <c r="AI130" i="14"/>
  <c r="CI130" i="14"/>
  <c r="CM130" i="14"/>
  <c r="W130" i="14"/>
  <c r="AA130" i="14"/>
  <c r="CD130" i="14"/>
  <c r="CH130" i="14"/>
  <c r="R130" i="14"/>
  <c r="V130" i="14"/>
  <c r="CC130" i="14"/>
  <c r="CO130" i="14"/>
  <c r="Q130" i="14"/>
  <c r="AC130" i="14"/>
  <c r="CB130" i="14"/>
  <c r="CN130" i="14"/>
  <c r="AB130" i="14"/>
  <c r="P130" i="14"/>
  <c r="DL184" i="14"/>
  <c r="AZ184" i="14"/>
  <c r="DK184" i="14"/>
  <c r="AY184" i="14"/>
  <c r="DJ184" i="14"/>
  <c r="AX184" i="14"/>
  <c r="DI184" i="14"/>
  <c r="AW184" i="14"/>
  <c r="DH184" i="14"/>
  <c r="AV184" i="14"/>
  <c r="DO184" i="14"/>
  <c r="BC184" i="14"/>
  <c r="DD184" i="14"/>
  <c r="AR184" i="14"/>
  <c r="DC184" i="14"/>
  <c r="AQ184" i="14"/>
  <c r="DB184" i="14"/>
  <c r="AP184" i="14"/>
  <c r="DA184" i="14"/>
  <c r="AO184" i="14"/>
  <c r="CZ184" i="14"/>
  <c r="AN184" i="14"/>
  <c r="DG184" i="14"/>
  <c r="AU184" i="14"/>
  <c r="CV184" i="14"/>
  <c r="AJ184" i="14"/>
  <c r="CU184" i="14"/>
  <c r="AI184" i="14"/>
  <c r="CT184" i="14"/>
  <c r="AH184" i="14"/>
  <c r="CS184" i="14"/>
  <c r="AG184" i="14"/>
  <c r="CR184" i="14"/>
  <c r="AF184" i="14"/>
  <c r="CY184" i="14"/>
  <c r="AM184" i="14"/>
  <c r="CN184" i="14"/>
  <c r="AB184" i="14"/>
  <c r="CM184" i="14"/>
  <c r="AA184" i="14"/>
  <c r="CL184" i="14"/>
  <c r="Z184" i="14"/>
  <c r="CK184" i="14"/>
  <c r="Y184" i="14"/>
  <c r="CJ184" i="14"/>
  <c r="X184" i="14"/>
  <c r="CQ184" i="14"/>
  <c r="CF184" i="14"/>
  <c r="T184" i="14"/>
  <c r="CE184" i="14"/>
  <c r="S184" i="14"/>
  <c r="CD184" i="14"/>
  <c r="R184" i="14"/>
  <c r="CC184" i="14"/>
  <c r="Q184" i="14"/>
  <c r="CB184" i="14"/>
  <c r="P184" i="14"/>
  <c r="DT184" i="14"/>
  <c r="BH184" i="14"/>
  <c r="DS184" i="14"/>
  <c r="BG184" i="14"/>
  <c r="DR184" i="14"/>
  <c r="BF184" i="14"/>
  <c r="DQ184" i="14"/>
  <c r="BE184" i="14"/>
  <c r="EB184" i="14"/>
  <c r="DZ184" i="14"/>
  <c r="DX184" i="14"/>
  <c r="CI184" i="14"/>
  <c r="DV184" i="14"/>
  <c r="BJ184" i="14"/>
  <c r="EC184" i="14"/>
  <c r="BQ184" i="14"/>
  <c r="BX184" i="14"/>
  <c r="BV184" i="14"/>
  <c r="DP184" i="14"/>
  <c r="CA184" i="14"/>
  <c r="DN184" i="14"/>
  <c r="BB184" i="14"/>
  <c r="DU184" i="14"/>
  <c r="BI184" i="14"/>
  <c r="BP184" i="14"/>
  <c r="BN184" i="14"/>
  <c r="BT184" i="14"/>
  <c r="BS184" i="14"/>
  <c r="DF184" i="14"/>
  <c r="AT184" i="14"/>
  <c r="DM184" i="14"/>
  <c r="BA184" i="14"/>
  <c r="EI184" i="14"/>
  <c r="EG184" i="14"/>
  <c r="BL184" i="14"/>
  <c r="BK184" i="14"/>
  <c r="CX184" i="14"/>
  <c r="AL184" i="14"/>
  <c r="DE184" i="14"/>
  <c r="AS184" i="14"/>
  <c r="EA184" i="14"/>
  <c r="DY184" i="14"/>
  <c r="BD184" i="14"/>
  <c r="AE184" i="14"/>
  <c r="CP184" i="14"/>
  <c r="AD184" i="14"/>
  <c r="CW184" i="14"/>
  <c r="AK184" i="14"/>
  <c r="BW184" i="14"/>
  <c r="BU184" i="14"/>
  <c r="EM184" i="14"/>
  <c r="W184" i="14"/>
  <c r="CH184" i="14"/>
  <c r="V184" i="14"/>
  <c r="CO184" i="14"/>
  <c r="AC184" i="14"/>
  <c r="EJ184" i="14"/>
  <c r="EH184" i="14"/>
  <c r="EF184" i="14"/>
  <c r="DW184" i="14"/>
  <c r="ED184" i="14"/>
  <c r="BR184" i="14"/>
  <c r="EK184" i="14"/>
  <c r="BY184" i="14"/>
  <c r="BO184" i="14"/>
  <c r="BM184" i="14"/>
  <c r="EE184" i="14"/>
  <c r="EL184" i="14"/>
  <c r="BZ184" i="14"/>
  <c r="N184" i="14"/>
  <c r="U184" i="14"/>
  <c r="CG184" i="14"/>
  <c r="EL105" i="14"/>
  <c r="BZ105" i="14"/>
  <c r="N105" i="14"/>
  <c r="CG105" i="14"/>
  <c r="U105" i="14"/>
  <c r="CF105" i="14"/>
  <c r="T105" i="14"/>
  <c r="CE105" i="14"/>
  <c r="S105" i="14"/>
  <c r="CD105" i="14"/>
  <c r="R105" i="14"/>
  <c r="CC105" i="14"/>
  <c r="Q105" i="14"/>
  <c r="CB105" i="14"/>
  <c r="P105" i="14"/>
  <c r="CI105" i="14"/>
  <c r="W105" i="14"/>
  <c r="DF105" i="14"/>
  <c r="AL105" i="14"/>
  <c r="CW105" i="14"/>
  <c r="AC105" i="14"/>
  <c r="BX105" i="14"/>
  <c r="EA105" i="14"/>
  <c r="BG105" i="14"/>
  <c r="DJ105" i="14"/>
  <c r="AP105" i="14"/>
  <c r="CS105" i="14"/>
  <c r="Y105" i="14"/>
  <c r="BT105" i="14"/>
  <c r="EE105" i="14"/>
  <c r="BK105" i="14"/>
  <c r="CX105" i="14"/>
  <c r="AD105" i="14"/>
  <c r="CO105" i="14"/>
  <c r="EJ105" i="14"/>
  <c r="BP105" i="14"/>
  <c r="DS105" i="14"/>
  <c r="AY105" i="14"/>
  <c r="DB105" i="14"/>
  <c r="AH105" i="14"/>
  <c r="CK105" i="14"/>
  <c r="EF105" i="14"/>
  <c r="BL105" i="14"/>
  <c r="DW105" i="14"/>
  <c r="BC105" i="14"/>
  <c r="DV105" i="14"/>
  <c r="AB105" i="14"/>
  <c r="X105" i="14"/>
  <c r="CP105" i="14"/>
  <c r="V105" i="14"/>
  <c r="BY105" i="14"/>
  <c r="EB105" i="14"/>
  <c r="BH105" i="14"/>
  <c r="DK105" i="14"/>
  <c r="AQ105" i="14"/>
  <c r="CT105" i="14"/>
  <c r="Z105" i="14"/>
  <c r="BU105" i="14"/>
  <c r="DX105" i="14"/>
  <c r="BD105" i="14"/>
  <c r="DO105" i="14"/>
  <c r="AU105" i="14"/>
  <c r="DM105" i="14"/>
  <c r="BW105" i="14"/>
  <c r="DI105" i="14"/>
  <c r="CH105" i="14"/>
  <c r="EK105" i="14"/>
  <c r="BQ105" i="14"/>
  <c r="DT105" i="14"/>
  <c r="AZ105" i="14"/>
  <c r="DC105" i="14"/>
  <c r="AI105" i="14"/>
  <c r="CL105" i="14"/>
  <c r="EG105" i="14"/>
  <c r="BM105" i="14"/>
  <c r="DP105" i="14"/>
  <c r="AV105" i="14"/>
  <c r="DG105" i="14"/>
  <c r="AM105" i="14"/>
  <c r="BB105" i="14"/>
  <c r="DZ105" i="14"/>
  <c r="CR105" i="14"/>
  <c r="BR105" i="14"/>
  <c r="EC105" i="14"/>
  <c r="BI105" i="14"/>
  <c r="DL105" i="14"/>
  <c r="AR105" i="14"/>
  <c r="CU105" i="14"/>
  <c r="AA105" i="14"/>
  <c r="BV105" i="14"/>
  <c r="DY105" i="14"/>
  <c r="BE105" i="14"/>
  <c r="DH105" i="14"/>
  <c r="AN105" i="14"/>
  <c r="CY105" i="14"/>
  <c r="AE105" i="14"/>
  <c r="AS105" i="14"/>
  <c r="BF105" i="14"/>
  <c r="CA105" i="14"/>
  <c r="ED105" i="14"/>
  <c r="BJ105" i="14"/>
  <c r="DU105" i="14"/>
  <c r="BA105" i="14"/>
  <c r="DD105" i="14"/>
  <c r="AJ105" i="14"/>
  <c r="CM105" i="14"/>
  <c r="EH105" i="14"/>
  <c r="BN105" i="14"/>
  <c r="DQ105" i="14"/>
  <c r="AW105" i="14"/>
  <c r="CZ105" i="14"/>
  <c r="AF105" i="14"/>
  <c r="CQ105" i="14"/>
  <c r="CV105" i="14"/>
  <c r="AO105" i="14"/>
  <c r="DN105" i="14"/>
  <c r="AT105" i="14"/>
  <c r="DE105" i="14"/>
  <c r="AK105" i="14"/>
  <c r="CN105" i="14"/>
  <c r="EI105" i="14"/>
  <c r="BO105" i="14"/>
  <c r="DR105" i="14"/>
  <c r="AX105" i="14"/>
  <c r="DA105" i="14"/>
  <c r="AG105" i="14"/>
  <c r="CJ105" i="14"/>
  <c r="EM105" i="14"/>
  <c r="BS105" i="14"/>
  <c r="EM352" i="14"/>
  <c r="CA352" i="14"/>
  <c r="EL352" i="14"/>
  <c r="BZ352" i="14"/>
  <c r="N352" i="14"/>
  <c r="CG352" i="14"/>
  <c r="U352" i="14"/>
  <c r="CF352" i="14"/>
  <c r="T352" i="14"/>
  <c r="CE352" i="14"/>
  <c r="S352" i="14"/>
  <c r="CD352" i="14"/>
  <c r="R352" i="14"/>
  <c r="CC352" i="14"/>
  <c r="Q352" i="14"/>
  <c r="AV352" i="14"/>
  <c r="X352" i="14"/>
  <c r="EE352" i="14"/>
  <c r="BS352" i="14"/>
  <c r="ED352" i="14"/>
  <c r="BR352" i="14"/>
  <c r="EK352" i="14"/>
  <c r="BY352" i="14"/>
  <c r="EJ352" i="14"/>
  <c r="BX352" i="14"/>
  <c r="EI352" i="14"/>
  <c r="BW352" i="14"/>
  <c r="EH352" i="14"/>
  <c r="BV352" i="14"/>
  <c r="EG352" i="14"/>
  <c r="BU352" i="14"/>
  <c r="EF352" i="14"/>
  <c r="CZ352" i="14"/>
  <c r="DW352" i="14"/>
  <c r="BK352" i="14"/>
  <c r="DV352" i="14"/>
  <c r="BJ352" i="14"/>
  <c r="EC352" i="14"/>
  <c r="BQ352" i="14"/>
  <c r="EB352" i="14"/>
  <c r="BP352" i="14"/>
  <c r="EA352" i="14"/>
  <c r="BO352" i="14"/>
  <c r="DZ352" i="14"/>
  <c r="BN352" i="14"/>
  <c r="DY352" i="14"/>
  <c r="BM352" i="14"/>
  <c r="BT352" i="14"/>
  <c r="AN352" i="14"/>
  <c r="DO352" i="14"/>
  <c r="BC352" i="14"/>
  <c r="DN352" i="14"/>
  <c r="BB352" i="14"/>
  <c r="DU352" i="14"/>
  <c r="BI352" i="14"/>
  <c r="DT352" i="14"/>
  <c r="BH352" i="14"/>
  <c r="DS352" i="14"/>
  <c r="BG352" i="14"/>
  <c r="DR352" i="14"/>
  <c r="BF352" i="14"/>
  <c r="DQ352" i="14"/>
  <c r="BE352" i="14"/>
  <c r="DX352" i="14"/>
  <c r="CR352" i="14"/>
  <c r="DG352" i="14"/>
  <c r="AU352" i="14"/>
  <c r="DF352" i="14"/>
  <c r="AT352" i="14"/>
  <c r="DM352" i="14"/>
  <c r="BA352" i="14"/>
  <c r="DL352" i="14"/>
  <c r="AZ352" i="14"/>
  <c r="DK352" i="14"/>
  <c r="AY352" i="14"/>
  <c r="DJ352" i="14"/>
  <c r="AX352" i="14"/>
  <c r="DI352" i="14"/>
  <c r="AW352" i="14"/>
  <c r="BL352" i="14"/>
  <c r="AF352" i="14"/>
  <c r="CY352" i="14"/>
  <c r="AM352" i="14"/>
  <c r="CX352" i="14"/>
  <c r="AL352" i="14"/>
  <c r="DE352" i="14"/>
  <c r="AS352" i="14"/>
  <c r="DD352" i="14"/>
  <c r="AR352" i="14"/>
  <c r="DC352" i="14"/>
  <c r="AQ352" i="14"/>
  <c r="DB352" i="14"/>
  <c r="AP352" i="14"/>
  <c r="DA352" i="14"/>
  <c r="AO352" i="14"/>
  <c r="DP352" i="14"/>
  <c r="CB352" i="14"/>
  <c r="CI352" i="14"/>
  <c r="W352" i="14"/>
  <c r="CH352" i="14"/>
  <c r="V352" i="14"/>
  <c r="CO352" i="14"/>
  <c r="AC352" i="14"/>
  <c r="CN352" i="14"/>
  <c r="AB352" i="14"/>
  <c r="CM352" i="14"/>
  <c r="AA352" i="14"/>
  <c r="CL352" i="14"/>
  <c r="Z352" i="14"/>
  <c r="CK352" i="14"/>
  <c r="Y352" i="14"/>
  <c r="DH352" i="14"/>
  <c r="CJ352" i="14"/>
  <c r="CV352" i="14"/>
  <c r="BD352" i="14"/>
  <c r="AJ352" i="14"/>
  <c r="P352" i="14"/>
  <c r="CQ352" i="14"/>
  <c r="CU352" i="14"/>
  <c r="AE352" i="14"/>
  <c r="AI352" i="14"/>
  <c r="CP352" i="14"/>
  <c r="CT352" i="14"/>
  <c r="AD352" i="14"/>
  <c r="AH352" i="14"/>
  <c r="CW352" i="14"/>
  <c r="CS352" i="14"/>
  <c r="AK352" i="14"/>
  <c r="AG352" i="14"/>
  <c r="CL132" i="14"/>
  <c r="Z132" i="14"/>
  <c r="CK132" i="14"/>
  <c r="Y132" i="14"/>
  <c r="CJ132" i="14"/>
  <c r="X132" i="14"/>
  <c r="CQ132" i="14"/>
  <c r="AE132" i="14"/>
  <c r="CP132" i="14"/>
  <c r="AD132" i="14"/>
  <c r="CW132" i="14"/>
  <c r="AK132" i="14"/>
  <c r="CV132" i="14"/>
  <c r="AJ132" i="14"/>
  <c r="CU132" i="14"/>
  <c r="AI132" i="14"/>
  <c r="CD132" i="14"/>
  <c r="R132" i="14"/>
  <c r="CC132" i="14"/>
  <c r="Q132" i="14"/>
  <c r="CB132" i="14"/>
  <c r="P132" i="14"/>
  <c r="CI132" i="14"/>
  <c r="W132" i="14"/>
  <c r="CH132" i="14"/>
  <c r="V132" i="14"/>
  <c r="CO132" i="14"/>
  <c r="AC132" i="14"/>
  <c r="CN132" i="14"/>
  <c r="AB132" i="14"/>
  <c r="CM132" i="14"/>
  <c r="AA132" i="14"/>
  <c r="EH132" i="14"/>
  <c r="BV132" i="14"/>
  <c r="EG132" i="14"/>
  <c r="BU132" i="14"/>
  <c r="EF132" i="14"/>
  <c r="BT132" i="14"/>
  <c r="EM132" i="14"/>
  <c r="CA132" i="14"/>
  <c r="EL132" i="14"/>
  <c r="BZ132" i="14"/>
  <c r="N132" i="14"/>
  <c r="CG132" i="14"/>
  <c r="U132" i="14"/>
  <c r="CF132" i="14"/>
  <c r="T132" i="14"/>
  <c r="CE132" i="14"/>
  <c r="S132" i="14"/>
  <c r="DZ132" i="14"/>
  <c r="BN132" i="14"/>
  <c r="DY132" i="14"/>
  <c r="BM132" i="14"/>
  <c r="DX132" i="14"/>
  <c r="BL132" i="14"/>
  <c r="EE132" i="14"/>
  <c r="BS132" i="14"/>
  <c r="ED132" i="14"/>
  <c r="BR132" i="14"/>
  <c r="EK132" i="14"/>
  <c r="BY132" i="14"/>
  <c r="EJ132" i="14"/>
  <c r="BX132" i="14"/>
  <c r="EI132" i="14"/>
  <c r="BW132" i="14"/>
  <c r="DR132" i="14"/>
  <c r="BF132" i="14"/>
  <c r="DQ132" i="14"/>
  <c r="BE132" i="14"/>
  <c r="DP132" i="14"/>
  <c r="BD132" i="14"/>
  <c r="DW132" i="14"/>
  <c r="BK132" i="14"/>
  <c r="DV132" i="14"/>
  <c r="BJ132" i="14"/>
  <c r="EC132" i="14"/>
  <c r="BQ132" i="14"/>
  <c r="EB132" i="14"/>
  <c r="BP132" i="14"/>
  <c r="EA132" i="14"/>
  <c r="BO132" i="14"/>
  <c r="DJ132" i="14"/>
  <c r="AX132" i="14"/>
  <c r="DI132" i="14"/>
  <c r="AW132" i="14"/>
  <c r="DH132" i="14"/>
  <c r="AV132" i="14"/>
  <c r="DO132" i="14"/>
  <c r="BC132" i="14"/>
  <c r="DN132" i="14"/>
  <c r="BB132" i="14"/>
  <c r="DU132" i="14"/>
  <c r="BI132" i="14"/>
  <c r="DT132" i="14"/>
  <c r="BH132" i="14"/>
  <c r="DS132" i="14"/>
  <c r="BG132" i="14"/>
  <c r="CT132" i="14"/>
  <c r="AH132" i="14"/>
  <c r="CS132" i="14"/>
  <c r="AG132" i="14"/>
  <c r="CR132" i="14"/>
  <c r="AF132" i="14"/>
  <c r="CY132" i="14"/>
  <c r="AM132" i="14"/>
  <c r="CX132" i="14"/>
  <c r="AL132" i="14"/>
  <c r="DE132" i="14"/>
  <c r="AS132" i="14"/>
  <c r="DD132" i="14"/>
  <c r="AR132" i="14"/>
  <c r="DC132" i="14"/>
  <c r="AQ132" i="14"/>
  <c r="AN132" i="14"/>
  <c r="AZ132" i="14"/>
  <c r="DG132" i="14"/>
  <c r="DK132" i="14"/>
  <c r="AO132" i="14"/>
  <c r="AU132" i="14"/>
  <c r="AY132" i="14"/>
  <c r="DB132" i="14"/>
  <c r="DF132" i="14"/>
  <c r="BA132" i="14"/>
  <c r="AP132" i="14"/>
  <c r="AT132" i="14"/>
  <c r="DA132" i="14"/>
  <c r="DM132" i="14"/>
  <c r="CZ132" i="14"/>
  <c r="DL132" i="14"/>
  <c r="CP251" i="14"/>
  <c r="AD251" i="14"/>
  <c r="CW251" i="14"/>
  <c r="AK251" i="14"/>
  <c r="CH251" i="14"/>
  <c r="V251" i="14"/>
  <c r="CO251" i="14"/>
  <c r="AC251" i="14"/>
  <c r="CN251" i="14"/>
  <c r="AB251" i="14"/>
  <c r="CM251" i="14"/>
  <c r="AA251" i="14"/>
  <c r="CL251" i="14"/>
  <c r="Z251" i="14"/>
  <c r="CK251" i="14"/>
  <c r="Y251" i="14"/>
  <c r="CJ251" i="14"/>
  <c r="X251" i="14"/>
  <c r="EL251" i="14"/>
  <c r="BZ251" i="14"/>
  <c r="N251" i="14"/>
  <c r="ED251" i="14"/>
  <c r="BR251" i="14"/>
  <c r="EK251" i="14"/>
  <c r="DV251" i="14"/>
  <c r="BJ251" i="14"/>
  <c r="EC251" i="14"/>
  <c r="CX251" i="14"/>
  <c r="AL251" i="14"/>
  <c r="DM251" i="14"/>
  <c r="U251" i="14"/>
  <c r="BX251" i="14"/>
  <c r="EA251" i="14"/>
  <c r="BG251" i="14"/>
  <c r="DJ251" i="14"/>
  <c r="AP251" i="14"/>
  <c r="CS251" i="14"/>
  <c r="Q251" i="14"/>
  <c r="BT251" i="14"/>
  <c r="EE251" i="14"/>
  <c r="BS251" i="14"/>
  <c r="DE251" i="14"/>
  <c r="EJ251" i="14"/>
  <c r="BP251" i="14"/>
  <c r="DS251" i="14"/>
  <c r="AY251" i="14"/>
  <c r="DB251" i="14"/>
  <c r="AH251" i="14"/>
  <c r="CC251" i="14"/>
  <c r="EF251" i="14"/>
  <c r="BL251" i="14"/>
  <c r="DW251" i="14"/>
  <c r="BK251" i="14"/>
  <c r="CG251" i="14"/>
  <c r="EB251" i="14"/>
  <c r="BH251" i="14"/>
  <c r="DK251" i="14"/>
  <c r="AQ251" i="14"/>
  <c r="CT251" i="14"/>
  <c r="R251" i="14"/>
  <c r="BU251" i="14"/>
  <c r="DX251" i="14"/>
  <c r="BD251" i="14"/>
  <c r="DO251" i="14"/>
  <c r="BC251" i="14"/>
  <c r="DN251" i="14"/>
  <c r="BY251" i="14"/>
  <c r="DT251" i="14"/>
  <c r="AZ251" i="14"/>
  <c r="DC251" i="14"/>
  <c r="AI251" i="14"/>
  <c r="CD251" i="14"/>
  <c r="EG251" i="14"/>
  <c r="BM251" i="14"/>
  <c r="DP251" i="14"/>
  <c r="AV251" i="14"/>
  <c r="DG251" i="14"/>
  <c r="AU251" i="14"/>
  <c r="BB251" i="14"/>
  <c r="BI251" i="14"/>
  <c r="DD251" i="14"/>
  <c r="AJ251" i="14"/>
  <c r="CE251" i="14"/>
  <c r="EH251" i="14"/>
  <c r="BN251" i="14"/>
  <c r="DQ251" i="14"/>
  <c r="AW251" i="14"/>
  <c r="CZ251" i="14"/>
  <c r="AF251" i="14"/>
  <c r="CQ251" i="14"/>
  <c r="AE251" i="14"/>
  <c r="AT251" i="14"/>
  <c r="BA251" i="14"/>
  <c r="CV251" i="14"/>
  <c r="T251" i="14"/>
  <c r="BW251" i="14"/>
  <c r="DZ251" i="14"/>
  <c r="BF251" i="14"/>
  <c r="DI251" i="14"/>
  <c r="AO251" i="14"/>
  <c r="CR251" i="14"/>
  <c r="P251" i="14"/>
  <c r="CI251" i="14"/>
  <c r="W251" i="14"/>
  <c r="BQ251" i="14"/>
  <c r="S251" i="14"/>
  <c r="DH251" i="14"/>
  <c r="AS251" i="14"/>
  <c r="DR251" i="14"/>
  <c r="CB251" i="14"/>
  <c r="DL251" i="14"/>
  <c r="BV251" i="14"/>
  <c r="AN251" i="14"/>
  <c r="CF251" i="14"/>
  <c r="AX251" i="14"/>
  <c r="EM251" i="14"/>
  <c r="AR251" i="14"/>
  <c r="DY251" i="14"/>
  <c r="CY251" i="14"/>
  <c r="EI251" i="14"/>
  <c r="DA251" i="14"/>
  <c r="CA251" i="14"/>
  <c r="DU251" i="14"/>
  <c r="BO251" i="14"/>
  <c r="AG251" i="14"/>
  <c r="BE251" i="14"/>
  <c r="AM251" i="14"/>
  <c r="CU251" i="14"/>
  <c r="DF251" i="14"/>
  <c r="DR240" i="14"/>
  <c r="BF240" i="14"/>
  <c r="DQ240" i="14"/>
  <c r="BE240" i="14"/>
  <c r="DP240" i="14"/>
  <c r="BD240" i="14"/>
  <c r="DW240" i="14"/>
  <c r="BK240" i="14"/>
  <c r="DV240" i="14"/>
  <c r="BJ240" i="14"/>
  <c r="EC240" i="14"/>
  <c r="BQ240" i="14"/>
  <c r="EB240" i="14"/>
  <c r="BP240" i="14"/>
  <c r="EA240" i="14"/>
  <c r="BO240" i="14"/>
  <c r="DJ240" i="14"/>
  <c r="AX240" i="14"/>
  <c r="DI240" i="14"/>
  <c r="AW240" i="14"/>
  <c r="DH240" i="14"/>
  <c r="AV240" i="14"/>
  <c r="DO240" i="14"/>
  <c r="BC240" i="14"/>
  <c r="DN240" i="14"/>
  <c r="BB240" i="14"/>
  <c r="DU240" i="14"/>
  <c r="BI240" i="14"/>
  <c r="DT240" i="14"/>
  <c r="BH240" i="14"/>
  <c r="DS240" i="14"/>
  <c r="BG240" i="14"/>
  <c r="DB240" i="14"/>
  <c r="AP240" i="14"/>
  <c r="DA240" i="14"/>
  <c r="AO240" i="14"/>
  <c r="CZ240" i="14"/>
  <c r="AN240" i="14"/>
  <c r="DG240" i="14"/>
  <c r="AU240" i="14"/>
  <c r="DF240" i="14"/>
  <c r="AT240" i="14"/>
  <c r="DM240" i="14"/>
  <c r="BA240" i="14"/>
  <c r="DL240" i="14"/>
  <c r="AZ240" i="14"/>
  <c r="DK240" i="14"/>
  <c r="AY240" i="14"/>
  <c r="CT240" i="14"/>
  <c r="AH240" i="14"/>
  <c r="CS240" i="14"/>
  <c r="AG240" i="14"/>
  <c r="CR240" i="14"/>
  <c r="AF240" i="14"/>
  <c r="CY240" i="14"/>
  <c r="AM240" i="14"/>
  <c r="CX240" i="14"/>
  <c r="AL240" i="14"/>
  <c r="DE240" i="14"/>
  <c r="AS240" i="14"/>
  <c r="DD240" i="14"/>
  <c r="AR240" i="14"/>
  <c r="DC240" i="14"/>
  <c r="AQ240" i="14"/>
  <c r="CL240" i="14"/>
  <c r="Z240" i="14"/>
  <c r="CK240" i="14"/>
  <c r="Y240" i="14"/>
  <c r="CJ240" i="14"/>
  <c r="X240" i="14"/>
  <c r="CQ240" i="14"/>
  <c r="AE240" i="14"/>
  <c r="CP240" i="14"/>
  <c r="AD240" i="14"/>
  <c r="CW240" i="14"/>
  <c r="AK240" i="14"/>
  <c r="CV240" i="14"/>
  <c r="AJ240" i="14"/>
  <c r="CU240" i="14"/>
  <c r="AI240" i="14"/>
  <c r="CD240" i="14"/>
  <c r="R240" i="14"/>
  <c r="CC240" i="14"/>
  <c r="Q240" i="14"/>
  <c r="CB240" i="14"/>
  <c r="P240" i="14"/>
  <c r="CI240" i="14"/>
  <c r="W240" i="14"/>
  <c r="CH240" i="14"/>
  <c r="V240" i="14"/>
  <c r="CO240" i="14"/>
  <c r="AC240" i="14"/>
  <c r="CN240" i="14"/>
  <c r="AB240" i="14"/>
  <c r="CM240" i="14"/>
  <c r="AA240" i="14"/>
  <c r="EH240" i="14"/>
  <c r="BV240" i="14"/>
  <c r="EG240" i="14"/>
  <c r="BU240" i="14"/>
  <c r="EF240" i="14"/>
  <c r="BT240" i="14"/>
  <c r="EM240" i="14"/>
  <c r="CA240" i="14"/>
  <c r="EL240" i="14"/>
  <c r="BZ240" i="14"/>
  <c r="N240" i="14"/>
  <c r="CG240" i="14"/>
  <c r="U240" i="14"/>
  <c r="CF240" i="14"/>
  <c r="T240" i="14"/>
  <c r="CE240" i="14"/>
  <c r="S240" i="14"/>
  <c r="BS240" i="14"/>
  <c r="BW240" i="14"/>
  <c r="DZ240" i="14"/>
  <c r="ED240" i="14"/>
  <c r="BN240" i="14"/>
  <c r="BR240" i="14"/>
  <c r="DY240" i="14"/>
  <c r="EK240" i="14"/>
  <c r="BM240" i="14"/>
  <c r="BY240" i="14"/>
  <c r="DX240" i="14"/>
  <c r="EJ240" i="14"/>
  <c r="BL240" i="14"/>
  <c r="BX240" i="14"/>
  <c r="EE240" i="14"/>
  <c r="EI240" i="14"/>
  <c r="CX123" i="14"/>
  <c r="AL123" i="14"/>
  <c r="DE123" i="14"/>
  <c r="AS123" i="14"/>
  <c r="DD123" i="14"/>
  <c r="AR123" i="14"/>
  <c r="DC123" i="14"/>
  <c r="AQ123" i="14"/>
  <c r="DB123" i="14"/>
  <c r="AP123" i="14"/>
  <c r="DA123" i="14"/>
  <c r="AO123" i="14"/>
  <c r="CZ123" i="14"/>
  <c r="AN123" i="14"/>
  <c r="DG123" i="14"/>
  <c r="AU123" i="14"/>
  <c r="CP123" i="14"/>
  <c r="AD123" i="14"/>
  <c r="CW123" i="14"/>
  <c r="AK123" i="14"/>
  <c r="CV123" i="14"/>
  <c r="AJ123" i="14"/>
  <c r="CU123" i="14"/>
  <c r="AI123" i="14"/>
  <c r="CT123" i="14"/>
  <c r="AH123" i="14"/>
  <c r="CS123" i="14"/>
  <c r="AG123" i="14"/>
  <c r="CR123" i="14"/>
  <c r="AF123" i="14"/>
  <c r="CY123" i="14"/>
  <c r="AM123" i="14"/>
  <c r="CH123" i="14"/>
  <c r="V123" i="14"/>
  <c r="CO123" i="14"/>
  <c r="AC123" i="14"/>
  <c r="CN123" i="14"/>
  <c r="AB123" i="14"/>
  <c r="CM123" i="14"/>
  <c r="AA123" i="14"/>
  <c r="CL123" i="14"/>
  <c r="Z123" i="14"/>
  <c r="CK123" i="14"/>
  <c r="Y123" i="14"/>
  <c r="CJ123" i="14"/>
  <c r="X123" i="14"/>
  <c r="CQ123" i="14"/>
  <c r="AE123" i="14"/>
  <c r="EL123" i="14"/>
  <c r="BZ123" i="14"/>
  <c r="N123" i="14"/>
  <c r="CG123" i="14"/>
  <c r="U123" i="14"/>
  <c r="CF123" i="14"/>
  <c r="T123" i="14"/>
  <c r="CE123" i="14"/>
  <c r="S123" i="14"/>
  <c r="CD123" i="14"/>
  <c r="R123" i="14"/>
  <c r="CC123" i="14"/>
  <c r="Q123" i="14"/>
  <c r="CB123" i="14"/>
  <c r="P123" i="14"/>
  <c r="CI123" i="14"/>
  <c r="W123" i="14"/>
  <c r="ED123" i="14"/>
  <c r="BR123" i="14"/>
  <c r="EK123" i="14"/>
  <c r="BY123" i="14"/>
  <c r="EJ123" i="14"/>
  <c r="BX123" i="14"/>
  <c r="EI123" i="14"/>
  <c r="BW123" i="14"/>
  <c r="EH123" i="14"/>
  <c r="BV123" i="14"/>
  <c r="EG123" i="14"/>
  <c r="BU123" i="14"/>
  <c r="EF123" i="14"/>
  <c r="BT123" i="14"/>
  <c r="EM123" i="14"/>
  <c r="CA123" i="14"/>
  <c r="DV123" i="14"/>
  <c r="BJ123" i="14"/>
  <c r="EC123" i="14"/>
  <c r="BQ123" i="14"/>
  <c r="EB123" i="14"/>
  <c r="BP123" i="14"/>
  <c r="EA123" i="14"/>
  <c r="BO123" i="14"/>
  <c r="DZ123" i="14"/>
  <c r="BN123" i="14"/>
  <c r="DY123" i="14"/>
  <c r="BM123" i="14"/>
  <c r="DX123" i="14"/>
  <c r="BL123" i="14"/>
  <c r="EE123" i="14"/>
  <c r="BS123" i="14"/>
  <c r="DN123" i="14"/>
  <c r="BB123" i="14"/>
  <c r="DU123" i="14"/>
  <c r="BI123" i="14"/>
  <c r="DT123" i="14"/>
  <c r="BH123" i="14"/>
  <c r="DS123" i="14"/>
  <c r="BG123" i="14"/>
  <c r="DR123" i="14"/>
  <c r="BF123" i="14"/>
  <c r="DQ123" i="14"/>
  <c r="BE123" i="14"/>
  <c r="DP123" i="14"/>
  <c r="BD123" i="14"/>
  <c r="DW123" i="14"/>
  <c r="BK123" i="14"/>
  <c r="DM123" i="14"/>
  <c r="DI123" i="14"/>
  <c r="BA123" i="14"/>
  <c r="AW123" i="14"/>
  <c r="DL123" i="14"/>
  <c r="DH123" i="14"/>
  <c r="AZ123" i="14"/>
  <c r="AV123" i="14"/>
  <c r="DK123" i="14"/>
  <c r="DO123" i="14"/>
  <c r="AY123" i="14"/>
  <c r="BC123" i="14"/>
  <c r="AT123" i="14"/>
  <c r="AX123" i="14"/>
  <c r="DF123" i="14"/>
  <c r="DJ123" i="14"/>
  <c r="CU267" i="14"/>
  <c r="AI267" i="14"/>
  <c r="CT267" i="14"/>
  <c r="AH267" i="14"/>
  <c r="CS267" i="14"/>
  <c r="AG267" i="14"/>
  <c r="CY267" i="14"/>
  <c r="AM267" i="14"/>
  <c r="CX267" i="14"/>
  <c r="AL267" i="14"/>
  <c r="AR267" i="14"/>
  <c r="DT267" i="14"/>
  <c r="CV267" i="14"/>
  <c r="BA267" i="14"/>
  <c r="EC267" i="14"/>
  <c r="CJ267" i="14"/>
  <c r="CM267" i="14"/>
  <c r="AA267" i="14"/>
  <c r="CL267" i="14"/>
  <c r="Z267" i="14"/>
  <c r="CK267" i="14"/>
  <c r="Y267" i="14"/>
  <c r="CQ267" i="14"/>
  <c r="AE267" i="14"/>
  <c r="CP267" i="14"/>
  <c r="AD267" i="14"/>
  <c r="U267" i="14"/>
  <c r="CW267" i="14"/>
  <c r="BY267" i="14"/>
  <c r="AF267" i="14"/>
  <c r="DH267" i="14"/>
  <c r="BP267" i="14"/>
  <c r="CE267" i="14"/>
  <c r="S267" i="14"/>
  <c r="CD267" i="14"/>
  <c r="R267" i="14"/>
  <c r="CC267" i="14"/>
  <c r="Q267" i="14"/>
  <c r="CI267" i="14"/>
  <c r="W267" i="14"/>
  <c r="CH267" i="14"/>
  <c r="V267" i="14"/>
  <c r="DU267" i="14"/>
  <c r="CB267" i="14"/>
  <c r="BD267" i="14"/>
  <c r="EF267" i="14"/>
  <c r="CN267" i="14"/>
  <c r="AS267" i="14"/>
  <c r="EI267" i="14"/>
  <c r="BW267" i="14"/>
  <c r="EH267" i="14"/>
  <c r="BV267" i="14"/>
  <c r="EG267" i="14"/>
  <c r="BU267" i="14"/>
  <c r="EM267" i="14"/>
  <c r="CA267" i="14"/>
  <c r="EL267" i="14"/>
  <c r="BZ267" i="14"/>
  <c r="N267" i="14"/>
  <c r="CZ267" i="14"/>
  <c r="BH267" i="14"/>
  <c r="AJ267" i="14"/>
  <c r="DL267" i="14"/>
  <c r="BQ267" i="14"/>
  <c r="X267" i="14"/>
  <c r="EA267" i="14"/>
  <c r="BO267" i="14"/>
  <c r="DZ267" i="14"/>
  <c r="BN267" i="14"/>
  <c r="DY267" i="14"/>
  <c r="BM267" i="14"/>
  <c r="EE267" i="14"/>
  <c r="BS267" i="14"/>
  <c r="ED267" i="14"/>
  <c r="BR267" i="14"/>
  <c r="DX267" i="14"/>
  <c r="CF267" i="14"/>
  <c r="AK267" i="14"/>
  <c r="EJ267" i="14"/>
  <c r="CO267" i="14"/>
  <c r="AV267" i="14"/>
  <c r="DS267" i="14"/>
  <c r="BG267" i="14"/>
  <c r="DR267" i="14"/>
  <c r="BF267" i="14"/>
  <c r="DQ267" i="14"/>
  <c r="BE267" i="14"/>
  <c r="DW267" i="14"/>
  <c r="BK267" i="14"/>
  <c r="DV267" i="14"/>
  <c r="BJ267" i="14"/>
  <c r="DD267" i="14"/>
  <c r="BI267" i="14"/>
  <c r="P267" i="14"/>
  <c r="DM267" i="14"/>
  <c r="BT267" i="14"/>
  <c r="AB267" i="14"/>
  <c r="AQ267" i="14"/>
  <c r="AO267" i="14"/>
  <c r="AT267" i="14"/>
  <c r="BX267" i="14"/>
  <c r="DJ267" i="14"/>
  <c r="DO267" i="14"/>
  <c r="CG267" i="14"/>
  <c r="AZ267" i="14"/>
  <c r="DB267" i="14"/>
  <c r="DG267" i="14"/>
  <c r="BL267" i="14"/>
  <c r="AC267" i="14"/>
  <c r="AX267" i="14"/>
  <c r="BC267" i="14"/>
  <c r="AN267" i="14"/>
  <c r="EB267" i="14"/>
  <c r="AP267" i="14"/>
  <c r="AU267" i="14"/>
  <c r="T267" i="14"/>
  <c r="DE267" i="14"/>
  <c r="DK267" i="14"/>
  <c r="DI267" i="14"/>
  <c r="DN267" i="14"/>
  <c r="EK267" i="14"/>
  <c r="AY267" i="14"/>
  <c r="AW267" i="14"/>
  <c r="BB267" i="14"/>
  <c r="CR267" i="14"/>
  <c r="DF267" i="14"/>
  <c r="DP267" i="14"/>
  <c r="DC267" i="14"/>
  <c r="DA267" i="14"/>
  <c r="DX163" i="14"/>
  <c r="BL163" i="14"/>
  <c r="EE163" i="14"/>
  <c r="BS163" i="14"/>
  <c r="ED163" i="14"/>
  <c r="BR163" i="14"/>
  <c r="EK163" i="14"/>
  <c r="BY163" i="14"/>
  <c r="EJ163" i="14"/>
  <c r="BX163" i="14"/>
  <c r="EI163" i="14"/>
  <c r="BW163" i="14"/>
  <c r="EH163" i="14"/>
  <c r="BV163" i="14"/>
  <c r="EG163" i="14"/>
  <c r="BU163" i="14"/>
  <c r="DP163" i="14"/>
  <c r="BD163" i="14"/>
  <c r="DW163" i="14"/>
  <c r="BK163" i="14"/>
  <c r="DV163" i="14"/>
  <c r="BJ163" i="14"/>
  <c r="EC163" i="14"/>
  <c r="BQ163" i="14"/>
  <c r="EB163" i="14"/>
  <c r="BP163" i="14"/>
  <c r="EA163" i="14"/>
  <c r="BO163" i="14"/>
  <c r="DZ163" i="14"/>
  <c r="BN163" i="14"/>
  <c r="DY163" i="14"/>
  <c r="BM163" i="14"/>
  <c r="DH163" i="14"/>
  <c r="AV163" i="14"/>
  <c r="DO163" i="14"/>
  <c r="BC163" i="14"/>
  <c r="DN163" i="14"/>
  <c r="BB163" i="14"/>
  <c r="DU163" i="14"/>
  <c r="BI163" i="14"/>
  <c r="DT163" i="14"/>
  <c r="BH163" i="14"/>
  <c r="DS163" i="14"/>
  <c r="BG163" i="14"/>
  <c r="DR163" i="14"/>
  <c r="BF163" i="14"/>
  <c r="DQ163" i="14"/>
  <c r="BE163" i="14"/>
  <c r="CZ163" i="14"/>
  <c r="AN163" i="14"/>
  <c r="DG163" i="14"/>
  <c r="AU163" i="14"/>
  <c r="DF163" i="14"/>
  <c r="AT163" i="14"/>
  <c r="DM163" i="14"/>
  <c r="BA163" i="14"/>
  <c r="DL163" i="14"/>
  <c r="AZ163" i="14"/>
  <c r="DK163" i="14"/>
  <c r="AY163" i="14"/>
  <c r="DJ163" i="14"/>
  <c r="AX163" i="14"/>
  <c r="DI163" i="14"/>
  <c r="AW163" i="14"/>
  <c r="CR163" i="14"/>
  <c r="AF163" i="14"/>
  <c r="CY163" i="14"/>
  <c r="AM163" i="14"/>
  <c r="CX163" i="14"/>
  <c r="AL163" i="14"/>
  <c r="DE163" i="14"/>
  <c r="AS163" i="14"/>
  <c r="DD163" i="14"/>
  <c r="AR163" i="14"/>
  <c r="DC163" i="14"/>
  <c r="AQ163" i="14"/>
  <c r="DB163" i="14"/>
  <c r="AP163" i="14"/>
  <c r="DA163" i="14"/>
  <c r="AO163" i="14"/>
  <c r="CJ163" i="14"/>
  <c r="X163" i="14"/>
  <c r="CQ163" i="14"/>
  <c r="AE163" i="14"/>
  <c r="CP163" i="14"/>
  <c r="AD163" i="14"/>
  <c r="CW163" i="14"/>
  <c r="AK163" i="14"/>
  <c r="CV163" i="14"/>
  <c r="AJ163" i="14"/>
  <c r="CU163" i="14"/>
  <c r="AI163" i="14"/>
  <c r="CT163" i="14"/>
  <c r="AH163" i="14"/>
  <c r="CS163" i="14"/>
  <c r="AG163" i="14"/>
  <c r="EF163" i="14"/>
  <c r="BT163" i="14"/>
  <c r="EM163" i="14"/>
  <c r="CA163" i="14"/>
  <c r="EL163" i="14"/>
  <c r="BZ163" i="14"/>
  <c r="N163" i="14"/>
  <c r="CG163" i="14"/>
  <c r="U163" i="14"/>
  <c r="CF163" i="14"/>
  <c r="T163" i="14"/>
  <c r="CE163" i="14"/>
  <c r="S163" i="14"/>
  <c r="CD163" i="14"/>
  <c r="R163" i="14"/>
  <c r="CC163" i="14"/>
  <c r="Q163" i="14"/>
  <c r="CB163" i="14"/>
  <c r="CN163" i="14"/>
  <c r="P163" i="14"/>
  <c r="AB163" i="14"/>
  <c r="CI163" i="14"/>
  <c r="CM163" i="14"/>
  <c r="W163" i="14"/>
  <c r="AA163" i="14"/>
  <c r="CH163" i="14"/>
  <c r="CL163" i="14"/>
  <c r="V163" i="14"/>
  <c r="Z163" i="14"/>
  <c r="AC163" i="14"/>
  <c r="Y163" i="14"/>
  <c r="CO163" i="14"/>
  <c r="CK163" i="14"/>
  <c r="EL318" i="14"/>
  <c r="BZ318" i="14"/>
  <c r="N318" i="14"/>
  <c r="CG318" i="14"/>
  <c r="U318" i="14"/>
  <c r="CF318" i="14"/>
  <c r="T318" i="14"/>
  <c r="CE318" i="14"/>
  <c r="S318" i="14"/>
  <c r="CD318" i="14"/>
  <c r="R318" i="14"/>
  <c r="CC318" i="14"/>
  <c r="Q318" i="14"/>
  <c r="CI318" i="14"/>
  <c r="W318" i="14"/>
  <c r="BL318" i="14"/>
  <c r="AN318" i="14"/>
  <c r="ED318" i="14"/>
  <c r="BR318" i="14"/>
  <c r="EK318" i="14"/>
  <c r="BY318" i="14"/>
  <c r="EJ318" i="14"/>
  <c r="BX318" i="14"/>
  <c r="EI318" i="14"/>
  <c r="BW318" i="14"/>
  <c r="EH318" i="14"/>
  <c r="BV318" i="14"/>
  <c r="EG318" i="14"/>
  <c r="BU318" i="14"/>
  <c r="EM318" i="14"/>
  <c r="CA318" i="14"/>
  <c r="CJ318" i="14"/>
  <c r="DP318" i="14"/>
  <c r="DV318" i="14"/>
  <c r="BJ318" i="14"/>
  <c r="EC318" i="14"/>
  <c r="BQ318" i="14"/>
  <c r="EB318" i="14"/>
  <c r="BP318" i="14"/>
  <c r="EA318" i="14"/>
  <c r="BO318" i="14"/>
  <c r="DZ318" i="14"/>
  <c r="BN318" i="14"/>
  <c r="DY318" i="14"/>
  <c r="BM318" i="14"/>
  <c r="EE318" i="14"/>
  <c r="BS318" i="14"/>
  <c r="X318" i="14"/>
  <c r="BD318" i="14"/>
  <c r="DN318" i="14"/>
  <c r="BB318" i="14"/>
  <c r="DU318" i="14"/>
  <c r="BI318" i="14"/>
  <c r="DT318" i="14"/>
  <c r="BH318" i="14"/>
  <c r="DS318" i="14"/>
  <c r="BG318" i="14"/>
  <c r="DR318" i="14"/>
  <c r="BF318" i="14"/>
  <c r="DQ318" i="14"/>
  <c r="BE318" i="14"/>
  <c r="DW318" i="14"/>
  <c r="BK318" i="14"/>
  <c r="CB318" i="14"/>
  <c r="DH318" i="14"/>
  <c r="DF318" i="14"/>
  <c r="AT318" i="14"/>
  <c r="DM318" i="14"/>
  <c r="BA318" i="14"/>
  <c r="DL318" i="14"/>
  <c r="AZ318" i="14"/>
  <c r="DK318" i="14"/>
  <c r="AY318" i="14"/>
  <c r="DJ318" i="14"/>
  <c r="AX318" i="14"/>
  <c r="DI318" i="14"/>
  <c r="AW318" i="14"/>
  <c r="DO318" i="14"/>
  <c r="BC318" i="14"/>
  <c r="P318" i="14"/>
  <c r="AV318" i="14"/>
  <c r="CX318" i="14"/>
  <c r="AL318" i="14"/>
  <c r="DE318" i="14"/>
  <c r="AS318" i="14"/>
  <c r="DD318" i="14"/>
  <c r="AR318" i="14"/>
  <c r="DC318" i="14"/>
  <c r="AQ318" i="14"/>
  <c r="DB318" i="14"/>
  <c r="AP318" i="14"/>
  <c r="DA318" i="14"/>
  <c r="AO318" i="14"/>
  <c r="DG318" i="14"/>
  <c r="AU318" i="14"/>
  <c r="EF318" i="14"/>
  <c r="CR318" i="14"/>
  <c r="CH318" i="14"/>
  <c r="V318" i="14"/>
  <c r="CO318" i="14"/>
  <c r="AC318" i="14"/>
  <c r="CN318" i="14"/>
  <c r="AB318" i="14"/>
  <c r="CM318" i="14"/>
  <c r="AA318" i="14"/>
  <c r="CL318" i="14"/>
  <c r="Z318" i="14"/>
  <c r="CK318" i="14"/>
  <c r="Y318" i="14"/>
  <c r="CQ318" i="14"/>
  <c r="AE318" i="14"/>
  <c r="DX318" i="14"/>
  <c r="CZ318" i="14"/>
  <c r="AK318" i="14"/>
  <c r="AG318" i="14"/>
  <c r="CV318" i="14"/>
  <c r="CY318" i="14"/>
  <c r="AJ318" i="14"/>
  <c r="AM318" i="14"/>
  <c r="CU318" i="14"/>
  <c r="BT318" i="14"/>
  <c r="AI318" i="14"/>
  <c r="AF318" i="14"/>
  <c r="CP318" i="14"/>
  <c r="CT318" i="14"/>
  <c r="AD318" i="14"/>
  <c r="AH318" i="14"/>
  <c r="CW318" i="14"/>
  <c r="CS318" i="14"/>
  <c r="DR313" i="14"/>
  <c r="BF313" i="14"/>
  <c r="DQ313" i="14"/>
  <c r="DJ313" i="14"/>
  <c r="AP313" i="14"/>
  <c r="CS313" i="14"/>
  <c r="AG313" i="14"/>
  <c r="CR313" i="14"/>
  <c r="AF313" i="14"/>
  <c r="CY313" i="14"/>
  <c r="AM313" i="14"/>
  <c r="CX313" i="14"/>
  <c r="AL313" i="14"/>
  <c r="DE313" i="14"/>
  <c r="AS313" i="14"/>
  <c r="DC313" i="14"/>
  <c r="AQ313" i="14"/>
  <c r="CN313" i="14"/>
  <c r="DL313" i="14"/>
  <c r="DB313" i="14"/>
  <c r="AH313" i="14"/>
  <c r="CK313" i="14"/>
  <c r="Y313" i="14"/>
  <c r="CJ313" i="14"/>
  <c r="X313" i="14"/>
  <c r="CQ313" i="14"/>
  <c r="AE313" i="14"/>
  <c r="CP313" i="14"/>
  <c r="AD313" i="14"/>
  <c r="CW313" i="14"/>
  <c r="AK313" i="14"/>
  <c r="CU313" i="14"/>
  <c r="AI313" i="14"/>
  <c r="AB313" i="14"/>
  <c r="AZ313" i="14"/>
  <c r="CT313" i="14"/>
  <c r="Z313" i="14"/>
  <c r="CC313" i="14"/>
  <c r="Q313" i="14"/>
  <c r="CB313" i="14"/>
  <c r="P313" i="14"/>
  <c r="CI313" i="14"/>
  <c r="W313" i="14"/>
  <c r="CH313" i="14"/>
  <c r="V313" i="14"/>
  <c r="CO313" i="14"/>
  <c r="AC313" i="14"/>
  <c r="CM313" i="14"/>
  <c r="AA313" i="14"/>
  <c r="CF313" i="14"/>
  <c r="DT313" i="14"/>
  <c r="CL313" i="14"/>
  <c r="R313" i="14"/>
  <c r="BU313" i="14"/>
  <c r="EF313" i="14"/>
  <c r="BT313" i="14"/>
  <c r="EM313" i="14"/>
  <c r="CA313" i="14"/>
  <c r="EL313" i="14"/>
  <c r="BZ313" i="14"/>
  <c r="N313" i="14"/>
  <c r="CG313" i="14"/>
  <c r="U313" i="14"/>
  <c r="CE313" i="14"/>
  <c r="S313" i="14"/>
  <c r="T313" i="14"/>
  <c r="BH313" i="14"/>
  <c r="CD313" i="14"/>
  <c r="EG313" i="14"/>
  <c r="BM313" i="14"/>
  <c r="DX313" i="14"/>
  <c r="BL313" i="14"/>
  <c r="EE313" i="14"/>
  <c r="BS313" i="14"/>
  <c r="ED313" i="14"/>
  <c r="BR313" i="14"/>
  <c r="EK313" i="14"/>
  <c r="BY313" i="14"/>
  <c r="EI313" i="14"/>
  <c r="BW313" i="14"/>
  <c r="DD313" i="14"/>
  <c r="EJ313" i="14"/>
  <c r="BV313" i="14"/>
  <c r="DY313" i="14"/>
  <c r="BE313" i="14"/>
  <c r="DP313" i="14"/>
  <c r="BD313" i="14"/>
  <c r="DW313" i="14"/>
  <c r="BK313" i="14"/>
  <c r="DV313" i="14"/>
  <c r="BJ313" i="14"/>
  <c r="EC313" i="14"/>
  <c r="BQ313" i="14"/>
  <c r="EA313" i="14"/>
  <c r="BO313" i="14"/>
  <c r="AR313" i="14"/>
  <c r="BX313" i="14"/>
  <c r="EH313" i="14"/>
  <c r="BN313" i="14"/>
  <c r="DI313" i="14"/>
  <c r="AW313" i="14"/>
  <c r="DH313" i="14"/>
  <c r="AV313" i="14"/>
  <c r="DO313" i="14"/>
  <c r="BC313" i="14"/>
  <c r="DN313" i="14"/>
  <c r="BB313" i="14"/>
  <c r="DU313" i="14"/>
  <c r="BI313" i="14"/>
  <c r="DS313" i="14"/>
  <c r="BG313" i="14"/>
  <c r="CV313" i="14"/>
  <c r="EB313" i="14"/>
  <c r="DZ313" i="14"/>
  <c r="DF313" i="14"/>
  <c r="AX313" i="14"/>
  <c r="AT313" i="14"/>
  <c r="DA313" i="14"/>
  <c r="DM313" i="14"/>
  <c r="AO313" i="14"/>
  <c r="BA313" i="14"/>
  <c r="CZ313" i="14"/>
  <c r="DK313" i="14"/>
  <c r="AN313" i="14"/>
  <c r="AY313" i="14"/>
  <c r="DG313" i="14"/>
  <c r="AJ313" i="14"/>
  <c r="BP313" i="14"/>
  <c r="AU313" i="14"/>
  <c r="EB218" i="14"/>
  <c r="BP218" i="14"/>
  <c r="EA218" i="14"/>
  <c r="BO218" i="14"/>
  <c r="DZ218" i="14"/>
  <c r="BN218" i="14"/>
  <c r="DY218" i="14"/>
  <c r="BM218" i="14"/>
  <c r="DX218" i="14"/>
  <c r="BL218" i="14"/>
  <c r="EE218" i="14"/>
  <c r="BS218" i="14"/>
  <c r="ED218" i="14"/>
  <c r="BR218" i="14"/>
  <c r="EK218" i="14"/>
  <c r="BY218" i="14"/>
  <c r="DT218" i="14"/>
  <c r="BH218" i="14"/>
  <c r="DS218" i="14"/>
  <c r="BG218" i="14"/>
  <c r="DR218" i="14"/>
  <c r="BF218" i="14"/>
  <c r="DQ218" i="14"/>
  <c r="BE218" i="14"/>
  <c r="DP218" i="14"/>
  <c r="BD218" i="14"/>
  <c r="DW218" i="14"/>
  <c r="BK218" i="14"/>
  <c r="DV218" i="14"/>
  <c r="BJ218" i="14"/>
  <c r="EC218" i="14"/>
  <c r="BQ218" i="14"/>
  <c r="DL218" i="14"/>
  <c r="AZ218" i="14"/>
  <c r="DK218" i="14"/>
  <c r="AY218" i="14"/>
  <c r="DJ218" i="14"/>
  <c r="AX218" i="14"/>
  <c r="DI218" i="14"/>
  <c r="AW218" i="14"/>
  <c r="DH218" i="14"/>
  <c r="AV218" i="14"/>
  <c r="DO218" i="14"/>
  <c r="BC218" i="14"/>
  <c r="DN218" i="14"/>
  <c r="BB218" i="14"/>
  <c r="DU218" i="14"/>
  <c r="BI218" i="14"/>
  <c r="DD218" i="14"/>
  <c r="AR218" i="14"/>
  <c r="DC218" i="14"/>
  <c r="AQ218" i="14"/>
  <c r="DB218" i="14"/>
  <c r="AP218" i="14"/>
  <c r="DA218" i="14"/>
  <c r="AO218" i="14"/>
  <c r="CZ218" i="14"/>
  <c r="AN218" i="14"/>
  <c r="DG218" i="14"/>
  <c r="AU218" i="14"/>
  <c r="DF218" i="14"/>
  <c r="AT218" i="14"/>
  <c r="DM218" i="14"/>
  <c r="BA218" i="14"/>
  <c r="CV218" i="14"/>
  <c r="AJ218" i="14"/>
  <c r="CU218" i="14"/>
  <c r="AI218" i="14"/>
  <c r="CT218" i="14"/>
  <c r="AH218" i="14"/>
  <c r="CS218" i="14"/>
  <c r="AG218" i="14"/>
  <c r="CR218" i="14"/>
  <c r="AF218" i="14"/>
  <c r="CY218" i="14"/>
  <c r="AM218" i="14"/>
  <c r="CX218" i="14"/>
  <c r="AL218" i="14"/>
  <c r="DE218" i="14"/>
  <c r="AS218" i="14"/>
  <c r="CN218" i="14"/>
  <c r="AB218" i="14"/>
  <c r="CM218" i="14"/>
  <c r="AA218" i="14"/>
  <c r="CL218" i="14"/>
  <c r="Z218" i="14"/>
  <c r="CK218" i="14"/>
  <c r="Y218" i="14"/>
  <c r="CJ218" i="14"/>
  <c r="X218" i="14"/>
  <c r="CQ218" i="14"/>
  <c r="AE218" i="14"/>
  <c r="CP218" i="14"/>
  <c r="AD218" i="14"/>
  <c r="CW218" i="14"/>
  <c r="AK218" i="14"/>
  <c r="CF218" i="14"/>
  <c r="T218" i="14"/>
  <c r="CE218" i="14"/>
  <c r="S218" i="14"/>
  <c r="CD218" i="14"/>
  <c r="R218" i="14"/>
  <c r="CC218" i="14"/>
  <c r="Q218" i="14"/>
  <c r="CB218" i="14"/>
  <c r="P218" i="14"/>
  <c r="CI218" i="14"/>
  <c r="W218" i="14"/>
  <c r="CH218" i="14"/>
  <c r="V218" i="14"/>
  <c r="CO218" i="14"/>
  <c r="AC218" i="14"/>
  <c r="EJ218" i="14"/>
  <c r="EF218" i="14"/>
  <c r="U218" i="14"/>
  <c r="BX218" i="14"/>
  <c r="BT218" i="14"/>
  <c r="EI218" i="14"/>
  <c r="EM218" i="14"/>
  <c r="BW218" i="14"/>
  <c r="CA218" i="14"/>
  <c r="EH218" i="14"/>
  <c r="EL218" i="14"/>
  <c r="BV218" i="14"/>
  <c r="BZ218" i="14"/>
  <c r="EG218" i="14"/>
  <c r="N218" i="14"/>
  <c r="BU218" i="14"/>
  <c r="CG218" i="14"/>
  <c r="CD114" i="14"/>
  <c r="R114" i="14"/>
  <c r="CC114" i="14"/>
  <c r="Q114" i="14"/>
  <c r="CB114" i="14"/>
  <c r="P114" i="14"/>
  <c r="CI114" i="14"/>
  <c r="W114" i="14"/>
  <c r="CH114" i="14"/>
  <c r="V114" i="14"/>
  <c r="CO114" i="14"/>
  <c r="AC114" i="14"/>
  <c r="CN114" i="14"/>
  <c r="AB114" i="14"/>
  <c r="CM114" i="14"/>
  <c r="AA114" i="14"/>
  <c r="EH114" i="14"/>
  <c r="BV114" i="14"/>
  <c r="EG114" i="14"/>
  <c r="BU114" i="14"/>
  <c r="EF114" i="14"/>
  <c r="BT114" i="14"/>
  <c r="EM114" i="14"/>
  <c r="CA114" i="14"/>
  <c r="EL114" i="14"/>
  <c r="BZ114" i="14"/>
  <c r="N114" i="14"/>
  <c r="CG114" i="14"/>
  <c r="U114" i="14"/>
  <c r="CF114" i="14"/>
  <c r="T114" i="14"/>
  <c r="CE114" i="14"/>
  <c r="S114" i="14"/>
  <c r="DZ114" i="14"/>
  <c r="BN114" i="14"/>
  <c r="DY114" i="14"/>
  <c r="BM114" i="14"/>
  <c r="DX114" i="14"/>
  <c r="BL114" i="14"/>
  <c r="EE114" i="14"/>
  <c r="BS114" i="14"/>
  <c r="ED114" i="14"/>
  <c r="BR114" i="14"/>
  <c r="EK114" i="14"/>
  <c r="BY114" i="14"/>
  <c r="EJ114" i="14"/>
  <c r="BX114" i="14"/>
  <c r="EI114" i="14"/>
  <c r="BW114" i="14"/>
  <c r="DR114" i="14"/>
  <c r="BF114" i="14"/>
  <c r="DQ114" i="14"/>
  <c r="BE114" i="14"/>
  <c r="DP114" i="14"/>
  <c r="BD114" i="14"/>
  <c r="DW114" i="14"/>
  <c r="BK114" i="14"/>
  <c r="DV114" i="14"/>
  <c r="BJ114" i="14"/>
  <c r="EC114" i="14"/>
  <c r="BQ114" i="14"/>
  <c r="EB114" i="14"/>
  <c r="BP114" i="14"/>
  <c r="EA114" i="14"/>
  <c r="BO114" i="14"/>
  <c r="DJ114" i="14"/>
  <c r="AX114" i="14"/>
  <c r="DI114" i="14"/>
  <c r="AW114" i="14"/>
  <c r="DH114" i="14"/>
  <c r="AV114" i="14"/>
  <c r="DO114" i="14"/>
  <c r="BC114" i="14"/>
  <c r="DN114" i="14"/>
  <c r="BB114" i="14"/>
  <c r="DU114" i="14"/>
  <c r="BI114" i="14"/>
  <c r="DT114" i="14"/>
  <c r="BH114" i="14"/>
  <c r="DS114" i="14"/>
  <c r="BG114" i="14"/>
  <c r="DB114" i="14"/>
  <c r="AP114" i="14"/>
  <c r="DA114" i="14"/>
  <c r="AO114" i="14"/>
  <c r="CZ114" i="14"/>
  <c r="AN114" i="14"/>
  <c r="DG114" i="14"/>
  <c r="AU114" i="14"/>
  <c r="DF114" i="14"/>
  <c r="AT114" i="14"/>
  <c r="DM114" i="14"/>
  <c r="BA114" i="14"/>
  <c r="DL114" i="14"/>
  <c r="AZ114" i="14"/>
  <c r="DK114" i="14"/>
  <c r="AY114" i="14"/>
  <c r="CT114" i="14"/>
  <c r="AH114" i="14"/>
  <c r="CS114" i="14"/>
  <c r="AG114" i="14"/>
  <c r="CR114" i="14"/>
  <c r="AF114" i="14"/>
  <c r="CY114" i="14"/>
  <c r="AM114" i="14"/>
  <c r="CX114" i="14"/>
  <c r="AL114" i="14"/>
  <c r="DE114" i="14"/>
  <c r="AS114" i="14"/>
  <c r="DD114" i="14"/>
  <c r="AR114" i="14"/>
  <c r="DC114" i="14"/>
  <c r="AQ114" i="14"/>
  <c r="CQ114" i="14"/>
  <c r="CU114" i="14"/>
  <c r="AE114" i="14"/>
  <c r="AI114" i="14"/>
  <c r="CL114" i="14"/>
  <c r="CP114" i="14"/>
  <c r="Z114" i="14"/>
  <c r="AD114" i="14"/>
  <c r="CK114" i="14"/>
  <c r="CW114" i="14"/>
  <c r="Y114" i="14"/>
  <c r="AK114" i="14"/>
  <c r="CJ114" i="14"/>
  <c r="CV114" i="14"/>
  <c r="X114" i="14"/>
  <c r="AJ114" i="14"/>
  <c r="CD128" i="14"/>
  <c r="R128" i="14"/>
  <c r="CC128" i="14"/>
  <c r="Q128" i="14"/>
  <c r="CB128" i="14"/>
  <c r="P128" i="14"/>
  <c r="CI128" i="14"/>
  <c r="W128" i="14"/>
  <c r="DZ128" i="14"/>
  <c r="BN128" i="14"/>
  <c r="DY128" i="14"/>
  <c r="BM128" i="14"/>
  <c r="DX128" i="14"/>
  <c r="BL128" i="14"/>
  <c r="EE128" i="14"/>
  <c r="BS128" i="14"/>
  <c r="ED128" i="14"/>
  <c r="BR128" i="14"/>
  <c r="EK128" i="14"/>
  <c r="BY128" i="14"/>
  <c r="EJ128" i="14"/>
  <c r="BX128" i="14"/>
  <c r="EI128" i="14"/>
  <c r="BW128" i="14"/>
  <c r="DR128" i="14"/>
  <c r="BF128" i="14"/>
  <c r="DQ128" i="14"/>
  <c r="BE128" i="14"/>
  <c r="DP128" i="14"/>
  <c r="BD128" i="14"/>
  <c r="DW128" i="14"/>
  <c r="BK128" i="14"/>
  <c r="DV128" i="14"/>
  <c r="DJ128" i="14"/>
  <c r="AX128" i="14"/>
  <c r="DI128" i="14"/>
  <c r="AW128" i="14"/>
  <c r="DH128" i="14"/>
  <c r="AV128" i="14"/>
  <c r="DO128" i="14"/>
  <c r="BC128" i="14"/>
  <c r="DN128" i="14"/>
  <c r="BB128" i="14"/>
  <c r="DB128" i="14"/>
  <c r="DA128" i="14"/>
  <c r="CZ128" i="14"/>
  <c r="DG128" i="14"/>
  <c r="DF128" i="14"/>
  <c r="AD128" i="14"/>
  <c r="CO128" i="14"/>
  <c r="U128" i="14"/>
  <c r="BP128" i="14"/>
  <c r="DS128" i="14"/>
  <c r="AY128" i="14"/>
  <c r="CT128" i="14"/>
  <c r="CS128" i="14"/>
  <c r="CR128" i="14"/>
  <c r="CY128" i="14"/>
  <c r="CX128" i="14"/>
  <c r="V128" i="14"/>
  <c r="CG128" i="14"/>
  <c r="EB128" i="14"/>
  <c r="BH128" i="14"/>
  <c r="DK128" i="14"/>
  <c r="AQ128" i="14"/>
  <c r="CL128" i="14"/>
  <c r="CK128" i="14"/>
  <c r="CJ128" i="14"/>
  <c r="CQ128" i="14"/>
  <c r="CP128" i="14"/>
  <c r="N128" i="14"/>
  <c r="BQ128" i="14"/>
  <c r="DT128" i="14"/>
  <c r="AZ128" i="14"/>
  <c r="DC128" i="14"/>
  <c r="AI128" i="14"/>
  <c r="BV128" i="14"/>
  <c r="BU128" i="14"/>
  <c r="BT128" i="14"/>
  <c r="CA128" i="14"/>
  <c r="CH128" i="14"/>
  <c r="EC128" i="14"/>
  <c r="BI128" i="14"/>
  <c r="DL128" i="14"/>
  <c r="AR128" i="14"/>
  <c r="CU128" i="14"/>
  <c r="AA128" i="14"/>
  <c r="AP128" i="14"/>
  <c r="AO128" i="14"/>
  <c r="AN128" i="14"/>
  <c r="AU128" i="14"/>
  <c r="BZ128" i="14"/>
  <c r="DU128" i="14"/>
  <c r="BA128" i="14"/>
  <c r="DD128" i="14"/>
  <c r="AJ128" i="14"/>
  <c r="CM128" i="14"/>
  <c r="S128" i="14"/>
  <c r="AH128" i="14"/>
  <c r="AG128" i="14"/>
  <c r="AF128" i="14"/>
  <c r="AM128" i="14"/>
  <c r="BJ128" i="14"/>
  <c r="DM128" i="14"/>
  <c r="AS128" i="14"/>
  <c r="CV128" i="14"/>
  <c r="AB128" i="14"/>
  <c r="CE128" i="14"/>
  <c r="Z128" i="14"/>
  <c r="Y128" i="14"/>
  <c r="X128" i="14"/>
  <c r="AE128" i="14"/>
  <c r="AT128" i="14"/>
  <c r="DE128" i="14"/>
  <c r="AK128" i="14"/>
  <c r="CN128" i="14"/>
  <c r="T128" i="14"/>
  <c r="BO128" i="14"/>
  <c r="CW128" i="14"/>
  <c r="AC128" i="14"/>
  <c r="EH128" i="14"/>
  <c r="CF128" i="14"/>
  <c r="EG128" i="14"/>
  <c r="EA128" i="14"/>
  <c r="EF128" i="14"/>
  <c r="BG128" i="14"/>
  <c r="EM128" i="14"/>
  <c r="AL128" i="14"/>
  <c r="EL128" i="14"/>
  <c r="DH167" i="14"/>
  <c r="AV167" i="14"/>
  <c r="DO167" i="14"/>
  <c r="BC167" i="14"/>
  <c r="DN167" i="14"/>
  <c r="BB167" i="14"/>
  <c r="DU167" i="14"/>
  <c r="BI167" i="14"/>
  <c r="DT167" i="14"/>
  <c r="BH167" i="14"/>
  <c r="DS167" i="14"/>
  <c r="BG167" i="14"/>
  <c r="DR167" i="14"/>
  <c r="BF167" i="14"/>
  <c r="DQ167" i="14"/>
  <c r="BE167" i="14"/>
  <c r="CZ167" i="14"/>
  <c r="AN167" i="14"/>
  <c r="DG167" i="14"/>
  <c r="AU167" i="14"/>
  <c r="DF167" i="14"/>
  <c r="AT167" i="14"/>
  <c r="DM167" i="14"/>
  <c r="BA167" i="14"/>
  <c r="DL167" i="14"/>
  <c r="AZ167" i="14"/>
  <c r="DK167" i="14"/>
  <c r="AY167" i="14"/>
  <c r="DJ167" i="14"/>
  <c r="AX167" i="14"/>
  <c r="DI167" i="14"/>
  <c r="AW167" i="14"/>
  <c r="CR167" i="14"/>
  <c r="AF167" i="14"/>
  <c r="CY167" i="14"/>
  <c r="AM167" i="14"/>
  <c r="CX167" i="14"/>
  <c r="AL167" i="14"/>
  <c r="DE167" i="14"/>
  <c r="AS167" i="14"/>
  <c r="DD167" i="14"/>
  <c r="AR167" i="14"/>
  <c r="DC167" i="14"/>
  <c r="AQ167" i="14"/>
  <c r="DB167" i="14"/>
  <c r="AP167" i="14"/>
  <c r="DA167" i="14"/>
  <c r="AO167" i="14"/>
  <c r="CJ167" i="14"/>
  <c r="X167" i="14"/>
  <c r="CQ167" i="14"/>
  <c r="AE167" i="14"/>
  <c r="CP167" i="14"/>
  <c r="AD167" i="14"/>
  <c r="CW167" i="14"/>
  <c r="AK167" i="14"/>
  <c r="CV167" i="14"/>
  <c r="AJ167" i="14"/>
  <c r="CU167" i="14"/>
  <c r="AI167" i="14"/>
  <c r="CT167" i="14"/>
  <c r="AH167" i="14"/>
  <c r="CS167" i="14"/>
  <c r="AG167" i="14"/>
  <c r="CB167" i="14"/>
  <c r="P167" i="14"/>
  <c r="CI167" i="14"/>
  <c r="W167" i="14"/>
  <c r="CH167" i="14"/>
  <c r="V167" i="14"/>
  <c r="CO167" i="14"/>
  <c r="AC167" i="14"/>
  <c r="CN167" i="14"/>
  <c r="AB167" i="14"/>
  <c r="CM167" i="14"/>
  <c r="AA167" i="14"/>
  <c r="CL167" i="14"/>
  <c r="Z167" i="14"/>
  <c r="CK167" i="14"/>
  <c r="Y167" i="14"/>
  <c r="DP167" i="14"/>
  <c r="BD167" i="14"/>
  <c r="DW167" i="14"/>
  <c r="BK167" i="14"/>
  <c r="DV167" i="14"/>
  <c r="BJ167" i="14"/>
  <c r="EC167" i="14"/>
  <c r="BQ167" i="14"/>
  <c r="EB167" i="14"/>
  <c r="BP167" i="14"/>
  <c r="EA167" i="14"/>
  <c r="BO167" i="14"/>
  <c r="DZ167" i="14"/>
  <c r="BN167" i="14"/>
  <c r="DY167" i="14"/>
  <c r="BM167" i="14"/>
  <c r="CA167" i="14"/>
  <c r="CG167" i="14"/>
  <c r="CE167" i="14"/>
  <c r="CC167" i="14"/>
  <c r="BS167" i="14"/>
  <c r="BY167" i="14"/>
  <c r="BW167" i="14"/>
  <c r="BU167" i="14"/>
  <c r="EF167" i="14"/>
  <c r="EL167" i="14"/>
  <c r="U167" i="14"/>
  <c r="S167" i="14"/>
  <c r="Q167" i="14"/>
  <c r="DX167" i="14"/>
  <c r="ED167" i="14"/>
  <c r="EJ167" i="14"/>
  <c r="EH167" i="14"/>
  <c r="BT167" i="14"/>
  <c r="BZ167" i="14"/>
  <c r="CF167" i="14"/>
  <c r="CD167" i="14"/>
  <c r="BL167" i="14"/>
  <c r="BR167" i="14"/>
  <c r="BX167" i="14"/>
  <c r="BV167" i="14"/>
  <c r="EE167" i="14"/>
  <c r="N167" i="14"/>
  <c r="EK167" i="14"/>
  <c r="T167" i="14"/>
  <c r="EI167" i="14"/>
  <c r="R167" i="14"/>
  <c r="EM167" i="14"/>
  <c r="EG167" i="14"/>
  <c r="DC283" i="14"/>
  <c r="AQ283" i="14"/>
  <c r="DB283" i="14"/>
  <c r="AP283" i="14"/>
  <c r="DA283" i="14"/>
  <c r="AO283" i="14"/>
  <c r="CZ283" i="14"/>
  <c r="AN283" i="14"/>
  <c r="DG283" i="14"/>
  <c r="AU283" i="14"/>
  <c r="DF283" i="14"/>
  <c r="AT283" i="14"/>
  <c r="DL283" i="14"/>
  <c r="AZ283" i="14"/>
  <c r="AK283" i="14"/>
  <c r="BQ283" i="14"/>
  <c r="CU283" i="14"/>
  <c r="AI283" i="14"/>
  <c r="CT283" i="14"/>
  <c r="AH283" i="14"/>
  <c r="CS283" i="14"/>
  <c r="AG283" i="14"/>
  <c r="CR283" i="14"/>
  <c r="AF283" i="14"/>
  <c r="CY283" i="14"/>
  <c r="AM283" i="14"/>
  <c r="CX283" i="14"/>
  <c r="AL283" i="14"/>
  <c r="DD283" i="14"/>
  <c r="AR283" i="14"/>
  <c r="CO283" i="14"/>
  <c r="DU283" i="14"/>
  <c r="CM283" i="14"/>
  <c r="AA283" i="14"/>
  <c r="CL283" i="14"/>
  <c r="Z283" i="14"/>
  <c r="CK283" i="14"/>
  <c r="Y283" i="14"/>
  <c r="CJ283" i="14"/>
  <c r="X283" i="14"/>
  <c r="CQ283" i="14"/>
  <c r="AE283" i="14"/>
  <c r="CP283" i="14"/>
  <c r="AD283" i="14"/>
  <c r="CV283" i="14"/>
  <c r="AJ283" i="14"/>
  <c r="AC283" i="14"/>
  <c r="BI283" i="14"/>
  <c r="CE283" i="14"/>
  <c r="S283" i="14"/>
  <c r="CD283" i="14"/>
  <c r="R283" i="14"/>
  <c r="CC283" i="14"/>
  <c r="Q283" i="14"/>
  <c r="CB283" i="14"/>
  <c r="P283" i="14"/>
  <c r="CI283" i="14"/>
  <c r="W283" i="14"/>
  <c r="CH283" i="14"/>
  <c r="V283" i="14"/>
  <c r="CN283" i="14"/>
  <c r="AB283" i="14"/>
  <c r="CG283" i="14"/>
  <c r="DM283" i="14"/>
  <c r="EI283" i="14"/>
  <c r="BW283" i="14"/>
  <c r="EH283" i="14"/>
  <c r="BV283" i="14"/>
  <c r="EG283" i="14"/>
  <c r="BU283" i="14"/>
  <c r="EF283" i="14"/>
  <c r="BT283" i="14"/>
  <c r="EM283" i="14"/>
  <c r="CA283" i="14"/>
  <c r="EL283" i="14"/>
  <c r="BZ283" i="14"/>
  <c r="N283" i="14"/>
  <c r="CF283" i="14"/>
  <c r="T283" i="14"/>
  <c r="U283" i="14"/>
  <c r="BA283" i="14"/>
  <c r="EA283" i="14"/>
  <c r="BO283" i="14"/>
  <c r="DZ283" i="14"/>
  <c r="BN283" i="14"/>
  <c r="DY283" i="14"/>
  <c r="BM283" i="14"/>
  <c r="DX283" i="14"/>
  <c r="BL283" i="14"/>
  <c r="EE283" i="14"/>
  <c r="BS283" i="14"/>
  <c r="ED283" i="14"/>
  <c r="BR283" i="14"/>
  <c r="EJ283" i="14"/>
  <c r="BX283" i="14"/>
  <c r="DE283" i="14"/>
  <c r="EK283" i="14"/>
  <c r="AY283" i="14"/>
  <c r="AW283" i="14"/>
  <c r="BC283" i="14"/>
  <c r="BH283" i="14"/>
  <c r="DR283" i="14"/>
  <c r="DP283" i="14"/>
  <c r="DV283" i="14"/>
  <c r="AS283" i="14"/>
  <c r="DJ283" i="14"/>
  <c r="DH283" i="14"/>
  <c r="DN283" i="14"/>
  <c r="CW283" i="14"/>
  <c r="BF283" i="14"/>
  <c r="BD283" i="14"/>
  <c r="BJ283" i="14"/>
  <c r="BY283" i="14"/>
  <c r="AX283" i="14"/>
  <c r="AV283" i="14"/>
  <c r="BB283" i="14"/>
  <c r="EC283" i="14"/>
  <c r="DS283" i="14"/>
  <c r="DQ283" i="14"/>
  <c r="DW283" i="14"/>
  <c r="EB283" i="14"/>
  <c r="BG283" i="14"/>
  <c r="BE283" i="14"/>
  <c r="BK283" i="14"/>
  <c r="BP283" i="14"/>
  <c r="DK283" i="14"/>
  <c r="DI283" i="14"/>
  <c r="DO283" i="14"/>
  <c r="DT283" i="14"/>
  <c r="DV153" i="14"/>
  <c r="BJ153" i="14"/>
  <c r="EC153" i="14"/>
  <c r="BQ153" i="14"/>
  <c r="EB153" i="14"/>
  <c r="BP153" i="14"/>
  <c r="EA153" i="14"/>
  <c r="BO153" i="14"/>
  <c r="DZ153" i="14"/>
  <c r="BN153" i="14"/>
  <c r="DY153" i="14"/>
  <c r="BM153" i="14"/>
  <c r="DX153" i="14"/>
  <c r="BL153" i="14"/>
  <c r="EE153" i="14"/>
  <c r="BS153" i="14"/>
  <c r="DN153" i="14"/>
  <c r="BB153" i="14"/>
  <c r="DU153" i="14"/>
  <c r="BI153" i="14"/>
  <c r="DT153" i="14"/>
  <c r="BH153" i="14"/>
  <c r="DS153" i="14"/>
  <c r="BG153" i="14"/>
  <c r="DR153" i="14"/>
  <c r="BF153" i="14"/>
  <c r="DQ153" i="14"/>
  <c r="BE153" i="14"/>
  <c r="DP153" i="14"/>
  <c r="BD153" i="14"/>
  <c r="DW153" i="14"/>
  <c r="BK153" i="14"/>
  <c r="CX153" i="14"/>
  <c r="AL153" i="14"/>
  <c r="DE153" i="14"/>
  <c r="AS153" i="14"/>
  <c r="DD153" i="14"/>
  <c r="AR153" i="14"/>
  <c r="DC153" i="14"/>
  <c r="AQ153" i="14"/>
  <c r="DB153" i="14"/>
  <c r="AP153" i="14"/>
  <c r="DA153" i="14"/>
  <c r="AO153" i="14"/>
  <c r="CZ153" i="14"/>
  <c r="ED153" i="14"/>
  <c r="BR153" i="14"/>
  <c r="EK153" i="14"/>
  <c r="BY153" i="14"/>
  <c r="EJ153" i="14"/>
  <c r="BX153" i="14"/>
  <c r="EI153" i="14"/>
  <c r="BW153" i="14"/>
  <c r="EH153" i="14"/>
  <c r="BV153" i="14"/>
  <c r="EG153" i="14"/>
  <c r="BU153" i="14"/>
  <c r="EF153" i="14"/>
  <c r="BT153" i="14"/>
  <c r="EM153" i="14"/>
  <c r="CA153" i="14"/>
  <c r="EL153" i="14"/>
  <c r="N153" i="14"/>
  <c r="U153" i="14"/>
  <c r="T153" i="14"/>
  <c r="S153" i="14"/>
  <c r="R153" i="14"/>
  <c r="Q153" i="14"/>
  <c r="X153" i="14"/>
  <c r="AU153" i="14"/>
  <c r="DF153" i="14"/>
  <c r="DM153" i="14"/>
  <c r="DL153" i="14"/>
  <c r="DK153" i="14"/>
  <c r="DJ153" i="14"/>
  <c r="DI153" i="14"/>
  <c r="DH153" i="14"/>
  <c r="P153" i="14"/>
  <c r="AM153" i="14"/>
  <c r="AD153" i="14"/>
  <c r="AG153" i="14"/>
  <c r="CP153" i="14"/>
  <c r="CW153" i="14"/>
  <c r="CV153" i="14"/>
  <c r="CU153" i="14"/>
  <c r="CT153" i="14"/>
  <c r="CS153" i="14"/>
  <c r="CR153" i="14"/>
  <c r="DO153" i="14"/>
  <c r="AE153" i="14"/>
  <c r="AI153" i="14"/>
  <c r="CH153" i="14"/>
  <c r="CO153" i="14"/>
  <c r="CN153" i="14"/>
  <c r="CM153" i="14"/>
  <c r="CL153" i="14"/>
  <c r="CK153" i="14"/>
  <c r="CJ153" i="14"/>
  <c r="DG153" i="14"/>
  <c r="W153" i="14"/>
  <c r="AJ153" i="14"/>
  <c r="CI153" i="14"/>
  <c r="BZ153" i="14"/>
  <c r="CG153" i="14"/>
  <c r="CF153" i="14"/>
  <c r="CE153" i="14"/>
  <c r="CD153" i="14"/>
  <c r="CC153" i="14"/>
  <c r="CB153" i="14"/>
  <c r="CY153" i="14"/>
  <c r="AK153" i="14"/>
  <c r="AN153" i="14"/>
  <c r="AT153" i="14"/>
  <c r="BA153" i="14"/>
  <c r="AZ153" i="14"/>
  <c r="AY153" i="14"/>
  <c r="AX153" i="14"/>
  <c r="AW153" i="14"/>
  <c r="AV153" i="14"/>
  <c r="CQ153" i="14"/>
  <c r="AH153" i="14"/>
  <c r="V153" i="14"/>
  <c r="AC153" i="14"/>
  <c r="AB153" i="14"/>
  <c r="AA153" i="14"/>
  <c r="Z153" i="14"/>
  <c r="Y153" i="14"/>
  <c r="AF153" i="14"/>
  <c r="BC153" i="14"/>
  <c r="CH310" i="14"/>
  <c r="V310" i="14"/>
  <c r="BZ310" i="14"/>
  <c r="EK310" i="14"/>
  <c r="BY310" i="14"/>
  <c r="EJ310" i="14"/>
  <c r="BX310" i="14"/>
  <c r="EI310" i="14"/>
  <c r="BW310" i="14"/>
  <c r="EH310" i="14"/>
  <c r="BV310" i="14"/>
  <c r="EG310" i="14"/>
  <c r="BU310" i="14"/>
  <c r="EM310" i="14"/>
  <c r="CA310" i="14"/>
  <c r="DP310" i="14"/>
  <c r="CJ310" i="14"/>
  <c r="EL310" i="14"/>
  <c r="BR310" i="14"/>
  <c r="EC310" i="14"/>
  <c r="BQ310" i="14"/>
  <c r="EB310" i="14"/>
  <c r="BP310" i="14"/>
  <c r="EA310" i="14"/>
  <c r="BO310" i="14"/>
  <c r="DZ310" i="14"/>
  <c r="BN310" i="14"/>
  <c r="DY310" i="14"/>
  <c r="BM310" i="14"/>
  <c r="EE310" i="14"/>
  <c r="BS310" i="14"/>
  <c r="BD310" i="14"/>
  <c r="X310" i="14"/>
  <c r="ED310" i="14"/>
  <c r="BJ310" i="14"/>
  <c r="DU310" i="14"/>
  <c r="BI310" i="14"/>
  <c r="DT310" i="14"/>
  <c r="BH310" i="14"/>
  <c r="DS310" i="14"/>
  <c r="BG310" i="14"/>
  <c r="DR310" i="14"/>
  <c r="BF310" i="14"/>
  <c r="DQ310" i="14"/>
  <c r="BE310" i="14"/>
  <c r="DW310" i="14"/>
  <c r="BK310" i="14"/>
  <c r="DH310" i="14"/>
  <c r="CB310" i="14"/>
  <c r="DV310" i="14"/>
  <c r="BB310" i="14"/>
  <c r="DM310" i="14"/>
  <c r="BA310" i="14"/>
  <c r="DL310" i="14"/>
  <c r="AZ310" i="14"/>
  <c r="DK310" i="14"/>
  <c r="AY310" i="14"/>
  <c r="DJ310" i="14"/>
  <c r="AX310" i="14"/>
  <c r="DI310" i="14"/>
  <c r="AW310" i="14"/>
  <c r="DO310" i="14"/>
  <c r="BC310" i="14"/>
  <c r="AV310" i="14"/>
  <c r="P310" i="14"/>
  <c r="DN310" i="14"/>
  <c r="AT310" i="14"/>
  <c r="DE310" i="14"/>
  <c r="AS310" i="14"/>
  <c r="DD310" i="14"/>
  <c r="AR310" i="14"/>
  <c r="DC310" i="14"/>
  <c r="AQ310" i="14"/>
  <c r="DB310" i="14"/>
  <c r="AP310" i="14"/>
  <c r="DA310" i="14"/>
  <c r="AO310" i="14"/>
  <c r="DG310" i="14"/>
  <c r="AU310" i="14"/>
  <c r="CZ310" i="14"/>
  <c r="DX310" i="14"/>
  <c r="DF310" i="14"/>
  <c r="AL310" i="14"/>
  <c r="CW310" i="14"/>
  <c r="AK310" i="14"/>
  <c r="CV310" i="14"/>
  <c r="AJ310" i="14"/>
  <c r="CU310" i="14"/>
  <c r="AI310" i="14"/>
  <c r="CT310" i="14"/>
  <c r="AH310" i="14"/>
  <c r="CS310" i="14"/>
  <c r="AG310" i="14"/>
  <c r="CY310" i="14"/>
  <c r="AM310" i="14"/>
  <c r="AN310" i="14"/>
  <c r="BL310" i="14"/>
  <c r="CP310" i="14"/>
  <c r="N310" i="14"/>
  <c r="CG310" i="14"/>
  <c r="U310" i="14"/>
  <c r="CF310" i="14"/>
  <c r="T310" i="14"/>
  <c r="CE310" i="14"/>
  <c r="S310" i="14"/>
  <c r="CD310" i="14"/>
  <c r="R310" i="14"/>
  <c r="CC310" i="14"/>
  <c r="Q310" i="14"/>
  <c r="CI310" i="14"/>
  <c r="W310" i="14"/>
  <c r="AF310" i="14"/>
  <c r="BT310" i="14"/>
  <c r="CN310" i="14"/>
  <c r="CQ310" i="14"/>
  <c r="AB310" i="14"/>
  <c r="AE310" i="14"/>
  <c r="CM310" i="14"/>
  <c r="CR310" i="14"/>
  <c r="AA310" i="14"/>
  <c r="EF310" i="14"/>
  <c r="CX310" i="14"/>
  <c r="CL310" i="14"/>
  <c r="AD310" i="14"/>
  <c r="Z310" i="14"/>
  <c r="AC310" i="14"/>
  <c r="Y310" i="14"/>
  <c r="CO310" i="14"/>
  <c r="CK310" i="14"/>
  <c r="DT180" i="14"/>
  <c r="BH180" i="14"/>
  <c r="DS180" i="14"/>
  <c r="BG180" i="14"/>
  <c r="DR180" i="14"/>
  <c r="BF180" i="14"/>
  <c r="DQ180" i="14"/>
  <c r="BE180" i="14"/>
  <c r="DP180" i="14"/>
  <c r="BD180" i="14"/>
  <c r="DW180" i="14"/>
  <c r="BK180" i="14"/>
  <c r="DV180" i="14"/>
  <c r="BJ180" i="14"/>
  <c r="EC180" i="14"/>
  <c r="BQ180" i="14"/>
  <c r="DL180" i="14"/>
  <c r="AZ180" i="14"/>
  <c r="DK180" i="14"/>
  <c r="AY180" i="14"/>
  <c r="DJ180" i="14"/>
  <c r="AX180" i="14"/>
  <c r="DI180" i="14"/>
  <c r="AW180" i="14"/>
  <c r="DH180" i="14"/>
  <c r="AV180" i="14"/>
  <c r="DO180" i="14"/>
  <c r="BC180" i="14"/>
  <c r="DN180" i="14"/>
  <c r="BB180" i="14"/>
  <c r="DU180" i="14"/>
  <c r="BI180" i="14"/>
  <c r="DD180" i="14"/>
  <c r="AR180" i="14"/>
  <c r="DC180" i="14"/>
  <c r="AQ180" i="14"/>
  <c r="DB180" i="14"/>
  <c r="AP180" i="14"/>
  <c r="DA180" i="14"/>
  <c r="AO180" i="14"/>
  <c r="CZ180" i="14"/>
  <c r="AN180" i="14"/>
  <c r="DG180" i="14"/>
  <c r="AU180" i="14"/>
  <c r="DF180" i="14"/>
  <c r="AT180" i="14"/>
  <c r="DM180" i="14"/>
  <c r="BA180" i="14"/>
  <c r="CV180" i="14"/>
  <c r="AJ180" i="14"/>
  <c r="CU180" i="14"/>
  <c r="AI180" i="14"/>
  <c r="CT180" i="14"/>
  <c r="AH180" i="14"/>
  <c r="CS180" i="14"/>
  <c r="AG180" i="14"/>
  <c r="CR180" i="14"/>
  <c r="AF180" i="14"/>
  <c r="CY180" i="14"/>
  <c r="AM180" i="14"/>
  <c r="CX180" i="14"/>
  <c r="AL180" i="14"/>
  <c r="DE180" i="14"/>
  <c r="AS180" i="14"/>
  <c r="CN180" i="14"/>
  <c r="AB180" i="14"/>
  <c r="CM180" i="14"/>
  <c r="AA180" i="14"/>
  <c r="CL180" i="14"/>
  <c r="Z180" i="14"/>
  <c r="CK180" i="14"/>
  <c r="Y180" i="14"/>
  <c r="CJ180" i="14"/>
  <c r="X180" i="14"/>
  <c r="CQ180" i="14"/>
  <c r="AE180" i="14"/>
  <c r="CP180" i="14"/>
  <c r="AD180" i="14"/>
  <c r="CW180" i="14"/>
  <c r="AK180" i="14"/>
  <c r="CF180" i="14"/>
  <c r="T180" i="14"/>
  <c r="CE180" i="14"/>
  <c r="S180" i="14"/>
  <c r="CD180" i="14"/>
  <c r="R180" i="14"/>
  <c r="CC180" i="14"/>
  <c r="Q180" i="14"/>
  <c r="CB180" i="14"/>
  <c r="P180" i="14"/>
  <c r="CI180" i="14"/>
  <c r="W180" i="14"/>
  <c r="CH180" i="14"/>
  <c r="V180" i="14"/>
  <c r="CO180" i="14"/>
  <c r="AC180" i="14"/>
  <c r="EJ180" i="14"/>
  <c r="BX180" i="14"/>
  <c r="EI180" i="14"/>
  <c r="BW180" i="14"/>
  <c r="EH180" i="14"/>
  <c r="BV180" i="14"/>
  <c r="EG180" i="14"/>
  <c r="BU180" i="14"/>
  <c r="EF180" i="14"/>
  <c r="BT180" i="14"/>
  <c r="EM180" i="14"/>
  <c r="CA180" i="14"/>
  <c r="EL180" i="14"/>
  <c r="BZ180" i="14"/>
  <c r="N180" i="14"/>
  <c r="CG180" i="14"/>
  <c r="U180" i="14"/>
  <c r="EA180" i="14"/>
  <c r="EE180" i="14"/>
  <c r="BO180" i="14"/>
  <c r="BS180" i="14"/>
  <c r="DZ180" i="14"/>
  <c r="ED180" i="14"/>
  <c r="BN180" i="14"/>
  <c r="BR180" i="14"/>
  <c r="DY180" i="14"/>
  <c r="EK180" i="14"/>
  <c r="BM180" i="14"/>
  <c r="BY180" i="14"/>
  <c r="BP180" i="14"/>
  <c r="BL180" i="14"/>
  <c r="EB180" i="14"/>
  <c r="DX180" i="14"/>
  <c r="DG294" i="14"/>
  <c r="AU294" i="14"/>
  <c r="DF294" i="14"/>
  <c r="AT294" i="14"/>
  <c r="DM294" i="14"/>
  <c r="BA294" i="14"/>
  <c r="DL294" i="14"/>
  <c r="AZ294" i="14"/>
  <c r="DK294" i="14"/>
  <c r="AY294" i="14"/>
  <c r="DJ294" i="14"/>
  <c r="AX294" i="14"/>
  <c r="DH294" i="14"/>
  <c r="AV294" i="14"/>
  <c r="BE294" i="14"/>
  <c r="Y294" i="14"/>
  <c r="CY294" i="14"/>
  <c r="AM294" i="14"/>
  <c r="CX294" i="14"/>
  <c r="AL294" i="14"/>
  <c r="DE294" i="14"/>
  <c r="AS294" i="14"/>
  <c r="DD294" i="14"/>
  <c r="AR294" i="14"/>
  <c r="DC294" i="14"/>
  <c r="AQ294" i="14"/>
  <c r="DB294" i="14"/>
  <c r="AP294" i="14"/>
  <c r="CZ294" i="14"/>
  <c r="AN294" i="14"/>
  <c r="DI294" i="14"/>
  <c r="CC294" i="14"/>
  <c r="CI294" i="14"/>
  <c r="W294" i="14"/>
  <c r="CH294" i="14"/>
  <c r="V294" i="14"/>
  <c r="CO294" i="14"/>
  <c r="AC294" i="14"/>
  <c r="CN294" i="14"/>
  <c r="AB294" i="14"/>
  <c r="CM294" i="14"/>
  <c r="AA294" i="14"/>
  <c r="CL294" i="14"/>
  <c r="Z294" i="14"/>
  <c r="CJ294" i="14"/>
  <c r="X294" i="14"/>
  <c r="DA294" i="14"/>
  <c r="EG294" i="14"/>
  <c r="EM294" i="14"/>
  <c r="CA294" i="14"/>
  <c r="EL294" i="14"/>
  <c r="BZ294" i="14"/>
  <c r="N294" i="14"/>
  <c r="CG294" i="14"/>
  <c r="U294" i="14"/>
  <c r="CF294" i="14"/>
  <c r="T294" i="14"/>
  <c r="CE294" i="14"/>
  <c r="S294" i="14"/>
  <c r="CD294" i="14"/>
  <c r="R294" i="14"/>
  <c r="CB294" i="14"/>
  <c r="P294" i="14"/>
  <c r="AO294" i="14"/>
  <c r="BU294" i="14"/>
  <c r="EE294" i="14"/>
  <c r="BS294" i="14"/>
  <c r="ED294" i="14"/>
  <c r="BR294" i="14"/>
  <c r="EK294" i="14"/>
  <c r="BY294" i="14"/>
  <c r="EJ294" i="14"/>
  <c r="BX294" i="14"/>
  <c r="EI294" i="14"/>
  <c r="BW294" i="14"/>
  <c r="EH294" i="14"/>
  <c r="BV294" i="14"/>
  <c r="EF294" i="14"/>
  <c r="BT294" i="14"/>
  <c r="DY294" i="14"/>
  <c r="CS294" i="14"/>
  <c r="DW294" i="14"/>
  <c r="BK294" i="14"/>
  <c r="DV294" i="14"/>
  <c r="BJ294" i="14"/>
  <c r="EC294" i="14"/>
  <c r="BQ294" i="14"/>
  <c r="EB294" i="14"/>
  <c r="BP294" i="14"/>
  <c r="EA294" i="14"/>
  <c r="BO294" i="14"/>
  <c r="DZ294" i="14"/>
  <c r="BN294" i="14"/>
  <c r="DX294" i="14"/>
  <c r="BL294" i="14"/>
  <c r="BM294" i="14"/>
  <c r="AG294" i="14"/>
  <c r="AE294" i="14"/>
  <c r="AK294" i="14"/>
  <c r="AI294" i="14"/>
  <c r="AF294" i="14"/>
  <c r="DN294" i="14"/>
  <c r="DT294" i="14"/>
  <c r="DR294" i="14"/>
  <c r="DQ294" i="14"/>
  <c r="CP294" i="14"/>
  <c r="CV294" i="14"/>
  <c r="CT294" i="14"/>
  <c r="AW294" i="14"/>
  <c r="BB294" i="14"/>
  <c r="BH294" i="14"/>
  <c r="BF294" i="14"/>
  <c r="CK294" i="14"/>
  <c r="AD294" i="14"/>
  <c r="AJ294" i="14"/>
  <c r="AH294" i="14"/>
  <c r="Q294" i="14"/>
  <c r="DO294" i="14"/>
  <c r="DU294" i="14"/>
  <c r="DS294" i="14"/>
  <c r="DP294" i="14"/>
  <c r="CQ294" i="14"/>
  <c r="CW294" i="14"/>
  <c r="CU294" i="14"/>
  <c r="CR294" i="14"/>
  <c r="BC294" i="14"/>
  <c r="BI294" i="14"/>
  <c r="BG294" i="14"/>
  <c r="BD294" i="14"/>
  <c r="CP119" i="14"/>
  <c r="AD119" i="14"/>
  <c r="CW119" i="14"/>
  <c r="AK119" i="14"/>
  <c r="CV119" i="14"/>
  <c r="AJ119" i="14"/>
  <c r="CU119" i="14"/>
  <c r="AI119" i="14"/>
  <c r="CT119" i="14"/>
  <c r="AH119" i="14"/>
  <c r="CS119" i="14"/>
  <c r="AG119" i="14"/>
  <c r="CR119" i="14"/>
  <c r="AF119" i="14"/>
  <c r="CY119" i="14"/>
  <c r="AM119" i="14"/>
  <c r="CH119" i="14"/>
  <c r="V119" i="14"/>
  <c r="CO119" i="14"/>
  <c r="AC119" i="14"/>
  <c r="CN119" i="14"/>
  <c r="AB119" i="14"/>
  <c r="CM119" i="14"/>
  <c r="AA119" i="14"/>
  <c r="CL119" i="14"/>
  <c r="Z119" i="14"/>
  <c r="CK119" i="14"/>
  <c r="Y119" i="14"/>
  <c r="CJ119" i="14"/>
  <c r="X119" i="14"/>
  <c r="CQ119" i="14"/>
  <c r="AE119" i="14"/>
  <c r="EL119" i="14"/>
  <c r="BZ119" i="14"/>
  <c r="N119" i="14"/>
  <c r="CG119" i="14"/>
  <c r="U119" i="14"/>
  <c r="CF119" i="14"/>
  <c r="T119" i="14"/>
  <c r="CE119" i="14"/>
  <c r="S119" i="14"/>
  <c r="CD119" i="14"/>
  <c r="R119" i="14"/>
  <c r="CC119" i="14"/>
  <c r="Q119" i="14"/>
  <c r="CB119" i="14"/>
  <c r="P119" i="14"/>
  <c r="CI119" i="14"/>
  <c r="W119" i="14"/>
  <c r="ED119" i="14"/>
  <c r="BR119" i="14"/>
  <c r="EK119" i="14"/>
  <c r="BY119" i="14"/>
  <c r="EJ119" i="14"/>
  <c r="BX119" i="14"/>
  <c r="EI119" i="14"/>
  <c r="BW119" i="14"/>
  <c r="EH119" i="14"/>
  <c r="BV119" i="14"/>
  <c r="EG119" i="14"/>
  <c r="BU119" i="14"/>
  <c r="EF119" i="14"/>
  <c r="BT119" i="14"/>
  <c r="EM119" i="14"/>
  <c r="CA119" i="14"/>
  <c r="DV119" i="14"/>
  <c r="BJ119" i="14"/>
  <c r="EC119" i="14"/>
  <c r="BQ119" i="14"/>
  <c r="EB119" i="14"/>
  <c r="BP119" i="14"/>
  <c r="EA119" i="14"/>
  <c r="BO119" i="14"/>
  <c r="DZ119" i="14"/>
  <c r="BN119" i="14"/>
  <c r="DY119" i="14"/>
  <c r="BM119" i="14"/>
  <c r="DX119" i="14"/>
  <c r="BL119" i="14"/>
  <c r="EE119" i="14"/>
  <c r="BS119" i="14"/>
  <c r="DN119" i="14"/>
  <c r="BB119" i="14"/>
  <c r="DU119" i="14"/>
  <c r="BI119" i="14"/>
  <c r="DT119" i="14"/>
  <c r="BH119" i="14"/>
  <c r="DS119" i="14"/>
  <c r="CX119" i="14"/>
  <c r="AL119" i="14"/>
  <c r="DE119" i="14"/>
  <c r="AS119" i="14"/>
  <c r="DD119" i="14"/>
  <c r="AR119" i="14"/>
  <c r="DC119" i="14"/>
  <c r="AQ119" i="14"/>
  <c r="DB119" i="14"/>
  <c r="AP119" i="14"/>
  <c r="DA119" i="14"/>
  <c r="AO119" i="14"/>
  <c r="CZ119" i="14"/>
  <c r="AN119" i="14"/>
  <c r="DG119" i="14"/>
  <c r="AU119" i="14"/>
  <c r="BA119" i="14"/>
  <c r="BF119" i="14"/>
  <c r="BD119" i="14"/>
  <c r="DL119" i="14"/>
  <c r="AX119" i="14"/>
  <c r="AV119" i="14"/>
  <c r="AZ119" i="14"/>
  <c r="DQ119" i="14"/>
  <c r="DW119" i="14"/>
  <c r="DK119" i="14"/>
  <c r="DI119" i="14"/>
  <c r="DO119" i="14"/>
  <c r="BG119" i="14"/>
  <c r="BE119" i="14"/>
  <c r="BK119" i="14"/>
  <c r="DF119" i="14"/>
  <c r="AY119" i="14"/>
  <c r="AW119" i="14"/>
  <c r="BC119" i="14"/>
  <c r="DM119" i="14"/>
  <c r="DJ119" i="14"/>
  <c r="DH119" i="14"/>
  <c r="AT119" i="14"/>
  <c r="DR119" i="14"/>
  <c r="DP119" i="14"/>
  <c r="EF193" i="14"/>
  <c r="DW193" i="14"/>
  <c r="BK193" i="14"/>
  <c r="DV193" i="14"/>
  <c r="BJ193" i="14"/>
  <c r="EC193" i="14"/>
  <c r="EH193" i="14"/>
  <c r="BV193" i="14"/>
  <c r="DK193" i="14"/>
  <c r="DI193" i="14"/>
  <c r="EG193" i="14"/>
  <c r="P193" i="14"/>
  <c r="AA193" i="14"/>
  <c r="Y193" i="14"/>
  <c r="X193" i="14"/>
  <c r="U193" i="14"/>
  <c r="T193" i="14"/>
  <c r="DX193" i="14"/>
  <c r="DO193" i="14"/>
  <c r="BC193" i="14"/>
  <c r="DN193" i="14"/>
  <c r="BB193" i="14"/>
  <c r="EJ193" i="14"/>
  <c r="DZ193" i="14"/>
  <c r="BN193" i="14"/>
  <c r="CS193" i="14"/>
  <c r="CO193" i="14"/>
  <c r="DE193" i="14"/>
  <c r="DY193" i="14"/>
  <c r="DU193" i="14"/>
  <c r="DS193" i="14"/>
  <c r="DQ193" i="14"/>
  <c r="DM193" i="14"/>
  <c r="DP193" i="14"/>
  <c r="DG193" i="14"/>
  <c r="DH193" i="14"/>
  <c r="CY193" i="14"/>
  <c r="AM193" i="14"/>
  <c r="CX193" i="14"/>
  <c r="AL193" i="14"/>
  <c r="DT193" i="14"/>
  <c r="DJ193" i="14"/>
  <c r="AX193" i="14"/>
  <c r="BQ193" i="14"/>
  <c r="BP193" i="14"/>
  <c r="CB193" i="14"/>
  <c r="CM193" i="14"/>
  <c r="CK193" i="14"/>
  <c r="CJ193" i="14"/>
  <c r="CG193" i="14"/>
  <c r="CF193" i="14"/>
  <c r="CZ193" i="14"/>
  <c r="CQ193" i="14"/>
  <c r="AE193" i="14"/>
  <c r="CP193" i="14"/>
  <c r="AD193" i="14"/>
  <c r="DL193" i="14"/>
  <c r="DB193" i="14"/>
  <c r="AP193" i="14"/>
  <c r="BE193" i="14"/>
  <c r="BD193" i="14"/>
  <c r="BO193" i="14"/>
  <c r="BY193" i="14"/>
  <c r="BX193" i="14"/>
  <c r="BW193" i="14"/>
  <c r="BU193" i="14"/>
  <c r="BT193" i="14"/>
  <c r="CR193" i="14"/>
  <c r="CI193" i="14"/>
  <c r="W193" i="14"/>
  <c r="CH193" i="14"/>
  <c r="V193" i="14"/>
  <c r="DD193" i="14"/>
  <c r="CT193" i="14"/>
  <c r="AH193" i="14"/>
  <c r="AR193" i="14"/>
  <c r="AQ193" i="14"/>
  <c r="BA193" i="14"/>
  <c r="BM193" i="14"/>
  <c r="BL193" i="14"/>
  <c r="BI193" i="14"/>
  <c r="BH193" i="14"/>
  <c r="BG193" i="14"/>
  <c r="EM193" i="14"/>
  <c r="CA193" i="14"/>
  <c r="EL193" i="14"/>
  <c r="BZ193" i="14"/>
  <c r="N193" i="14"/>
  <c r="EI193" i="14"/>
  <c r="CL193" i="14"/>
  <c r="Z193" i="14"/>
  <c r="AF193" i="14"/>
  <c r="AC193" i="14"/>
  <c r="AO193" i="14"/>
  <c r="AZ193" i="14"/>
  <c r="AY193" i="14"/>
  <c r="AW193" i="14"/>
  <c r="AV193" i="14"/>
  <c r="AS193" i="14"/>
  <c r="EK193" i="14"/>
  <c r="S193" i="14"/>
  <c r="AK193" i="14"/>
  <c r="EE193" i="14"/>
  <c r="EB193" i="14"/>
  <c r="CC193" i="14"/>
  <c r="CW193" i="14"/>
  <c r="BS193" i="14"/>
  <c r="EA193" i="14"/>
  <c r="Q193" i="14"/>
  <c r="AJ193" i="14"/>
  <c r="AU193" i="14"/>
  <c r="DR193" i="14"/>
  <c r="CN193" i="14"/>
  <c r="CV193" i="14"/>
  <c r="ED193" i="14"/>
  <c r="CD193" i="14"/>
  <c r="AB193" i="14"/>
  <c r="AI193" i="14"/>
  <c r="DF193" i="14"/>
  <c r="BF193" i="14"/>
  <c r="DC193" i="14"/>
  <c r="CU193" i="14"/>
  <c r="BR193" i="14"/>
  <c r="R193" i="14"/>
  <c r="AN193" i="14"/>
  <c r="AG193" i="14"/>
  <c r="DA193" i="14"/>
  <c r="AT193" i="14"/>
  <c r="CE193" i="14"/>
  <c r="DJ108" i="14"/>
  <c r="AX108" i="14"/>
  <c r="DI108" i="14"/>
  <c r="AW108" i="14"/>
  <c r="DH108" i="14"/>
  <c r="AV108" i="14"/>
  <c r="DO108" i="14"/>
  <c r="BC108" i="14"/>
  <c r="DN108" i="14"/>
  <c r="BB108" i="14"/>
  <c r="DU108" i="14"/>
  <c r="BI108" i="14"/>
  <c r="DT108" i="14"/>
  <c r="BH108" i="14"/>
  <c r="DS108" i="14"/>
  <c r="BG108" i="14"/>
  <c r="DB108" i="14"/>
  <c r="AP108" i="14"/>
  <c r="DA108" i="14"/>
  <c r="AO108" i="14"/>
  <c r="CZ108" i="14"/>
  <c r="AN108" i="14"/>
  <c r="DG108" i="14"/>
  <c r="AU108" i="14"/>
  <c r="DF108" i="14"/>
  <c r="AT108" i="14"/>
  <c r="DM108" i="14"/>
  <c r="BA108" i="14"/>
  <c r="DL108" i="14"/>
  <c r="AZ108" i="14"/>
  <c r="DK108" i="14"/>
  <c r="AY108" i="14"/>
  <c r="CL108" i="14"/>
  <c r="Z108" i="14"/>
  <c r="CK108" i="14"/>
  <c r="Y108" i="14"/>
  <c r="CJ108" i="14"/>
  <c r="X108" i="14"/>
  <c r="CQ108" i="14"/>
  <c r="AE108" i="14"/>
  <c r="CP108" i="14"/>
  <c r="AD108" i="14"/>
  <c r="CW108" i="14"/>
  <c r="AK108" i="14"/>
  <c r="CV108" i="14"/>
  <c r="AJ108" i="14"/>
  <c r="CU108" i="14"/>
  <c r="AI108" i="14"/>
  <c r="EH108" i="14"/>
  <c r="BV108" i="14"/>
  <c r="EG108" i="14"/>
  <c r="BU108" i="14"/>
  <c r="EF108" i="14"/>
  <c r="BT108" i="14"/>
  <c r="EM108" i="14"/>
  <c r="DR108" i="14"/>
  <c r="BF108" i="14"/>
  <c r="DQ108" i="14"/>
  <c r="BE108" i="14"/>
  <c r="DP108" i="14"/>
  <c r="BD108" i="14"/>
  <c r="DW108" i="14"/>
  <c r="BK108" i="14"/>
  <c r="DV108" i="14"/>
  <c r="BJ108" i="14"/>
  <c r="EC108" i="14"/>
  <c r="BQ108" i="14"/>
  <c r="EB108" i="14"/>
  <c r="BP108" i="14"/>
  <c r="EA108" i="14"/>
  <c r="BO108" i="14"/>
  <c r="CD108" i="14"/>
  <c r="AG108" i="14"/>
  <c r="EE108" i="14"/>
  <c r="ED108" i="14"/>
  <c r="EK108" i="14"/>
  <c r="EJ108" i="14"/>
  <c r="EI108" i="14"/>
  <c r="BN108" i="14"/>
  <c r="Q108" i="14"/>
  <c r="CY108" i="14"/>
  <c r="CX108" i="14"/>
  <c r="DE108" i="14"/>
  <c r="DD108" i="14"/>
  <c r="DC108" i="14"/>
  <c r="AF108" i="14"/>
  <c r="AH108" i="14"/>
  <c r="DX108" i="14"/>
  <c r="CI108" i="14"/>
  <c r="CH108" i="14"/>
  <c r="CO108" i="14"/>
  <c r="CN108" i="14"/>
  <c r="CM108" i="14"/>
  <c r="CC108" i="14"/>
  <c r="AB108" i="14"/>
  <c r="R108" i="14"/>
  <c r="CR108" i="14"/>
  <c r="CA108" i="14"/>
  <c r="BZ108" i="14"/>
  <c r="CG108" i="14"/>
  <c r="CF108" i="14"/>
  <c r="CE108" i="14"/>
  <c r="V108" i="14"/>
  <c r="DY108" i="14"/>
  <c r="CB108" i="14"/>
  <c r="BS108" i="14"/>
  <c r="BR108" i="14"/>
  <c r="BY108" i="14"/>
  <c r="BX108" i="14"/>
  <c r="BW108" i="14"/>
  <c r="DZ108" i="14"/>
  <c r="AC108" i="14"/>
  <c r="CS108" i="14"/>
  <c r="BL108" i="14"/>
  <c r="AM108" i="14"/>
  <c r="AL108" i="14"/>
  <c r="AS108" i="14"/>
  <c r="AR108" i="14"/>
  <c r="AQ108" i="14"/>
  <c r="W108" i="14"/>
  <c r="AA108" i="14"/>
  <c r="CT108" i="14"/>
  <c r="BM108" i="14"/>
  <c r="P108" i="14"/>
  <c r="EL108" i="14"/>
  <c r="N108" i="14"/>
  <c r="U108" i="14"/>
  <c r="T108" i="14"/>
  <c r="S108" i="14"/>
  <c r="DB124" i="14"/>
  <c r="AP124" i="14"/>
  <c r="DA124" i="14"/>
  <c r="AO124" i="14"/>
  <c r="CZ124" i="14"/>
  <c r="AN124" i="14"/>
  <c r="DG124" i="14"/>
  <c r="AU124" i="14"/>
  <c r="DF124" i="14"/>
  <c r="AT124" i="14"/>
  <c r="DM124" i="14"/>
  <c r="BA124" i="14"/>
  <c r="DL124" i="14"/>
  <c r="AZ124" i="14"/>
  <c r="DK124" i="14"/>
  <c r="AY124" i="14"/>
  <c r="CT124" i="14"/>
  <c r="AH124" i="14"/>
  <c r="CS124" i="14"/>
  <c r="AG124" i="14"/>
  <c r="CR124" i="14"/>
  <c r="AF124" i="14"/>
  <c r="CY124" i="14"/>
  <c r="AM124" i="14"/>
  <c r="CX124" i="14"/>
  <c r="AL124" i="14"/>
  <c r="DE124" i="14"/>
  <c r="AS124" i="14"/>
  <c r="DD124" i="14"/>
  <c r="AR124" i="14"/>
  <c r="DC124" i="14"/>
  <c r="AQ124" i="14"/>
  <c r="CL124" i="14"/>
  <c r="Z124" i="14"/>
  <c r="CK124" i="14"/>
  <c r="Y124" i="14"/>
  <c r="CJ124" i="14"/>
  <c r="X124" i="14"/>
  <c r="CQ124" i="14"/>
  <c r="AE124" i="14"/>
  <c r="CP124" i="14"/>
  <c r="AD124" i="14"/>
  <c r="CW124" i="14"/>
  <c r="AK124" i="14"/>
  <c r="CV124" i="14"/>
  <c r="AJ124" i="14"/>
  <c r="CD124" i="14"/>
  <c r="R124" i="14"/>
  <c r="CC124" i="14"/>
  <c r="Q124" i="14"/>
  <c r="CB124" i="14"/>
  <c r="P124" i="14"/>
  <c r="CI124" i="14"/>
  <c r="W124" i="14"/>
  <c r="CH124" i="14"/>
  <c r="V124" i="14"/>
  <c r="CO124" i="14"/>
  <c r="AC124" i="14"/>
  <c r="CN124" i="14"/>
  <c r="AB124" i="14"/>
  <c r="CM124" i="14"/>
  <c r="AA124" i="14"/>
  <c r="EH124" i="14"/>
  <c r="BV124" i="14"/>
  <c r="EG124" i="14"/>
  <c r="BU124" i="14"/>
  <c r="EF124" i="14"/>
  <c r="BT124" i="14"/>
  <c r="EM124" i="14"/>
  <c r="CA124" i="14"/>
  <c r="DZ124" i="14"/>
  <c r="BN124" i="14"/>
  <c r="DY124" i="14"/>
  <c r="BM124" i="14"/>
  <c r="DX124" i="14"/>
  <c r="BL124" i="14"/>
  <c r="EE124" i="14"/>
  <c r="BS124" i="14"/>
  <c r="ED124" i="14"/>
  <c r="BR124" i="14"/>
  <c r="EK124" i="14"/>
  <c r="BY124" i="14"/>
  <c r="EJ124" i="14"/>
  <c r="BX124" i="14"/>
  <c r="EI124" i="14"/>
  <c r="BW124" i="14"/>
  <c r="DJ124" i="14"/>
  <c r="AX124" i="14"/>
  <c r="DI124" i="14"/>
  <c r="AW124" i="14"/>
  <c r="DH124" i="14"/>
  <c r="AV124" i="14"/>
  <c r="DO124" i="14"/>
  <c r="BC124" i="14"/>
  <c r="DN124" i="14"/>
  <c r="BB124" i="14"/>
  <c r="DU124" i="14"/>
  <c r="BI124" i="14"/>
  <c r="DT124" i="14"/>
  <c r="BH124" i="14"/>
  <c r="DS124" i="14"/>
  <c r="BG124" i="14"/>
  <c r="BD124" i="14"/>
  <c r="EC124" i="14"/>
  <c r="EA124" i="14"/>
  <c r="DW124" i="14"/>
  <c r="CG124" i="14"/>
  <c r="CU124" i="14"/>
  <c r="BE124" i="14"/>
  <c r="BK124" i="14"/>
  <c r="BQ124" i="14"/>
  <c r="CE124" i="14"/>
  <c r="DR124" i="14"/>
  <c r="EL124" i="14"/>
  <c r="U124" i="14"/>
  <c r="BO124" i="14"/>
  <c r="BP124" i="14"/>
  <c r="BF124" i="14"/>
  <c r="DV124" i="14"/>
  <c r="EB124" i="14"/>
  <c r="AI124" i="14"/>
  <c r="DQ124" i="14"/>
  <c r="BZ124" i="14"/>
  <c r="CF124" i="14"/>
  <c r="S124" i="14"/>
  <c r="BJ124" i="14"/>
  <c r="DP124" i="14"/>
  <c r="N124" i="14"/>
  <c r="T124" i="14"/>
  <c r="EE296" i="14"/>
  <c r="BS296" i="14"/>
  <c r="ED296" i="14"/>
  <c r="BR296" i="14"/>
  <c r="EK296" i="14"/>
  <c r="BY296" i="14"/>
  <c r="EJ296" i="14"/>
  <c r="BX296" i="14"/>
  <c r="EI296" i="14"/>
  <c r="BW296" i="14"/>
  <c r="EH296" i="14"/>
  <c r="BV296" i="14"/>
  <c r="EF296" i="14"/>
  <c r="BT296" i="14"/>
  <c r="DQ296" i="14"/>
  <c r="CK296" i="14"/>
  <c r="DW296" i="14"/>
  <c r="BK296" i="14"/>
  <c r="DV296" i="14"/>
  <c r="BJ296" i="14"/>
  <c r="EC296" i="14"/>
  <c r="BQ296" i="14"/>
  <c r="EB296" i="14"/>
  <c r="BP296" i="14"/>
  <c r="EA296" i="14"/>
  <c r="BO296" i="14"/>
  <c r="DZ296" i="14"/>
  <c r="BN296" i="14"/>
  <c r="DX296" i="14"/>
  <c r="BL296" i="14"/>
  <c r="BE296" i="14"/>
  <c r="Y296" i="14"/>
  <c r="DO296" i="14"/>
  <c r="BC296" i="14"/>
  <c r="DN296" i="14"/>
  <c r="BB296" i="14"/>
  <c r="DU296" i="14"/>
  <c r="BI296" i="14"/>
  <c r="DT296" i="14"/>
  <c r="BH296" i="14"/>
  <c r="DS296" i="14"/>
  <c r="BG296" i="14"/>
  <c r="DR296" i="14"/>
  <c r="BF296" i="14"/>
  <c r="DP296" i="14"/>
  <c r="BD296" i="14"/>
  <c r="DI296" i="14"/>
  <c r="CC296" i="14"/>
  <c r="DG296" i="14"/>
  <c r="AU296" i="14"/>
  <c r="DF296" i="14"/>
  <c r="AT296" i="14"/>
  <c r="DM296" i="14"/>
  <c r="BA296" i="14"/>
  <c r="DL296" i="14"/>
  <c r="AZ296" i="14"/>
  <c r="DK296" i="14"/>
  <c r="AY296" i="14"/>
  <c r="DJ296" i="14"/>
  <c r="AX296" i="14"/>
  <c r="DH296" i="14"/>
  <c r="AV296" i="14"/>
  <c r="AW296" i="14"/>
  <c r="Q296" i="14"/>
  <c r="CY296" i="14"/>
  <c r="AM296" i="14"/>
  <c r="CX296" i="14"/>
  <c r="AL296" i="14"/>
  <c r="DE296" i="14"/>
  <c r="AS296" i="14"/>
  <c r="DD296" i="14"/>
  <c r="AR296" i="14"/>
  <c r="DC296" i="14"/>
  <c r="AQ296" i="14"/>
  <c r="DB296" i="14"/>
  <c r="AP296" i="14"/>
  <c r="CZ296" i="14"/>
  <c r="AN296" i="14"/>
  <c r="DA296" i="14"/>
  <c r="EG296" i="14"/>
  <c r="CQ296" i="14"/>
  <c r="AE296" i="14"/>
  <c r="CP296" i="14"/>
  <c r="AD296" i="14"/>
  <c r="CW296" i="14"/>
  <c r="AK296" i="14"/>
  <c r="CV296" i="14"/>
  <c r="AJ296" i="14"/>
  <c r="CU296" i="14"/>
  <c r="AI296" i="14"/>
  <c r="CT296" i="14"/>
  <c r="AH296" i="14"/>
  <c r="CR296" i="14"/>
  <c r="AF296" i="14"/>
  <c r="AO296" i="14"/>
  <c r="BU296" i="14"/>
  <c r="EM296" i="14"/>
  <c r="CA296" i="14"/>
  <c r="EL296" i="14"/>
  <c r="BZ296" i="14"/>
  <c r="N296" i="14"/>
  <c r="CG296" i="14"/>
  <c r="U296" i="14"/>
  <c r="CF296" i="14"/>
  <c r="T296" i="14"/>
  <c r="CE296" i="14"/>
  <c r="S296" i="14"/>
  <c r="CD296" i="14"/>
  <c r="R296" i="14"/>
  <c r="CB296" i="14"/>
  <c r="P296" i="14"/>
  <c r="AG296" i="14"/>
  <c r="BM296" i="14"/>
  <c r="V296" i="14"/>
  <c r="Z296" i="14"/>
  <c r="CO296" i="14"/>
  <c r="CJ296" i="14"/>
  <c r="AC296" i="14"/>
  <c r="X296" i="14"/>
  <c r="CN296" i="14"/>
  <c r="CS296" i="14"/>
  <c r="AB296" i="14"/>
  <c r="DY296" i="14"/>
  <c r="CI296" i="14"/>
  <c r="CM296" i="14"/>
  <c r="W296" i="14"/>
  <c r="AA296" i="14"/>
  <c r="CH296" i="14"/>
  <c r="CL296" i="14"/>
  <c r="CV224" i="14"/>
  <c r="AJ224" i="14"/>
  <c r="CU224" i="14"/>
  <c r="AI224" i="14"/>
  <c r="CT224" i="14"/>
  <c r="AH224" i="14"/>
  <c r="CS224" i="14"/>
  <c r="AG224" i="14"/>
  <c r="CR224" i="14"/>
  <c r="AF224" i="14"/>
  <c r="CY224" i="14"/>
  <c r="AM224" i="14"/>
  <c r="CX224" i="14"/>
  <c r="AL224" i="14"/>
  <c r="DE224" i="14"/>
  <c r="AS224" i="14"/>
  <c r="CN224" i="14"/>
  <c r="AB224" i="14"/>
  <c r="CM224" i="14"/>
  <c r="AA224" i="14"/>
  <c r="CL224" i="14"/>
  <c r="Z224" i="14"/>
  <c r="CK224" i="14"/>
  <c r="Y224" i="14"/>
  <c r="CJ224" i="14"/>
  <c r="X224" i="14"/>
  <c r="CQ224" i="14"/>
  <c r="AE224" i="14"/>
  <c r="CP224" i="14"/>
  <c r="AD224" i="14"/>
  <c r="CW224" i="14"/>
  <c r="AK224" i="14"/>
  <c r="CF224" i="14"/>
  <c r="T224" i="14"/>
  <c r="CE224" i="14"/>
  <c r="S224" i="14"/>
  <c r="CD224" i="14"/>
  <c r="R224" i="14"/>
  <c r="CC224" i="14"/>
  <c r="Q224" i="14"/>
  <c r="CB224" i="14"/>
  <c r="P224" i="14"/>
  <c r="CI224" i="14"/>
  <c r="W224" i="14"/>
  <c r="CH224" i="14"/>
  <c r="V224" i="14"/>
  <c r="CO224" i="14"/>
  <c r="AC224" i="14"/>
  <c r="EJ224" i="14"/>
  <c r="BX224" i="14"/>
  <c r="EI224" i="14"/>
  <c r="BW224" i="14"/>
  <c r="EH224" i="14"/>
  <c r="BV224" i="14"/>
  <c r="EG224" i="14"/>
  <c r="BU224" i="14"/>
  <c r="EF224" i="14"/>
  <c r="BT224" i="14"/>
  <c r="EM224" i="14"/>
  <c r="CA224" i="14"/>
  <c r="EL224" i="14"/>
  <c r="BZ224" i="14"/>
  <c r="N224" i="14"/>
  <c r="CG224" i="14"/>
  <c r="U224" i="14"/>
  <c r="EB224" i="14"/>
  <c r="BP224" i="14"/>
  <c r="EA224" i="14"/>
  <c r="BO224" i="14"/>
  <c r="DZ224" i="14"/>
  <c r="BN224" i="14"/>
  <c r="DY224" i="14"/>
  <c r="BM224" i="14"/>
  <c r="DX224" i="14"/>
  <c r="BL224" i="14"/>
  <c r="EE224" i="14"/>
  <c r="BS224" i="14"/>
  <c r="ED224" i="14"/>
  <c r="BR224" i="14"/>
  <c r="EK224" i="14"/>
  <c r="BY224" i="14"/>
  <c r="DT224" i="14"/>
  <c r="BH224" i="14"/>
  <c r="DS224" i="14"/>
  <c r="BG224" i="14"/>
  <c r="DR224" i="14"/>
  <c r="BF224" i="14"/>
  <c r="DQ224" i="14"/>
  <c r="BE224" i="14"/>
  <c r="DP224" i="14"/>
  <c r="BD224" i="14"/>
  <c r="DW224" i="14"/>
  <c r="BK224" i="14"/>
  <c r="DV224" i="14"/>
  <c r="BJ224" i="14"/>
  <c r="EC224" i="14"/>
  <c r="BQ224" i="14"/>
  <c r="DL224" i="14"/>
  <c r="AZ224" i="14"/>
  <c r="DK224" i="14"/>
  <c r="AY224" i="14"/>
  <c r="DJ224" i="14"/>
  <c r="AX224" i="14"/>
  <c r="DI224" i="14"/>
  <c r="AW224" i="14"/>
  <c r="DH224" i="14"/>
  <c r="AV224" i="14"/>
  <c r="DO224" i="14"/>
  <c r="BC224" i="14"/>
  <c r="DN224" i="14"/>
  <c r="BB224" i="14"/>
  <c r="DU224" i="14"/>
  <c r="BI224" i="14"/>
  <c r="AR224" i="14"/>
  <c r="AN224" i="14"/>
  <c r="DC224" i="14"/>
  <c r="DG224" i="14"/>
  <c r="AQ224" i="14"/>
  <c r="AU224" i="14"/>
  <c r="DB224" i="14"/>
  <c r="DF224" i="14"/>
  <c r="AP224" i="14"/>
  <c r="AT224" i="14"/>
  <c r="DA224" i="14"/>
  <c r="DM224" i="14"/>
  <c r="DD224" i="14"/>
  <c r="CZ224" i="14"/>
  <c r="BA224" i="14"/>
  <c r="AO224" i="14"/>
  <c r="CR223" i="14"/>
  <c r="AF223" i="14"/>
  <c r="CY223" i="14"/>
  <c r="AM223" i="14"/>
  <c r="CX223" i="14"/>
  <c r="AL223" i="14"/>
  <c r="DE223" i="14"/>
  <c r="AS223" i="14"/>
  <c r="DD223" i="14"/>
  <c r="AR223" i="14"/>
  <c r="DC223" i="14"/>
  <c r="AQ223" i="14"/>
  <c r="DB223" i="14"/>
  <c r="AP223" i="14"/>
  <c r="DA223" i="14"/>
  <c r="AO223" i="14"/>
  <c r="CJ223" i="14"/>
  <c r="X223" i="14"/>
  <c r="CQ223" i="14"/>
  <c r="AE223" i="14"/>
  <c r="CP223" i="14"/>
  <c r="AD223" i="14"/>
  <c r="CW223" i="14"/>
  <c r="AK223" i="14"/>
  <c r="CV223" i="14"/>
  <c r="AJ223" i="14"/>
  <c r="CU223" i="14"/>
  <c r="AI223" i="14"/>
  <c r="CT223" i="14"/>
  <c r="AH223" i="14"/>
  <c r="CS223" i="14"/>
  <c r="AG223" i="14"/>
  <c r="CB223" i="14"/>
  <c r="P223" i="14"/>
  <c r="CI223" i="14"/>
  <c r="W223" i="14"/>
  <c r="CH223" i="14"/>
  <c r="V223" i="14"/>
  <c r="CO223" i="14"/>
  <c r="AC223" i="14"/>
  <c r="CN223" i="14"/>
  <c r="AB223" i="14"/>
  <c r="CM223" i="14"/>
  <c r="AA223" i="14"/>
  <c r="CL223" i="14"/>
  <c r="Z223" i="14"/>
  <c r="CK223" i="14"/>
  <c r="Y223" i="14"/>
  <c r="EF223" i="14"/>
  <c r="BT223" i="14"/>
  <c r="EM223" i="14"/>
  <c r="CA223" i="14"/>
  <c r="EL223" i="14"/>
  <c r="BZ223" i="14"/>
  <c r="N223" i="14"/>
  <c r="CG223" i="14"/>
  <c r="U223" i="14"/>
  <c r="CF223" i="14"/>
  <c r="T223" i="14"/>
  <c r="CE223" i="14"/>
  <c r="S223" i="14"/>
  <c r="CD223" i="14"/>
  <c r="R223" i="14"/>
  <c r="CC223" i="14"/>
  <c r="Q223" i="14"/>
  <c r="DX223" i="14"/>
  <c r="BL223" i="14"/>
  <c r="EE223" i="14"/>
  <c r="BS223" i="14"/>
  <c r="ED223" i="14"/>
  <c r="BR223" i="14"/>
  <c r="EK223" i="14"/>
  <c r="BY223" i="14"/>
  <c r="EJ223" i="14"/>
  <c r="BX223" i="14"/>
  <c r="EI223" i="14"/>
  <c r="BW223" i="14"/>
  <c r="EH223" i="14"/>
  <c r="BV223" i="14"/>
  <c r="EG223" i="14"/>
  <c r="BU223" i="14"/>
  <c r="CZ223" i="14"/>
  <c r="AN223" i="14"/>
  <c r="DG223" i="14"/>
  <c r="AU223" i="14"/>
  <c r="DF223" i="14"/>
  <c r="AT223" i="14"/>
  <c r="DM223" i="14"/>
  <c r="BA223" i="14"/>
  <c r="DL223" i="14"/>
  <c r="AZ223" i="14"/>
  <c r="DK223" i="14"/>
  <c r="AY223" i="14"/>
  <c r="DJ223" i="14"/>
  <c r="AX223" i="14"/>
  <c r="DI223" i="14"/>
  <c r="AW223" i="14"/>
  <c r="AV223" i="14"/>
  <c r="BB223" i="14"/>
  <c r="BH223" i="14"/>
  <c r="BF223" i="14"/>
  <c r="DW223" i="14"/>
  <c r="EC223" i="14"/>
  <c r="EA223" i="14"/>
  <c r="DY223" i="14"/>
  <c r="DO223" i="14"/>
  <c r="DU223" i="14"/>
  <c r="DS223" i="14"/>
  <c r="DQ223" i="14"/>
  <c r="BK223" i="14"/>
  <c r="BQ223" i="14"/>
  <c r="BO223" i="14"/>
  <c r="BM223" i="14"/>
  <c r="BC223" i="14"/>
  <c r="BI223" i="14"/>
  <c r="BG223" i="14"/>
  <c r="BE223" i="14"/>
  <c r="DP223" i="14"/>
  <c r="DV223" i="14"/>
  <c r="EB223" i="14"/>
  <c r="DZ223" i="14"/>
  <c r="DH223" i="14"/>
  <c r="BD223" i="14"/>
  <c r="DN223" i="14"/>
  <c r="BJ223" i="14"/>
  <c r="DT223" i="14"/>
  <c r="BP223" i="14"/>
  <c r="BN223" i="14"/>
  <c r="DR223" i="14"/>
  <c r="DW280" i="14"/>
  <c r="BK280" i="14"/>
  <c r="DV280" i="14"/>
  <c r="BJ280" i="14"/>
  <c r="EC280" i="14"/>
  <c r="BQ280" i="14"/>
  <c r="EB280" i="14"/>
  <c r="BP280" i="14"/>
  <c r="EA280" i="14"/>
  <c r="BO280" i="14"/>
  <c r="DZ280" i="14"/>
  <c r="BN280" i="14"/>
  <c r="DX280" i="14"/>
  <c r="BL280" i="14"/>
  <c r="DA280" i="14"/>
  <c r="AG280" i="14"/>
  <c r="DO280" i="14"/>
  <c r="BC280" i="14"/>
  <c r="DN280" i="14"/>
  <c r="BB280" i="14"/>
  <c r="DU280" i="14"/>
  <c r="BI280" i="14"/>
  <c r="DT280" i="14"/>
  <c r="BH280" i="14"/>
  <c r="DS280" i="14"/>
  <c r="BG280" i="14"/>
  <c r="DR280" i="14"/>
  <c r="BF280" i="14"/>
  <c r="DP280" i="14"/>
  <c r="BD280" i="14"/>
  <c r="AV280" i="14"/>
  <c r="EG280" i="14"/>
  <c r="DG280" i="14"/>
  <c r="AU280" i="14"/>
  <c r="DF280" i="14"/>
  <c r="AT280" i="14"/>
  <c r="DM280" i="14"/>
  <c r="BA280" i="14"/>
  <c r="DL280" i="14"/>
  <c r="AZ280" i="14"/>
  <c r="DK280" i="14"/>
  <c r="AY280" i="14"/>
  <c r="DJ280" i="14"/>
  <c r="AX280" i="14"/>
  <c r="DH280" i="14"/>
  <c r="DQ280" i="14"/>
  <c r="P280" i="14"/>
  <c r="BU280" i="14"/>
  <c r="CY280" i="14"/>
  <c r="AM280" i="14"/>
  <c r="CX280" i="14"/>
  <c r="AL280" i="14"/>
  <c r="DE280" i="14"/>
  <c r="AS280" i="14"/>
  <c r="DD280" i="14"/>
  <c r="AR280" i="14"/>
  <c r="DC280" i="14"/>
  <c r="AQ280" i="14"/>
  <c r="DB280" i="14"/>
  <c r="AP280" i="14"/>
  <c r="CZ280" i="14"/>
  <c r="BE280" i="14"/>
  <c r="CS280" i="14"/>
  <c r="AF280" i="14"/>
  <c r="CQ280" i="14"/>
  <c r="AE280" i="14"/>
  <c r="CP280" i="14"/>
  <c r="AD280" i="14"/>
  <c r="CW280" i="14"/>
  <c r="AK280" i="14"/>
  <c r="CV280" i="14"/>
  <c r="AJ280" i="14"/>
  <c r="CU280" i="14"/>
  <c r="AI280" i="14"/>
  <c r="CT280" i="14"/>
  <c r="AH280" i="14"/>
  <c r="CR280" i="14"/>
  <c r="X280" i="14"/>
  <c r="AO280" i="14"/>
  <c r="DY280" i="14"/>
  <c r="CI280" i="14"/>
  <c r="W280" i="14"/>
  <c r="CH280" i="14"/>
  <c r="V280" i="14"/>
  <c r="CO280" i="14"/>
  <c r="AC280" i="14"/>
  <c r="CN280" i="14"/>
  <c r="AB280" i="14"/>
  <c r="CM280" i="14"/>
  <c r="AA280" i="14"/>
  <c r="CL280" i="14"/>
  <c r="Z280" i="14"/>
  <c r="CJ280" i="14"/>
  <c r="DI280" i="14"/>
  <c r="CK280" i="14"/>
  <c r="BM280" i="14"/>
  <c r="EE280" i="14"/>
  <c r="BS280" i="14"/>
  <c r="ED280" i="14"/>
  <c r="BR280" i="14"/>
  <c r="EK280" i="14"/>
  <c r="BY280" i="14"/>
  <c r="EJ280" i="14"/>
  <c r="BX280" i="14"/>
  <c r="EI280" i="14"/>
  <c r="BW280" i="14"/>
  <c r="EH280" i="14"/>
  <c r="BV280" i="14"/>
  <c r="EF280" i="14"/>
  <c r="BT280" i="14"/>
  <c r="Q280" i="14"/>
  <c r="CC280" i="14"/>
  <c r="N280" i="14"/>
  <c r="R280" i="14"/>
  <c r="CG280" i="14"/>
  <c r="CB280" i="14"/>
  <c r="U280" i="14"/>
  <c r="AW280" i="14"/>
  <c r="CF280" i="14"/>
  <c r="AN280" i="14"/>
  <c r="EM280" i="14"/>
  <c r="T280" i="14"/>
  <c r="Y280" i="14"/>
  <c r="CA280" i="14"/>
  <c r="CE280" i="14"/>
  <c r="EL280" i="14"/>
  <c r="S280" i="14"/>
  <c r="CD280" i="14"/>
  <c r="BZ280" i="14"/>
  <c r="DT202" i="14"/>
  <c r="BH202" i="14"/>
  <c r="DS202" i="14"/>
  <c r="BG202" i="14"/>
  <c r="DR202" i="14"/>
  <c r="BF202" i="14"/>
  <c r="DQ202" i="14"/>
  <c r="BE202" i="14"/>
  <c r="DP202" i="14"/>
  <c r="BD202" i="14"/>
  <c r="DW202" i="14"/>
  <c r="BK202" i="14"/>
  <c r="DV202" i="14"/>
  <c r="BJ202" i="14"/>
  <c r="AS202" i="14"/>
  <c r="BY202" i="14"/>
  <c r="DL202" i="14"/>
  <c r="AZ202" i="14"/>
  <c r="DK202" i="14"/>
  <c r="AY202" i="14"/>
  <c r="DJ202" i="14"/>
  <c r="AX202" i="14"/>
  <c r="DI202" i="14"/>
  <c r="AW202" i="14"/>
  <c r="DH202" i="14"/>
  <c r="AV202" i="14"/>
  <c r="DO202" i="14"/>
  <c r="BC202" i="14"/>
  <c r="DN202" i="14"/>
  <c r="BB202" i="14"/>
  <c r="CW202" i="14"/>
  <c r="EC202" i="14"/>
  <c r="DD202" i="14"/>
  <c r="AR202" i="14"/>
  <c r="DC202" i="14"/>
  <c r="AQ202" i="14"/>
  <c r="DB202" i="14"/>
  <c r="AP202" i="14"/>
  <c r="DA202" i="14"/>
  <c r="AO202" i="14"/>
  <c r="CZ202" i="14"/>
  <c r="AN202" i="14"/>
  <c r="DG202" i="14"/>
  <c r="AU202" i="14"/>
  <c r="DF202" i="14"/>
  <c r="AT202" i="14"/>
  <c r="AK202" i="14"/>
  <c r="BQ202" i="14"/>
  <c r="CV202" i="14"/>
  <c r="AJ202" i="14"/>
  <c r="CU202" i="14"/>
  <c r="AI202" i="14"/>
  <c r="CT202" i="14"/>
  <c r="AH202" i="14"/>
  <c r="CS202" i="14"/>
  <c r="AG202" i="14"/>
  <c r="CR202" i="14"/>
  <c r="AF202" i="14"/>
  <c r="CY202" i="14"/>
  <c r="AM202" i="14"/>
  <c r="CX202" i="14"/>
  <c r="AL202" i="14"/>
  <c r="CO202" i="14"/>
  <c r="DU202" i="14"/>
  <c r="CN202" i="14"/>
  <c r="AB202" i="14"/>
  <c r="CM202" i="14"/>
  <c r="AA202" i="14"/>
  <c r="CL202" i="14"/>
  <c r="Z202" i="14"/>
  <c r="CK202" i="14"/>
  <c r="Y202" i="14"/>
  <c r="CJ202" i="14"/>
  <c r="X202" i="14"/>
  <c r="CQ202" i="14"/>
  <c r="AE202" i="14"/>
  <c r="CP202" i="14"/>
  <c r="AD202" i="14"/>
  <c r="AC202" i="14"/>
  <c r="BI202" i="14"/>
  <c r="CF202" i="14"/>
  <c r="T202" i="14"/>
  <c r="CE202" i="14"/>
  <c r="S202" i="14"/>
  <c r="CD202" i="14"/>
  <c r="R202" i="14"/>
  <c r="CC202" i="14"/>
  <c r="Q202" i="14"/>
  <c r="CB202" i="14"/>
  <c r="P202" i="14"/>
  <c r="CI202" i="14"/>
  <c r="W202" i="14"/>
  <c r="CH202" i="14"/>
  <c r="V202" i="14"/>
  <c r="CG202" i="14"/>
  <c r="DM202" i="14"/>
  <c r="EJ202" i="14"/>
  <c r="BX202" i="14"/>
  <c r="EI202" i="14"/>
  <c r="BW202" i="14"/>
  <c r="EH202" i="14"/>
  <c r="BV202" i="14"/>
  <c r="EG202" i="14"/>
  <c r="BU202" i="14"/>
  <c r="EF202" i="14"/>
  <c r="BT202" i="14"/>
  <c r="EM202" i="14"/>
  <c r="CA202" i="14"/>
  <c r="EL202" i="14"/>
  <c r="BZ202" i="14"/>
  <c r="N202" i="14"/>
  <c r="U202" i="14"/>
  <c r="BA202" i="14"/>
  <c r="EB202" i="14"/>
  <c r="DX202" i="14"/>
  <c r="BP202" i="14"/>
  <c r="BL202" i="14"/>
  <c r="EA202" i="14"/>
  <c r="EE202" i="14"/>
  <c r="BO202" i="14"/>
  <c r="BS202" i="14"/>
  <c r="DZ202" i="14"/>
  <c r="ED202" i="14"/>
  <c r="BN202" i="14"/>
  <c r="BR202" i="14"/>
  <c r="DY202" i="14"/>
  <c r="DE202" i="14"/>
  <c r="BM202" i="14"/>
  <c r="EK202" i="14"/>
  <c r="EM300" i="14"/>
  <c r="CA300" i="14"/>
  <c r="EL300" i="14"/>
  <c r="BZ300" i="14"/>
  <c r="N300" i="14"/>
  <c r="CG300" i="14"/>
  <c r="U300" i="14"/>
  <c r="CF300" i="14"/>
  <c r="T300" i="14"/>
  <c r="CE300" i="14"/>
  <c r="S300" i="14"/>
  <c r="CD300" i="14"/>
  <c r="R300" i="14"/>
  <c r="CB300" i="14"/>
  <c r="P300" i="14"/>
  <c r="Q300" i="14"/>
  <c r="AW300" i="14"/>
  <c r="EE300" i="14"/>
  <c r="BS300" i="14"/>
  <c r="ED300" i="14"/>
  <c r="BR300" i="14"/>
  <c r="EK300" i="14"/>
  <c r="BY300" i="14"/>
  <c r="EJ300" i="14"/>
  <c r="BX300" i="14"/>
  <c r="EI300" i="14"/>
  <c r="BW300" i="14"/>
  <c r="EH300" i="14"/>
  <c r="BV300" i="14"/>
  <c r="EF300" i="14"/>
  <c r="BT300" i="14"/>
  <c r="DA300" i="14"/>
  <c r="EG300" i="14"/>
  <c r="DW300" i="14"/>
  <c r="BK300" i="14"/>
  <c r="DV300" i="14"/>
  <c r="BJ300" i="14"/>
  <c r="EC300" i="14"/>
  <c r="BQ300" i="14"/>
  <c r="EB300" i="14"/>
  <c r="BP300" i="14"/>
  <c r="EA300" i="14"/>
  <c r="BO300" i="14"/>
  <c r="DZ300" i="14"/>
  <c r="BN300" i="14"/>
  <c r="DX300" i="14"/>
  <c r="BL300" i="14"/>
  <c r="AO300" i="14"/>
  <c r="BU300" i="14"/>
  <c r="DO300" i="14"/>
  <c r="BC300" i="14"/>
  <c r="DN300" i="14"/>
  <c r="BB300" i="14"/>
  <c r="DU300" i="14"/>
  <c r="BI300" i="14"/>
  <c r="DT300" i="14"/>
  <c r="BH300" i="14"/>
  <c r="DS300" i="14"/>
  <c r="BG300" i="14"/>
  <c r="DR300" i="14"/>
  <c r="BF300" i="14"/>
  <c r="DP300" i="14"/>
  <c r="BD300" i="14"/>
  <c r="CS300" i="14"/>
  <c r="DY300" i="14"/>
  <c r="DG300" i="14"/>
  <c r="AU300" i="14"/>
  <c r="DF300" i="14"/>
  <c r="AT300" i="14"/>
  <c r="DM300" i="14"/>
  <c r="BA300" i="14"/>
  <c r="DL300" i="14"/>
  <c r="AZ300" i="14"/>
  <c r="DK300" i="14"/>
  <c r="AY300" i="14"/>
  <c r="DJ300" i="14"/>
  <c r="AX300" i="14"/>
  <c r="DH300" i="14"/>
  <c r="AV300" i="14"/>
  <c r="AG300" i="14"/>
  <c r="BM300" i="14"/>
  <c r="CY300" i="14"/>
  <c r="AM300" i="14"/>
  <c r="CX300" i="14"/>
  <c r="AL300" i="14"/>
  <c r="DE300" i="14"/>
  <c r="AS300" i="14"/>
  <c r="DD300" i="14"/>
  <c r="AR300" i="14"/>
  <c r="DC300" i="14"/>
  <c r="AQ300" i="14"/>
  <c r="DB300" i="14"/>
  <c r="AP300" i="14"/>
  <c r="CZ300" i="14"/>
  <c r="AN300" i="14"/>
  <c r="CK300" i="14"/>
  <c r="DQ300" i="14"/>
  <c r="CI300" i="14"/>
  <c r="W300" i="14"/>
  <c r="CH300" i="14"/>
  <c r="V300" i="14"/>
  <c r="CO300" i="14"/>
  <c r="AC300" i="14"/>
  <c r="CN300" i="14"/>
  <c r="AB300" i="14"/>
  <c r="CM300" i="14"/>
  <c r="AA300" i="14"/>
  <c r="CL300" i="14"/>
  <c r="Z300" i="14"/>
  <c r="CJ300" i="14"/>
  <c r="X300" i="14"/>
  <c r="CC300" i="14"/>
  <c r="DI300" i="14"/>
  <c r="AK300" i="14"/>
  <c r="AF300" i="14"/>
  <c r="CV300" i="14"/>
  <c r="Y300" i="14"/>
  <c r="AJ300" i="14"/>
  <c r="BE300" i="14"/>
  <c r="CQ300" i="14"/>
  <c r="CU300" i="14"/>
  <c r="AD300" i="14"/>
  <c r="AE300" i="14"/>
  <c r="AI300" i="14"/>
  <c r="AH300" i="14"/>
  <c r="CP300" i="14"/>
  <c r="CT300" i="14"/>
  <c r="CW300" i="14"/>
  <c r="CR300" i="14"/>
  <c r="CH235" i="14"/>
  <c r="V235" i="14"/>
  <c r="CO235" i="14"/>
  <c r="AC235" i="14"/>
  <c r="CN235" i="14"/>
  <c r="AB235" i="14"/>
  <c r="CM235" i="14"/>
  <c r="AA235" i="14"/>
  <c r="CL235" i="14"/>
  <c r="Z235" i="14"/>
  <c r="CK235" i="14"/>
  <c r="Y235" i="14"/>
  <c r="CJ235" i="14"/>
  <c r="X235" i="14"/>
  <c r="CQ235" i="14"/>
  <c r="AE235" i="14"/>
  <c r="EL235" i="14"/>
  <c r="BZ235" i="14"/>
  <c r="N235" i="14"/>
  <c r="CG235" i="14"/>
  <c r="U235" i="14"/>
  <c r="CF235" i="14"/>
  <c r="T235" i="14"/>
  <c r="CE235" i="14"/>
  <c r="S235" i="14"/>
  <c r="CD235" i="14"/>
  <c r="R235" i="14"/>
  <c r="CC235" i="14"/>
  <c r="Q235" i="14"/>
  <c r="CB235" i="14"/>
  <c r="P235" i="14"/>
  <c r="CI235" i="14"/>
  <c r="W235" i="14"/>
  <c r="ED235" i="14"/>
  <c r="BR235" i="14"/>
  <c r="EK235" i="14"/>
  <c r="BY235" i="14"/>
  <c r="EJ235" i="14"/>
  <c r="BX235" i="14"/>
  <c r="EI235" i="14"/>
  <c r="BW235" i="14"/>
  <c r="EH235" i="14"/>
  <c r="BV235" i="14"/>
  <c r="EG235" i="14"/>
  <c r="BU235" i="14"/>
  <c r="EF235" i="14"/>
  <c r="BT235" i="14"/>
  <c r="EM235" i="14"/>
  <c r="CA235" i="14"/>
  <c r="DV235" i="14"/>
  <c r="BJ235" i="14"/>
  <c r="EC235" i="14"/>
  <c r="BQ235" i="14"/>
  <c r="EB235" i="14"/>
  <c r="BP235" i="14"/>
  <c r="EA235" i="14"/>
  <c r="BO235" i="14"/>
  <c r="DZ235" i="14"/>
  <c r="BN235" i="14"/>
  <c r="DY235" i="14"/>
  <c r="BM235" i="14"/>
  <c r="DX235" i="14"/>
  <c r="BL235" i="14"/>
  <c r="EE235" i="14"/>
  <c r="BS235" i="14"/>
  <c r="DN235" i="14"/>
  <c r="BB235" i="14"/>
  <c r="DU235" i="14"/>
  <c r="BI235" i="14"/>
  <c r="DT235" i="14"/>
  <c r="BH235" i="14"/>
  <c r="DS235" i="14"/>
  <c r="BG235" i="14"/>
  <c r="DR235" i="14"/>
  <c r="BF235" i="14"/>
  <c r="DQ235" i="14"/>
  <c r="BE235" i="14"/>
  <c r="DP235" i="14"/>
  <c r="BD235" i="14"/>
  <c r="DW235" i="14"/>
  <c r="BK235" i="14"/>
  <c r="DF235" i="14"/>
  <c r="AT235" i="14"/>
  <c r="DM235" i="14"/>
  <c r="BA235" i="14"/>
  <c r="DL235" i="14"/>
  <c r="AZ235" i="14"/>
  <c r="DK235" i="14"/>
  <c r="AY235" i="14"/>
  <c r="DJ235" i="14"/>
  <c r="AX235" i="14"/>
  <c r="DI235" i="14"/>
  <c r="AW235" i="14"/>
  <c r="DH235" i="14"/>
  <c r="AV235" i="14"/>
  <c r="DO235" i="14"/>
  <c r="BC235" i="14"/>
  <c r="CP235" i="14"/>
  <c r="AD235" i="14"/>
  <c r="CW235" i="14"/>
  <c r="AK235" i="14"/>
  <c r="CV235" i="14"/>
  <c r="AJ235" i="14"/>
  <c r="CU235" i="14"/>
  <c r="AI235" i="14"/>
  <c r="CT235" i="14"/>
  <c r="AH235" i="14"/>
  <c r="CS235" i="14"/>
  <c r="AG235" i="14"/>
  <c r="CR235" i="14"/>
  <c r="AF235" i="14"/>
  <c r="CY235" i="14"/>
  <c r="AM235" i="14"/>
  <c r="AR235" i="14"/>
  <c r="AN235" i="14"/>
  <c r="DC235" i="14"/>
  <c r="DG235" i="14"/>
  <c r="AQ235" i="14"/>
  <c r="AU235" i="14"/>
  <c r="CX235" i="14"/>
  <c r="DB235" i="14"/>
  <c r="DE235" i="14"/>
  <c r="DA235" i="14"/>
  <c r="AS235" i="14"/>
  <c r="AO235" i="14"/>
  <c r="AL235" i="14"/>
  <c r="DD235" i="14"/>
  <c r="AP235" i="14"/>
  <c r="CZ235" i="14"/>
  <c r="CL323" i="14"/>
  <c r="Z323" i="14"/>
  <c r="CK323" i="14"/>
  <c r="Y323" i="14"/>
  <c r="CJ323" i="14"/>
  <c r="X323" i="14"/>
  <c r="CQ323" i="14"/>
  <c r="AE323" i="14"/>
  <c r="CP323" i="14"/>
  <c r="AD323" i="14"/>
  <c r="CW323" i="14"/>
  <c r="AK323" i="14"/>
  <c r="CU323" i="14"/>
  <c r="AI323" i="14"/>
  <c r="AZ323" i="14"/>
  <c r="BX323" i="14"/>
  <c r="CD323" i="14"/>
  <c r="R323" i="14"/>
  <c r="CC323" i="14"/>
  <c r="Q323" i="14"/>
  <c r="CB323" i="14"/>
  <c r="P323" i="14"/>
  <c r="CI323" i="14"/>
  <c r="W323" i="14"/>
  <c r="CH323" i="14"/>
  <c r="V323" i="14"/>
  <c r="CO323" i="14"/>
  <c r="AC323" i="14"/>
  <c r="CM323" i="14"/>
  <c r="AA323" i="14"/>
  <c r="DD323" i="14"/>
  <c r="CF323" i="14"/>
  <c r="DZ323" i="14"/>
  <c r="BN323" i="14"/>
  <c r="DY323" i="14"/>
  <c r="BM323" i="14"/>
  <c r="DX323" i="14"/>
  <c r="BL323" i="14"/>
  <c r="EE323" i="14"/>
  <c r="BS323" i="14"/>
  <c r="ED323" i="14"/>
  <c r="BR323" i="14"/>
  <c r="EK323" i="14"/>
  <c r="BY323" i="14"/>
  <c r="EI323" i="14"/>
  <c r="BW323" i="14"/>
  <c r="EB323" i="14"/>
  <c r="CV323" i="14"/>
  <c r="DB323" i="14"/>
  <c r="DQ323" i="14"/>
  <c r="AG323" i="14"/>
  <c r="AV323" i="14"/>
  <c r="CA323" i="14"/>
  <c r="DF323" i="14"/>
  <c r="EC323" i="14"/>
  <c r="AS323" i="14"/>
  <c r="BG323" i="14"/>
  <c r="AR323" i="14"/>
  <c r="CT323" i="14"/>
  <c r="DI323" i="14"/>
  <c r="EF323" i="14"/>
  <c r="AN323" i="14"/>
  <c r="BK323" i="14"/>
  <c r="CX323" i="14"/>
  <c r="DU323" i="14"/>
  <c r="U323" i="14"/>
  <c r="AY323" i="14"/>
  <c r="AJ323" i="14"/>
  <c r="BV323" i="14"/>
  <c r="DA323" i="14"/>
  <c r="DP323" i="14"/>
  <c r="AF323" i="14"/>
  <c r="BC323" i="14"/>
  <c r="BZ323" i="14"/>
  <c r="DM323" i="14"/>
  <c r="EA323" i="14"/>
  <c r="AQ323" i="14"/>
  <c r="CN323" i="14"/>
  <c r="BF323" i="14"/>
  <c r="CS323" i="14"/>
  <c r="DH323" i="14"/>
  <c r="EM323" i="14"/>
  <c r="AU323" i="14"/>
  <c r="BJ323" i="14"/>
  <c r="DE323" i="14"/>
  <c r="DS323" i="14"/>
  <c r="S323" i="14"/>
  <c r="AB323" i="14"/>
  <c r="AX323" i="14"/>
  <c r="BU323" i="14"/>
  <c r="CZ323" i="14"/>
  <c r="DW323" i="14"/>
  <c r="AM323" i="14"/>
  <c r="BB323" i="14"/>
  <c r="CG323" i="14"/>
  <c r="DK323" i="14"/>
  <c r="BP323" i="14"/>
  <c r="EJ323" i="14"/>
  <c r="EH323" i="14"/>
  <c r="AP323" i="14"/>
  <c r="BE323" i="14"/>
  <c r="CR323" i="14"/>
  <c r="DO323" i="14"/>
  <c r="EL323" i="14"/>
  <c r="AT323" i="14"/>
  <c r="BQ323" i="14"/>
  <c r="DC323" i="14"/>
  <c r="DT323" i="14"/>
  <c r="T323" i="14"/>
  <c r="DJ323" i="14"/>
  <c r="EG323" i="14"/>
  <c r="AO323" i="14"/>
  <c r="BD323" i="14"/>
  <c r="CY323" i="14"/>
  <c r="DN323" i="14"/>
  <c r="N323" i="14"/>
  <c r="BA323" i="14"/>
  <c r="BO323" i="14"/>
  <c r="DL323" i="14"/>
  <c r="AH323" i="14"/>
  <c r="BH323" i="14"/>
  <c r="AW323" i="14"/>
  <c r="BT323" i="14"/>
  <c r="DG323" i="14"/>
  <c r="DV323" i="14"/>
  <c r="AL323" i="14"/>
  <c r="BI323" i="14"/>
  <c r="CE323" i="14"/>
  <c r="DR323" i="14"/>
  <c r="CJ225" i="14"/>
  <c r="X225" i="14"/>
  <c r="CQ225" i="14"/>
  <c r="AE225" i="14"/>
  <c r="CP225" i="14"/>
  <c r="AD225" i="14"/>
  <c r="CW225" i="14"/>
  <c r="AK225" i="14"/>
  <c r="CV225" i="14"/>
  <c r="AJ225" i="14"/>
  <c r="CU225" i="14"/>
  <c r="AI225" i="14"/>
  <c r="CT225" i="14"/>
  <c r="AH225" i="14"/>
  <c r="CB225" i="14"/>
  <c r="P225" i="14"/>
  <c r="CI225" i="14"/>
  <c r="W225" i="14"/>
  <c r="CH225" i="14"/>
  <c r="V225" i="14"/>
  <c r="CO225" i="14"/>
  <c r="AC225" i="14"/>
  <c r="CN225" i="14"/>
  <c r="AB225" i="14"/>
  <c r="CM225" i="14"/>
  <c r="AA225" i="14"/>
  <c r="CL225" i="14"/>
  <c r="Z225" i="14"/>
  <c r="CK225" i="14"/>
  <c r="Y225" i="14"/>
  <c r="DP225" i="14"/>
  <c r="BD225" i="14"/>
  <c r="DW225" i="14"/>
  <c r="BK225" i="14"/>
  <c r="DV225" i="14"/>
  <c r="BJ225" i="14"/>
  <c r="EC225" i="14"/>
  <c r="BQ225" i="14"/>
  <c r="EB225" i="14"/>
  <c r="BP225" i="14"/>
  <c r="EA225" i="14"/>
  <c r="BO225" i="14"/>
  <c r="DZ225" i="14"/>
  <c r="BN225" i="14"/>
  <c r="DY225" i="14"/>
  <c r="BM225" i="14"/>
  <c r="CZ225" i="14"/>
  <c r="AN225" i="14"/>
  <c r="DG225" i="14"/>
  <c r="AU225" i="14"/>
  <c r="DF225" i="14"/>
  <c r="AT225" i="14"/>
  <c r="DM225" i="14"/>
  <c r="BA225" i="14"/>
  <c r="DL225" i="14"/>
  <c r="AZ225" i="14"/>
  <c r="DK225" i="14"/>
  <c r="AY225" i="14"/>
  <c r="DJ225" i="14"/>
  <c r="AX225" i="14"/>
  <c r="DX225" i="14"/>
  <c r="EE225" i="14"/>
  <c r="ED225" i="14"/>
  <c r="EK225" i="14"/>
  <c r="EJ225" i="14"/>
  <c r="EI225" i="14"/>
  <c r="EH225" i="14"/>
  <c r="EG225" i="14"/>
  <c r="AW225" i="14"/>
  <c r="DH225" i="14"/>
  <c r="DO225" i="14"/>
  <c r="DN225" i="14"/>
  <c r="DU225" i="14"/>
  <c r="DT225" i="14"/>
  <c r="DS225" i="14"/>
  <c r="DR225" i="14"/>
  <c r="DQ225" i="14"/>
  <c r="AO225" i="14"/>
  <c r="CR225" i="14"/>
  <c r="CY225" i="14"/>
  <c r="CX225" i="14"/>
  <c r="DE225" i="14"/>
  <c r="DD225" i="14"/>
  <c r="DC225" i="14"/>
  <c r="DB225" i="14"/>
  <c r="DI225" i="14"/>
  <c r="AG225" i="14"/>
  <c r="BT225" i="14"/>
  <c r="CA225" i="14"/>
  <c r="BZ225" i="14"/>
  <c r="CG225" i="14"/>
  <c r="CF225" i="14"/>
  <c r="CE225" i="14"/>
  <c r="CD225" i="14"/>
  <c r="DA225" i="14"/>
  <c r="Q225" i="14"/>
  <c r="BL225" i="14"/>
  <c r="BS225" i="14"/>
  <c r="BR225" i="14"/>
  <c r="BY225" i="14"/>
  <c r="BX225" i="14"/>
  <c r="BW225" i="14"/>
  <c r="BV225" i="14"/>
  <c r="CS225" i="14"/>
  <c r="AV225" i="14"/>
  <c r="BC225" i="14"/>
  <c r="BB225" i="14"/>
  <c r="BI225" i="14"/>
  <c r="BH225" i="14"/>
  <c r="BG225" i="14"/>
  <c r="BF225" i="14"/>
  <c r="CC225" i="14"/>
  <c r="AF225" i="14"/>
  <c r="AM225" i="14"/>
  <c r="AL225" i="14"/>
  <c r="AS225" i="14"/>
  <c r="AR225" i="14"/>
  <c r="AQ225" i="14"/>
  <c r="AP225" i="14"/>
  <c r="BU225" i="14"/>
  <c r="EF225" i="14"/>
  <c r="BE225" i="14"/>
  <c r="EM225" i="14"/>
  <c r="EL225" i="14"/>
  <c r="N225" i="14"/>
  <c r="U225" i="14"/>
  <c r="T225" i="14"/>
  <c r="S225" i="14"/>
  <c r="R225" i="14"/>
  <c r="EE292" i="14"/>
  <c r="BS292" i="14"/>
  <c r="ED292" i="14"/>
  <c r="BR292" i="14"/>
  <c r="EK292" i="14"/>
  <c r="BY292" i="14"/>
  <c r="EJ292" i="14"/>
  <c r="BX292" i="14"/>
  <c r="EI292" i="14"/>
  <c r="BW292" i="14"/>
  <c r="EH292" i="14"/>
  <c r="BV292" i="14"/>
  <c r="EF292" i="14"/>
  <c r="BT292" i="14"/>
  <c r="EG292" i="14"/>
  <c r="DA292" i="14"/>
  <c r="DW292" i="14"/>
  <c r="BK292" i="14"/>
  <c r="DV292" i="14"/>
  <c r="BJ292" i="14"/>
  <c r="EC292" i="14"/>
  <c r="BQ292" i="14"/>
  <c r="EB292" i="14"/>
  <c r="BP292" i="14"/>
  <c r="EA292" i="14"/>
  <c r="BO292" i="14"/>
  <c r="DZ292" i="14"/>
  <c r="BN292" i="14"/>
  <c r="DX292" i="14"/>
  <c r="BL292" i="14"/>
  <c r="BU292" i="14"/>
  <c r="AO292" i="14"/>
  <c r="DO292" i="14"/>
  <c r="BC292" i="14"/>
  <c r="DN292" i="14"/>
  <c r="BB292" i="14"/>
  <c r="DU292" i="14"/>
  <c r="BI292" i="14"/>
  <c r="DT292" i="14"/>
  <c r="BH292" i="14"/>
  <c r="DS292" i="14"/>
  <c r="BG292" i="14"/>
  <c r="DR292" i="14"/>
  <c r="BF292" i="14"/>
  <c r="DP292" i="14"/>
  <c r="BD292" i="14"/>
  <c r="DY292" i="14"/>
  <c r="CS292" i="14"/>
  <c r="CY292" i="14"/>
  <c r="AM292" i="14"/>
  <c r="CX292" i="14"/>
  <c r="AL292" i="14"/>
  <c r="DE292" i="14"/>
  <c r="AS292" i="14"/>
  <c r="DD292" i="14"/>
  <c r="AR292" i="14"/>
  <c r="DC292" i="14"/>
  <c r="AQ292" i="14"/>
  <c r="DB292" i="14"/>
  <c r="AP292" i="14"/>
  <c r="CZ292" i="14"/>
  <c r="AN292" i="14"/>
  <c r="DQ292" i="14"/>
  <c r="CK292" i="14"/>
  <c r="CQ292" i="14"/>
  <c r="AE292" i="14"/>
  <c r="CP292" i="14"/>
  <c r="AD292" i="14"/>
  <c r="CW292" i="14"/>
  <c r="AK292" i="14"/>
  <c r="CV292" i="14"/>
  <c r="AJ292" i="14"/>
  <c r="CU292" i="14"/>
  <c r="AI292" i="14"/>
  <c r="CT292" i="14"/>
  <c r="AH292" i="14"/>
  <c r="CR292" i="14"/>
  <c r="AF292" i="14"/>
  <c r="BE292" i="14"/>
  <c r="Y292" i="14"/>
  <c r="EL292" i="14"/>
  <c r="CO292" i="14"/>
  <c r="AZ292" i="14"/>
  <c r="S292" i="14"/>
  <c r="CJ292" i="14"/>
  <c r="AG292" i="14"/>
  <c r="DF292" i="14"/>
  <c r="CG292" i="14"/>
  <c r="AB292" i="14"/>
  <c r="DJ292" i="14"/>
  <c r="CB292" i="14"/>
  <c r="CC292" i="14"/>
  <c r="EM292" i="14"/>
  <c r="CH292" i="14"/>
  <c r="BA292" i="14"/>
  <c r="T292" i="14"/>
  <c r="CL292" i="14"/>
  <c r="AV292" i="14"/>
  <c r="Q292" i="14"/>
  <c r="DG292" i="14"/>
  <c r="BZ292" i="14"/>
  <c r="AC292" i="14"/>
  <c r="DK292" i="14"/>
  <c r="CD292" i="14"/>
  <c r="X292" i="14"/>
  <c r="CI292" i="14"/>
  <c r="AT292" i="14"/>
  <c r="U292" i="14"/>
  <c r="CM292" i="14"/>
  <c r="AX292" i="14"/>
  <c r="P292" i="14"/>
  <c r="CA292" i="14"/>
  <c r="V292" i="14"/>
  <c r="DL292" i="14"/>
  <c r="CE292" i="14"/>
  <c r="Z292" i="14"/>
  <c r="BM292" i="14"/>
  <c r="W292" i="14"/>
  <c r="DM292" i="14"/>
  <c r="CF292" i="14"/>
  <c r="AA292" i="14"/>
  <c r="DH292" i="14"/>
  <c r="AW292" i="14"/>
  <c r="AU292" i="14"/>
  <c r="N292" i="14"/>
  <c r="CN292" i="14"/>
  <c r="AY292" i="14"/>
  <c r="R292" i="14"/>
  <c r="DI292" i="14"/>
  <c r="CT140" i="14"/>
  <c r="AH140" i="14"/>
  <c r="CS140" i="14"/>
  <c r="AG140" i="14"/>
  <c r="CR140" i="14"/>
  <c r="AF140" i="14"/>
  <c r="CY140" i="14"/>
  <c r="AM140" i="14"/>
  <c r="CX140" i="14"/>
  <c r="AL140" i="14"/>
  <c r="DE140" i="14"/>
  <c r="AS140" i="14"/>
  <c r="DD140" i="14"/>
  <c r="AR140" i="14"/>
  <c r="DC140" i="14"/>
  <c r="AQ140" i="14"/>
  <c r="CL140" i="14"/>
  <c r="Z140" i="14"/>
  <c r="CK140" i="14"/>
  <c r="Y140" i="14"/>
  <c r="CJ140" i="14"/>
  <c r="X140" i="14"/>
  <c r="CQ140" i="14"/>
  <c r="AE140" i="14"/>
  <c r="CP140" i="14"/>
  <c r="AD140" i="14"/>
  <c r="CW140" i="14"/>
  <c r="AK140" i="14"/>
  <c r="CV140" i="14"/>
  <c r="AJ140" i="14"/>
  <c r="CU140" i="14"/>
  <c r="AI140" i="14"/>
  <c r="CD140" i="14"/>
  <c r="R140" i="14"/>
  <c r="CC140" i="14"/>
  <c r="Q140" i="14"/>
  <c r="CB140" i="14"/>
  <c r="P140" i="14"/>
  <c r="CI140" i="14"/>
  <c r="W140" i="14"/>
  <c r="CH140" i="14"/>
  <c r="V140" i="14"/>
  <c r="CO140" i="14"/>
  <c r="AC140" i="14"/>
  <c r="CN140" i="14"/>
  <c r="AB140" i="14"/>
  <c r="CM140" i="14"/>
  <c r="AA140" i="14"/>
  <c r="EH140" i="14"/>
  <c r="BV140" i="14"/>
  <c r="EG140" i="14"/>
  <c r="BU140" i="14"/>
  <c r="EF140" i="14"/>
  <c r="BT140" i="14"/>
  <c r="EM140" i="14"/>
  <c r="CA140" i="14"/>
  <c r="EL140" i="14"/>
  <c r="BZ140" i="14"/>
  <c r="N140" i="14"/>
  <c r="CG140" i="14"/>
  <c r="U140" i="14"/>
  <c r="CF140" i="14"/>
  <c r="T140" i="14"/>
  <c r="CE140" i="14"/>
  <c r="S140" i="14"/>
  <c r="DZ140" i="14"/>
  <c r="BN140" i="14"/>
  <c r="DY140" i="14"/>
  <c r="BM140" i="14"/>
  <c r="DX140" i="14"/>
  <c r="BL140" i="14"/>
  <c r="EE140" i="14"/>
  <c r="BS140" i="14"/>
  <c r="ED140" i="14"/>
  <c r="BR140" i="14"/>
  <c r="EK140" i="14"/>
  <c r="BY140" i="14"/>
  <c r="EJ140" i="14"/>
  <c r="BX140" i="14"/>
  <c r="EI140" i="14"/>
  <c r="BW140" i="14"/>
  <c r="DR140" i="14"/>
  <c r="BF140" i="14"/>
  <c r="DQ140" i="14"/>
  <c r="BE140" i="14"/>
  <c r="DP140" i="14"/>
  <c r="BD140" i="14"/>
  <c r="DW140" i="14"/>
  <c r="BK140" i="14"/>
  <c r="DV140" i="14"/>
  <c r="BJ140" i="14"/>
  <c r="EC140" i="14"/>
  <c r="BQ140" i="14"/>
  <c r="EB140" i="14"/>
  <c r="BP140" i="14"/>
  <c r="EA140" i="14"/>
  <c r="BO140" i="14"/>
  <c r="DB140" i="14"/>
  <c r="AP140" i="14"/>
  <c r="DA140" i="14"/>
  <c r="AO140" i="14"/>
  <c r="CZ140" i="14"/>
  <c r="AN140" i="14"/>
  <c r="DG140" i="14"/>
  <c r="AU140" i="14"/>
  <c r="DF140" i="14"/>
  <c r="AT140" i="14"/>
  <c r="DM140" i="14"/>
  <c r="BA140" i="14"/>
  <c r="DL140" i="14"/>
  <c r="AZ140" i="14"/>
  <c r="DK140" i="14"/>
  <c r="AY140" i="14"/>
  <c r="AV140" i="14"/>
  <c r="BH140" i="14"/>
  <c r="DO140" i="14"/>
  <c r="DS140" i="14"/>
  <c r="BC140" i="14"/>
  <c r="BG140" i="14"/>
  <c r="BI140" i="14"/>
  <c r="DJ140" i="14"/>
  <c r="DN140" i="14"/>
  <c r="AX140" i="14"/>
  <c r="BB140" i="14"/>
  <c r="AW140" i="14"/>
  <c r="DI140" i="14"/>
  <c r="DU140" i="14"/>
  <c r="DH140" i="14"/>
  <c r="DT140" i="14"/>
  <c r="CF166" i="14"/>
  <c r="T166" i="14"/>
  <c r="CE166" i="14"/>
  <c r="S166" i="14"/>
  <c r="CD166" i="14"/>
  <c r="R166" i="14"/>
  <c r="DL166" i="14"/>
  <c r="AR166" i="14"/>
  <c r="CU166" i="14"/>
  <c r="AA166" i="14"/>
  <c r="BV166" i="14"/>
  <c r="DY166" i="14"/>
  <c r="BM166" i="14"/>
  <c r="DX166" i="14"/>
  <c r="BL166" i="14"/>
  <c r="EE166" i="14"/>
  <c r="BS166" i="14"/>
  <c r="ED166" i="14"/>
  <c r="BR166" i="14"/>
  <c r="EK166" i="14"/>
  <c r="BY166" i="14"/>
  <c r="DD166" i="14"/>
  <c r="AJ166" i="14"/>
  <c r="CM166" i="14"/>
  <c r="EH166" i="14"/>
  <c r="BN166" i="14"/>
  <c r="DQ166" i="14"/>
  <c r="BE166" i="14"/>
  <c r="DP166" i="14"/>
  <c r="BD166" i="14"/>
  <c r="DW166" i="14"/>
  <c r="BK166" i="14"/>
  <c r="DV166" i="14"/>
  <c r="BJ166" i="14"/>
  <c r="EC166" i="14"/>
  <c r="BQ166" i="14"/>
  <c r="AQ166" i="14"/>
  <c r="Q166" i="14"/>
  <c r="CH166" i="14"/>
  <c r="CV166" i="14"/>
  <c r="AB166" i="14"/>
  <c r="BW166" i="14"/>
  <c r="DZ166" i="14"/>
  <c r="BF166" i="14"/>
  <c r="DI166" i="14"/>
  <c r="AW166" i="14"/>
  <c r="DH166" i="14"/>
  <c r="AV166" i="14"/>
  <c r="DO166" i="14"/>
  <c r="BC166" i="14"/>
  <c r="DN166" i="14"/>
  <c r="BB166" i="14"/>
  <c r="DU166" i="14"/>
  <c r="BI166" i="14"/>
  <c r="EB166" i="14"/>
  <c r="Z166" i="14"/>
  <c r="CI166" i="14"/>
  <c r="AC166" i="14"/>
  <c r="CN166" i="14"/>
  <c r="EI166" i="14"/>
  <c r="BO166" i="14"/>
  <c r="DR166" i="14"/>
  <c r="AX166" i="14"/>
  <c r="DA166" i="14"/>
  <c r="AO166" i="14"/>
  <c r="CZ166" i="14"/>
  <c r="AN166" i="14"/>
  <c r="DG166" i="14"/>
  <c r="AU166" i="14"/>
  <c r="DF166" i="14"/>
  <c r="AT166" i="14"/>
  <c r="DM166" i="14"/>
  <c r="BA166" i="14"/>
  <c r="BH166" i="14"/>
  <c r="CC166" i="14"/>
  <c r="W166" i="14"/>
  <c r="BX166" i="14"/>
  <c r="EA166" i="14"/>
  <c r="BG166" i="14"/>
  <c r="DJ166" i="14"/>
  <c r="AP166" i="14"/>
  <c r="CS166" i="14"/>
  <c r="AG166" i="14"/>
  <c r="CR166" i="14"/>
  <c r="AF166" i="14"/>
  <c r="CY166" i="14"/>
  <c r="AM166" i="14"/>
  <c r="CX166" i="14"/>
  <c r="AL166" i="14"/>
  <c r="DE166" i="14"/>
  <c r="AS166" i="14"/>
  <c r="CT166" i="14"/>
  <c r="P166" i="14"/>
  <c r="CO166" i="14"/>
  <c r="EJ166" i="14"/>
  <c r="BP166" i="14"/>
  <c r="DS166" i="14"/>
  <c r="AY166" i="14"/>
  <c r="DB166" i="14"/>
  <c r="AH166" i="14"/>
  <c r="CK166" i="14"/>
  <c r="Y166" i="14"/>
  <c r="CJ166" i="14"/>
  <c r="X166" i="14"/>
  <c r="CQ166" i="14"/>
  <c r="AE166" i="14"/>
  <c r="CP166" i="14"/>
  <c r="AD166" i="14"/>
  <c r="CW166" i="14"/>
  <c r="AK166" i="14"/>
  <c r="DK166" i="14"/>
  <c r="CB166" i="14"/>
  <c r="V166" i="14"/>
  <c r="DT166" i="14"/>
  <c r="AZ166" i="14"/>
  <c r="DC166" i="14"/>
  <c r="AI166" i="14"/>
  <c r="CL166" i="14"/>
  <c r="EG166" i="14"/>
  <c r="BU166" i="14"/>
  <c r="EF166" i="14"/>
  <c r="BT166" i="14"/>
  <c r="EM166" i="14"/>
  <c r="CA166" i="14"/>
  <c r="EL166" i="14"/>
  <c r="BZ166" i="14"/>
  <c r="N166" i="14"/>
  <c r="CG166" i="14"/>
  <c r="U166" i="14"/>
  <c r="CL122" i="14"/>
  <c r="Z122" i="14"/>
  <c r="CK122" i="14"/>
  <c r="Y122" i="14"/>
  <c r="CJ122" i="14"/>
  <c r="X122" i="14"/>
  <c r="CQ122" i="14"/>
  <c r="AE122" i="14"/>
  <c r="CP122" i="14"/>
  <c r="AD122" i="14"/>
  <c r="CW122" i="14"/>
  <c r="AK122" i="14"/>
  <c r="CV122" i="14"/>
  <c r="AJ122" i="14"/>
  <c r="CU122" i="14"/>
  <c r="AI122" i="14"/>
  <c r="CD122" i="14"/>
  <c r="R122" i="14"/>
  <c r="CC122" i="14"/>
  <c r="Q122" i="14"/>
  <c r="CB122" i="14"/>
  <c r="P122" i="14"/>
  <c r="CI122" i="14"/>
  <c r="W122" i="14"/>
  <c r="CH122" i="14"/>
  <c r="V122" i="14"/>
  <c r="CO122" i="14"/>
  <c r="AC122" i="14"/>
  <c r="CN122" i="14"/>
  <c r="AB122" i="14"/>
  <c r="CM122" i="14"/>
  <c r="AA122" i="14"/>
  <c r="EH122" i="14"/>
  <c r="BV122" i="14"/>
  <c r="EG122" i="14"/>
  <c r="BU122" i="14"/>
  <c r="EF122" i="14"/>
  <c r="BT122" i="14"/>
  <c r="EM122" i="14"/>
  <c r="CA122" i="14"/>
  <c r="EL122" i="14"/>
  <c r="BZ122" i="14"/>
  <c r="N122" i="14"/>
  <c r="CG122" i="14"/>
  <c r="U122" i="14"/>
  <c r="CF122" i="14"/>
  <c r="T122" i="14"/>
  <c r="CE122" i="14"/>
  <c r="S122" i="14"/>
  <c r="DZ122" i="14"/>
  <c r="BN122" i="14"/>
  <c r="DY122" i="14"/>
  <c r="BM122" i="14"/>
  <c r="DX122" i="14"/>
  <c r="BL122" i="14"/>
  <c r="EE122" i="14"/>
  <c r="BS122" i="14"/>
  <c r="ED122" i="14"/>
  <c r="BR122" i="14"/>
  <c r="EK122" i="14"/>
  <c r="BY122" i="14"/>
  <c r="EJ122" i="14"/>
  <c r="BX122" i="14"/>
  <c r="EI122" i="14"/>
  <c r="BW122" i="14"/>
  <c r="DR122" i="14"/>
  <c r="BF122" i="14"/>
  <c r="DQ122" i="14"/>
  <c r="BE122" i="14"/>
  <c r="DP122" i="14"/>
  <c r="BD122" i="14"/>
  <c r="DW122" i="14"/>
  <c r="BK122" i="14"/>
  <c r="DV122" i="14"/>
  <c r="BJ122" i="14"/>
  <c r="EC122" i="14"/>
  <c r="BQ122" i="14"/>
  <c r="EB122" i="14"/>
  <c r="BP122" i="14"/>
  <c r="EA122" i="14"/>
  <c r="BO122" i="14"/>
  <c r="DJ122" i="14"/>
  <c r="AX122" i="14"/>
  <c r="DI122" i="14"/>
  <c r="AW122" i="14"/>
  <c r="DH122" i="14"/>
  <c r="AV122" i="14"/>
  <c r="DO122" i="14"/>
  <c r="BC122" i="14"/>
  <c r="DN122" i="14"/>
  <c r="BB122" i="14"/>
  <c r="DU122" i="14"/>
  <c r="BI122" i="14"/>
  <c r="DT122" i="14"/>
  <c r="BH122" i="14"/>
  <c r="DS122" i="14"/>
  <c r="BG122" i="14"/>
  <c r="DB122" i="14"/>
  <c r="AP122" i="14"/>
  <c r="DA122" i="14"/>
  <c r="AO122" i="14"/>
  <c r="CZ122" i="14"/>
  <c r="AN122" i="14"/>
  <c r="DG122" i="14"/>
  <c r="AU122" i="14"/>
  <c r="DF122" i="14"/>
  <c r="AT122" i="14"/>
  <c r="DM122" i="14"/>
  <c r="BA122" i="14"/>
  <c r="DL122" i="14"/>
  <c r="AZ122" i="14"/>
  <c r="DK122" i="14"/>
  <c r="AY122" i="14"/>
  <c r="CR122" i="14"/>
  <c r="DD122" i="14"/>
  <c r="AF122" i="14"/>
  <c r="AR122" i="14"/>
  <c r="CY122" i="14"/>
  <c r="DC122" i="14"/>
  <c r="AM122" i="14"/>
  <c r="AQ122" i="14"/>
  <c r="CT122" i="14"/>
  <c r="CX122" i="14"/>
  <c r="AH122" i="14"/>
  <c r="AL122" i="14"/>
  <c r="AG122" i="14"/>
  <c r="AS122" i="14"/>
  <c r="CS122" i="14"/>
  <c r="DE122" i="14"/>
  <c r="EM354" i="14"/>
  <c r="CA354" i="14"/>
  <c r="EL354" i="14"/>
  <c r="BZ354" i="14"/>
  <c r="N354" i="14"/>
  <c r="CG354" i="14"/>
  <c r="U354" i="14"/>
  <c r="CF354" i="14"/>
  <c r="T354" i="14"/>
  <c r="CE354" i="14"/>
  <c r="S354" i="14"/>
  <c r="CD354" i="14"/>
  <c r="R354" i="14"/>
  <c r="CC354" i="14"/>
  <c r="Q354" i="14"/>
  <c r="AN354" i="14"/>
  <c r="P354" i="14"/>
  <c r="EE354" i="14"/>
  <c r="BS354" i="14"/>
  <c r="ED354" i="14"/>
  <c r="BR354" i="14"/>
  <c r="EK354" i="14"/>
  <c r="BY354" i="14"/>
  <c r="EJ354" i="14"/>
  <c r="BX354" i="14"/>
  <c r="EI354" i="14"/>
  <c r="BW354" i="14"/>
  <c r="EH354" i="14"/>
  <c r="BV354" i="14"/>
  <c r="EG354" i="14"/>
  <c r="BU354" i="14"/>
  <c r="DX354" i="14"/>
  <c r="CR354" i="14"/>
  <c r="DW354" i="14"/>
  <c r="BK354" i="14"/>
  <c r="DV354" i="14"/>
  <c r="BJ354" i="14"/>
  <c r="EC354" i="14"/>
  <c r="BQ354" i="14"/>
  <c r="EB354" i="14"/>
  <c r="BP354" i="14"/>
  <c r="EA354" i="14"/>
  <c r="BO354" i="14"/>
  <c r="DZ354" i="14"/>
  <c r="BN354" i="14"/>
  <c r="DY354" i="14"/>
  <c r="BM354" i="14"/>
  <c r="BL354" i="14"/>
  <c r="AF354" i="14"/>
  <c r="DO354" i="14"/>
  <c r="BC354" i="14"/>
  <c r="DN354" i="14"/>
  <c r="BB354" i="14"/>
  <c r="DU354" i="14"/>
  <c r="BI354" i="14"/>
  <c r="DT354" i="14"/>
  <c r="BH354" i="14"/>
  <c r="DS354" i="14"/>
  <c r="BG354" i="14"/>
  <c r="DR354" i="14"/>
  <c r="BF354" i="14"/>
  <c r="DQ354" i="14"/>
  <c r="BE354" i="14"/>
  <c r="DP354" i="14"/>
  <c r="CJ354" i="14"/>
  <c r="DG354" i="14"/>
  <c r="AU354" i="14"/>
  <c r="DF354" i="14"/>
  <c r="AT354" i="14"/>
  <c r="DM354" i="14"/>
  <c r="BA354" i="14"/>
  <c r="DL354" i="14"/>
  <c r="AZ354" i="14"/>
  <c r="DK354" i="14"/>
  <c r="AY354" i="14"/>
  <c r="DJ354" i="14"/>
  <c r="AX354" i="14"/>
  <c r="DI354" i="14"/>
  <c r="AW354" i="14"/>
  <c r="BD354" i="14"/>
  <c r="X354" i="14"/>
  <c r="CY354" i="14"/>
  <c r="AM354" i="14"/>
  <c r="CX354" i="14"/>
  <c r="AL354" i="14"/>
  <c r="DE354" i="14"/>
  <c r="AS354" i="14"/>
  <c r="DD354" i="14"/>
  <c r="AR354" i="14"/>
  <c r="DC354" i="14"/>
  <c r="AQ354" i="14"/>
  <c r="DB354" i="14"/>
  <c r="AP354" i="14"/>
  <c r="DA354" i="14"/>
  <c r="AO354" i="14"/>
  <c r="DH354" i="14"/>
  <c r="EF354" i="14"/>
  <c r="CQ354" i="14"/>
  <c r="AE354" i="14"/>
  <c r="CP354" i="14"/>
  <c r="AD354" i="14"/>
  <c r="CW354" i="14"/>
  <c r="AK354" i="14"/>
  <c r="CV354" i="14"/>
  <c r="AJ354" i="14"/>
  <c r="CU354" i="14"/>
  <c r="AI354" i="14"/>
  <c r="CT354" i="14"/>
  <c r="AH354" i="14"/>
  <c r="CS354" i="14"/>
  <c r="AG354" i="14"/>
  <c r="AV354" i="14"/>
  <c r="BT354" i="14"/>
  <c r="CO354" i="14"/>
  <c r="CK354" i="14"/>
  <c r="AC354" i="14"/>
  <c r="Y354" i="14"/>
  <c r="CN354" i="14"/>
  <c r="CZ354" i="14"/>
  <c r="AB354" i="14"/>
  <c r="CB354" i="14"/>
  <c r="CI354" i="14"/>
  <c r="CM354" i="14"/>
  <c r="W354" i="14"/>
  <c r="AA354" i="14"/>
  <c r="V354" i="14"/>
  <c r="Z354" i="14"/>
  <c r="CH354" i="14"/>
  <c r="CL354" i="14"/>
  <c r="DF113" i="14"/>
  <c r="AT113" i="14"/>
  <c r="DM113" i="14"/>
  <c r="BA113" i="14"/>
  <c r="DL113" i="14"/>
  <c r="AZ113" i="14"/>
  <c r="DK113" i="14"/>
  <c r="AY113" i="14"/>
  <c r="DJ113" i="14"/>
  <c r="AX113" i="14"/>
  <c r="DI113" i="14"/>
  <c r="AW113" i="14"/>
  <c r="DH113" i="14"/>
  <c r="AV113" i="14"/>
  <c r="CH113" i="14"/>
  <c r="V113" i="14"/>
  <c r="CO113" i="14"/>
  <c r="AC113" i="14"/>
  <c r="CN113" i="14"/>
  <c r="AB113" i="14"/>
  <c r="CM113" i="14"/>
  <c r="AA113" i="14"/>
  <c r="CL113" i="14"/>
  <c r="Z113" i="14"/>
  <c r="CK113" i="14"/>
  <c r="Y113" i="14"/>
  <c r="CJ113" i="14"/>
  <c r="X113" i="14"/>
  <c r="CQ113" i="14"/>
  <c r="AE113" i="14"/>
  <c r="EL113" i="14"/>
  <c r="BZ113" i="14"/>
  <c r="N113" i="14"/>
  <c r="CG113" i="14"/>
  <c r="U113" i="14"/>
  <c r="CF113" i="14"/>
  <c r="T113" i="14"/>
  <c r="CE113" i="14"/>
  <c r="S113" i="14"/>
  <c r="CD113" i="14"/>
  <c r="R113" i="14"/>
  <c r="CC113" i="14"/>
  <c r="Q113" i="14"/>
  <c r="CB113" i="14"/>
  <c r="P113" i="14"/>
  <c r="CI113" i="14"/>
  <c r="W113" i="14"/>
  <c r="ED113" i="14"/>
  <c r="BR113" i="14"/>
  <c r="EK113" i="14"/>
  <c r="BY113" i="14"/>
  <c r="EJ113" i="14"/>
  <c r="BX113" i="14"/>
  <c r="EI113" i="14"/>
  <c r="BW113" i="14"/>
  <c r="EH113" i="14"/>
  <c r="BV113" i="14"/>
  <c r="EG113" i="14"/>
  <c r="BU113" i="14"/>
  <c r="EF113" i="14"/>
  <c r="BT113" i="14"/>
  <c r="EM113" i="14"/>
  <c r="CA113" i="14"/>
  <c r="DV113" i="14"/>
  <c r="EC113" i="14"/>
  <c r="EB113" i="14"/>
  <c r="EA113" i="14"/>
  <c r="DZ113" i="14"/>
  <c r="DY113" i="14"/>
  <c r="DX113" i="14"/>
  <c r="EE113" i="14"/>
  <c r="AU113" i="14"/>
  <c r="DN113" i="14"/>
  <c r="DU113" i="14"/>
  <c r="DT113" i="14"/>
  <c r="DS113" i="14"/>
  <c r="DR113" i="14"/>
  <c r="DQ113" i="14"/>
  <c r="DP113" i="14"/>
  <c r="DW113" i="14"/>
  <c r="AM113" i="14"/>
  <c r="CX113" i="14"/>
  <c r="DE113" i="14"/>
  <c r="DD113" i="14"/>
  <c r="DC113" i="14"/>
  <c r="DB113" i="14"/>
  <c r="DA113" i="14"/>
  <c r="CZ113" i="14"/>
  <c r="DO113" i="14"/>
  <c r="CP113" i="14"/>
  <c r="CW113" i="14"/>
  <c r="CV113" i="14"/>
  <c r="CU113" i="14"/>
  <c r="CT113" i="14"/>
  <c r="CS113" i="14"/>
  <c r="CR113" i="14"/>
  <c r="DG113" i="14"/>
  <c r="BJ113" i="14"/>
  <c r="BQ113" i="14"/>
  <c r="BP113" i="14"/>
  <c r="BO113" i="14"/>
  <c r="BN113" i="14"/>
  <c r="BM113" i="14"/>
  <c r="BL113" i="14"/>
  <c r="CY113" i="14"/>
  <c r="BB113" i="14"/>
  <c r="BI113" i="14"/>
  <c r="BH113" i="14"/>
  <c r="BG113" i="14"/>
  <c r="BF113" i="14"/>
  <c r="BE113" i="14"/>
  <c r="BD113" i="14"/>
  <c r="BS113" i="14"/>
  <c r="AL113" i="14"/>
  <c r="AS113" i="14"/>
  <c r="AR113" i="14"/>
  <c r="AQ113" i="14"/>
  <c r="AP113" i="14"/>
  <c r="AO113" i="14"/>
  <c r="AN113" i="14"/>
  <c r="BK113" i="14"/>
  <c r="AI113" i="14"/>
  <c r="AH113" i="14"/>
  <c r="AG113" i="14"/>
  <c r="AF113" i="14"/>
  <c r="BC113" i="14"/>
  <c r="AD113" i="14"/>
  <c r="AK113" i="14"/>
  <c r="AJ113" i="14"/>
  <c r="DK299" i="14"/>
  <c r="AY299" i="14"/>
  <c r="DJ299" i="14"/>
  <c r="AX299" i="14"/>
  <c r="DI299" i="14"/>
  <c r="AW299" i="14"/>
  <c r="DH299" i="14"/>
  <c r="AV299" i="14"/>
  <c r="DO299" i="14"/>
  <c r="BC299" i="14"/>
  <c r="DN299" i="14"/>
  <c r="BB299" i="14"/>
  <c r="DT299" i="14"/>
  <c r="BH299" i="14"/>
  <c r="CW299" i="14"/>
  <c r="EC299" i="14"/>
  <c r="DC299" i="14"/>
  <c r="AQ299" i="14"/>
  <c r="DB299" i="14"/>
  <c r="AP299" i="14"/>
  <c r="DA299" i="14"/>
  <c r="AO299" i="14"/>
  <c r="CZ299" i="14"/>
  <c r="AN299" i="14"/>
  <c r="DG299" i="14"/>
  <c r="AU299" i="14"/>
  <c r="DF299" i="14"/>
  <c r="AT299" i="14"/>
  <c r="DL299" i="14"/>
  <c r="AZ299" i="14"/>
  <c r="AK299" i="14"/>
  <c r="BQ299" i="14"/>
  <c r="CU299" i="14"/>
  <c r="AI299" i="14"/>
  <c r="CT299" i="14"/>
  <c r="AH299" i="14"/>
  <c r="CS299" i="14"/>
  <c r="AG299" i="14"/>
  <c r="CR299" i="14"/>
  <c r="AF299" i="14"/>
  <c r="CY299" i="14"/>
  <c r="AM299" i="14"/>
  <c r="CX299" i="14"/>
  <c r="AL299" i="14"/>
  <c r="DD299" i="14"/>
  <c r="AR299" i="14"/>
  <c r="CO299" i="14"/>
  <c r="DU299" i="14"/>
  <c r="CM299" i="14"/>
  <c r="AA299" i="14"/>
  <c r="CL299" i="14"/>
  <c r="Z299" i="14"/>
  <c r="CK299" i="14"/>
  <c r="Y299" i="14"/>
  <c r="CJ299" i="14"/>
  <c r="X299" i="14"/>
  <c r="CQ299" i="14"/>
  <c r="AE299" i="14"/>
  <c r="CP299" i="14"/>
  <c r="AD299" i="14"/>
  <c r="CE299" i="14"/>
  <c r="S299" i="14"/>
  <c r="CD299" i="14"/>
  <c r="R299" i="14"/>
  <c r="CC299" i="14"/>
  <c r="Q299" i="14"/>
  <c r="CB299" i="14"/>
  <c r="P299" i="14"/>
  <c r="CI299" i="14"/>
  <c r="W299" i="14"/>
  <c r="CH299" i="14"/>
  <c r="V299" i="14"/>
  <c r="CN299" i="14"/>
  <c r="AB299" i="14"/>
  <c r="CG299" i="14"/>
  <c r="DM299" i="14"/>
  <c r="EI299" i="14"/>
  <c r="BW299" i="14"/>
  <c r="EH299" i="14"/>
  <c r="BV299" i="14"/>
  <c r="EG299" i="14"/>
  <c r="BU299" i="14"/>
  <c r="EF299" i="14"/>
  <c r="BT299" i="14"/>
  <c r="EM299" i="14"/>
  <c r="CA299" i="14"/>
  <c r="EL299" i="14"/>
  <c r="BZ299" i="14"/>
  <c r="N299" i="14"/>
  <c r="CF299" i="14"/>
  <c r="T299" i="14"/>
  <c r="U299" i="14"/>
  <c r="BA299" i="14"/>
  <c r="BG299" i="14"/>
  <c r="BE299" i="14"/>
  <c r="BK299" i="14"/>
  <c r="BX299" i="14"/>
  <c r="BI299" i="14"/>
  <c r="DZ299" i="14"/>
  <c r="DX299" i="14"/>
  <c r="ED299" i="14"/>
  <c r="BP299" i="14"/>
  <c r="DR299" i="14"/>
  <c r="DP299" i="14"/>
  <c r="DV299" i="14"/>
  <c r="AJ299" i="14"/>
  <c r="BN299" i="14"/>
  <c r="BL299" i="14"/>
  <c r="BR299" i="14"/>
  <c r="DE299" i="14"/>
  <c r="BF299" i="14"/>
  <c r="BD299" i="14"/>
  <c r="BJ299" i="14"/>
  <c r="AS299" i="14"/>
  <c r="EA299" i="14"/>
  <c r="DY299" i="14"/>
  <c r="EE299" i="14"/>
  <c r="EJ299" i="14"/>
  <c r="AC299" i="14"/>
  <c r="BO299" i="14"/>
  <c r="BM299" i="14"/>
  <c r="BS299" i="14"/>
  <c r="CV299" i="14"/>
  <c r="BY299" i="14"/>
  <c r="DW299" i="14"/>
  <c r="EB299" i="14"/>
  <c r="EK299" i="14"/>
  <c r="DS299" i="14"/>
  <c r="DQ299" i="14"/>
  <c r="CT331" i="14"/>
  <c r="AH331" i="14"/>
  <c r="CS331" i="14"/>
  <c r="AG331" i="14"/>
  <c r="CR331" i="14"/>
  <c r="AF331" i="14"/>
  <c r="CY331" i="14"/>
  <c r="AM331" i="14"/>
  <c r="CX331" i="14"/>
  <c r="AL331" i="14"/>
  <c r="DE331" i="14"/>
  <c r="AS331" i="14"/>
  <c r="DC331" i="14"/>
  <c r="AQ331" i="14"/>
  <c r="CF331" i="14"/>
  <c r="DL331" i="14"/>
  <c r="CL331" i="14"/>
  <c r="Z331" i="14"/>
  <c r="CK331" i="14"/>
  <c r="Y331" i="14"/>
  <c r="CJ331" i="14"/>
  <c r="X331" i="14"/>
  <c r="CQ331" i="14"/>
  <c r="AE331" i="14"/>
  <c r="CP331" i="14"/>
  <c r="AD331" i="14"/>
  <c r="CW331" i="14"/>
  <c r="AK331" i="14"/>
  <c r="CU331" i="14"/>
  <c r="AI331" i="14"/>
  <c r="T331" i="14"/>
  <c r="AZ331" i="14"/>
  <c r="CD331" i="14"/>
  <c r="R331" i="14"/>
  <c r="CC331" i="14"/>
  <c r="Q331" i="14"/>
  <c r="CB331" i="14"/>
  <c r="P331" i="14"/>
  <c r="CI331" i="14"/>
  <c r="W331" i="14"/>
  <c r="CH331" i="14"/>
  <c r="V331" i="14"/>
  <c r="CO331" i="14"/>
  <c r="AC331" i="14"/>
  <c r="CM331" i="14"/>
  <c r="AA331" i="14"/>
  <c r="EJ331" i="14"/>
  <c r="DD331" i="14"/>
  <c r="EH331" i="14"/>
  <c r="BV331" i="14"/>
  <c r="EG331" i="14"/>
  <c r="BU331" i="14"/>
  <c r="EF331" i="14"/>
  <c r="BT331" i="14"/>
  <c r="EM331" i="14"/>
  <c r="CA331" i="14"/>
  <c r="EL331" i="14"/>
  <c r="BZ331" i="14"/>
  <c r="N331" i="14"/>
  <c r="CG331" i="14"/>
  <c r="U331" i="14"/>
  <c r="CE331" i="14"/>
  <c r="S331" i="14"/>
  <c r="BX331" i="14"/>
  <c r="AR331" i="14"/>
  <c r="DZ331" i="14"/>
  <c r="BN331" i="14"/>
  <c r="DY331" i="14"/>
  <c r="BM331" i="14"/>
  <c r="DX331" i="14"/>
  <c r="BL331" i="14"/>
  <c r="EE331" i="14"/>
  <c r="BS331" i="14"/>
  <c r="ED331" i="14"/>
  <c r="BR331" i="14"/>
  <c r="EK331" i="14"/>
  <c r="BY331" i="14"/>
  <c r="EI331" i="14"/>
  <c r="BW331" i="14"/>
  <c r="CV331" i="14"/>
  <c r="EB331" i="14"/>
  <c r="DR331" i="14"/>
  <c r="BF331" i="14"/>
  <c r="DQ331" i="14"/>
  <c r="BE331" i="14"/>
  <c r="DP331" i="14"/>
  <c r="BD331" i="14"/>
  <c r="DW331" i="14"/>
  <c r="BK331" i="14"/>
  <c r="DV331" i="14"/>
  <c r="BJ331" i="14"/>
  <c r="EC331" i="14"/>
  <c r="BQ331" i="14"/>
  <c r="EA331" i="14"/>
  <c r="BO331" i="14"/>
  <c r="AJ331" i="14"/>
  <c r="BP331" i="14"/>
  <c r="DB331" i="14"/>
  <c r="AP331" i="14"/>
  <c r="DA331" i="14"/>
  <c r="AO331" i="14"/>
  <c r="CZ331" i="14"/>
  <c r="AN331" i="14"/>
  <c r="DG331" i="14"/>
  <c r="AU331" i="14"/>
  <c r="DF331" i="14"/>
  <c r="AT331" i="14"/>
  <c r="DM331" i="14"/>
  <c r="BA331" i="14"/>
  <c r="DK331" i="14"/>
  <c r="AY331" i="14"/>
  <c r="AB331" i="14"/>
  <c r="BH331" i="14"/>
  <c r="DI331" i="14"/>
  <c r="DU331" i="14"/>
  <c r="AW331" i="14"/>
  <c r="BI331" i="14"/>
  <c r="DH331" i="14"/>
  <c r="DS331" i="14"/>
  <c r="AV331" i="14"/>
  <c r="BG331" i="14"/>
  <c r="DO331" i="14"/>
  <c r="CN331" i="14"/>
  <c r="BC331" i="14"/>
  <c r="DT331" i="14"/>
  <c r="DJ331" i="14"/>
  <c r="DN331" i="14"/>
  <c r="AX331" i="14"/>
  <c r="BB331" i="14"/>
  <c r="CX127" i="14"/>
  <c r="AL127" i="14"/>
  <c r="DE127" i="14"/>
  <c r="AS127" i="14"/>
  <c r="DD127" i="14"/>
  <c r="AR127" i="14"/>
  <c r="DC127" i="14"/>
  <c r="AQ127" i="14"/>
  <c r="DB127" i="14"/>
  <c r="AP127" i="14"/>
  <c r="DA127" i="14"/>
  <c r="AO127" i="14"/>
  <c r="CZ127" i="14"/>
  <c r="AN127" i="14"/>
  <c r="DG127" i="14"/>
  <c r="AU127" i="14"/>
  <c r="CP127" i="14"/>
  <c r="AD127" i="14"/>
  <c r="CW127" i="14"/>
  <c r="AK127" i="14"/>
  <c r="CV127" i="14"/>
  <c r="AJ127" i="14"/>
  <c r="CU127" i="14"/>
  <c r="AI127" i="14"/>
  <c r="CT127" i="14"/>
  <c r="AH127" i="14"/>
  <c r="CS127" i="14"/>
  <c r="AG127" i="14"/>
  <c r="CR127" i="14"/>
  <c r="AF127" i="14"/>
  <c r="CY127" i="14"/>
  <c r="AM127" i="14"/>
  <c r="CH127" i="14"/>
  <c r="V127" i="14"/>
  <c r="CO127" i="14"/>
  <c r="AC127" i="14"/>
  <c r="CN127" i="14"/>
  <c r="AB127" i="14"/>
  <c r="CM127" i="14"/>
  <c r="AA127" i="14"/>
  <c r="CL127" i="14"/>
  <c r="Z127" i="14"/>
  <c r="CK127" i="14"/>
  <c r="Y127" i="14"/>
  <c r="CJ127" i="14"/>
  <c r="X127" i="14"/>
  <c r="CQ127" i="14"/>
  <c r="AE127" i="14"/>
  <c r="EL127" i="14"/>
  <c r="BZ127" i="14"/>
  <c r="N127" i="14"/>
  <c r="CG127" i="14"/>
  <c r="U127" i="14"/>
  <c r="CF127" i="14"/>
  <c r="T127" i="14"/>
  <c r="CE127" i="14"/>
  <c r="S127" i="14"/>
  <c r="CD127" i="14"/>
  <c r="R127" i="14"/>
  <c r="CC127" i="14"/>
  <c r="Q127" i="14"/>
  <c r="CB127" i="14"/>
  <c r="P127" i="14"/>
  <c r="CI127" i="14"/>
  <c r="W127" i="14"/>
  <c r="ED127" i="14"/>
  <c r="BR127" i="14"/>
  <c r="EK127" i="14"/>
  <c r="BY127" i="14"/>
  <c r="EJ127" i="14"/>
  <c r="BX127" i="14"/>
  <c r="EI127" i="14"/>
  <c r="BW127" i="14"/>
  <c r="EH127" i="14"/>
  <c r="BV127" i="14"/>
  <c r="EG127" i="14"/>
  <c r="BU127" i="14"/>
  <c r="EF127" i="14"/>
  <c r="BT127" i="14"/>
  <c r="EM127" i="14"/>
  <c r="CA127" i="14"/>
  <c r="DV127" i="14"/>
  <c r="BJ127" i="14"/>
  <c r="EC127" i="14"/>
  <c r="BQ127" i="14"/>
  <c r="EB127" i="14"/>
  <c r="BP127" i="14"/>
  <c r="EA127" i="14"/>
  <c r="BO127" i="14"/>
  <c r="DZ127" i="14"/>
  <c r="BN127" i="14"/>
  <c r="DY127" i="14"/>
  <c r="BM127" i="14"/>
  <c r="DX127" i="14"/>
  <c r="BL127" i="14"/>
  <c r="EE127" i="14"/>
  <c r="BS127" i="14"/>
  <c r="DN127" i="14"/>
  <c r="BB127" i="14"/>
  <c r="DU127" i="14"/>
  <c r="BI127" i="14"/>
  <c r="DT127" i="14"/>
  <c r="BH127" i="14"/>
  <c r="DS127" i="14"/>
  <c r="BG127" i="14"/>
  <c r="DR127" i="14"/>
  <c r="BF127" i="14"/>
  <c r="DQ127" i="14"/>
  <c r="BE127" i="14"/>
  <c r="DP127" i="14"/>
  <c r="BD127" i="14"/>
  <c r="DW127" i="14"/>
  <c r="BK127" i="14"/>
  <c r="DK127" i="14"/>
  <c r="DO127" i="14"/>
  <c r="AY127" i="14"/>
  <c r="BC127" i="14"/>
  <c r="DF127" i="14"/>
  <c r="DJ127" i="14"/>
  <c r="AT127" i="14"/>
  <c r="AX127" i="14"/>
  <c r="DM127" i="14"/>
  <c r="DI127" i="14"/>
  <c r="BA127" i="14"/>
  <c r="AW127" i="14"/>
  <c r="DL127" i="14"/>
  <c r="DH127" i="14"/>
  <c r="AZ127" i="14"/>
  <c r="AV127" i="14"/>
  <c r="DO288" i="14"/>
  <c r="DG288" i="14"/>
  <c r="AU288" i="14"/>
  <c r="EM288" i="14"/>
  <c r="CA288" i="14"/>
  <c r="EL288" i="14"/>
  <c r="BZ288" i="14"/>
  <c r="N288" i="14"/>
  <c r="CG288" i="14"/>
  <c r="U288" i="14"/>
  <c r="CF288" i="14"/>
  <c r="T288" i="14"/>
  <c r="CE288" i="14"/>
  <c r="S288" i="14"/>
  <c r="CD288" i="14"/>
  <c r="R288" i="14"/>
  <c r="CB288" i="14"/>
  <c r="P288" i="14"/>
  <c r="BM288" i="14"/>
  <c r="AG288" i="14"/>
  <c r="CI288" i="14"/>
  <c r="DV288" i="14"/>
  <c r="BB288" i="14"/>
  <c r="DM288" i="14"/>
  <c r="AS288" i="14"/>
  <c r="CV288" i="14"/>
  <c r="AB288" i="14"/>
  <c r="BW288" i="14"/>
  <c r="DZ288" i="14"/>
  <c r="BF288" i="14"/>
  <c r="DH288" i="14"/>
  <c r="AN288" i="14"/>
  <c r="BU288" i="14"/>
  <c r="CS288" i="14"/>
  <c r="BS288" i="14"/>
  <c r="DN288" i="14"/>
  <c r="AT288" i="14"/>
  <c r="DE288" i="14"/>
  <c r="AK288" i="14"/>
  <c r="CN288" i="14"/>
  <c r="EI288" i="14"/>
  <c r="BO288" i="14"/>
  <c r="DR288" i="14"/>
  <c r="AX288" i="14"/>
  <c r="CZ288" i="14"/>
  <c r="AF288" i="14"/>
  <c r="DY288" i="14"/>
  <c r="BK288" i="14"/>
  <c r="DF288" i="14"/>
  <c r="AL288" i="14"/>
  <c r="CW288" i="14"/>
  <c r="AC288" i="14"/>
  <c r="BX288" i="14"/>
  <c r="EA288" i="14"/>
  <c r="BG288" i="14"/>
  <c r="DJ288" i="14"/>
  <c r="AP288" i="14"/>
  <c r="CR288" i="14"/>
  <c r="X288" i="14"/>
  <c r="DQ288" i="14"/>
  <c r="BC288" i="14"/>
  <c r="CX288" i="14"/>
  <c r="AD288" i="14"/>
  <c r="CO288" i="14"/>
  <c r="EJ288" i="14"/>
  <c r="BP288" i="14"/>
  <c r="DS288" i="14"/>
  <c r="AY288" i="14"/>
  <c r="DB288" i="14"/>
  <c r="AH288" i="14"/>
  <c r="CJ288" i="14"/>
  <c r="CK288" i="14"/>
  <c r="BE288" i="14"/>
  <c r="EE288" i="14"/>
  <c r="AM288" i="14"/>
  <c r="CP288" i="14"/>
  <c r="V288" i="14"/>
  <c r="BY288" i="14"/>
  <c r="EB288" i="14"/>
  <c r="BH288" i="14"/>
  <c r="DK288" i="14"/>
  <c r="AQ288" i="14"/>
  <c r="CT288" i="14"/>
  <c r="Z288" i="14"/>
  <c r="BT288" i="14"/>
  <c r="Y288" i="14"/>
  <c r="DI288" i="14"/>
  <c r="DW288" i="14"/>
  <c r="AE288" i="14"/>
  <c r="CH288" i="14"/>
  <c r="EK288" i="14"/>
  <c r="BQ288" i="14"/>
  <c r="DT288" i="14"/>
  <c r="AZ288" i="14"/>
  <c r="DC288" i="14"/>
  <c r="AI288" i="14"/>
  <c r="CL288" i="14"/>
  <c r="EF288" i="14"/>
  <c r="BL288" i="14"/>
  <c r="CC288" i="14"/>
  <c r="AW288" i="14"/>
  <c r="CQ288" i="14"/>
  <c r="ED288" i="14"/>
  <c r="BJ288" i="14"/>
  <c r="DU288" i="14"/>
  <c r="BA288" i="14"/>
  <c r="DD288" i="14"/>
  <c r="AJ288" i="14"/>
  <c r="CM288" i="14"/>
  <c r="EH288" i="14"/>
  <c r="BN288" i="14"/>
  <c r="DP288" i="14"/>
  <c r="AV288" i="14"/>
  <c r="EG288" i="14"/>
  <c r="AO288" i="14"/>
  <c r="BR288" i="14"/>
  <c r="DX288" i="14"/>
  <c r="EC288" i="14"/>
  <c r="BD288" i="14"/>
  <c r="BI288" i="14"/>
  <c r="Q288" i="14"/>
  <c r="DL288" i="14"/>
  <c r="DA288" i="14"/>
  <c r="AR288" i="14"/>
  <c r="CU288" i="14"/>
  <c r="W288" i="14"/>
  <c r="BV288" i="14"/>
  <c r="CY288" i="14"/>
  <c r="AA288" i="14"/>
  <c r="CL246" i="14"/>
  <c r="Z246" i="14"/>
  <c r="CK246" i="14"/>
  <c r="Y246" i="14"/>
  <c r="CJ246" i="14"/>
  <c r="X246" i="14"/>
  <c r="CQ246" i="14"/>
  <c r="AE246" i="14"/>
  <c r="CP246" i="14"/>
  <c r="AD246" i="14"/>
  <c r="CW246" i="14"/>
  <c r="AK246" i="14"/>
  <c r="CV246" i="14"/>
  <c r="AJ246" i="14"/>
  <c r="CU246" i="14"/>
  <c r="AI246" i="14"/>
  <c r="CD246" i="14"/>
  <c r="R246" i="14"/>
  <c r="CC246" i="14"/>
  <c r="Q246" i="14"/>
  <c r="CB246" i="14"/>
  <c r="P246" i="14"/>
  <c r="CI246" i="14"/>
  <c r="W246" i="14"/>
  <c r="CH246" i="14"/>
  <c r="V246" i="14"/>
  <c r="CO246" i="14"/>
  <c r="AC246" i="14"/>
  <c r="CN246" i="14"/>
  <c r="AB246" i="14"/>
  <c r="CM246" i="14"/>
  <c r="AA246" i="14"/>
  <c r="EH246" i="14"/>
  <c r="BV246" i="14"/>
  <c r="EG246" i="14"/>
  <c r="BU246" i="14"/>
  <c r="EF246" i="14"/>
  <c r="BT246" i="14"/>
  <c r="EM246" i="14"/>
  <c r="CA246" i="14"/>
  <c r="EL246" i="14"/>
  <c r="BZ246" i="14"/>
  <c r="N246" i="14"/>
  <c r="CG246" i="14"/>
  <c r="U246" i="14"/>
  <c r="CF246" i="14"/>
  <c r="T246" i="14"/>
  <c r="CE246" i="14"/>
  <c r="S246" i="14"/>
  <c r="DZ246" i="14"/>
  <c r="BN246" i="14"/>
  <c r="DY246" i="14"/>
  <c r="BM246" i="14"/>
  <c r="DX246" i="14"/>
  <c r="BL246" i="14"/>
  <c r="EE246" i="14"/>
  <c r="BS246" i="14"/>
  <c r="ED246" i="14"/>
  <c r="BR246" i="14"/>
  <c r="EK246" i="14"/>
  <c r="BY246" i="14"/>
  <c r="EJ246" i="14"/>
  <c r="BX246" i="14"/>
  <c r="EI246" i="14"/>
  <c r="BW246" i="14"/>
  <c r="DR246" i="14"/>
  <c r="BF246" i="14"/>
  <c r="DQ246" i="14"/>
  <c r="BE246" i="14"/>
  <c r="DP246" i="14"/>
  <c r="BD246" i="14"/>
  <c r="DW246" i="14"/>
  <c r="BK246" i="14"/>
  <c r="DV246" i="14"/>
  <c r="BJ246" i="14"/>
  <c r="EC246" i="14"/>
  <c r="BQ246" i="14"/>
  <c r="EB246" i="14"/>
  <c r="BP246" i="14"/>
  <c r="EA246" i="14"/>
  <c r="BO246" i="14"/>
  <c r="DJ246" i="14"/>
  <c r="AX246" i="14"/>
  <c r="DI246" i="14"/>
  <c r="AW246" i="14"/>
  <c r="DH246" i="14"/>
  <c r="AV246" i="14"/>
  <c r="DO246" i="14"/>
  <c r="BC246" i="14"/>
  <c r="DN246" i="14"/>
  <c r="BB246" i="14"/>
  <c r="DU246" i="14"/>
  <c r="BI246" i="14"/>
  <c r="DT246" i="14"/>
  <c r="BH246" i="14"/>
  <c r="DS246" i="14"/>
  <c r="BG246" i="14"/>
  <c r="CT246" i="14"/>
  <c r="AH246" i="14"/>
  <c r="CS246" i="14"/>
  <c r="AG246" i="14"/>
  <c r="CR246" i="14"/>
  <c r="AF246" i="14"/>
  <c r="CY246" i="14"/>
  <c r="AM246" i="14"/>
  <c r="CX246" i="14"/>
  <c r="AL246" i="14"/>
  <c r="DE246" i="14"/>
  <c r="AS246" i="14"/>
  <c r="DD246" i="14"/>
  <c r="AR246" i="14"/>
  <c r="DC246" i="14"/>
  <c r="AQ246" i="14"/>
  <c r="DG246" i="14"/>
  <c r="DK246" i="14"/>
  <c r="AU246" i="14"/>
  <c r="AY246" i="14"/>
  <c r="CZ246" i="14"/>
  <c r="DB246" i="14"/>
  <c r="DF246" i="14"/>
  <c r="AP246" i="14"/>
  <c r="AT246" i="14"/>
  <c r="DA246" i="14"/>
  <c r="DM246" i="14"/>
  <c r="AO246" i="14"/>
  <c r="BA246" i="14"/>
  <c r="DL246" i="14"/>
  <c r="AN246" i="14"/>
  <c r="AZ246" i="14"/>
  <c r="EH112" i="14"/>
  <c r="BV112" i="14"/>
  <c r="EG112" i="14"/>
  <c r="BU112" i="14"/>
  <c r="EF112" i="14"/>
  <c r="BT112" i="14"/>
  <c r="EM112" i="14"/>
  <c r="CA112" i="14"/>
  <c r="EL112" i="14"/>
  <c r="BZ112" i="14"/>
  <c r="N112" i="14"/>
  <c r="CG112" i="14"/>
  <c r="U112" i="14"/>
  <c r="CF112" i="14"/>
  <c r="T112" i="14"/>
  <c r="CE112" i="14"/>
  <c r="S112" i="14"/>
  <c r="DB112" i="14"/>
  <c r="AH112" i="14"/>
  <c r="CK112" i="14"/>
  <c r="Q112" i="14"/>
  <c r="BL112" i="14"/>
  <c r="DW112" i="14"/>
  <c r="BC112" i="14"/>
  <c r="DF112" i="14"/>
  <c r="AL112" i="14"/>
  <c r="CW112" i="14"/>
  <c r="AC112" i="14"/>
  <c r="BX112" i="14"/>
  <c r="EA112" i="14"/>
  <c r="BG112" i="14"/>
  <c r="CT112" i="14"/>
  <c r="Z112" i="14"/>
  <c r="CC112" i="14"/>
  <c r="DX112" i="14"/>
  <c r="BD112" i="14"/>
  <c r="DO112" i="14"/>
  <c r="AU112" i="14"/>
  <c r="CX112" i="14"/>
  <c r="AD112" i="14"/>
  <c r="CO112" i="14"/>
  <c r="EJ112" i="14"/>
  <c r="BP112" i="14"/>
  <c r="DS112" i="14"/>
  <c r="AY112" i="14"/>
  <c r="CL112" i="14"/>
  <c r="R112" i="14"/>
  <c r="BM112" i="14"/>
  <c r="DP112" i="14"/>
  <c r="AV112" i="14"/>
  <c r="DG112" i="14"/>
  <c r="AM112" i="14"/>
  <c r="CP112" i="14"/>
  <c r="V112" i="14"/>
  <c r="BY112" i="14"/>
  <c r="EB112" i="14"/>
  <c r="BH112" i="14"/>
  <c r="DK112" i="14"/>
  <c r="AQ112" i="14"/>
  <c r="CD112" i="14"/>
  <c r="DY112" i="14"/>
  <c r="BE112" i="14"/>
  <c r="DH112" i="14"/>
  <c r="AN112" i="14"/>
  <c r="CY112" i="14"/>
  <c r="AE112" i="14"/>
  <c r="CH112" i="14"/>
  <c r="EK112" i="14"/>
  <c r="BQ112" i="14"/>
  <c r="DT112" i="14"/>
  <c r="AZ112" i="14"/>
  <c r="DC112" i="14"/>
  <c r="AI112" i="14"/>
  <c r="BN112" i="14"/>
  <c r="DQ112" i="14"/>
  <c r="AW112" i="14"/>
  <c r="CZ112" i="14"/>
  <c r="AF112" i="14"/>
  <c r="CQ112" i="14"/>
  <c r="W112" i="14"/>
  <c r="BR112" i="14"/>
  <c r="EC112" i="14"/>
  <c r="BI112" i="14"/>
  <c r="DL112" i="14"/>
  <c r="AR112" i="14"/>
  <c r="CU112" i="14"/>
  <c r="AA112" i="14"/>
  <c r="DZ112" i="14"/>
  <c r="BF112" i="14"/>
  <c r="DI112" i="14"/>
  <c r="AO112" i="14"/>
  <c r="CR112" i="14"/>
  <c r="X112" i="14"/>
  <c r="CI112" i="14"/>
  <c r="ED112" i="14"/>
  <c r="BJ112" i="14"/>
  <c r="DU112" i="14"/>
  <c r="BA112" i="14"/>
  <c r="DD112" i="14"/>
  <c r="AJ112" i="14"/>
  <c r="CM112" i="14"/>
  <c r="DR112" i="14"/>
  <c r="AX112" i="14"/>
  <c r="DA112" i="14"/>
  <c r="AG112" i="14"/>
  <c r="CJ112" i="14"/>
  <c r="P112" i="14"/>
  <c r="BS112" i="14"/>
  <c r="DV112" i="14"/>
  <c r="BB112" i="14"/>
  <c r="DM112" i="14"/>
  <c r="AS112" i="14"/>
  <c r="CV112" i="14"/>
  <c r="AB112" i="14"/>
  <c r="BW112" i="14"/>
  <c r="Y112" i="14"/>
  <c r="CN112" i="14"/>
  <c r="CB112" i="14"/>
  <c r="EI112" i="14"/>
  <c r="EE112" i="14"/>
  <c r="BO112" i="14"/>
  <c r="BK112" i="14"/>
  <c r="DN112" i="14"/>
  <c r="DJ112" i="14"/>
  <c r="AT112" i="14"/>
  <c r="CS112" i="14"/>
  <c r="AK112" i="14"/>
  <c r="AP112" i="14"/>
  <c r="DE112" i="14"/>
  <c r="CF228" i="14"/>
  <c r="T228" i="14"/>
  <c r="CE228" i="14"/>
  <c r="S228" i="14"/>
  <c r="CD228" i="14"/>
  <c r="R228" i="14"/>
  <c r="CC228" i="14"/>
  <c r="Q228" i="14"/>
  <c r="CB228" i="14"/>
  <c r="P228" i="14"/>
  <c r="CI228" i="14"/>
  <c r="W228" i="14"/>
  <c r="CH228" i="14"/>
  <c r="V228" i="14"/>
  <c r="CO228" i="14"/>
  <c r="AC228" i="14"/>
  <c r="EJ228" i="14"/>
  <c r="BX228" i="14"/>
  <c r="EI228" i="14"/>
  <c r="BW228" i="14"/>
  <c r="EH228" i="14"/>
  <c r="BV228" i="14"/>
  <c r="EG228" i="14"/>
  <c r="BU228" i="14"/>
  <c r="EF228" i="14"/>
  <c r="BT228" i="14"/>
  <c r="EB228" i="14"/>
  <c r="BP228" i="14"/>
  <c r="EA228" i="14"/>
  <c r="BO228" i="14"/>
  <c r="DZ228" i="14"/>
  <c r="BN228" i="14"/>
  <c r="DY228" i="14"/>
  <c r="BM228" i="14"/>
  <c r="DX228" i="14"/>
  <c r="DT228" i="14"/>
  <c r="BH228" i="14"/>
  <c r="DS228" i="14"/>
  <c r="BG228" i="14"/>
  <c r="DR228" i="14"/>
  <c r="BF228" i="14"/>
  <c r="DQ228" i="14"/>
  <c r="BE228" i="14"/>
  <c r="DP228" i="14"/>
  <c r="DD228" i="14"/>
  <c r="AR228" i="14"/>
  <c r="DC228" i="14"/>
  <c r="AQ228" i="14"/>
  <c r="DB228" i="14"/>
  <c r="AP228" i="14"/>
  <c r="DA228" i="14"/>
  <c r="AO228" i="14"/>
  <c r="CZ228" i="14"/>
  <c r="AB228" i="14"/>
  <c r="CT228" i="14"/>
  <c r="AW228" i="14"/>
  <c r="AV228" i="14"/>
  <c r="DG228" i="14"/>
  <c r="AM228" i="14"/>
  <c r="CP228" i="14"/>
  <c r="N228" i="14"/>
  <c r="BY228" i="14"/>
  <c r="DK228" i="14"/>
  <c r="CL228" i="14"/>
  <c r="AG228" i="14"/>
  <c r="AN228" i="14"/>
  <c r="CY228" i="14"/>
  <c r="AE228" i="14"/>
  <c r="BZ228" i="14"/>
  <c r="EK228" i="14"/>
  <c r="BQ228" i="14"/>
  <c r="CU228" i="14"/>
  <c r="AX228" i="14"/>
  <c r="Y228" i="14"/>
  <c r="AF228" i="14"/>
  <c r="CQ228" i="14"/>
  <c r="EL228" i="14"/>
  <c r="BR228" i="14"/>
  <c r="EC228" i="14"/>
  <c r="BI228" i="14"/>
  <c r="DL228" i="14"/>
  <c r="CM228" i="14"/>
  <c r="AH228" i="14"/>
  <c r="DH228" i="14"/>
  <c r="X228" i="14"/>
  <c r="CA228" i="14"/>
  <c r="ED228" i="14"/>
  <c r="BJ228" i="14"/>
  <c r="DU228" i="14"/>
  <c r="BA228" i="14"/>
  <c r="CV228" i="14"/>
  <c r="AY228" i="14"/>
  <c r="Z228" i="14"/>
  <c r="CR228" i="14"/>
  <c r="EM228" i="14"/>
  <c r="BS228" i="14"/>
  <c r="DV228" i="14"/>
  <c r="BB228" i="14"/>
  <c r="DM228" i="14"/>
  <c r="AS228" i="14"/>
  <c r="CN228" i="14"/>
  <c r="AI228" i="14"/>
  <c r="DI228" i="14"/>
  <c r="CJ228" i="14"/>
  <c r="EE228" i="14"/>
  <c r="BK228" i="14"/>
  <c r="DN228" i="14"/>
  <c r="AT228" i="14"/>
  <c r="DE228" i="14"/>
  <c r="AK228" i="14"/>
  <c r="AJ228" i="14"/>
  <c r="DJ228" i="14"/>
  <c r="CK228" i="14"/>
  <c r="BD228" i="14"/>
  <c r="DO228" i="14"/>
  <c r="AU228" i="14"/>
  <c r="CX228" i="14"/>
  <c r="AD228" i="14"/>
  <c r="CG228" i="14"/>
  <c r="AL228" i="14"/>
  <c r="AZ228" i="14"/>
  <c r="CW228" i="14"/>
  <c r="AA228" i="14"/>
  <c r="U228" i="14"/>
  <c r="CS228" i="14"/>
  <c r="DW228" i="14"/>
  <c r="BC228" i="14"/>
  <c r="BL228" i="14"/>
  <c r="DF228" i="14"/>
  <c r="DF107" i="14"/>
  <c r="AT107" i="14"/>
  <c r="DM107" i="14"/>
  <c r="BA107" i="14"/>
  <c r="DL107" i="14"/>
  <c r="AZ107" i="14"/>
  <c r="DK107" i="14"/>
  <c r="AY107" i="14"/>
  <c r="DJ107" i="14"/>
  <c r="AX107" i="14"/>
  <c r="DI107" i="14"/>
  <c r="AW107" i="14"/>
  <c r="DH107" i="14"/>
  <c r="AV107" i="14"/>
  <c r="DO107" i="14"/>
  <c r="BC107" i="14"/>
  <c r="CX107" i="14"/>
  <c r="AL107" i="14"/>
  <c r="DE107" i="14"/>
  <c r="AS107" i="14"/>
  <c r="DD107" i="14"/>
  <c r="AR107" i="14"/>
  <c r="DC107" i="14"/>
  <c r="AQ107" i="14"/>
  <c r="DB107" i="14"/>
  <c r="AP107" i="14"/>
  <c r="DA107" i="14"/>
  <c r="AO107" i="14"/>
  <c r="CZ107" i="14"/>
  <c r="AN107" i="14"/>
  <c r="DG107" i="14"/>
  <c r="AU107" i="14"/>
  <c r="CP107" i="14"/>
  <c r="AD107" i="14"/>
  <c r="CW107" i="14"/>
  <c r="AK107" i="14"/>
  <c r="CV107" i="14"/>
  <c r="AJ107" i="14"/>
  <c r="CU107" i="14"/>
  <c r="AI107" i="14"/>
  <c r="CT107" i="14"/>
  <c r="AH107" i="14"/>
  <c r="CS107" i="14"/>
  <c r="AG107" i="14"/>
  <c r="CR107" i="14"/>
  <c r="AF107" i="14"/>
  <c r="CY107" i="14"/>
  <c r="AM107" i="14"/>
  <c r="CH107" i="14"/>
  <c r="V107" i="14"/>
  <c r="CO107" i="14"/>
  <c r="AC107" i="14"/>
  <c r="CN107" i="14"/>
  <c r="AB107" i="14"/>
  <c r="CM107" i="14"/>
  <c r="AA107" i="14"/>
  <c r="CL107" i="14"/>
  <c r="Z107" i="14"/>
  <c r="CK107" i="14"/>
  <c r="Y107" i="14"/>
  <c r="CJ107" i="14"/>
  <c r="X107" i="14"/>
  <c r="CQ107" i="14"/>
  <c r="AE107" i="14"/>
  <c r="EL107" i="14"/>
  <c r="BZ107" i="14"/>
  <c r="N107" i="14"/>
  <c r="CG107" i="14"/>
  <c r="U107" i="14"/>
  <c r="CF107" i="14"/>
  <c r="T107" i="14"/>
  <c r="CE107" i="14"/>
  <c r="S107" i="14"/>
  <c r="CD107" i="14"/>
  <c r="R107" i="14"/>
  <c r="CC107" i="14"/>
  <c r="Q107" i="14"/>
  <c r="CB107" i="14"/>
  <c r="P107" i="14"/>
  <c r="CI107" i="14"/>
  <c r="W107" i="14"/>
  <c r="ED107" i="14"/>
  <c r="BR107" i="14"/>
  <c r="EK107" i="14"/>
  <c r="BY107" i="14"/>
  <c r="EJ107" i="14"/>
  <c r="BX107" i="14"/>
  <c r="EI107" i="14"/>
  <c r="BW107" i="14"/>
  <c r="EH107" i="14"/>
  <c r="BV107" i="14"/>
  <c r="EG107" i="14"/>
  <c r="BU107" i="14"/>
  <c r="EF107" i="14"/>
  <c r="BT107" i="14"/>
  <c r="EM107" i="14"/>
  <c r="CA107" i="14"/>
  <c r="DV107" i="14"/>
  <c r="BJ107" i="14"/>
  <c r="EC107" i="14"/>
  <c r="BQ107" i="14"/>
  <c r="EB107" i="14"/>
  <c r="BP107" i="14"/>
  <c r="EA107" i="14"/>
  <c r="BO107" i="14"/>
  <c r="DZ107" i="14"/>
  <c r="BN107" i="14"/>
  <c r="DY107" i="14"/>
  <c r="BM107" i="14"/>
  <c r="DX107" i="14"/>
  <c r="BL107" i="14"/>
  <c r="EE107" i="14"/>
  <c r="BS107" i="14"/>
  <c r="DU107" i="14"/>
  <c r="DQ107" i="14"/>
  <c r="BI107" i="14"/>
  <c r="BE107" i="14"/>
  <c r="DT107" i="14"/>
  <c r="DP107" i="14"/>
  <c r="BH107" i="14"/>
  <c r="BD107" i="14"/>
  <c r="DS107" i="14"/>
  <c r="DW107" i="14"/>
  <c r="BG107" i="14"/>
  <c r="BK107" i="14"/>
  <c r="BB107" i="14"/>
  <c r="BF107" i="14"/>
  <c r="DN107" i="14"/>
  <c r="DR107" i="14"/>
  <c r="DN316" i="14"/>
  <c r="BB316" i="14"/>
  <c r="DU316" i="14"/>
  <c r="BI316" i="14"/>
  <c r="DT316" i="14"/>
  <c r="BH316" i="14"/>
  <c r="DF316" i="14"/>
  <c r="AT316" i="14"/>
  <c r="DM316" i="14"/>
  <c r="BA316" i="14"/>
  <c r="DL316" i="14"/>
  <c r="AZ316" i="14"/>
  <c r="DK316" i="14"/>
  <c r="AY316" i="14"/>
  <c r="DJ316" i="14"/>
  <c r="AX316" i="14"/>
  <c r="DI316" i="14"/>
  <c r="AW316" i="14"/>
  <c r="DO316" i="14"/>
  <c r="BC316" i="14"/>
  <c r="X316" i="14"/>
  <c r="BD316" i="14"/>
  <c r="CP316" i="14"/>
  <c r="AD316" i="14"/>
  <c r="CH316" i="14"/>
  <c r="V316" i="14"/>
  <c r="CO316" i="14"/>
  <c r="AC316" i="14"/>
  <c r="CN316" i="14"/>
  <c r="AB316" i="14"/>
  <c r="EL316" i="14"/>
  <c r="BZ316" i="14"/>
  <c r="N316" i="14"/>
  <c r="CG316" i="14"/>
  <c r="U316" i="14"/>
  <c r="CF316" i="14"/>
  <c r="ED316" i="14"/>
  <c r="BR316" i="14"/>
  <c r="EK316" i="14"/>
  <c r="BY316" i="14"/>
  <c r="EJ316" i="14"/>
  <c r="AL316" i="14"/>
  <c r="DD316" i="14"/>
  <c r="EA316" i="14"/>
  <c r="BG316" i="14"/>
  <c r="DB316" i="14"/>
  <c r="AH316" i="14"/>
  <c r="CK316" i="14"/>
  <c r="Q316" i="14"/>
  <c r="CA316" i="14"/>
  <c r="AF316" i="14"/>
  <c r="DP316" i="14"/>
  <c r="EC316" i="14"/>
  <c r="CV316" i="14"/>
  <c r="DS316" i="14"/>
  <c r="AQ316" i="14"/>
  <c r="CT316" i="14"/>
  <c r="Z316" i="14"/>
  <c r="CC316" i="14"/>
  <c r="EM316" i="14"/>
  <c r="BS316" i="14"/>
  <c r="CJ316" i="14"/>
  <c r="CZ316" i="14"/>
  <c r="DE316" i="14"/>
  <c r="BX316" i="14"/>
  <c r="DC316" i="14"/>
  <c r="AI316" i="14"/>
  <c r="CL316" i="14"/>
  <c r="R316" i="14"/>
  <c r="BU316" i="14"/>
  <c r="EE316" i="14"/>
  <c r="BK316" i="14"/>
  <c r="CB316" i="14"/>
  <c r="AN316" i="14"/>
  <c r="CW316" i="14"/>
  <c r="BP316" i="14"/>
  <c r="CU316" i="14"/>
  <c r="AA316" i="14"/>
  <c r="CD316" i="14"/>
  <c r="EG316" i="14"/>
  <c r="BM316" i="14"/>
  <c r="DW316" i="14"/>
  <c r="AU316" i="14"/>
  <c r="P316" i="14"/>
  <c r="DH316" i="14"/>
  <c r="BQ316" i="14"/>
  <c r="AR316" i="14"/>
  <c r="CM316" i="14"/>
  <c r="S316" i="14"/>
  <c r="BV316" i="14"/>
  <c r="DY316" i="14"/>
  <c r="BE316" i="14"/>
  <c r="DG316" i="14"/>
  <c r="AM316" i="14"/>
  <c r="EF316" i="14"/>
  <c r="AV316" i="14"/>
  <c r="DV316" i="14"/>
  <c r="AS316" i="14"/>
  <c r="AJ316" i="14"/>
  <c r="CE316" i="14"/>
  <c r="EH316" i="14"/>
  <c r="BN316" i="14"/>
  <c r="DQ316" i="14"/>
  <c r="AO316" i="14"/>
  <c r="CY316" i="14"/>
  <c r="AE316" i="14"/>
  <c r="BT316" i="14"/>
  <c r="CX316" i="14"/>
  <c r="AK316" i="14"/>
  <c r="T316" i="14"/>
  <c r="BW316" i="14"/>
  <c r="DZ316" i="14"/>
  <c r="BF316" i="14"/>
  <c r="DA316" i="14"/>
  <c r="AG316" i="14"/>
  <c r="CQ316" i="14"/>
  <c r="W316" i="14"/>
  <c r="DX316" i="14"/>
  <c r="EB316" i="14"/>
  <c r="CR316" i="14"/>
  <c r="EI316" i="14"/>
  <c r="BL316" i="14"/>
  <c r="BO316" i="14"/>
  <c r="DR316" i="14"/>
  <c r="AP316" i="14"/>
  <c r="CS316" i="14"/>
  <c r="Y316" i="14"/>
  <c r="BJ316" i="14"/>
  <c r="CI316" i="14"/>
  <c r="CF196" i="14"/>
  <c r="T196" i="14"/>
  <c r="CE196" i="14"/>
  <c r="S196" i="14"/>
  <c r="CD196" i="14"/>
  <c r="R196" i="14"/>
  <c r="CC196" i="14"/>
  <c r="Q196" i="14"/>
  <c r="CB196" i="14"/>
  <c r="P196" i="14"/>
  <c r="CI196" i="14"/>
  <c r="W196" i="14"/>
  <c r="CH196" i="14"/>
  <c r="V196" i="14"/>
  <c r="EJ196" i="14"/>
  <c r="BX196" i="14"/>
  <c r="EI196" i="14"/>
  <c r="BW196" i="14"/>
  <c r="EH196" i="14"/>
  <c r="BV196" i="14"/>
  <c r="EG196" i="14"/>
  <c r="BU196" i="14"/>
  <c r="EF196" i="14"/>
  <c r="BT196" i="14"/>
  <c r="EM196" i="14"/>
  <c r="CA196" i="14"/>
  <c r="EL196" i="14"/>
  <c r="BZ196" i="14"/>
  <c r="N196" i="14"/>
  <c r="AC196" i="14"/>
  <c r="BI196" i="14"/>
  <c r="EB196" i="14"/>
  <c r="BP196" i="14"/>
  <c r="EA196" i="14"/>
  <c r="BO196" i="14"/>
  <c r="DZ196" i="14"/>
  <c r="BN196" i="14"/>
  <c r="DY196" i="14"/>
  <c r="BM196" i="14"/>
  <c r="DX196" i="14"/>
  <c r="BL196" i="14"/>
  <c r="EE196" i="14"/>
  <c r="BS196" i="14"/>
  <c r="ED196" i="14"/>
  <c r="BR196" i="14"/>
  <c r="DM196" i="14"/>
  <c r="CG196" i="14"/>
  <c r="DT196" i="14"/>
  <c r="BH196" i="14"/>
  <c r="DS196" i="14"/>
  <c r="BG196" i="14"/>
  <c r="DR196" i="14"/>
  <c r="BF196" i="14"/>
  <c r="DQ196" i="14"/>
  <c r="BE196" i="14"/>
  <c r="DP196" i="14"/>
  <c r="BD196" i="14"/>
  <c r="DW196" i="14"/>
  <c r="BK196" i="14"/>
  <c r="DV196" i="14"/>
  <c r="BJ196" i="14"/>
  <c r="BA196" i="14"/>
  <c r="U196" i="14"/>
  <c r="DL196" i="14"/>
  <c r="AZ196" i="14"/>
  <c r="DK196" i="14"/>
  <c r="AY196" i="14"/>
  <c r="DJ196" i="14"/>
  <c r="AX196" i="14"/>
  <c r="DI196" i="14"/>
  <c r="AW196" i="14"/>
  <c r="DH196" i="14"/>
  <c r="AV196" i="14"/>
  <c r="DO196" i="14"/>
  <c r="BC196" i="14"/>
  <c r="DN196" i="14"/>
  <c r="BB196" i="14"/>
  <c r="DE196" i="14"/>
  <c r="EK196" i="14"/>
  <c r="DD196" i="14"/>
  <c r="AR196" i="14"/>
  <c r="DC196" i="14"/>
  <c r="AQ196" i="14"/>
  <c r="DB196" i="14"/>
  <c r="AP196" i="14"/>
  <c r="DA196" i="14"/>
  <c r="AO196" i="14"/>
  <c r="CZ196" i="14"/>
  <c r="AN196" i="14"/>
  <c r="DG196" i="14"/>
  <c r="AU196" i="14"/>
  <c r="DF196" i="14"/>
  <c r="AT196" i="14"/>
  <c r="AS196" i="14"/>
  <c r="BY196" i="14"/>
  <c r="CN196" i="14"/>
  <c r="AB196" i="14"/>
  <c r="CM196" i="14"/>
  <c r="AA196" i="14"/>
  <c r="CL196" i="14"/>
  <c r="Z196" i="14"/>
  <c r="CK196" i="14"/>
  <c r="Y196" i="14"/>
  <c r="CJ196" i="14"/>
  <c r="X196" i="14"/>
  <c r="CQ196" i="14"/>
  <c r="AE196" i="14"/>
  <c r="CP196" i="14"/>
  <c r="AD196" i="14"/>
  <c r="AK196" i="14"/>
  <c r="BQ196" i="14"/>
  <c r="AG196" i="14"/>
  <c r="CO196" i="14"/>
  <c r="CV196" i="14"/>
  <c r="CR196" i="14"/>
  <c r="EC196" i="14"/>
  <c r="AJ196" i="14"/>
  <c r="AF196" i="14"/>
  <c r="DU196" i="14"/>
  <c r="CU196" i="14"/>
  <c r="CY196" i="14"/>
  <c r="AI196" i="14"/>
  <c r="AM196" i="14"/>
  <c r="CT196" i="14"/>
  <c r="CX196" i="14"/>
  <c r="CS196" i="14"/>
  <c r="CW196" i="14"/>
  <c r="AH196" i="14"/>
  <c r="AL196" i="14"/>
  <c r="DX203" i="14"/>
  <c r="BL203" i="14"/>
  <c r="EE203" i="14"/>
  <c r="BS203" i="14"/>
  <c r="ED203" i="14"/>
  <c r="BR203" i="14"/>
  <c r="EK203" i="14"/>
  <c r="BY203" i="14"/>
  <c r="EJ203" i="14"/>
  <c r="BX203" i="14"/>
  <c r="EI203" i="14"/>
  <c r="BW203" i="14"/>
  <c r="EH203" i="14"/>
  <c r="BV203" i="14"/>
  <c r="CS203" i="14"/>
  <c r="DY203" i="14"/>
  <c r="DP203" i="14"/>
  <c r="BD203" i="14"/>
  <c r="DW203" i="14"/>
  <c r="BK203" i="14"/>
  <c r="DV203" i="14"/>
  <c r="BJ203" i="14"/>
  <c r="EC203" i="14"/>
  <c r="BQ203" i="14"/>
  <c r="EB203" i="14"/>
  <c r="BP203" i="14"/>
  <c r="EA203" i="14"/>
  <c r="BO203" i="14"/>
  <c r="DZ203" i="14"/>
  <c r="BN203" i="14"/>
  <c r="AG203" i="14"/>
  <c r="BM203" i="14"/>
  <c r="DH203" i="14"/>
  <c r="AV203" i="14"/>
  <c r="DO203" i="14"/>
  <c r="BC203" i="14"/>
  <c r="DN203" i="14"/>
  <c r="BB203" i="14"/>
  <c r="DU203" i="14"/>
  <c r="BI203" i="14"/>
  <c r="DT203" i="14"/>
  <c r="BH203" i="14"/>
  <c r="DS203" i="14"/>
  <c r="BG203" i="14"/>
  <c r="DR203" i="14"/>
  <c r="BF203" i="14"/>
  <c r="CK203" i="14"/>
  <c r="DQ203" i="14"/>
  <c r="CZ203" i="14"/>
  <c r="AN203" i="14"/>
  <c r="DG203" i="14"/>
  <c r="AU203" i="14"/>
  <c r="DF203" i="14"/>
  <c r="AT203" i="14"/>
  <c r="DM203" i="14"/>
  <c r="BA203" i="14"/>
  <c r="DL203" i="14"/>
  <c r="AZ203" i="14"/>
  <c r="DK203" i="14"/>
  <c r="AY203" i="14"/>
  <c r="DJ203" i="14"/>
  <c r="AX203" i="14"/>
  <c r="Y203" i="14"/>
  <c r="BE203" i="14"/>
  <c r="CR203" i="14"/>
  <c r="AF203" i="14"/>
  <c r="CY203" i="14"/>
  <c r="AM203" i="14"/>
  <c r="CX203" i="14"/>
  <c r="AL203" i="14"/>
  <c r="DE203" i="14"/>
  <c r="AS203" i="14"/>
  <c r="DD203" i="14"/>
  <c r="AR203" i="14"/>
  <c r="DC203" i="14"/>
  <c r="AQ203" i="14"/>
  <c r="DB203" i="14"/>
  <c r="AP203" i="14"/>
  <c r="CC203" i="14"/>
  <c r="DI203" i="14"/>
  <c r="CJ203" i="14"/>
  <c r="X203" i="14"/>
  <c r="CQ203" i="14"/>
  <c r="AE203" i="14"/>
  <c r="CP203" i="14"/>
  <c r="AD203" i="14"/>
  <c r="CW203" i="14"/>
  <c r="AK203" i="14"/>
  <c r="CV203" i="14"/>
  <c r="AJ203" i="14"/>
  <c r="CU203" i="14"/>
  <c r="AI203" i="14"/>
  <c r="CT203" i="14"/>
  <c r="AH203" i="14"/>
  <c r="Q203" i="14"/>
  <c r="AW203" i="14"/>
  <c r="EF203" i="14"/>
  <c r="BT203" i="14"/>
  <c r="EM203" i="14"/>
  <c r="CA203" i="14"/>
  <c r="EL203" i="14"/>
  <c r="BZ203" i="14"/>
  <c r="N203" i="14"/>
  <c r="CG203" i="14"/>
  <c r="U203" i="14"/>
  <c r="CF203" i="14"/>
  <c r="T203" i="14"/>
  <c r="CE203" i="14"/>
  <c r="S203" i="14"/>
  <c r="CD203" i="14"/>
  <c r="R203" i="14"/>
  <c r="BU203" i="14"/>
  <c r="AO203" i="14"/>
  <c r="V203" i="14"/>
  <c r="Z203" i="14"/>
  <c r="CO203" i="14"/>
  <c r="EG203" i="14"/>
  <c r="AC203" i="14"/>
  <c r="DA203" i="14"/>
  <c r="CB203" i="14"/>
  <c r="CN203" i="14"/>
  <c r="CI203" i="14"/>
  <c r="CM203" i="14"/>
  <c r="W203" i="14"/>
  <c r="AA203" i="14"/>
  <c r="P203" i="14"/>
  <c r="CH203" i="14"/>
  <c r="AB203" i="14"/>
  <c r="CL203" i="14"/>
  <c r="DC275" i="14"/>
  <c r="AQ275" i="14"/>
  <c r="DB275" i="14"/>
  <c r="AP275" i="14"/>
  <c r="DA275" i="14"/>
  <c r="AO275" i="14"/>
  <c r="CZ275" i="14"/>
  <c r="AN275" i="14"/>
  <c r="DG275" i="14"/>
  <c r="AU275" i="14"/>
  <c r="DF275" i="14"/>
  <c r="AT275" i="14"/>
  <c r="AR275" i="14"/>
  <c r="AJ275" i="14"/>
  <c r="AB275" i="14"/>
  <c r="T275" i="14"/>
  <c r="CU275" i="14"/>
  <c r="AI275" i="14"/>
  <c r="CT275" i="14"/>
  <c r="AH275" i="14"/>
  <c r="CS275" i="14"/>
  <c r="AG275" i="14"/>
  <c r="CR275" i="14"/>
  <c r="AF275" i="14"/>
  <c r="CY275" i="14"/>
  <c r="AM275" i="14"/>
  <c r="CX275" i="14"/>
  <c r="AL275" i="14"/>
  <c r="EC275" i="14"/>
  <c r="DU275" i="14"/>
  <c r="DM275" i="14"/>
  <c r="EK275" i="14"/>
  <c r="CM275" i="14"/>
  <c r="AA275" i="14"/>
  <c r="CL275" i="14"/>
  <c r="Z275" i="14"/>
  <c r="CK275" i="14"/>
  <c r="Y275" i="14"/>
  <c r="CJ275" i="14"/>
  <c r="X275" i="14"/>
  <c r="CQ275" i="14"/>
  <c r="AE275" i="14"/>
  <c r="CP275" i="14"/>
  <c r="AD275" i="14"/>
  <c r="CW275" i="14"/>
  <c r="CO275" i="14"/>
  <c r="CG275" i="14"/>
  <c r="DE275" i="14"/>
  <c r="CE275" i="14"/>
  <c r="S275" i="14"/>
  <c r="CD275" i="14"/>
  <c r="R275" i="14"/>
  <c r="CC275" i="14"/>
  <c r="Q275" i="14"/>
  <c r="CB275" i="14"/>
  <c r="P275" i="14"/>
  <c r="CI275" i="14"/>
  <c r="W275" i="14"/>
  <c r="CH275" i="14"/>
  <c r="V275" i="14"/>
  <c r="BQ275" i="14"/>
  <c r="BI275" i="14"/>
  <c r="BA275" i="14"/>
  <c r="BY275" i="14"/>
  <c r="EI275" i="14"/>
  <c r="BW275" i="14"/>
  <c r="EH275" i="14"/>
  <c r="BV275" i="14"/>
  <c r="EG275" i="14"/>
  <c r="BU275" i="14"/>
  <c r="EF275" i="14"/>
  <c r="BT275" i="14"/>
  <c r="EM275" i="14"/>
  <c r="CA275" i="14"/>
  <c r="EL275" i="14"/>
  <c r="BZ275" i="14"/>
  <c r="N275" i="14"/>
  <c r="AK275" i="14"/>
  <c r="AC275" i="14"/>
  <c r="U275" i="14"/>
  <c r="AS275" i="14"/>
  <c r="EA275" i="14"/>
  <c r="BO275" i="14"/>
  <c r="DZ275" i="14"/>
  <c r="BN275" i="14"/>
  <c r="DY275" i="14"/>
  <c r="BM275" i="14"/>
  <c r="DX275" i="14"/>
  <c r="BL275" i="14"/>
  <c r="EE275" i="14"/>
  <c r="BS275" i="14"/>
  <c r="ED275" i="14"/>
  <c r="BR275" i="14"/>
  <c r="EJ275" i="14"/>
  <c r="EB275" i="14"/>
  <c r="DT275" i="14"/>
  <c r="DL275" i="14"/>
  <c r="DK275" i="14"/>
  <c r="AY275" i="14"/>
  <c r="DJ275" i="14"/>
  <c r="AX275" i="14"/>
  <c r="DI275" i="14"/>
  <c r="AW275" i="14"/>
  <c r="DH275" i="14"/>
  <c r="AV275" i="14"/>
  <c r="DO275" i="14"/>
  <c r="BC275" i="14"/>
  <c r="DN275" i="14"/>
  <c r="BB275" i="14"/>
  <c r="BX275" i="14"/>
  <c r="BP275" i="14"/>
  <c r="BH275" i="14"/>
  <c r="AZ275" i="14"/>
  <c r="DP275" i="14"/>
  <c r="CN275" i="14"/>
  <c r="BD275" i="14"/>
  <c r="CF275" i="14"/>
  <c r="DS275" i="14"/>
  <c r="DW275" i="14"/>
  <c r="DQ275" i="14"/>
  <c r="BG275" i="14"/>
  <c r="BK275" i="14"/>
  <c r="DR275" i="14"/>
  <c r="DV275" i="14"/>
  <c r="BF275" i="14"/>
  <c r="BJ275" i="14"/>
  <c r="DD275" i="14"/>
  <c r="BE275" i="14"/>
  <c r="CV275" i="14"/>
  <c r="CN158" i="14"/>
  <c r="CM158" i="14"/>
  <c r="AA158" i="14"/>
  <c r="CL158" i="14"/>
  <c r="Z158" i="14"/>
  <c r="CK158" i="14"/>
  <c r="Y158" i="14"/>
  <c r="CJ158" i="14"/>
  <c r="X158" i="14"/>
  <c r="CQ158" i="14"/>
  <c r="AE158" i="14"/>
  <c r="CP158" i="14"/>
  <c r="AD158" i="14"/>
  <c r="CW158" i="14"/>
  <c r="AK158" i="14"/>
  <c r="AJ158" i="14"/>
  <c r="CF158" i="14"/>
  <c r="CE158" i="14"/>
  <c r="S158" i="14"/>
  <c r="CD158" i="14"/>
  <c r="R158" i="14"/>
  <c r="CC158" i="14"/>
  <c r="Q158" i="14"/>
  <c r="CB158" i="14"/>
  <c r="P158" i="14"/>
  <c r="CI158" i="14"/>
  <c r="W158" i="14"/>
  <c r="EJ158" i="14"/>
  <c r="EI158" i="14"/>
  <c r="BW158" i="14"/>
  <c r="EH158" i="14"/>
  <c r="BV158" i="14"/>
  <c r="DS158" i="14"/>
  <c r="AI158" i="14"/>
  <c r="AX158" i="14"/>
  <c r="CS158" i="14"/>
  <c r="DX158" i="14"/>
  <c r="AV158" i="14"/>
  <c r="CY158" i="14"/>
  <c r="ED158" i="14"/>
  <c r="BJ158" i="14"/>
  <c r="DU158" i="14"/>
  <c r="BA158" i="14"/>
  <c r="AR158" i="14"/>
  <c r="DK158" i="14"/>
  <c r="DZ158" i="14"/>
  <c r="AP158" i="14"/>
  <c r="BU158" i="14"/>
  <c r="DP158" i="14"/>
  <c r="AN158" i="14"/>
  <c r="CA158" i="14"/>
  <c r="DV158" i="14"/>
  <c r="BB158" i="14"/>
  <c r="DM158" i="14"/>
  <c r="AS158" i="14"/>
  <c r="AB158" i="14"/>
  <c r="EB158" i="14"/>
  <c r="DC158" i="14"/>
  <c r="DR158" i="14"/>
  <c r="AH158" i="14"/>
  <c r="BM158" i="14"/>
  <c r="DH158" i="14"/>
  <c r="AF158" i="14"/>
  <c r="BS158" i="14"/>
  <c r="DN158" i="14"/>
  <c r="AT158" i="14"/>
  <c r="DE158" i="14"/>
  <c r="AC158" i="14"/>
  <c r="T158" i="14"/>
  <c r="DT158" i="14"/>
  <c r="CU158" i="14"/>
  <c r="DJ158" i="14"/>
  <c r="EG158" i="14"/>
  <c r="BE158" i="14"/>
  <c r="CZ158" i="14"/>
  <c r="EM158" i="14"/>
  <c r="BK158" i="14"/>
  <c r="DF158" i="14"/>
  <c r="AL158" i="14"/>
  <c r="CO158" i="14"/>
  <c r="U158" i="14"/>
  <c r="DL158" i="14"/>
  <c r="BO158" i="14"/>
  <c r="DB158" i="14"/>
  <c r="DY158" i="14"/>
  <c r="AW158" i="14"/>
  <c r="CR158" i="14"/>
  <c r="EE158" i="14"/>
  <c r="BC158" i="14"/>
  <c r="CX158" i="14"/>
  <c r="V158" i="14"/>
  <c r="CG158" i="14"/>
  <c r="BX158" i="14"/>
  <c r="DD158" i="14"/>
  <c r="BG158" i="14"/>
  <c r="CT158" i="14"/>
  <c r="DQ158" i="14"/>
  <c r="AO158" i="14"/>
  <c r="BT158" i="14"/>
  <c r="DW158" i="14"/>
  <c r="AU158" i="14"/>
  <c r="CH158" i="14"/>
  <c r="N158" i="14"/>
  <c r="BY158" i="14"/>
  <c r="BP158" i="14"/>
  <c r="CV158" i="14"/>
  <c r="AY158" i="14"/>
  <c r="BN158" i="14"/>
  <c r="DI158" i="14"/>
  <c r="AG158" i="14"/>
  <c r="BL158" i="14"/>
  <c r="DO158" i="14"/>
  <c r="AM158" i="14"/>
  <c r="BZ158" i="14"/>
  <c r="EK158" i="14"/>
  <c r="BQ158" i="14"/>
  <c r="BH158" i="14"/>
  <c r="DA158" i="14"/>
  <c r="AZ158" i="14"/>
  <c r="EF158" i="14"/>
  <c r="BD158" i="14"/>
  <c r="DG158" i="14"/>
  <c r="EL158" i="14"/>
  <c r="EA158" i="14"/>
  <c r="BR158" i="14"/>
  <c r="AQ158" i="14"/>
  <c r="EC158" i="14"/>
  <c r="BF158" i="14"/>
  <c r="BI158" i="14"/>
  <c r="DC345" i="14"/>
  <c r="AQ345" i="14"/>
  <c r="DB345" i="14"/>
  <c r="AP345" i="14"/>
  <c r="DA345" i="14"/>
  <c r="AO345" i="14"/>
  <c r="CZ345" i="14"/>
  <c r="AN345" i="14"/>
  <c r="DG345" i="14"/>
  <c r="AU345" i="14"/>
  <c r="DF345" i="14"/>
  <c r="AT345" i="14"/>
  <c r="DM345" i="14"/>
  <c r="BA345" i="14"/>
  <c r="AB345" i="14"/>
  <c r="BH345" i="14"/>
  <c r="CU345" i="14"/>
  <c r="AI345" i="14"/>
  <c r="CT345" i="14"/>
  <c r="AH345" i="14"/>
  <c r="CS345" i="14"/>
  <c r="AG345" i="14"/>
  <c r="CR345" i="14"/>
  <c r="AF345" i="14"/>
  <c r="CY345" i="14"/>
  <c r="AM345" i="14"/>
  <c r="CX345" i="14"/>
  <c r="AL345" i="14"/>
  <c r="DE345" i="14"/>
  <c r="AS345" i="14"/>
  <c r="CF345" i="14"/>
  <c r="DD345" i="14"/>
  <c r="CM345" i="14"/>
  <c r="AA345" i="14"/>
  <c r="CL345" i="14"/>
  <c r="Z345" i="14"/>
  <c r="CK345" i="14"/>
  <c r="Y345" i="14"/>
  <c r="CJ345" i="14"/>
  <c r="X345" i="14"/>
  <c r="CQ345" i="14"/>
  <c r="AE345" i="14"/>
  <c r="CP345" i="14"/>
  <c r="AD345" i="14"/>
  <c r="CW345" i="14"/>
  <c r="AK345" i="14"/>
  <c r="T345" i="14"/>
  <c r="AR345" i="14"/>
  <c r="CE345" i="14"/>
  <c r="S345" i="14"/>
  <c r="CD345" i="14"/>
  <c r="R345" i="14"/>
  <c r="CC345" i="14"/>
  <c r="Q345" i="14"/>
  <c r="CB345" i="14"/>
  <c r="P345" i="14"/>
  <c r="CI345" i="14"/>
  <c r="W345" i="14"/>
  <c r="CH345" i="14"/>
  <c r="V345" i="14"/>
  <c r="CO345" i="14"/>
  <c r="AC345" i="14"/>
  <c r="EJ345" i="14"/>
  <c r="AZ345" i="14"/>
  <c r="EI345" i="14"/>
  <c r="BW345" i="14"/>
  <c r="EH345" i="14"/>
  <c r="BV345" i="14"/>
  <c r="EG345" i="14"/>
  <c r="BU345" i="14"/>
  <c r="EF345" i="14"/>
  <c r="BT345" i="14"/>
  <c r="EM345" i="14"/>
  <c r="CA345" i="14"/>
  <c r="EL345" i="14"/>
  <c r="BZ345" i="14"/>
  <c r="N345" i="14"/>
  <c r="CG345" i="14"/>
  <c r="U345" i="14"/>
  <c r="BX345" i="14"/>
  <c r="DL345" i="14"/>
  <c r="EA345" i="14"/>
  <c r="BO345" i="14"/>
  <c r="DZ345" i="14"/>
  <c r="BN345" i="14"/>
  <c r="DY345" i="14"/>
  <c r="BM345" i="14"/>
  <c r="DX345" i="14"/>
  <c r="BL345" i="14"/>
  <c r="EE345" i="14"/>
  <c r="BS345" i="14"/>
  <c r="ED345" i="14"/>
  <c r="BR345" i="14"/>
  <c r="EK345" i="14"/>
  <c r="BY345" i="14"/>
  <c r="CV345" i="14"/>
  <c r="EB345" i="14"/>
  <c r="DK345" i="14"/>
  <c r="AY345" i="14"/>
  <c r="DJ345" i="14"/>
  <c r="AX345" i="14"/>
  <c r="DI345" i="14"/>
  <c r="AW345" i="14"/>
  <c r="DH345" i="14"/>
  <c r="AV345" i="14"/>
  <c r="DO345" i="14"/>
  <c r="BC345" i="14"/>
  <c r="DN345" i="14"/>
  <c r="BB345" i="14"/>
  <c r="DU345" i="14"/>
  <c r="BI345" i="14"/>
  <c r="CN345" i="14"/>
  <c r="DT345" i="14"/>
  <c r="DR345" i="14"/>
  <c r="DV345" i="14"/>
  <c r="BF345" i="14"/>
  <c r="BJ345" i="14"/>
  <c r="DQ345" i="14"/>
  <c r="EC345" i="14"/>
  <c r="BE345" i="14"/>
  <c r="BQ345" i="14"/>
  <c r="DP345" i="14"/>
  <c r="AJ345" i="14"/>
  <c r="BD345" i="14"/>
  <c r="BP345" i="14"/>
  <c r="DS345" i="14"/>
  <c r="DW345" i="14"/>
  <c r="BG345" i="14"/>
  <c r="BK345" i="14"/>
  <c r="DK291" i="14"/>
  <c r="AY291" i="14"/>
  <c r="DJ291" i="14"/>
  <c r="AX291" i="14"/>
  <c r="DI291" i="14"/>
  <c r="AW291" i="14"/>
  <c r="DH291" i="14"/>
  <c r="AV291" i="14"/>
  <c r="DO291" i="14"/>
  <c r="BC291" i="14"/>
  <c r="DN291" i="14"/>
  <c r="BB291" i="14"/>
  <c r="DT291" i="14"/>
  <c r="BH291" i="14"/>
  <c r="EC291" i="14"/>
  <c r="CW291" i="14"/>
  <c r="DC291" i="14"/>
  <c r="AQ291" i="14"/>
  <c r="DB291" i="14"/>
  <c r="AP291" i="14"/>
  <c r="DA291" i="14"/>
  <c r="AO291" i="14"/>
  <c r="CZ291" i="14"/>
  <c r="AN291" i="14"/>
  <c r="DG291" i="14"/>
  <c r="AU291" i="14"/>
  <c r="DF291" i="14"/>
  <c r="AT291" i="14"/>
  <c r="DL291" i="14"/>
  <c r="AZ291" i="14"/>
  <c r="BQ291" i="14"/>
  <c r="AK291" i="14"/>
  <c r="CU291" i="14"/>
  <c r="AI291" i="14"/>
  <c r="CT291" i="14"/>
  <c r="AH291" i="14"/>
  <c r="CS291" i="14"/>
  <c r="AG291" i="14"/>
  <c r="CR291" i="14"/>
  <c r="AF291" i="14"/>
  <c r="CY291" i="14"/>
  <c r="AM291" i="14"/>
  <c r="CX291" i="14"/>
  <c r="AL291" i="14"/>
  <c r="DD291" i="14"/>
  <c r="AR291" i="14"/>
  <c r="DU291" i="14"/>
  <c r="CO291" i="14"/>
  <c r="CM291" i="14"/>
  <c r="AA291" i="14"/>
  <c r="CL291" i="14"/>
  <c r="Z291" i="14"/>
  <c r="CK291" i="14"/>
  <c r="Y291" i="14"/>
  <c r="CJ291" i="14"/>
  <c r="X291" i="14"/>
  <c r="CQ291" i="14"/>
  <c r="AE291" i="14"/>
  <c r="CP291" i="14"/>
  <c r="AD291" i="14"/>
  <c r="CV291" i="14"/>
  <c r="AJ291" i="14"/>
  <c r="BI291" i="14"/>
  <c r="AC291" i="14"/>
  <c r="CE291" i="14"/>
  <c r="S291" i="14"/>
  <c r="CD291" i="14"/>
  <c r="R291" i="14"/>
  <c r="CC291" i="14"/>
  <c r="Q291" i="14"/>
  <c r="CB291" i="14"/>
  <c r="P291" i="14"/>
  <c r="CI291" i="14"/>
  <c r="W291" i="14"/>
  <c r="CH291" i="14"/>
  <c r="V291" i="14"/>
  <c r="CN291" i="14"/>
  <c r="AB291" i="14"/>
  <c r="DM291" i="14"/>
  <c r="CG291" i="14"/>
  <c r="EI291" i="14"/>
  <c r="BW291" i="14"/>
  <c r="EH291" i="14"/>
  <c r="BV291" i="14"/>
  <c r="EG291" i="14"/>
  <c r="BU291" i="14"/>
  <c r="EF291" i="14"/>
  <c r="BT291" i="14"/>
  <c r="EM291" i="14"/>
  <c r="CA291" i="14"/>
  <c r="EL291" i="14"/>
  <c r="BZ291" i="14"/>
  <c r="N291" i="14"/>
  <c r="CF291" i="14"/>
  <c r="T291" i="14"/>
  <c r="BA291" i="14"/>
  <c r="U291" i="14"/>
  <c r="DS291" i="14"/>
  <c r="BG291" i="14"/>
  <c r="DR291" i="14"/>
  <c r="BF291" i="14"/>
  <c r="DQ291" i="14"/>
  <c r="BE291" i="14"/>
  <c r="DP291" i="14"/>
  <c r="BD291" i="14"/>
  <c r="DW291" i="14"/>
  <c r="BK291" i="14"/>
  <c r="DV291" i="14"/>
  <c r="BJ291" i="14"/>
  <c r="EB291" i="14"/>
  <c r="BP291" i="14"/>
  <c r="BY291" i="14"/>
  <c r="AS291" i="14"/>
  <c r="DX291" i="14"/>
  <c r="EK291" i="14"/>
  <c r="BL291" i="14"/>
  <c r="DE291" i="14"/>
  <c r="EA291" i="14"/>
  <c r="EE291" i="14"/>
  <c r="BO291" i="14"/>
  <c r="BS291" i="14"/>
  <c r="DY291" i="14"/>
  <c r="DZ291" i="14"/>
  <c r="ED291" i="14"/>
  <c r="EJ291" i="14"/>
  <c r="BN291" i="14"/>
  <c r="BR291" i="14"/>
  <c r="BM291" i="14"/>
  <c r="BX291" i="14"/>
  <c r="CP143" i="14"/>
  <c r="AD143" i="14"/>
  <c r="CW143" i="14"/>
  <c r="AK143" i="14"/>
  <c r="CV143" i="14"/>
  <c r="AJ143" i="14"/>
  <c r="CU143" i="14"/>
  <c r="AI143" i="14"/>
  <c r="CT143" i="14"/>
  <c r="AH143" i="14"/>
  <c r="CS143" i="14"/>
  <c r="AG143" i="14"/>
  <c r="CR143" i="14"/>
  <c r="AF143" i="14"/>
  <c r="CY143" i="14"/>
  <c r="AM143" i="14"/>
  <c r="CH143" i="14"/>
  <c r="V143" i="14"/>
  <c r="CO143" i="14"/>
  <c r="AC143" i="14"/>
  <c r="CN143" i="14"/>
  <c r="AB143" i="14"/>
  <c r="CM143" i="14"/>
  <c r="AA143" i="14"/>
  <c r="CL143" i="14"/>
  <c r="Z143" i="14"/>
  <c r="CK143" i="14"/>
  <c r="Y143" i="14"/>
  <c r="CJ143" i="14"/>
  <c r="X143" i="14"/>
  <c r="CQ143" i="14"/>
  <c r="AE143" i="14"/>
  <c r="EL143" i="14"/>
  <c r="BZ143" i="14"/>
  <c r="N143" i="14"/>
  <c r="CG143" i="14"/>
  <c r="U143" i="14"/>
  <c r="CF143" i="14"/>
  <c r="T143" i="14"/>
  <c r="CE143" i="14"/>
  <c r="S143" i="14"/>
  <c r="CD143" i="14"/>
  <c r="R143" i="14"/>
  <c r="CC143" i="14"/>
  <c r="Q143" i="14"/>
  <c r="CB143" i="14"/>
  <c r="P143" i="14"/>
  <c r="CI143" i="14"/>
  <c r="W143" i="14"/>
  <c r="ED143" i="14"/>
  <c r="BR143" i="14"/>
  <c r="EK143" i="14"/>
  <c r="BY143" i="14"/>
  <c r="EJ143" i="14"/>
  <c r="BX143" i="14"/>
  <c r="EI143" i="14"/>
  <c r="BW143" i="14"/>
  <c r="EH143" i="14"/>
  <c r="BV143" i="14"/>
  <c r="EG143" i="14"/>
  <c r="BU143" i="14"/>
  <c r="EF143" i="14"/>
  <c r="BT143" i="14"/>
  <c r="EM143" i="14"/>
  <c r="CA143" i="14"/>
  <c r="DV143" i="14"/>
  <c r="BJ143" i="14"/>
  <c r="EC143" i="14"/>
  <c r="BQ143" i="14"/>
  <c r="EB143" i="14"/>
  <c r="BP143" i="14"/>
  <c r="EA143" i="14"/>
  <c r="BO143" i="14"/>
  <c r="DZ143" i="14"/>
  <c r="BN143" i="14"/>
  <c r="DY143" i="14"/>
  <c r="BM143" i="14"/>
  <c r="DX143" i="14"/>
  <c r="BL143" i="14"/>
  <c r="EE143" i="14"/>
  <c r="BS143" i="14"/>
  <c r="DN143" i="14"/>
  <c r="BB143" i="14"/>
  <c r="DU143" i="14"/>
  <c r="BI143" i="14"/>
  <c r="DT143" i="14"/>
  <c r="BH143" i="14"/>
  <c r="DS143" i="14"/>
  <c r="BG143" i="14"/>
  <c r="DR143" i="14"/>
  <c r="BF143" i="14"/>
  <c r="DQ143" i="14"/>
  <c r="BE143" i="14"/>
  <c r="DP143" i="14"/>
  <c r="BD143" i="14"/>
  <c r="DW143" i="14"/>
  <c r="BK143" i="14"/>
  <c r="DF143" i="14"/>
  <c r="AT143" i="14"/>
  <c r="DM143" i="14"/>
  <c r="BA143" i="14"/>
  <c r="DL143" i="14"/>
  <c r="AZ143" i="14"/>
  <c r="DK143" i="14"/>
  <c r="AY143" i="14"/>
  <c r="DJ143" i="14"/>
  <c r="AX143" i="14"/>
  <c r="DI143" i="14"/>
  <c r="AW143" i="14"/>
  <c r="DH143" i="14"/>
  <c r="AV143" i="14"/>
  <c r="DO143" i="14"/>
  <c r="BC143" i="14"/>
  <c r="DC143" i="14"/>
  <c r="DG143" i="14"/>
  <c r="AQ143" i="14"/>
  <c r="AU143" i="14"/>
  <c r="CX143" i="14"/>
  <c r="DB143" i="14"/>
  <c r="AL143" i="14"/>
  <c r="AP143" i="14"/>
  <c r="DE143" i="14"/>
  <c r="DA143" i="14"/>
  <c r="AS143" i="14"/>
  <c r="AO143" i="14"/>
  <c r="DD143" i="14"/>
  <c r="CZ143" i="14"/>
  <c r="AR143" i="14"/>
  <c r="AN143" i="14"/>
  <c r="CV172" i="14"/>
  <c r="AJ172" i="14"/>
  <c r="CU172" i="14"/>
  <c r="AI172" i="14"/>
  <c r="CT172" i="14"/>
  <c r="AH172" i="14"/>
  <c r="CS172" i="14"/>
  <c r="AG172" i="14"/>
  <c r="CR172" i="14"/>
  <c r="AF172" i="14"/>
  <c r="CY172" i="14"/>
  <c r="AM172" i="14"/>
  <c r="CX172" i="14"/>
  <c r="AL172" i="14"/>
  <c r="DE172" i="14"/>
  <c r="AS172" i="14"/>
  <c r="CN172" i="14"/>
  <c r="AB172" i="14"/>
  <c r="CM172" i="14"/>
  <c r="AA172" i="14"/>
  <c r="CL172" i="14"/>
  <c r="Z172" i="14"/>
  <c r="CK172" i="14"/>
  <c r="Y172" i="14"/>
  <c r="CJ172" i="14"/>
  <c r="X172" i="14"/>
  <c r="CQ172" i="14"/>
  <c r="AE172" i="14"/>
  <c r="CP172" i="14"/>
  <c r="AD172" i="14"/>
  <c r="CW172" i="14"/>
  <c r="AK172" i="14"/>
  <c r="CF172" i="14"/>
  <c r="T172" i="14"/>
  <c r="CE172" i="14"/>
  <c r="S172" i="14"/>
  <c r="CD172" i="14"/>
  <c r="R172" i="14"/>
  <c r="CC172" i="14"/>
  <c r="Q172" i="14"/>
  <c r="CB172" i="14"/>
  <c r="P172" i="14"/>
  <c r="CI172" i="14"/>
  <c r="W172" i="14"/>
  <c r="CH172" i="14"/>
  <c r="V172" i="14"/>
  <c r="CO172" i="14"/>
  <c r="AC172" i="14"/>
  <c r="EJ172" i="14"/>
  <c r="BX172" i="14"/>
  <c r="EI172" i="14"/>
  <c r="BW172" i="14"/>
  <c r="EH172" i="14"/>
  <c r="BV172" i="14"/>
  <c r="EG172" i="14"/>
  <c r="BU172" i="14"/>
  <c r="EF172" i="14"/>
  <c r="BT172" i="14"/>
  <c r="EM172" i="14"/>
  <c r="CA172" i="14"/>
  <c r="EL172" i="14"/>
  <c r="BZ172" i="14"/>
  <c r="N172" i="14"/>
  <c r="CG172" i="14"/>
  <c r="U172" i="14"/>
  <c r="EB172" i="14"/>
  <c r="BP172" i="14"/>
  <c r="EA172" i="14"/>
  <c r="BO172" i="14"/>
  <c r="DZ172" i="14"/>
  <c r="BN172" i="14"/>
  <c r="DY172" i="14"/>
  <c r="BM172" i="14"/>
  <c r="DX172" i="14"/>
  <c r="BL172" i="14"/>
  <c r="EE172" i="14"/>
  <c r="BS172" i="14"/>
  <c r="ED172" i="14"/>
  <c r="BR172" i="14"/>
  <c r="EK172" i="14"/>
  <c r="BY172" i="14"/>
  <c r="DD172" i="14"/>
  <c r="AR172" i="14"/>
  <c r="DC172" i="14"/>
  <c r="AQ172" i="14"/>
  <c r="DB172" i="14"/>
  <c r="AP172" i="14"/>
  <c r="DA172" i="14"/>
  <c r="AO172" i="14"/>
  <c r="CZ172" i="14"/>
  <c r="AN172" i="14"/>
  <c r="DG172" i="14"/>
  <c r="AU172" i="14"/>
  <c r="DF172" i="14"/>
  <c r="AT172" i="14"/>
  <c r="DM172" i="14"/>
  <c r="BA172" i="14"/>
  <c r="BG172" i="14"/>
  <c r="BE172" i="14"/>
  <c r="BK172" i="14"/>
  <c r="BQ172" i="14"/>
  <c r="AY172" i="14"/>
  <c r="AW172" i="14"/>
  <c r="BC172" i="14"/>
  <c r="BI172" i="14"/>
  <c r="DT172" i="14"/>
  <c r="DR172" i="14"/>
  <c r="DP172" i="14"/>
  <c r="DV172" i="14"/>
  <c r="DL172" i="14"/>
  <c r="DJ172" i="14"/>
  <c r="DH172" i="14"/>
  <c r="DN172" i="14"/>
  <c r="BH172" i="14"/>
  <c r="BF172" i="14"/>
  <c r="BD172" i="14"/>
  <c r="BJ172" i="14"/>
  <c r="AZ172" i="14"/>
  <c r="AX172" i="14"/>
  <c r="AV172" i="14"/>
  <c r="BB172" i="14"/>
  <c r="DK172" i="14"/>
  <c r="DI172" i="14"/>
  <c r="DO172" i="14"/>
  <c r="DU172" i="14"/>
  <c r="DQ172" i="14"/>
  <c r="DW172" i="14"/>
  <c r="EC172" i="14"/>
  <c r="DS172" i="14"/>
  <c r="DZ234" i="14"/>
  <c r="BN234" i="14"/>
  <c r="DY234" i="14"/>
  <c r="BM234" i="14"/>
  <c r="DX234" i="14"/>
  <c r="BL234" i="14"/>
  <c r="EE234" i="14"/>
  <c r="BS234" i="14"/>
  <c r="ED234" i="14"/>
  <c r="BR234" i="14"/>
  <c r="EK234" i="14"/>
  <c r="BY234" i="14"/>
  <c r="EJ234" i="14"/>
  <c r="BX234" i="14"/>
  <c r="EI234" i="14"/>
  <c r="BW234" i="14"/>
  <c r="DR234" i="14"/>
  <c r="BF234" i="14"/>
  <c r="DQ234" i="14"/>
  <c r="BE234" i="14"/>
  <c r="DP234" i="14"/>
  <c r="BD234" i="14"/>
  <c r="DW234" i="14"/>
  <c r="BK234" i="14"/>
  <c r="DV234" i="14"/>
  <c r="BJ234" i="14"/>
  <c r="EC234" i="14"/>
  <c r="BQ234" i="14"/>
  <c r="EB234" i="14"/>
  <c r="BP234" i="14"/>
  <c r="EA234" i="14"/>
  <c r="BO234" i="14"/>
  <c r="DJ234" i="14"/>
  <c r="AX234" i="14"/>
  <c r="DI234" i="14"/>
  <c r="AW234" i="14"/>
  <c r="DH234" i="14"/>
  <c r="AV234" i="14"/>
  <c r="DO234" i="14"/>
  <c r="BC234" i="14"/>
  <c r="DN234" i="14"/>
  <c r="BB234" i="14"/>
  <c r="DU234" i="14"/>
  <c r="BI234" i="14"/>
  <c r="DT234" i="14"/>
  <c r="BH234" i="14"/>
  <c r="DS234" i="14"/>
  <c r="BG234" i="14"/>
  <c r="DB234" i="14"/>
  <c r="AP234" i="14"/>
  <c r="DA234" i="14"/>
  <c r="AO234" i="14"/>
  <c r="CZ234" i="14"/>
  <c r="AN234" i="14"/>
  <c r="DG234" i="14"/>
  <c r="AU234" i="14"/>
  <c r="DF234" i="14"/>
  <c r="AT234" i="14"/>
  <c r="DM234" i="14"/>
  <c r="BA234" i="14"/>
  <c r="DL234" i="14"/>
  <c r="AZ234" i="14"/>
  <c r="DK234" i="14"/>
  <c r="AY234" i="14"/>
  <c r="CL234" i="14"/>
  <c r="Z234" i="14"/>
  <c r="CK234" i="14"/>
  <c r="Y234" i="14"/>
  <c r="CJ234" i="14"/>
  <c r="X234" i="14"/>
  <c r="CQ234" i="14"/>
  <c r="AE234" i="14"/>
  <c r="CP234" i="14"/>
  <c r="AD234" i="14"/>
  <c r="CW234" i="14"/>
  <c r="AK234" i="14"/>
  <c r="CV234" i="14"/>
  <c r="AJ234" i="14"/>
  <c r="CU234" i="14"/>
  <c r="AI234" i="14"/>
  <c r="CD234" i="14"/>
  <c r="R234" i="14"/>
  <c r="CC234" i="14"/>
  <c r="Q234" i="14"/>
  <c r="CB234" i="14"/>
  <c r="P234" i="14"/>
  <c r="CI234" i="14"/>
  <c r="W234" i="14"/>
  <c r="CH234" i="14"/>
  <c r="V234" i="14"/>
  <c r="CO234" i="14"/>
  <c r="AC234" i="14"/>
  <c r="CN234" i="14"/>
  <c r="AB234" i="14"/>
  <c r="CM234" i="14"/>
  <c r="AA234" i="14"/>
  <c r="CT234" i="14"/>
  <c r="CR234" i="14"/>
  <c r="CX234" i="14"/>
  <c r="DD234" i="14"/>
  <c r="BV234" i="14"/>
  <c r="BT234" i="14"/>
  <c r="BZ234" i="14"/>
  <c r="CF234" i="14"/>
  <c r="AH234" i="14"/>
  <c r="AF234" i="14"/>
  <c r="AL234" i="14"/>
  <c r="AR234" i="14"/>
  <c r="EG234" i="14"/>
  <c r="EM234" i="14"/>
  <c r="N234" i="14"/>
  <c r="T234" i="14"/>
  <c r="CS234" i="14"/>
  <c r="CY234" i="14"/>
  <c r="DE234" i="14"/>
  <c r="DC234" i="14"/>
  <c r="BU234" i="14"/>
  <c r="CA234" i="14"/>
  <c r="CG234" i="14"/>
  <c r="CE234" i="14"/>
  <c r="EH234" i="14"/>
  <c r="EF234" i="14"/>
  <c r="EL234" i="14"/>
  <c r="U234" i="14"/>
  <c r="S234" i="14"/>
  <c r="AG234" i="14"/>
  <c r="AM234" i="14"/>
  <c r="AS234" i="14"/>
  <c r="AQ234" i="14"/>
  <c r="CX151" i="14"/>
  <c r="CH151" i="14"/>
  <c r="ED151" i="14"/>
  <c r="BR151" i="14"/>
  <c r="EK151" i="14"/>
  <c r="BY151" i="14"/>
  <c r="EJ151" i="14"/>
  <c r="BX151" i="14"/>
  <c r="EI151" i="14"/>
  <c r="BW151" i="14"/>
  <c r="EH151" i="14"/>
  <c r="BZ151" i="14"/>
  <c r="EC151" i="14"/>
  <c r="BI151" i="14"/>
  <c r="DL151" i="14"/>
  <c r="AR151" i="14"/>
  <c r="CU151" i="14"/>
  <c r="AA151" i="14"/>
  <c r="CD151" i="14"/>
  <c r="R151" i="14"/>
  <c r="CC151" i="14"/>
  <c r="Q151" i="14"/>
  <c r="CB151" i="14"/>
  <c r="P151" i="14"/>
  <c r="CI151" i="14"/>
  <c r="W151" i="14"/>
  <c r="BJ151" i="14"/>
  <c r="DU151" i="14"/>
  <c r="BA151" i="14"/>
  <c r="DD151" i="14"/>
  <c r="AJ151" i="14"/>
  <c r="CM151" i="14"/>
  <c r="S151" i="14"/>
  <c r="BV151" i="14"/>
  <c r="EG151" i="14"/>
  <c r="BU151" i="14"/>
  <c r="EF151" i="14"/>
  <c r="BT151" i="14"/>
  <c r="EM151" i="14"/>
  <c r="CA151" i="14"/>
  <c r="BB151" i="14"/>
  <c r="DM151" i="14"/>
  <c r="AS151" i="14"/>
  <c r="CV151" i="14"/>
  <c r="AB151" i="14"/>
  <c r="CE151" i="14"/>
  <c r="DZ151" i="14"/>
  <c r="BN151" i="14"/>
  <c r="DY151" i="14"/>
  <c r="BM151" i="14"/>
  <c r="DX151" i="14"/>
  <c r="BL151" i="14"/>
  <c r="EE151" i="14"/>
  <c r="BS151" i="14"/>
  <c r="EL151" i="14"/>
  <c r="AT151" i="14"/>
  <c r="DE151" i="14"/>
  <c r="AK151" i="14"/>
  <c r="CN151" i="14"/>
  <c r="T151" i="14"/>
  <c r="BO151" i="14"/>
  <c r="DR151" i="14"/>
  <c r="BF151" i="14"/>
  <c r="DQ151" i="14"/>
  <c r="BE151" i="14"/>
  <c r="DP151" i="14"/>
  <c r="BD151" i="14"/>
  <c r="DW151" i="14"/>
  <c r="BK151" i="14"/>
  <c r="DV151" i="14"/>
  <c r="AL151" i="14"/>
  <c r="CW151" i="14"/>
  <c r="AC151" i="14"/>
  <c r="CF151" i="14"/>
  <c r="EA151" i="14"/>
  <c r="BG151" i="14"/>
  <c r="DJ151" i="14"/>
  <c r="AX151" i="14"/>
  <c r="DI151" i="14"/>
  <c r="AW151" i="14"/>
  <c r="DH151" i="14"/>
  <c r="AV151" i="14"/>
  <c r="DO151" i="14"/>
  <c r="BC151" i="14"/>
  <c r="DN151" i="14"/>
  <c r="AD151" i="14"/>
  <c r="CO151" i="14"/>
  <c r="U151" i="14"/>
  <c r="BP151" i="14"/>
  <c r="DS151" i="14"/>
  <c r="AY151" i="14"/>
  <c r="DB151" i="14"/>
  <c r="AP151" i="14"/>
  <c r="DA151" i="14"/>
  <c r="AO151" i="14"/>
  <c r="CZ151" i="14"/>
  <c r="AN151" i="14"/>
  <c r="DG151" i="14"/>
  <c r="AU151" i="14"/>
  <c r="CP151" i="14"/>
  <c r="N151" i="14"/>
  <c r="BQ151" i="14"/>
  <c r="DT151" i="14"/>
  <c r="AZ151" i="14"/>
  <c r="DC151" i="14"/>
  <c r="AI151" i="14"/>
  <c r="CL151" i="14"/>
  <c r="Z151" i="14"/>
  <c r="CK151" i="14"/>
  <c r="Y151" i="14"/>
  <c r="CJ151" i="14"/>
  <c r="X151" i="14"/>
  <c r="CQ151" i="14"/>
  <c r="AE151" i="14"/>
  <c r="CG151" i="14"/>
  <c r="AG151" i="14"/>
  <c r="EB151" i="14"/>
  <c r="CR151" i="14"/>
  <c r="BH151" i="14"/>
  <c r="AF151" i="14"/>
  <c r="DK151" i="14"/>
  <c r="CY151" i="14"/>
  <c r="AQ151" i="14"/>
  <c r="AM151" i="14"/>
  <c r="CT151" i="14"/>
  <c r="V151" i="14"/>
  <c r="CS151" i="14"/>
  <c r="DF151" i="14"/>
  <c r="AH151" i="14"/>
  <c r="CY278" i="14"/>
  <c r="AM278" i="14"/>
  <c r="CX278" i="14"/>
  <c r="AL278" i="14"/>
  <c r="DE278" i="14"/>
  <c r="AS278" i="14"/>
  <c r="DD278" i="14"/>
  <c r="AR278" i="14"/>
  <c r="DC278" i="14"/>
  <c r="AQ278" i="14"/>
  <c r="DB278" i="14"/>
  <c r="AP278" i="14"/>
  <c r="DQ278" i="14"/>
  <c r="DI278" i="14"/>
  <c r="EG278" i="14"/>
  <c r="DY278" i="14"/>
  <c r="CQ278" i="14"/>
  <c r="AE278" i="14"/>
  <c r="CP278" i="14"/>
  <c r="AD278" i="14"/>
  <c r="CW278" i="14"/>
  <c r="AK278" i="14"/>
  <c r="CV278" i="14"/>
  <c r="AJ278" i="14"/>
  <c r="CU278" i="14"/>
  <c r="AI278" i="14"/>
  <c r="CT278" i="14"/>
  <c r="AH278" i="14"/>
  <c r="CK278" i="14"/>
  <c r="CC278" i="14"/>
  <c r="DA278" i="14"/>
  <c r="CS278" i="14"/>
  <c r="CI278" i="14"/>
  <c r="W278" i="14"/>
  <c r="CH278" i="14"/>
  <c r="V278" i="14"/>
  <c r="CO278" i="14"/>
  <c r="AC278" i="14"/>
  <c r="CN278" i="14"/>
  <c r="AB278" i="14"/>
  <c r="CM278" i="14"/>
  <c r="AA278" i="14"/>
  <c r="CL278" i="14"/>
  <c r="Z278" i="14"/>
  <c r="BE278" i="14"/>
  <c r="EM278" i="14"/>
  <c r="CA278" i="14"/>
  <c r="EL278" i="14"/>
  <c r="BZ278" i="14"/>
  <c r="N278" i="14"/>
  <c r="CG278" i="14"/>
  <c r="U278" i="14"/>
  <c r="CF278" i="14"/>
  <c r="T278" i="14"/>
  <c r="CE278" i="14"/>
  <c r="S278" i="14"/>
  <c r="CD278" i="14"/>
  <c r="R278" i="14"/>
  <c r="Y278" i="14"/>
  <c r="Q278" i="14"/>
  <c r="AO278" i="14"/>
  <c r="AG278" i="14"/>
  <c r="EE278" i="14"/>
  <c r="BS278" i="14"/>
  <c r="ED278" i="14"/>
  <c r="BR278" i="14"/>
  <c r="EK278" i="14"/>
  <c r="BY278" i="14"/>
  <c r="EJ278" i="14"/>
  <c r="BX278" i="14"/>
  <c r="EI278" i="14"/>
  <c r="BW278" i="14"/>
  <c r="EH278" i="14"/>
  <c r="BV278" i="14"/>
  <c r="DX278" i="14"/>
  <c r="DP278" i="14"/>
  <c r="DH278" i="14"/>
  <c r="EF278" i="14"/>
  <c r="DW278" i="14"/>
  <c r="BK278" i="14"/>
  <c r="DV278" i="14"/>
  <c r="BJ278" i="14"/>
  <c r="EC278" i="14"/>
  <c r="BQ278" i="14"/>
  <c r="EB278" i="14"/>
  <c r="BP278" i="14"/>
  <c r="EA278" i="14"/>
  <c r="BO278" i="14"/>
  <c r="DZ278" i="14"/>
  <c r="BN278" i="14"/>
  <c r="CR278" i="14"/>
  <c r="CJ278" i="14"/>
  <c r="CB278" i="14"/>
  <c r="CZ278" i="14"/>
  <c r="DO278" i="14"/>
  <c r="BC278" i="14"/>
  <c r="DN278" i="14"/>
  <c r="BB278" i="14"/>
  <c r="DU278" i="14"/>
  <c r="BI278" i="14"/>
  <c r="DT278" i="14"/>
  <c r="BH278" i="14"/>
  <c r="DS278" i="14"/>
  <c r="BG278" i="14"/>
  <c r="DR278" i="14"/>
  <c r="BF278" i="14"/>
  <c r="BL278" i="14"/>
  <c r="BD278" i="14"/>
  <c r="AV278" i="14"/>
  <c r="BT278" i="14"/>
  <c r="DL278" i="14"/>
  <c r="AW278" i="14"/>
  <c r="AZ278" i="14"/>
  <c r="P278" i="14"/>
  <c r="DG278" i="14"/>
  <c r="DK278" i="14"/>
  <c r="BU278" i="14"/>
  <c r="AU278" i="14"/>
  <c r="AY278" i="14"/>
  <c r="AN278" i="14"/>
  <c r="DF278" i="14"/>
  <c r="DJ278" i="14"/>
  <c r="BM278" i="14"/>
  <c r="AT278" i="14"/>
  <c r="AX278" i="14"/>
  <c r="DM278" i="14"/>
  <c r="AF278" i="14"/>
  <c r="BA278" i="14"/>
  <c r="X278" i="14"/>
  <c r="CZ211" i="14"/>
  <c r="AN211" i="14"/>
  <c r="DG211" i="14"/>
  <c r="AU211" i="14"/>
  <c r="DF211" i="14"/>
  <c r="AT211" i="14"/>
  <c r="DM211" i="14"/>
  <c r="BA211" i="14"/>
  <c r="DL211" i="14"/>
  <c r="AZ211" i="14"/>
  <c r="DK211" i="14"/>
  <c r="AY211" i="14"/>
  <c r="DJ211" i="14"/>
  <c r="AX211" i="14"/>
  <c r="DI211" i="14"/>
  <c r="AW211" i="14"/>
  <c r="CR211" i="14"/>
  <c r="AF211" i="14"/>
  <c r="CY211" i="14"/>
  <c r="AM211" i="14"/>
  <c r="CX211" i="14"/>
  <c r="AL211" i="14"/>
  <c r="DE211" i="14"/>
  <c r="AS211" i="14"/>
  <c r="DD211" i="14"/>
  <c r="AR211" i="14"/>
  <c r="DC211" i="14"/>
  <c r="AQ211" i="14"/>
  <c r="DB211" i="14"/>
  <c r="AP211" i="14"/>
  <c r="DA211" i="14"/>
  <c r="AO211" i="14"/>
  <c r="CJ211" i="14"/>
  <c r="X211" i="14"/>
  <c r="CQ211" i="14"/>
  <c r="AE211" i="14"/>
  <c r="CP211" i="14"/>
  <c r="AD211" i="14"/>
  <c r="CW211" i="14"/>
  <c r="AK211" i="14"/>
  <c r="CV211" i="14"/>
  <c r="AJ211" i="14"/>
  <c r="CU211" i="14"/>
  <c r="AI211" i="14"/>
  <c r="CT211" i="14"/>
  <c r="AH211" i="14"/>
  <c r="CS211" i="14"/>
  <c r="AG211" i="14"/>
  <c r="CB211" i="14"/>
  <c r="P211" i="14"/>
  <c r="CI211" i="14"/>
  <c r="W211" i="14"/>
  <c r="CH211" i="14"/>
  <c r="V211" i="14"/>
  <c r="CO211" i="14"/>
  <c r="AC211" i="14"/>
  <c r="CN211" i="14"/>
  <c r="AB211" i="14"/>
  <c r="CM211" i="14"/>
  <c r="AA211" i="14"/>
  <c r="CL211" i="14"/>
  <c r="Z211" i="14"/>
  <c r="CK211" i="14"/>
  <c r="Y211" i="14"/>
  <c r="EF211" i="14"/>
  <c r="BT211" i="14"/>
  <c r="EM211" i="14"/>
  <c r="CA211" i="14"/>
  <c r="EL211" i="14"/>
  <c r="BZ211" i="14"/>
  <c r="N211" i="14"/>
  <c r="CG211" i="14"/>
  <c r="U211" i="14"/>
  <c r="CF211" i="14"/>
  <c r="T211" i="14"/>
  <c r="CE211" i="14"/>
  <c r="S211" i="14"/>
  <c r="CD211" i="14"/>
  <c r="R211" i="14"/>
  <c r="CC211" i="14"/>
  <c r="Q211" i="14"/>
  <c r="DX211" i="14"/>
  <c r="BL211" i="14"/>
  <c r="EE211" i="14"/>
  <c r="BS211" i="14"/>
  <c r="ED211" i="14"/>
  <c r="BR211" i="14"/>
  <c r="EK211" i="14"/>
  <c r="BY211" i="14"/>
  <c r="EJ211" i="14"/>
  <c r="BX211" i="14"/>
  <c r="EI211" i="14"/>
  <c r="BW211" i="14"/>
  <c r="EH211" i="14"/>
  <c r="BV211" i="14"/>
  <c r="EG211" i="14"/>
  <c r="BU211" i="14"/>
  <c r="DP211" i="14"/>
  <c r="BD211" i="14"/>
  <c r="DW211" i="14"/>
  <c r="BK211" i="14"/>
  <c r="DV211" i="14"/>
  <c r="BJ211" i="14"/>
  <c r="EC211" i="14"/>
  <c r="BQ211" i="14"/>
  <c r="EB211" i="14"/>
  <c r="BP211" i="14"/>
  <c r="EA211" i="14"/>
  <c r="BO211" i="14"/>
  <c r="DZ211" i="14"/>
  <c r="BN211" i="14"/>
  <c r="DY211" i="14"/>
  <c r="BM211" i="14"/>
  <c r="DN211" i="14"/>
  <c r="DR211" i="14"/>
  <c r="BB211" i="14"/>
  <c r="BF211" i="14"/>
  <c r="DU211" i="14"/>
  <c r="DQ211" i="14"/>
  <c r="BI211" i="14"/>
  <c r="BE211" i="14"/>
  <c r="DH211" i="14"/>
  <c r="DT211" i="14"/>
  <c r="AV211" i="14"/>
  <c r="BH211" i="14"/>
  <c r="BC211" i="14"/>
  <c r="BG211" i="14"/>
  <c r="DO211" i="14"/>
  <c r="DS211" i="14"/>
  <c r="CH334" i="14"/>
  <c r="V334" i="14"/>
  <c r="CO334" i="14"/>
  <c r="AC334" i="14"/>
  <c r="CN334" i="14"/>
  <c r="AB334" i="14"/>
  <c r="CM334" i="14"/>
  <c r="AA334" i="14"/>
  <c r="CL334" i="14"/>
  <c r="Z334" i="14"/>
  <c r="CK334" i="14"/>
  <c r="Y334" i="14"/>
  <c r="CQ334" i="14"/>
  <c r="AE334" i="14"/>
  <c r="DX334" i="14"/>
  <c r="CR334" i="14"/>
  <c r="EL334" i="14"/>
  <c r="BZ334" i="14"/>
  <c r="N334" i="14"/>
  <c r="CG334" i="14"/>
  <c r="U334" i="14"/>
  <c r="CF334" i="14"/>
  <c r="T334" i="14"/>
  <c r="CE334" i="14"/>
  <c r="S334" i="14"/>
  <c r="CD334" i="14"/>
  <c r="R334" i="14"/>
  <c r="CC334" i="14"/>
  <c r="Q334" i="14"/>
  <c r="CI334" i="14"/>
  <c r="W334" i="14"/>
  <c r="BL334" i="14"/>
  <c r="AF334" i="14"/>
  <c r="ED334" i="14"/>
  <c r="BR334" i="14"/>
  <c r="EK334" i="14"/>
  <c r="BY334" i="14"/>
  <c r="EJ334" i="14"/>
  <c r="BX334" i="14"/>
  <c r="EI334" i="14"/>
  <c r="BW334" i="14"/>
  <c r="EH334" i="14"/>
  <c r="BV334" i="14"/>
  <c r="EG334" i="14"/>
  <c r="BU334" i="14"/>
  <c r="EM334" i="14"/>
  <c r="CA334" i="14"/>
  <c r="CJ334" i="14"/>
  <c r="DP334" i="14"/>
  <c r="DV334" i="14"/>
  <c r="BJ334" i="14"/>
  <c r="EC334" i="14"/>
  <c r="BQ334" i="14"/>
  <c r="EB334" i="14"/>
  <c r="BP334" i="14"/>
  <c r="EA334" i="14"/>
  <c r="BO334" i="14"/>
  <c r="DZ334" i="14"/>
  <c r="BN334" i="14"/>
  <c r="DY334" i="14"/>
  <c r="BM334" i="14"/>
  <c r="EE334" i="14"/>
  <c r="BS334" i="14"/>
  <c r="X334" i="14"/>
  <c r="BD334" i="14"/>
  <c r="DN334" i="14"/>
  <c r="BB334" i="14"/>
  <c r="DU334" i="14"/>
  <c r="BI334" i="14"/>
  <c r="DT334" i="14"/>
  <c r="BH334" i="14"/>
  <c r="DS334" i="14"/>
  <c r="BG334" i="14"/>
  <c r="DR334" i="14"/>
  <c r="BF334" i="14"/>
  <c r="DQ334" i="14"/>
  <c r="BE334" i="14"/>
  <c r="DW334" i="14"/>
  <c r="BK334" i="14"/>
  <c r="CB334" i="14"/>
  <c r="DH334" i="14"/>
  <c r="DF334" i="14"/>
  <c r="AT334" i="14"/>
  <c r="DM334" i="14"/>
  <c r="BA334" i="14"/>
  <c r="DL334" i="14"/>
  <c r="AZ334" i="14"/>
  <c r="DK334" i="14"/>
  <c r="AY334" i="14"/>
  <c r="DJ334" i="14"/>
  <c r="AX334" i="14"/>
  <c r="DI334" i="14"/>
  <c r="AW334" i="14"/>
  <c r="DO334" i="14"/>
  <c r="BC334" i="14"/>
  <c r="P334" i="14"/>
  <c r="AV334" i="14"/>
  <c r="CP334" i="14"/>
  <c r="AD334" i="14"/>
  <c r="CW334" i="14"/>
  <c r="AK334" i="14"/>
  <c r="CV334" i="14"/>
  <c r="AJ334" i="14"/>
  <c r="CU334" i="14"/>
  <c r="AI334" i="14"/>
  <c r="CT334" i="14"/>
  <c r="AH334" i="14"/>
  <c r="CS334" i="14"/>
  <c r="AG334" i="14"/>
  <c r="CY334" i="14"/>
  <c r="AM334" i="14"/>
  <c r="BT334" i="14"/>
  <c r="AN334" i="14"/>
  <c r="AS334" i="14"/>
  <c r="AO334" i="14"/>
  <c r="DD334" i="14"/>
  <c r="DG334" i="14"/>
  <c r="AR334" i="14"/>
  <c r="AU334" i="14"/>
  <c r="DC334" i="14"/>
  <c r="EF334" i="14"/>
  <c r="AQ334" i="14"/>
  <c r="CZ334" i="14"/>
  <c r="CX334" i="14"/>
  <c r="DB334" i="14"/>
  <c r="AL334" i="14"/>
  <c r="AP334" i="14"/>
  <c r="DE334" i="14"/>
  <c r="DA334" i="14"/>
  <c r="DD188" i="14"/>
  <c r="AR188" i="14"/>
  <c r="DC188" i="14"/>
  <c r="AQ188" i="14"/>
  <c r="DB188" i="14"/>
  <c r="AP188" i="14"/>
  <c r="DA188" i="14"/>
  <c r="AO188" i="14"/>
  <c r="CZ188" i="14"/>
  <c r="AN188" i="14"/>
  <c r="DG188" i="14"/>
  <c r="AU188" i="14"/>
  <c r="DF188" i="14"/>
  <c r="AT188" i="14"/>
  <c r="DM188" i="14"/>
  <c r="BA188" i="14"/>
  <c r="CV188" i="14"/>
  <c r="AJ188" i="14"/>
  <c r="CU188" i="14"/>
  <c r="AI188" i="14"/>
  <c r="CT188" i="14"/>
  <c r="AH188" i="14"/>
  <c r="CS188" i="14"/>
  <c r="AG188" i="14"/>
  <c r="CR188" i="14"/>
  <c r="AF188" i="14"/>
  <c r="CY188" i="14"/>
  <c r="AM188" i="14"/>
  <c r="CX188" i="14"/>
  <c r="AL188" i="14"/>
  <c r="DE188" i="14"/>
  <c r="AS188" i="14"/>
  <c r="CN188" i="14"/>
  <c r="AB188" i="14"/>
  <c r="CM188" i="14"/>
  <c r="AA188" i="14"/>
  <c r="CL188" i="14"/>
  <c r="Z188" i="14"/>
  <c r="CK188" i="14"/>
  <c r="Y188" i="14"/>
  <c r="CJ188" i="14"/>
  <c r="X188" i="14"/>
  <c r="CQ188" i="14"/>
  <c r="AE188" i="14"/>
  <c r="CP188" i="14"/>
  <c r="AD188" i="14"/>
  <c r="CW188" i="14"/>
  <c r="AK188" i="14"/>
  <c r="CF188" i="14"/>
  <c r="T188" i="14"/>
  <c r="CE188" i="14"/>
  <c r="S188" i="14"/>
  <c r="CD188" i="14"/>
  <c r="R188" i="14"/>
  <c r="CC188" i="14"/>
  <c r="Q188" i="14"/>
  <c r="CB188" i="14"/>
  <c r="P188" i="14"/>
  <c r="CI188" i="14"/>
  <c r="W188" i="14"/>
  <c r="CH188" i="14"/>
  <c r="V188" i="14"/>
  <c r="CO188" i="14"/>
  <c r="AC188" i="14"/>
  <c r="EJ188" i="14"/>
  <c r="BX188" i="14"/>
  <c r="EI188" i="14"/>
  <c r="BW188" i="14"/>
  <c r="EH188" i="14"/>
  <c r="BV188" i="14"/>
  <c r="EG188" i="14"/>
  <c r="BU188" i="14"/>
  <c r="EF188" i="14"/>
  <c r="BT188" i="14"/>
  <c r="EM188" i="14"/>
  <c r="CA188" i="14"/>
  <c r="EL188" i="14"/>
  <c r="BZ188" i="14"/>
  <c r="N188" i="14"/>
  <c r="CG188" i="14"/>
  <c r="U188" i="14"/>
  <c r="DL188" i="14"/>
  <c r="AZ188" i="14"/>
  <c r="DK188" i="14"/>
  <c r="AY188" i="14"/>
  <c r="DJ188" i="14"/>
  <c r="AX188" i="14"/>
  <c r="DI188" i="14"/>
  <c r="AW188" i="14"/>
  <c r="DH188" i="14"/>
  <c r="AV188" i="14"/>
  <c r="DO188" i="14"/>
  <c r="BC188" i="14"/>
  <c r="DN188" i="14"/>
  <c r="BB188" i="14"/>
  <c r="DU188" i="14"/>
  <c r="BI188" i="14"/>
  <c r="BO188" i="14"/>
  <c r="BM188" i="14"/>
  <c r="BS188" i="14"/>
  <c r="BY188" i="14"/>
  <c r="BG188" i="14"/>
  <c r="BE188" i="14"/>
  <c r="BK188" i="14"/>
  <c r="BQ188" i="14"/>
  <c r="EB188" i="14"/>
  <c r="DZ188" i="14"/>
  <c r="DX188" i="14"/>
  <c r="ED188" i="14"/>
  <c r="DT188" i="14"/>
  <c r="DR188" i="14"/>
  <c r="DP188" i="14"/>
  <c r="DV188" i="14"/>
  <c r="BP188" i="14"/>
  <c r="BN188" i="14"/>
  <c r="BL188" i="14"/>
  <c r="BR188" i="14"/>
  <c r="BH188" i="14"/>
  <c r="BF188" i="14"/>
  <c r="BD188" i="14"/>
  <c r="BJ188" i="14"/>
  <c r="DS188" i="14"/>
  <c r="DQ188" i="14"/>
  <c r="DW188" i="14"/>
  <c r="EC188" i="14"/>
  <c r="EA188" i="14"/>
  <c r="DY188" i="14"/>
  <c r="EE188" i="14"/>
  <c r="EK188" i="14"/>
  <c r="EL121" i="14"/>
  <c r="BZ121" i="14"/>
  <c r="N121" i="14"/>
  <c r="CG121" i="14"/>
  <c r="U121" i="14"/>
  <c r="CF121" i="14"/>
  <c r="ED121" i="14"/>
  <c r="BR121" i="14"/>
  <c r="EK121" i="14"/>
  <c r="BY121" i="14"/>
  <c r="EJ121" i="14"/>
  <c r="BX121" i="14"/>
  <c r="EI121" i="14"/>
  <c r="BW121" i="14"/>
  <c r="EH121" i="14"/>
  <c r="BV121" i="14"/>
  <c r="EG121" i="14"/>
  <c r="BU121" i="14"/>
  <c r="EF121" i="14"/>
  <c r="BT121" i="14"/>
  <c r="EM121" i="14"/>
  <c r="CA121" i="14"/>
  <c r="CH121" i="14"/>
  <c r="V121" i="14"/>
  <c r="CP121" i="14"/>
  <c r="DM121" i="14"/>
  <c r="AK121" i="14"/>
  <c r="BP121" i="14"/>
  <c r="DS121" i="14"/>
  <c r="AY121" i="14"/>
  <c r="DB121" i="14"/>
  <c r="AH121" i="14"/>
  <c r="CK121" i="14"/>
  <c r="Q121" i="14"/>
  <c r="BL121" i="14"/>
  <c r="DW121" i="14"/>
  <c r="BC121" i="14"/>
  <c r="BJ121" i="14"/>
  <c r="DE121" i="14"/>
  <c r="AC121" i="14"/>
  <c r="BH121" i="14"/>
  <c r="DK121" i="14"/>
  <c r="AQ121" i="14"/>
  <c r="CT121" i="14"/>
  <c r="Z121" i="14"/>
  <c r="CC121" i="14"/>
  <c r="DX121" i="14"/>
  <c r="BD121" i="14"/>
  <c r="DO121" i="14"/>
  <c r="AU121" i="14"/>
  <c r="BA121" i="14"/>
  <c r="AX121" i="14"/>
  <c r="BB121" i="14"/>
  <c r="CW121" i="14"/>
  <c r="EB121" i="14"/>
  <c r="AZ121" i="14"/>
  <c r="DC121" i="14"/>
  <c r="AI121" i="14"/>
  <c r="CL121" i="14"/>
  <c r="R121" i="14"/>
  <c r="BM121" i="14"/>
  <c r="DP121" i="14"/>
  <c r="AV121" i="14"/>
  <c r="DG121" i="14"/>
  <c r="AM121" i="14"/>
  <c r="DF121" i="14"/>
  <c r="BO121" i="14"/>
  <c r="CJ121" i="14"/>
  <c r="AT121" i="14"/>
  <c r="CO121" i="14"/>
  <c r="DT121" i="14"/>
  <c r="AR121" i="14"/>
  <c r="CU121" i="14"/>
  <c r="AA121" i="14"/>
  <c r="CD121" i="14"/>
  <c r="DY121" i="14"/>
  <c r="BE121" i="14"/>
  <c r="DH121" i="14"/>
  <c r="AN121" i="14"/>
  <c r="CY121" i="14"/>
  <c r="AE121" i="14"/>
  <c r="T121" i="14"/>
  <c r="AG121" i="14"/>
  <c r="DV121" i="14"/>
  <c r="AL121" i="14"/>
  <c r="BQ121" i="14"/>
  <c r="DL121" i="14"/>
  <c r="AJ121" i="14"/>
  <c r="CM121" i="14"/>
  <c r="S121" i="14"/>
  <c r="BN121" i="14"/>
  <c r="DQ121" i="14"/>
  <c r="AW121" i="14"/>
  <c r="CZ121" i="14"/>
  <c r="AF121" i="14"/>
  <c r="CQ121" i="14"/>
  <c r="W121" i="14"/>
  <c r="EC121" i="14"/>
  <c r="DR121" i="14"/>
  <c r="P121" i="14"/>
  <c r="DN121" i="14"/>
  <c r="AD121" i="14"/>
  <c r="BI121" i="14"/>
  <c r="DD121" i="14"/>
  <c r="AB121" i="14"/>
  <c r="CE121" i="14"/>
  <c r="DZ121" i="14"/>
  <c r="BF121" i="14"/>
  <c r="DI121" i="14"/>
  <c r="AO121" i="14"/>
  <c r="CR121" i="14"/>
  <c r="X121" i="14"/>
  <c r="CI121" i="14"/>
  <c r="CV121" i="14"/>
  <c r="DA121" i="14"/>
  <c r="BS121" i="14"/>
  <c r="CX121" i="14"/>
  <c r="DU121" i="14"/>
  <c r="AS121" i="14"/>
  <c r="CN121" i="14"/>
  <c r="EA121" i="14"/>
  <c r="BG121" i="14"/>
  <c r="DJ121" i="14"/>
  <c r="AP121" i="14"/>
  <c r="CS121" i="14"/>
  <c r="Y121" i="14"/>
  <c r="CB121" i="14"/>
  <c r="EE121" i="14"/>
  <c r="BK121" i="14"/>
  <c r="CH135" i="14"/>
  <c r="V135" i="14"/>
  <c r="CO135" i="14"/>
  <c r="AC135" i="14"/>
  <c r="CN135" i="14"/>
  <c r="AB135" i="14"/>
  <c r="CM135" i="14"/>
  <c r="AA135" i="14"/>
  <c r="CL135" i="14"/>
  <c r="Z135" i="14"/>
  <c r="CK135" i="14"/>
  <c r="Y135" i="14"/>
  <c r="CJ135" i="14"/>
  <c r="X135" i="14"/>
  <c r="CQ135" i="14"/>
  <c r="AE135" i="14"/>
  <c r="EL135" i="14"/>
  <c r="BZ135" i="14"/>
  <c r="N135" i="14"/>
  <c r="CG135" i="14"/>
  <c r="U135" i="14"/>
  <c r="CF135" i="14"/>
  <c r="T135" i="14"/>
  <c r="CE135" i="14"/>
  <c r="S135" i="14"/>
  <c r="CD135" i="14"/>
  <c r="R135" i="14"/>
  <c r="CC135" i="14"/>
  <c r="Q135" i="14"/>
  <c r="CB135" i="14"/>
  <c r="P135" i="14"/>
  <c r="CI135" i="14"/>
  <c r="W135" i="14"/>
  <c r="ED135" i="14"/>
  <c r="BR135" i="14"/>
  <c r="EK135" i="14"/>
  <c r="BY135" i="14"/>
  <c r="EJ135" i="14"/>
  <c r="BX135" i="14"/>
  <c r="EI135" i="14"/>
  <c r="BW135" i="14"/>
  <c r="EH135" i="14"/>
  <c r="BV135" i="14"/>
  <c r="EG135" i="14"/>
  <c r="BU135" i="14"/>
  <c r="EF135" i="14"/>
  <c r="BT135" i="14"/>
  <c r="EM135" i="14"/>
  <c r="CA135" i="14"/>
  <c r="DV135" i="14"/>
  <c r="BJ135" i="14"/>
  <c r="EC135" i="14"/>
  <c r="BQ135" i="14"/>
  <c r="EB135" i="14"/>
  <c r="BP135" i="14"/>
  <c r="EA135" i="14"/>
  <c r="BO135" i="14"/>
  <c r="DZ135" i="14"/>
  <c r="BN135" i="14"/>
  <c r="DY135" i="14"/>
  <c r="BM135" i="14"/>
  <c r="DX135" i="14"/>
  <c r="BL135" i="14"/>
  <c r="EE135" i="14"/>
  <c r="BS135" i="14"/>
  <c r="DN135" i="14"/>
  <c r="BB135" i="14"/>
  <c r="DU135" i="14"/>
  <c r="BI135" i="14"/>
  <c r="DT135" i="14"/>
  <c r="BH135" i="14"/>
  <c r="DS135" i="14"/>
  <c r="BG135" i="14"/>
  <c r="DR135" i="14"/>
  <c r="BF135" i="14"/>
  <c r="DQ135" i="14"/>
  <c r="BE135" i="14"/>
  <c r="DP135" i="14"/>
  <c r="BD135" i="14"/>
  <c r="DW135" i="14"/>
  <c r="BK135" i="14"/>
  <c r="DF135" i="14"/>
  <c r="AT135" i="14"/>
  <c r="DM135" i="14"/>
  <c r="BA135" i="14"/>
  <c r="DL135" i="14"/>
  <c r="AZ135" i="14"/>
  <c r="DK135" i="14"/>
  <c r="AY135" i="14"/>
  <c r="DJ135" i="14"/>
  <c r="AX135" i="14"/>
  <c r="DI135" i="14"/>
  <c r="AW135" i="14"/>
  <c r="DH135" i="14"/>
  <c r="AV135" i="14"/>
  <c r="DO135" i="14"/>
  <c r="BC135" i="14"/>
  <c r="CP135" i="14"/>
  <c r="AD135" i="14"/>
  <c r="CW135" i="14"/>
  <c r="AK135" i="14"/>
  <c r="CV135" i="14"/>
  <c r="AJ135" i="14"/>
  <c r="CU135" i="14"/>
  <c r="AI135" i="14"/>
  <c r="CT135" i="14"/>
  <c r="AH135" i="14"/>
  <c r="CS135" i="14"/>
  <c r="AG135" i="14"/>
  <c r="CR135" i="14"/>
  <c r="AF135" i="14"/>
  <c r="CY135" i="14"/>
  <c r="AM135" i="14"/>
  <c r="AS135" i="14"/>
  <c r="AO135" i="14"/>
  <c r="DD135" i="14"/>
  <c r="CZ135" i="14"/>
  <c r="AR135" i="14"/>
  <c r="AN135" i="14"/>
  <c r="DC135" i="14"/>
  <c r="DG135" i="14"/>
  <c r="AQ135" i="14"/>
  <c r="AU135" i="14"/>
  <c r="CX135" i="14"/>
  <c r="DB135" i="14"/>
  <c r="DE135" i="14"/>
  <c r="DA135" i="14"/>
  <c r="AP135" i="14"/>
  <c r="AL135" i="14"/>
  <c r="DX159" i="14"/>
  <c r="BL159" i="14"/>
  <c r="EE159" i="14"/>
  <c r="BS159" i="14"/>
  <c r="ED159" i="14"/>
  <c r="BR159" i="14"/>
  <c r="EK159" i="14"/>
  <c r="BY159" i="14"/>
  <c r="EJ159" i="14"/>
  <c r="BX159" i="14"/>
  <c r="EI159" i="14"/>
  <c r="BW159" i="14"/>
  <c r="EH159" i="14"/>
  <c r="BV159" i="14"/>
  <c r="EG159" i="14"/>
  <c r="BU159" i="14"/>
  <c r="DP159" i="14"/>
  <c r="BD159" i="14"/>
  <c r="DW159" i="14"/>
  <c r="BK159" i="14"/>
  <c r="DV159" i="14"/>
  <c r="BJ159" i="14"/>
  <c r="EC159" i="14"/>
  <c r="BQ159" i="14"/>
  <c r="EB159" i="14"/>
  <c r="BP159" i="14"/>
  <c r="EA159" i="14"/>
  <c r="BO159" i="14"/>
  <c r="DZ159" i="14"/>
  <c r="BN159" i="14"/>
  <c r="DY159" i="14"/>
  <c r="BM159" i="14"/>
  <c r="DH159" i="14"/>
  <c r="AV159" i="14"/>
  <c r="DO159" i="14"/>
  <c r="BC159" i="14"/>
  <c r="DN159" i="14"/>
  <c r="BB159" i="14"/>
  <c r="DU159" i="14"/>
  <c r="BI159" i="14"/>
  <c r="DT159" i="14"/>
  <c r="BH159" i="14"/>
  <c r="DS159" i="14"/>
  <c r="BG159" i="14"/>
  <c r="DR159" i="14"/>
  <c r="BF159" i="14"/>
  <c r="DQ159" i="14"/>
  <c r="BE159" i="14"/>
  <c r="CZ159" i="14"/>
  <c r="AN159" i="14"/>
  <c r="DG159" i="14"/>
  <c r="AU159" i="14"/>
  <c r="DF159" i="14"/>
  <c r="AT159" i="14"/>
  <c r="DM159" i="14"/>
  <c r="BA159" i="14"/>
  <c r="DL159" i="14"/>
  <c r="AZ159" i="14"/>
  <c r="DK159" i="14"/>
  <c r="AY159" i="14"/>
  <c r="DJ159" i="14"/>
  <c r="AX159" i="14"/>
  <c r="DI159" i="14"/>
  <c r="AW159" i="14"/>
  <c r="CR159" i="14"/>
  <c r="AF159" i="14"/>
  <c r="CY159" i="14"/>
  <c r="AM159" i="14"/>
  <c r="CX159" i="14"/>
  <c r="AL159" i="14"/>
  <c r="DE159" i="14"/>
  <c r="AS159" i="14"/>
  <c r="DD159" i="14"/>
  <c r="AR159" i="14"/>
  <c r="DC159" i="14"/>
  <c r="AQ159" i="14"/>
  <c r="DB159" i="14"/>
  <c r="AP159" i="14"/>
  <c r="DA159" i="14"/>
  <c r="AO159" i="14"/>
  <c r="CJ159" i="14"/>
  <c r="X159" i="14"/>
  <c r="CQ159" i="14"/>
  <c r="AE159" i="14"/>
  <c r="CP159" i="14"/>
  <c r="AD159" i="14"/>
  <c r="CW159" i="14"/>
  <c r="AK159" i="14"/>
  <c r="CV159" i="14"/>
  <c r="AJ159" i="14"/>
  <c r="CU159" i="14"/>
  <c r="AI159" i="14"/>
  <c r="CT159" i="14"/>
  <c r="AH159" i="14"/>
  <c r="CS159" i="14"/>
  <c r="AG159" i="14"/>
  <c r="CB159" i="14"/>
  <c r="P159" i="14"/>
  <c r="CI159" i="14"/>
  <c r="W159" i="14"/>
  <c r="CH159" i="14"/>
  <c r="V159" i="14"/>
  <c r="CO159" i="14"/>
  <c r="AC159" i="14"/>
  <c r="CN159" i="14"/>
  <c r="AB159" i="14"/>
  <c r="CM159" i="14"/>
  <c r="AA159" i="14"/>
  <c r="CL159" i="14"/>
  <c r="Z159" i="14"/>
  <c r="CK159" i="14"/>
  <c r="Y159" i="14"/>
  <c r="EM159" i="14"/>
  <c r="T159" i="14"/>
  <c r="CA159" i="14"/>
  <c r="CE159" i="14"/>
  <c r="EL159" i="14"/>
  <c r="S159" i="14"/>
  <c r="BZ159" i="14"/>
  <c r="CD159" i="14"/>
  <c r="N159" i="14"/>
  <c r="R159" i="14"/>
  <c r="CG159" i="14"/>
  <c r="CC159" i="14"/>
  <c r="BT159" i="14"/>
  <c r="CF159" i="14"/>
  <c r="Q159" i="14"/>
  <c r="EF159" i="14"/>
  <c r="U159" i="14"/>
  <c r="EH144" i="14"/>
  <c r="BV144" i="14"/>
  <c r="EG144" i="14"/>
  <c r="BU144" i="14"/>
  <c r="EF144" i="14"/>
  <c r="BT144" i="14"/>
  <c r="EM144" i="14"/>
  <c r="CA144" i="14"/>
  <c r="EL144" i="14"/>
  <c r="BZ144" i="14"/>
  <c r="N144" i="14"/>
  <c r="CG144" i="14"/>
  <c r="U144" i="14"/>
  <c r="CF144" i="14"/>
  <c r="T144" i="14"/>
  <c r="CE144" i="14"/>
  <c r="S144" i="14"/>
  <c r="DR144" i="14"/>
  <c r="BF144" i="14"/>
  <c r="DQ144" i="14"/>
  <c r="BE144" i="14"/>
  <c r="DP144" i="14"/>
  <c r="BD144" i="14"/>
  <c r="DW144" i="14"/>
  <c r="BK144" i="14"/>
  <c r="DV144" i="14"/>
  <c r="BJ144" i="14"/>
  <c r="EC144" i="14"/>
  <c r="BQ144" i="14"/>
  <c r="EB144" i="14"/>
  <c r="BP144" i="14"/>
  <c r="EA144" i="14"/>
  <c r="BO144" i="14"/>
  <c r="DJ144" i="14"/>
  <c r="AX144" i="14"/>
  <c r="DI144" i="14"/>
  <c r="AW144" i="14"/>
  <c r="DH144" i="14"/>
  <c r="AV144" i="14"/>
  <c r="DO144" i="14"/>
  <c r="BC144" i="14"/>
  <c r="DN144" i="14"/>
  <c r="BB144" i="14"/>
  <c r="DU144" i="14"/>
  <c r="BI144" i="14"/>
  <c r="DT144" i="14"/>
  <c r="BH144" i="14"/>
  <c r="DS144" i="14"/>
  <c r="BG144" i="14"/>
  <c r="DB144" i="14"/>
  <c r="AP144" i="14"/>
  <c r="DA144" i="14"/>
  <c r="AO144" i="14"/>
  <c r="CZ144" i="14"/>
  <c r="AN144" i="14"/>
  <c r="DG144" i="14"/>
  <c r="AU144" i="14"/>
  <c r="DF144" i="14"/>
  <c r="AT144" i="14"/>
  <c r="DM144" i="14"/>
  <c r="BA144" i="14"/>
  <c r="DL144" i="14"/>
  <c r="AZ144" i="14"/>
  <c r="DK144" i="14"/>
  <c r="AY144" i="14"/>
  <c r="CT144" i="14"/>
  <c r="CS144" i="14"/>
  <c r="CR144" i="14"/>
  <c r="CY144" i="14"/>
  <c r="CX144" i="14"/>
  <c r="DE144" i="14"/>
  <c r="DD144" i="14"/>
  <c r="DC144" i="14"/>
  <c r="CL144" i="14"/>
  <c r="CK144" i="14"/>
  <c r="CJ144" i="14"/>
  <c r="CQ144" i="14"/>
  <c r="CP144" i="14"/>
  <c r="CW144" i="14"/>
  <c r="CV144" i="14"/>
  <c r="CU144" i="14"/>
  <c r="CD144" i="14"/>
  <c r="CC144" i="14"/>
  <c r="CB144" i="14"/>
  <c r="CI144" i="14"/>
  <c r="CH144" i="14"/>
  <c r="CO144" i="14"/>
  <c r="CN144" i="14"/>
  <c r="CM144" i="14"/>
  <c r="BN144" i="14"/>
  <c r="BM144" i="14"/>
  <c r="BL144" i="14"/>
  <c r="BS144" i="14"/>
  <c r="BR144" i="14"/>
  <c r="BY144" i="14"/>
  <c r="BX144" i="14"/>
  <c r="BW144" i="14"/>
  <c r="AH144" i="14"/>
  <c r="AG144" i="14"/>
  <c r="AF144" i="14"/>
  <c r="AM144" i="14"/>
  <c r="AL144" i="14"/>
  <c r="AS144" i="14"/>
  <c r="AR144" i="14"/>
  <c r="AQ144" i="14"/>
  <c r="Z144" i="14"/>
  <c r="Y144" i="14"/>
  <c r="X144" i="14"/>
  <c r="AE144" i="14"/>
  <c r="AD144" i="14"/>
  <c r="AK144" i="14"/>
  <c r="AJ144" i="14"/>
  <c r="AI144" i="14"/>
  <c r="R144" i="14"/>
  <c r="Q144" i="14"/>
  <c r="P144" i="14"/>
  <c r="W144" i="14"/>
  <c r="V144" i="14"/>
  <c r="AC144" i="14"/>
  <c r="AB144" i="14"/>
  <c r="AA144" i="14"/>
  <c r="EJ144" i="14"/>
  <c r="EI144" i="14"/>
  <c r="DZ144" i="14"/>
  <c r="DY144" i="14"/>
  <c r="DX144" i="14"/>
  <c r="EE144" i="14"/>
  <c r="EK144" i="14"/>
  <c r="ED144" i="14"/>
  <c r="CT262" i="14"/>
  <c r="AH262" i="14"/>
  <c r="CS262" i="14"/>
  <c r="AG262" i="14"/>
  <c r="CR262" i="14"/>
  <c r="AF262" i="14"/>
  <c r="CY262" i="14"/>
  <c r="AM262" i="14"/>
  <c r="CX262" i="14"/>
  <c r="AL262" i="14"/>
  <c r="DE262" i="14"/>
  <c r="AS262" i="14"/>
  <c r="DD262" i="14"/>
  <c r="AR262" i="14"/>
  <c r="DC262" i="14"/>
  <c r="AQ262" i="14"/>
  <c r="CL262" i="14"/>
  <c r="Z262" i="14"/>
  <c r="CK262" i="14"/>
  <c r="Y262" i="14"/>
  <c r="CJ262" i="14"/>
  <c r="X262" i="14"/>
  <c r="CQ262" i="14"/>
  <c r="AE262" i="14"/>
  <c r="CP262" i="14"/>
  <c r="AD262" i="14"/>
  <c r="CW262" i="14"/>
  <c r="AK262" i="14"/>
  <c r="CV262" i="14"/>
  <c r="AJ262" i="14"/>
  <c r="CU262" i="14"/>
  <c r="AI262" i="14"/>
  <c r="CD262" i="14"/>
  <c r="R262" i="14"/>
  <c r="CC262" i="14"/>
  <c r="Q262" i="14"/>
  <c r="CB262" i="14"/>
  <c r="P262" i="14"/>
  <c r="CI262" i="14"/>
  <c r="W262" i="14"/>
  <c r="CH262" i="14"/>
  <c r="V262" i="14"/>
  <c r="CO262" i="14"/>
  <c r="AC262" i="14"/>
  <c r="CN262" i="14"/>
  <c r="AB262" i="14"/>
  <c r="CM262" i="14"/>
  <c r="AA262" i="14"/>
  <c r="EH262" i="14"/>
  <c r="BV262" i="14"/>
  <c r="EG262" i="14"/>
  <c r="BU262" i="14"/>
  <c r="EF262" i="14"/>
  <c r="BT262" i="14"/>
  <c r="EM262" i="14"/>
  <c r="CA262" i="14"/>
  <c r="EL262" i="14"/>
  <c r="BZ262" i="14"/>
  <c r="N262" i="14"/>
  <c r="CG262" i="14"/>
  <c r="U262" i="14"/>
  <c r="CF262" i="14"/>
  <c r="T262" i="14"/>
  <c r="CE262" i="14"/>
  <c r="S262" i="14"/>
  <c r="DZ262" i="14"/>
  <c r="BN262" i="14"/>
  <c r="DY262" i="14"/>
  <c r="BM262" i="14"/>
  <c r="DX262" i="14"/>
  <c r="BL262" i="14"/>
  <c r="EE262" i="14"/>
  <c r="BS262" i="14"/>
  <c r="ED262" i="14"/>
  <c r="BR262" i="14"/>
  <c r="EK262" i="14"/>
  <c r="BY262" i="14"/>
  <c r="EJ262" i="14"/>
  <c r="BX262" i="14"/>
  <c r="EI262" i="14"/>
  <c r="BW262" i="14"/>
  <c r="DR262" i="14"/>
  <c r="BF262" i="14"/>
  <c r="DQ262" i="14"/>
  <c r="BE262" i="14"/>
  <c r="DP262" i="14"/>
  <c r="BD262" i="14"/>
  <c r="DW262" i="14"/>
  <c r="BK262" i="14"/>
  <c r="DV262" i="14"/>
  <c r="BJ262" i="14"/>
  <c r="EC262" i="14"/>
  <c r="BQ262" i="14"/>
  <c r="EB262" i="14"/>
  <c r="BP262" i="14"/>
  <c r="EA262" i="14"/>
  <c r="BO262" i="14"/>
  <c r="DB262" i="14"/>
  <c r="AP262" i="14"/>
  <c r="DA262" i="14"/>
  <c r="AO262" i="14"/>
  <c r="CZ262" i="14"/>
  <c r="AN262" i="14"/>
  <c r="DG262" i="14"/>
  <c r="AU262" i="14"/>
  <c r="DF262" i="14"/>
  <c r="AT262" i="14"/>
  <c r="DM262" i="14"/>
  <c r="BA262" i="14"/>
  <c r="DL262" i="14"/>
  <c r="AZ262" i="14"/>
  <c r="DK262" i="14"/>
  <c r="AY262" i="14"/>
  <c r="DO262" i="14"/>
  <c r="DS262" i="14"/>
  <c r="BC262" i="14"/>
  <c r="BG262" i="14"/>
  <c r="DT262" i="14"/>
  <c r="DJ262" i="14"/>
  <c r="DN262" i="14"/>
  <c r="AX262" i="14"/>
  <c r="BB262" i="14"/>
  <c r="DI262" i="14"/>
  <c r="DU262" i="14"/>
  <c r="DH262" i="14"/>
  <c r="AW262" i="14"/>
  <c r="BI262" i="14"/>
  <c r="AV262" i="14"/>
  <c r="BH262" i="14"/>
  <c r="DZ126" i="14"/>
  <c r="BN126" i="14"/>
  <c r="DY126" i="14"/>
  <c r="BM126" i="14"/>
  <c r="DX126" i="14"/>
  <c r="BL126" i="14"/>
  <c r="EE126" i="14"/>
  <c r="BS126" i="14"/>
  <c r="ED126" i="14"/>
  <c r="BR126" i="14"/>
  <c r="EK126" i="14"/>
  <c r="BY126" i="14"/>
  <c r="EJ126" i="14"/>
  <c r="BX126" i="14"/>
  <c r="EI126" i="14"/>
  <c r="BW126" i="14"/>
  <c r="DR126" i="14"/>
  <c r="BF126" i="14"/>
  <c r="DQ126" i="14"/>
  <c r="BE126" i="14"/>
  <c r="DP126" i="14"/>
  <c r="BD126" i="14"/>
  <c r="DW126" i="14"/>
  <c r="BK126" i="14"/>
  <c r="DV126" i="14"/>
  <c r="BJ126" i="14"/>
  <c r="EC126" i="14"/>
  <c r="BQ126" i="14"/>
  <c r="EB126" i="14"/>
  <c r="BP126" i="14"/>
  <c r="EA126" i="14"/>
  <c r="BO126" i="14"/>
  <c r="DJ126" i="14"/>
  <c r="AX126" i="14"/>
  <c r="DI126" i="14"/>
  <c r="AW126" i="14"/>
  <c r="DH126" i="14"/>
  <c r="AV126" i="14"/>
  <c r="DO126" i="14"/>
  <c r="BC126" i="14"/>
  <c r="DN126" i="14"/>
  <c r="BB126" i="14"/>
  <c r="DU126" i="14"/>
  <c r="BI126" i="14"/>
  <c r="DT126" i="14"/>
  <c r="BH126" i="14"/>
  <c r="DS126" i="14"/>
  <c r="BG126" i="14"/>
  <c r="DB126" i="14"/>
  <c r="AP126" i="14"/>
  <c r="DA126" i="14"/>
  <c r="AO126" i="14"/>
  <c r="CZ126" i="14"/>
  <c r="AN126" i="14"/>
  <c r="DG126" i="14"/>
  <c r="AU126" i="14"/>
  <c r="DF126" i="14"/>
  <c r="AT126" i="14"/>
  <c r="DM126" i="14"/>
  <c r="BA126" i="14"/>
  <c r="DL126" i="14"/>
  <c r="AZ126" i="14"/>
  <c r="DK126" i="14"/>
  <c r="AY126" i="14"/>
  <c r="CT126" i="14"/>
  <c r="AH126" i="14"/>
  <c r="CS126" i="14"/>
  <c r="AG126" i="14"/>
  <c r="CR126" i="14"/>
  <c r="AF126" i="14"/>
  <c r="CY126" i="14"/>
  <c r="AM126" i="14"/>
  <c r="CX126" i="14"/>
  <c r="AL126" i="14"/>
  <c r="DE126" i="14"/>
  <c r="AS126" i="14"/>
  <c r="DD126" i="14"/>
  <c r="AR126" i="14"/>
  <c r="DC126" i="14"/>
  <c r="AQ126" i="14"/>
  <c r="CL126" i="14"/>
  <c r="Z126" i="14"/>
  <c r="CK126" i="14"/>
  <c r="Y126" i="14"/>
  <c r="CJ126" i="14"/>
  <c r="X126" i="14"/>
  <c r="CQ126" i="14"/>
  <c r="AE126" i="14"/>
  <c r="CP126" i="14"/>
  <c r="AD126" i="14"/>
  <c r="CW126" i="14"/>
  <c r="AK126" i="14"/>
  <c r="CV126" i="14"/>
  <c r="AJ126" i="14"/>
  <c r="CU126" i="14"/>
  <c r="AI126" i="14"/>
  <c r="CD126" i="14"/>
  <c r="R126" i="14"/>
  <c r="CC126" i="14"/>
  <c r="Q126" i="14"/>
  <c r="CB126" i="14"/>
  <c r="P126" i="14"/>
  <c r="CI126" i="14"/>
  <c r="W126" i="14"/>
  <c r="CH126" i="14"/>
  <c r="V126" i="14"/>
  <c r="CO126" i="14"/>
  <c r="AC126" i="14"/>
  <c r="CN126" i="14"/>
  <c r="AB126" i="14"/>
  <c r="CM126" i="14"/>
  <c r="AA126" i="14"/>
  <c r="EF126" i="14"/>
  <c r="U126" i="14"/>
  <c r="BT126" i="14"/>
  <c r="CF126" i="14"/>
  <c r="EM126" i="14"/>
  <c r="T126" i="14"/>
  <c r="CA126" i="14"/>
  <c r="CE126" i="14"/>
  <c r="EH126" i="14"/>
  <c r="EL126" i="14"/>
  <c r="S126" i="14"/>
  <c r="BV126" i="14"/>
  <c r="BZ126" i="14"/>
  <c r="BU126" i="14"/>
  <c r="CG126" i="14"/>
  <c r="N126" i="14"/>
  <c r="EG126" i="14"/>
  <c r="DN332" i="14"/>
  <c r="BB332" i="14"/>
  <c r="DU332" i="14"/>
  <c r="BI332" i="14"/>
  <c r="DT332" i="14"/>
  <c r="BH332" i="14"/>
  <c r="DS332" i="14"/>
  <c r="BG332" i="14"/>
  <c r="DR332" i="14"/>
  <c r="BF332" i="14"/>
  <c r="DQ332" i="14"/>
  <c r="BE332" i="14"/>
  <c r="DW332" i="14"/>
  <c r="BK332" i="14"/>
  <c r="CJ332" i="14"/>
  <c r="DP332" i="14"/>
  <c r="DF332" i="14"/>
  <c r="AL332" i="14"/>
  <c r="CW332" i="14"/>
  <c r="AC332" i="14"/>
  <c r="CF332" i="14"/>
  <c r="EI332" i="14"/>
  <c r="BO332" i="14"/>
  <c r="DJ332" i="14"/>
  <c r="AP332" i="14"/>
  <c r="CS332" i="14"/>
  <c r="Y332" i="14"/>
  <c r="CI332" i="14"/>
  <c r="CR332" i="14"/>
  <c r="BL332" i="14"/>
  <c r="CX332" i="14"/>
  <c r="AD332" i="14"/>
  <c r="CO332" i="14"/>
  <c r="U332" i="14"/>
  <c r="BX332" i="14"/>
  <c r="EA332" i="14"/>
  <c r="AY332" i="14"/>
  <c r="DB332" i="14"/>
  <c r="AH332" i="14"/>
  <c r="CK332" i="14"/>
  <c r="Q332" i="14"/>
  <c r="CA332" i="14"/>
  <c r="AF332" i="14"/>
  <c r="BD332" i="14"/>
  <c r="CP332" i="14"/>
  <c r="V332" i="14"/>
  <c r="CG332" i="14"/>
  <c r="EJ332" i="14"/>
  <c r="BP332" i="14"/>
  <c r="DK332" i="14"/>
  <c r="AQ332" i="14"/>
  <c r="CT332" i="14"/>
  <c r="Z332" i="14"/>
  <c r="CC332" i="14"/>
  <c r="EM332" i="14"/>
  <c r="BS332" i="14"/>
  <c r="X332" i="14"/>
  <c r="DH332" i="14"/>
  <c r="CH332" i="14"/>
  <c r="N332" i="14"/>
  <c r="BY332" i="14"/>
  <c r="EB332" i="14"/>
  <c r="AZ332" i="14"/>
  <c r="DC332" i="14"/>
  <c r="AI332" i="14"/>
  <c r="CL332" i="14"/>
  <c r="R332" i="14"/>
  <c r="BU332" i="14"/>
  <c r="EE332" i="14"/>
  <c r="BC332" i="14"/>
  <c r="CB332" i="14"/>
  <c r="AV332" i="14"/>
  <c r="BZ332" i="14"/>
  <c r="EK332" i="14"/>
  <c r="BQ332" i="14"/>
  <c r="DL332" i="14"/>
  <c r="AR332" i="14"/>
  <c r="CU332" i="14"/>
  <c r="AA332" i="14"/>
  <c r="CD332" i="14"/>
  <c r="EG332" i="14"/>
  <c r="BM332" i="14"/>
  <c r="DO332" i="14"/>
  <c r="AU332" i="14"/>
  <c r="P332" i="14"/>
  <c r="CZ332" i="14"/>
  <c r="EL332" i="14"/>
  <c r="BR332" i="14"/>
  <c r="EC332" i="14"/>
  <c r="BA332" i="14"/>
  <c r="DD332" i="14"/>
  <c r="AJ332" i="14"/>
  <c r="CM332" i="14"/>
  <c r="S332" i="14"/>
  <c r="BV332" i="14"/>
  <c r="DY332" i="14"/>
  <c r="AW332" i="14"/>
  <c r="DG332" i="14"/>
  <c r="AM332" i="14"/>
  <c r="EF332" i="14"/>
  <c r="AN332" i="14"/>
  <c r="ED332" i="14"/>
  <c r="BJ332" i="14"/>
  <c r="DM332" i="14"/>
  <c r="AS332" i="14"/>
  <c r="CV332" i="14"/>
  <c r="AB332" i="14"/>
  <c r="CE332" i="14"/>
  <c r="EH332" i="14"/>
  <c r="BN332" i="14"/>
  <c r="DI332" i="14"/>
  <c r="AO332" i="14"/>
  <c r="CY332" i="14"/>
  <c r="AE332" i="14"/>
  <c r="BT332" i="14"/>
  <c r="BW332" i="14"/>
  <c r="DZ332" i="14"/>
  <c r="DV332" i="14"/>
  <c r="AX332" i="14"/>
  <c r="AT332" i="14"/>
  <c r="DA332" i="14"/>
  <c r="DE332" i="14"/>
  <c r="AG332" i="14"/>
  <c r="AK332" i="14"/>
  <c r="CQ332" i="14"/>
  <c r="CN332" i="14"/>
  <c r="W332" i="14"/>
  <c r="T332" i="14"/>
  <c r="DX332" i="14"/>
  <c r="EI269" i="14"/>
  <c r="BW269" i="14"/>
  <c r="EH269" i="14"/>
  <c r="BV269" i="14"/>
  <c r="EG269" i="14"/>
  <c r="BU269" i="14"/>
  <c r="EM269" i="14"/>
  <c r="CA269" i="14"/>
  <c r="EL269" i="14"/>
  <c r="BZ269" i="14"/>
  <c r="N269" i="14"/>
  <c r="DM269" i="14"/>
  <c r="BT269" i="14"/>
  <c r="AB269" i="14"/>
  <c r="DD269" i="14"/>
  <c r="BI269" i="14"/>
  <c r="P269" i="14"/>
  <c r="EA269" i="14"/>
  <c r="BO269" i="14"/>
  <c r="DZ269" i="14"/>
  <c r="BN269" i="14"/>
  <c r="DY269" i="14"/>
  <c r="BM269" i="14"/>
  <c r="EE269" i="14"/>
  <c r="BS269" i="14"/>
  <c r="ED269" i="14"/>
  <c r="BR269" i="14"/>
  <c r="EK269" i="14"/>
  <c r="CR269" i="14"/>
  <c r="AZ269" i="14"/>
  <c r="EB269" i="14"/>
  <c r="CG269" i="14"/>
  <c r="AN269" i="14"/>
  <c r="DS269" i="14"/>
  <c r="BG269" i="14"/>
  <c r="DR269" i="14"/>
  <c r="BF269" i="14"/>
  <c r="DQ269" i="14"/>
  <c r="BE269" i="14"/>
  <c r="DW269" i="14"/>
  <c r="BK269" i="14"/>
  <c r="DV269" i="14"/>
  <c r="BJ269" i="14"/>
  <c r="DP269" i="14"/>
  <c r="BX269" i="14"/>
  <c r="AC269" i="14"/>
  <c r="DE269" i="14"/>
  <c r="BL269" i="14"/>
  <c r="T269" i="14"/>
  <c r="DK269" i="14"/>
  <c r="AY269" i="14"/>
  <c r="DJ269" i="14"/>
  <c r="AX269" i="14"/>
  <c r="DI269" i="14"/>
  <c r="AW269" i="14"/>
  <c r="DO269" i="14"/>
  <c r="BC269" i="14"/>
  <c r="DN269" i="14"/>
  <c r="BB269" i="14"/>
  <c r="CV269" i="14"/>
  <c r="BA269" i="14"/>
  <c r="EC269" i="14"/>
  <c r="CJ269" i="14"/>
  <c r="AR269" i="14"/>
  <c r="DT269" i="14"/>
  <c r="DC269" i="14"/>
  <c r="AQ269" i="14"/>
  <c r="DB269" i="14"/>
  <c r="AP269" i="14"/>
  <c r="DA269" i="14"/>
  <c r="AO269" i="14"/>
  <c r="DG269" i="14"/>
  <c r="AU269" i="14"/>
  <c r="DF269" i="14"/>
  <c r="AT269" i="14"/>
  <c r="BY269" i="14"/>
  <c r="AF269" i="14"/>
  <c r="DH269" i="14"/>
  <c r="BP269" i="14"/>
  <c r="U269" i="14"/>
  <c r="CW269" i="14"/>
  <c r="CU269" i="14"/>
  <c r="AI269" i="14"/>
  <c r="CT269" i="14"/>
  <c r="AH269" i="14"/>
  <c r="CS269" i="14"/>
  <c r="AG269" i="14"/>
  <c r="CY269" i="14"/>
  <c r="AM269" i="14"/>
  <c r="CX269" i="14"/>
  <c r="AL269" i="14"/>
  <c r="BD269" i="14"/>
  <c r="EF269" i="14"/>
  <c r="CN269" i="14"/>
  <c r="AS269" i="14"/>
  <c r="DU269" i="14"/>
  <c r="CB269" i="14"/>
  <c r="CM269" i="14"/>
  <c r="AA269" i="14"/>
  <c r="CL269" i="14"/>
  <c r="Z269" i="14"/>
  <c r="CK269" i="14"/>
  <c r="Y269" i="14"/>
  <c r="CQ269" i="14"/>
  <c r="AE269" i="14"/>
  <c r="CP269" i="14"/>
  <c r="AD269" i="14"/>
  <c r="AJ269" i="14"/>
  <c r="DL269" i="14"/>
  <c r="BQ269" i="14"/>
  <c r="X269" i="14"/>
  <c r="CZ269" i="14"/>
  <c r="BH269" i="14"/>
  <c r="CI269" i="14"/>
  <c r="CF269" i="14"/>
  <c r="W269" i="14"/>
  <c r="AK269" i="14"/>
  <c r="CE269" i="14"/>
  <c r="CH269" i="14"/>
  <c r="S269" i="14"/>
  <c r="V269" i="14"/>
  <c r="CD269" i="14"/>
  <c r="EJ269" i="14"/>
  <c r="R269" i="14"/>
  <c r="CO269" i="14"/>
  <c r="CC269" i="14"/>
  <c r="AV269" i="14"/>
  <c r="Q269" i="14"/>
  <c r="DX269" i="14"/>
  <c r="ED137" i="14"/>
  <c r="BR137" i="14"/>
  <c r="EK137" i="14"/>
  <c r="BY137" i="14"/>
  <c r="EJ137" i="14"/>
  <c r="BX137" i="14"/>
  <c r="EI137" i="14"/>
  <c r="BW137" i="14"/>
  <c r="EH137" i="14"/>
  <c r="BV137" i="14"/>
  <c r="EG137" i="14"/>
  <c r="BU137" i="14"/>
  <c r="EF137" i="14"/>
  <c r="BT137" i="14"/>
  <c r="EM137" i="14"/>
  <c r="CA137" i="14"/>
  <c r="DV137" i="14"/>
  <c r="BJ137" i="14"/>
  <c r="EC137" i="14"/>
  <c r="BQ137" i="14"/>
  <c r="EB137" i="14"/>
  <c r="BP137" i="14"/>
  <c r="EA137" i="14"/>
  <c r="BO137" i="14"/>
  <c r="DZ137" i="14"/>
  <c r="BN137" i="14"/>
  <c r="DY137" i="14"/>
  <c r="BM137" i="14"/>
  <c r="DX137" i="14"/>
  <c r="BL137" i="14"/>
  <c r="EE137" i="14"/>
  <c r="BS137" i="14"/>
  <c r="EL137" i="14"/>
  <c r="BZ137" i="14"/>
  <c r="N137" i="14"/>
  <c r="CG137" i="14"/>
  <c r="U137" i="14"/>
  <c r="CF137" i="14"/>
  <c r="T137" i="14"/>
  <c r="CE137" i="14"/>
  <c r="S137" i="14"/>
  <c r="CD137" i="14"/>
  <c r="R137" i="14"/>
  <c r="CC137" i="14"/>
  <c r="Q137" i="14"/>
  <c r="CB137" i="14"/>
  <c r="P137" i="14"/>
  <c r="CI137" i="14"/>
  <c r="W137" i="14"/>
  <c r="CH137" i="14"/>
  <c r="DE137" i="14"/>
  <c r="DT137" i="14"/>
  <c r="AJ137" i="14"/>
  <c r="AY137" i="14"/>
  <c r="CL137" i="14"/>
  <c r="DA137" i="14"/>
  <c r="DP137" i="14"/>
  <c r="AF137" i="14"/>
  <c r="BC137" i="14"/>
  <c r="BB137" i="14"/>
  <c r="CW137" i="14"/>
  <c r="DL137" i="14"/>
  <c r="AB137" i="14"/>
  <c r="AQ137" i="14"/>
  <c r="BF137" i="14"/>
  <c r="CS137" i="14"/>
  <c r="DH137" i="14"/>
  <c r="X137" i="14"/>
  <c r="AU137" i="14"/>
  <c r="AK137" i="14"/>
  <c r="DQ137" i="14"/>
  <c r="AT137" i="14"/>
  <c r="CO137" i="14"/>
  <c r="DD137" i="14"/>
  <c r="DS137" i="14"/>
  <c r="AI137" i="14"/>
  <c r="AX137" i="14"/>
  <c r="CK137" i="14"/>
  <c r="CZ137" i="14"/>
  <c r="DW137" i="14"/>
  <c r="AM137" i="14"/>
  <c r="CX137" i="14"/>
  <c r="DB137" i="14"/>
  <c r="AL137" i="14"/>
  <c r="BI137" i="14"/>
  <c r="CV137" i="14"/>
  <c r="DK137" i="14"/>
  <c r="AA137" i="14"/>
  <c r="AP137" i="14"/>
  <c r="BE137" i="14"/>
  <c r="CR137" i="14"/>
  <c r="DO137" i="14"/>
  <c r="AE137" i="14"/>
  <c r="CM137" i="14"/>
  <c r="CQ137" i="14"/>
  <c r="DN137" i="14"/>
  <c r="AD137" i="14"/>
  <c r="BA137" i="14"/>
  <c r="CN137" i="14"/>
  <c r="DC137" i="14"/>
  <c r="DR137" i="14"/>
  <c r="AH137" i="14"/>
  <c r="AW137" i="14"/>
  <c r="CJ137" i="14"/>
  <c r="DG137" i="14"/>
  <c r="AZ137" i="14"/>
  <c r="AG137" i="14"/>
  <c r="DF137" i="14"/>
  <c r="V137" i="14"/>
  <c r="AS137" i="14"/>
  <c r="BH137" i="14"/>
  <c r="CU137" i="14"/>
  <c r="DJ137" i="14"/>
  <c r="Z137" i="14"/>
  <c r="AO137" i="14"/>
  <c r="BD137" i="14"/>
  <c r="CY137" i="14"/>
  <c r="DU137" i="14"/>
  <c r="AV137" i="14"/>
  <c r="CP137" i="14"/>
  <c r="DM137" i="14"/>
  <c r="AC137" i="14"/>
  <c r="AR137" i="14"/>
  <c r="BG137" i="14"/>
  <c r="CT137" i="14"/>
  <c r="DI137" i="14"/>
  <c r="Y137" i="14"/>
  <c r="AN137" i="14"/>
  <c r="BK137" i="14"/>
  <c r="DP183" i="14"/>
  <c r="BD183" i="14"/>
  <c r="DW183" i="14"/>
  <c r="BK183" i="14"/>
  <c r="DV183" i="14"/>
  <c r="BJ183" i="14"/>
  <c r="EC183" i="14"/>
  <c r="BQ183" i="14"/>
  <c r="EB183" i="14"/>
  <c r="BP183" i="14"/>
  <c r="EA183" i="14"/>
  <c r="BO183" i="14"/>
  <c r="DZ183" i="14"/>
  <c r="BN183" i="14"/>
  <c r="DY183" i="14"/>
  <c r="BM183" i="14"/>
  <c r="DH183" i="14"/>
  <c r="AV183" i="14"/>
  <c r="DO183" i="14"/>
  <c r="BC183" i="14"/>
  <c r="DN183" i="14"/>
  <c r="BB183" i="14"/>
  <c r="DU183" i="14"/>
  <c r="BI183" i="14"/>
  <c r="DT183" i="14"/>
  <c r="BH183" i="14"/>
  <c r="DS183" i="14"/>
  <c r="BG183" i="14"/>
  <c r="DR183" i="14"/>
  <c r="BF183" i="14"/>
  <c r="DQ183" i="14"/>
  <c r="BE183" i="14"/>
  <c r="CZ183" i="14"/>
  <c r="AN183" i="14"/>
  <c r="DG183" i="14"/>
  <c r="AU183" i="14"/>
  <c r="DF183" i="14"/>
  <c r="AT183" i="14"/>
  <c r="DM183" i="14"/>
  <c r="BA183" i="14"/>
  <c r="DL183" i="14"/>
  <c r="AZ183" i="14"/>
  <c r="DK183" i="14"/>
  <c r="AY183" i="14"/>
  <c r="DJ183" i="14"/>
  <c r="AX183" i="14"/>
  <c r="DI183" i="14"/>
  <c r="AW183" i="14"/>
  <c r="CR183" i="14"/>
  <c r="AF183" i="14"/>
  <c r="CY183" i="14"/>
  <c r="AM183" i="14"/>
  <c r="CX183" i="14"/>
  <c r="AL183" i="14"/>
  <c r="DE183" i="14"/>
  <c r="AS183" i="14"/>
  <c r="DD183" i="14"/>
  <c r="AR183" i="14"/>
  <c r="DC183" i="14"/>
  <c r="AQ183" i="14"/>
  <c r="DB183" i="14"/>
  <c r="AP183" i="14"/>
  <c r="DA183" i="14"/>
  <c r="AO183" i="14"/>
  <c r="CJ183" i="14"/>
  <c r="X183" i="14"/>
  <c r="CQ183" i="14"/>
  <c r="AE183" i="14"/>
  <c r="CP183" i="14"/>
  <c r="AD183" i="14"/>
  <c r="CW183" i="14"/>
  <c r="AK183" i="14"/>
  <c r="CV183" i="14"/>
  <c r="AJ183" i="14"/>
  <c r="CU183" i="14"/>
  <c r="AI183" i="14"/>
  <c r="CT183" i="14"/>
  <c r="AH183" i="14"/>
  <c r="CS183" i="14"/>
  <c r="AG183" i="14"/>
  <c r="DX183" i="14"/>
  <c r="BL183" i="14"/>
  <c r="EE183" i="14"/>
  <c r="BS183" i="14"/>
  <c r="ED183" i="14"/>
  <c r="BR183" i="14"/>
  <c r="EK183" i="14"/>
  <c r="BY183" i="14"/>
  <c r="EJ183" i="14"/>
  <c r="BX183" i="14"/>
  <c r="EI183" i="14"/>
  <c r="BW183" i="14"/>
  <c r="EH183" i="14"/>
  <c r="BV183" i="14"/>
  <c r="EG183" i="14"/>
  <c r="BU183" i="14"/>
  <c r="CI183" i="14"/>
  <c r="CO183" i="14"/>
  <c r="CM183" i="14"/>
  <c r="CK183" i="14"/>
  <c r="CA183" i="14"/>
  <c r="CG183" i="14"/>
  <c r="CE183" i="14"/>
  <c r="CC183" i="14"/>
  <c r="W183" i="14"/>
  <c r="AC183" i="14"/>
  <c r="AA183" i="14"/>
  <c r="Y183" i="14"/>
  <c r="EF183" i="14"/>
  <c r="EL183" i="14"/>
  <c r="U183" i="14"/>
  <c r="S183" i="14"/>
  <c r="Q183" i="14"/>
  <c r="CB183" i="14"/>
  <c r="CH183" i="14"/>
  <c r="CN183" i="14"/>
  <c r="CL183" i="14"/>
  <c r="BT183" i="14"/>
  <c r="BZ183" i="14"/>
  <c r="CF183" i="14"/>
  <c r="CD183" i="14"/>
  <c r="EM183" i="14"/>
  <c r="V183" i="14"/>
  <c r="N183" i="14"/>
  <c r="AB183" i="14"/>
  <c r="T183" i="14"/>
  <c r="Z183" i="14"/>
  <c r="P183" i="14"/>
  <c r="R183" i="14"/>
  <c r="DH185" i="14"/>
  <c r="AV185" i="14"/>
  <c r="DO185" i="14"/>
  <c r="BC185" i="14"/>
  <c r="DN185" i="14"/>
  <c r="BB185" i="14"/>
  <c r="DU185" i="14"/>
  <c r="BI185" i="14"/>
  <c r="DT185" i="14"/>
  <c r="BH185" i="14"/>
  <c r="DS185" i="14"/>
  <c r="BG185" i="14"/>
  <c r="DR185" i="14"/>
  <c r="BF185" i="14"/>
  <c r="DQ185" i="14"/>
  <c r="BE185" i="14"/>
  <c r="CZ185" i="14"/>
  <c r="AN185" i="14"/>
  <c r="DG185" i="14"/>
  <c r="AU185" i="14"/>
  <c r="DF185" i="14"/>
  <c r="AT185" i="14"/>
  <c r="DM185" i="14"/>
  <c r="BA185" i="14"/>
  <c r="DL185" i="14"/>
  <c r="AZ185" i="14"/>
  <c r="DK185" i="14"/>
  <c r="AY185" i="14"/>
  <c r="DJ185" i="14"/>
  <c r="AX185" i="14"/>
  <c r="DI185" i="14"/>
  <c r="AW185" i="14"/>
  <c r="CR185" i="14"/>
  <c r="AF185" i="14"/>
  <c r="CY185" i="14"/>
  <c r="AM185" i="14"/>
  <c r="CX185" i="14"/>
  <c r="AL185" i="14"/>
  <c r="DE185" i="14"/>
  <c r="AS185" i="14"/>
  <c r="DD185" i="14"/>
  <c r="AR185" i="14"/>
  <c r="DC185" i="14"/>
  <c r="AQ185" i="14"/>
  <c r="DB185" i="14"/>
  <c r="AP185" i="14"/>
  <c r="DA185" i="14"/>
  <c r="AO185" i="14"/>
  <c r="CJ185" i="14"/>
  <c r="X185" i="14"/>
  <c r="CQ185" i="14"/>
  <c r="AE185" i="14"/>
  <c r="CP185" i="14"/>
  <c r="AD185" i="14"/>
  <c r="CW185" i="14"/>
  <c r="AK185" i="14"/>
  <c r="CV185" i="14"/>
  <c r="AJ185" i="14"/>
  <c r="CU185" i="14"/>
  <c r="AI185" i="14"/>
  <c r="CT185" i="14"/>
  <c r="AH185" i="14"/>
  <c r="CS185" i="14"/>
  <c r="AG185" i="14"/>
  <c r="CB185" i="14"/>
  <c r="P185" i="14"/>
  <c r="CI185" i="14"/>
  <c r="W185" i="14"/>
  <c r="CH185" i="14"/>
  <c r="V185" i="14"/>
  <c r="CO185" i="14"/>
  <c r="AC185" i="14"/>
  <c r="CN185" i="14"/>
  <c r="AB185" i="14"/>
  <c r="CM185" i="14"/>
  <c r="AA185" i="14"/>
  <c r="CL185" i="14"/>
  <c r="Z185" i="14"/>
  <c r="CK185" i="14"/>
  <c r="Y185" i="14"/>
  <c r="EF185" i="14"/>
  <c r="BT185" i="14"/>
  <c r="EM185" i="14"/>
  <c r="CA185" i="14"/>
  <c r="EL185" i="14"/>
  <c r="BZ185" i="14"/>
  <c r="N185" i="14"/>
  <c r="CG185" i="14"/>
  <c r="U185" i="14"/>
  <c r="CF185" i="14"/>
  <c r="T185" i="14"/>
  <c r="CE185" i="14"/>
  <c r="S185" i="14"/>
  <c r="CD185" i="14"/>
  <c r="R185" i="14"/>
  <c r="CC185" i="14"/>
  <c r="Q185" i="14"/>
  <c r="DX185" i="14"/>
  <c r="BL185" i="14"/>
  <c r="EE185" i="14"/>
  <c r="BS185" i="14"/>
  <c r="ED185" i="14"/>
  <c r="BR185" i="14"/>
  <c r="EK185" i="14"/>
  <c r="BY185" i="14"/>
  <c r="EJ185" i="14"/>
  <c r="BX185" i="14"/>
  <c r="EI185" i="14"/>
  <c r="BW185" i="14"/>
  <c r="EH185" i="14"/>
  <c r="BV185" i="14"/>
  <c r="EG185" i="14"/>
  <c r="BU185" i="14"/>
  <c r="DP185" i="14"/>
  <c r="EB185" i="14"/>
  <c r="BD185" i="14"/>
  <c r="BP185" i="14"/>
  <c r="DW185" i="14"/>
  <c r="EA185" i="14"/>
  <c r="BK185" i="14"/>
  <c r="BO185" i="14"/>
  <c r="DV185" i="14"/>
  <c r="DZ185" i="14"/>
  <c r="BJ185" i="14"/>
  <c r="BN185" i="14"/>
  <c r="EC185" i="14"/>
  <c r="DY185" i="14"/>
  <c r="BQ185" i="14"/>
  <c r="BM185" i="14"/>
  <c r="DX171" i="14"/>
  <c r="BL171" i="14"/>
  <c r="EE171" i="14"/>
  <c r="BS171" i="14"/>
  <c r="ED171" i="14"/>
  <c r="BR171" i="14"/>
  <c r="EK171" i="14"/>
  <c r="BY171" i="14"/>
  <c r="EJ171" i="14"/>
  <c r="BX171" i="14"/>
  <c r="EI171" i="14"/>
  <c r="BW171" i="14"/>
  <c r="EH171" i="14"/>
  <c r="BV171" i="14"/>
  <c r="EG171" i="14"/>
  <c r="BU171" i="14"/>
  <c r="DP171" i="14"/>
  <c r="BD171" i="14"/>
  <c r="DW171" i="14"/>
  <c r="BK171" i="14"/>
  <c r="DV171" i="14"/>
  <c r="BJ171" i="14"/>
  <c r="EC171" i="14"/>
  <c r="BQ171" i="14"/>
  <c r="EB171" i="14"/>
  <c r="BP171" i="14"/>
  <c r="EA171" i="14"/>
  <c r="BO171" i="14"/>
  <c r="DZ171" i="14"/>
  <c r="BN171" i="14"/>
  <c r="DY171" i="14"/>
  <c r="BM171" i="14"/>
  <c r="DH171" i="14"/>
  <c r="AV171" i="14"/>
  <c r="DO171" i="14"/>
  <c r="BC171" i="14"/>
  <c r="DN171" i="14"/>
  <c r="BB171" i="14"/>
  <c r="DU171" i="14"/>
  <c r="BI171" i="14"/>
  <c r="DT171" i="14"/>
  <c r="BH171" i="14"/>
  <c r="DS171" i="14"/>
  <c r="BG171" i="14"/>
  <c r="DR171" i="14"/>
  <c r="BF171" i="14"/>
  <c r="DQ171" i="14"/>
  <c r="BE171" i="14"/>
  <c r="CZ171" i="14"/>
  <c r="AN171" i="14"/>
  <c r="DG171" i="14"/>
  <c r="AU171" i="14"/>
  <c r="DF171" i="14"/>
  <c r="AT171" i="14"/>
  <c r="DM171" i="14"/>
  <c r="BA171" i="14"/>
  <c r="DL171" i="14"/>
  <c r="AZ171" i="14"/>
  <c r="DK171" i="14"/>
  <c r="AY171" i="14"/>
  <c r="DJ171" i="14"/>
  <c r="AX171" i="14"/>
  <c r="DI171" i="14"/>
  <c r="AW171" i="14"/>
  <c r="CR171" i="14"/>
  <c r="AF171" i="14"/>
  <c r="CY171" i="14"/>
  <c r="AM171" i="14"/>
  <c r="CX171" i="14"/>
  <c r="AL171" i="14"/>
  <c r="DE171" i="14"/>
  <c r="AS171" i="14"/>
  <c r="DD171" i="14"/>
  <c r="AR171" i="14"/>
  <c r="DC171" i="14"/>
  <c r="AQ171" i="14"/>
  <c r="DB171" i="14"/>
  <c r="AP171" i="14"/>
  <c r="DA171" i="14"/>
  <c r="AO171" i="14"/>
  <c r="CJ171" i="14"/>
  <c r="X171" i="14"/>
  <c r="CQ171" i="14"/>
  <c r="AE171" i="14"/>
  <c r="CP171" i="14"/>
  <c r="AD171" i="14"/>
  <c r="CW171" i="14"/>
  <c r="AK171" i="14"/>
  <c r="CV171" i="14"/>
  <c r="AJ171" i="14"/>
  <c r="CU171" i="14"/>
  <c r="AI171" i="14"/>
  <c r="CT171" i="14"/>
  <c r="AH171" i="14"/>
  <c r="CS171" i="14"/>
  <c r="AG171" i="14"/>
  <c r="CB171" i="14"/>
  <c r="P171" i="14"/>
  <c r="CI171" i="14"/>
  <c r="W171" i="14"/>
  <c r="CH171" i="14"/>
  <c r="V171" i="14"/>
  <c r="CO171" i="14"/>
  <c r="AC171" i="14"/>
  <c r="CN171" i="14"/>
  <c r="AB171" i="14"/>
  <c r="CM171" i="14"/>
  <c r="AA171" i="14"/>
  <c r="CL171" i="14"/>
  <c r="Z171" i="14"/>
  <c r="CK171" i="14"/>
  <c r="Y171" i="14"/>
  <c r="CG171" i="14"/>
  <c r="CC171" i="14"/>
  <c r="EF171" i="14"/>
  <c r="U171" i="14"/>
  <c r="Q171" i="14"/>
  <c r="BT171" i="14"/>
  <c r="CF171" i="14"/>
  <c r="EM171" i="14"/>
  <c r="T171" i="14"/>
  <c r="CA171" i="14"/>
  <c r="CE171" i="14"/>
  <c r="EL171" i="14"/>
  <c r="S171" i="14"/>
  <c r="N171" i="14"/>
  <c r="R171" i="14"/>
  <c r="BZ171" i="14"/>
  <c r="CD171" i="14"/>
  <c r="CF204" i="14"/>
  <c r="T204" i="14"/>
  <c r="CE204" i="14"/>
  <c r="S204" i="14"/>
  <c r="CD204" i="14"/>
  <c r="R204" i="14"/>
  <c r="CC204" i="14"/>
  <c r="Q204" i="14"/>
  <c r="CB204" i="14"/>
  <c r="P204" i="14"/>
  <c r="CI204" i="14"/>
  <c r="W204" i="14"/>
  <c r="CH204" i="14"/>
  <c r="V204" i="14"/>
  <c r="DU204" i="14"/>
  <c r="CO204" i="14"/>
  <c r="EJ204" i="14"/>
  <c r="BX204" i="14"/>
  <c r="EI204" i="14"/>
  <c r="BW204" i="14"/>
  <c r="EH204" i="14"/>
  <c r="BV204" i="14"/>
  <c r="EG204" i="14"/>
  <c r="BU204" i="14"/>
  <c r="EF204" i="14"/>
  <c r="BT204" i="14"/>
  <c r="EM204" i="14"/>
  <c r="CA204" i="14"/>
  <c r="EL204" i="14"/>
  <c r="BZ204" i="14"/>
  <c r="N204" i="14"/>
  <c r="BI204" i="14"/>
  <c r="AC204" i="14"/>
  <c r="EB204" i="14"/>
  <c r="BP204" i="14"/>
  <c r="EA204" i="14"/>
  <c r="BO204" i="14"/>
  <c r="DZ204" i="14"/>
  <c r="BN204" i="14"/>
  <c r="DY204" i="14"/>
  <c r="BM204" i="14"/>
  <c r="DX204" i="14"/>
  <c r="BL204" i="14"/>
  <c r="EE204" i="14"/>
  <c r="BS204" i="14"/>
  <c r="ED204" i="14"/>
  <c r="BR204" i="14"/>
  <c r="CG204" i="14"/>
  <c r="DM204" i="14"/>
  <c r="DT204" i="14"/>
  <c r="BH204" i="14"/>
  <c r="DS204" i="14"/>
  <c r="BG204" i="14"/>
  <c r="DR204" i="14"/>
  <c r="BF204" i="14"/>
  <c r="DQ204" i="14"/>
  <c r="BE204" i="14"/>
  <c r="DP204" i="14"/>
  <c r="BD204" i="14"/>
  <c r="DW204" i="14"/>
  <c r="BK204" i="14"/>
  <c r="DV204" i="14"/>
  <c r="BJ204" i="14"/>
  <c r="U204" i="14"/>
  <c r="BA204" i="14"/>
  <c r="DL204" i="14"/>
  <c r="AZ204" i="14"/>
  <c r="DK204" i="14"/>
  <c r="AY204" i="14"/>
  <c r="DJ204" i="14"/>
  <c r="AX204" i="14"/>
  <c r="DI204" i="14"/>
  <c r="AW204" i="14"/>
  <c r="DH204" i="14"/>
  <c r="AV204" i="14"/>
  <c r="DO204" i="14"/>
  <c r="BC204" i="14"/>
  <c r="DN204" i="14"/>
  <c r="BB204" i="14"/>
  <c r="EK204" i="14"/>
  <c r="DE204" i="14"/>
  <c r="DD204" i="14"/>
  <c r="AR204" i="14"/>
  <c r="DC204" i="14"/>
  <c r="AQ204" i="14"/>
  <c r="DB204" i="14"/>
  <c r="AP204" i="14"/>
  <c r="DA204" i="14"/>
  <c r="AO204" i="14"/>
  <c r="CZ204" i="14"/>
  <c r="AN204" i="14"/>
  <c r="DG204" i="14"/>
  <c r="AU204" i="14"/>
  <c r="DF204" i="14"/>
  <c r="AT204" i="14"/>
  <c r="BY204" i="14"/>
  <c r="AS204" i="14"/>
  <c r="CV204" i="14"/>
  <c r="AJ204" i="14"/>
  <c r="CU204" i="14"/>
  <c r="AI204" i="14"/>
  <c r="CT204" i="14"/>
  <c r="AH204" i="14"/>
  <c r="CS204" i="14"/>
  <c r="AG204" i="14"/>
  <c r="CR204" i="14"/>
  <c r="AF204" i="14"/>
  <c r="CY204" i="14"/>
  <c r="AM204" i="14"/>
  <c r="CX204" i="14"/>
  <c r="AL204" i="14"/>
  <c r="EC204" i="14"/>
  <c r="CW204" i="14"/>
  <c r="CK204" i="14"/>
  <c r="BQ204" i="14"/>
  <c r="Y204" i="14"/>
  <c r="AK204" i="14"/>
  <c r="CN204" i="14"/>
  <c r="CJ204" i="14"/>
  <c r="AB204" i="14"/>
  <c r="X204" i="14"/>
  <c r="CM204" i="14"/>
  <c r="CQ204" i="14"/>
  <c r="AA204" i="14"/>
  <c r="AE204" i="14"/>
  <c r="Z204" i="14"/>
  <c r="AD204" i="14"/>
  <c r="CL204" i="14"/>
  <c r="CP204" i="14"/>
  <c r="CJ207" i="14"/>
  <c r="X207" i="14"/>
  <c r="CQ207" i="14"/>
  <c r="AE207" i="14"/>
  <c r="CP207" i="14"/>
  <c r="AD207" i="14"/>
  <c r="CW207" i="14"/>
  <c r="AK207" i="14"/>
  <c r="CV207" i="14"/>
  <c r="AJ207" i="14"/>
  <c r="CU207" i="14"/>
  <c r="AI207" i="14"/>
  <c r="CT207" i="14"/>
  <c r="AH207" i="14"/>
  <c r="CS207" i="14"/>
  <c r="AG207" i="14"/>
  <c r="CB207" i="14"/>
  <c r="P207" i="14"/>
  <c r="CI207" i="14"/>
  <c r="W207" i="14"/>
  <c r="CH207" i="14"/>
  <c r="V207" i="14"/>
  <c r="CO207" i="14"/>
  <c r="AC207" i="14"/>
  <c r="CN207" i="14"/>
  <c r="AB207" i="14"/>
  <c r="CM207" i="14"/>
  <c r="AA207" i="14"/>
  <c r="CL207" i="14"/>
  <c r="Z207" i="14"/>
  <c r="CK207" i="14"/>
  <c r="Y207" i="14"/>
  <c r="EF207" i="14"/>
  <c r="BT207" i="14"/>
  <c r="EM207" i="14"/>
  <c r="CA207" i="14"/>
  <c r="EL207" i="14"/>
  <c r="BZ207" i="14"/>
  <c r="N207" i="14"/>
  <c r="CG207" i="14"/>
  <c r="U207" i="14"/>
  <c r="CF207" i="14"/>
  <c r="T207" i="14"/>
  <c r="CE207" i="14"/>
  <c r="S207" i="14"/>
  <c r="CD207" i="14"/>
  <c r="R207" i="14"/>
  <c r="CC207" i="14"/>
  <c r="Q207" i="14"/>
  <c r="DX207" i="14"/>
  <c r="BL207" i="14"/>
  <c r="EE207" i="14"/>
  <c r="BS207" i="14"/>
  <c r="ED207" i="14"/>
  <c r="BR207" i="14"/>
  <c r="EK207" i="14"/>
  <c r="BY207" i="14"/>
  <c r="EJ207" i="14"/>
  <c r="BX207" i="14"/>
  <c r="EI207" i="14"/>
  <c r="BW207" i="14"/>
  <c r="EH207" i="14"/>
  <c r="BV207" i="14"/>
  <c r="EG207" i="14"/>
  <c r="BU207" i="14"/>
  <c r="DP207" i="14"/>
  <c r="BD207" i="14"/>
  <c r="DW207" i="14"/>
  <c r="BK207" i="14"/>
  <c r="DV207" i="14"/>
  <c r="BJ207" i="14"/>
  <c r="EC207" i="14"/>
  <c r="BQ207" i="14"/>
  <c r="EB207" i="14"/>
  <c r="BP207" i="14"/>
  <c r="EA207" i="14"/>
  <c r="BO207" i="14"/>
  <c r="DZ207" i="14"/>
  <c r="BN207" i="14"/>
  <c r="DY207" i="14"/>
  <c r="BM207" i="14"/>
  <c r="CR207" i="14"/>
  <c r="AF207" i="14"/>
  <c r="CY207" i="14"/>
  <c r="AM207" i="14"/>
  <c r="CX207" i="14"/>
  <c r="AL207" i="14"/>
  <c r="DE207" i="14"/>
  <c r="AS207" i="14"/>
  <c r="DD207" i="14"/>
  <c r="AR207" i="14"/>
  <c r="DC207" i="14"/>
  <c r="AQ207" i="14"/>
  <c r="DB207" i="14"/>
  <c r="AP207" i="14"/>
  <c r="DA207" i="14"/>
  <c r="AO207" i="14"/>
  <c r="AN207" i="14"/>
  <c r="AT207" i="14"/>
  <c r="AZ207" i="14"/>
  <c r="AX207" i="14"/>
  <c r="DO207" i="14"/>
  <c r="DU207" i="14"/>
  <c r="DS207" i="14"/>
  <c r="DQ207" i="14"/>
  <c r="DG207" i="14"/>
  <c r="DM207" i="14"/>
  <c r="DK207" i="14"/>
  <c r="DI207" i="14"/>
  <c r="BC207" i="14"/>
  <c r="BI207" i="14"/>
  <c r="BG207" i="14"/>
  <c r="BE207" i="14"/>
  <c r="AU207" i="14"/>
  <c r="BA207" i="14"/>
  <c r="AY207" i="14"/>
  <c r="AW207" i="14"/>
  <c r="DH207" i="14"/>
  <c r="DN207" i="14"/>
  <c r="DT207" i="14"/>
  <c r="DR207" i="14"/>
  <c r="CZ207" i="14"/>
  <c r="AV207" i="14"/>
  <c r="DF207" i="14"/>
  <c r="BB207" i="14"/>
  <c r="DL207" i="14"/>
  <c r="BH207" i="14"/>
  <c r="BF207" i="14"/>
  <c r="DJ207" i="14"/>
  <c r="DZ148" i="14"/>
  <c r="BN148" i="14"/>
  <c r="DY148" i="14"/>
  <c r="BM148" i="14"/>
  <c r="DX148" i="14"/>
  <c r="BL148" i="14"/>
  <c r="EE148" i="14"/>
  <c r="BS148" i="14"/>
  <c r="ED148" i="14"/>
  <c r="BR148" i="14"/>
  <c r="EK148" i="14"/>
  <c r="BY148" i="14"/>
  <c r="EJ148" i="14"/>
  <c r="BX148" i="14"/>
  <c r="EI148" i="14"/>
  <c r="BW148" i="14"/>
  <c r="DJ148" i="14"/>
  <c r="AX148" i="14"/>
  <c r="DI148" i="14"/>
  <c r="AW148" i="14"/>
  <c r="DH148" i="14"/>
  <c r="AV148" i="14"/>
  <c r="DO148" i="14"/>
  <c r="BC148" i="14"/>
  <c r="DN148" i="14"/>
  <c r="BB148" i="14"/>
  <c r="DU148" i="14"/>
  <c r="BI148" i="14"/>
  <c r="DT148" i="14"/>
  <c r="BH148" i="14"/>
  <c r="DS148" i="14"/>
  <c r="BG148" i="14"/>
  <c r="DB148" i="14"/>
  <c r="AP148" i="14"/>
  <c r="DA148" i="14"/>
  <c r="AO148" i="14"/>
  <c r="CZ148" i="14"/>
  <c r="AN148" i="14"/>
  <c r="DG148" i="14"/>
  <c r="AU148" i="14"/>
  <c r="DF148" i="14"/>
  <c r="AT148" i="14"/>
  <c r="DM148" i="14"/>
  <c r="BA148" i="14"/>
  <c r="DL148" i="14"/>
  <c r="AZ148" i="14"/>
  <c r="DK148" i="14"/>
  <c r="AY148" i="14"/>
  <c r="CT148" i="14"/>
  <c r="AH148" i="14"/>
  <c r="CS148" i="14"/>
  <c r="AG148" i="14"/>
  <c r="CR148" i="14"/>
  <c r="AF148" i="14"/>
  <c r="CY148" i="14"/>
  <c r="AM148" i="14"/>
  <c r="CX148" i="14"/>
  <c r="AL148" i="14"/>
  <c r="DE148" i="14"/>
  <c r="AS148" i="14"/>
  <c r="DD148" i="14"/>
  <c r="AR148" i="14"/>
  <c r="DC148" i="14"/>
  <c r="AQ148" i="14"/>
  <c r="CL148" i="14"/>
  <c r="Z148" i="14"/>
  <c r="CK148" i="14"/>
  <c r="Y148" i="14"/>
  <c r="CJ148" i="14"/>
  <c r="X148" i="14"/>
  <c r="CQ148" i="14"/>
  <c r="AE148" i="14"/>
  <c r="CP148" i="14"/>
  <c r="AD148" i="14"/>
  <c r="CW148" i="14"/>
  <c r="AK148" i="14"/>
  <c r="CV148" i="14"/>
  <c r="AJ148" i="14"/>
  <c r="CU148" i="14"/>
  <c r="BV148" i="14"/>
  <c r="Q148" i="14"/>
  <c r="DW148" i="14"/>
  <c r="BZ148" i="14"/>
  <c r="AC148" i="14"/>
  <c r="EA148" i="14"/>
  <c r="BF148" i="14"/>
  <c r="EF148" i="14"/>
  <c r="CI148" i="14"/>
  <c r="BJ148" i="14"/>
  <c r="U148" i="14"/>
  <c r="CM148" i="14"/>
  <c r="R148" i="14"/>
  <c r="DP148" i="14"/>
  <c r="CA148" i="14"/>
  <c r="V148" i="14"/>
  <c r="EB148" i="14"/>
  <c r="CE148" i="14"/>
  <c r="EG148" i="14"/>
  <c r="CB148" i="14"/>
  <c r="BK148" i="14"/>
  <c r="N148" i="14"/>
  <c r="CN148" i="14"/>
  <c r="BO148" i="14"/>
  <c r="DQ148" i="14"/>
  <c r="BT148" i="14"/>
  <c r="W148" i="14"/>
  <c r="EC148" i="14"/>
  <c r="CF148" i="14"/>
  <c r="AI148" i="14"/>
  <c r="EH148" i="14"/>
  <c r="CC148" i="14"/>
  <c r="BD148" i="14"/>
  <c r="EL148" i="14"/>
  <c r="CO148" i="14"/>
  <c r="BP148" i="14"/>
  <c r="AA148" i="14"/>
  <c r="DR148" i="14"/>
  <c r="BU148" i="14"/>
  <c r="P148" i="14"/>
  <c r="DV148" i="14"/>
  <c r="CG148" i="14"/>
  <c r="AB148" i="14"/>
  <c r="S148" i="14"/>
  <c r="BQ148" i="14"/>
  <c r="T148" i="14"/>
  <c r="CD148" i="14"/>
  <c r="BE148" i="14"/>
  <c r="CH148" i="14"/>
  <c r="EM148" i="14"/>
  <c r="DI301" i="14"/>
  <c r="DF301" i="14"/>
  <c r="AQ301" i="14"/>
  <c r="CV301" i="14"/>
  <c r="AH301" i="14"/>
  <c r="CL301" i="14"/>
  <c r="Y301" i="14"/>
  <c r="CB301" i="14"/>
  <c r="P301" i="14"/>
  <c r="BS301" i="14"/>
  <c r="DT301" i="14"/>
  <c r="BB301" i="14"/>
  <c r="DP301" i="14"/>
  <c r="AZ301" i="14"/>
  <c r="AC301" i="14"/>
  <c r="BA301" i="14"/>
  <c r="DA301" i="14"/>
  <c r="CW301" i="14"/>
  <c r="AI301" i="14"/>
  <c r="CM301" i="14"/>
  <c r="Z301" i="14"/>
  <c r="CC301" i="14"/>
  <c r="Q301" i="14"/>
  <c r="BT301" i="14"/>
  <c r="EE301" i="14"/>
  <c r="BK301" i="14"/>
  <c r="DJ301" i="14"/>
  <c r="AT301" i="14"/>
  <c r="DG301" i="14"/>
  <c r="AR301" i="14"/>
  <c r="CG301" i="14"/>
  <c r="DH301" i="14"/>
  <c r="EH301" i="14"/>
  <c r="CS301" i="14"/>
  <c r="CN301" i="14"/>
  <c r="AA301" i="14"/>
  <c r="CD301" i="14"/>
  <c r="R301" i="14"/>
  <c r="BU301" i="14"/>
  <c r="EF301" i="14"/>
  <c r="BL301" i="14"/>
  <c r="DU301" i="14"/>
  <c r="BC301" i="14"/>
  <c r="CZ301" i="14"/>
  <c r="AL301" i="14"/>
  <c r="CX301" i="14"/>
  <c r="AJ301" i="14"/>
  <c r="U301" i="14"/>
  <c r="AS301" i="14"/>
  <c r="DZ301" i="14"/>
  <c r="CK301" i="14"/>
  <c r="CE301" i="14"/>
  <c r="S301" i="14"/>
  <c r="BV301" i="14"/>
  <c r="EI301" i="14"/>
  <c r="BM301" i="14"/>
  <c r="DV301" i="14"/>
  <c r="BD301" i="14"/>
  <c r="DK301" i="14"/>
  <c r="AU301" i="14"/>
  <c r="CQ301" i="14"/>
  <c r="AD301" i="14"/>
  <c r="CO301" i="14"/>
  <c r="AB301" i="14"/>
  <c r="BY301" i="14"/>
  <c r="DR301" i="14"/>
  <c r="EK301" i="14"/>
  <c r="BW301" i="14"/>
  <c r="EJ301" i="14"/>
  <c r="BN301" i="14"/>
  <c r="DW301" i="14"/>
  <c r="BE301" i="14"/>
  <c r="DL301" i="14"/>
  <c r="AV301" i="14"/>
  <c r="DB301" i="14"/>
  <c r="AM301" i="14"/>
  <c r="CH301" i="14"/>
  <c r="V301" i="14"/>
  <c r="CF301" i="14"/>
  <c r="T301" i="14"/>
  <c r="BQ301" i="14"/>
  <c r="EG301" i="14"/>
  <c r="EL301" i="14"/>
  <c r="BO301" i="14"/>
  <c r="DX301" i="14"/>
  <c r="BF301" i="14"/>
  <c r="DM301" i="14"/>
  <c r="AW301" i="14"/>
  <c r="DC301" i="14"/>
  <c r="AN301" i="14"/>
  <c r="CR301" i="14"/>
  <c r="AE301" i="14"/>
  <c r="BZ301" i="14"/>
  <c r="N301" i="14"/>
  <c r="BX301" i="14"/>
  <c r="CY301" i="14"/>
  <c r="EC301" i="14"/>
  <c r="DY301" i="14"/>
  <c r="EA301" i="14"/>
  <c r="BG301" i="14"/>
  <c r="DN301" i="14"/>
  <c r="AX301" i="14"/>
  <c r="DD301" i="14"/>
  <c r="AO301" i="14"/>
  <c r="CT301" i="14"/>
  <c r="AF301" i="14"/>
  <c r="CI301" i="14"/>
  <c r="W301" i="14"/>
  <c r="BR301" i="14"/>
  <c r="EM301" i="14"/>
  <c r="BP301" i="14"/>
  <c r="AK301" i="14"/>
  <c r="BI301" i="14"/>
  <c r="AG301" i="14"/>
  <c r="CP301" i="14"/>
  <c r="CJ301" i="14"/>
  <c r="DS301" i="14"/>
  <c r="DQ301" i="14"/>
  <c r="X301" i="14"/>
  <c r="DO301" i="14"/>
  <c r="CA301" i="14"/>
  <c r="AY301" i="14"/>
  <c r="ED301" i="14"/>
  <c r="DE301" i="14"/>
  <c r="BJ301" i="14"/>
  <c r="AP301" i="14"/>
  <c r="EB301" i="14"/>
  <c r="BH301" i="14"/>
  <c r="CU301" i="14"/>
  <c r="DO344" i="14"/>
  <c r="BC344" i="14"/>
  <c r="DN344" i="14"/>
  <c r="BB344" i="14"/>
  <c r="DU344" i="14"/>
  <c r="BI344" i="14"/>
  <c r="DT344" i="14"/>
  <c r="BH344" i="14"/>
  <c r="DS344" i="14"/>
  <c r="BG344" i="14"/>
  <c r="DR344" i="14"/>
  <c r="BF344" i="14"/>
  <c r="DQ344" i="14"/>
  <c r="BE344" i="14"/>
  <c r="CR344" i="14"/>
  <c r="DX344" i="14"/>
  <c r="DG344" i="14"/>
  <c r="AU344" i="14"/>
  <c r="DF344" i="14"/>
  <c r="AT344" i="14"/>
  <c r="DM344" i="14"/>
  <c r="BA344" i="14"/>
  <c r="DL344" i="14"/>
  <c r="AZ344" i="14"/>
  <c r="DK344" i="14"/>
  <c r="AY344" i="14"/>
  <c r="DJ344" i="14"/>
  <c r="AX344" i="14"/>
  <c r="DI344" i="14"/>
  <c r="AW344" i="14"/>
  <c r="AF344" i="14"/>
  <c r="BL344" i="14"/>
  <c r="CY344" i="14"/>
  <c r="AM344" i="14"/>
  <c r="CX344" i="14"/>
  <c r="AL344" i="14"/>
  <c r="DE344" i="14"/>
  <c r="AS344" i="14"/>
  <c r="DD344" i="14"/>
  <c r="AR344" i="14"/>
  <c r="DC344" i="14"/>
  <c r="AQ344" i="14"/>
  <c r="DB344" i="14"/>
  <c r="AP344" i="14"/>
  <c r="DA344" i="14"/>
  <c r="AO344" i="14"/>
  <c r="CJ344" i="14"/>
  <c r="DH344" i="14"/>
  <c r="CQ344" i="14"/>
  <c r="AE344" i="14"/>
  <c r="CP344" i="14"/>
  <c r="AD344" i="14"/>
  <c r="CW344" i="14"/>
  <c r="AK344" i="14"/>
  <c r="CV344" i="14"/>
  <c r="AJ344" i="14"/>
  <c r="CU344" i="14"/>
  <c r="AI344" i="14"/>
  <c r="CT344" i="14"/>
  <c r="AH344" i="14"/>
  <c r="CS344" i="14"/>
  <c r="AG344" i="14"/>
  <c r="X344" i="14"/>
  <c r="AV344" i="14"/>
  <c r="CI344" i="14"/>
  <c r="W344" i="14"/>
  <c r="CH344" i="14"/>
  <c r="V344" i="14"/>
  <c r="CO344" i="14"/>
  <c r="AC344" i="14"/>
  <c r="CN344" i="14"/>
  <c r="AB344" i="14"/>
  <c r="CM344" i="14"/>
  <c r="AA344" i="14"/>
  <c r="CL344" i="14"/>
  <c r="Z344" i="14"/>
  <c r="CK344" i="14"/>
  <c r="Y344" i="14"/>
  <c r="CB344" i="14"/>
  <c r="DP344" i="14"/>
  <c r="EM344" i="14"/>
  <c r="CA344" i="14"/>
  <c r="EL344" i="14"/>
  <c r="BZ344" i="14"/>
  <c r="N344" i="14"/>
  <c r="CG344" i="14"/>
  <c r="U344" i="14"/>
  <c r="CF344" i="14"/>
  <c r="T344" i="14"/>
  <c r="CE344" i="14"/>
  <c r="S344" i="14"/>
  <c r="CD344" i="14"/>
  <c r="R344" i="14"/>
  <c r="CC344" i="14"/>
  <c r="Q344" i="14"/>
  <c r="P344" i="14"/>
  <c r="BD344" i="14"/>
  <c r="DW344" i="14"/>
  <c r="BK344" i="14"/>
  <c r="DV344" i="14"/>
  <c r="BJ344" i="14"/>
  <c r="EC344" i="14"/>
  <c r="BQ344" i="14"/>
  <c r="EB344" i="14"/>
  <c r="BP344" i="14"/>
  <c r="EA344" i="14"/>
  <c r="BO344" i="14"/>
  <c r="DZ344" i="14"/>
  <c r="BN344" i="14"/>
  <c r="DY344" i="14"/>
  <c r="BM344" i="14"/>
  <c r="AN344" i="14"/>
  <c r="ED344" i="14"/>
  <c r="EH344" i="14"/>
  <c r="BR344" i="14"/>
  <c r="BV344" i="14"/>
  <c r="EK344" i="14"/>
  <c r="EG344" i="14"/>
  <c r="BY344" i="14"/>
  <c r="BU344" i="14"/>
  <c r="EJ344" i="14"/>
  <c r="CZ344" i="14"/>
  <c r="BX344" i="14"/>
  <c r="EF344" i="14"/>
  <c r="EE344" i="14"/>
  <c r="EI344" i="14"/>
  <c r="BT344" i="14"/>
  <c r="BS344" i="14"/>
  <c r="BW344" i="14"/>
  <c r="DB329" i="14"/>
  <c r="AP329" i="14"/>
  <c r="DA329" i="14"/>
  <c r="AO329" i="14"/>
  <c r="CZ329" i="14"/>
  <c r="AN329" i="14"/>
  <c r="DG329" i="14"/>
  <c r="AU329" i="14"/>
  <c r="DF329" i="14"/>
  <c r="AT329" i="14"/>
  <c r="DM329" i="14"/>
  <c r="BA329" i="14"/>
  <c r="DK329" i="14"/>
  <c r="AY329" i="14"/>
  <c r="AJ329" i="14"/>
  <c r="BP329" i="14"/>
  <c r="CT329" i="14"/>
  <c r="AH329" i="14"/>
  <c r="CS329" i="14"/>
  <c r="AG329" i="14"/>
  <c r="CR329" i="14"/>
  <c r="AF329" i="14"/>
  <c r="CY329" i="14"/>
  <c r="AM329" i="14"/>
  <c r="CX329" i="14"/>
  <c r="AL329" i="14"/>
  <c r="DE329" i="14"/>
  <c r="AS329" i="14"/>
  <c r="DC329" i="14"/>
  <c r="AQ329" i="14"/>
  <c r="CN329" i="14"/>
  <c r="DT329" i="14"/>
  <c r="CL329" i="14"/>
  <c r="Z329" i="14"/>
  <c r="CK329" i="14"/>
  <c r="Y329" i="14"/>
  <c r="CJ329" i="14"/>
  <c r="X329" i="14"/>
  <c r="CQ329" i="14"/>
  <c r="AE329" i="14"/>
  <c r="CP329" i="14"/>
  <c r="AD329" i="14"/>
  <c r="CW329" i="14"/>
  <c r="AK329" i="14"/>
  <c r="CU329" i="14"/>
  <c r="AI329" i="14"/>
  <c r="AB329" i="14"/>
  <c r="BH329" i="14"/>
  <c r="CD329" i="14"/>
  <c r="R329" i="14"/>
  <c r="CC329" i="14"/>
  <c r="Q329" i="14"/>
  <c r="CB329" i="14"/>
  <c r="P329" i="14"/>
  <c r="CI329" i="14"/>
  <c r="W329" i="14"/>
  <c r="CH329" i="14"/>
  <c r="V329" i="14"/>
  <c r="CO329" i="14"/>
  <c r="AC329" i="14"/>
  <c r="CM329" i="14"/>
  <c r="AA329" i="14"/>
  <c r="CF329" i="14"/>
  <c r="DL329" i="14"/>
  <c r="EH329" i="14"/>
  <c r="BV329" i="14"/>
  <c r="EG329" i="14"/>
  <c r="BU329" i="14"/>
  <c r="EF329" i="14"/>
  <c r="BT329" i="14"/>
  <c r="EM329" i="14"/>
  <c r="CA329" i="14"/>
  <c r="EL329" i="14"/>
  <c r="BZ329" i="14"/>
  <c r="N329" i="14"/>
  <c r="CG329" i="14"/>
  <c r="U329" i="14"/>
  <c r="CE329" i="14"/>
  <c r="S329" i="14"/>
  <c r="T329" i="14"/>
  <c r="AZ329" i="14"/>
  <c r="DZ329" i="14"/>
  <c r="BN329" i="14"/>
  <c r="DY329" i="14"/>
  <c r="BM329" i="14"/>
  <c r="DX329" i="14"/>
  <c r="BL329" i="14"/>
  <c r="EE329" i="14"/>
  <c r="BS329" i="14"/>
  <c r="ED329" i="14"/>
  <c r="BR329" i="14"/>
  <c r="EK329" i="14"/>
  <c r="BY329" i="14"/>
  <c r="EI329" i="14"/>
  <c r="BW329" i="14"/>
  <c r="DD329" i="14"/>
  <c r="EJ329" i="14"/>
  <c r="DR329" i="14"/>
  <c r="BF329" i="14"/>
  <c r="DQ329" i="14"/>
  <c r="BE329" i="14"/>
  <c r="DP329" i="14"/>
  <c r="BD329" i="14"/>
  <c r="DW329" i="14"/>
  <c r="BK329" i="14"/>
  <c r="DV329" i="14"/>
  <c r="BJ329" i="14"/>
  <c r="EC329" i="14"/>
  <c r="BQ329" i="14"/>
  <c r="EA329" i="14"/>
  <c r="BO329" i="14"/>
  <c r="AR329" i="14"/>
  <c r="BX329" i="14"/>
  <c r="DJ329" i="14"/>
  <c r="DN329" i="14"/>
  <c r="AX329" i="14"/>
  <c r="BB329" i="14"/>
  <c r="DI329" i="14"/>
  <c r="DU329" i="14"/>
  <c r="AW329" i="14"/>
  <c r="BI329" i="14"/>
  <c r="DH329" i="14"/>
  <c r="DS329" i="14"/>
  <c r="AV329" i="14"/>
  <c r="BG329" i="14"/>
  <c r="DO329" i="14"/>
  <c r="CV329" i="14"/>
  <c r="BC329" i="14"/>
  <c r="EB329" i="14"/>
  <c r="EJ212" i="14"/>
  <c r="BX212" i="14"/>
  <c r="EI212" i="14"/>
  <c r="BW212" i="14"/>
  <c r="EH212" i="14"/>
  <c r="BV212" i="14"/>
  <c r="EG212" i="14"/>
  <c r="BU212" i="14"/>
  <c r="EF212" i="14"/>
  <c r="BT212" i="14"/>
  <c r="EM212" i="14"/>
  <c r="CA212" i="14"/>
  <c r="EL212" i="14"/>
  <c r="BZ212" i="14"/>
  <c r="N212" i="14"/>
  <c r="CG212" i="14"/>
  <c r="U212" i="14"/>
  <c r="EB212" i="14"/>
  <c r="BP212" i="14"/>
  <c r="EA212" i="14"/>
  <c r="BO212" i="14"/>
  <c r="DZ212" i="14"/>
  <c r="BN212" i="14"/>
  <c r="DY212" i="14"/>
  <c r="BM212" i="14"/>
  <c r="DX212" i="14"/>
  <c r="BL212" i="14"/>
  <c r="EE212" i="14"/>
  <c r="BS212" i="14"/>
  <c r="ED212" i="14"/>
  <c r="BR212" i="14"/>
  <c r="EK212" i="14"/>
  <c r="BY212" i="14"/>
  <c r="DT212" i="14"/>
  <c r="BH212" i="14"/>
  <c r="DS212" i="14"/>
  <c r="BG212" i="14"/>
  <c r="DR212" i="14"/>
  <c r="BF212" i="14"/>
  <c r="DQ212" i="14"/>
  <c r="BE212" i="14"/>
  <c r="DP212" i="14"/>
  <c r="BD212" i="14"/>
  <c r="DW212" i="14"/>
  <c r="BK212" i="14"/>
  <c r="DV212" i="14"/>
  <c r="BJ212" i="14"/>
  <c r="EC212" i="14"/>
  <c r="BQ212" i="14"/>
  <c r="DL212" i="14"/>
  <c r="AZ212" i="14"/>
  <c r="DK212" i="14"/>
  <c r="AY212" i="14"/>
  <c r="DJ212" i="14"/>
  <c r="AX212" i="14"/>
  <c r="DI212" i="14"/>
  <c r="AW212" i="14"/>
  <c r="DH212" i="14"/>
  <c r="AV212" i="14"/>
  <c r="DO212" i="14"/>
  <c r="BC212" i="14"/>
  <c r="DN212" i="14"/>
  <c r="BB212" i="14"/>
  <c r="DU212" i="14"/>
  <c r="BI212" i="14"/>
  <c r="CV212" i="14"/>
  <c r="AJ212" i="14"/>
  <c r="CU212" i="14"/>
  <c r="AI212" i="14"/>
  <c r="CT212" i="14"/>
  <c r="AH212" i="14"/>
  <c r="CS212" i="14"/>
  <c r="AG212" i="14"/>
  <c r="CR212" i="14"/>
  <c r="AF212" i="14"/>
  <c r="CY212" i="14"/>
  <c r="AM212" i="14"/>
  <c r="CX212" i="14"/>
  <c r="AL212" i="14"/>
  <c r="DE212" i="14"/>
  <c r="AS212" i="14"/>
  <c r="T212" i="14"/>
  <c r="CL212" i="14"/>
  <c r="AO212" i="14"/>
  <c r="P212" i="14"/>
  <c r="CP212" i="14"/>
  <c r="BA212" i="14"/>
  <c r="DC212" i="14"/>
  <c r="CD212" i="14"/>
  <c r="Y212" i="14"/>
  <c r="DG212" i="14"/>
  <c r="CH212" i="14"/>
  <c r="AK212" i="14"/>
  <c r="CM212" i="14"/>
  <c r="AP212" i="14"/>
  <c r="Q212" i="14"/>
  <c r="CQ212" i="14"/>
  <c r="AT212" i="14"/>
  <c r="AC212" i="14"/>
  <c r="DD212" i="14"/>
  <c r="CE212" i="14"/>
  <c r="Z212" i="14"/>
  <c r="CZ212" i="14"/>
  <c r="CI212" i="14"/>
  <c r="AD212" i="14"/>
  <c r="CN212" i="14"/>
  <c r="AQ212" i="14"/>
  <c r="R212" i="14"/>
  <c r="CJ212" i="14"/>
  <c r="AU212" i="14"/>
  <c r="V212" i="14"/>
  <c r="CF212" i="14"/>
  <c r="AA212" i="14"/>
  <c r="DA212" i="14"/>
  <c r="CB212" i="14"/>
  <c r="AE212" i="14"/>
  <c r="DM212" i="14"/>
  <c r="AB212" i="14"/>
  <c r="DB212" i="14"/>
  <c r="CC212" i="14"/>
  <c r="X212" i="14"/>
  <c r="DF212" i="14"/>
  <c r="CO212" i="14"/>
  <c r="CW212" i="14"/>
  <c r="AR212" i="14"/>
  <c r="CK212" i="14"/>
  <c r="AN212" i="14"/>
  <c r="W212" i="14"/>
  <c r="S212" i="14"/>
  <c r="CP263" i="14"/>
  <c r="AD263" i="14"/>
  <c r="CW263" i="14"/>
  <c r="AK263" i="14"/>
  <c r="CV263" i="14"/>
  <c r="AJ263" i="14"/>
  <c r="CU263" i="14"/>
  <c r="AI263" i="14"/>
  <c r="CT263" i="14"/>
  <c r="AH263" i="14"/>
  <c r="CS263" i="14"/>
  <c r="AG263" i="14"/>
  <c r="CR263" i="14"/>
  <c r="AF263" i="14"/>
  <c r="CY263" i="14"/>
  <c r="AM263" i="14"/>
  <c r="BZ263" i="14"/>
  <c r="EK263" i="14"/>
  <c r="BQ263" i="14"/>
  <c r="DT263" i="14"/>
  <c r="AZ263" i="14"/>
  <c r="DC263" i="14"/>
  <c r="AA263" i="14"/>
  <c r="CD263" i="14"/>
  <c r="EG263" i="14"/>
  <c r="BM263" i="14"/>
  <c r="DP263" i="14"/>
  <c r="AV263" i="14"/>
  <c r="DG263" i="14"/>
  <c r="AE263" i="14"/>
  <c r="EL263" i="14"/>
  <c r="BR263" i="14"/>
  <c r="EC263" i="14"/>
  <c r="BI263" i="14"/>
  <c r="DL263" i="14"/>
  <c r="AR263" i="14"/>
  <c r="CM263" i="14"/>
  <c r="S263" i="14"/>
  <c r="BV263" i="14"/>
  <c r="DY263" i="14"/>
  <c r="BE263" i="14"/>
  <c r="DH263" i="14"/>
  <c r="AN263" i="14"/>
  <c r="CQ263" i="14"/>
  <c r="W263" i="14"/>
  <c r="ED263" i="14"/>
  <c r="BJ263" i="14"/>
  <c r="DU263" i="14"/>
  <c r="BA263" i="14"/>
  <c r="DD263" i="14"/>
  <c r="AB263" i="14"/>
  <c r="CE263" i="14"/>
  <c r="EH263" i="14"/>
  <c r="BN263" i="14"/>
  <c r="DQ263" i="14"/>
  <c r="AW263" i="14"/>
  <c r="CZ263" i="14"/>
  <c r="X263" i="14"/>
  <c r="CI263" i="14"/>
  <c r="DV263" i="14"/>
  <c r="BB263" i="14"/>
  <c r="DM263" i="14"/>
  <c r="AS263" i="14"/>
  <c r="CN263" i="14"/>
  <c r="T263" i="14"/>
  <c r="BW263" i="14"/>
  <c r="DZ263" i="14"/>
  <c r="BF263" i="14"/>
  <c r="DI263" i="14"/>
  <c r="AO263" i="14"/>
  <c r="CJ263" i="14"/>
  <c r="P263" i="14"/>
  <c r="CA263" i="14"/>
  <c r="DN263" i="14"/>
  <c r="AT263" i="14"/>
  <c r="DE263" i="14"/>
  <c r="AC263" i="14"/>
  <c r="CF263" i="14"/>
  <c r="EI263" i="14"/>
  <c r="BO263" i="14"/>
  <c r="DR263" i="14"/>
  <c r="AX263" i="14"/>
  <c r="DA263" i="14"/>
  <c r="Y263" i="14"/>
  <c r="CB263" i="14"/>
  <c r="EM263" i="14"/>
  <c r="BS263" i="14"/>
  <c r="DF263" i="14"/>
  <c r="AL263" i="14"/>
  <c r="CO263" i="14"/>
  <c r="U263" i="14"/>
  <c r="BX263" i="14"/>
  <c r="EA263" i="14"/>
  <c r="BG263" i="14"/>
  <c r="DJ263" i="14"/>
  <c r="AP263" i="14"/>
  <c r="CK263" i="14"/>
  <c r="Q263" i="14"/>
  <c r="BT263" i="14"/>
  <c r="EE263" i="14"/>
  <c r="BK263" i="14"/>
  <c r="CH263" i="14"/>
  <c r="N263" i="14"/>
  <c r="BY263" i="14"/>
  <c r="EB263" i="14"/>
  <c r="BH263" i="14"/>
  <c r="DK263" i="14"/>
  <c r="AQ263" i="14"/>
  <c r="CL263" i="14"/>
  <c r="R263" i="14"/>
  <c r="BU263" i="14"/>
  <c r="DX263" i="14"/>
  <c r="BD263" i="14"/>
  <c r="DO263" i="14"/>
  <c r="AU263" i="14"/>
  <c r="BP263" i="14"/>
  <c r="DW263" i="14"/>
  <c r="DS263" i="14"/>
  <c r="BC263" i="14"/>
  <c r="AY263" i="14"/>
  <c r="CG263" i="14"/>
  <c r="DB263" i="14"/>
  <c r="EF263" i="14"/>
  <c r="CX263" i="14"/>
  <c r="Z263" i="14"/>
  <c r="V263" i="14"/>
  <c r="CC263" i="14"/>
  <c r="EJ263" i="14"/>
  <c r="BL263" i="14"/>
  <c r="EL131" i="14"/>
  <c r="BZ131" i="14"/>
  <c r="N131" i="14"/>
  <c r="CG131" i="14"/>
  <c r="U131" i="14"/>
  <c r="CF131" i="14"/>
  <c r="T131" i="14"/>
  <c r="CE131" i="14"/>
  <c r="S131" i="14"/>
  <c r="CD131" i="14"/>
  <c r="ED131" i="14"/>
  <c r="BR131" i="14"/>
  <c r="EK131" i="14"/>
  <c r="BY131" i="14"/>
  <c r="EJ131" i="14"/>
  <c r="BX131" i="14"/>
  <c r="EI131" i="14"/>
  <c r="BW131" i="14"/>
  <c r="EH131" i="14"/>
  <c r="BV131" i="14"/>
  <c r="EG131" i="14"/>
  <c r="BU131" i="14"/>
  <c r="EF131" i="14"/>
  <c r="DV131" i="14"/>
  <c r="BJ131" i="14"/>
  <c r="EC131" i="14"/>
  <c r="BQ131" i="14"/>
  <c r="EB131" i="14"/>
  <c r="BP131" i="14"/>
  <c r="EA131" i="14"/>
  <c r="BO131" i="14"/>
  <c r="DZ131" i="14"/>
  <c r="BN131" i="14"/>
  <c r="DY131" i="14"/>
  <c r="BM131" i="14"/>
  <c r="DX131" i="14"/>
  <c r="BL131" i="14"/>
  <c r="EE131" i="14"/>
  <c r="BS131" i="14"/>
  <c r="DN131" i="14"/>
  <c r="BB131" i="14"/>
  <c r="DU131" i="14"/>
  <c r="BI131" i="14"/>
  <c r="DT131" i="14"/>
  <c r="BH131" i="14"/>
  <c r="DS131" i="14"/>
  <c r="BG131" i="14"/>
  <c r="DR131" i="14"/>
  <c r="BF131" i="14"/>
  <c r="DQ131" i="14"/>
  <c r="BE131" i="14"/>
  <c r="DP131" i="14"/>
  <c r="BD131" i="14"/>
  <c r="DW131" i="14"/>
  <c r="BK131" i="14"/>
  <c r="DF131" i="14"/>
  <c r="AT131" i="14"/>
  <c r="DM131" i="14"/>
  <c r="BA131" i="14"/>
  <c r="DL131" i="14"/>
  <c r="AZ131" i="14"/>
  <c r="DK131" i="14"/>
  <c r="AY131" i="14"/>
  <c r="DJ131" i="14"/>
  <c r="AX131" i="14"/>
  <c r="DI131" i="14"/>
  <c r="AW131" i="14"/>
  <c r="DH131" i="14"/>
  <c r="AV131" i="14"/>
  <c r="DO131" i="14"/>
  <c r="BC131" i="14"/>
  <c r="CX131" i="14"/>
  <c r="AL131" i="14"/>
  <c r="DE131" i="14"/>
  <c r="AS131" i="14"/>
  <c r="DD131" i="14"/>
  <c r="AR131" i="14"/>
  <c r="DC131" i="14"/>
  <c r="AQ131" i="14"/>
  <c r="DB131" i="14"/>
  <c r="AP131" i="14"/>
  <c r="DA131" i="14"/>
  <c r="AO131" i="14"/>
  <c r="CZ131" i="14"/>
  <c r="AN131" i="14"/>
  <c r="DG131" i="14"/>
  <c r="AU131" i="14"/>
  <c r="CP131" i="14"/>
  <c r="AD131" i="14"/>
  <c r="CW131" i="14"/>
  <c r="AK131" i="14"/>
  <c r="CV131" i="14"/>
  <c r="AJ131" i="14"/>
  <c r="CU131" i="14"/>
  <c r="AI131" i="14"/>
  <c r="CT131" i="14"/>
  <c r="AH131" i="14"/>
  <c r="CS131" i="14"/>
  <c r="AG131" i="14"/>
  <c r="CR131" i="14"/>
  <c r="AF131" i="14"/>
  <c r="CY131" i="14"/>
  <c r="AM131" i="14"/>
  <c r="CN131" i="14"/>
  <c r="CC131" i="14"/>
  <c r="EM131" i="14"/>
  <c r="AB131" i="14"/>
  <c r="Y131" i="14"/>
  <c r="CQ131" i="14"/>
  <c r="CM131" i="14"/>
  <c r="Q131" i="14"/>
  <c r="CI131" i="14"/>
  <c r="AA131" i="14"/>
  <c r="CJ131" i="14"/>
  <c r="CA131" i="14"/>
  <c r="CH131" i="14"/>
  <c r="CL131" i="14"/>
  <c r="CB131" i="14"/>
  <c r="AE131" i="14"/>
  <c r="AC131" i="14"/>
  <c r="CK131" i="14"/>
  <c r="P131" i="14"/>
  <c r="V131" i="14"/>
  <c r="CO131" i="14"/>
  <c r="Z131" i="14"/>
  <c r="R131" i="14"/>
  <c r="BT131" i="14"/>
  <c r="W131" i="14"/>
  <c r="X131" i="14"/>
  <c r="CD150" i="14"/>
  <c r="R150" i="14"/>
  <c r="CC150" i="14"/>
  <c r="Q150" i="14"/>
  <c r="CB150" i="14"/>
  <c r="P150" i="14"/>
  <c r="CI150" i="14"/>
  <c r="W150" i="14"/>
  <c r="EH150" i="14"/>
  <c r="BV150" i="14"/>
  <c r="EG150" i="14"/>
  <c r="BU150" i="14"/>
  <c r="EF150" i="14"/>
  <c r="BT150" i="14"/>
  <c r="EM150" i="14"/>
  <c r="CA150" i="14"/>
  <c r="EL150" i="14"/>
  <c r="BZ150" i="14"/>
  <c r="N150" i="14"/>
  <c r="CG150" i="14"/>
  <c r="U150" i="14"/>
  <c r="CF150" i="14"/>
  <c r="T150" i="14"/>
  <c r="CE150" i="14"/>
  <c r="S150" i="14"/>
  <c r="DZ150" i="14"/>
  <c r="BN150" i="14"/>
  <c r="DY150" i="14"/>
  <c r="BM150" i="14"/>
  <c r="DX150" i="14"/>
  <c r="BL150" i="14"/>
  <c r="EE150" i="14"/>
  <c r="BS150" i="14"/>
  <c r="ED150" i="14"/>
  <c r="BR150" i="14"/>
  <c r="EK150" i="14"/>
  <c r="BY150" i="14"/>
  <c r="EJ150" i="14"/>
  <c r="BX150" i="14"/>
  <c r="EI150" i="14"/>
  <c r="BW150" i="14"/>
  <c r="DR150" i="14"/>
  <c r="BF150" i="14"/>
  <c r="DQ150" i="14"/>
  <c r="BE150" i="14"/>
  <c r="DP150" i="14"/>
  <c r="BD150" i="14"/>
  <c r="DW150" i="14"/>
  <c r="BK150" i="14"/>
  <c r="DV150" i="14"/>
  <c r="BJ150" i="14"/>
  <c r="EC150" i="14"/>
  <c r="BQ150" i="14"/>
  <c r="EB150" i="14"/>
  <c r="BP150" i="14"/>
  <c r="EA150" i="14"/>
  <c r="BO150" i="14"/>
  <c r="DJ150" i="14"/>
  <c r="AX150" i="14"/>
  <c r="DI150" i="14"/>
  <c r="AW150" i="14"/>
  <c r="DH150" i="14"/>
  <c r="AV150" i="14"/>
  <c r="DO150" i="14"/>
  <c r="BC150" i="14"/>
  <c r="DN150" i="14"/>
  <c r="BB150" i="14"/>
  <c r="DU150" i="14"/>
  <c r="BI150" i="14"/>
  <c r="DT150" i="14"/>
  <c r="BH150" i="14"/>
  <c r="DS150" i="14"/>
  <c r="BG150" i="14"/>
  <c r="DB150" i="14"/>
  <c r="AP150" i="14"/>
  <c r="DA150" i="14"/>
  <c r="AO150" i="14"/>
  <c r="CZ150" i="14"/>
  <c r="AN150" i="14"/>
  <c r="DG150" i="14"/>
  <c r="AU150" i="14"/>
  <c r="DF150" i="14"/>
  <c r="AT150" i="14"/>
  <c r="DM150" i="14"/>
  <c r="BA150" i="14"/>
  <c r="DL150" i="14"/>
  <c r="AZ150" i="14"/>
  <c r="DK150" i="14"/>
  <c r="AY150" i="14"/>
  <c r="CL150" i="14"/>
  <c r="Z150" i="14"/>
  <c r="CK150" i="14"/>
  <c r="Y150" i="14"/>
  <c r="CJ150" i="14"/>
  <c r="X150" i="14"/>
  <c r="CQ150" i="14"/>
  <c r="AE150" i="14"/>
  <c r="CP150" i="14"/>
  <c r="AD150" i="14"/>
  <c r="CW150" i="14"/>
  <c r="AK150" i="14"/>
  <c r="CV150" i="14"/>
  <c r="AJ150" i="14"/>
  <c r="CU150" i="14"/>
  <c r="AI150" i="14"/>
  <c r="CY150" i="14"/>
  <c r="AS150" i="14"/>
  <c r="AQ150" i="14"/>
  <c r="AM150" i="14"/>
  <c r="AC150" i="14"/>
  <c r="AA150" i="14"/>
  <c r="CT150" i="14"/>
  <c r="CX150" i="14"/>
  <c r="DD150" i="14"/>
  <c r="AH150" i="14"/>
  <c r="CH150" i="14"/>
  <c r="CN150" i="14"/>
  <c r="CS150" i="14"/>
  <c r="AL150" i="14"/>
  <c r="AR150" i="14"/>
  <c r="AG150" i="14"/>
  <c r="V150" i="14"/>
  <c r="AB150" i="14"/>
  <c r="CR150" i="14"/>
  <c r="DE150" i="14"/>
  <c r="DC150" i="14"/>
  <c r="CM150" i="14"/>
  <c r="CO150" i="14"/>
  <c r="AF150" i="14"/>
  <c r="DG272" i="14"/>
  <c r="AU272" i="14"/>
  <c r="DF272" i="14"/>
  <c r="AT272" i="14"/>
  <c r="DM272" i="14"/>
  <c r="BA272" i="14"/>
  <c r="DK272" i="14"/>
  <c r="AY272" i="14"/>
  <c r="DJ272" i="14"/>
  <c r="AX272" i="14"/>
  <c r="BM272" i="14"/>
  <c r="T272" i="14"/>
  <c r="CV272" i="14"/>
  <c r="BX272" i="14"/>
  <c r="AF272" i="14"/>
  <c r="DH272" i="14"/>
  <c r="CY272" i="14"/>
  <c r="AM272" i="14"/>
  <c r="CX272" i="14"/>
  <c r="AL272" i="14"/>
  <c r="DE272" i="14"/>
  <c r="AS272" i="14"/>
  <c r="DC272" i="14"/>
  <c r="AQ272" i="14"/>
  <c r="DB272" i="14"/>
  <c r="AP272" i="14"/>
  <c r="AR272" i="14"/>
  <c r="DT272" i="14"/>
  <c r="CB272" i="14"/>
  <c r="BD272" i="14"/>
  <c r="EF272" i="14"/>
  <c r="CK272" i="14"/>
  <c r="CQ272" i="14"/>
  <c r="AE272" i="14"/>
  <c r="CP272" i="14"/>
  <c r="AD272" i="14"/>
  <c r="CW272" i="14"/>
  <c r="AK272" i="14"/>
  <c r="CU272" i="14"/>
  <c r="AI272" i="14"/>
  <c r="CT272" i="14"/>
  <c r="AH272" i="14"/>
  <c r="X272" i="14"/>
  <c r="CZ272" i="14"/>
  <c r="BE272" i="14"/>
  <c r="AG272" i="14"/>
  <c r="DI272" i="14"/>
  <c r="CI272" i="14"/>
  <c r="W272" i="14"/>
  <c r="CH272" i="14"/>
  <c r="V272" i="14"/>
  <c r="CO272" i="14"/>
  <c r="AC272" i="14"/>
  <c r="CM272" i="14"/>
  <c r="AA272" i="14"/>
  <c r="CL272" i="14"/>
  <c r="Z272" i="14"/>
  <c r="DX272" i="14"/>
  <c r="CC272" i="14"/>
  <c r="AJ272" i="14"/>
  <c r="EG272" i="14"/>
  <c r="CN272" i="14"/>
  <c r="AV272" i="14"/>
  <c r="EE272" i="14"/>
  <c r="BS272" i="14"/>
  <c r="ED272" i="14"/>
  <c r="BR272" i="14"/>
  <c r="EK272" i="14"/>
  <c r="BY272" i="14"/>
  <c r="EI272" i="14"/>
  <c r="BW272" i="14"/>
  <c r="EH272" i="14"/>
  <c r="BV272" i="14"/>
  <c r="DY272" i="14"/>
  <c r="CF272" i="14"/>
  <c r="AN272" i="14"/>
  <c r="EJ272" i="14"/>
  <c r="CR272" i="14"/>
  <c r="AW272" i="14"/>
  <c r="EL272" i="14"/>
  <c r="DU272" i="14"/>
  <c r="BO272" i="14"/>
  <c r="R272" i="14"/>
  <c r="DQ272" i="14"/>
  <c r="AB272" i="14"/>
  <c r="DV272" i="14"/>
  <c r="CG272" i="14"/>
  <c r="BG272" i="14"/>
  <c r="DD272" i="14"/>
  <c r="P272" i="14"/>
  <c r="EB272" i="14"/>
  <c r="EM272" i="14"/>
  <c r="DN272" i="14"/>
  <c r="BQ272" i="14"/>
  <c r="S272" i="14"/>
  <c r="CJ272" i="14"/>
  <c r="DP272" i="14"/>
  <c r="BP272" i="14"/>
  <c r="DW272" i="14"/>
  <c r="BZ272" i="14"/>
  <c r="BI272" i="14"/>
  <c r="DZ272" i="14"/>
  <c r="DA272" i="14"/>
  <c r="CS272" i="14"/>
  <c r="Y272" i="14"/>
  <c r="DO272" i="14"/>
  <c r="BJ272" i="14"/>
  <c r="U272" i="14"/>
  <c r="DR272" i="14"/>
  <c r="BL272" i="14"/>
  <c r="DL272" i="14"/>
  <c r="CA272" i="14"/>
  <c r="BB272" i="14"/>
  <c r="EA272" i="14"/>
  <c r="CD272" i="14"/>
  <c r="AO272" i="14"/>
  <c r="BU272" i="14"/>
  <c r="BC272" i="14"/>
  <c r="EC272" i="14"/>
  <c r="CE272" i="14"/>
  <c r="BF272" i="14"/>
  <c r="Q272" i="14"/>
  <c r="BT272" i="14"/>
  <c r="BK272" i="14"/>
  <c r="N272" i="14"/>
  <c r="DS272" i="14"/>
  <c r="BN272" i="14"/>
  <c r="BH272" i="14"/>
  <c r="AZ272" i="14"/>
  <c r="EE284" i="14"/>
  <c r="BS284" i="14"/>
  <c r="ED284" i="14"/>
  <c r="BR284" i="14"/>
  <c r="EK284" i="14"/>
  <c r="BY284" i="14"/>
  <c r="EJ284" i="14"/>
  <c r="BX284" i="14"/>
  <c r="EI284" i="14"/>
  <c r="BW284" i="14"/>
  <c r="EH284" i="14"/>
  <c r="BV284" i="14"/>
  <c r="EF284" i="14"/>
  <c r="BT284" i="14"/>
  <c r="DA284" i="14"/>
  <c r="EG284" i="14"/>
  <c r="DW284" i="14"/>
  <c r="BK284" i="14"/>
  <c r="DV284" i="14"/>
  <c r="BJ284" i="14"/>
  <c r="EC284" i="14"/>
  <c r="BQ284" i="14"/>
  <c r="EB284" i="14"/>
  <c r="BP284" i="14"/>
  <c r="EA284" i="14"/>
  <c r="BO284" i="14"/>
  <c r="DZ284" i="14"/>
  <c r="BN284" i="14"/>
  <c r="DX284" i="14"/>
  <c r="BL284" i="14"/>
  <c r="AO284" i="14"/>
  <c r="BU284" i="14"/>
  <c r="DO284" i="14"/>
  <c r="BC284" i="14"/>
  <c r="DN284" i="14"/>
  <c r="BB284" i="14"/>
  <c r="DU284" i="14"/>
  <c r="BI284" i="14"/>
  <c r="DT284" i="14"/>
  <c r="BH284" i="14"/>
  <c r="DS284" i="14"/>
  <c r="BG284" i="14"/>
  <c r="DR284" i="14"/>
  <c r="BF284" i="14"/>
  <c r="DP284" i="14"/>
  <c r="BD284" i="14"/>
  <c r="CS284" i="14"/>
  <c r="DY284" i="14"/>
  <c r="DG284" i="14"/>
  <c r="AU284" i="14"/>
  <c r="DF284" i="14"/>
  <c r="AT284" i="14"/>
  <c r="DM284" i="14"/>
  <c r="BA284" i="14"/>
  <c r="DL284" i="14"/>
  <c r="AZ284" i="14"/>
  <c r="DK284" i="14"/>
  <c r="AY284" i="14"/>
  <c r="DJ284" i="14"/>
  <c r="AX284" i="14"/>
  <c r="DH284" i="14"/>
  <c r="AV284" i="14"/>
  <c r="AG284" i="14"/>
  <c r="BM284" i="14"/>
  <c r="CY284" i="14"/>
  <c r="AM284" i="14"/>
  <c r="CX284" i="14"/>
  <c r="AL284" i="14"/>
  <c r="DE284" i="14"/>
  <c r="AS284" i="14"/>
  <c r="DD284" i="14"/>
  <c r="AR284" i="14"/>
  <c r="DC284" i="14"/>
  <c r="AQ284" i="14"/>
  <c r="DB284" i="14"/>
  <c r="AP284" i="14"/>
  <c r="CZ284" i="14"/>
  <c r="AN284" i="14"/>
  <c r="CK284" i="14"/>
  <c r="DQ284" i="14"/>
  <c r="CQ284" i="14"/>
  <c r="AE284" i="14"/>
  <c r="CP284" i="14"/>
  <c r="AD284" i="14"/>
  <c r="CW284" i="14"/>
  <c r="AK284" i="14"/>
  <c r="CV284" i="14"/>
  <c r="AJ284" i="14"/>
  <c r="CU284" i="14"/>
  <c r="AI284" i="14"/>
  <c r="CT284" i="14"/>
  <c r="AH284" i="14"/>
  <c r="CR284" i="14"/>
  <c r="AF284" i="14"/>
  <c r="Y284" i="14"/>
  <c r="BE284" i="14"/>
  <c r="EM284" i="14"/>
  <c r="CA284" i="14"/>
  <c r="EL284" i="14"/>
  <c r="BZ284" i="14"/>
  <c r="N284" i="14"/>
  <c r="CG284" i="14"/>
  <c r="U284" i="14"/>
  <c r="CF284" i="14"/>
  <c r="T284" i="14"/>
  <c r="CE284" i="14"/>
  <c r="S284" i="14"/>
  <c r="CD284" i="14"/>
  <c r="R284" i="14"/>
  <c r="CB284" i="14"/>
  <c r="P284" i="14"/>
  <c r="Q284" i="14"/>
  <c r="AW284" i="14"/>
  <c r="AC284" i="14"/>
  <c r="X284" i="14"/>
  <c r="CN284" i="14"/>
  <c r="CC284" i="14"/>
  <c r="V284" i="14"/>
  <c r="AB284" i="14"/>
  <c r="DI284" i="14"/>
  <c r="CI284" i="14"/>
  <c r="CM284" i="14"/>
  <c r="W284" i="14"/>
  <c r="AA284" i="14"/>
  <c r="CH284" i="14"/>
  <c r="CL284" i="14"/>
  <c r="Z284" i="14"/>
  <c r="CO284" i="14"/>
  <c r="CJ284" i="14"/>
  <c r="CK232" i="14"/>
  <c r="DW232" i="14"/>
  <c r="EK232" i="14"/>
  <c r="EJ232" i="14"/>
  <c r="BX232" i="14"/>
  <c r="BQ232" i="14"/>
  <c r="DF232" i="14"/>
  <c r="AA232" i="14"/>
  <c r="AX232" i="14"/>
  <c r="BW232" i="14"/>
  <c r="DV232" i="14"/>
  <c r="AF232" i="14"/>
  <c r="BC232" i="14"/>
  <c r="BT232" i="14"/>
  <c r="DK232" i="14"/>
  <c r="AC232" i="14"/>
  <c r="EH232" i="14"/>
  <c r="CC232" i="14"/>
  <c r="DO232" i="14"/>
  <c r="EC232" i="14"/>
  <c r="EB232" i="14"/>
  <c r="BP232" i="14"/>
  <c r="BH232" i="14"/>
  <c r="CP232" i="14"/>
  <c r="S232" i="14"/>
  <c r="AP232" i="14"/>
  <c r="BM232" i="14"/>
  <c r="CZ232" i="14"/>
  <c r="X232" i="14"/>
  <c r="AU232" i="14"/>
  <c r="BJ232" i="14"/>
  <c r="CT232" i="14"/>
  <c r="U232" i="14"/>
  <c r="EG232" i="14"/>
  <c r="EF232" i="14"/>
  <c r="DG232" i="14"/>
  <c r="DU232" i="14"/>
  <c r="DT232" i="14"/>
  <c r="EI232" i="14"/>
  <c r="AZ232" i="14"/>
  <c r="BZ232" i="14"/>
  <c r="ED232" i="14"/>
  <c r="AH232" i="14"/>
  <c r="BE232" i="14"/>
  <c r="CJ232" i="14"/>
  <c r="P232" i="14"/>
  <c r="AM232" i="14"/>
  <c r="BB232" i="14"/>
  <c r="CD232" i="14"/>
  <c r="DY232" i="14"/>
  <c r="DX232" i="14"/>
  <c r="CY232" i="14"/>
  <c r="DM232" i="14"/>
  <c r="DL232" i="14"/>
  <c r="EA232" i="14"/>
  <c r="AR232" i="14"/>
  <c r="BO232" i="14"/>
  <c r="DC232" i="14"/>
  <c r="Z232" i="14"/>
  <c r="AW232" i="14"/>
  <c r="BV232" i="14"/>
  <c r="DR232" i="14"/>
  <c r="AE232" i="14"/>
  <c r="AT232" i="14"/>
  <c r="BR232" i="14"/>
  <c r="DQ232" i="14"/>
  <c r="DP232" i="14"/>
  <c r="CQ232" i="14"/>
  <c r="DE232" i="14"/>
  <c r="DD232" i="14"/>
  <c r="DS232" i="14"/>
  <c r="AJ232" i="14"/>
  <c r="BG232" i="14"/>
  <c r="CM232" i="14"/>
  <c r="R232" i="14"/>
  <c r="AO232" i="14"/>
  <c r="BL232" i="14"/>
  <c r="CX232" i="14"/>
  <c r="W232" i="14"/>
  <c r="AL232" i="14"/>
  <c r="BI232" i="14"/>
  <c r="CS232" i="14"/>
  <c r="EE232" i="14"/>
  <c r="BS232" i="14"/>
  <c r="CG232" i="14"/>
  <c r="CF232" i="14"/>
  <c r="CB232" i="14"/>
  <c r="EL232" i="14"/>
  <c r="AI232" i="14"/>
  <c r="BF232" i="14"/>
  <c r="CL232" i="14"/>
  <c r="Q232" i="14"/>
  <c r="AN232" i="14"/>
  <c r="BK232" i="14"/>
  <c r="CE232" i="14"/>
  <c r="N232" i="14"/>
  <c r="AK232" i="14"/>
  <c r="EM232" i="14"/>
  <c r="CR232" i="14"/>
  <c r="DB232" i="14"/>
  <c r="CU232" i="14"/>
  <c r="CI232" i="14"/>
  <c r="AB232" i="14"/>
  <c r="AG232" i="14"/>
  <c r="AD232" i="14"/>
  <c r="CA232" i="14"/>
  <c r="T232" i="14"/>
  <c r="Y232" i="14"/>
  <c r="V232" i="14"/>
  <c r="CW232" i="14"/>
  <c r="AY232" i="14"/>
  <c r="BD232" i="14"/>
  <c r="BA232" i="14"/>
  <c r="CO232" i="14"/>
  <c r="AQ232" i="14"/>
  <c r="AV232" i="14"/>
  <c r="AS232" i="14"/>
  <c r="DI232" i="14"/>
  <c r="CV232" i="14"/>
  <c r="BY232" i="14"/>
  <c r="CH232" i="14"/>
  <c r="DA232" i="14"/>
  <c r="DH232" i="14"/>
  <c r="CN232" i="14"/>
  <c r="DJ232" i="14"/>
  <c r="BN232" i="14"/>
  <c r="DZ232" i="14"/>
  <c r="DN232" i="14"/>
  <c r="BU232" i="14"/>
  <c r="DW276" i="14"/>
  <c r="BK276" i="14"/>
  <c r="DV276" i="14"/>
  <c r="BJ276" i="14"/>
  <c r="EC276" i="14"/>
  <c r="BQ276" i="14"/>
  <c r="EB276" i="14"/>
  <c r="BP276" i="14"/>
  <c r="EA276" i="14"/>
  <c r="BO276" i="14"/>
  <c r="DZ276" i="14"/>
  <c r="BN276" i="14"/>
  <c r="CZ276" i="14"/>
  <c r="CR276" i="14"/>
  <c r="CJ276" i="14"/>
  <c r="CB276" i="14"/>
  <c r="DO276" i="14"/>
  <c r="BC276" i="14"/>
  <c r="DN276" i="14"/>
  <c r="BB276" i="14"/>
  <c r="DU276" i="14"/>
  <c r="BI276" i="14"/>
  <c r="DT276" i="14"/>
  <c r="BH276" i="14"/>
  <c r="DS276" i="14"/>
  <c r="BG276" i="14"/>
  <c r="DR276" i="14"/>
  <c r="BF276" i="14"/>
  <c r="BT276" i="14"/>
  <c r="BL276" i="14"/>
  <c r="BD276" i="14"/>
  <c r="AV276" i="14"/>
  <c r="DG276" i="14"/>
  <c r="AU276" i="14"/>
  <c r="DF276" i="14"/>
  <c r="AT276" i="14"/>
  <c r="DM276" i="14"/>
  <c r="BA276" i="14"/>
  <c r="DL276" i="14"/>
  <c r="AZ276" i="14"/>
  <c r="DK276" i="14"/>
  <c r="AY276" i="14"/>
  <c r="DJ276" i="14"/>
  <c r="AX276" i="14"/>
  <c r="AN276" i="14"/>
  <c r="AF276" i="14"/>
  <c r="X276" i="14"/>
  <c r="P276" i="14"/>
  <c r="CQ276" i="14"/>
  <c r="AE276" i="14"/>
  <c r="CP276" i="14"/>
  <c r="AD276" i="14"/>
  <c r="CW276" i="14"/>
  <c r="AK276" i="14"/>
  <c r="CV276" i="14"/>
  <c r="AJ276" i="14"/>
  <c r="CU276" i="14"/>
  <c r="AI276" i="14"/>
  <c r="CT276" i="14"/>
  <c r="AH276" i="14"/>
  <c r="CS276" i="14"/>
  <c r="CK276" i="14"/>
  <c r="CC276" i="14"/>
  <c r="DA276" i="14"/>
  <c r="CI276" i="14"/>
  <c r="W276" i="14"/>
  <c r="CH276" i="14"/>
  <c r="V276" i="14"/>
  <c r="CO276" i="14"/>
  <c r="AC276" i="14"/>
  <c r="CN276" i="14"/>
  <c r="AB276" i="14"/>
  <c r="CM276" i="14"/>
  <c r="AA276" i="14"/>
  <c r="CL276" i="14"/>
  <c r="Z276" i="14"/>
  <c r="BM276" i="14"/>
  <c r="BE276" i="14"/>
  <c r="AW276" i="14"/>
  <c r="BU276" i="14"/>
  <c r="ED276" i="14"/>
  <c r="CG276" i="14"/>
  <c r="AR276" i="14"/>
  <c r="EH276" i="14"/>
  <c r="AG276" i="14"/>
  <c r="EG276" i="14"/>
  <c r="EM276" i="14"/>
  <c r="CX276" i="14"/>
  <c r="BY276" i="14"/>
  <c r="T276" i="14"/>
  <c r="DB276" i="14"/>
  <c r="DX276" i="14"/>
  <c r="AO276" i="14"/>
  <c r="EE276" i="14"/>
  <c r="BZ276" i="14"/>
  <c r="AS276" i="14"/>
  <c r="EI276" i="14"/>
  <c r="CD276" i="14"/>
  <c r="DQ276" i="14"/>
  <c r="CY276" i="14"/>
  <c r="BR276" i="14"/>
  <c r="U276" i="14"/>
  <c r="DC276" i="14"/>
  <c r="BV276" i="14"/>
  <c r="Y276" i="14"/>
  <c r="CA276" i="14"/>
  <c r="AL276" i="14"/>
  <c r="EJ276" i="14"/>
  <c r="CE276" i="14"/>
  <c r="AP276" i="14"/>
  <c r="DP276" i="14"/>
  <c r="BS276" i="14"/>
  <c r="N276" i="14"/>
  <c r="DD276" i="14"/>
  <c r="BW276" i="14"/>
  <c r="R276" i="14"/>
  <c r="DI276" i="14"/>
  <c r="EL276" i="14"/>
  <c r="DE276" i="14"/>
  <c r="BX276" i="14"/>
  <c r="S276" i="14"/>
  <c r="DY276" i="14"/>
  <c r="DH276" i="14"/>
  <c r="Q276" i="14"/>
  <c r="AM276" i="14"/>
  <c r="EK276" i="14"/>
  <c r="CF276" i="14"/>
  <c r="AQ276" i="14"/>
  <c r="EF276" i="14"/>
  <c r="CZ231" i="14"/>
  <c r="AN231" i="14"/>
  <c r="DG231" i="14"/>
  <c r="AU231" i="14"/>
  <c r="DF231" i="14"/>
  <c r="AT231" i="14"/>
  <c r="DM231" i="14"/>
  <c r="BA231" i="14"/>
  <c r="CJ231" i="14"/>
  <c r="X231" i="14"/>
  <c r="CQ231" i="14"/>
  <c r="AE231" i="14"/>
  <c r="CP231" i="14"/>
  <c r="AD231" i="14"/>
  <c r="CW231" i="14"/>
  <c r="AK231" i="14"/>
  <c r="CB231" i="14"/>
  <c r="P231" i="14"/>
  <c r="CI231" i="14"/>
  <c r="W231" i="14"/>
  <c r="CH231" i="14"/>
  <c r="V231" i="14"/>
  <c r="CO231" i="14"/>
  <c r="AC231" i="14"/>
  <c r="CN231" i="14"/>
  <c r="EF231" i="14"/>
  <c r="BT231" i="14"/>
  <c r="EM231" i="14"/>
  <c r="CA231" i="14"/>
  <c r="EL231" i="14"/>
  <c r="BZ231" i="14"/>
  <c r="N231" i="14"/>
  <c r="CG231" i="14"/>
  <c r="U231" i="14"/>
  <c r="CF231" i="14"/>
  <c r="T231" i="14"/>
  <c r="CE231" i="14"/>
  <c r="S231" i="14"/>
  <c r="CD231" i="14"/>
  <c r="R231" i="14"/>
  <c r="CC231" i="14"/>
  <c r="Q231" i="14"/>
  <c r="AF231" i="14"/>
  <c r="AM231" i="14"/>
  <c r="AL231" i="14"/>
  <c r="AS231" i="14"/>
  <c r="BP231" i="14"/>
  <c r="DS231" i="14"/>
  <c r="AY231" i="14"/>
  <c r="DB231" i="14"/>
  <c r="AH231" i="14"/>
  <c r="CK231" i="14"/>
  <c r="DX231" i="14"/>
  <c r="EE231" i="14"/>
  <c r="ED231" i="14"/>
  <c r="EK231" i="14"/>
  <c r="EJ231" i="14"/>
  <c r="BH231" i="14"/>
  <c r="DK231" i="14"/>
  <c r="AQ231" i="14"/>
  <c r="CT231" i="14"/>
  <c r="Z231" i="14"/>
  <c r="BU231" i="14"/>
  <c r="DP231" i="14"/>
  <c r="DW231" i="14"/>
  <c r="DV231" i="14"/>
  <c r="EC231" i="14"/>
  <c r="EB231" i="14"/>
  <c r="AZ231" i="14"/>
  <c r="DC231" i="14"/>
  <c r="AI231" i="14"/>
  <c r="CL231" i="14"/>
  <c r="EG231" i="14"/>
  <c r="BM231" i="14"/>
  <c r="DH231" i="14"/>
  <c r="DO231" i="14"/>
  <c r="DN231" i="14"/>
  <c r="DU231" i="14"/>
  <c r="DT231" i="14"/>
  <c r="AR231" i="14"/>
  <c r="CU231" i="14"/>
  <c r="AA231" i="14"/>
  <c r="BV231" i="14"/>
  <c r="DY231" i="14"/>
  <c r="BE231" i="14"/>
  <c r="CR231" i="14"/>
  <c r="CY231" i="14"/>
  <c r="CX231" i="14"/>
  <c r="DE231" i="14"/>
  <c r="DL231" i="14"/>
  <c r="AJ231" i="14"/>
  <c r="CM231" i="14"/>
  <c r="EH231" i="14"/>
  <c r="BN231" i="14"/>
  <c r="DQ231" i="14"/>
  <c r="AW231" i="14"/>
  <c r="BL231" i="14"/>
  <c r="BS231" i="14"/>
  <c r="BR231" i="14"/>
  <c r="BY231" i="14"/>
  <c r="DD231" i="14"/>
  <c r="AB231" i="14"/>
  <c r="BW231" i="14"/>
  <c r="DZ231" i="14"/>
  <c r="BF231" i="14"/>
  <c r="DI231" i="14"/>
  <c r="AO231" i="14"/>
  <c r="AV231" i="14"/>
  <c r="BC231" i="14"/>
  <c r="BB231" i="14"/>
  <c r="BI231" i="14"/>
  <c r="BX231" i="14"/>
  <c r="EA231" i="14"/>
  <c r="BG231" i="14"/>
  <c r="DJ231" i="14"/>
  <c r="AP231" i="14"/>
  <c r="CS231" i="14"/>
  <c r="Y231" i="14"/>
  <c r="EI231" i="14"/>
  <c r="BO231" i="14"/>
  <c r="BQ231" i="14"/>
  <c r="DR231" i="14"/>
  <c r="BD231" i="14"/>
  <c r="AX231" i="14"/>
  <c r="BK231" i="14"/>
  <c r="DA231" i="14"/>
  <c r="BJ231" i="14"/>
  <c r="AG231" i="14"/>
  <c r="CV231" i="14"/>
  <c r="DW268" i="14"/>
  <c r="BK268" i="14"/>
  <c r="DV268" i="14"/>
  <c r="BJ268" i="14"/>
  <c r="EC268" i="14"/>
  <c r="BQ268" i="14"/>
  <c r="EA268" i="14"/>
  <c r="BO268" i="14"/>
  <c r="DZ268" i="14"/>
  <c r="BN268" i="14"/>
  <c r="CZ268" i="14"/>
  <c r="BE268" i="14"/>
  <c r="AG268" i="14"/>
  <c r="DI268" i="14"/>
  <c r="BP268" i="14"/>
  <c r="X268" i="14"/>
  <c r="DO268" i="14"/>
  <c r="BC268" i="14"/>
  <c r="DN268" i="14"/>
  <c r="BB268" i="14"/>
  <c r="DU268" i="14"/>
  <c r="BI268" i="14"/>
  <c r="DS268" i="14"/>
  <c r="BG268" i="14"/>
  <c r="DR268" i="14"/>
  <c r="BF268" i="14"/>
  <c r="CC268" i="14"/>
  <c r="AJ268" i="14"/>
  <c r="EG268" i="14"/>
  <c r="CN268" i="14"/>
  <c r="AV268" i="14"/>
  <c r="DX268" i="14"/>
  <c r="DG268" i="14"/>
  <c r="AU268" i="14"/>
  <c r="DF268" i="14"/>
  <c r="AT268" i="14"/>
  <c r="DM268" i="14"/>
  <c r="BA268" i="14"/>
  <c r="DK268" i="14"/>
  <c r="AY268" i="14"/>
  <c r="DJ268" i="14"/>
  <c r="AX268" i="14"/>
  <c r="BH268" i="14"/>
  <c r="P268" i="14"/>
  <c r="DL268" i="14"/>
  <c r="BT268" i="14"/>
  <c r="Y268" i="14"/>
  <c r="DA268" i="14"/>
  <c r="CY268" i="14"/>
  <c r="AM268" i="14"/>
  <c r="CX268" i="14"/>
  <c r="AL268" i="14"/>
  <c r="DE268" i="14"/>
  <c r="AS268" i="14"/>
  <c r="DC268" i="14"/>
  <c r="AQ268" i="14"/>
  <c r="DB268" i="14"/>
  <c r="AP268" i="14"/>
  <c r="AN268" i="14"/>
  <c r="EJ268" i="14"/>
  <c r="CR268" i="14"/>
  <c r="AW268" i="14"/>
  <c r="DY268" i="14"/>
  <c r="CF268" i="14"/>
  <c r="CQ268" i="14"/>
  <c r="AE268" i="14"/>
  <c r="CP268" i="14"/>
  <c r="AD268" i="14"/>
  <c r="CW268" i="14"/>
  <c r="AK268" i="14"/>
  <c r="CU268" i="14"/>
  <c r="AI268" i="14"/>
  <c r="CT268" i="14"/>
  <c r="AH268" i="14"/>
  <c r="Q268" i="14"/>
  <c r="DP268" i="14"/>
  <c r="BU268" i="14"/>
  <c r="AB268" i="14"/>
  <c r="DD268" i="14"/>
  <c r="BL268" i="14"/>
  <c r="CI268" i="14"/>
  <c r="W268" i="14"/>
  <c r="CH268" i="14"/>
  <c r="V268" i="14"/>
  <c r="CO268" i="14"/>
  <c r="AC268" i="14"/>
  <c r="CM268" i="14"/>
  <c r="AA268" i="14"/>
  <c r="CL268" i="14"/>
  <c r="Z268" i="14"/>
  <c r="DQ268" i="14"/>
  <c r="CS268" i="14"/>
  <c r="AZ268" i="14"/>
  <c r="EB268" i="14"/>
  <c r="CJ268" i="14"/>
  <c r="AO268" i="14"/>
  <c r="EE268" i="14"/>
  <c r="BS268" i="14"/>
  <c r="ED268" i="14"/>
  <c r="BR268" i="14"/>
  <c r="EK268" i="14"/>
  <c r="BY268" i="14"/>
  <c r="EI268" i="14"/>
  <c r="BW268" i="14"/>
  <c r="EH268" i="14"/>
  <c r="BV268" i="14"/>
  <c r="DT268" i="14"/>
  <c r="CB268" i="14"/>
  <c r="BD268" i="14"/>
  <c r="EF268" i="14"/>
  <c r="CK268" i="14"/>
  <c r="AR268" i="14"/>
  <c r="U268" i="14"/>
  <c r="DH268" i="14"/>
  <c r="CE268" i="14"/>
  <c r="BM268" i="14"/>
  <c r="N268" i="14"/>
  <c r="EM268" i="14"/>
  <c r="S268" i="14"/>
  <c r="T268" i="14"/>
  <c r="BX268" i="14"/>
  <c r="CA268" i="14"/>
  <c r="CD268" i="14"/>
  <c r="EL268" i="14"/>
  <c r="R268" i="14"/>
  <c r="BZ268" i="14"/>
  <c r="CV268" i="14"/>
  <c r="CG268" i="14"/>
  <c r="AF268" i="14"/>
  <c r="EF219" i="14"/>
  <c r="BT219" i="14"/>
  <c r="EM219" i="14"/>
  <c r="CA219" i="14"/>
  <c r="EL219" i="14"/>
  <c r="BZ219" i="14"/>
  <c r="N219" i="14"/>
  <c r="CG219" i="14"/>
  <c r="U219" i="14"/>
  <c r="CF219" i="14"/>
  <c r="T219" i="14"/>
  <c r="CE219" i="14"/>
  <c r="S219" i="14"/>
  <c r="CD219" i="14"/>
  <c r="R219" i="14"/>
  <c r="CC219" i="14"/>
  <c r="Q219" i="14"/>
  <c r="DX219" i="14"/>
  <c r="BL219" i="14"/>
  <c r="EE219" i="14"/>
  <c r="BS219" i="14"/>
  <c r="ED219" i="14"/>
  <c r="BR219" i="14"/>
  <c r="EK219" i="14"/>
  <c r="BY219" i="14"/>
  <c r="EJ219" i="14"/>
  <c r="BX219" i="14"/>
  <c r="EI219" i="14"/>
  <c r="BW219" i="14"/>
  <c r="EH219" i="14"/>
  <c r="BV219" i="14"/>
  <c r="EG219" i="14"/>
  <c r="BU219" i="14"/>
  <c r="DP219" i="14"/>
  <c r="BD219" i="14"/>
  <c r="DW219" i="14"/>
  <c r="BK219" i="14"/>
  <c r="DV219" i="14"/>
  <c r="BJ219" i="14"/>
  <c r="EC219" i="14"/>
  <c r="BQ219" i="14"/>
  <c r="EB219" i="14"/>
  <c r="BP219" i="14"/>
  <c r="EA219" i="14"/>
  <c r="BO219" i="14"/>
  <c r="DZ219" i="14"/>
  <c r="BN219" i="14"/>
  <c r="DY219" i="14"/>
  <c r="BM219" i="14"/>
  <c r="DH219" i="14"/>
  <c r="AV219" i="14"/>
  <c r="DO219" i="14"/>
  <c r="BC219" i="14"/>
  <c r="DN219" i="14"/>
  <c r="BB219" i="14"/>
  <c r="DU219" i="14"/>
  <c r="BI219" i="14"/>
  <c r="DT219" i="14"/>
  <c r="BH219" i="14"/>
  <c r="DS219" i="14"/>
  <c r="BG219" i="14"/>
  <c r="DR219" i="14"/>
  <c r="BF219" i="14"/>
  <c r="DQ219" i="14"/>
  <c r="BE219" i="14"/>
  <c r="CZ219" i="14"/>
  <c r="AN219" i="14"/>
  <c r="DG219" i="14"/>
  <c r="AU219" i="14"/>
  <c r="DF219" i="14"/>
  <c r="AT219" i="14"/>
  <c r="DM219" i="14"/>
  <c r="BA219" i="14"/>
  <c r="DL219" i="14"/>
  <c r="AZ219" i="14"/>
  <c r="DK219" i="14"/>
  <c r="AY219" i="14"/>
  <c r="DJ219" i="14"/>
  <c r="AX219" i="14"/>
  <c r="DI219" i="14"/>
  <c r="AW219" i="14"/>
  <c r="CR219" i="14"/>
  <c r="AF219" i="14"/>
  <c r="CY219" i="14"/>
  <c r="AM219" i="14"/>
  <c r="CX219" i="14"/>
  <c r="AL219" i="14"/>
  <c r="DE219" i="14"/>
  <c r="AS219" i="14"/>
  <c r="DD219" i="14"/>
  <c r="AR219" i="14"/>
  <c r="DC219" i="14"/>
  <c r="AQ219" i="14"/>
  <c r="DB219" i="14"/>
  <c r="AP219" i="14"/>
  <c r="DA219" i="14"/>
  <c r="AO219" i="14"/>
  <c r="CB219" i="14"/>
  <c r="P219" i="14"/>
  <c r="CI219" i="14"/>
  <c r="W219" i="14"/>
  <c r="CH219" i="14"/>
  <c r="V219" i="14"/>
  <c r="CO219" i="14"/>
  <c r="AC219" i="14"/>
  <c r="CN219" i="14"/>
  <c r="AB219" i="14"/>
  <c r="CM219" i="14"/>
  <c r="AA219" i="14"/>
  <c r="CL219" i="14"/>
  <c r="Z219" i="14"/>
  <c r="CK219" i="14"/>
  <c r="Y219" i="14"/>
  <c r="AD219" i="14"/>
  <c r="AH219" i="14"/>
  <c r="CW219" i="14"/>
  <c r="CS219" i="14"/>
  <c r="AK219" i="14"/>
  <c r="AG219" i="14"/>
  <c r="CJ219" i="14"/>
  <c r="CV219" i="14"/>
  <c r="CQ219" i="14"/>
  <c r="CU219" i="14"/>
  <c r="AE219" i="14"/>
  <c r="AI219" i="14"/>
  <c r="AJ219" i="14"/>
  <c r="CT219" i="14"/>
  <c r="CP219" i="14"/>
  <c r="X219" i="14"/>
  <c r="DL164" i="14"/>
  <c r="AZ164" i="14"/>
  <c r="DK164" i="14"/>
  <c r="AY164" i="14"/>
  <c r="DJ164" i="14"/>
  <c r="AX164" i="14"/>
  <c r="DI164" i="14"/>
  <c r="AW164" i="14"/>
  <c r="DH164" i="14"/>
  <c r="AV164" i="14"/>
  <c r="DO164" i="14"/>
  <c r="BC164" i="14"/>
  <c r="DN164" i="14"/>
  <c r="BB164" i="14"/>
  <c r="DU164" i="14"/>
  <c r="BI164" i="14"/>
  <c r="DD164" i="14"/>
  <c r="AR164" i="14"/>
  <c r="DC164" i="14"/>
  <c r="AQ164" i="14"/>
  <c r="DB164" i="14"/>
  <c r="AP164" i="14"/>
  <c r="DA164" i="14"/>
  <c r="AO164" i="14"/>
  <c r="CZ164" i="14"/>
  <c r="AN164" i="14"/>
  <c r="DG164" i="14"/>
  <c r="AU164" i="14"/>
  <c r="DF164" i="14"/>
  <c r="AT164" i="14"/>
  <c r="DM164" i="14"/>
  <c r="BA164" i="14"/>
  <c r="CV164" i="14"/>
  <c r="AJ164" i="14"/>
  <c r="CU164" i="14"/>
  <c r="AI164" i="14"/>
  <c r="CT164" i="14"/>
  <c r="AH164" i="14"/>
  <c r="CS164" i="14"/>
  <c r="AG164" i="14"/>
  <c r="CR164" i="14"/>
  <c r="AF164" i="14"/>
  <c r="CY164" i="14"/>
  <c r="AM164" i="14"/>
  <c r="CX164" i="14"/>
  <c r="AL164" i="14"/>
  <c r="DE164" i="14"/>
  <c r="AS164" i="14"/>
  <c r="CN164" i="14"/>
  <c r="AB164" i="14"/>
  <c r="CM164" i="14"/>
  <c r="AA164" i="14"/>
  <c r="CL164" i="14"/>
  <c r="Z164" i="14"/>
  <c r="CK164" i="14"/>
  <c r="Y164" i="14"/>
  <c r="CJ164" i="14"/>
  <c r="X164" i="14"/>
  <c r="CQ164" i="14"/>
  <c r="AE164" i="14"/>
  <c r="CP164" i="14"/>
  <c r="AD164" i="14"/>
  <c r="CW164" i="14"/>
  <c r="AK164" i="14"/>
  <c r="CF164" i="14"/>
  <c r="T164" i="14"/>
  <c r="CE164" i="14"/>
  <c r="S164" i="14"/>
  <c r="CD164" i="14"/>
  <c r="R164" i="14"/>
  <c r="CC164" i="14"/>
  <c r="Q164" i="14"/>
  <c r="CB164" i="14"/>
  <c r="P164" i="14"/>
  <c r="CI164" i="14"/>
  <c r="W164" i="14"/>
  <c r="CH164" i="14"/>
  <c r="V164" i="14"/>
  <c r="CO164" i="14"/>
  <c r="AC164" i="14"/>
  <c r="EJ164" i="14"/>
  <c r="BX164" i="14"/>
  <c r="EI164" i="14"/>
  <c r="BW164" i="14"/>
  <c r="EH164" i="14"/>
  <c r="BV164" i="14"/>
  <c r="EG164" i="14"/>
  <c r="BU164" i="14"/>
  <c r="EF164" i="14"/>
  <c r="BT164" i="14"/>
  <c r="EM164" i="14"/>
  <c r="CA164" i="14"/>
  <c r="EL164" i="14"/>
  <c r="BZ164" i="14"/>
  <c r="N164" i="14"/>
  <c r="CG164" i="14"/>
  <c r="U164" i="14"/>
  <c r="EB164" i="14"/>
  <c r="BP164" i="14"/>
  <c r="EA164" i="14"/>
  <c r="BO164" i="14"/>
  <c r="DZ164" i="14"/>
  <c r="BN164" i="14"/>
  <c r="DY164" i="14"/>
  <c r="BM164" i="14"/>
  <c r="DX164" i="14"/>
  <c r="BL164" i="14"/>
  <c r="EE164" i="14"/>
  <c r="BS164" i="14"/>
  <c r="ED164" i="14"/>
  <c r="BR164" i="14"/>
  <c r="EK164" i="14"/>
  <c r="BY164" i="14"/>
  <c r="DS164" i="14"/>
  <c r="DW164" i="14"/>
  <c r="BG164" i="14"/>
  <c r="BK164" i="14"/>
  <c r="DR164" i="14"/>
  <c r="DV164" i="14"/>
  <c r="BF164" i="14"/>
  <c r="BJ164" i="14"/>
  <c r="DQ164" i="14"/>
  <c r="EC164" i="14"/>
  <c r="BE164" i="14"/>
  <c r="BQ164" i="14"/>
  <c r="BH164" i="14"/>
  <c r="BD164" i="14"/>
  <c r="DT164" i="14"/>
  <c r="DP164" i="14"/>
  <c r="DR102" i="14"/>
  <c r="BF102" i="14"/>
  <c r="DQ102" i="14"/>
  <c r="BE102" i="14"/>
  <c r="DP102" i="14"/>
  <c r="BD102" i="14"/>
  <c r="DW102" i="14"/>
  <c r="BK102" i="14"/>
  <c r="DV102" i="14"/>
  <c r="BJ102" i="14"/>
  <c r="EC102" i="14"/>
  <c r="BQ102" i="14"/>
  <c r="EB102" i="14"/>
  <c r="BP102" i="14"/>
  <c r="EA102" i="14"/>
  <c r="BO102" i="14"/>
  <c r="DJ102" i="14"/>
  <c r="AX102" i="14"/>
  <c r="DI102" i="14"/>
  <c r="DB102" i="14"/>
  <c r="AP102" i="14"/>
  <c r="DA102" i="14"/>
  <c r="AO102" i="14"/>
  <c r="CZ102" i="14"/>
  <c r="AN102" i="14"/>
  <c r="DG102" i="14"/>
  <c r="AU102" i="14"/>
  <c r="DF102" i="14"/>
  <c r="AT102" i="14"/>
  <c r="DM102" i="14"/>
  <c r="BA102" i="14"/>
  <c r="DL102" i="14"/>
  <c r="AZ102" i="14"/>
  <c r="DK102" i="14"/>
  <c r="AY102" i="14"/>
  <c r="CT102" i="14"/>
  <c r="AH102" i="14"/>
  <c r="CS102" i="14"/>
  <c r="AG102" i="14"/>
  <c r="CR102" i="14"/>
  <c r="AF102" i="14"/>
  <c r="CY102" i="14"/>
  <c r="AM102" i="14"/>
  <c r="CX102" i="14"/>
  <c r="AL102" i="14"/>
  <c r="DE102" i="14"/>
  <c r="AS102" i="14"/>
  <c r="DD102" i="14"/>
  <c r="AR102" i="14"/>
  <c r="DC102" i="14"/>
  <c r="AQ102" i="14"/>
  <c r="CL102" i="14"/>
  <c r="Z102" i="14"/>
  <c r="CK102" i="14"/>
  <c r="Y102" i="14"/>
  <c r="CJ102" i="14"/>
  <c r="X102" i="14"/>
  <c r="CQ102" i="14"/>
  <c r="AE102" i="14"/>
  <c r="CP102" i="14"/>
  <c r="AD102" i="14"/>
  <c r="CW102" i="14"/>
  <c r="AK102" i="14"/>
  <c r="CV102" i="14"/>
  <c r="AJ102" i="14"/>
  <c r="CU102" i="14"/>
  <c r="AI102" i="14"/>
  <c r="CD102" i="14"/>
  <c r="R102" i="14"/>
  <c r="CC102" i="14"/>
  <c r="Q102" i="14"/>
  <c r="CB102" i="14"/>
  <c r="P102" i="14"/>
  <c r="CI102" i="14"/>
  <c r="W102" i="14"/>
  <c r="CH102" i="14"/>
  <c r="V102" i="14"/>
  <c r="CO102" i="14"/>
  <c r="AC102" i="14"/>
  <c r="CN102" i="14"/>
  <c r="AB102" i="14"/>
  <c r="CM102" i="14"/>
  <c r="AA102" i="14"/>
  <c r="DZ102" i="14"/>
  <c r="EF102" i="14"/>
  <c r="DO102" i="14"/>
  <c r="BR102" i="14"/>
  <c r="U102" i="14"/>
  <c r="DS102" i="14"/>
  <c r="BV102" i="14"/>
  <c r="DX102" i="14"/>
  <c r="CA102" i="14"/>
  <c r="BB102" i="14"/>
  <c r="EJ102" i="14"/>
  <c r="CE102" i="14"/>
  <c r="BN102" i="14"/>
  <c r="DH102" i="14"/>
  <c r="BS102" i="14"/>
  <c r="N102" i="14"/>
  <c r="DT102" i="14"/>
  <c r="BW102" i="14"/>
  <c r="EG102" i="14"/>
  <c r="BT102" i="14"/>
  <c r="BC102" i="14"/>
  <c r="EK102" i="14"/>
  <c r="CF102" i="14"/>
  <c r="BG102" i="14"/>
  <c r="DY102" i="14"/>
  <c r="BL102" i="14"/>
  <c r="EL102" i="14"/>
  <c r="DU102" i="14"/>
  <c r="BX102" i="14"/>
  <c r="S102" i="14"/>
  <c r="BU102" i="14"/>
  <c r="AV102" i="14"/>
  <c r="ED102" i="14"/>
  <c r="J221" i="14" s="1"/>
  <c r="CG102" i="14"/>
  <c r="BH102" i="14"/>
  <c r="BM102" i="14"/>
  <c r="EM102" i="14"/>
  <c r="DN102" i="14"/>
  <c r="BY102" i="14"/>
  <c r="T102" i="14"/>
  <c r="EE102" i="14"/>
  <c r="BZ102" i="14"/>
  <c r="BI102" i="14"/>
  <c r="EI102" i="14"/>
  <c r="AW102" i="14"/>
  <c r="EH102" i="14"/>
  <c r="EH110" i="14"/>
  <c r="BV110" i="14"/>
  <c r="EG110" i="14"/>
  <c r="BU110" i="14"/>
  <c r="EF110" i="14"/>
  <c r="BT110" i="14"/>
  <c r="EM110" i="14"/>
  <c r="CA110" i="14"/>
  <c r="EL110" i="14"/>
  <c r="BZ110" i="14"/>
  <c r="N110" i="14"/>
  <c r="CG110" i="14"/>
  <c r="U110" i="14"/>
  <c r="CF110" i="14"/>
  <c r="T110" i="14"/>
  <c r="CE110" i="14"/>
  <c r="S110" i="14"/>
  <c r="DZ110" i="14"/>
  <c r="BN110" i="14"/>
  <c r="DY110" i="14"/>
  <c r="BM110" i="14"/>
  <c r="DX110" i="14"/>
  <c r="BL110" i="14"/>
  <c r="EE110" i="14"/>
  <c r="BS110" i="14"/>
  <c r="ED110" i="14"/>
  <c r="BR110" i="14"/>
  <c r="EK110" i="14"/>
  <c r="BY110" i="14"/>
  <c r="EJ110" i="14"/>
  <c r="BX110" i="14"/>
  <c r="EI110" i="14"/>
  <c r="BW110" i="14"/>
  <c r="DR110" i="14"/>
  <c r="BF110" i="14"/>
  <c r="DQ110" i="14"/>
  <c r="BE110" i="14"/>
  <c r="DP110" i="14"/>
  <c r="BD110" i="14"/>
  <c r="DW110" i="14"/>
  <c r="BK110" i="14"/>
  <c r="DV110" i="14"/>
  <c r="BJ110" i="14"/>
  <c r="EC110" i="14"/>
  <c r="BQ110" i="14"/>
  <c r="EB110" i="14"/>
  <c r="BP110" i="14"/>
  <c r="EA110" i="14"/>
  <c r="BO110" i="14"/>
  <c r="DJ110" i="14"/>
  <c r="AX110" i="14"/>
  <c r="DI110" i="14"/>
  <c r="AW110" i="14"/>
  <c r="DH110" i="14"/>
  <c r="AV110" i="14"/>
  <c r="DO110" i="14"/>
  <c r="BC110" i="14"/>
  <c r="DN110" i="14"/>
  <c r="BB110" i="14"/>
  <c r="DU110" i="14"/>
  <c r="BI110" i="14"/>
  <c r="DT110" i="14"/>
  <c r="BH110" i="14"/>
  <c r="DS110" i="14"/>
  <c r="BG110" i="14"/>
  <c r="DB110" i="14"/>
  <c r="AP110" i="14"/>
  <c r="DA110" i="14"/>
  <c r="AO110" i="14"/>
  <c r="CZ110" i="14"/>
  <c r="AN110" i="14"/>
  <c r="DG110" i="14"/>
  <c r="AU110" i="14"/>
  <c r="DF110" i="14"/>
  <c r="AT110" i="14"/>
  <c r="DM110" i="14"/>
  <c r="BA110" i="14"/>
  <c r="DL110" i="14"/>
  <c r="AZ110" i="14"/>
  <c r="DK110" i="14"/>
  <c r="AY110" i="14"/>
  <c r="CT110" i="14"/>
  <c r="AH110" i="14"/>
  <c r="CS110" i="14"/>
  <c r="AG110" i="14"/>
  <c r="CR110" i="14"/>
  <c r="AF110" i="14"/>
  <c r="CY110" i="14"/>
  <c r="AM110" i="14"/>
  <c r="CX110" i="14"/>
  <c r="AL110" i="14"/>
  <c r="DE110" i="14"/>
  <c r="AS110" i="14"/>
  <c r="DD110" i="14"/>
  <c r="AR110" i="14"/>
  <c r="DC110" i="14"/>
  <c r="AQ110" i="14"/>
  <c r="CL110" i="14"/>
  <c r="Z110" i="14"/>
  <c r="CK110" i="14"/>
  <c r="Y110" i="14"/>
  <c r="CJ110" i="14"/>
  <c r="X110" i="14"/>
  <c r="CQ110" i="14"/>
  <c r="AE110" i="14"/>
  <c r="CP110" i="14"/>
  <c r="AD110" i="14"/>
  <c r="CW110" i="14"/>
  <c r="AK110" i="14"/>
  <c r="CV110" i="14"/>
  <c r="AJ110" i="14"/>
  <c r="CU110" i="14"/>
  <c r="AI110" i="14"/>
  <c r="Q110" i="14"/>
  <c r="AC110" i="14"/>
  <c r="CB110" i="14"/>
  <c r="CN110" i="14"/>
  <c r="P110" i="14"/>
  <c r="AB110" i="14"/>
  <c r="CI110" i="14"/>
  <c r="CM110" i="14"/>
  <c r="W110" i="14"/>
  <c r="AA110" i="14"/>
  <c r="CD110" i="14"/>
  <c r="CH110" i="14"/>
  <c r="CC110" i="14"/>
  <c r="CO110" i="14"/>
  <c r="R110" i="14"/>
  <c r="V110" i="14"/>
  <c r="CE285" i="14"/>
  <c r="S285" i="14"/>
  <c r="CD285" i="14"/>
  <c r="R285" i="14"/>
  <c r="CC285" i="14"/>
  <c r="Q285" i="14"/>
  <c r="CB285" i="14"/>
  <c r="P285" i="14"/>
  <c r="CI285" i="14"/>
  <c r="W285" i="14"/>
  <c r="CH285" i="14"/>
  <c r="V285" i="14"/>
  <c r="CN285" i="14"/>
  <c r="AB285" i="14"/>
  <c r="EK285" i="14"/>
  <c r="DE285" i="14"/>
  <c r="EI285" i="14"/>
  <c r="BW285" i="14"/>
  <c r="EH285" i="14"/>
  <c r="BV285" i="14"/>
  <c r="EG285" i="14"/>
  <c r="BU285" i="14"/>
  <c r="EF285" i="14"/>
  <c r="BT285" i="14"/>
  <c r="EM285" i="14"/>
  <c r="CA285" i="14"/>
  <c r="EL285" i="14"/>
  <c r="BZ285" i="14"/>
  <c r="N285" i="14"/>
  <c r="CF285" i="14"/>
  <c r="T285" i="14"/>
  <c r="BY285" i="14"/>
  <c r="AS285" i="14"/>
  <c r="EA285" i="14"/>
  <c r="BO285" i="14"/>
  <c r="DZ285" i="14"/>
  <c r="BN285" i="14"/>
  <c r="DY285" i="14"/>
  <c r="BM285" i="14"/>
  <c r="DX285" i="14"/>
  <c r="BL285" i="14"/>
  <c r="EE285" i="14"/>
  <c r="BS285" i="14"/>
  <c r="ED285" i="14"/>
  <c r="BR285" i="14"/>
  <c r="EJ285" i="14"/>
  <c r="BX285" i="14"/>
  <c r="CW285" i="14"/>
  <c r="EC285" i="14"/>
  <c r="DS285" i="14"/>
  <c r="BG285" i="14"/>
  <c r="DR285" i="14"/>
  <c r="BF285" i="14"/>
  <c r="DQ285" i="14"/>
  <c r="BE285" i="14"/>
  <c r="DP285" i="14"/>
  <c r="BD285" i="14"/>
  <c r="DW285" i="14"/>
  <c r="BK285" i="14"/>
  <c r="DV285" i="14"/>
  <c r="BJ285" i="14"/>
  <c r="EB285" i="14"/>
  <c r="BP285" i="14"/>
  <c r="AK285" i="14"/>
  <c r="BQ285" i="14"/>
  <c r="DK285" i="14"/>
  <c r="AY285" i="14"/>
  <c r="DJ285" i="14"/>
  <c r="AX285" i="14"/>
  <c r="DI285" i="14"/>
  <c r="AW285" i="14"/>
  <c r="DH285" i="14"/>
  <c r="AV285" i="14"/>
  <c r="DO285" i="14"/>
  <c r="BC285" i="14"/>
  <c r="DN285" i="14"/>
  <c r="BB285" i="14"/>
  <c r="DT285" i="14"/>
  <c r="BH285" i="14"/>
  <c r="CO285" i="14"/>
  <c r="DU285" i="14"/>
  <c r="DC285" i="14"/>
  <c r="AQ285" i="14"/>
  <c r="DB285" i="14"/>
  <c r="AP285" i="14"/>
  <c r="DA285" i="14"/>
  <c r="AO285" i="14"/>
  <c r="CZ285" i="14"/>
  <c r="AN285" i="14"/>
  <c r="DG285" i="14"/>
  <c r="AU285" i="14"/>
  <c r="DF285" i="14"/>
  <c r="AT285" i="14"/>
  <c r="DL285" i="14"/>
  <c r="AZ285" i="14"/>
  <c r="AC285" i="14"/>
  <c r="BI285" i="14"/>
  <c r="CU285" i="14"/>
  <c r="AI285" i="14"/>
  <c r="CT285" i="14"/>
  <c r="AH285" i="14"/>
  <c r="CS285" i="14"/>
  <c r="AG285" i="14"/>
  <c r="CR285" i="14"/>
  <c r="AF285" i="14"/>
  <c r="CY285" i="14"/>
  <c r="AM285" i="14"/>
  <c r="CX285" i="14"/>
  <c r="AL285" i="14"/>
  <c r="DD285" i="14"/>
  <c r="AR285" i="14"/>
  <c r="CG285" i="14"/>
  <c r="DM285" i="14"/>
  <c r="CJ285" i="14"/>
  <c r="U285" i="14"/>
  <c r="X285" i="14"/>
  <c r="BA285" i="14"/>
  <c r="CM285" i="14"/>
  <c r="CQ285" i="14"/>
  <c r="AA285" i="14"/>
  <c r="AE285" i="14"/>
  <c r="CL285" i="14"/>
  <c r="CP285" i="14"/>
  <c r="Z285" i="14"/>
  <c r="AD285" i="14"/>
  <c r="CK285" i="14"/>
  <c r="CV285" i="14"/>
  <c r="Y285" i="14"/>
  <c r="AJ285" i="14"/>
  <c r="I79" i="14"/>
  <c r="E54" i="14"/>
  <c r="M67" i="14"/>
  <c r="M54" i="14"/>
  <c r="M52" i="14"/>
  <c r="E58" i="14"/>
  <c r="M71" i="14"/>
  <c r="U11" i="14"/>
  <c r="M53" i="14"/>
  <c r="M47" i="14"/>
  <c r="E78" i="14"/>
  <c r="U23" i="14"/>
  <c r="U25" i="14" s="1"/>
  <c r="I47" i="14"/>
  <c r="I57" i="14"/>
  <c r="M73" i="14"/>
  <c r="M43" i="14"/>
  <c r="E81" i="14"/>
  <c r="M80" i="14"/>
  <c r="E63" i="14"/>
  <c r="M83" i="14"/>
  <c r="E76" i="14"/>
  <c r="E46" i="14"/>
  <c r="E70" i="14"/>
  <c r="M48" i="14"/>
  <c r="M69" i="14"/>
  <c r="M95" i="14"/>
  <c r="M77" i="14"/>
  <c r="E57" i="14"/>
  <c r="M92" i="14"/>
  <c r="E67" i="14"/>
  <c r="E66" i="14"/>
  <c r="E61" i="14"/>
  <c r="E38" i="14"/>
  <c r="E52" i="14"/>
  <c r="M75" i="14"/>
  <c r="E90" i="14"/>
  <c r="E41" i="14"/>
  <c r="E39" i="14"/>
  <c r="M41" i="14"/>
  <c r="E84" i="14"/>
  <c r="E85" i="14"/>
  <c r="E60" i="14"/>
  <c r="E95" i="14"/>
  <c r="I52" i="14"/>
  <c r="M38" i="14"/>
  <c r="M51" i="14"/>
  <c r="I87" i="14"/>
  <c r="M61" i="14"/>
  <c r="E36" i="14"/>
  <c r="M55" i="14"/>
  <c r="M64" i="14"/>
  <c r="E87" i="14"/>
  <c r="M36" i="14"/>
  <c r="E65" i="14"/>
  <c r="M84" i="14"/>
  <c r="M94" i="14"/>
  <c r="E35" i="14"/>
  <c r="E91" i="14"/>
  <c r="M44" i="14"/>
  <c r="E72" i="14"/>
  <c r="M79" i="14"/>
  <c r="E80" i="14"/>
  <c r="M89" i="14"/>
  <c r="E47" i="14"/>
  <c r="E88" i="14"/>
  <c r="M58" i="14"/>
  <c r="I46" i="14"/>
  <c r="I67" i="14"/>
  <c r="E51" i="14"/>
  <c r="E92" i="14"/>
  <c r="I55" i="14"/>
  <c r="I50" i="14"/>
  <c r="E86" i="14"/>
  <c r="M81" i="14"/>
  <c r="M62" i="14"/>
  <c r="M59" i="14"/>
  <c r="M72" i="14"/>
  <c r="I90" i="14"/>
  <c r="M70" i="14"/>
  <c r="M85" i="14"/>
  <c r="E50" i="14"/>
  <c r="E69" i="14"/>
  <c r="E94" i="14"/>
  <c r="I84" i="14"/>
  <c r="I40" i="14"/>
  <c r="E82" i="14"/>
  <c r="I94" i="14"/>
  <c r="M39" i="14"/>
  <c r="M56" i="14"/>
  <c r="M45" i="14"/>
  <c r="M86" i="14"/>
  <c r="E48" i="14"/>
  <c r="E45" i="14"/>
  <c r="E74" i="14"/>
  <c r="E71" i="14"/>
  <c r="M46" i="14"/>
  <c r="E49" i="14"/>
  <c r="I48" i="14"/>
  <c r="M57" i="14"/>
  <c r="E75" i="14"/>
  <c r="M63" i="14"/>
  <c r="M88" i="14"/>
  <c r="E79" i="14"/>
  <c r="M42" i="14"/>
  <c r="E68" i="14"/>
  <c r="E89" i="14"/>
  <c r="M50" i="14"/>
  <c r="M93" i="14"/>
  <c r="I38" i="14"/>
  <c r="M66" i="14"/>
  <c r="E93" i="14"/>
  <c r="M37" i="14"/>
  <c r="E42" i="14"/>
  <c r="M65" i="14"/>
  <c r="M76" i="14"/>
  <c r="E37" i="14"/>
  <c r="E56" i="14"/>
  <c r="I83" i="14"/>
  <c r="I88" i="14"/>
  <c r="M40" i="14"/>
  <c r="E44" i="14"/>
  <c r="M87" i="14"/>
  <c r="E40" i="14"/>
  <c r="E55" i="14"/>
  <c r="E43" i="14"/>
  <c r="I58" i="14"/>
  <c r="E62" i="14"/>
  <c r="E59" i="14"/>
  <c r="M74" i="14"/>
  <c r="M35" i="14"/>
  <c r="E53" i="14"/>
  <c r="M68" i="14"/>
  <c r="I68" i="14"/>
  <c r="M60" i="14"/>
  <c r="E73" i="14"/>
  <c r="M78" i="14"/>
  <c r="E83" i="14"/>
  <c r="I39" i="14"/>
  <c r="E77" i="14"/>
  <c r="E64" i="14"/>
  <c r="M49" i="14"/>
  <c r="M90" i="14"/>
  <c r="M91" i="14"/>
  <c r="I86" i="14"/>
  <c r="I60" i="14"/>
  <c r="I80" i="14"/>
  <c r="I61" i="14"/>
  <c r="I93" i="14"/>
  <c r="I49" i="14"/>
  <c r="I91" i="14"/>
  <c r="I92" i="14"/>
  <c r="I63" i="14"/>
  <c r="I45" i="14"/>
  <c r="I65" i="14"/>
  <c r="I85" i="14"/>
  <c r="I42" i="14"/>
  <c r="I66" i="14"/>
  <c r="EH321" i="14"/>
  <c r="DZ321" i="14"/>
  <c r="DR321" i="14"/>
  <c r="DJ321" i="14"/>
  <c r="DB321" i="14"/>
  <c r="CT321" i="14"/>
  <c r="CL321" i="14"/>
  <c r="CD321" i="14"/>
  <c r="BV321" i="14"/>
  <c r="BN321" i="14"/>
  <c r="BF321" i="14"/>
  <c r="AX321" i="14"/>
  <c r="AP321" i="14"/>
  <c r="AH321" i="14"/>
  <c r="Z321" i="14"/>
  <c r="R321" i="14"/>
  <c r="EG321" i="14"/>
  <c r="DY321" i="14"/>
  <c r="DQ321" i="14"/>
  <c r="DI321" i="14"/>
  <c r="DA321" i="14"/>
  <c r="CS321" i="14"/>
  <c r="CK321" i="14"/>
  <c r="CC321" i="14"/>
  <c r="BU321" i="14"/>
  <c r="BM321" i="14"/>
  <c r="BE321" i="14"/>
  <c r="AW321" i="14"/>
  <c r="AO321" i="14"/>
  <c r="AG321" i="14"/>
  <c r="Y321" i="14"/>
  <c r="Q321" i="14"/>
  <c r="EF321" i="14"/>
  <c r="DX321" i="14"/>
  <c r="DP321" i="14"/>
  <c r="DH321" i="14"/>
  <c r="CZ321" i="14"/>
  <c r="CR321" i="14"/>
  <c r="CJ321" i="14"/>
  <c r="CB321" i="14"/>
  <c r="BT321" i="14"/>
  <c r="BL321" i="14"/>
  <c r="BD321" i="14"/>
  <c r="AV321" i="14"/>
  <c r="AN321" i="14"/>
  <c r="AF321" i="14"/>
  <c r="X321" i="14"/>
  <c r="P321" i="14"/>
  <c r="EM321" i="14"/>
  <c r="EE321" i="14"/>
  <c r="DW321" i="14"/>
  <c r="DO321" i="14"/>
  <c r="DG321" i="14"/>
  <c r="CY321" i="14"/>
  <c r="CQ321" i="14"/>
  <c r="CI321" i="14"/>
  <c r="CA321" i="14"/>
  <c r="BS321" i="14"/>
  <c r="BK321" i="14"/>
  <c r="BC321" i="14"/>
  <c r="AU321" i="14"/>
  <c r="AM321" i="14"/>
  <c r="AE321" i="14"/>
  <c r="W321" i="14"/>
  <c r="EL321" i="14"/>
  <c r="ED321" i="14"/>
  <c r="DV321" i="14"/>
  <c r="DN321" i="14"/>
  <c r="DF321" i="14"/>
  <c r="CX321" i="14"/>
  <c r="CP321" i="14"/>
  <c r="CH321" i="14"/>
  <c r="BZ321" i="14"/>
  <c r="BR321" i="14"/>
  <c r="BJ321" i="14"/>
  <c r="BB321" i="14"/>
  <c r="AT321" i="14"/>
  <c r="AL321" i="14"/>
  <c r="AD321" i="14"/>
  <c r="V321" i="14"/>
  <c r="N321" i="14"/>
  <c r="EK321" i="14"/>
  <c r="EC321" i="14"/>
  <c r="DU321" i="14"/>
  <c r="DM321" i="14"/>
  <c r="DE321" i="14"/>
  <c r="CW321" i="14"/>
  <c r="CO321" i="14"/>
  <c r="CG321" i="14"/>
  <c r="BY321" i="14"/>
  <c r="BQ321" i="14"/>
  <c r="BI321" i="14"/>
  <c r="BA321" i="14"/>
  <c r="AS321" i="14"/>
  <c r="AK321" i="14"/>
  <c r="AC321" i="14"/>
  <c r="U321" i="14"/>
  <c r="EI321" i="14"/>
  <c r="EA321" i="14"/>
  <c r="DS321" i="14"/>
  <c r="DK321" i="14"/>
  <c r="DC321" i="14"/>
  <c r="CU321" i="14"/>
  <c r="CM321" i="14"/>
  <c r="CE321" i="14"/>
  <c r="BW321" i="14"/>
  <c r="BO321" i="14"/>
  <c r="BG321" i="14"/>
  <c r="AY321" i="14"/>
  <c r="AQ321" i="14"/>
  <c r="AI321" i="14"/>
  <c r="AA321" i="14"/>
  <c r="S321" i="14"/>
  <c r="EJ321" i="14"/>
  <c r="BX321" i="14"/>
  <c r="EB321" i="14"/>
  <c r="BP321" i="14"/>
  <c r="DT321" i="14"/>
  <c r="BH321" i="14"/>
  <c r="DL321" i="14"/>
  <c r="AZ321" i="14"/>
  <c r="DD321" i="14"/>
  <c r="AR321" i="14"/>
  <c r="CV321" i="14"/>
  <c r="AJ321" i="14"/>
  <c r="CF321" i="14"/>
  <c r="T321" i="14"/>
  <c r="CN321" i="14"/>
  <c r="AB321" i="14"/>
  <c r="EH264" i="14"/>
  <c r="DZ264" i="14"/>
  <c r="DR264" i="14"/>
  <c r="DJ264" i="14"/>
  <c r="DB264" i="14"/>
  <c r="CT264" i="14"/>
  <c r="CL264" i="14"/>
  <c r="CD264" i="14"/>
  <c r="BV264" i="14"/>
  <c r="BN264" i="14"/>
  <c r="BF264" i="14"/>
  <c r="AX264" i="14"/>
  <c r="AP264" i="14"/>
  <c r="AH264" i="14"/>
  <c r="Z264" i="14"/>
  <c r="R264" i="14"/>
  <c r="EG264" i="14"/>
  <c r="DY264" i="14"/>
  <c r="DQ264" i="14"/>
  <c r="DI264" i="14"/>
  <c r="DA264" i="14"/>
  <c r="CS264" i="14"/>
  <c r="CK264" i="14"/>
  <c r="CC264" i="14"/>
  <c r="BU264" i="14"/>
  <c r="BM264" i="14"/>
  <c r="BE264" i="14"/>
  <c r="AW264" i="14"/>
  <c r="AO264" i="14"/>
  <c r="AG264" i="14"/>
  <c r="Y264" i="14"/>
  <c r="Q264" i="14"/>
  <c r="EF264" i="14"/>
  <c r="DX264" i="14"/>
  <c r="DP264" i="14"/>
  <c r="DH264" i="14"/>
  <c r="CZ264" i="14"/>
  <c r="CR264" i="14"/>
  <c r="CJ264" i="14"/>
  <c r="CB264" i="14"/>
  <c r="BT264" i="14"/>
  <c r="BL264" i="14"/>
  <c r="BD264" i="14"/>
  <c r="AV264" i="14"/>
  <c r="AN264" i="14"/>
  <c r="AF264" i="14"/>
  <c r="X264" i="14"/>
  <c r="P264" i="14"/>
  <c r="EM264" i="14"/>
  <c r="EE264" i="14"/>
  <c r="DW264" i="14"/>
  <c r="DO264" i="14"/>
  <c r="DG264" i="14"/>
  <c r="CY264" i="14"/>
  <c r="CQ264" i="14"/>
  <c r="CI264" i="14"/>
  <c r="CA264" i="14"/>
  <c r="BS264" i="14"/>
  <c r="BK264" i="14"/>
  <c r="BC264" i="14"/>
  <c r="AU264" i="14"/>
  <c r="AM264" i="14"/>
  <c r="AE264" i="14"/>
  <c r="W264" i="14"/>
  <c r="EL264" i="14"/>
  <c r="ED264" i="14"/>
  <c r="DV264" i="14"/>
  <c r="DN264" i="14"/>
  <c r="DF264" i="14"/>
  <c r="CX264" i="14"/>
  <c r="CP264" i="14"/>
  <c r="CH264" i="14"/>
  <c r="BZ264" i="14"/>
  <c r="BR264" i="14"/>
  <c r="BJ264" i="14"/>
  <c r="BB264" i="14"/>
  <c r="AT264" i="14"/>
  <c r="AL264" i="14"/>
  <c r="AD264" i="14"/>
  <c r="V264" i="14"/>
  <c r="N264" i="14"/>
  <c r="EK264" i="14"/>
  <c r="EC264" i="14"/>
  <c r="DU264" i="14"/>
  <c r="DM264" i="14"/>
  <c r="DE264" i="14"/>
  <c r="CW264" i="14"/>
  <c r="CO264" i="14"/>
  <c r="CG264" i="14"/>
  <c r="BY264" i="14"/>
  <c r="BQ264" i="14"/>
  <c r="BI264" i="14"/>
  <c r="BA264" i="14"/>
  <c r="AS264" i="14"/>
  <c r="AK264" i="14"/>
  <c r="AC264" i="14"/>
  <c r="U264" i="14"/>
  <c r="EJ264" i="14"/>
  <c r="EB264" i="14"/>
  <c r="DT264" i="14"/>
  <c r="DL264" i="14"/>
  <c r="DD264" i="14"/>
  <c r="CV264" i="14"/>
  <c r="CN264" i="14"/>
  <c r="CF264" i="14"/>
  <c r="BX264" i="14"/>
  <c r="BP264" i="14"/>
  <c r="BH264" i="14"/>
  <c r="AZ264" i="14"/>
  <c r="AR264" i="14"/>
  <c r="AJ264" i="14"/>
  <c r="AB264" i="14"/>
  <c r="T264" i="14"/>
  <c r="EI264" i="14"/>
  <c r="EA264" i="14"/>
  <c r="DS264" i="14"/>
  <c r="DK264" i="14"/>
  <c r="DC264" i="14"/>
  <c r="CU264" i="14"/>
  <c r="CM264" i="14"/>
  <c r="CE264" i="14"/>
  <c r="BW264" i="14"/>
  <c r="BO264" i="14"/>
  <c r="BG264" i="14"/>
  <c r="AY264" i="14"/>
  <c r="AQ264" i="14"/>
  <c r="AI264" i="14"/>
  <c r="AA264" i="14"/>
  <c r="S264" i="14"/>
  <c r="EJ210" i="14"/>
  <c r="EB210" i="14"/>
  <c r="DT210" i="14"/>
  <c r="DL210" i="14"/>
  <c r="DD210" i="14"/>
  <c r="CV210" i="14"/>
  <c r="CN210" i="14"/>
  <c r="CF210" i="14"/>
  <c r="BX210" i="14"/>
  <c r="BP210" i="14"/>
  <c r="BH210" i="14"/>
  <c r="AZ210" i="14"/>
  <c r="AR210" i="14"/>
  <c r="AJ210" i="14"/>
  <c r="AB210" i="14"/>
  <c r="T210" i="14"/>
  <c r="EI210" i="14"/>
  <c r="EA210" i="14"/>
  <c r="DS210" i="14"/>
  <c r="DK210" i="14"/>
  <c r="DC210" i="14"/>
  <c r="CU210" i="14"/>
  <c r="CM210" i="14"/>
  <c r="CE210" i="14"/>
  <c r="BW210" i="14"/>
  <c r="BO210" i="14"/>
  <c r="BG210" i="14"/>
  <c r="AY210" i="14"/>
  <c r="AQ210" i="14"/>
  <c r="AI210" i="14"/>
  <c r="AA210" i="14"/>
  <c r="S210" i="14"/>
  <c r="EH210" i="14"/>
  <c r="DZ210" i="14"/>
  <c r="DR210" i="14"/>
  <c r="DJ210" i="14"/>
  <c r="DB210" i="14"/>
  <c r="CT210" i="14"/>
  <c r="CL210" i="14"/>
  <c r="CD210" i="14"/>
  <c r="BV210" i="14"/>
  <c r="BN210" i="14"/>
  <c r="BF210" i="14"/>
  <c r="AX210" i="14"/>
  <c r="AP210" i="14"/>
  <c r="AH210" i="14"/>
  <c r="Z210" i="14"/>
  <c r="R210" i="14"/>
  <c r="EG210" i="14"/>
  <c r="DY210" i="14"/>
  <c r="DQ210" i="14"/>
  <c r="DI210" i="14"/>
  <c r="DA210" i="14"/>
  <c r="CS210" i="14"/>
  <c r="CK210" i="14"/>
  <c r="CC210" i="14"/>
  <c r="BU210" i="14"/>
  <c r="BM210" i="14"/>
  <c r="BE210" i="14"/>
  <c r="AW210" i="14"/>
  <c r="AO210" i="14"/>
  <c r="AG210" i="14"/>
  <c r="Y210" i="14"/>
  <c r="Q210" i="14"/>
  <c r="EF210" i="14"/>
  <c r="DX210" i="14"/>
  <c r="DP210" i="14"/>
  <c r="DH210" i="14"/>
  <c r="CZ210" i="14"/>
  <c r="CR210" i="14"/>
  <c r="CJ210" i="14"/>
  <c r="CB210" i="14"/>
  <c r="BT210" i="14"/>
  <c r="BL210" i="14"/>
  <c r="BD210" i="14"/>
  <c r="AV210" i="14"/>
  <c r="AN210" i="14"/>
  <c r="AF210" i="14"/>
  <c r="X210" i="14"/>
  <c r="P210" i="14"/>
  <c r="EM210" i="14"/>
  <c r="EE210" i="14"/>
  <c r="DW210" i="14"/>
  <c r="DO210" i="14"/>
  <c r="DG210" i="14"/>
  <c r="CY210" i="14"/>
  <c r="CQ210" i="14"/>
  <c r="CI210" i="14"/>
  <c r="CA210" i="14"/>
  <c r="BS210" i="14"/>
  <c r="BK210" i="14"/>
  <c r="BC210" i="14"/>
  <c r="AU210" i="14"/>
  <c r="AM210" i="14"/>
  <c r="AE210" i="14"/>
  <c r="W210" i="14"/>
  <c r="EL210" i="14"/>
  <c r="ED210" i="14"/>
  <c r="DV210" i="14"/>
  <c r="DN210" i="14"/>
  <c r="DF210" i="14"/>
  <c r="CX210" i="14"/>
  <c r="CP210" i="14"/>
  <c r="CH210" i="14"/>
  <c r="BZ210" i="14"/>
  <c r="BR210" i="14"/>
  <c r="BJ210" i="14"/>
  <c r="BB210" i="14"/>
  <c r="AT210" i="14"/>
  <c r="AL210" i="14"/>
  <c r="AD210" i="14"/>
  <c r="V210" i="14"/>
  <c r="N210" i="14"/>
  <c r="EK210" i="14"/>
  <c r="EC210" i="14"/>
  <c r="DU210" i="14"/>
  <c r="DM210" i="14"/>
  <c r="DE210" i="14"/>
  <c r="CW210" i="14"/>
  <c r="CO210" i="14"/>
  <c r="CG210" i="14"/>
  <c r="BY210" i="14"/>
  <c r="BQ210" i="14"/>
  <c r="BI210" i="14"/>
  <c r="BA210" i="14"/>
  <c r="AS210" i="14"/>
  <c r="AK210" i="14"/>
  <c r="AC210" i="14"/>
  <c r="U210" i="14"/>
  <c r="EI349" i="14"/>
  <c r="EA349" i="14"/>
  <c r="DS349" i="14"/>
  <c r="DK349" i="14"/>
  <c r="DC349" i="14"/>
  <c r="CU349" i="14"/>
  <c r="CM349" i="14"/>
  <c r="CE349" i="14"/>
  <c r="BW349" i="14"/>
  <c r="BO349" i="14"/>
  <c r="BG349" i="14"/>
  <c r="AY349" i="14"/>
  <c r="AQ349" i="14"/>
  <c r="AI349" i="14"/>
  <c r="AA349" i="14"/>
  <c r="S349" i="14"/>
  <c r="EH349" i="14"/>
  <c r="DZ349" i="14"/>
  <c r="DR349" i="14"/>
  <c r="DJ349" i="14"/>
  <c r="DB349" i="14"/>
  <c r="CT349" i="14"/>
  <c r="CL349" i="14"/>
  <c r="CD349" i="14"/>
  <c r="BV349" i="14"/>
  <c r="BN349" i="14"/>
  <c r="BF349" i="14"/>
  <c r="AX349" i="14"/>
  <c r="AP349" i="14"/>
  <c r="AH349" i="14"/>
  <c r="Z349" i="14"/>
  <c r="R349" i="14"/>
  <c r="EG349" i="14"/>
  <c r="DY349" i="14"/>
  <c r="DQ349" i="14"/>
  <c r="DI349" i="14"/>
  <c r="DA349" i="14"/>
  <c r="CS349" i="14"/>
  <c r="CK349" i="14"/>
  <c r="CC349" i="14"/>
  <c r="BU349" i="14"/>
  <c r="BM349" i="14"/>
  <c r="BE349" i="14"/>
  <c r="AW349" i="14"/>
  <c r="AO349" i="14"/>
  <c r="AG349" i="14"/>
  <c r="Y349" i="14"/>
  <c r="Q349" i="14"/>
  <c r="EF349" i="14"/>
  <c r="DX349" i="14"/>
  <c r="DP349" i="14"/>
  <c r="DH349" i="14"/>
  <c r="CZ349" i="14"/>
  <c r="CR349" i="14"/>
  <c r="CJ349" i="14"/>
  <c r="CB349" i="14"/>
  <c r="BT349" i="14"/>
  <c r="BL349" i="14"/>
  <c r="BD349" i="14"/>
  <c r="AV349" i="14"/>
  <c r="AN349" i="14"/>
  <c r="AF349" i="14"/>
  <c r="X349" i="14"/>
  <c r="P349" i="14"/>
  <c r="EM349" i="14"/>
  <c r="EE349" i="14"/>
  <c r="DW349" i="14"/>
  <c r="DO349" i="14"/>
  <c r="DG349" i="14"/>
  <c r="CY349" i="14"/>
  <c r="CQ349" i="14"/>
  <c r="CI349" i="14"/>
  <c r="CA349" i="14"/>
  <c r="BS349" i="14"/>
  <c r="BK349" i="14"/>
  <c r="BC349" i="14"/>
  <c r="AU349" i="14"/>
  <c r="AM349" i="14"/>
  <c r="AE349" i="14"/>
  <c r="W349" i="14"/>
  <c r="EL349" i="14"/>
  <c r="ED349" i="14"/>
  <c r="DV349" i="14"/>
  <c r="DN349" i="14"/>
  <c r="DF349" i="14"/>
  <c r="CX349" i="14"/>
  <c r="CP349" i="14"/>
  <c r="CH349" i="14"/>
  <c r="BZ349" i="14"/>
  <c r="BR349" i="14"/>
  <c r="BJ349" i="14"/>
  <c r="BB349" i="14"/>
  <c r="AT349" i="14"/>
  <c r="AL349" i="14"/>
  <c r="AD349" i="14"/>
  <c r="V349" i="14"/>
  <c r="N349" i="14"/>
  <c r="EK349" i="14"/>
  <c r="EC349" i="14"/>
  <c r="DU349" i="14"/>
  <c r="DM349" i="14"/>
  <c r="DE349" i="14"/>
  <c r="CW349" i="14"/>
  <c r="CO349" i="14"/>
  <c r="CG349" i="14"/>
  <c r="BY349" i="14"/>
  <c r="BQ349" i="14"/>
  <c r="BI349" i="14"/>
  <c r="BA349" i="14"/>
  <c r="AS349" i="14"/>
  <c r="AK349" i="14"/>
  <c r="AC349" i="14"/>
  <c r="U349" i="14"/>
  <c r="CF349" i="14"/>
  <c r="T349" i="14"/>
  <c r="EJ349" i="14"/>
  <c r="BX349" i="14"/>
  <c r="EB349" i="14"/>
  <c r="BP349" i="14"/>
  <c r="DT349" i="14"/>
  <c r="BH349" i="14"/>
  <c r="DL349" i="14"/>
  <c r="AZ349" i="14"/>
  <c r="DD349" i="14"/>
  <c r="AR349" i="14"/>
  <c r="CN349" i="14"/>
  <c r="AB349" i="14"/>
  <c r="AJ349" i="14"/>
  <c r="CV349" i="14"/>
  <c r="EI347" i="14"/>
  <c r="EA347" i="14"/>
  <c r="DS347" i="14"/>
  <c r="DK347" i="14"/>
  <c r="DC347" i="14"/>
  <c r="CU347" i="14"/>
  <c r="CM347" i="14"/>
  <c r="CE347" i="14"/>
  <c r="BW347" i="14"/>
  <c r="BO347" i="14"/>
  <c r="BG347" i="14"/>
  <c r="AY347" i="14"/>
  <c r="AQ347" i="14"/>
  <c r="AI347" i="14"/>
  <c r="AA347" i="14"/>
  <c r="S347" i="14"/>
  <c r="EH347" i="14"/>
  <c r="DZ347" i="14"/>
  <c r="DR347" i="14"/>
  <c r="DJ347" i="14"/>
  <c r="DB347" i="14"/>
  <c r="CT347" i="14"/>
  <c r="CL347" i="14"/>
  <c r="CD347" i="14"/>
  <c r="BV347" i="14"/>
  <c r="BN347" i="14"/>
  <c r="BF347" i="14"/>
  <c r="AX347" i="14"/>
  <c r="AP347" i="14"/>
  <c r="AH347" i="14"/>
  <c r="Z347" i="14"/>
  <c r="R347" i="14"/>
  <c r="EG347" i="14"/>
  <c r="DY347" i="14"/>
  <c r="DQ347" i="14"/>
  <c r="DI347" i="14"/>
  <c r="DA347" i="14"/>
  <c r="CS347" i="14"/>
  <c r="CK347" i="14"/>
  <c r="CC347" i="14"/>
  <c r="BU347" i="14"/>
  <c r="BM347" i="14"/>
  <c r="BE347" i="14"/>
  <c r="AW347" i="14"/>
  <c r="AO347" i="14"/>
  <c r="AG347" i="14"/>
  <c r="Y347" i="14"/>
  <c r="Q347" i="14"/>
  <c r="EF347" i="14"/>
  <c r="DX347" i="14"/>
  <c r="DP347" i="14"/>
  <c r="DH347" i="14"/>
  <c r="CZ347" i="14"/>
  <c r="CR347" i="14"/>
  <c r="CJ347" i="14"/>
  <c r="CB347" i="14"/>
  <c r="BT347" i="14"/>
  <c r="BL347" i="14"/>
  <c r="BD347" i="14"/>
  <c r="AV347" i="14"/>
  <c r="AN347" i="14"/>
  <c r="AF347" i="14"/>
  <c r="X347" i="14"/>
  <c r="P347" i="14"/>
  <c r="EM347" i="14"/>
  <c r="EE347" i="14"/>
  <c r="DW347" i="14"/>
  <c r="DO347" i="14"/>
  <c r="DG347" i="14"/>
  <c r="CY347" i="14"/>
  <c r="CQ347" i="14"/>
  <c r="CI347" i="14"/>
  <c r="CA347" i="14"/>
  <c r="BS347" i="14"/>
  <c r="BK347" i="14"/>
  <c r="BC347" i="14"/>
  <c r="AU347" i="14"/>
  <c r="AM347" i="14"/>
  <c r="AE347" i="14"/>
  <c r="W347" i="14"/>
  <c r="EL347" i="14"/>
  <c r="ED347" i="14"/>
  <c r="DV347" i="14"/>
  <c r="DN347" i="14"/>
  <c r="DF347" i="14"/>
  <c r="CX347" i="14"/>
  <c r="CP347" i="14"/>
  <c r="CH347" i="14"/>
  <c r="BZ347" i="14"/>
  <c r="BR347" i="14"/>
  <c r="BJ347" i="14"/>
  <c r="BB347" i="14"/>
  <c r="AT347" i="14"/>
  <c r="AL347" i="14"/>
  <c r="AD347" i="14"/>
  <c r="V347" i="14"/>
  <c r="N347" i="14"/>
  <c r="EK347" i="14"/>
  <c r="EC347" i="14"/>
  <c r="DU347" i="14"/>
  <c r="DM347" i="14"/>
  <c r="DE347" i="14"/>
  <c r="CW347" i="14"/>
  <c r="CO347" i="14"/>
  <c r="CG347" i="14"/>
  <c r="BY347" i="14"/>
  <c r="BQ347" i="14"/>
  <c r="BI347" i="14"/>
  <c r="BA347" i="14"/>
  <c r="AS347" i="14"/>
  <c r="AK347" i="14"/>
  <c r="AC347" i="14"/>
  <c r="U347" i="14"/>
  <c r="CN347" i="14"/>
  <c r="AB347" i="14"/>
  <c r="CF347" i="14"/>
  <c r="T347" i="14"/>
  <c r="EJ347" i="14"/>
  <c r="BX347" i="14"/>
  <c r="EB347" i="14"/>
  <c r="BP347" i="14"/>
  <c r="DT347" i="14"/>
  <c r="BH347" i="14"/>
  <c r="DL347" i="14"/>
  <c r="AZ347" i="14"/>
  <c r="CV347" i="14"/>
  <c r="AJ347" i="14"/>
  <c r="DD347" i="14"/>
  <c r="AR347" i="14"/>
  <c r="EI289" i="14"/>
  <c r="EA289" i="14"/>
  <c r="DS289" i="14"/>
  <c r="DK289" i="14"/>
  <c r="DC289" i="14"/>
  <c r="CU289" i="14"/>
  <c r="CM289" i="14"/>
  <c r="CE289" i="14"/>
  <c r="BW289" i="14"/>
  <c r="BO289" i="14"/>
  <c r="BG289" i="14"/>
  <c r="AY289" i="14"/>
  <c r="AQ289" i="14"/>
  <c r="AI289" i="14"/>
  <c r="AA289" i="14"/>
  <c r="S289" i="14"/>
  <c r="EH289" i="14"/>
  <c r="DZ289" i="14"/>
  <c r="DR289" i="14"/>
  <c r="DJ289" i="14"/>
  <c r="DB289" i="14"/>
  <c r="CT289" i="14"/>
  <c r="CL289" i="14"/>
  <c r="CD289" i="14"/>
  <c r="BV289" i="14"/>
  <c r="BN289" i="14"/>
  <c r="BF289" i="14"/>
  <c r="AX289" i="14"/>
  <c r="AP289" i="14"/>
  <c r="AH289" i="14"/>
  <c r="Z289" i="14"/>
  <c r="R289" i="14"/>
  <c r="EG289" i="14"/>
  <c r="DY289" i="14"/>
  <c r="DQ289" i="14"/>
  <c r="DI289" i="14"/>
  <c r="DA289" i="14"/>
  <c r="CS289" i="14"/>
  <c r="CK289" i="14"/>
  <c r="CC289" i="14"/>
  <c r="BU289" i="14"/>
  <c r="BM289" i="14"/>
  <c r="BE289" i="14"/>
  <c r="AW289" i="14"/>
  <c r="AO289" i="14"/>
  <c r="AG289" i="14"/>
  <c r="Y289" i="14"/>
  <c r="Q289" i="14"/>
  <c r="EF289" i="14"/>
  <c r="DX289" i="14"/>
  <c r="DP289" i="14"/>
  <c r="DH289" i="14"/>
  <c r="CZ289" i="14"/>
  <c r="CR289" i="14"/>
  <c r="CJ289" i="14"/>
  <c r="CB289" i="14"/>
  <c r="BT289" i="14"/>
  <c r="BL289" i="14"/>
  <c r="BD289" i="14"/>
  <c r="AV289" i="14"/>
  <c r="AN289" i="14"/>
  <c r="AF289" i="14"/>
  <c r="X289" i="14"/>
  <c r="P289" i="14"/>
  <c r="EM289" i="14"/>
  <c r="EE289" i="14"/>
  <c r="DW289" i="14"/>
  <c r="DO289" i="14"/>
  <c r="DG289" i="14"/>
  <c r="CY289" i="14"/>
  <c r="CQ289" i="14"/>
  <c r="CI289" i="14"/>
  <c r="CA289" i="14"/>
  <c r="BS289" i="14"/>
  <c r="BK289" i="14"/>
  <c r="BC289" i="14"/>
  <c r="AU289" i="14"/>
  <c r="AM289" i="14"/>
  <c r="AE289" i="14"/>
  <c r="W289" i="14"/>
  <c r="EL289" i="14"/>
  <c r="ED289" i="14"/>
  <c r="DV289" i="14"/>
  <c r="DN289" i="14"/>
  <c r="DF289" i="14"/>
  <c r="CX289" i="14"/>
  <c r="CP289" i="14"/>
  <c r="CH289" i="14"/>
  <c r="BZ289" i="14"/>
  <c r="BR289" i="14"/>
  <c r="BJ289" i="14"/>
  <c r="BB289" i="14"/>
  <c r="AT289" i="14"/>
  <c r="AL289" i="14"/>
  <c r="AD289" i="14"/>
  <c r="V289" i="14"/>
  <c r="N289" i="14"/>
  <c r="EJ289" i="14"/>
  <c r="EB289" i="14"/>
  <c r="DT289" i="14"/>
  <c r="DL289" i="14"/>
  <c r="DD289" i="14"/>
  <c r="CV289" i="14"/>
  <c r="CN289" i="14"/>
  <c r="CF289" i="14"/>
  <c r="BX289" i="14"/>
  <c r="BP289" i="14"/>
  <c r="BH289" i="14"/>
  <c r="AZ289" i="14"/>
  <c r="AR289" i="14"/>
  <c r="AJ289" i="14"/>
  <c r="AB289" i="14"/>
  <c r="T289" i="14"/>
  <c r="CG289" i="14"/>
  <c r="U289" i="14"/>
  <c r="EK289" i="14"/>
  <c r="BY289" i="14"/>
  <c r="EC289" i="14"/>
  <c r="BQ289" i="14"/>
  <c r="DU289" i="14"/>
  <c r="BI289" i="14"/>
  <c r="DM289" i="14"/>
  <c r="BA289" i="14"/>
  <c r="DE289" i="14"/>
  <c r="AS289" i="14"/>
  <c r="CW289" i="14"/>
  <c r="AK289" i="14"/>
  <c r="CO289" i="14"/>
  <c r="AC289" i="14"/>
  <c r="EF197" i="14"/>
  <c r="DX197" i="14"/>
  <c r="DP197" i="14"/>
  <c r="DH197" i="14"/>
  <c r="CZ197" i="14"/>
  <c r="CR197" i="14"/>
  <c r="CJ197" i="14"/>
  <c r="CB197" i="14"/>
  <c r="BT197" i="14"/>
  <c r="BL197" i="14"/>
  <c r="BD197" i="14"/>
  <c r="AV197" i="14"/>
  <c r="AN197" i="14"/>
  <c r="AF197" i="14"/>
  <c r="X197" i="14"/>
  <c r="P197" i="14"/>
  <c r="EM197" i="14"/>
  <c r="EE197" i="14"/>
  <c r="DW197" i="14"/>
  <c r="DO197" i="14"/>
  <c r="DG197" i="14"/>
  <c r="CY197" i="14"/>
  <c r="CQ197" i="14"/>
  <c r="CI197" i="14"/>
  <c r="CA197" i="14"/>
  <c r="BS197" i="14"/>
  <c r="BK197" i="14"/>
  <c r="BC197" i="14"/>
  <c r="AU197" i="14"/>
  <c r="AM197" i="14"/>
  <c r="AE197" i="14"/>
  <c r="W197" i="14"/>
  <c r="EL197" i="14"/>
  <c r="ED197" i="14"/>
  <c r="DV197" i="14"/>
  <c r="DN197" i="14"/>
  <c r="DF197" i="14"/>
  <c r="CX197" i="14"/>
  <c r="CP197" i="14"/>
  <c r="CH197" i="14"/>
  <c r="BZ197" i="14"/>
  <c r="BR197" i="14"/>
  <c r="BJ197" i="14"/>
  <c r="BB197" i="14"/>
  <c r="AT197" i="14"/>
  <c r="AL197" i="14"/>
  <c r="AD197" i="14"/>
  <c r="V197" i="14"/>
  <c r="N197" i="14"/>
  <c r="EK197" i="14"/>
  <c r="EC197" i="14"/>
  <c r="DU197" i="14"/>
  <c r="DM197" i="14"/>
  <c r="DE197" i="14"/>
  <c r="CW197" i="14"/>
  <c r="CO197" i="14"/>
  <c r="CG197" i="14"/>
  <c r="BY197" i="14"/>
  <c r="BQ197" i="14"/>
  <c r="BI197" i="14"/>
  <c r="BA197" i="14"/>
  <c r="AS197" i="14"/>
  <c r="AK197" i="14"/>
  <c r="AC197" i="14"/>
  <c r="U197" i="14"/>
  <c r="EJ197" i="14"/>
  <c r="EB197" i="14"/>
  <c r="DT197" i="14"/>
  <c r="DL197" i="14"/>
  <c r="DD197" i="14"/>
  <c r="CV197" i="14"/>
  <c r="CN197" i="14"/>
  <c r="CF197" i="14"/>
  <c r="BX197" i="14"/>
  <c r="BP197" i="14"/>
  <c r="BH197" i="14"/>
  <c r="AZ197" i="14"/>
  <c r="AR197" i="14"/>
  <c r="AJ197" i="14"/>
  <c r="AB197" i="14"/>
  <c r="T197" i="14"/>
  <c r="EI197" i="14"/>
  <c r="EA197" i="14"/>
  <c r="DS197" i="14"/>
  <c r="DK197" i="14"/>
  <c r="DC197" i="14"/>
  <c r="CU197" i="14"/>
  <c r="CM197" i="14"/>
  <c r="CE197" i="14"/>
  <c r="BW197" i="14"/>
  <c r="BO197" i="14"/>
  <c r="BG197" i="14"/>
  <c r="AY197" i="14"/>
  <c r="AQ197" i="14"/>
  <c r="AI197" i="14"/>
  <c r="AA197" i="14"/>
  <c r="S197" i="14"/>
  <c r="EH197" i="14"/>
  <c r="DZ197" i="14"/>
  <c r="DR197" i="14"/>
  <c r="DJ197" i="14"/>
  <c r="DB197" i="14"/>
  <c r="CT197" i="14"/>
  <c r="CL197" i="14"/>
  <c r="CD197" i="14"/>
  <c r="BV197" i="14"/>
  <c r="BN197" i="14"/>
  <c r="BF197" i="14"/>
  <c r="AX197" i="14"/>
  <c r="AP197" i="14"/>
  <c r="AH197" i="14"/>
  <c r="Z197" i="14"/>
  <c r="R197" i="14"/>
  <c r="DA197" i="14"/>
  <c r="AO197" i="14"/>
  <c r="CS197" i="14"/>
  <c r="AG197" i="14"/>
  <c r="CK197" i="14"/>
  <c r="Y197" i="14"/>
  <c r="CC197" i="14"/>
  <c r="Q197" i="14"/>
  <c r="EG197" i="14"/>
  <c r="BU197" i="14"/>
  <c r="DY197" i="14"/>
  <c r="BM197" i="14"/>
  <c r="DQ197" i="14"/>
  <c r="BE197" i="14"/>
  <c r="DI197" i="14"/>
  <c r="AW197" i="14"/>
  <c r="EL109" i="14"/>
  <c r="ED109" i="14"/>
  <c r="DV109" i="14"/>
  <c r="DN109" i="14"/>
  <c r="DF109" i="14"/>
  <c r="CX109" i="14"/>
  <c r="CP109" i="14"/>
  <c r="CH109" i="14"/>
  <c r="BZ109" i="14"/>
  <c r="BR109" i="14"/>
  <c r="BJ109" i="14"/>
  <c r="BB109" i="14"/>
  <c r="AT109" i="14"/>
  <c r="AL109" i="14"/>
  <c r="AD109" i="14"/>
  <c r="V109" i="14"/>
  <c r="N109" i="14"/>
  <c r="EK109" i="14"/>
  <c r="EC109" i="14"/>
  <c r="DU109" i="14"/>
  <c r="DM109" i="14"/>
  <c r="DE109" i="14"/>
  <c r="CW109" i="14"/>
  <c r="CO109" i="14"/>
  <c r="CG109" i="14"/>
  <c r="BY109" i="14"/>
  <c r="BQ109" i="14"/>
  <c r="BI109" i="14"/>
  <c r="BA109" i="14"/>
  <c r="AS109" i="14"/>
  <c r="AK109" i="14"/>
  <c r="AC109" i="14"/>
  <c r="U109" i="14"/>
  <c r="EJ109" i="14"/>
  <c r="EB109" i="14"/>
  <c r="DT109" i="14"/>
  <c r="DL109" i="14"/>
  <c r="DD109" i="14"/>
  <c r="CV109" i="14"/>
  <c r="CN109" i="14"/>
  <c r="CF109" i="14"/>
  <c r="BX109" i="14"/>
  <c r="BP109" i="14"/>
  <c r="BH109" i="14"/>
  <c r="AZ109" i="14"/>
  <c r="AR109" i="14"/>
  <c r="AJ109" i="14"/>
  <c r="AB109" i="14"/>
  <c r="T109" i="14"/>
  <c r="EI109" i="14"/>
  <c r="EA109" i="14"/>
  <c r="DS109" i="14"/>
  <c r="DK109" i="14"/>
  <c r="DC109" i="14"/>
  <c r="CU109" i="14"/>
  <c r="CM109" i="14"/>
  <c r="CE109" i="14"/>
  <c r="BW109" i="14"/>
  <c r="BO109" i="14"/>
  <c r="BG109" i="14"/>
  <c r="AY109" i="14"/>
  <c r="AQ109" i="14"/>
  <c r="AI109" i="14"/>
  <c r="AA109" i="14"/>
  <c r="S109" i="14"/>
  <c r="EH109" i="14"/>
  <c r="DZ109" i="14"/>
  <c r="DR109" i="14"/>
  <c r="DJ109" i="14"/>
  <c r="DB109" i="14"/>
  <c r="CT109" i="14"/>
  <c r="CL109" i="14"/>
  <c r="CD109" i="14"/>
  <c r="BV109" i="14"/>
  <c r="BN109" i="14"/>
  <c r="BF109" i="14"/>
  <c r="AX109" i="14"/>
  <c r="AP109" i="14"/>
  <c r="AH109" i="14"/>
  <c r="Z109" i="14"/>
  <c r="R109" i="14"/>
  <c r="EG109" i="14"/>
  <c r="DY109" i="14"/>
  <c r="DQ109" i="14"/>
  <c r="DI109" i="14"/>
  <c r="DA109" i="14"/>
  <c r="CS109" i="14"/>
  <c r="CK109" i="14"/>
  <c r="CC109" i="14"/>
  <c r="BU109" i="14"/>
  <c r="BM109" i="14"/>
  <c r="BE109" i="14"/>
  <c r="AW109" i="14"/>
  <c r="AO109" i="14"/>
  <c r="AG109" i="14"/>
  <c r="Y109" i="14"/>
  <c r="Q109" i="14"/>
  <c r="EF109" i="14"/>
  <c r="DX109" i="14"/>
  <c r="DP109" i="14"/>
  <c r="DH109" i="14"/>
  <c r="CZ109" i="14"/>
  <c r="CR109" i="14"/>
  <c r="CJ109" i="14"/>
  <c r="CB109" i="14"/>
  <c r="BT109" i="14"/>
  <c r="BL109" i="14"/>
  <c r="BD109" i="14"/>
  <c r="AV109" i="14"/>
  <c r="AN109" i="14"/>
  <c r="AF109" i="14"/>
  <c r="X109" i="14"/>
  <c r="P109" i="14"/>
  <c r="EM109" i="14"/>
  <c r="EE109" i="14"/>
  <c r="DW109" i="14"/>
  <c r="DO109" i="14"/>
  <c r="DG109" i="14"/>
  <c r="CY109" i="14"/>
  <c r="CQ109" i="14"/>
  <c r="CI109" i="14"/>
  <c r="CA109" i="14"/>
  <c r="BS109" i="14"/>
  <c r="BK109" i="14"/>
  <c r="BC109" i="14"/>
  <c r="AU109" i="14"/>
  <c r="AM109" i="14"/>
  <c r="AE109" i="14"/>
  <c r="W109" i="14"/>
  <c r="EH325" i="14"/>
  <c r="DZ325" i="14"/>
  <c r="DR325" i="14"/>
  <c r="DJ325" i="14"/>
  <c r="DB325" i="14"/>
  <c r="CT325" i="14"/>
  <c r="CL325" i="14"/>
  <c r="CD325" i="14"/>
  <c r="BV325" i="14"/>
  <c r="BN325" i="14"/>
  <c r="BF325" i="14"/>
  <c r="AX325" i="14"/>
  <c r="AP325" i="14"/>
  <c r="AH325" i="14"/>
  <c r="Z325" i="14"/>
  <c r="R325" i="14"/>
  <c r="EG325" i="14"/>
  <c r="DY325" i="14"/>
  <c r="DQ325" i="14"/>
  <c r="DI325" i="14"/>
  <c r="DA325" i="14"/>
  <c r="CS325" i="14"/>
  <c r="CK325" i="14"/>
  <c r="CC325" i="14"/>
  <c r="BU325" i="14"/>
  <c r="BM325" i="14"/>
  <c r="BE325" i="14"/>
  <c r="AW325" i="14"/>
  <c r="AO325" i="14"/>
  <c r="AG325" i="14"/>
  <c r="Y325" i="14"/>
  <c r="Q325" i="14"/>
  <c r="EF325" i="14"/>
  <c r="DX325" i="14"/>
  <c r="DP325" i="14"/>
  <c r="DH325" i="14"/>
  <c r="CZ325" i="14"/>
  <c r="CR325" i="14"/>
  <c r="CJ325" i="14"/>
  <c r="CB325" i="14"/>
  <c r="BT325" i="14"/>
  <c r="BL325" i="14"/>
  <c r="BD325" i="14"/>
  <c r="AV325" i="14"/>
  <c r="AN325" i="14"/>
  <c r="AF325" i="14"/>
  <c r="X325" i="14"/>
  <c r="P325" i="14"/>
  <c r="EM325" i="14"/>
  <c r="EE325" i="14"/>
  <c r="DW325" i="14"/>
  <c r="DO325" i="14"/>
  <c r="DG325" i="14"/>
  <c r="CY325" i="14"/>
  <c r="CQ325" i="14"/>
  <c r="CI325" i="14"/>
  <c r="CA325" i="14"/>
  <c r="BS325" i="14"/>
  <c r="BK325" i="14"/>
  <c r="BC325" i="14"/>
  <c r="AU325" i="14"/>
  <c r="AM325" i="14"/>
  <c r="AE325" i="14"/>
  <c r="W325" i="14"/>
  <c r="EL325" i="14"/>
  <c r="ED325" i="14"/>
  <c r="DV325" i="14"/>
  <c r="DN325" i="14"/>
  <c r="DF325" i="14"/>
  <c r="CX325" i="14"/>
  <c r="CP325" i="14"/>
  <c r="CH325" i="14"/>
  <c r="BZ325" i="14"/>
  <c r="BR325" i="14"/>
  <c r="BJ325" i="14"/>
  <c r="BB325" i="14"/>
  <c r="AT325" i="14"/>
  <c r="AL325" i="14"/>
  <c r="AD325" i="14"/>
  <c r="V325" i="14"/>
  <c r="N325" i="14"/>
  <c r="EK325" i="14"/>
  <c r="EC325" i="14"/>
  <c r="DU325" i="14"/>
  <c r="DM325" i="14"/>
  <c r="DE325" i="14"/>
  <c r="CW325" i="14"/>
  <c r="CO325" i="14"/>
  <c r="CG325" i="14"/>
  <c r="BY325" i="14"/>
  <c r="BQ325" i="14"/>
  <c r="BI325" i="14"/>
  <c r="BA325" i="14"/>
  <c r="AS325" i="14"/>
  <c r="AK325" i="14"/>
  <c r="AC325" i="14"/>
  <c r="U325" i="14"/>
  <c r="EI325" i="14"/>
  <c r="EA325" i="14"/>
  <c r="DS325" i="14"/>
  <c r="DK325" i="14"/>
  <c r="DC325" i="14"/>
  <c r="CU325" i="14"/>
  <c r="CM325" i="14"/>
  <c r="CE325" i="14"/>
  <c r="BW325" i="14"/>
  <c r="BO325" i="14"/>
  <c r="BG325" i="14"/>
  <c r="AY325" i="14"/>
  <c r="AQ325" i="14"/>
  <c r="AI325" i="14"/>
  <c r="AA325" i="14"/>
  <c r="S325" i="14"/>
  <c r="DT325" i="14"/>
  <c r="BH325" i="14"/>
  <c r="DL325" i="14"/>
  <c r="AZ325" i="14"/>
  <c r="DD325" i="14"/>
  <c r="AR325" i="14"/>
  <c r="CV325" i="14"/>
  <c r="AJ325" i="14"/>
  <c r="CN325" i="14"/>
  <c r="AB325" i="14"/>
  <c r="CF325" i="14"/>
  <c r="T325" i="14"/>
  <c r="EJ325" i="14"/>
  <c r="EB325" i="14"/>
  <c r="BP325" i="14"/>
  <c r="BX325" i="14"/>
  <c r="EL302" i="14"/>
  <c r="ED302" i="14"/>
  <c r="DV302" i="14"/>
  <c r="DN302" i="14"/>
  <c r="DF302" i="14"/>
  <c r="CX302" i="14"/>
  <c r="CP302" i="14"/>
  <c r="CH302" i="14"/>
  <c r="BZ302" i="14"/>
  <c r="BR302" i="14"/>
  <c r="BJ302" i="14"/>
  <c r="BB302" i="14"/>
  <c r="AT302" i="14"/>
  <c r="AL302" i="14"/>
  <c r="AD302" i="14"/>
  <c r="V302" i="14"/>
  <c r="N302" i="14"/>
  <c r="EK302" i="14"/>
  <c r="EC302" i="14"/>
  <c r="DU302" i="14"/>
  <c r="DM302" i="14"/>
  <c r="DE302" i="14"/>
  <c r="CW302" i="14"/>
  <c r="CO302" i="14"/>
  <c r="CG302" i="14"/>
  <c r="BY302" i="14"/>
  <c r="BQ302" i="14"/>
  <c r="BI302" i="14"/>
  <c r="BA302" i="14"/>
  <c r="AS302" i="14"/>
  <c r="AK302" i="14"/>
  <c r="AC302" i="14"/>
  <c r="U302" i="14"/>
  <c r="EJ302" i="14"/>
  <c r="EB302" i="14"/>
  <c r="DT302" i="14"/>
  <c r="DL302" i="14"/>
  <c r="DD302" i="14"/>
  <c r="CV302" i="14"/>
  <c r="CN302" i="14"/>
  <c r="CF302" i="14"/>
  <c r="BX302" i="14"/>
  <c r="BP302" i="14"/>
  <c r="EI302" i="14"/>
  <c r="EA302" i="14"/>
  <c r="DS302" i="14"/>
  <c r="DK302" i="14"/>
  <c r="DC302" i="14"/>
  <c r="CU302" i="14"/>
  <c r="CM302" i="14"/>
  <c r="CE302" i="14"/>
  <c r="BW302" i="14"/>
  <c r="BO302" i="14"/>
  <c r="BG302" i="14"/>
  <c r="AY302" i="14"/>
  <c r="AQ302" i="14"/>
  <c r="AI302" i="14"/>
  <c r="EH302" i="14"/>
  <c r="DZ302" i="14"/>
  <c r="DR302" i="14"/>
  <c r="DJ302" i="14"/>
  <c r="DB302" i="14"/>
  <c r="CT302" i="14"/>
  <c r="CL302" i="14"/>
  <c r="CD302" i="14"/>
  <c r="BV302" i="14"/>
  <c r="BN302" i="14"/>
  <c r="BF302" i="14"/>
  <c r="AX302" i="14"/>
  <c r="AP302" i="14"/>
  <c r="AH302" i="14"/>
  <c r="Z302" i="14"/>
  <c r="R302" i="14"/>
  <c r="EG302" i="14"/>
  <c r="DY302" i="14"/>
  <c r="DQ302" i="14"/>
  <c r="DI302" i="14"/>
  <c r="DA302" i="14"/>
  <c r="CS302" i="14"/>
  <c r="CK302" i="14"/>
  <c r="CC302" i="14"/>
  <c r="BU302" i="14"/>
  <c r="BM302" i="14"/>
  <c r="BE302" i="14"/>
  <c r="AW302" i="14"/>
  <c r="AO302" i="14"/>
  <c r="AG302" i="14"/>
  <c r="Y302" i="14"/>
  <c r="Q302" i="14"/>
  <c r="DX302" i="14"/>
  <c r="CR302" i="14"/>
  <c r="BL302" i="14"/>
  <c r="AR302" i="14"/>
  <c r="X302" i="14"/>
  <c r="DW302" i="14"/>
  <c r="CQ302" i="14"/>
  <c r="BK302" i="14"/>
  <c r="AN302" i="14"/>
  <c r="W302" i="14"/>
  <c r="DP302" i="14"/>
  <c r="CJ302" i="14"/>
  <c r="BH302" i="14"/>
  <c r="AM302" i="14"/>
  <c r="T302" i="14"/>
  <c r="DO302" i="14"/>
  <c r="CI302" i="14"/>
  <c r="BD302" i="14"/>
  <c r="AJ302" i="14"/>
  <c r="S302" i="14"/>
  <c r="DH302" i="14"/>
  <c r="CB302" i="14"/>
  <c r="BC302" i="14"/>
  <c r="AF302" i="14"/>
  <c r="P302" i="14"/>
  <c r="EM302" i="14"/>
  <c r="DG302" i="14"/>
  <c r="CA302" i="14"/>
  <c r="AZ302" i="14"/>
  <c r="AE302" i="14"/>
  <c r="EE302" i="14"/>
  <c r="CY302" i="14"/>
  <c r="BS302" i="14"/>
  <c r="AU302" i="14"/>
  <c r="AA302" i="14"/>
  <c r="CZ302" i="14"/>
  <c r="BT302" i="14"/>
  <c r="AV302" i="14"/>
  <c r="AB302" i="14"/>
  <c r="EF302" i="14"/>
  <c r="EJ214" i="14"/>
  <c r="EB214" i="14"/>
  <c r="DT214" i="14"/>
  <c r="DL214" i="14"/>
  <c r="DD214" i="14"/>
  <c r="CV214" i="14"/>
  <c r="CN214" i="14"/>
  <c r="CF214" i="14"/>
  <c r="BX214" i="14"/>
  <c r="BP214" i="14"/>
  <c r="BH214" i="14"/>
  <c r="AZ214" i="14"/>
  <c r="AR214" i="14"/>
  <c r="AJ214" i="14"/>
  <c r="AB214" i="14"/>
  <c r="T214" i="14"/>
  <c r="EI214" i="14"/>
  <c r="EA214" i="14"/>
  <c r="DS214" i="14"/>
  <c r="DK214" i="14"/>
  <c r="DC214" i="14"/>
  <c r="CU214" i="14"/>
  <c r="CM214" i="14"/>
  <c r="CE214" i="14"/>
  <c r="BW214" i="14"/>
  <c r="BO214" i="14"/>
  <c r="BG214" i="14"/>
  <c r="AY214" i="14"/>
  <c r="AQ214" i="14"/>
  <c r="AI214" i="14"/>
  <c r="AA214" i="14"/>
  <c r="S214" i="14"/>
  <c r="EH214" i="14"/>
  <c r="DZ214" i="14"/>
  <c r="DR214" i="14"/>
  <c r="DJ214" i="14"/>
  <c r="DB214" i="14"/>
  <c r="CT214" i="14"/>
  <c r="CL214" i="14"/>
  <c r="CD214" i="14"/>
  <c r="BV214" i="14"/>
  <c r="BN214" i="14"/>
  <c r="BF214" i="14"/>
  <c r="AX214" i="14"/>
  <c r="AP214" i="14"/>
  <c r="AH214" i="14"/>
  <c r="Z214" i="14"/>
  <c r="R214" i="14"/>
  <c r="EG214" i="14"/>
  <c r="DY214" i="14"/>
  <c r="DQ214" i="14"/>
  <c r="DI214" i="14"/>
  <c r="DA214" i="14"/>
  <c r="CS214" i="14"/>
  <c r="CK214" i="14"/>
  <c r="CC214" i="14"/>
  <c r="BU214" i="14"/>
  <c r="BM214" i="14"/>
  <c r="BE214" i="14"/>
  <c r="AW214" i="14"/>
  <c r="AO214" i="14"/>
  <c r="AG214" i="14"/>
  <c r="Y214" i="14"/>
  <c r="Q214" i="14"/>
  <c r="EF214" i="14"/>
  <c r="DX214" i="14"/>
  <c r="DP214" i="14"/>
  <c r="DH214" i="14"/>
  <c r="CZ214" i="14"/>
  <c r="CR214" i="14"/>
  <c r="CJ214" i="14"/>
  <c r="CB214" i="14"/>
  <c r="BT214" i="14"/>
  <c r="BL214" i="14"/>
  <c r="BD214" i="14"/>
  <c r="AV214" i="14"/>
  <c r="AN214" i="14"/>
  <c r="AF214" i="14"/>
  <c r="X214" i="14"/>
  <c r="P214" i="14"/>
  <c r="EM214" i="14"/>
  <c r="EE214" i="14"/>
  <c r="DW214" i="14"/>
  <c r="DO214" i="14"/>
  <c r="DG214" i="14"/>
  <c r="CY214" i="14"/>
  <c r="CQ214" i="14"/>
  <c r="CI214" i="14"/>
  <c r="CA214" i="14"/>
  <c r="BS214" i="14"/>
  <c r="BK214" i="14"/>
  <c r="BC214" i="14"/>
  <c r="AU214" i="14"/>
  <c r="AM214" i="14"/>
  <c r="AE214" i="14"/>
  <c r="W214" i="14"/>
  <c r="EL214" i="14"/>
  <c r="ED214" i="14"/>
  <c r="DV214" i="14"/>
  <c r="DN214" i="14"/>
  <c r="DF214" i="14"/>
  <c r="CX214" i="14"/>
  <c r="CP214" i="14"/>
  <c r="CH214" i="14"/>
  <c r="BZ214" i="14"/>
  <c r="BR214" i="14"/>
  <c r="BJ214" i="14"/>
  <c r="BB214" i="14"/>
  <c r="AT214" i="14"/>
  <c r="AL214" i="14"/>
  <c r="AD214" i="14"/>
  <c r="V214" i="14"/>
  <c r="N214" i="14"/>
  <c r="EK214" i="14"/>
  <c r="EC214" i="14"/>
  <c r="DU214" i="14"/>
  <c r="DM214" i="14"/>
  <c r="DE214" i="14"/>
  <c r="CW214" i="14"/>
  <c r="CO214" i="14"/>
  <c r="CG214" i="14"/>
  <c r="BY214" i="14"/>
  <c r="BQ214" i="14"/>
  <c r="BI214" i="14"/>
  <c r="BA214" i="14"/>
  <c r="AS214" i="14"/>
  <c r="AK214" i="14"/>
  <c r="AC214" i="14"/>
  <c r="U214" i="14"/>
  <c r="EL133" i="14"/>
  <c r="ED133" i="14"/>
  <c r="DV133" i="14"/>
  <c r="DN133" i="14"/>
  <c r="DF133" i="14"/>
  <c r="CX133" i="14"/>
  <c r="CP133" i="14"/>
  <c r="CH133" i="14"/>
  <c r="BZ133" i="14"/>
  <c r="BR133" i="14"/>
  <c r="BJ133" i="14"/>
  <c r="BB133" i="14"/>
  <c r="AT133" i="14"/>
  <c r="AL133" i="14"/>
  <c r="AD133" i="14"/>
  <c r="V133" i="14"/>
  <c r="N133" i="14"/>
  <c r="EK133" i="14"/>
  <c r="EC133" i="14"/>
  <c r="DU133" i="14"/>
  <c r="DM133" i="14"/>
  <c r="DE133" i="14"/>
  <c r="CW133" i="14"/>
  <c r="CO133" i="14"/>
  <c r="CG133" i="14"/>
  <c r="BY133" i="14"/>
  <c r="BQ133" i="14"/>
  <c r="BI133" i="14"/>
  <c r="BA133" i="14"/>
  <c r="AS133" i="14"/>
  <c r="AK133" i="14"/>
  <c r="AC133" i="14"/>
  <c r="U133" i="14"/>
  <c r="EJ133" i="14"/>
  <c r="EB133" i="14"/>
  <c r="DT133" i="14"/>
  <c r="DL133" i="14"/>
  <c r="DD133" i="14"/>
  <c r="CV133" i="14"/>
  <c r="CN133" i="14"/>
  <c r="CF133" i="14"/>
  <c r="BX133" i="14"/>
  <c r="BP133" i="14"/>
  <c r="BH133" i="14"/>
  <c r="AZ133" i="14"/>
  <c r="AR133" i="14"/>
  <c r="AJ133" i="14"/>
  <c r="AB133" i="14"/>
  <c r="T133" i="14"/>
  <c r="EI133" i="14"/>
  <c r="EA133" i="14"/>
  <c r="DS133" i="14"/>
  <c r="DK133" i="14"/>
  <c r="DC133" i="14"/>
  <c r="CU133" i="14"/>
  <c r="CM133" i="14"/>
  <c r="CE133" i="14"/>
  <c r="BW133" i="14"/>
  <c r="BO133" i="14"/>
  <c r="BG133" i="14"/>
  <c r="AY133" i="14"/>
  <c r="AQ133" i="14"/>
  <c r="AI133" i="14"/>
  <c r="AA133" i="14"/>
  <c r="S133" i="14"/>
  <c r="EH133" i="14"/>
  <c r="DZ133" i="14"/>
  <c r="DR133" i="14"/>
  <c r="DJ133" i="14"/>
  <c r="DB133" i="14"/>
  <c r="CT133" i="14"/>
  <c r="CL133" i="14"/>
  <c r="CD133" i="14"/>
  <c r="BV133" i="14"/>
  <c r="BN133" i="14"/>
  <c r="BF133" i="14"/>
  <c r="AX133" i="14"/>
  <c r="AP133" i="14"/>
  <c r="AH133" i="14"/>
  <c r="Z133" i="14"/>
  <c r="R133" i="14"/>
  <c r="EG133" i="14"/>
  <c r="DY133" i="14"/>
  <c r="DQ133" i="14"/>
  <c r="DI133" i="14"/>
  <c r="DA133" i="14"/>
  <c r="CS133" i="14"/>
  <c r="CK133" i="14"/>
  <c r="CC133" i="14"/>
  <c r="BU133" i="14"/>
  <c r="BM133" i="14"/>
  <c r="BE133" i="14"/>
  <c r="AW133" i="14"/>
  <c r="AO133" i="14"/>
  <c r="AG133" i="14"/>
  <c r="Y133" i="14"/>
  <c r="Q133" i="14"/>
  <c r="EF133" i="14"/>
  <c r="DX133" i="14"/>
  <c r="DP133" i="14"/>
  <c r="DH133" i="14"/>
  <c r="CZ133" i="14"/>
  <c r="CR133" i="14"/>
  <c r="CJ133" i="14"/>
  <c r="CB133" i="14"/>
  <c r="BT133" i="14"/>
  <c r="BL133" i="14"/>
  <c r="BD133" i="14"/>
  <c r="AV133" i="14"/>
  <c r="AN133" i="14"/>
  <c r="AF133" i="14"/>
  <c r="X133" i="14"/>
  <c r="P133" i="14"/>
  <c r="EM133" i="14"/>
  <c r="EE133" i="14"/>
  <c r="DW133" i="14"/>
  <c r="DO133" i="14"/>
  <c r="DG133" i="14"/>
  <c r="CY133" i="14"/>
  <c r="CQ133" i="14"/>
  <c r="CI133" i="14"/>
  <c r="CA133" i="14"/>
  <c r="BS133" i="14"/>
  <c r="BK133" i="14"/>
  <c r="BC133" i="14"/>
  <c r="AU133" i="14"/>
  <c r="AM133" i="14"/>
  <c r="AE133" i="14"/>
  <c r="W133" i="14"/>
  <c r="EH305" i="14"/>
  <c r="DZ305" i="14"/>
  <c r="DR305" i="14"/>
  <c r="DJ305" i="14"/>
  <c r="DB305" i="14"/>
  <c r="CT305" i="14"/>
  <c r="CL305" i="14"/>
  <c r="CD305" i="14"/>
  <c r="BV305" i="14"/>
  <c r="BN305" i="14"/>
  <c r="BF305" i="14"/>
  <c r="AX305" i="14"/>
  <c r="AP305" i="14"/>
  <c r="AH305" i="14"/>
  <c r="Z305" i="14"/>
  <c r="R305" i="14"/>
  <c r="EG305" i="14"/>
  <c r="DY305" i="14"/>
  <c r="DQ305" i="14"/>
  <c r="DI305" i="14"/>
  <c r="DA305" i="14"/>
  <c r="CS305" i="14"/>
  <c r="CK305" i="14"/>
  <c r="CC305" i="14"/>
  <c r="BU305" i="14"/>
  <c r="BM305" i="14"/>
  <c r="BE305" i="14"/>
  <c r="AW305" i="14"/>
  <c r="AO305" i="14"/>
  <c r="AG305" i="14"/>
  <c r="Y305" i="14"/>
  <c r="Q305" i="14"/>
  <c r="EF305" i="14"/>
  <c r="DX305" i="14"/>
  <c r="DP305" i="14"/>
  <c r="DH305" i="14"/>
  <c r="CZ305" i="14"/>
  <c r="CR305" i="14"/>
  <c r="CJ305" i="14"/>
  <c r="CB305" i="14"/>
  <c r="BT305" i="14"/>
  <c r="BL305" i="14"/>
  <c r="BD305" i="14"/>
  <c r="AV305" i="14"/>
  <c r="AN305" i="14"/>
  <c r="AF305" i="14"/>
  <c r="X305" i="14"/>
  <c r="P305" i="14"/>
  <c r="EM305" i="14"/>
  <c r="EE305" i="14"/>
  <c r="DW305" i="14"/>
  <c r="DO305" i="14"/>
  <c r="DG305" i="14"/>
  <c r="CY305" i="14"/>
  <c r="CQ305" i="14"/>
  <c r="CI305" i="14"/>
  <c r="CA305" i="14"/>
  <c r="BS305" i="14"/>
  <c r="BK305" i="14"/>
  <c r="BC305" i="14"/>
  <c r="AU305" i="14"/>
  <c r="AM305" i="14"/>
  <c r="AE305" i="14"/>
  <c r="W305" i="14"/>
  <c r="EL305" i="14"/>
  <c r="ED305" i="14"/>
  <c r="DV305" i="14"/>
  <c r="DN305" i="14"/>
  <c r="DF305" i="14"/>
  <c r="CX305" i="14"/>
  <c r="CP305" i="14"/>
  <c r="CH305" i="14"/>
  <c r="BZ305" i="14"/>
  <c r="BR305" i="14"/>
  <c r="BJ305" i="14"/>
  <c r="BB305" i="14"/>
  <c r="AT305" i="14"/>
  <c r="AL305" i="14"/>
  <c r="AD305" i="14"/>
  <c r="V305" i="14"/>
  <c r="N305" i="14"/>
  <c r="EK305" i="14"/>
  <c r="EC305" i="14"/>
  <c r="DU305" i="14"/>
  <c r="DM305" i="14"/>
  <c r="DE305" i="14"/>
  <c r="CW305" i="14"/>
  <c r="CO305" i="14"/>
  <c r="CG305" i="14"/>
  <c r="BY305" i="14"/>
  <c r="BQ305" i="14"/>
  <c r="BI305" i="14"/>
  <c r="BA305" i="14"/>
  <c r="AS305" i="14"/>
  <c r="AK305" i="14"/>
  <c r="AC305" i="14"/>
  <c r="U305" i="14"/>
  <c r="DL305" i="14"/>
  <c r="CF305" i="14"/>
  <c r="AZ305" i="14"/>
  <c r="T305" i="14"/>
  <c r="DK305" i="14"/>
  <c r="CE305" i="14"/>
  <c r="AY305" i="14"/>
  <c r="S305" i="14"/>
  <c r="EJ305" i="14"/>
  <c r="DD305" i="14"/>
  <c r="BX305" i="14"/>
  <c r="AR305" i="14"/>
  <c r="EI305" i="14"/>
  <c r="DC305" i="14"/>
  <c r="BW305" i="14"/>
  <c r="AQ305" i="14"/>
  <c r="EB305" i="14"/>
  <c r="CV305" i="14"/>
  <c r="BP305" i="14"/>
  <c r="AJ305" i="14"/>
  <c r="EA305" i="14"/>
  <c r="CU305" i="14"/>
  <c r="BO305" i="14"/>
  <c r="AI305" i="14"/>
  <c r="DS305" i="14"/>
  <c r="CM305" i="14"/>
  <c r="BG305" i="14"/>
  <c r="AA305" i="14"/>
  <c r="DT305" i="14"/>
  <c r="CN305" i="14"/>
  <c r="BH305" i="14"/>
  <c r="AB305" i="14"/>
  <c r="EH248" i="14"/>
  <c r="DZ248" i="14"/>
  <c r="DR248" i="14"/>
  <c r="DJ248" i="14"/>
  <c r="DB248" i="14"/>
  <c r="CT248" i="14"/>
  <c r="CL248" i="14"/>
  <c r="CD248" i="14"/>
  <c r="BV248" i="14"/>
  <c r="BN248" i="14"/>
  <c r="BF248" i="14"/>
  <c r="AX248" i="14"/>
  <c r="AP248" i="14"/>
  <c r="AH248" i="14"/>
  <c r="Z248" i="14"/>
  <c r="R248" i="14"/>
  <c r="EG248" i="14"/>
  <c r="DY248" i="14"/>
  <c r="DQ248" i="14"/>
  <c r="DI248" i="14"/>
  <c r="DA248" i="14"/>
  <c r="CS248" i="14"/>
  <c r="CK248" i="14"/>
  <c r="CC248" i="14"/>
  <c r="BU248" i="14"/>
  <c r="BM248" i="14"/>
  <c r="BE248" i="14"/>
  <c r="AW248" i="14"/>
  <c r="AO248" i="14"/>
  <c r="AG248" i="14"/>
  <c r="Y248" i="14"/>
  <c r="Q248" i="14"/>
  <c r="EF248" i="14"/>
  <c r="DX248" i="14"/>
  <c r="DP248" i="14"/>
  <c r="DH248" i="14"/>
  <c r="CZ248" i="14"/>
  <c r="CR248" i="14"/>
  <c r="CJ248" i="14"/>
  <c r="CB248" i="14"/>
  <c r="BT248" i="14"/>
  <c r="BL248" i="14"/>
  <c r="BD248" i="14"/>
  <c r="AV248" i="14"/>
  <c r="AN248" i="14"/>
  <c r="AF248" i="14"/>
  <c r="X248" i="14"/>
  <c r="P248" i="14"/>
  <c r="EM248" i="14"/>
  <c r="EE248" i="14"/>
  <c r="DW248" i="14"/>
  <c r="DO248" i="14"/>
  <c r="DG248" i="14"/>
  <c r="CY248" i="14"/>
  <c r="CQ248" i="14"/>
  <c r="CI248" i="14"/>
  <c r="CA248" i="14"/>
  <c r="BS248" i="14"/>
  <c r="BK248" i="14"/>
  <c r="BC248" i="14"/>
  <c r="AU248" i="14"/>
  <c r="AM248" i="14"/>
  <c r="AE248" i="14"/>
  <c r="W248" i="14"/>
  <c r="EL248" i="14"/>
  <c r="ED248" i="14"/>
  <c r="DV248" i="14"/>
  <c r="DN248" i="14"/>
  <c r="DF248" i="14"/>
  <c r="CX248" i="14"/>
  <c r="CP248" i="14"/>
  <c r="CH248" i="14"/>
  <c r="BZ248" i="14"/>
  <c r="BR248" i="14"/>
  <c r="BJ248" i="14"/>
  <c r="BB248" i="14"/>
  <c r="AT248" i="14"/>
  <c r="AL248" i="14"/>
  <c r="AD248" i="14"/>
  <c r="V248" i="14"/>
  <c r="N248" i="14"/>
  <c r="EK248" i="14"/>
  <c r="EC248" i="14"/>
  <c r="DU248" i="14"/>
  <c r="DM248" i="14"/>
  <c r="DE248" i="14"/>
  <c r="CW248" i="14"/>
  <c r="CO248" i="14"/>
  <c r="CG248" i="14"/>
  <c r="BY248" i="14"/>
  <c r="BQ248" i="14"/>
  <c r="BI248" i="14"/>
  <c r="BA248" i="14"/>
  <c r="AS248" i="14"/>
  <c r="AK248" i="14"/>
  <c r="AC248" i="14"/>
  <c r="U248" i="14"/>
  <c r="EJ248" i="14"/>
  <c r="EB248" i="14"/>
  <c r="DT248" i="14"/>
  <c r="DL248" i="14"/>
  <c r="DD248" i="14"/>
  <c r="CV248" i="14"/>
  <c r="CN248" i="14"/>
  <c r="CF248" i="14"/>
  <c r="BX248" i="14"/>
  <c r="BP248" i="14"/>
  <c r="BH248" i="14"/>
  <c r="AZ248" i="14"/>
  <c r="AR248" i="14"/>
  <c r="AJ248" i="14"/>
  <c r="AB248" i="14"/>
  <c r="T248" i="14"/>
  <c r="EI248" i="14"/>
  <c r="EA248" i="14"/>
  <c r="DS248" i="14"/>
  <c r="DK248" i="14"/>
  <c r="DC248" i="14"/>
  <c r="CU248" i="14"/>
  <c r="CM248" i="14"/>
  <c r="CE248" i="14"/>
  <c r="BW248" i="14"/>
  <c r="BO248" i="14"/>
  <c r="BG248" i="14"/>
  <c r="AY248" i="14"/>
  <c r="AQ248" i="14"/>
  <c r="AI248" i="14"/>
  <c r="AA248" i="14"/>
  <c r="S248" i="14"/>
  <c r="EJ194" i="14"/>
  <c r="EB194" i="14"/>
  <c r="DT194" i="14"/>
  <c r="DL194" i="14"/>
  <c r="DD194" i="14"/>
  <c r="CV194" i="14"/>
  <c r="CN194" i="14"/>
  <c r="CF194" i="14"/>
  <c r="BX194" i="14"/>
  <c r="BP194" i="14"/>
  <c r="BH194" i="14"/>
  <c r="AZ194" i="14"/>
  <c r="AR194" i="14"/>
  <c r="AJ194" i="14"/>
  <c r="AB194" i="14"/>
  <c r="T194" i="14"/>
  <c r="EI194" i="14"/>
  <c r="EA194" i="14"/>
  <c r="DS194" i="14"/>
  <c r="DK194" i="14"/>
  <c r="DC194" i="14"/>
  <c r="CU194" i="14"/>
  <c r="CM194" i="14"/>
  <c r="CE194" i="14"/>
  <c r="BW194" i="14"/>
  <c r="BO194" i="14"/>
  <c r="BG194" i="14"/>
  <c r="AY194" i="14"/>
  <c r="AQ194" i="14"/>
  <c r="AI194" i="14"/>
  <c r="AA194" i="14"/>
  <c r="S194" i="14"/>
  <c r="EH194" i="14"/>
  <c r="DZ194" i="14"/>
  <c r="DR194" i="14"/>
  <c r="DJ194" i="14"/>
  <c r="DB194" i="14"/>
  <c r="CT194" i="14"/>
  <c r="CL194" i="14"/>
  <c r="CD194" i="14"/>
  <c r="BV194" i="14"/>
  <c r="BN194" i="14"/>
  <c r="BF194" i="14"/>
  <c r="AX194" i="14"/>
  <c r="AP194" i="14"/>
  <c r="AH194" i="14"/>
  <c r="Z194" i="14"/>
  <c r="R194" i="14"/>
  <c r="EG194" i="14"/>
  <c r="DY194" i="14"/>
  <c r="DQ194" i="14"/>
  <c r="DI194" i="14"/>
  <c r="DA194" i="14"/>
  <c r="CS194" i="14"/>
  <c r="CK194" i="14"/>
  <c r="CC194" i="14"/>
  <c r="BU194" i="14"/>
  <c r="BM194" i="14"/>
  <c r="BE194" i="14"/>
  <c r="AW194" i="14"/>
  <c r="AO194" i="14"/>
  <c r="AG194" i="14"/>
  <c r="Y194" i="14"/>
  <c r="Q194" i="14"/>
  <c r="EF194" i="14"/>
  <c r="DX194" i="14"/>
  <c r="DP194" i="14"/>
  <c r="DH194" i="14"/>
  <c r="CZ194" i="14"/>
  <c r="CR194" i="14"/>
  <c r="CJ194" i="14"/>
  <c r="CB194" i="14"/>
  <c r="BT194" i="14"/>
  <c r="BL194" i="14"/>
  <c r="BD194" i="14"/>
  <c r="AV194" i="14"/>
  <c r="AN194" i="14"/>
  <c r="AF194" i="14"/>
  <c r="X194" i="14"/>
  <c r="P194" i="14"/>
  <c r="EM194" i="14"/>
  <c r="EE194" i="14"/>
  <c r="DW194" i="14"/>
  <c r="DO194" i="14"/>
  <c r="DG194" i="14"/>
  <c r="CY194" i="14"/>
  <c r="CQ194" i="14"/>
  <c r="CI194" i="14"/>
  <c r="CA194" i="14"/>
  <c r="BS194" i="14"/>
  <c r="BK194" i="14"/>
  <c r="BC194" i="14"/>
  <c r="AU194" i="14"/>
  <c r="AM194" i="14"/>
  <c r="AE194" i="14"/>
  <c r="W194" i="14"/>
  <c r="EL194" i="14"/>
  <c r="ED194" i="14"/>
  <c r="DV194" i="14"/>
  <c r="DN194" i="14"/>
  <c r="DF194" i="14"/>
  <c r="CX194" i="14"/>
  <c r="CP194" i="14"/>
  <c r="CH194" i="14"/>
  <c r="BZ194" i="14"/>
  <c r="BR194" i="14"/>
  <c r="BJ194" i="14"/>
  <c r="BB194" i="14"/>
  <c r="AT194" i="14"/>
  <c r="AL194" i="14"/>
  <c r="AD194" i="14"/>
  <c r="V194" i="14"/>
  <c r="N194" i="14"/>
  <c r="EK194" i="14"/>
  <c r="BY194" i="14"/>
  <c r="EC194" i="14"/>
  <c r="BQ194" i="14"/>
  <c r="DU194" i="14"/>
  <c r="BI194" i="14"/>
  <c r="DM194" i="14"/>
  <c r="BA194" i="14"/>
  <c r="DE194" i="14"/>
  <c r="AS194" i="14"/>
  <c r="CW194" i="14"/>
  <c r="AK194" i="14"/>
  <c r="CO194" i="14"/>
  <c r="AC194" i="14"/>
  <c r="CG194" i="14"/>
  <c r="U194" i="14"/>
  <c r="EH335" i="14"/>
  <c r="DZ335" i="14"/>
  <c r="DR335" i="14"/>
  <c r="DJ335" i="14"/>
  <c r="DB335" i="14"/>
  <c r="CT335" i="14"/>
  <c r="CL335" i="14"/>
  <c r="CD335" i="14"/>
  <c r="BV335" i="14"/>
  <c r="BN335" i="14"/>
  <c r="BF335" i="14"/>
  <c r="AX335" i="14"/>
  <c r="AP335" i="14"/>
  <c r="AH335" i="14"/>
  <c r="Z335" i="14"/>
  <c r="R335" i="14"/>
  <c r="EG335" i="14"/>
  <c r="DY335" i="14"/>
  <c r="DQ335" i="14"/>
  <c r="DI335" i="14"/>
  <c r="DA335" i="14"/>
  <c r="CS335" i="14"/>
  <c r="CK335" i="14"/>
  <c r="CC335" i="14"/>
  <c r="BU335" i="14"/>
  <c r="BM335" i="14"/>
  <c r="BE335" i="14"/>
  <c r="AW335" i="14"/>
  <c r="AO335" i="14"/>
  <c r="AG335" i="14"/>
  <c r="Y335" i="14"/>
  <c r="Q335" i="14"/>
  <c r="EF335" i="14"/>
  <c r="DX335" i="14"/>
  <c r="DP335" i="14"/>
  <c r="DH335" i="14"/>
  <c r="CZ335" i="14"/>
  <c r="CR335" i="14"/>
  <c r="CJ335" i="14"/>
  <c r="CB335" i="14"/>
  <c r="BT335" i="14"/>
  <c r="BL335" i="14"/>
  <c r="BD335" i="14"/>
  <c r="AV335" i="14"/>
  <c r="AN335" i="14"/>
  <c r="AF335" i="14"/>
  <c r="X335" i="14"/>
  <c r="P335" i="14"/>
  <c r="EM335" i="14"/>
  <c r="EE335" i="14"/>
  <c r="DW335" i="14"/>
  <c r="DO335" i="14"/>
  <c r="DG335" i="14"/>
  <c r="CY335" i="14"/>
  <c r="CQ335" i="14"/>
  <c r="CI335" i="14"/>
  <c r="CA335" i="14"/>
  <c r="BS335" i="14"/>
  <c r="BK335" i="14"/>
  <c r="BC335" i="14"/>
  <c r="AU335" i="14"/>
  <c r="AM335" i="14"/>
  <c r="AE335" i="14"/>
  <c r="W335" i="14"/>
  <c r="EL335" i="14"/>
  <c r="ED335" i="14"/>
  <c r="DV335" i="14"/>
  <c r="DN335" i="14"/>
  <c r="DF335" i="14"/>
  <c r="CX335" i="14"/>
  <c r="CP335" i="14"/>
  <c r="CH335" i="14"/>
  <c r="BZ335" i="14"/>
  <c r="BR335" i="14"/>
  <c r="BJ335" i="14"/>
  <c r="BB335" i="14"/>
  <c r="AT335" i="14"/>
  <c r="AL335" i="14"/>
  <c r="AD335" i="14"/>
  <c r="V335" i="14"/>
  <c r="N335" i="14"/>
  <c r="EK335" i="14"/>
  <c r="EC335" i="14"/>
  <c r="DU335" i="14"/>
  <c r="DM335" i="14"/>
  <c r="DE335" i="14"/>
  <c r="CW335" i="14"/>
  <c r="CO335" i="14"/>
  <c r="CG335" i="14"/>
  <c r="BY335" i="14"/>
  <c r="BQ335" i="14"/>
  <c r="BI335" i="14"/>
  <c r="BA335" i="14"/>
  <c r="AS335" i="14"/>
  <c r="AK335" i="14"/>
  <c r="AC335" i="14"/>
  <c r="U335" i="14"/>
  <c r="EI335" i="14"/>
  <c r="EA335" i="14"/>
  <c r="DS335" i="14"/>
  <c r="DK335" i="14"/>
  <c r="DC335" i="14"/>
  <c r="CU335" i="14"/>
  <c r="CM335" i="14"/>
  <c r="CE335" i="14"/>
  <c r="BW335" i="14"/>
  <c r="BO335" i="14"/>
  <c r="BG335" i="14"/>
  <c r="AY335" i="14"/>
  <c r="AQ335" i="14"/>
  <c r="AI335" i="14"/>
  <c r="AA335" i="14"/>
  <c r="S335" i="14"/>
  <c r="CF335" i="14"/>
  <c r="T335" i="14"/>
  <c r="EJ335" i="14"/>
  <c r="BX335" i="14"/>
  <c r="EB335" i="14"/>
  <c r="BP335" i="14"/>
  <c r="DT335" i="14"/>
  <c r="BH335" i="14"/>
  <c r="DL335" i="14"/>
  <c r="AZ335" i="14"/>
  <c r="DD335" i="14"/>
  <c r="AR335" i="14"/>
  <c r="CV335" i="14"/>
  <c r="AJ335" i="14"/>
  <c r="CN335" i="14"/>
  <c r="AB335" i="14"/>
  <c r="EH333" i="14"/>
  <c r="DZ333" i="14"/>
  <c r="DR333" i="14"/>
  <c r="DJ333" i="14"/>
  <c r="DB333" i="14"/>
  <c r="CT333" i="14"/>
  <c r="CL333" i="14"/>
  <c r="CD333" i="14"/>
  <c r="BV333" i="14"/>
  <c r="BN333" i="14"/>
  <c r="BF333" i="14"/>
  <c r="AX333" i="14"/>
  <c r="AP333" i="14"/>
  <c r="AH333" i="14"/>
  <c r="Z333" i="14"/>
  <c r="R333" i="14"/>
  <c r="EG333" i="14"/>
  <c r="DY333" i="14"/>
  <c r="DQ333" i="14"/>
  <c r="DI333" i="14"/>
  <c r="DA333" i="14"/>
  <c r="CS333" i="14"/>
  <c r="CK333" i="14"/>
  <c r="CC333" i="14"/>
  <c r="BU333" i="14"/>
  <c r="BM333" i="14"/>
  <c r="BE333" i="14"/>
  <c r="AW333" i="14"/>
  <c r="AO333" i="14"/>
  <c r="AG333" i="14"/>
  <c r="Y333" i="14"/>
  <c r="Q333" i="14"/>
  <c r="EF333" i="14"/>
  <c r="DX333" i="14"/>
  <c r="DP333" i="14"/>
  <c r="DH333" i="14"/>
  <c r="CZ333" i="14"/>
  <c r="CR333" i="14"/>
  <c r="CJ333" i="14"/>
  <c r="CB333" i="14"/>
  <c r="BT333" i="14"/>
  <c r="BL333" i="14"/>
  <c r="BD333" i="14"/>
  <c r="AV333" i="14"/>
  <c r="AN333" i="14"/>
  <c r="AF333" i="14"/>
  <c r="X333" i="14"/>
  <c r="P333" i="14"/>
  <c r="EM333" i="14"/>
  <c r="EE333" i="14"/>
  <c r="DW333" i="14"/>
  <c r="DO333" i="14"/>
  <c r="DG333" i="14"/>
  <c r="CY333" i="14"/>
  <c r="CQ333" i="14"/>
  <c r="CI333" i="14"/>
  <c r="CA333" i="14"/>
  <c r="BS333" i="14"/>
  <c r="BK333" i="14"/>
  <c r="BC333" i="14"/>
  <c r="AU333" i="14"/>
  <c r="AM333" i="14"/>
  <c r="AE333" i="14"/>
  <c r="W333" i="14"/>
  <c r="EL333" i="14"/>
  <c r="ED333" i="14"/>
  <c r="DV333" i="14"/>
  <c r="DN333" i="14"/>
  <c r="DF333" i="14"/>
  <c r="CX333" i="14"/>
  <c r="CP333" i="14"/>
  <c r="CH333" i="14"/>
  <c r="BZ333" i="14"/>
  <c r="BR333" i="14"/>
  <c r="BJ333" i="14"/>
  <c r="BB333" i="14"/>
  <c r="AT333" i="14"/>
  <c r="AL333" i="14"/>
  <c r="AD333" i="14"/>
  <c r="V333" i="14"/>
  <c r="N333" i="14"/>
  <c r="EK333" i="14"/>
  <c r="EC333" i="14"/>
  <c r="DU333" i="14"/>
  <c r="DM333" i="14"/>
  <c r="DE333" i="14"/>
  <c r="CW333" i="14"/>
  <c r="CO333" i="14"/>
  <c r="CG333" i="14"/>
  <c r="BY333" i="14"/>
  <c r="BQ333" i="14"/>
  <c r="BI333" i="14"/>
  <c r="BA333" i="14"/>
  <c r="AS333" i="14"/>
  <c r="AK333" i="14"/>
  <c r="AC333" i="14"/>
  <c r="U333" i="14"/>
  <c r="EI333" i="14"/>
  <c r="EA333" i="14"/>
  <c r="DS333" i="14"/>
  <c r="DK333" i="14"/>
  <c r="DC333" i="14"/>
  <c r="CU333" i="14"/>
  <c r="CM333" i="14"/>
  <c r="CE333" i="14"/>
  <c r="BW333" i="14"/>
  <c r="BO333" i="14"/>
  <c r="BG333" i="14"/>
  <c r="AY333" i="14"/>
  <c r="AQ333" i="14"/>
  <c r="AI333" i="14"/>
  <c r="AA333" i="14"/>
  <c r="S333" i="14"/>
  <c r="CN333" i="14"/>
  <c r="AB333" i="14"/>
  <c r="CF333" i="14"/>
  <c r="T333" i="14"/>
  <c r="EJ333" i="14"/>
  <c r="BX333" i="14"/>
  <c r="EB333" i="14"/>
  <c r="BP333" i="14"/>
  <c r="DT333" i="14"/>
  <c r="BH333" i="14"/>
  <c r="DL333" i="14"/>
  <c r="AZ333" i="14"/>
  <c r="DD333" i="14"/>
  <c r="AR333" i="14"/>
  <c r="CV333" i="14"/>
  <c r="AJ333" i="14"/>
  <c r="EI273" i="14"/>
  <c r="EA273" i="14"/>
  <c r="DS273" i="14"/>
  <c r="DK273" i="14"/>
  <c r="DC273" i="14"/>
  <c r="CU273" i="14"/>
  <c r="CM273" i="14"/>
  <c r="CE273" i="14"/>
  <c r="BW273" i="14"/>
  <c r="BO273" i="14"/>
  <c r="BG273" i="14"/>
  <c r="AY273" i="14"/>
  <c r="AQ273" i="14"/>
  <c r="AI273" i="14"/>
  <c r="AA273" i="14"/>
  <c r="S273" i="14"/>
  <c r="EH273" i="14"/>
  <c r="DZ273" i="14"/>
  <c r="DR273" i="14"/>
  <c r="DJ273" i="14"/>
  <c r="DB273" i="14"/>
  <c r="CT273" i="14"/>
  <c r="CL273" i="14"/>
  <c r="CD273" i="14"/>
  <c r="BV273" i="14"/>
  <c r="BN273" i="14"/>
  <c r="BF273" i="14"/>
  <c r="AX273" i="14"/>
  <c r="AP273" i="14"/>
  <c r="AH273" i="14"/>
  <c r="Z273" i="14"/>
  <c r="R273" i="14"/>
  <c r="EG273" i="14"/>
  <c r="DY273" i="14"/>
  <c r="DQ273" i="14"/>
  <c r="DI273" i="14"/>
  <c r="DA273" i="14"/>
  <c r="CS273" i="14"/>
  <c r="CK273" i="14"/>
  <c r="CC273" i="14"/>
  <c r="BU273" i="14"/>
  <c r="BM273" i="14"/>
  <c r="BE273" i="14"/>
  <c r="AW273" i="14"/>
  <c r="AO273" i="14"/>
  <c r="AG273" i="14"/>
  <c r="Y273" i="14"/>
  <c r="Q273" i="14"/>
  <c r="EF273" i="14"/>
  <c r="DX273" i="14"/>
  <c r="DP273" i="14"/>
  <c r="DH273" i="14"/>
  <c r="CZ273" i="14"/>
  <c r="CR273" i="14"/>
  <c r="CJ273" i="14"/>
  <c r="CB273" i="14"/>
  <c r="BT273" i="14"/>
  <c r="BL273" i="14"/>
  <c r="BD273" i="14"/>
  <c r="AV273" i="14"/>
  <c r="AN273" i="14"/>
  <c r="AF273" i="14"/>
  <c r="X273" i="14"/>
  <c r="EM273" i="14"/>
  <c r="EE273" i="14"/>
  <c r="DW273" i="14"/>
  <c r="DO273" i="14"/>
  <c r="DG273" i="14"/>
  <c r="CY273" i="14"/>
  <c r="CQ273" i="14"/>
  <c r="CI273" i="14"/>
  <c r="CA273" i="14"/>
  <c r="BS273" i="14"/>
  <c r="BK273" i="14"/>
  <c r="BC273" i="14"/>
  <c r="AU273" i="14"/>
  <c r="AM273" i="14"/>
  <c r="AE273" i="14"/>
  <c r="W273" i="14"/>
  <c r="EL273" i="14"/>
  <c r="ED273" i="14"/>
  <c r="DV273" i="14"/>
  <c r="DN273" i="14"/>
  <c r="DF273" i="14"/>
  <c r="CX273" i="14"/>
  <c r="CP273" i="14"/>
  <c r="CH273" i="14"/>
  <c r="BZ273" i="14"/>
  <c r="BR273" i="14"/>
  <c r="BJ273" i="14"/>
  <c r="BB273" i="14"/>
  <c r="AT273" i="14"/>
  <c r="AL273" i="14"/>
  <c r="AD273" i="14"/>
  <c r="V273" i="14"/>
  <c r="N273" i="14"/>
  <c r="DL273" i="14"/>
  <c r="CF273" i="14"/>
  <c r="AZ273" i="14"/>
  <c r="T273" i="14"/>
  <c r="EK273" i="14"/>
  <c r="DE273" i="14"/>
  <c r="BY273" i="14"/>
  <c r="AS273" i="14"/>
  <c r="P273" i="14"/>
  <c r="EJ273" i="14"/>
  <c r="DD273" i="14"/>
  <c r="BX273" i="14"/>
  <c r="AR273" i="14"/>
  <c r="EC273" i="14"/>
  <c r="CW273" i="14"/>
  <c r="BQ273" i="14"/>
  <c r="AK273" i="14"/>
  <c r="EB273" i="14"/>
  <c r="CV273" i="14"/>
  <c r="BP273" i="14"/>
  <c r="AJ273" i="14"/>
  <c r="DU273" i="14"/>
  <c r="CO273" i="14"/>
  <c r="BI273" i="14"/>
  <c r="AC273" i="14"/>
  <c r="DT273" i="14"/>
  <c r="CN273" i="14"/>
  <c r="BH273" i="14"/>
  <c r="AB273" i="14"/>
  <c r="DM273" i="14"/>
  <c r="CG273" i="14"/>
  <c r="BA273" i="14"/>
  <c r="U273" i="14"/>
  <c r="EJ222" i="14"/>
  <c r="EB222" i="14"/>
  <c r="DT222" i="14"/>
  <c r="DL222" i="14"/>
  <c r="DD222" i="14"/>
  <c r="CV222" i="14"/>
  <c r="CN222" i="14"/>
  <c r="CF222" i="14"/>
  <c r="BX222" i="14"/>
  <c r="BP222" i="14"/>
  <c r="BH222" i="14"/>
  <c r="AZ222" i="14"/>
  <c r="AR222" i="14"/>
  <c r="AJ222" i="14"/>
  <c r="AB222" i="14"/>
  <c r="T222" i="14"/>
  <c r="EI222" i="14"/>
  <c r="EA222" i="14"/>
  <c r="DS222" i="14"/>
  <c r="DK222" i="14"/>
  <c r="DC222" i="14"/>
  <c r="CU222" i="14"/>
  <c r="CM222" i="14"/>
  <c r="CE222" i="14"/>
  <c r="BW222" i="14"/>
  <c r="BO222" i="14"/>
  <c r="BG222" i="14"/>
  <c r="AY222" i="14"/>
  <c r="AQ222" i="14"/>
  <c r="AI222" i="14"/>
  <c r="AA222" i="14"/>
  <c r="S222" i="14"/>
  <c r="EH222" i="14"/>
  <c r="DZ222" i="14"/>
  <c r="DR222" i="14"/>
  <c r="DJ222" i="14"/>
  <c r="DB222" i="14"/>
  <c r="CT222" i="14"/>
  <c r="CL222" i="14"/>
  <c r="CD222" i="14"/>
  <c r="BV222" i="14"/>
  <c r="BN222" i="14"/>
  <c r="BF222" i="14"/>
  <c r="AX222" i="14"/>
  <c r="AP222" i="14"/>
  <c r="AH222" i="14"/>
  <c r="Z222" i="14"/>
  <c r="R222" i="14"/>
  <c r="EG222" i="14"/>
  <c r="DY222" i="14"/>
  <c r="DQ222" i="14"/>
  <c r="DI222" i="14"/>
  <c r="DA222" i="14"/>
  <c r="CS222" i="14"/>
  <c r="CK222" i="14"/>
  <c r="CC222" i="14"/>
  <c r="BU222" i="14"/>
  <c r="BM222" i="14"/>
  <c r="BE222" i="14"/>
  <c r="AW222" i="14"/>
  <c r="AO222" i="14"/>
  <c r="AG222" i="14"/>
  <c r="Y222" i="14"/>
  <c r="Q222" i="14"/>
  <c r="EF222" i="14"/>
  <c r="DX222" i="14"/>
  <c r="DP222" i="14"/>
  <c r="DH222" i="14"/>
  <c r="CZ222" i="14"/>
  <c r="CR222" i="14"/>
  <c r="CJ222" i="14"/>
  <c r="CB222" i="14"/>
  <c r="BT222" i="14"/>
  <c r="BL222" i="14"/>
  <c r="BD222" i="14"/>
  <c r="AV222" i="14"/>
  <c r="AN222" i="14"/>
  <c r="AF222" i="14"/>
  <c r="X222" i="14"/>
  <c r="P222" i="14"/>
  <c r="EM222" i="14"/>
  <c r="EE222" i="14"/>
  <c r="DW222" i="14"/>
  <c r="DO222" i="14"/>
  <c r="DG222" i="14"/>
  <c r="CY222" i="14"/>
  <c r="CQ222" i="14"/>
  <c r="CI222" i="14"/>
  <c r="CA222" i="14"/>
  <c r="BS222" i="14"/>
  <c r="BK222" i="14"/>
  <c r="BC222" i="14"/>
  <c r="AU222" i="14"/>
  <c r="AM222" i="14"/>
  <c r="AE222" i="14"/>
  <c r="W222" i="14"/>
  <c r="EL222" i="14"/>
  <c r="ED222" i="14"/>
  <c r="DV222" i="14"/>
  <c r="DN222" i="14"/>
  <c r="DF222" i="14"/>
  <c r="CX222" i="14"/>
  <c r="CP222" i="14"/>
  <c r="CH222" i="14"/>
  <c r="BZ222" i="14"/>
  <c r="BR222" i="14"/>
  <c r="BJ222" i="14"/>
  <c r="BB222" i="14"/>
  <c r="AT222" i="14"/>
  <c r="AL222" i="14"/>
  <c r="AD222" i="14"/>
  <c r="V222" i="14"/>
  <c r="N222" i="14"/>
  <c r="EK222" i="14"/>
  <c r="EC222" i="14"/>
  <c r="DU222" i="14"/>
  <c r="DM222" i="14"/>
  <c r="DE222" i="14"/>
  <c r="CW222" i="14"/>
  <c r="CO222" i="14"/>
  <c r="CG222" i="14"/>
  <c r="BY222" i="14"/>
  <c r="BQ222" i="14"/>
  <c r="BI222" i="14"/>
  <c r="BA222" i="14"/>
  <c r="AS222" i="14"/>
  <c r="AK222" i="14"/>
  <c r="AC222" i="14"/>
  <c r="U222" i="14"/>
  <c r="EL125" i="14"/>
  <c r="ED125" i="14"/>
  <c r="DV125" i="14"/>
  <c r="DN125" i="14"/>
  <c r="DF125" i="14"/>
  <c r="CX125" i="14"/>
  <c r="CP125" i="14"/>
  <c r="CH125" i="14"/>
  <c r="BZ125" i="14"/>
  <c r="BR125" i="14"/>
  <c r="BJ125" i="14"/>
  <c r="BB125" i="14"/>
  <c r="AT125" i="14"/>
  <c r="AL125" i="14"/>
  <c r="AD125" i="14"/>
  <c r="V125" i="14"/>
  <c r="N125" i="14"/>
  <c r="EK125" i="14"/>
  <c r="EC125" i="14"/>
  <c r="DU125" i="14"/>
  <c r="DM125" i="14"/>
  <c r="DE125" i="14"/>
  <c r="CW125" i="14"/>
  <c r="CO125" i="14"/>
  <c r="CG125" i="14"/>
  <c r="BY125" i="14"/>
  <c r="BQ125" i="14"/>
  <c r="BI125" i="14"/>
  <c r="BA125" i="14"/>
  <c r="AS125" i="14"/>
  <c r="AK125" i="14"/>
  <c r="AC125" i="14"/>
  <c r="U125" i="14"/>
  <c r="EJ125" i="14"/>
  <c r="EB125" i="14"/>
  <c r="DT125" i="14"/>
  <c r="DL125" i="14"/>
  <c r="DD125" i="14"/>
  <c r="CV125" i="14"/>
  <c r="CN125" i="14"/>
  <c r="CF125" i="14"/>
  <c r="BX125" i="14"/>
  <c r="BP125" i="14"/>
  <c r="BH125" i="14"/>
  <c r="AZ125" i="14"/>
  <c r="AR125" i="14"/>
  <c r="AJ125" i="14"/>
  <c r="AB125" i="14"/>
  <c r="T125" i="14"/>
  <c r="EI125" i="14"/>
  <c r="EA125" i="14"/>
  <c r="DS125" i="14"/>
  <c r="DK125" i="14"/>
  <c r="DC125" i="14"/>
  <c r="CU125" i="14"/>
  <c r="CM125" i="14"/>
  <c r="CE125" i="14"/>
  <c r="BW125" i="14"/>
  <c r="BO125" i="14"/>
  <c r="BG125" i="14"/>
  <c r="AY125" i="14"/>
  <c r="AQ125" i="14"/>
  <c r="AI125" i="14"/>
  <c r="AA125" i="14"/>
  <c r="S125" i="14"/>
  <c r="EH125" i="14"/>
  <c r="DZ125" i="14"/>
  <c r="DR125" i="14"/>
  <c r="DJ125" i="14"/>
  <c r="DB125" i="14"/>
  <c r="CT125" i="14"/>
  <c r="CL125" i="14"/>
  <c r="CD125" i="14"/>
  <c r="BV125" i="14"/>
  <c r="BN125" i="14"/>
  <c r="BF125" i="14"/>
  <c r="AX125" i="14"/>
  <c r="AP125" i="14"/>
  <c r="AH125" i="14"/>
  <c r="Z125" i="14"/>
  <c r="R125" i="14"/>
  <c r="EG125" i="14"/>
  <c r="DY125" i="14"/>
  <c r="DQ125" i="14"/>
  <c r="DI125" i="14"/>
  <c r="DA125" i="14"/>
  <c r="CS125" i="14"/>
  <c r="CK125" i="14"/>
  <c r="CC125" i="14"/>
  <c r="BU125" i="14"/>
  <c r="BM125" i="14"/>
  <c r="BE125" i="14"/>
  <c r="AW125" i="14"/>
  <c r="AO125" i="14"/>
  <c r="AG125" i="14"/>
  <c r="Y125" i="14"/>
  <c r="Q125" i="14"/>
  <c r="EF125" i="14"/>
  <c r="DX125" i="14"/>
  <c r="DP125" i="14"/>
  <c r="DH125" i="14"/>
  <c r="CZ125" i="14"/>
  <c r="CR125" i="14"/>
  <c r="CJ125" i="14"/>
  <c r="CB125" i="14"/>
  <c r="BT125" i="14"/>
  <c r="BL125" i="14"/>
  <c r="BD125" i="14"/>
  <c r="AV125" i="14"/>
  <c r="AN125" i="14"/>
  <c r="AF125" i="14"/>
  <c r="X125" i="14"/>
  <c r="P125" i="14"/>
  <c r="EM125" i="14"/>
  <c r="EE125" i="14"/>
  <c r="DW125" i="14"/>
  <c r="DO125" i="14"/>
  <c r="DG125" i="14"/>
  <c r="CY125" i="14"/>
  <c r="CQ125" i="14"/>
  <c r="CI125" i="14"/>
  <c r="CA125" i="14"/>
  <c r="BS125" i="14"/>
  <c r="BK125" i="14"/>
  <c r="BC125" i="14"/>
  <c r="AU125" i="14"/>
  <c r="AM125" i="14"/>
  <c r="AE125" i="14"/>
  <c r="W125" i="14"/>
  <c r="EH309" i="14"/>
  <c r="DZ309" i="14"/>
  <c r="DR309" i="14"/>
  <c r="DJ309" i="14"/>
  <c r="DB309" i="14"/>
  <c r="CT309" i="14"/>
  <c r="CL309" i="14"/>
  <c r="CD309" i="14"/>
  <c r="BV309" i="14"/>
  <c r="BN309" i="14"/>
  <c r="BF309" i="14"/>
  <c r="AX309" i="14"/>
  <c r="AP309" i="14"/>
  <c r="AH309" i="14"/>
  <c r="Z309" i="14"/>
  <c r="R309" i="14"/>
  <c r="EG309" i="14"/>
  <c r="DY309" i="14"/>
  <c r="DQ309" i="14"/>
  <c r="DI309" i="14"/>
  <c r="DA309" i="14"/>
  <c r="CS309" i="14"/>
  <c r="CK309" i="14"/>
  <c r="CC309" i="14"/>
  <c r="BU309" i="14"/>
  <c r="BM309" i="14"/>
  <c r="BE309" i="14"/>
  <c r="AW309" i="14"/>
  <c r="AO309" i="14"/>
  <c r="AG309" i="14"/>
  <c r="Y309" i="14"/>
  <c r="Q309" i="14"/>
  <c r="EF309" i="14"/>
  <c r="DX309" i="14"/>
  <c r="DP309" i="14"/>
  <c r="DH309" i="14"/>
  <c r="CZ309" i="14"/>
  <c r="CR309" i="14"/>
  <c r="CJ309" i="14"/>
  <c r="CB309" i="14"/>
  <c r="BT309" i="14"/>
  <c r="BL309" i="14"/>
  <c r="BD309" i="14"/>
  <c r="AV309" i="14"/>
  <c r="AN309" i="14"/>
  <c r="AF309" i="14"/>
  <c r="X309" i="14"/>
  <c r="P309" i="14"/>
  <c r="EM309" i="14"/>
  <c r="EE309" i="14"/>
  <c r="DW309" i="14"/>
  <c r="DO309" i="14"/>
  <c r="DG309" i="14"/>
  <c r="CY309" i="14"/>
  <c r="CQ309" i="14"/>
  <c r="CI309" i="14"/>
  <c r="CA309" i="14"/>
  <c r="BS309" i="14"/>
  <c r="BK309" i="14"/>
  <c r="BC309" i="14"/>
  <c r="AU309" i="14"/>
  <c r="AM309" i="14"/>
  <c r="AE309" i="14"/>
  <c r="W309" i="14"/>
  <c r="EL309" i="14"/>
  <c r="ED309" i="14"/>
  <c r="DV309" i="14"/>
  <c r="DN309" i="14"/>
  <c r="DF309" i="14"/>
  <c r="CX309" i="14"/>
  <c r="CP309" i="14"/>
  <c r="CH309" i="14"/>
  <c r="BZ309" i="14"/>
  <c r="BR309" i="14"/>
  <c r="BJ309" i="14"/>
  <c r="BB309" i="14"/>
  <c r="AT309" i="14"/>
  <c r="AL309" i="14"/>
  <c r="AD309" i="14"/>
  <c r="V309" i="14"/>
  <c r="N309" i="14"/>
  <c r="EK309" i="14"/>
  <c r="EC309" i="14"/>
  <c r="DU309" i="14"/>
  <c r="DM309" i="14"/>
  <c r="DE309" i="14"/>
  <c r="CW309" i="14"/>
  <c r="CO309" i="14"/>
  <c r="CG309" i="14"/>
  <c r="BY309" i="14"/>
  <c r="BQ309" i="14"/>
  <c r="BI309" i="14"/>
  <c r="BA309" i="14"/>
  <c r="AS309" i="14"/>
  <c r="AK309" i="14"/>
  <c r="AC309" i="14"/>
  <c r="U309" i="14"/>
  <c r="EI309" i="14"/>
  <c r="EA309" i="14"/>
  <c r="DS309" i="14"/>
  <c r="DK309" i="14"/>
  <c r="DC309" i="14"/>
  <c r="CU309" i="14"/>
  <c r="CM309" i="14"/>
  <c r="CE309" i="14"/>
  <c r="BW309" i="14"/>
  <c r="BO309" i="14"/>
  <c r="BG309" i="14"/>
  <c r="AY309" i="14"/>
  <c r="AQ309" i="14"/>
  <c r="AI309" i="14"/>
  <c r="AA309" i="14"/>
  <c r="S309" i="14"/>
  <c r="DT309" i="14"/>
  <c r="BH309" i="14"/>
  <c r="DL309" i="14"/>
  <c r="AZ309" i="14"/>
  <c r="DD309" i="14"/>
  <c r="AR309" i="14"/>
  <c r="CV309" i="14"/>
  <c r="AJ309" i="14"/>
  <c r="CN309" i="14"/>
  <c r="AB309" i="14"/>
  <c r="CF309" i="14"/>
  <c r="T309" i="14"/>
  <c r="EB309" i="14"/>
  <c r="BP309" i="14"/>
  <c r="EJ309" i="14"/>
  <c r="BX309" i="14"/>
  <c r="EH252" i="14"/>
  <c r="DZ252" i="14"/>
  <c r="DR252" i="14"/>
  <c r="DJ252" i="14"/>
  <c r="DB252" i="14"/>
  <c r="CT252" i="14"/>
  <c r="CL252" i="14"/>
  <c r="CD252" i="14"/>
  <c r="BV252" i="14"/>
  <c r="BN252" i="14"/>
  <c r="BF252" i="14"/>
  <c r="AX252" i="14"/>
  <c r="AP252" i="14"/>
  <c r="AH252" i="14"/>
  <c r="Z252" i="14"/>
  <c r="R252" i="14"/>
  <c r="EG252" i="14"/>
  <c r="DY252" i="14"/>
  <c r="DQ252" i="14"/>
  <c r="DI252" i="14"/>
  <c r="DA252" i="14"/>
  <c r="CS252" i="14"/>
  <c r="CK252" i="14"/>
  <c r="CC252" i="14"/>
  <c r="BU252" i="14"/>
  <c r="BM252" i="14"/>
  <c r="BE252" i="14"/>
  <c r="AW252" i="14"/>
  <c r="AO252" i="14"/>
  <c r="AG252" i="14"/>
  <c r="Y252" i="14"/>
  <c r="Q252" i="14"/>
  <c r="EF252" i="14"/>
  <c r="DX252" i="14"/>
  <c r="DP252" i="14"/>
  <c r="DH252" i="14"/>
  <c r="CZ252" i="14"/>
  <c r="CR252" i="14"/>
  <c r="CJ252" i="14"/>
  <c r="CB252" i="14"/>
  <c r="BT252" i="14"/>
  <c r="BL252" i="14"/>
  <c r="BD252" i="14"/>
  <c r="AV252" i="14"/>
  <c r="AN252" i="14"/>
  <c r="AF252" i="14"/>
  <c r="X252" i="14"/>
  <c r="P252" i="14"/>
  <c r="EM252" i="14"/>
  <c r="EE252" i="14"/>
  <c r="DW252" i="14"/>
  <c r="DO252" i="14"/>
  <c r="DG252" i="14"/>
  <c r="CY252" i="14"/>
  <c r="CQ252" i="14"/>
  <c r="CI252" i="14"/>
  <c r="CA252" i="14"/>
  <c r="BS252" i="14"/>
  <c r="BK252" i="14"/>
  <c r="BC252" i="14"/>
  <c r="AU252" i="14"/>
  <c r="AM252" i="14"/>
  <c r="AE252" i="14"/>
  <c r="W252" i="14"/>
  <c r="EL252" i="14"/>
  <c r="ED252" i="14"/>
  <c r="DV252" i="14"/>
  <c r="DN252" i="14"/>
  <c r="DF252" i="14"/>
  <c r="CX252" i="14"/>
  <c r="CP252" i="14"/>
  <c r="CH252" i="14"/>
  <c r="BZ252" i="14"/>
  <c r="BR252" i="14"/>
  <c r="BJ252" i="14"/>
  <c r="BB252" i="14"/>
  <c r="AT252" i="14"/>
  <c r="AL252" i="14"/>
  <c r="AD252" i="14"/>
  <c r="V252" i="14"/>
  <c r="N252" i="14"/>
  <c r="EK252" i="14"/>
  <c r="EC252" i="14"/>
  <c r="DU252" i="14"/>
  <c r="DM252" i="14"/>
  <c r="DE252" i="14"/>
  <c r="CW252" i="14"/>
  <c r="CO252" i="14"/>
  <c r="CG252" i="14"/>
  <c r="BY252" i="14"/>
  <c r="BQ252" i="14"/>
  <c r="BI252" i="14"/>
  <c r="BA252" i="14"/>
  <c r="AS252" i="14"/>
  <c r="AK252" i="14"/>
  <c r="AC252" i="14"/>
  <c r="U252" i="14"/>
  <c r="EJ252" i="14"/>
  <c r="EB252" i="14"/>
  <c r="DT252" i="14"/>
  <c r="DL252" i="14"/>
  <c r="DD252" i="14"/>
  <c r="CV252" i="14"/>
  <c r="CN252" i="14"/>
  <c r="CF252" i="14"/>
  <c r="BX252" i="14"/>
  <c r="BP252" i="14"/>
  <c r="BH252" i="14"/>
  <c r="AZ252" i="14"/>
  <c r="AR252" i="14"/>
  <c r="AJ252" i="14"/>
  <c r="AB252" i="14"/>
  <c r="T252" i="14"/>
  <c r="EI252" i="14"/>
  <c r="EA252" i="14"/>
  <c r="DS252" i="14"/>
  <c r="DK252" i="14"/>
  <c r="DC252" i="14"/>
  <c r="CU252" i="14"/>
  <c r="CM252" i="14"/>
  <c r="CE252" i="14"/>
  <c r="BW252" i="14"/>
  <c r="BO252" i="14"/>
  <c r="BG252" i="14"/>
  <c r="AY252" i="14"/>
  <c r="AQ252" i="14"/>
  <c r="AI252" i="14"/>
  <c r="AA252" i="14"/>
  <c r="S252" i="14"/>
  <c r="EJ198" i="14"/>
  <c r="EB198" i="14"/>
  <c r="DT198" i="14"/>
  <c r="DL198" i="14"/>
  <c r="DD198" i="14"/>
  <c r="CV198" i="14"/>
  <c r="CN198" i="14"/>
  <c r="CF198" i="14"/>
  <c r="BX198" i="14"/>
  <c r="BP198" i="14"/>
  <c r="BH198" i="14"/>
  <c r="AZ198" i="14"/>
  <c r="AR198" i="14"/>
  <c r="AJ198" i="14"/>
  <c r="AB198" i="14"/>
  <c r="T198" i="14"/>
  <c r="EI198" i="14"/>
  <c r="EA198" i="14"/>
  <c r="DS198" i="14"/>
  <c r="DK198" i="14"/>
  <c r="DC198" i="14"/>
  <c r="CU198" i="14"/>
  <c r="CM198" i="14"/>
  <c r="CE198" i="14"/>
  <c r="BW198" i="14"/>
  <c r="BO198" i="14"/>
  <c r="BG198" i="14"/>
  <c r="AY198" i="14"/>
  <c r="AQ198" i="14"/>
  <c r="AI198" i="14"/>
  <c r="AA198" i="14"/>
  <c r="S198" i="14"/>
  <c r="EH198" i="14"/>
  <c r="DZ198" i="14"/>
  <c r="DR198" i="14"/>
  <c r="DJ198" i="14"/>
  <c r="DB198" i="14"/>
  <c r="CT198" i="14"/>
  <c r="CL198" i="14"/>
  <c r="CD198" i="14"/>
  <c r="BV198" i="14"/>
  <c r="BN198" i="14"/>
  <c r="BF198" i="14"/>
  <c r="AX198" i="14"/>
  <c r="AP198" i="14"/>
  <c r="AH198" i="14"/>
  <c r="Z198" i="14"/>
  <c r="R198" i="14"/>
  <c r="EG198" i="14"/>
  <c r="DY198" i="14"/>
  <c r="DQ198" i="14"/>
  <c r="DI198" i="14"/>
  <c r="DA198" i="14"/>
  <c r="CS198" i="14"/>
  <c r="CK198" i="14"/>
  <c r="CC198" i="14"/>
  <c r="BU198" i="14"/>
  <c r="BM198" i="14"/>
  <c r="BE198" i="14"/>
  <c r="AW198" i="14"/>
  <c r="AO198" i="14"/>
  <c r="AG198" i="14"/>
  <c r="Y198" i="14"/>
  <c r="Q198" i="14"/>
  <c r="EF198" i="14"/>
  <c r="DX198" i="14"/>
  <c r="DP198" i="14"/>
  <c r="DH198" i="14"/>
  <c r="CZ198" i="14"/>
  <c r="CR198" i="14"/>
  <c r="CJ198" i="14"/>
  <c r="CB198" i="14"/>
  <c r="BT198" i="14"/>
  <c r="BL198" i="14"/>
  <c r="BD198" i="14"/>
  <c r="AV198" i="14"/>
  <c r="AN198" i="14"/>
  <c r="AF198" i="14"/>
  <c r="X198" i="14"/>
  <c r="P198" i="14"/>
  <c r="EM198" i="14"/>
  <c r="EE198" i="14"/>
  <c r="DW198" i="14"/>
  <c r="DO198" i="14"/>
  <c r="DG198" i="14"/>
  <c r="CY198" i="14"/>
  <c r="CQ198" i="14"/>
  <c r="CI198" i="14"/>
  <c r="CA198" i="14"/>
  <c r="BS198" i="14"/>
  <c r="BK198" i="14"/>
  <c r="BC198" i="14"/>
  <c r="AU198" i="14"/>
  <c r="AM198" i="14"/>
  <c r="AE198" i="14"/>
  <c r="W198" i="14"/>
  <c r="EL198" i="14"/>
  <c r="ED198" i="14"/>
  <c r="DV198" i="14"/>
  <c r="DN198" i="14"/>
  <c r="DF198" i="14"/>
  <c r="CX198" i="14"/>
  <c r="CP198" i="14"/>
  <c r="CH198" i="14"/>
  <c r="BZ198" i="14"/>
  <c r="BR198" i="14"/>
  <c r="BJ198" i="14"/>
  <c r="BB198" i="14"/>
  <c r="AT198" i="14"/>
  <c r="AL198" i="14"/>
  <c r="AD198" i="14"/>
  <c r="V198" i="14"/>
  <c r="N198" i="14"/>
  <c r="CO198" i="14"/>
  <c r="AC198" i="14"/>
  <c r="CG198" i="14"/>
  <c r="U198" i="14"/>
  <c r="EK198" i="14"/>
  <c r="BY198" i="14"/>
  <c r="EC198" i="14"/>
  <c r="BQ198" i="14"/>
  <c r="DU198" i="14"/>
  <c r="BI198" i="14"/>
  <c r="DM198" i="14"/>
  <c r="BA198" i="14"/>
  <c r="DE198" i="14"/>
  <c r="AS198" i="14"/>
  <c r="CW198" i="14"/>
  <c r="AK198" i="14"/>
  <c r="EL149" i="14"/>
  <c r="ED149" i="14"/>
  <c r="DV149" i="14"/>
  <c r="DN149" i="14"/>
  <c r="DF149" i="14"/>
  <c r="CX149" i="14"/>
  <c r="CP149" i="14"/>
  <c r="CH149" i="14"/>
  <c r="BZ149" i="14"/>
  <c r="BR149" i="14"/>
  <c r="BJ149" i="14"/>
  <c r="BB149" i="14"/>
  <c r="AT149" i="14"/>
  <c r="AL149" i="14"/>
  <c r="AD149" i="14"/>
  <c r="V149" i="14"/>
  <c r="N149" i="14"/>
  <c r="EK149" i="14"/>
  <c r="EC149" i="14"/>
  <c r="DU149" i="14"/>
  <c r="DM149" i="14"/>
  <c r="DE149" i="14"/>
  <c r="CW149" i="14"/>
  <c r="CO149" i="14"/>
  <c r="CG149" i="14"/>
  <c r="BY149" i="14"/>
  <c r="BQ149" i="14"/>
  <c r="BI149" i="14"/>
  <c r="BA149" i="14"/>
  <c r="AS149" i="14"/>
  <c r="AK149" i="14"/>
  <c r="AC149" i="14"/>
  <c r="U149" i="14"/>
  <c r="EJ149" i="14"/>
  <c r="EB149" i="14"/>
  <c r="DT149" i="14"/>
  <c r="DL149" i="14"/>
  <c r="DD149" i="14"/>
  <c r="CV149" i="14"/>
  <c r="CN149" i="14"/>
  <c r="CF149" i="14"/>
  <c r="BX149" i="14"/>
  <c r="BP149" i="14"/>
  <c r="BH149" i="14"/>
  <c r="AZ149" i="14"/>
  <c r="AR149" i="14"/>
  <c r="AJ149" i="14"/>
  <c r="AB149" i="14"/>
  <c r="T149" i="14"/>
  <c r="EI149" i="14"/>
  <c r="EA149" i="14"/>
  <c r="DS149" i="14"/>
  <c r="DK149" i="14"/>
  <c r="DC149" i="14"/>
  <c r="CU149" i="14"/>
  <c r="CM149" i="14"/>
  <c r="CE149" i="14"/>
  <c r="BW149" i="14"/>
  <c r="BO149" i="14"/>
  <c r="BG149" i="14"/>
  <c r="AY149" i="14"/>
  <c r="AQ149" i="14"/>
  <c r="AI149" i="14"/>
  <c r="AA149" i="14"/>
  <c r="S149" i="14"/>
  <c r="EH149" i="14"/>
  <c r="DZ149" i="14"/>
  <c r="DR149" i="14"/>
  <c r="DJ149" i="14"/>
  <c r="DB149" i="14"/>
  <c r="CT149" i="14"/>
  <c r="CL149" i="14"/>
  <c r="CD149" i="14"/>
  <c r="BV149" i="14"/>
  <c r="BN149" i="14"/>
  <c r="BF149" i="14"/>
  <c r="AX149" i="14"/>
  <c r="AP149" i="14"/>
  <c r="AH149" i="14"/>
  <c r="Z149" i="14"/>
  <c r="R149" i="14"/>
  <c r="EG149" i="14"/>
  <c r="DY149" i="14"/>
  <c r="DQ149" i="14"/>
  <c r="DI149" i="14"/>
  <c r="DA149" i="14"/>
  <c r="CS149" i="14"/>
  <c r="CK149" i="14"/>
  <c r="CC149" i="14"/>
  <c r="BU149" i="14"/>
  <c r="BM149" i="14"/>
  <c r="BE149" i="14"/>
  <c r="AW149" i="14"/>
  <c r="AO149" i="14"/>
  <c r="AG149" i="14"/>
  <c r="Y149" i="14"/>
  <c r="Q149" i="14"/>
  <c r="EF149" i="14"/>
  <c r="DX149" i="14"/>
  <c r="DP149" i="14"/>
  <c r="DH149" i="14"/>
  <c r="CZ149" i="14"/>
  <c r="CR149" i="14"/>
  <c r="CJ149" i="14"/>
  <c r="CB149" i="14"/>
  <c r="BT149" i="14"/>
  <c r="BL149" i="14"/>
  <c r="BD149" i="14"/>
  <c r="AV149" i="14"/>
  <c r="AN149" i="14"/>
  <c r="AF149" i="14"/>
  <c r="X149" i="14"/>
  <c r="P149" i="14"/>
  <c r="EM149" i="14"/>
  <c r="EE149" i="14"/>
  <c r="DW149" i="14"/>
  <c r="DO149" i="14"/>
  <c r="DG149" i="14"/>
  <c r="CY149" i="14"/>
  <c r="CQ149" i="14"/>
  <c r="CI149" i="14"/>
  <c r="CA149" i="14"/>
  <c r="BS149" i="14"/>
  <c r="BK149" i="14"/>
  <c r="BC149" i="14"/>
  <c r="AU149" i="14"/>
  <c r="AM149" i="14"/>
  <c r="AE149" i="14"/>
  <c r="W149" i="14"/>
  <c r="EL324" i="14"/>
  <c r="ED324" i="14"/>
  <c r="DV324" i="14"/>
  <c r="DN324" i="14"/>
  <c r="DF324" i="14"/>
  <c r="CX324" i="14"/>
  <c r="CP324" i="14"/>
  <c r="CH324" i="14"/>
  <c r="BZ324" i="14"/>
  <c r="BR324" i="14"/>
  <c r="BJ324" i="14"/>
  <c r="BB324" i="14"/>
  <c r="AT324" i="14"/>
  <c r="AL324" i="14"/>
  <c r="AD324" i="14"/>
  <c r="V324" i="14"/>
  <c r="N324" i="14"/>
  <c r="EK324" i="14"/>
  <c r="EC324" i="14"/>
  <c r="DU324" i="14"/>
  <c r="DM324" i="14"/>
  <c r="DE324" i="14"/>
  <c r="CW324" i="14"/>
  <c r="CO324" i="14"/>
  <c r="CG324" i="14"/>
  <c r="BY324" i="14"/>
  <c r="BQ324" i="14"/>
  <c r="BI324" i="14"/>
  <c r="BA324" i="14"/>
  <c r="AS324" i="14"/>
  <c r="AK324" i="14"/>
  <c r="AC324" i="14"/>
  <c r="U324" i="14"/>
  <c r="EJ324" i="14"/>
  <c r="EB324" i="14"/>
  <c r="DT324" i="14"/>
  <c r="DL324" i="14"/>
  <c r="DD324" i="14"/>
  <c r="CV324" i="14"/>
  <c r="CN324" i="14"/>
  <c r="CF324" i="14"/>
  <c r="BX324" i="14"/>
  <c r="BP324" i="14"/>
  <c r="BH324" i="14"/>
  <c r="AZ324" i="14"/>
  <c r="AR324" i="14"/>
  <c r="AJ324" i="14"/>
  <c r="AB324" i="14"/>
  <c r="T324" i="14"/>
  <c r="EI324" i="14"/>
  <c r="EA324" i="14"/>
  <c r="DS324" i="14"/>
  <c r="DK324" i="14"/>
  <c r="DC324" i="14"/>
  <c r="CU324" i="14"/>
  <c r="CM324" i="14"/>
  <c r="CE324" i="14"/>
  <c r="BW324" i="14"/>
  <c r="BO324" i="14"/>
  <c r="BG324" i="14"/>
  <c r="AY324" i="14"/>
  <c r="AQ324" i="14"/>
  <c r="AI324" i="14"/>
  <c r="AA324" i="14"/>
  <c r="S324" i="14"/>
  <c r="EH324" i="14"/>
  <c r="DZ324" i="14"/>
  <c r="DR324" i="14"/>
  <c r="DJ324" i="14"/>
  <c r="DB324" i="14"/>
  <c r="CT324" i="14"/>
  <c r="CL324" i="14"/>
  <c r="CD324" i="14"/>
  <c r="BV324" i="14"/>
  <c r="BN324" i="14"/>
  <c r="BF324" i="14"/>
  <c r="AX324" i="14"/>
  <c r="AP324" i="14"/>
  <c r="AH324" i="14"/>
  <c r="Z324" i="14"/>
  <c r="R324" i="14"/>
  <c r="EG324" i="14"/>
  <c r="DY324" i="14"/>
  <c r="DQ324" i="14"/>
  <c r="DI324" i="14"/>
  <c r="DA324" i="14"/>
  <c r="CS324" i="14"/>
  <c r="CK324" i="14"/>
  <c r="CC324" i="14"/>
  <c r="BU324" i="14"/>
  <c r="BM324" i="14"/>
  <c r="BE324" i="14"/>
  <c r="AW324" i="14"/>
  <c r="AO324" i="14"/>
  <c r="AG324" i="14"/>
  <c r="Y324" i="14"/>
  <c r="Q324" i="14"/>
  <c r="EM324" i="14"/>
  <c r="EE324" i="14"/>
  <c r="DW324" i="14"/>
  <c r="DO324" i="14"/>
  <c r="DG324" i="14"/>
  <c r="CY324" i="14"/>
  <c r="CQ324" i="14"/>
  <c r="CI324" i="14"/>
  <c r="CA324" i="14"/>
  <c r="BS324" i="14"/>
  <c r="BK324" i="14"/>
  <c r="BC324" i="14"/>
  <c r="AU324" i="14"/>
  <c r="AM324" i="14"/>
  <c r="AE324" i="14"/>
  <c r="W324" i="14"/>
  <c r="DX324" i="14"/>
  <c r="BL324" i="14"/>
  <c r="DP324" i="14"/>
  <c r="BD324" i="14"/>
  <c r="DH324" i="14"/>
  <c r="AV324" i="14"/>
  <c r="CZ324" i="14"/>
  <c r="AN324" i="14"/>
  <c r="CR324" i="14"/>
  <c r="AF324" i="14"/>
  <c r="CJ324" i="14"/>
  <c r="X324" i="14"/>
  <c r="EF324" i="14"/>
  <c r="BT324" i="14"/>
  <c r="CB324" i="14"/>
  <c r="P324" i="14"/>
  <c r="EH265" i="14"/>
  <c r="DZ265" i="14"/>
  <c r="DR265" i="14"/>
  <c r="DJ265" i="14"/>
  <c r="DB265" i="14"/>
  <c r="CT265" i="14"/>
  <c r="CL265" i="14"/>
  <c r="CD265" i="14"/>
  <c r="BV265" i="14"/>
  <c r="BN265" i="14"/>
  <c r="BF265" i="14"/>
  <c r="AX265" i="14"/>
  <c r="AP265" i="14"/>
  <c r="EG265" i="14"/>
  <c r="DY265" i="14"/>
  <c r="DQ265" i="14"/>
  <c r="DI265" i="14"/>
  <c r="DA265" i="14"/>
  <c r="CS265" i="14"/>
  <c r="CK265" i="14"/>
  <c r="CC265" i="14"/>
  <c r="BU265" i="14"/>
  <c r="BM265" i="14"/>
  <c r="BE265" i="14"/>
  <c r="EL265" i="14"/>
  <c r="ED265" i="14"/>
  <c r="DV265" i="14"/>
  <c r="DN265" i="14"/>
  <c r="DF265" i="14"/>
  <c r="CX265" i="14"/>
  <c r="CP265" i="14"/>
  <c r="CH265" i="14"/>
  <c r="BZ265" i="14"/>
  <c r="BR265" i="14"/>
  <c r="BJ265" i="14"/>
  <c r="BB265" i="14"/>
  <c r="EE265" i="14"/>
  <c r="DS265" i="14"/>
  <c r="DE265" i="14"/>
  <c r="CR265" i="14"/>
  <c r="CF265" i="14"/>
  <c r="BS265" i="14"/>
  <c r="BG265" i="14"/>
  <c r="AU265" i="14"/>
  <c r="AL265" i="14"/>
  <c r="AD265" i="14"/>
  <c r="V265" i="14"/>
  <c r="N265" i="14"/>
  <c r="EC265" i="14"/>
  <c r="DP265" i="14"/>
  <c r="DD265" i="14"/>
  <c r="CQ265" i="14"/>
  <c r="CE265" i="14"/>
  <c r="BQ265" i="14"/>
  <c r="BD265" i="14"/>
  <c r="AT265" i="14"/>
  <c r="AK265" i="14"/>
  <c r="AC265" i="14"/>
  <c r="U265" i="14"/>
  <c r="EB265" i="14"/>
  <c r="DO265" i="14"/>
  <c r="DC265" i="14"/>
  <c r="CO265" i="14"/>
  <c r="CB265" i="14"/>
  <c r="BP265" i="14"/>
  <c r="BC265" i="14"/>
  <c r="AS265" i="14"/>
  <c r="AJ265" i="14"/>
  <c r="AB265" i="14"/>
  <c r="T265" i="14"/>
  <c r="EM265" i="14"/>
  <c r="EA265" i="14"/>
  <c r="DM265" i="14"/>
  <c r="CZ265" i="14"/>
  <c r="CN265" i="14"/>
  <c r="CA265" i="14"/>
  <c r="BO265" i="14"/>
  <c r="BA265" i="14"/>
  <c r="AR265" i="14"/>
  <c r="AI265" i="14"/>
  <c r="AA265" i="14"/>
  <c r="S265" i="14"/>
  <c r="EK265" i="14"/>
  <c r="DX265" i="14"/>
  <c r="DL265" i="14"/>
  <c r="CY265" i="14"/>
  <c r="CM265" i="14"/>
  <c r="BY265" i="14"/>
  <c r="BL265" i="14"/>
  <c r="AZ265" i="14"/>
  <c r="AQ265" i="14"/>
  <c r="AH265" i="14"/>
  <c r="Z265" i="14"/>
  <c r="R265" i="14"/>
  <c r="EJ265" i="14"/>
  <c r="DW265" i="14"/>
  <c r="DK265" i="14"/>
  <c r="CW265" i="14"/>
  <c r="CJ265" i="14"/>
  <c r="BX265" i="14"/>
  <c r="BK265" i="14"/>
  <c r="AY265" i="14"/>
  <c r="AO265" i="14"/>
  <c r="AG265" i="14"/>
  <c r="Y265" i="14"/>
  <c r="Q265" i="14"/>
  <c r="EI265" i="14"/>
  <c r="DU265" i="14"/>
  <c r="DH265" i="14"/>
  <c r="CV265" i="14"/>
  <c r="CI265" i="14"/>
  <c r="BW265" i="14"/>
  <c r="BI265" i="14"/>
  <c r="AW265" i="14"/>
  <c r="AN265" i="14"/>
  <c r="AF265" i="14"/>
  <c r="X265" i="14"/>
  <c r="P265" i="14"/>
  <c r="EF265" i="14"/>
  <c r="DT265" i="14"/>
  <c r="DG265" i="14"/>
  <c r="CU265" i="14"/>
  <c r="CG265" i="14"/>
  <c r="BT265" i="14"/>
  <c r="BH265" i="14"/>
  <c r="AV265" i="14"/>
  <c r="AM265" i="14"/>
  <c r="AE265" i="14"/>
  <c r="W265" i="14"/>
  <c r="EF177" i="14"/>
  <c r="DX177" i="14"/>
  <c r="DP177" i="14"/>
  <c r="DH177" i="14"/>
  <c r="CZ177" i="14"/>
  <c r="CR177" i="14"/>
  <c r="CJ177" i="14"/>
  <c r="CB177" i="14"/>
  <c r="BT177" i="14"/>
  <c r="BL177" i="14"/>
  <c r="BD177" i="14"/>
  <c r="AV177" i="14"/>
  <c r="AN177" i="14"/>
  <c r="AF177" i="14"/>
  <c r="X177" i="14"/>
  <c r="P177" i="14"/>
  <c r="EM177" i="14"/>
  <c r="EE177" i="14"/>
  <c r="DW177" i="14"/>
  <c r="DO177" i="14"/>
  <c r="DG177" i="14"/>
  <c r="CY177" i="14"/>
  <c r="CQ177" i="14"/>
  <c r="CI177" i="14"/>
  <c r="CA177" i="14"/>
  <c r="BS177" i="14"/>
  <c r="BK177" i="14"/>
  <c r="BC177" i="14"/>
  <c r="AU177" i="14"/>
  <c r="AM177" i="14"/>
  <c r="AE177" i="14"/>
  <c r="W177" i="14"/>
  <c r="EL177" i="14"/>
  <c r="ED177" i="14"/>
  <c r="DV177" i="14"/>
  <c r="DN177" i="14"/>
  <c r="DF177" i="14"/>
  <c r="CX177" i="14"/>
  <c r="CP177" i="14"/>
  <c r="CH177" i="14"/>
  <c r="BZ177" i="14"/>
  <c r="BR177" i="14"/>
  <c r="BJ177" i="14"/>
  <c r="BB177" i="14"/>
  <c r="AT177" i="14"/>
  <c r="AL177" i="14"/>
  <c r="AD177" i="14"/>
  <c r="V177" i="14"/>
  <c r="N177" i="14"/>
  <c r="EK177" i="14"/>
  <c r="EC177" i="14"/>
  <c r="DU177" i="14"/>
  <c r="DM177" i="14"/>
  <c r="DE177" i="14"/>
  <c r="CW177" i="14"/>
  <c r="CO177" i="14"/>
  <c r="CG177" i="14"/>
  <c r="BY177" i="14"/>
  <c r="BQ177" i="14"/>
  <c r="BI177" i="14"/>
  <c r="BA177" i="14"/>
  <c r="AS177" i="14"/>
  <c r="AK177" i="14"/>
  <c r="AC177" i="14"/>
  <c r="U177" i="14"/>
  <c r="EJ177" i="14"/>
  <c r="EB177" i="14"/>
  <c r="DT177" i="14"/>
  <c r="DL177" i="14"/>
  <c r="DD177" i="14"/>
  <c r="CV177" i="14"/>
  <c r="CN177" i="14"/>
  <c r="CF177" i="14"/>
  <c r="BX177" i="14"/>
  <c r="BP177" i="14"/>
  <c r="BH177" i="14"/>
  <c r="AZ177" i="14"/>
  <c r="AR177" i="14"/>
  <c r="AJ177" i="14"/>
  <c r="AB177" i="14"/>
  <c r="T177" i="14"/>
  <c r="EI177" i="14"/>
  <c r="EA177" i="14"/>
  <c r="DS177" i="14"/>
  <c r="DK177" i="14"/>
  <c r="DC177" i="14"/>
  <c r="CU177" i="14"/>
  <c r="CM177" i="14"/>
  <c r="CE177" i="14"/>
  <c r="BW177" i="14"/>
  <c r="BO177" i="14"/>
  <c r="BG177" i="14"/>
  <c r="AY177" i="14"/>
  <c r="AQ177" i="14"/>
  <c r="AI177" i="14"/>
  <c r="AA177" i="14"/>
  <c r="S177" i="14"/>
  <c r="EH177" i="14"/>
  <c r="DZ177" i="14"/>
  <c r="DR177" i="14"/>
  <c r="DJ177" i="14"/>
  <c r="DB177" i="14"/>
  <c r="CT177" i="14"/>
  <c r="CL177" i="14"/>
  <c r="CD177" i="14"/>
  <c r="BV177" i="14"/>
  <c r="BN177" i="14"/>
  <c r="BF177" i="14"/>
  <c r="AX177" i="14"/>
  <c r="AP177" i="14"/>
  <c r="AH177" i="14"/>
  <c r="Z177" i="14"/>
  <c r="R177" i="14"/>
  <c r="EG177" i="14"/>
  <c r="DY177" i="14"/>
  <c r="DQ177" i="14"/>
  <c r="DI177" i="14"/>
  <c r="DA177" i="14"/>
  <c r="CS177" i="14"/>
  <c r="CK177" i="14"/>
  <c r="CC177" i="14"/>
  <c r="BU177" i="14"/>
  <c r="BM177" i="14"/>
  <c r="BE177" i="14"/>
  <c r="AW177" i="14"/>
  <c r="AO177" i="14"/>
  <c r="AG177" i="14"/>
  <c r="Y177" i="14"/>
  <c r="Q177" i="14"/>
  <c r="EH319" i="14"/>
  <c r="DZ319" i="14"/>
  <c r="DR319" i="14"/>
  <c r="DJ319" i="14"/>
  <c r="DB319" i="14"/>
  <c r="CT319" i="14"/>
  <c r="CL319" i="14"/>
  <c r="CD319" i="14"/>
  <c r="BV319" i="14"/>
  <c r="BN319" i="14"/>
  <c r="BF319" i="14"/>
  <c r="AX319" i="14"/>
  <c r="AP319" i="14"/>
  <c r="AH319" i="14"/>
  <c r="Z319" i="14"/>
  <c r="R319" i="14"/>
  <c r="EG319" i="14"/>
  <c r="DY319" i="14"/>
  <c r="DQ319" i="14"/>
  <c r="DI319" i="14"/>
  <c r="DA319" i="14"/>
  <c r="CS319" i="14"/>
  <c r="CK319" i="14"/>
  <c r="CC319" i="14"/>
  <c r="BU319" i="14"/>
  <c r="BM319" i="14"/>
  <c r="BE319" i="14"/>
  <c r="AW319" i="14"/>
  <c r="AO319" i="14"/>
  <c r="AG319" i="14"/>
  <c r="Y319" i="14"/>
  <c r="Q319" i="14"/>
  <c r="EF319" i="14"/>
  <c r="DX319" i="14"/>
  <c r="DP319" i="14"/>
  <c r="DH319" i="14"/>
  <c r="CZ319" i="14"/>
  <c r="CR319" i="14"/>
  <c r="CJ319" i="14"/>
  <c r="CB319" i="14"/>
  <c r="BT319" i="14"/>
  <c r="BL319" i="14"/>
  <c r="BD319" i="14"/>
  <c r="AV319" i="14"/>
  <c r="AN319" i="14"/>
  <c r="AF319" i="14"/>
  <c r="X319" i="14"/>
  <c r="P319" i="14"/>
  <c r="EM319" i="14"/>
  <c r="EE319" i="14"/>
  <c r="DW319" i="14"/>
  <c r="DO319" i="14"/>
  <c r="DG319" i="14"/>
  <c r="CY319" i="14"/>
  <c r="CQ319" i="14"/>
  <c r="CI319" i="14"/>
  <c r="CA319" i="14"/>
  <c r="BS319" i="14"/>
  <c r="BK319" i="14"/>
  <c r="BC319" i="14"/>
  <c r="AU319" i="14"/>
  <c r="AM319" i="14"/>
  <c r="AE319" i="14"/>
  <c r="W319" i="14"/>
  <c r="EL319" i="14"/>
  <c r="ED319" i="14"/>
  <c r="DV319" i="14"/>
  <c r="DN319" i="14"/>
  <c r="DF319" i="14"/>
  <c r="CX319" i="14"/>
  <c r="CP319" i="14"/>
  <c r="CH319" i="14"/>
  <c r="BZ319" i="14"/>
  <c r="BR319" i="14"/>
  <c r="BJ319" i="14"/>
  <c r="BB319" i="14"/>
  <c r="AT319" i="14"/>
  <c r="AL319" i="14"/>
  <c r="AD319" i="14"/>
  <c r="V319" i="14"/>
  <c r="N319" i="14"/>
  <c r="EK319" i="14"/>
  <c r="EC319" i="14"/>
  <c r="DU319" i="14"/>
  <c r="DM319" i="14"/>
  <c r="DE319" i="14"/>
  <c r="CW319" i="14"/>
  <c r="CO319" i="14"/>
  <c r="CG319" i="14"/>
  <c r="BY319" i="14"/>
  <c r="BQ319" i="14"/>
  <c r="BI319" i="14"/>
  <c r="BA319" i="14"/>
  <c r="AS319" i="14"/>
  <c r="AK319" i="14"/>
  <c r="AC319" i="14"/>
  <c r="U319" i="14"/>
  <c r="EI319" i="14"/>
  <c r="EA319" i="14"/>
  <c r="DS319" i="14"/>
  <c r="DK319" i="14"/>
  <c r="DC319" i="14"/>
  <c r="CU319" i="14"/>
  <c r="CM319" i="14"/>
  <c r="CE319" i="14"/>
  <c r="BW319" i="14"/>
  <c r="BO319" i="14"/>
  <c r="BG319" i="14"/>
  <c r="AY319" i="14"/>
  <c r="AQ319" i="14"/>
  <c r="AI319" i="14"/>
  <c r="AA319" i="14"/>
  <c r="S319" i="14"/>
  <c r="CF319" i="14"/>
  <c r="T319" i="14"/>
  <c r="EJ319" i="14"/>
  <c r="BX319" i="14"/>
  <c r="EB319" i="14"/>
  <c r="BP319" i="14"/>
  <c r="DT319" i="14"/>
  <c r="BH319" i="14"/>
  <c r="DL319" i="14"/>
  <c r="AZ319" i="14"/>
  <c r="DD319" i="14"/>
  <c r="AR319" i="14"/>
  <c r="CN319" i="14"/>
  <c r="AB319" i="14"/>
  <c r="CV319" i="14"/>
  <c r="AJ319" i="14"/>
  <c r="EH317" i="14"/>
  <c r="DZ317" i="14"/>
  <c r="DR317" i="14"/>
  <c r="DJ317" i="14"/>
  <c r="DB317" i="14"/>
  <c r="CT317" i="14"/>
  <c r="CL317" i="14"/>
  <c r="CD317" i="14"/>
  <c r="BV317" i="14"/>
  <c r="BN317" i="14"/>
  <c r="BF317" i="14"/>
  <c r="AX317" i="14"/>
  <c r="AP317" i="14"/>
  <c r="AH317" i="14"/>
  <c r="Z317" i="14"/>
  <c r="R317" i="14"/>
  <c r="EG317" i="14"/>
  <c r="DY317" i="14"/>
  <c r="DQ317" i="14"/>
  <c r="DI317" i="14"/>
  <c r="DA317" i="14"/>
  <c r="CS317" i="14"/>
  <c r="CK317" i="14"/>
  <c r="CC317" i="14"/>
  <c r="BU317" i="14"/>
  <c r="BM317" i="14"/>
  <c r="BE317" i="14"/>
  <c r="AW317" i="14"/>
  <c r="AO317" i="14"/>
  <c r="AG317" i="14"/>
  <c r="Y317" i="14"/>
  <c r="Q317" i="14"/>
  <c r="EF317" i="14"/>
  <c r="DX317" i="14"/>
  <c r="DP317" i="14"/>
  <c r="DH317" i="14"/>
  <c r="CZ317" i="14"/>
  <c r="CR317" i="14"/>
  <c r="CJ317" i="14"/>
  <c r="CB317" i="14"/>
  <c r="BT317" i="14"/>
  <c r="BL317" i="14"/>
  <c r="BD317" i="14"/>
  <c r="AV317" i="14"/>
  <c r="AN317" i="14"/>
  <c r="AF317" i="14"/>
  <c r="X317" i="14"/>
  <c r="P317" i="14"/>
  <c r="EM317" i="14"/>
  <c r="EE317" i="14"/>
  <c r="DW317" i="14"/>
  <c r="DO317" i="14"/>
  <c r="DG317" i="14"/>
  <c r="CY317" i="14"/>
  <c r="CQ317" i="14"/>
  <c r="CI317" i="14"/>
  <c r="CA317" i="14"/>
  <c r="BS317" i="14"/>
  <c r="BK317" i="14"/>
  <c r="BC317" i="14"/>
  <c r="AU317" i="14"/>
  <c r="AM317" i="14"/>
  <c r="AE317" i="14"/>
  <c r="W317" i="14"/>
  <c r="EL317" i="14"/>
  <c r="ED317" i="14"/>
  <c r="DV317" i="14"/>
  <c r="DN317" i="14"/>
  <c r="DF317" i="14"/>
  <c r="CX317" i="14"/>
  <c r="CP317" i="14"/>
  <c r="CH317" i="14"/>
  <c r="BZ317" i="14"/>
  <c r="BR317" i="14"/>
  <c r="BJ317" i="14"/>
  <c r="BB317" i="14"/>
  <c r="AT317" i="14"/>
  <c r="AL317" i="14"/>
  <c r="AD317" i="14"/>
  <c r="V317" i="14"/>
  <c r="N317" i="14"/>
  <c r="EK317" i="14"/>
  <c r="EC317" i="14"/>
  <c r="DU317" i="14"/>
  <c r="DM317" i="14"/>
  <c r="DE317" i="14"/>
  <c r="CW317" i="14"/>
  <c r="CO317" i="14"/>
  <c r="CG317" i="14"/>
  <c r="BY317" i="14"/>
  <c r="BQ317" i="14"/>
  <c r="BI317" i="14"/>
  <c r="BA317" i="14"/>
  <c r="AS317" i="14"/>
  <c r="AK317" i="14"/>
  <c r="AC317" i="14"/>
  <c r="U317" i="14"/>
  <c r="EI317" i="14"/>
  <c r="EA317" i="14"/>
  <c r="DS317" i="14"/>
  <c r="DK317" i="14"/>
  <c r="DC317" i="14"/>
  <c r="CU317" i="14"/>
  <c r="CM317" i="14"/>
  <c r="CE317" i="14"/>
  <c r="BW317" i="14"/>
  <c r="BO317" i="14"/>
  <c r="BG317" i="14"/>
  <c r="AY317" i="14"/>
  <c r="AQ317" i="14"/>
  <c r="AI317" i="14"/>
  <c r="AA317" i="14"/>
  <c r="S317" i="14"/>
  <c r="CN317" i="14"/>
  <c r="AB317" i="14"/>
  <c r="CF317" i="14"/>
  <c r="T317" i="14"/>
  <c r="EJ317" i="14"/>
  <c r="BX317" i="14"/>
  <c r="EB317" i="14"/>
  <c r="BP317" i="14"/>
  <c r="DT317" i="14"/>
  <c r="BH317" i="14"/>
  <c r="DL317" i="14"/>
  <c r="AZ317" i="14"/>
  <c r="CV317" i="14"/>
  <c r="AJ317" i="14"/>
  <c r="DD317" i="14"/>
  <c r="AR317" i="14"/>
  <c r="EH260" i="14"/>
  <c r="DZ260" i="14"/>
  <c r="DR260" i="14"/>
  <c r="DJ260" i="14"/>
  <c r="DB260" i="14"/>
  <c r="CT260" i="14"/>
  <c r="CL260" i="14"/>
  <c r="CD260" i="14"/>
  <c r="BV260" i="14"/>
  <c r="BN260" i="14"/>
  <c r="BF260" i="14"/>
  <c r="AX260" i="14"/>
  <c r="AP260" i="14"/>
  <c r="AH260" i="14"/>
  <c r="Z260" i="14"/>
  <c r="R260" i="14"/>
  <c r="EG260" i="14"/>
  <c r="DY260" i="14"/>
  <c r="DQ260" i="14"/>
  <c r="DI260" i="14"/>
  <c r="DA260" i="14"/>
  <c r="CS260" i="14"/>
  <c r="CK260" i="14"/>
  <c r="CC260" i="14"/>
  <c r="BU260" i="14"/>
  <c r="BM260" i="14"/>
  <c r="BE260" i="14"/>
  <c r="AW260" i="14"/>
  <c r="AO260" i="14"/>
  <c r="AG260" i="14"/>
  <c r="Y260" i="14"/>
  <c r="Q260" i="14"/>
  <c r="EF260" i="14"/>
  <c r="DX260" i="14"/>
  <c r="DP260" i="14"/>
  <c r="DH260" i="14"/>
  <c r="CZ260" i="14"/>
  <c r="CR260" i="14"/>
  <c r="CJ260" i="14"/>
  <c r="CB260" i="14"/>
  <c r="BT260" i="14"/>
  <c r="BL260" i="14"/>
  <c r="BD260" i="14"/>
  <c r="AV260" i="14"/>
  <c r="AN260" i="14"/>
  <c r="AF260" i="14"/>
  <c r="X260" i="14"/>
  <c r="P260" i="14"/>
  <c r="EM260" i="14"/>
  <c r="EE260" i="14"/>
  <c r="DW260" i="14"/>
  <c r="DO260" i="14"/>
  <c r="DG260" i="14"/>
  <c r="CY260" i="14"/>
  <c r="CQ260" i="14"/>
  <c r="CI260" i="14"/>
  <c r="CA260" i="14"/>
  <c r="BS260" i="14"/>
  <c r="BK260" i="14"/>
  <c r="BC260" i="14"/>
  <c r="AU260" i="14"/>
  <c r="AM260" i="14"/>
  <c r="AE260" i="14"/>
  <c r="W260" i="14"/>
  <c r="EL260" i="14"/>
  <c r="ED260" i="14"/>
  <c r="DV260" i="14"/>
  <c r="DN260" i="14"/>
  <c r="DF260" i="14"/>
  <c r="CX260" i="14"/>
  <c r="CP260" i="14"/>
  <c r="CH260" i="14"/>
  <c r="BZ260" i="14"/>
  <c r="BR260" i="14"/>
  <c r="BJ260" i="14"/>
  <c r="BB260" i="14"/>
  <c r="AT260" i="14"/>
  <c r="AL260" i="14"/>
  <c r="AD260" i="14"/>
  <c r="V260" i="14"/>
  <c r="N260" i="14"/>
  <c r="EK260" i="14"/>
  <c r="EC260" i="14"/>
  <c r="DU260" i="14"/>
  <c r="DM260" i="14"/>
  <c r="DE260" i="14"/>
  <c r="CW260" i="14"/>
  <c r="CO260" i="14"/>
  <c r="CG260" i="14"/>
  <c r="BY260" i="14"/>
  <c r="BQ260" i="14"/>
  <c r="BI260" i="14"/>
  <c r="BA260" i="14"/>
  <c r="AS260" i="14"/>
  <c r="AK260" i="14"/>
  <c r="AC260" i="14"/>
  <c r="U260" i="14"/>
  <c r="EJ260" i="14"/>
  <c r="EB260" i="14"/>
  <c r="DT260" i="14"/>
  <c r="DL260" i="14"/>
  <c r="DD260" i="14"/>
  <c r="CV260" i="14"/>
  <c r="CN260" i="14"/>
  <c r="CF260" i="14"/>
  <c r="BX260" i="14"/>
  <c r="BP260" i="14"/>
  <c r="BH260" i="14"/>
  <c r="AZ260" i="14"/>
  <c r="AR260" i="14"/>
  <c r="AJ260" i="14"/>
  <c r="AB260" i="14"/>
  <c r="T260" i="14"/>
  <c r="EI260" i="14"/>
  <c r="EA260" i="14"/>
  <c r="DS260" i="14"/>
  <c r="DK260" i="14"/>
  <c r="DC260" i="14"/>
  <c r="CU260" i="14"/>
  <c r="CM260" i="14"/>
  <c r="CE260" i="14"/>
  <c r="BW260" i="14"/>
  <c r="BO260" i="14"/>
  <c r="BG260" i="14"/>
  <c r="AY260" i="14"/>
  <c r="AQ260" i="14"/>
  <c r="AI260" i="14"/>
  <c r="AA260" i="14"/>
  <c r="S260" i="14"/>
  <c r="EJ206" i="14"/>
  <c r="EB206" i="14"/>
  <c r="DT206" i="14"/>
  <c r="DL206" i="14"/>
  <c r="DD206" i="14"/>
  <c r="CV206" i="14"/>
  <c r="CN206" i="14"/>
  <c r="CF206" i="14"/>
  <c r="BX206" i="14"/>
  <c r="BP206" i="14"/>
  <c r="BH206" i="14"/>
  <c r="AZ206" i="14"/>
  <c r="AR206" i="14"/>
  <c r="AJ206" i="14"/>
  <c r="AB206" i="14"/>
  <c r="T206" i="14"/>
  <c r="EI206" i="14"/>
  <c r="EA206" i="14"/>
  <c r="DS206" i="14"/>
  <c r="DK206" i="14"/>
  <c r="DC206" i="14"/>
  <c r="CU206" i="14"/>
  <c r="CM206" i="14"/>
  <c r="CE206" i="14"/>
  <c r="BW206" i="14"/>
  <c r="BO206" i="14"/>
  <c r="BG206" i="14"/>
  <c r="AY206" i="14"/>
  <c r="AQ206" i="14"/>
  <c r="AI206" i="14"/>
  <c r="AA206" i="14"/>
  <c r="S206" i="14"/>
  <c r="EH206" i="14"/>
  <c r="DZ206" i="14"/>
  <c r="DR206" i="14"/>
  <c r="DJ206" i="14"/>
  <c r="DB206" i="14"/>
  <c r="CT206" i="14"/>
  <c r="CL206" i="14"/>
  <c r="CD206" i="14"/>
  <c r="BV206" i="14"/>
  <c r="BN206" i="14"/>
  <c r="BF206" i="14"/>
  <c r="AX206" i="14"/>
  <c r="AP206" i="14"/>
  <c r="AH206" i="14"/>
  <c r="Z206" i="14"/>
  <c r="R206" i="14"/>
  <c r="EG206" i="14"/>
  <c r="DY206" i="14"/>
  <c r="DQ206" i="14"/>
  <c r="DI206" i="14"/>
  <c r="DA206" i="14"/>
  <c r="CS206" i="14"/>
  <c r="CK206" i="14"/>
  <c r="CC206" i="14"/>
  <c r="BU206" i="14"/>
  <c r="BM206" i="14"/>
  <c r="BE206" i="14"/>
  <c r="AW206" i="14"/>
  <c r="AO206" i="14"/>
  <c r="AG206" i="14"/>
  <c r="Y206" i="14"/>
  <c r="Q206" i="14"/>
  <c r="EF206" i="14"/>
  <c r="DX206" i="14"/>
  <c r="DP206" i="14"/>
  <c r="DH206" i="14"/>
  <c r="CZ206" i="14"/>
  <c r="CR206" i="14"/>
  <c r="CJ206" i="14"/>
  <c r="CB206" i="14"/>
  <c r="BT206" i="14"/>
  <c r="BL206" i="14"/>
  <c r="BD206" i="14"/>
  <c r="AV206" i="14"/>
  <c r="AN206" i="14"/>
  <c r="AF206" i="14"/>
  <c r="X206" i="14"/>
  <c r="P206" i="14"/>
  <c r="EM206" i="14"/>
  <c r="EE206" i="14"/>
  <c r="DW206" i="14"/>
  <c r="DO206" i="14"/>
  <c r="DG206" i="14"/>
  <c r="CY206" i="14"/>
  <c r="CQ206" i="14"/>
  <c r="CI206" i="14"/>
  <c r="CA206" i="14"/>
  <c r="BS206" i="14"/>
  <c r="BK206" i="14"/>
  <c r="BC206" i="14"/>
  <c r="AU206" i="14"/>
  <c r="AM206" i="14"/>
  <c r="AE206" i="14"/>
  <c r="W206" i="14"/>
  <c r="EL206" i="14"/>
  <c r="ED206" i="14"/>
  <c r="DV206" i="14"/>
  <c r="DN206" i="14"/>
  <c r="DF206" i="14"/>
  <c r="CX206" i="14"/>
  <c r="CP206" i="14"/>
  <c r="CH206" i="14"/>
  <c r="BZ206" i="14"/>
  <c r="BR206" i="14"/>
  <c r="BJ206" i="14"/>
  <c r="BB206" i="14"/>
  <c r="AT206" i="14"/>
  <c r="AL206" i="14"/>
  <c r="AD206" i="14"/>
  <c r="V206" i="14"/>
  <c r="N206" i="14"/>
  <c r="DU206" i="14"/>
  <c r="BI206" i="14"/>
  <c r="DM206" i="14"/>
  <c r="BA206" i="14"/>
  <c r="DE206" i="14"/>
  <c r="AS206" i="14"/>
  <c r="CW206" i="14"/>
  <c r="AK206" i="14"/>
  <c r="CO206" i="14"/>
  <c r="AC206" i="14"/>
  <c r="CG206" i="14"/>
  <c r="U206" i="14"/>
  <c r="EK206" i="14"/>
  <c r="BY206" i="14"/>
  <c r="EC206" i="14"/>
  <c r="BQ206" i="14"/>
  <c r="EL141" i="14"/>
  <c r="ED141" i="14"/>
  <c r="DV141" i="14"/>
  <c r="DN141" i="14"/>
  <c r="DF141" i="14"/>
  <c r="CX141" i="14"/>
  <c r="CP141" i="14"/>
  <c r="CH141" i="14"/>
  <c r="BZ141" i="14"/>
  <c r="BR141" i="14"/>
  <c r="BJ141" i="14"/>
  <c r="BB141" i="14"/>
  <c r="AT141" i="14"/>
  <c r="AL141" i="14"/>
  <c r="AD141" i="14"/>
  <c r="V141" i="14"/>
  <c r="N141" i="14"/>
  <c r="EK141" i="14"/>
  <c r="EC141" i="14"/>
  <c r="DU141" i="14"/>
  <c r="DM141" i="14"/>
  <c r="DE141" i="14"/>
  <c r="CW141" i="14"/>
  <c r="CO141" i="14"/>
  <c r="CG141" i="14"/>
  <c r="BY141" i="14"/>
  <c r="BQ141" i="14"/>
  <c r="BI141" i="14"/>
  <c r="BA141" i="14"/>
  <c r="AS141" i="14"/>
  <c r="AK141" i="14"/>
  <c r="AC141" i="14"/>
  <c r="U141" i="14"/>
  <c r="EJ141" i="14"/>
  <c r="EB141" i="14"/>
  <c r="DT141" i="14"/>
  <c r="DL141" i="14"/>
  <c r="DD141" i="14"/>
  <c r="CV141" i="14"/>
  <c r="CN141" i="14"/>
  <c r="CF141" i="14"/>
  <c r="BX141" i="14"/>
  <c r="BP141" i="14"/>
  <c r="BH141" i="14"/>
  <c r="AZ141" i="14"/>
  <c r="AR141" i="14"/>
  <c r="AJ141" i="14"/>
  <c r="AB141" i="14"/>
  <c r="T141" i="14"/>
  <c r="EI141" i="14"/>
  <c r="EA141" i="14"/>
  <c r="DS141" i="14"/>
  <c r="DK141" i="14"/>
  <c r="DC141" i="14"/>
  <c r="CU141" i="14"/>
  <c r="CM141" i="14"/>
  <c r="CE141" i="14"/>
  <c r="BW141" i="14"/>
  <c r="BO141" i="14"/>
  <c r="BG141" i="14"/>
  <c r="AY141" i="14"/>
  <c r="AQ141" i="14"/>
  <c r="AI141" i="14"/>
  <c r="AA141" i="14"/>
  <c r="S141" i="14"/>
  <c r="EH141" i="14"/>
  <c r="DZ141" i="14"/>
  <c r="DR141" i="14"/>
  <c r="DJ141" i="14"/>
  <c r="DB141" i="14"/>
  <c r="CT141" i="14"/>
  <c r="CL141" i="14"/>
  <c r="CD141" i="14"/>
  <c r="BV141" i="14"/>
  <c r="BN141" i="14"/>
  <c r="BF141" i="14"/>
  <c r="AX141" i="14"/>
  <c r="AP141" i="14"/>
  <c r="AH141" i="14"/>
  <c r="Z141" i="14"/>
  <c r="R141" i="14"/>
  <c r="EG141" i="14"/>
  <c r="DY141" i="14"/>
  <c r="DQ141" i="14"/>
  <c r="DI141" i="14"/>
  <c r="DA141" i="14"/>
  <c r="CS141" i="14"/>
  <c r="CK141" i="14"/>
  <c r="CC141" i="14"/>
  <c r="BU141" i="14"/>
  <c r="BM141" i="14"/>
  <c r="BE141" i="14"/>
  <c r="AW141" i="14"/>
  <c r="AO141" i="14"/>
  <c r="AG141" i="14"/>
  <c r="Y141" i="14"/>
  <c r="Q141" i="14"/>
  <c r="EF141" i="14"/>
  <c r="DX141" i="14"/>
  <c r="DP141" i="14"/>
  <c r="DH141" i="14"/>
  <c r="CZ141" i="14"/>
  <c r="CR141" i="14"/>
  <c r="CJ141" i="14"/>
  <c r="CB141" i="14"/>
  <c r="BT141" i="14"/>
  <c r="BL141" i="14"/>
  <c r="BD141" i="14"/>
  <c r="AV141" i="14"/>
  <c r="AN141" i="14"/>
  <c r="AF141" i="14"/>
  <c r="X141" i="14"/>
  <c r="P141" i="14"/>
  <c r="EM141" i="14"/>
  <c r="EE141" i="14"/>
  <c r="DW141" i="14"/>
  <c r="DO141" i="14"/>
  <c r="DG141" i="14"/>
  <c r="CY141" i="14"/>
  <c r="CQ141" i="14"/>
  <c r="CI141" i="14"/>
  <c r="CA141" i="14"/>
  <c r="BS141" i="14"/>
  <c r="BK141" i="14"/>
  <c r="BC141" i="14"/>
  <c r="AU141" i="14"/>
  <c r="AM141" i="14"/>
  <c r="AE141" i="14"/>
  <c r="W141" i="14"/>
  <c r="EL328" i="14"/>
  <c r="ED328" i="14"/>
  <c r="DV328" i="14"/>
  <c r="DN328" i="14"/>
  <c r="DF328" i="14"/>
  <c r="CX328" i="14"/>
  <c r="CP328" i="14"/>
  <c r="CH328" i="14"/>
  <c r="BZ328" i="14"/>
  <c r="BR328" i="14"/>
  <c r="BJ328" i="14"/>
  <c r="BB328" i="14"/>
  <c r="AT328" i="14"/>
  <c r="AL328" i="14"/>
  <c r="AD328" i="14"/>
  <c r="V328" i="14"/>
  <c r="N328" i="14"/>
  <c r="EK328" i="14"/>
  <c r="EC328" i="14"/>
  <c r="DU328" i="14"/>
  <c r="DM328" i="14"/>
  <c r="DE328" i="14"/>
  <c r="CW328" i="14"/>
  <c r="CO328" i="14"/>
  <c r="CG328" i="14"/>
  <c r="BY328" i="14"/>
  <c r="BQ328" i="14"/>
  <c r="BI328" i="14"/>
  <c r="BA328" i="14"/>
  <c r="AS328" i="14"/>
  <c r="AK328" i="14"/>
  <c r="AC328" i="14"/>
  <c r="U328" i="14"/>
  <c r="EJ328" i="14"/>
  <c r="EB328" i="14"/>
  <c r="DT328" i="14"/>
  <c r="DL328" i="14"/>
  <c r="DD328" i="14"/>
  <c r="CV328" i="14"/>
  <c r="CN328" i="14"/>
  <c r="CF328" i="14"/>
  <c r="BX328" i="14"/>
  <c r="BP328" i="14"/>
  <c r="BH328" i="14"/>
  <c r="AZ328" i="14"/>
  <c r="AR328" i="14"/>
  <c r="AJ328" i="14"/>
  <c r="AB328" i="14"/>
  <c r="T328" i="14"/>
  <c r="EI328" i="14"/>
  <c r="EA328" i="14"/>
  <c r="DS328" i="14"/>
  <c r="DK328" i="14"/>
  <c r="DC328" i="14"/>
  <c r="CU328" i="14"/>
  <c r="CM328" i="14"/>
  <c r="CE328" i="14"/>
  <c r="BW328" i="14"/>
  <c r="BO328" i="14"/>
  <c r="BG328" i="14"/>
  <c r="AY328" i="14"/>
  <c r="AQ328" i="14"/>
  <c r="AI328" i="14"/>
  <c r="AA328" i="14"/>
  <c r="S328" i="14"/>
  <c r="EH328" i="14"/>
  <c r="DZ328" i="14"/>
  <c r="DR328" i="14"/>
  <c r="DJ328" i="14"/>
  <c r="DB328" i="14"/>
  <c r="CT328" i="14"/>
  <c r="CL328" i="14"/>
  <c r="CD328" i="14"/>
  <c r="BV328" i="14"/>
  <c r="BN328" i="14"/>
  <c r="BF328" i="14"/>
  <c r="AX328" i="14"/>
  <c r="AP328" i="14"/>
  <c r="AH328" i="14"/>
  <c r="Z328" i="14"/>
  <c r="R328" i="14"/>
  <c r="EG328" i="14"/>
  <c r="DY328" i="14"/>
  <c r="DQ328" i="14"/>
  <c r="DI328" i="14"/>
  <c r="DA328" i="14"/>
  <c r="CS328" i="14"/>
  <c r="CK328" i="14"/>
  <c r="CC328" i="14"/>
  <c r="BU328" i="14"/>
  <c r="BM328" i="14"/>
  <c r="BE328" i="14"/>
  <c r="AW328" i="14"/>
  <c r="AO328" i="14"/>
  <c r="AG328" i="14"/>
  <c r="Y328" i="14"/>
  <c r="Q328" i="14"/>
  <c r="EM328" i="14"/>
  <c r="EE328" i="14"/>
  <c r="DW328" i="14"/>
  <c r="DO328" i="14"/>
  <c r="DG328" i="14"/>
  <c r="CY328" i="14"/>
  <c r="CQ328" i="14"/>
  <c r="CI328" i="14"/>
  <c r="CA328" i="14"/>
  <c r="BS328" i="14"/>
  <c r="BK328" i="14"/>
  <c r="BC328" i="14"/>
  <c r="AU328" i="14"/>
  <c r="AM328" i="14"/>
  <c r="AE328" i="14"/>
  <c r="W328" i="14"/>
  <c r="DH328" i="14"/>
  <c r="AV328" i="14"/>
  <c r="CZ328" i="14"/>
  <c r="AN328" i="14"/>
  <c r="CR328" i="14"/>
  <c r="AF328" i="14"/>
  <c r="CJ328" i="14"/>
  <c r="X328" i="14"/>
  <c r="CB328" i="14"/>
  <c r="P328" i="14"/>
  <c r="EF328" i="14"/>
  <c r="BT328" i="14"/>
  <c r="DX328" i="14"/>
  <c r="BL328" i="14"/>
  <c r="DP328" i="14"/>
  <c r="BD328" i="14"/>
  <c r="EH236" i="14"/>
  <c r="DZ236" i="14"/>
  <c r="DR236" i="14"/>
  <c r="DJ236" i="14"/>
  <c r="DB236" i="14"/>
  <c r="CT236" i="14"/>
  <c r="CL236" i="14"/>
  <c r="CD236" i="14"/>
  <c r="BV236" i="14"/>
  <c r="BN236" i="14"/>
  <c r="BF236" i="14"/>
  <c r="AX236" i="14"/>
  <c r="AP236" i="14"/>
  <c r="AH236" i="14"/>
  <c r="Z236" i="14"/>
  <c r="R236" i="14"/>
  <c r="EG236" i="14"/>
  <c r="DY236" i="14"/>
  <c r="DQ236" i="14"/>
  <c r="DI236" i="14"/>
  <c r="DA236" i="14"/>
  <c r="CS236" i="14"/>
  <c r="CK236" i="14"/>
  <c r="CC236" i="14"/>
  <c r="BU236" i="14"/>
  <c r="BM236" i="14"/>
  <c r="BE236" i="14"/>
  <c r="AW236" i="14"/>
  <c r="AO236" i="14"/>
  <c r="AG236" i="14"/>
  <c r="Y236" i="14"/>
  <c r="Q236" i="14"/>
  <c r="EF236" i="14"/>
  <c r="DX236" i="14"/>
  <c r="DP236" i="14"/>
  <c r="DH236" i="14"/>
  <c r="CZ236" i="14"/>
  <c r="CR236" i="14"/>
  <c r="CJ236" i="14"/>
  <c r="CB236" i="14"/>
  <c r="BT236" i="14"/>
  <c r="BL236" i="14"/>
  <c r="BD236" i="14"/>
  <c r="AV236" i="14"/>
  <c r="AN236" i="14"/>
  <c r="AF236" i="14"/>
  <c r="X236" i="14"/>
  <c r="P236" i="14"/>
  <c r="EM236" i="14"/>
  <c r="EE236" i="14"/>
  <c r="DW236" i="14"/>
  <c r="DO236" i="14"/>
  <c r="DG236" i="14"/>
  <c r="CY236" i="14"/>
  <c r="CQ236" i="14"/>
  <c r="CI236" i="14"/>
  <c r="CA236" i="14"/>
  <c r="BS236" i="14"/>
  <c r="BK236" i="14"/>
  <c r="BC236" i="14"/>
  <c r="AU236" i="14"/>
  <c r="AM236" i="14"/>
  <c r="AE236" i="14"/>
  <c r="W236" i="14"/>
  <c r="EL236" i="14"/>
  <c r="ED236" i="14"/>
  <c r="DV236" i="14"/>
  <c r="DN236" i="14"/>
  <c r="DF236" i="14"/>
  <c r="CX236" i="14"/>
  <c r="CP236" i="14"/>
  <c r="CH236" i="14"/>
  <c r="BZ236" i="14"/>
  <c r="BR236" i="14"/>
  <c r="BJ236" i="14"/>
  <c r="BB236" i="14"/>
  <c r="AT236" i="14"/>
  <c r="AL236" i="14"/>
  <c r="AD236" i="14"/>
  <c r="V236" i="14"/>
  <c r="N236" i="14"/>
  <c r="EK236" i="14"/>
  <c r="EC236" i="14"/>
  <c r="DU236" i="14"/>
  <c r="DM236" i="14"/>
  <c r="DE236" i="14"/>
  <c r="CW236" i="14"/>
  <c r="CO236" i="14"/>
  <c r="CG236" i="14"/>
  <c r="BY236" i="14"/>
  <c r="BQ236" i="14"/>
  <c r="BI236" i="14"/>
  <c r="BA236" i="14"/>
  <c r="AS236" i="14"/>
  <c r="AK236" i="14"/>
  <c r="AC236" i="14"/>
  <c r="U236" i="14"/>
  <c r="EJ236" i="14"/>
  <c r="EB236" i="14"/>
  <c r="DT236" i="14"/>
  <c r="DL236" i="14"/>
  <c r="DD236" i="14"/>
  <c r="CV236" i="14"/>
  <c r="CN236" i="14"/>
  <c r="CF236" i="14"/>
  <c r="BX236" i="14"/>
  <c r="BP236" i="14"/>
  <c r="BH236" i="14"/>
  <c r="AZ236" i="14"/>
  <c r="AR236" i="14"/>
  <c r="AJ236" i="14"/>
  <c r="AB236" i="14"/>
  <c r="T236" i="14"/>
  <c r="EI236" i="14"/>
  <c r="EA236" i="14"/>
  <c r="DS236" i="14"/>
  <c r="DK236" i="14"/>
  <c r="DC236" i="14"/>
  <c r="CU236" i="14"/>
  <c r="CM236" i="14"/>
  <c r="CE236" i="14"/>
  <c r="BW236" i="14"/>
  <c r="BO236" i="14"/>
  <c r="BG236" i="14"/>
  <c r="AY236" i="14"/>
  <c r="AQ236" i="14"/>
  <c r="AI236" i="14"/>
  <c r="AA236" i="14"/>
  <c r="S236" i="14"/>
  <c r="EF181" i="14"/>
  <c r="DX181" i="14"/>
  <c r="DP181" i="14"/>
  <c r="DH181" i="14"/>
  <c r="CZ181" i="14"/>
  <c r="CR181" i="14"/>
  <c r="CJ181" i="14"/>
  <c r="CB181" i="14"/>
  <c r="BT181" i="14"/>
  <c r="BL181" i="14"/>
  <c r="BD181" i="14"/>
  <c r="AV181" i="14"/>
  <c r="AN181" i="14"/>
  <c r="AF181" i="14"/>
  <c r="X181" i="14"/>
  <c r="P181" i="14"/>
  <c r="EM181" i="14"/>
  <c r="EE181" i="14"/>
  <c r="DW181" i="14"/>
  <c r="DO181" i="14"/>
  <c r="DG181" i="14"/>
  <c r="CY181" i="14"/>
  <c r="CQ181" i="14"/>
  <c r="CI181" i="14"/>
  <c r="CA181" i="14"/>
  <c r="BS181" i="14"/>
  <c r="BK181" i="14"/>
  <c r="BC181" i="14"/>
  <c r="AU181" i="14"/>
  <c r="AM181" i="14"/>
  <c r="AE181" i="14"/>
  <c r="W181" i="14"/>
  <c r="EL181" i="14"/>
  <c r="ED181" i="14"/>
  <c r="DV181" i="14"/>
  <c r="DN181" i="14"/>
  <c r="DF181" i="14"/>
  <c r="CX181" i="14"/>
  <c r="CP181" i="14"/>
  <c r="CH181" i="14"/>
  <c r="BZ181" i="14"/>
  <c r="BR181" i="14"/>
  <c r="BJ181" i="14"/>
  <c r="BB181" i="14"/>
  <c r="AT181" i="14"/>
  <c r="AL181" i="14"/>
  <c r="AD181" i="14"/>
  <c r="V181" i="14"/>
  <c r="N181" i="14"/>
  <c r="EK181" i="14"/>
  <c r="EC181" i="14"/>
  <c r="DU181" i="14"/>
  <c r="DM181" i="14"/>
  <c r="DE181" i="14"/>
  <c r="CW181" i="14"/>
  <c r="CO181" i="14"/>
  <c r="CG181" i="14"/>
  <c r="BY181" i="14"/>
  <c r="BQ181" i="14"/>
  <c r="BI181" i="14"/>
  <c r="BA181" i="14"/>
  <c r="AS181" i="14"/>
  <c r="AK181" i="14"/>
  <c r="AC181" i="14"/>
  <c r="U181" i="14"/>
  <c r="EJ181" i="14"/>
  <c r="EB181" i="14"/>
  <c r="DT181" i="14"/>
  <c r="DL181" i="14"/>
  <c r="DD181" i="14"/>
  <c r="CV181" i="14"/>
  <c r="CN181" i="14"/>
  <c r="CF181" i="14"/>
  <c r="BX181" i="14"/>
  <c r="BP181" i="14"/>
  <c r="BH181" i="14"/>
  <c r="AZ181" i="14"/>
  <c r="AR181" i="14"/>
  <c r="AJ181" i="14"/>
  <c r="AB181" i="14"/>
  <c r="T181" i="14"/>
  <c r="EI181" i="14"/>
  <c r="EA181" i="14"/>
  <c r="DS181" i="14"/>
  <c r="DK181" i="14"/>
  <c r="DC181" i="14"/>
  <c r="CU181" i="14"/>
  <c r="CM181" i="14"/>
  <c r="CE181" i="14"/>
  <c r="BW181" i="14"/>
  <c r="BO181" i="14"/>
  <c r="BG181" i="14"/>
  <c r="AY181" i="14"/>
  <c r="AQ181" i="14"/>
  <c r="AI181" i="14"/>
  <c r="AA181" i="14"/>
  <c r="S181" i="14"/>
  <c r="EH181" i="14"/>
  <c r="DZ181" i="14"/>
  <c r="DR181" i="14"/>
  <c r="DJ181" i="14"/>
  <c r="DB181" i="14"/>
  <c r="CT181" i="14"/>
  <c r="CL181" i="14"/>
  <c r="CD181" i="14"/>
  <c r="BV181" i="14"/>
  <c r="BN181" i="14"/>
  <c r="BF181" i="14"/>
  <c r="AX181" i="14"/>
  <c r="AP181" i="14"/>
  <c r="AH181" i="14"/>
  <c r="Z181" i="14"/>
  <c r="R181" i="14"/>
  <c r="EG181" i="14"/>
  <c r="DY181" i="14"/>
  <c r="DQ181" i="14"/>
  <c r="DI181" i="14"/>
  <c r="DA181" i="14"/>
  <c r="CS181" i="14"/>
  <c r="CK181" i="14"/>
  <c r="CC181" i="14"/>
  <c r="BU181" i="14"/>
  <c r="BM181" i="14"/>
  <c r="BE181" i="14"/>
  <c r="AW181" i="14"/>
  <c r="AO181" i="14"/>
  <c r="AG181" i="14"/>
  <c r="Y181" i="14"/>
  <c r="Q181" i="14"/>
  <c r="EL308" i="14"/>
  <c r="ED308" i="14"/>
  <c r="DV308" i="14"/>
  <c r="DN308" i="14"/>
  <c r="DF308" i="14"/>
  <c r="CX308" i="14"/>
  <c r="CP308" i="14"/>
  <c r="CH308" i="14"/>
  <c r="BZ308" i="14"/>
  <c r="BR308" i="14"/>
  <c r="BJ308" i="14"/>
  <c r="BB308" i="14"/>
  <c r="AT308" i="14"/>
  <c r="AL308" i="14"/>
  <c r="AD308" i="14"/>
  <c r="V308" i="14"/>
  <c r="N308" i="14"/>
  <c r="EK308" i="14"/>
  <c r="EC308" i="14"/>
  <c r="DU308" i="14"/>
  <c r="DM308" i="14"/>
  <c r="DE308" i="14"/>
  <c r="CW308" i="14"/>
  <c r="CO308" i="14"/>
  <c r="CG308" i="14"/>
  <c r="BY308" i="14"/>
  <c r="BQ308" i="14"/>
  <c r="BI308" i="14"/>
  <c r="BA308" i="14"/>
  <c r="AS308" i="14"/>
  <c r="AK308" i="14"/>
  <c r="AC308" i="14"/>
  <c r="U308" i="14"/>
  <c r="EJ308" i="14"/>
  <c r="EB308" i="14"/>
  <c r="DT308" i="14"/>
  <c r="DL308" i="14"/>
  <c r="DD308" i="14"/>
  <c r="CV308" i="14"/>
  <c r="CN308" i="14"/>
  <c r="CF308" i="14"/>
  <c r="BX308" i="14"/>
  <c r="BP308" i="14"/>
  <c r="BH308" i="14"/>
  <c r="AZ308" i="14"/>
  <c r="AR308" i="14"/>
  <c r="AJ308" i="14"/>
  <c r="AB308" i="14"/>
  <c r="T308" i="14"/>
  <c r="EI308" i="14"/>
  <c r="EA308" i="14"/>
  <c r="DS308" i="14"/>
  <c r="DK308" i="14"/>
  <c r="DC308" i="14"/>
  <c r="CU308" i="14"/>
  <c r="CM308" i="14"/>
  <c r="CE308" i="14"/>
  <c r="BW308" i="14"/>
  <c r="BO308" i="14"/>
  <c r="BG308" i="14"/>
  <c r="AY308" i="14"/>
  <c r="AQ308" i="14"/>
  <c r="AI308" i="14"/>
  <c r="AA308" i="14"/>
  <c r="S308" i="14"/>
  <c r="EH308" i="14"/>
  <c r="DZ308" i="14"/>
  <c r="DR308" i="14"/>
  <c r="DJ308" i="14"/>
  <c r="DB308" i="14"/>
  <c r="CT308" i="14"/>
  <c r="CL308" i="14"/>
  <c r="CD308" i="14"/>
  <c r="BV308" i="14"/>
  <c r="BN308" i="14"/>
  <c r="BF308" i="14"/>
  <c r="AX308" i="14"/>
  <c r="AP308" i="14"/>
  <c r="AH308" i="14"/>
  <c r="Z308" i="14"/>
  <c r="R308" i="14"/>
  <c r="EG308" i="14"/>
  <c r="DY308" i="14"/>
  <c r="DQ308" i="14"/>
  <c r="DI308" i="14"/>
  <c r="DA308" i="14"/>
  <c r="CS308" i="14"/>
  <c r="CK308" i="14"/>
  <c r="CC308" i="14"/>
  <c r="BU308" i="14"/>
  <c r="BM308" i="14"/>
  <c r="BE308" i="14"/>
  <c r="AW308" i="14"/>
  <c r="AO308" i="14"/>
  <c r="AG308" i="14"/>
  <c r="Y308" i="14"/>
  <c r="Q308" i="14"/>
  <c r="EM308" i="14"/>
  <c r="EE308" i="14"/>
  <c r="DW308" i="14"/>
  <c r="DO308" i="14"/>
  <c r="DG308" i="14"/>
  <c r="CY308" i="14"/>
  <c r="CQ308" i="14"/>
  <c r="CI308" i="14"/>
  <c r="CA308" i="14"/>
  <c r="BS308" i="14"/>
  <c r="BK308" i="14"/>
  <c r="BC308" i="14"/>
  <c r="AU308" i="14"/>
  <c r="AM308" i="14"/>
  <c r="AE308" i="14"/>
  <c r="W308" i="14"/>
  <c r="DX308" i="14"/>
  <c r="BL308" i="14"/>
  <c r="DP308" i="14"/>
  <c r="BD308" i="14"/>
  <c r="DH308" i="14"/>
  <c r="AV308" i="14"/>
  <c r="CZ308" i="14"/>
  <c r="AN308" i="14"/>
  <c r="CR308" i="14"/>
  <c r="AF308" i="14"/>
  <c r="CJ308" i="14"/>
  <c r="X308" i="14"/>
  <c r="EF308" i="14"/>
  <c r="BT308" i="14"/>
  <c r="CB308" i="14"/>
  <c r="P308" i="14"/>
  <c r="EL249" i="14"/>
  <c r="ED249" i="14"/>
  <c r="DV249" i="14"/>
  <c r="DN249" i="14"/>
  <c r="DF249" i="14"/>
  <c r="CX249" i="14"/>
  <c r="CP249" i="14"/>
  <c r="CH249" i="14"/>
  <c r="BZ249" i="14"/>
  <c r="BR249" i="14"/>
  <c r="BJ249" i="14"/>
  <c r="BB249" i="14"/>
  <c r="AT249" i="14"/>
  <c r="AL249" i="14"/>
  <c r="AD249" i="14"/>
  <c r="V249" i="14"/>
  <c r="N249" i="14"/>
  <c r="EK249" i="14"/>
  <c r="EC249" i="14"/>
  <c r="DU249" i="14"/>
  <c r="DM249" i="14"/>
  <c r="DE249" i="14"/>
  <c r="CW249" i="14"/>
  <c r="CO249" i="14"/>
  <c r="CG249" i="14"/>
  <c r="BY249" i="14"/>
  <c r="BQ249" i="14"/>
  <c r="BI249" i="14"/>
  <c r="BA249" i="14"/>
  <c r="AS249" i="14"/>
  <c r="AK249" i="14"/>
  <c r="AC249" i="14"/>
  <c r="U249" i="14"/>
  <c r="EJ249" i="14"/>
  <c r="EB249" i="14"/>
  <c r="DT249" i="14"/>
  <c r="DL249" i="14"/>
  <c r="DD249" i="14"/>
  <c r="CV249" i="14"/>
  <c r="CN249" i="14"/>
  <c r="CF249" i="14"/>
  <c r="BX249" i="14"/>
  <c r="BP249" i="14"/>
  <c r="BH249" i="14"/>
  <c r="AZ249" i="14"/>
  <c r="AR249" i="14"/>
  <c r="AJ249" i="14"/>
  <c r="AB249" i="14"/>
  <c r="T249" i="14"/>
  <c r="EI249" i="14"/>
  <c r="EA249" i="14"/>
  <c r="DS249" i="14"/>
  <c r="DK249" i="14"/>
  <c r="DC249" i="14"/>
  <c r="CU249" i="14"/>
  <c r="CM249" i="14"/>
  <c r="CE249" i="14"/>
  <c r="BW249" i="14"/>
  <c r="BO249" i="14"/>
  <c r="BG249" i="14"/>
  <c r="AY249" i="14"/>
  <c r="AQ249" i="14"/>
  <c r="AI249" i="14"/>
  <c r="AA249" i="14"/>
  <c r="S249" i="14"/>
  <c r="EH249" i="14"/>
  <c r="DZ249" i="14"/>
  <c r="DR249" i="14"/>
  <c r="DJ249" i="14"/>
  <c r="DB249" i="14"/>
  <c r="CT249" i="14"/>
  <c r="CL249" i="14"/>
  <c r="CD249" i="14"/>
  <c r="BV249" i="14"/>
  <c r="BN249" i="14"/>
  <c r="BF249" i="14"/>
  <c r="AX249" i="14"/>
  <c r="AP249" i="14"/>
  <c r="AH249" i="14"/>
  <c r="Z249" i="14"/>
  <c r="R249" i="14"/>
  <c r="EG249" i="14"/>
  <c r="DY249" i="14"/>
  <c r="DQ249" i="14"/>
  <c r="DI249" i="14"/>
  <c r="DA249" i="14"/>
  <c r="CS249" i="14"/>
  <c r="CK249" i="14"/>
  <c r="CC249" i="14"/>
  <c r="BU249" i="14"/>
  <c r="BM249" i="14"/>
  <c r="BE249" i="14"/>
  <c r="AW249" i="14"/>
  <c r="AO249" i="14"/>
  <c r="AG249" i="14"/>
  <c r="Y249" i="14"/>
  <c r="Q249" i="14"/>
  <c r="EF249" i="14"/>
  <c r="DX249" i="14"/>
  <c r="DP249" i="14"/>
  <c r="DH249" i="14"/>
  <c r="CZ249" i="14"/>
  <c r="CR249" i="14"/>
  <c r="CJ249" i="14"/>
  <c r="CB249" i="14"/>
  <c r="BT249" i="14"/>
  <c r="BL249" i="14"/>
  <c r="BD249" i="14"/>
  <c r="AV249" i="14"/>
  <c r="AN249" i="14"/>
  <c r="AF249" i="14"/>
  <c r="X249" i="14"/>
  <c r="P249" i="14"/>
  <c r="EM249" i="14"/>
  <c r="EE249" i="14"/>
  <c r="DW249" i="14"/>
  <c r="DO249" i="14"/>
  <c r="DG249" i="14"/>
  <c r="CY249" i="14"/>
  <c r="CQ249" i="14"/>
  <c r="CI249" i="14"/>
  <c r="CA249" i="14"/>
  <c r="BS249" i="14"/>
  <c r="BK249" i="14"/>
  <c r="BC249" i="14"/>
  <c r="AU249" i="14"/>
  <c r="AM249" i="14"/>
  <c r="AE249" i="14"/>
  <c r="W249" i="14"/>
  <c r="EF161" i="14"/>
  <c r="DX161" i="14"/>
  <c r="DP161" i="14"/>
  <c r="DH161" i="14"/>
  <c r="CZ161" i="14"/>
  <c r="CR161" i="14"/>
  <c r="CJ161" i="14"/>
  <c r="CB161" i="14"/>
  <c r="BT161" i="14"/>
  <c r="BL161" i="14"/>
  <c r="BD161" i="14"/>
  <c r="AV161" i="14"/>
  <c r="AN161" i="14"/>
  <c r="AF161" i="14"/>
  <c r="X161" i="14"/>
  <c r="P161" i="14"/>
  <c r="EM161" i="14"/>
  <c r="EE161" i="14"/>
  <c r="DW161" i="14"/>
  <c r="DO161" i="14"/>
  <c r="DG161" i="14"/>
  <c r="CY161" i="14"/>
  <c r="CQ161" i="14"/>
  <c r="CI161" i="14"/>
  <c r="CA161" i="14"/>
  <c r="BS161" i="14"/>
  <c r="BK161" i="14"/>
  <c r="BC161" i="14"/>
  <c r="AU161" i="14"/>
  <c r="AM161" i="14"/>
  <c r="AE161" i="14"/>
  <c r="W161" i="14"/>
  <c r="EL161" i="14"/>
  <c r="ED161" i="14"/>
  <c r="DV161" i="14"/>
  <c r="DN161" i="14"/>
  <c r="DF161" i="14"/>
  <c r="CX161" i="14"/>
  <c r="CP161" i="14"/>
  <c r="CH161" i="14"/>
  <c r="BZ161" i="14"/>
  <c r="BR161" i="14"/>
  <c r="BJ161" i="14"/>
  <c r="BB161" i="14"/>
  <c r="AT161" i="14"/>
  <c r="AL161" i="14"/>
  <c r="AD161" i="14"/>
  <c r="V161" i="14"/>
  <c r="N161" i="14"/>
  <c r="EK161" i="14"/>
  <c r="EC161" i="14"/>
  <c r="DU161" i="14"/>
  <c r="DM161" i="14"/>
  <c r="DE161" i="14"/>
  <c r="CW161" i="14"/>
  <c r="CO161" i="14"/>
  <c r="CG161" i="14"/>
  <c r="BY161" i="14"/>
  <c r="BQ161" i="14"/>
  <c r="BI161" i="14"/>
  <c r="BA161" i="14"/>
  <c r="AS161" i="14"/>
  <c r="AK161" i="14"/>
  <c r="AC161" i="14"/>
  <c r="U161" i="14"/>
  <c r="EJ161" i="14"/>
  <c r="EB161" i="14"/>
  <c r="DT161" i="14"/>
  <c r="DL161" i="14"/>
  <c r="DD161" i="14"/>
  <c r="CV161" i="14"/>
  <c r="CN161" i="14"/>
  <c r="CF161" i="14"/>
  <c r="BX161" i="14"/>
  <c r="BP161" i="14"/>
  <c r="BH161" i="14"/>
  <c r="AZ161" i="14"/>
  <c r="AR161" i="14"/>
  <c r="AJ161" i="14"/>
  <c r="AB161" i="14"/>
  <c r="T161" i="14"/>
  <c r="EI161" i="14"/>
  <c r="EA161" i="14"/>
  <c r="DS161" i="14"/>
  <c r="DK161" i="14"/>
  <c r="DC161" i="14"/>
  <c r="CU161" i="14"/>
  <c r="CM161" i="14"/>
  <c r="CE161" i="14"/>
  <c r="BW161" i="14"/>
  <c r="BO161" i="14"/>
  <c r="BG161" i="14"/>
  <c r="AY161" i="14"/>
  <c r="AQ161" i="14"/>
  <c r="AI161" i="14"/>
  <c r="AA161" i="14"/>
  <c r="S161" i="14"/>
  <c r="EH161" i="14"/>
  <c r="DZ161" i="14"/>
  <c r="DR161" i="14"/>
  <c r="DJ161" i="14"/>
  <c r="DB161" i="14"/>
  <c r="CT161" i="14"/>
  <c r="CL161" i="14"/>
  <c r="CD161" i="14"/>
  <c r="BV161" i="14"/>
  <c r="BN161" i="14"/>
  <c r="BF161" i="14"/>
  <c r="AX161" i="14"/>
  <c r="AP161" i="14"/>
  <c r="AH161" i="14"/>
  <c r="Z161" i="14"/>
  <c r="R161" i="14"/>
  <c r="EG161" i="14"/>
  <c r="DY161" i="14"/>
  <c r="DQ161" i="14"/>
  <c r="DI161" i="14"/>
  <c r="DA161" i="14"/>
  <c r="CS161" i="14"/>
  <c r="CK161" i="14"/>
  <c r="CC161" i="14"/>
  <c r="BU161" i="14"/>
  <c r="BM161" i="14"/>
  <c r="BE161" i="14"/>
  <c r="AW161" i="14"/>
  <c r="AO161" i="14"/>
  <c r="AG161" i="14"/>
  <c r="Y161" i="14"/>
  <c r="Q161" i="14"/>
  <c r="EH303" i="14"/>
  <c r="DZ303" i="14"/>
  <c r="DR303" i="14"/>
  <c r="DJ303" i="14"/>
  <c r="DB303" i="14"/>
  <c r="CT303" i="14"/>
  <c r="CL303" i="14"/>
  <c r="CD303" i="14"/>
  <c r="BV303" i="14"/>
  <c r="BN303" i="14"/>
  <c r="BF303" i="14"/>
  <c r="AX303" i="14"/>
  <c r="AP303" i="14"/>
  <c r="AH303" i="14"/>
  <c r="Z303" i="14"/>
  <c r="R303" i="14"/>
  <c r="EG303" i="14"/>
  <c r="DY303" i="14"/>
  <c r="DQ303" i="14"/>
  <c r="DI303" i="14"/>
  <c r="DA303" i="14"/>
  <c r="CS303" i="14"/>
  <c r="CK303" i="14"/>
  <c r="CC303" i="14"/>
  <c r="BU303" i="14"/>
  <c r="BM303" i="14"/>
  <c r="BE303" i="14"/>
  <c r="AW303" i="14"/>
  <c r="AO303" i="14"/>
  <c r="AG303" i="14"/>
  <c r="Y303" i="14"/>
  <c r="Q303" i="14"/>
  <c r="EF303" i="14"/>
  <c r="DX303" i="14"/>
  <c r="DP303" i="14"/>
  <c r="DH303" i="14"/>
  <c r="CZ303" i="14"/>
  <c r="CR303" i="14"/>
  <c r="CJ303" i="14"/>
  <c r="CB303" i="14"/>
  <c r="BT303" i="14"/>
  <c r="BL303" i="14"/>
  <c r="BD303" i="14"/>
  <c r="AV303" i="14"/>
  <c r="AN303" i="14"/>
  <c r="AF303" i="14"/>
  <c r="X303" i="14"/>
  <c r="P303" i="14"/>
  <c r="EM303" i="14"/>
  <c r="EE303" i="14"/>
  <c r="DW303" i="14"/>
  <c r="DO303" i="14"/>
  <c r="DG303" i="14"/>
  <c r="CY303" i="14"/>
  <c r="CQ303" i="14"/>
  <c r="CI303" i="14"/>
  <c r="CA303" i="14"/>
  <c r="BS303" i="14"/>
  <c r="BK303" i="14"/>
  <c r="BC303" i="14"/>
  <c r="AU303" i="14"/>
  <c r="AM303" i="14"/>
  <c r="AE303" i="14"/>
  <c r="W303" i="14"/>
  <c r="EL303" i="14"/>
  <c r="ED303" i="14"/>
  <c r="DV303" i="14"/>
  <c r="DN303" i="14"/>
  <c r="DF303" i="14"/>
  <c r="CX303" i="14"/>
  <c r="CP303" i="14"/>
  <c r="CH303" i="14"/>
  <c r="BZ303" i="14"/>
  <c r="BR303" i="14"/>
  <c r="BJ303" i="14"/>
  <c r="BB303" i="14"/>
  <c r="AT303" i="14"/>
  <c r="AL303" i="14"/>
  <c r="AD303" i="14"/>
  <c r="V303" i="14"/>
  <c r="N303" i="14"/>
  <c r="EK303" i="14"/>
  <c r="EC303" i="14"/>
  <c r="DU303" i="14"/>
  <c r="DM303" i="14"/>
  <c r="DE303" i="14"/>
  <c r="CW303" i="14"/>
  <c r="CO303" i="14"/>
  <c r="CG303" i="14"/>
  <c r="BY303" i="14"/>
  <c r="BQ303" i="14"/>
  <c r="BI303" i="14"/>
  <c r="BA303" i="14"/>
  <c r="AS303" i="14"/>
  <c r="AK303" i="14"/>
  <c r="AC303" i="14"/>
  <c r="U303" i="14"/>
  <c r="DT303" i="14"/>
  <c r="CN303" i="14"/>
  <c r="BH303" i="14"/>
  <c r="AB303" i="14"/>
  <c r="DS303" i="14"/>
  <c r="CM303" i="14"/>
  <c r="BG303" i="14"/>
  <c r="AA303" i="14"/>
  <c r="DL303" i="14"/>
  <c r="CF303" i="14"/>
  <c r="AZ303" i="14"/>
  <c r="T303" i="14"/>
  <c r="DK303" i="14"/>
  <c r="CE303" i="14"/>
  <c r="AY303" i="14"/>
  <c r="S303" i="14"/>
  <c r="EJ303" i="14"/>
  <c r="DD303" i="14"/>
  <c r="BX303" i="14"/>
  <c r="AR303" i="14"/>
  <c r="EI303" i="14"/>
  <c r="DC303" i="14"/>
  <c r="BW303" i="14"/>
  <c r="AQ303" i="14"/>
  <c r="EA303" i="14"/>
  <c r="CU303" i="14"/>
  <c r="BO303" i="14"/>
  <c r="AI303" i="14"/>
  <c r="EB303" i="14"/>
  <c r="CV303" i="14"/>
  <c r="BP303" i="14"/>
  <c r="AJ303" i="14"/>
  <c r="EL336" i="14"/>
  <c r="ED336" i="14"/>
  <c r="DV336" i="14"/>
  <c r="DN336" i="14"/>
  <c r="DF336" i="14"/>
  <c r="CX336" i="14"/>
  <c r="CP336" i="14"/>
  <c r="CH336" i="14"/>
  <c r="BZ336" i="14"/>
  <c r="BR336" i="14"/>
  <c r="BJ336" i="14"/>
  <c r="BB336" i="14"/>
  <c r="AT336" i="14"/>
  <c r="AL336" i="14"/>
  <c r="AD336" i="14"/>
  <c r="V336" i="14"/>
  <c r="N336" i="14"/>
  <c r="EK336" i="14"/>
  <c r="EC336" i="14"/>
  <c r="DU336" i="14"/>
  <c r="DM336" i="14"/>
  <c r="DE336" i="14"/>
  <c r="CW336" i="14"/>
  <c r="CO336" i="14"/>
  <c r="CG336" i="14"/>
  <c r="BY336" i="14"/>
  <c r="BQ336" i="14"/>
  <c r="BI336" i="14"/>
  <c r="BA336" i="14"/>
  <c r="AS336" i="14"/>
  <c r="AK336" i="14"/>
  <c r="AC336" i="14"/>
  <c r="U336" i="14"/>
  <c r="EJ336" i="14"/>
  <c r="EB336" i="14"/>
  <c r="DT336" i="14"/>
  <c r="DL336" i="14"/>
  <c r="DD336" i="14"/>
  <c r="CV336" i="14"/>
  <c r="CN336" i="14"/>
  <c r="CF336" i="14"/>
  <c r="BX336" i="14"/>
  <c r="BP336" i="14"/>
  <c r="BH336" i="14"/>
  <c r="AZ336" i="14"/>
  <c r="AR336" i="14"/>
  <c r="AJ336" i="14"/>
  <c r="AB336" i="14"/>
  <c r="T336" i="14"/>
  <c r="EI336" i="14"/>
  <c r="EA336" i="14"/>
  <c r="DS336" i="14"/>
  <c r="DK336" i="14"/>
  <c r="DC336" i="14"/>
  <c r="CU336" i="14"/>
  <c r="CM336" i="14"/>
  <c r="CE336" i="14"/>
  <c r="BW336" i="14"/>
  <c r="BO336" i="14"/>
  <c r="BG336" i="14"/>
  <c r="AY336" i="14"/>
  <c r="AQ336" i="14"/>
  <c r="AI336" i="14"/>
  <c r="AA336" i="14"/>
  <c r="S336" i="14"/>
  <c r="EH336" i="14"/>
  <c r="DZ336" i="14"/>
  <c r="DR336" i="14"/>
  <c r="DJ336" i="14"/>
  <c r="DB336" i="14"/>
  <c r="CT336" i="14"/>
  <c r="CL336" i="14"/>
  <c r="CD336" i="14"/>
  <c r="BV336" i="14"/>
  <c r="BN336" i="14"/>
  <c r="BF336" i="14"/>
  <c r="AX336" i="14"/>
  <c r="AP336" i="14"/>
  <c r="AH336" i="14"/>
  <c r="Z336" i="14"/>
  <c r="R336" i="14"/>
  <c r="EG336" i="14"/>
  <c r="DY336" i="14"/>
  <c r="DQ336" i="14"/>
  <c r="DI336" i="14"/>
  <c r="DA336" i="14"/>
  <c r="CS336" i="14"/>
  <c r="CK336" i="14"/>
  <c r="CC336" i="14"/>
  <c r="BU336" i="14"/>
  <c r="BM336" i="14"/>
  <c r="BE336" i="14"/>
  <c r="AW336" i="14"/>
  <c r="AO336" i="14"/>
  <c r="AG336" i="14"/>
  <c r="Y336" i="14"/>
  <c r="Q336" i="14"/>
  <c r="EM336" i="14"/>
  <c r="EE336" i="14"/>
  <c r="DW336" i="14"/>
  <c r="DO336" i="14"/>
  <c r="DG336" i="14"/>
  <c r="CY336" i="14"/>
  <c r="CQ336" i="14"/>
  <c r="CI336" i="14"/>
  <c r="CA336" i="14"/>
  <c r="BS336" i="14"/>
  <c r="BK336" i="14"/>
  <c r="BC336" i="14"/>
  <c r="AU336" i="14"/>
  <c r="AM336" i="14"/>
  <c r="AE336" i="14"/>
  <c r="W336" i="14"/>
  <c r="CB336" i="14"/>
  <c r="P336" i="14"/>
  <c r="EF336" i="14"/>
  <c r="BT336" i="14"/>
  <c r="DX336" i="14"/>
  <c r="BL336" i="14"/>
  <c r="DP336" i="14"/>
  <c r="BD336" i="14"/>
  <c r="DH336" i="14"/>
  <c r="AV336" i="14"/>
  <c r="CZ336" i="14"/>
  <c r="AN336" i="14"/>
  <c r="CR336" i="14"/>
  <c r="AF336" i="14"/>
  <c r="CJ336" i="14"/>
  <c r="X336" i="14"/>
  <c r="EH244" i="14"/>
  <c r="DZ244" i="14"/>
  <c r="DR244" i="14"/>
  <c r="DJ244" i="14"/>
  <c r="DB244" i="14"/>
  <c r="CT244" i="14"/>
  <c r="CL244" i="14"/>
  <c r="CD244" i="14"/>
  <c r="BV244" i="14"/>
  <c r="BN244" i="14"/>
  <c r="BF244" i="14"/>
  <c r="AX244" i="14"/>
  <c r="AP244" i="14"/>
  <c r="AH244" i="14"/>
  <c r="Z244" i="14"/>
  <c r="R244" i="14"/>
  <c r="EG244" i="14"/>
  <c r="DY244" i="14"/>
  <c r="DQ244" i="14"/>
  <c r="DI244" i="14"/>
  <c r="DA244" i="14"/>
  <c r="CS244" i="14"/>
  <c r="CK244" i="14"/>
  <c r="CC244" i="14"/>
  <c r="BU244" i="14"/>
  <c r="BM244" i="14"/>
  <c r="BE244" i="14"/>
  <c r="AW244" i="14"/>
  <c r="AO244" i="14"/>
  <c r="AG244" i="14"/>
  <c r="Y244" i="14"/>
  <c r="Q244" i="14"/>
  <c r="EF244" i="14"/>
  <c r="DX244" i="14"/>
  <c r="DP244" i="14"/>
  <c r="DH244" i="14"/>
  <c r="CZ244" i="14"/>
  <c r="CR244" i="14"/>
  <c r="CJ244" i="14"/>
  <c r="CB244" i="14"/>
  <c r="BT244" i="14"/>
  <c r="BL244" i="14"/>
  <c r="BD244" i="14"/>
  <c r="AV244" i="14"/>
  <c r="AN244" i="14"/>
  <c r="AF244" i="14"/>
  <c r="X244" i="14"/>
  <c r="P244" i="14"/>
  <c r="EM244" i="14"/>
  <c r="EE244" i="14"/>
  <c r="DW244" i="14"/>
  <c r="DO244" i="14"/>
  <c r="DG244" i="14"/>
  <c r="CY244" i="14"/>
  <c r="CQ244" i="14"/>
  <c r="CI244" i="14"/>
  <c r="CA244" i="14"/>
  <c r="BS244" i="14"/>
  <c r="BK244" i="14"/>
  <c r="BC244" i="14"/>
  <c r="AU244" i="14"/>
  <c r="AM244" i="14"/>
  <c r="AE244" i="14"/>
  <c r="W244" i="14"/>
  <c r="EL244" i="14"/>
  <c r="ED244" i="14"/>
  <c r="DV244" i="14"/>
  <c r="DN244" i="14"/>
  <c r="DF244" i="14"/>
  <c r="CX244" i="14"/>
  <c r="CP244" i="14"/>
  <c r="CH244" i="14"/>
  <c r="BZ244" i="14"/>
  <c r="BR244" i="14"/>
  <c r="BJ244" i="14"/>
  <c r="BB244" i="14"/>
  <c r="AT244" i="14"/>
  <c r="AL244" i="14"/>
  <c r="AD244" i="14"/>
  <c r="V244" i="14"/>
  <c r="N244" i="14"/>
  <c r="EK244" i="14"/>
  <c r="EC244" i="14"/>
  <c r="DU244" i="14"/>
  <c r="DM244" i="14"/>
  <c r="DE244" i="14"/>
  <c r="CW244" i="14"/>
  <c r="CO244" i="14"/>
  <c r="CG244" i="14"/>
  <c r="BY244" i="14"/>
  <c r="BQ244" i="14"/>
  <c r="BI244" i="14"/>
  <c r="BA244" i="14"/>
  <c r="AS244" i="14"/>
  <c r="AK244" i="14"/>
  <c r="AC244" i="14"/>
  <c r="U244" i="14"/>
  <c r="EJ244" i="14"/>
  <c r="EB244" i="14"/>
  <c r="DT244" i="14"/>
  <c r="DL244" i="14"/>
  <c r="DD244" i="14"/>
  <c r="CV244" i="14"/>
  <c r="CN244" i="14"/>
  <c r="CF244" i="14"/>
  <c r="BX244" i="14"/>
  <c r="BP244" i="14"/>
  <c r="BH244" i="14"/>
  <c r="AZ244" i="14"/>
  <c r="AR244" i="14"/>
  <c r="AJ244" i="14"/>
  <c r="AB244" i="14"/>
  <c r="T244" i="14"/>
  <c r="EI244" i="14"/>
  <c r="EA244" i="14"/>
  <c r="DS244" i="14"/>
  <c r="DK244" i="14"/>
  <c r="DC244" i="14"/>
  <c r="CU244" i="14"/>
  <c r="CM244" i="14"/>
  <c r="CE244" i="14"/>
  <c r="BW244" i="14"/>
  <c r="BO244" i="14"/>
  <c r="BG244" i="14"/>
  <c r="AY244" i="14"/>
  <c r="AQ244" i="14"/>
  <c r="AI244" i="14"/>
  <c r="AA244" i="14"/>
  <c r="S244" i="14"/>
  <c r="EF189" i="14"/>
  <c r="DX189" i="14"/>
  <c r="DP189" i="14"/>
  <c r="DH189" i="14"/>
  <c r="CZ189" i="14"/>
  <c r="CR189" i="14"/>
  <c r="CJ189" i="14"/>
  <c r="CB189" i="14"/>
  <c r="BT189" i="14"/>
  <c r="BL189" i="14"/>
  <c r="BD189" i="14"/>
  <c r="AV189" i="14"/>
  <c r="AN189" i="14"/>
  <c r="AF189" i="14"/>
  <c r="X189" i="14"/>
  <c r="P189" i="14"/>
  <c r="EM189" i="14"/>
  <c r="EE189" i="14"/>
  <c r="DW189" i="14"/>
  <c r="DO189" i="14"/>
  <c r="DG189" i="14"/>
  <c r="CY189" i="14"/>
  <c r="CQ189" i="14"/>
  <c r="CI189" i="14"/>
  <c r="CA189" i="14"/>
  <c r="BS189" i="14"/>
  <c r="BK189" i="14"/>
  <c r="BC189" i="14"/>
  <c r="AU189" i="14"/>
  <c r="AM189" i="14"/>
  <c r="AE189" i="14"/>
  <c r="W189" i="14"/>
  <c r="EL189" i="14"/>
  <c r="ED189" i="14"/>
  <c r="DV189" i="14"/>
  <c r="DN189" i="14"/>
  <c r="DF189" i="14"/>
  <c r="CX189" i="14"/>
  <c r="CP189" i="14"/>
  <c r="CH189" i="14"/>
  <c r="BZ189" i="14"/>
  <c r="BR189" i="14"/>
  <c r="BJ189" i="14"/>
  <c r="BB189" i="14"/>
  <c r="AT189" i="14"/>
  <c r="AL189" i="14"/>
  <c r="AD189" i="14"/>
  <c r="V189" i="14"/>
  <c r="N189" i="14"/>
  <c r="EK189" i="14"/>
  <c r="EC189" i="14"/>
  <c r="DU189" i="14"/>
  <c r="DM189" i="14"/>
  <c r="DE189" i="14"/>
  <c r="CW189" i="14"/>
  <c r="CO189" i="14"/>
  <c r="CG189" i="14"/>
  <c r="BY189" i="14"/>
  <c r="BQ189" i="14"/>
  <c r="BI189" i="14"/>
  <c r="BA189" i="14"/>
  <c r="AS189" i="14"/>
  <c r="AK189" i="14"/>
  <c r="AC189" i="14"/>
  <c r="U189" i="14"/>
  <c r="EJ189" i="14"/>
  <c r="EB189" i="14"/>
  <c r="DT189" i="14"/>
  <c r="DL189" i="14"/>
  <c r="DD189" i="14"/>
  <c r="CV189" i="14"/>
  <c r="CN189" i="14"/>
  <c r="CF189" i="14"/>
  <c r="BX189" i="14"/>
  <c r="BP189" i="14"/>
  <c r="BH189" i="14"/>
  <c r="AZ189" i="14"/>
  <c r="AR189" i="14"/>
  <c r="AJ189" i="14"/>
  <c r="AB189" i="14"/>
  <c r="T189" i="14"/>
  <c r="EI189" i="14"/>
  <c r="EA189" i="14"/>
  <c r="DS189" i="14"/>
  <c r="DK189" i="14"/>
  <c r="DC189" i="14"/>
  <c r="CU189" i="14"/>
  <c r="CM189" i="14"/>
  <c r="CE189" i="14"/>
  <c r="BW189" i="14"/>
  <c r="BO189" i="14"/>
  <c r="BG189" i="14"/>
  <c r="AY189" i="14"/>
  <c r="AQ189" i="14"/>
  <c r="AI189" i="14"/>
  <c r="AA189" i="14"/>
  <c r="S189" i="14"/>
  <c r="EH189" i="14"/>
  <c r="DZ189" i="14"/>
  <c r="DR189" i="14"/>
  <c r="DJ189" i="14"/>
  <c r="DB189" i="14"/>
  <c r="CT189" i="14"/>
  <c r="CL189" i="14"/>
  <c r="CD189" i="14"/>
  <c r="BV189" i="14"/>
  <c r="BN189" i="14"/>
  <c r="BF189" i="14"/>
  <c r="AX189" i="14"/>
  <c r="AP189" i="14"/>
  <c r="AH189" i="14"/>
  <c r="Z189" i="14"/>
  <c r="R189" i="14"/>
  <c r="EG189" i="14"/>
  <c r="DY189" i="14"/>
  <c r="DQ189" i="14"/>
  <c r="DI189" i="14"/>
  <c r="DA189" i="14"/>
  <c r="CS189" i="14"/>
  <c r="CK189" i="14"/>
  <c r="CC189" i="14"/>
  <c r="BU189" i="14"/>
  <c r="BM189" i="14"/>
  <c r="BE189" i="14"/>
  <c r="AW189" i="14"/>
  <c r="AO189" i="14"/>
  <c r="AG189" i="14"/>
  <c r="Y189" i="14"/>
  <c r="Q189" i="14"/>
  <c r="EL312" i="14"/>
  <c r="ED312" i="14"/>
  <c r="DV312" i="14"/>
  <c r="DN312" i="14"/>
  <c r="DF312" i="14"/>
  <c r="CX312" i="14"/>
  <c r="CP312" i="14"/>
  <c r="CH312" i="14"/>
  <c r="BZ312" i="14"/>
  <c r="BR312" i="14"/>
  <c r="BJ312" i="14"/>
  <c r="BB312" i="14"/>
  <c r="AT312" i="14"/>
  <c r="AL312" i="14"/>
  <c r="AD312" i="14"/>
  <c r="V312" i="14"/>
  <c r="N312" i="14"/>
  <c r="EK312" i="14"/>
  <c r="EC312" i="14"/>
  <c r="DU312" i="14"/>
  <c r="DM312" i="14"/>
  <c r="DE312" i="14"/>
  <c r="CW312" i="14"/>
  <c r="CO312" i="14"/>
  <c r="CG312" i="14"/>
  <c r="BY312" i="14"/>
  <c r="BQ312" i="14"/>
  <c r="BI312" i="14"/>
  <c r="BA312" i="14"/>
  <c r="AS312" i="14"/>
  <c r="AK312" i="14"/>
  <c r="AC312" i="14"/>
  <c r="U312" i="14"/>
  <c r="EJ312" i="14"/>
  <c r="EB312" i="14"/>
  <c r="DT312" i="14"/>
  <c r="DL312" i="14"/>
  <c r="DD312" i="14"/>
  <c r="CV312" i="14"/>
  <c r="CN312" i="14"/>
  <c r="CF312" i="14"/>
  <c r="BX312" i="14"/>
  <c r="BP312" i="14"/>
  <c r="BH312" i="14"/>
  <c r="AZ312" i="14"/>
  <c r="AR312" i="14"/>
  <c r="AJ312" i="14"/>
  <c r="AB312" i="14"/>
  <c r="T312" i="14"/>
  <c r="EI312" i="14"/>
  <c r="EA312" i="14"/>
  <c r="DS312" i="14"/>
  <c r="DK312" i="14"/>
  <c r="DC312" i="14"/>
  <c r="CU312" i="14"/>
  <c r="CM312" i="14"/>
  <c r="CE312" i="14"/>
  <c r="BW312" i="14"/>
  <c r="BO312" i="14"/>
  <c r="BG312" i="14"/>
  <c r="AY312" i="14"/>
  <c r="AQ312" i="14"/>
  <c r="AI312" i="14"/>
  <c r="AA312" i="14"/>
  <c r="S312" i="14"/>
  <c r="EH312" i="14"/>
  <c r="DZ312" i="14"/>
  <c r="DR312" i="14"/>
  <c r="DJ312" i="14"/>
  <c r="DB312" i="14"/>
  <c r="CT312" i="14"/>
  <c r="CL312" i="14"/>
  <c r="CD312" i="14"/>
  <c r="BV312" i="14"/>
  <c r="BN312" i="14"/>
  <c r="BF312" i="14"/>
  <c r="AX312" i="14"/>
  <c r="AP312" i="14"/>
  <c r="AH312" i="14"/>
  <c r="Z312" i="14"/>
  <c r="R312" i="14"/>
  <c r="EG312" i="14"/>
  <c r="DY312" i="14"/>
  <c r="DQ312" i="14"/>
  <c r="DI312" i="14"/>
  <c r="DA312" i="14"/>
  <c r="CS312" i="14"/>
  <c r="CK312" i="14"/>
  <c r="CC312" i="14"/>
  <c r="BU312" i="14"/>
  <c r="BM312" i="14"/>
  <c r="BE312" i="14"/>
  <c r="AW312" i="14"/>
  <c r="AO312" i="14"/>
  <c r="AG312" i="14"/>
  <c r="Y312" i="14"/>
  <c r="Q312" i="14"/>
  <c r="EM312" i="14"/>
  <c r="EE312" i="14"/>
  <c r="DW312" i="14"/>
  <c r="DO312" i="14"/>
  <c r="DG312" i="14"/>
  <c r="CY312" i="14"/>
  <c r="CQ312" i="14"/>
  <c r="CI312" i="14"/>
  <c r="CA312" i="14"/>
  <c r="BS312" i="14"/>
  <c r="BK312" i="14"/>
  <c r="BC312" i="14"/>
  <c r="AU312" i="14"/>
  <c r="AM312" i="14"/>
  <c r="AE312" i="14"/>
  <c r="W312" i="14"/>
  <c r="DH312" i="14"/>
  <c r="AV312" i="14"/>
  <c r="CZ312" i="14"/>
  <c r="AN312" i="14"/>
  <c r="CR312" i="14"/>
  <c r="AF312" i="14"/>
  <c r="CJ312" i="14"/>
  <c r="X312" i="14"/>
  <c r="CB312" i="14"/>
  <c r="P312" i="14"/>
  <c r="EF312" i="14"/>
  <c r="BT312" i="14"/>
  <c r="DP312" i="14"/>
  <c r="BD312" i="14"/>
  <c r="DX312" i="14"/>
  <c r="BL312" i="14"/>
  <c r="EL253" i="14"/>
  <c r="ED253" i="14"/>
  <c r="DV253" i="14"/>
  <c r="DN253" i="14"/>
  <c r="DF253" i="14"/>
  <c r="CX253" i="14"/>
  <c r="CP253" i="14"/>
  <c r="CH253" i="14"/>
  <c r="BZ253" i="14"/>
  <c r="BR253" i="14"/>
  <c r="BJ253" i="14"/>
  <c r="BB253" i="14"/>
  <c r="AT253" i="14"/>
  <c r="AL253" i="14"/>
  <c r="AD253" i="14"/>
  <c r="V253" i="14"/>
  <c r="N253" i="14"/>
  <c r="EK253" i="14"/>
  <c r="EC253" i="14"/>
  <c r="DU253" i="14"/>
  <c r="DM253" i="14"/>
  <c r="DE253" i="14"/>
  <c r="CW253" i="14"/>
  <c r="CO253" i="14"/>
  <c r="CG253" i="14"/>
  <c r="BY253" i="14"/>
  <c r="BQ253" i="14"/>
  <c r="BI253" i="14"/>
  <c r="BA253" i="14"/>
  <c r="AS253" i="14"/>
  <c r="AK253" i="14"/>
  <c r="AC253" i="14"/>
  <c r="U253" i="14"/>
  <c r="EJ253" i="14"/>
  <c r="EB253" i="14"/>
  <c r="DT253" i="14"/>
  <c r="DL253" i="14"/>
  <c r="DD253" i="14"/>
  <c r="CV253" i="14"/>
  <c r="CN253" i="14"/>
  <c r="CF253" i="14"/>
  <c r="BX253" i="14"/>
  <c r="BP253" i="14"/>
  <c r="BH253" i="14"/>
  <c r="AZ253" i="14"/>
  <c r="AR253" i="14"/>
  <c r="AJ253" i="14"/>
  <c r="AB253" i="14"/>
  <c r="T253" i="14"/>
  <c r="EI253" i="14"/>
  <c r="EA253" i="14"/>
  <c r="DS253" i="14"/>
  <c r="DK253" i="14"/>
  <c r="DC253" i="14"/>
  <c r="CU253" i="14"/>
  <c r="CM253" i="14"/>
  <c r="CE253" i="14"/>
  <c r="BW253" i="14"/>
  <c r="BO253" i="14"/>
  <c r="BG253" i="14"/>
  <c r="AY253" i="14"/>
  <c r="AQ253" i="14"/>
  <c r="AI253" i="14"/>
  <c r="AA253" i="14"/>
  <c r="S253" i="14"/>
  <c r="EH253" i="14"/>
  <c r="DZ253" i="14"/>
  <c r="DR253" i="14"/>
  <c r="DJ253" i="14"/>
  <c r="DB253" i="14"/>
  <c r="CT253" i="14"/>
  <c r="CL253" i="14"/>
  <c r="CD253" i="14"/>
  <c r="BV253" i="14"/>
  <c r="BN253" i="14"/>
  <c r="BF253" i="14"/>
  <c r="AX253" i="14"/>
  <c r="AP253" i="14"/>
  <c r="AH253" i="14"/>
  <c r="Z253" i="14"/>
  <c r="R253" i="14"/>
  <c r="EG253" i="14"/>
  <c r="DY253" i="14"/>
  <c r="DQ253" i="14"/>
  <c r="DI253" i="14"/>
  <c r="DA253" i="14"/>
  <c r="CS253" i="14"/>
  <c r="CK253" i="14"/>
  <c r="CC253" i="14"/>
  <c r="BU253" i="14"/>
  <c r="BM253" i="14"/>
  <c r="BE253" i="14"/>
  <c r="AW253" i="14"/>
  <c r="AO253" i="14"/>
  <c r="AG253" i="14"/>
  <c r="Y253" i="14"/>
  <c r="Q253" i="14"/>
  <c r="EF253" i="14"/>
  <c r="DX253" i="14"/>
  <c r="DP253" i="14"/>
  <c r="DH253" i="14"/>
  <c r="CZ253" i="14"/>
  <c r="CR253" i="14"/>
  <c r="CJ253" i="14"/>
  <c r="CB253" i="14"/>
  <c r="BT253" i="14"/>
  <c r="BL253" i="14"/>
  <c r="BD253" i="14"/>
  <c r="AV253" i="14"/>
  <c r="AN253" i="14"/>
  <c r="AF253" i="14"/>
  <c r="X253" i="14"/>
  <c r="P253" i="14"/>
  <c r="EM253" i="14"/>
  <c r="EE253" i="14"/>
  <c r="DW253" i="14"/>
  <c r="DO253" i="14"/>
  <c r="DG253" i="14"/>
  <c r="CY253" i="14"/>
  <c r="CQ253" i="14"/>
  <c r="CI253" i="14"/>
  <c r="CA253" i="14"/>
  <c r="BS253" i="14"/>
  <c r="BK253" i="14"/>
  <c r="BC253" i="14"/>
  <c r="AU253" i="14"/>
  <c r="AM253" i="14"/>
  <c r="AE253" i="14"/>
  <c r="W253" i="14"/>
  <c r="EF165" i="14"/>
  <c r="DX165" i="14"/>
  <c r="DP165" i="14"/>
  <c r="DH165" i="14"/>
  <c r="CZ165" i="14"/>
  <c r="CR165" i="14"/>
  <c r="CJ165" i="14"/>
  <c r="CB165" i="14"/>
  <c r="BT165" i="14"/>
  <c r="BL165" i="14"/>
  <c r="BD165" i="14"/>
  <c r="AV165" i="14"/>
  <c r="AN165" i="14"/>
  <c r="AF165" i="14"/>
  <c r="X165" i="14"/>
  <c r="P165" i="14"/>
  <c r="EM165" i="14"/>
  <c r="EE165" i="14"/>
  <c r="DW165" i="14"/>
  <c r="DO165" i="14"/>
  <c r="DG165" i="14"/>
  <c r="CY165" i="14"/>
  <c r="CQ165" i="14"/>
  <c r="CI165" i="14"/>
  <c r="CA165" i="14"/>
  <c r="BS165" i="14"/>
  <c r="BK165" i="14"/>
  <c r="BC165" i="14"/>
  <c r="AU165" i="14"/>
  <c r="AM165" i="14"/>
  <c r="AE165" i="14"/>
  <c r="W165" i="14"/>
  <c r="EL165" i="14"/>
  <c r="ED165" i="14"/>
  <c r="DV165" i="14"/>
  <c r="DN165" i="14"/>
  <c r="DF165" i="14"/>
  <c r="CX165" i="14"/>
  <c r="CP165" i="14"/>
  <c r="CH165" i="14"/>
  <c r="BZ165" i="14"/>
  <c r="BR165" i="14"/>
  <c r="BJ165" i="14"/>
  <c r="BB165" i="14"/>
  <c r="AT165" i="14"/>
  <c r="AL165" i="14"/>
  <c r="AD165" i="14"/>
  <c r="V165" i="14"/>
  <c r="N165" i="14"/>
  <c r="EK165" i="14"/>
  <c r="EC165" i="14"/>
  <c r="DU165" i="14"/>
  <c r="DM165" i="14"/>
  <c r="DE165" i="14"/>
  <c r="CW165" i="14"/>
  <c r="CO165" i="14"/>
  <c r="CG165" i="14"/>
  <c r="BY165" i="14"/>
  <c r="BQ165" i="14"/>
  <c r="BI165" i="14"/>
  <c r="BA165" i="14"/>
  <c r="AS165" i="14"/>
  <c r="AK165" i="14"/>
  <c r="AC165" i="14"/>
  <c r="U165" i="14"/>
  <c r="EJ165" i="14"/>
  <c r="EB165" i="14"/>
  <c r="DT165" i="14"/>
  <c r="DL165" i="14"/>
  <c r="DD165" i="14"/>
  <c r="CV165" i="14"/>
  <c r="CN165" i="14"/>
  <c r="CF165" i="14"/>
  <c r="BX165" i="14"/>
  <c r="BP165" i="14"/>
  <c r="BH165" i="14"/>
  <c r="AZ165" i="14"/>
  <c r="AR165" i="14"/>
  <c r="AJ165" i="14"/>
  <c r="AB165" i="14"/>
  <c r="T165" i="14"/>
  <c r="EI165" i="14"/>
  <c r="EA165" i="14"/>
  <c r="DS165" i="14"/>
  <c r="DK165" i="14"/>
  <c r="DC165" i="14"/>
  <c r="CU165" i="14"/>
  <c r="CM165" i="14"/>
  <c r="CE165" i="14"/>
  <c r="BW165" i="14"/>
  <c r="BO165" i="14"/>
  <c r="BG165" i="14"/>
  <c r="AY165" i="14"/>
  <c r="AQ165" i="14"/>
  <c r="AI165" i="14"/>
  <c r="AA165" i="14"/>
  <c r="S165" i="14"/>
  <c r="EH165" i="14"/>
  <c r="DZ165" i="14"/>
  <c r="DR165" i="14"/>
  <c r="DJ165" i="14"/>
  <c r="DB165" i="14"/>
  <c r="CT165" i="14"/>
  <c r="CL165" i="14"/>
  <c r="CD165" i="14"/>
  <c r="BV165" i="14"/>
  <c r="BN165" i="14"/>
  <c r="BF165" i="14"/>
  <c r="AX165" i="14"/>
  <c r="AP165" i="14"/>
  <c r="AH165" i="14"/>
  <c r="Z165" i="14"/>
  <c r="R165" i="14"/>
  <c r="EG165" i="14"/>
  <c r="DY165" i="14"/>
  <c r="DQ165" i="14"/>
  <c r="DI165" i="14"/>
  <c r="DA165" i="14"/>
  <c r="CS165" i="14"/>
  <c r="CK165" i="14"/>
  <c r="CC165" i="14"/>
  <c r="BU165" i="14"/>
  <c r="BM165" i="14"/>
  <c r="BE165" i="14"/>
  <c r="AW165" i="14"/>
  <c r="AO165" i="14"/>
  <c r="AG165" i="14"/>
  <c r="Y165" i="14"/>
  <c r="Q165" i="14"/>
  <c r="EM286" i="14"/>
  <c r="EE286" i="14"/>
  <c r="DW286" i="14"/>
  <c r="DO286" i="14"/>
  <c r="DG286" i="14"/>
  <c r="CY286" i="14"/>
  <c r="CQ286" i="14"/>
  <c r="CI286" i="14"/>
  <c r="CA286" i="14"/>
  <c r="BS286" i="14"/>
  <c r="BK286" i="14"/>
  <c r="BC286" i="14"/>
  <c r="AU286" i="14"/>
  <c r="AM286" i="14"/>
  <c r="AE286" i="14"/>
  <c r="W286" i="14"/>
  <c r="EL286" i="14"/>
  <c r="ED286" i="14"/>
  <c r="DV286" i="14"/>
  <c r="DN286" i="14"/>
  <c r="DF286" i="14"/>
  <c r="CX286" i="14"/>
  <c r="CP286" i="14"/>
  <c r="CH286" i="14"/>
  <c r="BZ286" i="14"/>
  <c r="BR286" i="14"/>
  <c r="BJ286" i="14"/>
  <c r="BB286" i="14"/>
  <c r="AT286" i="14"/>
  <c r="AL286" i="14"/>
  <c r="AD286" i="14"/>
  <c r="V286" i="14"/>
  <c r="N286" i="14"/>
  <c r="EK286" i="14"/>
  <c r="EC286" i="14"/>
  <c r="DU286" i="14"/>
  <c r="DM286" i="14"/>
  <c r="DE286" i="14"/>
  <c r="CW286" i="14"/>
  <c r="CO286" i="14"/>
  <c r="CG286" i="14"/>
  <c r="BY286" i="14"/>
  <c r="BQ286" i="14"/>
  <c r="BI286" i="14"/>
  <c r="BA286" i="14"/>
  <c r="AS286" i="14"/>
  <c r="AK286" i="14"/>
  <c r="AC286" i="14"/>
  <c r="U286" i="14"/>
  <c r="EJ286" i="14"/>
  <c r="EB286" i="14"/>
  <c r="DT286" i="14"/>
  <c r="DL286" i="14"/>
  <c r="DD286" i="14"/>
  <c r="CV286" i="14"/>
  <c r="CN286" i="14"/>
  <c r="CF286" i="14"/>
  <c r="BX286" i="14"/>
  <c r="BP286" i="14"/>
  <c r="BH286" i="14"/>
  <c r="AZ286" i="14"/>
  <c r="AR286" i="14"/>
  <c r="AJ286" i="14"/>
  <c r="AB286" i="14"/>
  <c r="T286" i="14"/>
  <c r="EI286" i="14"/>
  <c r="EA286" i="14"/>
  <c r="DS286" i="14"/>
  <c r="DK286" i="14"/>
  <c r="DC286" i="14"/>
  <c r="CU286" i="14"/>
  <c r="CM286" i="14"/>
  <c r="CE286" i="14"/>
  <c r="BW286" i="14"/>
  <c r="BO286" i="14"/>
  <c r="BG286" i="14"/>
  <c r="AY286" i="14"/>
  <c r="AQ286" i="14"/>
  <c r="AI286" i="14"/>
  <c r="AA286" i="14"/>
  <c r="S286" i="14"/>
  <c r="EH286" i="14"/>
  <c r="DZ286" i="14"/>
  <c r="DR286" i="14"/>
  <c r="DJ286" i="14"/>
  <c r="DB286" i="14"/>
  <c r="CT286" i="14"/>
  <c r="CL286" i="14"/>
  <c r="CD286" i="14"/>
  <c r="BV286" i="14"/>
  <c r="BN286" i="14"/>
  <c r="BF286" i="14"/>
  <c r="AX286" i="14"/>
  <c r="AP286" i="14"/>
  <c r="AH286" i="14"/>
  <c r="Z286" i="14"/>
  <c r="R286" i="14"/>
  <c r="EF286" i="14"/>
  <c r="DX286" i="14"/>
  <c r="DP286" i="14"/>
  <c r="DH286" i="14"/>
  <c r="CZ286" i="14"/>
  <c r="CR286" i="14"/>
  <c r="CJ286" i="14"/>
  <c r="CB286" i="14"/>
  <c r="BT286" i="14"/>
  <c r="BL286" i="14"/>
  <c r="BD286" i="14"/>
  <c r="AV286" i="14"/>
  <c r="AN286" i="14"/>
  <c r="AF286" i="14"/>
  <c r="X286" i="14"/>
  <c r="P286" i="14"/>
  <c r="CS286" i="14"/>
  <c r="AG286" i="14"/>
  <c r="CK286" i="14"/>
  <c r="Y286" i="14"/>
  <c r="CC286" i="14"/>
  <c r="Q286" i="14"/>
  <c r="EG286" i="14"/>
  <c r="BU286" i="14"/>
  <c r="DY286" i="14"/>
  <c r="BM286" i="14"/>
  <c r="DQ286" i="14"/>
  <c r="BE286" i="14"/>
  <c r="DI286" i="14"/>
  <c r="AW286" i="14"/>
  <c r="DA286" i="14"/>
  <c r="AO286" i="14"/>
  <c r="EL233" i="14"/>
  <c r="ED233" i="14"/>
  <c r="DV233" i="14"/>
  <c r="DN233" i="14"/>
  <c r="DF233" i="14"/>
  <c r="CX233" i="14"/>
  <c r="CP233" i="14"/>
  <c r="CH233" i="14"/>
  <c r="BZ233" i="14"/>
  <c r="BR233" i="14"/>
  <c r="BJ233" i="14"/>
  <c r="BB233" i="14"/>
  <c r="AT233" i="14"/>
  <c r="AL233" i="14"/>
  <c r="AD233" i="14"/>
  <c r="V233" i="14"/>
  <c r="N233" i="14"/>
  <c r="EK233" i="14"/>
  <c r="EC233" i="14"/>
  <c r="DU233" i="14"/>
  <c r="DM233" i="14"/>
  <c r="DE233" i="14"/>
  <c r="CW233" i="14"/>
  <c r="CO233" i="14"/>
  <c r="CG233" i="14"/>
  <c r="BY233" i="14"/>
  <c r="BQ233" i="14"/>
  <c r="BI233" i="14"/>
  <c r="BA233" i="14"/>
  <c r="AS233" i="14"/>
  <c r="AK233" i="14"/>
  <c r="AC233" i="14"/>
  <c r="U233" i="14"/>
  <c r="EJ233" i="14"/>
  <c r="EB233" i="14"/>
  <c r="DT233" i="14"/>
  <c r="DL233" i="14"/>
  <c r="DD233" i="14"/>
  <c r="CV233" i="14"/>
  <c r="CN233" i="14"/>
  <c r="CF233" i="14"/>
  <c r="BX233" i="14"/>
  <c r="BP233" i="14"/>
  <c r="BH233" i="14"/>
  <c r="AZ233" i="14"/>
  <c r="AR233" i="14"/>
  <c r="AJ233" i="14"/>
  <c r="AB233" i="14"/>
  <c r="T233" i="14"/>
  <c r="EI233" i="14"/>
  <c r="EA233" i="14"/>
  <c r="DS233" i="14"/>
  <c r="DK233" i="14"/>
  <c r="DC233" i="14"/>
  <c r="CU233" i="14"/>
  <c r="CM233" i="14"/>
  <c r="CE233" i="14"/>
  <c r="BW233" i="14"/>
  <c r="BO233" i="14"/>
  <c r="BG233" i="14"/>
  <c r="AY233" i="14"/>
  <c r="AQ233" i="14"/>
  <c r="AI233" i="14"/>
  <c r="AA233" i="14"/>
  <c r="S233" i="14"/>
  <c r="EH233" i="14"/>
  <c r="DZ233" i="14"/>
  <c r="DR233" i="14"/>
  <c r="DJ233" i="14"/>
  <c r="DB233" i="14"/>
  <c r="CT233" i="14"/>
  <c r="CL233" i="14"/>
  <c r="CD233" i="14"/>
  <c r="BV233" i="14"/>
  <c r="BN233" i="14"/>
  <c r="BF233" i="14"/>
  <c r="AX233" i="14"/>
  <c r="AP233" i="14"/>
  <c r="AH233" i="14"/>
  <c r="Z233" i="14"/>
  <c r="R233" i="14"/>
  <c r="EG233" i="14"/>
  <c r="DY233" i="14"/>
  <c r="DQ233" i="14"/>
  <c r="DI233" i="14"/>
  <c r="DA233" i="14"/>
  <c r="CS233" i="14"/>
  <c r="CK233" i="14"/>
  <c r="CC233" i="14"/>
  <c r="BU233" i="14"/>
  <c r="BM233" i="14"/>
  <c r="BE233" i="14"/>
  <c r="AW233" i="14"/>
  <c r="AO233" i="14"/>
  <c r="AG233" i="14"/>
  <c r="Y233" i="14"/>
  <c r="Q233" i="14"/>
  <c r="EF233" i="14"/>
  <c r="DX233" i="14"/>
  <c r="DP233" i="14"/>
  <c r="DH233" i="14"/>
  <c r="CZ233" i="14"/>
  <c r="CR233" i="14"/>
  <c r="CJ233" i="14"/>
  <c r="CB233" i="14"/>
  <c r="BT233" i="14"/>
  <c r="BL233" i="14"/>
  <c r="BD233" i="14"/>
  <c r="AV233" i="14"/>
  <c r="AN233" i="14"/>
  <c r="AF233" i="14"/>
  <c r="X233" i="14"/>
  <c r="P233" i="14"/>
  <c r="EM233" i="14"/>
  <c r="EE233" i="14"/>
  <c r="DW233" i="14"/>
  <c r="DO233" i="14"/>
  <c r="DG233" i="14"/>
  <c r="CY233" i="14"/>
  <c r="CQ233" i="14"/>
  <c r="CI233" i="14"/>
  <c r="CA233" i="14"/>
  <c r="BS233" i="14"/>
  <c r="BK233" i="14"/>
  <c r="BC233" i="14"/>
  <c r="AU233" i="14"/>
  <c r="AM233" i="14"/>
  <c r="AE233" i="14"/>
  <c r="W233" i="14"/>
  <c r="EJ182" i="14"/>
  <c r="EB182" i="14"/>
  <c r="DT182" i="14"/>
  <c r="DL182" i="14"/>
  <c r="DD182" i="14"/>
  <c r="CV182" i="14"/>
  <c r="CN182" i="14"/>
  <c r="CF182" i="14"/>
  <c r="BX182" i="14"/>
  <c r="BP182" i="14"/>
  <c r="BH182" i="14"/>
  <c r="AZ182" i="14"/>
  <c r="AR182" i="14"/>
  <c r="AJ182" i="14"/>
  <c r="AB182" i="14"/>
  <c r="T182" i="14"/>
  <c r="EI182" i="14"/>
  <c r="EA182" i="14"/>
  <c r="DS182" i="14"/>
  <c r="DK182" i="14"/>
  <c r="DC182" i="14"/>
  <c r="CU182" i="14"/>
  <c r="CM182" i="14"/>
  <c r="CE182" i="14"/>
  <c r="BW182" i="14"/>
  <c r="BO182" i="14"/>
  <c r="BG182" i="14"/>
  <c r="AY182" i="14"/>
  <c r="AQ182" i="14"/>
  <c r="AI182" i="14"/>
  <c r="AA182" i="14"/>
  <c r="S182" i="14"/>
  <c r="EH182" i="14"/>
  <c r="DZ182" i="14"/>
  <c r="DR182" i="14"/>
  <c r="DJ182" i="14"/>
  <c r="DB182" i="14"/>
  <c r="CT182" i="14"/>
  <c r="CL182" i="14"/>
  <c r="CD182" i="14"/>
  <c r="BV182" i="14"/>
  <c r="BN182" i="14"/>
  <c r="BF182" i="14"/>
  <c r="AX182" i="14"/>
  <c r="AP182" i="14"/>
  <c r="AH182" i="14"/>
  <c r="Z182" i="14"/>
  <c r="R182" i="14"/>
  <c r="EG182" i="14"/>
  <c r="DY182" i="14"/>
  <c r="DQ182" i="14"/>
  <c r="DI182" i="14"/>
  <c r="DA182" i="14"/>
  <c r="CS182" i="14"/>
  <c r="CK182" i="14"/>
  <c r="CC182" i="14"/>
  <c r="BU182" i="14"/>
  <c r="BM182" i="14"/>
  <c r="BE182" i="14"/>
  <c r="AW182" i="14"/>
  <c r="AO182" i="14"/>
  <c r="AG182" i="14"/>
  <c r="Y182" i="14"/>
  <c r="Q182" i="14"/>
  <c r="EF182" i="14"/>
  <c r="DX182" i="14"/>
  <c r="DP182" i="14"/>
  <c r="DH182" i="14"/>
  <c r="CZ182" i="14"/>
  <c r="CR182" i="14"/>
  <c r="CJ182" i="14"/>
  <c r="CB182" i="14"/>
  <c r="BT182" i="14"/>
  <c r="BL182" i="14"/>
  <c r="BD182" i="14"/>
  <c r="AV182" i="14"/>
  <c r="AN182" i="14"/>
  <c r="AF182" i="14"/>
  <c r="X182" i="14"/>
  <c r="P182" i="14"/>
  <c r="EM182" i="14"/>
  <c r="EE182" i="14"/>
  <c r="DW182" i="14"/>
  <c r="DO182" i="14"/>
  <c r="DG182" i="14"/>
  <c r="CY182" i="14"/>
  <c r="CQ182" i="14"/>
  <c r="CI182" i="14"/>
  <c r="CA182" i="14"/>
  <c r="BS182" i="14"/>
  <c r="BK182" i="14"/>
  <c r="BC182" i="14"/>
  <c r="AU182" i="14"/>
  <c r="AM182" i="14"/>
  <c r="AE182" i="14"/>
  <c r="W182" i="14"/>
  <c r="EL182" i="14"/>
  <c r="ED182" i="14"/>
  <c r="DV182" i="14"/>
  <c r="DN182" i="14"/>
  <c r="DF182" i="14"/>
  <c r="CX182" i="14"/>
  <c r="CP182" i="14"/>
  <c r="CH182" i="14"/>
  <c r="BZ182" i="14"/>
  <c r="BR182" i="14"/>
  <c r="BJ182" i="14"/>
  <c r="BB182" i="14"/>
  <c r="AT182" i="14"/>
  <c r="AL182" i="14"/>
  <c r="AD182" i="14"/>
  <c r="V182" i="14"/>
  <c r="N182" i="14"/>
  <c r="EK182" i="14"/>
  <c r="EC182" i="14"/>
  <c r="DU182" i="14"/>
  <c r="DM182" i="14"/>
  <c r="DE182" i="14"/>
  <c r="CW182" i="14"/>
  <c r="CO182" i="14"/>
  <c r="CG182" i="14"/>
  <c r="BY182" i="14"/>
  <c r="BQ182" i="14"/>
  <c r="BI182" i="14"/>
  <c r="BA182" i="14"/>
  <c r="AS182" i="14"/>
  <c r="AK182" i="14"/>
  <c r="AC182" i="14"/>
  <c r="U182" i="14"/>
  <c r="EL322" i="14"/>
  <c r="ED322" i="14"/>
  <c r="DV322" i="14"/>
  <c r="DN322" i="14"/>
  <c r="DF322" i="14"/>
  <c r="CX322" i="14"/>
  <c r="CP322" i="14"/>
  <c r="CH322" i="14"/>
  <c r="BZ322" i="14"/>
  <c r="BR322" i="14"/>
  <c r="BJ322" i="14"/>
  <c r="BB322" i="14"/>
  <c r="AT322" i="14"/>
  <c r="AL322" i="14"/>
  <c r="AD322" i="14"/>
  <c r="V322" i="14"/>
  <c r="N322" i="14"/>
  <c r="EK322" i="14"/>
  <c r="EC322" i="14"/>
  <c r="DU322" i="14"/>
  <c r="DM322" i="14"/>
  <c r="DE322" i="14"/>
  <c r="CW322" i="14"/>
  <c r="CO322" i="14"/>
  <c r="CG322" i="14"/>
  <c r="BY322" i="14"/>
  <c r="BQ322" i="14"/>
  <c r="BI322" i="14"/>
  <c r="BA322" i="14"/>
  <c r="AS322" i="14"/>
  <c r="AK322" i="14"/>
  <c r="AC322" i="14"/>
  <c r="U322" i="14"/>
  <c r="EJ322" i="14"/>
  <c r="EB322" i="14"/>
  <c r="DT322" i="14"/>
  <c r="DL322" i="14"/>
  <c r="DD322" i="14"/>
  <c r="CV322" i="14"/>
  <c r="CN322" i="14"/>
  <c r="CF322" i="14"/>
  <c r="BX322" i="14"/>
  <c r="BP322" i="14"/>
  <c r="BH322" i="14"/>
  <c r="AZ322" i="14"/>
  <c r="AR322" i="14"/>
  <c r="AJ322" i="14"/>
  <c r="AB322" i="14"/>
  <c r="T322" i="14"/>
  <c r="EI322" i="14"/>
  <c r="EA322" i="14"/>
  <c r="DS322" i="14"/>
  <c r="DK322" i="14"/>
  <c r="DC322" i="14"/>
  <c r="CU322" i="14"/>
  <c r="CM322" i="14"/>
  <c r="CE322" i="14"/>
  <c r="BW322" i="14"/>
  <c r="BO322" i="14"/>
  <c r="BG322" i="14"/>
  <c r="AY322" i="14"/>
  <c r="AQ322" i="14"/>
  <c r="AI322" i="14"/>
  <c r="AA322" i="14"/>
  <c r="S322" i="14"/>
  <c r="EH322" i="14"/>
  <c r="DZ322" i="14"/>
  <c r="DR322" i="14"/>
  <c r="DJ322" i="14"/>
  <c r="DB322" i="14"/>
  <c r="CT322" i="14"/>
  <c r="CL322" i="14"/>
  <c r="CD322" i="14"/>
  <c r="BV322" i="14"/>
  <c r="BN322" i="14"/>
  <c r="BF322" i="14"/>
  <c r="AX322" i="14"/>
  <c r="AP322" i="14"/>
  <c r="AH322" i="14"/>
  <c r="Z322" i="14"/>
  <c r="R322" i="14"/>
  <c r="EG322" i="14"/>
  <c r="DY322" i="14"/>
  <c r="DQ322" i="14"/>
  <c r="DI322" i="14"/>
  <c r="DA322" i="14"/>
  <c r="CS322" i="14"/>
  <c r="CK322" i="14"/>
  <c r="CC322" i="14"/>
  <c r="BU322" i="14"/>
  <c r="BM322" i="14"/>
  <c r="BE322" i="14"/>
  <c r="AW322" i="14"/>
  <c r="AO322" i="14"/>
  <c r="AG322" i="14"/>
  <c r="Y322" i="14"/>
  <c r="Q322" i="14"/>
  <c r="EM322" i="14"/>
  <c r="EE322" i="14"/>
  <c r="DW322" i="14"/>
  <c r="DO322" i="14"/>
  <c r="DG322" i="14"/>
  <c r="CY322" i="14"/>
  <c r="CQ322" i="14"/>
  <c r="CI322" i="14"/>
  <c r="CA322" i="14"/>
  <c r="BS322" i="14"/>
  <c r="BK322" i="14"/>
  <c r="BC322" i="14"/>
  <c r="AU322" i="14"/>
  <c r="AM322" i="14"/>
  <c r="AE322" i="14"/>
  <c r="W322" i="14"/>
  <c r="EF322" i="14"/>
  <c r="BT322" i="14"/>
  <c r="DX322" i="14"/>
  <c r="BL322" i="14"/>
  <c r="DP322" i="14"/>
  <c r="BD322" i="14"/>
  <c r="DH322" i="14"/>
  <c r="AV322" i="14"/>
  <c r="CZ322" i="14"/>
  <c r="AN322" i="14"/>
  <c r="CR322" i="14"/>
  <c r="AF322" i="14"/>
  <c r="CB322" i="14"/>
  <c r="P322" i="14"/>
  <c r="CJ322" i="14"/>
  <c r="X322" i="14"/>
  <c r="EL320" i="14"/>
  <c r="ED320" i="14"/>
  <c r="DV320" i="14"/>
  <c r="DN320" i="14"/>
  <c r="DF320" i="14"/>
  <c r="CX320" i="14"/>
  <c r="CP320" i="14"/>
  <c r="CH320" i="14"/>
  <c r="BZ320" i="14"/>
  <c r="BR320" i="14"/>
  <c r="BJ320" i="14"/>
  <c r="BB320" i="14"/>
  <c r="AT320" i="14"/>
  <c r="AL320" i="14"/>
  <c r="AD320" i="14"/>
  <c r="V320" i="14"/>
  <c r="N320" i="14"/>
  <c r="EK320" i="14"/>
  <c r="EC320" i="14"/>
  <c r="DU320" i="14"/>
  <c r="DM320" i="14"/>
  <c r="DE320" i="14"/>
  <c r="CW320" i="14"/>
  <c r="CO320" i="14"/>
  <c r="CG320" i="14"/>
  <c r="BY320" i="14"/>
  <c r="BQ320" i="14"/>
  <c r="BI320" i="14"/>
  <c r="BA320" i="14"/>
  <c r="AS320" i="14"/>
  <c r="AK320" i="14"/>
  <c r="AC320" i="14"/>
  <c r="U320" i="14"/>
  <c r="EJ320" i="14"/>
  <c r="EB320" i="14"/>
  <c r="DT320" i="14"/>
  <c r="DL320" i="14"/>
  <c r="DD320" i="14"/>
  <c r="CV320" i="14"/>
  <c r="CN320" i="14"/>
  <c r="CF320" i="14"/>
  <c r="BX320" i="14"/>
  <c r="BP320" i="14"/>
  <c r="BH320" i="14"/>
  <c r="AZ320" i="14"/>
  <c r="AR320" i="14"/>
  <c r="AJ320" i="14"/>
  <c r="AB320" i="14"/>
  <c r="T320" i="14"/>
  <c r="EI320" i="14"/>
  <c r="EA320" i="14"/>
  <c r="DS320" i="14"/>
  <c r="DK320" i="14"/>
  <c r="DC320" i="14"/>
  <c r="CU320" i="14"/>
  <c r="CM320" i="14"/>
  <c r="CE320" i="14"/>
  <c r="BW320" i="14"/>
  <c r="BO320" i="14"/>
  <c r="BG320" i="14"/>
  <c r="AY320" i="14"/>
  <c r="AQ320" i="14"/>
  <c r="AI320" i="14"/>
  <c r="AA320" i="14"/>
  <c r="S320" i="14"/>
  <c r="EH320" i="14"/>
  <c r="DZ320" i="14"/>
  <c r="DR320" i="14"/>
  <c r="DJ320" i="14"/>
  <c r="DB320" i="14"/>
  <c r="CT320" i="14"/>
  <c r="CL320" i="14"/>
  <c r="CD320" i="14"/>
  <c r="BV320" i="14"/>
  <c r="BN320" i="14"/>
  <c r="BF320" i="14"/>
  <c r="AX320" i="14"/>
  <c r="AP320" i="14"/>
  <c r="AH320" i="14"/>
  <c r="Z320" i="14"/>
  <c r="R320" i="14"/>
  <c r="EG320" i="14"/>
  <c r="DY320" i="14"/>
  <c r="DQ320" i="14"/>
  <c r="DI320" i="14"/>
  <c r="DA320" i="14"/>
  <c r="CS320" i="14"/>
  <c r="CK320" i="14"/>
  <c r="CC320" i="14"/>
  <c r="BU320" i="14"/>
  <c r="BM320" i="14"/>
  <c r="BE320" i="14"/>
  <c r="AW320" i="14"/>
  <c r="AO320" i="14"/>
  <c r="AG320" i="14"/>
  <c r="Y320" i="14"/>
  <c r="Q320" i="14"/>
  <c r="EM320" i="14"/>
  <c r="EE320" i="14"/>
  <c r="DW320" i="14"/>
  <c r="DO320" i="14"/>
  <c r="DG320" i="14"/>
  <c r="CY320" i="14"/>
  <c r="CQ320" i="14"/>
  <c r="CI320" i="14"/>
  <c r="CA320" i="14"/>
  <c r="BS320" i="14"/>
  <c r="BK320" i="14"/>
  <c r="BC320" i="14"/>
  <c r="AU320" i="14"/>
  <c r="AM320" i="14"/>
  <c r="AE320" i="14"/>
  <c r="W320" i="14"/>
  <c r="CB320" i="14"/>
  <c r="P320" i="14"/>
  <c r="EF320" i="14"/>
  <c r="BT320" i="14"/>
  <c r="DX320" i="14"/>
  <c r="BL320" i="14"/>
  <c r="DP320" i="14"/>
  <c r="BD320" i="14"/>
  <c r="DH320" i="14"/>
  <c r="AV320" i="14"/>
  <c r="CZ320" i="14"/>
  <c r="AN320" i="14"/>
  <c r="CJ320" i="14"/>
  <c r="X320" i="14"/>
  <c r="CR320" i="14"/>
  <c r="AF320" i="14"/>
  <c r="EL261" i="14"/>
  <c r="ED261" i="14"/>
  <c r="DV261" i="14"/>
  <c r="DN261" i="14"/>
  <c r="DF261" i="14"/>
  <c r="CX261" i="14"/>
  <c r="CP261" i="14"/>
  <c r="CH261" i="14"/>
  <c r="BZ261" i="14"/>
  <c r="BR261" i="14"/>
  <c r="BJ261" i="14"/>
  <c r="BB261" i="14"/>
  <c r="AT261" i="14"/>
  <c r="AL261" i="14"/>
  <c r="AD261" i="14"/>
  <c r="V261" i="14"/>
  <c r="N261" i="14"/>
  <c r="EK261" i="14"/>
  <c r="EC261" i="14"/>
  <c r="DU261" i="14"/>
  <c r="DM261" i="14"/>
  <c r="DE261" i="14"/>
  <c r="CW261" i="14"/>
  <c r="CO261" i="14"/>
  <c r="CG261" i="14"/>
  <c r="BY261" i="14"/>
  <c r="BQ261" i="14"/>
  <c r="BI261" i="14"/>
  <c r="BA261" i="14"/>
  <c r="AS261" i="14"/>
  <c r="AK261" i="14"/>
  <c r="AC261" i="14"/>
  <c r="U261" i="14"/>
  <c r="EJ261" i="14"/>
  <c r="EB261" i="14"/>
  <c r="DT261" i="14"/>
  <c r="DL261" i="14"/>
  <c r="DD261" i="14"/>
  <c r="CV261" i="14"/>
  <c r="CN261" i="14"/>
  <c r="CF261" i="14"/>
  <c r="BX261" i="14"/>
  <c r="BP261" i="14"/>
  <c r="BH261" i="14"/>
  <c r="AZ261" i="14"/>
  <c r="AR261" i="14"/>
  <c r="AJ261" i="14"/>
  <c r="AB261" i="14"/>
  <c r="T261" i="14"/>
  <c r="EI261" i="14"/>
  <c r="EA261" i="14"/>
  <c r="DS261" i="14"/>
  <c r="DK261" i="14"/>
  <c r="DC261" i="14"/>
  <c r="CU261" i="14"/>
  <c r="CM261" i="14"/>
  <c r="CE261" i="14"/>
  <c r="BW261" i="14"/>
  <c r="BO261" i="14"/>
  <c r="BG261" i="14"/>
  <c r="AY261" i="14"/>
  <c r="AQ261" i="14"/>
  <c r="AI261" i="14"/>
  <c r="AA261" i="14"/>
  <c r="S261" i="14"/>
  <c r="EH261" i="14"/>
  <c r="DZ261" i="14"/>
  <c r="DR261" i="14"/>
  <c r="DJ261" i="14"/>
  <c r="DB261" i="14"/>
  <c r="CT261" i="14"/>
  <c r="CL261" i="14"/>
  <c r="CD261" i="14"/>
  <c r="BV261" i="14"/>
  <c r="BN261" i="14"/>
  <c r="BF261" i="14"/>
  <c r="AX261" i="14"/>
  <c r="AP261" i="14"/>
  <c r="AH261" i="14"/>
  <c r="Z261" i="14"/>
  <c r="R261" i="14"/>
  <c r="EG261" i="14"/>
  <c r="DY261" i="14"/>
  <c r="DQ261" i="14"/>
  <c r="DI261" i="14"/>
  <c r="DA261" i="14"/>
  <c r="CS261" i="14"/>
  <c r="CK261" i="14"/>
  <c r="CC261" i="14"/>
  <c r="BU261" i="14"/>
  <c r="BM261" i="14"/>
  <c r="BE261" i="14"/>
  <c r="AW261" i="14"/>
  <c r="AO261" i="14"/>
  <c r="AG261" i="14"/>
  <c r="Y261" i="14"/>
  <c r="Q261" i="14"/>
  <c r="EF261" i="14"/>
  <c r="DX261" i="14"/>
  <c r="DP261" i="14"/>
  <c r="DH261" i="14"/>
  <c r="CZ261" i="14"/>
  <c r="CR261" i="14"/>
  <c r="CJ261" i="14"/>
  <c r="CB261" i="14"/>
  <c r="BT261" i="14"/>
  <c r="BL261" i="14"/>
  <c r="BD261" i="14"/>
  <c r="AV261" i="14"/>
  <c r="AN261" i="14"/>
  <c r="AF261" i="14"/>
  <c r="X261" i="14"/>
  <c r="P261" i="14"/>
  <c r="EM261" i="14"/>
  <c r="EE261" i="14"/>
  <c r="DW261" i="14"/>
  <c r="DO261" i="14"/>
  <c r="DG261" i="14"/>
  <c r="CY261" i="14"/>
  <c r="CQ261" i="14"/>
  <c r="CI261" i="14"/>
  <c r="CA261" i="14"/>
  <c r="BS261" i="14"/>
  <c r="BK261" i="14"/>
  <c r="BC261" i="14"/>
  <c r="AU261" i="14"/>
  <c r="AM261" i="14"/>
  <c r="AE261" i="14"/>
  <c r="W261" i="14"/>
  <c r="EF173" i="14"/>
  <c r="DX173" i="14"/>
  <c r="DP173" i="14"/>
  <c r="DH173" i="14"/>
  <c r="CZ173" i="14"/>
  <c r="CR173" i="14"/>
  <c r="CJ173" i="14"/>
  <c r="CB173" i="14"/>
  <c r="BT173" i="14"/>
  <c r="BL173" i="14"/>
  <c r="BD173" i="14"/>
  <c r="AV173" i="14"/>
  <c r="AN173" i="14"/>
  <c r="AF173" i="14"/>
  <c r="X173" i="14"/>
  <c r="P173" i="14"/>
  <c r="EM173" i="14"/>
  <c r="EE173" i="14"/>
  <c r="DW173" i="14"/>
  <c r="DO173" i="14"/>
  <c r="DG173" i="14"/>
  <c r="CY173" i="14"/>
  <c r="CQ173" i="14"/>
  <c r="CI173" i="14"/>
  <c r="CA173" i="14"/>
  <c r="BS173" i="14"/>
  <c r="BK173" i="14"/>
  <c r="BC173" i="14"/>
  <c r="AU173" i="14"/>
  <c r="AM173" i="14"/>
  <c r="AE173" i="14"/>
  <c r="W173" i="14"/>
  <c r="EL173" i="14"/>
  <c r="ED173" i="14"/>
  <c r="DV173" i="14"/>
  <c r="DN173" i="14"/>
  <c r="DF173" i="14"/>
  <c r="CX173" i="14"/>
  <c r="CP173" i="14"/>
  <c r="CH173" i="14"/>
  <c r="BZ173" i="14"/>
  <c r="BR173" i="14"/>
  <c r="BJ173" i="14"/>
  <c r="BB173" i="14"/>
  <c r="AT173" i="14"/>
  <c r="AL173" i="14"/>
  <c r="AD173" i="14"/>
  <c r="V173" i="14"/>
  <c r="N173" i="14"/>
  <c r="EK173" i="14"/>
  <c r="EC173" i="14"/>
  <c r="DU173" i="14"/>
  <c r="DM173" i="14"/>
  <c r="DE173" i="14"/>
  <c r="CW173" i="14"/>
  <c r="CO173" i="14"/>
  <c r="CG173" i="14"/>
  <c r="BY173" i="14"/>
  <c r="BQ173" i="14"/>
  <c r="BI173" i="14"/>
  <c r="BA173" i="14"/>
  <c r="AS173" i="14"/>
  <c r="AK173" i="14"/>
  <c r="AC173" i="14"/>
  <c r="U173" i="14"/>
  <c r="EJ173" i="14"/>
  <c r="EB173" i="14"/>
  <c r="DT173" i="14"/>
  <c r="DL173" i="14"/>
  <c r="DD173" i="14"/>
  <c r="CV173" i="14"/>
  <c r="CN173" i="14"/>
  <c r="CF173" i="14"/>
  <c r="BX173" i="14"/>
  <c r="BP173" i="14"/>
  <c r="BH173" i="14"/>
  <c r="AZ173" i="14"/>
  <c r="AR173" i="14"/>
  <c r="AJ173" i="14"/>
  <c r="AB173" i="14"/>
  <c r="T173" i="14"/>
  <c r="EI173" i="14"/>
  <c r="EA173" i="14"/>
  <c r="DS173" i="14"/>
  <c r="DK173" i="14"/>
  <c r="DC173" i="14"/>
  <c r="CU173" i="14"/>
  <c r="CM173" i="14"/>
  <c r="CE173" i="14"/>
  <c r="BW173" i="14"/>
  <c r="BO173" i="14"/>
  <c r="BG173" i="14"/>
  <c r="AY173" i="14"/>
  <c r="AQ173" i="14"/>
  <c r="AI173" i="14"/>
  <c r="AA173" i="14"/>
  <c r="S173" i="14"/>
  <c r="EH173" i="14"/>
  <c r="DZ173" i="14"/>
  <c r="DR173" i="14"/>
  <c r="DJ173" i="14"/>
  <c r="DB173" i="14"/>
  <c r="CT173" i="14"/>
  <c r="CL173" i="14"/>
  <c r="CD173" i="14"/>
  <c r="BV173" i="14"/>
  <c r="BN173" i="14"/>
  <c r="BF173" i="14"/>
  <c r="AX173" i="14"/>
  <c r="AP173" i="14"/>
  <c r="AH173" i="14"/>
  <c r="Z173" i="14"/>
  <c r="R173" i="14"/>
  <c r="EG173" i="14"/>
  <c r="DY173" i="14"/>
  <c r="DQ173" i="14"/>
  <c r="DI173" i="14"/>
  <c r="DA173" i="14"/>
  <c r="CS173" i="14"/>
  <c r="CK173" i="14"/>
  <c r="CC173" i="14"/>
  <c r="BU173" i="14"/>
  <c r="BM173" i="14"/>
  <c r="BE173" i="14"/>
  <c r="AW173" i="14"/>
  <c r="AO173" i="14"/>
  <c r="AG173" i="14"/>
  <c r="Y173" i="14"/>
  <c r="Q173" i="14"/>
  <c r="EM290" i="14"/>
  <c r="EE290" i="14"/>
  <c r="DW290" i="14"/>
  <c r="DO290" i="14"/>
  <c r="DG290" i="14"/>
  <c r="CY290" i="14"/>
  <c r="CQ290" i="14"/>
  <c r="CI290" i="14"/>
  <c r="CA290" i="14"/>
  <c r="BS290" i="14"/>
  <c r="BK290" i="14"/>
  <c r="BC290" i="14"/>
  <c r="AU290" i="14"/>
  <c r="AM290" i="14"/>
  <c r="AE290" i="14"/>
  <c r="W290" i="14"/>
  <c r="EL290" i="14"/>
  <c r="ED290" i="14"/>
  <c r="DV290" i="14"/>
  <c r="DN290" i="14"/>
  <c r="DF290" i="14"/>
  <c r="CX290" i="14"/>
  <c r="CP290" i="14"/>
  <c r="CH290" i="14"/>
  <c r="BZ290" i="14"/>
  <c r="BR290" i="14"/>
  <c r="BJ290" i="14"/>
  <c r="BB290" i="14"/>
  <c r="AT290" i="14"/>
  <c r="AL290" i="14"/>
  <c r="AD290" i="14"/>
  <c r="V290" i="14"/>
  <c r="N290" i="14"/>
  <c r="EK290" i="14"/>
  <c r="EC290" i="14"/>
  <c r="DU290" i="14"/>
  <c r="DM290" i="14"/>
  <c r="DE290" i="14"/>
  <c r="CW290" i="14"/>
  <c r="CO290" i="14"/>
  <c r="CG290" i="14"/>
  <c r="BY290" i="14"/>
  <c r="BQ290" i="14"/>
  <c r="BI290" i="14"/>
  <c r="BA290" i="14"/>
  <c r="AS290" i="14"/>
  <c r="AK290" i="14"/>
  <c r="AC290" i="14"/>
  <c r="U290" i="14"/>
  <c r="EJ290" i="14"/>
  <c r="EB290" i="14"/>
  <c r="DT290" i="14"/>
  <c r="DL290" i="14"/>
  <c r="DD290" i="14"/>
  <c r="CV290" i="14"/>
  <c r="CN290" i="14"/>
  <c r="CF290" i="14"/>
  <c r="BX290" i="14"/>
  <c r="BP290" i="14"/>
  <c r="BH290" i="14"/>
  <c r="AZ290" i="14"/>
  <c r="AR290" i="14"/>
  <c r="AJ290" i="14"/>
  <c r="AB290" i="14"/>
  <c r="T290" i="14"/>
  <c r="EI290" i="14"/>
  <c r="EA290" i="14"/>
  <c r="DS290" i="14"/>
  <c r="DK290" i="14"/>
  <c r="DC290" i="14"/>
  <c r="CU290" i="14"/>
  <c r="CM290" i="14"/>
  <c r="CE290" i="14"/>
  <c r="BW290" i="14"/>
  <c r="BO290" i="14"/>
  <c r="BG290" i="14"/>
  <c r="AY290" i="14"/>
  <c r="AQ290" i="14"/>
  <c r="AI290" i="14"/>
  <c r="AA290" i="14"/>
  <c r="S290" i="14"/>
  <c r="EH290" i="14"/>
  <c r="DZ290" i="14"/>
  <c r="DR290" i="14"/>
  <c r="DJ290" i="14"/>
  <c r="DB290" i="14"/>
  <c r="CT290" i="14"/>
  <c r="CL290" i="14"/>
  <c r="CD290" i="14"/>
  <c r="BV290" i="14"/>
  <c r="BN290" i="14"/>
  <c r="BF290" i="14"/>
  <c r="AX290" i="14"/>
  <c r="AP290" i="14"/>
  <c r="AH290" i="14"/>
  <c r="Z290" i="14"/>
  <c r="R290" i="14"/>
  <c r="EF290" i="14"/>
  <c r="DX290" i="14"/>
  <c r="DP290" i="14"/>
  <c r="DH290" i="14"/>
  <c r="CZ290" i="14"/>
  <c r="CR290" i="14"/>
  <c r="CJ290" i="14"/>
  <c r="CB290" i="14"/>
  <c r="BT290" i="14"/>
  <c r="BL290" i="14"/>
  <c r="BD290" i="14"/>
  <c r="AV290" i="14"/>
  <c r="AN290" i="14"/>
  <c r="AF290" i="14"/>
  <c r="X290" i="14"/>
  <c r="P290" i="14"/>
  <c r="CC290" i="14"/>
  <c r="Q290" i="14"/>
  <c r="EG290" i="14"/>
  <c r="BU290" i="14"/>
  <c r="DY290" i="14"/>
  <c r="BM290" i="14"/>
  <c r="DQ290" i="14"/>
  <c r="BE290" i="14"/>
  <c r="DI290" i="14"/>
  <c r="AW290" i="14"/>
  <c r="DA290" i="14"/>
  <c r="AO290" i="14"/>
  <c r="CS290" i="14"/>
  <c r="AG290" i="14"/>
  <c r="CK290" i="14"/>
  <c r="Y290" i="14"/>
  <c r="EL237" i="14"/>
  <c r="ED237" i="14"/>
  <c r="DV237" i="14"/>
  <c r="DN237" i="14"/>
  <c r="DF237" i="14"/>
  <c r="CX237" i="14"/>
  <c r="CP237" i="14"/>
  <c r="CH237" i="14"/>
  <c r="BZ237" i="14"/>
  <c r="BR237" i="14"/>
  <c r="BJ237" i="14"/>
  <c r="BB237" i="14"/>
  <c r="AT237" i="14"/>
  <c r="AL237" i="14"/>
  <c r="AD237" i="14"/>
  <c r="V237" i="14"/>
  <c r="N237" i="14"/>
  <c r="EK237" i="14"/>
  <c r="EC237" i="14"/>
  <c r="DU237" i="14"/>
  <c r="DM237" i="14"/>
  <c r="DE237" i="14"/>
  <c r="CW237" i="14"/>
  <c r="CO237" i="14"/>
  <c r="CG237" i="14"/>
  <c r="BY237" i="14"/>
  <c r="BQ237" i="14"/>
  <c r="BI237" i="14"/>
  <c r="BA237" i="14"/>
  <c r="AS237" i="14"/>
  <c r="AK237" i="14"/>
  <c r="AC237" i="14"/>
  <c r="U237" i="14"/>
  <c r="EJ237" i="14"/>
  <c r="EB237" i="14"/>
  <c r="DT237" i="14"/>
  <c r="DL237" i="14"/>
  <c r="DD237" i="14"/>
  <c r="CV237" i="14"/>
  <c r="CN237" i="14"/>
  <c r="CF237" i="14"/>
  <c r="BX237" i="14"/>
  <c r="BP237" i="14"/>
  <c r="BH237" i="14"/>
  <c r="AZ237" i="14"/>
  <c r="AR237" i="14"/>
  <c r="AJ237" i="14"/>
  <c r="AB237" i="14"/>
  <c r="T237" i="14"/>
  <c r="EI237" i="14"/>
  <c r="EA237" i="14"/>
  <c r="DS237" i="14"/>
  <c r="DK237" i="14"/>
  <c r="DC237" i="14"/>
  <c r="CU237" i="14"/>
  <c r="CM237" i="14"/>
  <c r="CE237" i="14"/>
  <c r="BW237" i="14"/>
  <c r="BO237" i="14"/>
  <c r="BG237" i="14"/>
  <c r="AY237" i="14"/>
  <c r="AQ237" i="14"/>
  <c r="AI237" i="14"/>
  <c r="AA237" i="14"/>
  <c r="S237" i="14"/>
  <c r="EH237" i="14"/>
  <c r="DZ237" i="14"/>
  <c r="DR237" i="14"/>
  <c r="DJ237" i="14"/>
  <c r="DB237" i="14"/>
  <c r="CT237" i="14"/>
  <c r="CL237" i="14"/>
  <c r="CD237" i="14"/>
  <c r="BV237" i="14"/>
  <c r="BN237" i="14"/>
  <c r="BF237" i="14"/>
  <c r="AX237" i="14"/>
  <c r="AP237" i="14"/>
  <c r="AH237" i="14"/>
  <c r="Z237" i="14"/>
  <c r="R237" i="14"/>
  <c r="EG237" i="14"/>
  <c r="DY237" i="14"/>
  <c r="DQ237" i="14"/>
  <c r="DI237" i="14"/>
  <c r="DA237" i="14"/>
  <c r="CS237" i="14"/>
  <c r="CK237" i="14"/>
  <c r="CC237" i="14"/>
  <c r="BU237" i="14"/>
  <c r="BM237" i="14"/>
  <c r="BE237" i="14"/>
  <c r="AW237" i="14"/>
  <c r="AO237" i="14"/>
  <c r="AG237" i="14"/>
  <c r="Y237" i="14"/>
  <c r="Q237" i="14"/>
  <c r="EF237" i="14"/>
  <c r="DX237" i="14"/>
  <c r="DP237" i="14"/>
  <c r="DH237" i="14"/>
  <c r="CZ237" i="14"/>
  <c r="CR237" i="14"/>
  <c r="CJ237" i="14"/>
  <c r="CB237" i="14"/>
  <c r="BT237" i="14"/>
  <c r="BL237" i="14"/>
  <c r="BD237" i="14"/>
  <c r="AV237" i="14"/>
  <c r="AN237" i="14"/>
  <c r="AF237" i="14"/>
  <c r="X237" i="14"/>
  <c r="P237" i="14"/>
  <c r="EM237" i="14"/>
  <c r="EE237" i="14"/>
  <c r="DW237" i="14"/>
  <c r="DO237" i="14"/>
  <c r="DG237" i="14"/>
  <c r="CY237" i="14"/>
  <c r="CQ237" i="14"/>
  <c r="CI237" i="14"/>
  <c r="CA237" i="14"/>
  <c r="BS237" i="14"/>
  <c r="BK237" i="14"/>
  <c r="BC237" i="14"/>
  <c r="AU237" i="14"/>
  <c r="AM237" i="14"/>
  <c r="AE237" i="14"/>
  <c r="W237" i="14"/>
  <c r="EJ186" i="14"/>
  <c r="EB186" i="14"/>
  <c r="DT186" i="14"/>
  <c r="DL186" i="14"/>
  <c r="DD186" i="14"/>
  <c r="CV186" i="14"/>
  <c r="CN186" i="14"/>
  <c r="CF186" i="14"/>
  <c r="BX186" i="14"/>
  <c r="BP186" i="14"/>
  <c r="BH186" i="14"/>
  <c r="AZ186" i="14"/>
  <c r="AR186" i="14"/>
  <c r="AJ186" i="14"/>
  <c r="AB186" i="14"/>
  <c r="T186" i="14"/>
  <c r="EI186" i="14"/>
  <c r="EA186" i="14"/>
  <c r="DS186" i="14"/>
  <c r="DK186" i="14"/>
  <c r="DC186" i="14"/>
  <c r="CU186" i="14"/>
  <c r="CM186" i="14"/>
  <c r="CE186" i="14"/>
  <c r="BW186" i="14"/>
  <c r="BO186" i="14"/>
  <c r="BG186" i="14"/>
  <c r="AY186" i="14"/>
  <c r="AQ186" i="14"/>
  <c r="AI186" i="14"/>
  <c r="AA186" i="14"/>
  <c r="S186" i="14"/>
  <c r="EH186" i="14"/>
  <c r="DZ186" i="14"/>
  <c r="DR186" i="14"/>
  <c r="DJ186" i="14"/>
  <c r="DB186" i="14"/>
  <c r="CT186" i="14"/>
  <c r="CL186" i="14"/>
  <c r="CD186" i="14"/>
  <c r="BV186" i="14"/>
  <c r="BN186" i="14"/>
  <c r="BF186" i="14"/>
  <c r="AX186" i="14"/>
  <c r="AP186" i="14"/>
  <c r="AH186" i="14"/>
  <c r="Z186" i="14"/>
  <c r="R186" i="14"/>
  <c r="EG186" i="14"/>
  <c r="DY186" i="14"/>
  <c r="DQ186" i="14"/>
  <c r="DI186" i="14"/>
  <c r="DA186" i="14"/>
  <c r="CS186" i="14"/>
  <c r="CK186" i="14"/>
  <c r="CC186" i="14"/>
  <c r="BU186" i="14"/>
  <c r="BM186" i="14"/>
  <c r="BE186" i="14"/>
  <c r="AW186" i="14"/>
  <c r="AO186" i="14"/>
  <c r="AG186" i="14"/>
  <c r="Y186" i="14"/>
  <c r="Q186" i="14"/>
  <c r="EF186" i="14"/>
  <c r="DX186" i="14"/>
  <c r="DP186" i="14"/>
  <c r="DH186" i="14"/>
  <c r="CZ186" i="14"/>
  <c r="CR186" i="14"/>
  <c r="CJ186" i="14"/>
  <c r="CB186" i="14"/>
  <c r="BT186" i="14"/>
  <c r="BL186" i="14"/>
  <c r="BD186" i="14"/>
  <c r="AV186" i="14"/>
  <c r="AN186" i="14"/>
  <c r="AF186" i="14"/>
  <c r="X186" i="14"/>
  <c r="P186" i="14"/>
  <c r="EM186" i="14"/>
  <c r="EE186" i="14"/>
  <c r="DW186" i="14"/>
  <c r="DO186" i="14"/>
  <c r="DG186" i="14"/>
  <c r="CY186" i="14"/>
  <c r="CQ186" i="14"/>
  <c r="CI186" i="14"/>
  <c r="CA186" i="14"/>
  <c r="BS186" i="14"/>
  <c r="BK186" i="14"/>
  <c r="BC186" i="14"/>
  <c r="AU186" i="14"/>
  <c r="AM186" i="14"/>
  <c r="AE186" i="14"/>
  <c r="W186" i="14"/>
  <c r="EL186" i="14"/>
  <c r="ED186" i="14"/>
  <c r="DV186" i="14"/>
  <c r="DN186" i="14"/>
  <c r="DF186" i="14"/>
  <c r="CX186" i="14"/>
  <c r="CP186" i="14"/>
  <c r="CH186" i="14"/>
  <c r="BZ186" i="14"/>
  <c r="BR186" i="14"/>
  <c r="BJ186" i="14"/>
  <c r="BB186" i="14"/>
  <c r="AT186" i="14"/>
  <c r="AL186" i="14"/>
  <c r="AD186" i="14"/>
  <c r="V186" i="14"/>
  <c r="N186" i="14"/>
  <c r="EK186" i="14"/>
  <c r="EC186" i="14"/>
  <c r="DU186" i="14"/>
  <c r="DM186" i="14"/>
  <c r="DE186" i="14"/>
  <c r="CW186" i="14"/>
  <c r="CO186" i="14"/>
  <c r="CG186" i="14"/>
  <c r="BY186" i="14"/>
  <c r="BQ186" i="14"/>
  <c r="BI186" i="14"/>
  <c r="BA186" i="14"/>
  <c r="AS186" i="14"/>
  <c r="AK186" i="14"/>
  <c r="AC186" i="14"/>
  <c r="U186" i="14"/>
  <c r="EM350" i="14"/>
  <c r="EE350" i="14"/>
  <c r="DW350" i="14"/>
  <c r="DO350" i="14"/>
  <c r="DG350" i="14"/>
  <c r="CY350" i="14"/>
  <c r="CQ350" i="14"/>
  <c r="CI350" i="14"/>
  <c r="CA350" i="14"/>
  <c r="BS350" i="14"/>
  <c r="BK350" i="14"/>
  <c r="BC350" i="14"/>
  <c r="AU350" i="14"/>
  <c r="AM350" i="14"/>
  <c r="AE350" i="14"/>
  <c r="W350" i="14"/>
  <c r="EL350" i="14"/>
  <c r="ED350" i="14"/>
  <c r="DV350" i="14"/>
  <c r="DN350" i="14"/>
  <c r="DF350" i="14"/>
  <c r="CX350" i="14"/>
  <c r="CP350" i="14"/>
  <c r="CH350" i="14"/>
  <c r="BZ350" i="14"/>
  <c r="BR350" i="14"/>
  <c r="BJ350" i="14"/>
  <c r="BB350" i="14"/>
  <c r="AT350" i="14"/>
  <c r="AL350" i="14"/>
  <c r="AD350" i="14"/>
  <c r="V350" i="14"/>
  <c r="N350" i="14"/>
  <c r="EK350" i="14"/>
  <c r="EC350" i="14"/>
  <c r="DU350" i="14"/>
  <c r="DM350" i="14"/>
  <c r="DE350" i="14"/>
  <c r="CW350" i="14"/>
  <c r="CO350" i="14"/>
  <c r="CG350" i="14"/>
  <c r="BY350" i="14"/>
  <c r="BQ350" i="14"/>
  <c r="BI350" i="14"/>
  <c r="BA350" i="14"/>
  <c r="AS350" i="14"/>
  <c r="AK350" i="14"/>
  <c r="AC350" i="14"/>
  <c r="U350" i="14"/>
  <c r="EJ350" i="14"/>
  <c r="EB350" i="14"/>
  <c r="DT350" i="14"/>
  <c r="DL350" i="14"/>
  <c r="DD350" i="14"/>
  <c r="CV350" i="14"/>
  <c r="CN350" i="14"/>
  <c r="CF350" i="14"/>
  <c r="BX350" i="14"/>
  <c r="BP350" i="14"/>
  <c r="BH350" i="14"/>
  <c r="AZ350" i="14"/>
  <c r="AR350" i="14"/>
  <c r="AJ350" i="14"/>
  <c r="AB350" i="14"/>
  <c r="T350" i="14"/>
  <c r="EI350" i="14"/>
  <c r="EA350" i="14"/>
  <c r="DS350" i="14"/>
  <c r="DK350" i="14"/>
  <c r="DC350" i="14"/>
  <c r="CU350" i="14"/>
  <c r="CM350" i="14"/>
  <c r="CE350" i="14"/>
  <c r="BW350" i="14"/>
  <c r="BO350" i="14"/>
  <c r="BG350" i="14"/>
  <c r="AY350" i="14"/>
  <c r="AQ350" i="14"/>
  <c r="AI350" i="14"/>
  <c r="AA350" i="14"/>
  <c r="S350" i="14"/>
  <c r="EH350" i="14"/>
  <c r="DZ350" i="14"/>
  <c r="DR350" i="14"/>
  <c r="DJ350" i="14"/>
  <c r="DB350" i="14"/>
  <c r="CT350" i="14"/>
  <c r="CL350" i="14"/>
  <c r="CD350" i="14"/>
  <c r="BV350" i="14"/>
  <c r="BN350" i="14"/>
  <c r="BF350" i="14"/>
  <c r="AX350" i="14"/>
  <c r="AP350" i="14"/>
  <c r="AH350" i="14"/>
  <c r="Z350" i="14"/>
  <c r="R350" i="14"/>
  <c r="EG350" i="14"/>
  <c r="DY350" i="14"/>
  <c r="DQ350" i="14"/>
  <c r="DI350" i="14"/>
  <c r="DA350" i="14"/>
  <c r="CS350" i="14"/>
  <c r="CK350" i="14"/>
  <c r="CC350" i="14"/>
  <c r="BU350" i="14"/>
  <c r="BM350" i="14"/>
  <c r="BE350" i="14"/>
  <c r="AW350" i="14"/>
  <c r="AO350" i="14"/>
  <c r="AG350" i="14"/>
  <c r="Y350" i="14"/>
  <c r="Q350" i="14"/>
  <c r="CB350" i="14"/>
  <c r="P350" i="14"/>
  <c r="EF350" i="14"/>
  <c r="BT350" i="14"/>
  <c r="DX350" i="14"/>
  <c r="BL350" i="14"/>
  <c r="DP350" i="14"/>
  <c r="BD350" i="14"/>
  <c r="DH350" i="14"/>
  <c r="AV350" i="14"/>
  <c r="CZ350" i="14"/>
  <c r="AN350" i="14"/>
  <c r="CJ350" i="14"/>
  <c r="X350" i="14"/>
  <c r="CR350" i="14"/>
  <c r="AF350" i="14"/>
  <c r="EM270" i="14"/>
  <c r="EE270" i="14"/>
  <c r="DW270" i="14"/>
  <c r="DO270" i="14"/>
  <c r="DG270" i="14"/>
  <c r="CY270" i="14"/>
  <c r="CQ270" i="14"/>
  <c r="CI270" i="14"/>
  <c r="CA270" i="14"/>
  <c r="BS270" i="14"/>
  <c r="BK270" i="14"/>
  <c r="BC270" i="14"/>
  <c r="AU270" i="14"/>
  <c r="AM270" i="14"/>
  <c r="AE270" i="14"/>
  <c r="W270" i="14"/>
  <c r="EL270" i="14"/>
  <c r="ED270" i="14"/>
  <c r="DV270" i="14"/>
  <c r="DN270" i="14"/>
  <c r="DF270" i="14"/>
  <c r="CX270" i="14"/>
  <c r="CP270" i="14"/>
  <c r="CH270" i="14"/>
  <c r="BZ270" i="14"/>
  <c r="BR270" i="14"/>
  <c r="BJ270" i="14"/>
  <c r="BB270" i="14"/>
  <c r="AT270" i="14"/>
  <c r="AL270" i="14"/>
  <c r="AD270" i="14"/>
  <c r="V270" i="14"/>
  <c r="N270" i="14"/>
  <c r="EK270" i="14"/>
  <c r="EC270" i="14"/>
  <c r="DU270" i="14"/>
  <c r="DM270" i="14"/>
  <c r="DE270" i="14"/>
  <c r="CW270" i="14"/>
  <c r="CO270" i="14"/>
  <c r="CG270" i="14"/>
  <c r="BY270" i="14"/>
  <c r="BQ270" i="14"/>
  <c r="BI270" i="14"/>
  <c r="BA270" i="14"/>
  <c r="AS270" i="14"/>
  <c r="AK270" i="14"/>
  <c r="AC270" i="14"/>
  <c r="U270" i="14"/>
  <c r="EI270" i="14"/>
  <c r="EA270" i="14"/>
  <c r="DS270" i="14"/>
  <c r="DK270" i="14"/>
  <c r="DC270" i="14"/>
  <c r="CU270" i="14"/>
  <c r="CM270" i="14"/>
  <c r="CE270" i="14"/>
  <c r="BW270" i="14"/>
  <c r="BO270" i="14"/>
  <c r="BG270" i="14"/>
  <c r="AY270" i="14"/>
  <c r="AQ270" i="14"/>
  <c r="AI270" i="14"/>
  <c r="AA270" i="14"/>
  <c r="S270" i="14"/>
  <c r="EH270" i="14"/>
  <c r="DZ270" i="14"/>
  <c r="DR270" i="14"/>
  <c r="DJ270" i="14"/>
  <c r="DB270" i="14"/>
  <c r="CT270" i="14"/>
  <c r="CL270" i="14"/>
  <c r="CD270" i="14"/>
  <c r="BV270" i="14"/>
  <c r="BN270" i="14"/>
  <c r="BF270" i="14"/>
  <c r="AX270" i="14"/>
  <c r="AP270" i="14"/>
  <c r="AH270" i="14"/>
  <c r="Z270" i="14"/>
  <c r="R270" i="14"/>
  <c r="EG270" i="14"/>
  <c r="DL270" i="14"/>
  <c r="CR270" i="14"/>
  <c r="BU270" i="14"/>
  <c r="AZ270" i="14"/>
  <c r="AF270" i="14"/>
  <c r="EF270" i="14"/>
  <c r="DI270" i="14"/>
  <c r="CN270" i="14"/>
  <c r="BT270" i="14"/>
  <c r="AW270" i="14"/>
  <c r="AB270" i="14"/>
  <c r="EB270" i="14"/>
  <c r="DH270" i="14"/>
  <c r="CK270" i="14"/>
  <c r="BP270" i="14"/>
  <c r="AV270" i="14"/>
  <c r="Y270" i="14"/>
  <c r="DY270" i="14"/>
  <c r="DD270" i="14"/>
  <c r="CJ270" i="14"/>
  <c r="BM270" i="14"/>
  <c r="AR270" i="14"/>
  <c r="X270" i="14"/>
  <c r="DX270" i="14"/>
  <c r="DA270" i="14"/>
  <c r="CF270" i="14"/>
  <c r="BL270" i="14"/>
  <c r="AO270" i="14"/>
  <c r="T270" i="14"/>
  <c r="DT270" i="14"/>
  <c r="CZ270" i="14"/>
  <c r="CC270" i="14"/>
  <c r="BH270" i="14"/>
  <c r="AN270" i="14"/>
  <c r="Q270" i="14"/>
  <c r="DQ270" i="14"/>
  <c r="CV270" i="14"/>
  <c r="CB270" i="14"/>
  <c r="BE270" i="14"/>
  <c r="AJ270" i="14"/>
  <c r="P270" i="14"/>
  <c r="EJ270" i="14"/>
  <c r="DP270" i="14"/>
  <c r="CS270" i="14"/>
  <c r="BX270" i="14"/>
  <c r="BD270" i="14"/>
  <c r="AG270" i="14"/>
  <c r="EF217" i="14"/>
  <c r="DX217" i="14"/>
  <c r="DP217" i="14"/>
  <c r="DH217" i="14"/>
  <c r="CZ217" i="14"/>
  <c r="CR217" i="14"/>
  <c r="CJ217" i="14"/>
  <c r="CB217" i="14"/>
  <c r="BT217" i="14"/>
  <c r="BL217" i="14"/>
  <c r="BD217" i="14"/>
  <c r="AV217" i="14"/>
  <c r="AN217" i="14"/>
  <c r="AF217" i="14"/>
  <c r="X217" i="14"/>
  <c r="P217" i="14"/>
  <c r="EM217" i="14"/>
  <c r="EE217" i="14"/>
  <c r="DW217" i="14"/>
  <c r="DO217" i="14"/>
  <c r="DG217" i="14"/>
  <c r="CY217" i="14"/>
  <c r="CQ217" i="14"/>
  <c r="CI217" i="14"/>
  <c r="CA217" i="14"/>
  <c r="BS217" i="14"/>
  <c r="BK217" i="14"/>
  <c r="BC217" i="14"/>
  <c r="AU217" i="14"/>
  <c r="AM217" i="14"/>
  <c r="AE217" i="14"/>
  <c r="W217" i="14"/>
  <c r="EL217" i="14"/>
  <c r="ED217" i="14"/>
  <c r="DV217" i="14"/>
  <c r="DN217" i="14"/>
  <c r="DF217" i="14"/>
  <c r="CX217" i="14"/>
  <c r="CP217" i="14"/>
  <c r="CH217" i="14"/>
  <c r="BZ217" i="14"/>
  <c r="BR217" i="14"/>
  <c r="BJ217" i="14"/>
  <c r="BB217" i="14"/>
  <c r="AT217" i="14"/>
  <c r="AL217" i="14"/>
  <c r="AD217" i="14"/>
  <c r="V217" i="14"/>
  <c r="N217" i="14"/>
  <c r="EK217" i="14"/>
  <c r="EC217" i="14"/>
  <c r="DU217" i="14"/>
  <c r="DM217" i="14"/>
  <c r="DE217" i="14"/>
  <c r="CW217" i="14"/>
  <c r="CO217" i="14"/>
  <c r="CG217" i="14"/>
  <c r="BY217" i="14"/>
  <c r="BQ217" i="14"/>
  <c r="BI217" i="14"/>
  <c r="BA217" i="14"/>
  <c r="AS217" i="14"/>
  <c r="AK217" i="14"/>
  <c r="AC217" i="14"/>
  <c r="U217" i="14"/>
  <c r="EJ217" i="14"/>
  <c r="EB217" i="14"/>
  <c r="DT217" i="14"/>
  <c r="DL217" i="14"/>
  <c r="DD217" i="14"/>
  <c r="CV217" i="14"/>
  <c r="CN217" i="14"/>
  <c r="CF217" i="14"/>
  <c r="BX217" i="14"/>
  <c r="BP217" i="14"/>
  <c r="BH217" i="14"/>
  <c r="AZ217" i="14"/>
  <c r="AR217" i="14"/>
  <c r="AJ217" i="14"/>
  <c r="AB217" i="14"/>
  <c r="T217" i="14"/>
  <c r="EI217" i="14"/>
  <c r="EA217" i="14"/>
  <c r="DS217" i="14"/>
  <c r="DK217" i="14"/>
  <c r="DC217" i="14"/>
  <c r="CU217" i="14"/>
  <c r="CM217" i="14"/>
  <c r="CE217" i="14"/>
  <c r="BW217" i="14"/>
  <c r="BO217" i="14"/>
  <c r="BG217" i="14"/>
  <c r="AY217" i="14"/>
  <c r="AQ217" i="14"/>
  <c r="AI217" i="14"/>
  <c r="AA217" i="14"/>
  <c r="S217" i="14"/>
  <c r="EH217" i="14"/>
  <c r="DZ217" i="14"/>
  <c r="DR217" i="14"/>
  <c r="DJ217" i="14"/>
  <c r="DB217" i="14"/>
  <c r="CT217" i="14"/>
  <c r="CL217" i="14"/>
  <c r="CD217" i="14"/>
  <c r="BV217" i="14"/>
  <c r="BN217" i="14"/>
  <c r="BF217" i="14"/>
  <c r="AX217" i="14"/>
  <c r="AP217" i="14"/>
  <c r="AH217" i="14"/>
  <c r="Z217" i="14"/>
  <c r="R217" i="14"/>
  <c r="EG217" i="14"/>
  <c r="DY217" i="14"/>
  <c r="DQ217" i="14"/>
  <c r="DI217" i="14"/>
  <c r="DA217" i="14"/>
  <c r="CS217" i="14"/>
  <c r="CK217" i="14"/>
  <c r="CC217" i="14"/>
  <c r="BU217" i="14"/>
  <c r="BM217" i="14"/>
  <c r="BE217" i="14"/>
  <c r="AW217" i="14"/>
  <c r="AO217" i="14"/>
  <c r="AG217" i="14"/>
  <c r="Y217" i="14"/>
  <c r="Q217" i="14"/>
  <c r="EM298" i="14"/>
  <c r="EE298" i="14"/>
  <c r="DW298" i="14"/>
  <c r="DO298" i="14"/>
  <c r="DG298" i="14"/>
  <c r="CY298" i="14"/>
  <c r="CQ298" i="14"/>
  <c r="CI298" i="14"/>
  <c r="CA298" i="14"/>
  <c r="BS298" i="14"/>
  <c r="BK298" i="14"/>
  <c r="BC298" i="14"/>
  <c r="AU298" i="14"/>
  <c r="AM298" i="14"/>
  <c r="AE298" i="14"/>
  <c r="W298" i="14"/>
  <c r="EL298" i="14"/>
  <c r="ED298" i="14"/>
  <c r="DV298" i="14"/>
  <c r="DN298" i="14"/>
  <c r="DF298" i="14"/>
  <c r="CX298" i="14"/>
  <c r="CP298" i="14"/>
  <c r="CH298" i="14"/>
  <c r="BZ298" i="14"/>
  <c r="BR298" i="14"/>
  <c r="BJ298" i="14"/>
  <c r="BB298" i="14"/>
  <c r="AT298" i="14"/>
  <c r="AL298" i="14"/>
  <c r="AD298" i="14"/>
  <c r="V298" i="14"/>
  <c r="N298" i="14"/>
  <c r="EK298" i="14"/>
  <c r="EC298" i="14"/>
  <c r="DU298" i="14"/>
  <c r="DM298" i="14"/>
  <c r="DE298" i="14"/>
  <c r="CW298" i="14"/>
  <c r="CO298" i="14"/>
  <c r="CG298" i="14"/>
  <c r="BY298" i="14"/>
  <c r="BQ298" i="14"/>
  <c r="BI298" i="14"/>
  <c r="BA298" i="14"/>
  <c r="AS298" i="14"/>
  <c r="AK298" i="14"/>
  <c r="AC298" i="14"/>
  <c r="U298" i="14"/>
  <c r="EJ298" i="14"/>
  <c r="EB298" i="14"/>
  <c r="DT298" i="14"/>
  <c r="DL298" i="14"/>
  <c r="DD298" i="14"/>
  <c r="CV298" i="14"/>
  <c r="CN298" i="14"/>
  <c r="CF298" i="14"/>
  <c r="BX298" i="14"/>
  <c r="BP298" i="14"/>
  <c r="BH298" i="14"/>
  <c r="AZ298" i="14"/>
  <c r="AR298" i="14"/>
  <c r="AJ298" i="14"/>
  <c r="AB298" i="14"/>
  <c r="T298" i="14"/>
  <c r="EI298" i="14"/>
  <c r="EA298" i="14"/>
  <c r="DS298" i="14"/>
  <c r="DK298" i="14"/>
  <c r="DC298" i="14"/>
  <c r="CU298" i="14"/>
  <c r="CM298" i="14"/>
  <c r="CE298" i="14"/>
  <c r="BW298" i="14"/>
  <c r="BO298" i="14"/>
  <c r="BG298" i="14"/>
  <c r="AY298" i="14"/>
  <c r="AQ298" i="14"/>
  <c r="AI298" i="14"/>
  <c r="AA298" i="14"/>
  <c r="S298" i="14"/>
  <c r="EH298" i="14"/>
  <c r="DZ298" i="14"/>
  <c r="DR298" i="14"/>
  <c r="DJ298" i="14"/>
  <c r="DB298" i="14"/>
  <c r="CT298" i="14"/>
  <c r="CL298" i="14"/>
  <c r="CD298" i="14"/>
  <c r="BV298" i="14"/>
  <c r="BN298" i="14"/>
  <c r="BF298" i="14"/>
  <c r="AX298" i="14"/>
  <c r="AP298" i="14"/>
  <c r="AH298" i="14"/>
  <c r="Z298" i="14"/>
  <c r="R298" i="14"/>
  <c r="EF298" i="14"/>
  <c r="DX298" i="14"/>
  <c r="DP298" i="14"/>
  <c r="DH298" i="14"/>
  <c r="CZ298" i="14"/>
  <c r="CR298" i="14"/>
  <c r="CJ298" i="14"/>
  <c r="CB298" i="14"/>
  <c r="BT298" i="14"/>
  <c r="BL298" i="14"/>
  <c r="BD298" i="14"/>
  <c r="AV298" i="14"/>
  <c r="AN298" i="14"/>
  <c r="AF298" i="14"/>
  <c r="X298" i="14"/>
  <c r="P298" i="14"/>
  <c r="DI298" i="14"/>
  <c r="AW298" i="14"/>
  <c r="DA298" i="14"/>
  <c r="AO298" i="14"/>
  <c r="CS298" i="14"/>
  <c r="AG298" i="14"/>
  <c r="CK298" i="14"/>
  <c r="Y298" i="14"/>
  <c r="CC298" i="14"/>
  <c r="Q298" i="14"/>
  <c r="EG298" i="14"/>
  <c r="BU298" i="14"/>
  <c r="DY298" i="14"/>
  <c r="BM298" i="14"/>
  <c r="DQ298" i="14"/>
  <c r="BE298" i="14"/>
  <c r="EL245" i="14"/>
  <c r="ED245" i="14"/>
  <c r="DV245" i="14"/>
  <c r="DN245" i="14"/>
  <c r="DF245" i="14"/>
  <c r="CX245" i="14"/>
  <c r="CP245" i="14"/>
  <c r="CH245" i="14"/>
  <c r="BZ245" i="14"/>
  <c r="BR245" i="14"/>
  <c r="BJ245" i="14"/>
  <c r="BB245" i="14"/>
  <c r="AT245" i="14"/>
  <c r="AL245" i="14"/>
  <c r="AD245" i="14"/>
  <c r="V245" i="14"/>
  <c r="N245" i="14"/>
  <c r="EK245" i="14"/>
  <c r="EC245" i="14"/>
  <c r="DU245" i="14"/>
  <c r="DM245" i="14"/>
  <c r="DE245" i="14"/>
  <c r="CW245" i="14"/>
  <c r="CO245" i="14"/>
  <c r="CG245" i="14"/>
  <c r="BY245" i="14"/>
  <c r="BQ245" i="14"/>
  <c r="BI245" i="14"/>
  <c r="BA245" i="14"/>
  <c r="AS245" i="14"/>
  <c r="AK245" i="14"/>
  <c r="AC245" i="14"/>
  <c r="U245" i="14"/>
  <c r="EJ245" i="14"/>
  <c r="EB245" i="14"/>
  <c r="DT245" i="14"/>
  <c r="DL245" i="14"/>
  <c r="DD245" i="14"/>
  <c r="CV245" i="14"/>
  <c r="CN245" i="14"/>
  <c r="CF245" i="14"/>
  <c r="BX245" i="14"/>
  <c r="BP245" i="14"/>
  <c r="BH245" i="14"/>
  <c r="AZ245" i="14"/>
  <c r="AR245" i="14"/>
  <c r="AJ245" i="14"/>
  <c r="AB245" i="14"/>
  <c r="T245" i="14"/>
  <c r="EI245" i="14"/>
  <c r="EA245" i="14"/>
  <c r="DS245" i="14"/>
  <c r="DK245" i="14"/>
  <c r="DC245" i="14"/>
  <c r="CU245" i="14"/>
  <c r="CM245" i="14"/>
  <c r="CE245" i="14"/>
  <c r="BW245" i="14"/>
  <c r="BO245" i="14"/>
  <c r="BG245" i="14"/>
  <c r="AY245" i="14"/>
  <c r="AQ245" i="14"/>
  <c r="AI245" i="14"/>
  <c r="AA245" i="14"/>
  <c r="S245" i="14"/>
  <c r="EH245" i="14"/>
  <c r="DZ245" i="14"/>
  <c r="DR245" i="14"/>
  <c r="DJ245" i="14"/>
  <c r="DB245" i="14"/>
  <c r="CT245" i="14"/>
  <c r="CL245" i="14"/>
  <c r="CD245" i="14"/>
  <c r="BV245" i="14"/>
  <c r="BN245" i="14"/>
  <c r="BF245" i="14"/>
  <c r="AX245" i="14"/>
  <c r="AP245" i="14"/>
  <c r="AH245" i="14"/>
  <c r="Z245" i="14"/>
  <c r="R245" i="14"/>
  <c r="EG245" i="14"/>
  <c r="DY245" i="14"/>
  <c r="DQ245" i="14"/>
  <c r="DI245" i="14"/>
  <c r="DA245" i="14"/>
  <c r="CS245" i="14"/>
  <c r="CK245" i="14"/>
  <c r="CC245" i="14"/>
  <c r="BU245" i="14"/>
  <c r="BM245" i="14"/>
  <c r="BE245" i="14"/>
  <c r="AW245" i="14"/>
  <c r="AO245" i="14"/>
  <c r="AG245" i="14"/>
  <c r="Y245" i="14"/>
  <c r="Q245" i="14"/>
  <c r="EF245" i="14"/>
  <c r="DX245" i="14"/>
  <c r="DP245" i="14"/>
  <c r="DH245" i="14"/>
  <c r="CZ245" i="14"/>
  <c r="CR245" i="14"/>
  <c r="CJ245" i="14"/>
  <c r="CB245" i="14"/>
  <c r="BT245" i="14"/>
  <c r="BL245" i="14"/>
  <c r="BD245" i="14"/>
  <c r="AV245" i="14"/>
  <c r="AN245" i="14"/>
  <c r="AF245" i="14"/>
  <c r="X245" i="14"/>
  <c r="P245" i="14"/>
  <c r="EM245" i="14"/>
  <c r="EE245" i="14"/>
  <c r="DW245" i="14"/>
  <c r="DO245" i="14"/>
  <c r="DG245" i="14"/>
  <c r="CY245" i="14"/>
  <c r="CQ245" i="14"/>
  <c r="CI245" i="14"/>
  <c r="CA245" i="14"/>
  <c r="BS245" i="14"/>
  <c r="BK245" i="14"/>
  <c r="BC245" i="14"/>
  <c r="AU245" i="14"/>
  <c r="AM245" i="14"/>
  <c r="AE245" i="14"/>
  <c r="W245" i="14"/>
  <c r="EM157" i="14"/>
  <c r="EE157" i="14"/>
  <c r="DW157" i="14"/>
  <c r="DO157" i="14"/>
  <c r="DG157" i="14"/>
  <c r="CY157" i="14"/>
  <c r="CQ157" i="14"/>
  <c r="CI157" i="14"/>
  <c r="CA157" i="14"/>
  <c r="BS157" i="14"/>
  <c r="BK157" i="14"/>
  <c r="BC157" i="14"/>
  <c r="AU157" i="14"/>
  <c r="AM157" i="14"/>
  <c r="AE157" i="14"/>
  <c r="W157" i="14"/>
  <c r="EL157" i="14"/>
  <c r="ED157" i="14"/>
  <c r="DV157" i="14"/>
  <c r="DN157" i="14"/>
  <c r="DF157" i="14"/>
  <c r="CX157" i="14"/>
  <c r="CP157" i="14"/>
  <c r="CH157" i="14"/>
  <c r="BZ157" i="14"/>
  <c r="BR157" i="14"/>
  <c r="BJ157" i="14"/>
  <c r="BB157" i="14"/>
  <c r="AT157" i="14"/>
  <c r="AL157" i="14"/>
  <c r="AD157" i="14"/>
  <c r="V157" i="14"/>
  <c r="N157" i="14"/>
  <c r="EK157" i="14"/>
  <c r="EC157" i="14"/>
  <c r="DU157" i="14"/>
  <c r="DM157" i="14"/>
  <c r="DE157" i="14"/>
  <c r="CW157" i="14"/>
  <c r="CO157" i="14"/>
  <c r="CG157" i="14"/>
  <c r="BY157" i="14"/>
  <c r="BQ157" i="14"/>
  <c r="BI157" i="14"/>
  <c r="BA157" i="14"/>
  <c r="AS157" i="14"/>
  <c r="AK157" i="14"/>
  <c r="AC157" i="14"/>
  <c r="U157" i="14"/>
  <c r="EJ157" i="14"/>
  <c r="EB157" i="14"/>
  <c r="DT157" i="14"/>
  <c r="DL157" i="14"/>
  <c r="DD157" i="14"/>
  <c r="CV157" i="14"/>
  <c r="CN157" i="14"/>
  <c r="CF157" i="14"/>
  <c r="BX157" i="14"/>
  <c r="BP157" i="14"/>
  <c r="BH157" i="14"/>
  <c r="AZ157" i="14"/>
  <c r="AR157" i="14"/>
  <c r="AJ157" i="14"/>
  <c r="AB157" i="14"/>
  <c r="T157" i="14"/>
  <c r="EI157" i="14"/>
  <c r="EA157" i="14"/>
  <c r="DS157" i="14"/>
  <c r="DK157" i="14"/>
  <c r="DC157" i="14"/>
  <c r="CU157" i="14"/>
  <c r="CM157" i="14"/>
  <c r="CE157" i="14"/>
  <c r="BW157" i="14"/>
  <c r="BO157" i="14"/>
  <c r="BG157" i="14"/>
  <c r="AY157" i="14"/>
  <c r="AQ157" i="14"/>
  <c r="AI157" i="14"/>
  <c r="AA157" i="14"/>
  <c r="S157" i="14"/>
  <c r="EH157" i="14"/>
  <c r="DZ157" i="14"/>
  <c r="DR157" i="14"/>
  <c r="DJ157" i="14"/>
  <c r="DB157" i="14"/>
  <c r="CT157" i="14"/>
  <c r="CL157" i="14"/>
  <c r="CD157" i="14"/>
  <c r="BV157" i="14"/>
  <c r="BN157" i="14"/>
  <c r="BF157" i="14"/>
  <c r="AX157" i="14"/>
  <c r="AP157" i="14"/>
  <c r="AH157" i="14"/>
  <c r="Z157" i="14"/>
  <c r="R157" i="14"/>
  <c r="EG157" i="14"/>
  <c r="DY157" i="14"/>
  <c r="DQ157" i="14"/>
  <c r="DI157" i="14"/>
  <c r="DA157" i="14"/>
  <c r="CS157" i="14"/>
  <c r="CK157" i="14"/>
  <c r="CC157" i="14"/>
  <c r="BU157" i="14"/>
  <c r="BM157" i="14"/>
  <c r="BE157" i="14"/>
  <c r="AW157" i="14"/>
  <c r="AO157" i="14"/>
  <c r="AG157" i="14"/>
  <c r="Y157" i="14"/>
  <c r="Q157" i="14"/>
  <c r="CJ157" i="14"/>
  <c r="X157" i="14"/>
  <c r="CB157" i="14"/>
  <c r="P157" i="14"/>
  <c r="EF157" i="14"/>
  <c r="BT157" i="14"/>
  <c r="DX157" i="14"/>
  <c r="BL157" i="14"/>
  <c r="DP157" i="14"/>
  <c r="BD157" i="14"/>
  <c r="DH157" i="14"/>
  <c r="AV157" i="14"/>
  <c r="CZ157" i="14"/>
  <c r="AN157" i="14"/>
  <c r="CR157" i="14"/>
  <c r="AF157" i="14"/>
  <c r="EM274" i="14"/>
  <c r="EE274" i="14"/>
  <c r="DW274" i="14"/>
  <c r="DO274" i="14"/>
  <c r="DG274" i="14"/>
  <c r="CY274" i="14"/>
  <c r="CQ274" i="14"/>
  <c r="CI274" i="14"/>
  <c r="CA274" i="14"/>
  <c r="BS274" i="14"/>
  <c r="BK274" i="14"/>
  <c r="BC274" i="14"/>
  <c r="AU274" i="14"/>
  <c r="AM274" i="14"/>
  <c r="AE274" i="14"/>
  <c r="W274" i="14"/>
  <c r="EL274" i="14"/>
  <c r="ED274" i="14"/>
  <c r="DV274" i="14"/>
  <c r="DN274" i="14"/>
  <c r="DF274" i="14"/>
  <c r="CX274" i="14"/>
  <c r="CP274" i="14"/>
  <c r="CH274" i="14"/>
  <c r="BZ274" i="14"/>
  <c r="BR274" i="14"/>
  <c r="BJ274" i="14"/>
  <c r="BB274" i="14"/>
  <c r="AT274" i="14"/>
  <c r="AL274" i="14"/>
  <c r="AD274" i="14"/>
  <c r="V274" i="14"/>
  <c r="N274" i="14"/>
  <c r="EK274" i="14"/>
  <c r="EC274" i="14"/>
  <c r="DU274" i="14"/>
  <c r="DM274" i="14"/>
  <c r="DE274" i="14"/>
  <c r="CW274" i="14"/>
  <c r="CO274" i="14"/>
  <c r="CG274" i="14"/>
  <c r="BY274" i="14"/>
  <c r="BQ274" i="14"/>
  <c r="BI274" i="14"/>
  <c r="BA274" i="14"/>
  <c r="AS274" i="14"/>
  <c r="AK274" i="14"/>
  <c r="AC274" i="14"/>
  <c r="U274" i="14"/>
  <c r="EJ274" i="14"/>
  <c r="EB274" i="14"/>
  <c r="DT274" i="14"/>
  <c r="DL274" i="14"/>
  <c r="DD274" i="14"/>
  <c r="CV274" i="14"/>
  <c r="CN274" i="14"/>
  <c r="CF274" i="14"/>
  <c r="BX274" i="14"/>
  <c r="BP274" i="14"/>
  <c r="BH274" i="14"/>
  <c r="AZ274" i="14"/>
  <c r="AR274" i="14"/>
  <c r="AJ274" i="14"/>
  <c r="AB274" i="14"/>
  <c r="T274" i="14"/>
  <c r="EI274" i="14"/>
  <c r="EA274" i="14"/>
  <c r="DS274" i="14"/>
  <c r="DK274" i="14"/>
  <c r="DC274" i="14"/>
  <c r="CU274" i="14"/>
  <c r="CM274" i="14"/>
  <c r="CE274" i="14"/>
  <c r="BW274" i="14"/>
  <c r="BO274" i="14"/>
  <c r="BG274" i="14"/>
  <c r="AY274" i="14"/>
  <c r="AQ274" i="14"/>
  <c r="AI274" i="14"/>
  <c r="AA274" i="14"/>
  <c r="S274" i="14"/>
  <c r="EH274" i="14"/>
  <c r="DZ274" i="14"/>
  <c r="DR274" i="14"/>
  <c r="DJ274" i="14"/>
  <c r="DB274" i="14"/>
  <c r="CT274" i="14"/>
  <c r="CL274" i="14"/>
  <c r="CD274" i="14"/>
  <c r="BV274" i="14"/>
  <c r="BN274" i="14"/>
  <c r="BF274" i="14"/>
  <c r="AX274" i="14"/>
  <c r="AP274" i="14"/>
  <c r="AH274" i="14"/>
  <c r="Z274" i="14"/>
  <c r="R274" i="14"/>
  <c r="DH274" i="14"/>
  <c r="CB274" i="14"/>
  <c r="AV274" i="14"/>
  <c r="P274" i="14"/>
  <c r="EG274" i="14"/>
  <c r="DA274" i="14"/>
  <c r="BU274" i="14"/>
  <c r="AO274" i="14"/>
  <c r="EF274" i="14"/>
  <c r="CZ274" i="14"/>
  <c r="BT274" i="14"/>
  <c r="AN274" i="14"/>
  <c r="DY274" i="14"/>
  <c r="CS274" i="14"/>
  <c r="BM274" i="14"/>
  <c r="AG274" i="14"/>
  <c r="DX274" i="14"/>
  <c r="CR274" i="14"/>
  <c r="BL274" i="14"/>
  <c r="AF274" i="14"/>
  <c r="DQ274" i="14"/>
  <c r="CK274" i="14"/>
  <c r="BE274" i="14"/>
  <c r="Y274" i="14"/>
  <c r="DP274" i="14"/>
  <c r="CJ274" i="14"/>
  <c r="BD274" i="14"/>
  <c r="X274" i="14"/>
  <c r="DI274" i="14"/>
  <c r="CC274" i="14"/>
  <c r="AW274" i="14"/>
  <c r="Q274" i="14"/>
  <c r="EF221" i="14"/>
  <c r="DX221" i="14"/>
  <c r="DP221" i="14"/>
  <c r="DH221" i="14"/>
  <c r="CZ221" i="14"/>
  <c r="CR221" i="14"/>
  <c r="CJ221" i="14"/>
  <c r="CB221" i="14"/>
  <c r="BT221" i="14"/>
  <c r="BL221" i="14"/>
  <c r="BD221" i="14"/>
  <c r="AV221" i="14"/>
  <c r="AN221" i="14"/>
  <c r="AF221" i="14"/>
  <c r="X221" i="14"/>
  <c r="P221" i="14"/>
  <c r="EM221" i="14"/>
  <c r="EE221" i="14"/>
  <c r="DW221" i="14"/>
  <c r="DO221" i="14"/>
  <c r="DG221" i="14"/>
  <c r="CY221" i="14"/>
  <c r="CQ221" i="14"/>
  <c r="CI221" i="14"/>
  <c r="CA221" i="14"/>
  <c r="BS221" i="14"/>
  <c r="BK221" i="14"/>
  <c r="BC221" i="14"/>
  <c r="AU221" i="14"/>
  <c r="AM221" i="14"/>
  <c r="AE221" i="14"/>
  <c r="W221" i="14"/>
  <c r="EL221" i="14"/>
  <c r="ED221" i="14"/>
  <c r="DV221" i="14"/>
  <c r="DN221" i="14"/>
  <c r="DF221" i="14"/>
  <c r="CX221" i="14"/>
  <c r="CP221" i="14"/>
  <c r="CH221" i="14"/>
  <c r="BZ221" i="14"/>
  <c r="BR221" i="14"/>
  <c r="BJ221" i="14"/>
  <c r="BB221" i="14"/>
  <c r="AT221" i="14"/>
  <c r="AL221" i="14"/>
  <c r="AD221" i="14"/>
  <c r="V221" i="14"/>
  <c r="N221" i="14"/>
  <c r="EK221" i="14"/>
  <c r="EC221" i="14"/>
  <c r="DU221" i="14"/>
  <c r="DM221" i="14"/>
  <c r="DE221" i="14"/>
  <c r="CW221" i="14"/>
  <c r="CO221" i="14"/>
  <c r="CG221" i="14"/>
  <c r="BY221" i="14"/>
  <c r="BQ221" i="14"/>
  <c r="BI221" i="14"/>
  <c r="BA221" i="14"/>
  <c r="AS221" i="14"/>
  <c r="AK221" i="14"/>
  <c r="AC221" i="14"/>
  <c r="U221" i="14"/>
  <c r="EJ221" i="14"/>
  <c r="EB221" i="14"/>
  <c r="DT221" i="14"/>
  <c r="DL221" i="14"/>
  <c r="DD221" i="14"/>
  <c r="CV221" i="14"/>
  <c r="CN221" i="14"/>
  <c r="CF221" i="14"/>
  <c r="BX221" i="14"/>
  <c r="BP221" i="14"/>
  <c r="BH221" i="14"/>
  <c r="AZ221" i="14"/>
  <c r="AR221" i="14"/>
  <c r="AJ221" i="14"/>
  <c r="AB221" i="14"/>
  <c r="T221" i="14"/>
  <c r="EI221" i="14"/>
  <c r="EA221" i="14"/>
  <c r="DS221" i="14"/>
  <c r="DK221" i="14"/>
  <c r="DC221" i="14"/>
  <c r="CU221" i="14"/>
  <c r="CM221" i="14"/>
  <c r="CE221" i="14"/>
  <c r="BW221" i="14"/>
  <c r="BO221" i="14"/>
  <c r="BG221" i="14"/>
  <c r="AY221" i="14"/>
  <c r="AQ221" i="14"/>
  <c r="AI221" i="14"/>
  <c r="AA221" i="14"/>
  <c r="S221" i="14"/>
  <c r="EH221" i="14"/>
  <c r="DZ221" i="14"/>
  <c r="DR221" i="14"/>
  <c r="DJ221" i="14"/>
  <c r="DB221" i="14"/>
  <c r="CT221" i="14"/>
  <c r="CL221" i="14"/>
  <c r="CD221" i="14"/>
  <c r="BV221" i="14"/>
  <c r="BN221" i="14"/>
  <c r="BF221" i="14"/>
  <c r="AX221" i="14"/>
  <c r="AP221" i="14"/>
  <c r="AH221" i="14"/>
  <c r="Z221" i="14"/>
  <c r="R221" i="14"/>
  <c r="EG221" i="14"/>
  <c r="DY221" i="14"/>
  <c r="DQ221" i="14"/>
  <c r="DI221" i="14"/>
  <c r="DA221" i="14"/>
  <c r="CS221" i="14"/>
  <c r="CK221" i="14"/>
  <c r="CC221" i="14"/>
  <c r="BU221" i="14"/>
  <c r="BM221" i="14"/>
  <c r="BE221" i="14"/>
  <c r="AW221" i="14"/>
  <c r="AO221" i="14"/>
  <c r="AG221" i="14"/>
  <c r="Y221" i="14"/>
  <c r="Q221" i="14"/>
  <c r="EJ170" i="14"/>
  <c r="EB170" i="14"/>
  <c r="DT170" i="14"/>
  <c r="DL170" i="14"/>
  <c r="DD170" i="14"/>
  <c r="CV170" i="14"/>
  <c r="CN170" i="14"/>
  <c r="CF170" i="14"/>
  <c r="BX170" i="14"/>
  <c r="BP170" i="14"/>
  <c r="BH170" i="14"/>
  <c r="AZ170" i="14"/>
  <c r="AR170" i="14"/>
  <c r="AJ170" i="14"/>
  <c r="AB170" i="14"/>
  <c r="T170" i="14"/>
  <c r="EI170" i="14"/>
  <c r="EA170" i="14"/>
  <c r="DS170" i="14"/>
  <c r="DK170" i="14"/>
  <c r="DC170" i="14"/>
  <c r="CU170" i="14"/>
  <c r="CM170" i="14"/>
  <c r="CE170" i="14"/>
  <c r="BW170" i="14"/>
  <c r="BO170" i="14"/>
  <c r="BG170" i="14"/>
  <c r="AY170" i="14"/>
  <c r="AQ170" i="14"/>
  <c r="AI170" i="14"/>
  <c r="AA170" i="14"/>
  <c r="S170" i="14"/>
  <c r="EH170" i="14"/>
  <c r="DZ170" i="14"/>
  <c r="DR170" i="14"/>
  <c r="DJ170" i="14"/>
  <c r="DB170" i="14"/>
  <c r="CT170" i="14"/>
  <c r="CL170" i="14"/>
  <c r="CD170" i="14"/>
  <c r="BV170" i="14"/>
  <c r="BN170" i="14"/>
  <c r="BF170" i="14"/>
  <c r="AX170" i="14"/>
  <c r="AP170" i="14"/>
  <c r="AH170" i="14"/>
  <c r="Z170" i="14"/>
  <c r="R170" i="14"/>
  <c r="EG170" i="14"/>
  <c r="DY170" i="14"/>
  <c r="DQ170" i="14"/>
  <c r="DI170" i="14"/>
  <c r="DA170" i="14"/>
  <c r="CS170" i="14"/>
  <c r="CK170" i="14"/>
  <c r="CC170" i="14"/>
  <c r="BU170" i="14"/>
  <c r="BM170" i="14"/>
  <c r="BE170" i="14"/>
  <c r="AW170" i="14"/>
  <c r="AO170" i="14"/>
  <c r="AG170" i="14"/>
  <c r="Y170" i="14"/>
  <c r="Q170" i="14"/>
  <c r="EF170" i="14"/>
  <c r="DX170" i="14"/>
  <c r="DP170" i="14"/>
  <c r="DH170" i="14"/>
  <c r="CZ170" i="14"/>
  <c r="CR170" i="14"/>
  <c r="CJ170" i="14"/>
  <c r="CB170" i="14"/>
  <c r="BT170" i="14"/>
  <c r="BL170" i="14"/>
  <c r="BD170" i="14"/>
  <c r="AV170" i="14"/>
  <c r="AN170" i="14"/>
  <c r="AF170" i="14"/>
  <c r="X170" i="14"/>
  <c r="P170" i="14"/>
  <c r="EM170" i="14"/>
  <c r="EE170" i="14"/>
  <c r="DW170" i="14"/>
  <c r="DO170" i="14"/>
  <c r="DG170" i="14"/>
  <c r="CY170" i="14"/>
  <c r="CQ170" i="14"/>
  <c r="CI170" i="14"/>
  <c r="CA170" i="14"/>
  <c r="BS170" i="14"/>
  <c r="BK170" i="14"/>
  <c r="BC170" i="14"/>
  <c r="AU170" i="14"/>
  <c r="AM170" i="14"/>
  <c r="AE170" i="14"/>
  <c r="W170" i="14"/>
  <c r="EL170" i="14"/>
  <c r="ED170" i="14"/>
  <c r="DV170" i="14"/>
  <c r="DN170" i="14"/>
  <c r="DF170" i="14"/>
  <c r="CX170" i="14"/>
  <c r="CP170" i="14"/>
  <c r="CH170" i="14"/>
  <c r="BZ170" i="14"/>
  <c r="BR170" i="14"/>
  <c r="BJ170" i="14"/>
  <c r="BB170" i="14"/>
  <c r="AT170" i="14"/>
  <c r="AL170" i="14"/>
  <c r="AD170" i="14"/>
  <c r="V170" i="14"/>
  <c r="N170" i="14"/>
  <c r="EK170" i="14"/>
  <c r="EC170" i="14"/>
  <c r="DU170" i="14"/>
  <c r="DM170" i="14"/>
  <c r="DE170" i="14"/>
  <c r="CW170" i="14"/>
  <c r="CO170" i="14"/>
  <c r="CG170" i="14"/>
  <c r="BY170" i="14"/>
  <c r="BQ170" i="14"/>
  <c r="BI170" i="14"/>
  <c r="BA170" i="14"/>
  <c r="AS170" i="14"/>
  <c r="AK170" i="14"/>
  <c r="AC170" i="14"/>
  <c r="U170" i="14"/>
  <c r="EI351" i="14"/>
  <c r="EA351" i="14"/>
  <c r="DS351" i="14"/>
  <c r="DK351" i="14"/>
  <c r="DC351" i="14"/>
  <c r="CU351" i="14"/>
  <c r="CM351" i="14"/>
  <c r="CE351" i="14"/>
  <c r="BW351" i="14"/>
  <c r="BO351" i="14"/>
  <c r="BG351" i="14"/>
  <c r="AY351" i="14"/>
  <c r="AQ351" i="14"/>
  <c r="AI351" i="14"/>
  <c r="AA351" i="14"/>
  <c r="S351" i="14"/>
  <c r="EH351" i="14"/>
  <c r="DZ351" i="14"/>
  <c r="DR351" i="14"/>
  <c r="DJ351" i="14"/>
  <c r="DB351" i="14"/>
  <c r="CT351" i="14"/>
  <c r="CL351" i="14"/>
  <c r="CD351" i="14"/>
  <c r="BV351" i="14"/>
  <c r="BN351" i="14"/>
  <c r="BF351" i="14"/>
  <c r="AX351" i="14"/>
  <c r="AP351" i="14"/>
  <c r="AH351" i="14"/>
  <c r="Z351" i="14"/>
  <c r="R351" i="14"/>
  <c r="EG351" i="14"/>
  <c r="DY351" i="14"/>
  <c r="DQ351" i="14"/>
  <c r="DI351" i="14"/>
  <c r="DA351" i="14"/>
  <c r="CS351" i="14"/>
  <c r="CK351" i="14"/>
  <c r="CC351" i="14"/>
  <c r="BU351" i="14"/>
  <c r="BM351" i="14"/>
  <c r="BE351" i="14"/>
  <c r="AW351" i="14"/>
  <c r="AO351" i="14"/>
  <c r="AG351" i="14"/>
  <c r="Y351" i="14"/>
  <c r="Q351" i="14"/>
  <c r="EF351" i="14"/>
  <c r="DX351" i="14"/>
  <c r="DP351" i="14"/>
  <c r="DH351" i="14"/>
  <c r="CZ351" i="14"/>
  <c r="CR351" i="14"/>
  <c r="CJ351" i="14"/>
  <c r="CB351" i="14"/>
  <c r="BT351" i="14"/>
  <c r="BL351" i="14"/>
  <c r="BD351" i="14"/>
  <c r="AV351" i="14"/>
  <c r="AN351" i="14"/>
  <c r="AF351" i="14"/>
  <c r="X351" i="14"/>
  <c r="P351" i="14"/>
  <c r="EM351" i="14"/>
  <c r="EE351" i="14"/>
  <c r="DW351" i="14"/>
  <c r="DO351" i="14"/>
  <c r="DG351" i="14"/>
  <c r="CY351" i="14"/>
  <c r="CQ351" i="14"/>
  <c r="CI351" i="14"/>
  <c r="CA351" i="14"/>
  <c r="BS351" i="14"/>
  <c r="BK351" i="14"/>
  <c r="BC351" i="14"/>
  <c r="AU351" i="14"/>
  <c r="AM351" i="14"/>
  <c r="AE351" i="14"/>
  <c r="W351" i="14"/>
  <c r="EL351" i="14"/>
  <c r="ED351" i="14"/>
  <c r="DV351" i="14"/>
  <c r="DN351" i="14"/>
  <c r="DF351" i="14"/>
  <c r="CX351" i="14"/>
  <c r="CP351" i="14"/>
  <c r="CH351" i="14"/>
  <c r="BZ351" i="14"/>
  <c r="BR351" i="14"/>
  <c r="BJ351" i="14"/>
  <c r="BB351" i="14"/>
  <c r="AT351" i="14"/>
  <c r="AL351" i="14"/>
  <c r="AD351" i="14"/>
  <c r="V351" i="14"/>
  <c r="N351" i="14"/>
  <c r="EK351" i="14"/>
  <c r="EC351" i="14"/>
  <c r="DU351" i="14"/>
  <c r="DM351" i="14"/>
  <c r="DE351" i="14"/>
  <c r="CW351" i="14"/>
  <c r="CO351" i="14"/>
  <c r="CG351" i="14"/>
  <c r="BY351" i="14"/>
  <c r="BQ351" i="14"/>
  <c r="BI351" i="14"/>
  <c r="BA351" i="14"/>
  <c r="AS351" i="14"/>
  <c r="AK351" i="14"/>
  <c r="AC351" i="14"/>
  <c r="U351" i="14"/>
  <c r="EJ351" i="14"/>
  <c r="BX351" i="14"/>
  <c r="EB351" i="14"/>
  <c r="BP351" i="14"/>
  <c r="DT351" i="14"/>
  <c r="BH351" i="14"/>
  <c r="DL351" i="14"/>
  <c r="AZ351" i="14"/>
  <c r="DD351" i="14"/>
  <c r="AR351" i="14"/>
  <c r="CV351" i="14"/>
  <c r="AJ351" i="14"/>
  <c r="CF351" i="14"/>
  <c r="T351" i="14"/>
  <c r="CN351" i="14"/>
  <c r="AB351" i="14"/>
  <c r="EI293" i="14"/>
  <c r="EA293" i="14"/>
  <c r="DS293" i="14"/>
  <c r="DK293" i="14"/>
  <c r="DC293" i="14"/>
  <c r="CU293" i="14"/>
  <c r="CM293" i="14"/>
  <c r="CE293" i="14"/>
  <c r="BW293" i="14"/>
  <c r="BO293" i="14"/>
  <c r="BG293" i="14"/>
  <c r="AY293" i="14"/>
  <c r="AQ293" i="14"/>
  <c r="AI293" i="14"/>
  <c r="AA293" i="14"/>
  <c r="S293" i="14"/>
  <c r="EH293" i="14"/>
  <c r="DZ293" i="14"/>
  <c r="DR293" i="14"/>
  <c r="DJ293" i="14"/>
  <c r="DB293" i="14"/>
  <c r="CT293" i="14"/>
  <c r="CL293" i="14"/>
  <c r="CD293" i="14"/>
  <c r="BV293" i="14"/>
  <c r="BN293" i="14"/>
  <c r="BF293" i="14"/>
  <c r="AX293" i="14"/>
  <c r="AP293" i="14"/>
  <c r="AH293" i="14"/>
  <c r="Z293" i="14"/>
  <c r="R293" i="14"/>
  <c r="EG293" i="14"/>
  <c r="DY293" i="14"/>
  <c r="DQ293" i="14"/>
  <c r="DI293" i="14"/>
  <c r="DA293" i="14"/>
  <c r="CS293" i="14"/>
  <c r="CK293" i="14"/>
  <c r="CC293" i="14"/>
  <c r="BU293" i="14"/>
  <c r="BM293" i="14"/>
  <c r="BE293" i="14"/>
  <c r="AW293" i="14"/>
  <c r="AO293" i="14"/>
  <c r="AG293" i="14"/>
  <c r="Y293" i="14"/>
  <c r="Q293" i="14"/>
  <c r="EF293" i="14"/>
  <c r="DX293" i="14"/>
  <c r="DP293" i="14"/>
  <c r="DH293" i="14"/>
  <c r="CZ293" i="14"/>
  <c r="CR293" i="14"/>
  <c r="CJ293" i="14"/>
  <c r="CB293" i="14"/>
  <c r="BT293" i="14"/>
  <c r="BL293" i="14"/>
  <c r="BD293" i="14"/>
  <c r="AV293" i="14"/>
  <c r="AN293" i="14"/>
  <c r="AF293" i="14"/>
  <c r="X293" i="14"/>
  <c r="P293" i="14"/>
  <c r="EM293" i="14"/>
  <c r="EE293" i="14"/>
  <c r="DW293" i="14"/>
  <c r="DO293" i="14"/>
  <c r="DG293" i="14"/>
  <c r="CY293" i="14"/>
  <c r="CQ293" i="14"/>
  <c r="CI293" i="14"/>
  <c r="CA293" i="14"/>
  <c r="BS293" i="14"/>
  <c r="BK293" i="14"/>
  <c r="BC293" i="14"/>
  <c r="AU293" i="14"/>
  <c r="AM293" i="14"/>
  <c r="AE293" i="14"/>
  <c r="W293" i="14"/>
  <c r="EL293" i="14"/>
  <c r="ED293" i="14"/>
  <c r="DV293" i="14"/>
  <c r="DN293" i="14"/>
  <c r="DF293" i="14"/>
  <c r="CX293" i="14"/>
  <c r="CP293" i="14"/>
  <c r="CH293" i="14"/>
  <c r="BZ293" i="14"/>
  <c r="BR293" i="14"/>
  <c r="BJ293" i="14"/>
  <c r="BB293" i="14"/>
  <c r="AT293" i="14"/>
  <c r="AL293" i="14"/>
  <c r="AD293" i="14"/>
  <c r="V293" i="14"/>
  <c r="N293" i="14"/>
  <c r="EJ293" i="14"/>
  <c r="EB293" i="14"/>
  <c r="DT293" i="14"/>
  <c r="DL293" i="14"/>
  <c r="DD293" i="14"/>
  <c r="CV293" i="14"/>
  <c r="CN293" i="14"/>
  <c r="CF293" i="14"/>
  <c r="BX293" i="14"/>
  <c r="BP293" i="14"/>
  <c r="BH293" i="14"/>
  <c r="AZ293" i="14"/>
  <c r="AR293" i="14"/>
  <c r="AJ293" i="14"/>
  <c r="AB293" i="14"/>
  <c r="T293" i="14"/>
  <c r="EC293" i="14"/>
  <c r="BQ293" i="14"/>
  <c r="DU293" i="14"/>
  <c r="BI293" i="14"/>
  <c r="DM293" i="14"/>
  <c r="BA293" i="14"/>
  <c r="DE293" i="14"/>
  <c r="AS293" i="14"/>
  <c r="CW293" i="14"/>
  <c r="AK293" i="14"/>
  <c r="CO293" i="14"/>
  <c r="AC293" i="14"/>
  <c r="CG293" i="14"/>
  <c r="U293" i="14"/>
  <c r="EK293" i="14"/>
  <c r="BY293" i="14"/>
  <c r="EF201" i="14"/>
  <c r="DX201" i="14"/>
  <c r="DP201" i="14"/>
  <c r="DH201" i="14"/>
  <c r="CZ201" i="14"/>
  <c r="CR201" i="14"/>
  <c r="CJ201" i="14"/>
  <c r="CB201" i="14"/>
  <c r="BT201" i="14"/>
  <c r="BL201" i="14"/>
  <c r="BD201" i="14"/>
  <c r="AV201" i="14"/>
  <c r="AN201" i="14"/>
  <c r="AF201" i="14"/>
  <c r="X201" i="14"/>
  <c r="P201" i="14"/>
  <c r="EM201" i="14"/>
  <c r="EE201" i="14"/>
  <c r="DW201" i="14"/>
  <c r="DO201" i="14"/>
  <c r="DG201" i="14"/>
  <c r="CY201" i="14"/>
  <c r="CQ201" i="14"/>
  <c r="CI201" i="14"/>
  <c r="CA201" i="14"/>
  <c r="BS201" i="14"/>
  <c r="BK201" i="14"/>
  <c r="BC201" i="14"/>
  <c r="AU201" i="14"/>
  <c r="AM201" i="14"/>
  <c r="AE201" i="14"/>
  <c r="W201" i="14"/>
  <c r="EL201" i="14"/>
  <c r="ED201" i="14"/>
  <c r="DV201" i="14"/>
  <c r="DN201" i="14"/>
  <c r="DF201" i="14"/>
  <c r="CX201" i="14"/>
  <c r="CP201" i="14"/>
  <c r="CH201" i="14"/>
  <c r="BZ201" i="14"/>
  <c r="BR201" i="14"/>
  <c r="BJ201" i="14"/>
  <c r="BB201" i="14"/>
  <c r="AT201" i="14"/>
  <c r="AL201" i="14"/>
  <c r="AD201" i="14"/>
  <c r="V201" i="14"/>
  <c r="N201" i="14"/>
  <c r="EK201" i="14"/>
  <c r="EC201" i="14"/>
  <c r="DU201" i="14"/>
  <c r="DM201" i="14"/>
  <c r="DE201" i="14"/>
  <c r="CW201" i="14"/>
  <c r="CO201" i="14"/>
  <c r="CG201" i="14"/>
  <c r="BY201" i="14"/>
  <c r="BQ201" i="14"/>
  <c r="BI201" i="14"/>
  <c r="BA201" i="14"/>
  <c r="AS201" i="14"/>
  <c r="AK201" i="14"/>
  <c r="AC201" i="14"/>
  <c r="U201" i="14"/>
  <c r="EJ201" i="14"/>
  <c r="EB201" i="14"/>
  <c r="DT201" i="14"/>
  <c r="DL201" i="14"/>
  <c r="DD201" i="14"/>
  <c r="CV201" i="14"/>
  <c r="CN201" i="14"/>
  <c r="CF201" i="14"/>
  <c r="BX201" i="14"/>
  <c r="BP201" i="14"/>
  <c r="BH201" i="14"/>
  <c r="AZ201" i="14"/>
  <c r="AR201" i="14"/>
  <c r="AJ201" i="14"/>
  <c r="AB201" i="14"/>
  <c r="T201" i="14"/>
  <c r="EI201" i="14"/>
  <c r="EA201" i="14"/>
  <c r="DS201" i="14"/>
  <c r="DK201" i="14"/>
  <c r="DC201" i="14"/>
  <c r="CU201" i="14"/>
  <c r="CM201" i="14"/>
  <c r="CE201" i="14"/>
  <c r="BW201" i="14"/>
  <c r="BO201" i="14"/>
  <c r="BG201" i="14"/>
  <c r="AY201" i="14"/>
  <c r="AQ201" i="14"/>
  <c r="AI201" i="14"/>
  <c r="AA201" i="14"/>
  <c r="S201" i="14"/>
  <c r="EH201" i="14"/>
  <c r="DZ201" i="14"/>
  <c r="DR201" i="14"/>
  <c r="DJ201" i="14"/>
  <c r="DB201" i="14"/>
  <c r="CT201" i="14"/>
  <c r="CL201" i="14"/>
  <c r="CD201" i="14"/>
  <c r="BV201" i="14"/>
  <c r="BN201" i="14"/>
  <c r="BF201" i="14"/>
  <c r="AX201" i="14"/>
  <c r="AP201" i="14"/>
  <c r="AH201" i="14"/>
  <c r="Z201" i="14"/>
  <c r="R201" i="14"/>
  <c r="DQ201" i="14"/>
  <c r="BE201" i="14"/>
  <c r="DI201" i="14"/>
  <c r="AW201" i="14"/>
  <c r="DA201" i="14"/>
  <c r="AO201" i="14"/>
  <c r="CS201" i="14"/>
  <c r="AG201" i="14"/>
  <c r="CK201" i="14"/>
  <c r="Y201" i="14"/>
  <c r="CC201" i="14"/>
  <c r="Q201" i="14"/>
  <c r="EG201" i="14"/>
  <c r="BU201" i="14"/>
  <c r="DY201" i="14"/>
  <c r="BM201" i="14"/>
  <c r="EM282" i="14"/>
  <c r="EE282" i="14"/>
  <c r="DW282" i="14"/>
  <c r="DO282" i="14"/>
  <c r="DG282" i="14"/>
  <c r="CY282" i="14"/>
  <c r="CQ282" i="14"/>
  <c r="CI282" i="14"/>
  <c r="CA282" i="14"/>
  <c r="BS282" i="14"/>
  <c r="BK282" i="14"/>
  <c r="BC282" i="14"/>
  <c r="AU282" i="14"/>
  <c r="AM282" i="14"/>
  <c r="AE282" i="14"/>
  <c r="W282" i="14"/>
  <c r="EL282" i="14"/>
  <c r="ED282" i="14"/>
  <c r="DV282" i="14"/>
  <c r="DN282" i="14"/>
  <c r="DF282" i="14"/>
  <c r="CX282" i="14"/>
  <c r="CP282" i="14"/>
  <c r="CH282" i="14"/>
  <c r="BZ282" i="14"/>
  <c r="BR282" i="14"/>
  <c r="BJ282" i="14"/>
  <c r="BB282" i="14"/>
  <c r="AT282" i="14"/>
  <c r="AL282" i="14"/>
  <c r="AD282" i="14"/>
  <c r="V282" i="14"/>
  <c r="N282" i="14"/>
  <c r="EK282" i="14"/>
  <c r="EC282" i="14"/>
  <c r="DU282" i="14"/>
  <c r="DM282" i="14"/>
  <c r="DE282" i="14"/>
  <c r="CW282" i="14"/>
  <c r="CO282" i="14"/>
  <c r="CG282" i="14"/>
  <c r="BY282" i="14"/>
  <c r="BQ282" i="14"/>
  <c r="BI282" i="14"/>
  <c r="BA282" i="14"/>
  <c r="AS282" i="14"/>
  <c r="AK282" i="14"/>
  <c r="AC282" i="14"/>
  <c r="U282" i="14"/>
  <c r="EJ282" i="14"/>
  <c r="EB282" i="14"/>
  <c r="DT282" i="14"/>
  <c r="DL282" i="14"/>
  <c r="DD282" i="14"/>
  <c r="CV282" i="14"/>
  <c r="CN282" i="14"/>
  <c r="CF282" i="14"/>
  <c r="BX282" i="14"/>
  <c r="BP282" i="14"/>
  <c r="BH282" i="14"/>
  <c r="AZ282" i="14"/>
  <c r="AR282" i="14"/>
  <c r="AJ282" i="14"/>
  <c r="AB282" i="14"/>
  <c r="T282" i="14"/>
  <c r="EI282" i="14"/>
  <c r="EA282" i="14"/>
  <c r="DS282" i="14"/>
  <c r="DK282" i="14"/>
  <c r="DC282" i="14"/>
  <c r="CU282" i="14"/>
  <c r="CM282" i="14"/>
  <c r="CE282" i="14"/>
  <c r="BW282" i="14"/>
  <c r="BO282" i="14"/>
  <c r="BG282" i="14"/>
  <c r="AY282" i="14"/>
  <c r="AQ282" i="14"/>
  <c r="AI282" i="14"/>
  <c r="AA282" i="14"/>
  <c r="S282" i="14"/>
  <c r="EH282" i="14"/>
  <c r="DZ282" i="14"/>
  <c r="DR282" i="14"/>
  <c r="DJ282" i="14"/>
  <c r="DB282" i="14"/>
  <c r="CT282" i="14"/>
  <c r="CL282" i="14"/>
  <c r="CD282" i="14"/>
  <c r="BV282" i="14"/>
  <c r="BN282" i="14"/>
  <c r="BF282" i="14"/>
  <c r="AX282" i="14"/>
  <c r="AP282" i="14"/>
  <c r="AH282" i="14"/>
  <c r="Z282" i="14"/>
  <c r="R282" i="14"/>
  <c r="EF282" i="14"/>
  <c r="DX282" i="14"/>
  <c r="DP282" i="14"/>
  <c r="DH282" i="14"/>
  <c r="CZ282" i="14"/>
  <c r="CR282" i="14"/>
  <c r="CJ282" i="14"/>
  <c r="CB282" i="14"/>
  <c r="BT282" i="14"/>
  <c r="BL282" i="14"/>
  <c r="BD282" i="14"/>
  <c r="AV282" i="14"/>
  <c r="AN282" i="14"/>
  <c r="AF282" i="14"/>
  <c r="X282" i="14"/>
  <c r="P282" i="14"/>
  <c r="DI282" i="14"/>
  <c r="AW282" i="14"/>
  <c r="DA282" i="14"/>
  <c r="AO282" i="14"/>
  <c r="CS282" i="14"/>
  <c r="AG282" i="14"/>
  <c r="CK282" i="14"/>
  <c r="Y282" i="14"/>
  <c r="CC282" i="14"/>
  <c r="Q282" i="14"/>
  <c r="EG282" i="14"/>
  <c r="BU282" i="14"/>
  <c r="DY282" i="14"/>
  <c r="BM282" i="14"/>
  <c r="DQ282" i="14"/>
  <c r="BE282" i="14"/>
  <c r="EF229" i="14"/>
  <c r="DX229" i="14"/>
  <c r="DP229" i="14"/>
  <c r="DH229" i="14"/>
  <c r="CZ229" i="14"/>
  <c r="CR229" i="14"/>
  <c r="CJ229" i="14"/>
  <c r="CB229" i="14"/>
  <c r="BT229" i="14"/>
  <c r="BL229" i="14"/>
  <c r="BD229" i="14"/>
  <c r="AV229" i="14"/>
  <c r="AN229" i="14"/>
  <c r="AF229" i="14"/>
  <c r="X229" i="14"/>
  <c r="P229" i="14"/>
  <c r="EM229" i="14"/>
  <c r="EE229" i="14"/>
  <c r="DW229" i="14"/>
  <c r="DO229" i="14"/>
  <c r="DG229" i="14"/>
  <c r="CY229" i="14"/>
  <c r="CQ229" i="14"/>
  <c r="CI229" i="14"/>
  <c r="CA229" i="14"/>
  <c r="BS229" i="14"/>
  <c r="BK229" i="14"/>
  <c r="BC229" i="14"/>
  <c r="AU229" i="14"/>
  <c r="AM229" i="14"/>
  <c r="AE229" i="14"/>
  <c r="W229" i="14"/>
  <c r="EL229" i="14"/>
  <c r="ED229" i="14"/>
  <c r="DV229" i="14"/>
  <c r="DN229" i="14"/>
  <c r="DF229" i="14"/>
  <c r="CX229" i="14"/>
  <c r="CP229" i="14"/>
  <c r="CH229" i="14"/>
  <c r="BZ229" i="14"/>
  <c r="BR229" i="14"/>
  <c r="BJ229" i="14"/>
  <c r="BB229" i="14"/>
  <c r="AT229" i="14"/>
  <c r="AL229" i="14"/>
  <c r="AD229" i="14"/>
  <c r="V229" i="14"/>
  <c r="N229" i="14"/>
  <c r="EK229" i="14"/>
  <c r="EC229" i="14"/>
  <c r="DU229" i="14"/>
  <c r="DM229" i="14"/>
  <c r="DE229" i="14"/>
  <c r="CW229" i="14"/>
  <c r="CO229" i="14"/>
  <c r="CG229" i="14"/>
  <c r="BY229" i="14"/>
  <c r="BQ229" i="14"/>
  <c r="BI229" i="14"/>
  <c r="BA229" i="14"/>
  <c r="AS229" i="14"/>
  <c r="AK229" i="14"/>
  <c r="AC229" i="14"/>
  <c r="U229" i="14"/>
  <c r="EJ229" i="14"/>
  <c r="EB229" i="14"/>
  <c r="DT229" i="14"/>
  <c r="DL229" i="14"/>
  <c r="DD229" i="14"/>
  <c r="CV229" i="14"/>
  <c r="CN229" i="14"/>
  <c r="CF229" i="14"/>
  <c r="BX229" i="14"/>
  <c r="BP229" i="14"/>
  <c r="BH229" i="14"/>
  <c r="AZ229" i="14"/>
  <c r="AR229" i="14"/>
  <c r="AJ229" i="14"/>
  <c r="AB229" i="14"/>
  <c r="T229" i="14"/>
  <c r="EI229" i="14"/>
  <c r="EA229" i="14"/>
  <c r="DS229" i="14"/>
  <c r="DK229" i="14"/>
  <c r="DC229" i="14"/>
  <c r="CU229" i="14"/>
  <c r="CM229" i="14"/>
  <c r="CE229" i="14"/>
  <c r="BW229" i="14"/>
  <c r="BO229" i="14"/>
  <c r="BG229" i="14"/>
  <c r="AY229" i="14"/>
  <c r="AQ229" i="14"/>
  <c r="AI229" i="14"/>
  <c r="AA229" i="14"/>
  <c r="S229" i="14"/>
  <c r="EH229" i="14"/>
  <c r="DZ229" i="14"/>
  <c r="DR229" i="14"/>
  <c r="DJ229" i="14"/>
  <c r="DB229" i="14"/>
  <c r="CT229" i="14"/>
  <c r="CL229" i="14"/>
  <c r="CD229" i="14"/>
  <c r="BV229" i="14"/>
  <c r="BN229" i="14"/>
  <c r="BF229" i="14"/>
  <c r="AX229" i="14"/>
  <c r="AP229" i="14"/>
  <c r="AH229" i="14"/>
  <c r="Z229" i="14"/>
  <c r="R229" i="14"/>
  <c r="EG229" i="14"/>
  <c r="DY229" i="14"/>
  <c r="DQ229" i="14"/>
  <c r="DI229" i="14"/>
  <c r="DA229" i="14"/>
  <c r="CS229" i="14"/>
  <c r="CK229" i="14"/>
  <c r="CC229" i="14"/>
  <c r="BU229" i="14"/>
  <c r="BM229" i="14"/>
  <c r="BE229" i="14"/>
  <c r="AW229" i="14"/>
  <c r="AO229" i="14"/>
  <c r="AG229" i="14"/>
  <c r="Y229" i="14"/>
  <c r="Q229" i="14"/>
  <c r="EJ178" i="14"/>
  <c r="EB178" i="14"/>
  <c r="DT178" i="14"/>
  <c r="DL178" i="14"/>
  <c r="DD178" i="14"/>
  <c r="CV178" i="14"/>
  <c r="CN178" i="14"/>
  <c r="CF178" i="14"/>
  <c r="BX178" i="14"/>
  <c r="BP178" i="14"/>
  <c r="BH178" i="14"/>
  <c r="AZ178" i="14"/>
  <c r="AR178" i="14"/>
  <c r="AJ178" i="14"/>
  <c r="AB178" i="14"/>
  <c r="T178" i="14"/>
  <c r="EI178" i="14"/>
  <c r="EA178" i="14"/>
  <c r="DS178" i="14"/>
  <c r="DK178" i="14"/>
  <c r="DC178" i="14"/>
  <c r="CU178" i="14"/>
  <c r="CM178" i="14"/>
  <c r="CE178" i="14"/>
  <c r="BW178" i="14"/>
  <c r="BO178" i="14"/>
  <c r="BG178" i="14"/>
  <c r="AY178" i="14"/>
  <c r="AQ178" i="14"/>
  <c r="AI178" i="14"/>
  <c r="AA178" i="14"/>
  <c r="S178" i="14"/>
  <c r="EH178" i="14"/>
  <c r="DZ178" i="14"/>
  <c r="DR178" i="14"/>
  <c r="DJ178" i="14"/>
  <c r="DB178" i="14"/>
  <c r="CT178" i="14"/>
  <c r="CL178" i="14"/>
  <c r="CD178" i="14"/>
  <c r="BV178" i="14"/>
  <c r="BN178" i="14"/>
  <c r="BF178" i="14"/>
  <c r="AX178" i="14"/>
  <c r="AP178" i="14"/>
  <c r="AH178" i="14"/>
  <c r="Z178" i="14"/>
  <c r="R178" i="14"/>
  <c r="EG178" i="14"/>
  <c r="DY178" i="14"/>
  <c r="DQ178" i="14"/>
  <c r="DI178" i="14"/>
  <c r="DA178" i="14"/>
  <c r="CS178" i="14"/>
  <c r="CK178" i="14"/>
  <c r="CC178" i="14"/>
  <c r="BU178" i="14"/>
  <c r="BM178" i="14"/>
  <c r="BE178" i="14"/>
  <c r="AW178" i="14"/>
  <c r="AO178" i="14"/>
  <c r="AG178" i="14"/>
  <c r="Y178" i="14"/>
  <c r="Q178" i="14"/>
  <c r="EF178" i="14"/>
  <c r="DX178" i="14"/>
  <c r="DP178" i="14"/>
  <c r="DH178" i="14"/>
  <c r="CZ178" i="14"/>
  <c r="CR178" i="14"/>
  <c r="CJ178" i="14"/>
  <c r="CB178" i="14"/>
  <c r="BT178" i="14"/>
  <c r="BL178" i="14"/>
  <c r="BD178" i="14"/>
  <c r="AV178" i="14"/>
  <c r="AN178" i="14"/>
  <c r="AF178" i="14"/>
  <c r="X178" i="14"/>
  <c r="P178" i="14"/>
  <c r="EM178" i="14"/>
  <c r="EE178" i="14"/>
  <c r="DW178" i="14"/>
  <c r="DO178" i="14"/>
  <c r="DG178" i="14"/>
  <c r="CY178" i="14"/>
  <c r="CQ178" i="14"/>
  <c r="CI178" i="14"/>
  <c r="CA178" i="14"/>
  <c r="BS178" i="14"/>
  <c r="BK178" i="14"/>
  <c r="BC178" i="14"/>
  <c r="AU178" i="14"/>
  <c r="AM178" i="14"/>
  <c r="AE178" i="14"/>
  <c r="W178" i="14"/>
  <c r="EL178" i="14"/>
  <c r="ED178" i="14"/>
  <c r="DV178" i="14"/>
  <c r="DN178" i="14"/>
  <c r="DF178" i="14"/>
  <c r="CX178" i="14"/>
  <c r="CP178" i="14"/>
  <c r="CH178" i="14"/>
  <c r="BZ178" i="14"/>
  <c r="BR178" i="14"/>
  <c r="BJ178" i="14"/>
  <c r="BB178" i="14"/>
  <c r="AT178" i="14"/>
  <c r="AL178" i="14"/>
  <c r="AD178" i="14"/>
  <c r="V178" i="14"/>
  <c r="N178" i="14"/>
  <c r="EK178" i="14"/>
  <c r="EC178" i="14"/>
  <c r="DU178" i="14"/>
  <c r="DM178" i="14"/>
  <c r="DE178" i="14"/>
  <c r="CW178" i="14"/>
  <c r="CO178" i="14"/>
  <c r="CG178" i="14"/>
  <c r="BY178" i="14"/>
  <c r="BQ178" i="14"/>
  <c r="BI178" i="14"/>
  <c r="BA178" i="14"/>
  <c r="AS178" i="14"/>
  <c r="AK178" i="14"/>
  <c r="AC178" i="14"/>
  <c r="U178" i="14"/>
  <c r="EI355" i="14"/>
  <c r="EA355" i="14"/>
  <c r="DS355" i="14"/>
  <c r="DK355" i="14"/>
  <c r="DC355" i="14"/>
  <c r="CU355" i="14"/>
  <c r="CM355" i="14"/>
  <c r="CE355" i="14"/>
  <c r="BW355" i="14"/>
  <c r="BO355" i="14"/>
  <c r="BG355" i="14"/>
  <c r="AY355" i="14"/>
  <c r="AQ355" i="14"/>
  <c r="AI355" i="14"/>
  <c r="AA355" i="14"/>
  <c r="S355" i="14"/>
  <c r="EH355" i="14"/>
  <c r="DZ355" i="14"/>
  <c r="DR355" i="14"/>
  <c r="DJ355" i="14"/>
  <c r="DB355" i="14"/>
  <c r="CT355" i="14"/>
  <c r="CL355" i="14"/>
  <c r="CD355" i="14"/>
  <c r="BV355" i="14"/>
  <c r="BN355" i="14"/>
  <c r="BF355" i="14"/>
  <c r="AX355" i="14"/>
  <c r="AP355" i="14"/>
  <c r="AH355" i="14"/>
  <c r="Z355" i="14"/>
  <c r="R355" i="14"/>
  <c r="EG355" i="14"/>
  <c r="DY355" i="14"/>
  <c r="DQ355" i="14"/>
  <c r="DI355" i="14"/>
  <c r="DA355" i="14"/>
  <c r="CS355" i="14"/>
  <c r="CK355" i="14"/>
  <c r="CC355" i="14"/>
  <c r="BU355" i="14"/>
  <c r="BM355" i="14"/>
  <c r="BE355" i="14"/>
  <c r="AW355" i="14"/>
  <c r="AO355" i="14"/>
  <c r="AG355" i="14"/>
  <c r="Y355" i="14"/>
  <c r="Q355" i="14"/>
  <c r="EF355" i="14"/>
  <c r="DX355" i="14"/>
  <c r="DP355" i="14"/>
  <c r="DH355" i="14"/>
  <c r="CZ355" i="14"/>
  <c r="CR355" i="14"/>
  <c r="CJ355" i="14"/>
  <c r="CB355" i="14"/>
  <c r="BT355" i="14"/>
  <c r="BL355" i="14"/>
  <c r="BD355" i="14"/>
  <c r="AV355" i="14"/>
  <c r="AN355" i="14"/>
  <c r="AF355" i="14"/>
  <c r="X355" i="14"/>
  <c r="P355" i="14"/>
  <c r="EM355" i="14"/>
  <c r="EE355" i="14"/>
  <c r="DW355" i="14"/>
  <c r="DO355" i="14"/>
  <c r="DG355" i="14"/>
  <c r="CY355" i="14"/>
  <c r="CQ355" i="14"/>
  <c r="CI355" i="14"/>
  <c r="CA355" i="14"/>
  <c r="BS355" i="14"/>
  <c r="BK355" i="14"/>
  <c r="BC355" i="14"/>
  <c r="AU355" i="14"/>
  <c r="AM355" i="14"/>
  <c r="AE355" i="14"/>
  <c r="W355" i="14"/>
  <c r="EL355" i="14"/>
  <c r="ED355" i="14"/>
  <c r="DV355" i="14"/>
  <c r="DN355" i="14"/>
  <c r="DF355" i="14"/>
  <c r="CX355" i="14"/>
  <c r="CP355" i="14"/>
  <c r="CH355" i="14"/>
  <c r="BZ355" i="14"/>
  <c r="BR355" i="14"/>
  <c r="BJ355" i="14"/>
  <c r="BB355" i="14"/>
  <c r="AT355" i="14"/>
  <c r="AL355" i="14"/>
  <c r="AD355" i="14"/>
  <c r="V355" i="14"/>
  <c r="N355" i="14"/>
  <c r="EK355" i="14"/>
  <c r="EC355" i="14"/>
  <c r="DU355" i="14"/>
  <c r="DM355" i="14"/>
  <c r="DE355" i="14"/>
  <c r="CW355" i="14"/>
  <c r="CO355" i="14"/>
  <c r="CG355" i="14"/>
  <c r="BY355" i="14"/>
  <c r="BQ355" i="14"/>
  <c r="BI355" i="14"/>
  <c r="BA355" i="14"/>
  <c r="AS355" i="14"/>
  <c r="AK355" i="14"/>
  <c r="AC355" i="14"/>
  <c r="U355" i="14"/>
  <c r="DT355" i="14"/>
  <c r="BH355" i="14"/>
  <c r="DL355" i="14"/>
  <c r="AZ355" i="14"/>
  <c r="DD355" i="14"/>
  <c r="AR355" i="14"/>
  <c r="CV355" i="14"/>
  <c r="AJ355" i="14"/>
  <c r="CN355" i="14"/>
  <c r="AB355" i="14"/>
  <c r="CF355" i="14"/>
  <c r="T355" i="14"/>
  <c r="EB355" i="14"/>
  <c r="BP355" i="14"/>
  <c r="EJ355" i="14"/>
  <c r="BX355" i="14"/>
  <c r="EI297" i="14"/>
  <c r="EA297" i="14"/>
  <c r="DS297" i="14"/>
  <c r="DK297" i="14"/>
  <c r="DC297" i="14"/>
  <c r="CU297" i="14"/>
  <c r="CM297" i="14"/>
  <c r="CE297" i="14"/>
  <c r="BW297" i="14"/>
  <c r="BO297" i="14"/>
  <c r="BG297" i="14"/>
  <c r="AY297" i="14"/>
  <c r="AQ297" i="14"/>
  <c r="AI297" i="14"/>
  <c r="AA297" i="14"/>
  <c r="S297" i="14"/>
  <c r="EH297" i="14"/>
  <c r="DZ297" i="14"/>
  <c r="DR297" i="14"/>
  <c r="DJ297" i="14"/>
  <c r="DB297" i="14"/>
  <c r="CT297" i="14"/>
  <c r="CL297" i="14"/>
  <c r="CD297" i="14"/>
  <c r="BV297" i="14"/>
  <c r="BN297" i="14"/>
  <c r="BF297" i="14"/>
  <c r="AX297" i="14"/>
  <c r="AP297" i="14"/>
  <c r="AH297" i="14"/>
  <c r="Z297" i="14"/>
  <c r="R297" i="14"/>
  <c r="EG297" i="14"/>
  <c r="DY297" i="14"/>
  <c r="DQ297" i="14"/>
  <c r="DI297" i="14"/>
  <c r="DA297" i="14"/>
  <c r="CS297" i="14"/>
  <c r="CK297" i="14"/>
  <c r="CC297" i="14"/>
  <c r="BU297" i="14"/>
  <c r="BM297" i="14"/>
  <c r="BE297" i="14"/>
  <c r="AW297" i="14"/>
  <c r="AO297" i="14"/>
  <c r="AG297" i="14"/>
  <c r="Y297" i="14"/>
  <c r="Q297" i="14"/>
  <c r="EF297" i="14"/>
  <c r="DX297" i="14"/>
  <c r="DP297" i="14"/>
  <c r="DH297" i="14"/>
  <c r="CZ297" i="14"/>
  <c r="CR297" i="14"/>
  <c r="CJ297" i="14"/>
  <c r="CB297" i="14"/>
  <c r="BT297" i="14"/>
  <c r="BL297" i="14"/>
  <c r="BD297" i="14"/>
  <c r="AV297" i="14"/>
  <c r="AN297" i="14"/>
  <c r="AF297" i="14"/>
  <c r="X297" i="14"/>
  <c r="P297" i="14"/>
  <c r="EM297" i="14"/>
  <c r="EE297" i="14"/>
  <c r="DW297" i="14"/>
  <c r="DO297" i="14"/>
  <c r="DG297" i="14"/>
  <c r="CY297" i="14"/>
  <c r="CQ297" i="14"/>
  <c r="CI297" i="14"/>
  <c r="CA297" i="14"/>
  <c r="BS297" i="14"/>
  <c r="BK297" i="14"/>
  <c r="BC297" i="14"/>
  <c r="AU297" i="14"/>
  <c r="AM297" i="14"/>
  <c r="AE297" i="14"/>
  <c r="W297" i="14"/>
  <c r="EL297" i="14"/>
  <c r="ED297" i="14"/>
  <c r="DV297" i="14"/>
  <c r="DN297" i="14"/>
  <c r="DF297" i="14"/>
  <c r="CX297" i="14"/>
  <c r="CP297" i="14"/>
  <c r="CH297" i="14"/>
  <c r="BZ297" i="14"/>
  <c r="BR297" i="14"/>
  <c r="BJ297" i="14"/>
  <c r="BB297" i="14"/>
  <c r="AT297" i="14"/>
  <c r="AL297" i="14"/>
  <c r="AD297" i="14"/>
  <c r="V297" i="14"/>
  <c r="N297" i="14"/>
  <c r="EJ297" i="14"/>
  <c r="EB297" i="14"/>
  <c r="DT297" i="14"/>
  <c r="DL297" i="14"/>
  <c r="DD297" i="14"/>
  <c r="CV297" i="14"/>
  <c r="CN297" i="14"/>
  <c r="CF297" i="14"/>
  <c r="BX297" i="14"/>
  <c r="BP297" i="14"/>
  <c r="BH297" i="14"/>
  <c r="AZ297" i="14"/>
  <c r="AR297" i="14"/>
  <c r="AJ297" i="14"/>
  <c r="AB297" i="14"/>
  <c r="T297" i="14"/>
  <c r="DM297" i="14"/>
  <c r="BA297" i="14"/>
  <c r="DE297" i="14"/>
  <c r="AS297" i="14"/>
  <c r="CW297" i="14"/>
  <c r="AK297" i="14"/>
  <c r="CO297" i="14"/>
  <c r="AC297" i="14"/>
  <c r="CG297" i="14"/>
  <c r="U297" i="14"/>
  <c r="EK297" i="14"/>
  <c r="BY297" i="14"/>
  <c r="EC297" i="14"/>
  <c r="BQ297" i="14"/>
  <c r="DU297" i="14"/>
  <c r="BI297" i="14"/>
  <c r="EF205" i="14"/>
  <c r="DX205" i="14"/>
  <c r="DP205" i="14"/>
  <c r="DH205" i="14"/>
  <c r="CZ205" i="14"/>
  <c r="CR205" i="14"/>
  <c r="CJ205" i="14"/>
  <c r="CB205" i="14"/>
  <c r="BT205" i="14"/>
  <c r="BL205" i="14"/>
  <c r="BD205" i="14"/>
  <c r="AV205" i="14"/>
  <c r="AN205" i="14"/>
  <c r="AF205" i="14"/>
  <c r="X205" i="14"/>
  <c r="P205" i="14"/>
  <c r="EM205" i="14"/>
  <c r="EE205" i="14"/>
  <c r="DW205" i="14"/>
  <c r="DO205" i="14"/>
  <c r="DG205" i="14"/>
  <c r="CY205" i="14"/>
  <c r="CQ205" i="14"/>
  <c r="CI205" i="14"/>
  <c r="CA205" i="14"/>
  <c r="BS205" i="14"/>
  <c r="BK205" i="14"/>
  <c r="BC205" i="14"/>
  <c r="AU205" i="14"/>
  <c r="AM205" i="14"/>
  <c r="AE205" i="14"/>
  <c r="W205" i="14"/>
  <c r="EL205" i="14"/>
  <c r="ED205" i="14"/>
  <c r="DV205" i="14"/>
  <c r="DN205" i="14"/>
  <c r="DF205" i="14"/>
  <c r="CX205" i="14"/>
  <c r="CP205" i="14"/>
  <c r="CH205" i="14"/>
  <c r="BZ205" i="14"/>
  <c r="BR205" i="14"/>
  <c r="BJ205" i="14"/>
  <c r="BB205" i="14"/>
  <c r="AT205" i="14"/>
  <c r="AL205" i="14"/>
  <c r="AD205" i="14"/>
  <c r="V205" i="14"/>
  <c r="N205" i="14"/>
  <c r="EK205" i="14"/>
  <c r="EC205" i="14"/>
  <c r="DU205" i="14"/>
  <c r="DM205" i="14"/>
  <c r="DE205" i="14"/>
  <c r="CW205" i="14"/>
  <c r="CO205" i="14"/>
  <c r="CG205" i="14"/>
  <c r="BY205" i="14"/>
  <c r="BQ205" i="14"/>
  <c r="BI205" i="14"/>
  <c r="BA205" i="14"/>
  <c r="AS205" i="14"/>
  <c r="AK205" i="14"/>
  <c r="AC205" i="14"/>
  <c r="U205" i="14"/>
  <c r="EJ205" i="14"/>
  <c r="EB205" i="14"/>
  <c r="DT205" i="14"/>
  <c r="DL205" i="14"/>
  <c r="DD205" i="14"/>
  <c r="CV205" i="14"/>
  <c r="CN205" i="14"/>
  <c r="CF205" i="14"/>
  <c r="BX205" i="14"/>
  <c r="BP205" i="14"/>
  <c r="BH205" i="14"/>
  <c r="AZ205" i="14"/>
  <c r="AR205" i="14"/>
  <c r="AJ205" i="14"/>
  <c r="AB205" i="14"/>
  <c r="T205" i="14"/>
  <c r="EI205" i="14"/>
  <c r="EA205" i="14"/>
  <c r="DS205" i="14"/>
  <c r="DK205" i="14"/>
  <c r="DC205" i="14"/>
  <c r="CU205" i="14"/>
  <c r="CM205" i="14"/>
  <c r="CE205" i="14"/>
  <c r="BW205" i="14"/>
  <c r="BO205" i="14"/>
  <c r="BG205" i="14"/>
  <c r="AY205" i="14"/>
  <c r="AQ205" i="14"/>
  <c r="AI205" i="14"/>
  <c r="AA205" i="14"/>
  <c r="S205" i="14"/>
  <c r="EH205" i="14"/>
  <c r="DZ205" i="14"/>
  <c r="DR205" i="14"/>
  <c r="DJ205" i="14"/>
  <c r="DB205" i="14"/>
  <c r="CT205" i="14"/>
  <c r="CL205" i="14"/>
  <c r="CD205" i="14"/>
  <c r="BV205" i="14"/>
  <c r="BN205" i="14"/>
  <c r="BF205" i="14"/>
  <c r="AX205" i="14"/>
  <c r="AP205" i="14"/>
  <c r="AH205" i="14"/>
  <c r="Z205" i="14"/>
  <c r="R205" i="14"/>
  <c r="EG205" i="14"/>
  <c r="BU205" i="14"/>
  <c r="DY205" i="14"/>
  <c r="BM205" i="14"/>
  <c r="DQ205" i="14"/>
  <c r="BE205" i="14"/>
  <c r="DI205" i="14"/>
  <c r="AW205" i="14"/>
  <c r="DA205" i="14"/>
  <c r="AO205" i="14"/>
  <c r="CS205" i="14"/>
  <c r="AG205" i="14"/>
  <c r="CK205" i="14"/>
  <c r="Y205" i="14"/>
  <c r="CC205" i="14"/>
  <c r="Q205" i="14"/>
  <c r="EL101" i="14"/>
  <c r="ED101" i="14"/>
  <c r="DV101" i="14"/>
  <c r="DN101" i="14"/>
  <c r="DF101" i="14"/>
  <c r="CX101" i="14"/>
  <c r="CP101" i="14"/>
  <c r="CH101" i="14"/>
  <c r="BZ101" i="14"/>
  <c r="BR101" i="14"/>
  <c r="BJ101" i="14"/>
  <c r="BB101" i="14"/>
  <c r="AT101" i="14"/>
  <c r="AL101" i="14"/>
  <c r="AD101" i="14"/>
  <c r="V101" i="14"/>
  <c r="N101" i="14"/>
  <c r="EK101" i="14"/>
  <c r="EC101" i="14"/>
  <c r="DU101" i="14"/>
  <c r="DM101" i="14"/>
  <c r="DE101" i="14"/>
  <c r="CW101" i="14"/>
  <c r="CO101" i="14"/>
  <c r="CG101" i="14"/>
  <c r="BY101" i="14"/>
  <c r="BQ101" i="14"/>
  <c r="BI101" i="14"/>
  <c r="BA101" i="14"/>
  <c r="AS101" i="14"/>
  <c r="AK101" i="14"/>
  <c r="AC101" i="14"/>
  <c r="U101" i="14"/>
  <c r="EJ101" i="14"/>
  <c r="EB101" i="14"/>
  <c r="DT101" i="14"/>
  <c r="DL101" i="14"/>
  <c r="DD101" i="14"/>
  <c r="CV101" i="14"/>
  <c r="CN101" i="14"/>
  <c r="CF101" i="14"/>
  <c r="BX101" i="14"/>
  <c r="BP101" i="14"/>
  <c r="BH101" i="14"/>
  <c r="AZ101" i="14"/>
  <c r="AR101" i="14"/>
  <c r="AJ101" i="14"/>
  <c r="AB101" i="14"/>
  <c r="T101" i="14"/>
  <c r="EI101" i="14"/>
  <c r="EA101" i="14"/>
  <c r="DS101" i="14"/>
  <c r="DK101" i="14"/>
  <c r="DC101" i="14"/>
  <c r="CU101" i="14"/>
  <c r="CM101" i="14"/>
  <c r="CE101" i="14"/>
  <c r="BW101" i="14"/>
  <c r="BO101" i="14"/>
  <c r="BG101" i="14"/>
  <c r="AY101" i="14"/>
  <c r="AQ101" i="14"/>
  <c r="AI101" i="14"/>
  <c r="AA101" i="14"/>
  <c r="S101" i="14"/>
  <c r="EH101" i="14"/>
  <c r="DZ101" i="14"/>
  <c r="DR101" i="14"/>
  <c r="DJ101" i="14"/>
  <c r="DB101" i="14"/>
  <c r="CT101" i="14"/>
  <c r="CL101" i="14"/>
  <c r="CD101" i="14"/>
  <c r="BV101" i="14"/>
  <c r="BN101" i="14"/>
  <c r="BF101" i="14"/>
  <c r="AX101" i="14"/>
  <c r="AP101" i="14"/>
  <c r="AH101" i="14"/>
  <c r="Z101" i="14"/>
  <c r="R101" i="14"/>
  <c r="EG101" i="14"/>
  <c r="DY101" i="14"/>
  <c r="DQ101" i="14"/>
  <c r="DI101" i="14"/>
  <c r="DA101" i="14"/>
  <c r="CS101" i="14"/>
  <c r="CK101" i="14"/>
  <c r="CC101" i="14"/>
  <c r="BU101" i="14"/>
  <c r="BM101" i="14"/>
  <c r="BE101" i="14"/>
  <c r="AW101" i="14"/>
  <c r="AO101" i="14"/>
  <c r="AG101" i="14"/>
  <c r="Y101" i="14"/>
  <c r="Q101" i="14"/>
  <c r="EF101" i="14"/>
  <c r="DX101" i="14"/>
  <c r="DP101" i="14"/>
  <c r="DH101" i="14"/>
  <c r="CZ101" i="14"/>
  <c r="CR101" i="14"/>
  <c r="CJ101" i="14"/>
  <c r="CB101" i="14"/>
  <c r="BT101" i="14"/>
  <c r="BL101" i="14"/>
  <c r="BD101" i="14"/>
  <c r="AV101" i="14"/>
  <c r="AN101" i="14"/>
  <c r="AF101" i="14"/>
  <c r="X101" i="14"/>
  <c r="P101" i="14"/>
  <c r="EM101" i="14"/>
  <c r="EE101" i="14"/>
  <c r="DW101" i="14"/>
  <c r="DO101" i="14"/>
  <c r="DG101" i="14"/>
  <c r="CY101" i="14"/>
  <c r="CQ101" i="14"/>
  <c r="CI101" i="14"/>
  <c r="CA101" i="14"/>
  <c r="BS101" i="14"/>
  <c r="BK101" i="14"/>
  <c r="BC101" i="14"/>
  <c r="AU101" i="14"/>
  <c r="AM101" i="14"/>
  <c r="AE101" i="14"/>
  <c r="W101" i="14"/>
  <c r="EH337" i="14"/>
  <c r="DZ337" i="14"/>
  <c r="DR337" i="14"/>
  <c r="DJ337" i="14"/>
  <c r="DB337" i="14"/>
  <c r="CT337" i="14"/>
  <c r="EM337" i="14"/>
  <c r="EE337" i="14"/>
  <c r="DW337" i="14"/>
  <c r="DO337" i="14"/>
  <c r="DG337" i="14"/>
  <c r="CY337" i="14"/>
  <c r="CQ337" i="14"/>
  <c r="CI337" i="14"/>
  <c r="CA337" i="14"/>
  <c r="BS337" i="14"/>
  <c r="BK337" i="14"/>
  <c r="BC337" i="14"/>
  <c r="AU337" i="14"/>
  <c r="EL337" i="14"/>
  <c r="ED337" i="14"/>
  <c r="DV337" i="14"/>
  <c r="DN337" i="14"/>
  <c r="DF337" i="14"/>
  <c r="CX337" i="14"/>
  <c r="EF337" i="14"/>
  <c r="DS337" i="14"/>
  <c r="DE337" i="14"/>
  <c r="CS337" i="14"/>
  <c r="CJ337" i="14"/>
  <c r="BZ337" i="14"/>
  <c r="BQ337" i="14"/>
  <c r="BH337" i="14"/>
  <c r="AY337" i="14"/>
  <c r="AP337" i="14"/>
  <c r="AH337" i="14"/>
  <c r="Z337" i="14"/>
  <c r="R337" i="14"/>
  <c r="EC337" i="14"/>
  <c r="DQ337" i="14"/>
  <c r="DD337" i="14"/>
  <c r="CR337" i="14"/>
  <c r="CH337" i="14"/>
  <c r="BY337" i="14"/>
  <c r="BP337" i="14"/>
  <c r="BG337" i="14"/>
  <c r="AX337" i="14"/>
  <c r="AO337" i="14"/>
  <c r="AG337" i="14"/>
  <c r="Y337" i="14"/>
  <c r="Q337" i="14"/>
  <c r="EB337" i="14"/>
  <c r="DP337" i="14"/>
  <c r="DC337" i="14"/>
  <c r="CP337" i="14"/>
  <c r="CG337" i="14"/>
  <c r="BX337" i="14"/>
  <c r="BO337" i="14"/>
  <c r="BF337" i="14"/>
  <c r="AW337" i="14"/>
  <c r="AN337" i="14"/>
  <c r="AF337" i="14"/>
  <c r="X337" i="14"/>
  <c r="P337" i="14"/>
  <c r="EA337" i="14"/>
  <c r="DM337" i="14"/>
  <c r="DA337" i="14"/>
  <c r="CO337" i="14"/>
  <c r="CF337" i="14"/>
  <c r="BW337" i="14"/>
  <c r="BN337" i="14"/>
  <c r="BE337" i="14"/>
  <c r="AV337" i="14"/>
  <c r="AM337" i="14"/>
  <c r="AE337" i="14"/>
  <c r="W337" i="14"/>
  <c r="EK337" i="14"/>
  <c r="DY337" i="14"/>
  <c r="DL337" i="14"/>
  <c r="CZ337" i="14"/>
  <c r="CN337" i="14"/>
  <c r="CE337" i="14"/>
  <c r="BV337" i="14"/>
  <c r="BM337" i="14"/>
  <c r="BD337" i="14"/>
  <c r="AT337" i="14"/>
  <c r="AL337" i="14"/>
  <c r="AD337" i="14"/>
  <c r="V337" i="14"/>
  <c r="N337" i="14"/>
  <c r="EJ337" i="14"/>
  <c r="DX337" i="14"/>
  <c r="DK337" i="14"/>
  <c r="CW337" i="14"/>
  <c r="CM337" i="14"/>
  <c r="CD337" i="14"/>
  <c r="BU337" i="14"/>
  <c r="BL337" i="14"/>
  <c r="BB337" i="14"/>
  <c r="AS337" i="14"/>
  <c r="AK337" i="14"/>
  <c r="AC337" i="14"/>
  <c r="U337" i="14"/>
  <c r="EG337" i="14"/>
  <c r="DT337" i="14"/>
  <c r="DH337" i="14"/>
  <c r="CU337" i="14"/>
  <c r="CK337" i="14"/>
  <c r="CB337" i="14"/>
  <c r="BR337" i="14"/>
  <c r="BI337" i="14"/>
  <c r="AZ337" i="14"/>
  <c r="AQ337" i="14"/>
  <c r="AI337" i="14"/>
  <c r="AA337" i="14"/>
  <c r="S337" i="14"/>
  <c r="CC337" i="14"/>
  <c r="BT337" i="14"/>
  <c r="BJ337" i="14"/>
  <c r="EI337" i="14"/>
  <c r="BA337" i="14"/>
  <c r="DU337" i="14"/>
  <c r="AR337" i="14"/>
  <c r="DI337" i="14"/>
  <c r="AJ337" i="14"/>
  <c r="CV337" i="14"/>
  <c r="AB337" i="14"/>
  <c r="CL337" i="14"/>
  <c r="T337" i="14"/>
  <c r="EI277" i="14"/>
  <c r="EA277" i="14"/>
  <c r="DS277" i="14"/>
  <c r="DK277" i="14"/>
  <c r="DC277" i="14"/>
  <c r="CU277" i="14"/>
  <c r="CM277" i="14"/>
  <c r="CE277" i="14"/>
  <c r="BW277" i="14"/>
  <c r="BO277" i="14"/>
  <c r="BG277" i="14"/>
  <c r="AY277" i="14"/>
  <c r="AQ277" i="14"/>
  <c r="AI277" i="14"/>
  <c r="AA277" i="14"/>
  <c r="S277" i="14"/>
  <c r="EH277" i="14"/>
  <c r="DZ277" i="14"/>
  <c r="DR277" i="14"/>
  <c r="DJ277" i="14"/>
  <c r="DB277" i="14"/>
  <c r="CT277" i="14"/>
  <c r="CL277" i="14"/>
  <c r="CD277" i="14"/>
  <c r="BV277" i="14"/>
  <c r="BN277" i="14"/>
  <c r="BF277" i="14"/>
  <c r="AX277" i="14"/>
  <c r="AP277" i="14"/>
  <c r="AH277" i="14"/>
  <c r="Z277" i="14"/>
  <c r="R277" i="14"/>
  <c r="EG277" i="14"/>
  <c r="DY277" i="14"/>
  <c r="DQ277" i="14"/>
  <c r="DI277" i="14"/>
  <c r="DA277" i="14"/>
  <c r="CS277" i="14"/>
  <c r="CK277" i="14"/>
  <c r="CC277" i="14"/>
  <c r="BU277" i="14"/>
  <c r="BM277" i="14"/>
  <c r="BE277" i="14"/>
  <c r="AW277" i="14"/>
  <c r="AO277" i="14"/>
  <c r="AG277" i="14"/>
  <c r="Y277" i="14"/>
  <c r="Q277" i="14"/>
  <c r="EF277" i="14"/>
  <c r="DX277" i="14"/>
  <c r="DP277" i="14"/>
  <c r="DH277" i="14"/>
  <c r="CZ277" i="14"/>
  <c r="CR277" i="14"/>
  <c r="CJ277" i="14"/>
  <c r="CB277" i="14"/>
  <c r="BT277" i="14"/>
  <c r="BL277" i="14"/>
  <c r="BD277" i="14"/>
  <c r="AV277" i="14"/>
  <c r="AN277" i="14"/>
  <c r="AF277" i="14"/>
  <c r="X277" i="14"/>
  <c r="P277" i="14"/>
  <c r="EM277" i="14"/>
  <c r="EE277" i="14"/>
  <c r="DW277" i="14"/>
  <c r="DO277" i="14"/>
  <c r="DG277" i="14"/>
  <c r="CY277" i="14"/>
  <c r="CQ277" i="14"/>
  <c r="CI277" i="14"/>
  <c r="CA277" i="14"/>
  <c r="BS277" i="14"/>
  <c r="BK277" i="14"/>
  <c r="BC277" i="14"/>
  <c r="AU277" i="14"/>
  <c r="AM277" i="14"/>
  <c r="AE277" i="14"/>
  <c r="W277" i="14"/>
  <c r="EL277" i="14"/>
  <c r="ED277" i="14"/>
  <c r="DV277" i="14"/>
  <c r="DN277" i="14"/>
  <c r="DF277" i="14"/>
  <c r="CX277" i="14"/>
  <c r="CP277" i="14"/>
  <c r="CH277" i="14"/>
  <c r="BZ277" i="14"/>
  <c r="BR277" i="14"/>
  <c r="BJ277" i="14"/>
  <c r="BB277" i="14"/>
  <c r="AT277" i="14"/>
  <c r="AL277" i="14"/>
  <c r="AD277" i="14"/>
  <c r="V277" i="14"/>
  <c r="N277" i="14"/>
  <c r="EB277" i="14"/>
  <c r="CV277" i="14"/>
  <c r="BP277" i="14"/>
  <c r="AJ277" i="14"/>
  <c r="DU277" i="14"/>
  <c r="CO277" i="14"/>
  <c r="BI277" i="14"/>
  <c r="AC277" i="14"/>
  <c r="DT277" i="14"/>
  <c r="CN277" i="14"/>
  <c r="BH277" i="14"/>
  <c r="AB277" i="14"/>
  <c r="DM277" i="14"/>
  <c r="CG277" i="14"/>
  <c r="BA277" i="14"/>
  <c r="U277" i="14"/>
  <c r="DL277" i="14"/>
  <c r="CF277" i="14"/>
  <c r="AZ277" i="14"/>
  <c r="T277" i="14"/>
  <c r="EK277" i="14"/>
  <c r="DE277" i="14"/>
  <c r="BY277" i="14"/>
  <c r="AS277" i="14"/>
  <c r="EJ277" i="14"/>
  <c r="DD277" i="14"/>
  <c r="BX277" i="14"/>
  <c r="AR277" i="14"/>
  <c r="EC277" i="14"/>
  <c r="CW277" i="14"/>
  <c r="BQ277" i="14"/>
  <c r="AK277" i="14"/>
  <c r="EJ226" i="14"/>
  <c r="EB226" i="14"/>
  <c r="DT226" i="14"/>
  <c r="DL226" i="14"/>
  <c r="DD226" i="14"/>
  <c r="CV226" i="14"/>
  <c r="CN226" i="14"/>
  <c r="CF226" i="14"/>
  <c r="BX226" i="14"/>
  <c r="BP226" i="14"/>
  <c r="BH226" i="14"/>
  <c r="AZ226" i="14"/>
  <c r="AR226" i="14"/>
  <c r="AJ226" i="14"/>
  <c r="AB226" i="14"/>
  <c r="T226" i="14"/>
  <c r="EI226" i="14"/>
  <c r="EA226" i="14"/>
  <c r="DS226" i="14"/>
  <c r="DK226" i="14"/>
  <c r="DC226" i="14"/>
  <c r="CU226" i="14"/>
  <c r="CM226" i="14"/>
  <c r="CE226" i="14"/>
  <c r="BW226" i="14"/>
  <c r="BO226" i="14"/>
  <c r="BG226" i="14"/>
  <c r="AY226" i="14"/>
  <c r="AQ226" i="14"/>
  <c r="AI226" i="14"/>
  <c r="AA226" i="14"/>
  <c r="S226" i="14"/>
  <c r="EH226" i="14"/>
  <c r="DZ226" i="14"/>
  <c r="DR226" i="14"/>
  <c r="DJ226" i="14"/>
  <c r="DB226" i="14"/>
  <c r="CT226" i="14"/>
  <c r="CL226" i="14"/>
  <c r="CD226" i="14"/>
  <c r="BV226" i="14"/>
  <c r="BN226" i="14"/>
  <c r="BF226" i="14"/>
  <c r="AX226" i="14"/>
  <c r="AP226" i="14"/>
  <c r="AH226" i="14"/>
  <c r="Z226" i="14"/>
  <c r="R226" i="14"/>
  <c r="EG226" i="14"/>
  <c r="DY226" i="14"/>
  <c r="DQ226" i="14"/>
  <c r="DI226" i="14"/>
  <c r="DA226" i="14"/>
  <c r="CS226" i="14"/>
  <c r="CK226" i="14"/>
  <c r="CC226" i="14"/>
  <c r="BU226" i="14"/>
  <c r="BM226" i="14"/>
  <c r="BE226" i="14"/>
  <c r="AW226" i="14"/>
  <c r="AO226" i="14"/>
  <c r="AG226" i="14"/>
  <c r="Y226" i="14"/>
  <c r="Q226" i="14"/>
  <c r="EF226" i="14"/>
  <c r="DX226" i="14"/>
  <c r="DP226" i="14"/>
  <c r="DH226" i="14"/>
  <c r="CZ226" i="14"/>
  <c r="CR226" i="14"/>
  <c r="CJ226" i="14"/>
  <c r="CB226" i="14"/>
  <c r="BT226" i="14"/>
  <c r="BL226" i="14"/>
  <c r="BD226" i="14"/>
  <c r="AV226" i="14"/>
  <c r="AN226" i="14"/>
  <c r="AF226" i="14"/>
  <c r="X226" i="14"/>
  <c r="P226" i="14"/>
  <c r="EM226" i="14"/>
  <c r="EE226" i="14"/>
  <c r="DW226" i="14"/>
  <c r="DO226" i="14"/>
  <c r="DG226" i="14"/>
  <c r="CY226" i="14"/>
  <c r="CQ226" i="14"/>
  <c r="CI226" i="14"/>
  <c r="CA226" i="14"/>
  <c r="BS226" i="14"/>
  <c r="BK226" i="14"/>
  <c r="BC226" i="14"/>
  <c r="AU226" i="14"/>
  <c r="AM226" i="14"/>
  <c r="AE226" i="14"/>
  <c r="W226" i="14"/>
  <c r="EL226" i="14"/>
  <c r="ED226" i="14"/>
  <c r="DV226" i="14"/>
  <c r="DN226" i="14"/>
  <c r="DF226" i="14"/>
  <c r="CX226" i="14"/>
  <c r="CP226" i="14"/>
  <c r="CH226" i="14"/>
  <c r="BZ226" i="14"/>
  <c r="BR226" i="14"/>
  <c r="BJ226" i="14"/>
  <c r="BB226" i="14"/>
  <c r="AT226" i="14"/>
  <c r="AL226" i="14"/>
  <c r="AD226" i="14"/>
  <c r="V226" i="14"/>
  <c r="N226" i="14"/>
  <c r="EK226" i="14"/>
  <c r="EC226" i="14"/>
  <c r="DU226" i="14"/>
  <c r="DM226" i="14"/>
  <c r="DE226" i="14"/>
  <c r="CW226" i="14"/>
  <c r="CO226" i="14"/>
  <c r="CG226" i="14"/>
  <c r="BY226" i="14"/>
  <c r="BQ226" i="14"/>
  <c r="BI226" i="14"/>
  <c r="BA226" i="14"/>
  <c r="AS226" i="14"/>
  <c r="AK226" i="14"/>
  <c r="AC226" i="14"/>
  <c r="U226" i="14"/>
  <c r="EM348" i="14"/>
  <c r="EE348" i="14"/>
  <c r="DW348" i="14"/>
  <c r="DO348" i="14"/>
  <c r="DG348" i="14"/>
  <c r="CY348" i="14"/>
  <c r="CQ348" i="14"/>
  <c r="CI348" i="14"/>
  <c r="CA348" i="14"/>
  <c r="BS348" i="14"/>
  <c r="BK348" i="14"/>
  <c r="BC348" i="14"/>
  <c r="AU348" i="14"/>
  <c r="AM348" i="14"/>
  <c r="AE348" i="14"/>
  <c r="W348" i="14"/>
  <c r="EL348" i="14"/>
  <c r="ED348" i="14"/>
  <c r="DV348" i="14"/>
  <c r="DN348" i="14"/>
  <c r="DF348" i="14"/>
  <c r="CX348" i="14"/>
  <c r="CP348" i="14"/>
  <c r="CH348" i="14"/>
  <c r="BZ348" i="14"/>
  <c r="BR348" i="14"/>
  <c r="BJ348" i="14"/>
  <c r="BB348" i="14"/>
  <c r="AT348" i="14"/>
  <c r="AL348" i="14"/>
  <c r="AD348" i="14"/>
  <c r="V348" i="14"/>
  <c r="N348" i="14"/>
  <c r="EK348" i="14"/>
  <c r="EC348" i="14"/>
  <c r="DU348" i="14"/>
  <c r="DM348" i="14"/>
  <c r="DE348" i="14"/>
  <c r="CW348" i="14"/>
  <c r="CO348" i="14"/>
  <c r="CG348" i="14"/>
  <c r="BY348" i="14"/>
  <c r="BQ348" i="14"/>
  <c r="BI348" i="14"/>
  <c r="BA348" i="14"/>
  <c r="AS348" i="14"/>
  <c r="AK348" i="14"/>
  <c r="AC348" i="14"/>
  <c r="U348" i="14"/>
  <c r="EJ348" i="14"/>
  <c r="EB348" i="14"/>
  <c r="DT348" i="14"/>
  <c r="DL348" i="14"/>
  <c r="DD348" i="14"/>
  <c r="CV348" i="14"/>
  <c r="CN348" i="14"/>
  <c r="CF348" i="14"/>
  <c r="BX348" i="14"/>
  <c r="BP348" i="14"/>
  <c r="BH348" i="14"/>
  <c r="AZ348" i="14"/>
  <c r="AR348" i="14"/>
  <c r="AJ348" i="14"/>
  <c r="AB348" i="14"/>
  <c r="T348" i="14"/>
  <c r="EI348" i="14"/>
  <c r="EA348" i="14"/>
  <c r="DS348" i="14"/>
  <c r="DK348" i="14"/>
  <c r="DC348" i="14"/>
  <c r="CU348" i="14"/>
  <c r="CM348" i="14"/>
  <c r="CE348" i="14"/>
  <c r="BW348" i="14"/>
  <c r="BO348" i="14"/>
  <c r="BG348" i="14"/>
  <c r="AY348" i="14"/>
  <c r="AQ348" i="14"/>
  <c r="AI348" i="14"/>
  <c r="AA348" i="14"/>
  <c r="S348" i="14"/>
  <c r="EH348" i="14"/>
  <c r="DZ348" i="14"/>
  <c r="DR348" i="14"/>
  <c r="DJ348" i="14"/>
  <c r="DB348" i="14"/>
  <c r="CT348" i="14"/>
  <c r="CL348" i="14"/>
  <c r="CD348" i="14"/>
  <c r="BV348" i="14"/>
  <c r="BN348" i="14"/>
  <c r="BF348" i="14"/>
  <c r="AX348" i="14"/>
  <c r="AP348" i="14"/>
  <c r="AH348" i="14"/>
  <c r="Z348" i="14"/>
  <c r="R348" i="14"/>
  <c r="EG348" i="14"/>
  <c r="DY348" i="14"/>
  <c r="DQ348" i="14"/>
  <c r="DI348" i="14"/>
  <c r="DA348" i="14"/>
  <c r="CS348" i="14"/>
  <c r="CK348" i="14"/>
  <c r="CC348" i="14"/>
  <c r="BU348" i="14"/>
  <c r="BM348" i="14"/>
  <c r="BE348" i="14"/>
  <c r="AW348" i="14"/>
  <c r="AO348" i="14"/>
  <c r="AG348" i="14"/>
  <c r="Y348" i="14"/>
  <c r="Q348" i="14"/>
  <c r="CJ348" i="14"/>
  <c r="X348" i="14"/>
  <c r="CB348" i="14"/>
  <c r="P348" i="14"/>
  <c r="EF348" i="14"/>
  <c r="BT348" i="14"/>
  <c r="DX348" i="14"/>
  <c r="BL348" i="14"/>
  <c r="DP348" i="14"/>
  <c r="BD348" i="14"/>
  <c r="DH348" i="14"/>
  <c r="AV348" i="14"/>
  <c r="CR348" i="14"/>
  <c r="AF348" i="14"/>
  <c r="CZ348" i="14"/>
  <c r="AN348" i="14"/>
  <c r="EM346" i="14"/>
  <c r="EE346" i="14"/>
  <c r="DW346" i="14"/>
  <c r="DO346" i="14"/>
  <c r="DG346" i="14"/>
  <c r="CY346" i="14"/>
  <c r="CQ346" i="14"/>
  <c r="CI346" i="14"/>
  <c r="CA346" i="14"/>
  <c r="BS346" i="14"/>
  <c r="BK346" i="14"/>
  <c r="BC346" i="14"/>
  <c r="AU346" i="14"/>
  <c r="AM346" i="14"/>
  <c r="AE346" i="14"/>
  <c r="W346" i="14"/>
  <c r="EL346" i="14"/>
  <c r="ED346" i="14"/>
  <c r="DV346" i="14"/>
  <c r="DN346" i="14"/>
  <c r="DF346" i="14"/>
  <c r="CX346" i="14"/>
  <c r="CP346" i="14"/>
  <c r="CH346" i="14"/>
  <c r="BZ346" i="14"/>
  <c r="BR346" i="14"/>
  <c r="BJ346" i="14"/>
  <c r="BB346" i="14"/>
  <c r="AT346" i="14"/>
  <c r="AL346" i="14"/>
  <c r="AD346" i="14"/>
  <c r="V346" i="14"/>
  <c r="N346" i="14"/>
  <c r="EK346" i="14"/>
  <c r="EC346" i="14"/>
  <c r="DU346" i="14"/>
  <c r="DM346" i="14"/>
  <c r="DE346" i="14"/>
  <c r="CW346" i="14"/>
  <c r="CO346" i="14"/>
  <c r="CG346" i="14"/>
  <c r="BY346" i="14"/>
  <c r="BQ346" i="14"/>
  <c r="BI346" i="14"/>
  <c r="BA346" i="14"/>
  <c r="AS346" i="14"/>
  <c r="AK346" i="14"/>
  <c r="AC346" i="14"/>
  <c r="U346" i="14"/>
  <c r="EJ346" i="14"/>
  <c r="EB346" i="14"/>
  <c r="DT346" i="14"/>
  <c r="DL346" i="14"/>
  <c r="DD346" i="14"/>
  <c r="CV346" i="14"/>
  <c r="CN346" i="14"/>
  <c r="CF346" i="14"/>
  <c r="BX346" i="14"/>
  <c r="BP346" i="14"/>
  <c r="BH346" i="14"/>
  <c r="AZ346" i="14"/>
  <c r="AR346" i="14"/>
  <c r="AJ346" i="14"/>
  <c r="AB346" i="14"/>
  <c r="T346" i="14"/>
  <c r="EI346" i="14"/>
  <c r="EA346" i="14"/>
  <c r="DS346" i="14"/>
  <c r="DK346" i="14"/>
  <c r="DC346" i="14"/>
  <c r="CU346" i="14"/>
  <c r="CM346" i="14"/>
  <c r="CE346" i="14"/>
  <c r="BW346" i="14"/>
  <c r="BO346" i="14"/>
  <c r="BG346" i="14"/>
  <c r="AY346" i="14"/>
  <c r="AQ346" i="14"/>
  <c r="AI346" i="14"/>
  <c r="AA346" i="14"/>
  <c r="S346" i="14"/>
  <c r="EH346" i="14"/>
  <c r="DZ346" i="14"/>
  <c r="DR346" i="14"/>
  <c r="DJ346" i="14"/>
  <c r="DB346" i="14"/>
  <c r="CT346" i="14"/>
  <c r="CL346" i="14"/>
  <c r="CD346" i="14"/>
  <c r="BV346" i="14"/>
  <c r="BN346" i="14"/>
  <c r="BF346" i="14"/>
  <c r="AX346" i="14"/>
  <c r="AP346" i="14"/>
  <c r="AH346" i="14"/>
  <c r="Z346" i="14"/>
  <c r="R346" i="14"/>
  <c r="EG346" i="14"/>
  <c r="DY346" i="14"/>
  <c r="DQ346" i="14"/>
  <c r="DI346" i="14"/>
  <c r="DA346" i="14"/>
  <c r="CS346" i="14"/>
  <c r="CK346" i="14"/>
  <c r="CC346" i="14"/>
  <c r="BU346" i="14"/>
  <c r="BM346" i="14"/>
  <c r="BE346" i="14"/>
  <c r="AW346" i="14"/>
  <c r="AO346" i="14"/>
  <c r="AG346" i="14"/>
  <c r="Y346" i="14"/>
  <c r="Q346" i="14"/>
  <c r="CR346" i="14"/>
  <c r="AF346" i="14"/>
  <c r="CJ346" i="14"/>
  <c r="X346" i="14"/>
  <c r="CB346" i="14"/>
  <c r="P346" i="14"/>
  <c r="EF346" i="14"/>
  <c r="BT346" i="14"/>
  <c r="DX346" i="14"/>
  <c r="BL346" i="14"/>
  <c r="DP346" i="14"/>
  <c r="BD346" i="14"/>
  <c r="CZ346" i="14"/>
  <c r="AN346" i="14"/>
  <c r="DH346" i="14"/>
  <c r="AV346" i="14"/>
  <c r="EL306" i="14"/>
  <c r="ED306" i="14"/>
  <c r="DV306" i="14"/>
  <c r="DN306" i="14"/>
  <c r="DF306" i="14"/>
  <c r="CX306" i="14"/>
  <c r="CP306" i="14"/>
  <c r="CH306" i="14"/>
  <c r="BZ306" i="14"/>
  <c r="BR306" i="14"/>
  <c r="BJ306" i="14"/>
  <c r="BB306" i="14"/>
  <c r="AT306" i="14"/>
  <c r="AL306" i="14"/>
  <c r="AD306" i="14"/>
  <c r="V306" i="14"/>
  <c r="N306" i="14"/>
  <c r="EK306" i="14"/>
  <c r="EC306" i="14"/>
  <c r="DU306" i="14"/>
  <c r="DM306" i="14"/>
  <c r="DE306" i="14"/>
  <c r="CW306" i="14"/>
  <c r="CO306" i="14"/>
  <c r="CG306" i="14"/>
  <c r="BY306" i="14"/>
  <c r="BQ306" i="14"/>
  <c r="BI306" i="14"/>
  <c r="BA306" i="14"/>
  <c r="AS306" i="14"/>
  <c r="AK306" i="14"/>
  <c r="AC306" i="14"/>
  <c r="U306" i="14"/>
  <c r="EJ306" i="14"/>
  <c r="EB306" i="14"/>
  <c r="DT306" i="14"/>
  <c r="DL306" i="14"/>
  <c r="DD306" i="14"/>
  <c r="CV306" i="14"/>
  <c r="CN306" i="14"/>
  <c r="CF306" i="14"/>
  <c r="BX306" i="14"/>
  <c r="BP306" i="14"/>
  <c r="BH306" i="14"/>
  <c r="AZ306" i="14"/>
  <c r="AR306" i="14"/>
  <c r="AJ306" i="14"/>
  <c r="AB306" i="14"/>
  <c r="T306" i="14"/>
  <c r="EI306" i="14"/>
  <c r="EA306" i="14"/>
  <c r="DS306" i="14"/>
  <c r="DK306" i="14"/>
  <c r="DC306" i="14"/>
  <c r="CU306" i="14"/>
  <c r="CM306" i="14"/>
  <c r="CE306" i="14"/>
  <c r="BW306" i="14"/>
  <c r="BO306" i="14"/>
  <c r="BG306" i="14"/>
  <c r="AY306" i="14"/>
  <c r="AQ306" i="14"/>
  <c r="AI306" i="14"/>
  <c r="AA306" i="14"/>
  <c r="S306" i="14"/>
  <c r="EH306" i="14"/>
  <c r="DZ306" i="14"/>
  <c r="DR306" i="14"/>
  <c r="DJ306" i="14"/>
  <c r="DB306" i="14"/>
  <c r="CT306" i="14"/>
  <c r="CL306" i="14"/>
  <c r="CD306" i="14"/>
  <c r="BV306" i="14"/>
  <c r="BN306" i="14"/>
  <c r="BF306" i="14"/>
  <c r="AX306" i="14"/>
  <c r="AP306" i="14"/>
  <c r="AH306" i="14"/>
  <c r="Z306" i="14"/>
  <c r="R306" i="14"/>
  <c r="EG306" i="14"/>
  <c r="DY306" i="14"/>
  <c r="DQ306" i="14"/>
  <c r="DI306" i="14"/>
  <c r="DA306" i="14"/>
  <c r="CS306" i="14"/>
  <c r="CK306" i="14"/>
  <c r="CC306" i="14"/>
  <c r="BU306" i="14"/>
  <c r="BM306" i="14"/>
  <c r="BE306" i="14"/>
  <c r="AW306" i="14"/>
  <c r="AO306" i="14"/>
  <c r="AG306" i="14"/>
  <c r="Y306" i="14"/>
  <c r="Q306" i="14"/>
  <c r="DH306" i="14"/>
  <c r="CB306" i="14"/>
  <c r="AV306" i="14"/>
  <c r="P306" i="14"/>
  <c r="EM306" i="14"/>
  <c r="DG306" i="14"/>
  <c r="CA306" i="14"/>
  <c r="AU306" i="14"/>
  <c r="EF306" i="14"/>
  <c r="CZ306" i="14"/>
  <c r="BT306" i="14"/>
  <c r="AN306" i="14"/>
  <c r="EE306" i="14"/>
  <c r="CY306" i="14"/>
  <c r="BS306" i="14"/>
  <c r="AM306" i="14"/>
  <c r="DX306" i="14"/>
  <c r="CR306" i="14"/>
  <c r="BL306" i="14"/>
  <c r="AF306" i="14"/>
  <c r="DW306" i="14"/>
  <c r="CQ306" i="14"/>
  <c r="BK306" i="14"/>
  <c r="AE306" i="14"/>
  <c r="DO306" i="14"/>
  <c r="CI306" i="14"/>
  <c r="BC306" i="14"/>
  <c r="W306" i="14"/>
  <c r="CJ306" i="14"/>
  <c r="BD306" i="14"/>
  <c r="X306" i="14"/>
  <c r="DP306" i="14"/>
  <c r="EF213" i="14"/>
  <c r="DX213" i="14"/>
  <c r="DP213" i="14"/>
  <c r="DH213" i="14"/>
  <c r="CZ213" i="14"/>
  <c r="CR213" i="14"/>
  <c r="CJ213" i="14"/>
  <c r="CB213" i="14"/>
  <c r="BT213" i="14"/>
  <c r="BL213" i="14"/>
  <c r="BD213" i="14"/>
  <c r="AV213" i="14"/>
  <c r="AN213" i="14"/>
  <c r="AF213" i="14"/>
  <c r="X213" i="14"/>
  <c r="P213" i="14"/>
  <c r="EM213" i="14"/>
  <c r="EE213" i="14"/>
  <c r="DW213" i="14"/>
  <c r="DO213" i="14"/>
  <c r="DG213" i="14"/>
  <c r="CY213" i="14"/>
  <c r="CQ213" i="14"/>
  <c r="CI213" i="14"/>
  <c r="CA213" i="14"/>
  <c r="BS213" i="14"/>
  <c r="BK213" i="14"/>
  <c r="BC213" i="14"/>
  <c r="AU213" i="14"/>
  <c r="AM213" i="14"/>
  <c r="AE213" i="14"/>
  <c r="W213" i="14"/>
  <c r="EL213" i="14"/>
  <c r="ED213" i="14"/>
  <c r="DV213" i="14"/>
  <c r="DN213" i="14"/>
  <c r="DF213" i="14"/>
  <c r="CX213" i="14"/>
  <c r="CP213" i="14"/>
  <c r="CH213" i="14"/>
  <c r="BZ213" i="14"/>
  <c r="BR213" i="14"/>
  <c r="BJ213" i="14"/>
  <c r="BB213" i="14"/>
  <c r="AT213" i="14"/>
  <c r="AL213" i="14"/>
  <c r="AD213" i="14"/>
  <c r="V213" i="14"/>
  <c r="N213" i="14"/>
  <c r="EK213" i="14"/>
  <c r="EC213" i="14"/>
  <c r="DU213" i="14"/>
  <c r="DM213" i="14"/>
  <c r="DE213" i="14"/>
  <c r="CW213" i="14"/>
  <c r="CO213" i="14"/>
  <c r="CG213" i="14"/>
  <c r="BY213" i="14"/>
  <c r="BQ213" i="14"/>
  <c r="BI213" i="14"/>
  <c r="BA213" i="14"/>
  <c r="AS213" i="14"/>
  <c r="AK213" i="14"/>
  <c r="AC213" i="14"/>
  <c r="U213" i="14"/>
  <c r="EJ213" i="14"/>
  <c r="EB213" i="14"/>
  <c r="DT213" i="14"/>
  <c r="DL213" i="14"/>
  <c r="DD213" i="14"/>
  <c r="CV213" i="14"/>
  <c r="CN213" i="14"/>
  <c r="CF213" i="14"/>
  <c r="BX213" i="14"/>
  <c r="BP213" i="14"/>
  <c r="BH213" i="14"/>
  <c r="AZ213" i="14"/>
  <c r="AR213" i="14"/>
  <c r="AJ213" i="14"/>
  <c r="AB213" i="14"/>
  <c r="T213" i="14"/>
  <c r="EI213" i="14"/>
  <c r="EA213" i="14"/>
  <c r="DS213" i="14"/>
  <c r="DK213" i="14"/>
  <c r="DC213" i="14"/>
  <c r="CU213" i="14"/>
  <c r="CM213" i="14"/>
  <c r="CE213" i="14"/>
  <c r="BW213" i="14"/>
  <c r="BO213" i="14"/>
  <c r="BG213" i="14"/>
  <c r="AY213" i="14"/>
  <c r="AQ213" i="14"/>
  <c r="AI213" i="14"/>
  <c r="AA213" i="14"/>
  <c r="S213" i="14"/>
  <c r="EH213" i="14"/>
  <c r="DZ213" i="14"/>
  <c r="DR213" i="14"/>
  <c r="DJ213" i="14"/>
  <c r="DB213" i="14"/>
  <c r="CT213" i="14"/>
  <c r="CL213" i="14"/>
  <c r="CD213" i="14"/>
  <c r="BV213" i="14"/>
  <c r="BN213" i="14"/>
  <c r="BF213" i="14"/>
  <c r="AX213" i="14"/>
  <c r="AP213" i="14"/>
  <c r="AH213" i="14"/>
  <c r="Z213" i="14"/>
  <c r="R213" i="14"/>
  <c r="EG213" i="14"/>
  <c r="DY213" i="14"/>
  <c r="DQ213" i="14"/>
  <c r="DI213" i="14"/>
  <c r="DA213" i="14"/>
  <c r="CS213" i="14"/>
  <c r="CK213" i="14"/>
  <c r="CC213" i="14"/>
  <c r="BU213" i="14"/>
  <c r="BM213" i="14"/>
  <c r="BE213" i="14"/>
  <c r="AW213" i="14"/>
  <c r="AO213" i="14"/>
  <c r="AG213" i="14"/>
  <c r="Y213" i="14"/>
  <c r="Q213" i="14"/>
  <c r="EJ162" i="14"/>
  <c r="EB162" i="14"/>
  <c r="DT162" i="14"/>
  <c r="DL162" i="14"/>
  <c r="DD162" i="14"/>
  <c r="CV162" i="14"/>
  <c r="CN162" i="14"/>
  <c r="CF162" i="14"/>
  <c r="BX162" i="14"/>
  <c r="BP162" i="14"/>
  <c r="BH162" i="14"/>
  <c r="AZ162" i="14"/>
  <c r="AR162" i="14"/>
  <c r="AJ162" i="14"/>
  <c r="AB162" i="14"/>
  <c r="T162" i="14"/>
  <c r="EI162" i="14"/>
  <c r="EA162" i="14"/>
  <c r="DS162" i="14"/>
  <c r="DK162" i="14"/>
  <c r="DC162" i="14"/>
  <c r="CU162" i="14"/>
  <c r="CM162" i="14"/>
  <c r="CE162" i="14"/>
  <c r="BW162" i="14"/>
  <c r="BO162" i="14"/>
  <c r="BG162" i="14"/>
  <c r="AY162" i="14"/>
  <c r="AQ162" i="14"/>
  <c r="AI162" i="14"/>
  <c r="AA162" i="14"/>
  <c r="S162" i="14"/>
  <c r="EH162" i="14"/>
  <c r="DZ162" i="14"/>
  <c r="DR162" i="14"/>
  <c r="DJ162" i="14"/>
  <c r="DB162" i="14"/>
  <c r="CT162" i="14"/>
  <c r="CL162" i="14"/>
  <c r="CD162" i="14"/>
  <c r="BV162" i="14"/>
  <c r="BN162" i="14"/>
  <c r="BF162" i="14"/>
  <c r="AX162" i="14"/>
  <c r="AP162" i="14"/>
  <c r="AH162" i="14"/>
  <c r="Z162" i="14"/>
  <c r="R162" i="14"/>
  <c r="EG162" i="14"/>
  <c r="DY162" i="14"/>
  <c r="DQ162" i="14"/>
  <c r="DI162" i="14"/>
  <c r="DA162" i="14"/>
  <c r="CS162" i="14"/>
  <c r="CK162" i="14"/>
  <c r="CC162" i="14"/>
  <c r="BU162" i="14"/>
  <c r="BM162" i="14"/>
  <c r="BE162" i="14"/>
  <c r="AW162" i="14"/>
  <c r="AO162" i="14"/>
  <c r="AG162" i="14"/>
  <c r="Y162" i="14"/>
  <c r="Q162" i="14"/>
  <c r="EF162" i="14"/>
  <c r="DX162" i="14"/>
  <c r="DP162" i="14"/>
  <c r="DH162" i="14"/>
  <c r="CZ162" i="14"/>
  <c r="CR162" i="14"/>
  <c r="CJ162" i="14"/>
  <c r="CB162" i="14"/>
  <c r="BT162" i="14"/>
  <c r="BL162" i="14"/>
  <c r="BD162" i="14"/>
  <c r="AV162" i="14"/>
  <c r="AN162" i="14"/>
  <c r="AF162" i="14"/>
  <c r="X162" i="14"/>
  <c r="P162" i="14"/>
  <c r="EM162" i="14"/>
  <c r="EE162" i="14"/>
  <c r="DW162" i="14"/>
  <c r="DO162" i="14"/>
  <c r="DG162" i="14"/>
  <c r="CY162" i="14"/>
  <c r="CQ162" i="14"/>
  <c r="CI162" i="14"/>
  <c r="CA162" i="14"/>
  <c r="BS162" i="14"/>
  <c r="BK162" i="14"/>
  <c r="BC162" i="14"/>
  <c r="AU162" i="14"/>
  <c r="AM162" i="14"/>
  <c r="AE162" i="14"/>
  <c r="W162" i="14"/>
  <c r="EL162" i="14"/>
  <c r="ED162" i="14"/>
  <c r="DV162" i="14"/>
  <c r="DN162" i="14"/>
  <c r="DF162" i="14"/>
  <c r="CX162" i="14"/>
  <c r="CP162" i="14"/>
  <c r="CH162" i="14"/>
  <c r="BZ162" i="14"/>
  <c r="BR162" i="14"/>
  <c r="BJ162" i="14"/>
  <c r="BB162" i="14"/>
  <c r="AT162" i="14"/>
  <c r="AL162" i="14"/>
  <c r="AD162" i="14"/>
  <c r="V162" i="14"/>
  <c r="N162" i="14"/>
  <c r="EK162" i="14"/>
  <c r="EC162" i="14"/>
  <c r="DU162" i="14"/>
  <c r="DM162" i="14"/>
  <c r="DE162" i="14"/>
  <c r="CW162" i="14"/>
  <c r="CO162" i="14"/>
  <c r="CG162" i="14"/>
  <c r="BY162" i="14"/>
  <c r="BQ162" i="14"/>
  <c r="BI162" i="14"/>
  <c r="BA162" i="14"/>
  <c r="AS162" i="14"/>
  <c r="AK162" i="14"/>
  <c r="AC162" i="14"/>
  <c r="U162" i="14"/>
  <c r="EI339" i="14"/>
  <c r="EA339" i="14"/>
  <c r="DS339" i="14"/>
  <c r="DK339" i="14"/>
  <c r="DC339" i="14"/>
  <c r="CU339" i="14"/>
  <c r="CM339" i="14"/>
  <c r="CE339" i="14"/>
  <c r="BW339" i="14"/>
  <c r="BO339" i="14"/>
  <c r="BG339" i="14"/>
  <c r="AY339" i="14"/>
  <c r="AQ339" i="14"/>
  <c r="AI339" i="14"/>
  <c r="AA339" i="14"/>
  <c r="S339" i="14"/>
  <c r="EH339" i="14"/>
  <c r="DZ339" i="14"/>
  <c r="DR339" i="14"/>
  <c r="DJ339" i="14"/>
  <c r="DB339" i="14"/>
  <c r="CT339" i="14"/>
  <c r="CL339" i="14"/>
  <c r="CD339" i="14"/>
  <c r="BV339" i="14"/>
  <c r="BN339" i="14"/>
  <c r="BF339" i="14"/>
  <c r="AX339" i="14"/>
  <c r="AP339" i="14"/>
  <c r="AH339" i="14"/>
  <c r="Z339" i="14"/>
  <c r="R339" i="14"/>
  <c r="EG339" i="14"/>
  <c r="DY339" i="14"/>
  <c r="DQ339" i="14"/>
  <c r="DI339" i="14"/>
  <c r="DA339" i="14"/>
  <c r="CS339" i="14"/>
  <c r="CK339" i="14"/>
  <c r="CC339" i="14"/>
  <c r="BU339" i="14"/>
  <c r="BM339" i="14"/>
  <c r="BE339" i="14"/>
  <c r="AW339" i="14"/>
  <c r="AO339" i="14"/>
  <c r="AG339" i="14"/>
  <c r="Y339" i="14"/>
  <c r="Q339" i="14"/>
  <c r="EF339" i="14"/>
  <c r="DX339" i="14"/>
  <c r="DP339" i="14"/>
  <c r="DH339" i="14"/>
  <c r="CZ339" i="14"/>
  <c r="CR339" i="14"/>
  <c r="CJ339" i="14"/>
  <c r="CB339" i="14"/>
  <c r="BT339" i="14"/>
  <c r="BL339" i="14"/>
  <c r="BD339" i="14"/>
  <c r="AV339" i="14"/>
  <c r="AN339" i="14"/>
  <c r="AF339" i="14"/>
  <c r="X339" i="14"/>
  <c r="P339" i="14"/>
  <c r="EM339" i="14"/>
  <c r="EE339" i="14"/>
  <c r="DW339" i="14"/>
  <c r="DO339" i="14"/>
  <c r="DG339" i="14"/>
  <c r="CY339" i="14"/>
  <c r="CQ339" i="14"/>
  <c r="CI339" i="14"/>
  <c r="CA339" i="14"/>
  <c r="BS339" i="14"/>
  <c r="BK339" i="14"/>
  <c r="BC339" i="14"/>
  <c r="AU339" i="14"/>
  <c r="AM339" i="14"/>
  <c r="AE339" i="14"/>
  <c r="W339" i="14"/>
  <c r="EL339" i="14"/>
  <c r="ED339" i="14"/>
  <c r="DV339" i="14"/>
  <c r="DN339" i="14"/>
  <c r="DF339" i="14"/>
  <c r="CX339" i="14"/>
  <c r="CP339" i="14"/>
  <c r="CH339" i="14"/>
  <c r="BZ339" i="14"/>
  <c r="BR339" i="14"/>
  <c r="BJ339" i="14"/>
  <c r="BB339" i="14"/>
  <c r="AT339" i="14"/>
  <c r="AL339" i="14"/>
  <c r="AD339" i="14"/>
  <c r="V339" i="14"/>
  <c r="N339" i="14"/>
  <c r="EK339" i="14"/>
  <c r="EC339" i="14"/>
  <c r="DU339" i="14"/>
  <c r="DM339" i="14"/>
  <c r="DE339" i="14"/>
  <c r="CW339" i="14"/>
  <c r="CO339" i="14"/>
  <c r="CG339" i="14"/>
  <c r="BY339" i="14"/>
  <c r="BQ339" i="14"/>
  <c r="BI339" i="14"/>
  <c r="BA339" i="14"/>
  <c r="AS339" i="14"/>
  <c r="AK339" i="14"/>
  <c r="AC339" i="14"/>
  <c r="U339" i="14"/>
  <c r="DT339" i="14"/>
  <c r="BH339" i="14"/>
  <c r="DL339" i="14"/>
  <c r="AZ339" i="14"/>
  <c r="DD339" i="14"/>
  <c r="AR339" i="14"/>
  <c r="CV339" i="14"/>
  <c r="AJ339" i="14"/>
  <c r="CN339" i="14"/>
  <c r="AB339" i="14"/>
  <c r="CF339" i="14"/>
  <c r="T339" i="14"/>
  <c r="EB339" i="14"/>
  <c r="BP339" i="14"/>
  <c r="EJ339" i="14"/>
  <c r="BX339" i="14"/>
  <c r="EI281" i="14"/>
  <c r="EA281" i="14"/>
  <c r="DS281" i="14"/>
  <c r="DK281" i="14"/>
  <c r="DC281" i="14"/>
  <c r="CU281" i="14"/>
  <c r="CM281" i="14"/>
  <c r="CE281" i="14"/>
  <c r="BW281" i="14"/>
  <c r="BO281" i="14"/>
  <c r="BG281" i="14"/>
  <c r="AY281" i="14"/>
  <c r="AQ281" i="14"/>
  <c r="AI281" i="14"/>
  <c r="AA281" i="14"/>
  <c r="S281" i="14"/>
  <c r="EH281" i="14"/>
  <c r="DZ281" i="14"/>
  <c r="DR281" i="14"/>
  <c r="DJ281" i="14"/>
  <c r="DB281" i="14"/>
  <c r="CT281" i="14"/>
  <c r="CL281" i="14"/>
  <c r="CD281" i="14"/>
  <c r="BV281" i="14"/>
  <c r="BN281" i="14"/>
  <c r="BF281" i="14"/>
  <c r="AX281" i="14"/>
  <c r="AP281" i="14"/>
  <c r="AH281" i="14"/>
  <c r="Z281" i="14"/>
  <c r="R281" i="14"/>
  <c r="EG281" i="14"/>
  <c r="DY281" i="14"/>
  <c r="DQ281" i="14"/>
  <c r="DI281" i="14"/>
  <c r="DA281" i="14"/>
  <c r="CS281" i="14"/>
  <c r="CK281" i="14"/>
  <c r="CC281" i="14"/>
  <c r="BU281" i="14"/>
  <c r="BM281" i="14"/>
  <c r="BE281" i="14"/>
  <c r="AW281" i="14"/>
  <c r="AO281" i="14"/>
  <c r="AG281" i="14"/>
  <c r="Y281" i="14"/>
  <c r="Q281" i="14"/>
  <c r="EF281" i="14"/>
  <c r="DX281" i="14"/>
  <c r="DP281" i="14"/>
  <c r="DH281" i="14"/>
  <c r="CZ281" i="14"/>
  <c r="CR281" i="14"/>
  <c r="CJ281" i="14"/>
  <c r="CB281" i="14"/>
  <c r="BT281" i="14"/>
  <c r="BL281" i="14"/>
  <c r="BD281" i="14"/>
  <c r="AV281" i="14"/>
  <c r="AN281" i="14"/>
  <c r="AF281" i="14"/>
  <c r="X281" i="14"/>
  <c r="P281" i="14"/>
  <c r="EM281" i="14"/>
  <c r="EE281" i="14"/>
  <c r="DW281" i="14"/>
  <c r="DO281" i="14"/>
  <c r="DG281" i="14"/>
  <c r="CY281" i="14"/>
  <c r="CQ281" i="14"/>
  <c r="CI281" i="14"/>
  <c r="CA281" i="14"/>
  <c r="BS281" i="14"/>
  <c r="BK281" i="14"/>
  <c r="BC281" i="14"/>
  <c r="AU281" i="14"/>
  <c r="AM281" i="14"/>
  <c r="AE281" i="14"/>
  <c r="W281" i="14"/>
  <c r="EL281" i="14"/>
  <c r="ED281" i="14"/>
  <c r="DV281" i="14"/>
  <c r="DN281" i="14"/>
  <c r="DF281" i="14"/>
  <c r="CX281" i="14"/>
  <c r="CP281" i="14"/>
  <c r="CH281" i="14"/>
  <c r="BZ281" i="14"/>
  <c r="BR281" i="14"/>
  <c r="BJ281" i="14"/>
  <c r="BB281" i="14"/>
  <c r="AT281" i="14"/>
  <c r="AL281" i="14"/>
  <c r="AD281" i="14"/>
  <c r="V281" i="14"/>
  <c r="N281" i="14"/>
  <c r="EJ281" i="14"/>
  <c r="EB281" i="14"/>
  <c r="DT281" i="14"/>
  <c r="DL281" i="14"/>
  <c r="DD281" i="14"/>
  <c r="CV281" i="14"/>
  <c r="CN281" i="14"/>
  <c r="CF281" i="14"/>
  <c r="BX281" i="14"/>
  <c r="BP281" i="14"/>
  <c r="BH281" i="14"/>
  <c r="AZ281" i="14"/>
  <c r="AR281" i="14"/>
  <c r="AJ281" i="14"/>
  <c r="AB281" i="14"/>
  <c r="T281" i="14"/>
  <c r="DM281" i="14"/>
  <c r="BA281" i="14"/>
  <c r="DE281" i="14"/>
  <c r="AS281" i="14"/>
  <c r="CW281" i="14"/>
  <c r="AK281" i="14"/>
  <c r="CO281" i="14"/>
  <c r="AC281" i="14"/>
  <c r="CG281" i="14"/>
  <c r="U281" i="14"/>
  <c r="EK281" i="14"/>
  <c r="BY281" i="14"/>
  <c r="EC281" i="14"/>
  <c r="BQ281" i="14"/>
  <c r="DU281" i="14"/>
  <c r="BI281" i="14"/>
  <c r="EJ230" i="14"/>
  <c r="EB230" i="14"/>
  <c r="DT230" i="14"/>
  <c r="DL230" i="14"/>
  <c r="DD230" i="14"/>
  <c r="CV230" i="14"/>
  <c r="CN230" i="14"/>
  <c r="CF230" i="14"/>
  <c r="BX230" i="14"/>
  <c r="BP230" i="14"/>
  <c r="BH230" i="14"/>
  <c r="AZ230" i="14"/>
  <c r="AR230" i="14"/>
  <c r="AJ230" i="14"/>
  <c r="AB230" i="14"/>
  <c r="T230" i="14"/>
  <c r="EI230" i="14"/>
  <c r="EA230" i="14"/>
  <c r="DS230" i="14"/>
  <c r="DK230" i="14"/>
  <c r="DC230" i="14"/>
  <c r="CU230" i="14"/>
  <c r="CM230" i="14"/>
  <c r="CE230" i="14"/>
  <c r="BW230" i="14"/>
  <c r="BO230" i="14"/>
  <c r="BG230" i="14"/>
  <c r="AY230" i="14"/>
  <c r="AQ230" i="14"/>
  <c r="AI230" i="14"/>
  <c r="AA230" i="14"/>
  <c r="S230" i="14"/>
  <c r="EH230" i="14"/>
  <c r="DZ230" i="14"/>
  <c r="DR230" i="14"/>
  <c r="DJ230" i="14"/>
  <c r="DB230" i="14"/>
  <c r="CT230" i="14"/>
  <c r="CL230" i="14"/>
  <c r="CD230" i="14"/>
  <c r="BV230" i="14"/>
  <c r="BN230" i="14"/>
  <c r="BF230" i="14"/>
  <c r="AX230" i="14"/>
  <c r="AP230" i="14"/>
  <c r="AH230" i="14"/>
  <c r="Z230" i="14"/>
  <c r="R230" i="14"/>
  <c r="EG230" i="14"/>
  <c r="DY230" i="14"/>
  <c r="DQ230" i="14"/>
  <c r="DI230" i="14"/>
  <c r="DA230" i="14"/>
  <c r="CS230" i="14"/>
  <c r="CK230" i="14"/>
  <c r="CC230" i="14"/>
  <c r="BU230" i="14"/>
  <c r="BM230" i="14"/>
  <c r="BE230" i="14"/>
  <c r="AW230" i="14"/>
  <c r="AO230" i="14"/>
  <c r="AG230" i="14"/>
  <c r="Y230" i="14"/>
  <c r="Q230" i="14"/>
  <c r="EF230" i="14"/>
  <c r="DX230" i="14"/>
  <c r="DP230" i="14"/>
  <c r="DH230" i="14"/>
  <c r="CZ230" i="14"/>
  <c r="CR230" i="14"/>
  <c r="CJ230" i="14"/>
  <c r="CB230" i="14"/>
  <c r="BT230" i="14"/>
  <c r="BL230" i="14"/>
  <c r="BD230" i="14"/>
  <c r="AV230" i="14"/>
  <c r="AN230" i="14"/>
  <c r="AF230" i="14"/>
  <c r="X230" i="14"/>
  <c r="P230" i="14"/>
  <c r="EM230" i="14"/>
  <c r="EE230" i="14"/>
  <c r="DW230" i="14"/>
  <c r="DO230" i="14"/>
  <c r="DG230" i="14"/>
  <c r="CY230" i="14"/>
  <c r="CQ230" i="14"/>
  <c r="CI230" i="14"/>
  <c r="CA230" i="14"/>
  <c r="BS230" i="14"/>
  <c r="BK230" i="14"/>
  <c r="BC230" i="14"/>
  <c r="AU230" i="14"/>
  <c r="AM230" i="14"/>
  <c r="AE230" i="14"/>
  <c r="W230" i="14"/>
  <c r="EL230" i="14"/>
  <c r="ED230" i="14"/>
  <c r="DV230" i="14"/>
  <c r="DN230" i="14"/>
  <c r="DF230" i="14"/>
  <c r="CX230" i="14"/>
  <c r="CP230" i="14"/>
  <c r="CH230" i="14"/>
  <c r="BZ230" i="14"/>
  <c r="BR230" i="14"/>
  <c r="BJ230" i="14"/>
  <c r="BB230" i="14"/>
  <c r="AT230" i="14"/>
  <c r="AL230" i="14"/>
  <c r="AD230" i="14"/>
  <c r="V230" i="14"/>
  <c r="N230" i="14"/>
  <c r="EK230" i="14"/>
  <c r="EC230" i="14"/>
  <c r="DU230" i="14"/>
  <c r="DM230" i="14"/>
  <c r="DE230" i="14"/>
  <c r="CW230" i="14"/>
  <c r="CO230" i="14"/>
  <c r="CG230" i="14"/>
  <c r="BY230" i="14"/>
  <c r="BQ230" i="14"/>
  <c r="BI230" i="14"/>
  <c r="BA230" i="14"/>
  <c r="AS230" i="14"/>
  <c r="AK230" i="14"/>
  <c r="AC230" i="14"/>
  <c r="U230" i="14"/>
  <c r="EL117" i="14"/>
  <c r="ED117" i="14"/>
  <c r="DV117" i="14"/>
  <c r="DN117" i="14"/>
  <c r="DF117" i="14"/>
  <c r="CX117" i="14"/>
  <c r="CP117" i="14"/>
  <c r="CH117" i="14"/>
  <c r="BZ117" i="14"/>
  <c r="BR117" i="14"/>
  <c r="BJ117" i="14"/>
  <c r="BB117" i="14"/>
  <c r="AT117" i="14"/>
  <c r="AL117" i="14"/>
  <c r="AD117" i="14"/>
  <c r="V117" i="14"/>
  <c r="N117" i="14"/>
  <c r="EK117" i="14"/>
  <c r="EC117" i="14"/>
  <c r="DU117" i="14"/>
  <c r="DM117" i="14"/>
  <c r="DE117" i="14"/>
  <c r="CW117" i="14"/>
  <c r="CO117" i="14"/>
  <c r="CG117" i="14"/>
  <c r="BY117" i="14"/>
  <c r="BQ117" i="14"/>
  <c r="BI117" i="14"/>
  <c r="BA117" i="14"/>
  <c r="AS117" i="14"/>
  <c r="AK117" i="14"/>
  <c r="AC117" i="14"/>
  <c r="U117" i="14"/>
  <c r="EJ117" i="14"/>
  <c r="EB117" i="14"/>
  <c r="DT117" i="14"/>
  <c r="DL117" i="14"/>
  <c r="DD117" i="14"/>
  <c r="CV117" i="14"/>
  <c r="CN117" i="14"/>
  <c r="CF117" i="14"/>
  <c r="BX117" i="14"/>
  <c r="BP117" i="14"/>
  <c r="BH117" i="14"/>
  <c r="AZ117" i="14"/>
  <c r="AR117" i="14"/>
  <c r="AJ117" i="14"/>
  <c r="AB117" i="14"/>
  <c r="T117" i="14"/>
  <c r="EI117" i="14"/>
  <c r="EA117" i="14"/>
  <c r="DS117" i="14"/>
  <c r="DK117" i="14"/>
  <c r="DC117" i="14"/>
  <c r="CU117" i="14"/>
  <c r="CM117" i="14"/>
  <c r="CE117" i="14"/>
  <c r="BW117" i="14"/>
  <c r="BO117" i="14"/>
  <c r="BG117" i="14"/>
  <c r="AY117" i="14"/>
  <c r="AQ117" i="14"/>
  <c r="AI117" i="14"/>
  <c r="AA117" i="14"/>
  <c r="S117" i="14"/>
  <c r="EH117" i="14"/>
  <c r="DZ117" i="14"/>
  <c r="DR117" i="14"/>
  <c r="DJ117" i="14"/>
  <c r="DB117" i="14"/>
  <c r="CT117" i="14"/>
  <c r="CL117" i="14"/>
  <c r="CD117" i="14"/>
  <c r="BV117" i="14"/>
  <c r="BN117" i="14"/>
  <c r="BF117" i="14"/>
  <c r="AX117" i="14"/>
  <c r="AP117" i="14"/>
  <c r="AH117" i="14"/>
  <c r="Z117" i="14"/>
  <c r="R117" i="14"/>
  <c r="EG117" i="14"/>
  <c r="DY117" i="14"/>
  <c r="DQ117" i="14"/>
  <c r="DI117" i="14"/>
  <c r="DA117" i="14"/>
  <c r="CS117" i="14"/>
  <c r="CK117" i="14"/>
  <c r="CC117" i="14"/>
  <c r="BU117" i="14"/>
  <c r="BM117" i="14"/>
  <c r="BE117" i="14"/>
  <c r="AW117" i="14"/>
  <c r="AO117" i="14"/>
  <c r="AG117" i="14"/>
  <c r="Y117" i="14"/>
  <c r="Q117" i="14"/>
  <c r="EF117" i="14"/>
  <c r="DX117" i="14"/>
  <c r="DP117" i="14"/>
  <c r="DH117" i="14"/>
  <c r="CZ117" i="14"/>
  <c r="CR117" i="14"/>
  <c r="CJ117" i="14"/>
  <c r="CB117" i="14"/>
  <c r="BT117" i="14"/>
  <c r="BL117" i="14"/>
  <c r="BD117" i="14"/>
  <c r="AV117" i="14"/>
  <c r="AN117" i="14"/>
  <c r="AF117" i="14"/>
  <c r="X117" i="14"/>
  <c r="P117" i="14"/>
  <c r="EM117" i="14"/>
  <c r="EE117" i="14"/>
  <c r="DW117" i="14"/>
  <c r="DO117" i="14"/>
  <c r="DG117" i="14"/>
  <c r="CY117" i="14"/>
  <c r="CQ117" i="14"/>
  <c r="CI117" i="14"/>
  <c r="CA117" i="14"/>
  <c r="BS117" i="14"/>
  <c r="BK117" i="14"/>
  <c r="BC117" i="14"/>
  <c r="AU117" i="14"/>
  <c r="AM117" i="14"/>
  <c r="AE117" i="14"/>
  <c r="W117" i="14"/>
  <c r="I43" i="14"/>
  <c r="I71" i="14"/>
  <c r="I76" i="14"/>
  <c r="I59" i="14"/>
  <c r="I95" i="14"/>
  <c r="I64" i="14"/>
  <c r="I89" i="14"/>
  <c r="I74" i="14"/>
  <c r="I53" i="14"/>
  <c r="I78" i="14"/>
  <c r="I41" i="14"/>
  <c r="I37" i="14"/>
  <c r="I72" i="14"/>
  <c r="I69" i="14"/>
  <c r="I70" i="14"/>
  <c r="I35" i="14"/>
  <c r="I36" i="14"/>
  <c r="N627" i="14"/>
  <c r="A628" i="14"/>
  <c r="F22" i="14"/>
  <c r="BL626" i="14"/>
  <c r="BD626" i="14"/>
  <c r="AV626" i="14"/>
  <c r="AN626" i="14"/>
  <c r="AF626" i="14"/>
  <c r="X626" i="14"/>
  <c r="P626" i="14"/>
  <c r="BK626" i="14"/>
  <c r="BC626" i="14"/>
  <c r="AU626" i="14"/>
  <c r="AM626" i="14"/>
  <c r="AE626" i="14"/>
  <c r="W626" i="14"/>
  <c r="O626" i="14"/>
  <c r="BJ626" i="14"/>
  <c r="BB626" i="14"/>
  <c r="AT626" i="14"/>
  <c r="AL626" i="14"/>
  <c r="AD626" i="14"/>
  <c r="V626" i="14"/>
  <c r="BI626" i="14"/>
  <c r="BA626" i="14"/>
  <c r="AS626" i="14"/>
  <c r="AK626" i="14"/>
  <c r="AC626" i="14"/>
  <c r="U626" i="14"/>
  <c r="M626" i="14"/>
  <c r="BH626" i="14"/>
  <c r="AZ626" i="14"/>
  <c r="AR626" i="14"/>
  <c r="AJ626" i="14"/>
  <c r="AB626" i="14"/>
  <c r="T626" i="14"/>
  <c r="BG626" i="14"/>
  <c r="AY626" i="14"/>
  <c r="AQ626" i="14"/>
  <c r="AI626" i="14"/>
  <c r="AA626" i="14"/>
  <c r="S626" i="14"/>
  <c r="BF626" i="14"/>
  <c r="AX626" i="14"/>
  <c r="AP626" i="14"/>
  <c r="AH626" i="14"/>
  <c r="Z626" i="14"/>
  <c r="R626" i="14"/>
  <c r="BE626" i="14"/>
  <c r="AW626" i="14"/>
  <c r="AO626" i="14"/>
  <c r="AG626" i="14"/>
  <c r="Y626" i="14"/>
  <c r="Q626" i="14"/>
  <c r="I62" i="14"/>
  <c r="I81" i="14"/>
  <c r="I56" i="14"/>
  <c r="I75" i="14"/>
  <c r="I82" i="14"/>
  <c r="I77" i="14"/>
  <c r="I26" i="14"/>
  <c r="I44" i="14"/>
  <c r="I73" i="14"/>
  <c r="I54" i="14"/>
  <c r="I51" i="14"/>
  <c r="E102" i="14"/>
  <c r="D628" i="14"/>
  <c r="C629" i="14"/>
  <c r="D103" i="14"/>
  <c r="C104" i="14"/>
  <c r="E627" i="14"/>
  <c r="H24" i="11"/>
  <c r="I24" i="11" s="1"/>
  <c r="H25" i="11"/>
  <c r="I25" i="11" s="1"/>
  <c r="D27" i="11"/>
  <c r="G27" i="11" s="1"/>
  <c r="E26" i="11"/>
  <c r="F26" i="11" s="1"/>
  <c r="J26" i="11" s="1"/>
  <c r="K26" i="11" s="1"/>
  <c r="N92" i="14" l="1"/>
  <c r="H26" i="11"/>
  <c r="I26" i="11" s="1"/>
  <c r="N91" i="14"/>
  <c r="N58" i="14"/>
  <c r="F39" i="14"/>
  <c r="N50" i="14"/>
  <c r="F51" i="14"/>
  <c r="N41" i="14"/>
  <c r="N90" i="14"/>
  <c r="J88" i="14"/>
  <c r="L88" i="14" s="1"/>
  <c r="F626" i="14"/>
  <c r="N65" i="14"/>
  <c r="P65" i="14" s="1"/>
  <c r="N43" i="14"/>
  <c r="F94" i="14"/>
  <c r="F60" i="14"/>
  <c r="J41" i="14"/>
  <c r="N55" i="14"/>
  <c r="P55" i="14" s="1"/>
  <c r="J75" i="14"/>
  <c r="L75" i="14" s="1"/>
  <c r="F83" i="14"/>
  <c r="G31" i="14"/>
  <c r="N36" i="14"/>
  <c r="O36" i="14" s="1"/>
  <c r="J46" i="14"/>
  <c r="F89" i="14"/>
  <c r="H89" i="14" s="1"/>
  <c r="N68" i="14"/>
  <c r="P68" i="14" s="1"/>
  <c r="J73" i="14"/>
  <c r="L73" i="14" s="1"/>
  <c r="F85" i="14"/>
  <c r="U85" i="14" s="1"/>
  <c r="N40" i="14"/>
  <c r="F101" i="14"/>
  <c r="F91" i="14"/>
  <c r="N72" i="14"/>
  <c r="N69" i="14"/>
  <c r="P69" i="14" s="1"/>
  <c r="F47" i="14"/>
  <c r="H47" i="14" s="1"/>
  <c r="F65" i="14"/>
  <c r="N46" i="14"/>
  <c r="O46" i="14" s="1"/>
  <c r="N70" i="14"/>
  <c r="P70" i="14" s="1"/>
  <c r="N48" i="14"/>
  <c r="O48" i="14" s="1"/>
  <c r="J87" i="14"/>
  <c r="N93" i="14"/>
  <c r="N63" i="14"/>
  <c r="J39" i="14"/>
  <c r="F71" i="14"/>
  <c r="N76" i="14"/>
  <c r="N35" i="14"/>
  <c r="O35" i="14" s="1"/>
  <c r="N37" i="14"/>
  <c r="O37" i="14" s="1"/>
  <c r="J92" i="14"/>
  <c r="L92" i="14" s="1"/>
  <c r="F52" i="14"/>
  <c r="J86" i="14"/>
  <c r="F57" i="14"/>
  <c r="H57" i="14" s="1"/>
  <c r="H626" i="14"/>
  <c r="J70" i="14"/>
  <c r="K70" i="14" s="1"/>
  <c r="J50" i="14"/>
  <c r="J78" i="14"/>
  <c r="J85" i="14"/>
  <c r="F86" i="14"/>
  <c r="J84" i="14"/>
  <c r="K84" i="14" s="1"/>
  <c r="F38" i="14"/>
  <c r="G38" i="14" s="1"/>
  <c r="N81" i="14"/>
  <c r="P81" i="14" s="1"/>
  <c r="N77" i="14"/>
  <c r="O77" i="14" s="1"/>
  <c r="N52" i="14"/>
  <c r="N47" i="14"/>
  <c r="O47" i="14" s="1"/>
  <c r="N54" i="14"/>
  <c r="J54" i="14"/>
  <c r="J82" i="14"/>
  <c r="F37" i="14"/>
  <c r="J61" i="14"/>
  <c r="K61" i="14" s="1"/>
  <c r="F46" i="14"/>
  <c r="U46" i="14" s="1"/>
  <c r="J79" i="14"/>
  <c r="F49" i="14"/>
  <c r="J80" i="14"/>
  <c r="K80" i="14" s="1"/>
  <c r="F78" i="14"/>
  <c r="N71" i="14"/>
  <c r="P71" i="14" s="1"/>
  <c r="N62" i="14"/>
  <c r="N57" i="14"/>
  <c r="N64" i="14"/>
  <c r="P64" i="14" s="1"/>
  <c r="N59" i="14"/>
  <c r="F56" i="14"/>
  <c r="J56" i="14"/>
  <c r="J63" i="14"/>
  <c r="F53" i="14"/>
  <c r="F55" i="14"/>
  <c r="H55" i="14" s="1"/>
  <c r="J81" i="14"/>
  <c r="K81" i="14" s="1"/>
  <c r="F36" i="14"/>
  <c r="U36" i="14" s="1"/>
  <c r="F102" i="14"/>
  <c r="N87" i="14"/>
  <c r="P87" i="14" s="1"/>
  <c r="N78" i="14"/>
  <c r="N42" i="14"/>
  <c r="N80" i="14"/>
  <c r="N75" i="14"/>
  <c r="J44" i="14"/>
  <c r="L44" i="14" s="1"/>
  <c r="F41" i="14"/>
  <c r="G41" i="14" s="1"/>
  <c r="F44" i="14"/>
  <c r="F70" i="14"/>
  <c r="H70" i="14" s="1"/>
  <c r="F35" i="14"/>
  <c r="F62" i="14"/>
  <c r="J67" i="14"/>
  <c r="L67" i="14" s="1"/>
  <c r="F627" i="14"/>
  <c r="J37" i="14"/>
  <c r="K37" i="14" s="1"/>
  <c r="N49" i="14"/>
  <c r="P49" i="14" s="1"/>
  <c r="N56" i="14"/>
  <c r="N83" i="14"/>
  <c r="N74" i="14"/>
  <c r="N53" i="14"/>
  <c r="J62" i="14"/>
  <c r="L62" i="14" s="1"/>
  <c r="F50" i="14"/>
  <c r="G50" i="14" s="1"/>
  <c r="J38" i="14"/>
  <c r="J65" i="14"/>
  <c r="K65" i="14" s="1"/>
  <c r="N66" i="14"/>
  <c r="O66" i="14" s="1"/>
  <c r="J57" i="14"/>
  <c r="K57" i="14" s="1"/>
  <c r="G102" i="14"/>
  <c r="F72" i="14"/>
  <c r="AA72" i="14" s="1"/>
  <c r="F59" i="14"/>
  <c r="F61" i="14"/>
  <c r="J68" i="14"/>
  <c r="L68" i="14" s="1"/>
  <c r="N84" i="14"/>
  <c r="P84" i="14" s="1"/>
  <c r="F69" i="14"/>
  <c r="AA69" i="14" s="1"/>
  <c r="F80" i="14"/>
  <c r="U80" i="14" s="1"/>
  <c r="J71" i="14"/>
  <c r="L71" i="14" s="1"/>
  <c r="N88" i="14"/>
  <c r="J52" i="14"/>
  <c r="L52" i="14" s="1"/>
  <c r="F68" i="14"/>
  <c r="H68" i="14" s="1"/>
  <c r="J89" i="14"/>
  <c r="J66" i="14"/>
  <c r="K66" i="14" s="1"/>
  <c r="J64" i="14"/>
  <c r="K64" i="14" s="1"/>
  <c r="J40" i="14"/>
  <c r="P92" i="14"/>
  <c r="O92" i="14"/>
  <c r="J69" i="14"/>
  <c r="L69" i="14" s="1"/>
  <c r="J93" i="14"/>
  <c r="K93" i="14" s="1"/>
  <c r="J74" i="14"/>
  <c r="J76" i="14"/>
  <c r="L76" i="14" s="1"/>
  <c r="F42" i="14"/>
  <c r="N44" i="14"/>
  <c r="N82" i="14"/>
  <c r="N45" i="14"/>
  <c r="N51" i="14"/>
  <c r="N73" i="14"/>
  <c r="N79" i="14"/>
  <c r="P79" i="14" s="1"/>
  <c r="N85" i="14"/>
  <c r="P85" i="14" s="1"/>
  <c r="N94" i="14"/>
  <c r="AA94" i="14" s="1"/>
  <c r="F54" i="14"/>
  <c r="H54" i="14" s="1"/>
  <c r="F45" i="14"/>
  <c r="F74" i="14"/>
  <c r="J36" i="14"/>
  <c r="L36" i="14" s="1"/>
  <c r="J72" i="14"/>
  <c r="J53" i="14"/>
  <c r="L53" i="14" s="1"/>
  <c r="J60" i="14"/>
  <c r="L60" i="14" s="1"/>
  <c r="F73" i="14"/>
  <c r="F75" i="14"/>
  <c r="F82" i="14"/>
  <c r="X82" i="14" s="1"/>
  <c r="Z82" i="14" s="1"/>
  <c r="J49" i="14"/>
  <c r="L49" i="14" s="1"/>
  <c r="F64" i="14"/>
  <c r="J95" i="14"/>
  <c r="K95" i="14" s="1"/>
  <c r="F84" i="14"/>
  <c r="H84" i="14" s="1"/>
  <c r="F77" i="14"/>
  <c r="J91" i="14"/>
  <c r="X91" i="14" s="1"/>
  <c r="F40" i="14"/>
  <c r="G40" i="14" s="1"/>
  <c r="F95" i="14"/>
  <c r="N60" i="14"/>
  <c r="N39" i="14"/>
  <c r="N61" i="14"/>
  <c r="N67" i="14"/>
  <c r="N89" i="14"/>
  <c r="P89" i="14" s="1"/>
  <c r="N95" i="14"/>
  <c r="P95" i="14" s="1"/>
  <c r="N38" i="14"/>
  <c r="O38" i="14" s="1"/>
  <c r="J51" i="14"/>
  <c r="K51" i="14" s="1"/>
  <c r="J77" i="14"/>
  <c r="K77" i="14" s="1"/>
  <c r="F58" i="14"/>
  <c r="AA58" i="14" s="1"/>
  <c r="F43" i="14"/>
  <c r="AA43" i="14" s="1"/>
  <c r="J35" i="14"/>
  <c r="J55" i="14"/>
  <c r="K55" i="14" s="1"/>
  <c r="F63" i="14"/>
  <c r="X63" i="14" s="1"/>
  <c r="F66" i="14"/>
  <c r="J59" i="14"/>
  <c r="L59" i="14" s="1"/>
  <c r="F90" i="14"/>
  <c r="H90" i="14" s="1"/>
  <c r="F76" i="14"/>
  <c r="G76" i="14" s="1"/>
  <c r="J45" i="14"/>
  <c r="K45" i="14" s="1"/>
  <c r="J83" i="14"/>
  <c r="F88" i="14"/>
  <c r="G88" i="14" s="1"/>
  <c r="F79" i="14"/>
  <c r="F48" i="14"/>
  <c r="AA48" i="14" s="1"/>
  <c r="J90" i="14"/>
  <c r="F93" i="14"/>
  <c r="J42" i="14"/>
  <c r="F81" i="14"/>
  <c r="F92" i="14"/>
  <c r="N86" i="14"/>
  <c r="AA86" i="14" s="1"/>
  <c r="H101" i="14"/>
  <c r="I101" i="14" s="1"/>
  <c r="F87" i="14"/>
  <c r="F67" i="14"/>
  <c r="J94" i="14"/>
  <c r="X94" i="14" s="1"/>
  <c r="J48" i="14"/>
  <c r="J58" i="14"/>
  <c r="L58" i="14" s="1"/>
  <c r="J43" i="14"/>
  <c r="J47" i="14"/>
  <c r="L54" i="14"/>
  <c r="K54" i="14"/>
  <c r="L78" i="14"/>
  <c r="K78" i="14"/>
  <c r="P72" i="14"/>
  <c r="O72" i="14"/>
  <c r="P63" i="14"/>
  <c r="O63" i="14"/>
  <c r="P91" i="14"/>
  <c r="O91" i="14"/>
  <c r="AA91" i="14"/>
  <c r="L63" i="14"/>
  <c r="K63" i="14"/>
  <c r="AM100" i="14"/>
  <c r="J124" i="14" s="1"/>
  <c r="CY100" i="14"/>
  <c r="J188" i="14" s="1"/>
  <c r="AF100" i="14"/>
  <c r="J117" i="14" s="1"/>
  <c r="CR100" i="14"/>
  <c r="J181" i="14" s="1"/>
  <c r="AG100" i="14"/>
  <c r="J118" i="14" s="1"/>
  <c r="CS100" i="14"/>
  <c r="J182" i="14" s="1"/>
  <c r="AH100" i="14"/>
  <c r="J119" i="14" s="1"/>
  <c r="CT100" i="14"/>
  <c r="J183" i="14" s="1"/>
  <c r="AI100" i="14"/>
  <c r="J120" i="14" s="1"/>
  <c r="CU100" i="14"/>
  <c r="J184" i="14" s="1"/>
  <c r="AJ100" i="14"/>
  <c r="J121" i="14" s="1"/>
  <c r="CV100" i="14"/>
  <c r="J185" i="14" s="1"/>
  <c r="AK100" i="14"/>
  <c r="J122" i="14" s="1"/>
  <c r="CW100" i="14"/>
  <c r="J186" i="14" s="1"/>
  <c r="AD100" i="14"/>
  <c r="J115" i="14" s="1"/>
  <c r="CP100" i="14"/>
  <c r="J179" i="14" s="1"/>
  <c r="L95" i="14"/>
  <c r="L82" i="14"/>
  <c r="K82" i="14"/>
  <c r="P45" i="14"/>
  <c r="O45" i="14"/>
  <c r="P51" i="14"/>
  <c r="O51" i="14"/>
  <c r="AA51" i="14"/>
  <c r="P73" i="14"/>
  <c r="O73" i="14"/>
  <c r="X39" i="14"/>
  <c r="H39" i="14"/>
  <c r="G39" i="14"/>
  <c r="U39" i="14"/>
  <c r="N628" i="14"/>
  <c r="A629" i="14"/>
  <c r="H72" i="14"/>
  <c r="G72" i="14"/>
  <c r="U72" i="14"/>
  <c r="G66" i="14"/>
  <c r="H66" i="14"/>
  <c r="U66" i="14"/>
  <c r="AU100" i="14"/>
  <c r="J132" i="14" s="1"/>
  <c r="DG100" i="14"/>
  <c r="J196" i="14" s="1"/>
  <c r="AN100" i="14"/>
  <c r="J125" i="14" s="1"/>
  <c r="CZ100" i="14"/>
  <c r="J189" i="14" s="1"/>
  <c r="AO100" i="14"/>
  <c r="J126" i="14" s="1"/>
  <c r="DA100" i="14"/>
  <c r="J190" i="14" s="1"/>
  <c r="AP100" i="14"/>
  <c r="J127" i="14" s="1"/>
  <c r="DB100" i="14"/>
  <c r="J191" i="14" s="1"/>
  <c r="AQ100" i="14"/>
  <c r="J128" i="14" s="1"/>
  <c r="DC100" i="14"/>
  <c r="J192" i="14" s="1"/>
  <c r="AR100" i="14"/>
  <c r="J129" i="14" s="1"/>
  <c r="DD100" i="14"/>
  <c r="J193" i="14" s="1"/>
  <c r="AS100" i="14"/>
  <c r="J130" i="14" s="1"/>
  <c r="DE100" i="14"/>
  <c r="J194" i="14" s="1"/>
  <c r="AL100" i="14"/>
  <c r="J123" i="14" s="1"/>
  <c r="CX100" i="14"/>
  <c r="J187" i="14" s="1"/>
  <c r="L84" i="14"/>
  <c r="C105" i="14"/>
  <c r="D104" i="14"/>
  <c r="H102" i="14"/>
  <c r="AA60" i="14"/>
  <c r="P60" i="14"/>
  <c r="O60" i="14"/>
  <c r="P39" i="14"/>
  <c r="O39" i="14"/>
  <c r="AA39" i="14"/>
  <c r="P61" i="14"/>
  <c r="O61" i="14"/>
  <c r="AA61" i="14"/>
  <c r="BL627" i="14"/>
  <c r="BD627" i="14"/>
  <c r="AV627" i="14"/>
  <c r="AN627" i="14"/>
  <c r="AF627" i="14"/>
  <c r="X627" i="14"/>
  <c r="P627" i="14"/>
  <c r="BK627" i="14"/>
  <c r="BC627" i="14"/>
  <c r="AU627" i="14"/>
  <c r="AM627" i="14"/>
  <c r="AE627" i="14"/>
  <c r="W627" i="14"/>
  <c r="O627" i="14"/>
  <c r="BJ627" i="14"/>
  <c r="BB627" i="14"/>
  <c r="AT627" i="14"/>
  <c r="AL627" i="14"/>
  <c r="AD627" i="14"/>
  <c r="V627" i="14"/>
  <c r="BI627" i="14"/>
  <c r="BA627" i="14"/>
  <c r="AS627" i="14"/>
  <c r="AK627" i="14"/>
  <c r="AC627" i="14"/>
  <c r="U627" i="14"/>
  <c r="M627" i="14"/>
  <c r="BH627" i="14"/>
  <c r="AZ627" i="14"/>
  <c r="AR627" i="14"/>
  <c r="AJ627" i="14"/>
  <c r="AB627" i="14"/>
  <c r="T627" i="14"/>
  <c r="BG627" i="14"/>
  <c r="AY627" i="14"/>
  <c r="AQ627" i="14"/>
  <c r="AI627" i="14"/>
  <c r="AA627" i="14"/>
  <c r="S627" i="14"/>
  <c r="BF627" i="14"/>
  <c r="AX627" i="14"/>
  <c r="AP627" i="14"/>
  <c r="AH627" i="14"/>
  <c r="Z627" i="14"/>
  <c r="R627" i="14"/>
  <c r="BE627" i="14"/>
  <c r="AW627" i="14"/>
  <c r="AO627" i="14"/>
  <c r="AG627" i="14"/>
  <c r="Y627" i="14"/>
  <c r="Q627" i="14"/>
  <c r="L50" i="14"/>
  <c r="K50" i="14"/>
  <c r="H53" i="14"/>
  <c r="G53" i="14"/>
  <c r="U53" i="14"/>
  <c r="L85" i="14"/>
  <c r="K85" i="14"/>
  <c r="BC100" i="14"/>
  <c r="J140" i="14" s="1"/>
  <c r="DO100" i="14"/>
  <c r="J204" i="14" s="1"/>
  <c r="AV100" i="14"/>
  <c r="J133" i="14" s="1"/>
  <c r="DH100" i="14"/>
  <c r="J197" i="14" s="1"/>
  <c r="AW100" i="14"/>
  <c r="J134" i="14" s="1"/>
  <c r="DI100" i="14"/>
  <c r="J198" i="14" s="1"/>
  <c r="AX100" i="14"/>
  <c r="J135" i="14" s="1"/>
  <c r="DJ100" i="14"/>
  <c r="J199" i="14" s="1"/>
  <c r="AY100" i="14"/>
  <c r="J136" i="14" s="1"/>
  <c r="DK100" i="14"/>
  <c r="J200" i="14" s="1"/>
  <c r="AZ100" i="14"/>
  <c r="J137" i="14" s="1"/>
  <c r="DL100" i="14"/>
  <c r="J201" i="14" s="1"/>
  <c r="BA100" i="14"/>
  <c r="J138" i="14" s="1"/>
  <c r="DM100" i="14"/>
  <c r="J202" i="14" s="1"/>
  <c r="AT100" i="14"/>
  <c r="J131" i="14" s="1"/>
  <c r="DF100" i="14"/>
  <c r="J195" i="14" s="1"/>
  <c r="L93" i="14"/>
  <c r="H627" i="14"/>
  <c r="E103" i="14"/>
  <c r="F103" i="14" s="1"/>
  <c r="P83" i="14"/>
  <c r="O83" i="14"/>
  <c r="AA83" i="14"/>
  <c r="O42" i="14"/>
  <c r="P42" i="14"/>
  <c r="L39" i="14"/>
  <c r="K39" i="14"/>
  <c r="H94" i="14"/>
  <c r="G94" i="14"/>
  <c r="U94" i="14"/>
  <c r="U49" i="14"/>
  <c r="BK100" i="14"/>
  <c r="J148" i="14" s="1"/>
  <c r="DW100" i="14"/>
  <c r="J212" i="14" s="1"/>
  <c r="BD100" i="14"/>
  <c r="J141" i="14" s="1"/>
  <c r="DP100" i="14"/>
  <c r="J205" i="14" s="1"/>
  <c r="BE100" i="14"/>
  <c r="J142" i="14" s="1"/>
  <c r="DQ100" i="14"/>
  <c r="J206" i="14" s="1"/>
  <c r="BF100" i="14"/>
  <c r="J143" i="14" s="1"/>
  <c r="DR100" i="14"/>
  <c r="J207" i="14" s="1"/>
  <c r="BG100" i="14"/>
  <c r="J144" i="14" s="1"/>
  <c r="DS100" i="14"/>
  <c r="J208" i="14" s="1"/>
  <c r="BH100" i="14"/>
  <c r="J145" i="14" s="1"/>
  <c r="DT100" i="14"/>
  <c r="J209" i="14" s="1"/>
  <c r="BI100" i="14"/>
  <c r="J146" i="14" s="1"/>
  <c r="DU100" i="14"/>
  <c r="J210" i="14" s="1"/>
  <c r="BB100" i="14"/>
  <c r="J139" i="14" s="1"/>
  <c r="DN100" i="14"/>
  <c r="J203" i="14" s="1"/>
  <c r="P93" i="14"/>
  <c r="O93" i="14"/>
  <c r="AA93" i="14"/>
  <c r="P58" i="14"/>
  <c r="O58" i="14"/>
  <c r="X59" i="14"/>
  <c r="H59" i="14"/>
  <c r="G59" i="14"/>
  <c r="U59" i="14"/>
  <c r="U62" i="14"/>
  <c r="BS100" i="14"/>
  <c r="J156" i="14" s="1"/>
  <c r="EE100" i="14"/>
  <c r="BL100" i="14"/>
  <c r="J149" i="14" s="1"/>
  <c r="DX100" i="14"/>
  <c r="J213" i="14" s="1"/>
  <c r="BM100" i="14"/>
  <c r="J150" i="14" s="1"/>
  <c r="DY100" i="14"/>
  <c r="J214" i="14" s="1"/>
  <c r="BN100" i="14"/>
  <c r="J151" i="14" s="1"/>
  <c r="DZ100" i="14"/>
  <c r="J215" i="14" s="1"/>
  <c r="BO100" i="14"/>
  <c r="J152" i="14" s="1"/>
  <c r="EA100" i="14"/>
  <c r="J216" i="14" s="1"/>
  <c r="BP100" i="14"/>
  <c r="J153" i="14" s="1"/>
  <c r="EB100" i="14"/>
  <c r="J217" i="14" s="1"/>
  <c r="BQ100" i="14"/>
  <c r="J154" i="14" s="1"/>
  <c r="EC100" i="14"/>
  <c r="J218" i="14" s="1"/>
  <c r="BJ100" i="14"/>
  <c r="J147" i="14" s="1"/>
  <c r="DV100" i="14"/>
  <c r="J211" i="14" s="1"/>
  <c r="G627" i="14"/>
  <c r="X78" i="14"/>
  <c r="H78" i="14"/>
  <c r="G78" i="14"/>
  <c r="U78" i="14"/>
  <c r="AA74" i="14"/>
  <c r="P74" i="14"/>
  <c r="O74" i="14"/>
  <c r="P80" i="14"/>
  <c r="O80" i="14"/>
  <c r="P43" i="14"/>
  <c r="O43" i="14"/>
  <c r="G44" i="14"/>
  <c r="H44" i="14"/>
  <c r="U44" i="14"/>
  <c r="H83" i="14"/>
  <c r="G83" i="14"/>
  <c r="U83" i="14"/>
  <c r="G60" i="14"/>
  <c r="H60" i="14"/>
  <c r="U60" i="14"/>
  <c r="L40" i="14"/>
  <c r="K40" i="14"/>
  <c r="H86" i="14"/>
  <c r="G86" i="14"/>
  <c r="U86" i="14"/>
  <c r="CA100" i="14"/>
  <c r="J164" i="14" s="1"/>
  <c r="EM100" i="14"/>
  <c r="J237" i="14" s="1"/>
  <c r="BT100" i="14"/>
  <c r="J157" i="14" s="1"/>
  <c r="EF100" i="14"/>
  <c r="J231" i="14" s="1"/>
  <c r="BU100" i="14"/>
  <c r="J158" i="14" s="1"/>
  <c r="EG100" i="14"/>
  <c r="J232" i="14" s="1"/>
  <c r="BV100" i="14"/>
  <c r="J159" i="14" s="1"/>
  <c r="EH100" i="14"/>
  <c r="J233" i="14" s="1"/>
  <c r="BW100" i="14"/>
  <c r="J160" i="14" s="1"/>
  <c r="EI100" i="14"/>
  <c r="J234" i="14" s="1"/>
  <c r="BX100" i="14"/>
  <c r="J161" i="14" s="1"/>
  <c r="EJ100" i="14"/>
  <c r="J235" i="14" s="1"/>
  <c r="BY100" i="14"/>
  <c r="J162" i="14" s="1"/>
  <c r="EK100" i="14"/>
  <c r="BR100" i="14"/>
  <c r="J155" i="14" s="1"/>
  <c r="ED100" i="14"/>
  <c r="H51" i="14"/>
  <c r="G51" i="14"/>
  <c r="U51" i="14"/>
  <c r="L87" i="14"/>
  <c r="K87" i="14"/>
  <c r="L56" i="14"/>
  <c r="K56" i="14"/>
  <c r="H91" i="14"/>
  <c r="G91" i="14"/>
  <c r="U91" i="14"/>
  <c r="D629" i="14"/>
  <c r="C630" i="14"/>
  <c r="O40" i="14"/>
  <c r="P40" i="14"/>
  <c r="O68" i="14"/>
  <c r="P37" i="14"/>
  <c r="P59" i="14"/>
  <c r="O59" i="14"/>
  <c r="AA59" i="14"/>
  <c r="K86" i="14"/>
  <c r="H61" i="14"/>
  <c r="G61" i="14"/>
  <c r="U61" i="14"/>
  <c r="L79" i="14"/>
  <c r="K79" i="14"/>
  <c r="W100" i="14"/>
  <c r="J108" i="14" s="1"/>
  <c r="CI100" i="14"/>
  <c r="J172" i="14" s="1"/>
  <c r="P100" i="14"/>
  <c r="J101" i="14" s="1"/>
  <c r="CB100" i="14"/>
  <c r="J165" i="14" s="1"/>
  <c r="Q100" i="14"/>
  <c r="J102" i="14" s="1"/>
  <c r="CC100" i="14"/>
  <c r="J166" i="14" s="1"/>
  <c r="R100" i="14"/>
  <c r="J103" i="14" s="1"/>
  <c r="CD100" i="14"/>
  <c r="J167" i="14" s="1"/>
  <c r="S100" i="14"/>
  <c r="J104" i="14" s="1"/>
  <c r="CE100" i="14"/>
  <c r="J168" i="14" s="1"/>
  <c r="T100" i="14"/>
  <c r="J105" i="14" s="1"/>
  <c r="CF100" i="14"/>
  <c r="J169" i="14" s="1"/>
  <c r="U100" i="14"/>
  <c r="J106" i="14" s="1"/>
  <c r="CG100" i="14"/>
  <c r="J170" i="14" s="1"/>
  <c r="BZ100" i="14"/>
  <c r="J163" i="14" s="1"/>
  <c r="EL100" i="14"/>
  <c r="J236" i="14" s="1"/>
  <c r="E628" i="14"/>
  <c r="H628" i="14" s="1"/>
  <c r="AA50" i="14"/>
  <c r="P50" i="14"/>
  <c r="O50" i="14"/>
  <c r="AA56" i="14"/>
  <c r="O56" i="14"/>
  <c r="P56" i="14"/>
  <c r="AA78" i="14"/>
  <c r="P78" i="14"/>
  <c r="O78" i="14"/>
  <c r="P41" i="14"/>
  <c r="O41" i="14"/>
  <c r="AA41" i="14"/>
  <c r="P47" i="14"/>
  <c r="P53" i="14"/>
  <c r="O53" i="14"/>
  <c r="AA53" i="14"/>
  <c r="P75" i="14"/>
  <c r="O75" i="14"/>
  <c r="AA75" i="14"/>
  <c r="G56" i="14"/>
  <c r="X56" i="14"/>
  <c r="H56" i="14"/>
  <c r="U56" i="14"/>
  <c r="G52" i="14"/>
  <c r="H52" i="14"/>
  <c r="U52" i="14"/>
  <c r="H37" i="14"/>
  <c r="G37" i="14"/>
  <c r="U37" i="14"/>
  <c r="P88" i="14"/>
  <c r="O88" i="14"/>
  <c r="L46" i="14"/>
  <c r="K46" i="14"/>
  <c r="H74" i="14"/>
  <c r="G74" i="14"/>
  <c r="U74" i="14"/>
  <c r="K41" i="14"/>
  <c r="L41" i="14"/>
  <c r="U73" i="14"/>
  <c r="H75" i="14"/>
  <c r="G75" i="14"/>
  <c r="U75" i="14"/>
  <c r="AE100" i="14"/>
  <c r="J116" i="14" s="1"/>
  <c r="CQ100" i="14"/>
  <c r="J180" i="14" s="1"/>
  <c r="X100" i="14"/>
  <c r="J109" i="14" s="1"/>
  <c r="CJ100" i="14"/>
  <c r="J173" i="14" s="1"/>
  <c r="Y100" i="14"/>
  <c r="J110" i="14" s="1"/>
  <c r="CK100" i="14"/>
  <c r="J174" i="14" s="1"/>
  <c r="Z100" i="14"/>
  <c r="J111" i="14" s="1"/>
  <c r="CL100" i="14"/>
  <c r="J175" i="14" s="1"/>
  <c r="AA100" i="14"/>
  <c r="J112" i="14" s="1"/>
  <c r="CM100" i="14"/>
  <c r="J176" i="14" s="1"/>
  <c r="AB100" i="14"/>
  <c r="J113" i="14" s="1"/>
  <c r="CN100" i="14"/>
  <c r="J177" i="14" s="1"/>
  <c r="AC100" i="14"/>
  <c r="J114" i="14" s="1"/>
  <c r="CO100" i="14"/>
  <c r="J178" i="14" s="1"/>
  <c r="V100" i="14"/>
  <c r="J107" i="14" s="1"/>
  <c r="CH100" i="14"/>
  <c r="J171" i="14" s="1"/>
  <c r="D28" i="11"/>
  <c r="G28" i="11" s="1"/>
  <c r="E27" i="11"/>
  <c r="F27" i="11" s="1"/>
  <c r="X49" i="14" l="1"/>
  <c r="AA37" i="14"/>
  <c r="U47" i="14"/>
  <c r="H38" i="14"/>
  <c r="U55" i="14"/>
  <c r="X54" i="14"/>
  <c r="G80" i="14"/>
  <c r="AA38" i="14"/>
  <c r="G47" i="14"/>
  <c r="U38" i="14"/>
  <c r="G55" i="14"/>
  <c r="U54" i="14"/>
  <c r="W54" i="14" s="1"/>
  <c r="H80" i="14"/>
  <c r="G54" i="14"/>
  <c r="G49" i="14"/>
  <c r="H49" i="14"/>
  <c r="AA80" i="14"/>
  <c r="U70" i="14"/>
  <c r="G70" i="14"/>
  <c r="P38" i="14"/>
  <c r="X62" i="14"/>
  <c r="G62" i="14"/>
  <c r="H62" i="14"/>
  <c r="AA45" i="14"/>
  <c r="AA52" i="14"/>
  <c r="X86" i="14"/>
  <c r="AA70" i="14"/>
  <c r="X52" i="14"/>
  <c r="L86" i="14"/>
  <c r="K67" i="14"/>
  <c r="P66" i="14"/>
  <c r="P52" i="14"/>
  <c r="O71" i="14"/>
  <c r="O52" i="14"/>
  <c r="O70" i="14"/>
  <c r="K52" i="14"/>
  <c r="X72" i="14"/>
  <c r="Z72" i="14" s="1"/>
  <c r="X47" i="14"/>
  <c r="Y47" i="14" s="1"/>
  <c r="I102" i="14"/>
  <c r="U58" i="14"/>
  <c r="G58" i="14"/>
  <c r="H58" i="14"/>
  <c r="P35" i="14"/>
  <c r="U50" i="14"/>
  <c r="W50" i="14" s="1"/>
  <c r="X79" i="14"/>
  <c r="Z79" i="14" s="1"/>
  <c r="X83" i="14"/>
  <c r="Y83" i="14" s="1"/>
  <c r="AA35" i="14"/>
  <c r="AB35" i="14" s="1"/>
  <c r="O69" i="14"/>
  <c r="K69" i="14"/>
  <c r="O94" i="14"/>
  <c r="K62" i="14"/>
  <c r="L80" i="14"/>
  <c r="G57" i="14"/>
  <c r="AA62" i="14"/>
  <c r="AB62" i="14" s="1"/>
  <c r="U89" i="14"/>
  <c r="W89" i="14" s="1"/>
  <c r="G89" i="14"/>
  <c r="AA66" i="14"/>
  <c r="AC66" i="14" s="1"/>
  <c r="P48" i="14"/>
  <c r="L57" i="14"/>
  <c r="O62" i="14"/>
  <c r="P62" i="14"/>
  <c r="X57" i="14"/>
  <c r="Z57" i="14" s="1"/>
  <c r="K72" i="14"/>
  <c r="L72" i="14"/>
  <c r="AA87" i="14"/>
  <c r="AC87" i="14" s="1"/>
  <c r="O87" i="14"/>
  <c r="K58" i="14"/>
  <c r="X58" i="14"/>
  <c r="Y58" i="14" s="1"/>
  <c r="O65" i="14"/>
  <c r="AA47" i="14"/>
  <c r="AB47" i="14" s="1"/>
  <c r="X95" i="14"/>
  <c r="Y95" i="14" s="1"/>
  <c r="AA44" i="14"/>
  <c r="AB44" i="14" s="1"/>
  <c r="AA68" i="14"/>
  <c r="AC68" i="14" s="1"/>
  <c r="U43" i="14"/>
  <c r="W43" i="14" s="1"/>
  <c r="G43" i="14"/>
  <c r="AA40" i="14"/>
  <c r="AB40" i="14" s="1"/>
  <c r="H43" i="14"/>
  <c r="U57" i="14"/>
  <c r="W57" i="14" s="1"/>
  <c r="U68" i="14"/>
  <c r="W68" i="14" s="1"/>
  <c r="G68" i="14"/>
  <c r="H50" i="14"/>
  <c r="I626" i="14"/>
  <c r="I627" i="14"/>
  <c r="P36" i="14"/>
  <c r="X51" i="14"/>
  <c r="Z51" i="14" s="1"/>
  <c r="K92" i="14"/>
  <c r="G45" i="14"/>
  <c r="K71" i="14"/>
  <c r="X80" i="14"/>
  <c r="Z80" i="14" s="1"/>
  <c r="H45" i="14"/>
  <c r="X45" i="14"/>
  <c r="Y45" i="14" s="1"/>
  <c r="U35" i="14"/>
  <c r="W35" i="14" s="1"/>
  <c r="O44" i="14"/>
  <c r="P44" i="14"/>
  <c r="U45" i="14"/>
  <c r="W45" i="14" s="1"/>
  <c r="G35" i="14"/>
  <c r="H35" i="14"/>
  <c r="X92" i="14"/>
  <c r="Y92" i="14" s="1"/>
  <c r="L51" i="14"/>
  <c r="X35" i="14"/>
  <c r="Y35" i="14" s="1"/>
  <c r="X50" i="14"/>
  <c r="Z50" i="14" s="1"/>
  <c r="AA73" i="14"/>
  <c r="AC73" i="14" s="1"/>
  <c r="AA82" i="14"/>
  <c r="AB82" i="14" s="1"/>
  <c r="AA54" i="14"/>
  <c r="AC54" i="14" s="1"/>
  <c r="U95" i="14"/>
  <c r="W95" i="14" s="1"/>
  <c r="G95" i="14"/>
  <c r="O54" i="14"/>
  <c r="H95" i="14"/>
  <c r="P54" i="14"/>
  <c r="O82" i="14"/>
  <c r="P82" i="14"/>
  <c r="AA42" i="14"/>
  <c r="AC42" i="14" s="1"/>
  <c r="K59" i="14"/>
  <c r="J27" i="11"/>
  <c r="K27" i="11" s="1"/>
  <c r="H27" i="11"/>
  <c r="I27" i="11" s="1"/>
  <c r="X40" i="14"/>
  <c r="Z40" i="14" s="1"/>
  <c r="X43" i="14"/>
  <c r="Y43" i="14" s="1"/>
  <c r="X89" i="14"/>
  <c r="Z89" i="14" s="1"/>
  <c r="X38" i="14"/>
  <c r="Z38" i="14" s="1"/>
  <c r="AA57" i="14"/>
  <c r="AC57" i="14" s="1"/>
  <c r="X77" i="14"/>
  <c r="Y77" i="14" s="1"/>
  <c r="AA46" i="14"/>
  <c r="AC46" i="14" s="1"/>
  <c r="G46" i="14"/>
  <c r="H41" i="14"/>
  <c r="AA67" i="14"/>
  <c r="AC67" i="14" s="1"/>
  <c r="X74" i="14"/>
  <c r="Z74" i="14" s="1"/>
  <c r="AA64" i="14"/>
  <c r="AB64" i="14" s="1"/>
  <c r="X60" i="14"/>
  <c r="Z60" i="14" s="1"/>
  <c r="G85" i="14"/>
  <c r="L70" i="14"/>
  <c r="L66" i="14"/>
  <c r="P77" i="14"/>
  <c r="H88" i="14"/>
  <c r="X36" i="14"/>
  <c r="Z36" i="14" s="1"/>
  <c r="AA76" i="14"/>
  <c r="AB76" i="14" s="1"/>
  <c r="K76" i="14"/>
  <c r="X55" i="14"/>
  <c r="Z55" i="14" s="1"/>
  <c r="H85" i="14"/>
  <c r="O76" i="14"/>
  <c r="AA89" i="14"/>
  <c r="AC89" i="14" s="1"/>
  <c r="X88" i="14"/>
  <c r="Z88" i="14" s="1"/>
  <c r="X41" i="14"/>
  <c r="Z41" i="14" s="1"/>
  <c r="X85" i="14"/>
  <c r="Z85" i="14" s="1"/>
  <c r="P76" i="14"/>
  <c r="O89" i="14"/>
  <c r="L65" i="14"/>
  <c r="AA88" i="14"/>
  <c r="AB88" i="14" s="1"/>
  <c r="U77" i="14"/>
  <c r="W77" i="14" s="1"/>
  <c r="AA85" i="14"/>
  <c r="AC85" i="14" s="1"/>
  <c r="X75" i="14"/>
  <c r="Z75" i="14" s="1"/>
  <c r="O84" i="14"/>
  <c r="AA49" i="14"/>
  <c r="AB49" i="14" s="1"/>
  <c r="G77" i="14"/>
  <c r="X70" i="14"/>
  <c r="Y70" i="14" s="1"/>
  <c r="O85" i="14"/>
  <c r="L55" i="14"/>
  <c r="G36" i="14"/>
  <c r="O49" i="14"/>
  <c r="H77" i="14"/>
  <c r="H46" i="14"/>
  <c r="K36" i="14"/>
  <c r="X67" i="14"/>
  <c r="Y67" i="14" s="1"/>
  <c r="K60" i="14"/>
  <c r="H36" i="14"/>
  <c r="P46" i="14"/>
  <c r="K88" i="14"/>
  <c r="O64" i="14"/>
  <c r="AA36" i="14"/>
  <c r="AB36" i="14" s="1"/>
  <c r="X46" i="14"/>
  <c r="Z46" i="14" s="1"/>
  <c r="AA77" i="14"/>
  <c r="AB77" i="14" s="1"/>
  <c r="U88" i="14"/>
  <c r="W88" i="14" s="1"/>
  <c r="X66" i="14"/>
  <c r="Z66" i="14" s="1"/>
  <c r="U41" i="14"/>
  <c r="W41" i="14" s="1"/>
  <c r="K75" i="14"/>
  <c r="U40" i="14"/>
  <c r="V40" i="14" s="1"/>
  <c r="H40" i="14"/>
  <c r="X76" i="14"/>
  <c r="Z76" i="14" s="1"/>
  <c r="X53" i="14"/>
  <c r="Y53" i="14" s="1"/>
  <c r="K89" i="14"/>
  <c r="K38" i="14"/>
  <c r="L81" i="14"/>
  <c r="K73" i="14"/>
  <c r="P67" i="14"/>
  <c r="P57" i="14"/>
  <c r="AA81" i="14"/>
  <c r="AB81" i="14" s="1"/>
  <c r="X71" i="14"/>
  <c r="Y71" i="14" s="1"/>
  <c r="X65" i="14"/>
  <c r="Z65" i="14" s="1"/>
  <c r="AA90" i="14"/>
  <c r="AB90" i="14" s="1"/>
  <c r="X84" i="14"/>
  <c r="Z84" i="14" s="1"/>
  <c r="X61" i="14"/>
  <c r="Y61" i="14" s="1"/>
  <c r="O81" i="14"/>
  <c r="K35" i="14"/>
  <c r="L61" i="14"/>
  <c r="O67" i="14"/>
  <c r="O57" i="14"/>
  <c r="X37" i="14"/>
  <c r="Z37" i="14" s="1"/>
  <c r="L89" i="14"/>
  <c r="L38" i="14"/>
  <c r="K74" i="14"/>
  <c r="L37" i="14"/>
  <c r="O79" i="14"/>
  <c r="X81" i="14"/>
  <c r="Z81" i="14" s="1"/>
  <c r="L43" i="14"/>
  <c r="K53" i="14"/>
  <c r="O90" i="14"/>
  <c r="X44" i="14"/>
  <c r="Y44" i="14" s="1"/>
  <c r="L74" i="14"/>
  <c r="K44" i="14"/>
  <c r="K43" i="14"/>
  <c r="P90" i="14"/>
  <c r="X68" i="14"/>
  <c r="Z68" i="14" s="1"/>
  <c r="AA84" i="14"/>
  <c r="AB84" i="14" s="1"/>
  <c r="AA71" i="14"/>
  <c r="AB71" i="14" s="1"/>
  <c r="AA55" i="14"/>
  <c r="AC55" i="14" s="1"/>
  <c r="U71" i="14"/>
  <c r="W71" i="14" s="1"/>
  <c r="U65" i="14"/>
  <c r="W65" i="14" s="1"/>
  <c r="U84" i="14"/>
  <c r="W84" i="14" s="1"/>
  <c r="O55" i="14"/>
  <c r="G71" i="14"/>
  <c r="G65" i="14"/>
  <c r="G84" i="14"/>
  <c r="AA65" i="14"/>
  <c r="AC65" i="14" s="1"/>
  <c r="H71" i="14"/>
  <c r="K68" i="14"/>
  <c r="H65" i="14"/>
  <c r="L35" i="14"/>
  <c r="U76" i="14"/>
  <c r="W76" i="14" s="1"/>
  <c r="L64" i="14"/>
  <c r="X69" i="14"/>
  <c r="Z69" i="14" s="1"/>
  <c r="G73" i="14"/>
  <c r="P94" i="14"/>
  <c r="H73" i="14"/>
  <c r="K91" i="14"/>
  <c r="X73" i="14"/>
  <c r="Y73" i="14" s="1"/>
  <c r="L91" i="14"/>
  <c r="AA95" i="14"/>
  <c r="AC95" i="14" s="1"/>
  <c r="U69" i="14"/>
  <c r="V69" i="14" s="1"/>
  <c r="O95" i="14"/>
  <c r="X64" i="14"/>
  <c r="Y64" i="14" s="1"/>
  <c r="G69" i="14"/>
  <c r="H69" i="14"/>
  <c r="L77" i="14"/>
  <c r="X42" i="14"/>
  <c r="Z42" i="14" s="1"/>
  <c r="H103" i="14"/>
  <c r="U79" i="14"/>
  <c r="W79" i="14" s="1"/>
  <c r="AA79" i="14"/>
  <c r="AC79" i="14" s="1"/>
  <c r="H76" i="14"/>
  <c r="AA63" i="14"/>
  <c r="AC63" i="14" s="1"/>
  <c r="G79" i="14"/>
  <c r="U63" i="14"/>
  <c r="V63" i="14" s="1"/>
  <c r="H79" i="14"/>
  <c r="U42" i="14"/>
  <c r="V42" i="14" s="1"/>
  <c r="G63" i="14"/>
  <c r="G42" i="14"/>
  <c r="H63" i="14"/>
  <c r="H42" i="14"/>
  <c r="X90" i="14"/>
  <c r="Y90" i="14" s="1"/>
  <c r="K49" i="14"/>
  <c r="U90" i="14"/>
  <c r="W90" i="14" s="1"/>
  <c r="F628" i="14"/>
  <c r="G90" i="14"/>
  <c r="G103" i="14"/>
  <c r="Y82" i="14"/>
  <c r="AB86" i="14"/>
  <c r="AC86" i="14"/>
  <c r="L45" i="14"/>
  <c r="K101" i="14"/>
  <c r="HN362" i="14" s="1"/>
  <c r="H67" i="14"/>
  <c r="G67" i="14"/>
  <c r="U67" i="14"/>
  <c r="L42" i="14"/>
  <c r="K42" i="14"/>
  <c r="K83" i="14"/>
  <c r="L83" i="14"/>
  <c r="K47" i="14"/>
  <c r="L47" i="14"/>
  <c r="U87" i="14"/>
  <c r="G87" i="14"/>
  <c r="H87" i="14"/>
  <c r="X93" i="14"/>
  <c r="G93" i="14"/>
  <c r="U93" i="14"/>
  <c r="H93" i="14"/>
  <c r="H64" i="14"/>
  <c r="G64" i="14"/>
  <c r="U64" i="14"/>
  <c r="P86" i="14"/>
  <c r="O86" i="14"/>
  <c r="L90" i="14"/>
  <c r="K90" i="14"/>
  <c r="X87" i="14"/>
  <c r="U92" i="14"/>
  <c r="G92" i="14"/>
  <c r="H92" i="14"/>
  <c r="U48" i="14"/>
  <c r="G48" i="14"/>
  <c r="H48" i="14"/>
  <c r="X48" i="14"/>
  <c r="H82" i="14"/>
  <c r="U82" i="14"/>
  <c r="G82" i="14"/>
  <c r="AA92" i="14"/>
  <c r="L48" i="14"/>
  <c r="K48" i="14"/>
  <c r="G81" i="14"/>
  <c r="U81" i="14"/>
  <c r="H81" i="14"/>
  <c r="L94" i="14"/>
  <c r="K94" i="14"/>
  <c r="G628" i="14"/>
  <c r="W52" i="14"/>
  <c r="V52" i="14"/>
  <c r="AC75" i="14"/>
  <c r="AB75" i="14"/>
  <c r="W36" i="14"/>
  <c r="V36" i="14"/>
  <c r="D630" i="14"/>
  <c r="C631" i="14"/>
  <c r="J229" i="14"/>
  <c r="J227" i="14"/>
  <c r="J225" i="14"/>
  <c r="J223" i="14"/>
  <c r="J219" i="14"/>
  <c r="W60" i="14"/>
  <c r="V60" i="14"/>
  <c r="W83" i="14"/>
  <c r="V83" i="14"/>
  <c r="Y49" i="14"/>
  <c r="Z49" i="14"/>
  <c r="AC83" i="14"/>
  <c r="AB83" i="14"/>
  <c r="W80" i="14"/>
  <c r="V80" i="14"/>
  <c r="AB38" i="14"/>
  <c r="AC38" i="14"/>
  <c r="W66" i="14"/>
  <c r="V66" i="14"/>
  <c r="W73" i="14"/>
  <c r="V73" i="14"/>
  <c r="AC41" i="14"/>
  <c r="AB41" i="14"/>
  <c r="AB56" i="14"/>
  <c r="AC56" i="14"/>
  <c r="W61" i="14"/>
  <c r="V61" i="14"/>
  <c r="AC59" i="14"/>
  <c r="AB59" i="14"/>
  <c r="E629" i="14"/>
  <c r="G629" i="14" s="1"/>
  <c r="F629" i="14"/>
  <c r="AB52" i="14"/>
  <c r="AC52" i="14"/>
  <c r="AB58" i="14"/>
  <c r="AC58" i="14"/>
  <c r="W94" i="14"/>
  <c r="V94" i="14"/>
  <c r="Y72" i="14"/>
  <c r="Z39" i="14"/>
  <c r="Y39" i="14"/>
  <c r="AC51" i="14"/>
  <c r="AB51" i="14"/>
  <c r="AC91" i="14"/>
  <c r="AB91" i="14"/>
  <c r="Z52" i="14"/>
  <c r="Y52" i="14"/>
  <c r="W91" i="14"/>
  <c r="V91" i="14"/>
  <c r="W86" i="14"/>
  <c r="V86" i="14"/>
  <c r="W38" i="14"/>
  <c r="V38" i="14"/>
  <c r="J230" i="14"/>
  <c r="J228" i="14"/>
  <c r="J226" i="14"/>
  <c r="J224" i="14"/>
  <c r="J222" i="14"/>
  <c r="J220" i="14"/>
  <c r="Y59" i="14"/>
  <c r="Z59" i="14"/>
  <c r="AC61" i="14"/>
  <c r="AB61" i="14"/>
  <c r="AB60" i="14"/>
  <c r="AC60" i="14"/>
  <c r="N629" i="14"/>
  <c r="A630" i="14"/>
  <c r="AB72" i="14"/>
  <c r="AC72" i="14"/>
  <c r="W74" i="14"/>
  <c r="V74" i="14"/>
  <c r="AC53" i="14"/>
  <c r="AB53" i="14"/>
  <c r="AB80" i="14"/>
  <c r="AC80" i="14"/>
  <c r="W78" i="14"/>
  <c r="V78" i="14"/>
  <c r="W55" i="14"/>
  <c r="V55" i="14"/>
  <c r="AB70" i="14"/>
  <c r="AC70" i="14"/>
  <c r="W46" i="14"/>
  <c r="V46" i="14"/>
  <c r="BL628" i="14"/>
  <c r="BD628" i="14"/>
  <c r="AV628" i="14"/>
  <c r="AN628" i="14"/>
  <c r="AF628" i="14"/>
  <c r="X628" i="14"/>
  <c r="P628" i="14"/>
  <c r="BK628" i="14"/>
  <c r="BC628" i="14"/>
  <c r="AU628" i="14"/>
  <c r="AM628" i="14"/>
  <c r="AE628" i="14"/>
  <c r="W628" i="14"/>
  <c r="O628" i="14"/>
  <c r="BJ628" i="14"/>
  <c r="BB628" i="14"/>
  <c r="AT628" i="14"/>
  <c r="AL628" i="14"/>
  <c r="AD628" i="14"/>
  <c r="V628" i="14"/>
  <c r="BI628" i="14"/>
  <c r="BA628" i="14"/>
  <c r="AS628" i="14"/>
  <c r="AK628" i="14"/>
  <c r="AC628" i="14"/>
  <c r="U628" i="14"/>
  <c r="M628" i="14"/>
  <c r="BH628" i="14"/>
  <c r="AZ628" i="14"/>
  <c r="AR628" i="14"/>
  <c r="AJ628" i="14"/>
  <c r="AB628" i="14"/>
  <c r="T628" i="14"/>
  <c r="BG628" i="14"/>
  <c r="AY628" i="14"/>
  <c r="AQ628" i="14"/>
  <c r="AI628" i="14"/>
  <c r="AA628" i="14"/>
  <c r="S628" i="14"/>
  <c r="BF628" i="14"/>
  <c r="AX628" i="14"/>
  <c r="AP628" i="14"/>
  <c r="AH628" i="14"/>
  <c r="Z628" i="14"/>
  <c r="R628" i="14"/>
  <c r="BE628" i="14"/>
  <c r="AW628" i="14"/>
  <c r="AO628" i="14"/>
  <c r="AG628" i="14"/>
  <c r="Y628" i="14"/>
  <c r="Q628" i="14"/>
  <c r="W37" i="14"/>
  <c r="V37" i="14"/>
  <c r="W56" i="14"/>
  <c r="V56" i="14"/>
  <c r="AB50" i="14"/>
  <c r="AC50" i="14"/>
  <c r="AC37" i="14"/>
  <c r="AB37" i="14"/>
  <c r="AB68" i="14"/>
  <c r="W51" i="14"/>
  <c r="V51" i="14"/>
  <c r="W44" i="14"/>
  <c r="V44" i="14"/>
  <c r="W62" i="14"/>
  <c r="V62" i="14"/>
  <c r="Z54" i="14"/>
  <c r="Y54" i="14"/>
  <c r="Z94" i="14"/>
  <c r="Y94" i="14"/>
  <c r="AB48" i="14"/>
  <c r="AC48" i="14"/>
  <c r="W53" i="14"/>
  <c r="V53" i="14"/>
  <c r="E104" i="14"/>
  <c r="H104" i="14" s="1"/>
  <c r="AC45" i="14"/>
  <c r="AB45" i="14"/>
  <c r="Z63" i="14"/>
  <c r="Y63" i="14"/>
  <c r="AC69" i="14"/>
  <c r="AB69" i="14"/>
  <c r="W75" i="14"/>
  <c r="V75" i="14"/>
  <c r="Z91" i="14"/>
  <c r="Y91" i="14"/>
  <c r="Z86" i="14"/>
  <c r="Y86" i="14"/>
  <c r="AC93" i="14"/>
  <c r="AB93" i="14"/>
  <c r="W49" i="14"/>
  <c r="V49" i="14"/>
  <c r="W70" i="14"/>
  <c r="V70" i="14"/>
  <c r="W58" i="14"/>
  <c r="V58" i="14"/>
  <c r="AC39" i="14"/>
  <c r="AB39" i="14"/>
  <c r="K102" i="14"/>
  <c r="D105" i="14"/>
  <c r="C106" i="14"/>
  <c r="Z56" i="14"/>
  <c r="Y56" i="14"/>
  <c r="AB78" i="14"/>
  <c r="AC78" i="14"/>
  <c r="W47" i="14"/>
  <c r="V47" i="14"/>
  <c r="AC43" i="14"/>
  <c r="AB43" i="14"/>
  <c r="AB74" i="14"/>
  <c r="AC74" i="14"/>
  <c r="Z78" i="14"/>
  <c r="Y78" i="14"/>
  <c r="W85" i="14"/>
  <c r="V85" i="14"/>
  <c r="W72" i="14"/>
  <c r="V72" i="14"/>
  <c r="W39" i="14"/>
  <c r="V39" i="14"/>
  <c r="Z62" i="14"/>
  <c r="Y62" i="14"/>
  <c r="W59" i="14"/>
  <c r="V59" i="14"/>
  <c r="AB94" i="14"/>
  <c r="AC94" i="14"/>
  <c r="D29" i="11"/>
  <c r="G29" i="11" s="1"/>
  <c r="E28" i="11"/>
  <c r="F28" i="11" s="1"/>
  <c r="V54" i="14" l="1"/>
  <c r="Z58" i="14"/>
  <c r="V50" i="14"/>
  <c r="AB66" i="14"/>
  <c r="Y79" i="14"/>
  <c r="Z47" i="14"/>
  <c r="Z77" i="14"/>
  <c r="Y51" i="14"/>
  <c r="AC35" i="14"/>
  <c r="Z83" i="14"/>
  <c r="AC47" i="14"/>
  <c r="Z95" i="14"/>
  <c r="AC44" i="14"/>
  <c r="Z92" i="14"/>
  <c r="V68" i="14"/>
  <c r="V89" i="14"/>
  <c r="AC62" i="14"/>
  <c r="V57" i="14"/>
  <c r="Y74" i="14"/>
  <c r="AB73" i="14"/>
  <c r="Y57" i="14"/>
  <c r="V43" i="14"/>
  <c r="Z35" i="14"/>
  <c r="AB42" i="14"/>
  <c r="AC40" i="14"/>
  <c r="AB87" i="14"/>
  <c r="Y55" i="14"/>
  <c r="Y80" i="14"/>
  <c r="Y50" i="14"/>
  <c r="V45" i="14"/>
  <c r="Z43" i="14"/>
  <c r="V95" i="14"/>
  <c r="AB54" i="14"/>
  <c r="Z45" i="14"/>
  <c r="V35" i="14"/>
  <c r="AC82" i="14"/>
  <c r="Y84" i="14"/>
  <c r="Y88" i="14"/>
  <c r="AC88" i="14"/>
  <c r="AB67" i="14"/>
  <c r="V41" i="14"/>
  <c r="AB85" i="14"/>
  <c r="AB46" i="14"/>
  <c r="Z70" i="14"/>
  <c r="V88" i="14"/>
  <c r="Y40" i="14"/>
  <c r="V77" i="14"/>
  <c r="AC77" i="14"/>
  <c r="Z53" i="14"/>
  <c r="Y37" i="14"/>
  <c r="Y36" i="14"/>
  <c r="Y41" i="14"/>
  <c r="W69" i="14"/>
  <c r="Z67" i="14"/>
  <c r="AB57" i="14"/>
  <c r="Y89" i="14"/>
  <c r="Y75" i="14"/>
  <c r="Y38" i="14"/>
  <c r="Y76" i="14"/>
  <c r="AC81" i="14"/>
  <c r="J28" i="11"/>
  <c r="K28" i="11" s="1"/>
  <c r="H28" i="11"/>
  <c r="I28" i="11" s="1"/>
  <c r="H629" i="14"/>
  <c r="Y65" i="14"/>
  <c r="Y60" i="14"/>
  <c r="AC36" i="14"/>
  <c r="AC49" i="14"/>
  <c r="W40" i="14"/>
  <c r="AC64" i="14"/>
  <c r="AC76" i="14"/>
  <c r="Y85" i="14"/>
  <c r="Y46" i="14"/>
  <c r="AC84" i="14"/>
  <c r="Y66" i="14"/>
  <c r="AB89" i="14"/>
  <c r="AB55" i="14"/>
  <c r="Z44" i="14"/>
  <c r="Z61" i="14"/>
  <c r="V79" i="14"/>
  <c r="AC71" i="14"/>
  <c r="Y81" i="14"/>
  <c r="Z71" i="14"/>
  <c r="V65" i="14"/>
  <c r="AC90" i="14"/>
  <c r="AB79" i="14"/>
  <c r="V84" i="14"/>
  <c r="Z64" i="14"/>
  <c r="Y68" i="14"/>
  <c r="V76" i="14"/>
  <c r="AB65" i="14"/>
  <c r="V71" i="14"/>
  <c r="Z73" i="14"/>
  <c r="I103" i="14"/>
  <c r="K103" i="14" s="1"/>
  <c r="IN364" i="14" s="1"/>
  <c r="AB95" i="14"/>
  <c r="W63" i="14"/>
  <c r="Y69" i="14"/>
  <c r="I628" i="14"/>
  <c r="AB63" i="14"/>
  <c r="V90" i="14"/>
  <c r="Z90" i="14"/>
  <c r="W42" i="14"/>
  <c r="Y42" i="14"/>
  <c r="IU362" i="14"/>
  <c r="FD362" i="14"/>
  <c r="AH362" i="14"/>
  <c r="HQ362" i="14"/>
  <c r="FH362" i="14"/>
  <c r="AJ362" i="14"/>
  <c r="AK362" i="14"/>
  <c r="HG362" i="14"/>
  <c r="CT362" i="14"/>
  <c r="HU362" i="14"/>
  <c r="HW362" i="14"/>
  <c r="FF362" i="14"/>
  <c r="AL362" i="14"/>
  <c r="AF362" i="14"/>
  <c r="AI362" i="14"/>
  <c r="CX362" i="14"/>
  <c r="CR362" i="14"/>
  <c r="HS362" i="14"/>
  <c r="FJ362" i="14"/>
  <c r="AG362" i="14"/>
  <c r="CV362" i="14"/>
  <c r="HP362" i="14"/>
  <c r="HR362" i="14"/>
  <c r="HT362" i="14"/>
  <c r="HV362" i="14"/>
  <c r="GQ362" i="14"/>
  <c r="CS362" i="14"/>
  <c r="CU362" i="14"/>
  <c r="CW362" i="14"/>
  <c r="FE362" i="14"/>
  <c r="FG362" i="14"/>
  <c r="FI362" i="14"/>
  <c r="G104" i="14"/>
  <c r="Z87" i="14"/>
  <c r="Y87" i="14"/>
  <c r="BC362" i="14"/>
  <c r="O362" i="14"/>
  <c r="AE362" i="14"/>
  <c r="AU362" i="14"/>
  <c r="AN362" i="14"/>
  <c r="CZ362" i="14"/>
  <c r="FL362" i="14"/>
  <c r="HX362" i="14"/>
  <c r="AO362" i="14"/>
  <c r="DA362" i="14"/>
  <c r="FM362" i="14"/>
  <c r="HY362" i="14"/>
  <c r="AP362" i="14"/>
  <c r="DB362" i="14"/>
  <c r="FN362" i="14"/>
  <c r="HZ362" i="14"/>
  <c r="AQ362" i="14"/>
  <c r="DC362" i="14"/>
  <c r="FO362" i="14"/>
  <c r="IA362" i="14"/>
  <c r="AR362" i="14"/>
  <c r="DD362" i="14"/>
  <c r="FP362" i="14"/>
  <c r="IB362" i="14"/>
  <c r="AS362" i="14"/>
  <c r="DE362" i="14"/>
  <c r="FQ362" i="14"/>
  <c r="IC362" i="14"/>
  <c r="AT362" i="14"/>
  <c r="DF362" i="14"/>
  <c r="FR362" i="14"/>
  <c r="ID362" i="14"/>
  <c r="W81" i="14"/>
  <c r="V81" i="14"/>
  <c r="Z48" i="14"/>
  <c r="Y48" i="14"/>
  <c r="W93" i="14"/>
  <c r="V93" i="14"/>
  <c r="DO362" i="14"/>
  <c r="CA362" i="14"/>
  <c r="CQ362" i="14"/>
  <c r="DG362" i="14"/>
  <c r="AV362" i="14"/>
  <c r="DH362" i="14"/>
  <c r="FT362" i="14"/>
  <c r="IF362" i="14"/>
  <c r="AW362" i="14"/>
  <c r="DI362" i="14"/>
  <c r="FU362" i="14"/>
  <c r="IG362" i="14"/>
  <c r="AX362" i="14"/>
  <c r="DJ362" i="14"/>
  <c r="FV362" i="14"/>
  <c r="IH362" i="14"/>
  <c r="AY362" i="14"/>
  <c r="DK362" i="14"/>
  <c r="FW362" i="14"/>
  <c r="II362" i="14"/>
  <c r="AZ362" i="14"/>
  <c r="DL362" i="14"/>
  <c r="FX362" i="14"/>
  <c r="IJ362" i="14"/>
  <c r="BA362" i="14"/>
  <c r="DM362" i="14"/>
  <c r="FY362" i="14"/>
  <c r="IK362" i="14"/>
  <c r="BB362" i="14"/>
  <c r="DN362" i="14"/>
  <c r="FZ362" i="14"/>
  <c r="IL362" i="14"/>
  <c r="GA362" i="14"/>
  <c r="EM362" i="14"/>
  <c r="FC362" i="14"/>
  <c r="FS362" i="14"/>
  <c r="BD362" i="14"/>
  <c r="DP362" i="14"/>
  <c r="GB362" i="14"/>
  <c r="IN362" i="14"/>
  <c r="BE362" i="14"/>
  <c r="DQ362" i="14"/>
  <c r="GC362" i="14"/>
  <c r="IO362" i="14"/>
  <c r="BF362" i="14"/>
  <c r="DR362" i="14"/>
  <c r="GD362" i="14"/>
  <c r="IP362" i="14"/>
  <c r="BG362" i="14"/>
  <c r="DS362" i="14"/>
  <c r="GE362" i="14"/>
  <c r="IQ362" i="14"/>
  <c r="BH362" i="14"/>
  <c r="DT362" i="14"/>
  <c r="GF362" i="14"/>
  <c r="IR362" i="14"/>
  <c r="BI362" i="14"/>
  <c r="DU362" i="14"/>
  <c r="GG362" i="14"/>
  <c r="IS362" i="14"/>
  <c r="BJ362" i="14"/>
  <c r="DV362" i="14"/>
  <c r="GH362" i="14"/>
  <c r="IT362" i="14"/>
  <c r="Z93" i="14"/>
  <c r="Y93" i="14"/>
  <c r="IM362" i="14"/>
  <c r="GY362" i="14"/>
  <c r="HO362" i="14"/>
  <c r="IE362" i="14"/>
  <c r="BL362" i="14"/>
  <c r="DX362" i="14"/>
  <c r="GJ362" i="14"/>
  <c r="IV362" i="14"/>
  <c r="BM362" i="14"/>
  <c r="DY362" i="14"/>
  <c r="GK362" i="14"/>
  <c r="IW362" i="14"/>
  <c r="BN362" i="14"/>
  <c r="DZ362" i="14"/>
  <c r="GL362" i="14"/>
  <c r="IX362" i="14"/>
  <c r="BO362" i="14"/>
  <c r="EA362" i="14"/>
  <c r="GM362" i="14"/>
  <c r="IY362" i="14"/>
  <c r="BP362" i="14"/>
  <c r="EB362" i="14"/>
  <c r="GN362" i="14"/>
  <c r="IZ362" i="14"/>
  <c r="BQ362" i="14"/>
  <c r="EC362" i="14"/>
  <c r="GO362" i="14"/>
  <c r="JA362" i="14"/>
  <c r="BR362" i="14"/>
  <c r="ED362" i="14"/>
  <c r="GP362" i="14"/>
  <c r="JB362" i="14"/>
  <c r="W48" i="14"/>
  <c r="V48" i="14"/>
  <c r="BK362" i="14"/>
  <c r="G362" i="14"/>
  <c r="W362" i="14"/>
  <c r="AM362" i="14"/>
  <c r="H362" i="14"/>
  <c r="BT362" i="14"/>
  <c r="EF362" i="14"/>
  <c r="GR362" i="14"/>
  <c r="I362" i="14"/>
  <c r="BU362" i="14"/>
  <c r="EG362" i="14"/>
  <c r="GS362" i="14"/>
  <c r="J362" i="14"/>
  <c r="BV362" i="14"/>
  <c r="EH362" i="14"/>
  <c r="GT362" i="14"/>
  <c r="K362" i="14"/>
  <c r="BW362" i="14"/>
  <c r="EI362" i="14"/>
  <c r="GU362" i="14"/>
  <c r="L362" i="14"/>
  <c r="BX362" i="14"/>
  <c r="EJ362" i="14"/>
  <c r="GV362" i="14"/>
  <c r="M362" i="14"/>
  <c r="BY362" i="14"/>
  <c r="EK362" i="14"/>
  <c r="GW362" i="14"/>
  <c r="N362" i="14"/>
  <c r="BZ362" i="14"/>
  <c r="EL362" i="14"/>
  <c r="GX362" i="14"/>
  <c r="AB92" i="14"/>
  <c r="AC92" i="14"/>
  <c r="V64" i="14"/>
  <c r="W64" i="14"/>
  <c r="W67" i="14"/>
  <c r="V67" i="14"/>
  <c r="DW362" i="14"/>
  <c r="BS362" i="14"/>
  <c r="CI362" i="14"/>
  <c r="CY362" i="14"/>
  <c r="P362" i="14"/>
  <c r="CB362" i="14"/>
  <c r="EN362" i="14"/>
  <c r="GZ362" i="14"/>
  <c r="Q362" i="14"/>
  <c r="CC362" i="14"/>
  <c r="EO362" i="14"/>
  <c r="HA362" i="14"/>
  <c r="R362" i="14"/>
  <c r="CD362" i="14"/>
  <c r="EP362" i="14"/>
  <c r="HB362" i="14"/>
  <c r="S362" i="14"/>
  <c r="CE362" i="14"/>
  <c r="EQ362" i="14"/>
  <c r="HC362" i="14"/>
  <c r="T362" i="14"/>
  <c r="CF362" i="14"/>
  <c r="ER362" i="14"/>
  <c r="HD362" i="14"/>
  <c r="U362" i="14"/>
  <c r="CG362" i="14"/>
  <c r="ES362" i="14"/>
  <c r="HE362" i="14"/>
  <c r="V362" i="14"/>
  <c r="CH362" i="14"/>
  <c r="ET362" i="14"/>
  <c r="HF362" i="14"/>
  <c r="V87" i="14"/>
  <c r="W87" i="14"/>
  <c r="GI362" i="14"/>
  <c r="EE362" i="14"/>
  <c r="EU362" i="14"/>
  <c r="FK362" i="14"/>
  <c r="X362" i="14"/>
  <c r="CJ362" i="14"/>
  <c r="EV362" i="14"/>
  <c r="HH362" i="14"/>
  <c r="Y362" i="14"/>
  <c r="CK362" i="14"/>
  <c r="EW362" i="14"/>
  <c r="HI362" i="14"/>
  <c r="Z362" i="14"/>
  <c r="CL362" i="14"/>
  <c r="EX362" i="14"/>
  <c r="HJ362" i="14"/>
  <c r="AA362" i="14"/>
  <c r="CM362" i="14"/>
  <c r="EY362" i="14"/>
  <c r="HK362" i="14"/>
  <c r="AB362" i="14"/>
  <c r="CN362" i="14"/>
  <c r="EZ362" i="14"/>
  <c r="HL362" i="14"/>
  <c r="AC362" i="14"/>
  <c r="CO362" i="14"/>
  <c r="FA362" i="14"/>
  <c r="HM362" i="14"/>
  <c r="AD362" i="14"/>
  <c r="CP362" i="14"/>
  <c r="FB362" i="14"/>
  <c r="V82" i="14"/>
  <c r="W82" i="14"/>
  <c r="W92" i="14"/>
  <c r="V92" i="14"/>
  <c r="F104" i="14"/>
  <c r="C107" i="14"/>
  <c r="D106" i="14"/>
  <c r="E105" i="14"/>
  <c r="G105" i="14" s="1"/>
  <c r="D631" i="14"/>
  <c r="C632" i="14"/>
  <c r="IY363" i="14"/>
  <c r="IQ363" i="14"/>
  <c r="II363" i="14"/>
  <c r="IA363" i="14"/>
  <c r="HS363" i="14"/>
  <c r="HK363" i="14"/>
  <c r="HC363" i="14"/>
  <c r="GU363" i="14"/>
  <c r="GM363" i="14"/>
  <c r="GE363" i="14"/>
  <c r="FW363" i="14"/>
  <c r="FO363" i="14"/>
  <c r="FG363" i="14"/>
  <c r="EY363" i="14"/>
  <c r="EQ363" i="14"/>
  <c r="EI363" i="14"/>
  <c r="EA363" i="14"/>
  <c r="DS363" i="14"/>
  <c r="DK363" i="14"/>
  <c r="DC363" i="14"/>
  <c r="CU363" i="14"/>
  <c r="CM363" i="14"/>
  <c r="CE363" i="14"/>
  <c r="BW363" i="14"/>
  <c r="BO363" i="14"/>
  <c r="BG363" i="14"/>
  <c r="AY363" i="14"/>
  <c r="AQ363" i="14"/>
  <c r="AI363" i="14"/>
  <c r="AA363" i="14"/>
  <c r="S363" i="14"/>
  <c r="K363" i="14"/>
  <c r="IX363" i="14"/>
  <c r="IP363" i="14"/>
  <c r="IH363" i="14"/>
  <c r="HZ363" i="14"/>
  <c r="HR363" i="14"/>
  <c r="HJ363" i="14"/>
  <c r="HB363" i="14"/>
  <c r="GT363" i="14"/>
  <c r="GL363" i="14"/>
  <c r="GD363" i="14"/>
  <c r="FV363" i="14"/>
  <c r="FN363" i="14"/>
  <c r="FF363" i="14"/>
  <c r="EX363" i="14"/>
  <c r="EP363" i="14"/>
  <c r="EH363" i="14"/>
  <c r="DZ363" i="14"/>
  <c r="DR363" i="14"/>
  <c r="DJ363" i="14"/>
  <c r="DB363" i="14"/>
  <c r="CT363" i="14"/>
  <c r="CL363" i="14"/>
  <c r="CD363" i="14"/>
  <c r="BV363" i="14"/>
  <c r="BN363" i="14"/>
  <c r="BF363" i="14"/>
  <c r="AX363" i="14"/>
  <c r="AP363" i="14"/>
  <c r="AH363" i="14"/>
  <c r="Z363" i="14"/>
  <c r="R363" i="14"/>
  <c r="J363" i="14"/>
  <c r="IW363" i="14"/>
  <c r="IO363" i="14"/>
  <c r="IG363" i="14"/>
  <c r="HY363" i="14"/>
  <c r="HQ363" i="14"/>
  <c r="HI363" i="14"/>
  <c r="HA363" i="14"/>
  <c r="GS363" i="14"/>
  <c r="GK363" i="14"/>
  <c r="GC363" i="14"/>
  <c r="FU363" i="14"/>
  <c r="FM363" i="14"/>
  <c r="FE363" i="14"/>
  <c r="EW363" i="14"/>
  <c r="EO363" i="14"/>
  <c r="EG363" i="14"/>
  <c r="DY363" i="14"/>
  <c r="DQ363" i="14"/>
  <c r="DI363" i="14"/>
  <c r="DA363" i="14"/>
  <c r="CS363" i="14"/>
  <c r="CK363" i="14"/>
  <c r="CC363" i="14"/>
  <c r="BU363" i="14"/>
  <c r="BM363" i="14"/>
  <c r="BE363" i="14"/>
  <c r="AW363" i="14"/>
  <c r="AO363" i="14"/>
  <c r="AG363" i="14"/>
  <c r="Y363" i="14"/>
  <c r="Q363" i="14"/>
  <c r="I363" i="14"/>
  <c r="IV363" i="14"/>
  <c r="IN363" i="14"/>
  <c r="IF363" i="14"/>
  <c r="HX363" i="14"/>
  <c r="HP363" i="14"/>
  <c r="HH363" i="14"/>
  <c r="GZ363" i="14"/>
  <c r="GR363" i="14"/>
  <c r="GJ363" i="14"/>
  <c r="GB363" i="14"/>
  <c r="FT363" i="14"/>
  <c r="FL363" i="14"/>
  <c r="FD363" i="14"/>
  <c r="EV363" i="14"/>
  <c r="EN363" i="14"/>
  <c r="EF363" i="14"/>
  <c r="DX363" i="14"/>
  <c r="DP363" i="14"/>
  <c r="DH363" i="14"/>
  <c r="CZ363" i="14"/>
  <c r="CR363" i="14"/>
  <c r="CJ363" i="14"/>
  <c r="CB363" i="14"/>
  <c r="BT363" i="14"/>
  <c r="BL363" i="14"/>
  <c r="BD363" i="14"/>
  <c r="AV363" i="14"/>
  <c r="AN363" i="14"/>
  <c r="AF363" i="14"/>
  <c r="X363" i="14"/>
  <c r="P363" i="14"/>
  <c r="H363" i="14"/>
  <c r="IU363" i="14"/>
  <c r="IM363" i="14"/>
  <c r="IE363" i="14"/>
  <c r="HW363" i="14"/>
  <c r="HO363" i="14"/>
  <c r="HG363" i="14"/>
  <c r="GY363" i="14"/>
  <c r="GQ363" i="14"/>
  <c r="GI363" i="14"/>
  <c r="GA363" i="14"/>
  <c r="FS363" i="14"/>
  <c r="FK363" i="14"/>
  <c r="FC363" i="14"/>
  <c r="EU363" i="14"/>
  <c r="EM363" i="14"/>
  <c r="EE363" i="14"/>
  <c r="DW363" i="14"/>
  <c r="DO363" i="14"/>
  <c r="DG363" i="14"/>
  <c r="CY363" i="14"/>
  <c r="CQ363" i="14"/>
  <c r="CI363" i="14"/>
  <c r="CA363" i="14"/>
  <c r="BS363" i="14"/>
  <c r="BK363" i="14"/>
  <c r="BC363" i="14"/>
  <c r="AU363" i="14"/>
  <c r="AM363" i="14"/>
  <c r="AE363" i="14"/>
  <c r="W363" i="14"/>
  <c r="O363" i="14"/>
  <c r="G363" i="14"/>
  <c r="JB363" i="14"/>
  <c r="IT363" i="14"/>
  <c r="IL363" i="14"/>
  <c r="ID363" i="14"/>
  <c r="HV363" i="14"/>
  <c r="HN363" i="14"/>
  <c r="HF363" i="14"/>
  <c r="GX363" i="14"/>
  <c r="GP363" i="14"/>
  <c r="GH363" i="14"/>
  <c r="FZ363" i="14"/>
  <c r="FR363" i="14"/>
  <c r="FJ363" i="14"/>
  <c r="FB363" i="14"/>
  <c r="ET363" i="14"/>
  <c r="EL363" i="14"/>
  <c r="ED363" i="14"/>
  <c r="DV363" i="14"/>
  <c r="DN363" i="14"/>
  <c r="DF363" i="14"/>
  <c r="CX363" i="14"/>
  <c r="CP363" i="14"/>
  <c r="CH363" i="14"/>
  <c r="BZ363" i="14"/>
  <c r="BR363" i="14"/>
  <c r="BJ363" i="14"/>
  <c r="BB363" i="14"/>
  <c r="AT363" i="14"/>
  <c r="AL363" i="14"/>
  <c r="AD363" i="14"/>
  <c r="V363" i="14"/>
  <c r="N363" i="14"/>
  <c r="JA363" i="14"/>
  <c r="IS363" i="14"/>
  <c r="IK363" i="14"/>
  <c r="IC363" i="14"/>
  <c r="HU363" i="14"/>
  <c r="HM363" i="14"/>
  <c r="HE363" i="14"/>
  <c r="GW363" i="14"/>
  <c r="GO363" i="14"/>
  <c r="GG363" i="14"/>
  <c r="FY363" i="14"/>
  <c r="FQ363" i="14"/>
  <c r="FI363" i="14"/>
  <c r="FA363" i="14"/>
  <c r="ES363" i="14"/>
  <c r="EK363" i="14"/>
  <c r="EC363" i="14"/>
  <c r="DU363" i="14"/>
  <c r="DM363" i="14"/>
  <c r="DE363" i="14"/>
  <c r="CW363" i="14"/>
  <c r="CO363" i="14"/>
  <c r="CG363" i="14"/>
  <c r="BY363" i="14"/>
  <c r="BQ363" i="14"/>
  <c r="BI363" i="14"/>
  <c r="BA363" i="14"/>
  <c r="AS363" i="14"/>
  <c r="AK363" i="14"/>
  <c r="AC363" i="14"/>
  <c r="U363" i="14"/>
  <c r="M363" i="14"/>
  <c r="IB363" i="14"/>
  <c r="FP363" i="14"/>
  <c r="DD363" i="14"/>
  <c r="AR363" i="14"/>
  <c r="HT363" i="14"/>
  <c r="FH363" i="14"/>
  <c r="CV363" i="14"/>
  <c r="AJ363" i="14"/>
  <c r="HL363" i="14"/>
  <c r="EZ363" i="14"/>
  <c r="CN363" i="14"/>
  <c r="AB363" i="14"/>
  <c r="HD363" i="14"/>
  <c r="ER363" i="14"/>
  <c r="CF363" i="14"/>
  <c r="T363" i="14"/>
  <c r="GV363" i="14"/>
  <c r="EJ363" i="14"/>
  <c r="BX363" i="14"/>
  <c r="L363" i="14"/>
  <c r="IZ363" i="14"/>
  <c r="GN363" i="14"/>
  <c r="EB363" i="14"/>
  <c r="BP363" i="14"/>
  <c r="IJ363" i="14"/>
  <c r="FX363" i="14"/>
  <c r="DL363" i="14"/>
  <c r="AZ363" i="14"/>
  <c r="DT363" i="14"/>
  <c r="BH363" i="14"/>
  <c r="IR363" i="14"/>
  <c r="GF363" i="14"/>
  <c r="E630" i="14"/>
  <c r="H630" i="14" s="1"/>
  <c r="N630" i="14"/>
  <c r="A631" i="14"/>
  <c r="BL629" i="14"/>
  <c r="BD629" i="14"/>
  <c r="AV629" i="14"/>
  <c r="AN629" i="14"/>
  <c r="AF629" i="14"/>
  <c r="X629" i="14"/>
  <c r="P629" i="14"/>
  <c r="BK629" i="14"/>
  <c r="BC629" i="14"/>
  <c r="AU629" i="14"/>
  <c r="AM629" i="14"/>
  <c r="AE629" i="14"/>
  <c r="W629" i="14"/>
  <c r="O629" i="14"/>
  <c r="BJ629" i="14"/>
  <c r="BB629" i="14"/>
  <c r="AT629" i="14"/>
  <c r="AL629" i="14"/>
  <c r="AD629" i="14"/>
  <c r="V629" i="14"/>
  <c r="BI629" i="14"/>
  <c r="BA629" i="14"/>
  <c r="AS629" i="14"/>
  <c r="AK629" i="14"/>
  <c r="AC629" i="14"/>
  <c r="U629" i="14"/>
  <c r="M629" i="14"/>
  <c r="BH629" i="14"/>
  <c r="AZ629" i="14"/>
  <c r="AR629" i="14"/>
  <c r="AJ629" i="14"/>
  <c r="AB629" i="14"/>
  <c r="T629" i="14"/>
  <c r="BG629" i="14"/>
  <c r="AY629" i="14"/>
  <c r="AQ629" i="14"/>
  <c r="AI629" i="14"/>
  <c r="AA629" i="14"/>
  <c r="S629" i="14"/>
  <c r="BF629" i="14"/>
  <c r="AX629" i="14"/>
  <c r="AP629" i="14"/>
  <c r="AH629" i="14"/>
  <c r="Z629" i="14"/>
  <c r="R629" i="14"/>
  <c r="BE629" i="14"/>
  <c r="AW629" i="14"/>
  <c r="AO629" i="14"/>
  <c r="AG629" i="14"/>
  <c r="Y629" i="14"/>
  <c r="Q629" i="14"/>
  <c r="I629" i="14"/>
  <c r="D30" i="11"/>
  <c r="G30" i="11" s="1"/>
  <c r="E29" i="11"/>
  <c r="F29" i="11" s="1"/>
  <c r="I104" i="14" l="1"/>
  <c r="K104" i="14" s="1"/>
  <c r="J29" i="11"/>
  <c r="K29" i="11" s="1"/>
  <c r="H29" i="11"/>
  <c r="I29" i="11" s="1"/>
  <c r="BE364" i="14"/>
  <c r="K364" i="14"/>
  <c r="M364" i="14"/>
  <c r="G364" i="14"/>
  <c r="GT364" i="14"/>
  <c r="GV364" i="14"/>
  <c r="GX364" i="14"/>
  <c r="GR364" i="14"/>
  <c r="EI364" i="14"/>
  <c r="EE364" i="14"/>
  <c r="BM364" i="14"/>
  <c r="BW364" i="14"/>
  <c r="BY364" i="14"/>
  <c r="BS364" i="14"/>
  <c r="Q364" i="14"/>
  <c r="EK364" i="14"/>
  <c r="AG364" i="14"/>
  <c r="GU364" i="14"/>
  <c r="GW364" i="14"/>
  <c r="GQ364" i="14"/>
  <c r="J364" i="14"/>
  <c r="N364" i="14"/>
  <c r="L364" i="14"/>
  <c r="H364" i="14"/>
  <c r="BV364" i="14"/>
  <c r="BX364" i="14"/>
  <c r="BZ364" i="14"/>
  <c r="BT364" i="14"/>
  <c r="EH364" i="14"/>
  <c r="EJ364" i="14"/>
  <c r="EL364" i="14"/>
  <c r="EF364" i="14"/>
  <c r="EG364" i="14"/>
  <c r="FM364" i="14"/>
  <c r="DR364" i="14"/>
  <c r="IP364" i="14"/>
  <c r="DS364" i="14"/>
  <c r="IQ364" i="14"/>
  <c r="DT364" i="14"/>
  <c r="IR364" i="14"/>
  <c r="GG364" i="14"/>
  <c r="BJ364" i="14"/>
  <c r="IT364" i="14"/>
  <c r="IG364" i="14"/>
  <c r="GS364" i="14"/>
  <c r="HI364" i="14"/>
  <c r="HY364" i="14"/>
  <c r="BN364" i="14"/>
  <c r="DZ364" i="14"/>
  <c r="GL364" i="14"/>
  <c r="IX364" i="14"/>
  <c r="BO364" i="14"/>
  <c r="EA364" i="14"/>
  <c r="GM364" i="14"/>
  <c r="IY364" i="14"/>
  <c r="BP364" i="14"/>
  <c r="EB364" i="14"/>
  <c r="GN364" i="14"/>
  <c r="IZ364" i="14"/>
  <c r="BQ364" i="14"/>
  <c r="EC364" i="14"/>
  <c r="GO364" i="14"/>
  <c r="JA364" i="14"/>
  <c r="BR364" i="14"/>
  <c r="ED364" i="14"/>
  <c r="GP364" i="14"/>
  <c r="JB364" i="14"/>
  <c r="BK364" i="14"/>
  <c r="DW364" i="14"/>
  <c r="GI364" i="14"/>
  <c r="IU364" i="14"/>
  <c r="BL364" i="14"/>
  <c r="DX364" i="14"/>
  <c r="GJ364" i="14"/>
  <c r="IV364" i="14"/>
  <c r="DQ364" i="14"/>
  <c r="DY364" i="14"/>
  <c r="CC364" i="14"/>
  <c r="CS364" i="14"/>
  <c r="R364" i="14"/>
  <c r="CD364" i="14"/>
  <c r="EP364" i="14"/>
  <c r="HB364" i="14"/>
  <c r="S364" i="14"/>
  <c r="CE364" i="14"/>
  <c r="EQ364" i="14"/>
  <c r="HC364" i="14"/>
  <c r="T364" i="14"/>
  <c r="CF364" i="14"/>
  <c r="ER364" i="14"/>
  <c r="HD364" i="14"/>
  <c r="U364" i="14"/>
  <c r="CG364" i="14"/>
  <c r="ES364" i="14"/>
  <c r="HE364" i="14"/>
  <c r="V364" i="14"/>
  <c r="CH364" i="14"/>
  <c r="ET364" i="14"/>
  <c r="HF364" i="14"/>
  <c r="O364" i="14"/>
  <c r="CA364" i="14"/>
  <c r="EM364" i="14"/>
  <c r="GY364" i="14"/>
  <c r="P364" i="14"/>
  <c r="CB364" i="14"/>
  <c r="EN364" i="14"/>
  <c r="GZ364" i="14"/>
  <c r="EO364" i="14"/>
  <c r="CL364" i="14"/>
  <c r="HJ364" i="14"/>
  <c r="AA364" i="14"/>
  <c r="EY364" i="14"/>
  <c r="HK364" i="14"/>
  <c r="AB364" i="14"/>
  <c r="CN364" i="14"/>
  <c r="EZ364" i="14"/>
  <c r="HL364" i="14"/>
  <c r="AC364" i="14"/>
  <c r="CO364" i="14"/>
  <c r="FA364" i="14"/>
  <c r="HM364" i="14"/>
  <c r="AD364" i="14"/>
  <c r="CP364" i="14"/>
  <c r="FB364" i="14"/>
  <c r="HN364" i="14"/>
  <c r="W364" i="14"/>
  <c r="CI364" i="14"/>
  <c r="EU364" i="14"/>
  <c r="HG364" i="14"/>
  <c r="X364" i="14"/>
  <c r="CJ364" i="14"/>
  <c r="EV364" i="14"/>
  <c r="HH364" i="14"/>
  <c r="GK364" i="14"/>
  <c r="FE364" i="14"/>
  <c r="EX364" i="14"/>
  <c r="CM364" i="14"/>
  <c r="IO364" i="14"/>
  <c r="IW364" i="14"/>
  <c r="HA364" i="14"/>
  <c r="HQ364" i="14"/>
  <c r="AH364" i="14"/>
  <c r="CT364" i="14"/>
  <c r="FF364" i="14"/>
  <c r="HR364" i="14"/>
  <c r="AI364" i="14"/>
  <c r="CU364" i="14"/>
  <c r="FG364" i="14"/>
  <c r="HS364" i="14"/>
  <c r="AJ364" i="14"/>
  <c r="CV364" i="14"/>
  <c r="FH364" i="14"/>
  <c r="HT364" i="14"/>
  <c r="AK364" i="14"/>
  <c r="CW364" i="14"/>
  <c r="FI364" i="14"/>
  <c r="HU364" i="14"/>
  <c r="AL364" i="14"/>
  <c r="CX364" i="14"/>
  <c r="FJ364" i="14"/>
  <c r="HV364" i="14"/>
  <c r="AE364" i="14"/>
  <c r="CQ364" i="14"/>
  <c r="FC364" i="14"/>
  <c r="HO364" i="14"/>
  <c r="AF364" i="14"/>
  <c r="CR364" i="14"/>
  <c r="FD364" i="14"/>
  <c r="HP364" i="14"/>
  <c r="GC364" i="14"/>
  <c r="Z364" i="14"/>
  <c r="AW364" i="14"/>
  <c r="I364" i="14"/>
  <c r="Y364" i="14"/>
  <c r="AO364" i="14"/>
  <c r="AP364" i="14"/>
  <c r="DB364" i="14"/>
  <c r="FN364" i="14"/>
  <c r="HZ364" i="14"/>
  <c r="AQ364" i="14"/>
  <c r="DC364" i="14"/>
  <c r="FO364" i="14"/>
  <c r="IA364" i="14"/>
  <c r="AR364" i="14"/>
  <c r="DD364" i="14"/>
  <c r="FP364" i="14"/>
  <c r="IB364" i="14"/>
  <c r="AS364" i="14"/>
  <c r="DE364" i="14"/>
  <c r="FQ364" i="14"/>
  <c r="IC364" i="14"/>
  <c r="AT364" i="14"/>
  <c r="DF364" i="14"/>
  <c r="FR364" i="14"/>
  <c r="ID364" i="14"/>
  <c r="AM364" i="14"/>
  <c r="CY364" i="14"/>
  <c r="FK364" i="14"/>
  <c r="HW364" i="14"/>
  <c r="AN364" i="14"/>
  <c r="CZ364" i="14"/>
  <c r="FL364" i="14"/>
  <c r="HX364" i="14"/>
  <c r="DI364" i="14"/>
  <c r="BU364" i="14"/>
  <c r="CK364" i="14"/>
  <c r="DA364" i="14"/>
  <c r="AX364" i="14"/>
  <c r="DJ364" i="14"/>
  <c r="FV364" i="14"/>
  <c r="IH364" i="14"/>
  <c r="AY364" i="14"/>
  <c r="DK364" i="14"/>
  <c r="FW364" i="14"/>
  <c r="II364" i="14"/>
  <c r="AZ364" i="14"/>
  <c r="DL364" i="14"/>
  <c r="FX364" i="14"/>
  <c r="IJ364" i="14"/>
  <c r="BA364" i="14"/>
  <c r="DM364" i="14"/>
  <c r="FY364" i="14"/>
  <c r="IK364" i="14"/>
  <c r="BB364" i="14"/>
  <c r="DN364" i="14"/>
  <c r="FZ364" i="14"/>
  <c r="IL364" i="14"/>
  <c r="AU364" i="14"/>
  <c r="DG364" i="14"/>
  <c r="FS364" i="14"/>
  <c r="IE364" i="14"/>
  <c r="AV364" i="14"/>
  <c r="DH364" i="14"/>
  <c r="FT364" i="14"/>
  <c r="IF364" i="14"/>
  <c r="FU364" i="14"/>
  <c r="EW364" i="14"/>
  <c r="BF364" i="14"/>
  <c r="GD364" i="14"/>
  <c r="BG364" i="14"/>
  <c r="GE364" i="14"/>
  <c r="BH364" i="14"/>
  <c r="GF364" i="14"/>
  <c r="BI364" i="14"/>
  <c r="DU364" i="14"/>
  <c r="IS364" i="14"/>
  <c r="DV364" i="14"/>
  <c r="GH364" i="14"/>
  <c r="BC364" i="14"/>
  <c r="DO364" i="14"/>
  <c r="GA364" i="14"/>
  <c r="IM364" i="14"/>
  <c r="BD364" i="14"/>
  <c r="DP364" i="14"/>
  <c r="GB364" i="14"/>
  <c r="X21" i="14"/>
  <c r="D24" i="13" s="1"/>
  <c r="X20" i="14"/>
  <c r="D23" i="13" s="1"/>
  <c r="Y20" i="14"/>
  <c r="G630" i="14"/>
  <c r="F630" i="14"/>
  <c r="D107" i="14"/>
  <c r="C108" i="14"/>
  <c r="D632" i="14"/>
  <c r="C633" i="14"/>
  <c r="E631" i="14"/>
  <c r="F631" i="14" s="1"/>
  <c r="N631" i="14"/>
  <c r="A632" i="14"/>
  <c r="F105" i="14"/>
  <c r="BL630" i="14"/>
  <c r="BD630" i="14"/>
  <c r="AV630" i="14"/>
  <c r="AN630" i="14"/>
  <c r="AF630" i="14"/>
  <c r="X630" i="14"/>
  <c r="P630" i="14"/>
  <c r="BK630" i="14"/>
  <c r="BC630" i="14"/>
  <c r="AU630" i="14"/>
  <c r="AM630" i="14"/>
  <c r="AE630" i="14"/>
  <c r="W630" i="14"/>
  <c r="O630" i="14"/>
  <c r="BJ630" i="14"/>
  <c r="BB630" i="14"/>
  <c r="AT630" i="14"/>
  <c r="AL630" i="14"/>
  <c r="AD630" i="14"/>
  <c r="V630" i="14"/>
  <c r="BI630" i="14"/>
  <c r="BA630" i="14"/>
  <c r="AS630" i="14"/>
  <c r="AK630" i="14"/>
  <c r="AC630" i="14"/>
  <c r="U630" i="14"/>
  <c r="M630" i="14"/>
  <c r="BH630" i="14"/>
  <c r="AZ630" i="14"/>
  <c r="AR630" i="14"/>
  <c r="AJ630" i="14"/>
  <c r="AB630" i="14"/>
  <c r="T630" i="14"/>
  <c r="BG630" i="14"/>
  <c r="AY630" i="14"/>
  <c r="AQ630" i="14"/>
  <c r="AI630" i="14"/>
  <c r="AA630" i="14"/>
  <c r="S630" i="14"/>
  <c r="BF630" i="14"/>
  <c r="AX630" i="14"/>
  <c r="AP630" i="14"/>
  <c r="AH630" i="14"/>
  <c r="Z630" i="14"/>
  <c r="R630" i="14"/>
  <c r="BE630" i="14"/>
  <c r="AW630" i="14"/>
  <c r="AO630" i="14"/>
  <c r="AG630" i="14"/>
  <c r="Y630" i="14"/>
  <c r="Q630" i="14"/>
  <c r="H105" i="14"/>
  <c r="JA365" i="14"/>
  <c r="IS365" i="14"/>
  <c r="IK365" i="14"/>
  <c r="IC365" i="14"/>
  <c r="HU365" i="14"/>
  <c r="HM365" i="14"/>
  <c r="HE365" i="14"/>
  <c r="GW365" i="14"/>
  <c r="GO365" i="14"/>
  <c r="GG365" i="14"/>
  <c r="FY365" i="14"/>
  <c r="FQ365" i="14"/>
  <c r="FI365" i="14"/>
  <c r="FA365" i="14"/>
  <c r="ES365" i="14"/>
  <c r="EK365" i="14"/>
  <c r="EC365" i="14"/>
  <c r="DU365" i="14"/>
  <c r="DM365" i="14"/>
  <c r="DE365" i="14"/>
  <c r="CW365" i="14"/>
  <c r="CO365" i="14"/>
  <c r="CG365" i="14"/>
  <c r="BY365" i="14"/>
  <c r="BQ365" i="14"/>
  <c r="BI365" i="14"/>
  <c r="BA365" i="14"/>
  <c r="AS365" i="14"/>
  <c r="AK365" i="14"/>
  <c r="AC365" i="14"/>
  <c r="U365" i="14"/>
  <c r="M365" i="14"/>
  <c r="IZ365" i="14"/>
  <c r="IR365" i="14"/>
  <c r="IJ365" i="14"/>
  <c r="IB365" i="14"/>
  <c r="HT365" i="14"/>
  <c r="HL365" i="14"/>
  <c r="HD365" i="14"/>
  <c r="GV365" i="14"/>
  <c r="GN365" i="14"/>
  <c r="GF365" i="14"/>
  <c r="FX365" i="14"/>
  <c r="FP365" i="14"/>
  <c r="FH365" i="14"/>
  <c r="EZ365" i="14"/>
  <c r="ER365" i="14"/>
  <c r="EJ365" i="14"/>
  <c r="EB365" i="14"/>
  <c r="DT365" i="14"/>
  <c r="DL365" i="14"/>
  <c r="DD365" i="14"/>
  <c r="CV365" i="14"/>
  <c r="CN365" i="14"/>
  <c r="CF365" i="14"/>
  <c r="BX365" i="14"/>
  <c r="BP365" i="14"/>
  <c r="BH365" i="14"/>
  <c r="AZ365" i="14"/>
  <c r="AR365" i="14"/>
  <c r="AJ365" i="14"/>
  <c r="AB365" i="14"/>
  <c r="T365" i="14"/>
  <c r="L365" i="14"/>
  <c r="IY365" i="14"/>
  <c r="IQ365" i="14"/>
  <c r="II365" i="14"/>
  <c r="IA365" i="14"/>
  <c r="HS365" i="14"/>
  <c r="HK365" i="14"/>
  <c r="HC365" i="14"/>
  <c r="GU365" i="14"/>
  <c r="GM365" i="14"/>
  <c r="GE365" i="14"/>
  <c r="FW365" i="14"/>
  <c r="FO365" i="14"/>
  <c r="FG365" i="14"/>
  <c r="EY365" i="14"/>
  <c r="EQ365" i="14"/>
  <c r="EI365" i="14"/>
  <c r="EA365" i="14"/>
  <c r="DS365" i="14"/>
  <c r="DK365" i="14"/>
  <c r="DC365" i="14"/>
  <c r="CU365" i="14"/>
  <c r="CM365" i="14"/>
  <c r="CE365" i="14"/>
  <c r="BW365" i="14"/>
  <c r="BO365" i="14"/>
  <c r="BG365" i="14"/>
  <c r="AY365" i="14"/>
  <c r="AQ365" i="14"/>
  <c r="AI365" i="14"/>
  <c r="AA365" i="14"/>
  <c r="S365" i="14"/>
  <c r="K365" i="14"/>
  <c r="IX365" i="14"/>
  <c r="IP365" i="14"/>
  <c r="IH365" i="14"/>
  <c r="HZ365" i="14"/>
  <c r="HR365" i="14"/>
  <c r="HJ365" i="14"/>
  <c r="HB365" i="14"/>
  <c r="GT365" i="14"/>
  <c r="GL365" i="14"/>
  <c r="GD365" i="14"/>
  <c r="FV365" i="14"/>
  <c r="FN365" i="14"/>
  <c r="FF365" i="14"/>
  <c r="EX365" i="14"/>
  <c r="EP365" i="14"/>
  <c r="EH365" i="14"/>
  <c r="DZ365" i="14"/>
  <c r="DR365" i="14"/>
  <c r="DJ365" i="14"/>
  <c r="DB365" i="14"/>
  <c r="CT365" i="14"/>
  <c r="CL365" i="14"/>
  <c r="CD365" i="14"/>
  <c r="BV365" i="14"/>
  <c r="BN365" i="14"/>
  <c r="BF365" i="14"/>
  <c r="AX365" i="14"/>
  <c r="AP365" i="14"/>
  <c r="AH365" i="14"/>
  <c r="Z365" i="14"/>
  <c r="R365" i="14"/>
  <c r="J365" i="14"/>
  <c r="IW365" i="14"/>
  <c r="IO365" i="14"/>
  <c r="IG365" i="14"/>
  <c r="HY365" i="14"/>
  <c r="HQ365" i="14"/>
  <c r="HI365" i="14"/>
  <c r="HA365" i="14"/>
  <c r="GS365" i="14"/>
  <c r="GK365" i="14"/>
  <c r="GC365" i="14"/>
  <c r="FU365" i="14"/>
  <c r="FM365" i="14"/>
  <c r="FE365" i="14"/>
  <c r="EW365" i="14"/>
  <c r="EO365" i="14"/>
  <c r="EG365" i="14"/>
  <c r="DY365" i="14"/>
  <c r="DQ365" i="14"/>
  <c r="DI365" i="14"/>
  <c r="DA365" i="14"/>
  <c r="CS365" i="14"/>
  <c r="CK365" i="14"/>
  <c r="CC365" i="14"/>
  <c r="BU365" i="14"/>
  <c r="BM365" i="14"/>
  <c r="BE365" i="14"/>
  <c r="AW365" i="14"/>
  <c r="AO365" i="14"/>
  <c r="AG365" i="14"/>
  <c r="Y365" i="14"/>
  <c r="Q365" i="14"/>
  <c r="I365" i="14"/>
  <c r="IV365" i="14"/>
  <c r="IN365" i="14"/>
  <c r="IF365" i="14"/>
  <c r="HX365" i="14"/>
  <c r="HP365" i="14"/>
  <c r="HH365" i="14"/>
  <c r="GZ365" i="14"/>
  <c r="GR365" i="14"/>
  <c r="GJ365" i="14"/>
  <c r="GB365" i="14"/>
  <c r="FT365" i="14"/>
  <c r="FL365" i="14"/>
  <c r="FD365" i="14"/>
  <c r="EV365" i="14"/>
  <c r="EN365" i="14"/>
  <c r="EF365" i="14"/>
  <c r="DX365" i="14"/>
  <c r="DP365" i="14"/>
  <c r="DH365" i="14"/>
  <c r="CZ365" i="14"/>
  <c r="CR365" i="14"/>
  <c r="CJ365" i="14"/>
  <c r="CB365" i="14"/>
  <c r="BT365" i="14"/>
  <c r="BL365" i="14"/>
  <c r="BD365" i="14"/>
  <c r="AV365" i="14"/>
  <c r="AN365" i="14"/>
  <c r="AF365" i="14"/>
  <c r="X365" i="14"/>
  <c r="P365" i="14"/>
  <c r="H365" i="14"/>
  <c r="IU365" i="14"/>
  <c r="IM365" i="14"/>
  <c r="IE365" i="14"/>
  <c r="HW365" i="14"/>
  <c r="HO365" i="14"/>
  <c r="HG365" i="14"/>
  <c r="GY365" i="14"/>
  <c r="GQ365" i="14"/>
  <c r="GI365" i="14"/>
  <c r="GA365" i="14"/>
  <c r="FS365" i="14"/>
  <c r="FK365" i="14"/>
  <c r="FC365" i="14"/>
  <c r="EU365" i="14"/>
  <c r="EM365" i="14"/>
  <c r="EE365" i="14"/>
  <c r="DW365" i="14"/>
  <c r="DO365" i="14"/>
  <c r="DG365" i="14"/>
  <c r="CY365" i="14"/>
  <c r="CQ365" i="14"/>
  <c r="CI365" i="14"/>
  <c r="CA365" i="14"/>
  <c r="BS365" i="14"/>
  <c r="BK365" i="14"/>
  <c r="BC365" i="14"/>
  <c r="AU365" i="14"/>
  <c r="AM365" i="14"/>
  <c r="AE365" i="14"/>
  <c r="W365" i="14"/>
  <c r="O365" i="14"/>
  <c r="G365" i="14"/>
  <c r="HV365" i="14"/>
  <c r="FJ365" i="14"/>
  <c r="CX365" i="14"/>
  <c r="AL365" i="14"/>
  <c r="HN365" i="14"/>
  <c r="FB365" i="14"/>
  <c r="CP365" i="14"/>
  <c r="AD365" i="14"/>
  <c r="HF365" i="14"/>
  <c r="ET365" i="14"/>
  <c r="CH365" i="14"/>
  <c r="V365" i="14"/>
  <c r="GX365" i="14"/>
  <c r="EL365" i="14"/>
  <c r="BZ365" i="14"/>
  <c r="N365" i="14"/>
  <c r="JB365" i="14"/>
  <c r="GP365" i="14"/>
  <c r="ED365" i="14"/>
  <c r="BR365" i="14"/>
  <c r="IT365" i="14"/>
  <c r="GH365" i="14"/>
  <c r="DV365" i="14"/>
  <c r="BJ365" i="14"/>
  <c r="ID365" i="14"/>
  <c r="FR365" i="14"/>
  <c r="DF365" i="14"/>
  <c r="AT365" i="14"/>
  <c r="DN365" i="14"/>
  <c r="BB365" i="14"/>
  <c r="IL365" i="14"/>
  <c r="FZ365" i="14"/>
  <c r="E106" i="14"/>
  <c r="F106" i="14" s="1"/>
  <c r="D31" i="11"/>
  <c r="G31" i="11" s="1"/>
  <c r="E30" i="11"/>
  <c r="F30" i="11" s="1"/>
  <c r="H30" i="11" l="1"/>
  <c r="I30" i="11" s="1"/>
  <c r="J30" i="11"/>
  <c r="K30" i="11" s="1"/>
  <c r="I630" i="14"/>
  <c r="G106" i="14"/>
  <c r="H631" i="14"/>
  <c r="G631" i="14"/>
  <c r="I105" i="14"/>
  <c r="K105" i="14" s="1"/>
  <c r="IH366" i="14" s="1"/>
  <c r="H106" i="14"/>
  <c r="N632" i="14"/>
  <c r="A633" i="14"/>
  <c r="D633" i="14"/>
  <c r="C634" i="14"/>
  <c r="BL631" i="14"/>
  <c r="BD631" i="14"/>
  <c r="AV631" i="14"/>
  <c r="AN631" i="14"/>
  <c r="AF631" i="14"/>
  <c r="X631" i="14"/>
  <c r="P631" i="14"/>
  <c r="BK631" i="14"/>
  <c r="BC631" i="14"/>
  <c r="AU631" i="14"/>
  <c r="AM631" i="14"/>
  <c r="AE631" i="14"/>
  <c r="W631" i="14"/>
  <c r="O631" i="14"/>
  <c r="BJ631" i="14"/>
  <c r="BB631" i="14"/>
  <c r="AT631" i="14"/>
  <c r="AL631" i="14"/>
  <c r="AD631" i="14"/>
  <c r="V631" i="14"/>
  <c r="BI631" i="14"/>
  <c r="BA631" i="14"/>
  <c r="AS631" i="14"/>
  <c r="AK631" i="14"/>
  <c r="AC631" i="14"/>
  <c r="U631" i="14"/>
  <c r="M631" i="14"/>
  <c r="BH631" i="14"/>
  <c r="AZ631" i="14"/>
  <c r="AR631" i="14"/>
  <c r="AJ631" i="14"/>
  <c r="AB631" i="14"/>
  <c r="T631" i="14"/>
  <c r="BG631" i="14"/>
  <c r="AY631" i="14"/>
  <c r="AQ631" i="14"/>
  <c r="AI631" i="14"/>
  <c r="AA631" i="14"/>
  <c r="S631" i="14"/>
  <c r="BF631" i="14"/>
  <c r="AX631" i="14"/>
  <c r="AP631" i="14"/>
  <c r="AH631" i="14"/>
  <c r="Z631" i="14"/>
  <c r="R631" i="14"/>
  <c r="BE631" i="14"/>
  <c r="AW631" i="14"/>
  <c r="AO631" i="14"/>
  <c r="AG631" i="14"/>
  <c r="Y631" i="14"/>
  <c r="Q631" i="14"/>
  <c r="G632" i="14"/>
  <c r="E632" i="14"/>
  <c r="H632" i="14"/>
  <c r="F632" i="14"/>
  <c r="C109" i="14"/>
  <c r="D108" i="14"/>
  <c r="E107" i="14"/>
  <c r="G107" i="14" s="1"/>
  <c r="D32" i="11"/>
  <c r="G32" i="11" s="1"/>
  <c r="E31" i="11"/>
  <c r="F31" i="11" s="1"/>
  <c r="J31" i="11" s="1"/>
  <c r="K31" i="11" s="1"/>
  <c r="H31" i="11" l="1"/>
  <c r="I31" i="11" s="1"/>
  <c r="I631" i="14"/>
  <c r="FG366" i="14"/>
  <c r="GZ366" i="14"/>
  <c r="DS366" i="14"/>
  <c r="CG366" i="14"/>
  <c r="I106" i="14"/>
  <c r="K106" i="14" s="1"/>
  <c r="HG367" i="14" s="1"/>
  <c r="GY366" i="14"/>
  <c r="HA366" i="14"/>
  <c r="HB366" i="14"/>
  <c r="FX366" i="14"/>
  <c r="IS366" i="14"/>
  <c r="HF366" i="14"/>
  <c r="EA366" i="14"/>
  <c r="T366" i="14"/>
  <c r="GF366" i="14"/>
  <c r="DM366" i="14"/>
  <c r="V366" i="14"/>
  <c r="IT366" i="14"/>
  <c r="IM366" i="14"/>
  <c r="IN366" i="14"/>
  <c r="IO366" i="14"/>
  <c r="IP366" i="14"/>
  <c r="GM366" i="14"/>
  <c r="AZ366" i="14"/>
  <c r="HD366" i="14"/>
  <c r="DU366" i="14"/>
  <c r="BB366" i="14"/>
  <c r="O366" i="14"/>
  <c r="P366" i="14"/>
  <c r="Q366" i="14"/>
  <c r="R366" i="14"/>
  <c r="BW366" i="14"/>
  <c r="BH366" i="14"/>
  <c r="IJ366" i="14"/>
  <c r="ES366" i="14"/>
  <c r="BJ366" i="14"/>
  <c r="BC366" i="14"/>
  <c r="BD366" i="14"/>
  <c r="BE366" i="14"/>
  <c r="BF366" i="14"/>
  <c r="CE366" i="14"/>
  <c r="CF366" i="14"/>
  <c r="IR366" i="14"/>
  <c r="FY366" i="14"/>
  <c r="CH366" i="14"/>
  <c r="CA366" i="14"/>
  <c r="CB366" i="14"/>
  <c r="CC366" i="14"/>
  <c r="CD366" i="14"/>
  <c r="DK366" i="14"/>
  <c r="EQ366" i="14"/>
  <c r="DL366" i="14"/>
  <c r="U366" i="14"/>
  <c r="GG366" i="14"/>
  <c r="DV366" i="14"/>
  <c r="DO366" i="14"/>
  <c r="DP366" i="14"/>
  <c r="DQ366" i="14"/>
  <c r="DR366" i="14"/>
  <c r="DC366" i="14"/>
  <c r="CM366" i="14"/>
  <c r="DT366" i="14"/>
  <c r="BA366" i="14"/>
  <c r="HE366" i="14"/>
  <c r="ET366" i="14"/>
  <c r="EM366" i="14"/>
  <c r="EN366" i="14"/>
  <c r="EO366" i="14"/>
  <c r="EP366" i="14"/>
  <c r="FO366" i="14"/>
  <c r="CU366" i="14"/>
  <c r="ER366" i="14"/>
  <c r="BI366" i="14"/>
  <c r="IK366" i="14"/>
  <c r="GH366" i="14"/>
  <c r="GA366" i="14"/>
  <c r="GB366" i="14"/>
  <c r="GC366" i="14"/>
  <c r="GD366" i="14"/>
  <c r="IA366" i="14"/>
  <c r="IY366" i="14"/>
  <c r="HC366" i="14"/>
  <c r="HS366" i="14"/>
  <c r="BP366" i="14"/>
  <c r="EB366" i="14"/>
  <c r="GN366" i="14"/>
  <c r="IZ366" i="14"/>
  <c r="BQ366" i="14"/>
  <c r="EC366" i="14"/>
  <c r="GO366" i="14"/>
  <c r="JA366" i="14"/>
  <c r="BR366" i="14"/>
  <c r="ED366" i="14"/>
  <c r="GP366" i="14"/>
  <c r="JB366" i="14"/>
  <c r="BK366" i="14"/>
  <c r="DW366" i="14"/>
  <c r="GI366" i="14"/>
  <c r="IU366" i="14"/>
  <c r="BL366" i="14"/>
  <c r="DX366" i="14"/>
  <c r="GJ366" i="14"/>
  <c r="IV366" i="14"/>
  <c r="BM366" i="14"/>
  <c r="DY366" i="14"/>
  <c r="GK366" i="14"/>
  <c r="IW366" i="14"/>
  <c r="BN366" i="14"/>
  <c r="DZ366" i="14"/>
  <c r="GL366" i="14"/>
  <c r="IX366" i="14"/>
  <c r="AY366" i="14"/>
  <c r="BG366" i="14"/>
  <c r="K366" i="14"/>
  <c r="AA366" i="14"/>
  <c r="L366" i="14"/>
  <c r="BX366" i="14"/>
  <c r="EJ366" i="14"/>
  <c r="GV366" i="14"/>
  <c r="M366" i="14"/>
  <c r="BY366" i="14"/>
  <c r="EK366" i="14"/>
  <c r="GW366" i="14"/>
  <c r="N366" i="14"/>
  <c r="BZ366" i="14"/>
  <c r="EL366" i="14"/>
  <c r="GX366" i="14"/>
  <c r="G366" i="14"/>
  <c r="BS366" i="14"/>
  <c r="EE366" i="14"/>
  <c r="GQ366" i="14"/>
  <c r="H366" i="14"/>
  <c r="BT366" i="14"/>
  <c r="EF366" i="14"/>
  <c r="GR366" i="14"/>
  <c r="I366" i="14"/>
  <c r="BU366" i="14"/>
  <c r="EG366" i="14"/>
  <c r="GS366" i="14"/>
  <c r="J366" i="14"/>
  <c r="BV366" i="14"/>
  <c r="EH366" i="14"/>
  <c r="GT366" i="14"/>
  <c r="FW366" i="14"/>
  <c r="GE366" i="14"/>
  <c r="EI366" i="14"/>
  <c r="EY366" i="14"/>
  <c r="AB366" i="14"/>
  <c r="CN366" i="14"/>
  <c r="EZ366" i="14"/>
  <c r="HL366" i="14"/>
  <c r="AC366" i="14"/>
  <c r="CO366" i="14"/>
  <c r="FA366" i="14"/>
  <c r="HM366" i="14"/>
  <c r="AD366" i="14"/>
  <c r="CP366" i="14"/>
  <c r="FB366" i="14"/>
  <c r="HN366" i="14"/>
  <c r="W366" i="14"/>
  <c r="CI366" i="14"/>
  <c r="EU366" i="14"/>
  <c r="HG366" i="14"/>
  <c r="X366" i="14"/>
  <c r="CJ366" i="14"/>
  <c r="EV366" i="14"/>
  <c r="HH366" i="14"/>
  <c r="Y366" i="14"/>
  <c r="CK366" i="14"/>
  <c r="EW366" i="14"/>
  <c r="HI366" i="14"/>
  <c r="Z366" i="14"/>
  <c r="CL366" i="14"/>
  <c r="EX366" i="14"/>
  <c r="HJ366" i="14"/>
  <c r="II366" i="14"/>
  <c r="IQ366" i="14"/>
  <c r="GU366" i="14"/>
  <c r="HK366" i="14"/>
  <c r="AJ366" i="14"/>
  <c r="CV366" i="14"/>
  <c r="FH366" i="14"/>
  <c r="HT366" i="14"/>
  <c r="AK366" i="14"/>
  <c r="CW366" i="14"/>
  <c r="FI366" i="14"/>
  <c r="HU366" i="14"/>
  <c r="AL366" i="14"/>
  <c r="CX366" i="14"/>
  <c r="FJ366" i="14"/>
  <c r="HV366" i="14"/>
  <c r="AE366" i="14"/>
  <c r="CQ366" i="14"/>
  <c r="FC366" i="14"/>
  <c r="HO366" i="14"/>
  <c r="AF366" i="14"/>
  <c r="CR366" i="14"/>
  <c r="FD366" i="14"/>
  <c r="HP366" i="14"/>
  <c r="AG366" i="14"/>
  <c r="CS366" i="14"/>
  <c r="FE366" i="14"/>
  <c r="HQ366" i="14"/>
  <c r="AH366" i="14"/>
  <c r="CT366" i="14"/>
  <c r="FF366" i="14"/>
  <c r="HR366" i="14"/>
  <c r="AQ366" i="14"/>
  <c r="BO366" i="14"/>
  <c r="S366" i="14"/>
  <c r="AI366" i="14"/>
  <c r="AR366" i="14"/>
  <c r="DD366" i="14"/>
  <c r="FP366" i="14"/>
  <c r="IB366" i="14"/>
  <c r="AS366" i="14"/>
  <c r="DE366" i="14"/>
  <c r="FQ366" i="14"/>
  <c r="IC366" i="14"/>
  <c r="AT366" i="14"/>
  <c r="DF366" i="14"/>
  <c r="FR366" i="14"/>
  <c r="ID366" i="14"/>
  <c r="AM366" i="14"/>
  <c r="CY366" i="14"/>
  <c r="FK366" i="14"/>
  <c r="HW366" i="14"/>
  <c r="AN366" i="14"/>
  <c r="CZ366" i="14"/>
  <c r="FL366" i="14"/>
  <c r="HX366" i="14"/>
  <c r="AO366" i="14"/>
  <c r="DA366" i="14"/>
  <c r="FM366" i="14"/>
  <c r="HY366" i="14"/>
  <c r="AP366" i="14"/>
  <c r="DB366" i="14"/>
  <c r="FN366" i="14"/>
  <c r="HZ366" i="14"/>
  <c r="DN366" i="14"/>
  <c r="FZ366" i="14"/>
  <c r="IL366" i="14"/>
  <c r="AU366" i="14"/>
  <c r="DG366" i="14"/>
  <c r="FS366" i="14"/>
  <c r="IE366" i="14"/>
  <c r="AV366" i="14"/>
  <c r="DH366" i="14"/>
  <c r="FT366" i="14"/>
  <c r="IF366" i="14"/>
  <c r="AW366" i="14"/>
  <c r="DI366" i="14"/>
  <c r="FU366" i="14"/>
  <c r="IG366" i="14"/>
  <c r="AX366" i="14"/>
  <c r="DJ366" i="14"/>
  <c r="FV366" i="14"/>
  <c r="I632" i="14"/>
  <c r="E108" i="14"/>
  <c r="G108" i="14" s="1"/>
  <c r="N633" i="14"/>
  <c r="A634" i="14"/>
  <c r="D109" i="14"/>
  <c r="C110" i="14"/>
  <c r="BL632" i="14"/>
  <c r="BD632" i="14"/>
  <c r="AV632" i="14"/>
  <c r="AN632" i="14"/>
  <c r="AF632" i="14"/>
  <c r="X632" i="14"/>
  <c r="P632" i="14"/>
  <c r="BK632" i="14"/>
  <c r="BC632" i="14"/>
  <c r="AU632" i="14"/>
  <c r="AM632" i="14"/>
  <c r="AE632" i="14"/>
  <c r="W632" i="14"/>
  <c r="O632" i="14"/>
  <c r="BJ632" i="14"/>
  <c r="BB632" i="14"/>
  <c r="AT632" i="14"/>
  <c r="AL632" i="14"/>
  <c r="AD632" i="14"/>
  <c r="V632" i="14"/>
  <c r="BI632" i="14"/>
  <c r="BA632" i="14"/>
  <c r="AS632" i="14"/>
  <c r="AK632" i="14"/>
  <c r="AC632" i="14"/>
  <c r="U632" i="14"/>
  <c r="M632" i="14"/>
  <c r="BH632" i="14"/>
  <c r="AZ632" i="14"/>
  <c r="AR632" i="14"/>
  <c r="AJ632" i="14"/>
  <c r="AB632" i="14"/>
  <c r="T632" i="14"/>
  <c r="BG632" i="14"/>
  <c r="AY632" i="14"/>
  <c r="AQ632" i="14"/>
  <c r="AI632" i="14"/>
  <c r="AA632" i="14"/>
  <c r="S632" i="14"/>
  <c r="BF632" i="14"/>
  <c r="AX632" i="14"/>
  <c r="AP632" i="14"/>
  <c r="AH632" i="14"/>
  <c r="Z632" i="14"/>
  <c r="R632" i="14"/>
  <c r="BE632" i="14"/>
  <c r="AW632" i="14"/>
  <c r="AO632" i="14"/>
  <c r="AG632" i="14"/>
  <c r="Y632" i="14"/>
  <c r="Q632" i="14"/>
  <c r="F107" i="14"/>
  <c r="H107" i="14"/>
  <c r="D634" i="14"/>
  <c r="C635" i="14"/>
  <c r="E633" i="14"/>
  <c r="G633" i="14" s="1"/>
  <c r="D33" i="11"/>
  <c r="G33" i="11" s="1"/>
  <c r="E32" i="11"/>
  <c r="F32" i="11" s="1"/>
  <c r="J32" i="11" l="1"/>
  <c r="K32" i="11" s="1"/>
  <c r="H32" i="11"/>
  <c r="I32" i="11" s="1"/>
  <c r="I107" i="14"/>
  <c r="K107" i="14" s="1"/>
  <c r="IR368" i="14" s="1"/>
  <c r="CZ367" i="14"/>
  <c r="AY367" i="14"/>
  <c r="EF367" i="14"/>
  <c r="CK367" i="14"/>
  <c r="Z367" i="14"/>
  <c r="HJ367" i="14"/>
  <c r="EY367" i="14"/>
  <c r="HL367" i="14"/>
  <c r="IN367" i="14"/>
  <c r="HH367" i="14"/>
  <c r="CS367" i="14"/>
  <c r="HQ367" i="14"/>
  <c r="CT367" i="14"/>
  <c r="FF367" i="14"/>
  <c r="AI367" i="14"/>
  <c r="CU367" i="14"/>
  <c r="FG367" i="14"/>
  <c r="HS367" i="14"/>
  <c r="AJ367" i="14"/>
  <c r="CV367" i="14"/>
  <c r="FH367" i="14"/>
  <c r="HT367" i="14"/>
  <c r="AK367" i="14"/>
  <c r="CW367" i="14"/>
  <c r="FI367" i="14"/>
  <c r="HU367" i="14"/>
  <c r="AL367" i="14"/>
  <c r="CX367" i="14"/>
  <c r="FJ367" i="14"/>
  <c r="HV367" i="14"/>
  <c r="AE367" i="14"/>
  <c r="CQ367" i="14"/>
  <c r="FC367" i="14"/>
  <c r="HO367" i="14"/>
  <c r="CR367" i="14"/>
  <c r="DJ367" i="14"/>
  <c r="IJ367" i="14"/>
  <c r="GB367" i="14"/>
  <c r="Y367" i="14"/>
  <c r="HI367" i="14"/>
  <c r="EX367" i="14"/>
  <c r="CM367" i="14"/>
  <c r="AB367" i="14"/>
  <c r="AC367" i="14"/>
  <c r="DH367" i="14"/>
  <c r="GR367" i="14"/>
  <c r="AG367" i="14"/>
  <c r="FE367" i="14"/>
  <c r="AH367" i="14"/>
  <c r="HR367" i="14"/>
  <c r="AN367" i="14"/>
  <c r="BL367" i="14"/>
  <c r="P367" i="14"/>
  <c r="AF367" i="14"/>
  <c r="AO367" i="14"/>
  <c r="DA367" i="14"/>
  <c r="FM367" i="14"/>
  <c r="HY367" i="14"/>
  <c r="AP367" i="14"/>
  <c r="DB367" i="14"/>
  <c r="FN367" i="14"/>
  <c r="HZ367" i="14"/>
  <c r="AQ367" i="14"/>
  <c r="DC367" i="14"/>
  <c r="FO367" i="14"/>
  <c r="IA367" i="14"/>
  <c r="AR367" i="14"/>
  <c r="DD367" i="14"/>
  <c r="FP367" i="14"/>
  <c r="IB367" i="14"/>
  <c r="AS367" i="14"/>
  <c r="DE367" i="14"/>
  <c r="FQ367" i="14"/>
  <c r="IC367" i="14"/>
  <c r="AT367" i="14"/>
  <c r="DF367" i="14"/>
  <c r="FR367" i="14"/>
  <c r="ID367" i="14"/>
  <c r="AM367" i="14"/>
  <c r="CY367" i="14"/>
  <c r="FK367" i="14"/>
  <c r="HW367" i="14"/>
  <c r="FU367" i="14"/>
  <c r="DK367" i="14"/>
  <c r="FX367" i="14"/>
  <c r="FY367" i="14"/>
  <c r="IL367" i="14"/>
  <c r="FS367" i="14"/>
  <c r="GJ367" i="14"/>
  <c r="BE367" i="14"/>
  <c r="BF367" i="14"/>
  <c r="IP367" i="14"/>
  <c r="GE367" i="14"/>
  <c r="BH367" i="14"/>
  <c r="IR367" i="14"/>
  <c r="BI367" i="14"/>
  <c r="DU367" i="14"/>
  <c r="GG367" i="14"/>
  <c r="IS367" i="14"/>
  <c r="BJ367" i="14"/>
  <c r="DV367" i="14"/>
  <c r="GH367" i="14"/>
  <c r="IT367" i="14"/>
  <c r="BC367" i="14"/>
  <c r="DO367" i="14"/>
  <c r="GA367" i="14"/>
  <c r="IM367" i="14"/>
  <c r="DI367" i="14"/>
  <c r="IH367" i="14"/>
  <c r="AZ367" i="14"/>
  <c r="FZ367" i="14"/>
  <c r="EN367" i="14"/>
  <c r="DQ367" i="14"/>
  <c r="IO367" i="14"/>
  <c r="GD367" i="14"/>
  <c r="DS367" i="14"/>
  <c r="DT367" i="14"/>
  <c r="IV367" i="14"/>
  <c r="BM367" i="14"/>
  <c r="IW367" i="14"/>
  <c r="GL367" i="14"/>
  <c r="BO367" i="14"/>
  <c r="GM367" i="14"/>
  <c r="IY367" i="14"/>
  <c r="EB367" i="14"/>
  <c r="GN367" i="14"/>
  <c r="IZ367" i="14"/>
  <c r="BQ367" i="14"/>
  <c r="EC367" i="14"/>
  <c r="GO367" i="14"/>
  <c r="JA367" i="14"/>
  <c r="BR367" i="14"/>
  <c r="ED367" i="14"/>
  <c r="GP367" i="14"/>
  <c r="JB367" i="14"/>
  <c r="BK367" i="14"/>
  <c r="DW367" i="14"/>
  <c r="GI367" i="14"/>
  <c r="IU367" i="14"/>
  <c r="DX367" i="14"/>
  <c r="IG367" i="14"/>
  <c r="FW367" i="14"/>
  <c r="BA367" i="14"/>
  <c r="BB367" i="14"/>
  <c r="DG367" i="14"/>
  <c r="FL367" i="14"/>
  <c r="FD367" i="14"/>
  <c r="GC367" i="14"/>
  <c r="DR367" i="14"/>
  <c r="BG367" i="14"/>
  <c r="IQ367" i="14"/>
  <c r="GF367" i="14"/>
  <c r="HX367" i="14"/>
  <c r="HP367" i="14"/>
  <c r="GK367" i="14"/>
  <c r="DZ367" i="14"/>
  <c r="IX367" i="14"/>
  <c r="EA367" i="14"/>
  <c r="BP367" i="14"/>
  <c r="BD367" i="14"/>
  <c r="H367" i="14"/>
  <c r="X367" i="14"/>
  <c r="I367" i="14"/>
  <c r="BU367" i="14"/>
  <c r="EG367" i="14"/>
  <c r="GS367" i="14"/>
  <c r="J367" i="14"/>
  <c r="BV367" i="14"/>
  <c r="EH367" i="14"/>
  <c r="GT367" i="14"/>
  <c r="K367" i="14"/>
  <c r="BW367" i="14"/>
  <c r="EI367" i="14"/>
  <c r="GU367" i="14"/>
  <c r="L367" i="14"/>
  <c r="BX367" i="14"/>
  <c r="N367" i="14"/>
  <c r="CB367" i="14"/>
  <c r="AX367" i="14"/>
  <c r="II367" i="14"/>
  <c r="DM367" i="14"/>
  <c r="IK367" i="14"/>
  <c r="AU367" i="14"/>
  <c r="IE367" i="14"/>
  <c r="GZ367" i="14"/>
  <c r="DY367" i="14"/>
  <c r="BN367" i="14"/>
  <c r="FT367" i="14"/>
  <c r="EJ367" i="14"/>
  <c r="GV367" i="14"/>
  <c r="M367" i="14"/>
  <c r="BY367" i="14"/>
  <c r="EK367" i="14"/>
  <c r="GW367" i="14"/>
  <c r="BZ367" i="14"/>
  <c r="EL367" i="14"/>
  <c r="GX367" i="14"/>
  <c r="G367" i="14"/>
  <c r="BS367" i="14"/>
  <c r="EE367" i="14"/>
  <c r="GQ367" i="14"/>
  <c r="IF367" i="14"/>
  <c r="DP367" i="14"/>
  <c r="BT367" i="14"/>
  <c r="CJ367" i="14"/>
  <c r="Q367" i="14"/>
  <c r="CC367" i="14"/>
  <c r="EO367" i="14"/>
  <c r="HA367" i="14"/>
  <c r="R367" i="14"/>
  <c r="CD367" i="14"/>
  <c r="EP367" i="14"/>
  <c r="HB367" i="14"/>
  <c r="S367" i="14"/>
  <c r="CE367" i="14"/>
  <c r="EQ367" i="14"/>
  <c r="HC367" i="14"/>
  <c r="T367" i="14"/>
  <c r="CF367" i="14"/>
  <c r="ER367" i="14"/>
  <c r="HD367" i="14"/>
  <c r="U367" i="14"/>
  <c r="CG367" i="14"/>
  <c r="ES367" i="14"/>
  <c r="HE367" i="14"/>
  <c r="V367" i="14"/>
  <c r="CH367" i="14"/>
  <c r="ET367" i="14"/>
  <c r="HF367" i="14"/>
  <c r="O367" i="14"/>
  <c r="CA367" i="14"/>
  <c r="EM367" i="14"/>
  <c r="GY367" i="14"/>
  <c r="AW367" i="14"/>
  <c r="FV367" i="14"/>
  <c r="DL367" i="14"/>
  <c r="DN367" i="14"/>
  <c r="AV367" i="14"/>
  <c r="EV367" i="14"/>
  <c r="EW367" i="14"/>
  <c r="CL367" i="14"/>
  <c r="AA367" i="14"/>
  <c r="HK367" i="14"/>
  <c r="CN367" i="14"/>
  <c r="EZ367" i="14"/>
  <c r="CO367" i="14"/>
  <c r="FA367" i="14"/>
  <c r="HM367" i="14"/>
  <c r="AD367" i="14"/>
  <c r="CP367" i="14"/>
  <c r="FB367" i="14"/>
  <c r="HN367" i="14"/>
  <c r="W367" i="14"/>
  <c r="CI367" i="14"/>
  <c r="EU367" i="14"/>
  <c r="C636" i="14"/>
  <c r="D635" i="14"/>
  <c r="C111" i="14"/>
  <c r="D110" i="14"/>
  <c r="E634" i="14"/>
  <c r="G634" i="14" s="1"/>
  <c r="G109" i="14"/>
  <c r="E109" i="14"/>
  <c r="F109" i="14" s="1"/>
  <c r="N634" i="14"/>
  <c r="A635" i="14"/>
  <c r="DD368" i="14"/>
  <c r="GU368" i="14"/>
  <c r="AY368" i="14"/>
  <c r="EX368" i="14"/>
  <c r="IW368" i="14"/>
  <c r="DA368" i="14"/>
  <c r="GR368" i="14"/>
  <c r="AV368" i="14"/>
  <c r="EU368" i="14"/>
  <c r="JB368" i="14"/>
  <c r="DF368" i="14"/>
  <c r="AC368" i="14"/>
  <c r="BI368" i="14"/>
  <c r="BL633" i="14"/>
  <c r="BD633" i="14"/>
  <c r="AV633" i="14"/>
  <c r="AN633" i="14"/>
  <c r="AF633" i="14"/>
  <c r="X633" i="14"/>
  <c r="P633" i="14"/>
  <c r="BK633" i="14"/>
  <c r="BC633" i="14"/>
  <c r="AU633" i="14"/>
  <c r="AM633" i="14"/>
  <c r="AE633" i="14"/>
  <c r="W633" i="14"/>
  <c r="O633" i="14"/>
  <c r="BJ633" i="14"/>
  <c r="BB633" i="14"/>
  <c r="AT633" i="14"/>
  <c r="AL633" i="14"/>
  <c r="AD633" i="14"/>
  <c r="V633" i="14"/>
  <c r="BI633" i="14"/>
  <c r="BA633" i="14"/>
  <c r="AS633" i="14"/>
  <c r="AK633" i="14"/>
  <c r="AC633" i="14"/>
  <c r="U633" i="14"/>
  <c r="M633" i="14"/>
  <c r="BH633" i="14"/>
  <c r="AZ633" i="14"/>
  <c r="AR633" i="14"/>
  <c r="AJ633" i="14"/>
  <c r="AB633" i="14"/>
  <c r="T633" i="14"/>
  <c r="BG633" i="14"/>
  <c r="AY633" i="14"/>
  <c r="AQ633" i="14"/>
  <c r="AI633" i="14"/>
  <c r="AA633" i="14"/>
  <c r="S633" i="14"/>
  <c r="BF633" i="14"/>
  <c r="AX633" i="14"/>
  <c r="AP633" i="14"/>
  <c r="AH633" i="14"/>
  <c r="Z633" i="14"/>
  <c r="R633" i="14"/>
  <c r="BE633" i="14"/>
  <c r="AW633" i="14"/>
  <c r="AO633" i="14"/>
  <c r="AG633" i="14"/>
  <c r="Y633" i="14"/>
  <c r="Q633" i="14"/>
  <c r="F633" i="14"/>
  <c r="F108" i="14"/>
  <c r="H633" i="14"/>
  <c r="H108" i="14"/>
  <c r="D34" i="11"/>
  <c r="G34" i="11" s="1"/>
  <c r="E33" i="11"/>
  <c r="F33" i="11" s="1"/>
  <c r="FQ368" i="14" l="1"/>
  <c r="BQ368" i="14"/>
  <c r="N368" i="14"/>
  <c r="EL368" i="14"/>
  <c r="AM368" i="14"/>
  <c r="GI368" i="14"/>
  <c r="CJ368" i="14"/>
  <c r="IF368" i="14"/>
  <c r="EG368" i="14"/>
  <c r="AP368" i="14"/>
  <c r="GL368" i="14"/>
  <c r="CM368" i="14"/>
  <c r="II368" i="14"/>
  <c r="EJ368" i="14"/>
  <c r="AU368" i="14"/>
  <c r="EW368" i="14"/>
  <c r="AX368" i="14"/>
  <c r="GT368" i="14"/>
  <c r="DC368" i="14"/>
  <c r="IY368" i="14"/>
  <c r="EZ368" i="14"/>
  <c r="IC368" i="14"/>
  <c r="AL368" i="14"/>
  <c r="FR368" i="14"/>
  <c r="BK368" i="14"/>
  <c r="HG368" i="14"/>
  <c r="DH368" i="14"/>
  <c r="I368" i="14"/>
  <c r="FM368" i="14"/>
  <c r="BN368" i="14"/>
  <c r="HJ368" i="14"/>
  <c r="DK368" i="14"/>
  <c r="L368" i="14"/>
  <c r="FP368" i="14"/>
  <c r="CZ368" i="14"/>
  <c r="JA368" i="14"/>
  <c r="CW368" i="14"/>
  <c r="M368" i="14"/>
  <c r="AT368" i="14"/>
  <c r="FZ368" i="14"/>
  <c r="BS368" i="14"/>
  <c r="HW368" i="14"/>
  <c r="DX368" i="14"/>
  <c r="Y368" i="14"/>
  <c r="FU368" i="14"/>
  <c r="BV368" i="14"/>
  <c r="HZ368" i="14"/>
  <c r="EA368" i="14"/>
  <c r="AB368" i="14"/>
  <c r="FX368" i="14"/>
  <c r="GP368" i="14"/>
  <c r="CI368" i="14"/>
  <c r="IE368" i="14"/>
  <c r="EF368" i="14"/>
  <c r="AO368" i="14"/>
  <c r="GK368" i="14"/>
  <c r="CL368" i="14"/>
  <c r="IH368" i="14"/>
  <c r="EI368" i="14"/>
  <c r="AR368" i="14"/>
  <c r="GN368" i="14"/>
  <c r="GO368" i="14"/>
  <c r="AD368" i="14"/>
  <c r="BB368" i="14"/>
  <c r="HU368" i="14"/>
  <c r="GW368" i="14"/>
  <c r="BR368" i="14"/>
  <c r="GX368" i="14"/>
  <c r="CY368" i="14"/>
  <c r="IU368" i="14"/>
  <c r="EV368" i="14"/>
  <c r="AW368" i="14"/>
  <c r="GS368" i="14"/>
  <c r="DB368" i="14"/>
  <c r="IX368" i="14"/>
  <c r="EY368" i="14"/>
  <c r="AZ368" i="14"/>
  <c r="GV368" i="14"/>
  <c r="IV368" i="14"/>
  <c r="FI368" i="14"/>
  <c r="BA368" i="14"/>
  <c r="U368" i="14"/>
  <c r="BZ368" i="14"/>
  <c r="HN368" i="14"/>
  <c r="DG368" i="14"/>
  <c r="H368" i="14"/>
  <c r="FL368" i="14"/>
  <c r="BM368" i="14"/>
  <c r="HI368" i="14"/>
  <c r="DJ368" i="14"/>
  <c r="K368" i="14"/>
  <c r="FO368" i="14"/>
  <c r="BP368" i="14"/>
  <c r="HL368" i="14"/>
  <c r="GQ368" i="14"/>
  <c r="BY368" i="14"/>
  <c r="FY368" i="14"/>
  <c r="ES368" i="14"/>
  <c r="CP368" i="14"/>
  <c r="ID368" i="14"/>
  <c r="DW368" i="14"/>
  <c r="X368" i="14"/>
  <c r="FT368" i="14"/>
  <c r="BU368" i="14"/>
  <c r="HY368" i="14"/>
  <c r="DZ368" i="14"/>
  <c r="AA368" i="14"/>
  <c r="FW368" i="14"/>
  <c r="BX368" i="14"/>
  <c r="IB368" i="14"/>
  <c r="FB368" i="14"/>
  <c r="AK368" i="14"/>
  <c r="IK368" i="14"/>
  <c r="HE368" i="14"/>
  <c r="CX368" i="14"/>
  <c r="IL368" i="14"/>
  <c r="EE368" i="14"/>
  <c r="AN368" i="14"/>
  <c r="GJ368" i="14"/>
  <c r="CK368" i="14"/>
  <c r="IG368" i="14"/>
  <c r="EH368" i="14"/>
  <c r="AQ368" i="14"/>
  <c r="GM368" i="14"/>
  <c r="CN368" i="14"/>
  <c r="IZ368" i="14"/>
  <c r="DU368" i="14"/>
  <c r="CO368" i="14"/>
  <c r="DN368" i="14"/>
  <c r="G368" i="14"/>
  <c r="FK368" i="14"/>
  <c r="BL368" i="14"/>
  <c r="HH368" i="14"/>
  <c r="DI368" i="14"/>
  <c r="J368" i="14"/>
  <c r="FN368" i="14"/>
  <c r="BO368" i="14"/>
  <c r="HK368" i="14"/>
  <c r="DL368" i="14"/>
  <c r="AS368" i="14"/>
  <c r="IS368" i="14"/>
  <c r="HM368" i="14"/>
  <c r="ED368" i="14"/>
  <c r="W368" i="14"/>
  <c r="FS368" i="14"/>
  <c r="BT368" i="14"/>
  <c r="HX368" i="14"/>
  <c r="DY368" i="14"/>
  <c r="Z368" i="14"/>
  <c r="FV368" i="14"/>
  <c r="BW368" i="14"/>
  <c r="IA368" i="14"/>
  <c r="EB368" i="14"/>
  <c r="J33" i="11"/>
  <c r="K33" i="11" s="1"/>
  <c r="H33" i="11"/>
  <c r="I33" i="11" s="1"/>
  <c r="IJ368" i="14"/>
  <c r="DE368" i="14"/>
  <c r="DM368" i="14"/>
  <c r="EC368" i="14"/>
  <c r="CG368" i="14"/>
  <c r="V368" i="14"/>
  <c r="CH368" i="14"/>
  <c r="ET368" i="14"/>
  <c r="HF368" i="14"/>
  <c r="O368" i="14"/>
  <c r="CA368" i="14"/>
  <c r="EM368" i="14"/>
  <c r="GY368" i="14"/>
  <c r="P368" i="14"/>
  <c r="CB368" i="14"/>
  <c r="EN368" i="14"/>
  <c r="GZ368" i="14"/>
  <c r="Q368" i="14"/>
  <c r="CC368" i="14"/>
  <c r="EO368" i="14"/>
  <c r="HA368" i="14"/>
  <c r="R368" i="14"/>
  <c r="CD368" i="14"/>
  <c r="EP368" i="14"/>
  <c r="HB368" i="14"/>
  <c r="S368" i="14"/>
  <c r="CE368" i="14"/>
  <c r="EQ368" i="14"/>
  <c r="HC368" i="14"/>
  <c r="T368" i="14"/>
  <c r="CF368" i="14"/>
  <c r="ER368" i="14"/>
  <c r="HD368" i="14"/>
  <c r="FJ368" i="14"/>
  <c r="HV368" i="14"/>
  <c r="AE368" i="14"/>
  <c r="CQ368" i="14"/>
  <c r="FC368" i="14"/>
  <c r="HO368" i="14"/>
  <c r="AF368" i="14"/>
  <c r="CR368" i="14"/>
  <c r="FD368" i="14"/>
  <c r="HP368" i="14"/>
  <c r="AG368" i="14"/>
  <c r="CS368" i="14"/>
  <c r="FE368" i="14"/>
  <c r="HQ368" i="14"/>
  <c r="AH368" i="14"/>
  <c r="CT368" i="14"/>
  <c r="FF368" i="14"/>
  <c r="HR368" i="14"/>
  <c r="AI368" i="14"/>
  <c r="CU368" i="14"/>
  <c r="FG368" i="14"/>
  <c r="HS368" i="14"/>
  <c r="AJ368" i="14"/>
  <c r="CV368" i="14"/>
  <c r="FH368" i="14"/>
  <c r="HT368" i="14"/>
  <c r="GG368" i="14"/>
  <c r="EK368" i="14"/>
  <c r="FA368" i="14"/>
  <c r="BJ368" i="14"/>
  <c r="DV368" i="14"/>
  <c r="GH368" i="14"/>
  <c r="IT368" i="14"/>
  <c r="BC368" i="14"/>
  <c r="DO368" i="14"/>
  <c r="GA368" i="14"/>
  <c r="IM368" i="14"/>
  <c r="BD368" i="14"/>
  <c r="DP368" i="14"/>
  <c r="GB368" i="14"/>
  <c r="IN368" i="14"/>
  <c r="BE368" i="14"/>
  <c r="DQ368" i="14"/>
  <c r="GC368" i="14"/>
  <c r="IO368" i="14"/>
  <c r="BF368" i="14"/>
  <c r="DR368" i="14"/>
  <c r="GD368" i="14"/>
  <c r="IP368" i="14"/>
  <c r="BG368" i="14"/>
  <c r="DS368" i="14"/>
  <c r="GE368" i="14"/>
  <c r="IQ368" i="14"/>
  <c r="BH368" i="14"/>
  <c r="DT368" i="14"/>
  <c r="GF368" i="14"/>
  <c r="I108" i="14"/>
  <c r="K108" i="14" s="1"/>
  <c r="IO369" i="14" s="1"/>
  <c r="H109" i="14"/>
  <c r="I109" i="14" s="1"/>
  <c r="K109" i="14" s="1"/>
  <c r="E110" i="14"/>
  <c r="H110" i="14" s="1"/>
  <c r="D111" i="14"/>
  <c r="C112" i="14"/>
  <c r="A636" i="14"/>
  <c r="N635" i="14"/>
  <c r="BL634" i="14"/>
  <c r="BD634" i="14"/>
  <c r="AV634" i="14"/>
  <c r="AN634" i="14"/>
  <c r="AF634" i="14"/>
  <c r="X634" i="14"/>
  <c r="P634" i="14"/>
  <c r="BK634" i="14"/>
  <c r="BC634" i="14"/>
  <c r="AU634" i="14"/>
  <c r="AM634" i="14"/>
  <c r="AE634" i="14"/>
  <c r="W634" i="14"/>
  <c r="O634" i="14"/>
  <c r="BJ634" i="14"/>
  <c r="BB634" i="14"/>
  <c r="AT634" i="14"/>
  <c r="AL634" i="14"/>
  <c r="AD634" i="14"/>
  <c r="V634" i="14"/>
  <c r="BI634" i="14"/>
  <c r="BA634" i="14"/>
  <c r="AS634" i="14"/>
  <c r="AK634" i="14"/>
  <c r="AC634" i="14"/>
  <c r="U634" i="14"/>
  <c r="M634" i="14"/>
  <c r="BH634" i="14"/>
  <c r="AZ634" i="14"/>
  <c r="AR634" i="14"/>
  <c r="AJ634" i="14"/>
  <c r="AB634" i="14"/>
  <c r="T634" i="14"/>
  <c r="BG634" i="14"/>
  <c r="AY634" i="14"/>
  <c r="AQ634" i="14"/>
  <c r="AI634" i="14"/>
  <c r="AA634" i="14"/>
  <c r="S634" i="14"/>
  <c r="BF634" i="14"/>
  <c r="AX634" i="14"/>
  <c r="AP634" i="14"/>
  <c r="AH634" i="14"/>
  <c r="Z634" i="14"/>
  <c r="R634" i="14"/>
  <c r="BE634" i="14"/>
  <c r="AW634" i="14"/>
  <c r="AO634" i="14"/>
  <c r="AG634" i="14"/>
  <c r="Y634" i="14"/>
  <c r="Q634" i="14"/>
  <c r="I633" i="14"/>
  <c r="F634" i="14"/>
  <c r="H634" i="14"/>
  <c r="E635" i="14"/>
  <c r="F635" i="14" s="1"/>
  <c r="C637" i="14"/>
  <c r="D636" i="14"/>
  <c r="D35" i="11"/>
  <c r="G35" i="11" s="1"/>
  <c r="E34" i="11"/>
  <c r="F34" i="11" s="1"/>
  <c r="J34" i="11" l="1"/>
  <c r="K34" i="11" s="1"/>
  <c r="H34" i="11"/>
  <c r="I34" i="11" s="1"/>
  <c r="G110" i="14"/>
  <c r="F110" i="14"/>
  <c r="H635" i="14"/>
  <c r="G635" i="14"/>
  <c r="CR369" i="14"/>
  <c r="BQ369" i="14"/>
  <c r="FN369" i="14"/>
  <c r="EY369" i="14"/>
  <c r="HF369" i="14"/>
  <c r="FV369" i="14"/>
  <c r="IY369" i="14"/>
  <c r="ES369" i="14"/>
  <c r="AE369" i="14"/>
  <c r="GR369" i="14"/>
  <c r="IH369" i="14"/>
  <c r="L369" i="14"/>
  <c r="FA369" i="14"/>
  <c r="BK369" i="14"/>
  <c r="GZ369" i="14"/>
  <c r="R369" i="14"/>
  <c r="CN369" i="14"/>
  <c r="JA369" i="14"/>
  <c r="EM369" i="14"/>
  <c r="AG369" i="14"/>
  <c r="CD369" i="14"/>
  <c r="CV369" i="14"/>
  <c r="N369" i="14"/>
  <c r="EU369" i="14"/>
  <c r="BM369" i="14"/>
  <c r="AI369" i="14"/>
  <c r="GV369" i="14"/>
  <c r="CP369" i="14"/>
  <c r="IU369" i="14"/>
  <c r="EO369" i="14"/>
  <c r="BO369" i="14"/>
  <c r="HD369" i="14"/>
  <c r="CX369" i="14"/>
  <c r="H369" i="14"/>
  <c r="EW369" i="14"/>
  <c r="EQ369" i="14"/>
  <c r="AK369" i="14"/>
  <c r="GX369" i="14"/>
  <c r="CJ369" i="14"/>
  <c r="IW369" i="14"/>
  <c r="HZ369" i="14"/>
  <c r="IP369" i="14"/>
  <c r="EP369" i="14"/>
  <c r="BW369" i="14"/>
  <c r="FG369" i="14"/>
  <c r="T369" i="14"/>
  <c r="EB369" i="14"/>
  <c r="HL369" i="14"/>
  <c r="BY369" i="14"/>
  <c r="FI369" i="14"/>
  <c r="V369" i="14"/>
  <c r="ED369" i="14"/>
  <c r="HN369" i="14"/>
  <c r="BS369" i="14"/>
  <c r="FC369" i="14"/>
  <c r="P369" i="14"/>
  <c r="DX369" i="14"/>
  <c r="HH369" i="14"/>
  <c r="BU369" i="14"/>
  <c r="FE369" i="14"/>
  <c r="AP369" i="14"/>
  <c r="BN369" i="14"/>
  <c r="HB369" i="14"/>
  <c r="CE369" i="14"/>
  <c r="GM369" i="14"/>
  <c r="AB369" i="14"/>
  <c r="EJ369" i="14"/>
  <c r="HT369" i="14"/>
  <c r="CG369" i="14"/>
  <c r="GO369" i="14"/>
  <c r="AD369" i="14"/>
  <c r="EL369" i="14"/>
  <c r="HV369" i="14"/>
  <c r="CA369" i="14"/>
  <c r="GI369" i="14"/>
  <c r="X369" i="14"/>
  <c r="EF369" i="14"/>
  <c r="HP369" i="14"/>
  <c r="CC369" i="14"/>
  <c r="GK369" i="14"/>
  <c r="DB369" i="14"/>
  <c r="DZ369" i="14"/>
  <c r="HJ369" i="14"/>
  <c r="CM369" i="14"/>
  <c r="GU369" i="14"/>
  <c r="AJ369" i="14"/>
  <c r="ER369" i="14"/>
  <c r="IZ369" i="14"/>
  <c r="CO369" i="14"/>
  <c r="GW369" i="14"/>
  <c r="AL369" i="14"/>
  <c r="ET369" i="14"/>
  <c r="JB369" i="14"/>
  <c r="CI369" i="14"/>
  <c r="GQ369" i="14"/>
  <c r="AF369" i="14"/>
  <c r="EN369" i="14"/>
  <c r="IV369" i="14"/>
  <c r="CK369" i="14"/>
  <c r="GS369" i="14"/>
  <c r="HR369" i="14"/>
  <c r="GL369" i="14"/>
  <c r="K369" i="14"/>
  <c r="CU369" i="14"/>
  <c r="HC369" i="14"/>
  <c r="BP369" i="14"/>
  <c r="EZ369" i="14"/>
  <c r="M369" i="14"/>
  <c r="CW369" i="14"/>
  <c r="HE369" i="14"/>
  <c r="BR369" i="14"/>
  <c r="FB369" i="14"/>
  <c r="G369" i="14"/>
  <c r="CQ369" i="14"/>
  <c r="GY369" i="14"/>
  <c r="BL369" i="14"/>
  <c r="EV369" i="14"/>
  <c r="I369" i="14"/>
  <c r="CS369" i="14"/>
  <c r="HA369" i="14"/>
  <c r="AX369" i="14"/>
  <c r="IX369" i="14"/>
  <c r="S369" i="14"/>
  <c r="EA369" i="14"/>
  <c r="HK369" i="14"/>
  <c r="BX369" i="14"/>
  <c r="FH369" i="14"/>
  <c r="U369" i="14"/>
  <c r="EC369" i="14"/>
  <c r="HM369" i="14"/>
  <c r="BZ369" i="14"/>
  <c r="FJ369" i="14"/>
  <c r="O369" i="14"/>
  <c r="DW369" i="14"/>
  <c r="HG369" i="14"/>
  <c r="BT369" i="14"/>
  <c r="FD369" i="14"/>
  <c r="Q369" i="14"/>
  <c r="DY369" i="14"/>
  <c r="HI369" i="14"/>
  <c r="DJ369" i="14"/>
  <c r="GT369" i="14"/>
  <c r="AA369" i="14"/>
  <c r="EI369" i="14"/>
  <c r="HS369" i="14"/>
  <c r="CF369" i="14"/>
  <c r="GN369" i="14"/>
  <c r="AC369" i="14"/>
  <c r="EK369" i="14"/>
  <c r="HU369" i="14"/>
  <c r="CH369" i="14"/>
  <c r="GP369" i="14"/>
  <c r="W369" i="14"/>
  <c r="EE369" i="14"/>
  <c r="HO369" i="14"/>
  <c r="CB369" i="14"/>
  <c r="GJ369" i="14"/>
  <c r="Y369" i="14"/>
  <c r="EG369" i="14"/>
  <c r="HQ369" i="14"/>
  <c r="I634" i="14"/>
  <c r="AH369" i="14"/>
  <c r="BF369" i="14"/>
  <c r="J369" i="14"/>
  <c r="Z369" i="14"/>
  <c r="AQ369" i="14"/>
  <c r="DC369" i="14"/>
  <c r="FO369" i="14"/>
  <c r="IA369" i="14"/>
  <c r="AR369" i="14"/>
  <c r="DD369" i="14"/>
  <c r="FP369" i="14"/>
  <c r="IB369" i="14"/>
  <c r="AS369" i="14"/>
  <c r="DE369" i="14"/>
  <c r="FQ369" i="14"/>
  <c r="IC369" i="14"/>
  <c r="AT369" i="14"/>
  <c r="DF369" i="14"/>
  <c r="FR369" i="14"/>
  <c r="ID369" i="14"/>
  <c r="AM369" i="14"/>
  <c r="CY369" i="14"/>
  <c r="FK369" i="14"/>
  <c r="HW369" i="14"/>
  <c r="AN369" i="14"/>
  <c r="CZ369" i="14"/>
  <c r="FL369" i="14"/>
  <c r="HX369" i="14"/>
  <c r="AO369" i="14"/>
  <c r="DA369" i="14"/>
  <c r="FM369" i="14"/>
  <c r="HY369" i="14"/>
  <c r="CT369" i="14"/>
  <c r="DR369" i="14"/>
  <c r="BV369" i="14"/>
  <c r="CL369" i="14"/>
  <c r="AY369" i="14"/>
  <c r="DK369" i="14"/>
  <c r="FW369" i="14"/>
  <c r="II369" i="14"/>
  <c r="AZ369" i="14"/>
  <c r="DL369" i="14"/>
  <c r="FX369" i="14"/>
  <c r="IJ369" i="14"/>
  <c r="BA369" i="14"/>
  <c r="DM369" i="14"/>
  <c r="FY369" i="14"/>
  <c r="IK369" i="14"/>
  <c r="BB369" i="14"/>
  <c r="DN369" i="14"/>
  <c r="FZ369" i="14"/>
  <c r="IL369" i="14"/>
  <c r="AU369" i="14"/>
  <c r="DG369" i="14"/>
  <c r="FS369" i="14"/>
  <c r="IE369" i="14"/>
  <c r="AV369" i="14"/>
  <c r="DH369" i="14"/>
  <c r="FT369" i="14"/>
  <c r="IF369" i="14"/>
  <c r="AW369" i="14"/>
  <c r="DI369" i="14"/>
  <c r="FU369" i="14"/>
  <c r="IG369" i="14"/>
  <c r="FF369" i="14"/>
  <c r="GD369" i="14"/>
  <c r="EH369" i="14"/>
  <c r="EX369" i="14"/>
  <c r="BG369" i="14"/>
  <c r="DS369" i="14"/>
  <c r="GE369" i="14"/>
  <c r="IQ369" i="14"/>
  <c r="BH369" i="14"/>
  <c r="DT369" i="14"/>
  <c r="GF369" i="14"/>
  <c r="IR369" i="14"/>
  <c r="BI369" i="14"/>
  <c r="DU369" i="14"/>
  <c r="GG369" i="14"/>
  <c r="IS369" i="14"/>
  <c r="BJ369" i="14"/>
  <c r="DV369" i="14"/>
  <c r="GH369" i="14"/>
  <c r="IT369" i="14"/>
  <c r="BC369" i="14"/>
  <c r="DO369" i="14"/>
  <c r="GA369" i="14"/>
  <c r="IM369" i="14"/>
  <c r="BD369" i="14"/>
  <c r="DP369" i="14"/>
  <c r="GB369" i="14"/>
  <c r="IN369" i="14"/>
  <c r="BE369" i="14"/>
  <c r="DQ369" i="14"/>
  <c r="GC369" i="14"/>
  <c r="N636" i="14"/>
  <c r="A637" i="14"/>
  <c r="C113" i="14"/>
  <c r="D112" i="14"/>
  <c r="E636" i="14"/>
  <c r="F636" i="14" s="1"/>
  <c r="E111" i="14"/>
  <c r="F111" i="14" s="1"/>
  <c r="D637" i="14"/>
  <c r="C638" i="14"/>
  <c r="IV370" i="14"/>
  <c r="IN370" i="14"/>
  <c r="IF370" i="14"/>
  <c r="HX370" i="14"/>
  <c r="HP370" i="14"/>
  <c r="HH370" i="14"/>
  <c r="GZ370" i="14"/>
  <c r="GR370" i="14"/>
  <c r="GJ370" i="14"/>
  <c r="GB370" i="14"/>
  <c r="FT370" i="14"/>
  <c r="FL370" i="14"/>
  <c r="FD370" i="14"/>
  <c r="EV370" i="14"/>
  <c r="EN370" i="14"/>
  <c r="EF370" i="14"/>
  <c r="DX370" i="14"/>
  <c r="DP370" i="14"/>
  <c r="DH370" i="14"/>
  <c r="CZ370" i="14"/>
  <c r="CR370" i="14"/>
  <c r="CJ370" i="14"/>
  <c r="CB370" i="14"/>
  <c r="BT370" i="14"/>
  <c r="BL370" i="14"/>
  <c r="BD370" i="14"/>
  <c r="IU370" i="14"/>
  <c r="IM370" i="14"/>
  <c r="IE370" i="14"/>
  <c r="HW370" i="14"/>
  <c r="HO370" i="14"/>
  <c r="HG370" i="14"/>
  <c r="GY370" i="14"/>
  <c r="GQ370" i="14"/>
  <c r="GI370" i="14"/>
  <c r="GA370" i="14"/>
  <c r="FS370" i="14"/>
  <c r="FK370" i="14"/>
  <c r="FC370" i="14"/>
  <c r="EU370" i="14"/>
  <c r="EM370" i="14"/>
  <c r="EE370" i="14"/>
  <c r="DW370" i="14"/>
  <c r="DO370" i="14"/>
  <c r="DG370" i="14"/>
  <c r="CY370" i="14"/>
  <c r="CQ370" i="14"/>
  <c r="CI370" i="14"/>
  <c r="CA370" i="14"/>
  <c r="BS370" i="14"/>
  <c r="BK370" i="14"/>
  <c r="BC370" i="14"/>
  <c r="IX370" i="14"/>
  <c r="IL370" i="14"/>
  <c r="IB370" i="14"/>
  <c r="HR370" i="14"/>
  <c r="HF370" i="14"/>
  <c r="GV370" i="14"/>
  <c r="GL370" i="14"/>
  <c r="FZ370" i="14"/>
  <c r="FP370" i="14"/>
  <c r="FF370" i="14"/>
  <c r="ET370" i="14"/>
  <c r="EJ370" i="14"/>
  <c r="DZ370" i="14"/>
  <c r="DN370" i="14"/>
  <c r="DD370" i="14"/>
  <c r="CT370" i="14"/>
  <c r="CH370" i="14"/>
  <c r="BX370" i="14"/>
  <c r="BN370" i="14"/>
  <c r="BB370" i="14"/>
  <c r="AT370" i="14"/>
  <c r="AL370" i="14"/>
  <c r="AD370" i="14"/>
  <c r="V370" i="14"/>
  <c r="N370" i="14"/>
  <c r="IW370" i="14"/>
  <c r="IK370" i="14"/>
  <c r="IA370" i="14"/>
  <c r="HQ370" i="14"/>
  <c r="HE370" i="14"/>
  <c r="GU370" i="14"/>
  <c r="GK370" i="14"/>
  <c r="FY370" i="14"/>
  <c r="FO370" i="14"/>
  <c r="FE370" i="14"/>
  <c r="ES370" i="14"/>
  <c r="EI370" i="14"/>
  <c r="DY370" i="14"/>
  <c r="DM370" i="14"/>
  <c r="DC370" i="14"/>
  <c r="CS370" i="14"/>
  <c r="CG370" i="14"/>
  <c r="BW370" i="14"/>
  <c r="BM370" i="14"/>
  <c r="BA370" i="14"/>
  <c r="AS370" i="14"/>
  <c r="AK370" i="14"/>
  <c r="AC370" i="14"/>
  <c r="U370" i="14"/>
  <c r="M370" i="14"/>
  <c r="IT370" i="14"/>
  <c r="IJ370" i="14"/>
  <c r="HZ370" i="14"/>
  <c r="HN370" i="14"/>
  <c r="HD370" i="14"/>
  <c r="GT370" i="14"/>
  <c r="GH370" i="14"/>
  <c r="FX370" i="14"/>
  <c r="FN370" i="14"/>
  <c r="FB370" i="14"/>
  <c r="ER370" i="14"/>
  <c r="EH370" i="14"/>
  <c r="DV370" i="14"/>
  <c r="DL370" i="14"/>
  <c r="DB370" i="14"/>
  <c r="CP370" i="14"/>
  <c r="CF370" i="14"/>
  <c r="BV370" i="14"/>
  <c r="BJ370" i="14"/>
  <c r="AZ370" i="14"/>
  <c r="AR370" i="14"/>
  <c r="AJ370" i="14"/>
  <c r="AB370" i="14"/>
  <c r="T370" i="14"/>
  <c r="L370" i="14"/>
  <c r="IS370" i="14"/>
  <c r="II370" i="14"/>
  <c r="HY370" i="14"/>
  <c r="HM370" i="14"/>
  <c r="HC370" i="14"/>
  <c r="GS370" i="14"/>
  <c r="GG370" i="14"/>
  <c r="FW370" i="14"/>
  <c r="FM370" i="14"/>
  <c r="FA370" i="14"/>
  <c r="EQ370" i="14"/>
  <c r="EG370" i="14"/>
  <c r="DU370" i="14"/>
  <c r="DK370" i="14"/>
  <c r="DA370" i="14"/>
  <c r="CO370" i="14"/>
  <c r="CE370" i="14"/>
  <c r="BU370" i="14"/>
  <c r="BI370" i="14"/>
  <c r="AY370" i="14"/>
  <c r="AQ370" i="14"/>
  <c r="AI370" i="14"/>
  <c r="AA370" i="14"/>
  <c r="S370" i="14"/>
  <c r="K370" i="14"/>
  <c r="JB370" i="14"/>
  <c r="IR370" i="14"/>
  <c r="IH370" i="14"/>
  <c r="HV370" i="14"/>
  <c r="HL370" i="14"/>
  <c r="HB370" i="14"/>
  <c r="GP370" i="14"/>
  <c r="GF370" i="14"/>
  <c r="FV370" i="14"/>
  <c r="FJ370" i="14"/>
  <c r="EZ370" i="14"/>
  <c r="EP370" i="14"/>
  <c r="ED370" i="14"/>
  <c r="DT370" i="14"/>
  <c r="DJ370" i="14"/>
  <c r="CX370" i="14"/>
  <c r="CN370" i="14"/>
  <c r="CD370" i="14"/>
  <c r="BR370" i="14"/>
  <c r="BH370" i="14"/>
  <c r="AX370" i="14"/>
  <c r="AP370" i="14"/>
  <c r="AH370" i="14"/>
  <c r="Z370" i="14"/>
  <c r="R370" i="14"/>
  <c r="J370" i="14"/>
  <c r="JA370" i="14"/>
  <c r="IQ370" i="14"/>
  <c r="IG370" i="14"/>
  <c r="HU370" i="14"/>
  <c r="HK370" i="14"/>
  <c r="HA370" i="14"/>
  <c r="GO370" i="14"/>
  <c r="GE370" i="14"/>
  <c r="FU370" i="14"/>
  <c r="FI370" i="14"/>
  <c r="EY370" i="14"/>
  <c r="EO370" i="14"/>
  <c r="EC370" i="14"/>
  <c r="DS370" i="14"/>
  <c r="DI370" i="14"/>
  <c r="CW370" i="14"/>
  <c r="CM370" i="14"/>
  <c r="CC370" i="14"/>
  <c r="BQ370" i="14"/>
  <c r="BG370" i="14"/>
  <c r="AW370" i="14"/>
  <c r="AO370" i="14"/>
  <c r="AG370" i="14"/>
  <c r="Y370" i="14"/>
  <c r="Q370" i="14"/>
  <c r="I370" i="14"/>
  <c r="IZ370" i="14"/>
  <c r="IP370" i="14"/>
  <c r="ID370" i="14"/>
  <c r="HT370" i="14"/>
  <c r="HJ370" i="14"/>
  <c r="GX370" i="14"/>
  <c r="GN370" i="14"/>
  <c r="GD370" i="14"/>
  <c r="FR370" i="14"/>
  <c r="FH370" i="14"/>
  <c r="EX370" i="14"/>
  <c r="EL370" i="14"/>
  <c r="EB370" i="14"/>
  <c r="DR370" i="14"/>
  <c r="DF370" i="14"/>
  <c r="CV370" i="14"/>
  <c r="CL370" i="14"/>
  <c r="BZ370" i="14"/>
  <c r="BP370" i="14"/>
  <c r="BF370" i="14"/>
  <c r="AV370" i="14"/>
  <c r="AN370" i="14"/>
  <c r="AF370" i="14"/>
  <c r="X370" i="14"/>
  <c r="P370" i="14"/>
  <c r="H370" i="14"/>
  <c r="GC370" i="14"/>
  <c r="CU370" i="14"/>
  <c r="W370" i="14"/>
  <c r="IY370" i="14"/>
  <c r="FQ370" i="14"/>
  <c r="CK370" i="14"/>
  <c r="O370" i="14"/>
  <c r="IO370" i="14"/>
  <c r="FG370" i="14"/>
  <c r="BY370" i="14"/>
  <c r="G370" i="14"/>
  <c r="IC370" i="14"/>
  <c r="EW370" i="14"/>
  <c r="BO370" i="14"/>
  <c r="HS370" i="14"/>
  <c r="EK370" i="14"/>
  <c r="BE370" i="14"/>
  <c r="HI370" i="14"/>
  <c r="EA370" i="14"/>
  <c r="AU370" i="14"/>
  <c r="GM370" i="14"/>
  <c r="DE370" i="14"/>
  <c r="AE370" i="14"/>
  <c r="GW370" i="14"/>
  <c r="DQ370" i="14"/>
  <c r="AM370" i="14"/>
  <c r="I110" i="14"/>
  <c r="K110" i="14" s="1"/>
  <c r="BJ635" i="14"/>
  <c r="BB635" i="14"/>
  <c r="BI635" i="14"/>
  <c r="BE635" i="14"/>
  <c r="AV635" i="14"/>
  <c r="AN635" i="14"/>
  <c r="AF635" i="14"/>
  <c r="X635" i="14"/>
  <c r="P635" i="14"/>
  <c r="BD635" i="14"/>
  <c r="AU635" i="14"/>
  <c r="AM635" i="14"/>
  <c r="AE635" i="14"/>
  <c r="W635" i="14"/>
  <c r="O635" i="14"/>
  <c r="BC635" i="14"/>
  <c r="AT635" i="14"/>
  <c r="AL635" i="14"/>
  <c r="AD635" i="14"/>
  <c r="V635" i="14"/>
  <c r="BL635" i="14"/>
  <c r="BA635" i="14"/>
  <c r="AS635" i="14"/>
  <c r="AK635" i="14"/>
  <c r="AC635" i="14"/>
  <c r="U635" i="14"/>
  <c r="M635" i="14"/>
  <c r="BK635" i="14"/>
  <c r="AZ635" i="14"/>
  <c r="AR635" i="14"/>
  <c r="AJ635" i="14"/>
  <c r="AB635" i="14"/>
  <c r="T635" i="14"/>
  <c r="BH635" i="14"/>
  <c r="AY635" i="14"/>
  <c r="AQ635" i="14"/>
  <c r="AI635" i="14"/>
  <c r="AA635" i="14"/>
  <c r="S635" i="14"/>
  <c r="BG635" i="14"/>
  <c r="AX635" i="14"/>
  <c r="AP635" i="14"/>
  <c r="AH635" i="14"/>
  <c r="Z635" i="14"/>
  <c r="R635" i="14"/>
  <c r="BF635" i="14"/>
  <c r="AW635" i="14"/>
  <c r="AO635" i="14"/>
  <c r="AG635" i="14"/>
  <c r="Y635" i="14"/>
  <c r="Q635" i="14"/>
  <c r="D36" i="11"/>
  <c r="G36" i="11" s="1"/>
  <c r="E35" i="11"/>
  <c r="F35" i="11" s="1"/>
  <c r="J35" i="11" l="1"/>
  <c r="K35" i="11" s="1"/>
  <c r="H35" i="11"/>
  <c r="I35" i="11" s="1"/>
  <c r="I635" i="14"/>
  <c r="H111" i="14"/>
  <c r="G111" i="14"/>
  <c r="D638" i="14"/>
  <c r="C639" i="14"/>
  <c r="H636" i="14"/>
  <c r="E637" i="14"/>
  <c r="G637" i="14" s="1"/>
  <c r="G636" i="14"/>
  <c r="E112" i="14"/>
  <c r="G112" i="14" s="1"/>
  <c r="D113" i="14"/>
  <c r="C114" i="14"/>
  <c r="N637" i="14"/>
  <c r="A638" i="14"/>
  <c r="JA371" i="14"/>
  <c r="IS371" i="14"/>
  <c r="IK371" i="14"/>
  <c r="IC371" i="14"/>
  <c r="HU371" i="14"/>
  <c r="HM371" i="14"/>
  <c r="HE371" i="14"/>
  <c r="GW371" i="14"/>
  <c r="GO371" i="14"/>
  <c r="GG371" i="14"/>
  <c r="FY371" i="14"/>
  <c r="FQ371" i="14"/>
  <c r="FI371" i="14"/>
  <c r="FA371" i="14"/>
  <c r="ES371" i="14"/>
  <c r="EK371" i="14"/>
  <c r="EC371" i="14"/>
  <c r="DU371" i="14"/>
  <c r="DM371" i="14"/>
  <c r="DE371" i="14"/>
  <c r="CW371" i="14"/>
  <c r="CO371" i="14"/>
  <c r="CG371" i="14"/>
  <c r="BY371" i="14"/>
  <c r="BQ371" i="14"/>
  <c r="BI371" i="14"/>
  <c r="BA371" i="14"/>
  <c r="AS371" i="14"/>
  <c r="AK371" i="14"/>
  <c r="AC371" i="14"/>
  <c r="U371" i="14"/>
  <c r="M371" i="14"/>
  <c r="IZ371" i="14"/>
  <c r="IR371" i="14"/>
  <c r="IJ371" i="14"/>
  <c r="IB371" i="14"/>
  <c r="HT371" i="14"/>
  <c r="HL371" i="14"/>
  <c r="HD371" i="14"/>
  <c r="GV371" i="14"/>
  <c r="GN371" i="14"/>
  <c r="GF371" i="14"/>
  <c r="FX371" i="14"/>
  <c r="FP371" i="14"/>
  <c r="FH371" i="14"/>
  <c r="EZ371" i="14"/>
  <c r="ER371" i="14"/>
  <c r="EJ371" i="14"/>
  <c r="EB371" i="14"/>
  <c r="DT371" i="14"/>
  <c r="DL371" i="14"/>
  <c r="DD371" i="14"/>
  <c r="CV371" i="14"/>
  <c r="CN371" i="14"/>
  <c r="CF371" i="14"/>
  <c r="BX371" i="14"/>
  <c r="BP371" i="14"/>
  <c r="BH371" i="14"/>
  <c r="AZ371" i="14"/>
  <c r="AR371" i="14"/>
  <c r="AJ371" i="14"/>
  <c r="AB371" i="14"/>
  <c r="T371" i="14"/>
  <c r="L371" i="14"/>
  <c r="IU371" i="14"/>
  <c r="II371" i="14"/>
  <c r="HY371" i="14"/>
  <c r="HO371" i="14"/>
  <c r="HC371" i="14"/>
  <c r="GS371" i="14"/>
  <c r="GI371" i="14"/>
  <c r="FW371" i="14"/>
  <c r="FM371" i="14"/>
  <c r="FC371" i="14"/>
  <c r="EQ371" i="14"/>
  <c r="EG371" i="14"/>
  <c r="DW371" i="14"/>
  <c r="DK371" i="14"/>
  <c r="DA371" i="14"/>
  <c r="CQ371" i="14"/>
  <c r="CE371" i="14"/>
  <c r="BU371" i="14"/>
  <c r="BK371" i="14"/>
  <c r="AY371" i="14"/>
  <c r="AO371" i="14"/>
  <c r="AE371" i="14"/>
  <c r="S371" i="14"/>
  <c r="I371" i="14"/>
  <c r="IT371" i="14"/>
  <c r="IH371" i="14"/>
  <c r="HX371" i="14"/>
  <c r="HN371" i="14"/>
  <c r="HB371" i="14"/>
  <c r="GR371" i="14"/>
  <c r="GH371" i="14"/>
  <c r="FV371" i="14"/>
  <c r="FL371" i="14"/>
  <c r="FB371" i="14"/>
  <c r="EP371" i="14"/>
  <c r="EF371" i="14"/>
  <c r="DV371" i="14"/>
  <c r="DJ371" i="14"/>
  <c r="CZ371" i="14"/>
  <c r="CP371" i="14"/>
  <c r="CD371" i="14"/>
  <c r="BT371" i="14"/>
  <c r="BJ371" i="14"/>
  <c r="AX371" i="14"/>
  <c r="AN371" i="14"/>
  <c r="AD371" i="14"/>
  <c r="R371" i="14"/>
  <c r="H371" i="14"/>
  <c r="IQ371" i="14"/>
  <c r="IG371" i="14"/>
  <c r="HW371" i="14"/>
  <c r="HK371" i="14"/>
  <c r="HA371" i="14"/>
  <c r="GQ371" i="14"/>
  <c r="GE371" i="14"/>
  <c r="FU371" i="14"/>
  <c r="FK371" i="14"/>
  <c r="EY371" i="14"/>
  <c r="EO371" i="14"/>
  <c r="EE371" i="14"/>
  <c r="DS371" i="14"/>
  <c r="DI371" i="14"/>
  <c r="CY371" i="14"/>
  <c r="CM371" i="14"/>
  <c r="CC371" i="14"/>
  <c r="BS371" i="14"/>
  <c r="BG371" i="14"/>
  <c r="AW371" i="14"/>
  <c r="AM371" i="14"/>
  <c r="AA371" i="14"/>
  <c r="Q371" i="14"/>
  <c r="G371" i="14"/>
  <c r="JB371" i="14"/>
  <c r="IP371" i="14"/>
  <c r="IF371" i="14"/>
  <c r="HV371" i="14"/>
  <c r="HJ371" i="14"/>
  <c r="GZ371" i="14"/>
  <c r="GP371" i="14"/>
  <c r="GD371" i="14"/>
  <c r="FT371" i="14"/>
  <c r="FJ371" i="14"/>
  <c r="EX371" i="14"/>
  <c r="EN371" i="14"/>
  <c r="ED371" i="14"/>
  <c r="DR371" i="14"/>
  <c r="DH371" i="14"/>
  <c r="CX371" i="14"/>
  <c r="CL371" i="14"/>
  <c r="CB371" i="14"/>
  <c r="BR371" i="14"/>
  <c r="BF371" i="14"/>
  <c r="AV371" i="14"/>
  <c r="AL371" i="14"/>
  <c r="Z371" i="14"/>
  <c r="P371" i="14"/>
  <c r="IY371" i="14"/>
  <c r="IO371" i="14"/>
  <c r="IE371" i="14"/>
  <c r="HS371" i="14"/>
  <c r="HI371" i="14"/>
  <c r="GY371" i="14"/>
  <c r="GM371" i="14"/>
  <c r="GC371" i="14"/>
  <c r="FS371" i="14"/>
  <c r="FG371" i="14"/>
  <c r="EW371" i="14"/>
  <c r="EM371" i="14"/>
  <c r="EA371" i="14"/>
  <c r="DQ371" i="14"/>
  <c r="DG371" i="14"/>
  <c r="CU371" i="14"/>
  <c r="CK371" i="14"/>
  <c r="CA371" i="14"/>
  <c r="BO371" i="14"/>
  <c r="BE371" i="14"/>
  <c r="AU371" i="14"/>
  <c r="AI371" i="14"/>
  <c r="Y371" i="14"/>
  <c r="O371" i="14"/>
  <c r="IX371" i="14"/>
  <c r="IN371" i="14"/>
  <c r="ID371" i="14"/>
  <c r="HR371" i="14"/>
  <c r="HH371" i="14"/>
  <c r="GX371" i="14"/>
  <c r="GL371" i="14"/>
  <c r="GB371" i="14"/>
  <c r="FR371" i="14"/>
  <c r="FF371" i="14"/>
  <c r="EV371" i="14"/>
  <c r="EL371" i="14"/>
  <c r="DZ371" i="14"/>
  <c r="DP371" i="14"/>
  <c r="DF371" i="14"/>
  <c r="CT371" i="14"/>
  <c r="CJ371" i="14"/>
  <c r="BZ371" i="14"/>
  <c r="BN371" i="14"/>
  <c r="BD371" i="14"/>
  <c r="AT371" i="14"/>
  <c r="AH371" i="14"/>
  <c r="X371" i="14"/>
  <c r="N371" i="14"/>
  <c r="IW371" i="14"/>
  <c r="IM371" i="14"/>
  <c r="IA371" i="14"/>
  <c r="HQ371" i="14"/>
  <c r="HG371" i="14"/>
  <c r="GU371" i="14"/>
  <c r="GK371" i="14"/>
  <c r="GA371" i="14"/>
  <c r="FO371" i="14"/>
  <c r="FE371" i="14"/>
  <c r="EU371" i="14"/>
  <c r="EI371" i="14"/>
  <c r="DY371" i="14"/>
  <c r="DO371" i="14"/>
  <c r="DC371" i="14"/>
  <c r="CS371" i="14"/>
  <c r="CI371" i="14"/>
  <c r="BW371" i="14"/>
  <c r="BM371" i="14"/>
  <c r="BC371" i="14"/>
  <c r="AQ371" i="14"/>
  <c r="AG371" i="14"/>
  <c r="W371" i="14"/>
  <c r="K371" i="14"/>
  <c r="FZ371" i="14"/>
  <c r="CR371" i="14"/>
  <c r="J371" i="14"/>
  <c r="IV371" i="14"/>
  <c r="FN371" i="14"/>
  <c r="CH371" i="14"/>
  <c r="IL371" i="14"/>
  <c r="FD371" i="14"/>
  <c r="BV371" i="14"/>
  <c r="HZ371" i="14"/>
  <c r="ET371" i="14"/>
  <c r="BL371" i="14"/>
  <c r="HP371" i="14"/>
  <c r="EH371" i="14"/>
  <c r="BB371" i="14"/>
  <c r="HF371" i="14"/>
  <c r="DX371" i="14"/>
  <c r="AP371" i="14"/>
  <c r="GJ371" i="14"/>
  <c r="DB371" i="14"/>
  <c r="V371" i="14"/>
  <c r="GT371" i="14"/>
  <c r="DN371" i="14"/>
  <c r="AF371" i="14"/>
  <c r="BJ636" i="14"/>
  <c r="BB636" i="14"/>
  <c r="AT636" i="14"/>
  <c r="AL636" i="14"/>
  <c r="AD636" i="14"/>
  <c r="V636" i="14"/>
  <c r="BI636" i="14"/>
  <c r="BA636" i="14"/>
  <c r="AS636" i="14"/>
  <c r="AK636" i="14"/>
  <c r="AC636" i="14"/>
  <c r="U636" i="14"/>
  <c r="M636" i="14"/>
  <c r="BH636" i="14"/>
  <c r="AZ636" i="14"/>
  <c r="AR636" i="14"/>
  <c r="BF636" i="14"/>
  <c r="AX636" i="14"/>
  <c r="AP636" i="14"/>
  <c r="AH636" i="14"/>
  <c r="AY636" i="14"/>
  <c r="AJ636" i="14"/>
  <c r="Y636" i="14"/>
  <c r="O636" i="14"/>
  <c r="AW636" i="14"/>
  <c r="AI636" i="14"/>
  <c r="X636" i="14"/>
  <c r="BL636" i="14"/>
  <c r="AV636" i="14"/>
  <c r="AG636" i="14"/>
  <c r="W636" i="14"/>
  <c r="BK636" i="14"/>
  <c r="AU636" i="14"/>
  <c r="AF636" i="14"/>
  <c r="T636" i="14"/>
  <c r="BG636" i="14"/>
  <c r="AQ636" i="14"/>
  <c r="AE636" i="14"/>
  <c r="S636" i="14"/>
  <c r="BE636" i="14"/>
  <c r="AO636" i="14"/>
  <c r="AB636" i="14"/>
  <c r="R636" i="14"/>
  <c r="BD636" i="14"/>
  <c r="AN636" i="14"/>
  <c r="AA636" i="14"/>
  <c r="Q636" i="14"/>
  <c r="BC636" i="14"/>
  <c r="AM636" i="14"/>
  <c r="Z636" i="14"/>
  <c r="P636" i="14"/>
  <c r="D37" i="11"/>
  <c r="G37" i="11" s="1"/>
  <c r="E36" i="11"/>
  <c r="F36" i="11" s="1"/>
  <c r="J36" i="11" l="1"/>
  <c r="K36" i="11" s="1"/>
  <c r="H36" i="11"/>
  <c r="I36" i="11" s="1"/>
  <c r="I111" i="14"/>
  <c r="K111" i="14" s="1"/>
  <c r="HJ372" i="14" s="1"/>
  <c r="F637" i="14"/>
  <c r="F112" i="14"/>
  <c r="H637" i="14"/>
  <c r="H112" i="14"/>
  <c r="I636" i="14"/>
  <c r="N638" i="14"/>
  <c r="A639" i="14"/>
  <c r="BJ637" i="14"/>
  <c r="BB637" i="14"/>
  <c r="AT637" i="14"/>
  <c r="AL637" i="14"/>
  <c r="AD637" i="14"/>
  <c r="V637" i="14"/>
  <c r="BI637" i="14"/>
  <c r="BA637" i="14"/>
  <c r="AS637" i="14"/>
  <c r="AK637" i="14"/>
  <c r="AC637" i="14"/>
  <c r="U637" i="14"/>
  <c r="M637" i="14"/>
  <c r="BH637" i="14"/>
  <c r="AZ637" i="14"/>
  <c r="AR637" i="14"/>
  <c r="AJ637" i="14"/>
  <c r="AB637" i="14"/>
  <c r="T637" i="14"/>
  <c r="BF637" i="14"/>
  <c r="AX637" i="14"/>
  <c r="AP637" i="14"/>
  <c r="AH637" i="14"/>
  <c r="Z637" i="14"/>
  <c r="R637" i="14"/>
  <c r="BE637" i="14"/>
  <c r="AW637" i="14"/>
  <c r="AO637" i="14"/>
  <c r="AG637" i="14"/>
  <c r="Y637" i="14"/>
  <c r="Q637" i="14"/>
  <c r="AU637" i="14"/>
  <c r="X637" i="14"/>
  <c r="BL637" i="14"/>
  <c r="AQ637" i="14"/>
  <c r="W637" i="14"/>
  <c r="BK637" i="14"/>
  <c r="AN637" i="14"/>
  <c r="S637" i="14"/>
  <c r="BG637" i="14"/>
  <c r="AM637" i="14"/>
  <c r="P637" i="14"/>
  <c r="BD637" i="14"/>
  <c r="AI637" i="14"/>
  <c r="O637" i="14"/>
  <c r="BC637" i="14"/>
  <c r="AF637" i="14"/>
  <c r="AY637" i="14"/>
  <c r="AE637" i="14"/>
  <c r="AV637" i="14"/>
  <c r="AA637" i="14"/>
  <c r="D639" i="14"/>
  <c r="C640" i="14"/>
  <c r="C115" i="14"/>
  <c r="D114" i="14"/>
  <c r="E638" i="14"/>
  <c r="F638" i="14" s="1"/>
  <c r="E113" i="14"/>
  <c r="H113" i="14" s="1"/>
  <c r="D38" i="11"/>
  <c r="G38" i="11" s="1"/>
  <c r="E37" i="11"/>
  <c r="F37" i="11" s="1"/>
  <c r="J37" i="11" l="1"/>
  <c r="K37" i="11" s="1"/>
  <c r="H37" i="11"/>
  <c r="I37" i="11" s="1"/>
  <c r="I637" i="14"/>
  <c r="AN372" i="14"/>
  <c r="BV372" i="14"/>
  <c r="IJ372" i="14"/>
  <c r="CN372" i="14"/>
  <c r="FQ372" i="14"/>
  <c r="HD372" i="14"/>
  <c r="FE372" i="14"/>
  <c r="GV372" i="14"/>
  <c r="CT372" i="14"/>
  <c r="HF372" i="14"/>
  <c r="AL372" i="14"/>
  <c r="AV372" i="14"/>
  <c r="IT372" i="14"/>
  <c r="GW372" i="14"/>
  <c r="AY372" i="14"/>
  <c r="DB372" i="14"/>
  <c r="FO372" i="14"/>
  <c r="HG372" i="14"/>
  <c r="CO372" i="14"/>
  <c r="GU372" i="14"/>
  <c r="GX372" i="14"/>
  <c r="DU372" i="14"/>
  <c r="G372" i="14"/>
  <c r="IU372" i="14"/>
  <c r="HH372" i="14"/>
  <c r="BU372" i="14"/>
  <c r="AD372" i="14"/>
  <c r="FP372" i="14"/>
  <c r="AU372" i="14"/>
  <c r="CS372" i="14"/>
  <c r="BT372" i="14"/>
  <c r="AE372" i="14"/>
  <c r="AF372" i="14"/>
  <c r="IL372" i="14"/>
  <c r="IY372" i="14"/>
  <c r="CM372" i="14"/>
  <c r="DT372" i="14"/>
  <c r="EE372" i="14"/>
  <c r="FM372" i="14"/>
  <c r="EH372" i="14"/>
  <c r="CF372" i="14"/>
  <c r="CG372" i="14"/>
  <c r="AR372" i="14"/>
  <c r="IV372" i="14"/>
  <c r="CJ372" i="14"/>
  <c r="DS372" i="14"/>
  <c r="ED372" i="14"/>
  <c r="HM372" i="14"/>
  <c r="GS372" i="14"/>
  <c r="FF372" i="14"/>
  <c r="DL372" i="14"/>
  <c r="DM372" i="14"/>
  <c r="BX372" i="14"/>
  <c r="AI372" i="14"/>
  <c r="DP372" i="14"/>
  <c r="EC372" i="14"/>
  <c r="FT372" i="14"/>
  <c r="I372" i="14"/>
  <c r="HQ372" i="14"/>
  <c r="FN372" i="14"/>
  <c r="FL372" i="14"/>
  <c r="DW372" i="14"/>
  <c r="CH372" i="14"/>
  <c r="DO372" i="14"/>
  <c r="EB372" i="14"/>
  <c r="FS372" i="14"/>
  <c r="JB372" i="14"/>
  <c r="AG372" i="14"/>
  <c r="HY372" i="14"/>
  <c r="GR372" i="14"/>
  <c r="FC372" i="14"/>
  <c r="DN372" i="14"/>
  <c r="EA372" i="14"/>
  <c r="FR372" i="14"/>
  <c r="GY372" i="14"/>
  <c r="AM372" i="14"/>
  <c r="AO372" i="14"/>
  <c r="J372" i="14"/>
  <c r="DV372" i="14"/>
  <c r="AQ372" i="14"/>
  <c r="HE372" i="14"/>
  <c r="DX372" i="14"/>
  <c r="AS372" i="14"/>
  <c r="AJ372" i="14"/>
  <c r="IZ372" i="14"/>
  <c r="HK372" i="14"/>
  <c r="GZ372" i="14"/>
  <c r="FW372" i="14"/>
  <c r="DA372" i="14"/>
  <c r="AH372" i="14"/>
  <c r="GT372" i="14"/>
  <c r="FB372" i="14"/>
  <c r="BW372" i="14"/>
  <c r="IK372" i="14"/>
  <c r="FD372" i="14"/>
  <c r="CI372" i="14"/>
  <c r="AT372" i="14"/>
  <c r="AK372" i="14"/>
  <c r="JA372" i="14"/>
  <c r="HL372" i="14"/>
  <c r="HC372" i="14"/>
  <c r="EG372" i="14"/>
  <c r="AP372" i="14"/>
  <c r="HR372" i="14"/>
  <c r="HZ372" i="14"/>
  <c r="AZ372" i="14"/>
  <c r="EF372" i="14"/>
  <c r="HN372" i="14"/>
  <c r="BA372" i="14"/>
  <c r="EI372" i="14"/>
  <c r="HO372" i="14"/>
  <c r="BB372" i="14"/>
  <c r="EJ372" i="14"/>
  <c r="HP372" i="14"/>
  <c r="BC372" i="14"/>
  <c r="EK372" i="14"/>
  <c r="HS372" i="14"/>
  <c r="BD372" i="14"/>
  <c r="EL372" i="14"/>
  <c r="HT372" i="14"/>
  <c r="BG372" i="14"/>
  <c r="EM372" i="14"/>
  <c r="HU372" i="14"/>
  <c r="BH372" i="14"/>
  <c r="EN372" i="14"/>
  <c r="HV372" i="14"/>
  <c r="BI372" i="14"/>
  <c r="EQ372" i="14"/>
  <c r="HW372" i="14"/>
  <c r="AW372" i="14"/>
  <c r="DI372" i="14"/>
  <c r="FU372" i="14"/>
  <c r="IG372" i="14"/>
  <c r="AX372" i="14"/>
  <c r="DJ372" i="14"/>
  <c r="FV372" i="14"/>
  <c r="IH372" i="14"/>
  <c r="BJ372" i="14"/>
  <c r="ER372" i="14"/>
  <c r="HX372" i="14"/>
  <c r="BK372" i="14"/>
  <c r="ES372" i="14"/>
  <c r="IA372" i="14"/>
  <c r="BL372" i="14"/>
  <c r="ET372" i="14"/>
  <c r="IB372" i="14"/>
  <c r="BO372" i="14"/>
  <c r="EU372" i="14"/>
  <c r="IC372" i="14"/>
  <c r="BP372" i="14"/>
  <c r="EV372" i="14"/>
  <c r="ID372" i="14"/>
  <c r="BQ372" i="14"/>
  <c r="EY372" i="14"/>
  <c r="IE372" i="14"/>
  <c r="BR372" i="14"/>
  <c r="EZ372" i="14"/>
  <c r="IF372" i="14"/>
  <c r="BS372" i="14"/>
  <c r="FA372" i="14"/>
  <c r="II372" i="14"/>
  <c r="BE372" i="14"/>
  <c r="DQ372" i="14"/>
  <c r="GC372" i="14"/>
  <c r="IO372" i="14"/>
  <c r="BF372" i="14"/>
  <c r="DR372" i="14"/>
  <c r="GD372" i="14"/>
  <c r="IP372" i="14"/>
  <c r="BY372" i="14"/>
  <c r="FG372" i="14"/>
  <c r="IM372" i="14"/>
  <c r="BZ372" i="14"/>
  <c r="FH372" i="14"/>
  <c r="IN372" i="14"/>
  <c r="CA372" i="14"/>
  <c r="FI372" i="14"/>
  <c r="IQ372" i="14"/>
  <c r="CB372" i="14"/>
  <c r="FJ372" i="14"/>
  <c r="IR372" i="14"/>
  <c r="CE372" i="14"/>
  <c r="FK372" i="14"/>
  <c r="IS372" i="14"/>
  <c r="BM372" i="14"/>
  <c r="DY372" i="14"/>
  <c r="GK372" i="14"/>
  <c r="IW372" i="14"/>
  <c r="BN372" i="14"/>
  <c r="DZ372" i="14"/>
  <c r="GL372" i="14"/>
  <c r="IX372" i="14"/>
  <c r="H372" i="14"/>
  <c r="CP372" i="14"/>
  <c r="FX372" i="14"/>
  <c r="K372" i="14"/>
  <c r="CQ372" i="14"/>
  <c r="FY372" i="14"/>
  <c r="L372" i="14"/>
  <c r="CR372" i="14"/>
  <c r="FZ372" i="14"/>
  <c r="M372" i="14"/>
  <c r="CU372" i="14"/>
  <c r="GA372" i="14"/>
  <c r="N372" i="14"/>
  <c r="CV372" i="14"/>
  <c r="GB372" i="14"/>
  <c r="O372" i="14"/>
  <c r="CW372" i="14"/>
  <c r="GE372" i="14"/>
  <c r="P372" i="14"/>
  <c r="CX372" i="14"/>
  <c r="GF372" i="14"/>
  <c r="S372" i="14"/>
  <c r="CY372" i="14"/>
  <c r="GG372" i="14"/>
  <c r="Q372" i="14"/>
  <c r="CC372" i="14"/>
  <c r="EO372" i="14"/>
  <c r="HA372" i="14"/>
  <c r="R372" i="14"/>
  <c r="CD372" i="14"/>
  <c r="EP372" i="14"/>
  <c r="HB372" i="14"/>
  <c r="T372" i="14"/>
  <c r="CZ372" i="14"/>
  <c r="GH372" i="14"/>
  <c r="U372" i="14"/>
  <c r="DC372" i="14"/>
  <c r="GI372" i="14"/>
  <c r="V372" i="14"/>
  <c r="DD372" i="14"/>
  <c r="GJ372" i="14"/>
  <c r="W372" i="14"/>
  <c r="DE372" i="14"/>
  <c r="GM372" i="14"/>
  <c r="X372" i="14"/>
  <c r="DF372" i="14"/>
  <c r="GN372" i="14"/>
  <c r="AA372" i="14"/>
  <c r="DG372" i="14"/>
  <c r="GO372" i="14"/>
  <c r="AB372" i="14"/>
  <c r="DH372" i="14"/>
  <c r="GP372" i="14"/>
  <c r="AC372" i="14"/>
  <c r="DK372" i="14"/>
  <c r="GQ372" i="14"/>
  <c r="Y372" i="14"/>
  <c r="CK372" i="14"/>
  <c r="EW372" i="14"/>
  <c r="HI372" i="14"/>
  <c r="Z372" i="14"/>
  <c r="CL372" i="14"/>
  <c r="EX372" i="14"/>
  <c r="I112" i="14"/>
  <c r="K112" i="14" s="1"/>
  <c r="IZ373" i="14" s="1"/>
  <c r="G113" i="14"/>
  <c r="H638" i="14"/>
  <c r="G638" i="14"/>
  <c r="F113" i="14"/>
  <c r="E114" i="14"/>
  <c r="H114" i="14" s="1"/>
  <c r="N639" i="14"/>
  <c r="A640" i="14"/>
  <c r="D115" i="14"/>
  <c r="C116" i="14"/>
  <c r="BL638" i="14"/>
  <c r="BD638" i="14"/>
  <c r="AV638" i="14"/>
  <c r="AN638" i="14"/>
  <c r="AF638" i="14"/>
  <c r="BJ638" i="14"/>
  <c r="BB638" i="14"/>
  <c r="AT638" i="14"/>
  <c r="AL638" i="14"/>
  <c r="AD638" i="14"/>
  <c r="V638" i="14"/>
  <c r="BI638" i="14"/>
  <c r="BA638" i="14"/>
  <c r="AS638" i="14"/>
  <c r="AK638" i="14"/>
  <c r="AC638" i="14"/>
  <c r="U638" i="14"/>
  <c r="M638" i="14"/>
  <c r="BH638" i="14"/>
  <c r="AZ638" i="14"/>
  <c r="AR638" i="14"/>
  <c r="AJ638" i="14"/>
  <c r="AB638" i="14"/>
  <c r="T638" i="14"/>
  <c r="BG638" i="14"/>
  <c r="AY638" i="14"/>
  <c r="BF638" i="14"/>
  <c r="AX638" i="14"/>
  <c r="AP638" i="14"/>
  <c r="AH638" i="14"/>
  <c r="Z638" i="14"/>
  <c r="R638" i="14"/>
  <c r="BE638" i="14"/>
  <c r="AW638" i="14"/>
  <c r="AO638" i="14"/>
  <c r="AG638" i="14"/>
  <c r="Y638" i="14"/>
  <c r="Q638" i="14"/>
  <c r="BK638" i="14"/>
  <c r="X638" i="14"/>
  <c r="BC638" i="14"/>
  <c r="W638" i="14"/>
  <c r="AU638" i="14"/>
  <c r="S638" i="14"/>
  <c r="AQ638" i="14"/>
  <c r="P638" i="14"/>
  <c r="AM638" i="14"/>
  <c r="O638" i="14"/>
  <c r="AI638" i="14"/>
  <c r="AE638" i="14"/>
  <c r="AA638" i="14"/>
  <c r="D640" i="14"/>
  <c r="C641" i="14"/>
  <c r="E639" i="14"/>
  <c r="H639" i="14" s="1"/>
  <c r="D39" i="11"/>
  <c r="G39" i="11" s="1"/>
  <c r="E38" i="11"/>
  <c r="F38" i="11" s="1"/>
  <c r="J38" i="11" l="1"/>
  <c r="K38" i="11" s="1"/>
  <c r="H38" i="11"/>
  <c r="I38" i="11" s="1"/>
  <c r="I113" i="14"/>
  <c r="K113" i="14" s="1"/>
  <c r="HI374" i="14" s="1"/>
  <c r="HI373" i="14"/>
  <c r="EM373" i="14"/>
  <c r="GX373" i="14"/>
  <c r="JA373" i="14"/>
  <c r="Y373" i="14"/>
  <c r="BU373" i="14"/>
  <c r="GN373" i="14"/>
  <c r="DH373" i="14"/>
  <c r="BN373" i="14"/>
  <c r="FT373" i="14"/>
  <c r="GY373" i="14"/>
  <c r="G373" i="14"/>
  <c r="BR373" i="14"/>
  <c r="AP373" i="14"/>
  <c r="DE373" i="14"/>
  <c r="GF373" i="14"/>
  <c r="CY373" i="14"/>
  <c r="FB373" i="14"/>
  <c r="HE373" i="14"/>
  <c r="AK373" i="14"/>
  <c r="CW373" i="14"/>
  <c r="IQ373" i="14"/>
  <c r="AE373" i="14"/>
  <c r="DT373" i="14"/>
  <c r="AM373" i="14"/>
  <c r="CP373" i="14"/>
  <c r="DU373" i="14"/>
  <c r="U373" i="14"/>
  <c r="BM373" i="14"/>
  <c r="EI373" i="14"/>
  <c r="DM373" i="14"/>
  <c r="AZ373" i="14"/>
  <c r="P373" i="14"/>
  <c r="AH373" i="14"/>
  <c r="HD373" i="14"/>
  <c r="CE373" i="14"/>
  <c r="CD373" i="14"/>
  <c r="GR373" i="14"/>
  <c r="FJ373" i="14"/>
  <c r="HS373" i="14"/>
  <c r="ES373" i="14"/>
  <c r="S373" i="14"/>
  <c r="AJ373" i="14"/>
  <c r="HJ373" i="14"/>
  <c r="HY373" i="14"/>
  <c r="EF373" i="14"/>
  <c r="AY373" i="14"/>
  <c r="FH373" i="14"/>
  <c r="GM373" i="14"/>
  <c r="FN373" i="14"/>
  <c r="GC373" i="14"/>
  <c r="CJ373" i="14"/>
  <c r="DO373" i="14"/>
  <c r="FZ373" i="14"/>
  <c r="HU373" i="14"/>
  <c r="CV373" i="14"/>
  <c r="DC373" i="14"/>
  <c r="DB373" i="14"/>
  <c r="HP373" i="14"/>
  <c r="IU373" i="14"/>
  <c r="BC373" i="14"/>
  <c r="DN373" i="14"/>
  <c r="EW373" i="14"/>
  <c r="EB373" i="14"/>
  <c r="BH373" i="14"/>
  <c r="IB373" i="14"/>
  <c r="EJ373" i="14"/>
  <c r="IV373" i="14"/>
  <c r="ID373" i="14"/>
  <c r="DI373" i="14"/>
  <c r="IH373" i="14"/>
  <c r="AV373" i="14"/>
  <c r="AD373" i="14"/>
  <c r="H373" i="14"/>
  <c r="IW373" i="14"/>
  <c r="CA373" i="14"/>
  <c r="CK373" i="14"/>
  <c r="FG373" i="14"/>
  <c r="FD373" i="14"/>
  <c r="EL373" i="14"/>
  <c r="J373" i="14"/>
  <c r="EX373" i="14"/>
  <c r="GI373" i="14"/>
  <c r="GO373" i="14"/>
  <c r="EZ373" i="14"/>
  <c r="FM373" i="14"/>
  <c r="IT373" i="14"/>
  <c r="L373" i="14"/>
  <c r="BO373" i="14"/>
  <c r="BT373" i="14"/>
  <c r="BB373" i="14"/>
  <c r="AS373" i="14"/>
  <c r="CN373" i="14"/>
  <c r="DS373" i="14"/>
  <c r="IP373" i="14"/>
  <c r="BP373" i="14"/>
  <c r="IA373" i="14"/>
  <c r="FP373" i="14"/>
  <c r="HC373" i="14"/>
  <c r="GJ373" i="14"/>
  <c r="FR373" i="14"/>
  <c r="BY373" i="14"/>
  <c r="FV373" i="14"/>
  <c r="HG373" i="14"/>
  <c r="HM373" i="14"/>
  <c r="HL373" i="14"/>
  <c r="GK373" i="14"/>
  <c r="O373" i="14"/>
  <c r="BE373" i="14"/>
  <c r="CM373" i="14"/>
  <c r="CR373" i="14"/>
  <c r="BZ373" i="14"/>
  <c r="EC373" i="14"/>
  <c r="CL373" i="14"/>
  <c r="DW373" i="14"/>
  <c r="BI373" i="14"/>
  <c r="IY373" i="14"/>
  <c r="GZ373" i="14"/>
  <c r="GH373" i="14"/>
  <c r="EK373" i="14"/>
  <c r="GT373" i="14"/>
  <c r="IE373" i="14"/>
  <c r="IK373" i="14"/>
  <c r="AA373" i="14"/>
  <c r="IN373" i="14"/>
  <c r="DP373" i="14"/>
  <c r="BF373" i="14"/>
  <c r="II373" i="14"/>
  <c r="FO373" i="14"/>
  <c r="DD373" i="14"/>
  <c r="EA373" i="14"/>
  <c r="DX373" i="14"/>
  <c r="DF373" i="14"/>
  <c r="AW373" i="14"/>
  <c r="DJ373" i="14"/>
  <c r="EU373" i="14"/>
  <c r="FA373" i="14"/>
  <c r="BX373" i="14"/>
  <c r="HX373" i="14"/>
  <c r="HF373" i="14"/>
  <c r="AI373" i="14"/>
  <c r="HR373" i="14"/>
  <c r="AF373" i="14"/>
  <c r="N373" i="14"/>
  <c r="CS373" i="14"/>
  <c r="IG373" i="14"/>
  <c r="BK373" i="14"/>
  <c r="AO373" i="14"/>
  <c r="EQ373" i="14"/>
  <c r="EN373" i="14"/>
  <c r="DV373" i="14"/>
  <c r="DA373" i="14"/>
  <c r="EH373" i="14"/>
  <c r="FS373" i="14"/>
  <c r="FY373" i="14"/>
  <c r="DR373" i="14"/>
  <c r="HV373" i="14"/>
  <c r="CX373" i="14"/>
  <c r="BD373" i="14"/>
  <c r="FW373" i="14"/>
  <c r="IJ373" i="14"/>
  <c r="AR373" i="14"/>
  <c r="IX373" i="14"/>
  <c r="BL373" i="14"/>
  <c r="AT373" i="14"/>
  <c r="AC373" i="14"/>
  <c r="AX373" i="14"/>
  <c r="CI373" i="14"/>
  <c r="DQ373" i="14"/>
  <c r="GE373" i="14"/>
  <c r="FL373" i="14"/>
  <c r="ET373" i="14"/>
  <c r="T373" i="14"/>
  <c r="FF373" i="14"/>
  <c r="GQ373" i="14"/>
  <c r="GW373" i="14"/>
  <c r="GV373" i="14"/>
  <c r="FU373" i="14"/>
  <c r="JB373" i="14"/>
  <c r="X373" i="14"/>
  <c r="BW373" i="14"/>
  <c r="CB373" i="14"/>
  <c r="BJ373" i="14"/>
  <c r="BQ373" i="14"/>
  <c r="BV373" i="14"/>
  <c r="DG373" i="14"/>
  <c r="Z373" i="14"/>
  <c r="FC373" i="14"/>
  <c r="CC373" i="14"/>
  <c r="AG373" i="14"/>
  <c r="CQ373" i="14"/>
  <c r="DK373" i="14"/>
  <c r="FX373" i="14"/>
  <c r="HK373" i="14"/>
  <c r="GL373" i="14"/>
  <c r="HW373" i="14"/>
  <c r="IC373" i="14"/>
  <c r="Q373" i="14"/>
  <c r="GS373" i="14"/>
  <c r="W373" i="14"/>
  <c r="CG373" i="14"/>
  <c r="CU373" i="14"/>
  <c r="CZ373" i="14"/>
  <c r="CH373" i="14"/>
  <c r="I373" i="14"/>
  <c r="CT373" i="14"/>
  <c r="EE373" i="14"/>
  <c r="CO373" i="14"/>
  <c r="AB373" i="14"/>
  <c r="HH373" i="14"/>
  <c r="GP373" i="14"/>
  <c r="K373" i="14"/>
  <c r="HB373" i="14"/>
  <c r="IM373" i="14"/>
  <c r="IS373" i="14"/>
  <c r="AQ373" i="14"/>
  <c r="HQ373" i="14"/>
  <c r="AU373" i="14"/>
  <c r="M373" i="14"/>
  <c r="FI373" i="14"/>
  <c r="GU373" i="14"/>
  <c r="GD373" i="14"/>
  <c r="AL373" i="14"/>
  <c r="IR373" i="14"/>
  <c r="DL373" i="14"/>
  <c r="HT373" i="14"/>
  <c r="DZ373" i="14"/>
  <c r="FK373" i="14"/>
  <c r="FQ373" i="14"/>
  <c r="CF373" i="14"/>
  <c r="IF373" i="14"/>
  <c r="HN373" i="14"/>
  <c r="BA373" i="14"/>
  <c r="HZ373" i="14"/>
  <c r="AN373" i="14"/>
  <c r="V373" i="14"/>
  <c r="DY373" i="14"/>
  <c r="IO373" i="14"/>
  <c r="BS373" i="14"/>
  <c r="BG373" i="14"/>
  <c r="EY373" i="14"/>
  <c r="EV373" i="14"/>
  <c r="ED373" i="14"/>
  <c r="EG373" i="14"/>
  <c r="EP373" i="14"/>
  <c r="GA373" i="14"/>
  <c r="GG373" i="14"/>
  <c r="ER373" i="14"/>
  <c r="FE373" i="14"/>
  <c r="IL373" i="14"/>
  <c r="EO373" i="14"/>
  <c r="HA373" i="14"/>
  <c r="GB373" i="14"/>
  <c r="HO373" i="14"/>
  <c r="R373" i="14"/>
  <c r="I638" i="14"/>
  <c r="F114" i="14"/>
  <c r="G114" i="14"/>
  <c r="G639" i="14"/>
  <c r="F639" i="14"/>
  <c r="C117" i="14"/>
  <c r="D116" i="14"/>
  <c r="E115" i="14"/>
  <c r="H115" i="14" s="1"/>
  <c r="D641" i="14"/>
  <c r="C642" i="14"/>
  <c r="N640" i="14"/>
  <c r="A641" i="14"/>
  <c r="E640" i="14"/>
  <c r="G640" i="14" s="1"/>
  <c r="BL639" i="14"/>
  <c r="BD639" i="14"/>
  <c r="AV639" i="14"/>
  <c r="AN639" i="14"/>
  <c r="AF639" i="14"/>
  <c r="X639" i="14"/>
  <c r="P639" i="14"/>
  <c r="BJ639" i="14"/>
  <c r="BB639" i="14"/>
  <c r="AT639" i="14"/>
  <c r="AL639" i="14"/>
  <c r="AD639" i="14"/>
  <c r="V639" i="14"/>
  <c r="BI639" i="14"/>
  <c r="BA639" i="14"/>
  <c r="AS639" i="14"/>
  <c r="AK639" i="14"/>
  <c r="AC639" i="14"/>
  <c r="U639" i="14"/>
  <c r="M639" i="14"/>
  <c r="BH639" i="14"/>
  <c r="AZ639" i="14"/>
  <c r="AR639" i="14"/>
  <c r="AJ639" i="14"/>
  <c r="AB639" i="14"/>
  <c r="T639" i="14"/>
  <c r="BG639" i="14"/>
  <c r="AY639" i="14"/>
  <c r="AQ639" i="14"/>
  <c r="AI639" i="14"/>
  <c r="AA639" i="14"/>
  <c r="S639" i="14"/>
  <c r="BF639" i="14"/>
  <c r="AX639" i="14"/>
  <c r="AP639" i="14"/>
  <c r="AH639" i="14"/>
  <c r="Z639" i="14"/>
  <c r="R639" i="14"/>
  <c r="BE639" i="14"/>
  <c r="AW639" i="14"/>
  <c r="AO639" i="14"/>
  <c r="AG639" i="14"/>
  <c r="Y639" i="14"/>
  <c r="Q639" i="14"/>
  <c r="BK639" i="14"/>
  <c r="BC639" i="14"/>
  <c r="AU639" i="14"/>
  <c r="AM639" i="14"/>
  <c r="AE639" i="14"/>
  <c r="W639" i="14"/>
  <c r="O639" i="14"/>
  <c r="D40" i="11"/>
  <c r="G40" i="11" s="1"/>
  <c r="E39" i="11"/>
  <c r="F39" i="11" s="1"/>
  <c r="F115" i="14" l="1"/>
  <c r="G115" i="14"/>
  <c r="GE374" i="14"/>
  <c r="J39" i="11"/>
  <c r="K39" i="11" s="1"/>
  <c r="H39" i="11"/>
  <c r="I39" i="11" s="1"/>
  <c r="DJ374" i="14"/>
  <c r="AJ374" i="14"/>
  <c r="EB374" i="14"/>
  <c r="GG374" i="14"/>
  <c r="AL374" i="14"/>
  <c r="DB374" i="14"/>
  <c r="CC374" i="14"/>
  <c r="HR374" i="14"/>
  <c r="HJ374" i="14"/>
  <c r="S374" i="14"/>
  <c r="GK374" i="14"/>
  <c r="AP374" i="14"/>
  <c r="BX374" i="14"/>
  <c r="BZ374" i="14"/>
  <c r="GH374" i="14"/>
  <c r="HL374" i="14"/>
  <c r="U374" i="14"/>
  <c r="GX374" i="14"/>
  <c r="CI374" i="14"/>
  <c r="CM374" i="14"/>
  <c r="AK374" i="14"/>
  <c r="DP374" i="14"/>
  <c r="R374" i="14"/>
  <c r="EQ374" i="14"/>
  <c r="FI374" i="14"/>
  <c r="GR374" i="14"/>
  <c r="CA374" i="14"/>
  <c r="AX374" i="14"/>
  <c r="HZ374" i="14"/>
  <c r="HK374" i="14"/>
  <c r="IZ374" i="14"/>
  <c r="HM374" i="14"/>
  <c r="AE374" i="14"/>
  <c r="Q374" i="14"/>
  <c r="CT374" i="14"/>
  <c r="IH374" i="14"/>
  <c r="IY374" i="14"/>
  <c r="M374" i="14"/>
  <c r="JA374" i="14"/>
  <c r="BS374" i="14"/>
  <c r="AG374" i="14"/>
  <c r="EP374" i="14"/>
  <c r="CU374" i="14"/>
  <c r="DL374" i="14"/>
  <c r="BY374" i="14"/>
  <c r="DN374" i="14"/>
  <c r="EM374" i="14"/>
  <c r="HB374" i="14"/>
  <c r="DK374" i="14"/>
  <c r="DT374" i="14"/>
  <c r="FA374" i="14"/>
  <c r="ET374" i="14"/>
  <c r="IU374" i="14"/>
  <c r="IE374" i="14"/>
  <c r="AV374" i="14"/>
  <c r="DH374" i="14"/>
  <c r="FE374" i="14"/>
  <c r="DG374" i="14"/>
  <c r="GJ374" i="14"/>
  <c r="GP374" i="14"/>
  <c r="HO374" i="14"/>
  <c r="I374" i="14"/>
  <c r="Z374" i="14"/>
  <c r="EX374" i="14"/>
  <c r="AY374" i="14"/>
  <c r="HS374" i="14"/>
  <c r="ER374" i="14"/>
  <c r="DM374" i="14"/>
  <c r="BB374" i="14"/>
  <c r="HN374" i="14"/>
  <c r="GA374" i="14"/>
  <c r="DX374" i="14"/>
  <c r="CK374" i="14"/>
  <c r="AH374" i="14"/>
  <c r="FF374" i="14"/>
  <c r="CE374" i="14"/>
  <c r="II374" i="14"/>
  <c r="GF374" i="14"/>
  <c r="ES374" i="14"/>
  <c r="BJ374" i="14"/>
  <c r="JB374" i="14"/>
  <c r="HG374" i="14"/>
  <c r="EN374" i="14"/>
  <c r="DI374" i="14"/>
  <c r="CD374" i="14"/>
  <c r="FN374" i="14"/>
  <c r="AA374" i="14"/>
  <c r="EY374" i="14"/>
  <c r="AZ374" i="14"/>
  <c r="GN374" i="14"/>
  <c r="CG374" i="14"/>
  <c r="HU374" i="14"/>
  <c r="DV374" i="14"/>
  <c r="G374" i="14"/>
  <c r="EU374" i="14"/>
  <c r="BD374" i="14"/>
  <c r="HH374" i="14"/>
  <c r="EO374" i="14"/>
  <c r="CL374" i="14"/>
  <c r="FV374" i="14"/>
  <c r="AI374" i="14"/>
  <c r="FG374" i="14"/>
  <c r="BH374" i="14"/>
  <c r="GV374" i="14"/>
  <c r="CO374" i="14"/>
  <c r="IK374" i="14"/>
  <c r="ED374" i="14"/>
  <c r="O374" i="14"/>
  <c r="FC374" i="14"/>
  <c r="BT374" i="14"/>
  <c r="IV374" i="14"/>
  <c r="EW374" i="14"/>
  <c r="AF374" i="14"/>
  <c r="GB374" i="14"/>
  <c r="BU374" i="14"/>
  <c r="IW374" i="14"/>
  <c r="BF374" i="14"/>
  <c r="DR374" i="14"/>
  <c r="GD374" i="14"/>
  <c r="IP374" i="14"/>
  <c r="BG374" i="14"/>
  <c r="DS374" i="14"/>
  <c r="GM374" i="14"/>
  <c r="L374" i="14"/>
  <c r="CF374" i="14"/>
  <c r="EZ374" i="14"/>
  <c r="HT374" i="14"/>
  <c r="BA374" i="14"/>
  <c r="DU374" i="14"/>
  <c r="GO374" i="14"/>
  <c r="N374" i="14"/>
  <c r="CH374" i="14"/>
  <c r="FB374" i="14"/>
  <c r="HV374" i="14"/>
  <c r="AU374" i="14"/>
  <c r="DO374" i="14"/>
  <c r="GI374" i="14"/>
  <c r="H374" i="14"/>
  <c r="CB374" i="14"/>
  <c r="EV374" i="14"/>
  <c r="HP374" i="14"/>
  <c r="AW374" i="14"/>
  <c r="DQ374" i="14"/>
  <c r="GS374" i="14"/>
  <c r="BN374" i="14"/>
  <c r="DZ374" i="14"/>
  <c r="GL374" i="14"/>
  <c r="IX374" i="14"/>
  <c r="BO374" i="14"/>
  <c r="EA374" i="14"/>
  <c r="GU374" i="14"/>
  <c r="T374" i="14"/>
  <c r="CN374" i="14"/>
  <c r="FH374" i="14"/>
  <c r="IJ374" i="14"/>
  <c r="BI374" i="14"/>
  <c r="EC374" i="14"/>
  <c r="GW374" i="14"/>
  <c r="V374" i="14"/>
  <c r="CP374" i="14"/>
  <c r="FJ374" i="14"/>
  <c r="IL374" i="14"/>
  <c r="BC374" i="14"/>
  <c r="DW374" i="14"/>
  <c r="GQ374" i="14"/>
  <c r="P374" i="14"/>
  <c r="CJ374" i="14"/>
  <c r="FD374" i="14"/>
  <c r="IF374" i="14"/>
  <c r="BE374" i="14"/>
  <c r="DY374" i="14"/>
  <c r="HA374" i="14"/>
  <c r="J374" i="14"/>
  <c r="BV374" i="14"/>
  <c r="EH374" i="14"/>
  <c r="GT374" i="14"/>
  <c r="K374" i="14"/>
  <c r="BW374" i="14"/>
  <c r="EI374" i="14"/>
  <c r="HC374" i="14"/>
  <c r="AB374" i="14"/>
  <c r="CV374" i="14"/>
  <c r="FX374" i="14"/>
  <c r="IR374" i="14"/>
  <c r="BQ374" i="14"/>
  <c r="EK374" i="14"/>
  <c r="HE374" i="14"/>
  <c r="AD374" i="14"/>
  <c r="CX374" i="14"/>
  <c r="FZ374" i="14"/>
  <c r="IT374" i="14"/>
  <c r="BK374" i="14"/>
  <c r="EE374" i="14"/>
  <c r="GY374" i="14"/>
  <c r="X374" i="14"/>
  <c r="CR374" i="14"/>
  <c r="FT374" i="14"/>
  <c r="IN374" i="14"/>
  <c r="BM374" i="14"/>
  <c r="EG374" i="14"/>
  <c r="HQ374" i="14"/>
  <c r="AQ374" i="14"/>
  <c r="DC374" i="14"/>
  <c r="FW374" i="14"/>
  <c r="IQ374" i="14"/>
  <c r="BP374" i="14"/>
  <c r="EJ374" i="14"/>
  <c r="HD374" i="14"/>
  <c r="AC374" i="14"/>
  <c r="CW374" i="14"/>
  <c r="FY374" i="14"/>
  <c r="IS374" i="14"/>
  <c r="BR374" i="14"/>
  <c r="EL374" i="14"/>
  <c r="HF374" i="14"/>
  <c r="W374" i="14"/>
  <c r="CQ374" i="14"/>
  <c r="FS374" i="14"/>
  <c r="IM374" i="14"/>
  <c r="BL374" i="14"/>
  <c r="EF374" i="14"/>
  <c r="GZ374" i="14"/>
  <c r="Y374" i="14"/>
  <c r="CS374" i="14"/>
  <c r="FU374" i="14"/>
  <c r="GC374" i="14"/>
  <c r="FO374" i="14"/>
  <c r="IA374" i="14"/>
  <c r="AR374" i="14"/>
  <c r="DD374" i="14"/>
  <c r="FP374" i="14"/>
  <c r="IB374" i="14"/>
  <c r="AS374" i="14"/>
  <c r="DE374" i="14"/>
  <c r="FQ374" i="14"/>
  <c r="IC374" i="14"/>
  <c r="AT374" i="14"/>
  <c r="DF374" i="14"/>
  <c r="FR374" i="14"/>
  <c r="ID374" i="14"/>
  <c r="AM374" i="14"/>
  <c r="CY374" i="14"/>
  <c r="FK374" i="14"/>
  <c r="HW374" i="14"/>
  <c r="AN374" i="14"/>
  <c r="CZ374" i="14"/>
  <c r="FL374" i="14"/>
  <c r="HX374" i="14"/>
  <c r="AO374" i="14"/>
  <c r="DA374" i="14"/>
  <c r="FM374" i="14"/>
  <c r="HY374" i="14"/>
  <c r="IG374" i="14"/>
  <c r="IO374" i="14"/>
  <c r="I639" i="14"/>
  <c r="I114" i="14"/>
  <c r="K114" i="14" s="1"/>
  <c r="AK375" i="14" s="1"/>
  <c r="I115" i="14"/>
  <c r="K115" i="14" s="1"/>
  <c r="HC376" i="14" s="1"/>
  <c r="F640" i="14"/>
  <c r="H640" i="14"/>
  <c r="E641" i="14"/>
  <c r="H641" i="14" s="1"/>
  <c r="G641" i="14"/>
  <c r="F641" i="14"/>
  <c r="N641" i="14"/>
  <c r="A642" i="14"/>
  <c r="E116" i="14"/>
  <c r="H116" i="14" s="1"/>
  <c r="BL640" i="14"/>
  <c r="BD640" i="14"/>
  <c r="AV640" i="14"/>
  <c r="AN640" i="14"/>
  <c r="AF640" i="14"/>
  <c r="X640" i="14"/>
  <c r="P640" i="14"/>
  <c r="BJ640" i="14"/>
  <c r="BB640" i="14"/>
  <c r="AT640" i="14"/>
  <c r="AL640" i="14"/>
  <c r="AD640" i="14"/>
  <c r="V640" i="14"/>
  <c r="BI640" i="14"/>
  <c r="BA640" i="14"/>
  <c r="AS640" i="14"/>
  <c r="AK640" i="14"/>
  <c r="AC640" i="14"/>
  <c r="U640" i="14"/>
  <c r="M640" i="14"/>
  <c r="BH640" i="14"/>
  <c r="AZ640" i="14"/>
  <c r="AR640" i="14"/>
  <c r="AJ640" i="14"/>
  <c r="AB640" i="14"/>
  <c r="T640" i="14"/>
  <c r="BG640" i="14"/>
  <c r="AY640" i="14"/>
  <c r="AQ640" i="14"/>
  <c r="AI640" i="14"/>
  <c r="AA640" i="14"/>
  <c r="S640" i="14"/>
  <c r="BF640" i="14"/>
  <c r="AX640" i="14"/>
  <c r="AP640" i="14"/>
  <c r="AH640" i="14"/>
  <c r="Z640" i="14"/>
  <c r="R640" i="14"/>
  <c r="BE640" i="14"/>
  <c r="AW640" i="14"/>
  <c r="AO640" i="14"/>
  <c r="AG640" i="14"/>
  <c r="Y640" i="14"/>
  <c r="Q640" i="14"/>
  <c r="BK640" i="14"/>
  <c r="BC640" i="14"/>
  <c r="AU640" i="14"/>
  <c r="AM640" i="14"/>
  <c r="AE640" i="14"/>
  <c r="W640" i="14"/>
  <c r="O640" i="14"/>
  <c r="D117" i="14"/>
  <c r="C118" i="14"/>
  <c r="D642" i="14"/>
  <c r="C643" i="14"/>
  <c r="D41" i="11"/>
  <c r="G41" i="11" s="1"/>
  <c r="E40" i="11"/>
  <c r="F40" i="11" s="1"/>
  <c r="J40" i="11" l="1"/>
  <c r="K40" i="11" s="1"/>
  <c r="H40" i="11"/>
  <c r="I40" i="11" s="1"/>
  <c r="DC376" i="14"/>
  <c r="IZ376" i="14"/>
  <c r="DV376" i="14"/>
  <c r="ED376" i="14"/>
  <c r="IU376" i="14"/>
  <c r="I376" i="14"/>
  <c r="DS376" i="14"/>
  <c r="DX376" i="14"/>
  <c r="EF376" i="14"/>
  <c r="IS376" i="14"/>
  <c r="AO376" i="14"/>
  <c r="JA376" i="14"/>
  <c r="HZ376" i="14"/>
  <c r="DT376" i="14"/>
  <c r="IT376" i="14"/>
  <c r="BF376" i="14"/>
  <c r="EB376" i="14"/>
  <c r="JB376" i="14"/>
  <c r="BV376" i="14"/>
  <c r="IR376" i="14"/>
  <c r="IM376" i="14"/>
  <c r="GT376" i="14"/>
  <c r="DU376" i="14"/>
  <c r="DO376" i="14"/>
  <c r="FM376" i="14"/>
  <c r="IQ376" i="14"/>
  <c r="AM375" i="14"/>
  <c r="EC376" i="14"/>
  <c r="DW376" i="14"/>
  <c r="GC376" i="14"/>
  <c r="IY376" i="14"/>
  <c r="CY375" i="14"/>
  <c r="DW375" i="14"/>
  <c r="BM375" i="14"/>
  <c r="L376" i="14"/>
  <c r="EJ376" i="14"/>
  <c r="M376" i="14"/>
  <c r="EK376" i="14"/>
  <c r="N376" i="14"/>
  <c r="EL376" i="14"/>
  <c r="G376" i="14"/>
  <c r="EE376" i="14"/>
  <c r="H376" i="14"/>
  <c r="FL376" i="14"/>
  <c r="BE376" i="14"/>
  <c r="GS376" i="14"/>
  <c r="DB376" i="14"/>
  <c r="IP376" i="14"/>
  <c r="EA376" i="14"/>
  <c r="DG375" i="14"/>
  <c r="I375" i="14"/>
  <c r="AR376" i="14"/>
  <c r="FP376" i="14"/>
  <c r="AS376" i="14"/>
  <c r="FQ376" i="14"/>
  <c r="AT376" i="14"/>
  <c r="FR376" i="14"/>
  <c r="AM376" i="14"/>
  <c r="FK376" i="14"/>
  <c r="AN376" i="14"/>
  <c r="GB376" i="14"/>
  <c r="BU376" i="14"/>
  <c r="HY376" i="14"/>
  <c r="DR376" i="14"/>
  <c r="IX376" i="14"/>
  <c r="EI376" i="14"/>
  <c r="AW375" i="14"/>
  <c r="BU375" i="14"/>
  <c r="BH376" i="14"/>
  <c r="GF376" i="14"/>
  <c r="BI376" i="14"/>
  <c r="GG376" i="14"/>
  <c r="BJ376" i="14"/>
  <c r="GH376" i="14"/>
  <c r="BC376" i="14"/>
  <c r="GA376" i="14"/>
  <c r="BD376" i="14"/>
  <c r="GR376" i="14"/>
  <c r="DA376" i="14"/>
  <c r="IO376" i="14"/>
  <c r="DZ376" i="14"/>
  <c r="K376" i="14"/>
  <c r="FO376" i="14"/>
  <c r="DI375" i="14"/>
  <c r="CA375" i="14"/>
  <c r="BP376" i="14"/>
  <c r="GN376" i="14"/>
  <c r="BQ376" i="14"/>
  <c r="GO376" i="14"/>
  <c r="BR376" i="14"/>
  <c r="GP376" i="14"/>
  <c r="BK376" i="14"/>
  <c r="GI376" i="14"/>
  <c r="BT376" i="14"/>
  <c r="HX376" i="14"/>
  <c r="DQ376" i="14"/>
  <c r="IW376" i="14"/>
  <c r="EH376" i="14"/>
  <c r="AQ376" i="14"/>
  <c r="GE376" i="14"/>
  <c r="BA375" i="14"/>
  <c r="CE375" i="14"/>
  <c r="BX376" i="14"/>
  <c r="GV376" i="14"/>
  <c r="BY376" i="14"/>
  <c r="GW376" i="14"/>
  <c r="BZ376" i="14"/>
  <c r="GX376" i="14"/>
  <c r="BS376" i="14"/>
  <c r="GQ376" i="14"/>
  <c r="CZ376" i="14"/>
  <c r="IN376" i="14"/>
  <c r="DY376" i="14"/>
  <c r="J376" i="14"/>
  <c r="FN376" i="14"/>
  <c r="BG376" i="14"/>
  <c r="GU376" i="14"/>
  <c r="BI375" i="14"/>
  <c r="CU375" i="14"/>
  <c r="DD376" i="14"/>
  <c r="IB376" i="14"/>
  <c r="DE376" i="14"/>
  <c r="IC376" i="14"/>
  <c r="DF376" i="14"/>
  <c r="ID376" i="14"/>
  <c r="CY376" i="14"/>
  <c r="HW376" i="14"/>
  <c r="DP376" i="14"/>
  <c r="IV376" i="14"/>
  <c r="EG376" i="14"/>
  <c r="AP376" i="14"/>
  <c r="GD376" i="14"/>
  <c r="BW376" i="14"/>
  <c r="IA376" i="14"/>
  <c r="BK375" i="14"/>
  <c r="CW375" i="14"/>
  <c r="AO375" i="14"/>
  <c r="BC375" i="14"/>
  <c r="DY375" i="14"/>
  <c r="CG375" i="14"/>
  <c r="DA375" i="14"/>
  <c r="DO375" i="14"/>
  <c r="BQ375" i="14"/>
  <c r="CI375" i="14"/>
  <c r="AS375" i="14"/>
  <c r="BE375" i="14"/>
  <c r="G375" i="14"/>
  <c r="CK375" i="14"/>
  <c r="BL376" i="14"/>
  <c r="GJ376" i="14"/>
  <c r="BM376" i="14"/>
  <c r="GK376" i="14"/>
  <c r="BN376" i="14"/>
  <c r="GL376" i="14"/>
  <c r="BO376" i="14"/>
  <c r="GM376" i="14"/>
  <c r="AU375" i="14"/>
  <c r="DQ375" i="14"/>
  <c r="BS375" i="14"/>
  <c r="CQ375" i="14"/>
  <c r="AB376" i="14"/>
  <c r="CN376" i="14"/>
  <c r="EZ376" i="14"/>
  <c r="HL376" i="14"/>
  <c r="AC376" i="14"/>
  <c r="CO376" i="14"/>
  <c r="FA376" i="14"/>
  <c r="HM376" i="14"/>
  <c r="AD376" i="14"/>
  <c r="CP376" i="14"/>
  <c r="FB376" i="14"/>
  <c r="HN376" i="14"/>
  <c r="W376" i="14"/>
  <c r="CI376" i="14"/>
  <c r="EU376" i="14"/>
  <c r="HG376" i="14"/>
  <c r="X376" i="14"/>
  <c r="CJ376" i="14"/>
  <c r="EV376" i="14"/>
  <c r="HH376" i="14"/>
  <c r="Y376" i="14"/>
  <c r="CK376" i="14"/>
  <c r="EW376" i="14"/>
  <c r="HI376" i="14"/>
  <c r="Z376" i="14"/>
  <c r="CL376" i="14"/>
  <c r="EX376" i="14"/>
  <c r="HJ376" i="14"/>
  <c r="AA376" i="14"/>
  <c r="CM376" i="14"/>
  <c r="EY376" i="14"/>
  <c r="HK376" i="14"/>
  <c r="AQ375" i="14"/>
  <c r="AY375" i="14"/>
  <c r="BG375" i="14"/>
  <c r="BO375" i="14"/>
  <c r="BW375" i="14"/>
  <c r="CM375" i="14"/>
  <c r="F116" i="14"/>
  <c r="AJ376" i="14"/>
  <c r="CV376" i="14"/>
  <c r="FH376" i="14"/>
  <c r="HT376" i="14"/>
  <c r="AK376" i="14"/>
  <c r="CW376" i="14"/>
  <c r="FI376" i="14"/>
  <c r="HU376" i="14"/>
  <c r="AL376" i="14"/>
  <c r="CX376" i="14"/>
  <c r="FJ376" i="14"/>
  <c r="HV376" i="14"/>
  <c r="AE376" i="14"/>
  <c r="CQ376" i="14"/>
  <c r="FC376" i="14"/>
  <c r="HO376" i="14"/>
  <c r="AF376" i="14"/>
  <c r="CR376" i="14"/>
  <c r="FD376" i="14"/>
  <c r="HP376" i="14"/>
  <c r="AG376" i="14"/>
  <c r="CS376" i="14"/>
  <c r="FE376" i="14"/>
  <c r="HQ376" i="14"/>
  <c r="AH376" i="14"/>
  <c r="CT376" i="14"/>
  <c r="FF376" i="14"/>
  <c r="HR376" i="14"/>
  <c r="AI376" i="14"/>
  <c r="CU376" i="14"/>
  <c r="FG376" i="14"/>
  <c r="HS376" i="14"/>
  <c r="DC375" i="14"/>
  <c r="DK375" i="14"/>
  <c r="DS375" i="14"/>
  <c r="EA375" i="14"/>
  <c r="BY375" i="14"/>
  <c r="CO375" i="14"/>
  <c r="G116" i="14"/>
  <c r="AZ376" i="14"/>
  <c r="DL376" i="14"/>
  <c r="FX376" i="14"/>
  <c r="IJ376" i="14"/>
  <c r="BA376" i="14"/>
  <c r="DM376" i="14"/>
  <c r="FY376" i="14"/>
  <c r="IK376" i="14"/>
  <c r="BB376" i="14"/>
  <c r="DN376" i="14"/>
  <c r="FZ376" i="14"/>
  <c r="IL376" i="14"/>
  <c r="AU376" i="14"/>
  <c r="DG376" i="14"/>
  <c r="FS376" i="14"/>
  <c r="IE376" i="14"/>
  <c r="AV376" i="14"/>
  <c r="DH376" i="14"/>
  <c r="FT376" i="14"/>
  <c r="IF376" i="14"/>
  <c r="AW376" i="14"/>
  <c r="DI376" i="14"/>
  <c r="FU376" i="14"/>
  <c r="IG376" i="14"/>
  <c r="AX376" i="14"/>
  <c r="DJ376" i="14"/>
  <c r="FV376" i="14"/>
  <c r="IH376" i="14"/>
  <c r="AY376" i="14"/>
  <c r="DK376" i="14"/>
  <c r="FW376" i="14"/>
  <c r="II376" i="14"/>
  <c r="DE375" i="14"/>
  <c r="DM375" i="14"/>
  <c r="DU375" i="14"/>
  <c r="EC375" i="14"/>
  <c r="CC375" i="14"/>
  <c r="CS375" i="14"/>
  <c r="T376" i="14"/>
  <c r="CF376" i="14"/>
  <c r="ER376" i="14"/>
  <c r="HD376" i="14"/>
  <c r="U376" i="14"/>
  <c r="CG376" i="14"/>
  <c r="ES376" i="14"/>
  <c r="HE376" i="14"/>
  <c r="V376" i="14"/>
  <c r="CH376" i="14"/>
  <c r="ET376" i="14"/>
  <c r="HF376" i="14"/>
  <c r="O376" i="14"/>
  <c r="CA376" i="14"/>
  <c r="EM376" i="14"/>
  <c r="GY376" i="14"/>
  <c r="P376" i="14"/>
  <c r="CB376" i="14"/>
  <c r="EN376" i="14"/>
  <c r="GZ376" i="14"/>
  <c r="Q376" i="14"/>
  <c r="CC376" i="14"/>
  <c r="EO376" i="14"/>
  <c r="HA376" i="14"/>
  <c r="R376" i="14"/>
  <c r="CD376" i="14"/>
  <c r="EP376" i="14"/>
  <c r="HB376" i="14"/>
  <c r="S376" i="14"/>
  <c r="CE376" i="14"/>
  <c r="EQ376" i="14"/>
  <c r="FK375" i="14"/>
  <c r="FM375" i="14"/>
  <c r="FO375" i="14"/>
  <c r="FQ375" i="14"/>
  <c r="FS375" i="14"/>
  <c r="FU375" i="14"/>
  <c r="FW375" i="14"/>
  <c r="FY375" i="14"/>
  <c r="GA375" i="14"/>
  <c r="GC375" i="14"/>
  <c r="GE375" i="14"/>
  <c r="GG375" i="14"/>
  <c r="GI375" i="14"/>
  <c r="GK375" i="14"/>
  <c r="GM375" i="14"/>
  <c r="GO375" i="14"/>
  <c r="EE375" i="14"/>
  <c r="EG375" i="14"/>
  <c r="EI375" i="14"/>
  <c r="EK375" i="14"/>
  <c r="EM375" i="14"/>
  <c r="EO375" i="14"/>
  <c r="EQ375" i="14"/>
  <c r="ES375" i="14"/>
  <c r="EU375" i="14"/>
  <c r="EW375" i="14"/>
  <c r="EY375" i="14"/>
  <c r="FA375" i="14"/>
  <c r="FC375" i="14"/>
  <c r="FE375" i="14"/>
  <c r="FG375" i="14"/>
  <c r="FI375" i="14"/>
  <c r="HW375" i="14"/>
  <c r="HY375" i="14"/>
  <c r="IA375" i="14"/>
  <c r="IC375" i="14"/>
  <c r="IE375" i="14"/>
  <c r="IG375" i="14"/>
  <c r="II375" i="14"/>
  <c r="IK375" i="14"/>
  <c r="IM375" i="14"/>
  <c r="IO375" i="14"/>
  <c r="IQ375" i="14"/>
  <c r="IS375" i="14"/>
  <c r="IU375" i="14"/>
  <c r="IW375" i="14"/>
  <c r="IY375" i="14"/>
  <c r="JA375" i="14"/>
  <c r="GQ375" i="14"/>
  <c r="GS375" i="14"/>
  <c r="GU375" i="14"/>
  <c r="GW375" i="14"/>
  <c r="GY375" i="14"/>
  <c r="HA375" i="14"/>
  <c r="HC375" i="14"/>
  <c r="HE375" i="14"/>
  <c r="HG375" i="14"/>
  <c r="HI375" i="14"/>
  <c r="HK375" i="14"/>
  <c r="HM375" i="14"/>
  <c r="HO375" i="14"/>
  <c r="HQ375" i="14"/>
  <c r="HS375" i="14"/>
  <c r="HU375" i="14"/>
  <c r="AN375" i="14"/>
  <c r="AP375" i="14"/>
  <c r="AR375" i="14"/>
  <c r="AT375" i="14"/>
  <c r="AV375" i="14"/>
  <c r="AX375" i="14"/>
  <c r="AZ375" i="14"/>
  <c r="BB375" i="14"/>
  <c r="BD375" i="14"/>
  <c r="BF375" i="14"/>
  <c r="BH375" i="14"/>
  <c r="BJ375" i="14"/>
  <c r="BL375" i="14"/>
  <c r="BN375" i="14"/>
  <c r="BP375" i="14"/>
  <c r="BR375" i="14"/>
  <c r="H375" i="14"/>
  <c r="J375" i="14"/>
  <c r="L375" i="14"/>
  <c r="N375" i="14"/>
  <c r="P375" i="14"/>
  <c r="R375" i="14"/>
  <c r="T375" i="14"/>
  <c r="V375" i="14"/>
  <c r="X375" i="14"/>
  <c r="Z375" i="14"/>
  <c r="AB375" i="14"/>
  <c r="AD375" i="14"/>
  <c r="AF375" i="14"/>
  <c r="AH375" i="14"/>
  <c r="AJ375" i="14"/>
  <c r="AL375" i="14"/>
  <c r="CZ375" i="14"/>
  <c r="DB375" i="14"/>
  <c r="DD375" i="14"/>
  <c r="DF375" i="14"/>
  <c r="DH375" i="14"/>
  <c r="DJ375" i="14"/>
  <c r="DL375" i="14"/>
  <c r="DN375" i="14"/>
  <c r="DP375" i="14"/>
  <c r="DR375" i="14"/>
  <c r="DT375" i="14"/>
  <c r="DV375" i="14"/>
  <c r="DX375" i="14"/>
  <c r="DZ375" i="14"/>
  <c r="EB375" i="14"/>
  <c r="ED375" i="14"/>
  <c r="BT375" i="14"/>
  <c r="BV375" i="14"/>
  <c r="BX375" i="14"/>
  <c r="BZ375" i="14"/>
  <c r="CB375" i="14"/>
  <c r="CD375" i="14"/>
  <c r="CF375" i="14"/>
  <c r="CH375" i="14"/>
  <c r="CJ375" i="14"/>
  <c r="CL375" i="14"/>
  <c r="CN375" i="14"/>
  <c r="CP375" i="14"/>
  <c r="CR375" i="14"/>
  <c r="CT375" i="14"/>
  <c r="CV375" i="14"/>
  <c r="CX375" i="14"/>
  <c r="FL375" i="14"/>
  <c r="FN375" i="14"/>
  <c r="FP375" i="14"/>
  <c r="FR375" i="14"/>
  <c r="FT375" i="14"/>
  <c r="FV375" i="14"/>
  <c r="FX375" i="14"/>
  <c r="FZ375" i="14"/>
  <c r="GB375" i="14"/>
  <c r="GD375" i="14"/>
  <c r="GF375" i="14"/>
  <c r="GH375" i="14"/>
  <c r="GJ375" i="14"/>
  <c r="GL375" i="14"/>
  <c r="GN375" i="14"/>
  <c r="GP375" i="14"/>
  <c r="EF375" i="14"/>
  <c r="EH375" i="14"/>
  <c r="EJ375" i="14"/>
  <c r="EL375" i="14"/>
  <c r="EN375" i="14"/>
  <c r="EP375" i="14"/>
  <c r="ER375" i="14"/>
  <c r="ET375" i="14"/>
  <c r="EV375" i="14"/>
  <c r="EX375" i="14"/>
  <c r="EZ375" i="14"/>
  <c r="FB375" i="14"/>
  <c r="FD375" i="14"/>
  <c r="FF375" i="14"/>
  <c r="FH375" i="14"/>
  <c r="FJ375" i="14"/>
  <c r="HX375" i="14"/>
  <c r="HZ375" i="14"/>
  <c r="IB375" i="14"/>
  <c r="ID375" i="14"/>
  <c r="IF375" i="14"/>
  <c r="IH375" i="14"/>
  <c r="IJ375" i="14"/>
  <c r="IL375" i="14"/>
  <c r="IN375" i="14"/>
  <c r="IP375" i="14"/>
  <c r="IR375" i="14"/>
  <c r="IT375" i="14"/>
  <c r="IV375" i="14"/>
  <c r="IX375" i="14"/>
  <c r="IZ375" i="14"/>
  <c r="JB375" i="14"/>
  <c r="GR375" i="14"/>
  <c r="GT375" i="14"/>
  <c r="GV375" i="14"/>
  <c r="GX375" i="14"/>
  <c r="GZ375" i="14"/>
  <c r="HB375" i="14"/>
  <c r="HD375" i="14"/>
  <c r="HF375" i="14"/>
  <c r="HH375" i="14"/>
  <c r="HJ375" i="14"/>
  <c r="HL375" i="14"/>
  <c r="HN375" i="14"/>
  <c r="HP375" i="14"/>
  <c r="HR375" i="14"/>
  <c r="HT375" i="14"/>
  <c r="HV375" i="14"/>
  <c r="K375" i="14"/>
  <c r="M375" i="14"/>
  <c r="O375" i="14"/>
  <c r="Q375" i="14"/>
  <c r="S375" i="14"/>
  <c r="U375" i="14"/>
  <c r="W375" i="14"/>
  <c r="Y375" i="14"/>
  <c r="AA375" i="14"/>
  <c r="AC375" i="14"/>
  <c r="AE375" i="14"/>
  <c r="AG375" i="14"/>
  <c r="AI375" i="14"/>
  <c r="I640" i="14"/>
  <c r="C119" i="14"/>
  <c r="D118" i="14"/>
  <c r="E117" i="14"/>
  <c r="H117" i="14" s="1"/>
  <c r="N642" i="14"/>
  <c r="A643" i="14"/>
  <c r="BL641" i="14"/>
  <c r="BD641" i="14"/>
  <c r="AV641" i="14"/>
  <c r="AN641" i="14"/>
  <c r="AF641" i="14"/>
  <c r="X641" i="14"/>
  <c r="P641" i="14"/>
  <c r="BK641" i="14"/>
  <c r="BC641" i="14"/>
  <c r="AU641" i="14"/>
  <c r="AM641" i="14"/>
  <c r="BJ641" i="14"/>
  <c r="BB641" i="14"/>
  <c r="AT641" i="14"/>
  <c r="AL641" i="14"/>
  <c r="AD641" i="14"/>
  <c r="V641" i="14"/>
  <c r="BI641" i="14"/>
  <c r="BA641" i="14"/>
  <c r="AS641" i="14"/>
  <c r="AK641" i="14"/>
  <c r="AC641" i="14"/>
  <c r="U641" i="14"/>
  <c r="M641" i="14"/>
  <c r="BH641" i="14"/>
  <c r="AZ641" i="14"/>
  <c r="AR641" i="14"/>
  <c r="AJ641" i="14"/>
  <c r="AB641" i="14"/>
  <c r="T641" i="14"/>
  <c r="BG641" i="14"/>
  <c r="AY641" i="14"/>
  <c r="AQ641" i="14"/>
  <c r="AI641" i="14"/>
  <c r="AA641" i="14"/>
  <c r="S641" i="14"/>
  <c r="BF641" i="14"/>
  <c r="AX641" i="14"/>
  <c r="AP641" i="14"/>
  <c r="AH641" i="14"/>
  <c r="Z641" i="14"/>
  <c r="R641" i="14"/>
  <c r="BE641" i="14"/>
  <c r="AW641" i="14"/>
  <c r="AO641" i="14"/>
  <c r="AG641" i="14"/>
  <c r="Y641" i="14"/>
  <c r="Q641" i="14"/>
  <c r="AE641" i="14"/>
  <c r="W641" i="14"/>
  <c r="O641" i="14"/>
  <c r="I641" i="14"/>
  <c r="D643" i="14"/>
  <c r="C644" i="14"/>
  <c r="E642" i="14"/>
  <c r="G642" i="14" s="1"/>
  <c r="D42" i="11"/>
  <c r="G42" i="11" s="1"/>
  <c r="E41" i="11"/>
  <c r="F41" i="11" s="1"/>
  <c r="J41" i="11" l="1"/>
  <c r="K41" i="11" s="1"/>
  <c r="H41" i="11"/>
  <c r="I41" i="11" s="1"/>
  <c r="I116" i="14"/>
  <c r="K116" i="14" s="1"/>
  <c r="HP377" i="14" s="1"/>
  <c r="G117" i="14"/>
  <c r="F117" i="14"/>
  <c r="H642" i="14"/>
  <c r="D644" i="14"/>
  <c r="C645" i="14"/>
  <c r="BL642" i="14"/>
  <c r="BD642" i="14"/>
  <c r="AV642" i="14"/>
  <c r="AN642" i="14"/>
  <c r="AF642" i="14"/>
  <c r="X642" i="14"/>
  <c r="P642" i="14"/>
  <c r="BK642" i="14"/>
  <c r="BC642" i="14"/>
  <c r="AU642" i="14"/>
  <c r="AM642" i="14"/>
  <c r="AE642" i="14"/>
  <c r="W642" i="14"/>
  <c r="O642" i="14"/>
  <c r="BJ642" i="14"/>
  <c r="BB642" i="14"/>
  <c r="AT642" i="14"/>
  <c r="AL642" i="14"/>
  <c r="AD642" i="14"/>
  <c r="V642" i="14"/>
  <c r="BI642" i="14"/>
  <c r="BA642" i="14"/>
  <c r="AS642" i="14"/>
  <c r="AK642" i="14"/>
  <c r="AC642" i="14"/>
  <c r="U642" i="14"/>
  <c r="M642" i="14"/>
  <c r="BH642" i="14"/>
  <c r="AZ642" i="14"/>
  <c r="AR642" i="14"/>
  <c r="AJ642" i="14"/>
  <c r="AB642" i="14"/>
  <c r="T642" i="14"/>
  <c r="BG642" i="14"/>
  <c r="AY642" i="14"/>
  <c r="AQ642" i="14"/>
  <c r="AI642" i="14"/>
  <c r="AA642" i="14"/>
  <c r="S642" i="14"/>
  <c r="BF642" i="14"/>
  <c r="AX642" i="14"/>
  <c r="AP642" i="14"/>
  <c r="AH642" i="14"/>
  <c r="Z642" i="14"/>
  <c r="R642" i="14"/>
  <c r="BE642" i="14"/>
  <c r="AW642" i="14"/>
  <c r="AO642" i="14"/>
  <c r="AG642" i="14"/>
  <c r="Y642" i="14"/>
  <c r="Q642" i="14"/>
  <c r="E643" i="14"/>
  <c r="F643" i="14" s="1"/>
  <c r="F642" i="14"/>
  <c r="G118" i="14"/>
  <c r="E118" i="14"/>
  <c r="F118" i="14" s="1"/>
  <c r="H118" i="14"/>
  <c r="N643" i="14"/>
  <c r="A644" i="14"/>
  <c r="D119" i="14"/>
  <c r="C120" i="14"/>
  <c r="D43" i="11"/>
  <c r="G43" i="11" s="1"/>
  <c r="E42" i="11"/>
  <c r="F42" i="11" s="1"/>
  <c r="J42" i="11" l="1"/>
  <c r="K42" i="11" s="1"/>
  <c r="H42" i="11"/>
  <c r="I42" i="11" s="1"/>
  <c r="I117" i="14"/>
  <c r="K117" i="14" s="1"/>
  <c r="AB378" i="14" s="1"/>
  <c r="IH377" i="14"/>
  <c r="DQ377" i="14"/>
  <c r="FH377" i="14"/>
  <c r="EQ377" i="14"/>
  <c r="IX377" i="14"/>
  <c r="IO377" i="14"/>
  <c r="EI377" i="14"/>
  <c r="EW377" i="14"/>
  <c r="IZ377" i="14"/>
  <c r="FF377" i="14"/>
  <c r="EO377" i="14"/>
  <c r="IF377" i="14"/>
  <c r="GD377" i="14"/>
  <c r="ES377" i="14"/>
  <c r="EU377" i="14"/>
  <c r="EE377" i="14"/>
  <c r="IL377" i="14"/>
  <c r="FQ377" i="14"/>
  <c r="DP377" i="14"/>
  <c r="FJ377" i="14"/>
  <c r="FA377" i="14"/>
  <c r="EK377" i="14"/>
  <c r="IJ377" i="14"/>
  <c r="DE377" i="14"/>
  <c r="EY377" i="14"/>
  <c r="IV377" i="14"/>
  <c r="BD377" i="14"/>
  <c r="DB377" i="14"/>
  <c r="FD377" i="14"/>
  <c r="EM377" i="14"/>
  <c r="JB377" i="14"/>
  <c r="I377" i="14"/>
  <c r="CX377" i="14"/>
  <c r="CT377" i="14"/>
  <c r="CO377" i="14"/>
  <c r="CK377" i="14"/>
  <c r="CG377" i="14"/>
  <c r="CC377" i="14"/>
  <c r="BY377" i="14"/>
  <c r="GJ377" i="14"/>
  <c r="GN377" i="14"/>
  <c r="FT377" i="14"/>
  <c r="FX377" i="14"/>
  <c r="FV377" i="14"/>
  <c r="BC377" i="14"/>
  <c r="AN377" i="14"/>
  <c r="IN377" i="14"/>
  <c r="DA377" i="14"/>
  <c r="HQ377" i="14"/>
  <c r="DC377" i="14"/>
  <c r="DV377" i="14"/>
  <c r="FL377" i="14"/>
  <c r="AF377" i="14"/>
  <c r="AL377" i="14"/>
  <c r="AJ377" i="14"/>
  <c r="AH377" i="14"/>
  <c r="W377" i="14"/>
  <c r="AC377" i="14"/>
  <c r="AA377" i="14"/>
  <c r="Y377" i="14"/>
  <c r="O377" i="14"/>
  <c r="U377" i="14"/>
  <c r="S377" i="14"/>
  <c r="Q377" i="14"/>
  <c r="G377" i="14"/>
  <c r="M377" i="14"/>
  <c r="K377" i="14"/>
  <c r="DX377" i="14"/>
  <c r="ED377" i="14"/>
  <c r="EB377" i="14"/>
  <c r="DZ377" i="14"/>
  <c r="DH377" i="14"/>
  <c r="DN377" i="14"/>
  <c r="DL377" i="14"/>
  <c r="DJ377" i="14"/>
  <c r="BJ377" i="14"/>
  <c r="AM377" i="14"/>
  <c r="IM377" i="14"/>
  <c r="GB377" i="14"/>
  <c r="BU377" i="14"/>
  <c r="GC377" i="14"/>
  <c r="FE377" i="14"/>
  <c r="DT377" i="14"/>
  <c r="BE377" i="14"/>
  <c r="CR377" i="14"/>
  <c r="CV377" i="14"/>
  <c r="CI377" i="14"/>
  <c r="CM377" i="14"/>
  <c r="CA377" i="14"/>
  <c r="CE377" i="14"/>
  <c r="BS377" i="14"/>
  <c r="BW377" i="14"/>
  <c r="GP377" i="14"/>
  <c r="GL377" i="14"/>
  <c r="FZ377" i="14"/>
  <c r="FO377" i="14"/>
  <c r="HO377" i="14"/>
  <c r="HU377" i="14"/>
  <c r="HS377" i="14"/>
  <c r="HH377" i="14"/>
  <c r="HN377" i="14"/>
  <c r="HL377" i="14"/>
  <c r="HJ377" i="14"/>
  <c r="GZ377" i="14"/>
  <c r="HF377" i="14"/>
  <c r="HD377" i="14"/>
  <c r="HB377" i="14"/>
  <c r="GR377" i="14"/>
  <c r="GX377" i="14"/>
  <c r="GV377" i="14"/>
  <c r="GT377" i="14"/>
  <c r="BL377" i="14"/>
  <c r="BR377" i="14"/>
  <c r="BP377" i="14"/>
  <c r="BN377" i="14"/>
  <c r="AV377" i="14"/>
  <c r="BB377" i="14"/>
  <c r="AZ377" i="14"/>
  <c r="AX377" i="14"/>
  <c r="BI377" i="14"/>
  <c r="AT377" i="14"/>
  <c r="IT377" i="14"/>
  <c r="GA377" i="14"/>
  <c r="HW377" i="14"/>
  <c r="DO377" i="14"/>
  <c r="HX377" i="14"/>
  <c r="DR377" i="14"/>
  <c r="FR377" i="14"/>
  <c r="FC377" i="14"/>
  <c r="FI377" i="14"/>
  <c r="FG377" i="14"/>
  <c r="EV377" i="14"/>
  <c r="FB377" i="14"/>
  <c r="EZ377" i="14"/>
  <c r="EX377" i="14"/>
  <c r="EN377" i="14"/>
  <c r="ET377" i="14"/>
  <c r="ER377" i="14"/>
  <c r="EP377" i="14"/>
  <c r="EF377" i="14"/>
  <c r="EL377" i="14"/>
  <c r="EJ377" i="14"/>
  <c r="EH377" i="14"/>
  <c r="IU377" i="14"/>
  <c r="JA377" i="14"/>
  <c r="IY377" i="14"/>
  <c r="IW377" i="14"/>
  <c r="IE377" i="14"/>
  <c r="IK377" i="14"/>
  <c r="II377" i="14"/>
  <c r="IG377" i="14"/>
  <c r="BH377" i="14"/>
  <c r="AS377" i="14"/>
  <c r="IS377" i="14"/>
  <c r="GH377" i="14"/>
  <c r="IC377" i="14"/>
  <c r="DU377" i="14"/>
  <c r="ID377" i="14"/>
  <c r="AO377" i="14"/>
  <c r="CZ377" i="14"/>
  <c r="CQ377" i="14"/>
  <c r="CW377" i="14"/>
  <c r="CU377" i="14"/>
  <c r="CJ377" i="14"/>
  <c r="CP377" i="14"/>
  <c r="CN377" i="14"/>
  <c r="CL377" i="14"/>
  <c r="CB377" i="14"/>
  <c r="CH377" i="14"/>
  <c r="CF377" i="14"/>
  <c r="CD377" i="14"/>
  <c r="BT377" i="14"/>
  <c r="BZ377" i="14"/>
  <c r="BX377" i="14"/>
  <c r="BV377" i="14"/>
  <c r="GI377" i="14"/>
  <c r="GO377" i="14"/>
  <c r="GM377" i="14"/>
  <c r="GK377" i="14"/>
  <c r="FS377" i="14"/>
  <c r="FY377" i="14"/>
  <c r="FW377" i="14"/>
  <c r="FU377" i="14"/>
  <c r="BG377" i="14"/>
  <c r="AR377" i="14"/>
  <c r="IR377" i="14"/>
  <c r="GG377" i="14"/>
  <c r="IA377" i="14"/>
  <c r="DS377" i="14"/>
  <c r="IB377" i="14"/>
  <c r="FP377" i="14"/>
  <c r="AG377" i="14"/>
  <c r="AE377" i="14"/>
  <c r="AK377" i="14"/>
  <c r="AI377" i="14"/>
  <c r="X377" i="14"/>
  <c r="AD377" i="14"/>
  <c r="AB377" i="14"/>
  <c r="Z377" i="14"/>
  <c r="P377" i="14"/>
  <c r="V377" i="14"/>
  <c r="T377" i="14"/>
  <c r="R377" i="14"/>
  <c r="H377" i="14"/>
  <c r="N377" i="14"/>
  <c r="L377" i="14"/>
  <c r="J377" i="14"/>
  <c r="DW377" i="14"/>
  <c r="EC377" i="14"/>
  <c r="EA377" i="14"/>
  <c r="DY377" i="14"/>
  <c r="DG377" i="14"/>
  <c r="DM377" i="14"/>
  <c r="DK377" i="14"/>
  <c r="DI377" i="14"/>
  <c r="BF377" i="14"/>
  <c r="AQ377" i="14"/>
  <c r="IQ377" i="14"/>
  <c r="GF377" i="14"/>
  <c r="HY377" i="14"/>
  <c r="FM377" i="14"/>
  <c r="HZ377" i="14"/>
  <c r="DD377" i="14"/>
  <c r="DF377" i="14"/>
  <c r="HV377" i="14"/>
  <c r="HT377" i="14"/>
  <c r="HR377" i="14"/>
  <c r="HG377" i="14"/>
  <c r="HM377" i="14"/>
  <c r="HK377" i="14"/>
  <c r="HI377" i="14"/>
  <c r="GY377" i="14"/>
  <c r="HE377" i="14"/>
  <c r="HC377" i="14"/>
  <c r="HA377" i="14"/>
  <c r="GQ377" i="14"/>
  <c r="GW377" i="14"/>
  <c r="GU377" i="14"/>
  <c r="GS377" i="14"/>
  <c r="BK377" i="14"/>
  <c r="BQ377" i="14"/>
  <c r="BO377" i="14"/>
  <c r="BM377" i="14"/>
  <c r="AU377" i="14"/>
  <c r="BA377" i="14"/>
  <c r="AY377" i="14"/>
  <c r="AW377" i="14"/>
  <c r="EG377" i="14"/>
  <c r="AP377" i="14"/>
  <c r="IP377" i="14"/>
  <c r="GE377" i="14"/>
  <c r="FK377" i="14"/>
  <c r="CY377" i="14"/>
  <c r="CS377" i="14"/>
  <c r="FN377" i="14"/>
  <c r="G643" i="14"/>
  <c r="H643" i="14"/>
  <c r="I642" i="14"/>
  <c r="I118" i="14"/>
  <c r="K118" i="14" s="1"/>
  <c r="HR379" i="14" s="1"/>
  <c r="BL643" i="14"/>
  <c r="BD643" i="14"/>
  <c r="AV643" i="14"/>
  <c r="AN643" i="14"/>
  <c r="AF643" i="14"/>
  <c r="X643" i="14"/>
  <c r="P643" i="14"/>
  <c r="BK643" i="14"/>
  <c r="BC643" i="14"/>
  <c r="AU643" i="14"/>
  <c r="AM643" i="14"/>
  <c r="AE643" i="14"/>
  <c r="W643" i="14"/>
  <c r="O643" i="14"/>
  <c r="BJ643" i="14"/>
  <c r="BB643" i="14"/>
  <c r="AT643" i="14"/>
  <c r="AL643" i="14"/>
  <c r="AD643" i="14"/>
  <c r="V643" i="14"/>
  <c r="BI643" i="14"/>
  <c r="BA643" i="14"/>
  <c r="AS643" i="14"/>
  <c r="AK643" i="14"/>
  <c r="AC643" i="14"/>
  <c r="U643" i="14"/>
  <c r="M643" i="14"/>
  <c r="BH643" i="14"/>
  <c r="AZ643" i="14"/>
  <c r="AR643" i="14"/>
  <c r="AJ643" i="14"/>
  <c r="AB643" i="14"/>
  <c r="T643" i="14"/>
  <c r="BG643" i="14"/>
  <c r="AY643" i="14"/>
  <c r="AQ643" i="14"/>
  <c r="AI643" i="14"/>
  <c r="AA643" i="14"/>
  <c r="S643" i="14"/>
  <c r="BF643" i="14"/>
  <c r="AX643" i="14"/>
  <c r="AP643" i="14"/>
  <c r="AH643" i="14"/>
  <c r="Z643" i="14"/>
  <c r="R643" i="14"/>
  <c r="BE643" i="14"/>
  <c r="AW643" i="14"/>
  <c r="AO643" i="14"/>
  <c r="AG643" i="14"/>
  <c r="Y643" i="14"/>
  <c r="Q643" i="14"/>
  <c r="C121" i="14"/>
  <c r="D120" i="14"/>
  <c r="G119" i="14"/>
  <c r="E119" i="14"/>
  <c r="H119" i="14" s="1"/>
  <c r="D645" i="14"/>
  <c r="C646" i="14"/>
  <c r="N644" i="14"/>
  <c r="A645" i="14"/>
  <c r="E644" i="14"/>
  <c r="G644" i="14" s="1"/>
  <c r="D44" i="11"/>
  <c r="G44" i="11" s="1"/>
  <c r="E43" i="11"/>
  <c r="F43" i="11" s="1"/>
  <c r="C215" i="1"/>
  <c r="C145" i="1"/>
  <c r="C144" i="1"/>
  <c r="IO378" i="14" l="1"/>
  <c r="AM378" i="14"/>
  <c r="J43" i="11"/>
  <c r="K43" i="11" s="1"/>
  <c r="H43" i="11"/>
  <c r="I43" i="11" s="1"/>
  <c r="ET378" i="14"/>
  <c r="GF378" i="14"/>
  <c r="DD378" i="14"/>
  <c r="GG378" i="14"/>
  <c r="HA378" i="14"/>
  <c r="IA378" i="14"/>
  <c r="O378" i="14"/>
  <c r="AE378" i="14"/>
  <c r="FQ378" i="14"/>
  <c r="GK378" i="14"/>
  <c r="HB378" i="14"/>
  <c r="DH378" i="14"/>
  <c r="FD378" i="14"/>
  <c r="AI378" i="14"/>
  <c r="FT378" i="14"/>
  <c r="GO378" i="14"/>
  <c r="AA378" i="14"/>
  <c r="IX378" i="14"/>
  <c r="HJ378" i="14"/>
  <c r="HS378" i="14"/>
  <c r="FU378" i="14"/>
  <c r="EG378" i="14"/>
  <c r="FH378" i="14"/>
  <c r="IK378" i="14"/>
  <c r="GW378" i="14"/>
  <c r="GB378" i="14"/>
  <c r="JA378" i="14"/>
  <c r="HC378" i="14"/>
  <c r="BE378" i="14"/>
  <c r="GX378" i="14"/>
  <c r="CJ378" i="14"/>
  <c r="CZ378" i="14"/>
  <c r="DL378" i="14"/>
  <c r="GP378" i="14"/>
  <c r="GS378" i="14"/>
  <c r="FB378" i="14"/>
  <c r="HV378" i="14"/>
  <c r="AO378" i="14"/>
  <c r="FX378" i="14"/>
  <c r="BM378" i="14"/>
  <c r="K378" i="14"/>
  <c r="HN378" i="14"/>
  <c r="CN378" i="14"/>
  <c r="CR378" i="14"/>
  <c r="CV378" i="14"/>
  <c r="FL378" i="14"/>
  <c r="FP378" i="14"/>
  <c r="AW378" i="14"/>
  <c r="FY378" i="14"/>
  <c r="GC378" i="14"/>
  <c r="IS378" i="14"/>
  <c r="IW378" i="14"/>
  <c r="EL378" i="14"/>
  <c r="GT378" i="14"/>
  <c r="HF378" i="14"/>
  <c r="S378" i="14"/>
  <c r="W378" i="14"/>
  <c r="HK378" i="14"/>
  <c r="IP378" i="14"/>
  <c r="AG378" i="14"/>
  <c r="FI378" i="14"/>
  <c r="FM378" i="14"/>
  <c r="IC378" i="14"/>
  <c r="IG378" i="14"/>
  <c r="GH378" i="14"/>
  <c r="JB378" i="14"/>
  <c r="BO378" i="14"/>
  <c r="G378" i="14"/>
  <c r="GU378" i="14"/>
  <c r="CB378" i="14"/>
  <c r="CF378" i="14"/>
  <c r="EV378" i="14"/>
  <c r="EZ378" i="14"/>
  <c r="FE378" i="14"/>
  <c r="HU378" i="14"/>
  <c r="HY378" i="14"/>
  <c r="FZ378" i="14"/>
  <c r="IH378" i="14"/>
  <c r="IT378" i="14"/>
  <c r="BG378" i="14"/>
  <c r="BK378" i="14"/>
  <c r="IY378" i="14"/>
  <c r="BT378" i="14"/>
  <c r="BX378" i="14"/>
  <c r="EN378" i="14"/>
  <c r="ER378" i="14"/>
  <c r="Y378" i="14"/>
  <c r="FA378" i="14"/>
  <c r="HQ378" i="14"/>
  <c r="FR378" i="14"/>
  <c r="HZ378" i="14"/>
  <c r="IL378" i="14"/>
  <c r="AY378" i="14"/>
  <c r="BC378" i="14"/>
  <c r="IQ378" i="14"/>
  <c r="DX378" i="14"/>
  <c r="EB378" i="14"/>
  <c r="EF378" i="14"/>
  <c r="EJ378" i="14"/>
  <c r="Q378" i="14"/>
  <c r="ES378" i="14"/>
  <c r="EW378" i="14"/>
  <c r="HM378" i="14"/>
  <c r="FJ378" i="14"/>
  <c r="HR378" i="14"/>
  <c r="ID378" i="14"/>
  <c r="AQ378" i="14"/>
  <c r="AU378" i="14"/>
  <c r="II378" i="14"/>
  <c r="DP378" i="14"/>
  <c r="DT378" i="14"/>
  <c r="GJ378" i="14"/>
  <c r="GN378" i="14"/>
  <c r="I378" i="14"/>
  <c r="EK378" i="14"/>
  <c r="EO378" i="14"/>
  <c r="HE378" i="14"/>
  <c r="HI378" i="14"/>
  <c r="FC378" i="14"/>
  <c r="CT378" i="14"/>
  <c r="HT378" i="14"/>
  <c r="FK378" i="14"/>
  <c r="DB378" i="14"/>
  <c r="IB378" i="14"/>
  <c r="FS378" i="14"/>
  <c r="DJ378" i="14"/>
  <c r="IJ378" i="14"/>
  <c r="GA378" i="14"/>
  <c r="DR378" i="14"/>
  <c r="IR378" i="14"/>
  <c r="GI378" i="14"/>
  <c r="DZ378" i="14"/>
  <c r="IZ378" i="14"/>
  <c r="EE378" i="14"/>
  <c r="BV378" i="14"/>
  <c r="GV378" i="14"/>
  <c r="EM378" i="14"/>
  <c r="CD378" i="14"/>
  <c r="HD378" i="14"/>
  <c r="EU378" i="14"/>
  <c r="CL378" i="14"/>
  <c r="HL378" i="14"/>
  <c r="HO378" i="14"/>
  <c r="FF378" i="14"/>
  <c r="AK378" i="14"/>
  <c r="HW378" i="14"/>
  <c r="FN378" i="14"/>
  <c r="AS378" i="14"/>
  <c r="IE378" i="14"/>
  <c r="FV378" i="14"/>
  <c r="BA378" i="14"/>
  <c r="IM378" i="14"/>
  <c r="GD378" i="14"/>
  <c r="BI378" i="14"/>
  <c r="IU378" i="14"/>
  <c r="GL378" i="14"/>
  <c r="BQ378" i="14"/>
  <c r="GQ378" i="14"/>
  <c r="EH378" i="14"/>
  <c r="M378" i="14"/>
  <c r="GY378" i="14"/>
  <c r="EP378" i="14"/>
  <c r="U378" i="14"/>
  <c r="HG378" i="14"/>
  <c r="EX378" i="14"/>
  <c r="AC378" i="14"/>
  <c r="CX378" i="14"/>
  <c r="HP378" i="14"/>
  <c r="FG378" i="14"/>
  <c r="DF378" i="14"/>
  <c r="HX378" i="14"/>
  <c r="FO378" i="14"/>
  <c r="DN378" i="14"/>
  <c r="IF378" i="14"/>
  <c r="FW378" i="14"/>
  <c r="DV378" i="14"/>
  <c r="IN378" i="14"/>
  <c r="GE378" i="14"/>
  <c r="ED378" i="14"/>
  <c r="IV378" i="14"/>
  <c r="GM378" i="14"/>
  <c r="BZ378" i="14"/>
  <c r="GR378" i="14"/>
  <c r="EI378" i="14"/>
  <c r="CH378" i="14"/>
  <c r="GZ378" i="14"/>
  <c r="EQ378" i="14"/>
  <c r="CP378" i="14"/>
  <c r="HH378" i="14"/>
  <c r="EY378" i="14"/>
  <c r="CQ378" i="14"/>
  <c r="CS378" i="14"/>
  <c r="CU378" i="14"/>
  <c r="CW378" i="14"/>
  <c r="CY378" i="14"/>
  <c r="DA378" i="14"/>
  <c r="DC378" i="14"/>
  <c r="DE378" i="14"/>
  <c r="DG378" i="14"/>
  <c r="DI378" i="14"/>
  <c r="DK378" i="14"/>
  <c r="DM378" i="14"/>
  <c r="DO378" i="14"/>
  <c r="DQ378" i="14"/>
  <c r="DS378" i="14"/>
  <c r="DU378" i="14"/>
  <c r="DW378" i="14"/>
  <c r="DY378" i="14"/>
  <c r="EA378" i="14"/>
  <c r="EC378" i="14"/>
  <c r="BS378" i="14"/>
  <c r="BU378" i="14"/>
  <c r="BW378" i="14"/>
  <c r="BY378" i="14"/>
  <c r="CA378" i="14"/>
  <c r="CC378" i="14"/>
  <c r="CE378" i="14"/>
  <c r="CG378" i="14"/>
  <c r="CI378" i="14"/>
  <c r="CK378" i="14"/>
  <c r="CM378" i="14"/>
  <c r="CO378" i="14"/>
  <c r="AL378" i="14"/>
  <c r="AF378" i="14"/>
  <c r="AH378" i="14"/>
  <c r="AJ378" i="14"/>
  <c r="AT378" i="14"/>
  <c r="AN378" i="14"/>
  <c r="AP378" i="14"/>
  <c r="AR378" i="14"/>
  <c r="BB378" i="14"/>
  <c r="AV378" i="14"/>
  <c r="AX378" i="14"/>
  <c r="AZ378" i="14"/>
  <c r="BJ378" i="14"/>
  <c r="BD378" i="14"/>
  <c r="BF378" i="14"/>
  <c r="BH378" i="14"/>
  <c r="BR378" i="14"/>
  <c r="BL378" i="14"/>
  <c r="BN378" i="14"/>
  <c r="BP378" i="14"/>
  <c r="N378" i="14"/>
  <c r="H378" i="14"/>
  <c r="J378" i="14"/>
  <c r="L378" i="14"/>
  <c r="V378" i="14"/>
  <c r="P378" i="14"/>
  <c r="R378" i="14"/>
  <c r="T378" i="14"/>
  <c r="AD378" i="14"/>
  <c r="X378" i="14"/>
  <c r="Z378" i="14"/>
  <c r="I643" i="14"/>
  <c r="AT379" i="14"/>
  <c r="AM379" i="14"/>
  <c r="FK379" i="14"/>
  <c r="FV379" i="14"/>
  <c r="FP379" i="14"/>
  <c r="HK379" i="14"/>
  <c r="S379" i="14"/>
  <c r="AN379" i="14"/>
  <c r="DK379" i="14"/>
  <c r="FT379" i="14"/>
  <c r="BX379" i="14"/>
  <c r="AS379" i="14"/>
  <c r="DA379" i="14"/>
  <c r="FQ379" i="14"/>
  <c r="R379" i="14"/>
  <c r="FR379" i="14"/>
  <c r="AA379" i="14"/>
  <c r="EI379" i="14"/>
  <c r="IA379" i="14"/>
  <c r="CF379" i="14"/>
  <c r="FX379" i="14"/>
  <c r="BA379" i="14"/>
  <c r="FY379" i="14"/>
  <c r="BB379" i="14"/>
  <c r="FZ379" i="14"/>
  <c r="AU379" i="14"/>
  <c r="FS379" i="14"/>
  <c r="AV379" i="14"/>
  <c r="GZ379" i="14"/>
  <c r="DI379" i="14"/>
  <c r="AP379" i="14"/>
  <c r="HB379" i="14"/>
  <c r="AQ379" i="14"/>
  <c r="EQ379" i="14"/>
  <c r="II379" i="14"/>
  <c r="CN379" i="14"/>
  <c r="HD379" i="14"/>
  <c r="CG379" i="14"/>
  <c r="HE379" i="14"/>
  <c r="CH379" i="14"/>
  <c r="HF379" i="14"/>
  <c r="CA379" i="14"/>
  <c r="GY379" i="14"/>
  <c r="CB379" i="14"/>
  <c r="HX379" i="14"/>
  <c r="EO379" i="14"/>
  <c r="AX379" i="14"/>
  <c r="HZ379" i="14"/>
  <c r="AY379" i="14"/>
  <c r="EY379" i="14"/>
  <c r="L379" i="14"/>
  <c r="DD379" i="14"/>
  <c r="HL379" i="14"/>
  <c r="CO379" i="14"/>
  <c r="HM379" i="14"/>
  <c r="CP379" i="14"/>
  <c r="HN379" i="14"/>
  <c r="CI379" i="14"/>
  <c r="HG379" i="14"/>
  <c r="CJ379" i="14"/>
  <c r="IF379" i="14"/>
  <c r="FM379" i="14"/>
  <c r="CD379" i="14"/>
  <c r="IH379" i="14"/>
  <c r="BW379" i="14"/>
  <c r="FO379" i="14"/>
  <c r="T379" i="14"/>
  <c r="DL379" i="14"/>
  <c r="IB379" i="14"/>
  <c r="DE379" i="14"/>
  <c r="IC379" i="14"/>
  <c r="DF379" i="14"/>
  <c r="ID379" i="14"/>
  <c r="CY379" i="14"/>
  <c r="HW379" i="14"/>
  <c r="CZ379" i="14"/>
  <c r="Q379" i="14"/>
  <c r="FU379" i="14"/>
  <c r="DB379" i="14"/>
  <c r="CE379" i="14"/>
  <c r="FW379" i="14"/>
  <c r="AB379" i="14"/>
  <c r="EJ379" i="14"/>
  <c r="IJ379" i="14"/>
  <c r="DM379" i="14"/>
  <c r="IK379" i="14"/>
  <c r="DN379" i="14"/>
  <c r="IL379" i="14"/>
  <c r="DG379" i="14"/>
  <c r="IE379" i="14"/>
  <c r="DH379" i="14"/>
  <c r="AO379" i="14"/>
  <c r="HA379" i="14"/>
  <c r="DJ379" i="14"/>
  <c r="CM379" i="14"/>
  <c r="GU379" i="14"/>
  <c r="AR379" i="14"/>
  <c r="ER379" i="14"/>
  <c r="U379" i="14"/>
  <c r="ES379" i="14"/>
  <c r="V379" i="14"/>
  <c r="ET379" i="14"/>
  <c r="O379" i="14"/>
  <c r="EM379" i="14"/>
  <c r="P379" i="14"/>
  <c r="EN379" i="14"/>
  <c r="AW379" i="14"/>
  <c r="HY379" i="14"/>
  <c r="EP379" i="14"/>
  <c r="K379" i="14"/>
  <c r="DC379" i="14"/>
  <c r="HC379" i="14"/>
  <c r="AZ379" i="14"/>
  <c r="EZ379" i="14"/>
  <c r="AC379" i="14"/>
  <c r="FA379" i="14"/>
  <c r="AD379" i="14"/>
  <c r="FB379" i="14"/>
  <c r="W379" i="14"/>
  <c r="EU379" i="14"/>
  <c r="X379" i="14"/>
  <c r="FL379" i="14"/>
  <c r="CC379" i="14"/>
  <c r="IG379" i="14"/>
  <c r="FN379" i="14"/>
  <c r="BG379" i="14"/>
  <c r="DS379" i="14"/>
  <c r="GE379" i="14"/>
  <c r="IQ379" i="14"/>
  <c r="BH379" i="14"/>
  <c r="DT379" i="14"/>
  <c r="GF379" i="14"/>
  <c r="IR379" i="14"/>
  <c r="BI379" i="14"/>
  <c r="DU379" i="14"/>
  <c r="GG379" i="14"/>
  <c r="IS379" i="14"/>
  <c r="BJ379" i="14"/>
  <c r="DV379" i="14"/>
  <c r="GH379" i="14"/>
  <c r="IT379" i="14"/>
  <c r="BC379" i="14"/>
  <c r="DO379" i="14"/>
  <c r="GA379" i="14"/>
  <c r="IM379" i="14"/>
  <c r="BD379" i="14"/>
  <c r="DP379" i="14"/>
  <c r="GB379" i="14"/>
  <c r="IN379" i="14"/>
  <c r="BE379" i="14"/>
  <c r="DQ379" i="14"/>
  <c r="GC379" i="14"/>
  <c r="IO379" i="14"/>
  <c r="BF379" i="14"/>
  <c r="DR379" i="14"/>
  <c r="GD379" i="14"/>
  <c r="IP379" i="14"/>
  <c r="BO379" i="14"/>
  <c r="EA379" i="14"/>
  <c r="GM379" i="14"/>
  <c r="IY379" i="14"/>
  <c r="BP379" i="14"/>
  <c r="EB379" i="14"/>
  <c r="GN379" i="14"/>
  <c r="IZ379" i="14"/>
  <c r="BQ379" i="14"/>
  <c r="EC379" i="14"/>
  <c r="GO379" i="14"/>
  <c r="JA379" i="14"/>
  <c r="BR379" i="14"/>
  <c r="ED379" i="14"/>
  <c r="GP379" i="14"/>
  <c r="JB379" i="14"/>
  <c r="BK379" i="14"/>
  <c r="DW379" i="14"/>
  <c r="GI379" i="14"/>
  <c r="IU379" i="14"/>
  <c r="BL379" i="14"/>
  <c r="DX379" i="14"/>
  <c r="GJ379" i="14"/>
  <c r="IV379" i="14"/>
  <c r="BM379" i="14"/>
  <c r="DY379" i="14"/>
  <c r="GK379" i="14"/>
  <c r="IW379" i="14"/>
  <c r="BN379" i="14"/>
  <c r="DZ379" i="14"/>
  <c r="GL379" i="14"/>
  <c r="IX379" i="14"/>
  <c r="GV379" i="14"/>
  <c r="M379" i="14"/>
  <c r="BY379" i="14"/>
  <c r="EK379" i="14"/>
  <c r="GW379" i="14"/>
  <c r="N379" i="14"/>
  <c r="BZ379" i="14"/>
  <c r="EL379" i="14"/>
  <c r="GX379" i="14"/>
  <c r="G379" i="14"/>
  <c r="BS379" i="14"/>
  <c r="EE379" i="14"/>
  <c r="GQ379" i="14"/>
  <c r="H379" i="14"/>
  <c r="BT379" i="14"/>
  <c r="EF379" i="14"/>
  <c r="GR379" i="14"/>
  <c r="I379" i="14"/>
  <c r="BU379" i="14"/>
  <c r="EG379" i="14"/>
  <c r="GS379" i="14"/>
  <c r="J379" i="14"/>
  <c r="BV379" i="14"/>
  <c r="EH379" i="14"/>
  <c r="GT379" i="14"/>
  <c r="F119" i="14"/>
  <c r="I119" i="14" s="1"/>
  <c r="K119" i="14" s="1"/>
  <c r="EV379" i="14"/>
  <c r="HH379" i="14"/>
  <c r="Y379" i="14"/>
  <c r="CK379" i="14"/>
  <c r="EW379" i="14"/>
  <c r="HI379" i="14"/>
  <c r="Z379" i="14"/>
  <c r="CL379" i="14"/>
  <c r="EX379" i="14"/>
  <c r="HJ379" i="14"/>
  <c r="AI379" i="14"/>
  <c r="CU379" i="14"/>
  <c r="FG379" i="14"/>
  <c r="HS379" i="14"/>
  <c r="AJ379" i="14"/>
  <c r="CV379" i="14"/>
  <c r="FH379" i="14"/>
  <c r="HT379" i="14"/>
  <c r="AK379" i="14"/>
  <c r="CW379" i="14"/>
  <c r="FI379" i="14"/>
  <c r="HU379" i="14"/>
  <c r="AL379" i="14"/>
  <c r="CX379" i="14"/>
  <c r="FJ379" i="14"/>
  <c r="HV379" i="14"/>
  <c r="AE379" i="14"/>
  <c r="CQ379" i="14"/>
  <c r="FC379" i="14"/>
  <c r="HO379" i="14"/>
  <c r="AF379" i="14"/>
  <c r="CR379" i="14"/>
  <c r="FD379" i="14"/>
  <c r="HP379" i="14"/>
  <c r="AG379" i="14"/>
  <c r="CS379" i="14"/>
  <c r="FE379" i="14"/>
  <c r="HQ379" i="14"/>
  <c r="AH379" i="14"/>
  <c r="CT379" i="14"/>
  <c r="FF379" i="14"/>
  <c r="N645" i="14"/>
  <c r="A646" i="14"/>
  <c r="BL644" i="14"/>
  <c r="BD644" i="14"/>
  <c r="AV644" i="14"/>
  <c r="AN644" i="14"/>
  <c r="AF644" i="14"/>
  <c r="X644" i="14"/>
  <c r="P644" i="14"/>
  <c r="BK644" i="14"/>
  <c r="BC644" i="14"/>
  <c r="AU644" i="14"/>
  <c r="AM644" i="14"/>
  <c r="AE644" i="14"/>
  <c r="W644" i="14"/>
  <c r="O644" i="14"/>
  <c r="BJ644" i="14"/>
  <c r="BB644" i="14"/>
  <c r="AT644" i="14"/>
  <c r="AL644" i="14"/>
  <c r="AD644" i="14"/>
  <c r="V644" i="14"/>
  <c r="BI644" i="14"/>
  <c r="BA644" i="14"/>
  <c r="AS644" i="14"/>
  <c r="AK644" i="14"/>
  <c r="AC644" i="14"/>
  <c r="U644" i="14"/>
  <c r="M644" i="14"/>
  <c r="BH644" i="14"/>
  <c r="AZ644" i="14"/>
  <c r="AR644" i="14"/>
  <c r="AJ644" i="14"/>
  <c r="AB644" i="14"/>
  <c r="T644" i="14"/>
  <c r="BG644" i="14"/>
  <c r="AY644" i="14"/>
  <c r="AQ644" i="14"/>
  <c r="AI644" i="14"/>
  <c r="AA644" i="14"/>
  <c r="S644" i="14"/>
  <c r="BF644" i="14"/>
  <c r="AX644" i="14"/>
  <c r="AP644" i="14"/>
  <c r="AH644" i="14"/>
  <c r="Z644" i="14"/>
  <c r="R644" i="14"/>
  <c r="BE644" i="14"/>
  <c r="AW644" i="14"/>
  <c r="AO644" i="14"/>
  <c r="AG644" i="14"/>
  <c r="Y644" i="14"/>
  <c r="Q644" i="14"/>
  <c r="E120" i="14"/>
  <c r="F120" i="14" s="1"/>
  <c r="D646" i="14"/>
  <c r="C647" i="14"/>
  <c r="D121" i="14"/>
  <c r="C122" i="14"/>
  <c r="F644" i="14"/>
  <c r="E645" i="14"/>
  <c r="G645" i="14" s="1"/>
  <c r="H644" i="14"/>
  <c r="D45" i="11"/>
  <c r="G45" i="11" s="1"/>
  <c r="E44" i="11"/>
  <c r="F44" i="11" s="1"/>
  <c r="C37" i="3"/>
  <c r="C158" i="1"/>
  <c r="C157" i="1"/>
  <c r="B339" i="2"/>
  <c r="B338" i="2"/>
  <c r="J44" i="11" l="1"/>
  <c r="K44" i="11" s="1"/>
  <c r="H44" i="11"/>
  <c r="I44" i="11" s="1"/>
  <c r="G120" i="14"/>
  <c r="I644" i="14"/>
  <c r="HW380" i="14"/>
  <c r="FK380" i="14"/>
  <c r="CY380" i="14"/>
  <c r="AM380" i="14"/>
  <c r="ID380" i="14"/>
  <c r="FR380" i="14"/>
  <c r="DF380" i="14"/>
  <c r="AT380" i="14"/>
  <c r="IC380" i="14"/>
  <c r="FQ380" i="14"/>
  <c r="DE380" i="14"/>
  <c r="AS380" i="14"/>
  <c r="IB380" i="14"/>
  <c r="FP380" i="14"/>
  <c r="DD380" i="14"/>
  <c r="AR380" i="14"/>
  <c r="IA380" i="14"/>
  <c r="FO380" i="14"/>
  <c r="DC380" i="14"/>
  <c r="AQ380" i="14"/>
  <c r="HZ380" i="14"/>
  <c r="FN380" i="14"/>
  <c r="DB380" i="14"/>
  <c r="AP380" i="14"/>
  <c r="HY380" i="14"/>
  <c r="FM380" i="14"/>
  <c r="DA380" i="14"/>
  <c r="AO380" i="14"/>
  <c r="HX380" i="14"/>
  <c r="FL380" i="14"/>
  <c r="CZ380" i="14"/>
  <c r="AN380" i="14"/>
  <c r="HO380" i="14"/>
  <c r="FC380" i="14"/>
  <c r="CQ380" i="14"/>
  <c r="AE380" i="14"/>
  <c r="HV380" i="14"/>
  <c r="FJ380" i="14"/>
  <c r="CX380" i="14"/>
  <c r="AL380" i="14"/>
  <c r="HU380" i="14"/>
  <c r="FI380" i="14"/>
  <c r="CW380" i="14"/>
  <c r="AK380" i="14"/>
  <c r="HT380" i="14"/>
  <c r="FH380" i="14"/>
  <c r="CV380" i="14"/>
  <c r="AJ380" i="14"/>
  <c r="HS380" i="14"/>
  <c r="FG380" i="14"/>
  <c r="CU380" i="14"/>
  <c r="AI380" i="14"/>
  <c r="HR380" i="14"/>
  <c r="FF380" i="14"/>
  <c r="CT380" i="14"/>
  <c r="AH380" i="14"/>
  <c r="HQ380" i="14"/>
  <c r="FE380" i="14"/>
  <c r="CS380" i="14"/>
  <c r="AG380" i="14"/>
  <c r="HP380" i="14"/>
  <c r="FD380" i="14"/>
  <c r="CR380" i="14"/>
  <c r="AF380" i="14"/>
  <c r="HG380" i="14"/>
  <c r="EU380" i="14"/>
  <c r="CI380" i="14"/>
  <c r="W380" i="14"/>
  <c r="HN380" i="14"/>
  <c r="FB380" i="14"/>
  <c r="CP380" i="14"/>
  <c r="AD380" i="14"/>
  <c r="HM380" i="14"/>
  <c r="FA380" i="14"/>
  <c r="CO380" i="14"/>
  <c r="AC380" i="14"/>
  <c r="HL380" i="14"/>
  <c r="EZ380" i="14"/>
  <c r="CN380" i="14"/>
  <c r="AB380" i="14"/>
  <c r="HK380" i="14"/>
  <c r="EY380" i="14"/>
  <c r="CM380" i="14"/>
  <c r="AA380" i="14"/>
  <c r="HJ380" i="14"/>
  <c r="EX380" i="14"/>
  <c r="CL380" i="14"/>
  <c r="Z380" i="14"/>
  <c r="HI380" i="14"/>
  <c r="EW380" i="14"/>
  <c r="CK380" i="14"/>
  <c r="Y380" i="14"/>
  <c r="HH380" i="14"/>
  <c r="EV380" i="14"/>
  <c r="CJ380" i="14"/>
  <c r="X380" i="14"/>
  <c r="GY380" i="14"/>
  <c r="EM380" i="14"/>
  <c r="CA380" i="14"/>
  <c r="O380" i="14"/>
  <c r="HF380" i="14"/>
  <c r="ET380" i="14"/>
  <c r="CH380" i="14"/>
  <c r="V380" i="14"/>
  <c r="HE380" i="14"/>
  <c r="ES380" i="14"/>
  <c r="CG380" i="14"/>
  <c r="U380" i="14"/>
  <c r="HD380" i="14"/>
  <c r="ER380" i="14"/>
  <c r="CF380" i="14"/>
  <c r="T380" i="14"/>
  <c r="HC380" i="14"/>
  <c r="EQ380" i="14"/>
  <c r="CE380" i="14"/>
  <c r="S380" i="14"/>
  <c r="HB380" i="14"/>
  <c r="EP380" i="14"/>
  <c r="CD380" i="14"/>
  <c r="R380" i="14"/>
  <c r="HA380" i="14"/>
  <c r="EO380" i="14"/>
  <c r="CC380" i="14"/>
  <c r="Q380" i="14"/>
  <c r="GZ380" i="14"/>
  <c r="EN380" i="14"/>
  <c r="CB380" i="14"/>
  <c r="P380" i="14"/>
  <c r="GQ380" i="14"/>
  <c r="EE380" i="14"/>
  <c r="BS380" i="14"/>
  <c r="G380" i="14"/>
  <c r="GX380" i="14"/>
  <c r="EL380" i="14"/>
  <c r="BZ380" i="14"/>
  <c r="N380" i="14"/>
  <c r="GW380" i="14"/>
  <c r="EK380" i="14"/>
  <c r="BY380" i="14"/>
  <c r="M380" i="14"/>
  <c r="GV380" i="14"/>
  <c r="EJ380" i="14"/>
  <c r="BX380" i="14"/>
  <c r="L380" i="14"/>
  <c r="GU380" i="14"/>
  <c r="EI380" i="14"/>
  <c r="BW380" i="14"/>
  <c r="K380" i="14"/>
  <c r="GT380" i="14"/>
  <c r="EH380" i="14"/>
  <c r="BV380" i="14"/>
  <c r="J380" i="14"/>
  <c r="GS380" i="14"/>
  <c r="EG380" i="14"/>
  <c r="BU380" i="14"/>
  <c r="I380" i="14"/>
  <c r="GR380" i="14"/>
  <c r="EF380" i="14"/>
  <c r="BT380" i="14"/>
  <c r="H380" i="14"/>
  <c r="IU380" i="14"/>
  <c r="GI380" i="14"/>
  <c r="DW380" i="14"/>
  <c r="BK380" i="14"/>
  <c r="JB380" i="14"/>
  <c r="GP380" i="14"/>
  <c r="ED380" i="14"/>
  <c r="BR380" i="14"/>
  <c r="JA380" i="14"/>
  <c r="GO380" i="14"/>
  <c r="EC380" i="14"/>
  <c r="BQ380" i="14"/>
  <c r="IZ380" i="14"/>
  <c r="GN380" i="14"/>
  <c r="EB380" i="14"/>
  <c r="BP380" i="14"/>
  <c r="IY380" i="14"/>
  <c r="GM380" i="14"/>
  <c r="EA380" i="14"/>
  <c r="BO380" i="14"/>
  <c r="IX380" i="14"/>
  <c r="GL380" i="14"/>
  <c r="DZ380" i="14"/>
  <c r="BN380" i="14"/>
  <c r="IW380" i="14"/>
  <c r="GK380" i="14"/>
  <c r="DY380" i="14"/>
  <c r="BM380" i="14"/>
  <c r="IV380" i="14"/>
  <c r="GJ380" i="14"/>
  <c r="DX380" i="14"/>
  <c r="BL380" i="14"/>
  <c r="IM380" i="14"/>
  <c r="GA380" i="14"/>
  <c r="DO380" i="14"/>
  <c r="BC380" i="14"/>
  <c r="IT380" i="14"/>
  <c r="GH380" i="14"/>
  <c r="DV380" i="14"/>
  <c r="BJ380" i="14"/>
  <c r="IS380" i="14"/>
  <c r="GG380" i="14"/>
  <c r="DU380" i="14"/>
  <c r="BI380" i="14"/>
  <c r="IR380" i="14"/>
  <c r="GF380" i="14"/>
  <c r="DT380" i="14"/>
  <c r="BH380" i="14"/>
  <c r="IQ380" i="14"/>
  <c r="GE380" i="14"/>
  <c r="DS380" i="14"/>
  <c r="BG380" i="14"/>
  <c r="IP380" i="14"/>
  <c r="GD380" i="14"/>
  <c r="DR380" i="14"/>
  <c r="BF380" i="14"/>
  <c r="IO380" i="14"/>
  <c r="GC380" i="14"/>
  <c r="DQ380" i="14"/>
  <c r="BE380" i="14"/>
  <c r="IN380" i="14"/>
  <c r="GB380" i="14"/>
  <c r="DP380" i="14"/>
  <c r="BD380" i="14"/>
  <c r="IE380" i="14"/>
  <c r="FS380" i="14"/>
  <c r="DG380" i="14"/>
  <c r="AU380" i="14"/>
  <c r="IL380" i="14"/>
  <c r="FZ380" i="14"/>
  <c r="DN380" i="14"/>
  <c r="BB380" i="14"/>
  <c r="IK380" i="14"/>
  <c r="FY380" i="14"/>
  <c r="DM380" i="14"/>
  <c r="BA380" i="14"/>
  <c r="IJ380" i="14"/>
  <c r="FX380" i="14"/>
  <c r="DL380" i="14"/>
  <c r="AZ380" i="14"/>
  <c r="II380" i="14"/>
  <c r="FW380" i="14"/>
  <c r="DK380" i="14"/>
  <c r="AY380" i="14"/>
  <c r="IH380" i="14"/>
  <c r="FV380" i="14"/>
  <c r="DJ380" i="14"/>
  <c r="AX380" i="14"/>
  <c r="IG380" i="14"/>
  <c r="FU380" i="14"/>
  <c r="DI380" i="14"/>
  <c r="AW380" i="14"/>
  <c r="IF380" i="14"/>
  <c r="FT380" i="14"/>
  <c r="DH380" i="14"/>
  <c r="AV380" i="14"/>
  <c r="F645" i="14"/>
  <c r="H645" i="14"/>
  <c r="H120" i="14"/>
  <c r="C123" i="14"/>
  <c r="D122" i="14"/>
  <c r="E121" i="14"/>
  <c r="F121" i="14" s="1"/>
  <c r="D647" i="14"/>
  <c r="C648" i="14"/>
  <c r="E646" i="14"/>
  <c r="G646" i="14" s="1"/>
  <c r="N646" i="14"/>
  <c r="A647" i="14"/>
  <c r="BL645" i="14"/>
  <c r="BD645" i="14"/>
  <c r="AV645" i="14"/>
  <c r="AN645" i="14"/>
  <c r="AF645" i="14"/>
  <c r="X645" i="14"/>
  <c r="P645" i="14"/>
  <c r="BK645" i="14"/>
  <c r="BC645" i="14"/>
  <c r="AU645" i="14"/>
  <c r="AM645" i="14"/>
  <c r="AE645" i="14"/>
  <c r="W645" i="14"/>
  <c r="O645" i="14"/>
  <c r="BJ645" i="14"/>
  <c r="BB645" i="14"/>
  <c r="AT645" i="14"/>
  <c r="AL645" i="14"/>
  <c r="AD645" i="14"/>
  <c r="V645" i="14"/>
  <c r="BI645" i="14"/>
  <c r="BA645" i="14"/>
  <c r="AS645" i="14"/>
  <c r="AK645" i="14"/>
  <c r="AC645" i="14"/>
  <c r="U645" i="14"/>
  <c r="M645" i="14"/>
  <c r="BH645" i="14"/>
  <c r="AZ645" i="14"/>
  <c r="AR645" i="14"/>
  <c r="AJ645" i="14"/>
  <c r="AB645" i="14"/>
  <c r="T645" i="14"/>
  <c r="BG645" i="14"/>
  <c r="AY645" i="14"/>
  <c r="AQ645" i="14"/>
  <c r="AI645" i="14"/>
  <c r="AA645" i="14"/>
  <c r="S645" i="14"/>
  <c r="BF645" i="14"/>
  <c r="AX645" i="14"/>
  <c r="AP645" i="14"/>
  <c r="AH645" i="14"/>
  <c r="Z645" i="14"/>
  <c r="R645" i="14"/>
  <c r="BE645" i="14"/>
  <c r="AW645" i="14"/>
  <c r="AO645" i="14"/>
  <c r="AG645" i="14"/>
  <c r="Y645" i="14"/>
  <c r="Q645" i="14"/>
  <c r="D46" i="11"/>
  <c r="G46" i="11" s="1"/>
  <c r="E45" i="11"/>
  <c r="F45" i="11" s="1"/>
  <c r="B340" i="2"/>
  <c r="B341" i="2"/>
  <c r="I120" i="14" l="1"/>
  <c r="K120" i="14" s="1"/>
  <c r="HD381" i="14" s="1"/>
  <c r="J45" i="11"/>
  <c r="K45" i="11" s="1"/>
  <c r="H45" i="11"/>
  <c r="I45" i="11" s="1"/>
  <c r="H121" i="14"/>
  <c r="I645" i="14"/>
  <c r="G121" i="14"/>
  <c r="F646" i="14"/>
  <c r="H646" i="14"/>
  <c r="E122" i="14"/>
  <c r="G122" i="14" s="1"/>
  <c r="D123" i="14"/>
  <c r="C124" i="14"/>
  <c r="D648" i="14"/>
  <c r="C649" i="14"/>
  <c r="N647" i="14"/>
  <c r="A648" i="14"/>
  <c r="E647" i="14"/>
  <c r="F647" i="14" s="1"/>
  <c r="BL646" i="14"/>
  <c r="BD646" i="14"/>
  <c r="AV646" i="14"/>
  <c r="AN646" i="14"/>
  <c r="AF646" i="14"/>
  <c r="X646" i="14"/>
  <c r="P646" i="14"/>
  <c r="BK646" i="14"/>
  <c r="BC646" i="14"/>
  <c r="AU646" i="14"/>
  <c r="AM646" i="14"/>
  <c r="AE646" i="14"/>
  <c r="W646" i="14"/>
  <c r="O646" i="14"/>
  <c r="BJ646" i="14"/>
  <c r="BB646" i="14"/>
  <c r="AT646" i="14"/>
  <c r="AL646" i="14"/>
  <c r="AD646" i="14"/>
  <c r="V646" i="14"/>
  <c r="BI646" i="14"/>
  <c r="BA646" i="14"/>
  <c r="AS646" i="14"/>
  <c r="AK646" i="14"/>
  <c r="AC646" i="14"/>
  <c r="U646" i="14"/>
  <c r="M646" i="14"/>
  <c r="BH646" i="14"/>
  <c r="AZ646" i="14"/>
  <c r="AR646" i="14"/>
  <c r="AJ646" i="14"/>
  <c r="AB646" i="14"/>
  <c r="T646" i="14"/>
  <c r="BG646" i="14"/>
  <c r="AY646" i="14"/>
  <c r="AQ646" i="14"/>
  <c r="AI646" i="14"/>
  <c r="AA646" i="14"/>
  <c r="S646" i="14"/>
  <c r="BF646" i="14"/>
  <c r="AX646" i="14"/>
  <c r="AP646" i="14"/>
  <c r="AH646" i="14"/>
  <c r="Z646" i="14"/>
  <c r="R646" i="14"/>
  <c r="BE646" i="14"/>
  <c r="AW646" i="14"/>
  <c r="AO646" i="14"/>
  <c r="AG646" i="14"/>
  <c r="Y646" i="14"/>
  <c r="Q646" i="14"/>
  <c r="D47" i="11"/>
  <c r="G47" i="11" s="1"/>
  <c r="E46" i="11"/>
  <c r="F46" i="11" s="1"/>
  <c r="J46" i="11" s="1"/>
  <c r="K46" i="11" s="1"/>
  <c r="C47" i="3"/>
  <c r="AS381" i="14" l="1"/>
  <c r="EC381" i="14"/>
  <c r="AL381" i="14"/>
  <c r="FR381" i="14"/>
  <c r="AM381" i="14"/>
  <c r="FS381" i="14"/>
  <c r="AV381" i="14"/>
  <c r="GJ381" i="14"/>
  <c r="CK381" i="14"/>
  <c r="HI381" i="14"/>
  <c r="DJ381" i="14"/>
  <c r="AI381" i="14"/>
  <c r="GM381" i="14"/>
  <c r="DL381" i="14"/>
  <c r="DU381" i="14"/>
  <c r="JA381" i="14"/>
  <c r="ED381" i="14"/>
  <c r="AE381" i="14"/>
  <c r="FK381" i="14"/>
  <c r="AN381" i="14"/>
  <c r="FT381" i="14"/>
  <c r="AW381" i="14"/>
  <c r="GK381" i="14"/>
  <c r="CT381" i="14"/>
  <c r="IX381" i="14"/>
  <c r="FW381" i="14"/>
  <c r="CV381" i="14"/>
  <c r="IZ381" i="14"/>
  <c r="AK381" i="14"/>
  <c r="FQ381" i="14"/>
  <c r="AT381" i="14"/>
  <c r="FZ381" i="14"/>
  <c r="AU381" i="14"/>
  <c r="GI381" i="14"/>
  <c r="CJ381" i="14"/>
  <c r="HH381" i="14"/>
  <c r="CS381" i="14"/>
  <c r="HQ381" i="14"/>
  <c r="DR381" i="14"/>
  <c r="AQ381" i="14"/>
  <c r="HK381" i="14"/>
  <c r="DT381" i="14"/>
  <c r="BA381" i="14"/>
  <c r="BB381" i="14"/>
  <c r="HG381" i="14"/>
  <c r="DI381" i="14"/>
  <c r="FP381" i="14"/>
  <c r="HN381" i="14"/>
  <c r="DH381" i="14"/>
  <c r="IW381" i="14"/>
  <c r="CU381" i="14"/>
  <c r="CO381" i="14"/>
  <c r="HM381" i="14"/>
  <c r="CX381" i="14"/>
  <c r="HV381" i="14"/>
  <c r="DG381" i="14"/>
  <c r="IM381" i="14"/>
  <c r="DP381" i="14"/>
  <c r="IV381" i="14"/>
  <c r="DY381" i="14"/>
  <c r="AH381" i="14"/>
  <c r="GL381" i="14"/>
  <c r="DK381" i="14"/>
  <c r="AJ381" i="14"/>
  <c r="GN381" i="14"/>
  <c r="GP381" i="14"/>
  <c r="CR381" i="14"/>
  <c r="IO381" i="14"/>
  <c r="IQ381" i="14"/>
  <c r="GO381" i="14"/>
  <c r="HO381" i="14"/>
  <c r="DQ381" i="14"/>
  <c r="FX381" i="14"/>
  <c r="CW381" i="14"/>
  <c r="HU381" i="14"/>
  <c r="DN381" i="14"/>
  <c r="IT381" i="14"/>
  <c r="DO381" i="14"/>
  <c r="IU381" i="14"/>
  <c r="DX381" i="14"/>
  <c r="AG381" i="14"/>
  <c r="FM381" i="14"/>
  <c r="AP381" i="14"/>
  <c r="HJ381" i="14"/>
  <c r="DS381" i="14"/>
  <c r="AR381" i="14"/>
  <c r="HL381" i="14"/>
  <c r="FY381" i="14"/>
  <c r="CI381" i="14"/>
  <c r="HP381" i="14"/>
  <c r="FN381" i="14"/>
  <c r="CM381" i="14"/>
  <c r="CP381" i="14"/>
  <c r="CQ381" i="14"/>
  <c r="IN381" i="14"/>
  <c r="FV381" i="14"/>
  <c r="IY381" i="14"/>
  <c r="DM381" i="14"/>
  <c r="IS381" i="14"/>
  <c r="DV381" i="14"/>
  <c r="JB381" i="14"/>
  <c r="DW381" i="14"/>
  <c r="AF381" i="14"/>
  <c r="FL381" i="14"/>
  <c r="AO381" i="14"/>
  <c r="FU381" i="14"/>
  <c r="CL381" i="14"/>
  <c r="IP381" i="14"/>
  <c r="FO381" i="14"/>
  <c r="CN381" i="14"/>
  <c r="IR381" i="14"/>
  <c r="AC381" i="14"/>
  <c r="DE381" i="14"/>
  <c r="GG381" i="14"/>
  <c r="AD381" i="14"/>
  <c r="DF381" i="14"/>
  <c r="GH381" i="14"/>
  <c r="W381" i="14"/>
  <c r="CY381" i="14"/>
  <c r="GA381" i="14"/>
  <c r="X381" i="14"/>
  <c r="CZ381" i="14"/>
  <c r="GB381" i="14"/>
  <c r="Y381" i="14"/>
  <c r="DA381" i="14"/>
  <c r="GC381" i="14"/>
  <c r="Z381" i="14"/>
  <c r="DB381" i="14"/>
  <c r="GD381" i="14"/>
  <c r="AA381" i="14"/>
  <c r="DC381" i="14"/>
  <c r="GE381" i="14"/>
  <c r="AB381" i="14"/>
  <c r="DD381" i="14"/>
  <c r="GF381" i="14"/>
  <c r="AX381" i="14"/>
  <c r="DZ381" i="14"/>
  <c r="HR381" i="14"/>
  <c r="AY381" i="14"/>
  <c r="EA381" i="14"/>
  <c r="HS381" i="14"/>
  <c r="AZ381" i="14"/>
  <c r="EB381" i="14"/>
  <c r="HT381" i="14"/>
  <c r="BI381" i="14"/>
  <c r="FA381" i="14"/>
  <c r="IC381" i="14"/>
  <c r="BJ381" i="14"/>
  <c r="FB381" i="14"/>
  <c r="ID381" i="14"/>
  <c r="BC381" i="14"/>
  <c r="EU381" i="14"/>
  <c r="HW381" i="14"/>
  <c r="BD381" i="14"/>
  <c r="EV381" i="14"/>
  <c r="HX381" i="14"/>
  <c r="BE381" i="14"/>
  <c r="EW381" i="14"/>
  <c r="HY381" i="14"/>
  <c r="BF381" i="14"/>
  <c r="EX381" i="14"/>
  <c r="HZ381" i="14"/>
  <c r="BG381" i="14"/>
  <c r="EY381" i="14"/>
  <c r="IA381" i="14"/>
  <c r="BH381" i="14"/>
  <c r="EZ381" i="14"/>
  <c r="IB381" i="14"/>
  <c r="BQ381" i="14"/>
  <c r="FI381" i="14"/>
  <c r="IK381" i="14"/>
  <c r="BR381" i="14"/>
  <c r="FJ381" i="14"/>
  <c r="IL381" i="14"/>
  <c r="BK381" i="14"/>
  <c r="FC381" i="14"/>
  <c r="IE381" i="14"/>
  <c r="BL381" i="14"/>
  <c r="FD381" i="14"/>
  <c r="IF381" i="14"/>
  <c r="BM381" i="14"/>
  <c r="FE381" i="14"/>
  <c r="IG381" i="14"/>
  <c r="BN381" i="14"/>
  <c r="FF381" i="14"/>
  <c r="IH381" i="14"/>
  <c r="BO381" i="14"/>
  <c r="FG381" i="14"/>
  <c r="II381" i="14"/>
  <c r="BP381" i="14"/>
  <c r="FH381" i="14"/>
  <c r="IJ381" i="14"/>
  <c r="M381" i="14"/>
  <c r="BY381" i="14"/>
  <c r="EK381" i="14"/>
  <c r="GW381" i="14"/>
  <c r="N381" i="14"/>
  <c r="BZ381" i="14"/>
  <c r="EL381" i="14"/>
  <c r="GX381" i="14"/>
  <c r="G381" i="14"/>
  <c r="BS381" i="14"/>
  <c r="EE381" i="14"/>
  <c r="GQ381" i="14"/>
  <c r="H381" i="14"/>
  <c r="BT381" i="14"/>
  <c r="EF381" i="14"/>
  <c r="GR381" i="14"/>
  <c r="I381" i="14"/>
  <c r="BU381" i="14"/>
  <c r="EG381" i="14"/>
  <c r="GS381" i="14"/>
  <c r="J381" i="14"/>
  <c r="BV381" i="14"/>
  <c r="EH381" i="14"/>
  <c r="GT381" i="14"/>
  <c r="K381" i="14"/>
  <c r="BW381" i="14"/>
  <c r="EI381" i="14"/>
  <c r="GU381" i="14"/>
  <c r="L381" i="14"/>
  <c r="BX381" i="14"/>
  <c r="EJ381" i="14"/>
  <c r="GV381" i="14"/>
  <c r="U381" i="14"/>
  <c r="CG381" i="14"/>
  <c r="ES381" i="14"/>
  <c r="HE381" i="14"/>
  <c r="V381" i="14"/>
  <c r="CH381" i="14"/>
  <c r="ET381" i="14"/>
  <c r="HF381" i="14"/>
  <c r="O381" i="14"/>
  <c r="CA381" i="14"/>
  <c r="EM381" i="14"/>
  <c r="GY381" i="14"/>
  <c r="P381" i="14"/>
  <c r="CB381" i="14"/>
  <c r="EN381" i="14"/>
  <c r="GZ381" i="14"/>
  <c r="Q381" i="14"/>
  <c r="CC381" i="14"/>
  <c r="EO381" i="14"/>
  <c r="HA381" i="14"/>
  <c r="R381" i="14"/>
  <c r="CD381" i="14"/>
  <c r="EP381" i="14"/>
  <c r="HB381" i="14"/>
  <c r="S381" i="14"/>
  <c r="CE381" i="14"/>
  <c r="EQ381" i="14"/>
  <c r="HC381" i="14"/>
  <c r="T381" i="14"/>
  <c r="CF381" i="14"/>
  <c r="ER381" i="14"/>
  <c r="H46" i="11"/>
  <c r="I46" i="11" s="1"/>
  <c r="I121" i="14"/>
  <c r="K121" i="14" s="1"/>
  <c r="HQ382" i="14" s="1"/>
  <c r="H647" i="14"/>
  <c r="I646" i="14"/>
  <c r="G647" i="14"/>
  <c r="F122" i="14"/>
  <c r="N648" i="14"/>
  <c r="A649" i="14"/>
  <c r="H122" i="14"/>
  <c r="BL647" i="14"/>
  <c r="BD647" i="14"/>
  <c r="AV647" i="14"/>
  <c r="AN647" i="14"/>
  <c r="AF647" i="14"/>
  <c r="X647" i="14"/>
  <c r="P647" i="14"/>
  <c r="BK647" i="14"/>
  <c r="BC647" i="14"/>
  <c r="AU647" i="14"/>
  <c r="AM647" i="14"/>
  <c r="AE647" i="14"/>
  <c r="W647" i="14"/>
  <c r="O647" i="14"/>
  <c r="BJ647" i="14"/>
  <c r="BB647" i="14"/>
  <c r="AT647" i="14"/>
  <c r="AL647" i="14"/>
  <c r="AD647" i="14"/>
  <c r="V647" i="14"/>
  <c r="BI647" i="14"/>
  <c r="BA647" i="14"/>
  <c r="AS647" i="14"/>
  <c r="AK647" i="14"/>
  <c r="AC647" i="14"/>
  <c r="U647" i="14"/>
  <c r="M647" i="14"/>
  <c r="BH647" i="14"/>
  <c r="AZ647" i="14"/>
  <c r="AR647" i="14"/>
  <c r="AJ647" i="14"/>
  <c r="AB647" i="14"/>
  <c r="T647" i="14"/>
  <c r="BG647" i="14"/>
  <c r="AY647" i="14"/>
  <c r="AQ647" i="14"/>
  <c r="AI647" i="14"/>
  <c r="AA647" i="14"/>
  <c r="S647" i="14"/>
  <c r="BF647" i="14"/>
  <c r="AX647" i="14"/>
  <c r="AP647" i="14"/>
  <c r="AH647" i="14"/>
  <c r="Z647" i="14"/>
  <c r="R647" i="14"/>
  <c r="BE647" i="14"/>
  <c r="AW647" i="14"/>
  <c r="AO647" i="14"/>
  <c r="AG647" i="14"/>
  <c r="Y647" i="14"/>
  <c r="Q647" i="14"/>
  <c r="D649" i="14"/>
  <c r="C650" i="14"/>
  <c r="E648" i="14"/>
  <c r="G648" i="14" s="1"/>
  <c r="C125" i="14"/>
  <c r="D124" i="14"/>
  <c r="E123" i="14"/>
  <c r="G123" i="14" s="1"/>
  <c r="D48" i="11"/>
  <c r="G48" i="11" s="1"/>
  <c r="E47" i="11"/>
  <c r="F47" i="11" s="1"/>
  <c r="B260" i="2"/>
  <c r="J47" i="11" l="1"/>
  <c r="K47" i="11" s="1"/>
  <c r="H47" i="11"/>
  <c r="I47" i="11" s="1"/>
  <c r="IY382" i="14"/>
  <c r="CF382" i="14"/>
  <c r="GV382" i="14"/>
  <c r="IB382" i="14"/>
  <c r="IR382" i="14"/>
  <c r="AB382" i="14"/>
  <c r="IH382" i="14"/>
  <c r="BG382" i="14"/>
  <c r="J382" i="14"/>
  <c r="GE382" i="14"/>
  <c r="BI382" i="14"/>
  <c r="FV382" i="14"/>
  <c r="GT382" i="14"/>
  <c r="AY382" i="14"/>
  <c r="BV382" i="14"/>
  <c r="HC382" i="14"/>
  <c r="CO382" i="14"/>
  <c r="CD382" i="14"/>
  <c r="GQ382" i="14"/>
  <c r="Z382" i="14"/>
  <c r="S382" i="14"/>
  <c r="T382" i="14"/>
  <c r="U382" i="14"/>
  <c r="DZ382" i="14"/>
  <c r="DK382" i="14"/>
  <c r="DD382" i="14"/>
  <c r="AD382" i="14"/>
  <c r="EX382" i="14"/>
  <c r="EA382" i="14"/>
  <c r="EZ382" i="14"/>
  <c r="BZ382" i="14"/>
  <c r="IU382" i="14"/>
  <c r="DF382" i="14"/>
  <c r="CZ382" i="14"/>
  <c r="EC382" i="14"/>
  <c r="FB382" i="14"/>
  <c r="FL382" i="14"/>
  <c r="GG382" i="14"/>
  <c r="HN382" i="14"/>
  <c r="HX382" i="14"/>
  <c r="GW382" i="14"/>
  <c r="BK382" i="14"/>
  <c r="FM382" i="14"/>
  <c r="IK382" i="14"/>
  <c r="CI382" i="14"/>
  <c r="GS382" i="14"/>
  <c r="JA382" i="14"/>
  <c r="GI382" i="14"/>
  <c r="AO382" i="14"/>
  <c r="AW382" i="14"/>
  <c r="ID382" i="14"/>
  <c r="BD382" i="14"/>
  <c r="CK382" i="14"/>
  <c r="O382" i="14"/>
  <c r="BT382" i="14"/>
  <c r="EG382" i="14"/>
  <c r="FO382" i="14"/>
  <c r="ER382" i="14"/>
  <c r="DU382" i="14"/>
  <c r="CP382" i="14"/>
  <c r="DW382" i="14"/>
  <c r="FT382" i="14"/>
  <c r="CL382" i="14"/>
  <c r="HJ382" i="14"/>
  <c r="BO382" i="14"/>
  <c r="GM382" i="14"/>
  <c r="BH382" i="14"/>
  <c r="FP382" i="14"/>
  <c r="AS382" i="14"/>
  <c r="EK382" i="14"/>
  <c r="N382" i="14"/>
  <c r="ED382" i="14"/>
  <c r="IL382" i="14"/>
  <c r="DG382" i="14"/>
  <c r="GY382" i="14"/>
  <c r="CB382" i="14"/>
  <c r="GR382" i="14"/>
  <c r="BE382" i="14"/>
  <c r="GC382" i="14"/>
  <c r="DB382" i="14"/>
  <c r="HZ382" i="14"/>
  <c r="CM382" i="14"/>
  <c r="GU382" i="14"/>
  <c r="BX382" i="14"/>
  <c r="FX382" i="14"/>
  <c r="BA382" i="14"/>
  <c r="FQ382" i="14"/>
  <c r="V382" i="14"/>
  <c r="ET382" i="14"/>
  <c r="IT382" i="14"/>
  <c r="DO382" i="14"/>
  <c r="IE382" i="14"/>
  <c r="CJ382" i="14"/>
  <c r="HH382" i="14"/>
  <c r="BM382" i="14"/>
  <c r="GK382" i="14"/>
  <c r="R382" i="14"/>
  <c r="EP382" i="14"/>
  <c r="IP382" i="14"/>
  <c r="DS382" i="14"/>
  <c r="II382" i="14"/>
  <c r="CN382" i="14"/>
  <c r="HL382" i="14"/>
  <c r="BQ382" i="14"/>
  <c r="GO382" i="14"/>
  <c r="BJ382" i="14"/>
  <c r="FR382" i="14"/>
  <c r="AM382" i="14"/>
  <c r="EE382" i="14"/>
  <c r="H382" i="14"/>
  <c r="DX382" i="14"/>
  <c r="IF382" i="14"/>
  <c r="DI382" i="14"/>
  <c r="HA382" i="14"/>
  <c r="FZ382" i="14"/>
  <c r="AU382" i="14"/>
  <c r="FK382" i="14"/>
  <c r="P382" i="14"/>
  <c r="EN382" i="14"/>
  <c r="IN382" i="14"/>
  <c r="DQ382" i="14"/>
  <c r="IG382" i="14"/>
  <c r="BF382" i="14"/>
  <c r="FN382" i="14"/>
  <c r="AQ382" i="14"/>
  <c r="EI382" i="14"/>
  <c r="L382" i="14"/>
  <c r="EB382" i="14"/>
  <c r="IJ382" i="14"/>
  <c r="DM382" i="14"/>
  <c r="HE382" i="14"/>
  <c r="CH382" i="14"/>
  <c r="GX382" i="14"/>
  <c r="BC382" i="14"/>
  <c r="GA382" i="14"/>
  <c r="X382" i="14"/>
  <c r="EV382" i="14"/>
  <c r="Q382" i="14"/>
  <c r="DY382" i="14"/>
  <c r="AP382" i="14"/>
  <c r="DJ382" i="14"/>
  <c r="GD382" i="14"/>
  <c r="IX382" i="14"/>
  <c r="BW382" i="14"/>
  <c r="EQ382" i="14"/>
  <c r="HK382" i="14"/>
  <c r="AR382" i="14"/>
  <c r="DL382" i="14"/>
  <c r="GF382" i="14"/>
  <c r="IZ382" i="14"/>
  <c r="BY382" i="14"/>
  <c r="ES382" i="14"/>
  <c r="HM382" i="14"/>
  <c r="AT382" i="14"/>
  <c r="DN382" i="14"/>
  <c r="GH382" i="14"/>
  <c r="JB382" i="14"/>
  <c r="BS382" i="14"/>
  <c r="EM382" i="14"/>
  <c r="HG382" i="14"/>
  <c r="AN382" i="14"/>
  <c r="DH382" i="14"/>
  <c r="GB382" i="14"/>
  <c r="IV382" i="14"/>
  <c r="BU382" i="14"/>
  <c r="EO382" i="14"/>
  <c r="HI382" i="14"/>
  <c r="AX382" i="14"/>
  <c r="DR382" i="14"/>
  <c r="GL382" i="14"/>
  <c r="K382" i="14"/>
  <c r="CE382" i="14"/>
  <c r="EY382" i="14"/>
  <c r="IA382" i="14"/>
  <c r="AZ382" i="14"/>
  <c r="DT382" i="14"/>
  <c r="GN382" i="14"/>
  <c r="M382" i="14"/>
  <c r="CG382" i="14"/>
  <c r="FA382" i="14"/>
  <c r="IC382" i="14"/>
  <c r="BB382" i="14"/>
  <c r="DV382" i="14"/>
  <c r="GP382" i="14"/>
  <c r="G382" i="14"/>
  <c r="CA382" i="14"/>
  <c r="EU382" i="14"/>
  <c r="HW382" i="14"/>
  <c r="AV382" i="14"/>
  <c r="DP382" i="14"/>
  <c r="GJ382" i="14"/>
  <c r="I382" i="14"/>
  <c r="CC382" i="14"/>
  <c r="EW382" i="14"/>
  <c r="HY382" i="14"/>
  <c r="BN382" i="14"/>
  <c r="EH382" i="14"/>
  <c r="HB382" i="14"/>
  <c r="AA382" i="14"/>
  <c r="DC382" i="14"/>
  <c r="FW382" i="14"/>
  <c r="IQ382" i="14"/>
  <c r="BP382" i="14"/>
  <c r="EJ382" i="14"/>
  <c r="HD382" i="14"/>
  <c r="AC382" i="14"/>
  <c r="DE382" i="14"/>
  <c r="FY382" i="14"/>
  <c r="IS382" i="14"/>
  <c r="BR382" i="14"/>
  <c r="EL382" i="14"/>
  <c r="HF382" i="14"/>
  <c r="W382" i="14"/>
  <c r="CY382" i="14"/>
  <c r="FS382" i="14"/>
  <c r="IM382" i="14"/>
  <c r="BL382" i="14"/>
  <c r="EF382" i="14"/>
  <c r="GZ382" i="14"/>
  <c r="Y382" i="14"/>
  <c r="DA382" i="14"/>
  <c r="FU382" i="14"/>
  <c r="IO382" i="14"/>
  <c r="IW382" i="14"/>
  <c r="AH382" i="14"/>
  <c r="CT382" i="14"/>
  <c r="FF382" i="14"/>
  <c r="HR382" i="14"/>
  <c r="AI382" i="14"/>
  <c r="CU382" i="14"/>
  <c r="FG382" i="14"/>
  <c r="HS382" i="14"/>
  <c r="AJ382" i="14"/>
  <c r="CV382" i="14"/>
  <c r="FH382" i="14"/>
  <c r="HT382" i="14"/>
  <c r="AK382" i="14"/>
  <c r="CW382" i="14"/>
  <c r="FI382" i="14"/>
  <c r="HU382" i="14"/>
  <c r="AL382" i="14"/>
  <c r="CX382" i="14"/>
  <c r="FJ382" i="14"/>
  <c r="HV382" i="14"/>
  <c r="AE382" i="14"/>
  <c r="CQ382" i="14"/>
  <c r="FC382" i="14"/>
  <c r="HO382" i="14"/>
  <c r="AF382" i="14"/>
  <c r="CR382" i="14"/>
  <c r="FD382" i="14"/>
  <c r="HP382" i="14"/>
  <c r="AG382" i="14"/>
  <c r="CS382" i="14"/>
  <c r="FE382" i="14"/>
  <c r="F123" i="14"/>
  <c r="I647" i="14"/>
  <c r="I122" i="14"/>
  <c r="K122" i="14" s="1"/>
  <c r="HF383" i="14" s="1"/>
  <c r="H123" i="14"/>
  <c r="F648" i="14"/>
  <c r="H648" i="14"/>
  <c r="N649" i="14"/>
  <c r="A650" i="14"/>
  <c r="BL648" i="14"/>
  <c r="BD648" i="14"/>
  <c r="AV648" i="14"/>
  <c r="AN648" i="14"/>
  <c r="AF648" i="14"/>
  <c r="X648" i="14"/>
  <c r="P648" i="14"/>
  <c r="BK648" i="14"/>
  <c r="BC648" i="14"/>
  <c r="AU648" i="14"/>
  <c r="AM648" i="14"/>
  <c r="AE648" i="14"/>
  <c r="W648" i="14"/>
  <c r="O648" i="14"/>
  <c r="BJ648" i="14"/>
  <c r="BB648" i="14"/>
  <c r="AT648" i="14"/>
  <c r="AL648" i="14"/>
  <c r="AD648" i="14"/>
  <c r="V648" i="14"/>
  <c r="BI648" i="14"/>
  <c r="BA648" i="14"/>
  <c r="AS648" i="14"/>
  <c r="AK648" i="14"/>
  <c r="AC648" i="14"/>
  <c r="U648" i="14"/>
  <c r="M648" i="14"/>
  <c r="BH648" i="14"/>
  <c r="AZ648" i="14"/>
  <c r="AR648" i="14"/>
  <c r="AJ648" i="14"/>
  <c r="AB648" i="14"/>
  <c r="T648" i="14"/>
  <c r="BG648" i="14"/>
  <c r="AY648" i="14"/>
  <c r="AQ648" i="14"/>
  <c r="AI648" i="14"/>
  <c r="AA648" i="14"/>
  <c r="S648" i="14"/>
  <c r="BF648" i="14"/>
  <c r="AX648" i="14"/>
  <c r="AP648" i="14"/>
  <c r="AH648" i="14"/>
  <c r="Z648" i="14"/>
  <c r="R648" i="14"/>
  <c r="BE648" i="14"/>
  <c r="AW648" i="14"/>
  <c r="AO648" i="14"/>
  <c r="AG648" i="14"/>
  <c r="Y648" i="14"/>
  <c r="Q648" i="14"/>
  <c r="D650" i="14"/>
  <c r="C651" i="14"/>
  <c r="G124" i="14"/>
  <c r="E124" i="14"/>
  <c r="H124" i="14" s="1"/>
  <c r="E649" i="14"/>
  <c r="F649" i="14" s="1"/>
  <c r="D125" i="14"/>
  <c r="C126" i="14"/>
  <c r="D49" i="11"/>
  <c r="G49" i="11" s="1"/>
  <c r="E48" i="11"/>
  <c r="F48" i="11" s="1"/>
  <c r="B261" i="2"/>
  <c r="B259" i="2"/>
  <c r="C205" i="1" s="1"/>
  <c r="C230" i="1"/>
  <c r="H649" i="14" l="1"/>
  <c r="J48" i="11"/>
  <c r="K48" i="11" s="1"/>
  <c r="H48" i="11"/>
  <c r="I48" i="11" s="1"/>
  <c r="G649" i="14"/>
  <c r="F124" i="14"/>
  <c r="I124" i="14" s="1"/>
  <c r="K124" i="14" s="1"/>
  <c r="IV385" i="14" s="1"/>
  <c r="I123" i="14"/>
  <c r="K123" i="14" s="1"/>
  <c r="HK384" i="14" s="1"/>
  <c r="W383" i="14"/>
  <c r="GT383" i="14"/>
  <c r="CY383" i="14"/>
  <c r="GU383" i="14"/>
  <c r="EM383" i="14"/>
  <c r="AC383" i="14"/>
  <c r="HW383" i="14"/>
  <c r="DE383" i="14"/>
  <c r="EV383" i="14"/>
  <c r="DF383" i="14"/>
  <c r="GR383" i="14"/>
  <c r="BU383" i="14"/>
  <c r="DB383" i="14"/>
  <c r="EU383" i="14"/>
  <c r="HX383" i="14"/>
  <c r="AA383" i="14"/>
  <c r="GW383" i="14"/>
  <c r="O383" i="14"/>
  <c r="GQ383" i="14"/>
  <c r="Y383" i="14"/>
  <c r="DC383" i="14"/>
  <c r="AD383" i="14"/>
  <c r="BK383" i="14"/>
  <c r="X383" i="14"/>
  <c r="DA383" i="14"/>
  <c r="AB383" i="14"/>
  <c r="GX383" i="14"/>
  <c r="BS383" i="14"/>
  <c r="BT383" i="14"/>
  <c r="GS383" i="14"/>
  <c r="DD383" i="14"/>
  <c r="CQ383" i="14"/>
  <c r="CZ383" i="14"/>
  <c r="Z383" i="14"/>
  <c r="GV383" i="14"/>
  <c r="AE383" i="14"/>
  <c r="DW383" i="14"/>
  <c r="GY383" i="14"/>
  <c r="AF383" i="14"/>
  <c r="DX383" i="14"/>
  <c r="GZ383" i="14"/>
  <c r="AG383" i="14"/>
  <c r="DY383" i="14"/>
  <c r="HA383" i="14"/>
  <c r="AH383" i="14"/>
  <c r="DZ383" i="14"/>
  <c r="HB383" i="14"/>
  <c r="AI383" i="14"/>
  <c r="EA383" i="14"/>
  <c r="HC383" i="14"/>
  <c r="AJ383" i="14"/>
  <c r="EB383" i="14"/>
  <c r="HD383" i="14"/>
  <c r="AK383" i="14"/>
  <c r="EC383" i="14"/>
  <c r="HE383" i="14"/>
  <c r="AL383" i="14"/>
  <c r="ED383" i="14"/>
  <c r="HN383" i="14"/>
  <c r="AM383" i="14"/>
  <c r="EE383" i="14"/>
  <c r="HG383" i="14"/>
  <c r="AN383" i="14"/>
  <c r="EF383" i="14"/>
  <c r="HH383" i="14"/>
  <c r="AO383" i="14"/>
  <c r="EG383" i="14"/>
  <c r="HI383" i="14"/>
  <c r="AP383" i="14"/>
  <c r="EH383" i="14"/>
  <c r="HJ383" i="14"/>
  <c r="AQ383" i="14"/>
  <c r="EI383" i="14"/>
  <c r="HK383" i="14"/>
  <c r="AR383" i="14"/>
  <c r="EJ383" i="14"/>
  <c r="HL383" i="14"/>
  <c r="AS383" i="14"/>
  <c r="EK383" i="14"/>
  <c r="HM383" i="14"/>
  <c r="AT383" i="14"/>
  <c r="EL383" i="14"/>
  <c r="HV383" i="14"/>
  <c r="HO383" i="14"/>
  <c r="BL383" i="14"/>
  <c r="EN383" i="14"/>
  <c r="HP383" i="14"/>
  <c r="BM383" i="14"/>
  <c r="EO383" i="14"/>
  <c r="HQ383" i="14"/>
  <c r="BN383" i="14"/>
  <c r="EP383" i="14"/>
  <c r="HR383" i="14"/>
  <c r="BO383" i="14"/>
  <c r="EQ383" i="14"/>
  <c r="HS383" i="14"/>
  <c r="BP383" i="14"/>
  <c r="ER383" i="14"/>
  <c r="HT383" i="14"/>
  <c r="BQ383" i="14"/>
  <c r="ES383" i="14"/>
  <c r="HU383" i="14"/>
  <c r="BR383" i="14"/>
  <c r="ET383" i="14"/>
  <c r="ID383" i="14"/>
  <c r="EW383" i="14"/>
  <c r="HY383" i="14"/>
  <c r="BV383" i="14"/>
  <c r="EX383" i="14"/>
  <c r="HZ383" i="14"/>
  <c r="BW383" i="14"/>
  <c r="EY383" i="14"/>
  <c r="IA383" i="14"/>
  <c r="BX383" i="14"/>
  <c r="EZ383" i="14"/>
  <c r="IB383" i="14"/>
  <c r="BY383" i="14"/>
  <c r="FA383" i="14"/>
  <c r="IC383" i="14"/>
  <c r="BZ383" i="14"/>
  <c r="FB383" i="14"/>
  <c r="JB383" i="14"/>
  <c r="CA383" i="14"/>
  <c r="FC383" i="14"/>
  <c r="IU383" i="14"/>
  <c r="CB383" i="14"/>
  <c r="FD383" i="14"/>
  <c r="IV383" i="14"/>
  <c r="CC383" i="14"/>
  <c r="FE383" i="14"/>
  <c r="IW383" i="14"/>
  <c r="CD383" i="14"/>
  <c r="FF383" i="14"/>
  <c r="IX383" i="14"/>
  <c r="CE383" i="14"/>
  <c r="FG383" i="14"/>
  <c r="IY383" i="14"/>
  <c r="CF383" i="14"/>
  <c r="FH383" i="14"/>
  <c r="IZ383" i="14"/>
  <c r="CG383" i="14"/>
  <c r="FI383" i="14"/>
  <c r="JA383" i="14"/>
  <c r="CH383" i="14"/>
  <c r="FJ383" i="14"/>
  <c r="G383" i="14"/>
  <c r="CI383" i="14"/>
  <c r="FK383" i="14"/>
  <c r="H383" i="14"/>
  <c r="CJ383" i="14"/>
  <c r="FL383" i="14"/>
  <c r="I383" i="14"/>
  <c r="CK383" i="14"/>
  <c r="FM383" i="14"/>
  <c r="J383" i="14"/>
  <c r="CL383" i="14"/>
  <c r="FN383" i="14"/>
  <c r="K383" i="14"/>
  <c r="CM383" i="14"/>
  <c r="FO383" i="14"/>
  <c r="L383" i="14"/>
  <c r="CN383" i="14"/>
  <c r="FP383" i="14"/>
  <c r="M383" i="14"/>
  <c r="CO383" i="14"/>
  <c r="FQ383" i="14"/>
  <c r="N383" i="14"/>
  <c r="CP383" i="14"/>
  <c r="FR383" i="14"/>
  <c r="GI383" i="14"/>
  <c r="P383" i="14"/>
  <c r="CR383" i="14"/>
  <c r="GJ383" i="14"/>
  <c r="Q383" i="14"/>
  <c r="CS383" i="14"/>
  <c r="GK383" i="14"/>
  <c r="R383" i="14"/>
  <c r="CT383" i="14"/>
  <c r="GL383" i="14"/>
  <c r="S383" i="14"/>
  <c r="CU383" i="14"/>
  <c r="GM383" i="14"/>
  <c r="T383" i="14"/>
  <c r="CV383" i="14"/>
  <c r="GN383" i="14"/>
  <c r="U383" i="14"/>
  <c r="CW383" i="14"/>
  <c r="GO383" i="14"/>
  <c r="V383" i="14"/>
  <c r="CX383" i="14"/>
  <c r="GP383" i="14"/>
  <c r="AU383" i="14"/>
  <c r="DG383" i="14"/>
  <c r="FS383" i="14"/>
  <c r="IE383" i="14"/>
  <c r="AV383" i="14"/>
  <c r="DH383" i="14"/>
  <c r="FT383" i="14"/>
  <c r="IF383" i="14"/>
  <c r="AW383" i="14"/>
  <c r="DI383" i="14"/>
  <c r="FU383" i="14"/>
  <c r="IG383" i="14"/>
  <c r="AX383" i="14"/>
  <c r="DJ383" i="14"/>
  <c r="FV383" i="14"/>
  <c r="IH383" i="14"/>
  <c r="AY383" i="14"/>
  <c r="DK383" i="14"/>
  <c r="FW383" i="14"/>
  <c r="II383" i="14"/>
  <c r="AZ383" i="14"/>
  <c r="DL383" i="14"/>
  <c r="FX383" i="14"/>
  <c r="IJ383" i="14"/>
  <c r="BA383" i="14"/>
  <c r="DM383" i="14"/>
  <c r="FY383" i="14"/>
  <c r="IK383" i="14"/>
  <c r="BB383" i="14"/>
  <c r="DN383" i="14"/>
  <c r="FZ383" i="14"/>
  <c r="IL383" i="14"/>
  <c r="BC383" i="14"/>
  <c r="DO383" i="14"/>
  <c r="GA383" i="14"/>
  <c r="IM383" i="14"/>
  <c r="BD383" i="14"/>
  <c r="DP383" i="14"/>
  <c r="GB383" i="14"/>
  <c r="IN383" i="14"/>
  <c r="BE383" i="14"/>
  <c r="DQ383" i="14"/>
  <c r="GC383" i="14"/>
  <c r="IO383" i="14"/>
  <c r="BF383" i="14"/>
  <c r="DR383" i="14"/>
  <c r="GD383" i="14"/>
  <c r="IP383" i="14"/>
  <c r="BG383" i="14"/>
  <c r="DS383" i="14"/>
  <c r="GE383" i="14"/>
  <c r="IQ383" i="14"/>
  <c r="BH383" i="14"/>
  <c r="DT383" i="14"/>
  <c r="GF383" i="14"/>
  <c r="IR383" i="14"/>
  <c r="BI383" i="14"/>
  <c r="DU383" i="14"/>
  <c r="GG383" i="14"/>
  <c r="IS383" i="14"/>
  <c r="BJ383" i="14"/>
  <c r="DV383" i="14"/>
  <c r="GH383" i="14"/>
  <c r="IT383" i="14"/>
  <c r="N650" i="14"/>
  <c r="A651" i="14"/>
  <c r="C127" i="14"/>
  <c r="D126" i="14"/>
  <c r="BL649" i="14"/>
  <c r="BD649" i="14"/>
  <c r="AV649" i="14"/>
  <c r="AN649" i="14"/>
  <c r="AF649" i="14"/>
  <c r="X649" i="14"/>
  <c r="P649" i="14"/>
  <c r="BK649" i="14"/>
  <c r="BC649" i="14"/>
  <c r="AU649" i="14"/>
  <c r="AM649" i="14"/>
  <c r="AE649" i="14"/>
  <c r="W649" i="14"/>
  <c r="O649" i="14"/>
  <c r="BJ649" i="14"/>
  <c r="BB649" i="14"/>
  <c r="AT649" i="14"/>
  <c r="AL649" i="14"/>
  <c r="AD649" i="14"/>
  <c r="V649" i="14"/>
  <c r="BI649" i="14"/>
  <c r="BA649" i="14"/>
  <c r="AS649" i="14"/>
  <c r="AK649" i="14"/>
  <c r="AC649" i="14"/>
  <c r="U649" i="14"/>
  <c r="M649" i="14"/>
  <c r="BH649" i="14"/>
  <c r="AZ649" i="14"/>
  <c r="AR649" i="14"/>
  <c r="AJ649" i="14"/>
  <c r="AB649" i="14"/>
  <c r="T649" i="14"/>
  <c r="BG649" i="14"/>
  <c r="AY649" i="14"/>
  <c r="AQ649" i="14"/>
  <c r="AI649" i="14"/>
  <c r="AA649" i="14"/>
  <c r="S649" i="14"/>
  <c r="BF649" i="14"/>
  <c r="AX649" i="14"/>
  <c r="AP649" i="14"/>
  <c r="AH649" i="14"/>
  <c r="Z649" i="14"/>
  <c r="R649" i="14"/>
  <c r="BE649" i="14"/>
  <c r="AW649" i="14"/>
  <c r="AO649" i="14"/>
  <c r="AG649" i="14"/>
  <c r="Y649" i="14"/>
  <c r="Q649" i="14"/>
  <c r="E125" i="14"/>
  <c r="H125" i="14" s="1"/>
  <c r="D651" i="14"/>
  <c r="C652" i="14"/>
  <c r="E650" i="14"/>
  <c r="H650" i="14" s="1"/>
  <c r="I648" i="14"/>
  <c r="D50" i="11"/>
  <c r="G50" i="11" s="1"/>
  <c r="E49" i="11"/>
  <c r="F49" i="11" s="1"/>
  <c r="B301" i="2"/>
  <c r="B311" i="2"/>
  <c r="B308" i="2"/>
  <c r="B307" i="2"/>
  <c r="B306" i="2"/>
  <c r="B310" i="2"/>
  <c r="B309" i="2"/>
  <c r="B305" i="2"/>
  <c r="B304" i="2"/>
  <c r="B303" i="2"/>
  <c r="B302" i="2"/>
  <c r="D286" i="2"/>
  <c r="D287" i="2" s="1"/>
  <c r="D288" i="2" s="1"/>
  <c r="D289" i="2" s="1"/>
  <c r="D290" i="2" s="1"/>
  <c r="D291" i="2" s="1"/>
  <c r="D292" i="2" s="1"/>
  <c r="D293" i="2" s="1"/>
  <c r="D294" i="2" s="1"/>
  <c r="D295" i="2" s="1"/>
  <c r="D296" i="2" s="1"/>
  <c r="D297" i="2" s="1"/>
  <c r="D298" i="2" s="1"/>
  <c r="D299" i="2" s="1"/>
  <c r="D300" i="2" s="1"/>
  <c r="D301" i="2" s="1"/>
  <c r="D302" i="2" s="1"/>
  <c r="D303" i="2" s="1"/>
  <c r="D304" i="2" s="1"/>
  <c r="D305" i="2" s="1"/>
  <c r="D306" i="2" s="1"/>
  <c r="D307" i="2" s="1"/>
  <c r="D308" i="2" s="1"/>
  <c r="D309" i="2" s="1"/>
  <c r="D310" i="2" s="1"/>
  <c r="D311" i="2" s="1"/>
  <c r="D312" i="2" s="1"/>
  <c r="D313" i="2" s="1"/>
  <c r="D314" i="2" s="1"/>
  <c r="D315" i="2" s="1"/>
  <c r="D316" i="2" s="1"/>
  <c r="D317" i="2" s="1"/>
  <c r="D318" i="2" s="1"/>
  <c r="D319" i="2" s="1"/>
  <c r="D320" i="2" s="1"/>
  <c r="D321" i="2" s="1"/>
  <c r="I649" i="14" l="1"/>
  <c r="J49" i="11"/>
  <c r="K49" i="11" s="1"/>
  <c r="H49" i="11"/>
  <c r="I49" i="11" s="1"/>
  <c r="AH384" i="14"/>
  <c r="G384" i="14"/>
  <c r="IB384" i="14"/>
  <c r="N384" i="14"/>
  <c r="FT384" i="14"/>
  <c r="BJ384" i="14"/>
  <c r="FH384" i="14"/>
  <c r="GH384" i="14"/>
  <c r="IN384" i="14"/>
  <c r="GJ384" i="14"/>
  <c r="GN384" i="14"/>
  <c r="ID384" i="14"/>
  <c r="AO384" i="14"/>
  <c r="BS384" i="14"/>
  <c r="BY384" i="14"/>
  <c r="IU384" i="14"/>
  <c r="DC384" i="14"/>
  <c r="BI384" i="14"/>
  <c r="HZ384" i="14"/>
  <c r="CW384" i="14"/>
  <c r="H384" i="14"/>
  <c r="II384" i="14"/>
  <c r="L384" i="14"/>
  <c r="BX384" i="14"/>
  <c r="DE384" i="14"/>
  <c r="GA384" i="14"/>
  <c r="GC384" i="14"/>
  <c r="EJ384" i="14"/>
  <c r="JA384" i="14"/>
  <c r="HW384" i="14"/>
  <c r="IG384" i="14"/>
  <c r="GF384" i="14"/>
  <c r="IS384" i="14"/>
  <c r="BC384" i="14"/>
  <c r="GB384" i="14"/>
  <c r="BF384" i="14"/>
  <c r="AJ384" i="14"/>
  <c r="BQ384" i="14"/>
  <c r="DF384" i="14"/>
  <c r="IM384" i="14"/>
  <c r="EG384" i="14"/>
  <c r="IQ384" i="14"/>
  <c r="EK384" i="14"/>
  <c r="CQ384" i="14"/>
  <c r="BD384" i="14"/>
  <c r="DD384" i="14"/>
  <c r="IR384" i="14"/>
  <c r="GG384" i="14"/>
  <c r="FR384" i="14"/>
  <c r="CY384" i="14"/>
  <c r="CZ384" i="14"/>
  <c r="DI384" i="14"/>
  <c r="BV384" i="14"/>
  <c r="CV384" i="14"/>
  <c r="EL384" i="14"/>
  <c r="CS384" i="14"/>
  <c r="DL384" i="14"/>
  <c r="IZ384" i="14"/>
  <c r="IC384" i="14"/>
  <c r="FZ384" i="14"/>
  <c r="EE384" i="14"/>
  <c r="FD384" i="14"/>
  <c r="DQ384" i="14"/>
  <c r="DR384" i="14"/>
  <c r="IJ384" i="14"/>
  <c r="BN384" i="14"/>
  <c r="BH384" i="14"/>
  <c r="FP384" i="14"/>
  <c r="M384" i="14"/>
  <c r="FQ384" i="14"/>
  <c r="BZ384" i="14"/>
  <c r="IT384" i="14"/>
  <c r="FK384" i="14"/>
  <c r="BT384" i="14"/>
  <c r="I384" i="14"/>
  <c r="GS384" i="14"/>
  <c r="FN384" i="14"/>
  <c r="BP384" i="14"/>
  <c r="FX384" i="14"/>
  <c r="AK384" i="14"/>
  <c r="FY384" i="14"/>
  <c r="CX384" i="14"/>
  <c r="JB384" i="14"/>
  <c r="FS384" i="14"/>
  <c r="CR384" i="14"/>
  <c r="AG384" i="14"/>
  <c r="HY384" i="14"/>
  <c r="GD384" i="14"/>
  <c r="AR384" i="14"/>
  <c r="DT384" i="14"/>
  <c r="GV384" i="14"/>
  <c r="AS384" i="14"/>
  <c r="DU384" i="14"/>
  <c r="GW384" i="14"/>
  <c r="AT384" i="14"/>
  <c r="DV384" i="14"/>
  <c r="GX384" i="14"/>
  <c r="AM384" i="14"/>
  <c r="DO384" i="14"/>
  <c r="GQ384" i="14"/>
  <c r="AN384" i="14"/>
  <c r="DP384" i="14"/>
  <c r="HX384" i="14"/>
  <c r="BM384" i="14"/>
  <c r="FM384" i="14"/>
  <c r="IW384" i="14"/>
  <c r="DB384" i="14"/>
  <c r="BO384" i="14"/>
  <c r="AZ384" i="14"/>
  <c r="EB384" i="14"/>
  <c r="HT384" i="14"/>
  <c r="BA384" i="14"/>
  <c r="EC384" i="14"/>
  <c r="HU384" i="14"/>
  <c r="BB384" i="14"/>
  <c r="ED384" i="14"/>
  <c r="HV384" i="14"/>
  <c r="AU384" i="14"/>
  <c r="DW384" i="14"/>
  <c r="HO384" i="14"/>
  <c r="AV384" i="14"/>
  <c r="EF384" i="14"/>
  <c r="IF384" i="14"/>
  <c r="BU384" i="14"/>
  <c r="FU384" i="14"/>
  <c r="J384" i="14"/>
  <c r="DJ384" i="14"/>
  <c r="BW384" i="14"/>
  <c r="FI384" i="14"/>
  <c r="IK384" i="14"/>
  <c r="BR384" i="14"/>
  <c r="FJ384" i="14"/>
  <c r="IL384" i="14"/>
  <c r="BK384" i="14"/>
  <c r="FC384" i="14"/>
  <c r="IE384" i="14"/>
  <c r="BL384" i="14"/>
  <c r="FL384" i="14"/>
  <c r="IV384" i="14"/>
  <c r="DA384" i="14"/>
  <c r="GK384" i="14"/>
  <c r="AP384" i="14"/>
  <c r="FF384" i="14"/>
  <c r="GE384" i="14"/>
  <c r="DM384" i="14"/>
  <c r="GO384" i="14"/>
  <c r="AL384" i="14"/>
  <c r="DN384" i="14"/>
  <c r="GP384" i="14"/>
  <c r="AE384" i="14"/>
  <c r="DG384" i="14"/>
  <c r="GI384" i="14"/>
  <c r="AF384" i="14"/>
  <c r="DH384" i="14"/>
  <c r="GR384" i="14"/>
  <c r="BE384" i="14"/>
  <c r="FE384" i="14"/>
  <c r="IO384" i="14"/>
  <c r="CT384" i="14"/>
  <c r="K384" i="14"/>
  <c r="IH384" i="14"/>
  <c r="FG384" i="14"/>
  <c r="IP384" i="14"/>
  <c r="FO384" i="14"/>
  <c r="DX384" i="14"/>
  <c r="HP384" i="14"/>
  <c r="AW384" i="14"/>
  <c r="DY384" i="14"/>
  <c r="HQ384" i="14"/>
  <c r="AX384" i="14"/>
  <c r="EH384" i="14"/>
  <c r="BG384" i="14"/>
  <c r="IA384" i="14"/>
  <c r="EI384" i="14"/>
  <c r="GL384" i="14"/>
  <c r="AI384" i="14"/>
  <c r="DK384" i="14"/>
  <c r="GM384" i="14"/>
  <c r="GT384" i="14"/>
  <c r="AQ384" i="14"/>
  <c r="DS384" i="14"/>
  <c r="GU384" i="14"/>
  <c r="DZ384" i="14"/>
  <c r="HR384" i="14"/>
  <c r="AY384" i="14"/>
  <c r="EA384" i="14"/>
  <c r="HS384" i="14"/>
  <c r="FV384" i="14"/>
  <c r="IX384" i="14"/>
  <c r="CU384" i="14"/>
  <c r="FW384" i="14"/>
  <c r="IY384" i="14"/>
  <c r="T384" i="14"/>
  <c r="CF384" i="14"/>
  <c r="ER384" i="14"/>
  <c r="HD384" i="14"/>
  <c r="U384" i="14"/>
  <c r="CG384" i="14"/>
  <c r="ES384" i="14"/>
  <c r="HE384" i="14"/>
  <c r="V384" i="14"/>
  <c r="CH384" i="14"/>
  <c r="ET384" i="14"/>
  <c r="HF384" i="14"/>
  <c r="O384" i="14"/>
  <c r="CA384" i="14"/>
  <c r="EM384" i="14"/>
  <c r="GY384" i="14"/>
  <c r="P384" i="14"/>
  <c r="CB384" i="14"/>
  <c r="EN384" i="14"/>
  <c r="GZ384" i="14"/>
  <c r="Q384" i="14"/>
  <c r="CC384" i="14"/>
  <c r="EO384" i="14"/>
  <c r="HA384" i="14"/>
  <c r="R384" i="14"/>
  <c r="CD384" i="14"/>
  <c r="EP384" i="14"/>
  <c r="HB384" i="14"/>
  <c r="S384" i="14"/>
  <c r="CE384" i="14"/>
  <c r="EQ384" i="14"/>
  <c r="HC384" i="14"/>
  <c r="AB384" i="14"/>
  <c r="CN384" i="14"/>
  <c r="EZ384" i="14"/>
  <c r="HL384" i="14"/>
  <c r="AC384" i="14"/>
  <c r="CO384" i="14"/>
  <c r="FA384" i="14"/>
  <c r="HM384" i="14"/>
  <c r="AD384" i="14"/>
  <c r="CP384" i="14"/>
  <c r="FB384" i="14"/>
  <c r="HN384" i="14"/>
  <c r="W384" i="14"/>
  <c r="CI384" i="14"/>
  <c r="EU384" i="14"/>
  <c r="HG384" i="14"/>
  <c r="X384" i="14"/>
  <c r="CJ384" i="14"/>
  <c r="EV384" i="14"/>
  <c r="HH384" i="14"/>
  <c r="Y384" i="14"/>
  <c r="CK384" i="14"/>
  <c r="EW384" i="14"/>
  <c r="HI384" i="14"/>
  <c r="Z384" i="14"/>
  <c r="CL384" i="14"/>
  <c r="EX384" i="14"/>
  <c r="HJ384" i="14"/>
  <c r="AA384" i="14"/>
  <c r="CM384" i="14"/>
  <c r="EY384" i="14"/>
  <c r="F125" i="14"/>
  <c r="G125" i="14"/>
  <c r="I385" i="14"/>
  <c r="K385" i="14"/>
  <c r="BW385" i="14"/>
  <c r="M385" i="14"/>
  <c r="BY385" i="14"/>
  <c r="G385" i="14"/>
  <c r="BS385" i="14"/>
  <c r="BU385" i="14"/>
  <c r="BX385" i="14"/>
  <c r="BT385" i="14"/>
  <c r="GV385" i="14"/>
  <c r="GR385" i="14"/>
  <c r="BV385" i="14"/>
  <c r="BZ385" i="14"/>
  <c r="GT385" i="14"/>
  <c r="GX385" i="14"/>
  <c r="GS385" i="14"/>
  <c r="GU385" i="14"/>
  <c r="GW385" i="14"/>
  <c r="GQ385" i="14"/>
  <c r="J385" i="14"/>
  <c r="L385" i="14"/>
  <c r="N385" i="14"/>
  <c r="H385" i="14"/>
  <c r="EH385" i="14"/>
  <c r="EJ385" i="14"/>
  <c r="EL385" i="14"/>
  <c r="EF385" i="14"/>
  <c r="EG385" i="14"/>
  <c r="EI385" i="14"/>
  <c r="EK385" i="14"/>
  <c r="EE385" i="14"/>
  <c r="CC385" i="14"/>
  <c r="HA385" i="14"/>
  <c r="CD385" i="14"/>
  <c r="HB385" i="14"/>
  <c r="CE385" i="14"/>
  <c r="HC385" i="14"/>
  <c r="CF385" i="14"/>
  <c r="HD385" i="14"/>
  <c r="CG385" i="14"/>
  <c r="HE385" i="14"/>
  <c r="CH385" i="14"/>
  <c r="HF385" i="14"/>
  <c r="CA385" i="14"/>
  <c r="GY385" i="14"/>
  <c r="CB385" i="14"/>
  <c r="GZ385" i="14"/>
  <c r="CK385" i="14"/>
  <c r="HI385" i="14"/>
  <c r="CL385" i="14"/>
  <c r="HJ385" i="14"/>
  <c r="CM385" i="14"/>
  <c r="HK385" i="14"/>
  <c r="CN385" i="14"/>
  <c r="HL385" i="14"/>
  <c r="CO385" i="14"/>
  <c r="HM385" i="14"/>
  <c r="CP385" i="14"/>
  <c r="HN385" i="14"/>
  <c r="CI385" i="14"/>
  <c r="HG385" i="14"/>
  <c r="CJ385" i="14"/>
  <c r="HH385" i="14"/>
  <c r="DA385" i="14"/>
  <c r="HY385" i="14"/>
  <c r="DB385" i="14"/>
  <c r="HZ385" i="14"/>
  <c r="DC385" i="14"/>
  <c r="IA385" i="14"/>
  <c r="DD385" i="14"/>
  <c r="IB385" i="14"/>
  <c r="DE385" i="14"/>
  <c r="IC385" i="14"/>
  <c r="DF385" i="14"/>
  <c r="ID385" i="14"/>
  <c r="CY385" i="14"/>
  <c r="HW385" i="14"/>
  <c r="CZ385" i="14"/>
  <c r="HX385" i="14"/>
  <c r="Q385" i="14"/>
  <c r="EO385" i="14"/>
  <c r="R385" i="14"/>
  <c r="EP385" i="14"/>
  <c r="S385" i="14"/>
  <c r="EQ385" i="14"/>
  <c r="T385" i="14"/>
  <c r="ER385" i="14"/>
  <c r="U385" i="14"/>
  <c r="ES385" i="14"/>
  <c r="V385" i="14"/>
  <c r="ET385" i="14"/>
  <c r="O385" i="14"/>
  <c r="EM385" i="14"/>
  <c r="P385" i="14"/>
  <c r="EN385" i="14"/>
  <c r="Y385" i="14"/>
  <c r="EW385" i="14"/>
  <c r="Z385" i="14"/>
  <c r="EX385" i="14"/>
  <c r="AA385" i="14"/>
  <c r="EY385" i="14"/>
  <c r="AB385" i="14"/>
  <c r="EZ385" i="14"/>
  <c r="AC385" i="14"/>
  <c r="FA385" i="14"/>
  <c r="AD385" i="14"/>
  <c r="FB385" i="14"/>
  <c r="W385" i="14"/>
  <c r="EU385" i="14"/>
  <c r="X385" i="14"/>
  <c r="EV385" i="14"/>
  <c r="AO385" i="14"/>
  <c r="FM385" i="14"/>
  <c r="AP385" i="14"/>
  <c r="FN385" i="14"/>
  <c r="AQ385" i="14"/>
  <c r="FO385" i="14"/>
  <c r="AR385" i="14"/>
  <c r="FP385" i="14"/>
  <c r="AS385" i="14"/>
  <c r="FQ385" i="14"/>
  <c r="AT385" i="14"/>
  <c r="FR385" i="14"/>
  <c r="AM385" i="14"/>
  <c r="FK385" i="14"/>
  <c r="AN385" i="14"/>
  <c r="FL385" i="14"/>
  <c r="AG385" i="14"/>
  <c r="CS385" i="14"/>
  <c r="FE385" i="14"/>
  <c r="HQ385" i="14"/>
  <c r="AH385" i="14"/>
  <c r="CT385" i="14"/>
  <c r="FF385" i="14"/>
  <c r="HR385" i="14"/>
  <c r="AI385" i="14"/>
  <c r="CU385" i="14"/>
  <c r="FG385" i="14"/>
  <c r="HS385" i="14"/>
  <c r="AJ385" i="14"/>
  <c r="CV385" i="14"/>
  <c r="FH385" i="14"/>
  <c r="HT385" i="14"/>
  <c r="AK385" i="14"/>
  <c r="CW385" i="14"/>
  <c r="FI385" i="14"/>
  <c r="HU385" i="14"/>
  <c r="AL385" i="14"/>
  <c r="CX385" i="14"/>
  <c r="FJ385" i="14"/>
  <c r="HV385" i="14"/>
  <c r="AE385" i="14"/>
  <c r="CQ385" i="14"/>
  <c r="FC385" i="14"/>
  <c r="HO385" i="14"/>
  <c r="AF385" i="14"/>
  <c r="CR385" i="14"/>
  <c r="FD385" i="14"/>
  <c r="HP385" i="14"/>
  <c r="AW385" i="14"/>
  <c r="DI385" i="14"/>
  <c r="FU385" i="14"/>
  <c r="IG385" i="14"/>
  <c r="AX385" i="14"/>
  <c r="DJ385" i="14"/>
  <c r="FV385" i="14"/>
  <c r="IH385" i="14"/>
  <c r="AY385" i="14"/>
  <c r="DK385" i="14"/>
  <c r="FW385" i="14"/>
  <c r="II385" i="14"/>
  <c r="AZ385" i="14"/>
  <c r="DL385" i="14"/>
  <c r="FX385" i="14"/>
  <c r="IJ385" i="14"/>
  <c r="BA385" i="14"/>
  <c r="DM385" i="14"/>
  <c r="FY385" i="14"/>
  <c r="IK385" i="14"/>
  <c r="BB385" i="14"/>
  <c r="DN385" i="14"/>
  <c r="FZ385" i="14"/>
  <c r="IL385" i="14"/>
  <c r="AU385" i="14"/>
  <c r="DG385" i="14"/>
  <c r="FS385" i="14"/>
  <c r="IE385" i="14"/>
  <c r="AV385" i="14"/>
  <c r="DH385" i="14"/>
  <c r="FT385" i="14"/>
  <c r="IF385" i="14"/>
  <c r="BE385" i="14"/>
  <c r="DQ385" i="14"/>
  <c r="GC385" i="14"/>
  <c r="IO385" i="14"/>
  <c r="BF385" i="14"/>
  <c r="DR385" i="14"/>
  <c r="GD385" i="14"/>
  <c r="IP385" i="14"/>
  <c r="BG385" i="14"/>
  <c r="DS385" i="14"/>
  <c r="GE385" i="14"/>
  <c r="IQ385" i="14"/>
  <c r="BH385" i="14"/>
  <c r="DT385" i="14"/>
  <c r="GF385" i="14"/>
  <c r="IR385" i="14"/>
  <c r="BI385" i="14"/>
  <c r="DU385" i="14"/>
  <c r="GG385" i="14"/>
  <c r="IS385" i="14"/>
  <c r="BJ385" i="14"/>
  <c r="DV385" i="14"/>
  <c r="GH385" i="14"/>
  <c r="IT385" i="14"/>
  <c r="BC385" i="14"/>
  <c r="DO385" i="14"/>
  <c r="GA385" i="14"/>
  <c r="IM385" i="14"/>
  <c r="BD385" i="14"/>
  <c r="DP385" i="14"/>
  <c r="GB385" i="14"/>
  <c r="IN385" i="14"/>
  <c r="BM385" i="14"/>
  <c r="DY385" i="14"/>
  <c r="GK385" i="14"/>
  <c r="IW385" i="14"/>
  <c r="BN385" i="14"/>
  <c r="DZ385" i="14"/>
  <c r="GL385" i="14"/>
  <c r="IX385" i="14"/>
  <c r="BO385" i="14"/>
  <c r="EA385" i="14"/>
  <c r="GM385" i="14"/>
  <c r="IY385" i="14"/>
  <c r="BP385" i="14"/>
  <c r="EB385" i="14"/>
  <c r="GN385" i="14"/>
  <c r="IZ385" i="14"/>
  <c r="BQ385" i="14"/>
  <c r="EC385" i="14"/>
  <c r="GO385" i="14"/>
  <c r="JA385" i="14"/>
  <c r="BR385" i="14"/>
  <c r="ED385" i="14"/>
  <c r="GP385" i="14"/>
  <c r="JB385" i="14"/>
  <c r="BK385" i="14"/>
  <c r="DW385" i="14"/>
  <c r="GI385" i="14"/>
  <c r="IU385" i="14"/>
  <c r="BL385" i="14"/>
  <c r="DX385" i="14"/>
  <c r="GJ385" i="14"/>
  <c r="G650" i="14"/>
  <c r="D652" i="14"/>
  <c r="C653" i="14"/>
  <c r="E651" i="14"/>
  <c r="H651" i="14" s="1"/>
  <c r="E126" i="14"/>
  <c r="F126" i="14" s="1"/>
  <c r="D127" i="14"/>
  <c r="C128" i="14"/>
  <c r="F650" i="14"/>
  <c r="N651" i="14"/>
  <c r="A652" i="14"/>
  <c r="BL650" i="14"/>
  <c r="BD650" i="14"/>
  <c r="AV650" i="14"/>
  <c r="AN650" i="14"/>
  <c r="AF650" i="14"/>
  <c r="X650" i="14"/>
  <c r="P650" i="14"/>
  <c r="BK650" i="14"/>
  <c r="BC650" i="14"/>
  <c r="AU650" i="14"/>
  <c r="AM650" i="14"/>
  <c r="AE650" i="14"/>
  <c r="W650" i="14"/>
  <c r="O650" i="14"/>
  <c r="BJ650" i="14"/>
  <c r="BB650" i="14"/>
  <c r="AT650" i="14"/>
  <c r="AL650" i="14"/>
  <c r="AD650" i="14"/>
  <c r="V650" i="14"/>
  <c r="BI650" i="14"/>
  <c r="BA650" i="14"/>
  <c r="AS650" i="14"/>
  <c r="AK650" i="14"/>
  <c r="AC650" i="14"/>
  <c r="U650" i="14"/>
  <c r="M650" i="14"/>
  <c r="BH650" i="14"/>
  <c r="AZ650" i="14"/>
  <c r="AR650" i="14"/>
  <c r="AJ650" i="14"/>
  <c r="AB650" i="14"/>
  <c r="T650" i="14"/>
  <c r="BG650" i="14"/>
  <c r="AY650" i="14"/>
  <c r="AQ650" i="14"/>
  <c r="AI650" i="14"/>
  <c r="AA650" i="14"/>
  <c r="S650" i="14"/>
  <c r="BF650" i="14"/>
  <c r="AX650" i="14"/>
  <c r="AP650" i="14"/>
  <c r="AH650" i="14"/>
  <c r="Z650" i="14"/>
  <c r="R650" i="14"/>
  <c r="BE650" i="14"/>
  <c r="AW650" i="14"/>
  <c r="AO650" i="14"/>
  <c r="AG650" i="14"/>
  <c r="Y650" i="14"/>
  <c r="Q650" i="14"/>
  <c r="D51" i="11"/>
  <c r="G51" i="11" s="1"/>
  <c r="E50" i="11"/>
  <c r="F50" i="11" s="1"/>
  <c r="B315" i="2"/>
  <c r="A332" i="2"/>
  <c r="A333" i="2"/>
  <c r="A328" i="2"/>
  <c r="B325" i="2"/>
  <c r="A331" i="2"/>
  <c r="A330" i="2"/>
  <c r="A317" i="2"/>
  <c r="A316" i="2"/>
  <c r="A321" i="2"/>
  <c r="A320" i="2"/>
  <c r="H126" i="14" l="1"/>
  <c r="G651" i="14"/>
  <c r="J50" i="11"/>
  <c r="K50" i="11" s="1"/>
  <c r="H50" i="11"/>
  <c r="I50" i="11" s="1"/>
  <c r="I125" i="14"/>
  <c r="K125" i="14" s="1"/>
  <c r="IV386" i="14" s="1"/>
  <c r="G126" i="14"/>
  <c r="F651" i="14"/>
  <c r="I650" i="14"/>
  <c r="C129" i="14"/>
  <c r="D128" i="14"/>
  <c r="E127" i="14"/>
  <c r="G127" i="14" s="1"/>
  <c r="N652" i="14"/>
  <c r="A653" i="14"/>
  <c r="BL651" i="14"/>
  <c r="BD651" i="14"/>
  <c r="AV651" i="14"/>
  <c r="AN651" i="14"/>
  <c r="AF651" i="14"/>
  <c r="X651" i="14"/>
  <c r="P651" i="14"/>
  <c r="BK651" i="14"/>
  <c r="BC651" i="14"/>
  <c r="AU651" i="14"/>
  <c r="AM651" i="14"/>
  <c r="AE651" i="14"/>
  <c r="W651" i="14"/>
  <c r="O651" i="14"/>
  <c r="BJ651" i="14"/>
  <c r="BB651" i="14"/>
  <c r="AT651" i="14"/>
  <c r="AL651" i="14"/>
  <c r="AD651" i="14"/>
  <c r="V651" i="14"/>
  <c r="BI651" i="14"/>
  <c r="BA651" i="14"/>
  <c r="AS651" i="14"/>
  <c r="AK651" i="14"/>
  <c r="AC651" i="14"/>
  <c r="U651" i="14"/>
  <c r="M651" i="14"/>
  <c r="BH651" i="14"/>
  <c r="AZ651" i="14"/>
  <c r="AR651" i="14"/>
  <c r="AJ651" i="14"/>
  <c r="AB651" i="14"/>
  <c r="T651" i="14"/>
  <c r="BG651" i="14"/>
  <c r="AY651" i="14"/>
  <c r="AQ651" i="14"/>
  <c r="AI651" i="14"/>
  <c r="AA651" i="14"/>
  <c r="S651" i="14"/>
  <c r="BF651" i="14"/>
  <c r="AX651" i="14"/>
  <c r="AP651" i="14"/>
  <c r="AH651" i="14"/>
  <c r="Z651" i="14"/>
  <c r="R651" i="14"/>
  <c r="BE651" i="14"/>
  <c r="AW651" i="14"/>
  <c r="AO651" i="14"/>
  <c r="AG651" i="14"/>
  <c r="Y651" i="14"/>
  <c r="Q651" i="14"/>
  <c r="D653" i="14"/>
  <c r="C654" i="14"/>
  <c r="E652" i="14"/>
  <c r="G652" i="14" s="1"/>
  <c r="E51" i="11"/>
  <c r="F51" i="11" s="1"/>
  <c r="D52" i="11"/>
  <c r="G52" i="11" s="1"/>
  <c r="I651" i="14" l="1"/>
  <c r="I126" i="14"/>
  <c r="K126" i="14" s="1"/>
  <c r="J51" i="11"/>
  <c r="K51" i="11" s="1"/>
  <c r="H51" i="11"/>
  <c r="I51" i="11" s="1"/>
  <c r="HW386" i="14"/>
  <c r="FS386" i="14"/>
  <c r="GB386" i="14"/>
  <c r="GK386" i="14"/>
  <c r="BV386" i="14"/>
  <c r="EQ386" i="14"/>
  <c r="HC386" i="14"/>
  <c r="CN386" i="14"/>
  <c r="HL386" i="14"/>
  <c r="HT386" i="14"/>
  <c r="DF386" i="14"/>
  <c r="IH386" i="14"/>
  <c r="DO386" i="14"/>
  <c r="GA386" i="14"/>
  <c r="BL386" i="14"/>
  <c r="GJ386" i="14"/>
  <c r="BU386" i="14"/>
  <c r="GS386" i="14"/>
  <c r="CD386" i="14"/>
  <c r="HB386" i="14"/>
  <c r="CM386" i="14"/>
  <c r="AJ386" i="14"/>
  <c r="FH386" i="14"/>
  <c r="HU386" i="14"/>
  <c r="DE386" i="14"/>
  <c r="IG386" i="14"/>
  <c r="DN386" i="14"/>
  <c r="IS386" i="14"/>
  <c r="BK386" i="14"/>
  <c r="GI386" i="14"/>
  <c r="BT386" i="14"/>
  <c r="Q386" i="14"/>
  <c r="EO386" i="14"/>
  <c r="Z386" i="14"/>
  <c r="EX386" i="14"/>
  <c r="AI386" i="14"/>
  <c r="FG386" i="14"/>
  <c r="AR386" i="14"/>
  <c r="FP386" i="14"/>
  <c r="BA386" i="14"/>
  <c r="FY386" i="14"/>
  <c r="IQ386" i="14"/>
  <c r="BJ386" i="14"/>
  <c r="DV386" i="14"/>
  <c r="GH386" i="14"/>
  <c r="G386" i="14"/>
  <c r="BS386" i="14"/>
  <c r="EE386" i="14"/>
  <c r="GQ386" i="14"/>
  <c r="P386" i="14"/>
  <c r="CB386" i="14"/>
  <c r="EN386" i="14"/>
  <c r="GZ386" i="14"/>
  <c r="Y386" i="14"/>
  <c r="CK386" i="14"/>
  <c r="EW386" i="14"/>
  <c r="HI386" i="14"/>
  <c r="AH386" i="14"/>
  <c r="CT386" i="14"/>
  <c r="FF386" i="14"/>
  <c r="HR386" i="14"/>
  <c r="AQ386" i="14"/>
  <c r="DC386" i="14"/>
  <c r="FO386" i="14"/>
  <c r="ID386" i="14"/>
  <c r="AZ386" i="14"/>
  <c r="DL386" i="14"/>
  <c r="FX386" i="14"/>
  <c r="IP386" i="14"/>
  <c r="BI386" i="14"/>
  <c r="DU386" i="14"/>
  <c r="GG386" i="14"/>
  <c r="JB386" i="14"/>
  <c r="IR386" i="14"/>
  <c r="FJ386" i="14"/>
  <c r="II386" i="14"/>
  <c r="IU386" i="14"/>
  <c r="J386" i="14"/>
  <c r="EH386" i="14"/>
  <c r="CE386" i="14"/>
  <c r="AB386" i="14"/>
  <c r="EZ386" i="14"/>
  <c r="AK386" i="14"/>
  <c r="HV386" i="14"/>
  <c r="AT386" i="14"/>
  <c r="FR386" i="14"/>
  <c r="BC386" i="14"/>
  <c r="IT386" i="14"/>
  <c r="DX386" i="14"/>
  <c r="I386" i="14"/>
  <c r="EG386" i="14"/>
  <c r="R386" i="14"/>
  <c r="EP386" i="14"/>
  <c r="AA386" i="14"/>
  <c r="EY386" i="14"/>
  <c r="HK386" i="14"/>
  <c r="CV386" i="14"/>
  <c r="AS386" i="14"/>
  <c r="FQ386" i="14"/>
  <c r="IB386" i="14"/>
  <c r="BB386" i="14"/>
  <c r="FZ386" i="14"/>
  <c r="DW386" i="14"/>
  <c r="H386" i="14"/>
  <c r="EF386" i="14"/>
  <c r="GR386" i="14"/>
  <c r="CC386" i="14"/>
  <c r="HA386" i="14"/>
  <c r="CL386" i="14"/>
  <c r="HJ386" i="14"/>
  <c r="CU386" i="14"/>
  <c r="HS386" i="14"/>
  <c r="DD386" i="14"/>
  <c r="IE386" i="14"/>
  <c r="DM386" i="14"/>
  <c r="IJ386" i="14"/>
  <c r="BR386" i="14"/>
  <c r="ED386" i="14"/>
  <c r="GP386" i="14"/>
  <c r="O386" i="14"/>
  <c r="CA386" i="14"/>
  <c r="EM386" i="14"/>
  <c r="GY386" i="14"/>
  <c r="X386" i="14"/>
  <c r="CJ386" i="14"/>
  <c r="EV386" i="14"/>
  <c r="HH386" i="14"/>
  <c r="AG386" i="14"/>
  <c r="CS386" i="14"/>
  <c r="FE386" i="14"/>
  <c r="HQ386" i="14"/>
  <c r="AP386" i="14"/>
  <c r="DB386" i="14"/>
  <c r="FN386" i="14"/>
  <c r="IC386" i="14"/>
  <c r="AY386" i="14"/>
  <c r="DK386" i="14"/>
  <c r="FW386" i="14"/>
  <c r="IO386" i="14"/>
  <c r="BH386" i="14"/>
  <c r="DT386" i="14"/>
  <c r="GF386" i="14"/>
  <c r="JA386" i="14"/>
  <c r="BQ386" i="14"/>
  <c r="EC386" i="14"/>
  <c r="GO386" i="14"/>
  <c r="HX386" i="14"/>
  <c r="IZ386" i="14"/>
  <c r="CX386" i="14"/>
  <c r="DG386" i="14"/>
  <c r="DP386" i="14"/>
  <c r="DY386" i="14"/>
  <c r="GT386" i="14"/>
  <c r="CW386" i="14"/>
  <c r="N386" i="14"/>
  <c r="BZ386" i="14"/>
  <c r="EL386" i="14"/>
  <c r="GX386" i="14"/>
  <c r="W386" i="14"/>
  <c r="CI386" i="14"/>
  <c r="EU386" i="14"/>
  <c r="HG386" i="14"/>
  <c r="AF386" i="14"/>
  <c r="CR386" i="14"/>
  <c r="FD386" i="14"/>
  <c r="HP386" i="14"/>
  <c r="AO386" i="14"/>
  <c r="DA386" i="14"/>
  <c r="FM386" i="14"/>
  <c r="IA386" i="14"/>
  <c r="AX386" i="14"/>
  <c r="DJ386" i="14"/>
  <c r="FV386" i="14"/>
  <c r="IM386" i="14"/>
  <c r="BG386" i="14"/>
  <c r="DS386" i="14"/>
  <c r="GE386" i="14"/>
  <c r="IY386" i="14"/>
  <c r="BP386" i="14"/>
  <c r="EB386" i="14"/>
  <c r="GN386" i="14"/>
  <c r="M386" i="14"/>
  <c r="BY386" i="14"/>
  <c r="EK386" i="14"/>
  <c r="GW386" i="14"/>
  <c r="IF386" i="14"/>
  <c r="AL386" i="14"/>
  <c r="AU386" i="14"/>
  <c r="BD386" i="14"/>
  <c r="BM386" i="14"/>
  <c r="S386" i="14"/>
  <c r="FI386" i="14"/>
  <c r="V386" i="14"/>
  <c r="CH386" i="14"/>
  <c r="ET386" i="14"/>
  <c r="HF386" i="14"/>
  <c r="AE386" i="14"/>
  <c r="CQ386" i="14"/>
  <c r="FC386" i="14"/>
  <c r="HO386" i="14"/>
  <c r="AN386" i="14"/>
  <c r="CZ386" i="14"/>
  <c r="FL386" i="14"/>
  <c r="HZ386" i="14"/>
  <c r="AW386" i="14"/>
  <c r="DI386" i="14"/>
  <c r="FU386" i="14"/>
  <c r="IL386" i="14"/>
  <c r="BF386" i="14"/>
  <c r="DR386" i="14"/>
  <c r="GD386" i="14"/>
  <c r="IX386" i="14"/>
  <c r="BO386" i="14"/>
  <c r="EA386" i="14"/>
  <c r="GM386" i="14"/>
  <c r="L386" i="14"/>
  <c r="BX386" i="14"/>
  <c r="EJ386" i="14"/>
  <c r="GV386" i="14"/>
  <c r="U386" i="14"/>
  <c r="CG386" i="14"/>
  <c r="ES386" i="14"/>
  <c r="HE386" i="14"/>
  <c r="IN386" i="14"/>
  <c r="AD386" i="14"/>
  <c r="CP386" i="14"/>
  <c r="FB386" i="14"/>
  <c r="HN386" i="14"/>
  <c r="AM386" i="14"/>
  <c r="CY386" i="14"/>
  <c r="FK386" i="14"/>
  <c r="HY386" i="14"/>
  <c r="AV386" i="14"/>
  <c r="DH386" i="14"/>
  <c r="FT386" i="14"/>
  <c r="IK386" i="14"/>
  <c r="BE386" i="14"/>
  <c r="DQ386" i="14"/>
  <c r="GC386" i="14"/>
  <c r="IW386" i="14"/>
  <c r="BN386" i="14"/>
  <c r="DZ386" i="14"/>
  <c r="GL386" i="14"/>
  <c r="K386" i="14"/>
  <c r="BW386" i="14"/>
  <c r="EI386" i="14"/>
  <c r="GU386" i="14"/>
  <c r="T386" i="14"/>
  <c r="CF386" i="14"/>
  <c r="ER386" i="14"/>
  <c r="HD386" i="14"/>
  <c r="AC386" i="14"/>
  <c r="CO386" i="14"/>
  <c r="FA386" i="14"/>
  <c r="HM386" i="14"/>
  <c r="H127" i="14"/>
  <c r="F127" i="14"/>
  <c r="F652" i="14"/>
  <c r="H652" i="14"/>
  <c r="D654" i="14"/>
  <c r="C655" i="14"/>
  <c r="BL652" i="14"/>
  <c r="BD652" i="14"/>
  <c r="AV652" i="14"/>
  <c r="AN652" i="14"/>
  <c r="AF652" i="14"/>
  <c r="X652" i="14"/>
  <c r="P652" i="14"/>
  <c r="BK652" i="14"/>
  <c r="BC652" i="14"/>
  <c r="AU652" i="14"/>
  <c r="AM652" i="14"/>
  <c r="AE652" i="14"/>
  <c r="W652" i="14"/>
  <c r="O652" i="14"/>
  <c r="BJ652" i="14"/>
  <c r="BB652" i="14"/>
  <c r="AT652" i="14"/>
  <c r="AL652" i="14"/>
  <c r="AD652" i="14"/>
  <c r="V652" i="14"/>
  <c r="BI652" i="14"/>
  <c r="BA652" i="14"/>
  <c r="AS652" i="14"/>
  <c r="AK652" i="14"/>
  <c r="AC652" i="14"/>
  <c r="U652" i="14"/>
  <c r="M652" i="14"/>
  <c r="BH652" i="14"/>
  <c r="AZ652" i="14"/>
  <c r="AR652" i="14"/>
  <c r="AJ652" i="14"/>
  <c r="AB652" i="14"/>
  <c r="T652" i="14"/>
  <c r="BG652" i="14"/>
  <c r="AY652" i="14"/>
  <c r="AQ652" i="14"/>
  <c r="AI652" i="14"/>
  <c r="AA652" i="14"/>
  <c r="S652" i="14"/>
  <c r="BF652" i="14"/>
  <c r="AX652" i="14"/>
  <c r="AP652" i="14"/>
  <c r="AH652" i="14"/>
  <c r="Z652" i="14"/>
  <c r="R652" i="14"/>
  <c r="BE652" i="14"/>
  <c r="AW652" i="14"/>
  <c r="AO652" i="14"/>
  <c r="AG652" i="14"/>
  <c r="Y652" i="14"/>
  <c r="Q652" i="14"/>
  <c r="E653" i="14"/>
  <c r="F653" i="14" s="1"/>
  <c r="IW387" i="14"/>
  <c r="IO387" i="14"/>
  <c r="IG387" i="14"/>
  <c r="HY387" i="14"/>
  <c r="HQ387" i="14"/>
  <c r="HI387" i="14"/>
  <c r="HA387" i="14"/>
  <c r="GS387" i="14"/>
  <c r="GK387" i="14"/>
  <c r="GC387" i="14"/>
  <c r="FU387" i="14"/>
  <c r="FM387" i="14"/>
  <c r="FE387" i="14"/>
  <c r="EW387" i="14"/>
  <c r="EO387" i="14"/>
  <c r="EG387" i="14"/>
  <c r="DY387" i="14"/>
  <c r="DQ387" i="14"/>
  <c r="DI387" i="14"/>
  <c r="DA387" i="14"/>
  <c r="CS387" i="14"/>
  <c r="CK387" i="14"/>
  <c r="CC387" i="14"/>
  <c r="BU387" i="14"/>
  <c r="BM387" i="14"/>
  <c r="BE387" i="14"/>
  <c r="AW387" i="14"/>
  <c r="AO387" i="14"/>
  <c r="AG387" i="14"/>
  <c r="Y387" i="14"/>
  <c r="Q387" i="14"/>
  <c r="I387" i="14"/>
  <c r="JA387" i="14"/>
  <c r="IS387" i="14"/>
  <c r="IK387" i="14"/>
  <c r="IC387" i="14"/>
  <c r="HU387" i="14"/>
  <c r="HM387" i="14"/>
  <c r="HE387" i="14"/>
  <c r="GW387" i="14"/>
  <c r="GO387" i="14"/>
  <c r="GG387" i="14"/>
  <c r="FY387" i="14"/>
  <c r="FQ387" i="14"/>
  <c r="FI387" i="14"/>
  <c r="FA387" i="14"/>
  <c r="ES387" i="14"/>
  <c r="EK387" i="14"/>
  <c r="EC387" i="14"/>
  <c r="DU387" i="14"/>
  <c r="DM387" i="14"/>
  <c r="DE387" i="14"/>
  <c r="CW387" i="14"/>
  <c r="CO387" i="14"/>
  <c r="CG387" i="14"/>
  <c r="BY387" i="14"/>
  <c r="BQ387" i="14"/>
  <c r="BI387" i="14"/>
  <c r="BA387" i="14"/>
  <c r="AS387" i="14"/>
  <c r="AK387" i="14"/>
  <c r="AC387" i="14"/>
  <c r="U387" i="14"/>
  <c r="M387" i="14"/>
  <c r="IY387" i="14"/>
  <c r="IN387" i="14"/>
  <c r="ID387" i="14"/>
  <c r="HS387" i="14"/>
  <c r="HH387" i="14"/>
  <c r="GX387" i="14"/>
  <c r="GM387" i="14"/>
  <c r="GB387" i="14"/>
  <c r="FR387" i="14"/>
  <c r="FG387" i="14"/>
  <c r="EV387" i="14"/>
  <c r="EL387" i="14"/>
  <c r="EA387" i="14"/>
  <c r="DP387" i="14"/>
  <c r="DF387" i="14"/>
  <c r="CU387" i="14"/>
  <c r="CJ387" i="14"/>
  <c r="BZ387" i="14"/>
  <c r="BO387" i="14"/>
  <c r="BD387" i="14"/>
  <c r="AT387" i="14"/>
  <c r="AI387" i="14"/>
  <c r="X387" i="14"/>
  <c r="N387" i="14"/>
  <c r="IX387" i="14"/>
  <c r="IM387" i="14"/>
  <c r="IB387" i="14"/>
  <c r="HR387" i="14"/>
  <c r="HG387" i="14"/>
  <c r="GV387" i="14"/>
  <c r="GL387" i="14"/>
  <c r="GA387" i="14"/>
  <c r="FP387" i="14"/>
  <c r="FF387" i="14"/>
  <c r="EU387" i="14"/>
  <c r="EJ387" i="14"/>
  <c r="DZ387" i="14"/>
  <c r="DO387" i="14"/>
  <c r="DD387" i="14"/>
  <c r="CT387" i="14"/>
  <c r="CI387" i="14"/>
  <c r="BX387" i="14"/>
  <c r="BN387" i="14"/>
  <c r="BC387" i="14"/>
  <c r="AR387" i="14"/>
  <c r="AH387" i="14"/>
  <c r="W387" i="14"/>
  <c r="L387" i="14"/>
  <c r="IV387" i="14"/>
  <c r="IL387" i="14"/>
  <c r="IA387" i="14"/>
  <c r="HP387" i="14"/>
  <c r="HF387" i="14"/>
  <c r="GU387" i="14"/>
  <c r="GJ387" i="14"/>
  <c r="FZ387" i="14"/>
  <c r="FO387" i="14"/>
  <c r="FD387" i="14"/>
  <c r="ET387" i="14"/>
  <c r="EI387" i="14"/>
  <c r="DX387" i="14"/>
  <c r="DN387" i="14"/>
  <c r="DC387" i="14"/>
  <c r="CR387" i="14"/>
  <c r="CH387" i="14"/>
  <c r="BW387" i="14"/>
  <c r="BL387" i="14"/>
  <c r="BB387" i="14"/>
  <c r="AQ387" i="14"/>
  <c r="AF387" i="14"/>
  <c r="V387" i="14"/>
  <c r="K387" i="14"/>
  <c r="IU387" i="14"/>
  <c r="IJ387" i="14"/>
  <c r="HZ387" i="14"/>
  <c r="HO387" i="14"/>
  <c r="HD387" i="14"/>
  <c r="GT387" i="14"/>
  <c r="GI387" i="14"/>
  <c r="FX387" i="14"/>
  <c r="FN387" i="14"/>
  <c r="FC387" i="14"/>
  <c r="ER387" i="14"/>
  <c r="EH387" i="14"/>
  <c r="DW387" i="14"/>
  <c r="DL387" i="14"/>
  <c r="DB387" i="14"/>
  <c r="CQ387" i="14"/>
  <c r="CF387" i="14"/>
  <c r="BV387" i="14"/>
  <c r="BK387" i="14"/>
  <c r="AZ387" i="14"/>
  <c r="AP387" i="14"/>
  <c r="AE387" i="14"/>
  <c r="T387" i="14"/>
  <c r="J387" i="14"/>
  <c r="IT387" i="14"/>
  <c r="II387" i="14"/>
  <c r="HX387" i="14"/>
  <c r="HN387" i="14"/>
  <c r="HC387" i="14"/>
  <c r="GR387" i="14"/>
  <c r="GH387" i="14"/>
  <c r="FW387" i="14"/>
  <c r="FL387" i="14"/>
  <c r="FB387" i="14"/>
  <c r="EQ387" i="14"/>
  <c r="EF387" i="14"/>
  <c r="DV387" i="14"/>
  <c r="DK387" i="14"/>
  <c r="CZ387" i="14"/>
  <c r="CP387" i="14"/>
  <c r="CE387" i="14"/>
  <c r="BT387" i="14"/>
  <c r="BJ387" i="14"/>
  <c r="AY387" i="14"/>
  <c r="AN387" i="14"/>
  <c r="AD387" i="14"/>
  <c r="S387" i="14"/>
  <c r="H387" i="14"/>
  <c r="IR387" i="14"/>
  <c r="IH387" i="14"/>
  <c r="HW387" i="14"/>
  <c r="HL387" i="14"/>
  <c r="HB387" i="14"/>
  <c r="GQ387" i="14"/>
  <c r="GF387" i="14"/>
  <c r="FV387" i="14"/>
  <c r="FK387" i="14"/>
  <c r="EZ387" i="14"/>
  <c r="EP387" i="14"/>
  <c r="EE387" i="14"/>
  <c r="DT387" i="14"/>
  <c r="DJ387" i="14"/>
  <c r="CY387" i="14"/>
  <c r="CN387" i="14"/>
  <c r="CD387" i="14"/>
  <c r="BS387" i="14"/>
  <c r="BH387" i="14"/>
  <c r="AX387" i="14"/>
  <c r="AM387" i="14"/>
  <c r="AB387" i="14"/>
  <c r="R387" i="14"/>
  <c r="G387" i="14"/>
  <c r="JB387" i="14"/>
  <c r="IQ387" i="14"/>
  <c r="IF387" i="14"/>
  <c r="HV387" i="14"/>
  <c r="HK387" i="14"/>
  <c r="GZ387" i="14"/>
  <c r="GP387" i="14"/>
  <c r="GE387" i="14"/>
  <c r="FT387" i="14"/>
  <c r="FJ387" i="14"/>
  <c r="EY387" i="14"/>
  <c r="EN387" i="14"/>
  <c r="ED387" i="14"/>
  <c r="DS387" i="14"/>
  <c r="DH387" i="14"/>
  <c r="CX387" i="14"/>
  <c r="CM387" i="14"/>
  <c r="CB387" i="14"/>
  <c r="BR387" i="14"/>
  <c r="BG387" i="14"/>
  <c r="AV387" i="14"/>
  <c r="AL387" i="14"/>
  <c r="AA387" i="14"/>
  <c r="P387" i="14"/>
  <c r="IZ387" i="14"/>
  <c r="IP387" i="14"/>
  <c r="IE387" i="14"/>
  <c r="HT387" i="14"/>
  <c r="HJ387" i="14"/>
  <c r="GY387" i="14"/>
  <c r="GN387" i="14"/>
  <c r="GD387" i="14"/>
  <c r="FS387" i="14"/>
  <c r="FH387" i="14"/>
  <c r="EX387" i="14"/>
  <c r="EM387" i="14"/>
  <c r="EB387" i="14"/>
  <c r="DR387" i="14"/>
  <c r="DG387" i="14"/>
  <c r="CV387" i="14"/>
  <c r="CL387" i="14"/>
  <c r="CA387" i="14"/>
  <c r="BP387" i="14"/>
  <c r="BF387" i="14"/>
  <c r="AU387" i="14"/>
  <c r="AJ387" i="14"/>
  <c r="Z387" i="14"/>
  <c r="O387" i="14"/>
  <c r="E128" i="14"/>
  <c r="G128" i="14" s="1"/>
  <c r="N653" i="14"/>
  <c r="A654" i="14"/>
  <c r="D129" i="14"/>
  <c r="C130" i="14"/>
  <c r="D53" i="11"/>
  <c r="G53" i="11" s="1"/>
  <c r="E52" i="11"/>
  <c r="F52" i="11" s="1"/>
  <c r="J52" i="11" l="1"/>
  <c r="K52" i="11" s="1"/>
  <c r="H52" i="11"/>
  <c r="I52" i="11" s="1"/>
  <c r="I127" i="14"/>
  <c r="K127" i="14" s="1"/>
  <c r="IL388" i="14" s="1"/>
  <c r="H128" i="14"/>
  <c r="I652" i="14"/>
  <c r="F128" i="14"/>
  <c r="H653" i="14"/>
  <c r="G653" i="14"/>
  <c r="C131" i="14"/>
  <c r="D130" i="14"/>
  <c r="E129" i="14"/>
  <c r="F129" i="14" s="1"/>
  <c r="H129" i="14"/>
  <c r="N654" i="14"/>
  <c r="A655" i="14"/>
  <c r="C656" i="14"/>
  <c r="D655" i="14"/>
  <c r="BL653" i="14"/>
  <c r="BD653" i="14"/>
  <c r="AV653" i="14"/>
  <c r="AN653" i="14"/>
  <c r="AF653" i="14"/>
  <c r="X653" i="14"/>
  <c r="P653" i="14"/>
  <c r="BK653" i="14"/>
  <c r="BC653" i="14"/>
  <c r="AU653" i="14"/>
  <c r="AM653" i="14"/>
  <c r="AE653" i="14"/>
  <c r="W653" i="14"/>
  <c r="O653" i="14"/>
  <c r="BJ653" i="14"/>
  <c r="BB653" i="14"/>
  <c r="AT653" i="14"/>
  <c r="AL653" i="14"/>
  <c r="AD653" i="14"/>
  <c r="V653" i="14"/>
  <c r="BI653" i="14"/>
  <c r="BA653" i="14"/>
  <c r="AS653" i="14"/>
  <c r="AK653" i="14"/>
  <c r="AC653" i="14"/>
  <c r="U653" i="14"/>
  <c r="M653" i="14"/>
  <c r="BH653" i="14"/>
  <c r="AZ653" i="14"/>
  <c r="AR653" i="14"/>
  <c r="AJ653" i="14"/>
  <c r="AB653" i="14"/>
  <c r="T653" i="14"/>
  <c r="BG653" i="14"/>
  <c r="AY653" i="14"/>
  <c r="AQ653" i="14"/>
  <c r="AI653" i="14"/>
  <c r="AA653" i="14"/>
  <c r="S653" i="14"/>
  <c r="BF653" i="14"/>
  <c r="AX653" i="14"/>
  <c r="AP653" i="14"/>
  <c r="AH653" i="14"/>
  <c r="Z653" i="14"/>
  <c r="R653" i="14"/>
  <c r="BE653" i="14"/>
  <c r="AW653" i="14"/>
  <c r="AO653" i="14"/>
  <c r="AG653" i="14"/>
  <c r="Y653" i="14"/>
  <c r="Q653" i="14"/>
  <c r="E654" i="14"/>
  <c r="H654" i="14" s="1"/>
  <c r="E53" i="11"/>
  <c r="F53" i="11" s="1"/>
  <c r="D54" i="11"/>
  <c r="G54" i="11" s="1"/>
  <c r="B294" i="2"/>
  <c r="E285" i="2"/>
  <c r="F285" i="2" s="1"/>
  <c r="E286" i="2"/>
  <c r="F286" i="2" s="1"/>
  <c r="B285" i="2"/>
  <c r="M325" i="2" l="1"/>
  <c r="K325" i="2"/>
  <c r="N325" i="2" s="1"/>
  <c r="L325" i="2"/>
  <c r="K286" i="2"/>
  <c r="L286" i="2" s="1"/>
  <c r="N286" i="2" s="1"/>
  <c r="K364" i="2"/>
  <c r="L364" i="2" s="1"/>
  <c r="M324" i="2"/>
  <c r="L324" i="2"/>
  <c r="K324" i="2"/>
  <c r="N324" i="2" s="1"/>
  <c r="K363" i="2"/>
  <c r="L363" i="2" s="1"/>
  <c r="K285" i="2"/>
  <c r="L285" i="2" s="1"/>
  <c r="J53" i="11"/>
  <c r="K53" i="11" s="1"/>
  <c r="H53" i="11"/>
  <c r="I53" i="11" s="1"/>
  <c r="BL388" i="14"/>
  <c r="BA388" i="14"/>
  <c r="CX388" i="14"/>
  <c r="HH388" i="14"/>
  <c r="AF388" i="14"/>
  <c r="CH388" i="14"/>
  <c r="GM388" i="14"/>
  <c r="FG388" i="14"/>
  <c r="BV388" i="14"/>
  <c r="CJ388" i="14"/>
  <c r="FK388" i="14"/>
  <c r="GC388" i="14"/>
  <c r="BR388" i="14"/>
  <c r="CE388" i="14"/>
  <c r="BW388" i="14"/>
  <c r="BB388" i="14"/>
  <c r="HY388" i="14"/>
  <c r="BH388" i="14"/>
  <c r="EV388" i="14"/>
  <c r="AT388" i="14"/>
  <c r="HO388" i="14"/>
  <c r="AW388" i="14"/>
  <c r="EK388" i="14"/>
  <c r="AL388" i="14"/>
  <c r="HD388" i="14"/>
  <c r="AM388" i="14"/>
  <c r="EA388" i="14"/>
  <c r="AD388" i="14"/>
  <c r="GS388" i="14"/>
  <c r="AB388" i="14"/>
  <c r="DP388" i="14"/>
  <c r="V388" i="14"/>
  <c r="GI388" i="14"/>
  <c r="Q388" i="14"/>
  <c r="DE388" i="14"/>
  <c r="FY388" i="14"/>
  <c r="FP388" i="14"/>
  <c r="G388" i="14"/>
  <c r="FD388" i="14"/>
  <c r="CS388" i="14"/>
  <c r="GE388" i="14"/>
  <c r="FU388" i="14"/>
  <c r="IW388" i="14"/>
  <c r="IK388" i="14"/>
  <c r="IQ388" i="14"/>
  <c r="L388" i="14"/>
  <c r="CW388" i="14"/>
  <c r="EO388" i="14"/>
  <c r="DF388" i="14"/>
  <c r="HS388" i="14"/>
  <c r="DT388" i="14"/>
  <c r="DI388" i="14"/>
  <c r="CY388" i="14"/>
  <c r="FC388" i="14"/>
  <c r="IH388" i="14"/>
  <c r="ER388" i="14"/>
  <c r="IF388" i="14"/>
  <c r="BO388" i="14"/>
  <c r="HZ388" i="14"/>
  <c r="EG388" i="14"/>
  <c r="HU388" i="14"/>
  <c r="BD388" i="14"/>
  <c r="HR388" i="14"/>
  <c r="DW388" i="14"/>
  <c r="HK388" i="14"/>
  <c r="AS388" i="14"/>
  <c r="HJ388" i="14"/>
  <c r="DL388" i="14"/>
  <c r="GZ388" i="14"/>
  <c r="AI388" i="14"/>
  <c r="HB388" i="14"/>
  <c r="DA388" i="14"/>
  <c r="GO388" i="14"/>
  <c r="X388" i="14"/>
  <c r="IJ388" i="14"/>
  <c r="GP388" i="14"/>
  <c r="CB388" i="14"/>
  <c r="FM388" i="14"/>
  <c r="ED388" i="14"/>
  <c r="IO388" i="14"/>
  <c r="IZ388" i="14"/>
  <c r="BZ388" i="14"/>
  <c r="I388" i="14"/>
  <c r="O388" i="14"/>
  <c r="GL388" i="14"/>
  <c r="K388" i="14"/>
  <c r="DN388" i="14"/>
  <c r="IC388" i="14"/>
  <c r="EE388" i="14"/>
  <c r="AQ388" i="14"/>
  <c r="CP388" i="14"/>
  <c r="GW388" i="14"/>
  <c r="U388" i="14"/>
  <c r="DZ388" i="14"/>
  <c r="IR388" i="14"/>
  <c r="FL388" i="14"/>
  <c r="FV388" i="14"/>
  <c r="BK388" i="14"/>
  <c r="EY388" i="14"/>
  <c r="IB388" i="14"/>
  <c r="FN388" i="14"/>
  <c r="AZ388" i="14"/>
  <c r="EN388" i="14"/>
  <c r="HQ388" i="14"/>
  <c r="FF388" i="14"/>
  <c r="AO388" i="14"/>
  <c r="EC388" i="14"/>
  <c r="HG388" i="14"/>
  <c r="EX388" i="14"/>
  <c r="AE388" i="14"/>
  <c r="DS388" i="14"/>
  <c r="GV388" i="14"/>
  <c r="EP388" i="14"/>
  <c r="T388" i="14"/>
  <c r="DH388" i="14"/>
  <c r="GK388" i="14"/>
  <c r="IS388" i="14"/>
  <c r="N388" i="14"/>
  <c r="CK388" i="14"/>
  <c r="FW388" i="14"/>
  <c r="GT388" i="14"/>
  <c r="IY388" i="14"/>
  <c r="BY388" i="14"/>
  <c r="IV388" i="14"/>
  <c r="CC388" i="14"/>
  <c r="CI388" i="14"/>
  <c r="BT388" i="14"/>
  <c r="IN388" i="14"/>
  <c r="DJ388" i="14"/>
  <c r="HX388" i="14"/>
  <c r="BQ388" i="14"/>
  <c r="EU388" i="14"/>
  <c r="DB388" i="14"/>
  <c r="HM388" i="14"/>
  <c r="BG388" i="14"/>
  <c r="EJ388" i="14"/>
  <c r="CT388" i="14"/>
  <c r="HC388" i="14"/>
  <c r="AV388" i="14"/>
  <c r="DY388" i="14"/>
  <c r="CL388" i="14"/>
  <c r="GR388" i="14"/>
  <c r="AK388" i="14"/>
  <c r="DO388" i="14"/>
  <c r="CD388" i="14"/>
  <c r="GG388" i="14"/>
  <c r="AA388" i="14"/>
  <c r="DD388" i="14"/>
  <c r="H388" i="14"/>
  <c r="DR388" i="14"/>
  <c r="CU388" i="14"/>
  <c r="IG388" i="14"/>
  <c r="BF388" i="14"/>
  <c r="M388" i="14"/>
  <c r="DV388" i="14"/>
  <c r="BU388" i="14"/>
  <c r="FH388" i="14"/>
  <c r="JB388" i="14"/>
  <c r="GD388" i="14"/>
  <c r="IU388" i="14"/>
  <c r="AX388" i="14"/>
  <c r="EQ388" i="14"/>
  <c r="IE388" i="14"/>
  <c r="BM388" i="14"/>
  <c r="AP388" i="14"/>
  <c r="EF388" i="14"/>
  <c r="HT388" i="14"/>
  <c r="BC388" i="14"/>
  <c r="AH388" i="14"/>
  <c r="DU388" i="14"/>
  <c r="HI388" i="14"/>
  <c r="AR388" i="14"/>
  <c r="Z388" i="14"/>
  <c r="DK388" i="14"/>
  <c r="GY388" i="14"/>
  <c r="AG388" i="14"/>
  <c r="R388" i="14"/>
  <c r="CZ388" i="14"/>
  <c r="GN388" i="14"/>
  <c r="W388" i="14"/>
  <c r="BS388" i="14"/>
  <c r="FO388" i="14"/>
  <c r="FE388" i="14"/>
  <c r="JA388" i="14"/>
  <c r="CG388" i="14"/>
  <c r="BX388" i="14"/>
  <c r="J388" i="14"/>
  <c r="CN388" i="14"/>
  <c r="GA388" i="14"/>
  <c r="CO388" i="14"/>
  <c r="FT388" i="14"/>
  <c r="GB388" i="14"/>
  <c r="I128" i="14"/>
  <c r="K128" i="14" s="1"/>
  <c r="HK389" i="14" s="1"/>
  <c r="IA388" i="14"/>
  <c r="BI388" i="14"/>
  <c r="EW388" i="14"/>
  <c r="ID388" i="14"/>
  <c r="HP388" i="14"/>
  <c r="AY388" i="14"/>
  <c r="EM388" i="14"/>
  <c r="HV388" i="14"/>
  <c r="HE388" i="14"/>
  <c r="AN388" i="14"/>
  <c r="EB388" i="14"/>
  <c r="HN388" i="14"/>
  <c r="GU388" i="14"/>
  <c r="AC388" i="14"/>
  <c r="DQ388" i="14"/>
  <c r="HF388" i="14"/>
  <c r="GJ388" i="14"/>
  <c r="S388" i="14"/>
  <c r="DG388" i="14"/>
  <c r="GX388" i="14"/>
  <c r="CM388" i="14"/>
  <c r="FX388" i="14"/>
  <c r="GH388" i="14"/>
  <c r="P388" i="14"/>
  <c r="CQ388" i="14"/>
  <c r="EL388" i="14"/>
  <c r="CF388" i="14"/>
  <c r="FS388" i="14"/>
  <c r="IP388" i="14"/>
  <c r="FQ388" i="14"/>
  <c r="EH388" i="14"/>
  <c r="FZ388" i="14"/>
  <c r="ES388" i="14"/>
  <c r="HW388" i="14"/>
  <c r="BP388" i="14"/>
  <c r="FR388" i="14"/>
  <c r="EI388" i="14"/>
  <c r="HL388" i="14"/>
  <c r="BE388" i="14"/>
  <c r="FJ388" i="14"/>
  <c r="DX388" i="14"/>
  <c r="HA388" i="14"/>
  <c r="AU388" i="14"/>
  <c r="FB388" i="14"/>
  <c r="DM388" i="14"/>
  <c r="GQ388" i="14"/>
  <c r="AJ388" i="14"/>
  <c r="ET388" i="14"/>
  <c r="DC388" i="14"/>
  <c r="GF388" i="14"/>
  <c r="Y388" i="14"/>
  <c r="BJ388" i="14"/>
  <c r="CV388" i="14"/>
  <c r="II388" i="14"/>
  <c r="IX388" i="14"/>
  <c r="CA388" i="14"/>
  <c r="FA388" i="14"/>
  <c r="BN388" i="14"/>
  <c r="EZ388" i="14"/>
  <c r="IM388" i="14"/>
  <c r="CR388" i="14"/>
  <c r="IT388" i="14"/>
  <c r="FI388" i="14"/>
  <c r="G654" i="14"/>
  <c r="G129" i="14"/>
  <c r="I129" i="14" s="1"/>
  <c r="K129" i="14" s="1"/>
  <c r="I653" i="14"/>
  <c r="F654" i="14"/>
  <c r="C657" i="14"/>
  <c r="D656" i="14"/>
  <c r="A656" i="14"/>
  <c r="N655" i="14"/>
  <c r="E130" i="14"/>
  <c r="F130" i="14" s="1"/>
  <c r="BL654" i="14"/>
  <c r="BD654" i="14"/>
  <c r="AV654" i="14"/>
  <c r="AN654" i="14"/>
  <c r="AF654" i="14"/>
  <c r="X654" i="14"/>
  <c r="P654" i="14"/>
  <c r="BK654" i="14"/>
  <c r="BC654" i="14"/>
  <c r="AU654" i="14"/>
  <c r="AM654" i="14"/>
  <c r="AE654" i="14"/>
  <c r="W654" i="14"/>
  <c r="O654" i="14"/>
  <c r="BJ654" i="14"/>
  <c r="BB654" i="14"/>
  <c r="AT654" i="14"/>
  <c r="AL654" i="14"/>
  <c r="AD654" i="14"/>
  <c r="V654" i="14"/>
  <c r="BI654" i="14"/>
  <c r="BA654" i="14"/>
  <c r="AS654" i="14"/>
  <c r="AK654" i="14"/>
  <c r="AC654" i="14"/>
  <c r="U654" i="14"/>
  <c r="M654" i="14"/>
  <c r="BH654" i="14"/>
  <c r="AZ654" i="14"/>
  <c r="AR654" i="14"/>
  <c r="AJ654" i="14"/>
  <c r="AB654" i="14"/>
  <c r="T654" i="14"/>
  <c r="BG654" i="14"/>
  <c r="AY654" i="14"/>
  <c r="AQ654" i="14"/>
  <c r="AI654" i="14"/>
  <c r="AA654" i="14"/>
  <c r="S654" i="14"/>
  <c r="BF654" i="14"/>
  <c r="AX654" i="14"/>
  <c r="AP654" i="14"/>
  <c r="AH654" i="14"/>
  <c r="Z654" i="14"/>
  <c r="R654" i="14"/>
  <c r="BE654" i="14"/>
  <c r="AW654" i="14"/>
  <c r="AO654" i="14"/>
  <c r="AG654" i="14"/>
  <c r="Y654" i="14"/>
  <c r="Q654" i="14"/>
  <c r="D131" i="14"/>
  <c r="C132" i="14"/>
  <c r="E655" i="14"/>
  <c r="G655" i="14" s="1"/>
  <c r="D55" i="11"/>
  <c r="G55" i="11" s="1"/>
  <c r="E54" i="11"/>
  <c r="F54" i="11" s="1"/>
  <c r="M286" i="2"/>
  <c r="J54" i="11" l="1"/>
  <c r="K54" i="11" s="1"/>
  <c r="H54" i="11"/>
  <c r="I54" i="11" s="1"/>
  <c r="M364" i="2"/>
  <c r="N364" i="2"/>
  <c r="M285" i="2"/>
  <c r="N285" i="2"/>
  <c r="P325" i="2"/>
  <c r="O325" i="2"/>
  <c r="M363" i="2"/>
  <c r="N363" i="2"/>
  <c r="O324" i="2"/>
  <c r="P324" i="2"/>
  <c r="JB389" i="14"/>
  <c r="IT389" i="14"/>
  <c r="IW389" i="14"/>
  <c r="Z389" i="14"/>
  <c r="CO389" i="14"/>
  <c r="CE389" i="14"/>
  <c r="J389" i="14"/>
  <c r="M389" i="14"/>
  <c r="AV389" i="14"/>
  <c r="CZ389" i="14"/>
  <c r="CU389" i="14"/>
  <c r="DM389" i="14"/>
  <c r="DP389" i="14"/>
  <c r="EC389" i="14"/>
  <c r="G389" i="14"/>
  <c r="HC389" i="14"/>
  <c r="FX389" i="14"/>
  <c r="DZ389" i="14"/>
  <c r="FT389" i="14"/>
  <c r="HS389" i="14"/>
  <c r="EB389" i="14"/>
  <c r="HO389" i="14"/>
  <c r="O389" i="14"/>
  <c r="DN389" i="14"/>
  <c r="DX389" i="14"/>
  <c r="T389" i="14"/>
  <c r="L389" i="14"/>
  <c r="GW389" i="14"/>
  <c r="AW389" i="14"/>
  <c r="EE389" i="14"/>
  <c r="AD389" i="14"/>
  <c r="V389" i="14"/>
  <c r="HH389" i="14"/>
  <c r="CN389" i="14"/>
  <c r="EM389" i="14"/>
  <c r="FM389" i="14"/>
  <c r="DD389" i="14"/>
  <c r="DF389" i="14"/>
  <c r="HL389" i="14"/>
  <c r="GY389" i="14"/>
  <c r="CR389" i="14"/>
  <c r="X389" i="14"/>
  <c r="CW389" i="14"/>
  <c r="EI389" i="14"/>
  <c r="CF389" i="14"/>
  <c r="AR389" i="14"/>
  <c r="AT389" i="14"/>
  <c r="DI389" i="14"/>
  <c r="GG389" i="14"/>
  <c r="FC389" i="14"/>
  <c r="CP389" i="14"/>
  <c r="DB389" i="14"/>
  <c r="CH389" i="14"/>
  <c r="AH389" i="14"/>
  <c r="CK389" i="14"/>
  <c r="DH389" i="14"/>
  <c r="ED389" i="14"/>
  <c r="HB389" i="14"/>
  <c r="GI389" i="14"/>
  <c r="EQ389" i="14"/>
  <c r="GS389" i="14"/>
  <c r="FQ389" i="14"/>
  <c r="Q389" i="14"/>
  <c r="AE389" i="14"/>
  <c r="AI389" i="14"/>
  <c r="FY389" i="14"/>
  <c r="GK389" i="14"/>
  <c r="GC389" i="14"/>
  <c r="R389" i="14"/>
  <c r="HD389" i="14"/>
  <c r="GJ389" i="14"/>
  <c r="GV389" i="14"/>
  <c r="GB389" i="14"/>
  <c r="GN389" i="14"/>
  <c r="AB389" i="14"/>
  <c r="AN389" i="14"/>
  <c r="BK389" i="14"/>
  <c r="BO389" i="14"/>
  <c r="DA389" i="14"/>
  <c r="AF389" i="14"/>
  <c r="HE389" i="14"/>
  <c r="DY389" i="14"/>
  <c r="CJ389" i="14"/>
  <c r="N389" i="14"/>
  <c r="HI389" i="14"/>
  <c r="GO389" i="14"/>
  <c r="GF389" i="14"/>
  <c r="DU389" i="14"/>
  <c r="CA389" i="14"/>
  <c r="K389" i="14"/>
  <c r="FG389" i="14"/>
  <c r="DL389" i="14"/>
  <c r="AP389" i="14"/>
  <c r="IV389" i="14"/>
  <c r="FP389" i="14"/>
  <c r="CT389" i="14"/>
  <c r="Y389" i="14"/>
  <c r="IZ389" i="14"/>
  <c r="HJ389" i="14"/>
  <c r="GP389" i="14"/>
  <c r="FL389" i="14"/>
  <c r="CQ389" i="14"/>
  <c r="S389" i="14"/>
  <c r="GM389" i="14"/>
  <c r="I389" i="14"/>
  <c r="DV389" i="14"/>
  <c r="U389" i="14"/>
  <c r="FN389" i="14"/>
  <c r="AG389" i="14"/>
  <c r="FZ389" i="14"/>
  <c r="AS389" i="14"/>
  <c r="GL389" i="14"/>
  <c r="CV389" i="14"/>
  <c r="P389" i="14"/>
  <c r="GD389" i="14"/>
  <c r="CX389" i="14"/>
  <c r="H389" i="14"/>
  <c r="FV389" i="14"/>
  <c r="BS389" i="14"/>
  <c r="GQ389" i="14"/>
  <c r="BW389" i="14"/>
  <c r="GU389" i="14"/>
  <c r="AO389" i="14"/>
  <c r="GH389" i="14"/>
  <c r="CG389" i="14"/>
  <c r="GT389" i="14"/>
  <c r="CS389" i="14"/>
  <c r="HF389" i="14"/>
  <c r="DE389" i="14"/>
  <c r="IX389" i="14"/>
  <c r="FR389" i="14"/>
  <c r="CL389" i="14"/>
  <c r="JA389" i="14"/>
  <c r="FU389" i="14"/>
  <c r="CD389" i="14"/>
  <c r="IS389" i="14"/>
  <c r="DW389" i="14"/>
  <c r="IU389" i="14"/>
  <c r="EA389" i="14"/>
  <c r="IY389" i="14"/>
  <c r="AZ389" i="14"/>
  <c r="EG389" i="14"/>
  <c r="HN389" i="14"/>
  <c r="BA389" i="14"/>
  <c r="EH389" i="14"/>
  <c r="HP389" i="14"/>
  <c r="BB389" i="14"/>
  <c r="EJ389" i="14"/>
  <c r="HQ389" i="14"/>
  <c r="BD389" i="14"/>
  <c r="EK389" i="14"/>
  <c r="HR389" i="14"/>
  <c r="BE389" i="14"/>
  <c r="EL389" i="14"/>
  <c r="HT389" i="14"/>
  <c r="BF389" i="14"/>
  <c r="EN389" i="14"/>
  <c r="HU389" i="14"/>
  <c r="BH389" i="14"/>
  <c r="EO389" i="14"/>
  <c r="HV389" i="14"/>
  <c r="AX389" i="14"/>
  <c r="EF389" i="14"/>
  <c r="HM389" i="14"/>
  <c r="AM389" i="14"/>
  <c r="CY389" i="14"/>
  <c r="FK389" i="14"/>
  <c r="HW389" i="14"/>
  <c r="AQ389" i="14"/>
  <c r="DC389" i="14"/>
  <c r="FO389" i="14"/>
  <c r="IA389" i="14"/>
  <c r="BJ389" i="14"/>
  <c r="ER389" i="14"/>
  <c r="HY389" i="14"/>
  <c r="BL389" i="14"/>
  <c r="ES389" i="14"/>
  <c r="HZ389" i="14"/>
  <c r="BM389" i="14"/>
  <c r="ET389" i="14"/>
  <c r="IB389" i="14"/>
  <c r="BN389" i="14"/>
  <c r="EV389" i="14"/>
  <c r="IC389" i="14"/>
  <c r="BP389" i="14"/>
  <c r="EW389" i="14"/>
  <c r="ID389" i="14"/>
  <c r="BQ389" i="14"/>
  <c r="EX389" i="14"/>
  <c r="IF389" i="14"/>
  <c r="BR389" i="14"/>
  <c r="EZ389" i="14"/>
  <c r="IG389" i="14"/>
  <c r="BI389" i="14"/>
  <c r="EP389" i="14"/>
  <c r="HX389" i="14"/>
  <c r="AU389" i="14"/>
  <c r="DG389" i="14"/>
  <c r="FS389" i="14"/>
  <c r="IE389" i="14"/>
  <c r="AY389" i="14"/>
  <c r="DK389" i="14"/>
  <c r="FW389" i="14"/>
  <c r="II389" i="14"/>
  <c r="BU389" i="14"/>
  <c r="FB389" i="14"/>
  <c r="IJ389" i="14"/>
  <c r="BV389" i="14"/>
  <c r="FD389" i="14"/>
  <c r="IK389" i="14"/>
  <c r="BX389" i="14"/>
  <c r="FE389" i="14"/>
  <c r="IL389" i="14"/>
  <c r="BY389" i="14"/>
  <c r="FF389" i="14"/>
  <c r="IN389" i="14"/>
  <c r="BZ389" i="14"/>
  <c r="FH389" i="14"/>
  <c r="IO389" i="14"/>
  <c r="CB389" i="14"/>
  <c r="FI389" i="14"/>
  <c r="IP389" i="14"/>
  <c r="CC389" i="14"/>
  <c r="FJ389" i="14"/>
  <c r="IR389" i="14"/>
  <c r="BT389" i="14"/>
  <c r="FA389" i="14"/>
  <c r="IH389" i="14"/>
  <c r="BC389" i="14"/>
  <c r="DO389" i="14"/>
  <c r="GA389" i="14"/>
  <c r="IM389" i="14"/>
  <c r="BG389" i="14"/>
  <c r="DS389" i="14"/>
  <c r="GE389" i="14"/>
  <c r="IQ389" i="14"/>
  <c r="AJ389" i="14"/>
  <c r="DQ389" i="14"/>
  <c r="GX389" i="14"/>
  <c r="AK389" i="14"/>
  <c r="DR389" i="14"/>
  <c r="GZ389" i="14"/>
  <c r="AL389" i="14"/>
  <c r="DT389" i="14"/>
  <c r="HA389" i="14"/>
  <c r="AC389" i="14"/>
  <c r="DJ389" i="14"/>
  <c r="GR389" i="14"/>
  <c r="W389" i="14"/>
  <c r="CI389" i="14"/>
  <c r="EU389" i="14"/>
  <c r="HG389" i="14"/>
  <c r="AA389" i="14"/>
  <c r="CM389" i="14"/>
  <c r="EY389" i="14"/>
  <c r="I654" i="14"/>
  <c r="IX390" i="14"/>
  <c r="IP390" i="14"/>
  <c r="IH390" i="14"/>
  <c r="HZ390" i="14"/>
  <c r="HR390" i="14"/>
  <c r="HJ390" i="14"/>
  <c r="HB390" i="14"/>
  <c r="GT390" i="14"/>
  <c r="GL390" i="14"/>
  <c r="GD390" i="14"/>
  <c r="FV390" i="14"/>
  <c r="FN390" i="14"/>
  <c r="FF390" i="14"/>
  <c r="IV390" i="14"/>
  <c r="IN390" i="14"/>
  <c r="IF390" i="14"/>
  <c r="HX390" i="14"/>
  <c r="HP390" i="14"/>
  <c r="HH390" i="14"/>
  <c r="GZ390" i="14"/>
  <c r="GR390" i="14"/>
  <c r="GJ390" i="14"/>
  <c r="GB390" i="14"/>
  <c r="FT390" i="14"/>
  <c r="FL390" i="14"/>
  <c r="FD390" i="14"/>
  <c r="EV390" i="14"/>
  <c r="EN390" i="14"/>
  <c r="EF390" i="14"/>
  <c r="DX390" i="14"/>
  <c r="DP390" i="14"/>
  <c r="DH390" i="14"/>
  <c r="CZ390" i="14"/>
  <c r="CR390" i="14"/>
  <c r="CJ390" i="14"/>
  <c r="CB390" i="14"/>
  <c r="BT390" i="14"/>
  <c r="BL390" i="14"/>
  <c r="BD390" i="14"/>
  <c r="AV390" i="14"/>
  <c r="AN390" i="14"/>
  <c r="AF390" i="14"/>
  <c r="X390" i="14"/>
  <c r="P390" i="14"/>
  <c r="H390" i="14"/>
  <c r="JA390" i="14"/>
  <c r="IS390" i="14"/>
  <c r="IK390" i="14"/>
  <c r="IC390" i="14"/>
  <c r="HU390" i="14"/>
  <c r="HM390" i="14"/>
  <c r="HE390" i="14"/>
  <c r="GW390" i="14"/>
  <c r="IZ390" i="14"/>
  <c r="IR390" i="14"/>
  <c r="IJ390" i="14"/>
  <c r="IB390" i="14"/>
  <c r="HT390" i="14"/>
  <c r="HL390" i="14"/>
  <c r="HD390" i="14"/>
  <c r="GV390" i="14"/>
  <c r="GN390" i="14"/>
  <c r="GF390" i="14"/>
  <c r="FX390" i="14"/>
  <c r="FP390" i="14"/>
  <c r="FH390" i="14"/>
  <c r="EZ390" i="14"/>
  <c r="ER390" i="14"/>
  <c r="EJ390" i="14"/>
  <c r="EB390" i="14"/>
  <c r="DT390" i="14"/>
  <c r="DL390" i="14"/>
  <c r="DD390" i="14"/>
  <c r="CV390" i="14"/>
  <c r="CN390" i="14"/>
  <c r="CF390" i="14"/>
  <c r="BX390" i="14"/>
  <c r="BP390" i="14"/>
  <c r="BH390" i="14"/>
  <c r="AZ390" i="14"/>
  <c r="AR390" i="14"/>
  <c r="AJ390" i="14"/>
  <c r="AB390" i="14"/>
  <c r="T390" i="14"/>
  <c r="L390" i="14"/>
  <c r="IT390" i="14"/>
  <c r="ID390" i="14"/>
  <c r="HN390" i="14"/>
  <c r="GX390" i="14"/>
  <c r="GI390" i="14"/>
  <c r="FW390" i="14"/>
  <c r="FJ390" i="14"/>
  <c r="EX390" i="14"/>
  <c r="EM390" i="14"/>
  <c r="EC390" i="14"/>
  <c r="DR390" i="14"/>
  <c r="DG390" i="14"/>
  <c r="CW390" i="14"/>
  <c r="CL390" i="14"/>
  <c r="CA390" i="14"/>
  <c r="BQ390" i="14"/>
  <c r="BF390" i="14"/>
  <c r="AU390" i="14"/>
  <c r="AK390" i="14"/>
  <c r="Z390" i="14"/>
  <c r="O390" i="14"/>
  <c r="IQ390" i="14"/>
  <c r="IA390" i="14"/>
  <c r="HK390" i="14"/>
  <c r="GU390" i="14"/>
  <c r="GH390" i="14"/>
  <c r="FU390" i="14"/>
  <c r="FI390" i="14"/>
  <c r="EW390" i="14"/>
  <c r="EL390" i="14"/>
  <c r="EA390" i="14"/>
  <c r="DQ390" i="14"/>
  <c r="DF390" i="14"/>
  <c r="CU390" i="14"/>
  <c r="CK390" i="14"/>
  <c r="BZ390" i="14"/>
  <c r="BO390" i="14"/>
  <c r="BE390" i="14"/>
  <c r="AT390" i="14"/>
  <c r="AI390" i="14"/>
  <c r="Y390" i="14"/>
  <c r="N390" i="14"/>
  <c r="IO390" i="14"/>
  <c r="HY390" i="14"/>
  <c r="HI390" i="14"/>
  <c r="GS390" i="14"/>
  <c r="GG390" i="14"/>
  <c r="FS390" i="14"/>
  <c r="FG390" i="14"/>
  <c r="EU390" i="14"/>
  <c r="EK390" i="14"/>
  <c r="DZ390" i="14"/>
  <c r="DO390" i="14"/>
  <c r="DE390" i="14"/>
  <c r="CT390" i="14"/>
  <c r="CI390" i="14"/>
  <c r="BY390" i="14"/>
  <c r="BN390" i="14"/>
  <c r="BC390" i="14"/>
  <c r="AS390" i="14"/>
  <c r="AH390" i="14"/>
  <c r="W390" i="14"/>
  <c r="M390" i="14"/>
  <c r="IM390" i="14"/>
  <c r="HW390" i="14"/>
  <c r="HG390" i="14"/>
  <c r="GQ390" i="14"/>
  <c r="GE390" i="14"/>
  <c r="FR390" i="14"/>
  <c r="FE390" i="14"/>
  <c r="ET390" i="14"/>
  <c r="EI390" i="14"/>
  <c r="DY390" i="14"/>
  <c r="DN390" i="14"/>
  <c r="DC390" i="14"/>
  <c r="CS390" i="14"/>
  <c r="CH390" i="14"/>
  <c r="BW390" i="14"/>
  <c r="BM390" i="14"/>
  <c r="BB390" i="14"/>
  <c r="AQ390" i="14"/>
  <c r="AG390" i="14"/>
  <c r="V390" i="14"/>
  <c r="K390" i="14"/>
  <c r="JB390" i="14"/>
  <c r="IL390" i="14"/>
  <c r="HV390" i="14"/>
  <c r="HF390" i="14"/>
  <c r="GP390" i="14"/>
  <c r="GC390" i="14"/>
  <c r="FQ390" i="14"/>
  <c r="FC390" i="14"/>
  <c r="ES390" i="14"/>
  <c r="EH390" i="14"/>
  <c r="DW390" i="14"/>
  <c r="DM390" i="14"/>
  <c r="DB390" i="14"/>
  <c r="CQ390" i="14"/>
  <c r="CG390" i="14"/>
  <c r="BV390" i="14"/>
  <c r="BK390" i="14"/>
  <c r="BA390" i="14"/>
  <c r="AP390" i="14"/>
  <c r="AE390" i="14"/>
  <c r="U390" i="14"/>
  <c r="J390" i="14"/>
  <c r="IY390" i="14"/>
  <c r="II390" i="14"/>
  <c r="HS390" i="14"/>
  <c r="HC390" i="14"/>
  <c r="GO390" i="14"/>
  <c r="GA390" i="14"/>
  <c r="FO390" i="14"/>
  <c r="FB390" i="14"/>
  <c r="EQ390" i="14"/>
  <c r="EG390" i="14"/>
  <c r="DV390" i="14"/>
  <c r="DK390" i="14"/>
  <c r="DA390" i="14"/>
  <c r="CP390" i="14"/>
  <c r="CE390" i="14"/>
  <c r="BU390" i="14"/>
  <c r="BJ390" i="14"/>
  <c r="AY390" i="14"/>
  <c r="AO390" i="14"/>
  <c r="AD390" i="14"/>
  <c r="S390" i="14"/>
  <c r="I390" i="14"/>
  <c r="IW390" i="14"/>
  <c r="IG390" i="14"/>
  <c r="HQ390" i="14"/>
  <c r="HA390" i="14"/>
  <c r="GM390" i="14"/>
  <c r="FZ390" i="14"/>
  <c r="FM390" i="14"/>
  <c r="FA390" i="14"/>
  <c r="EP390" i="14"/>
  <c r="EE390" i="14"/>
  <c r="DU390" i="14"/>
  <c r="DJ390" i="14"/>
  <c r="CY390" i="14"/>
  <c r="CO390" i="14"/>
  <c r="CD390" i="14"/>
  <c r="BS390" i="14"/>
  <c r="BI390" i="14"/>
  <c r="AX390" i="14"/>
  <c r="AM390" i="14"/>
  <c r="AC390" i="14"/>
  <c r="R390" i="14"/>
  <c r="G390" i="14"/>
  <c r="IU390" i="14"/>
  <c r="IE390" i="14"/>
  <c r="HO390" i="14"/>
  <c r="GY390" i="14"/>
  <c r="GK390" i="14"/>
  <c r="FY390" i="14"/>
  <c r="FK390" i="14"/>
  <c r="EY390" i="14"/>
  <c r="EO390" i="14"/>
  <c r="ED390" i="14"/>
  <c r="DS390" i="14"/>
  <c r="DI390" i="14"/>
  <c r="CX390" i="14"/>
  <c r="CM390" i="14"/>
  <c r="CC390" i="14"/>
  <c r="BR390" i="14"/>
  <c r="BG390" i="14"/>
  <c r="AW390" i="14"/>
  <c r="AL390" i="14"/>
  <c r="AA390" i="14"/>
  <c r="Q390" i="14"/>
  <c r="H130" i="14"/>
  <c r="C133" i="14"/>
  <c r="D132" i="14"/>
  <c r="G130" i="14"/>
  <c r="F655" i="14"/>
  <c r="G131" i="14"/>
  <c r="E131" i="14"/>
  <c r="H131" i="14" s="1"/>
  <c r="F131" i="14"/>
  <c r="BE655" i="14"/>
  <c r="BJ655" i="14"/>
  <c r="BB655" i="14"/>
  <c r="AT655" i="14"/>
  <c r="AL655" i="14"/>
  <c r="AD655" i="14"/>
  <c r="V655" i="14"/>
  <c r="BI655" i="14"/>
  <c r="BA655" i="14"/>
  <c r="BG655" i="14"/>
  <c r="AY655" i="14"/>
  <c r="BF655" i="14"/>
  <c r="BC655" i="14"/>
  <c r="AQ655" i="14"/>
  <c r="AH655" i="14"/>
  <c r="Y655" i="14"/>
  <c r="P655" i="14"/>
  <c r="AZ655" i="14"/>
  <c r="AP655" i="14"/>
  <c r="AG655" i="14"/>
  <c r="X655" i="14"/>
  <c r="O655" i="14"/>
  <c r="AX655" i="14"/>
  <c r="AO655" i="14"/>
  <c r="AF655" i="14"/>
  <c r="W655" i="14"/>
  <c r="AW655" i="14"/>
  <c r="AN655" i="14"/>
  <c r="AE655" i="14"/>
  <c r="U655" i="14"/>
  <c r="M655" i="14"/>
  <c r="BL655" i="14"/>
  <c r="AV655" i="14"/>
  <c r="AM655" i="14"/>
  <c r="AC655" i="14"/>
  <c r="T655" i="14"/>
  <c r="BK655" i="14"/>
  <c r="AU655" i="14"/>
  <c r="AK655" i="14"/>
  <c r="AB655" i="14"/>
  <c r="S655" i="14"/>
  <c r="BH655" i="14"/>
  <c r="AS655" i="14"/>
  <c r="AJ655" i="14"/>
  <c r="AA655" i="14"/>
  <c r="R655" i="14"/>
  <c r="BD655" i="14"/>
  <c r="AR655" i="14"/>
  <c r="AI655" i="14"/>
  <c r="Z655" i="14"/>
  <c r="Q655" i="14"/>
  <c r="H655" i="14"/>
  <c r="N656" i="14"/>
  <c r="A657" i="14"/>
  <c r="E656" i="14"/>
  <c r="F656" i="14" s="1"/>
  <c r="G656" i="14"/>
  <c r="H656" i="14"/>
  <c r="C658" i="14"/>
  <c r="D657" i="14"/>
  <c r="E55" i="11"/>
  <c r="F55" i="11" s="1"/>
  <c r="D56" i="11"/>
  <c r="G56" i="11" s="1"/>
  <c r="E287" i="2"/>
  <c r="F287" i="2" s="1"/>
  <c r="C18" i="4"/>
  <c r="C17" i="4"/>
  <c r="C46" i="1"/>
  <c r="C11" i="4"/>
  <c r="C12" i="4"/>
  <c r="C10" i="4"/>
  <c r="C9" i="4"/>
  <c r="C6" i="4"/>
  <c r="C5" i="4"/>
  <c r="C3" i="4"/>
  <c r="C4" i="4"/>
  <c r="M326" i="2" l="1"/>
  <c r="K365" i="2"/>
  <c r="L365" i="2" s="1"/>
  <c r="K326" i="2"/>
  <c r="L326" i="2"/>
  <c r="K287" i="2"/>
  <c r="L287" i="2" s="1"/>
  <c r="N287" i="2" s="1"/>
  <c r="J55" i="11"/>
  <c r="K55" i="11" s="1"/>
  <c r="H55" i="11"/>
  <c r="I55" i="11" s="1"/>
  <c r="I131" i="14"/>
  <c r="K131" i="14" s="1"/>
  <c r="IZ392" i="14" s="1"/>
  <c r="I130" i="14"/>
  <c r="K130" i="14" s="1"/>
  <c r="GQ391" i="14" s="1"/>
  <c r="N657" i="14"/>
  <c r="A658" i="14"/>
  <c r="BE656" i="14"/>
  <c r="AW656" i="14"/>
  <c r="AO656" i="14"/>
  <c r="AG656" i="14"/>
  <c r="Y656" i="14"/>
  <c r="Q656" i="14"/>
  <c r="BJ656" i="14"/>
  <c r="BB656" i="14"/>
  <c r="AT656" i="14"/>
  <c r="AL656" i="14"/>
  <c r="AD656" i="14"/>
  <c r="V656" i="14"/>
  <c r="BI656" i="14"/>
  <c r="BA656" i="14"/>
  <c r="AS656" i="14"/>
  <c r="AK656" i="14"/>
  <c r="AC656" i="14"/>
  <c r="U656" i="14"/>
  <c r="M656" i="14"/>
  <c r="BG656" i="14"/>
  <c r="AY656" i="14"/>
  <c r="AQ656" i="14"/>
  <c r="AI656" i="14"/>
  <c r="AA656" i="14"/>
  <c r="S656" i="14"/>
  <c r="BF656" i="14"/>
  <c r="AX656" i="14"/>
  <c r="AP656" i="14"/>
  <c r="AH656" i="14"/>
  <c r="Z656" i="14"/>
  <c r="R656" i="14"/>
  <c r="BC656" i="14"/>
  <c r="AF656" i="14"/>
  <c r="AZ656" i="14"/>
  <c r="AE656" i="14"/>
  <c r="AV656" i="14"/>
  <c r="AB656" i="14"/>
  <c r="AU656" i="14"/>
  <c r="X656" i="14"/>
  <c r="BL656" i="14"/>
  <c r="AR656" i="14"/>
  <c r="W656" i="14"/>
  <c r="BK656" i="14"/>
  <c r="AN656" i="14"/>
  <c r="T656" i="14"/>
  <c r="BH656" i="14"/>
  <c r="AM656" i="14"/>
  <c r="P656" i="14"/>
  <c r="BD656" i="14"/>
  <c r="AJ656" i="14"/>
  <c r="O656" i="14"/>
  <c r="E657" i="14"/>
  <c r="F657" i="14" s="1"/>
  <c r="G657" i="14"/>
  <c r="I655" i="14"/>
  <c r="C659" i="14"/>
  <c r="D658" i="14"/>
  <c r="I656" i="14"/>
  <c r="E132" i="14"/>
  <c r="F132" i="14" s="1"/>
  <c r="D133" i="14"/>
  <c r="C134" i="14"/>
  <c r="D57" i="11"/>
  <c r="G57" i="11" s="1"/>
  <c r="E56" i="11"/>
  <c r="F56" i="11" s="1"/>
  <c r="M287" i="2"/>
  <c r="E288" i="2"/>
  <c r="F288" i="2" s="1"/>
  <c r="C16" i="4"/>
  <c r="C7" i="4"/>
  <c r="B279" i="2"/>
  <c r="B278" i="2"/>
  <c r="B277" i="2"/>
  <c r="N326" i="2" l="1"/>
  <c r="J56" i="11"/>
  <c r="K56" i="11" s="1"/>
  <c r="H56" i="11"/>
  <c r="I56" i="11" s="1"/>
  <c r="M327" i="2"/>
  <c r="K288" i="2"/>
  <c r="L288" i="2" s="1"/>
  <c r="N288" i="2" s="1"/>
  <c r="L327" i="2"/>
  <c r="K366" i="2"/>
  <c r="L366" i="2" s="1"/>
  <c r="K327" i="2"/>
  <c r="N327" i="2" s="1"/>
  <c r="P326" i="2"/>
  <c r="O326" i="2"/>
  <c r="N365" i="2"/>
  <c r="M365" i="2"/>
  <c r="BQ391" i="14"/>
  <c r="EZ391" i="14"/>
  <c r="EY391" i="14"/>
  <c r="JB391" i="14"/>
  <c r="BW391" i="14"/>
  <c r="EN391" i="14"/>
  <c r="Z391" i="14"/>
  <c r="S391" i="14"/>
  <c r="BE391" i="14"/>
  <c r="BK391" i="14"/>
  <c r="FX391" i="14"/>
  <c r="DQ391" i="14"/>
  <c r="EU391" i="14"/>
  <c r="BO392" i="14"/>
  <c r="IL391" i="14"/>
  <c r="HI391" i="14"/>
  <c r="AY392" i="14"/>
  <c r="M392" i="14"/>
  <c r="FB391" i="14"/>
  <c r="GD391" i="14"/>
  <c r="G392" i="14"/>
  <c r="T392" i="14"/>
  <c r="EJ391" i="14"/>
  <c r="GZ391" i="14"/>
  <c r="FA391" i="14"/>
  <c r="DN391" i="14"/>
  <c r="CX391" i="14"/>
  <c r="BR391" i="14"/>
  <c r="BG391" i="14"/>
  <c r="GB391" i="14"/>
  <c r="CK391" i="14"/>
  <c r="R391" i="14"/>
  <c r="IP391" i="14"/>
  <c r="EC391" i="14"/>
  <c r="DW391" i="14"/>
  <c r="V392" i="14"/>
  <c r="AR391" i="14"/>
  <c r="P391" i="14"/>
  <c r="HD391" i="14"/>
  <c r="IR391" i="14"/>
  <c r="FH391" i="14"/>
  <c r="HH391" i="14"/>
  <c r="EO391" i="14"/>
  <c r="BF391" i="14"/>
  <c r="GM391" i="14"/>
  <c r="GO391" i="14"/>
  <c r="GI391" i="14"/>
  <c r="O392" i="14"/>
  <c r="BH391" i="14"/>
  <c r="BL391" i="14"/>
  <c r="AZ391" i="14"/>
  <c r="H391" i="14"/>
  <c r="IZ391" i="14"/>
  <c r="IN391" i="14"/>
  <c r="EW391" i="14"/>
  <c r="CD391" i="14"/>
  <c r="HK391" i="14"/>
  <c r="HM391" i="14"/>
  <c r="HG391" i="14"/>
  <c r="P392" i="14"/>
  <c r="EI391" i="14"/>
  <c r="CB391" i="14"/>
  <c r="DC391" i="14"/>
  <c r="BT391" i="14"/>
  <c r="CJ391" i="14"/>
  <c r="Q391" i="14"/>
  <c r="GC391" i="14"/>
  <c r="DR391" i="14"/>
  <c r="IY391" i="14"/>
  <c r="JA391" i="14"/>
  <c r="IU391" i="14"/>
  <c r="AI392" i="14"/>
  <c r="J392" i="14"/>
  <c r="HV391" i="14"/>
  <c r="FR391" i="14"/>
  <c r="DV391" i="14"/>
  <c r="EB391" i="14"/>
  <c r="DP391" i="14"/>
  <c r="Y391" i="14"/>
  <c r="HA391" i="14"/>
  <c r="EP391" i="14"/>
  <c r="AC391" i="14"/>
  <c r="W391" i="14"/>
  <c r="BJ391" i="14"/>
  <c r="AI391" i="14"/>
  <c r="BB391" i="14"/>
  <c r="K391" i="14"/>
  <c r="EV391" i="14"/>
  <c r="CC391" i="14"/>
  <c r="IO391" i="14"/>
  <c r="HB391" i="14"/>
  <c r="CO391" i="14"/>
  <c r="CI391" i="14"/>
  <c r="AB391" i="14"/>
  <c r="GP391" i="14"/>
  <c r="CU391" i="14"/>
  <c r="AV391" i="14"/>
  <c r="ID391" i="14"/>
  <c r="ER391" i="14"/>
  <c r="CF391" i="14"/>
  <c r="AL391" i="14"/>
  <c r="HL391" i="14"/>
  <c r="DF391" i="14"/>
  <c r="AQ391" i="14"/>
  <c r="HT391" i="14"/>
  <c r="EF391" i="14"/>
  <c r="GR391" i="14"/>
  <c r="I391" i="14"/>
  <c r="BU391" i="14"/>
  <c r="EG391" i="14"/>
  <c r="GS391" i="14"/>
  <c r="J391" i="14"/>
  <c r="BV391" i="14"/>
  <c r="EH391" i="14"/>
  <c r="GT391" i="14"/>
  <c r="EQ391" i="14"/>
  <c r="HC391" i="14"/>
  <c r="U391" i="14"/>
  <c r="CG391" i="14"/>
  <c r="ES391" i="14"/>
  <c r="HE391" i="14"/>
  <c r="O391" i="14"/>
  <c r="CA391" i="14"/>
  <c r="EM391" i="14"/>
  <c r="GY391" i="14"/>
  <c r="S392" i="14"/>
  <c r="H392" i="14"/>
  <c r="CL391" i="14"/>
  <c r="EX391" i="14"/>
  <c r="HJ391" i="14"/>
  <c r="FG391" i="14"/>
  <c r="HS391" i="14"/>
  <c r="AK391" i="14"/>
  <c r="CW391" i="14"/>
  <c r="FI391" i="14"/>
  <c r="HU391" i="14"/>
  <c r="AE391" i="14"/>
  <c r="CQ391" i="14"/>
  <c r="FC391" i="14"/>
  <c r="HO391" i="14"/>
  <c r="BX391" i="14"/>
  <c r="N391" i="14"/>
  <c r="FP391" i="14"/>
  <c r="CV391" i="14"/>
  <c r="AY391" i="14"/>
  <c r="IJ391" i="14"/>
  <c r="ET391" i="14"/>
  <c r="CH391" i="14"/>
  <c r="X391" i="14"/>
  <c r="GH391" i="14"/>
  <c r="CN391" i="14"/>
  <c r="CR391" i="14"/>
  <c r="FD391" i="14"/>
  <c r="HP391" i="14"/>
  <c r="AG391" i="14"/>
  <c r="CS391" i="14"/>
  <c r="FE391" i="14"/>
  <c r="HQ391" i="14"/>
  <c r="AH391" i="14"/>
  <c r="CT391" i="14"/>
  <c r="FF391" i="14"/>
  <c r="HR391" i="14"/>
  <c r="FO391" i="14"/>
  <c r="IA391" i="14"/>
  <c r="AS391" i="14"/>
  <c r="DE391" i="14"/>
  <c r="FQ391" i="14"/>
  <c r="IC391" i="14"/>
  <c r="AM391" i="14"/>
  <c r="CY391" i="14"/>
  <c r="FK391" i="14"/>
  <c r="HW391" i="14"/>
  <c r="U392" i="14"/>
  <c r="R392" i="14"/>
  <c r="CP391" i="14"/>
  <c r="AD391" i="14"/>
  <c r="GV391" i="14"/>
  <c r="DS391" i="14"/>
  <c r="BO391" i="14"/>
  <c r="T391" i="14"/>
  <c r="FZ391" i="14"/>
  <c r="DD391" i="14"/>
  <c r="AN391" i="14"/>
  <c r="HN391" i="14"/>
  <c r="DK391" i="14"/>
  <c r="CZ391" i="14"/>
  <c r="FL391" i="14"/>
  <c r="HX391" i="14"/>
  <c r="AO391" i="14"/>
  <c r="DA391" i="14"/>
  <c r="FM391" i="14"/>
  <c r="HY391" i="14"/>
  <c r="AP391" i="14"/>
  <c r="DB391" i="14"/>
  <c r="FN391" i="14"/>
  <c r="HZ391" i="14"/>
  <c r="FW391" i="14"/>
  <c r="II391" i="14"/>
  <c r="BA391" i="14"/>
  <c r="DM391" i="14"/>
  <c r="FY391" i="14"/>
  <c r="IK391" i="14"/>
  <c r="AU391" i="14"/>
  <c r="DG391" i="14"/>
  <c r="FS391" i="14"/>
  <c r="IE391" i="14"/>
  <c r="N392" i="14"/>
  <c r="L392" i="14"/>
  <c r="DL391" i="14"/>
  <c r="AT391" i="14"/>
  <c r="IB391" i="14"/>
  <c r="EL391" i="14"/>
  <c r="CE391" i="14"/>
  <c r="AJ391" i="14"/>
  <c r="HF391" i="14"/>
  <c r="EA391" i="14"/>
  <c r="BD391" i="14"/>
  <c r="IT391" i="14"/>
  <c r="ED391" i="14"/>
  <c r="DH391" i="14"/>
  <c r="FT391" i="14"/>
  <c r="IF391" i="14"/>
  <c r="AW391" i="14"/>
  <c r="DI391" i="14"/>
  <c r="FU391" i="14"/>
  <c r="IG391" i="14"/>
  <c r="AX391" i="14"/>
  <c r="DJ391" i="14"/>
  <c r="FV391" i="14"/>
  <c r="IH391" i="14"/>
  <c r="GE391" i="14"/>
  <c r="IQ391" i="14"/>
  <c r="BI391" i="14"/>
  <c r="DU391" i="14"/>
  <c r="GG391" i="14"/>
  <c r="IS391" i="14"/>
  <c r="BC391" i="14"/>
  <c r="DO391" i="14"/>
  <c r="GA391" i="14"/>
  <c r="IM391" i="14"/>
  <c r="L391" i="14"/>
  <c r="FJ391" i="14"/>
  <c r="BZ391" i="14"/>
  <c r="AF391" i="14"/>
  <c r="GX391" i="14"/>
  <c r="DT391" i="14"/>
  <c r="BP391" i="14"/>
  <c r="V391" i="14"/>
  <c r="GF391" i="14"/>
  <c r="CM391" i="14"/>
  <c r="AA391" i="14"/>
  <c r="GN391" i="14"/>
  <c r="DX391" i="14"/>
  <c r="GJ391" i="14"/>
  <c r="IV391" i="14"/>
  <c r="BM391" i="14"/>
  <c r="DY391" i="14"/>
  <c r="GK391" i="14"/>
  <c r="IW391" i="14"/>
  <c r="BN391" i="14"/>
  <c r="DZ391" i="14"/>
  <c r="GL391" i="14"/>
  <c r="IX391" i="14"/>
  <c r="GU391" i="14"/>
  <c r="M391" i="14"/>
  <c r="BY391" i="14"/>
  <c r="EK391" i="14"/>
  <c r="GW391" i="14"/>
  <c r="G391" i="14"/>
  <c r="BS391" i="14"/>
  <c r="EE391" i="14"/>
  <c r="I392" i="14"/>
  <c r="Y392" i="14"/>
  <c r="BY392" i="14"/>
  <c r="BZ392" i="14"/>
  <c r="BS392" i="14"/>
  <c r="BT392" i="14"/>
  <c r="BV392" i="14"/>
  <c r="BX392" i="14"/>
  <c r="AO392" i="14"/>
  <c r="BE392" i="14"/>
  <c r="CG392" i="14"/>
  <c r="CH392" i="14"/>
  <c r="CA392" i="14"/>
  <c r="CB392" i="14"/>
  <c r="CD392" i="14"/>
  <c r="CF392" i="14"/>
  <c r="K392" i="14"/>
  <c r="AA392" i="14"/>
  <c r="EK392" i="14"/>
  <c r="EL392" i="14"/>
  <c r="EE392" i="14"/>
  <c r="EF392" i="14"/>
  <c r="EH392" i="14"/>
  <c r="EJ392" i="14"/>
  <c r="AQ392" i="14"/>
  <c r="BG392" i="14"/>
  <c r="ES392" i="14"/>
  <c r="ET392" i="14"/>
  <c r="EM392" i="14"/>
  <c r="EN392" i="14"/>
  <c r="EP392" i="14"/>
  <c r="ER392" i="14"/>
  <c r="Q392" i="14"/>
  <c r="AG392" i="14"/>
  <c r="GW392" i="14"/>
  <c r="GX392" i="14"/>
  <c r="GQ392" i="14"/>
  <c r="GR392" i="14"/>
  <c r="GT392" i="14"/>
  <c r="GV392" i="14"/>
  <c r="AW392" i="14"/>
  <c r="BM392" i="14"/>
  <c r="HE392" i="14"/>
  <c r="HF392" i="14"/>
  <c r="GY392" i="14"/>
  <c r="GZ392" i="14"/>
  <c r="HB392" i="14"/>
  <c r="HD392" i="14"/>
  <c r="CU392" i="14"/>
  <c r="BU392" i="14"/>
  <c r="BW392" i="14"/>
  <c r="CC392" i="14"/>
  <c r="CE392" i="14"/>
  <c r="CK392" i="14"/>
  <c r="CM392" i="14"/>
  <c r="CS392" i="14"/>
  <c r="AC392" i="14"/>
  <c r="CO392" i="14"/>
  <c r="FA392" i="14"/>
  <c r="HM392" i="14"/>
  <c r="AD392" i="14"/>
  <c r="CP392" i="14"/>
  <c r="FB392" i="14"/>
  <c r="HN392" i="14"/>
  <c r="W392" i="14"/>
  <c r="CI392" i="14"/>
  <c r="EU392" i="14"/>
  <c r="HG392" i="14"/>
  <c r="X392" i="14"/>
  <c r="CJ392" i="14"/>
  <c r="EV392" i="14"/>
  <c r="HH392" i="14"/>
  <c r="Z392" i="14"/>
  <c r="CL392" i="14"/>
  <c r="EX392" i="14"/>
  <c r="HJ392" i="14"/>
  <c r="AB392" i="14"/>
  <c r="CN392" i="14"/>
  <c r="EZ392" i="14"/>
  <c r="HL392" i="14"/>
  <c r="EA392" i="14"/>
  <c r="DA392" i="14"/>
  <c r="DC392" i="14"/>
  <c r="DI392" i="14"/>
  <c r="DK392" i="14"/>
  <c r="DQ392" i="14"/>
  <c r="DS392" i="14"/>
  <c r="DY392" i="14"/>
  <c r="AK392" i="14"/>
  <c r="CW392" i="14"/>
  <c r="FI392" i="14"/>
  <c r="HU392" i="14"/>
  <c r="AL392" i="14"/>
  <c r="CX392" i="14"/>
  <c r="FJ392" i="14"/>
  <c r="HV392" i="14"/>
  <c r="AE392" i="14"/>
  <c r="CQ392" i="14"/>
  <c r="FC392" i="14"/>
  <c r="HO392" i="14"/>
  <c r="AF392" i="14"/>
  <c r="CR392" i="14"/>
  <c r="FD392" i="14"/>
  <c r="HP392" i="14"/>
  <c r="AH392" i="14"/>
  <c r="CT392" i="14"/>
  <c r="FF392" i="14"/>
  <c r="HR392" i="14"/>
  <c r="AJ392" i="14"/>
  <c r="CV392" i="14"/>
  <c r="FH392" i="14"/>
  <c r="HT392" i="14"/>
  <c r="FG392" i="14"/>
  <c r="EG392" i="14"/>
  <c r="EI392" i="14"/>
  <c r="EO392" i="14"/>
  <c r="EQ392" i="14"/>
  <c r="EW392" i="14"/>
  <c r="EY392" i="14"/>
  <c r="FE392" i="14"/>
  <c r="AS392" i="14"/>
  <c r="DE392" i="14"/>
  <c r="FQ392" i="14"/>
  <c r="IC392" i="14"/>
  <c r="AT392" i="14"/>
  <c r="DF392" i="14"/>
  <c r="FR392" i="14"/>
  <c r="ID392" i="14"/>
  <c r="AM392" i="14"/>
  <c r="CY392" i="14"/>
  <c r="FK392" i="14"/>
  <c r="HW392" i="14"/>
  <c r="AN392" i="14"/>
  <c r="CZ392" i="14"/>
  <c r="FL392" i="14"/>
  <c r="HX392" i="14"/>
  <c r="AP392" i="14"/>
  <c r="DB392" i="14"/>
  <c r="FN392" i="14"/>
  <c r="HZ392" i="14"/>
  <c r="AR392" i="14"/>
  <c r="DD392" i="14"/>
  <c r="FP392" i="14"/>
  <c r="IB392" i="14"/>
  <c r="GM392" i="14"/>
  <c r="FM392" i="14"/>
  <c r="FO392" i="14"/>
  <c r="FU392" i="14"/>
  <c r="FW392" i="14"/>
  <c r="GC392" i="14"/>
  <c r="GE392" i="14"/>
  <c r="GK392" i="14"/>
  <c r="BA392" i="14"/>
  <c r="DM392" i="14"/>
  <c r="FY392" i="14"/>
  <c r="IK392" i="14"/>
  <c r="BB392" i="14"/>
  <c r="DN392" i="14"/>
  <c r="FZ392" i="14"/>
  <c r="IL392" i="14"/>
  <c r="AU392" i="14"/>
  <c r="DG392" i="14"/>
  <c r="FS392" i="14"/>
  <c r="IE392" i="14"/>
  <c r="AV392" i="14"/>
  <c r="DH392" i="14"/>
  <c r="FT392" i="14"/>
  <c r="IF392" i="14"/>
  <c r="AX392" i="14"/>
  <c r="DJ392" i="14"/>
  <c r="FV392" i="14"/>
  <c r="IH392" i="14"/>
  <c r="AZ392" i="14"/>
  <c r="DL392" i="14"/>
  <c r="FX392" i="14"/>
  <c r="IJ392" i="14"/>
  <c r="HS392" i="14"/>
  <c r="GS392" i="14"/>
  <c r="GU392" i="14"/>
  <c r="HA392" i="14"/>
  <c r="HC392" i="14"/>
  <c r="HI392" i="14"/>
  <c r="HK392" i="14"/>
  <c r="HQ392" i="14"/>
  <c r="BI392" i="14"/>
  <c r="DU392" i="14"/>
  <c r="GG392" i="14"/>
  <c r="IS392" i="14"/>
  <c r="BJ392" i="14"/>
  <c r="DV392" i="14"/>
  <c r="GH392" i="14"/>
  <c r="IT392" i="14"/>
  <c r="BC392" i="14"/>
  <c r="DO392" i="14"/>
  <c r="GA392" i="14"/>
  <c r="IM392" i="14"/>
  <c r="BD392" i="14"/>
  <c r="DP392" i="14"/>
  <c r="GB392" i="14"/>
  <c r="IN392" i="14"/>
  <c r="BF392" i="14"/>
  <c r="DR392" i="14"/>
  <c r="GD392" i="14"/>
  <c r="IP392" i="14"/>
  <c r="BH392" i="14"/>
  <c r="DT392" i="14"/>
  <c r="GF392" i="14"/>
  <c r="IR392" i="14"/>
  <c r="IY392" i="14"/>
  <c r="HY392" i="14"/>
  <c r="IA392" i="14"/>
  <c r="IG392" i="14"/>
  <c r="II392" i="14"/>
  <c r="IO392" i="14"/>
  <c r="IQ392" i="14"/>
  <c r="IW392" i="14"/>
  <c r="BQ392" i="14"/>
  <c r="EC392" i="14"/>
  <c r="GO392" i="14"/>
  <c r="JA392" i="14"/>
  <c r="BR392" i="14"/>
  <c r="ED392" i="14"/>
  <c r="GP392" i="14"/>
  <c r="JB392" i="14"/>
  <c r="BK392" i="14"/>
  <c r="DW392" i="14"/>
  <c r="GI392" i="14"/>
  <c r="IU392" i="14"/>
  <c r="BL392" i="14"/>
  <c r="DX392" i="14"/>
  <c r="GJ392" i="14"/>
  <c r="IV392" i="14"/>
  <c r="BN392" i="14"/>
  <c r="DZ392" i="14"/>
  <c r="GL392" i="14"/>
  <c r="IX392" i="14"/>
  <c r="BP392" i="14"/>
  <c r="EB392" i="14"/>
  <c r="GN392" i="14"/>
  <c r="H657" i="14"/>
  <c r="I657" i="14" s="1"/>
  <c r="H132" i="14"/>
  <c r="G132" i="14"/>
  <c r="C135" i="14"/>
  <c r="D134" i="14"/>
  <c r="E658" i="14"/>
  <c r="G658" i="14" s="1"/>
  <c r="E133" i="14"/>
  <c r="H133" i="14" s="1"/>
  <c r="D659" i="14"/>
  <c r="C660" i="14"/>
  <c r="N658" i="14"/>
  <c r="A659" i="14"/>
  <c r="BE657" i="14"/>
  <c r="AW657" i="14"/>
  <c r="AO657" i="14"/>
  <c r="AG657" i="14"/>
  <c r="Y657" i="14"/>
  <c r="Q657" i="14"/>
  <c r="BJ657" i="14"/>
  <c r="BB657" i="14"/>
  <c r="AT657" i="14"/>
  <c r="AL657" i="14"/>
  <c r="AD657" i="14"/>
  <c r="V657" i="14"/>
  <c r="BI657" i="14"/>
  <c r="BA657" i="14"/>
  <c r="AS657" i="14"/>
  <c r="AK657" i="14"/>
  <c r="AC657" i="14"/>
  <c r="U657" i="14"/>
  <c r="M657" i="14"/>
  <c r="BG657" i="14"/>
  <c r="AY657" i="14"/>
  <c r="AQ657" i="14"/>
  <c r="AI657" i="14"/>
  <c r="AA657" i="14"/>
  <c r="S657" i="14"/>
  <c r="BF657" i="14"/>
  <c r="AX657" i="14"/>
  <c r="AP657" i="14"/>
  <c r="AH657" i="14"/>
  <c r="Z657" i="14"/>
  <c r="R657" i="14"/>
  <c r="BC657" i="14"/>
  <c r="AF657" i="14"/>
  <c r="AZ657" i="14"/>
  <c r="AE657" i="14"/>
  <c r="AV657" i="14"/>
  <c r="AB657" i="14"/>
  <c r="AU657" i="14"/>
  <c r="X657" i="14"/>
  <c r="BL657" i="14"/>
  <c r="AR657" i="14"/>
  <c r="W657" i="14"/>
  <c r="BK657" i="14"/>
  <c r="AN657" i="14"/>
  <c r="T657" i="14"/>
  <c r="BH657" i="14"/>
  <c r="AM657" i="14"/>
  <c r="P657" i="14"/>
  <c r="BD657" i="14"/>
  <c r="AJ657" i="14"/>
  <c r="O657" i="14"/>
  <c r="AR68" i="2"/>
  <c r="E57" i="11"/>
  <c r="F57" i="11" s="1"/>
  <c r="D58" i="11"/>
  <c r="G58" i="11" s="1"/>
  <c r="M288" i="2"/>
  <c r="AR133" i="2"/>
  <c r="AR84" i="2"/>
  <c r="AR113" i="2"/>
  <c r="AR90" i="2"/>
  <c r="AR116" i="2"/>
  <c r="AR99" i="2"/>
  <c r="AR136" i="2"/>
  <c r="AR119" i="2"/>
  <c r="AR88" i="2"/>
  <c r="S60" i="2"/>
  <c r="T60" i="2" s="1"/>
  <c r="AR131" i="2"/>
  <c r="AR81" i="2"/>
  <c r="AR104" i="2"/>
  <c r="AR101" i="2"/>
  <c r="AR87" i="2"/>
  <c r="AR74" i="2"/>
  <c r="E289" i="2"/>
  <c r="F289" i="2" s="1"/>
  <c r="AR120" i="2"/>
  <c r="AR85" i="2"/>
  <c r="AR117" i="2"/>
  <c r="AR67" i="2"/>
  <c r="AR103" i="2"/>
  <c r="AR135" i="2"/>
  <c r="AR94" i="2"/>
  <c r="AR100" i="2"/>
  <c r="AR132" i="2"/>
  <c r="AR97" i="2"/>
  <c r="AR129" i="2"/>
  <c r="AR83" i="2"/>
  <c r="AR115" i="2"/>
  <c r="AR70" i="2"/>
  <c r="AR106" i="2"/>
  <c r="AR110" i="2"/>
  <c r="AR126" i="2"/>
  <c r="AR72" i="2"/>
  <c r="AR92" i="2"/>
  <c r="AR108" i="2"/>
  <c r="AR124" i="2"/>
  <c r="AR140" i="2"/>
  <c r="AR89" i="2"/>
  <c r="AR105" i="2"/>
  <c r="AR121" i="2"/>
  <c r="AR137" i="2"/>
  <c r="AR71" i="2"/>
  <c r="AR91" i="2"/>
  <c r="AR107" i="2"/>
  <c r="AR123" i="2"/>
  <c r="AR139" i="2"/>
  <c r="AR82" i="2"/>
  <c r="AR98" i="2"/>
  <c r="AR114" i="2"/>
  <c r="AR130" i="2"/>
  <c r="AR78" i="2"/>
  <c r="AR96" i="2"/>
  <c r="AR112" i="2"/>
  <c r="AR128" i="2"/>
  <c r="AR73" i="2"/>
  <c r="AR93" i="2"/>
  <c r="AR109" i="2"/>
  <c r="AR125" i="2"/>
  <c r="AR141" i="2"/>
  <c r="AR77" i="2"/>
  <c r="AR95" i="2"/>
  <c r="AR111" i="2"/>
  <c r="AR127" i="2"/>
  <c r="AR69" i="2"/>
  <c r="AR86" i="2"/>
  <c r="AR102" i="2"/>
  <c r="AR118" i="2"/>
  <c r="AR134" i="2"/>
  <c r="AR122" i="2"/>
  <c r="AR138" i="2"/>
  <c r="AR66" i="2"/>
  <c r="B280" i="2"/>
  <c r="B281" i="2" s="1"/>
  <c r="C186" i="1"/>
  <c r="S61" i="2" l="1"/>
  <c r="P327" i="2"/>
  <c r="O327" i="2"/>
  <c r="N366" i="2"/>
  <c r="M366" i="2"/>
  <c r="J57" i="11"/>
  <c r="K57" i="11" s="1"/>
  <c r="H57" i="11"/>
  <c r="I57" i="11" s="1"/>
  <c r="M328" i="2"/>
  <c r="K367" i="2"/>
  <c r="L367" i="2" s="1"/>
  <c r="K328" i="2"/>
  <c r="N328" i="2" s="1"/>
  <c r="L328" i="2"/>
  <c r="K289" i="2"/>
  <c r="L289" i="2" s="1"/>
  <c r="N289" i="2" s="1"/>
  <c r="F658" i="14"/>
  <c r="H658" i="14"/>
  <c r="G133" i="14"/>
  <c r="I132" i="14"/>
  <c r="K132" i="14" s="1"/>
  <c r="GS393" i="14" s="1"/>
  <c r="F133" i="14"/>
  <c r="D660" i="14"/>
  <c r="C661" i="14"/>
  <c r="E659" i="14"/>
  <c r="F659" i="14" s="1"/>
  <c r="E134" i="14"/>
  <c r="H134" i="14" s="1"/>
  <c r="D135" i="14"/>
  <c r="C136" i="14"/>
  <c r="N659" i="14"/>
  <c r="A660" i="14"/>
  <c r="BE658" i="14"/>
  <c r="AW658" i="14"/>
  <c r="AO658" i="14"/>
  <c r="AG658" i="14"/>
  <c r="Y658" i="14"/>
  <c r="Q658" i="14"/>
  <c r="BK658" i="14"/>
  <c r="BC658" i="14"/>
  <c r="AU658" i="14"/>
  <c r="BJ658" i="14"/>
  <c r="BB658" i="14"/>
  <c r="AT658" i="14"/>
  <c r="AL658" i="14"/>
  <c r="AD658" i="14"/>
  <c r="V658" i="14"/>
  <c r="BI658" i="14"/>
  <c r="BA658" i="14"/>
  <c r="AS658" i="14"/>
  <c r="AK658" i="14"/>
  <c r="AC658" i="14"/>
  <c r="U658" i="14"/>
  <c r="M658" i="14"/>
  <c r="BH658" i="14"/>
  <c r="AZ658" i="14"/>
  <c r="AR658" i="14"/>
  <c r="BG658" i="14"/>
  <c r="AY658" i="14"/>
  <c r="AQ658" i="14"/>
  <c r="AI658" i="14"/>
  <c r="AA658" i="14"/>
  <c r="S658" i="14"/>
  <c r="BF658" i="14"/>
  <c r="AX658" i="14"/>
  <c r="AP658" i="14"/>
  <c r="AH658" i="14"/>
  <c r="Z658" i="14"/>
  <c r="R658" i="14"/>
  <c r="AF658" i="14"/>
  <c r="AE658" i="14"/>
  <c r="BL658" i="14"/>
  <c r="AB658" i="14"/>
  <c r="BD658" i="14"/>
  <c r="X658" i="14"/>
  <c r="AV658" i="14"/>
  <c r="W658" i="14"/>
  <c r="AN658" i="14"/>
  <c r="T658" i="14"/>
  <c r="AM658" i="14"/>
  <c r="P658" i="14"/>
  <c r="AJ658" i="14"/>
  <c r="O658" i="14"/>
  <c r="D59" i="11"/>
  <c r="G59" i="11" s="1"/>
  <c r="E58" i="11"/>
  <c r="F58" i="11" s="1"/>
  <c r="E290" i="2"/>
  <c r="F290" i="2" s="1"/>
  <c r="B266" i="2"/>
  <c r="M289" i="2" l="1"/>
  <c r="M329" i="2"/>
  <c r="K329" i="2"/>
  <c r="N329" i="2" s="1"/>
  <c r="L329" i="2"/>
  <c r="K290" i="2"/>
  <c r="L290" i="2" s="1"/>
  <c r="N290" i="2" s="1"/>
  <c r="K368" i="2"/>
  <c r="L368" i="2" s="1"/>
  <c r="J58" i="11"/>
  <c r="K58" i="11" s="1"/>
  <c r="H58" i="11"/>
  <c r="I58" i="11" s="1"/>
  <c r="O328" i="2"/>
  <c r="P328" i="2"/>
  <c r="N367" i="2"/>
  <c r="M367" i="2"/>
  <c r="G659" i="14"/>
  <c r="H659" i="14"/>
  <c r="I658" i="14"/>
  <c r="IW393" i="14"/>
  <c r="HN393" i="14"/>
  <c r="IT393" i="14"/>
  <c r="IQ393" i="14"/>
  <c r="IY393" i="14"/>
  <c r="IS393" i="14"/>
  <c r="IO393" i="14"/>
  <c r="GX393" i="14"/>
  <c r="IR393" i="14"/>
  <c r="JA393" i="14"/>
  <c r="BN393" i="14"/>
  <c r="BK393" i="14"/>
  <c r="IP393" i="14"/>
  <c r="IM393" i="14"/>
  <c r="IV393" i="14"/>
  <c r="BP393" i="14"/>
  <c r="ID393" i="14"/>
  <c r="IX393" i="14"/>
  <c r="IZ393" i="14"/>
  <c r="IU393" i="14"/>
  <c r="GZ393" i="14"/>
  <c r="BG393" i="14"/>
  <c r="BI393" i="14"/>
  <c r="BE393" i="14"/>
  <c r="IF393" i="14"/>
  <c r="BO393" i="14"/>
  <c r="BQ393" i="14"/>
  <c r="BM393" i="14"/>
  <c r="HP393" i="14"/>
  <c r="BF393" i="14"/>
  <c r="BH393" i="14"/>
  <c r="BC393" i="14"/>
  <c r="HV393" i="14"/>
  <c r="HF393" i="14"/>
  <c r="DR393" i="14"/>
  <c r="DS393" i="14"/>
  <c r="DT393" i="14"/>
  <c r="DU393" i="14"/>
  <c r="DO393" i="14"/>
  <c r="DQ393" i="14"/>
  <c r="JB393" i="14"/>
  <c r="IL393" i="14"/>
  <c r="DZ393" i="14"/>
  <c r="EA393" i="14"/>
  <c r="EB393" i="14"/>
  <c r="EC393" i="14"/>
  <c r="DW393" i="14"/>
  <c r="DY393" i="14"/>
  <c r="GR393" i="14"/>
  <c r="HH393" i="14"/>
  <c r="GD393" i="14"/>
  <c r="GE393" i="14"/>
  <c r="GF393" i="14"/>
  <c r="GG393" i="14"/>
  <c r="GA393" i="14"/>
  <c r="GC393" i="14"/>
  <c r="HX393" i="14"/>
  <c r="IN393" i="14"/>
  <c r="GL393" i="14"/>
  <c r="GM393" i="14"/>
  <c r="GN393" i="14"/>
  <c r="GO393" i="14"/>
  <c r="GI393" i="14"/>
  <c r="GK393" i="14"/>
  <c r="BL393" i="14"/>
  <c r="BR393" i="14"/>
  <c r="AN393" i="14"/>
  <c r="AT393" i="14"/>
  <c r="AV393" i="14"/>
  <c r="BB393" i="14"/>
  <c r="BD393" i="14"/>
  <c r="BJ393" i="14"/>
  <c r="R393" i="14"/>
  <c r="CD393" i="14"/>
  <c r="EP393" i="14"/>
  <c r="HB393" i="14"/>
  <c r="S393" i="14"/>
  <c r="CE393" i="14"/>
  <c r="EQ393" i="14"/>
  <c r="HC393" i="14"/>
  <c r="T393" i="14"/>
  <c r="CF393" i="14"/>
  <c r="ER393" i="14"/>
  <c r="HD393" i="14"/>
  <c r="U393" i="14"/>
  <c r="CG393" i="14"/>
  <c r="ES393" i="14"/>
  <c r="HE393" i="14"/>
  <c r="O393" i="14"/>
  <c r="CA393" i="14"/>
  <c r="EM393" i="14"/>
  <c r="GY393" i="14"/>
  <c r="Q393" i="14"/>
  <c r="CC393" i="14"/>
  <c r="EO393" i="14"/>
  <c r="HA393" i="14"/>
  <c r="CR393" i="14"/>
  <c r="CX393" i="14"/>
  <c r="BT393" i="14"/>
  <c r="BZ393" i="14"/>
  <c r="CB393" i="14"/>
  <c r="CH393" i="14"/>
  <c r="CJ393" i="14"/>
  <c r="CP393" i="14"/>
  <c r="Z393" i="14"/>
  <c r="CL393" i="14"/>
  <c r="EX393" i="14"/>
  <c r="HJ393" i="14"/>
  <c r="AA393" i="14"/>
  <c r="CM393" i="14"/>
  <c r="EY393" i="14"/>
  <c r="HK393" i="14"/>
  <c r="AB393" i="14"/>
  <c r="CN393" i="14"/>
  <c r="EZ393" i="14"/>
  <c r="HL393" i="14"/>
  <c r="AC393" i="14"/>
  <c r="CO393" i="14"/>
  <c r="FA393" i="14"/>
  <c r="HM393" i="14"/>
  <c r="W393" i="14"/>
  <c r="CI393" i="14"/>
  <c r="EU393" i="14"/>
  <c r="HG393" i="14"/>
  <c r="Y393" i="14"/>
  <c r="CK393" i="14"/>
  <c r="EW393" i="14"/>
  <c r="HI393" i="14"/>
  <c r="DX393" i="14"/>
  <c r="ED393" i="14"/>
  <c r="CZ393" i="14"/>
  <c r="DF393" i="14"/>
  <c r="DH393" i="14"/>
  <c r="DN393" i="14"/>
  <c r="DP393" i="14"/>
  <c r="DV393" i="14"/>
  <c r="AH393" i="14"/>
  <c r="CT393" i="14"/>
  <c r="FF393" i="14"/>
  <c r="HR393" i="14"/>
  <c r="AI393" i="14"/>
  <c r="CU393" i="14"/>
  <c r="FG393" i="14"/>
  <c r="HS393" i="14"/>
  <c r="AJ393" i="14"/>
  <c r="CV393" i="14"/>
  <c r="FH393" i="14"/>
  <c r="HT393" i="14"/>
  <c r="AK393" i="14"/>
  <c r="CW393" i="14"/>
  <c r="FI393" i="14"/>
  <c r="HU393" i="14"/>
  <c r="AE393" i="14"/>
  <c r="CQ393" i="14"/>
  <c r="FC393" i="14"/>
  <c r="HO393" i="14"/>
  <c r="AG393" i="14"/>
  <c r="CS393" i="14"/>
  <c r="FE393" i="14"/>
  <c r="HQ393" i="14"/>
  <c r="FD393" i="14"/>
  <c r="FJ393" i="14"/>
  <c r="EF393" i="14"/>
  <c r="EL393" i="14"/>
  <c r="EN393" i="14"/>
  <c r="ET393" i="14"/>
  <c r="EV393" i="14"/>
  <c r="FB393" i="14"/>
  <c r="AP393" i="14"/>
  <c r="DB393" i="14"/>
  <c r="FN393" i="14"/>
  <c r="HZ393" i="14"/>
  <c r="AQ393" i="14"/>
  <c r="DC393" i="14"/>
  <c r="FO393" i="14"/>
  <c r="IA393" i="14"/>
  <c r="AR393" i="14"/>
  <c r="DD393" i="14"/>
  <c r="FP393" i="14"/>
  <c r="IB393" i="14"/>
  <c r="AS393" i="14"/>
  <c r="DE393" i="14"/>
  <c r="FQ393" i="14"/>
  <c r="IC393" i="14"/>
  <c r="AM393" i="14"/>
  <c r="CY393" i="14"/>
  <c r="FK393" i="14"/>
  <c r="HW393" i="14"/>
  <c r="AO393" i="14"/>
  <c r="DA393" i="14"/>
  <c r="FM393" i="14"/>
  <c r="HY393" i="14"/>
  <c r="GJ393" i="14"/>
  <c r="GP393" i="14"/>
  <c r="FL393" i="14"/>
  <c r="FR393" i="14"/>
  <c r="FT393" i="14"/>
  <c r="FZ393" i="14"/>
  <c r="GB393" i="14"/>
  <c r="GH393" i="14"/>
  <c r="AX393" i="14"/>
  <c r="DJ393" i="14"/>
  <c r="FV393" i="14"/>
  <c r="IH393" i="14"/>
  <c r="AY393" i="14"/>
  <c r="DK393" i="14"/>
  <c r="FW393" i="14"/>
  <c r="II393" i="14"/>
  <c r="AZ393" i="14"/>
  <c r="DL393" i="14"/>
  <c r="FX393" i="14"/>
  <c r="IJ393" i="14"/>
  <c r="BA393" i="14"/>
  <c r="DM393" i="14"/>
  <c r="FY393" i="14"/>
  <c r="IK393" i="14"/>
  <c r="AU393" i="14"/>
  <c r="DG393" i="14"/>
  <c r="FS393" i="14"/>
  <c r="IE393" i="14"/>
  <c r="AW393" i="14"/>
  <c r="DI393" i="14"/>
  <c r="FU393" i="14"/>
  <c r="IG393" i="14"/>
  <c r="AF393" i="14"/>
  <c r="AL393" i="14"/>
  <c r="H393" i="14"/>
  <c r="N393" i="14"/>
  <c r="P393" i="14"/>
  <c r="V393" i="14"/>
  <c r="X393" i="14"/>
  <c r="AD393" i="14"/>
  <c r="J393" i="14"/>
  <c r="BV393" i="14"/>
  <c r="EH393" i="14"/>
  <c r="GT393" i="14"/>
  <c r="K393" i="14"/>
  <c r="BW393" i="14"/>
  <c r="EI393" i="14"/>
  <c r="GU393" i="14"/>
  <c r="L393" i="14"/>
  <c r="BX393" i="14"/>
  <c r="EJ393" i="14"/>
  <c r="GV393" i="14"/>
  <c r="M393" i="14"/>
  <c r="BY393" i="14"/>
  <c r="EK393" i="14"/>
  <c r="GW393" i="14"/>
  <c r="G393" i="14"/>
  <c r="BS393" i="14"/>
  <c r="EE393" i="14"/>
  <c r="GQ393" i="14"/>
  <c r="I393" i="14"/>
  <c r="BU393" i="14"/>
  <c r="EG393" i="14"/>
  <c r="I133" i="14"/>
  <c r="K133" i="14" s="1"/>
  <c r="AO394" i="14" s="1"/>
  <c r="G134" i="14"/>
  <c r="N660" i="14"/>
  <c r="A661" i="14"/>
  <c r="BE659" i="14"/>
  <c r="AW659" i="14"/>
  <c r="AO659" i="14"/>
  <c r="AG659" i="14"/>
  <c r="Y659" i="14"/>
  <c r="Q659" i="14"/>
  <c r="BK659" i="14"/>
  <c r="BC659" i="14"/>
  <c r="AU659" i="14"/>
  <c r="AM659" i="14"/>
  <c r="AE659" i="14"/>
  <c r="W659" i="14"/>
  <c r="O659" i="14"/>
  <c r="BJ659" i="14"/>
  <c r="BB659" i="14"/>
  <c r="AT659" i="14"/>
  <c r="AL659" i="14"/>
  <c r="AD659" i="14"/>
  <c r="V659" i="14"/>
  <c r="BI659" i="14"/>
  <c r="BA659" i="14"/>
  <c r="AS659" i="14"/>
  <c r="AK659" i="14"/>
  <c r="AC659" i="14"/>
  <c r="U659" i="14"/>
  <c r="M659" i="14"/>
  <c r="BH659" i="14"/>
  <c r="AZ659" i="14"/>
  <c r="AR659" i="14"/>
  <c r="AJ659" i="14"/>
  <c r="AB659" i="14"/>
  <c r="T659" i="14"/>
  <c r="BG659" i="14"/>
  <c r="AY659" i="14"/>
  <c r="AQ659" i="14"/>
  <c r="AI659" i="14"/>
  <c r="AA659" i="14"/>
  <c r="S659" i="14"/>
  <c r="BF659" i="14"/>
  <c r="AX659" i="14"/>
  <c r="AP659" i="14"/>
  <c r="AH659" i="14"/>
  <c r="Z659" i="14"/>
  <c r="R659" i="14"/>
  <c r="P659" i="14"/>
  <c r="BL659" i="14"/>
  <c r="BD659" i="14"/>
  <c r="AV659" i="14"/>
  <c r="AN659" i="14"/>
  <c r="AF659" i="14"/>
  <c r="X659" i="14"/>
  <c r="C137" i="14"/>
  <c r="D136" i="14"/>
  <c r="E135" i="14"/>
  <c r="G135" i="14" s="1"/>
  <c r="F134" i="14"/>
  <c r="D661" i="14"/>
  <c r="C662" i="14"/>
  <c r="E660" i="14"/>
  <c r="G660" i="14" s="1"/>
  <c r="F660" i="14"/>
  <c r="E59" i="11"/>
  <c r="F59" i="11" s="1"/>
  <c r="D60" i="11"/>
  <c r="G60" i="11" s="1"/>
  <c r="M290" i="2"/>
  <c r="E291" i="2"/>
  <c r="F291" i="2" s="1"/>
  <c r="B262" i="2"/>
  <c r="B263" i="2" s="1"/>
  <c r="C207" i="1" s="1"/>
  <c r="I659" i="14" l="1"/>
  <c r="J59" i="11"/>
  <c r="K59" i="11" s="1"/>
  <c r="H59" i="11"/>
  <c r="I59" i="11" s="1"/>
  <c r="N368" i="2"/>
  <c r="M368" i="2"/>
  <c r="O329" i="2"/>
  <c r="P329" i="2"/>
  <c r="M330" i="2"/>
  <c r="K369" i="2"/>
  <c r="L369" i="2" s="1"/>
  <c r="K291" i="2"/>
  <c r="L291" i="2" s="1"/>
  <c r="N291" i="2" s="1"/>
  <c r="L330" i="2"/>
  <c r="K330" i="2"/>
  <c r="N330" i="2" s="1"/>
  <c r="F135" i="14"/>
  <c r="H135" i="14"/>
  <c r="EA394" i="14"/>
  <c r="CQ394" i="14"/>
  <c r="CS394" i="14"/>
  <c r="CV394" i="14"/>
  <c r="FG394" i="14"/>
  <c r="CY394" i="14"/>
  <c r="DA394" i="14"/>
  <c r="DD394" i="14"/>
  <c r="GM394" i="14"/>
  <c r="DG394" i="14"/>
  <c r="DI394" i="14"/>
  <c r="DL394" i="14"/>
  <c r="HS394" i="14"/>
  <c r="DO394" i="14"/>
  <c r="DQ394" i="14"/>
  <c r="DT394" i="14"/>
  <c r="IY394" i="14"/>
  <c r="DW394" i="14"/>
  <c r="DY394" i="14"/>
  <c r="EB394" i="14"/>
  <c r="AI394" i="14"/>
  <c r="BS394" i="14"/>
  <c r="BU394" i="14"/>
  <c r="BX394" i="14"/>
  <c r="BO394" i="14"/>
  <c r="CA394" i="14"/>
  <c r="CC394" i="14"/>
  <c r="CF394" i="14"/>
  <c r="CU394" i="14"/>
  <c r="CI394" i="14"/>
  <c r="CK394" i="14"/>
  <c r="CN394" i="14"/>
  <c r="DU394" i="14"/>
  <c r="AE394" i="14"/>
  <c r="AG394" i="14"/>
  <c r="AJ394" i="14"/>
  <c r="FA394" i="14"/>
  <c r="AM394" i="14"/>
  <c r="AR394" i="14"/>
  <c r="GG394" i="14"/>
  <c r="AU394" i="14"/>
  <c r="AW394" i="14"/>
  <c r="AZ394" i="14"/>
  <c r="HM394" i="14"/>
  <c r="BC394" i="14"/>
  <c r="BE394" i="14"/>
  <c r="BH394" i="14"/>
  <c r="IS394" i="14"/>
  <c r="BK394" i="14"/>
  <c r="BM394" i="14"/>
  <c r="BP394" i="14"/>
  <c r="AC394" i="14"/>
  <c r="G394" i="14"/>
  <c r="I394" i="14"/>
  <c r="L394" i="14"/>
  <c r="BI394" i="14"/>
  <c r="O394" i="14"/>
  <c r="Q394" i="14"/>
  <c r="T394" i="14"/>
  <c r="CO394" i="14"/>
  <c r="W394" i="14"/>
  <c r="Y394" i="14"/>
  <c r="AB394" i="14"/>
  <c r="EC394" i="14"/>
  <c r="FC394" i="14"/>
  <c r="FE394" i="14"/>
  <c r="FH394" i="14"/>
  <c r="FI394" i="14"/>
  <c r="FK394" i="14"/>
  <c r="FM394" i="14"/>
  <c r="FP394" i="14"/>
  <c r="GO394" i="14"/>
  <c r="FS394" i="14"/>
  <c r="FU394" i="14"/>
  <c r="FX394" i="14"/>
  <c r="HU394" i="14"/>
  <c r="GA394" i="14"/>
  <c r="GC394" i="14"/>
  <c r="GF394" i="14"/>
  <c r="JA394" i="14"/>
  <c r="GI394" i="14"/>
  <c r="GK394" i="14"/>
  <c r="GN394" i="14"/>
  <c r="AK394" i="14"/>
  <c r="EE394" i="14"/>
  <c r="EG394" i="14"/>
  <c r="EJ394" i="14"/>
  <c r="BQ394" i="14"/>
  <c r="EM394" i="14"/>
  <c r="EO394" i="14"/>
  <c r="ER394" i="14"/>
  <c r="CW394" i="14"/>
  <c r="EU394" i="14"/>
  <c r="EW394" i="14"/>
  <c r="EZ394" i="14"/>
  <c r="DC394" i="14"/>
  <c r="HO394" i="14"/>
  <c r="HQ394" i="14"/>
  <c r="HT394" i="14"/>
  <c r="EI394" i="14"/>
  <c r="HW394" i="14"/>
  <c r="HY394" i="14"/>
  <c r="IB394" i="14"/>
  <c r="FO394" i="14"/>
  <c r="IE394" i="14"/>
  <c r="IG394" i="14"/>
  <c r="IJ394" i="14"/>
  <c r="GU394" i="14"/>
  <c r="IM394" i="14"/>
  <c r="IO394" i="14"/>
  <c r="IR394" i="14"/>
  <c r="IA394" i="14"/>
  <c r="IU394" i="14"/>
  <c r="IW394" i="14"/>
  <c r="IZ394" i="14"/>
  <c r="K394" i="14"/>
  <c r="GQ394" i="14"/>
  <c r="GS394" i="14"/>
  <c r="GV394" i="14"/>
  <c r="AQ394" i="14"/>
  <c r="GY394" i="14"/>
  <c r="HA394" i="14"/>
  <c r="HD394" i="14"/>
  <c r="BW394" i="14"/>
  <c r="HG394" i="14"/>
  <c r="HI394" i="14"/>
  <c r="HL394" i="14"/>
  <c r="DE394" i="14"/>
  <c r="AF394" i="14"/>
  <c r="AH394" i="14"/>
  <c r="AL394" i="14"/>
  <c r="EK394" i="14"/>
  <c r="AN394" i="14"/>
  <c r="AP394" i="14"/>
  <c r="AT394" i="14"/>
  <c r="FQ394" i="14"/>
  <c r="AV394" i="14"/>
  <c r="AX394" i="14"/>
  <c r="BB394" i="14"/>
  <c r="GW394" i="14"/>
  <c r="BD394" i="14"/>
  <c r="BF394" i="14"/>
  <c r="BJ394" i="14"/>
  <c r="IC394" i="14"/>
  <c r="BL394" i="14"/>
  <c r="BN394" i="14"/>
  <c r="BR394" i="14"/>
  <c r="M394" i="14"/>
  <c r="H394" i="14"/>
  <c r="J394" i="14"/>
  <c r="N394" i="14"/>
  <c r="AS394" i="14"/>
  <c r="P394" i="14"/>
  <c r="R394" i="14"/>
  <c r="V394" i="14"/>
  <c r="BY394" i="14"/>
  <c r="X394" i="14"/>
  <c r="Z394" i="14"/>
  <c r="AD394" i="14"/>
  <c r="DK394" i="14"/>
  <c r="CR394" i="14"/>
  <c r="CT394" i="14"/>
  <c r="CX394" i="14"/>
  <c r="EQ394" i="14"/>
  <c r="CZ394" i="14"/>
  <c r="DB394" i="14"/>
  <c r="DF394" i="14"/>
  <c r="FW394" i="14"/>
  <c r="DH394" i="14"/>
  <c r="DJ394" i="14"/>
  <c r="DN394" i="14"/>
  <c r="HC394" i="14"/>
  <c r="DP394" i="14"/>
  <c r="DR394" i="14"/>
  <c r="DV394" i="14"/>
  <c r="II394" i="14"/>
  <c r="DX394" i="14"/>
  <c r="DZ394" i="14"/>
  <c r="ED394" i="14"/>
  <c r="S394" i="14"/>
  <c r="BT394" i="14"/>
  <c r="BV394" i="14"/>
  <c r="BZ394" i="14"/>
  <c r="AY394" i="14"/>
  <c r="CB394" i="14"/>
  <c r="CD394" i="14"/>
  <c r="CH394" i="14"/>
  <c r="CE394" i="14"/>
  <c r="CJ394" i="14"/>
  <c r="CL394" i="14"/>
  <c r="CP394" i="14"/>
  <c r="DM394" i="14"/>
  <c r="FD394" i="14"/>
  <c r="FF394" i="14"/>
  <c r="FJ394" i="14"/>
  <c r="ES394" i="14"/>
  <c r="FL394" i="14"/>
  <c r="FN394" i="14"/>
  <c r="FR394" i="14"/>
  <c r="FY394" i="14"/>
  <c r="FT394" i="14"/>
  <c r="FV394" i="14"/>
  <c r="FZ394" i="14"/>
  <c r="HE394" i="14"/>
  <c r="GB394" i="14"/>
  <c r="GD394" i="14"/>
  <c r="GH394" i="14"/>
  <c r="IK394" i="14"/>
  <c r="GJ394" i="14"/>
  <c r="GL394" i="14"/>
  <c r="GP394" i="14"/>
  <c r="U394" i="14"/>
  <c r="EF394" i="14"/>
  <c r="EH394" i="14"/>
  <c r="EL394" i="14"/>
  <c r="BA394" i="14"/>
  <c r="EN394" i="14"/>
  <c r="EP394" i="14"/>
  <c r="ET394" i="14"/>
  <c r="CG394" i="14"/>
  <c r="EV394" i="14"/>
  <c r="EX394" i="14"/>
  <c r="FB394" i="14"/>
  <c r="DS394" i="14"/>
  <c r="HP394" i="14"/>
  <c r="HR394" i="14"/>
  <c r="HV394" i="14"/>
  <c r="EY394" i="14"/>
  <c r="HX394" i="14"/>
  <c r="HZ394" i="14"/>
  <c r="ID394" i="14"/>
  <c r="GE394" i="14"/>
  <c r="IF394" i="14"/>
  <c r="IH394" i="14"/>
  <c r="IL394" i="14"/>
  <c r="HK394" i="14"/>
  <c r="IN394" i="14"/>
  <c r="IP394" i="14"/>
  <c r="IT394" i="14"/>
  <c r="IQ394" i="14"/>
  <c r="IV394" i="14"/>
  <c r="IX394" i="14"/>
  <c r="JB394" i="14"/>
  <c r="AA394" i="14"/>
  <c r="GR394" i="14"/>
  <c r="GT394" i="14"/>
  <c r="GX394" i="14"/>
  <c r="BG394" i="14"/>
  <c r="GZ394" i="14"/>
  <c r="HB394" i="14"/>
  <c r="HF394" i="14"/>
  <c r="CM394" i="14"/>
  <c r="HH394" i="14"/>
  <c r="HJ394" i="14"/>
  <c r="HN394" i="14"/>
  <c r="I134" i="14"/>
  <c r="K134" i="14" s="1"/>
  <c r="GU395" i="14" s="1"/>
  <c r="D662" i="14"/>
  <c r="C663" i="14"/>
  <c r="D137" i="14"/>
  <c r="C138" i="14"/>
  <c r="E661" i="14"/>
  <c r="H661" i="14" s="1"/>
  <c r="H660" i="14"/>
  <c r="I660" i="14" s="1"/>
  <c r="N661" i="14"/>
  <c r="A662" i="14"/>
  <c r="BE660" i="14"/>
  <c r="AW660" i="14"/>
  <c r="AO660" i="14"/>
  <c r="AG660" i="14"/>
  <c r="Y660" i="14"/>
  <c r="Q660" i="14"/>
  <c r="BL660" i="14"/>
  <c r="BD660" i="14"/>
  <c r="BK660" i="14"/>
  <c r="BC660" i="14"/>
  <c r="AU660" i="14"/>
  <c r="AM660" i="14"/>
  <c r="AE660" i="14"/>
  <c r="W660" i="14"/>
  <c r="O660" i="14"/>
  <c r="BJ660" i="14"/>
  <c r="BB660" i="14"/>
  <c r="AT660" i="14"/>
  <c r="AL660" i="14"/>
  <c r="AD660" i="14"/>
  <c r="V660" i="14"/>
  <c r="BI660" i="14"/>
  <c r="BA660" i="14"/>
  <c r="AS660" i="14"/>
  <c r="AK660" i="14"/>
  <c r="AC660" i="14"/>
  <c r="U660" i="14"/>
  <c r="M660" i="14"/>
  <c r="BH660" i="14"/>
  <c r="AZ660" i="14"/>
  <c r="AR660" i="14"/>
  <c r="AJ660" i="14"/>
  <c r="AB660" i="14"/>
  <c r="T660" i="14"/>
  <c r="BG660" i="14"/>
  <c r="AY660" i="14"/>
  <c r="AQ660" i="14"/>
  <c r="AI660" i="14"/>
  <c r="AA660" i="14"/>
  <c r="S660" i="14"/>
  <c r="BF660" i="14"/>
  <c r="AX660" i="14"/>
  <c r="AP660" i="14"/>
  <c r="AH660" i="14"/>
  <c r="Z660" i="14"/>
  <c r="R660" i="14"/>
  <c r="P660" i="14"/>
  <c r="AV660" i="14"/>
  <c r="AN660" i="14"/>
  <c r="AF660" i="14"/>
  <c r="X660" i="14"/>
  <c r="E136" i="14"/>
  <c r="G136" i="14" s="1"/>
  <c r="D61" i="11"/>
  <c r="G61" i="11" s="1"/>
  <c r="E60" i="11"/>
  <c r="F60" i="11" s="1"/>
  <c r="E292" i="2"/>
  <c r="F292" i="2" s="1"/>
  <c r="B264" i="2"/>
  <c r="C224" i="1"/>
  <c r="C223" i="1"/>
  <c r="M291" i="2" l="1"/>
  <c r="M331" i="2"/>
  <c r="L331" i="2"/>
  <c r="K331" i="2"/>
  <c r="N331" i="2" s="1"/>
  <c r="K370" i="2"/>
  <c r="L370" i="2" s="1"/>
  <c r="K292" i="2"/>
  <c r="L292" i="2" s="1"/>
  <c r="N292" i="2" s="1"/>
  <c r="O330" i="2"/>
  <c r="P330" i="2"/>
  <c r="J60" i="11"/>
  <c r="K60" i="11" s="1"/>
  <c r="H60" i="11"/>
  <c r="I60" i="11" s="1"/>
  <c r="N369" i="2"/>
  <c r="M369" i="2"/>
  <c r="I135" i="14"/>
  <c r="K135" i="14" s="1"/>
  <c r="HX396" i="14" s="1"/>
  <c r="G661" i="14"/>
  <c r="F661" i="14"/>
  <c r="Q395" i="14"/>
  <c r="CC395" i="14"/>
  <c r="BF395" i="14"/>
  <c r="CR395" i="14"/>
  <c r="BX395" i="14"/>
  <c r="EJ395" i="14"/>
  <c r="BZ395" i="14"/>
  <c r="EL395" i="14"/>
  <c r="DZ395" i="14"/>
  <c r="GV395" i="14"/>
  <c r="GX395" i="14"/>
  <c r="EO395" i="14"/>
  <c r="EF395" i="14"/>
  <c r="M395" i="14"/>
  <c r="G395" i="14"/>
  <c r="HA395" i="14"/>
  <c r="EH395" i="14"/>
  <c r="BY395" i="14"/>
  <c r="BS395" i="14"/>
  <c r="S395" i="14"/>
  <c r="FT395" i="14"/>
  <c r="EK395" i="14"/>
  <c r="EE395" i="14"/>
  <c r="CE395" i="14"/>
  <c r="HJ395" i="14"/>
  <c r="GW395" i="14"/>
  <c r="GQ395" i="14"/>
  <c r="EQ395" i="14"/>
  <c r="L395" i="14"/>
  <c r="N395" i="14"/>
  <c r="GZ395" i="14"/>
  <c r="HC395" i="14"/>
  <c r="CL395" i="14"/>
  <c r="DX395" i="14"/>
  <c r="FF395" i="14"/>
  <c r="FL395" i="14"/>
  <c r="FN395" i="14"/>
  <c r="HB395" i="14"/>
  <c r="X395" i="14"/>
  <c r="T395" i="14"/>
  <c r="CF395" i="14"/>
  <c r="ER395" i="14"/>
  <c r="HD395" i="14"/>
  <c r="U395" i="14"/>
  <c r="CG395" i="14"/>
  <c r="ES395" i="14"/>
  <c r="HE395" i="14"/>
  <c r="V395" i="14"/>
  <c r="CH395" i="14"/>
  <c r="ET395" i="14"/>
  <c r="HF395" i="14"/>
  <c r="O395" i="14"/>
  <c r="CA395" i="14"/>
  <c r="EM395" i="14"/>
  <c r="GY395" i="14"/>
  <c r="HH395" i="14"/>
  <c r="Y395" i="14"/>
  <c r="CK395" i="14"/>
  <c r="EW395" i="14"/>
  <c r="HI395" i="14"/>
  <c r="AA395" i="14"/>
  <c r="CM395" i="14"/>
  <c r="EY395" i="14"/>
  <c r="HK395" i="14"/>
  <c r="DR395" i="14"/>
  <c r="FD395" i="14"/>
  <c r="GL395" i="14"/>
  <c r="GR395" i="14"/>
  <c r="GT395" i="14"/>
  <c r="R395" i="14"/>
  <c r="BD395" i="14"/>
  <c r="AB395" i="14"/>
  <c r="CN395" i="14"/>
  <c r="EZ395" i="14"/>
  <c r="HL395" i="14"/>
  <c r="AC395" i="14"/>
  <c r="CO395" i="14"/>
  <c r="FA395" i="14"/>
  <c r="HM395" i="14"/>
  <c r="AD395" i="14"/>
  <c r="CP395" i="14"/>
  <c r="FB395" i="14"/>
  <c r="HN395" i="14"/>
  <c r="W395" i="14"/>
  <c r="CI395" i="14"/>
  <c r="EU395" i="14"/>
  <c r="HG395" i="14"/>
  <c r="HP395" i="14"/>
  <c r="AG395" i="14"/>
  <c r="CS395" i="14"/>
  <c r="FE395" i="14"/>
  <c r="HQ395" i="14"/>
  <c r="AI395" i="14"/>
  <c r="CU395" i="14"/>
  <c r="FG395" i="14"/>
  <c r="HS395" i="14"/>
  <c r="EX395" i="14"/>
  <c r="GJ395" i="14"/>
  <c r="IP395" i="14"/>
  <c r="IX395" i="14"/>
  <c r="P395" i="14"/>
  <c r="AX395" i="14"/>
  <c r="CJ395" i="14"/>
  <c r="AJ395" i="14"/>
  <c r="CV395" i="14"/>
  <c r="FH395" i="14"/>
  <c r="HT395" i="14"/>
  <c r="AK395" i="14"/>
  <c r="CW395" i="14"/>
  <c r="FI395" i="14"/>
  <c r="HU395" i="14"/>
  <c r="AL395" i="14"/>
  <c r="CX395" i="14"/>
  <c r="FJ395" i="14"/>
  <c r="HV395" i="14"/>
  <c r="AE395" i="14"/>
  <c r="CQ395" i="14"/>
  <c r="FC395" i="14"/>
  <c r="HO395" i="14"/>
  <c r="HX395" i="14"/>
  <c r="AO395" i="14"/>
  <c r="DA395" i="14"/>
  <c r="FM395" i="14"/>
  <c r="HY395" i="14"/>
  <c r="AQ395" i="14"/>
  <c r="DC395" i="14"/>
  <c r="FO395" i="14"/>
  <c r="IA395" i="14"/>
  <c r="GD395" i="14"/>
  <c r="IH395" i="14"/>
  <c r="H395" i="14"/>
  <c r="J395" i="14"/>
  <c r="AV395" i="14"/>
  <c r="CD395" i="14"/>
  <c r="DP395" i="14"/>
  <c r="AR395" i="14"/>
  <c r="DD395" i="14"/>
  <c r="FP395" i="14"/>
  <c r="IB395" i="14"/>
  <c r="AS395" i="14"/>
  <c r="DE395" i="14"/>
  <c r="FQ395" i="14"/>
  <c r="IC395" i="14"/>
  <c r="AT395" i="14"/>
  <c r="DF395" i="14"/>
  <c r="FR395" i="14"/>
  <c r="ID395" i="14"/>
  <c r="AM395" i="14"/>
  <c r="CY395" i="14"/>
  <c r="FK395" i="14"/>
  <c r="HW395" i="14"/>
  <c r="IF395" i="14"/>
  <c r="AW395" i="14"/>
  <c r="DI395" i="14"/>
  <c r="FU395" i="14"/>
  <c r="IG395" i="14"/>
  <c r="AY395" i="14"/>
  <c r="DK395" i="14"/>
  <c r="FW395" i="14"/>
  <c r="II395" i="14"/>
  <c r="HZ395" i="14"/>
  <c r="AH395" i="14"/>
  <c r="AN395" i="14"/>
  <c r="AP395" i="14"/>
  <c r="CB395" i="14"/>
  <c r="DJ395" i="14"/>
  <c r="EV395" i="14"/>
  <c r="AZ395" i="14"/>
  <c r="DL395" i="14"/>
  <c r="FX395" i="14"/>
  <c r="IJ395" i="14"/>
  <c r="BA395" i="14"/>
  <c r="DM395" i="14"/>
  <c r="FY395" i="14"/>
  <c r="IK395" i="14"/>
  <c r="BB395" i="14"/>
  <c r="DN395" i="14"/>
  <c r="FZ395" i="14"/>
  <c r="IL395" i="14"/>
  <c r="AU395" i="14"/>
  <c r="DG395" i="14"/>
  <c r="FS395" i="14"/>
  <c r="IE395" i="14"/>
  <c r="IN395" i="14"/>
  <c r="BE395" i="14"/>
  <c r="DQ395" i="14"/>
  <c r="GC395" i="14"/>
  <c r="IO395" i="14"/>
  <c r="BG395" i="14"/>
  <c r="DS395" i="14"/>
  <c r="GE395" i="14"/>
  <c r="IQ395" i="14"/>
  <c r="AF395" i="14"/>
  <c r="BN395" i="14"/>
  <c r="BT395" i="14"/>
  <c r="BV395" i="14"/>
  <c r="DH395" i="14"/>
  <c r="EP395" i="14"/>
  <c r="GB395" i="14"/>
  <c r="BH395" i="14"/>
  <c r="DT395" i="14"/>
  <c r="GF395" i="14"/>
  <c r="IR395" i="14"/>
  <c r="BI395" i="14"/>
  <c r="DU395" i="14"/>
  <c r="GG395" i="14"/>
  <c r="IS395" i="14"/>
  <c r="BJ395" i="14"/>
  <c r="DV395" i="14"/>
  <c r="GH395" i="14"/>
  <c r="IT395" i="14"/>
  <c r="BC395" i="14"/>
  <c r="DO395" i="14"/>
  <c r="GA395" i="14"/>
  <c r="IM395" i="14"/>
  <c r="IV395" i="14"/>
  <c r="BM395" i="14"/>
  <c r="DY395" i="14"/>
  <c r="GK395" i="14"/>
  <c r="IW395" i="14"/>
  <c r="BO395" i="14"/>
  <c r="EA395" i="14"/>
  <c r="GM395" i="14"/>
  <c r="IY395" i="14"/>
  <c r="Z395" i="14"/>
  <c r="BL395" i="14"/>
  <c r="CT395" i="14"/>
  <c r="CZ395" i="14"/>
  <c r="DB395" i="14"/>
  <c r="EN395" i="14"/>
  <c r="FV395" i="14"/>
  <c r="HR395" i="14"/>
  <c r="BP395" i="14"/>
  <c r="EB395" i="14"/>
  <c r="GN395" i="14"/>
  <c r="IZ395" i="14"/>
  <c r="BQ395" i="14"/>
  <c r="EC395" i="14"/>
  <c r="GO395" i="14"/>
  <c r="JA395" i="14"/>
  <c r="BR395" i="14"/>
  <c r="ED395" i="14"/>
  <c r="GP395" i="14"/>
  <c r="JB395" i="14"/>
  <c r="BK395" i="14"/>
  <c r="DW395" i="14"/>
  <c r="GI395" i="14"/>
  <c r="IU395" i="14"/>
  <c r="I395" i="14"/>
  <c r="BU395" i="14"/>
  <c r="EG395" i="14"/>
  <c r="GS395" i="14"/>
  <c r="K395" i="14"/>
  <c r="BW395" i="14"/>
  <c r="EI395" i="14"/>
  <c r="F136" i="14"/>
  <c r="N662" i="14"/>
  <c r="A663" i="14"/>
  <c r="C139" i="14"/>
  <c r="D138" i="14"/>
  <c r="H136" i="14"/>
  <c r="BE661" i="14"/>
  <c r="AW661" i="14"/>
  <c r="AO661" i="14"/>
  <c r="AG661" i="14"/>
  <c r="Y661" i="14"/>
  <c r="Q661" i="14"/>
  <c r="BL661" i="14"/>
  <c r="BD661" i="14"/>
  <c r="AV661" i="14"/>
  <c r="AN661" i="14"/>
  <c r="AF661" i="14"/>
  <c r="X661" i="14"/>
  <c r="P661" i="14"/>
  <c r="BK661" i="14"/>
  <c r="BC661" i="14"/>
  <c r="AU661" i="14"/>
  <c r="AM661" i="14"/>
  <c r="AE661" i="14"/>
  <c r="W661" i="14"/>
  <c r="O661" i="14"/>
  <c r="BJ661" i="14"/>
  <c r="BB661" i="14"/>
  <c r="AT661" i="14"/>
  <c r="AL661" i="14"/>
  <c r="AD661" i="14"/>
  <c r="V661" i="14"/>
  <c r="BI661" i="14"/>
  <c r="BA661" i="14"/>
  <c r="AS661" i="14"/>
  <c r="AK661" i="14"/>
  <c r="AC661" i="14"/>
  <c r="U661" i="14"/>
  <c r="M661" i="14"/>
  <c r="BH661" i="14"/>
  <c r="AZ661" i="14"/>
  <c r="AR661" i="14"/>
  <c r="AJ661" i="14"/>
  <c r="AB661" i="14"/>
  <c r="T661" i="14"/>
  <c r="BG661" i="14"/>
  <c r="AY661" i="14"/>
  <c r="AQ661" i="14"/>
  <c r="AI661" i="14"/>
  <c r="AA661" i="14"/>
  <c r="S661" i="14"/>
  <c r="BF661" i="14"/>
  <c r="AX661" i="14"/>
  <c r="AP661" i="14"/>
  <c r="AH661" i="14"/>
  <c r="Z661" i="14"/>
  <c r="R661" i="14"/>
  <c r="G137" i="14"/>
  <c r="E137" i="14"/>
  <c r="H137" i="14" s="1"/>
  <c r="D663" i="14"/>
  <c r="C664" i="14"/>
  <c r="G662" i="14"/>
  <c r="E662" i="14"/>
  <c r="F662" i="14" s="1"/>
  <c r="H662" i="14"/>
  <c r="E61" i="11"/>
  <c r="F61" i="11" s="1"/>
  <c r="D62" i="11"/>
  <c r="G62" i="11" s="1"/>
  <c r="M292" i="2"/>
  <c r="E293" i="2"/>
  <c r="F293" i="2" s="1"/>
  <c r="B250" i="2"/>
  <c r="B265" i="2"/>
  <c r="J61" i="11" l="1"/>
  <c r="K61" i="11" s="1"/>
  <c r="H61" i="11"/>
  <c r="I61" i="11" s="1"/>
  <c r="M370" i="2"/>
  <c r="N370" i="2"/>
  <c r="O331" i="2"/>
  <c r="P331" i="2"/>
  <c r="M332" i="2"/>
  <c r="L332" i="2"/>
  <c r="K371" i="2"/>
  <c r="L371" i="2" s="1"/>
  <c r="K332" i="2"/>
  <c r="N332" i="2" s="1"/>
  <c r="K293" i="2"/>
  <c r="L293" i="2" s="1"/>
  <c r="N293" i="2" s="1"/>
  <c r="N396" i="14"/>
  <c r="I661" i="14"/>
  <c r="K396" i="14"/>
  <c r="BZ396" i="14"/>
  <c r="EJ396" i="14"/>
  <c r="I396" i="14"/>
  <c r="EH396" i="14"/>
  <c r="AV396" i="14"/>
  <c r="CY396" i="14"/>
  <c r="BV396" i="14"/>
  <c r="EL396" i="14"/>
  <c r="J396" i="14"/>
  <c r="M396" i="14"/>
  <c r="HN396" i="14"/>
  <c r="HA396" i="14"/>
  <c r="CG396" i="14"/>
  <c r="HH396" i="14"/>
  <c r="DV396" i="14"/>
  <c r="HS396" i="14"/>
  <c r="IW396" i="14"/>
  <c r="DT396" i="14"/>
  <c r="CX396" i="14"/>
  <c r="IN396" i="14"/>
  <c r="FL396" i="14"/>
  <c r="BX396" i="14"/>
  <c r="EV396" i="14"/>
  <c r="BH396" i="14"/>
  <c r="FH396" i="14"/>
  <c r="FC396" i="14"/>
  <c r="AY396" i="14"/>
  <c r="EC396" i="14"/>
  <c r="DW396" i="14"/>
  <c r="FZ396" i="14"/>
  <c r="IY396" i="14"/>
  <c r="FN396" i="14"/>
  <c r="CZ396" i="14"/>
  <c r="L396" i="14"/>
  <c r="CJ396" i="14"/>
  <c r="IQ396" i="14"/>
  <c r="CF396" i="14"/>
  <c r="FB396" i="14"/>
  <c r="HL396" i="14"/>
  <c r="HE396" i="14"/>
  <c r="AF396" i="14"/>
  <c r="AR396" i="14"/>
  <c r="AW396" i="14"/>
  <c r="GK396" i="14"/>
  <c r="FX396" i="14"/>
  <c r="IT396" i="14"/>
  <c r="IP396" i="14"/>
  <c r="II396" i="14"/>
  <c r="IC396" i="14"/>
  <c r="IF396" i="14"/>
  <c r="AK396" i="14"/>
  <c r="DO396" i="14"/>
  <c r="CC396" i="14"/>
  <c r="GJ396" i="14"/>
  <c r="CV396" i="14"/>
  <c r="DR396" i="14"/>
  <c r="CB396" i="14"/>
  <c r="EZ396" i="14"/>
  <c r="BL396" i="14"/>
  <c r="DL396" i="14"/>
  <c r="DF396" i="14"/>
  <c r="DZ396" i="14"/>
  <c r="GB396" i="14"/>
  <c r="AU396" i="14"/>
  <c r="BJ396" i="14"/>
  <c r="BF396" i="14"/>
  <c r="FS396" i="14"/>
  <c r="IA396" i="14"/>
  <c r="ET396" i="14"/>
  <c r="AI396" i="14"/>
  <c r="AC396" i="14"/>
  <c r="EX396" i="14"/>
  <c r="HI396" i="14"/>
  <c r="CU396" i="14"/>
  <c r="IS396" i="14"/>
  <c r="IO396" i="14"/>
  <c r="IL396" i="14"/>
  <c r="BO396" i="14"/>
  <c r="HU396" i="14"/>
  <c r="EF396" i="14"/>
  <c r="DD396" i="14"/>
  <c r="HY396" i="14"/>
  <c r="IR396" i="14"/>
  <c r="AE396" i="14"/>
  <c r="FJ396" i="14"/>
  <c r="BA396" i="14"/>
  <c r="HO396" i="14"/>
  <c r="GZ396" i="14"/>
  <c r="GM396" i="14"/>
  <c r="FW396" i="14"/>
  <c r="GA396" i="14"/>
  <c r="AN396" i="14"/>
  <c r="GW396" i="14"/>
  <c r="GU396" i="14"/>
  <c r="GS396" i="14"/>
  <c r="X396" i="14"/>
  <c r="GG396" i="14"/>
  <c r="GE396" i="14"/>
  <c r="GC396" i="14"/>
  <c r="CH396" i="14"/>
  <c r="FG396" i="14"/>
  <c r="FD396" i="14"/>
  <c r="FA396" i="14"/>
  <c r="HZ396" i="14"/>
  <c r="IE396" i="14"/>
  <c r="HT396" i="14"/>
  <c r="ED396" i="14"/>
  <c r="HF396" i="14"/>
  <c r="AJ396" i="14"/>
  <c r="AD396" i="14"/>
  <c r="DC396" i="14"/>
  <c r="CM396" i="14"/>
  <c r="CR396" i="14"/>
  <c r="EW396" i="14"/>
  <c r="S396" i="14"/>
  <c r="H396" i="14"/>
  <c r="DY396" i="14"/>
  <c r="AG396" i="14"/>
  <c r="FY396" i="14"/>
  <c r="CL396" i="14"/>
  <c r="AM396" i="14"/>
  <c r="AH396" i="14"/>
  <c r="HW396" i="14"/>
  <c r="EK396" i="14"/>
  <c r="EI396" i="14"/>
  <c r="EG396" i="14"/>
  <c r="HG396" i="14"/>
  <c r="DU396" i="14"/>
  <c r="DS396" i="14"/>
  <c r="DQ396" i="14"/>
  <c r="IV396" i="14"/>
  <c r="IK396" i="14"/>
  <c r="CE396" i="14"/>
  <c r="BT396" i="14"/>
  <c r="BQ396" i="14"/>
  <c r="EM396" i="14"/>
  <c r="ER396" i="14"/>
  <c r="AT396" i="14"/>
  <c r="DN396" i="14"/>
  <c r="HC396" i="14"/>
  <c r="GR396" i="14"/>
  <c r="GO396" i="14"/>
  <c r="AA396" i="14"/>
  <c r="FF396" i="14"/>
  <c r="FR396" i="14"/>
  <c r="BM396" i="14"/>
  <c r="EP396" i="14"/>
  <c r="CP396" i="14"/>
  <c r="AO396" i="14"/>
  <c r="EA396" i="14"/>
  <c r="FM396" i="14"/>
  <c r="DG396" i="14"/>
  <c r="BS396" i="14"/>
  <c r="HR396" i="14"/>
  <c r="FK396" i="14"/>
  <c r="BY396" i="14"/>
  <c r="BW396" i="14"/>
  <c r="BU396" i="14"/>
  <c r="EU396" i="14"/>
  <c r="BI396" i="14"/>
  <c r="BG396" i="14"/>
  <c r="BE396" i="14"/>
  <c r="FT396" i="14"/>
  <c r="FI396" i="14"/>
  <c r="IH396" i="14"/>
  <c r="IM396" i="14"/>
  <c r="IB396" i="14"/>
  <c r="HV396" i="14"/>
  <c r="AZ396" i="14"/>
  <c r="HP396" i="14"/>
  <c r="HM396" i="14"/>
  <c r="AL396" i="14"/>
  <c r="DK396" i="14"/>
  <c r="DP396" i="14"/>
  <c r="DE396" i="14"/>
  <c r="GL396" i="14"/>
  <c r="CD396" i="14"/>
  <c r="CO396" i="14"/>
  <c r="W396" i="14"/>
  <c r="AX396" i="14"/>
  <c r="IZ396" i="14"/>
  <c r="O396" i="14"/>
  <c r="JA396" i="14"/>
  <c r="CT396" i="14"/>
  <c r="CQ396" i="14"/>
  <c r="FV396" i="14"/>
  <c r="FP396" i="14"/>
  <c r="HJ396" i="14"/>
  <c r="IG396" i="14"/>
  <c r="T396" i="14"/>
  <c r="HQ396" i="14"/>
  <c r="HK396" i="14"/>
  <c r="FO396" i="14"/>
  <c r="FU396" i="14"/>
  <c r="CS396" i="14"/>
  <c r="Z396" i="14"/>
  <c r="DI396" i="14"/>
  <c r="GX396" i="14"/>
  <c r="GV396" i="14"/>
  <c r="GT396" i="14"/>
  <c r="G396" i="14"/>
  <c r="GH396" i="14"/>
  <c r="GF396" i="14"/>
  <c r="GD396" i="14"/>
  <c r="BC396" i="14"/>
  <c r="IU396" i="14"/>
  <c r="IJ396" i="14"/>
  <c r="ID396" i="14"/>
  <c r="BP396" i="14"/>
  <c r="BB396" i="14"/>
  <c r="EQ396" i="14"/>
  <c r="BD396" i="14"/>
  <c r="AS396" i="14"/>
  <c r="DX396" i="14"/>
  <c r="DM396" i="14"/>
  <c r="HB396" i="14"/>
  <c r="GQ396" i="14"/>
  <c r="GN396" i="14"/>
  <c r="DH396" i="14"/>
  <c r="FE396" i="14"/>
  <c r="AQ396" i="14"/>
  <c r="P396" i="14"/>
  <c r="EO396" i="14"/>
  <c r="IX396" i="14"/>
  <c r="V396" i="14"/>
  <c r="DB396" i="14"/>
  <c r="Q396" i="14"/>
  <c r="GI396" i="14"/>
  <c r="JB396" i="14"/>
  <c r="BK396" i="14"/>
  <c r="DA396" i="14"/>
  <c r="BR396" i="14"/>
  <c r="EY396" i="14"/>
  <c r="EN396" i="14"/>
  <c r="ES396" i="14"/>
  <c r="EE396" i="14"/>
  <c r="EB396" i="14"/>
  <c r="GY396" i="14"/>
  <c r="HD396" i="14"/>
  <c r="GP396" i="14"/>
  <c r="AB396" i="14"/>
  <c r="CW396" i="14"/>
  <c r="CI396" i="14"/>
  <c r="BN396" i="14"/>
  <c r="U396" i="14"/>
  <c r="CA396" i="14"/>
  <c r="AP396" i="14"/>
  <c r="DJ396" i="14"/>
  <c r="Y396" i="14"/>
  <c r="FQ396" i="14"/>
  <c r="CN396" i="14"/>
  <c r="CK396" i="14"/>
  <c r="R396" i="14"/>
  <c r="I136" i="14"/>
  <c r="K136" i="14" s="1"/>
  <c r="HU397" i="14" s="1"/>
  <c r="I662" i="14"/>
  <c r="F137" i="14"/>
  <c r="I137" i="14" s="1"/>
  <c r="K137" i="14" s="1"/>
  <c r="E663" i="14"/>
  <c r="G663" i="14" s="1"/>
  <c r="E138" i="14"/>
  <c r="F138" i="14" s="1"/>
  <c r="D139" i="14"/>
  <c r="C140" i="14"/>
  <c r="N663" i="14"/>
  <c r="A664" i="14"/>
  <c r="BE662" i="14"/>
  <c r="AW662" i="14"/>
  <c r="AO662" i="14"/>
  <c r="AG662" i="14"/>
  <c r="Y662" i="14"/>
  <c r="Q662" i="14"/>
  <c r="BL662" i="14"/>
  <c r="BD662" i="14"/>
  <c r="AV662" i="14"/>
  <c r="AN662" i="14"/>
  <c r="AF662" i="14"/>
  <c r="X662" i="14"/>
  <c r="P662" i="14"/>
  <c r="BK662" i="14"/>
  <c r="BC662" i="14"/>
  <c r="AU662" i="14"/>
  <c r="AM662" i="14"/>
  <c r="AE662" i="14"/>
  <c r="W662" i="14"/>
  <c r="O662" i="14"/>
  <c r="BJ662" i="14"/>
  <c r="BB662" i="14"/>
  <c r="AT662" i="14"/>
  <c r="AL662" i="14"/>
  <c r="AD662" i="14"/>
  <c r="V662" i="14"/>
  <c r="BI662" i="14"/>
  <c r="BA662" i="14"/>
  <c r="AS662" i="14"/>
  <c r="AK662" i="14"/>
  <c r="AC662" i="14"/>
  <c r="U662" i="14"/>
  <c r="M662" i="14"/>
  <c r="BH662" i="14"/>
  <c r="AZ662" i="14"/>
  <c r="AR662" i="14"/>
  <c r="AJ662" i="14"/>
  <c r="AB662" i="14"/>
  <c r="T662" i="14"/>
  <c r="BG662" i="14"/>
  <c r="AY662" i="14"/>
  <c r="AQ662" i="14"/>
  <c r="AI662" i="14"/>
  <c r="AA662" i="14"/>
  <c r="S662" i="14"/>
  <c r="BF662" i="14"/>
  <c r="AX662" i="14"/>
  <c r="AP662" i="14"/>
  <c r="AH662" i="14"/>
  <c r="Z662" i="14"/>
  <c r="R662" i="14"/>
  <c r="D664" i="14"/>
  <c r="C665" i="14"/>
  <c r="D63" i="11"/>
  <c r="G63" i="11" s="1"/>
  <c r="E62" i="11"/>
  <c r="F62" i="11" s="1"/>
  <c r="E294" i="2"/>
  <c r="F294" i="2" s="1"/>
  <c r="C195" i="1"/>
  <c r="C183" i="1"/>
  <c r="C184" i="1" s="1"/>
  <c r="C182" i="1"/>
  <c r="M293" i="2" l="1"/>
  <c r="M333" i="2"/>
  <c r="K372" i="2"/>
  <c r="K333" i="2"/>
  <c r="N333" i="2" s="1"/>
  <c r="K294" i="2"/>
  <c r="L333" i="2"/>
  <c r="O332" i="2"/>
  <c r="P332" i="2"/>
  <c r="J62" i="11"/>
  <c r="K62" i="11" s="1"/>
  <c r="H62" i="11"/>
  <c r="I62" i="11" s="1"/>
  <c r="N371" i="2"/>
  <c r="M371" i="2"/>
  <c r="H663" i="14"/>
  <c r="AM397" i="14"/>
  <c r="AO397" i="14"/>
  <c r="AQ397" i="14"/>
  <c r="AS397" i="14"/>
  <c r="CY397" i="14"/>
  <c r="DA397" i="14"/>
  <c r="DC397" i="14"/>
  <c r="DE397" i="14"/>
  <c r="FK397" i="14"/>
  <c r="FM397" i="14"/>
  <c r="FO397" i="14"/>
  <c r="FQ397" i="14"/>
  <c r="HW397" i="14"/>
  <c r="HY397" i="14"/>
  <c r="IA397" i="14"/>
  <c r="IC397" i="14"/>
  <c r="AT397" i="14"/>
  <c r="AN397" i="14"/>
  <c r="AP397" i="14"/>
  <c r="AR397" i="14"/>
  <c r="DF397" i="14"/>
  <c r="CZ397" i="14"/>
  <c r="DB397" i="14"/>
  <c r="DD397" i="14"/>
  <c r="FR397" i="14"/>
  <c r="FL397" i="14"/>
  <c r="FN397" i="14"/>
  <c r="FP397" i="14"/>
  <c r="ID397" i="14"/>
  <c r="HX397" i="14"/>
  <c r="HZ397" i="14"/>
  <c r="IB397" i="14"/>
  <c r="BB397" i="14"/>
  <c r="DN397" i="14"/>
  <c r="FZ397" i="14"/>
  <c r="IL397" i="14"/>
  <c r="AU397" i="14"/>
  <c r="DG397" i="14"/>
  <c r="FS397" i="14"/>
  <c r="IE397" i="14"/>
  <c r="AV397" i="14"/>
  <c r="DH397" i="14"/>
  <c r="FT397" i="14"/>
  <c r="IF397" i="14"/>
  <c r="AW397" i="14"/>
  <c r="DI397" i="14"/>
  <c r="FU397" i="14"/>
  <c r="IG397" i="14"/>
  <c r="AX397" i="14"/>
  <c r="DJ397" i="14"/>
  <c r="FV397" i="14"/>
  <c r="IH397" i="14"/>
  <c r="AY397" i="14"/>
  <c r="DK397" i="14"/>
  <c r="FW397" i="14"/>
  <c r="II397" i="14"/>
  <c r="AZ397" i="14"/>
  <c r="DL397" i="14"/>
  <c r="FX397" i="14"/>
  <c r="IJ397" i="14"/>
  <c r="BA397" i="14"/>
  <c r="DM397" i="14"/>
  <c r="FY397" i="14"/>
  <c r="IK397" i="14"/>
  <c r="BJ397" i="14"/>
  <c r="DV397" i="14"/>
  <c r="GH397" i="14"/>
  <c r="IT397" i="14"/>
  <c r="BC397" i="14"/>
  <c r="DO397" i="14"/>
  <c r="GA397" i="14"/>
  <c r="IM397" i="14"/>
  <c r="BD397" i="14"/>
  <c r="DP397" i="14"/>
  <c r="GB397" i="14"/>
  <c r="IN397" i="14"/>
  <c r="BE397" i="14"/>
  <c r="DQ397" i="14"/>
  <c r="GC397" i="14"/>
  <c r="IO397" i="14"/>
  <c r="BF397" i="14"/>
  <c r="DR397" i="14"/>
  <c r="GD397" i="14"/>
  <c r="IP397" i="14"/>
  <c r="BG397" i="14"/>
  <c r="DS397" i="14"/>
  <c r="GE397" i="14"/>
  <c r="IQ397" i="14"/>
  <c r="BH397" i="14"/>
  <c r="DT397" i="14"/>
  <c r="GF397" i="14"/>
  <c r="IR397" i="14"/>
  <c r="BI397" i="14"/>
  <c r="DU397" i="14"/>
  <c r="GG397" i="14"/>
  <c r="IS397" i="14"/>
  <c r="BR397" i="14"/>
  <c r="ED397" i="14"/>
  <c r="GP397" i="14"/>
  <c r="JB397" i="14"/>
  <c r="BK397" i="14"/>
  <c r="DW397" i="14"/>
  <c r="GI397" i="14"/>
  <c r="IU397" i="14"/>
  <c r="BL397" i="14"/>
  <c r="DX397" i="14"/>
  <c r="GJ397" i="14"/>
  <c r="IV397" i="14"/>
  <c r="BM397" i="14"/>
  <c r="DY397" i="14"/>
  <c r="GK397" i="14"/>
  <c r="IW397" i="14"/>
  <c r="BN397" i="14"/>
  <c r="DZ397" i="14"/>
  <c r="GL397" i="14"/>
  <c r="IX397" i="14"/>
  <c r="BO397" i="14"/>
  <c r="EA397" i="14"/>
  <c r="GM397" i="14"/>
  <c r="IY397" i="14"/>
  <c r="BP397" i="14"/>
  <c r="EB397" i="14"/>
  <c r="GN397" i="14"/>
  <c r="IZ397" i="14"/>
  <c r="BQ397" i="14"/>
  <c r="EC397" i="14"/>
  <c r="GO397" i="14"/>
  <c r="JA397" i="14"/>
  <c r="N397" i="14"/>
  <c r="BZ397" i="14"/>
  <c r="EL397" i="14"/>
  <c r="GX397" i="14"/>
  <c r="G397" i="14"/>
  <c r="BS397" i="14"/>
  <c r="EE397" i="14"/>
  <c r="GQ397" i="14"/>
  <c r="H397" i="14"/>
  <c r="BT397" i="14"/>
  <c r="EF397" i="14"/>
  <c r="GR397" i="14"/>
  <c r="I397" i="14"/>
  <c r="BU397" i="14"/>
  <c r="EG397" i="14"/>
  <c r="GS397" i="14"/>
  <c r="J397" i="14"/>
  <c r="BV397" i="14"/>
  <c r="EH397" i="14"/>
  <c r="GT397" i="14"/>
  <c r="K397" i="14"/>
  <c r="BW397" i="14"/>
  <c r="EI397" i="14"/>
  <c r="GU397" i="14"/>
  <c r="L397" i="14"/>
  <c r="BX397" i="14"/>
  <c r="EJ397" i="14"/>
  <c r="GV397" i="14"/>
  <c r="M397" i="14"/>
  <c r="BY397" i="14"/>
  <c r="EK397" i="14"/>
  <c r="GW397" i="14"/>
  <c r="V397" i="14"/>
  <c r="CH397" i="14"/>
  <c r="ET397" i="14"/>
  <c r="HF397" i="14"/>
  <c r="O397" i="14"/>
  <c r="CA397" i="14"/>
  <c r="EM397" i="14"/>
  <c r="GY397" i="14"/>
  <c r="P397" i="14"/>
  <c r="CB397" i="14"/>
  <c r="EN397" i="14"/>
  <c r="GZ397" i="14"/>
  <c r="Q397" i="14"/>
  <c r="CC397" i="14"/>
  <c r="EO397" i="14"/>
  <c r="HA397" i="14"/>
  <c r="R397" i="14"/>
  <c r="CD397" i="14"/>
  <c r="EP397" i="14"/>
  <c r="HB397" i="14"/>
  <c r="S397" i="14"/>
  <c r="CE397" i="14"/>
  <c r="EQ397" i="14"/>
  <c r="HC397" i="14"/>
  <c r="T397" i="14"/>
  <c r="CF397" i="14"/>
  <c r="ER397" i="14"/>
  <c r="HD397" i="14"/>
  <c r="U397" i="14"/>
  <c r="CG397" i="14"/>
  <c r="ES397" i="14"/>
  <c r="HE397" i="14"/>
  <c r="AD397" i="14"/>
  <c r="CP397" i="14"/>
  <c r="FB397" i="14"/>
  <c r="HN397" i="14"/>
  <c r="W397" i="14"/>
  <c r="CI397" i="14"/>
  <c r="EU397" i="14"/>
  <c r="HG397" i="14"/>
  <c r="X397" i="14"/>
  <c r="CJ397" i="14"/>
  <c r="EV397" i="14"/>
  <c r="HH397" i="14"/>
  <c r="Y397" i="14"/>
  <c r="CK397" i="14"/>
  <c r="EW397" i="14"/>
  <c r="HI397" i="14"/>
  <c r="Z397" i="14"/>
  <c r="CL397" i="14"/>
  <c r="EX397" i="14"/>
  <c r="HJ397" i="14"/>
  <c r="AA397" i="14"/>
  <c r="CM397" i="14"/>
  <c r="EY397" i="14"/>
  <c r="HK397" i="14"/>
  <c r="AB397" i="14"/>
  <c r="CN397" i="14"/>
  <c r="EZ397" i="14"/>
  <c r="HL397" i="14"/>
  <c r="AC397" i="14"/>
  <c r="CO397" i="14"/>
  <c r="FA397" i="14"/>
  <c r="HM397" i="14"/>
  <c r="AL397" i="14"/>
  <c r="CX397" i="14"/>
  <c r="FJ397" i="14"/>
  <c r="HV397" i="14"/>
  <c r="AE397" i="14"/>
  <c r="CQ397" i="14"/>
  <c r="FC397" i="14"/>
  <c r="HO397" i="14"/>
  <c r="AF397" i="14"/>
  <c r="CR397" i="14"/>
  <c r="FD397" i="14"/>
  <c r="HP397" i="14"/>
  <c r="AG397" i="14"/>
  <c r="CS397" i="14"/>
  <c r="FE397" i="14"/>
  <c r="HQ397" i="14"/>
  <c r="AH397" i="14"/>
  <c r="CT397" i="14"/>
  <c r="FF397" i="14"/>
  <c r="HR397" i="14"/>
  <c r="AI397" i="14"/>
  <c r="CU397" i="14"/>
  <c r="FG397" i="14"/>
  <c r="HS397" i="14"/>
  <c r="AJ397" i="14"/>
  <c r="CV397" i="14"/>
  <c r="FH397" i="14"/>
  <c r="HT397" i="14"/>
  <c r="AK397" i="14"/>
  <c r="CW397" i="14"/>
  <c r="FI397" i="14"/>
  <c r="HR398" i="14"/>
  <c r="IH398" i="14"/>
  <c r="FN398" i="14"/>
  <c r="CL398" i="14"/>
  <c r="R398" i="14"/>
  <c r="GS398" i="14"/>
  <c r="DY398" i="14"/>
  <c r="BE398" i="14"/>
  <c r="IF398" i="14"/>
  <c r="FL398" i="14"/>
  <c r="CJ398" i="14"/>
  <c r="P398" i="14"/>
  <c r="GQ398" i="14"/>
  <c r="DW398" i="14"/>
  <c r="BC398" i="14"/>
  <c r="IL398" i="14"/>
  <c r="FR398" i="14"/>
  <c r="CP398" i="14"/>
  <c r="V398" i="14"/>
  <c r="GW398" i="14"/>
  <c r="EK398" i="14"/>
  <c r="BY398" i="14"/>
  <c r="M398" i="14"/>
  <c r="GV398" i="14"/>
  <c r="EJ398" i="14"/>
  <c r="BX398" i="14"/>
  <c r="L398" i="14"/>
  <c r="GU398" i="14"/>
  <c r="EI398" i="14"/>
  <c r="BW398" i="14"/>
  <c r="K398" i="14"/>
  <c r="DF398" i="14"/>
  <c r="T398" i="14"/>
  <c r="HZ398" i="14"/>
  <c r="EX398" i="14"/>
  <c r="CD398" i="14"/>
  <c r="J398" i="14"/>
  <c r="GK398" i="14"/>
  <c r="DQ398" i="14"/>
  <c r="AW398" i="14"/>
  <c r="HX398" i="14"/>
  <c r="EV398" i="14"/>
  <c r="CB398" i="14"/>
  <c r="H398" i="14"/>
  <c r="GI398" i="14"/>
  <c r="DO398" i="14"/>
  <c r="AU398" i="14"/>
  <c r="ID398" i="14"/>
  <c r="FB398" i="14"/>
  <c r="CH398" i="14"/>
  <c r="N398" i="14"/>
  <c r="GO398" i="14"/>
  <c r="EC398" i="14"/>
  <c r="BQ398" i="14"/>
  <c r="IZ398" i="14"/>
  <c r="GN398" i="14"/>
  <c r="EB398" i="14"/>
  <c r="BP398" i="14"/>
  <c r="IY398" i="14"/>
  <c r="GM398" i="14"/>
  <c r="EA398" i="14"/>
  <c r="BO398" i="14"/>
  <c r="IP398" i="14"/>
  <c r="HA398" i="14"/>
  <c r="FT398" i="14"/>
  <c r="GY398" i="14"/>
  <c r="FZ398" i="14"/>
  <c r="HD398" i="14"/>
  <c r="CE398" i="14"/>
  <c r="HJ398" i="14"/>
  <c r="EP398" i="14"/>
  <c r="BV398" i="14"/>
  <c r="IW398" i="14"/>
  <c r="GC398" i="14"/>
  <c r="DI398" i="14"/>
  <c r="AO398" i="14"/>
  <c r="HH398" i="14"/>
  <c r="EN398" i="14"/>
  <c r="BT398" i="14"/>
  <c r="IU398" i="14"/>
  <c r="GA398" i="14"/>
  <c r="DG398" i="14"/>
  <c r="AM398" i="14"/>
  <c r="HN398" i="14"/>
  <c r="ET398" i="14"/>
  <c r="BZ398" i="14"/>
  <c r="JA398" i="14"/>
  <c r="GG398" i="14"/>
  <c r="DU398" i="14"/>
  <c r="BI398" i="14"/>
  <c r="IR398" i="14"/>
  <c r="GF398" i="14"/>
  <c r="DT398" i="14"/>
  <c r="BH398" i="14"/>
  <c r="IQ398" i="14"/>
  <c r="GE398" i="14"/>
  <c r="DS398" i="14"/>
  <c r="BG398" i="14"/>
  <c r="HE398" i="14"/>
  <c r="EQ398" i="14"/>
  <c r="HB398" i="14"/>
  <c r="EH398" i="14"/>
  <c r="BN398" i="14"/>
  <c r="IO398" i="14"/>
  <c r="FU398" i="14"/>
  <c r="DA398" i="14"/>
  <c r="Y398" i="14"/>
  <c r="GZ398" i="14"/>
  <c r="EF398" i="14"/>
  <c r="BL398" i="14"/>
  <c r="IM398" i="14"/>
  <c r="FS398" i="14"/>
  <c r="CY398" i="14"/>
  <c r="W398" i="14"/>
  <c r="HF398" i="14"/>
  <c r="EL398" i="14"/>
  <c r="BR398" i="14"/>
  <c r="IS398" i="14"/>
  <c r="FY398" i="14"/>
  <c r="DM398" i="14"/>
  <c r="BA398" i="14"/>
  <c r="IJ398" i="14"/>
  <c r="FX398" i="14"/>
  <c r="DL398" i="14"/>
  <c r="AZ398" i="14"/>
  <c r="II398" i="14"/>
  <c r="FW398" i="14"/>
  <c r="DK398" i="14"/>
  <c r="AY398" i="14"/>
  <c r="IN398" i="14"/>
  <c r="IT398" i="14"/>
  <c r="CG398" i="14"/>
  <c r="S398" i="14"/>
  <c r="GT398" i="14"/>
  <c r="DZ398" i="14"/>
  <c r="BF398" i="14"/>
  <c r="IG398" i="14"/>
  <c r="FM398" i="14"/>
  <c r="CK398" i="14"/>
  <c r="Q398" i="14"/>
  <c r="GR398" i="14"/>
  <c r="DX398" i="14"/>
  <c r="BD398" i="14"/>
  <c r="IE398" i="14"/>
  <c r="FK398" i="14"/>
  <c r="CI398" i="14"/>
  <c r="O398" i="14"/>
  <c r="GX398" i="14"/>
  <c r="ED398" i="14"/>
  <c r="BJ398" i="14"/>
  <c r="IK398" i="14"/>
  <c r="FQ398" i="14"/>
  <c r="DE398" i="14"/>
  <c r="AS398" i="14"/>
  <c r="IB398" i="14"/>
  <c r="FP398" i="14"/>
  <c r="DD398" i="14"/>
  <c r="AR398" i="14"/>
  <c r="IA398" i="14"/>
  <c r="FO398" i="14"/>
  <c r="DC398" i="14"/>
  <c r="AQ398" i="14"/>
  <c r="BM398" i="14"/>
  <c r="EE398" i="14"/>
  <c r="U398" i="14"/>
  <c r="HC398" i="14"/>
  <c r="GL398" i="14"/>
  <c r="DR398" i="14"/>
  <c r="AX398" i="14"/>
  <c r="HY398" i="14"/>
  <c r="EW398" i="14"/>
  <c r="CC398" i="14"/>
  <c r="I398" i="14"/>
  <c r="GJ398" i="14"/>
  <c r="DP398" i="14"/>
  <c r="AV398" i="14"/>
  <c r="HW398" i="14"/>
  <c r="EU398" i="14"/>
  <c r="CA398" i="14"/>
  <c r="G398" i="14"/>
  <c r="GP398" i="14"/>
  <c r="DV398" i="14"/>
  <c r="BB398" i="14"/>
  <c r="IC398" i="14"/>
  <c r="FI398" i="14"/>
  <c r="CW398" i="14"/>
  <c r="AK398" i="14"/>
  <c r="HT398" i="14"/>
  <c r="FH398" i="14"/>
  <c r="CV398" i="14"/>
  <c r="AJ398" i="14"/>
  <c r="HS398" i="14"/>
  <c r="FG398" i="14"/>
  <c r="CU398" i="14"/>
  <c r="AI398" i="14"/>
  <c r="FV398" i="14"/>
  <c r="Z398" i="14"/>
  <c r="EG398" i="14"/>
  <c r="CZ398" i="14"/>
  <c r="BK398" i="14"/>
  <c r="ES398" i="14"/>
  <c r="CF398" i="14"/>
  <c r="IX398" i="14"/>
  <c r="GD398" i="14"/>
  <c r="DJ398" i="14"/>
  <c r="AP398" i="14"/>
  <c r="HI398" i="14"/>
  <c r="EO398" i="14"/>
  <c r="BU398" i="14"/>
  <c r="IV398" i="14"/>
  <c r="GB398" i="14"/>
  <c r="DH398" i="14"/>
  <c r="AN398" i="14"/>
  <c r="HG398" i="14"/>
  <c r="EM398" i="14"/>
  <c r="BS398" i="14"/>
  <c r="JB398" i="14"/>
  <c r="GH398" i="14"/>
  <c r="DN398" i="14"/>
  <c r="AT398" i="14"/>
  <c r="HM398" i="14"/>
  <c r="FA398" i="14"/>
  <c r="CO398" i="14"/>
  <c r="AC398" i="14"/>
  <c r="HL398" i="14"/>
  <c r="EZ398" i="14"/>
  <c r="CN398" i="14"/>
  <c r="AB398" i="14"/>
  <c r="HK398" i="14"/>
  <c r="EY398" i="14"/>
  <c r="CM398" i="14"/>
  <c r="AA398" i="14"/>
  <c r="DB398" i="14"/>
  <c r="X398" i="14"/>
  <c r="AD398" i="14"/>
  <c r="ER398" i="14"/>
  <c r="G138" i="14"/>
  <c r="HU398" i="14"/>
  <c r="AL398" i="14"/>
  <c r="CX398" i="14"/>
  <c r="FJ398" i="14"/>
  <c r="HV398" i="14"/>
  <c r="AE398" i="14"/>
  <c r="CQ398" i="14"/>
  <c r="FC398" i="14"/>
  <c r="HO398" i="14"/>
  <c r="AF398" i="14"/>
  <c r="CR398" i="14"/>
  <c r="FD398" i="14"/>
  <c r="HP398" i="14"/>
  <c r="AG398" i="14"/>
  <c r="CS398" i="14"/>
  <c r="FE398" i="14"/>
  <c r="HQ398" i="14"/>
  <c r="AH398" i="14"/>
  <c r="CT398" i="14"/>
  <c r="FF398" i="14"/>
  <c r="F663" i="14"/>
  <c r="H138" i="14"/>
  <c r="N664" i="14"/>
  <c r="A665" i="14"/>
  <c r="BE663" i="14"/>
  <c r="AW663" i="14"/>
  <c r="AO663" i="14"/>
  <c r="AG663" i="14"/>
  <c r="Y663" i="14"/>
  <c r="Q663" i="14"/>
  <c r="BL663" i="14"/>
  <c r="BD663" i="14"/>
  <c r="AV663" i="14"/>
  <c r="AN663" i="14"/>
  <c r="AF663" i="14"/>
  <c r="X663" i="14"/>
  <c r="P663" i="14"/>
  <c r="BK663" i="14"/>
  <c r="BC663" i="14"/>
  <c r="AU663" i="14"/>
  <c r="AM663" i="14"/>
  <c r="AE663" i="14"/>
  <c r="W663" i="14"/>
  <c r="O663" i="14"/>
  <c r="BJ663" i="14"/>
  <c r="BB663" i="14"/>
  <c r="AT663" i="14"/>
  <c r="AL663" i="14"/>
  <c r="AD663" i="14"/>
  <c r="V663" i="14"/>
  <c r="BI663" i="14"/>
  <c r="BA663" i="14"/>
  <c r="AS663" i="14"/>
  <c r="AK663" i="14"/>
  <c r="AC663" i="14"/>
  <c r="U663" i="14"/>
  <c r="M663" i="14"/>
  <c r="BH663" i="14"/>
  <c r="AZ663" i="14"/>
  <c r="AR663" i="14"/>
  <c r="AJ663" i="14"/>
  <c r="AB663" i="14"/>
  <c r="T663" i="14"/>
  <c r="BG663" i="14"/>
  <c r="AY663" i="14"/>
  <c r="AQ663" i="14"/>
  <c r="AI663" i="14"/>
  <c r="AA663" i="14"/>
  <c r="S663" i="14"/>
  <c r="BF663" i="14"/>
  <c r="AX663" i="14"/>
  <c r="AP663" i="14"/>
  <c r="AH663" i="14"/>
  <c r="Z663" i="14"/>
  <c r="R663" i="14"/>
  <c r="D665" i="14"/>
  <c r="C666" i="14"/>
  <c r="C141" i="14"/>
  <c r="D140" i="14"/>
  <c r="E664" i="14"/>
  <c r="F664" i="14" s="1"/>
  <c r="E139" i="14"/>
  <c r="H139" i="14" s="1"/>
  <c r="E63" i="11"/>
  <c r="F63" i="11" s="1"/>
  <c r="D64" i="11"/>
  <c r="G64" i="11" s="1"/>
  <c r="E295" i="2"/>
  <c r="F295" i="2" s="1"/>
  <c r="C190" i="1"/>
  <c r="C192" i="1"/>
  <c r="L294" i="2" l="1"/>
  <c r="L372" i="2"/>
  <c r="J63" i="11"/>
  <c r="K63" i="11" s="1"/>
  <c r="H63" i="11"/>
  <c r="I63" i="11" s="1"/>
  <c r="M334" i="2"/>
  <c r="K373" i="2"/>
  <c r="L373" i="2" s="1"/>
  <c r="K295" i="2"/>
  <c r="L295" i="2" s="1"/>
  <c r="L334" i="2"/>
  <c r="K334" i="2"/>
  <c r="N334" i="2" s="1"/>
  <c r="O333" i="2"/>
  <c r="P333" i="2"/>
  <c r="M372" i="2"/>
  <c r="N372" i="2"/>
  <c r="I663" i="14"/>
  <c r="I138" i="14"/>
  <c r="K138" i="14" s="1"/>
  <c r="IM399" i="14" s="1"/>
  <c r="H664" i="14"/>
  <c r="G664" i="14"/>
  <c r="G139" i="14"/>
  <c r="E665" i="14"/>
  <c r="F665" i="14" s="1"/>
  <c r="F139" i="14"/>
  <c r="E140" i="14"/>
  <c r="G140" i="14" s="1"/>
  <c r="N665" i="14"/>
  <c r="A666" i="14"/>
  <c r="D141" i="14"/>
  <c r="C142" i="14"/>
  <c r="BE664" i="14"/>
  <c r="AW664" i="14"/>
  <c r="AO664" i="14"/>
  <c r="AG664" i="14"/>
  <c r="Y664" i="14"/>
  <c r="Q664" i="14"/>
  <c r="BL664" i="14"/>
  <c r="BD664" i="14"/>
  <c r="AV664" i="14"/>
  <c r="AN664" i="14"/>
  <c r="AF664" i="14"/>
  <c r="X664" i="14"/>
  <c r="P664" i="14"/>
  <c r="BK664" i="14"/>
  <c r="BC664" i="14"/>
  <c r="AU664" i="14"/>
  <c r="AM664" i="14"/>
  <c r="AE664" i="14"/>
  <c r="W664" i="14"/>
  <c r="O664" i="14"/>
  <c r="BJ664" i="14"/>
  <c r="BB664" i="14"/>
  <c r="AT664" i="14"/>
  <c r="AL664" i="14"/>
  <c r="AD664" i="14"/>
  <c r="V664" i="14"/>
  <c r="BI664" i="14"/>
  <c r="BA664" i="14"/>
  <c r="AS664" i="14"/>
  <c r="AK664" i="14"/>
  <c r="AC664" i="14"/>
  <c r="U664" i="14"/>
  <c r="M664" i="14"/>
  <c r="BH664" i="14"/>
  <c r="AZ664" i="14"/>
  <c r="AR664" i="14"/>
  <c r="AJ664" i="14"/>
  <c r="AB664" i="14"/>
  <c r="T664" i="14"/>
  <c r="BG664" i="14"/>
  <c r="AY664" i="14"/>
  <c r="AQ664" i="14"/>
  <c r="AI664" i="14"/>
  <c r="AA664" i="14"/>
  <c r="S664" i="14"/>
  <c r="BF664" i="14"/>
  <c r="AX664" i="14"/>
  <c r="AP664" i="14"/>
  <c r="AH664" i="14"/>
  <c r="Z664" i="14"/>
  <c r="R664" i="14"/>
  <c r="D666" i="14"/>
  <c r="C667" i="14"/>
  <c r="D65" i="11"/>
  <c r="G65" i="11" s="1"/>
  <c r="E64" i="11"/>
  <c r="F64" i="11" s="1"/>
  <c r="N295" i="2"/>
  <c r="E296" i="2"/>
  <c r="F296" i="2" s="1"/>
  <c r="C193" i="1"/>
  <c r="C194" i="1" s="1"/>
  <c r="A214" i="1" s="1"/>
  <c r="C155" i="1"/>
  <c r="N294" i="2" l="1"/>
  <c r="M294" i="2"/>
  <c r="M335" i="2"/>
  <c r="K374" i="2"/>
  <c r="L374" i="2" s="1"/>
  <c r="K335" i="2"/>
  <c r="L335" i="2"/>
  <c r="K296" i="2"/>
  <c r="L296" i="2" s="1"/>
  <c r="N296" i="2" s="1"/>
  <c r="O334" i="2"/>
  <c r="P334" i="2"/>
  <c r="J64" i="11"/>
  <c r="K64" i="11" s="1"/>
  <c r="H64" i="11"/>
  <c r="I64" i="11" s="1"/>
  <c r="N373" i="2"/>
  <c r="M373" i="2"/>
  <c r="FP399" i="14"/>
  <c r="IF399" i="14"/>
  <c r="HG399" i="14"/>
  <c r="BM399" i="14"/>
  <c r="EI399" i="14"/>
  <c r="HE399" i="14"/>
  <c r="X399" i="14"/>
  <c r="EK399" i="14"/>
  <c r="EG399" i="14"/>
  <c r="AD399" i="14"/>
  <c r="HA399" i="14"/>
  <c r="AB399" i="14"/>
  <c r="CX399" i="14"/>
  <c r="IL399" i="14"/>
  <c r="BO399" i="14"/>
  <c r="HC399" i="14"/>
  <c r="Z399" i="14"/>
  <c r="CV399" i="14"/>
  <c r="FR399" i="14"/>
  <c r="CT399" i="14"/>
  <c r="CR399" i="14"/>
  <c r="FN399" i="14"/>
  <c r="IJ399" i="14"/>
  <c r="BK399" i="14"/>
  <c r="FL399" i="14"/>
  <c r="IH399" i="14"/>
  <c r="BQ399" i="14"/>
  <c r="EE399" i="14"/>
  <c r="AF399" i="14"/>
  <c r="BU399" i="14"/>
  <c r="DB399" i="14"/>
  <c r="EQ399" i="14"/>
  <c r="DX399" i="14"/>
  <c r="CK399" i="14"/>
  <c r="AX399" i="14"/>
  <c r="GT399" i="14"/>
  <c r="CM399" i="14"/>
  <c r="FG399" i="14"/>
  <c r="IA399" i="14"/>
  <c r="AZ399" i="14"/>
  <c r="EB399" i="14"/>
  <c r="GV399" i="14"/>
  <c r="U399" i="14"/>
  <c r="CO399" i="14"/>
  <c r="FI399" i="14"/>
  <c r="IC399" i="14"/>
  <c r="BB399" i="14"/>
  <c r="ED399" i="14"/>
  <c r="GX399" i="14"/>
  <c r="O399" i="14"/>
  <c r="CI399" i="14"/>
  <c r="FC399" i="14"/>
  <c r="IU399" i="14"/>
  <c r="BL399" i="14"/>
  <c r="EF399" i="14"/>
  <c r="GZ399" i="14"/>
  <c r="Y399" i="14"/>
  <c r="CS399" i="14"/>
  <c r="FM399" i="14"/>
  <c r="IG399" i="14"/>
  <c r="BN399" i="14"/>
  <c r="EH399" i="14"/>
  <c r="HB399" i="14"/>
  <c r="AA399" i="14"/>
  <c r="CU399" i="14"/>
  <c r="FO399" i="14"/>
  <c r="II399" i="14"/>
  <c r="BP399" i="14"/>
  <c r="EJ399" i="14"/>
  <c r="HD399" i="14"/>
  <c r="AC399" i="14"/>
  <c r="CW399" i="14"/>
  <c r="FQ399" i="14"/>
  <c r="IK399" i="14"/>
  <c r="BR399" i="14"/>
  <c r="EL399" i="14"/>
  <c r="HF399" i="14"/>
  <c r="W399" i="14"/>
  <c r="CQ399" i="14"/>
  <c r="FK399" i="14"/>
  <c r="IV399" i="14"/>
  <c r="AH399" i="14"/>
  <c r="BW399" i="14"/>
  <c r="GR399" i="14"/>
  <c r="FE399" i="14"/>
  <c r="DZ399" i="14"/>
  <c r="BT399" i="14"/>
  <c r="EN399" i="14"/>
  <c r="AG399" i="14"/>
  <c r="FU399" i="14"/>
  <c r="BV399" i="14"/>
  <c r="HJ399" i="14"/>
  <c r="DC399" i="14"/>
  <c r="IY399" i="14"/>
  <c r="ER399" i="14"/>
  <c r="AK399" i="14"/>
  <c r="FY399" i="14"/>
  <c r="BZ399" i="14"/>
  <c r="HN399" i="14"/>
  <c r="CY399" i="14"/>
  <c r="GI399" i="14"/>
  <c r="H399" i="14"/>
  <c r="CB399" i="14"/>
  <c r="EV399" i="14"/>
  <c r="HP399" i="14"/>
  <c r="AO399" i="14"/>
  <c r="DI399" i="14"/>
  <c r="GK399" i="14"/>
  <c r="J399" i="14"/>
  <c r="CD399" i="14"/>
  <c r="EX399" i="14"/>
  <c r="HR399" i="14"/>
  <c r="AQ399" i="14"/>
  <c r="DK399" i="14"/>
  <c r="GM399" i="14"/>
  <c r="L399" i="14"/>
  <c r="CF399" i="14"/>
  <c r="EZ399" i="14"/>
  <c r="HT399" i="14"/>
  <c r="AS399" i="14"/>
  <c r="DM399" i="14"/>
  <c r="GO399" i="14"/>
  <c r="N399" i="14"/>
  <c r="CH399" i="14"/>
  <c r="FB399" i="14"/>
  <c r="HV399" i="14"/>
  <c r="AM399" i="14"/>
  <c r="DG399" i="14"/>
  <c r="GQ399" i="14"/>
  <c r="CZ399" i="14"/>
  <c r="EO399" i="14"/>
  <c r="FV399" i="14"/>
  <c r="AV399" i="14"/>
  <c r="Q399" i="14"/>
  <c r="HY399" i="14"/>
  <c r="S399" i="14"/>
  <c r="HH399" i="14"/>
  <c r="DA399" i="14"/>
  <c r="IW399" i="14"/>
  <c r="EP399" i="14"/>
  <c r="AI399" i="14"/>
  <c r="FW399" i="14"/>
  <c r="BX399" i="14"/>
  <c r="HL399" i="14"/>
  <c r="DE399" i="14"/>
  <c r="JA399" i="14"/>
  <c r="ET399" i="14"/>
  <c r="AE399" i="14"/>
  <c r="P399" i="14"/>
  <c r="CJ399" i="14"/>
  <c r="FD399" i="14"/>
  <c r="HX399" i="14"/>
  <c r="AW399" i="14"/>
  <c r="DY399" i="14"/>
  <c r="GS399" i="14"/>
  <c r="R399" i="14"/>
  <c r="CL399" i="14"/>
  <c r="FF399" i="14"/>
  <c r="HZ399" i="14"/>
  <c r="AY399" i="14"/>
  <c r="EA399" i="14"/>
  <c r="GU399" i="14"/>
  <c r="T399" i="14"/>
  <c r="CN399" i="14"/>
  <c r="FH399" i="14"/>
  <c r="IB399" i="14"/>
  <c r="BA399" i="14"/>
  <c r="EC399" i="14"/>
  <c r="GW399" i="14"/>
  <c r="V399" i="14"/>
  <c r="CP399" i="14"/>
  <c r="FJ399" i="14"/>
  <c r="ID399" i="14"/>
  <c r="AU399" i="14"/>
  <c r="DW399" i="14"/>
  <c r="GY399" i="14"/>
  <c r="FT399" i="14"/>
  <c r="HI399" i="14"/>
  <c r="IX399" i="14"/>
  <c r="HK399" i="14"/>
  <c r="AJ399" i="14"/>
  <c r="DD399" i="14"/>
  <c r="FX399" i="14"/>
  <c r="IZ399" i="14"/>
  <c r="BY399" i="14"/>
  <c r="ES399" i="14"/>
  <c r="HM399" i="14"/>
  <c r="AL399" i="14"/>
  <c r="DF399" i="14"/>
  <c r="FZ399" i="14"/>
  <c r="JB399" i="14"/>
  <c r="BS399" i="14"/>
  <c r="EM399" i="14"/>
  <c r="HO399" i="14"/>
  <c r="AN399" i="14"/>
  <c r="DH399" i="14"/>
  <c r="GJ399" i="14"/>
  <c r="I399" i="14"/>
  <c r="CC399" i="14"/>
  <c r="EW399" i="14"/>
  <c r="HQ399" i="14"/>
  <c r="AP399" i="14"/>
  <c r="DJ399" i="14"/>
  <c r="GL399" i="14"/>
  <c r="K399" i="14"/>
  <c r="CE399" i="14"/>
  <c r="EY399" i="14"/>
  <c r="HS399" i="14"/>
  <c r="AR399" i="14"/>
  <c r="DL399" i="14"/>
  <c r="GN399" i="14"/>
  <c r="M399" i="14"/>
  <c r="CG399" i="14"/>
  <c r="FA399" i="14"/>
  <c r="HU399" i="14"/>
  <c r="AT399" i="14"/>
  <c r="DN399" i="14"/>
  <c r="GP399" i="14"/>
  <c r="G399" i="14"/>
  <c r="CA399" i="14"/>
  <c r="EU399" i="14"/>
  <c r="HW399" i="14"/>
  <c r="FS399" i="14"/>
  <c r="IE399" i="14"/>
  <c r="BD399" i="14"/>
  <c r="DP399" i="14"/>
  <c r="GB399" i="14"/>
  <c r="IN399" i="14"/>
  <c r="BE399" i="14"/>
  <c r="DQ399" i="14"/>
  <c r="GC399" i="14"/>
  <c r="IO399" i="14"/>
  <c r="BF399" i="14"/>
  <c r="DR399" i="14"/>
  <c r="GD399" i="14"/>
  <c r="IP399" i="14"/>
  <c r="BG399" i="14"/>
  <c r="DS399" i="14"/>
  <c r="GE399" i="14"/>
  <c r="IQ399" i="14"/>
  <c r="BH399" i="14"/>
  <c r="DT399" i="14"/>
  <c r="GF399" i="14"/>
  <c r="IR399" i="14"/>
  <c r="BI399" i="14"/>
  <c r="DU399" i="14"/>
  <c r="GG399" i="14"/>
  <c r="IS399" i="14"/>
  <c r="BJ399" i="14"/>
  <c r="DV399" i="14"/>
  <c r="GH399" i="14"/>
  <c r="IT399" i="14"/>
  <c r="BC399" i="14"/>
  <c r="DO399" i="14"/>
  <c r="GA399" i="14"/>
  <c r="I664" i="14"/>
  <c r="H665" i="14"/>
  <c r="G665" i="14"/>
  <c r="I139" i="14"/>
  <c r="K139" i="14" s="1"/>
  <c r="IZ400" i="14" s="1"/>
  <c r="C143" i="14"/>
  <c r="D142" i="14"/>
  <c r="E141" i="14"/>
  <c r="H141" i="14" s="1"/>
  <c r="N666" i="14"/>
  <c r="A667" i="14"/>
  <c r="D667" i="14"/>
  <c r="C668" i="14"/>
  <c r="BE665" i="14"/>
  <c r="AW665" i="14"/>
  <c r="AO665" i="14"/>
  <c r="AG665" i="14"/>
  <c r="Y665" i="14"/>
  <c r="Q665" i="14"/>
  <c r="BL665" i="14"/>
  <c r="BD665" i="14"/>
  <c r="AV665" i="14"/>
  <c r="AN665" i="14"/>
  <c r="AF665" i="14"/>
  <c r="X665" i="14"/>
  <c r="P665" i="14"/>
  <c r="BK665" i="14"/>
  <c r="BC665" i="14"/>
  <c r="AU665" i="14"/>
  <c r="AM665" i="14"/>
  <c r="AE665" i="14"/>
  <c r="W665" i="14"/>
  <c r="O665" i="14"/>
  <c r="BJ665" i="14"/>
  <c r="BB665" i="14"/>
  <c r="AT665" i="14"/>
  <c r="AL665" i="14"/>
  <c r="AD665" i="14"/>
  <c r="V665" i="14"/>
  <c r="BI665" i="14"/>
  <c r="BA665" i="14"/>
  <c r="AS665" i="14"/>
  <c r="AK665" i="14"/>
  <c r="AC665" i="14"/>
  <c r="U665" i="14"/>
  <c r="M665" i="14"/>
  <c r="BH665" i="14"/>
  <c r="AZ665" i="14"/>
  <c r="AR665" i="14"/>
  <c r="AJ665" i="14"/>
  <c r="AB665" i="14"/>
  <c r="T665" i="14"/>
  <c r="BG665" i="14"/>
  <c r="AY665" i="14"/>
  <c r="AQ665" i="14"/>
  <c r="AI665" i="14"/>
  <c r="AA665" i="14"/>
  <c r="S665" i="14"/>
  <c r="BF665" i="14"/>
  <c r="AX665" i="14"/>
  <c r="AP665" i="14"/>
  <c r="AH665" i="14"/>
  <c r="Z665" i="14"/>
  <c r="R665" i="14"/>
  <c r="E666" i="14"/>
  <c r="H666" i="14" s="1"/>
  <c r="F140" i="14"/>
  <c r="H140" i="14"/>
  <c r="E65" i="11"/>
  <c r="F65" i="11" s="1"/>
  <c r="D66" i="11"/>
  <c r="G66" i="11" s="1"/>
  <c r="M295" i="2"/>
  <c r="E297" i="2"/>
  <c r="F297" i="2" s="1"/>
  <c r="A213" i="1"/>
  <c r="C173" i="1"/>
  <c r="G666" i="14" l="1"/>
  <c r="M336" i="2"/>
  <c r="K375" i="2"/>
  <c r="L375" i="2" s="1"/>
  <c r="K297" i="2"/>
  <c r="L297" i="2" s="1"/>
  <c r="L336" i="2"/>
  <c r="K336" i="2"/>
  <c r="N336" i="2" s="1"/>
  <c r="J65" i="11"/>
  <c r="K65" i="11" s="1"/>
  <c r="H65" i="11"/>
  <c r="I65" i="11" s="1"/>
  <c r="N335" i="2"/>
  <c r="N374" i="2"/>
  <c r="M374" i="2"/>
  <c r="G141" i="14"/>
  <c r="I665" i="14"/>
  <c r="I140" i="14"/>
  <c r="K140" i="14" s="1"/>
  <c r="HY401" i="14" s="1"/>
  <c r="M400" i="14"/>
  <c r="G400" i="14"/>
  <c r="I400" i="14"/>
  <c r="K400" i="14"/>
  <c r="BY400" i="14"/>
  <c r="BS400" i="14"/>
  <c r="BU400" i="14"/>
  <c r="BW400" i="14"/>
  <c r="EK400" i="14"/>
  <c r="EE400" i="14"/>
  <c r="EG400" i="14"/>
  <c r="EI400" i="14"/>
  <c r="GW400" i="14"/>
  <c r="GQ400" i="14"/>
  <c r="GS400" i="14"/>
  <c r="GU400" i="14"/>
  <c r="N400" i="14"/>
  <c r="H400" i="14"/>
  <c r="J400" i="14"/>
  <c r="L400" i="14"/>
  <c r="BZ400" i="14"/>
  <c r="BT400" i="14"/>
  <c r="BV400" i="14"/>
  <c r="BX400" i="14"/>
  <c r="EL400" i="14"/>
  <c r="EF400" i="14"/>
  <c r="EH400" i="14"/>
  <c r="EJ400" i="14"/>
  <c r="GX400" i="14"/>
  <c r="GR400" i="14"/>
  <c r="GT400" i="14"/>
  <c r="GV400" i="14"/>
  <c r="U400" i="14"/>
  <c r="CG400" i="14"/>
  <c r="ES400" i="14"/>
  <c r="HE400" i="14"/>
  <c r="V400" i="14"/>
  <c r="CH400" i="14"/>
  <c r="ET400" i="14"/>
  <c r="HF400" i="14"/>
  <c r="O400" i="14"/>
  <c r="CA400" i="14"/>
  <c r="EM400" i="14"/>
  <c r="GY400" i="14"/>
  <c r="P400" i="14"/>
  <c r="CB400" i="14"/>
  <c r="EN400" i="14"/>
  <c r="GZ400" i="14"/>
  <c r="Q400" i="14"/>
  <c r="CC400" i="14"/>
  <c r="EO400" i="14"/>
  <c r="HA400" i="14"/>
  <c r="R400" i="14"/>
  <c r="CD400" i="14"/>
  <c r="EP400" i="14"/>
  <c r="HB400" i="14"/>
  <c r="S400" i="14"/>
  <c r="CE400" i="14"/>
  <c r="EQ400" i="14"/>
  <c r="HC400" i="14"/>
  <c r="T400" i="14"/>
  <c r="CF400" i="14"/>
  <c r="ER400" i="14"/>
  <c r="HD400" i="14"/>
  <c r="AC400" i="14"/>
  <c r="CO400" i="14"/>
  <c r="FA400" i="14"/>
  <c r="HM400" i="14"/>
  <c r="AD400" i="14"/>
  <c r="CP400" i="14"/>
  <c r="FB400" i="14"/>
  <c r="HN400" i="14"/>
  <c r="W400" i="14"/>
  <c r="CI400" i="14"/>
  <c r="EU400" i="14"/>
  <c r="HG400" i="14"/>
  <c r="X400" i="14"/>
  <c r="CJ400" i="14"/>
  <c r="EV400" i="14"/>
  <c r="HH400" i="14"/>
  <c r="Y400" i="14"/>
  <c r="CK400" i="14"/>
  <c r="EW400" i="14"/>
  <c r="HI400" i="14"/>
  <c r="Z400" i="14"/>
  <c r="CL400" i="14"/>
  <c r="EX400" i="14"/>
  <c r="HJ400" i="14"/>
  <c r="AA400" i="14"/>
  <c r="CM400" i="14"/>
  <c r="EY400" i="14"/>
  <c r="HK400" i="14"/>
  <c r="AB400" i="14"/>
  <c r="CN400" i="14"/>
  <c r="EZ400" i="14"/>
  <c r="HL400" i="14"/>
  <c r="AK400" i="14"/>
  <c r="CW400" i="14"/>
  <c r="FI400" i="14"/>
  <c r="HU400" i="14"/>
  <c r="AL400" i="14"/>
  <c r="CX400" i="14"/>
  <c r="FJ400" i="14"/>
  <c r="HV400" i="14"/>
  <c r="AE400" i="14"/>
  <c r="CQ400" i="14"/>
  <c r="FC400" i="14"/>
  <c r="HO400" i="14"/>
  <c r="AF400" i="14"/>
  <c r="CR400" i="14"/>
  <c r="FD400" i="14"/>
  <c r="HP400" i="14"/>
  <c r="AG400" i="14"/>
  <c r="CS400" i="14"/>
  <c r="FE400" i="14"/>
  <c r="HQ400" i="14"/>
  <c r="AH400" i="14"/>
  <c r="CT400" i="14"/>
  <c r="FF400" i="14"/>
  <c r="HR400" i="14"/>
  <c r="AI400" i="14"/>
  <c r="CU400" i="14"/>
  <c r="FG400" i="14"/>
  <c r="HS400" i="14"/>
  <c r="AJ400" i="14"/>
  <c r="CV400" i="14"/>
  <c r="FH400" i="14"/>
  <c r="HT400" i="14"/>
  <c r="AS400" i="14"/>
  <c r="DE400" i="14"/>
  <c r="FQ400" i="14"/>
  <c r="IC400" i="14"/>
  <c r="AT400" i="14"/>
  <c r="DF400" i="14"/>
  <c r="FR400" i="14"/>
  <c r="ID400" i="14"/>
  <c r="AM400" i="14"/>
  <c r="CY400" i="14"/>
  <c r="FK400" i="14"/>
  <c r="HW400" i="14"/>
  <c r="AN400" i="14"/>
  <c r="CZ400" i="14"/>
  <c r="FL400" i="14"/>
  <c r="HX400" i="14"/>
  <c r="AO400" i="14"/>
  <c r="DA400" i="14"/>
  <c r="FM400" i="14"/>
  <c r="HY400" i="14"/>
  <c r="AP400" i="14"/>
  <c r="DB400" i="14"/>
  <c r="FN400" i="14"/>
  <c r="HZ400" i="14"/>
  <c r="AQ400" i="14"/>
  <c r="DC400" i="14"/>
  <c r="FO400" i="14"/>
  <c r="IA400" i="14"/>
  <c r="AR400" i="14"/>
  <c r="DD400" i="14"/>
  <c r="FP400" i="14"/>
  <c r="IB400" i="14"/>
  <c r="BA400" i="14"/>
  <c r="DM400" i="14"/>
  <c r="FY400" i="14"/>
  <c r="IK400" i="14"/>
  <c r="BB400" i="14"/>
  <c r="DN400" i="14"/>
  <c r="FZ400" i="14"/>
  <c r="IL400" i="14"/>
  <c r="AU400" i="14"/>
  <c r="DG400" i="14"/>
  <c r="FS400" i="14"/>
  <c r="IE400" i="14"/>
  <c r="AV400" i="14"/>
  <c r="DH400" i="14"/>
  <c r="FT400" i="14"/>
  <c r="IF400" i="14"/>
  <c r="AW400" i="14"/>
  <c r="DI400" i="14"/>
  <c r="FU400" i="14"/>
  <c r="IG400" i="14"/>
  <c r="AX400" i="14"/>
  <c r="DJ400" i="14"/>
  <c r="FV400" i="14"/>
  <c r="IH400" i="14"/>
  <c r="AY400" i="14"/>
  <c r="DK400" i="14"/>
  <c r="FW400" i="14"/>
  <c r="II400" i="14"/>
  <c r="AZ400" i="14"/>
  <c r="DL400" i="14"/>
  <c r="FX400" i="14"/>
  <c r="IJ400" i="14"/>
  <c r="BI400" i="14"/>
  <c r="DU400" i="14"/>
  <c r="GG400" i="14"/>
  <c r="IS400" i="14"/>
  <c r="BJ400" i="14"/>
  <c r="DV400" i="14"/>
  <c r="GH400" i="14"/>
  <c r="IT400" i="14"/>
  <c r="BC400" i="14"/>
  <c r="DO400" i="14"/>
  <c r="GA400" i="14"/>
  <c r="IM400" i="14"/>
  <c r="BD400" i="14"/>
  <c r="DP400" i="14"/>
  <c r="GB400" i="14"/>
  <c r="IN400" i="14"/>
  <c r="BE400" i="14"/>
  <c r="DQ400" i="14"/>
  <c r="GC400" i="14"/>
  <c r="IO400" i="14"/>
  <c r="BF400" i="14"/>
  <c r="DR400" i="14"/>
  <c r="GD400" i="14"/>
  <c r="IP400" i="14"/>
  <c r="BG400" i="14"/>
  <c r="DS400" i="14"/>
  <c r="GE400" i="14"/>
  <c r="IQ400" i="14"/>
  <c r="BH400" i="14"/>
  <c r="DT400" i="14"/>
  <c r="GF400" i="14"/>
  <c r="IR400" i="14"/>
  <c r="BQ400" i="14"/>
  <c r="EC400" i="14"/>
  <c r="GO400" i="14"/>
  <c r="JA400" i="14"/>
  <c r="BR400" i="14"/>
  <c r="ED400" i="14"/>
  <c r="GP400" i="14"/>
  <c r="JB400" i="14"/>
  <c r="BK400" i="14"/>
  <c r="DW400" i="14"/>
  <c r="GI400" i="14"/>
  <c r="IU400" i="14"/>
  <c r="BL400" i="14"/>
  <c r="DX400" i="14"/>
  <c r="GJ400" i="14"/>
  <c r="IV400" i="14"/>
  <c r="BM400" i="14"/>
  <c r="DY400" i="14"/>
  <c r="GK400" i="14"/>
  <c r="IW400" i="14"/>
  <c r="BN400" i="14"/>
  <c r="DZ400" i="14"/>
  <c r="GL400" i="14"/>
  <c r="IX400" i="14"/>
  <c r="BO400" i="14"/>
  <c r="EA400" i="14"/>
  <c r="GM400" i="14"/>
  <c r="IY400" i="14"/>
  <c r="BP400" i="14"/>
  <c r="EB400" i="14"/>
  <c r="GN400" i="14"/>
  <c r="F666" i="14"/>
  <c r="I666" i="14" s="1"/>
  <c r="N667" i="14"/>
  <c r="A668" i="14"/>
  <c r="BE666" i="14"/>
  <c r="AW666" i="14"/>
  <c r="AO666" i="14"/>
  <c r="AG666" i="14"/>
  <c r="Y666" i="14"/>
  <c r="Q666" i="14"/>
  <c r="BL666" i="14"/>
  <c r="BD666" i="14"/>
  <c r="AV666" i="14"/>
  <c r="AN666" i="14"/>
  <c r="AF666" i="14"/>
  <c r="X666" i="14"/>
  <c r="P666" i="14"/>
  <c r="BK666" i="14"/>
  <c r="BC666" i="14"/>
  <c r="AU666" i="14"/>
  <c r="AM666" i="14"/>
  <c r="AE666" i="14"/>
  <c r="W666" i="14"/>
  <c r="O666" i="14"/>
  <c r="BJ666" i="14"/>
  <c r="BB666" i="14"/>
  <c r="AT666" i="14"/>
  <c r="AL666" i="14"/>
  <c r="AD666" i="14"/>
  <c r="V666" i="14"/>
  <c r="BI666" i="14"/>
  <c r="BA666" i="14"/>
  <c r="AS666" i="14"/>
  <c r="AK666" i="14"/>
  <c r="AC666" i="14"/>
  <c r="U666" i="14"/>
  <c r="M666" i="14"/>
  <c r="BH666" i="14"/>
  <c r="AZ666" i="14"/>
  <c r="AR666" i="14"/>
  <c r="AJ666" i="14"/>
  <c r="AB666" i="14"/>
  <c r="T666" i="14"/>
  <c r="BG666" i="14"/>
  <c r="AY666" i="14"/>
  <c r="AQ666" i="14"/>
  <c r="AI666" i="14"/>
  <c r="AA666" i="14"/>
  <c r="S666" i="14"/>
  <c r="BF666" i="14"/>
  <c r="AX666" i="14"/>
  <c r="AP666" i="14"/>
  <c r="AH666" i="14"/>
  <c r="Z666" i="14"/>
  <c r="R666" i="14"/>
  <c r="F141" i="14"/>
  <c r="D668" i="14"/>
  <c r="C669" i="14"/>
  <c r="E667" i="14"/>
  <c r="G667" i="14" s="1"/>
  <c r="E142" i="14"/>
  <c r="H142" i="14" s="1"/>
  <c r="D143" i="14"/>
  <c r="C144" i="14"/>
  <c r="D67" i="11"/>
  <c r="G67" i="11" s="1"/>
  <c r="E66" i="11"/>
  <c r="F66" i="11" s="1"/>
  <c r="M296" i="2"/>
  <c r="N297" i="2"/>
  <c r="E298" i="2"/>
  <c r="F298" i="2" s="1"/>
  <c r="C27" i="1"/>
  <c r="I141" i="14" l="1"/>
  <c r="K141" i="14" s="1"/>
  <c r="JB402" i="14" s="1"/>
  <c r="O335" i="2"/>
  <c r="P335" i="2"/>
  <c r="P336" i="2"/>
  <c r="O336" i="2"/>
  <c r="N375" i="2"/>
  <c r="M375" i="2"/>
  <c r="M337" i="2"/>
  <c r="L337" i="2"/>
  <c r="K298" i="2"/>
  <c r="L298" i="2" s="1"/>
  <c r="K337" i="2"/>
  <c r="N337" i="2" s="1"/>
  <c r="K376" i="2"/>
  <c r="L376" i="2" s="1"/>
  <c r="J66" i="11"/>
  <c r="K66" i="11" s="1"/>
  <c r="H66" i="11"/>
  <c r="I66" i="11" s="1"/>
  <c r="BH401" i="14"/>
  <c r="EO401" i="14"/>
  <c r="GD401" i="14"/>
  <c r="EC401" i="14"/>
  <c r="CL401" i="14"/>
  <c r="CW401" i="14"/>
  <c r="HB401" i="14"/>
  <c r="AD401" i="14"/>
  <c r="FW401" i="14"/>
  <c r="HG401" i="14"/>
  <c r="EQ401" i="14"/>
  <c r="CP401" i="14"/>
  <c r="GE401" i="14"/>
  <c r="IV401" i="14"/>
  <c r="CD401" i="14"/>
  <c r="IR401" i="14"/>
  <c r="IO401" i="14"/>
  <c r="AX401" i="14"/>
  <c r="AB401" i="14"/>
  <c r="AV401" i="14"/>
  <c r="S401" i="14"/>
  <c r="CN401" i="14"/>
  <c r="EL401" i="14"/>
  <c r="IW401" i="14"/>
  <c r="AA401" i="14"/>
  <c r="CV401" i="14"/>
  <c r="FJ401" i="14"/>
  <c r="Z401" i="14"/>
  <c r="CM401" i="14"/>
  <c r="HD401" i="14"/>
  <c r="BK401" i="14"/>
  <c r="DW401" i="14"/>
  <c r="AY401" i="14"/>
  <c r="FH401" i="14"/>
  <c r="CB401" i="14"/>
  <c r="EX401" i="14"/>
  <c r="BG401" i="14"/>
  <c r="HK401" i="14"/>
  <c r="FX401" i="14"/>
  <c r="HE401" i="14"/>
  <c r="O401" i="14"/>
  <c r="DX401" i="14"/>
  <c r="EP401" i="14"/>
  <c r="HC401" i="14"/>
  <c r="EK401" i="14"/>
  <c r="IT401" i="14"/>
  <c r="R401" i="14"/>
  <c r="FV401" i="14"/>
  <c r="CE401" i="14"/>
  <c r="T401" i="14"/>
  <c r="GV401" i="14"/>
  <c r="IK401" i="14"/>
  <c r="W401" i="14"/>
  <c r="HH401" i="14"/>
  <c r="BF401" i="14"/>
  <c r="HJ401" i="14"/>
  <c r="EY401" i="14"/>
  <c r="BP401" i="14"/>
  <c r="BI401" i="14"/>
  <c r="CX401" i="14"/>
  <c r="GY401" i="14"/>
  <c r="EW401" i="14"/>
  <c r="I401" i="14"/>
  <c r="IJ401" i="14"/>
  <c r="GW401" i="14"/>
  <c r="ED401" i="14"/>
  <c r="BC401" i="14"/>
  <c r="BD401" i="14"/>
  <c r="BE401" i="14"/>
  <c r="BQ401" i="14"/>
  <c r="IS401" i="14"/>
  <c r="FZ401" i="14"/>
  <c r="FS401" i="14"/>
  <c r="EF401" i="14"/>
  <c r="GS401" i="14"/>
  <c r="CO401" i="14"/>
  <c r="V401" i="14"/>
  <c r="IL401" i="14"/>
  <c r="GA401" i="14"/>
  <c r="GZ401" i="14"/>
  <c r="HA401" i="14"/>
  <c r="EE401" i="14"/>
  <c r="CJ401" i="14"/>
  <c r="BM401" i="14"/>
  <c r="IH401" i="14"/>
  <c r="II401" i="14"/>
  <c r="U401" i="14"/>
  <c r="BJ401" i="14"/>
  <c r="CI401" i="14"/>
  <c r="FT401" i="14"/>
  <c r="CK401" i="14"/>
  <c r="DJ401" i="14"/>
  <c r="DK401" i="14"/>
  <c r="EB401" i="14"/>
  <c r="FI401" i="14"/>
  <c r="GX401" i="14"/>
  <c r="IU401" i="14"/>
  <c r="DR401" i="14"/>
  <c r="IP401" i="14"/>
  <c r="DS401" i="14"/>
  <c r="IQ401" i="14"/>
  <c r="EJ401" i="14"/>
  <c r="AC401" i="14"/>
  <c r="FY401" i="14"/>
  <c r="BR401" i="14"/>
  <c r="HF401" i="14"/>
  <c r="CQ401" i="14"/>
  <c r="H401" i="14"/>
  <c r="GB401" i="14"/>
  <c r="CS401" i="14"/>
  <c r="AH401" i="14"/>
  <c r="CT401" i="14"/>
  <c r="FF401" i="14"/>
  <c r="HR401" i="14"/>
  <c r="AI401" i="14"/>
  <c r="CU401" i="14"/>
  <c r="FG401" i="14"/>
  <c r="HS401" i="14"/>
  <c r="AJ401" i="14"/>
  <c r="DL401" i="14"/>
  <c r="GF401" i="14"/>
  <c r="IZ401" i="14"/>
  <c r="BY401" i="14"/>
  <c r="ES401" i="14"/>
  <c r="HM401" i="14"/>
  <c r="AL401" i="14"/>
  <c r="DN401" i="14"/>
  <c r="GH401" i="14"/>
  <c r="JB401" i="14"/>
  <c r="BS401" i="14"/>
  <c r="EM401" i="14"/>
  <c r="IE401" i="14"/>
  <c r="BL401" i="14"/>
  <c r="EN401" i="14"/>
  <c r="IF401" i="14"/>
  <c r="BU401" i="14"/>
  <c r="FE401" i="14"/>
  <c r="AP401" i="14"/>
  <c r="DB401" i="14"/>
  <c r="FN401" i="14"/>
  <c r="HZ401" i="14"/>
  <c r="AQ401" i="14"/>
  <c r="DC401" i="14"/>
  <c r="FO401" i="14"/>
  <c r="IA401" i="14"/>
  <c r="AZ401" i="14"/>
  <c r="DT401" i="14"/>
  <c r="GN401" i="14"/>
  <c r="M401" i="14"/>
  <c r="CG401" i="14"/>
  <c r="FA401" i="14"/>
  <c r="HU401" i="14"/>
  <c r="BB401" i="14"/>
  <c r="DV401" i="14"/>
  <c r="GP401" i="14"/>
  <c r="G401" i="14"/>
  <c r="CA401" i="14"/>
  <c r="EU401" i="14"/>
  <c r="IM401" i="14"/>
  <c r="BT401" i="14"/>
  <c r="EV401" i="14"/>
  <c r="IN401" i="14"/>
  <c r="CC401" i="14"/>
  <c r="FU401" i="14"/>
  <c r="BN401" i="14"/>
  <c r="DZ401" i="14"/>
  <c r="GL401" i="14"/>
  <c r="IX401" i="14"/>
  <c r="BO401" i="14"/>
  <c r="EA401" i="14"/>
  <c r="GM401" i="14"/>
  <c r="IY401" i="14"/>
  <c r="BX401" i="14"/>
  <c r="ER401" i="14"/>
  <c r="HL401" i="14"/>
  <c r="AK401" i="14"/>
  <c r="DM401" i="14"/>
  <c r="GG401" i="14"/>
  <c r="JA401" i="14"/>
  <c r="BZ401" i="14"/>
  <c r="ET401" i="14"/>
  <c r="HN401" i="14"/>
  <c r="AE401" i="14"/>
  <c r="DG401" i="14"/>
  <c r="GI401" i="14"/>
  <c r="P401" i="14"/>
  <c r="DH401" i="14"/>
  <c r="GJ401" i="14"/>
  <c r="Q401" i="14"/>
  <c r="DY401" i="14"/>
  <c r="HI401" i="14"/>
  <c r="J401" i="14"/>
  <c r="BV401" i="14"/>
  <c r="EH401" i="14"/>
  <c r="GT401" i="14"/>
  <c r="K401" i="14"/>
  <c r="BW401" i="14"/>
  <c r="EI401" i="14"/>
  <c r="GU401" i="14"/>
  <c r="L401" i="14"/>
  <c r="CF401" i="14"/>
  <c r="EZ401" i="14"/>
  <c r="HT401" i="14"/>
  <c r="BA401" i="14"/>
  <c r="DU401" i="14"/>
  <c r="GO401" i="14"/>
  <c r="N401" i="14"/>
  <c r="CH401" i="14"/>
  <c r="FB401" i="14"/>
  <c r="HV401" i="14"/>
  <c r="AU401" i="14"/>
  <c r="DO401" i="14"/>
  <c r="GQ401" i="14"/>
  <c r="X401" i="14"/>
  <c r="DP401" i="14"/>
  <c r="GR401" i="14"/>
  <c r="Y401" i="14"/>
  <c r="EG401" i="14"/>
  <c r="IG401" i="14"/>
  <c r="FC401" i="14"/>
  <c r="HO401" i="14"/>
  <c r="AF401" i="14"/>
  <c r="CR401" i="14"/>
  <c r="FD401" i="14"/>
  <c r="HP401" i="14"/>
  <c r="AG401" i="14"/>
  <c r="DI401" i="14"/>
  <c r="GC401" i="14"/>
  <c r="AR401" i="14"/>
  <c r="DD401" i="14"/>
  <c r="FP401" i="14"/>
  <c r="IB401" i="14"/>
  <c r="AS401" i="14"/>
  <c r="DE401" i="14"/>
  <c r="FQ401" i="14"/>
  <c r="IC401" i="14"/>
  <c r="AT401" i="14"/>
  <c r="DF401" i="14"/>
  <c r="FR401" i="14"/>
  <c r="ID401" i="14"/>
  <c r="AM401" i="14"/>
  <c r="CY401" i="14"/>
  <c r="FK401" i="14"/>
  <c r="HW401" i="14"/>
  <c r="AN401" i="14"/>
  <c r="CZ401" i="14"/>
  <c r="FL401" i="14"/>
  <c r="HX401" i="14"/>
  <c r="AW401" i="14"/>
  <c r="DQ401" i="14"/>
  <c r="GK401" i="14"/>
  <c r="HQ401" i="14"/>
  <c r="AO401" i="14"/>
  <c r="DA401" i="14"/>
  <c r="FM401" i="14"/>
  <c r="F667" i="14"/>
  <c r="H667" i="14"/>
  <c r="F142" i="14"/>
  <c r="G142" i="14"/>
  <c r="C145" i="14"/>
  <c r="D144" i="14"/>
  <c r="E143" i="14"/>
  <c r="G143" i="14" s="1"/>
  <c r="D669" i="14"/>
  <c r="C670" i="14"/>
  <c r="N668" i="14"/>
  <c r="A669" i="14"/>
  <c r="E668" i="14"/>
  <c r="G668" i="14" s="1"/>
  <c r="BE667" i="14"/>
  <c r="AW667" i="14"/>
  <c r="AO667" i="14"/>
  <c r="AG667" i="14"/>
  <c r="Y667" i="14"/>
  <c r="Q667" i="14"/>
  <c r="BL667" i="14"/>
  <c r="BD667" i="14"/>
  <c r="AV667" i="14"/>
  <c r="AN667" i="14"/>
  <c r="AF667" i="14"/>
  <c r="X667" i="14"/>
  <c r="P667" i="14"/>
  <c r="BK667" i="14"/>
  <c r="BC667" i="14"/>
  <c r="AU667" i="14"/>
  <c r="AM667" i="14"/>
  <c r="AE667" i="14"/>
  <c r="W667" i="14"/>
  <c r="O667" i="14"/>
  <c r="BJ667" i="14"/>
  <c r="BB667" i="14"/>
  <c r="AT667" i="14"/>
  <c r="AL667" i="14"/>
  <c r="AD667" i="14"/>
  <c r="V667" i="14"/>
  <c r="BI667" i="14"/>
  <c r="BA667" i="14"/>
  <c r="AS667" i="14"/>
  <c r="AK667" i="14"/>
  <c r="AC667" i="14"/>
  <c r="U667" i="14"/>
  <c r="M667" i="14"/>
  <c r="BH667" i="14"/>
  <c r="AZ667" i="14"/>
  <c r="AR667" i="14"/>
  <c r="AJ667" i="14"/>
  <c r="AB667" i="14"/>
  <c r="T667" i="14"/>
  <c r="BG667" i="14"/>
  <c r="AY667" i="14"/>
  <c r="AQ667" i="14"/>
  <c r="AI667" i="14"/>
  <c r="AA667" i="14"/>
  <c r="S667" i="14"/>
  <c r="BF667" i="14"/>
  <c r="AX667" i="14"/>
  <c r="AP667" i="14"/>
  <c r="AH667" i="14"/>
  <c r="Z667" i="14"/>
  <c r="R667" i="14"/>
  <c r="D68" i="11"/>
  <c r="G68" i="11" s="1"/>
  <c r="E67" i="11"/>
  <c r="F67" i="11" s="1"/>
  <c r="B249" i="2"/>
  <c r="B251" i="2" s="1"/>
  <c r="M297" i="2"/>
  <c r="N298" i="2"/>
  <c r="E299" i="2"/>
  <c r="F299" i="2" s="1"/>
  <c r="C49" i="3"/>
  <c r="C48" i="3"/>
  <c r="C42" i="3"/>
  <c r="C43" i="3"/>
  <c r="C38" i="3"/>
  <c r="D227" i="2"/>
  <c r="D228" i="2"/>
  <c r="D229" i="2"/>
  <c r="D230" i="2"/>
  <c r="D231" i="2"/>
  <c r="C187" i="1" s="1"/>
  <c r="C188" i="1" s="1"/>
  <c r="D232" i="2"/>
  <c r="D233" i="2"/>
  <c r="D226" i="2"/>
  <c r="GI402" i="14" l="1"/>
  <c r="AZ402" i="14"/>
  <c r="CW402" i="14"/>
  <c r="GP402" i="14"/>
  <c r="EN402" i="14"/>
  <c r="GQ402" i="14"/>
  <c r="BP402" i="14"/>
  <c r="DM402" i="14"/>
  <c r="GX402" i="14"/>
  <c r="EO402" i="14"/>
  <c r="EC402" i="14"/>
  <c r="HF402" i="14"/>
  <c r="GT402" i="14"/>
  <c r="IX402" i="14"/>
  <c r="GR402" i="14"/>
  <c r="GY402" i="14"/>
  <c r="AY402" i="14"/>
  <c r="CV402" i="14"/>
  <c r="ES402" i="14"/>
  <c r="IY402" i="14"/>
  <c r="DN402" i="14"/>
  <c r="BA402" i="14"/>
  <c r="GJ402" i="14"/>
  <c r="K402" i="14"/>
  <c r="HQ402" i="14"/>
  <c r="IE402" i="14"/>
  <c r="P402" i="14"/>
  <c r="GW402" i="14"/>
  <c r="BN402" i="14"/>
  <c r="AW402" i="14"/>
  <c r="FX402" i="14"/>
  <c r="BK402" i="14"/>
  <c r="BL402" i="14"/>
  <c r="BM402" i="14"/>
  <c r="CT402" i="14"/>
  <c r="EQ402" i="14"/>
  <c r="GV402" i="14"/>
  <c r="JA402" i="14"/>
  <c r="EM402" i="14"/>
  <c r="S402" i="14"/>
  <c r="IW402" i="14"/>
  <c r="Q402" i="14"/>
  <c r="ER402" i="14"/>
  <c r="AF402" i="14"/>
  <c r="DK402" i="14"/>
  <c r="AU402" i="14"/>
  <c r="HU402" i="14"/>
  <c r="DG402" i="14"/>
  <c r="DH402" i="14"/>
  <c r="DI402" i="14"/>
  <c r="EP402" i="14"/>
  <c r="GU402" i="14"/>
  <c r="IZ402" i="14"/>
  <c r="BB402" i="14"/>
  <c r="GS402" i="14"/>
  <c r="HA402" i="14"/>
  <c r="BX402" i="14"/>
  <c r="O402" i="14"/>
  <c r="CU402" i="14"/>
  <c r="AE402" i="14"/>
  <c r="FH402" i="14"/>
  <c r="AV402" i="14"/>
  <c r="BV402" i="14"/>
  <c r="DO402" i="14"/>
  <c r="DP402" i="14"/>
  <c r="DQ402" i="14"/>
  <c r="FF402" i="14"/>
  <c r="HC402" i="14"/>
  <c r="M402" i="14"/>
  <c r="BR402" i="14"/>
  <c r="GZ402" i="14"/>
  <c r="IF402" i="14"/>
  <c r="AX402" i="14"/>
  <c r="AG402" i="14"/>
  <c r="HE402" i="14"/>
  <c r="EA402" i="14"/>
  <c r="DW402" i="14"/>
  <c r="DX402" i="14"/>
  <c r="DY402" i="14"/>
  <c r="FV402" i="14"/>
  <c r="HS402" i="14"/>
  <c r="U402" i="14"/>
  <c r="BZ402" i="14"/>
  <c r="BS402" i="14"/>
  <c r="FC402" i="14"/>
  <c r="IM402" i="14"/>
  <c r="BT402" i="14"/>
  <c r="FD402" i="14"/>
  <c r="IN402" i="14"/>
  <c r="BU402" i="14"/>
  <c r="FE402" i="14"/>
  <c r="J402" i="14"/>
  <c r="DJ402" i="14"/>
  <c r="HB402" i="14"/>
  <c r="BO402" i="14"/>
  <c r="FG402" i="14"/>
  <c r="L402" i="14"/>
  <c r="DL402" i="14"/>
  <c r="HD402" i="14"/>
  <c r="BQ402" i="14"/>
  <c r="FI402" i="14"/>
  <c r="N402" i="14"/>
  <c r="ED402" i="14"/>
  <c r="CA402" i="14"/>
  <c r="FS402" i="14"/>
  <c r="IU402" i="14"/>
  <c r="CB402" i="14"/>
  <c r="FT402" i="14"/>
  <c r="IV402" i="14"/>
  <c r="CC402" i="14"/>
  <c r="FU402" i="14"/>
  <c r="R402" i="14"/>
  <c r="DZ402" i="14"/>
  <c r="HR402" i="14"/>
  <c r="BW402" i="14"/>
  <c r="FW402" i="14"/>
  <c r="T402" i="14"/>
  <c r="EB402" i="14"/>
  <c r="HT402" i="14"/>
  <c r="BY402" i="14"/>
  <c r="FY402" i="14"/>
  <c r="V402" i="14"/>
  <c r="EL402" i="14"/>
  <c r="G402" i="14"/>
  <c r="CQ402" i="14"/>
  <c r="GA402" i="14"/>
  <c r="H402" i="14"/>
  <c r="CR402" i="14"/>
  <c r="GB402" i="14"/>
  <c r="I402" i="14"/>
  <c r="CS402" i="14"/>
  <c r="GK402" i="14"/>
  <c r="AH402" i="14"/>
  <c r="EH402" i="14"/>
  <c r="IH402" i="14"/>
  <c r="CE402" i="14"/>
  <c r="GM402" i="14"/>
  <c r="AJ402" i="14"/>
  <c r="EJ402" i="14"/>
  <c r="IJ402" i="14"/>
  <c r="CG402" i="14"/>
  <c r="GO402" i="14"/>
  <c r="AL402" i="14"/>
  <c r="ET402" i="14"/>
  <c r="BC402" i="14"/>
  <c r="EE402" i="14"/>
  <c r="HO402" i="14"/>
  <c r="BD402" i="14"/>
  <c r="EF402" i="14"/>
  <c r="HP402" i="14"/>
  <c r="BE402" i="14"/>
  <c r="EG402" i="14"/>
  <c r="IG402" i="14"/>
  <c r="CD402" i="14"/>
  <c r="GL402" i="14"/>
  <c r="AI402" i="14"/>
  <c r="EI402" i="14"/>
  <c r="II402" i="14"/>
  <c r="CF402" i="14"/>
  <c r="GN402" i="14"/>
  <c r="AK402" i="14"/>
  <c r="EK402" i="14"/>
  <c r="IK402" i="14"/>
  <c r="CH402" i="14"/>
  <c r="IL402" i="14"/>
  <c r="FZ402" i="14"/>
  <c r="W402" i="14"/>
  <c r="CI402" i="14"/>
  <c r="EU402" i="14"/>
  <c r="HG402" i="14"/>
  <c r="X402" i="14"/>
  <c r="CJ402" i="14"/>
  <c r="EV402" i="14"/>
  <c r="HH402" i="14"/>
  <c r="Y402" i="14"/>
  <c r="CK402" i="14"/>
  <c r="EW402" i="14"/>
  <c r="HI402" i="14"/>
  <c r="Z402" i="14"/>
  <c r="CL402" i="14"/>
  <c r="EX402" i="14"/>
  <c r="HJ402" i="14"/>
  <c r="AA402" i="14"/>
  <c r="CM402" i="14"/>
  <c r="EY402" i="14"/>
  <c r="HK402" i="14"/>
  <c r="AB402" i="14"/>
  <c r="CN402" i="14"/>
  <c r="EZ402" i="14"/>
  <c r="HL402" i="14"/>
  <c r="AC402" i="14"/>
  <c r="CO402" i="14"/>
  <c r="FA402" i="14"/>
  <c r="HM402" i="14"/>
  <c r="AD402" i="14"/>
  <c r="CP402" i="14"/>
  <c r="FB402" i="14"/>
  <c r="HN402" i="14"/>
  <c r="CX402" i="14"/>
  <c r="FJ402" i="14"/>
  <c r="HV402" i="14"/>
  <c r="AM402" i="14"/>
  <c r="CY402" i="14"/>
  <c r="FK402" i="14"/>
  <c r="HW402" i="14"/>
  <c r="AN402" i="14"/>
  <c r="CZ402" i="14"/>
  <c r="FL402" i="14"/>
  <c r="HX402" i="14"/>
  <c r="AO402" i="14"/>
  <c r="DA402" i="14"/>
  <c r="FM402" i="14"/>
  <c r="HY402" i="14"/>
  <c r="AP402" i="14"/>
  <c r="DB402" i="14"/>
  <c r="FN402" i="14"/>
  <c r="HZ402" i="14"/>
  <c r="AQ402" i="14"/>
  <c r="DC402" i="14"/>
  <c r="FO402" i="14"/>
  <c r="IA402" i="14"/>
  <c r="AR402" i="14"/>
  <c r="DD402" i="14"/>
  <c r="FP402" i="14"/>
  <c r="IB402" i="14"/>
  <c r="AS402" i="14"/>
  <c r="DE402" i="14"/>
  <c r="FQ402" i="14"/>
  <c r="IC402" i="14"/>
  <c r="AT402" i="14"/>
  <c r="DF402" i="14"/>
  <c r="FR402" i="14"/>
  <c r="ID402" i="14"/>
  <c r="GC402" i="14"/>
  <c r="IO402" i="14"/>
  <c r="BF402" i="14"/>
  <c r="DR402" i="14"/>
  <c r="GD402" i="14"/>
  <c r="IP402" i="14"/>
  <c r="BG402" i="14"/>
  <c r="DS402" i="14"/>
  <c r="GE402" i="14"/>
  <c r="IQ402" i="14"/>
  <c r="BH402" i="14"/>
  <c r="DT402" i="14"/>
  <c r="GF402" i="14"/>
  <c r="IR402" i="14"/>
  <c r="BI402" i="14"/>
  <c r="DU402" i="14"/>
  <c r="GG402" i="14"/>
  <c r="IS402" i="14"/>
  <c r="BJ402" i="14"/>
  <c r="DV402" i="14"/>
  <c r="GH402" i="14"/>
  <c r="IT402" i="14"/>
  <c r="J67" i="11"/>
  <c r="K67" i="11" s="1"/>
  <c r="H67" i="11"/>
  <c r="I67" i="11" s="1"/>
  <c r="M338" i="2"/>
  <c r="K377" i="2"/>
  <c r="K299" i="2"/>
  <c r="K338" i="2"/>
  <c r="L338" i="2"/>
  <c r="F143" i="14"/>
  <c r="H143" i="14"/>
  <c r="N376" i="2"/>
  <c r="M376" i="2"/>
  <c r="P337" i="2"/>
  <c r="O337" i="2"/>
  <c r="F668" i="14"/>
  <c r="H668" i="14"/>
  <c r="I667" i="14"/>
  <c r="I142" i="14"/>
  <c r="K142" i="14" s="1"/>
  <c r="HK403" i="14" s="1"/>
  <c r="E669" i="14"/>
  <c r="H669" i="14" s="1"/>
  <c r="N669" i="14"/>
  <c r="A670" i="14"/>
  <c r="E144" i="14"/>
  <c r="H144" i="14" s="1"/>
  <c r="BE668" i="14"/>
  <c r="AW668" i="14"/>
  <c r="AO668" i="14"/>
  <c r="AG668" i="14"/>
  <c r="Y668" i="14"/>
  <c r="Q668" i="14"/>
  <c r="BL668" i="14"/>
  <c r="BD668" i="14"/>
  <c r="AV668" i="14"/>
  <c r="AN668" i="14"/>
  <c r="AF668" i="14"/>
  <c r="X668" i="14"/>
  <c r="P668" i="14"/>
  <c r="BK668" i="14"/>
  <c r="BC668" i="14"/>
  <c r="AU668" i="14"/>
  <c r="AM668" i="14"/>
  <c r="AE668" i="14"/>
  <c r="W668" i="14"/>
  <c r="O668" i="14"/>
  <c r="BJ668" i="14"/>
  <c r="BB668" i="14"/>
  <c r="AT668" i="14"/>
  <c r="AL668" i="14"/>
  <c r="AD668" i="14"/>
  <c r="V668" i="14"/>
  <c r="BI668" i="14"/>
  <c r="BA668" i="14"/>
  <c r="AS668" i="14"/>
  <c r="AK668" i="14"/>
  <c r="AC668" i="14"/>
  <c r="U668" i="14"/>
  <c r="M668" i="14"/>
  <c r="BH668" i="14"/>
  <c r="AZ668" i="14"/>
  <c r="AR668" i="14"/>
  <c r="AJ668" i="14"/>
  <c r="AB668" i="14"/>
  <c r="T668" i="14"/>
  <c r="BG668" i="14"/>
  <c r="AY668" i="14"/>
  <c r="AQ668" i="14"/>
  <c r="AI668" i="14"/>
  <c r="AA668" i="14"/>
  <c r="S668" i="14"/>
  <c r="BF668" i="14"/>
  <c r="AX668" i="14"/>
  <c r="AP668" i="14"/>
  <c r="AH668" i="14"/>
  <c r="Z668" i="14"/>
  <c r="R668" i="14"/>
  <c r="D145" i="14"/>
  <c r="C146" i="14"/>
  <c r="D670" i="14"/>
  <c r="C671" i="14"/>
  <c r="E68" i="11"/>
  <c r="F68" i="11" s="1"/>
  <c r="D69" i="11"/>
  <c r="G69" i="11" s="1"/>
  <c r="M298" i="2"/>
  <c r="E300" i="2"/>
  <c r="F300" i="2" s="1"/>
  <c r="B267" i="2"/>
  <c r="B270" i="2" s="1"/>
  <c r="B268" i="2"/>
  <c r="N338" i="2" l="1"/>
  <c r="P338" i="2" s="1"/>
  <c r="L299" i="2"/>
  <c r="N299" i="2" s="1"/>
  <c r="L377" i="2"/>
  <c r="I143" i="14"/>
  <c r="K143" i="14" s="1"/>
  <c r="HS404" i="14" s="1"/>
  <c r="O338" i="2"/>
  <c r="J68" i="11"/>
  <c r="K68" i="11" s="1"/>
  <c r="H68" i="11"/>
  <c r="I68" i="11" s="1"/>
  <c r="M377" i="2"/>
  <c r="N377" i="2"/>
  <c r="M339" i="2"/>
  <c r="L339" i="2"/>
  <c r="K339" i="2"/>
  <c r="K378" i="2"/>
  <c r="K300" i="2"/>
  <c r="I668" i="14"/>
  <c r="F669" i="14"/>
  <c r="G669" i="14"/>
  <c r="FC403" i="14"/>
  <c r="FQ403" i="14"/>
  <c r="DN403" i="14"/>
  <c r="AW403" i="14"/>
  <c r="DS403" i="14"/>
  <c r="EA403" i="14"/>
  <c r="EN403" i="14"/>
  <c r="BZ403" i="14"/>
  <c r="AF403" i="14"/>
  <c r="AT403" i="14"/>
  <c r="DG403" i="14"/>
  <c r="DJ403" i="14"/>
  <c r="IQ403" i="14"/>
  <c r="IY403" i="14"/>
  <c r="CN403" i="14"/>
  <c r="GY403" i="14"/>
  <c r="FE403" i="14"/>
  <c r="FK403" i="14"/>
  <c r="AX403" i="14"/>
  <c r="DU403" i="14"/>
  <c r="EC403" i="14"/>
  <c r="BW403" i="14"/>
  <c r="HM403" i="14"/>
  <c r="Q403" i="14"/>
  <c r="AH403" i="14"/>
  <c r="AN403" i="14"/>
  <c r="IH403" i="14"/>
  <c r="IS403" i="14"/>
  <c r="JA403" i="14"/>
  <c r="EF403" i="14"/>
  <c r="CP403" i="14"/>
  <c r="EQ403" i="14"/>
  <c r="FG403" i="14"/>
  <c r="FM403" i="14"/>
  <c r="GX403" i="14"/>
  <c r="DO403" i="14"/>
  <c r="DW403" i="14"/>
  <c r="P403" i="14"/>
  <c r="HG403" i="14"/>
  <c r="AJ403" i="14"/>
  <c r="M403" i="14"/>
  <c r="AP403" i="14"/>
  <c r="BU403" i="14"/>
  <c r="IM403" i="14"/>
  <c r="IU403" i="14"/>
  <c r="CC403" i="14"/>
  <c r="CJ403" i="14"/>
  <c r="FI403" i="14"/>
  <c r="K403" i="14"/>
  <c r="FO403" i="14"/>
  <c r="BA403" i="14"/>
  <c r="DQ403" i="14"/>
  <c r="DY403" i="14"/>
  <c r="G403" i="14"/>
  <c r="HI403" i="14"/>
  <c r="AL403" i="14"/>
  <c r="AR403" i="14"/>
  <c r="GV403" i="14"/>
  <c r="BB403" i="14"/>
  <c r="IO403" i="14"/>
  <c r="IW403" i="14"/>
  <c r="EG403" i="14"/>
  <c r="CL403" i="14"/>
  <c r="BX403" i="14"/>
  <c r="CB403" i="14"/>
  <c r="HC403" i="14"/>
  <c r="HU403" i="14"/>
  <c r="HO403" i="14"/>
  <c r="HQ403" i="14"/>
  <c r="HS403" i="14"/>
  <c r="GU403" i="14"/>
  <c r="IC403" i="14"/>
  <c r="HW403" i="14"/>
  <c r="HY403" i="14"/>
  <c r="IA403" i="14"/>
  <c r="IL403" i="14"/>
  <c r="FV403" i="14"/>
  <c r="H403" i="14"/>
  <c r="FY403" i="14"/>
  <c r="FU403" i="14"/>
  <c r="GG403" i="14"/>
  <c r="GA403" i="14"/>
  <c r="GC403" i="14"/>
  <c r="GE403" i="14"/>
  <c r="GO403" i="14"/>
  <c r="GI403" i="14"/>
  <c r="GK403" i="14"/>
  <c r="GM403" i="14"/>
  <c r="EK403" i="14"/>
  <c r="GZ403" i="14"/>
  <c r="BT403" i="14"/>
  <c r="AB403" i="14"/>
  <c r="AD403" i="14"/>
  <c r="X403" i="14"/>
  <c r="Z403" i="14"/>
  <c r="CF403" i="14"/>
  <c r="EO403" i="14"/>
  <c r="CV403" i="14"/>
  <c r="CX403" i="14"/>
  <c r="CR403" i="14"/>
  <c r="CT403" i="14"/>
  <c r="EL403" i="14"/>
  <c r="DD403" i="14"/>
  <c r="DF403" i="14"/>
  <c r="CZ403" i="14"/>
  <c r="DB403" i="14"/>
  <c r="EE403" i="14"/>
  <c r="IE403" i="14"/>
  <c r="AY403" i="14"/>
  <c r="J403" i="14"/>
  <c r="FZ403" i="14"/>
  <c r="BH403" i="14"/>
  <c r="BJ403" i="14"/>
  <c r="BD403" i="14"/>
  <c r="BF403" i="14"/>
  <c r="BP403" i="14"/>
  <c r="BR403" i="14"/>
  <c r="BL403" i="14"/>
  <c r="BN403" i="14"/>
  <c r="L403" i="14"/>
  <c r="ER403" i="14"/>
  <c r="HA403" i="14"/>
  <c r="T403" i="14"/>
  <c r="EZ403" i="14"/>
  <c r="FB403" i="14"/>
  <c r="EV403" i="14"/>
  <c r="EX403" i="14"/>
  <c r="U403" i="14"/>
  <c r="R403" i="14"/>
  <c r="FH403" i="14"/>
  <c r="FJ403" i="14"/>
  <c r="FD403" i="14"/>
  <c r="FF403" i="14"/>
  <c r="GQ403" i="14"/>
  <c r="FP403" i="14"/>
  <c r="FR403" i="14"/>
  <c r="FL403" i="14"/>
  <c r="FN403" i="14"/>
  <c r="DL403" i="14"/>
  <c r="DH403" i="14"/>
  <c r="DK403" i="14"/>
  <c r="GT403" i="14"/>
  <c r="AU403" i="14"/>
  <c r="DT403" i="14"/>
  <c r="DV403" i="14"/>
  <c r="DP403" i="14"/>
  <c r="DR403" i="14"/>
  <c r="EB403" i="14"/>
  <c r="ED403" i="14"/>
  <c r="DX403" i="14"/>
  <c r="DZ403" i="14"/>
  <c r="GW403" i="14"/>
  <c r="CG403" i="14"/>
  <c r="CD403" i="14"/>
  <c r="HD403" i="14"/>
  <c r="HL403" i="14"/>
  <c r="HN403" i="14"/>
  <c r="HH403" i="14"/>
  <c r="HJ403" i="14"/>
  <c r="HE403" i="14"/>
  <c r="EP403" i="14"/>
  <c r="HT403" i="14"/>
  <c r="HV403" i="14"/>
  <c r="HP403" i="14"/>
  <c r="HR403" i="14"/>
  <c r="GR403" i="14"/>
  <c r="IB403" i="14"/>
  <c r="ID403" i="14"/>
  <c r="HX403" i="14"/>
  <c r="HZ403" i="14"/>
  <c r="IJ403" i="14"/>
  <c r="IF403" i="14"/>
  <c r="FW403" i="14"/>
  <c r="EI403" i="14"/>
  <c r="FS403" i="14"/>
  <c r="GF403" i="14"/>
  <c r="GH403" i="14"/>
  <c r="GB403" i="14"/>
  <c r="GD403" i="14"/>
  <c r="GN403" i="14"/>
  <c r="GP403" i="14"/>
  <c r="GJ403" i="14"/>
  <c r="GL403" i="14"/>
  <c r="BS403" i="14"/>
  <c r="V403" i="14"/>
  <c r="S403" i="14"/>
  <c r="ES403" i="14"/>
  <c r="AC403" i="14"/>
  <c r="W403" i="14"/>
  <c r="Y403" i="14"/>
  <c r="AA403" i="14"/>
  <c r="ET403" i="14"/>
  <c r="HB403" i="14"/>
  <c r="AK403" i="14"/>
  <c r="AE403" i="14"/>
  <c r="AG403" i="14"/>
  <c r="AI403" i="14"/>
  <c r="GS403" i="14"/>
  <c r="AS403" i="14"/>
  <c r="AM403" i="14"/>
  <c r="AO403" i="14"/>
  <c r="AQ403" i="14"/>
  <c r="DM403" i="14"/>
  <c r="DI403" i="14"/>
  <c r="II403" i="14"/>
  <c r="AZ403" i="14"/>
  <c r="AV403" i="14"/>
  <c r="IR403" i="14"/>
  <c r="IT403" i="14"/>
  <c r="IN403" i="14"/>
  <c r="IP403" i="14"/>
  <c r="IZ403" i="14"/>
  <c r="JB403" i="14"/>
  <c r="IV403" i="14"/>
  <c r="IX403" i="14"/>
  <c r="I403" i="14"/>
  <c r="HF403" i="14"/>
  <c r="EJ403" i="14"/>
  <c r="CH403" i="14"/>
  <c r="CO403" i="14"/>
  <c r="CI403" i="14"/>
  <c r="CK403" i="14"/>
  <c r="CM403" i="14"/>
  <c r="CA403" i="14"/>
  <c r="CE403" i="14"/>
  <c r="CW403" i="14"/>
  <c r="CQ403" i="14"/>
  <c r="CS403" i="14"/>
  <c r="CU403" i="14"/>
  <c r="EH403" i="14"/>
  <c r="DE403" i="14"/>
  <c r="CY403" i="14"/>
  <c r="DA403" i="14"/>
  <c r="DC403" i="14"/>
  <c r="IK403" i="14"/>
  <c r="IG403" i="14"/>
  <c r="BY403" i="14"/>
  <c r="FX403" i="14"/>
  <c r="FT403" i="14"/>
  <c r="BI403" i="14"/>
  <c r="BC403" i="14"/>
  <c r="BE403" i="14"/>
  <c r="BG403" i="14"/>
  <c r="BQ403" i="14"/>
  <c r="BK403" i="14"/>
  <c r="BM403" i="14"/>
  <c r="BO403" i="14"/>
  <c r="BV403" i="14"/>
  <c r="EM403" i="14"/>
  <c r="N403" i="14"/>
  <c r="O403" i="14"/>
  <c r="FA403" i="14"/>
  <c r="EU403" i="14"/>
  <c r="EW403" i="14"/>
  <c r="EY403" i="14"/>
  <c r="EX404" i="14"/>
  <c r="FL404" i="14"/>
  <c r="IW404" i="14"/>
  <c r="BQ404" i="14"/>
  <c r="GG404" i="14"/>
  <c r="CS404" i="14"/>
  <c r="DR404" i="14"/>
  <c r="AN404" i="14"/>
  <c r="C147" i="14"/>
  <c r="D146" i="14"/>
  <c r="G144" i="14"/>
  <c r="E145" i="14"/>
  <c r="H145" i="14" s="1"/>
  <c r="N670" i="14"/>
  <c r="A671" i="14"/>
  <c r="BE669" i="14"/>
  <c r="AW669" i="14"/>
  <c r="AO669" i="14"/>
  <c r="AG669" i="14"/>
  <c r="Y669" i="14"/>
  <c r="Q669" i="14"/>
  <c r="BL669" i="14"/>
  <c r="BD669" i="14"/>
  <c r="AV669" i="14"/>
  <c r="AN669" i="14"/>
  <c r="AF669" i="14"/>
  <c r="X669" i="14"/>
  <c r="P669" i="14"/>
  <c r="BK669" i="14"/>
  <c r="BC669" i="14"/>
  <c r="AU669" i="14"/>
  <c r="AM669" i="14"/>
  <c r="AE669" i="14"/>
  <c r="W669" i="14"/>
  <c r="O669" i="14"/>
  <c r="BJ669" i="14"/>
  <c r="BB669" i="14"/>
  <c r="AT669" i="14"/>
  <c r="AL669" i="14"/>
  <c r="AD669" i="14"/>
  <c r="V669" i="14"/>
  <c r="BI669" i="14"/>
  <c r="BA669" i="14"/>
  <c r="AS669" i="14"/>
  <c r="AK669" i="14"/>
  <c r="AC669" i="14"/>
  <c r="U669" i="14"/>
  <c r="M669" i="14"/>
  <c r="BH669" i="14"/>
  <c r="AZ669" i="14"/>
  <c r="AR669" i="14"/>
  <c r="AJ669" i="14"/>
  <c r="AB669" i="14"/>
  <c r="T669" i="14"/>
  <c r="BG669" i="14"/>
  <c r="AY669" i="14"/>
  <c r="AQ669" i="14"/>
  <c r="AI669" i="14"/>
  <c r="AA669" i="14"/>
  <c r="S669" i="14"/>
  <c r="BF669" i="14"/>
  <c r="AX669" i="14"/>
  <c r="AP669" i="14"/>
  <c r="AH669" i="14"/>
  <c r="Z669" i="14"/>
  <c r="R669" i="14"/>
  <c r="F144" i="14"/>
  <c r="D671" i="14"/>
  <c r="C672" i="14"/>
  <c r="E670" i="14"/>
  <c r="G670" i="14" s="1"/>
  <c r="E69" i="11"/>
  <c r="F69" i="11" s="1"/>
  <c r="D70" i="11"/>
  <c r="G70" i="11" s="1"/>
  <c r="M299" i="2"/>
  <c r="E301" i="2"/>
  <c r="F301" i="2" s="1"/>
  <c r="C208" i="1"/>
  <c r="B273" i="2"/>
  <c r="C212" i="1" s="1"/>
  <c r="B269" i="2"/>
  <c r="L300" i="2" l="1"/>
  <c r="N300" i="2" s="1"/>
  <c r="L378" i="2"/>
  <c r="HK404" i="14"/>
  <c r="EO404" i="14"/>
  <c r="BJ404" i="14"/>
  <c r="II404" i="14"/>
  <c r="I669" i="14"/>
  <c r="AT404" i="14"/>
  <c r="CF404" i="14"/>
  <c r="FB404" i="14"/>
  <c r="DO404" i="14"/>
  <c r="GE404" i="14"/>
  <c r="CW404" i="14"/>
  <c r="BI404" i="14"/>
  <c r="AL404" i="14"/>
  <c r="BV404" i="14"/>
  <c r="EM404" i="14"/>
  <c r="IY404" i="14"/>
  <c r="DD404" i="14"/>
  <c r="AS404" i="14"/>
  <c r="IQ404" i="14"/>
  <c r="AJ404" i="14"/>
  <c r="CG404" i="14"/>
  <c r="GA404" i="14"/>
  <c r="DI404" i="14"/>
  <c r="AH404" i="14"/>
  <c r="CX404" i="14"/>
  <c r="AQ404" i="14"/>
  <c r="GH404" i="14"/>
  <c r="ET404" i="14"/>
  <c r="HC404" i="14"/>
  <c r="CK404" i="14"/>
  <c r="EJ404" i="14"/>
  <c r="P404" i="14"/>
  <c r="DY404" i="14"/>
  <c r="AP404" i="14"/>
  <c r="EC404" i="14"/>
  <c r="BZ404" i="14"/>
  <c r="HR404" i="14"/>
  <c r="U404" i="14"/>
  <c r="FI404" i="14"/>
  <c r="GL404" i="14"/>
  <c r="IJ404" i="14"/>
  <c r="IB404" i="14"/>
  <c r="T404" i="14"/>
  <c r="BM404" i="14"/>
  <c r="HD404" i="14"/>
  <c r="Y404" i="14"/>
  <c r="FN404" i="14"/>
  <c r="Q404" i="14"/>
  <c r="FC404" i="14"/>
  <c r="GD404" i="14"/>
  <c r="FO404" i="14"/>
  <c r="AC404" i="14"/>
  <c r="BU404" i="14"/>
  <c r="M404" i="14"/>
  <c r="BE404" i="14"/>
  <c r="HO404" i="14"/>
  <c r="AW404" i="14"/>
  <c r="EP404" i="14"/>
  <c r="CO404" i="14"/>
  <c r="EU404" i="14"/>
  <c r="AO404" i="14"/>
  <c r="BN404" i="14"/>
  <c r="AG404" i="14"/>
  <c r="CA404" i="14"/>
  <c r="CH404" i="14"/>
  <c r="HH404" i="14"/>
  <c r="GJ404" i="14"/>
  <c r="EW404" i="14"/>
  <c r="AR404" i="14"/>
  <c r="O404" i="14"/>
  <c r="EQ404" i="14"/>
  <c r="GU404" i="14"/>
  <c r="IL404" i="14"/>
  <c r="HI404" i="14"/>
  <c r="V404" i="14"/>
  <c r="AY404" i="14"/>
  <c r="IX404" i="14"/>
  <c r="FK404" i="14"/>
  <c r="GX404" i="14"/>
  <c r="FA404" i="14"/>
  <c r="GN404" i="14"/>
  <c r="CN404" i="14"/>
  <c r="GC404" i="14"/>
  <c r="BD404" i="14"/>
  <c r="HM404" i="14"/>
  <c r="AV404" i="14"/>
  <c r="HB404" i="14"/>
  <c r="EV404" i="14"/>
  <c r="GQ404" i="14"/>
  <c r="HX404" i="14"/>
  <c r="AK404" i="14"/>
  <c r="HW404" i="14"/>
  <c r="FT404" i="14"/>
  <c r="DH404" i="14"/>
  <c r="L404" i="14"/>
  <c r="FX404" i="14"/>
  <c r="BP404" i="14"/>
  <c r="IV404" i="14"/>
  <c r="AM404" i="14"/>
  <c r="FG404" i="14"/>
  <c r="BB404" i="14"/>
  <c r="CE404" i="14"/>
  <c r="IN404" i="14"/>
  <c r="AD404" i="14"/>
  <c r="EF404" i="14"/>
  <c r="GI404" i="14"/>
  <c r="CL404" i="14"/>
  <c r="EE404" i="14"/>
  <c r="BW404" i="14"/>
  <c r="DW404" i="14"/>
  <c r="BO404" i="14"/>
  <c r="CJ404" i="14"/>
  <c r="BG404" i="14"/>
  <c r="BL404" i="14"/>
  <c r="GW404" i="14"/>
  <c r="GF404" i="14"/>
  <c r="FQ404" i="14"/>
  <c r="DC404" i="14"/>
  <c r="FF404" i="14"/>
  <c r="CU404" i="14"/>
  <c r="BR404" i="14"/>
  <c r="FZ404" i="14"/>
  <c r="BC404" i="14"/>
  <c r="DK404" i="14"/>
  <c r="AB404" i="14"/>
  <c r="GR404" i="14"/>
  <c r="FH404" i="14"/>
  <c r="BH404" i="14"/>
  <c r="IO404" i="14"/>
  <c r="GZ404" i="14"/>
  <c r="HZ404" i="14"/>
  <c r="S404" i="14"/>
  <c r="GB404" i="14"/>
  <c r="GT404" i="14"/>
  <c r="BT404" i="14"/>
  <c r="DM404" i="14"/>
  <c r="Z404" i="14"/>
  <c r="AE404" i="14"/>
  <c r="IR404" i="14"/>
  <c r="W404" i="14"/>
  <c r="HV404" i="14"/>
  <c r="IC404" i="14"/>
  <c r="HL404" i="14"/>
  <c r="HG404" i="14"/>
  <c r="CI404" i="14"/>
  <c r="CT404" i="14"/>
  <c r="BS404" i="14"/>
  <c r="AA404" i="14"/>
  <c r="BK404" i="14"/>
  <c r="K404" i="14"/>
  <c r="BX404" i="14"/>
  <c r="CM404" i="14"/>
  <c r="CZ404" i="14"/>
  <c r="ES404" i="14"/>
  <c r="GP404" i="14"/>
  <c r="CB404" i="14"/>
  <c r="DU404" i="14"/>
  <c r="H404" i="14"/>
  <c r="ER404" i="14"/>
  <c r="GY404" i="14"/>
  <c r="FP404" i="14"/>
  <c r="HJ404" i="14"/>
  <c r="EL404" i="14"/>
  <c r="DZ404" i="14"/>
  <c r="ED404" i="14"/>
  <c r="DJ404" i="14"/>
  <c r="CQ404" i="14"/>
  <c r="IU404" i="14"/>
  <c r="J404" i="14"/>
  <c r="HF404" i="14"/>
  <c r="JA404" i="14"/>
  <c r="GV404" i="14"/>
  <c r="FJ404" i="14"/>
  <c r="HE404" i="14"/>
  <c r="EK404" i="14"/>
  <c r="IZ404" i="14"/>
  <c r="GK404" i="14"/>
  <c r="DL404" i="14"/>
  <c r="BF404" i="14"/>
  <c r="HT404" i="14"/>
  <c r="FE404" i="14"/>
  <c r="GM404" i="14"/>
  <c r="DG404" i="14"/>
  <c r="BA404" i="14"/>
  <c r="IG404" i="14"/>
  <c r="HP404" i="14"/>
  <c r="FY404" i="14"/>
  <c r="EH404" i="14"/>
  <c r="CR404" i="14"/>
  <c r="GS404" i="14"/>
  <c r="GO404" i="14"/>
  <c r="CY404" i="14"/>
  <c r="IS404" i="14"/>
  <c r="I404" i="14"/>
  <c r="DV404" i="14"/>
  <c r="HQ404" i="14"/>
  <c r="DS404" i="14"/>
  <c r="EY404" i="14"/>
  <c r="IK404" i="14"/>
  <c r="FU404" i="14"/>
  <c r="DX404" i="14"/>
  <c r="IT404" i="14"/>
  <c r="IE404" i="14"/>
  <c r="HA404" i="14"/>
  <c r="EA404" i="14"/>
  <c r="HN404" i="14"/>
  <c r="FR404" i="14"/>
  <c r="DN404" i="14"/>
  <c r="AZ404" i="14"/>
  <c r="IP404" i="14"/>
  <c r="EN404" i="14"/>
  <c r="CP404" i="14"/>
  <c r="IF404" i="14"/>
  <c r="AU404" i="14"/>
  <c r="HY404" i="14"/>
  <c r="EZ404" i="14"/>
  <c r="ID404" i="14"/>
  <c r="BY404" i="14"/>
  <c r="AX404" i="14"/>
  <c r="IM404" i="14"/>
  <c r="CV404" i="14"/>
  <c r="DA404" i="14"/>
  <c r="G404" i="14"/>
  <c r="EI404" i="14"/>
  <c r="FW404" i="14"/>
  <c r="N404" i="14"/>
  <c r="DF404" i="14"/>
  <c r="AI404" i="14"/>
  <c r="FD404" i="14"/>
  <c r="DE404" i="14"/>
  <c r="CD404" i="14"/>
  <c r="AF404" i="14"/>
  <c r="EB404" i="14"/>
  <c r="EG404" i="14"/>
  <c r="CC404" i="14"/>
  <c r="R404" i="14"/>
  <c r="FV404" i="14"/>
  <c r="FM404" i="14"/>
  <c r="FS404" i="14"/>
  <c r="DQ404" i="14"/>
  <c r="HU404" i="14"/>
  <c r="JB404" i="14"/>
  <c r="IA404" i="14"/>
  <c r="DT404" i="14"/>
  <c r="X404" i="14"/>
  <c r="IH404" i="14"/>
  <c r="DP404" i="14"/>
  <c r="DB404" i="14"/>
  <c r="M340" i="2"/>
  <c r="L340" i="2"/>
  <c r="K379" i="2"/>
  <c r="K340" i="2"/>
  <c r="K301" i="2"/>
  <c r="L301" i="2" s="1"/>
  <c r="N301" i="2" s="1"/>
  <c r="J69" i="11"/>
  <c r="K69" i="11" s="1"/>
  <c r="H69" i="11"/>
  <c r="I69" i="11" s="1"/>
  <c r="H670" i="14"/>
  <c r="M378" i="2"/>
  <c r="N378" i="2"/>
  <c r="N339" i="2"/>
  <c r="G145" i="14"/>
  <c r="F145" i="14"/>
  <c r="I144" i="14"/>
  <c r="K144" i="14" s="1"/>
  <c r="HH405" i="14" s="1"/>
  <c r="F670" i="14"/>
  <c r="E146" i="14"/>
  <c r="H146" i="14" s="1"/>
  <c r="D672" i="14"/>
  <c r="C673" i="14"/>
  <c r="N671" i="14"/>
  <c r="A672" i="14"/>
  <c r="D147" i="14"/>
  <c r="C148" i="14"/>
  <c r="E671" i="14"/>
  <c r="H671" i="14" s="1"/>
  <c r="BE670" i="14"/>
  <c r="AW670" i="14"/>
  <c r="AO670" i="14"/>
  <c r="AG670" i="14"/>
  <c r="Y670" i="14"/>
  <c r="Q670" i="14"/>
  <c r="BL670" i="14"/>
  <c r="BD670" i="14"/>
  <c r="AV670" i="14"/>
  <c r="AN670" i="14"/>
  <c r="AF670" i="14"/>
  <c r="X670" i="14"/>
  <c r="P670" i="14"/>
  <c r="BK670" i="14"/>
  <c r="BC670" i="14"/>
  <c r="AU670" i="14"/>
  <c r="AM670" i="14"/>
  <c r="AE670" i="14"/>
  <c r="W670" i="14"/>
  <c r="O670" i="14"/>
  <c r="BJ670" i="14"/>
  <c r="BB670" i="14"/>
  <c r="AT670" i="14"/>
  <c r="AL670" i="14"/>
  <c r="AD670" i="14"/>
  <c r="V670" i="14"/>
  <c r="BI670" i="14"/>
  <c r="BA670" i="14"/>
  <c r="AS670" i="14"/>
  <c r="AK670" i="14"/>
  <c r="AC670" i="14"/>
  <c r="U670" i="14"/>
  <c r="M670" i="14"/>
  <c r="BH670" i="14"/>
  <c r="AZ670" i="14"/>
  <c r="AR670" i="14"/>
  <c r="AJ670" i="14"/>
  <c r="AB670" i="14"/>
  <c r="T670" i="14"/>
  <c r="BG670" i="14"/>
  <c r="AY670" i="14"/>
  <c r="AQ670" i="14"/>
  <c r="AI670" i="14"/>
  <c r="AA670" i="14"/>
  <c r="S670" i="14"/>
  <c r="BF670" i="14"/>
  <c r="AX670" i="14"/>
  <c r="AP670" i="14"/>
  <c r="AH670" i="14"/>
  <c r="Z670" i="14"/>
  <c r="R670" i="14"/>
  <c r="E70" i="11"/>
  <c r="F70" i="11" s="1"/>
  <c r="D71" i="11"/>
  <c r="G71" i="11" s="1"/>
  <c r="M300" i="2"/>
  <c r="E302" i="2"/>
  <c r="F302" i="2" s="1"/>
  <c r="B271" i="2"/>
  <c r="C211" i="1" s="1"/>
  <c r="B272" i="2"/>
  <c r="C213" i="1" s="1"/>
  <c r="C214" i="1" s="1"/>
  <c r="C156" i="1"/>
  <c r="G671" i="14" l="1"/>
  <c r="N340" i="2"/>
  <c r="P340" i="2" s="1"/>
  <c r="L379" i="2"/>
  <c r="I670" i="14"/>
  <c r="J70" i="11"/>
  <c r="K70" i="11" s="1"/>
  <c r="H70" i="11"/>
  <c r="I70" i="11" s="1"/>
  <c r="O340" i="2"/>
  <c r="P339" i="2"/>
  <c r="O339" i="2"/>
  <c r="N379" i="2"/>
  <c r="M379" i="2"/>
  <c r="M341" i="2"/>
  <c r="L341" i="2"/>
  <c r="K341" i="2"/>
  <c r="K302" i="2"/>
  <c r="L302" i="2" s="1"/>
  <c r="K380" i="2"/>
  <c r="I145" i="14"/>
  <c r="K145" i="14" s="1"/>
  <c r="IK406" i="14" s="1"/>
  <c r="G146" i="14"/>
  <c r="CV405" i="14"/>
  <c r="I405" i="14"/>
  <c r="CP405" i="14"/>
  <c r="J405" i="14"/>
  <c r="L405" i="14"/>
  <c r="M405" i="14"/>
  <c r="GA405" i="14"/>
  <c r="EK405" i="14"/>
  <c r="GD405" i="14"/>
  <c r="CX405" i="14"/>
  <c r="N405" i="14"/>
  <c r="GE405" i="14"/>
  <c r="CQ405" i="14"/>
  <c r="GW405" i="14"/>
  <c r="CU405" i="14"/>
  <c r="G405" i="14"/>
  <c r="FX405" i="14"/>
  <c r="H405" i="14"/>
  <c r="GC405" i="14"/>
  <c r="CN405" i="14"/>
  <c r="K405" i="14"/>
  <c r="BT405" i="14"/>
  <c r="O405" i="14"/>
  <c r="FV405" i="14"/>
  <c r="CS405" i="14"/>
  <c r="EF405" i="14"/>
  <c r="FZ405" i="14"/>
  <c r="GR405" i="14"/>
  <c r="CT405" i="14"/>
  <c r="Q405" i="14"/>
  <c r="FW405" i="14"/>
  <c r="BY405" i="14"/>
  <c r="F146" i="14"/>
  <c r="AR405" i="14"/>
  <c r="DZ405" i="14"/>
  <c r="HG405" i="14"/>
  <c r="AT405" i="14"/>
  <c r="EA405" i="14"/>
  <c r="HI405" i="14"/>
  <c r="AU405" i="14"/>
  <c r="EB405" i="14"/>
  <c r="HJ405" i="14"/>
  <c r="AW405" i="14"/>
  <c r="ED405" i="14"/>
  <c r="HK405" i="14"/>
  <c r="AM405" i="14"/>
  <c r="DT405" i="14"/>
  <c r="HB405" i="14"/>
  <c r="AO405" i="14"/>
  <c r="DV405" i="14"/>
  <c r="HC405" i="14"/>
  <c r="AP405" i="14"/>
  <c r="DW405" i="14"/>
  <c r="HD405" i="14"/>
  <c r="AQ405" i="14"/>
  <c r="DY405" i="14"/>
  <c r="HF405" i="14"/>
  <c r="AK405" i="14"/>
  <c r="CW405" i="14"/>
  <c r="FI405" i="14"/>
  <c r="HU405" i="14"/>
  <c r="AF405" i="14"/>
  <c r="CR405" i="14"/>
  <c r="FD405" i="14"/>
  <c r="HP405" i="14"/>
  <c r="BC405" i="14"/>
  <c r="EJ405" i="14"/>
  <c r="HR405" i="14"/>
  <c r="BE405" i="14"/>
  <c r="EL405" i="14"/>
  <c r="HS405" i="14"/>
  <c r="BF405" i="14"/>
  <c r="EM405" i="14"/>
  <c r="HT405" i="14"/>
  <c r="BG405" i="14"/>
  <c r="EO405" i="14"/>
  <c r="HV405" i="14"/>
  <c r="AX405" i="14"/>
  <c r="EE405" i="14"/>
  <c r="HL405" i="14"/>
  <c r="AY405" i="14"/>
  <c r="EG405" i="14"/>
  <c r="HN405" i="14"/>
  <c r="AZ405" i="14"/>
  <c r="EH405" i="14"/>
  <c r="HO405" i="14"/>
  <c r="BB405" i="14"/>
  <c r="EI405" i="14"/>
  <c r="HQ405" i="14"/>
  <c r="AS405" i="14"/>
  <c r="DE405" i="14"/>
  <c r="FQ405" i="14"/>
  <c r="IC405" i="14"/>
  <c r="AN405" i="14"/>
  <c r="CZ405" i="14"/>
  <c r="FL405" i="14"/>
  <c r="HX405" i="14"/>
  <c r="BN405" i="14"/>
  <c r="EU405" i="14"/>
  <c r="IB405" i="14"/>
  <c r="BO405" i="14"/>
  <c r="EW405" i="14"/>
  <c r="ID405" i="14"/>
  <c r="BP405" i="14"/>
  <c r="EX405" i="14"/>
  <c r="IE405" i="14"/>
  <c r="BR405" i="14"/>
  <c r="EY405" i="14"/>
  <c r="IG405" i="14"/>
  <c r="BH405" i="14"/>
  <c r="EP405" i="14"/>
  <c r="HW405" i="14"/>
  <c r="BJ405" i="14"/>
  <c r="EQ405" i="14"/>
  <c r="HY405" i="14"/>
  <c r="BK405" i="14"/>
  <c r="ER405" i="14"/>
  <c r="HZ405" i="14"/>
  <c r="BM405" i="14"/>
  <c r="ET405" i="14"/>
  <c r="IA405" i="14"/>
  <c r="BA405" i="14"/>
  <c r="DM405" i="14"/>
  <c r="FY405" i="14"/>
  <c r="IK405" i="14"/>
  <c r="AV405" i="14"/>
  <c r="DH405" i="14"/>
  <c r="FT405" i="14"/>
  <c r="IF405" i="14"/>
  <c r="BX405" i="14"/>
  <c r="FF405" i="14"/>
  <c r="IM405" i="14"/>
  <c r="BZ405" i="14"/>
  <c r="FG405" i="14"/>
  <c r="IO405" i="14"/>
  <c r="CA405" i="14"/>
  <c r="FH405" i="14"/>
  <c r="IP405" i="14"/>
  <c r="CC405" i="14"/>
  <c r="FJ405" i="14"/>
  <c r="IQ405" i="14"/>
  <c r="BS405" i="14"/>
  <c r="EZ405" i="14"/>
  <c r="IH405" i="14"/>
  <c r="BU405" i="14"/>
  <c r="FB405" i="14"/>
  <c r="II405" i="14"/>
  <c r="BV405" i="14"/>
  <c r="FC405" i="14"/>
  <c r="IJ405" i="14"/>
  <c r="BW405" i="14"/>
  <c r="FE405" i="14"/>
  <c r="IL405" i="14"/>
  <c r="BI405" i="14"/>
  <c r="DU405" i="14"/>
  <c r="GG405" i="14"/>
  <c r="IS405" i="14"/>
  <c r="BD405" i="14"/>
  <c r="DP405" i="14"/>
  <c r="GB405" i="14"/>
  <c r="IN405" i="14"/>
  <c r="CI405" i="14"/>
  <c r="FP405" i="14"/>
  <c r="IX405" i="14"/>
  <c r="CK405" i="14"/>
  <c r="FR405" i="14"/>
  <c r="IY405" i="14"/>
  <c r="CL405" i="14"/>
  <c r="FS405" i="14"/>
  <c r="IZ405" i="14"/>
  <c r="CM405" i="14"/>
  <c r="FU405" i="14"/>
  <c r="JB405" i="14"/>
  <c r="CD405" i="14"/>
  <c r="FK405" i="14"/>
  <c r="IR405" i="14"/>
  <c r="CE405" i="14"/>
  <c r="FM405" i="14"/>
  <c r="IT405" i="14"/>
  <c r="CF405" i="14"/>
  <c r="FN405" i="14"/>
  <c r="IU405" i="14"/>
  <c r="CH405" i="14"/>
  <c r="FO405" i="14"/>
  <c r="IW405" i="14"/>
  <c r="BQ405" i="14"/>
  <c r="EC405" i="14"/>
  <c r="GO405" i="14"/>
  <c r="JA405" i="14"/>
  <c r="BL405" i="14"/>
  <c r="DX405" i="14"/>
  <c r="GJ405" i="14"/>
  <c r="IV405" i="14"/>
  <c r="W405" i="14"/>
  <c r="DD405" i="14"/>
  <c r="GL405" i="14"/>
  <c r="Y405" i="14"/>
  <c r="DF405" i="14"/>
  <c r="GM405" i="14"/>
  <c r="Z405" i="14"/>
  <c r="DG405" i="14"/>
  <c r="GN405" i="14"/>
  <c r="AA405" i="14"/>
  <c r="DI405" i="14"/>
  <c r="GP405" i="14"/>
  <c r="R405" i="14"/>
  <c r="CY405" i="14"/>
  <c r="GF405" i="14"/>
  <c r="S405" i="14"/>
  <c r="DA405" i="14"/>
  <c r="GH405" i="14"/>
  <c r="T405" i="14"/>
  <c r="DB405" i="14"/>
  <c r="GI405" i="14"/>
  <c r="V405" i="14"/>
  <c r="DC405" i="14"/>
  <c r="GK405" i="14"/>
  <c r="U405" i="14"/>
  <c r="CG405" i="14"/>
  <c r="ES405" i="14"/>
  <c r="HE405" i="14"/>
  <c r="P405" i="14"/>
  <c r="CB405" i="14"/>
  <c r="EN405" i="14"/>
  <c r="GZ405" i="14"/>
  <c r="AH405" i="14"/>
  <c r="DO405" i="14"/>
  <c r="GV405" i="14"/>
  <c r="AI405" i="14"/>
  <c r="DQ405" i="14"/>
  <c r="GX405" i="14"/>
  <c r="AJ405" i="14"/>
  <c r="DR405" i="14"/>
  <c r="GY405" i="14"/>
  <c r="AL405" i="14"/>
  <c r="DS405" i="14"/>
  <c r="HA405" i="14"/>
  <c r="AB405" i="14"/>
  <c r="DJ405" i="14"/>
  <c r="GQ405" i="14"/>
  <c r="AD405" i="14"/>
  <c r="DK405" i="14"/>
  <c r="GS405" i="14"/>
  <c r="AE405" i="14"/>
  <c r="DL405" i="14"/>
  <c r="GT405" i="14"/>
  <c r="AG405" i="14"/>
  <c r="DN405" i="14"/>
  <c r="GU405" i="14"/>
  <c r="AC405" i="14"/>
  <c r="CO405" i="14"/>
  <c r="FA405" i="14"/>
  <c r="HM405" i="14"/>
  <c r="X405" i="14"/>
  <c r="CJ405" i="14"/>
  <c r="EV405" i="14"/>
  <c r="F671" i="14"/>
  <c r="I671" i="14" s="1"/>
  <c r="D673" i="14"/>
  <c r="C674" i="14"/>
  <c r="E672" i="14"/>
  <c r="F672" i="14" s="1"/>
  <c r="C149" i="14"/>
  <c r="D148" i="14"/>
  <c r="E147" i="14"/>
  <c r="F147" i="14" s="1"/>
  <c r="N672" i="14"/>
  <c r="A673" i="14"/>
  <c r="BE671" i="14"/>
  <c r="AW671" i="14"/>
  <c r="AO671" i="14"/>
  <c r="AG671" i="14"/>
  <c r="Y671" i="14"/>
  <c r="Q671" i="14"/>
  <c r="BL671" i="14"/>
  <c r="BD671" i="14"/>
  <c r="AV671" i="14"/>
  <c r="AN671" i="14"/>
  <c r="AF671" i="14"/>
  <c r="X671" i="14"/>
  <c r="P671" i="14"/>
  <c r="BK671" i="14"/>
  <c r="BC671" i="14"/>
  <c r="AU671" i="14"/>
  <c r="AM671" i="14"/>
  <c r="AE671" i="14"/>
  <c r="W671" i="14"/>
  <c r="O671" i="14"/>
  <c r="BJ671" i="14"/>
  <c r="BB671" i="14"/>
  <c r="AT671" i="14"/>
  <c r="AL671" i="14"/>
  <c r="AD671" i="14"/>
  <c r="V671" i="14"/>
  <c r="BI671" i="14"/>
  <c r="BA671" i="14"/>
  <c r="AS671" i="14"/>
  <c r="AK671" i="14"/>
  <c r="AC671" i="14"/>
  <c r="U671" i="14"/>
  <c r="M671" i="14"/>
  <c r="BH671" i="14"/>
  <c r="AZ671" i="14"/>
  <c r="AR671" i="14"/>
  <c r="AJ671" i="14"/>
  <c r="AB671" i="14"/>
  <c r="T671" i="14"/>
  <c r="BG671" i="14"/>
  <c r="AY671" i="14"/>
  <c r="AQ671" i="14"/>
  <c r="AI671" i="14"/>
  <c r="AA671" i="14"/>
  <c r="S671" i="14"/>
  <c r="BF671" i="14"/>
  <c r="AX671" i="14"/>
  <c r="AP671" i="14"/>
  <c r="AH671" i="14"/>
  <c r="Z671" i="14"/>
  <c r="R671" i="14"/>
  <c r="E71" i="11"/>
  <c r="F71" i="11" s="1"/>
  <c r="D72" i="11"/>
  <c r="G72" i="11" s="1"/>
  <c r="M301" i="2"/>
  <c r="N302" i="2"/>
  <c r="E303" i="2"/>
  <c r="F303" i="2" s="1"/>
  <c r="C41" i="1"/>
  <c r="L380" i="2" l="1"/>
  <c r="N380" i="2" s="1"/>
  <c r="J71" i="11"/>
  <c r="K71" i="11" s="1"/>
  <c r="H71" i="11"/>
  <c r="I71" i="11" s="1"/>
  <c r="N341" i="2"/>
  <c r="M342" i="2"/>
  <c r="K303" i="2"/>
  <c r="L303" i="2" s="1"/>
  <c r="L342" i="2"/>
  <c r="K381" i="2"/>
  <c r="L381" i="2" s="1"/>
  <c r="K342" i="2"/>
  <c r="H672" i="14"/>
  <c r="G672" i="14"/>
  <c r="DA406" i="14"/>
  <c r="HC406" i="14"/>
  <c r="EN406" i="14"/>
  <c r="FQ406" i="14"/>
  <c r="W406" i="14"/>
  <c r="GB406" i="14"/>
  <c r="U406" i="14"/>
  <c r="EB406" i="14"/>
  <c r="CI406" i="14"/>
  <c r="GQ406" i="14"/>
  <c r="CK406" i="14"/>
  <c r="DN406" i="14"/>
  <c r="FV406" i="14"/>
  <c r="T406" i="14"/>
  <c r="FM406" i="14"/>
  <c r="M406" i="14"/>
  <c r="HY406" i="14"/>
  <c r="HR406" i="14"/>
  <c r="CF406" i="14"/>
  <c r="CA406" i="14"/>
  <c r="EQ406" i="14"/>
  <c r="AH406" i="14"/>
  <c r="CL406" i="14"/>
  <c r="GZ406" i="14"/>
  <c r="O406" i="14"/>
  <c r="DP406" i="14"/>
  <c r="GN406" i="14"/>
  <c r="BW406" i="14"/>
  <c r="BJ406" i="14"/>
  <c r="AI406" i="14"/>
  <c r="IV406" i="14"/>
  <c r="DV406" i="14"/>
  <c r="CU406" i="14"/>
  <c r="IN406" i="14"/>
  <c r="AB406" i="14"/>
  <c r="FC406" i="14"/>
  <c r="ID406" i="14"/>
  <c r="IE406" i="14"/>
  <c r="FY406" i="14"/>
  <c r="BH406" i="14"/>
  <c r="GK406" i="14"/>
  <c r="HU406" i="14"/>
  <c r="DT406" i="14"/>
  <c r="N406" i="14"/>
  <c r="FA406" i="14"/>
  <c r="GC406" i="14"/>
  <c r="BU406" i="14"/>
  <c r="IA406" i="14"/>
  <c r="HP406" i="14"/>
  <c r="DM406" i="14"/>
  <c r="HV406" i="14"/>
  <c r="DD406" i="14"/>
  <c r="FI406" i="14"/>
  <c r="AM406" i="14"/>
  <c r="FP406" i="14"/>
  <c r="CO406" i="14"/>
  <c r="CV406" i="14"/>
  <c r="ES406" i="14"/>
  <c r="BK406" i="14"/>
  <c r="DJ406" i="14"/>
  <c r="BG406" i="14"/>
  <c r="GJ406" i="14"/>
  <c r="FF406" i="14"/>
  <c r="DS406" i="14"/>
  <c r="JB406" i="14"/>
  <c r="Z406" i="14"/>
  <c r="CJ406" i="14"/>
  <c r="HB406" i="14"/>
  <c r="GT406" i="14"/>
  <c r="AX406" i="14"/>
  <c r="HI406" i="14"/>
  <c r="GI406" i="14"/>
  <c r="CT406" i="14"/>
  <c r="AL406" i="14"/>
  <c r="IZ406" i="14"/>
  <c r="DK406" i="14"/>
  <c r="IQ406" i="14"/>
  <c r="CY406" i="14"/>
  <c r="BV406" i="14"/>
  <c r="AD406" i="14"/>
  <c r="FE406" i="14"/>
  <c r="FS406" i="14"/>
  <c r="FH406" i="14"/>
  <c r="EE406" i="14"/>
  <c r="GF406" i="14"/>
  <c r="EK406" i="14"/>
  <c r="HQ406" i="14"/>
  <c r="IR406" i="14"/>
  <c r="CN406" i="14"/>
  <c r="BA406" i="14"/>
  <c r="HW406" i="14"/>
  <c r="AU406" i="14"/>
  <c r="DC406" i="14"/>
  <c r="CW406" i="14"/>
  <c r="AN406" i="14"/>
  <c r="DG406" i="14"/>
  <c r="FO406" i="14"/>
  <c r="AC406" i="14"/>
  <c r="GP406" i="14"/>
  <c r="IO406" i="14"/>
  <c r="CD406" i="14"/>
  <c r="IB406" i="14"/>
  <c r="H406" i="14"/>
  <c r="EI406" i="14"/>
  <c r="IH406" i="14"/>
  <c r="EO406" i="14"/>
  <c r="GX406" i="14"/>
  <c r="V406" i="14"/>
  <c r="AK406" i="14"/>
  <c r="HA406" i="14"/>
  <c r="Y406" i="14"/>
  <c r="CH406" i="14"/>
  <c r="EX406" i="14"/>
  <c r="DH406" i="14"/>
  <c r="FD406" i="14"/>
  <c r="S406" i="14"/>
  <c r="ET406" i="14"/>
  <c r="FU406" i="14"/>
  <c r="AZ406" i="14"/>
  <c r="HJ406" i="14"/>
  <c r="DI406" i="14"/>
  <c r="FR406" i="14"/>
  <c r="IM406" i="14"/>
  <c r="CZ406" i="14"/>
  <c r="FG406" i="14"/>
  <c r="BY406" i="14"/>
  <c r="FT406" i="14"/>
  <c r="HO406" i="14"/>
  <c r="HM406" i="14"/>
  <c r="GR406" i="14"/>
  <c r="AA406" i="14"/>
  <c r="BX406" i="14"/>
  <c r="CG406" i="14"/>
  <c r="GE406" i="14"/>
  <c r="BL406" i="14"/>
  <c r="CP406" i="14"/>
  <c r="EV406" i="14"/>
  <c r="BP406" i="14"/>
  <c r="IW406" i="14"/>
  <c r="BB406" i="14"/>
  <c r="BD406" i="14"/>
  <c r="AR406" i="14"/>
  <c r="EP406" i="14"/>
  <c r="Q406" i="14"/>
  <c r="BZ406" i="14"/>
  <c r="ER406" i="14"/>
  <c r="EH406" i="14"/>
  <c r="G406" i="14"/>
  <c r="BO406" i="14"/>
  <c r="EG406" i="14"/>
  <c r="IF406" i="14"/>
  <c r="R406" i="14"/>
  <c r="CX406" i="14"/>
  <c r="EU406" i="14"/>
  <c r="HX406" i="14"/>
  <c r="J406" i="14"/>
  <c r="CM406" i="14"/>
  <c r="EJ406" i="14"/>
  <c r="DZ406" i="14"/>
  <c r="HE406" i="14"/>
  <c r="GH406" i="14"/>
  <c r="P406" i="14"/>
  <c r="BM406" i="14"/>
  <c r="GW406" i="14"/>
  <c r="FW406" i="14"/>
  <c r="IT406" i="14"/>
  <c r="BC406" i="14"/>
  <c r="CE406" i="14"/>
  <c r="GO406" i="14"/>
  <c r="CC406" i="14"/>
  <c r="HF406" i="14"/>
  <c r="EC406" i="14"/>
  <c r="IU406" i="14"/>
  <c r="DX406" i="14"/>
  <c r="BI406" i="14"/>
  <c r="BS406" i="14"/>
  <c r="BQ406" i="14"/>
  <c r="IG406" i="14"/>
  <c r="HD406" i="14"/>
  <c r="BF406" i="14"/>
  <c r="GL406" i="14"/>
  <c r="EW406" i="14"/>
  <c r="DW406" i="14"/>
  <c r="GV406" i="14"/>
  <c r="IC406" i="14"/>
  <c r="EM406" i="14"/>
  <c r="FL406" i="14"/>
  <c r="EL406" i="14"/>
  <c r="IX406" i="14"/>
  <c r="FK406" i="14"/>
  <c r="HS406" i="14"/>
  <c r="AQ406" i="14"/>
  <c r="AE406" i="14"/>
  <c r="HZ406" i="14"/>
  <c r="GG406" i="14"/>
  <c r="FX406" i="14"/>
  <c r="AS406" i="14"/>
  <c r="AV406" i="14"/>
  <c r="HT406" i="14"/>
  <c r="IS406" i="14"/>
  <c r="BN406" i="14"/>
  <c r="FJ406" i="14"/>
  <c r="HG406" i="14"/>
  <c r="AO406" i="14"/>
  <c r="IJ406" i="14"/>
  <c r="K406" i="14"/>
  <c r="DQ406" i="14"/>
  <c r="JA406" i="14"/>
  <c r="IY406" i="14"/>
  <c r="CB406" i="14"/>
  <c r="DY406" i="14"/>
  <c r="EY406" i="14"/>
  <c r="I406" i="14"/>
  <c r="BE406" i="14"/>
  <c r="II406" i="14"/>
  <c r="AP406" i="14"/>
  <c r="EA406" i="14"/>
  <c r="FN406" i="14"/>
  <c r="AT406" i="14"/>
  <c r="HK406" i="14"/>
  <c r="AF406" i="14"/>
  <c r="X406" i="14"/>
  <c r="HN406" i="14"/>
  <c r="AG406" i="14"/>
  <c r="EF406" i="14"/>
  <c r="GU406" i="14"/>
  <c r="AY406" i="14"/>
  <c r="HL406" i="14"/>
  <c r="IP406" i="14"/>
  <c r="FZ406" i="14"/>
  <c r="GS406" i="14"/>
  <c r="AW406" i="14"/>
  <c r="DL406" i="14"/>
  <c r="DO406" i="14"/>
  <c r="AJ406" i="14"/>
  <c r="GA406" i="14"/>
  <c r="GY406" i="14"/>
  <c r="DU406" i="14"/>
  <c r="CQ406" i="14"/>
  <c r="ED406" i="14"/>
  <c r="I146" i="14"/>
  <c r="K146" i="14" s="1"/>
  <c r="IS407" i="14" s="1"/>
  <c r="GM406" i="14"/>
  <c r="GD406" i="14"/>
  <c r="DF406" i="14"/>
  <c r="DR406" i="14"/>
  <c r="DE406" i="14"/>
  <c r="BR406" i="14"/>
  <c r="DB406" i="14"/>
  <c r="IL406" i="14"/>
  <c r="CS406" i="14"/>
  <c r="FB406" i="14"/>
  <c r="L406" i="14"/>
  <c r="BT406" i="14"/>
  <c r="EZ406" i="14"/>
  <c r="CR406" i="14"/>
  <c r="HH406" i="14"/>
  <c r="H147" i="14"/>
  <c r="G147" i="14"/>
  <c r="D149" i="14"/>
  <c r="C150" i="14"/>
  <c r="N673" i="14"/>
  <c r="A674" i="14"/>
  <c r="BE672" i="14"/>
  <c r="AW672" i="14"/>
  <c r="AO672" i="14"/>
  <c r="AG672" i="14"/>
  <c r="Y672" i="14"/>
  <c r="Q672" i="14"/>
  <c r="BL672" i="14"/>
  <c r="BD672" i="14"/>
  <c r="AV672" i="14"/>
  <c r="AN672" i="14"/>
  <c r="AF672" i="14"/>
  <c r="X672" i="14"/>
  <c r="P672" i="14"/>
  <c r="BK672" i="14"/>
  <c r="BC672" i="14"/>
  <c r="AU672" i="14"/>
  <c r="AM672" i="14"/>
  <c r="AE672" i="14"/>
  <c r="W672" i="14"/>
  <c r="O672" i="14"/>
  <c r="BJ672" i="14"/>
  <c r="BB672" i="14"/>
  <c r="AT672" i="14"/>
  <c r="AL672" i="14"/>
  <c r="AD672" i="14"/>
  <c r="V672" i="14"/>
  <c r="BI672" i="14"/>
  <c r="BA672" i="14"/>
  <c r="AS672" i="14"/>
  <c r="AK672" i="14"/>
  <c r="AC672" i="14"/>
  <c r="U672" i="14"/>
  <c r="M672" i="14"/>
  <c r="BH672" i="14"/>
  <c r="AZ672" i="14"/>
  <c r="AR672" i="14"/>
  <c r="AJ672" i="14"/>
  <c r="AB672" i="14"/>
  <c r="T672" i="14"/>
  <c r="BG672" i="14"/>
  <c r="AY672" i="14"/>
  <c r="AQ672" i="14"/>
  <c r="AI672" i="14"/>
  <c r="AA672" i="14"/>
  <c r="S672" i="14"/>
  <c r="BF672" i="14"/>
  <c r="AX672" i="14"/>
  <c r="AP672" i="14"/>
  <c r="AH672" i="14"/>
  <c r="Z672" i="14"/>
  <c r="R672" i="14"/>
  <c r="D674" i="14"/>
  <c r="C675" i="14"/>
  <c r="E673" i="14"/>
  <c r="H673" i="14" s="1"/>
  <c r="E148" i="14"/>
  <c r="H148" i="14" s="1"/>
  <c r="E72" i="11"/>
  <c r="F72" i="11" s="1"/>
  <c r="D73" i="11"/>
  <c r="G73" i="11" s="1"/>
  <c r="M302" i="2"/>
  <c r="N303" i="2"/>
  <c r="E304" i="2"/>
  <c r="F304" i="2" s="1"/>
  <c r="C39" i="1"/>
  <c r="M380" i="2" l="1"/>
  <c r="I672" i="14"/>
  <c r="P341" i="2"/>
  <c r="O341" i="2"/>
  <c r="J72" i="11"/>
  <c r="K72" i="11" s="1"/>
  <c r="H72" i="11"/>
  <c r="I72" i="11" s="1"/>
  <c r="N342" i="2"/>
  <c r="M343" i="2"/>
  <c r="K382" i="2"/>
  <c r="L382" i="2" s="1"/>
  <c r="K343" i="2"/>
  <c r="K304" i="2"/>
  <c r="L304" i="2" s="1"/>
  <c r="L343" i="2"/>
  <c r="G673" i="14"/>
  <c r="N381" i="2"/>
  <c r="M381" i="2"/>
  <c r="DF407" i="14"/>
  <c r="CZ407" i="14"/>
  <c r="AZ407" i="14"/>
  <c r="EP407" i="14"/>
  <c r="AM407" i="14"/>
  <c r="FV407" i="14"/>
  <c r="HN407" i="14"/>
  <c r="BS407" i="14"/>
  <c r="AN407" i="14"/>
  <c r="FB407" i="14"/>
  <c r="CY407" i="14"/>
  <c r="CM407" i="14"/>
  <c r="BK407" i="14"/>
  <c r="EH407" i="14"/>
  <c r="AG407" i="14"/>
  <c r="AE407" i="14"/>
  <c r="FN407" i="14"/>
  <c r="CF407" i="14"/>
  <c r="FR407" i="14"/>
  <c r="AT407" i="14"/>
  <c r="DW407" i="14"/>
  <c r="AA407" i="14"/>
  <c r="EL407" i="14"/>
  <c r="CQ407" i="14"/>
  <c r="BZ407" i="14"/>
  <c r="GX407" i="14"/>
  <c r="GL407" i="14"/>
  <c r="T407" i="14"/>
  <c r="W407" i="14"/>
  <c r="FF407" i="14"/>
  <c r="BT407" i="14"/>
  <c r="BC407" i="14"/>
  <c r="CA407" i="14"/>
  <c r="CS407" i="14"/>
  <c r="N407" i="14"/>
  <c r="DV407" i="14"/>
  <c r="CI407" i="14"/>
  <c r="BM407" i="14"/>
  <c r="GH407" i="14"/>
  <c r="DO407" i="14"/>
  <c r="DG407" i="14"/>
  <c r="G407" i="14"/>
  <c r="H407" i="14"/>
  <c r="O407" i="14"/>
  <c r="EX407" i="14"/>
  <c r="BG407" i="14"/>
  <c r="AU407" i="14"/>
  <c r="GD407" i="14"/>
  <c r="CH407" i="14"/>
  <c r="DN407" i="14"/>
  <c r="I407" i="14"/>
  <c r="AI407" i="14"/>
  <c r="JB407" i="14"/>
  <c r="P407" i="14"/>
  <c r="BV407" i="14"/>
  <c r="HD407" i="14"/>
  <c r="AO407" i="14"/>
  <c r="CL407" i="14"/>
  <c r="IZ407" i="14"/>
  <c r="BO407" i="14"/>
  <c r="DB407" i="14"/>
  <c r="IL407" i="14"/>
  <c r="CN407" i="14"/>
  <c r="DR407" i="14"/>
  <c r="IA407" i="14"/>
  <c r="BN407" i="14"/>
  <c r="IQ407" i="14"/>
  <c r="ED407" i="14"/>
  <c r="R407" i="14"/>
  <c r="V407" i="14"/>
  <c r="FJ407" i="14"/>
  <c r="AH407" i="14"/>
  <c r="AV407" i="14"/>
  <c r="GP407" i="14"/>
  <c r="AX407" i="14"/>
  <c r="BU407" i="14"/>
  <c r="DA407" i="14"/>
  <c r="DZ407" i="14"/>
  <c r="GN407" i="14"/>
  <c r="AB407" i="14"/>
  <c r="CD407" i="14"/>
  <c r="HV407" i="14"/>
  <c r="BB407" i="14"/>
  <c r="CT407" i="14"/>
  <c r="ID407" i="14"/>
  <c r="CB407" i="14"/>
  <c r="DJ407" i="14"/>
  <c r="IT407" i="14"/>
  <c r="J407" i="14"/>
  <c r="ET407" i="14"/>
  <c r="Z407" i="14"/>
  <c r="FZ407" i="14"/>
  <c r="AP407" i="14"/>
  <c r="BH407" i="14"/>
  <c r="HF407" i="14"/>
  <c r="BF407" i="14"/>
  <c r="IB407" i="14"/>
  <c r="GZ407" i="14"/>
  <c r="GI407" i="14"/>
  <c r="IX407" i="14"/>
  <c r="DP407" i="14"/>
  <c r="CU407" i="14"/>
  <c r="EE407" i="14"/>
  <c r="GT407" i="14"/>
  <c r="EF407" i="14"/>
  <c r="DH407" i="14"/>
  <c r="EM407" i="14"/>
  <c r="HB407" i="14"/>
  <c r="EV407" i="14"/>
  <c r="DX407" i="14"/>
  <c r="EU407" i="14"/>
  <c r="HJ407" i="14"/>
  <c r="FL407" i="14"/>
  <c r="EN407" i="14"/>
  <c r="FC407" i="14"/>
  <c r="HR407" i="14"/>
  <c r="GB407" i="14"/>
  <c r="FD407" i="14"/>
  <c r="FK407" i="14"/>
  <c r="HZ407" i="14"/>
  <c r="GR407" i="14"/>
  <c r="FT407" i="14"/>
  <c r="FS407" i="14"/>
  <c r="IH407" i="14"/>
  <c r="HH407" i="14"/>
  <c r="GJ407" i="14"/>
  <c r="GA407" i="14"/>
  <c r="IP407" i="14"/>
  <c r="DC407" i="14"/>
  <c r="BW407" i="14"/>
  <c r="IU407" i="14"/>
  <c r="BQ407" i="14"/>
  <c r="Q407" i="14"/>
  <c r="HS407" i="14"/>
  <c r="GQ407" i="14"/>
  <c r="M407" i="14"/>
  <c r="AD407" i="14"/>
  <c r="IR407" i="14"/>
  <c r="GY407" i="14"/>
  <c r="U407" i="14"/>
  <c r="AQ407" i="14"/>
  <c r="K407" i="14"/>
  <c r="HG407" i="14"/>
  <c r="AC407" i="14"/>
  <c r="BD407" i="14"/>
  <c r="X407" i="14"/>
  <c r="HO407" i="14"/>
  <c r="AK407" i="14"/>
  <c r="BP407" i="14"/>
  <c r="AJ407" i="14"/>
  <c r="HW407" i="14"/>
  <c r="AS407" i="14"/>
  <c r="CC407" i="14"/>
  <c r="AW407" i="14"/>
  <c r="IE407" i="14"/>
  <c r="BA407" i="14"/>
  <c r="CP407" i="14"/>
  <c r="BJ407" i="14"/>
  <c r="IM407" i="14"/>
  <c r="BI407" i="14"/>
  <c r="II407" i="14"/>
  <c r="GM407" i="14"/>
  <c r="DY407" i="14"/>
  <c r="EC407" i="14"/>
  <c r="DS407" i="14"/>
  <c r="CJ407" i="14"/>
  <c r="HP407" i="14"/>
  <c r="BY407" i="14"/>
  <c r="EI407" i="14"/>
  <c r="CV407" i="14"/>
  <c r="HX407" i="14"/>
  <c r="CG407" i="14"/>
  <c r="EY407" i="14"/>
  <c r="DK407" i="14"/>
  <c r="IF407" i="14"/>
  <c r="CO407" i="14"/>
  <c r="FO407" i="14"/>
  <c r="EA407" i="14"/>
  <c r="IN407" i="14"/>
  <c r="CW407" i="14"/>
  <c r="GE407" i="14"/>
  <c r="EQ407" i="14"/>
  <c r="IV407" i="14"/>
  <c r="DE407" i="14"/>
  <c r="GU407" i="14"/>
  <c r="FG407" i="14"/>
  <c r="DI407" i="14"/>
  <c r="DM407" i="14"/>
  <c r="HK407" i="14"/>
  <c r="FW407" i="14"/>
  <c r="DQ407" i="14"/>
  <c r="DU407" i="14"/>
  <c r="DD407" i="14"/>
  <c r="BL407" i="14"/>
  <c r="GK407" i="14"/>
  <c r="GO407" i="14"/>
  <c r="S407" i="14"/>
  <c r="HC407" i="14"/>
  <c r="EG407" i="14"/>
  <c r="EK407" i="14"/>
  <c r="AF407" i="14"/>
  <c r="HT407" i="14"/>
  <c r="EO407" i="14"/>
  <c r="ES407" i="14"/>
  <c r="AR407" i="14"/>
  <c r="IY407" i="14"/>
  <c r="EW407" i="14"/>
  <c r="FA407" i="14"/>
  <c r="BE407" i="14"/>
  <c r="L407" i="14"/>
  <c r="FE407" i="14"/>
  <c r="FI407" i="14"/>
  <c r="BR407" i="14"/>
  <c r="Y407" i="14"/>
  <c r="FM407" i="14"/>
  <c r="FQ407" i="14"/>
  <c r="CE407" i="14"/>
  <c r="AL407" i="14"/>
  <c r="FU407" i="14"/>
  <c r="FY407" i="14"/>
  <c r="CR407" i="14"/>
  <c r="AY407" i="14"/>
  <c r="GC407" i="14"/>
  <c r="GG407" i="14"/>
  <c r="IJ407" i="14"/>
  <c r="FX407" i="14"/>
  <c r="IW407" i="14"/>
  <c r="JA407" i="14"/>
  <c r="DT407" i="14"/>
  <c r="BX407" i="14"/>
  <c r="GS407" i="14"/>
  <c r="GW407" i="14"/>
  <c r="EJ407" i="14"/>
  <c r="CK407" i="14"/>
  <c r="HA407" i="14"/>
  <c r="HE407" i="14"/>
  <c r="EZ407" i="14"/>
  <c r="CX407" i="14"/>
  <c r="HI407" i="14"/>
  <c r="HM407" i="14"/>
  <c r="FP407" i="14"/>
  <c r="DL407" i="14"/>
  <c r="HQ407" i="14"/>
  <c r="HU407" i="14"/>
  <c r="GF407" i="14"/>
  <c r="EB407" i="14"/>
  <c r="HY407" i="14"/>
  <c r="IC407" i="14"/>
  <c r="GV407" i="14"/>
  <c r="ER407" i="14"/>
  <c r="IG407" i="14"/>
  <c r="IK407" i="14"/>
  <c r="HL407" i="14"/>
  <c r="FH407" i="14"/>
  <c r="IO407" i="14"/>
  <c r="I147" i="14"/>
  <c r="K147" i="14" s="1"/>
  <c r="HR408" i="14" s="1"/>
  <c r="G148" i="14"/>
  <c r="F673" i="14"/>
  <c r="N674" i="14"/>
  <c r="A675" i="14"/>
  <c r="F148" i="14"/>
  <c r="C676" i="14"/>
  <c r="D675" i="14"/>
  <c r="BE673" i="14"/>
  <c r="AW673" i="14"/>
  <c r="AO673" i="14"/>
  <c r="AG673" i="14"/>
  <c r="Y673" i="14"/>
  <c r="Q673" i="14"/>
  <c r="BL673" i="14"/>
  <c r="BD673" i="14"/>
  <c r="AV673" i="14"/>
  <c r="AN673" i="14"/>
  <c r="AF673" i="14"/>
  <c r="X673" i="14"/>
  <c r="P673" i="14"/>
  <c r="BK673" i="14"/>
  <c r="BC673" i="14"/>
  <c r="AU673" i="14"/>
  <c r="AM673" i="14"/>
  <c r="AE673" i="14"/>
  <c r="W673" i="14"/>
  <c r="O673" i="14"/>
  <c r="BJ673" i="14"/>
  <c r="BB673" i="14"/>
  <c r="AT673" i="14"/>
  <c r="AL673" i="14"/>
  <c r="AD673" i="14"/>
  <c r="V673" i="14"/>
  <c r="BI673" i="14"/>
  <c r="BA673" i="14"/>
  <c r="AS673" i="14"/>
  <c r="AK673" i="14"/>
  <c r="AC673" i="14"/>
  <c r="U673" i="14"/>
  <c r="M673" i="14"/>
  <c r="BH673" i="14"/>
  <c r="AZ673" i="14"/>
  <c r="AR673" i="14"/>
  <c r="AJ673" i="14"/>
  <c r="AB673" i="14"/>
  <c r="T673" i="14"/>
  <c r="BG673" i="14"/>
  <c r="AY673" i="14"/>
  <c r="AQ673" i="14"/>
  <c r="AI673" i="14"/>
  <c r="AA673" i="14"/>
  <c r="S673" i="14"/>
  <c r="BF673" i="14"/>
  <c r="AX673" i="14"/>
  <c r="AP673" i="14"/>
  <c r="AH673" i="14"/>
  <c r="Z673" i="14"/>
  <c r="R673" i="14"/>
  <c r="E674" i="14"/>
  <c r="F674" i="14" s="1"/>
  <c r="C151" i="14"/>
  <c r="D150" i="14"/>
  <c r="E149" i="14"/>
  <c r="H149" i="14" s="1"/>
  <c r="E73" i="11"/>
  <c r="F73" i="11" s="1"/>
  <c r="D74" i="11"/>
  <c r="G74" i="11" s="1"/>
  <c r="M303" i="2"/>
  <c r="N304" i="2"/>
  <c r="E305" i="2"/>
  <c r="F305" i="2" s="1"/>
  <c r="C146" i="1"/>
  <c r="C148" i="1" s="1"/>
  <c r="N343" i="2" l="1"/>
  <c r="O343" i="2" s="1"/>
  <c r="I673" i="14"/>
  <c r="N382" i="2"/>
  <c r="M382" i="2"/>
  <c r="M344" i="2"/>
  <c r="K305" i="2"/>
  <c r="L305" i="2" s="1"/>
  <c r="K383" i="2"/>
  <c r="L383" i="2" s="1"/>
  <c r="K344" i="2"/>
  <c r="L344" i="2"/>
  <c r="O342" i="2"/>
  <c r="P342" i="2"/>
  <c r="J73" i="11"/>
  <c r="K73" i="11" s="1"/>
  <c r="H73" i="11"/>
  <c r="I73" i="11" s="1"/>
  <c r="FM408" i="14"/>
  <c r="DF408" i="14"/>
  <c r="II408" i="14"/>
  <c r="CZ408" i="14"/>
  <c r="AW408" i="14"/>
  <c r="FK408" i="14"/>
  <c r="GC408" i="14"/>
  <c r="BM408" i="14"/>
  <c r="AS408" i="14"/>
  <c r="DP408" i="14"/>
  <c r="AY408" i="14"/>
  <c r="FL408" i="14"/>
  <c r="GB408" i="14"/>
  <c r="CU408" i="14"/>
  <c r="DE408" i="14"/>
  <c r="I408" i="14"/>
  <c r="EO408" i="14"/>
  <c r="CR408" i="14"/>
  <c r="FG408" i="14"/>
  <c r="DH408" i="14"/>
  <c r="BU408" i="14"/>
  <c r="X408" i="14"/>
  <c r="FD408" i="14"/>
  <c r="FW408" i="14"/>
  <c r="IK408" i="14"/>
  <c r="FT408" i="14"/>
  <c r="AV408" i="14"/>
  <c r="BL408" i="14"/>
  <c r="CV408" i="14"/>
  <c r="AP408" i="14"/>
  <c r="CB408" i="14"/>
  <c r="Y408" i="14"/>
  <c r="FE408" i="14"/>
  <c r="DD408" i="14"/>
  <c r="DM408" i="14"/>
  <c r="IL408" i="14"/>
  <c r="AX408" i="14"/>
  <c r="AO408" i="14"/>
  <c r="FU408" i="14"/>
  <c r="BE408" i="14"/>
  <c r="DX408" i="14"/>
  <c r="GK408" i="14"/>
  <c r="FO408" i="14"/>
  <c r="DL408" i="14"/>
  <c r="FQ408" i="14"/>
  <c r="AM408" i="14"/>
  <c r="DB408" i="14"/>
  <c r="H408" i="14"/>
  <c r="EN408" i="14"/>
  <c r="CK408" i="14"/>
  <c r="S408" i="14"/>
  <c r="FH408" i="14"/>
  <c r="AU408" i="14"/>
  <c r="DJ408" i="14"/>
  <c r="AN408" i="14"/>
  <c r="DA408" i="14"/>
  <c r="BD408" i="14"/>
  <c r="DQ408" i="14"/>
  <c r="GJ408" i="14"/>
  <c r="AI408" i="14"/>
  <c r="HS408" i="14"/>
  <c r="FP408" i="14"/>
  <c r="AT408" i="14"/>
  <c r="CY408" i="14"/>
  <c r="FN408" i="14"/>
  <c r="BT408" i="14"/>
  <c r="EG408" i="14"/>
  <c r="Q408" i="14"/>
  <c r="CJ408" i="14"/>
  <c r="EW408" i="14"/>
  <c r="AG408" i="14"/>
  <c r="AQ408" i="14"/>
  <c r="IA408" i="14"/>
  <c r="IJ408" i="14"/>
  <c r="BB408" i="14"/>
  <c r="DG408" i="14"/>
  <c r="IH408" i="14"/>
  <c r="EF408" i="14"/>
  <c r="P408" i="14"/>
  <c r="CC408" i="14"/>
  <c r="EV408" i="14"/>
  <c r="AF408" i="14"/>
  <c r="CS408" i="14"/>
  <c r="BO408" i="14"/>
  <c r="AZ408" i="14"/>
  <c r="BA408" i="14"/>
  <c r="DN408" i="14"/>
  <c r="IE408" i="14"/>
  <c r="DI408" i="14"/>
  <c r="DY408" i="14"/>
  <c r="FR408" i="14"/>
  <c r="GR408" i="14"/>
  <c r="GS408" i="14"/>
  <c r="GZ408" i="14"/>
  <c r="HA408" i="14"/>
  <c r="HH408" i="14"/>
  <c r="HI408" i="14"/>
  <c r="HP408" i="14"/>
  <c r="IW408" i="14"/>
  <c r="DC408" i="14"/>
  <c r="AJ408" i="14"/>
  <c r="FX408" i="14"/>
  <c r="FY408" i="14"/>
  <c r="FZ408" i="14"/>
  <c r="FS408" i="14"/>
  <c r="FV408" i="14"/>
  <c r="HX408" i="14"/>
  <c r="HY408" i="14"/>
  <c r="IF408" i="14"/>
  <c r="IG408" i="14"/>
  <c r="IN408" i="14"/>
  <c r="IO408" i="14"/>
  <c r="IV408" i="14"/>
  <c r="K408" i="14"/>
  <c r="DK408" i="14"/>
  <c r="AR408" i="14"/>
  <c r="IB408" i="14"/>
  <c r="IC408" i="14"/>
  <c r="ID408" i="14"/>
  <c r="HW408" i="14"/>
  <c r="HZ408" i="14"/>
  <c r="HQ408" i="14"/>
  <c r="BG408" i="14"/>
  <c r="DS408" i="14"/>
  <c r="GE408" i="14"/>
  <c r="IQ408" i="14"/>
  <c r="BH408" i="14"/>
  <c r="DT408" i="14"/>
  <c r="GF408" i="14"/>
  <c r="IR408" i="14"/>
  <c r="BI408" i="14"/>
  <c r="DU408" i="14"/>
  <c r="GG408" i="14"/>
  <c r="IS408" i="14"/>
  <c r="BJ408" i="14"/>
  <c r="DV408" i="14"/>
  <c r="GH408" i="14"/>
  <c r="IT408" i="14"/>
  <c r="BC408" i="14"/>
  <c r="DO408" i="14"/>
  <c r="GA408" i="14"/>
  <c r="IM408" i="14"/>
  <c r="BF408" i="14"/>
  <c r="DR408" i="14"/>
  <c r="GD408" i="14"/>
  <c r="IP408" i="14"/>
  <c r="EA408" i="14"/>
  <c r="GM408" i="14"/>
  <c r="IY408" i="14"/>
  <c r="BP408" i="14"/>
  <c r="EB408" i="14"/>
  <c r="GN408" i="14"/>
  <c r="IZ408" i="14"/>
  <c r="BQ408" i="14"/>
  <c r="EC408" i="14"/>
  <c r="GO408" i="14"/>
  <c r="JA408" i="14"/>
  <c r="BR408" i="14"/>
  <c r="ED408" i="14"/>
  <c r="GP408" i="14"/>
  <c r="JB408" i="14"/>
  <c r="BK408" i="14"/>
  <c r="DW408" i="14"/>
  <c r="GI408" i="14"/>
  <c r="IU408" i="14"/>
  <c r="BN408" i="14"/>
  <c r="DZ408" i="14"/>
  <c r="GL408" i="14"/>
  <c r="IX408" i="14"/>
  <c r="BW408" i="14"/>
  <c r="EI408" i="14"/>
  <c r="GU408" i="14"/>
  <c r="L408" i="14"/>
  <c r="BX408" i="14"/>
  <c r="EJ408" i="14"/>
  <c r="GV408" i="14"/>
  <c r="M408" i="14"/>
  <c r="BY408" i="14"/>
  <c r="EK408" i="14"/>
  <c r="GW408" i="14"/>
  <c r="N408" i="14"/>
  <c r="BZ408" i="14"/>
  <c r="EL408" i="14"/>
  <c r="GX408" i="14"/>
  <c r="G408" i="14"/>
  <c r="BS408" i="14"/>
  <c r="EE408" i="14"/>
  <c r="GQ408" i="14"/>
  <c r="J408" i="14"/>
  <c r="BV408" i="14"/>
  <c r="EH408" i="14"/>
  <c r="GT408" i="14"/>
  <c r="CE408" i="14"/>
  <c r="EQ408" i="14"/>
  <c r="HC408" i="14"/>
  <c r="T408" i="14"/>
  <c r="CF408" i="14"/>
  <c r="ER408" i="14"/>
  <c r="HD408" i="14"/>
  <c r="U408" i="14"/>
  <c r="CG408" i="14"/>
  <c r="ES408" i="14"/>
  <c r="HE408" i="14"/>
  <c r="V408" i="14"/>
  <c r="CH408" i="14"/>
  <c r="ET408" i="14"/>
  <c r="HF408" i="14"/>
  <c r="O408" i="14"/>
  <c r="CA408" i="14"/>
  <c r="EM408" i="14"/>
  <c r="GY408" i="14"/>
  <c r="R408" i="14"/>
  <c r="CD408" i="14"/>
  <c r="EP408" i="14"/>
  <c r="HB408" i="14"/>
  <c r="AA408" i="14"/>
  <c r="CM408" i="14"/>
  <c r="EY408" i="14"/>
  <c r="HK408" i="14"/>
  <c r="AB408" i="14"/>
  <c r="CN408" i="14"/>
  <c r="EZ408" i="14"/>
  <c r="HL408" i="14"/>
  <c r="AC408" i="14"/>
  <c r="CO408" i="14"/>
  <c r="FA408" i="14"/>
  <c r="HM408" i="14"/>
  <c r="AD408" i="14"/>
  <c r="CP408" i="14"/>
  <c r="FB408" i="14"/>
  <c r="HN408" i="14"/>
  <c r="W408" i="14"/>
  <c r="CI408" i="14"/>
  <c r="EU408" i="14"/>
  <c r="HG408" i="14"/>
  <c r="Z408" i="14"/>
  <c r="CL408" i="14"/>
  <c r="EX408" i="14"/>
  <c r="HJ408" i="14"/>
  <c r="HT408" i="14"/>
  <c r="AK408" i="14"/>
  <c r="CW408" i="14"/>
  <c r="FI408" i="14"/>
  <c r="HU408" i="14"/>
  <c r="AL408" i="14"/>
  <c r="CX408" i="14"/>
  <c r="FJ408" i="14"/>
  <c r="HV408" i="14"/>
  <c r="AE408" i="14"/>
  <c r="CQ408" i="14"/>
  <c r="FC408" i="14"/>
  <c r="HO408" i="14"/>
  <c r="AH408" i="14"/>
  <c r="CT408" i="14"/>
  <c r="FF408" i="14"/>
  <c r="H674" i="14"/>
  <c r="G149" i="14"/>
  <c r="I148" i="14"/>
  <c r="K148" i="14" s="1"/>
  <c r="HW409" i="14" s="1"/>
  <c r="F149" i="14"/>
  <c r="G674" i="14"/>
  <c r="D676" i="14"/>
  <c r="C677" i="14"/>
  <c r="N675" i="14"/>
  <c r="A676" i="14"/>
  <c r="BE674" i="14"/>
  <c r="AW674" i="14"/>
  <c r="AO674" i="14"/>
  <c r="AG674" i="14"/>
  <c r="Y674" i="14"/>
  <c r="Q674" i="14"/>
  <c r="BL674" i="14"/>
  <c r="BD674" i="14"/>
  <c r="AV674" i="14"/>
  <c r="AN674" i="14"/>
  <c r="AF674" i="14"/>
  <c r="X674" i="14"/>
  <c r="P674" i="14"/>
  <c r="BK674" i="14"/>
  <c r="BC674" i="14"/>
  <c r="AU674" i="14"/>
  <c r="AM674" i="14"/>
  <c r="AE674" i="14"/>
  <c r="W674" i="14"/>
  <c r="O674" i="14"/>
  <c r="BJ674" i="14"/>
  <c r="BB674" i="14"/>
  <c r="AT674" i="14"/>
  <c r="AL674" i="14"/>
  <c r="AD674" i="14"/>
  <c r="V674" i="14"/>
  <c r="BI674" i="14"/>
  <c r="BA674" i="14"/>
  <c r="AS674" i="14"/>
  <c r="AK674" i="14"/>
  <c r="AC674" i="14"/>
  <c r="U674" i="14"/>
  <c r="M674" i="14"/>
  <c r="BH674" i="14"/>
  <c r="AZ674" i="14"/>
  <c r="AR674" i="14"/>
  <c r="AJ674" i="14"/>
  <c r="AB674" i="14"/>
  <c r="T674" i="14"/>
  <c r="BG674" i="14"/>
  <c r="AY674" i="14"/>
  <c r="AQ674" i="14"/>
  <c r="AI674" i="14"/>
  <c r="AA674" i="14"/>
  <c r="S674" i="14"/>
  <c r="BF674" i="14"/>
  <c r="AX674" i="14"/>
  <c r="AP674" i="14"/>
  <c r="AH674" i="14"/>
  <c r="Z674" i="14"/>
  <c r="R674" i="14"/>
  <c r="G150" i="14"/>
  <c r="E150" i="14"/>
  <c r="F150" i="14" s="1"/>
  <c r="D151" i="14"/>
  <c r="C152" i="14"/>
  <c r="E675" i="14"/>
  <c r="G675" i="14" s="1"/>
  <c r="E74" i="11"/>
  <c r="F74" i="11" s="1"/>
  <c r="D75" i="11"/>
  <c r="G75" i="11" s="1"/>
  <c r="M304" i="2"/>
  <c r="N305" i="2"/>
  <c r="E306" i="2"/>
  <c r="F306" i="2" s="1"/>
  <c r="C46" i="3"/>
  <c r="C45" i="3"/>
  <c r="C44" i="3"/>
  <c r="C41" i="3"/>
  <c r="C40" i="3"/>
  <c r="C39" i="3"/>
  <c r="C36" i="3"/>
  <c r="N344" i="2" l="1"/>
  <c r="O344" i="2" s="1"/>
  <c r="P343" i="2"/>
  <c r="N383" i="2"/>
  <c r="M383" i="2"/>
  <c r="J74" i="11"/>
  <c r="K74" i="11" s="1"/>
  <c r="H74" i="11"/>
  <c r="I74" i="11" s="1"/>
  <c r="M345" i="2"/>
  <c r="K384" i="2"/>
  <c r="L345" i="2"/>
  <c r="K345" i="2"/>
  <c r="K306" i="2"/>
  <c r="AI409" i="14"/>
  <c r="CR409" i="14"/>
  <c r="I674" i="14"/>
  <c r="ED409" i="14"/>
  <c r="AG409" i="14"/>
  <c r="FH409" i="14"/>
  <c r="DE409" i="14"/>
  <c r="AH409" i="14"/>
  <c r="HT409" i="14"/>
  <c r="DF409" i="14"/>
  <c r="CT409" i="14"/>
  <c r="AE409" i="14"/>
  <c r="DM409" i="14"/>
  <c r="FF409" i="14"/>
  <c r="AF409" i="14"/>
  <c r="HR409" i="14"/>
  <c r="FD409" i="14"/>
  <c r="AJ409" i="14"/>
  <c r="EC409" i="14"/>
  <c r="HP409" i="14"/>
  <c r="CV409" i="14"/>
  <c r="DN409" i="14"/>
  <c r="CS409" i="14"/>
  <c r="CU409" i="14"/>
  <c r="CQ409" i="14"/>
  <c r="DU409" i="14"/>
  <c r="FE409" i="14"/>
  <c r="FG409" i="14"/>
  <c r="FC409" i="14"/>
  <c r="DV409" i="14"/>
  <c r="HQ409" i="14"/>
  <c r="HS409" i="14"/>
  <c r="HO409" i="14"/>
  <c r="I149" i="14"/>
  <c r="K149" i="14" s="1"/>
  <c r="L410" i="14" s="1"/>
  <c r="GO409" i="14"/>
  <c r="GP409" i="14"/>
  <c r="FQ409" i="14"/>
  <c r="FR409" i="14"/>
  <c r="FY409" i="14"/>
  <c r="FZ409" i="14"/>
  <c r="GG409" i="14"/>
  <c r="GH409" i="14"/>
  <c r="AV409" i="14"/>
  <c r="DH409" i="14"/>
  <c r="FT409" i="14"/>
  <c r="IF409" i="14"/>
  <c r="AW409" i="14"/>
  <c r="DI409" i="14"/>
  <c r="FU409" i="14"/>
  <c r="IG409" i="14"/>
  <c r="AX409" i="14"/>
  <c r="DJ409" i="14"/>
  <c r="FV409" i="14"/>
  <c r="IH409" i="14"/>
  <c r="AY409" i="14"/>
  <c r="DK409" i="14"/>
  <c r="FW409" i="14"/>
  <c r="II409" i="14"/>
  <c r="AZ409" i="14"/>
  <c r="DL409" i="14"/>
  <c r="FX409" i="14"/>
  <c r="IJ409" i="14"/>
  <c r="AU409" i="14"/>
  <c r="DG409" i="14"/>
  <c r="FS409" i="14"/>
  <c r="IE409" i="14"/>
  <c r="HU409" i="14"/>
  <c r="HV409" i="14"/>
  <c r="GW409" i="14"/>
  <c r="GX409" i="14"/>
  <c r="HE409" i="14"/>
  <c r="HF409" i="14"/>
  <c r="HM409" i="14"/>
  <c r="HN409" i="14"/>
  <c r="BD409" i="14"/>
  <c r="DP409" i="14"/>
  <c r="GB409" i="14"/>
  <c r="IN409" i="14"/>
  <c r="BE409" i="14"/>
  <c r="DQ409" i="14"/>
  <c r="GC409" i="14"/>
  <c r="IO409" i="14"/>
  <c r="BF409" i="14"/>
  <c r="DR409" i="14"/>
  <c r="GD409" i="14"/>
  <c r="IP409" i="14"/>
  <c r="BG409" i="14"/>
  <c r="DS409" i="14"/>
  <c r="GE409" i="14"/>
  <c r="IQ409" i="14"/>
  <c r="BH409" i="14"/>
  <c r="DT409" i="14"/>
  <c r="GF409" i="14"/>
  <c r="IR409" i="14"/>
  <c r="BC409" i="14"/>
  <c r="DO409" i="14"/>
  <c r="GA409" i="14"/>
  <c r="IM409" i="14"/>
  <c r="JA409" i="14"/>
  <c r="JB409" i="14"/>
  <c r="IC409" i="14"/>
  <c r="ID409" i="14"/>
  <c r="IK409" i="14"/>
  <c r="IL409" i="14"/>
  <c r="IS409" i="14"/>
  <c r="IT409" i="14"/>
  <c r="BL409" i="14"/>
  <c r="DX409" i="14"/>
  <c r="GJ409" i="14"/>
  <c r="IV409" i="14"/>
  <c r="BM409" i="14"/>
  <c r="DY409" i="14"/>
  <c r="GK409" i="14"/>
  <c r="IW409" i="14"/>
  <c r="BN409" i="14"/>
  <c r="DZ409" i="14"/>
  <c r="GL409" i="14"/>
  <c r="IX409" i="14"/>
  <c r="BO409" i="14"/>
  <c r="EA409" i="14"/>
  <c r="GM409" i="14"/>
  <c r="IY409" i="14"/>
  <c r="BP409" i="14"/>
  <c r="EB409" i="14"/>
  <c r="GN409" i="14"/>
  <c r="IZ409" i="14"/>
  <c r="BK409" i="14"/>
  <c r="DW409" i="14"/>
  <c r="GI409" i="14"/>
  <c r="IU409" i="14"/>
  <c r="AK409" i="14"/>
  <c r="AL409" i="14"/>
  <c r="M409" i="14"/>
  <c r="N409" i="14"/>
  <c r="U409" i="14"/>
  <c r="V409" i="14"/>
  <c r="AC409" i="14"/>
  <c r="AD409" i="14"/>
  <c r="H409" i="14"/>
  <c r="BT409" i="14"/>
  <c r="EF409" i="14"/>
  <c r="GR409" i="14"/>
  <c r="I409" i="14"/>
  <c r="BU409" i="14"/>
  <c r="EG409" i="14"/>
  <c r="GS409" i="14"/>
  <c r="J409" i="14"/>
  <c r="BV409" i="14"/>
  <c r="EH409" i="14"/>
  <c r="GT409" i="14"/>
  <c r="K409" i="14"/>
  <c r="BW409" i="14"/>
  <c r="EI409" i="14"/>
  <c r="GU409" i="14"/>
  <c r="L409" i="14"/>
  <c r="BX409" i="14"/>
  <c r="EJ409" i="14"/>
  <c r="GV409" i="14"/>
  <c r="G409" i="14"/>
  <c r="BS409" i="14"/>
  <c r="EE409" i="14"/>
  <c r="GQ409" i="14"/>
  <c r="BQ409" i="14"/>
  <c r="BR409" i="14"/>
  <c r="AS409" i="14"/>
  <c r="AT409" i="14"/>
  <c r="BA409" i="14"/>
  <c r="BB409" i="14"/>
  <c r="BI409" i="14"/>
  <c r="BJ409" i="14"/>
  <c r="P409" i="14"/>
  <c r="CB409" i="14"/>
  <c r="EN409" i="14"/>
  <c r="GZ409" i="14"/>
  <c r="Q409" i="14"/>
  <c r="CC409" i="14"/>
  <c r="EO409" i="14"/>
  <c r="HA409" i="14"/>
  <c r="R409" i="14"/>
  <c r="CD409" i="14"/>
  <c r="EP409" i="14"/>
  <c r="HB409" i="14"/>
  <c r="S409" i="14"/>
  <c r="CE409" i="14"/>
  <c r="EQ409" i="14"/>
  <c r="HC409" i="14"/>
  <c r="T409" i="14"/>
  <c r="CF409" i="14"/>
  <c r="ER409" i="14"/>
  <c r="HD409" i="14"/>
  <c r="O409" i="14"/>
  <c r="CA409" i="14"/>
  <c r="EM409" i="14"/>
  <c r="GY409" i="14"/>
  <c r="CW409" i="14"/>
  <c r="CX409" i="14"/>
  <c r="BY409" i="14"/>
  <c r="BZ409" i="14"/>
  <c r="CG409" i="14"/>
  <c r="CH409" i="14"/>
  <c r="CO409" i="14"/>
  <c r="CP409" i="14"/>
  <c r="X409" i="14"/>
  <c r="CJ409" i="14"/>
  <c r="EV409" i="14"/>
  <c r="HH409" i="14"/>
  <c r="Y409" i="14"/>
  <c r="CK409" i="14"/>
  <c r="EW409" i="14"/>
  <c r="HI409" i="14"/>
  <c r="Z409" i="14"/>
  <c r="CL409" i="14"/>
  <c r="EX409" i="14"/>
  <c r="HJ409" i="14"/>
  <c r="AA409" i="14"/>
  <c r="CM409" i="14"/>
  <c r="EY409" i="14"/>
  <c r="HK409" i="14"/>
  <c r="AB409" i="14"/>
  <c r="CN409" i="14"/>
  <c r="EZ409" i="14"/>
  <c r="HL409" i="14"/>
  <c r="W409" i="14"/>
  <c r="CI409" i="14"/>
  <c r="EU409" i="14"/>
  <c r="HG409" i="14"/>
  <c r="FI409" i="14"/>
  <c r="FJ409" i="14"/>
  <c r="EK409" i="14"/>
  <c r="EL409" i="14"/>
  <c r="ES409" i="14"/>
  <c r="ET409" i="14"/>
  <c r="FA409" i="14"/>
  <c r="FB409" i="14"/>
  <c r="AN409" i="14"/>
  <c r="CZ409" i="14"/>
  <c r="FL409" i="14"/>
  <c r="HX409" i="14"/>
  <c r="AO409" i="14"/>
  <c r="DA409" i="14"/>
  <c r="FM409" i="14"/>
  <c r="HY409" i="14"/>
  <c r="AP409" i="14"/>
  <c r="DB409" i="14"/>
  <c r="FN409" i="14"/>
  <c r="HZ409" i="14"/>
  <c r="AQ409" i="14"/>
  <c r="DC409" i="14"/>
  <c r="FO409" i="14"/>
  <c r="IA409" i="14"/>
  <c r="AR409" i="14"/>
  <c r="DD409" i="14"/>
  <c r="FP409" i="14"/>
  <c r="IB409" i="14"/>
  <c r="AM409" i="14"/>
  <c r="CY409" i="14"/>
  <c r="FK409" i="14"/>
  <c r="H150" i="14"/>
  <c r="I150" i="14" s="1"/>
  <c r="K150" i="14" s="1"/>
  <c r="E151" i="14"/>
  <c r="G151" i="14" s="1"/>
  <c r="N676" i="14"/>
  <c r="A677" i="14"/>
  <c r="BJ675" i="14"/>
  <c r="BB675" i="14"/>
  <c r="AT675" i="14"/>
  <c r="AL675" i="14"/>
  <c r="AD675" i="14"/>
  <c r="V675" i="14"/>
  <c r="BH675" i="14"/>
  <c r="AZ675" i="14"/>
  <c r="AR675" i="14"/>
  <c r="AJ675" i="14"/>
  <c r="AB675" i="14"/>
  <c r="BG675" i="14"/>
  <c r="AY675" i="14"/>
  <c r="AQ675" i="14"/>
  <c r="AI675" i="14"/>
  <c r="BL675" i="14"/>
  <c r="AX675" i="14"/>
  <c r="AM675" i="14"/>
  <c r="Z675" i="14"/>
  <c r="Q675" i="14"/>
  <c r="BK675" i="14"/>
  <c r="AW675" i="14"/>
  <c r="AK675" i="14"/>
  <c r="Y675" i="14"/>
  <c r="P675" i="14"/>
  <c r="BI675" i="14"/>
  <c r="AV675" i="14"/>
  <c r="AH675" i="14"/>
  <c r="X675" i="14"/>
  <c r="O675" i="14"/>
  <c r="BF675" i="14"/>
  <c r="AU675" i="14"/>
  <c r="AG675" i="14"/>
  <c r="W675" i="14"/>
  <c r="BE675" i="14"/>
  <c r="AS675" i="14"/>
  <c r="AF675" i="14"/>
  <c r="U675" i="14"/>
  <c r="M675" i="14"/>
  <c r="BD675" i="14"/>
  <c r="AP675" i="14"/>
  <c r="AE675" i="14"/>
  <c r="T675" i="14"/>
  <c r="BC675" i="14"/>
  <c r="AO675" i="14"/>
  <c r="AC675" i="14"/>
  <c r="S675" i="14"/>
  <c r="BA675" i="14"/>
  <c r="AN675" i="14"/>
  <c r="AA675" i="14"/>
  <c r="R675" i="14"/>
  <c r="F675" i="14"/>
  <c r="H675" i="14"/>
  <c r="D677" i="14"/>
  <c r="C678" i="14"/>
  <c r="E676" i="14"/>
  <c r="F676" i="14" s="1"/>
  <c r="C153" i="14"/>
  <c r="D152" i="14"/>
  <c r="E75" i="11"/>
  <c r="F75" i="11" s="1"/>
  <c r="D76" i="11"/>
  <c r="G76" i="11" s="1"/>
  <c r="M305" i="2"/>
  <c r="E307" i="2"/>
  <c r="F307" i="2" s="1"/>
  <c r="C231" i="1"/>
  <c r="N345" i="2" l="1"/>
  <c r="P345" i="2" s="1"/>
  <c r="L384" i="2"/>
  <c r="P344" i="2"/>
  <c r="L306" i="2"/>
  <c r="N306" i="2" s="1"/>
  <c r="J75" i="11"/>
  <c r="K75" i="11" s="1"/>
  <c r="H75" i="11"/>
  <c r="I75" i="11" s="1"/>
  <c r="N384" i="2"/>
  <c r="M384" i="2"/>
  <c r="M346" i="2"/>
  <c r="L346" i="2"/>
  <c r="K346" i="2"/>
  <c r="N346" i="2" s="1"/>
  <c r="K385" i="2"/>
  <c r="K307" i="2"/>
  <c r="HO410" i="14"/>
  <c r="EI410" i="14"/>
  <c r="IC410" i="14"/>
  <c r="IE410" i="14"/>
  <c r="IX410" i="14"/>
  <c r="GU410" i="14"/>
  <c r="Q410" i="14"/>
  <c r="IS410" i="14"/>
  <c r="BW410" i="14"/>
  <c r="M410" i="14"/>
  <c r="HM410" i="14"/>
  <c r="I410" i="14"/>
  <c r="IV410" i="14"/>
  <c r="HG410" i="14"/>
  <c r="HW410" i="14"/>
  <c r="IM410" i="14"/>
  <c r="BN410" i="14"/>
  <c r="HI410" i="14"/>
  <c r="HY410" i="14"/>
  <c r="IO410" i="14"/>
  <c r="U410" i="14"/>
  <c r="DC410" i="14"/>
  <c r="FO410" i="14"/>
  <c r="IY410" i="14"/>
  <c r="O410" i="14"/>
  <c r="HU410" i="14"/>
  <c r="IK410" i="14"/>
  <c r="AH410" i="14"/>
  <c r="IA410" i="14"/>
  <c r="HQ410" i="14"/>
  <c r="IG410" i="14"/>
  <c r="G410" i="14"/>
  <c r="BK410" i="14"/>
  <c r="EB410" i="14"/>
  <c r="AY410" i="14"/>
  <c r="CH410" i="14"/>
  <c r="CB410" i="14"/>
  <c r="CF410" i="14"/>
  <c r="CT410" i="14"/>
  <c r="AC410" i="14"/>
  <c r="W410" i="14"/>
  <c r="Y410" i="14"/>
  <c r="DZ410" i="14"/>
  <c r="AK410" i="14"/>
  <c r="AE410" i="14"/>
  <c r="AG410" i="14"/>
  <c r="FF410" i="14"/>
  <c r="AS410" i="14"/>
  <c r="AM410" i="14"/>
  <c r="AO410" i="14"/>
  <c r="GL410" i="14"/>
  <c r="BA410" i="14"/>
  <c r="AU410" i="14"/>
  <c r="AW410" i="14"/>
  <c r="HR410" i="14"/>
  <c r="BI410" i="14"/>
  <c r="BC410" i="14"/>
  <c r="BE410" i="14"/>
  <c r="HZ410" i="14"/>
  <c r="DW410" i="14"/>
  <c r="S410" i="14"/>
  <c r="BZ410" i="14"/>
  <c r="BT410" i="14"/>
  <c r="BX410" i="14"/>
  <c r="GI410" i="14"/>
  <c r="GN410" i="14"/>
  <c r="BF410" i="14"/>
  <c r="ET410" i="14"/>
  <c r="EN410" i="14"/>
  <c r="ER410" i="14"/>
  <c r="CU410" i="14"/>
  <c r="CO410" i="14"/>
  <c r="CI410" i="14"/>
  <c r="CK410" i="14"/>
  <c r="EA410" i="14"/>
  <c r="CW410" i="14"/>
  <c r="CQ410" i="14"/>
  <c r="CS410" i="14"/>
  <c r="FG410" i="14"/>
  <c r="DE410" i="14"/>
  <c r="CY410" i="14"/>
  <c r="DA410" i="14"/>
  <c r="GM410" i="14"/>
  <c r="DM410" i="14"/>
  <c r="DG410" i="14"/>
  <c r="DI410" i="14"/>
  <c r="HS410" i="14"/>
  <c r="DU410" i="14"/>
  <c r="DO410" i="14"/>
  <c r="DQ410" i="14"/>
  <c r="EC410" i="14"/>
  <c r="DX410" i="14"/>
  <c r="Z410" i="14"/>
  <c r="EL410" i="14"/>
  <c r="EF410" i="14"/>
  <c r="EJ410" i="14"/>
  <c r="GJ410" i="14"/>
  <c r="IZ410" i="14"/>
  <c r="BG410" i="14"/>
  <c r="HF410" i="14"/>
  <c r="GZ410" i="14"/>
  <c r="HD410" i="14"/>
  <c r="BV410" i="14"/>
  <c r="FA410" i="14"/>
  <c r="EU410" i="14"/>
  <c r="EW410" i="14"/>
  <c r="DB410" i="14"/>
  <c r="FI410" i="14"/>
  <c r="FC410" i="14"/>
  <c r="FE410" i="14"/>
  <c r="EH410" i="14"/>
  <c r="FQ410" i="14"/>
  <c r="FK410" i="14"/>
  <c r="FM410" i="14"/>
  <c r="FN410" i="14"/>
  <c r="FY410" i="14"/>
  <c r="FS410" i="14"/>
  <c r="FU410" i="14"/>
  <c r="GT410" i="14"/>
  <c r="GG410" i="14"/>
  <c r="GA410" i="14"/>
  <c r="GC410" i="14"/>
  <c r="IU410" i="14"/>
  <c r="BM410" i="14"/>
  <c r="AA410" i="14"/>
  <c r="GX410" i="14"/>
  <c r="GR410" i="14"/>
  <c r="GV410" i="14"/>
  <c r="IH410" i="14"/>
  <c r="DY410" i="14"/>
  <c r="BO410" i="14"/>
  <c r="CG410" i="14"/>
  <c r="CA410" i="14"/>
  <c r="CC410" i="14"/>
  <c r="IP410" i="14"/>
  <c r="CD410" i="14"/>
  <c r="AD410" i="14"/>
  <c r="X410" i="14"/>
  <c r="AB410" i="14"/>
  <c r="DJ410" i="14"/>
  <c r="AL410" i="14"/>
  <c r="AF410" i="14"/>
  <c r="AJ410" i="14"/>
  <c r="EP410" i="14"/>
  <c r="AT410" i="14"/>
  <c r="AN410" i="14"/>
  <c r="AR410" i="14"/>
  <c r="FV410" i="14"/>
  <c r="BB410" i="14"/>
  <c r="AV410" i="14"/>
  <c r="AZ410" i="14"/>
  <c r="HB410" i="14"/>
  <c r="BJ410" i="14"/>
  <c r="BD410" i="14"/>
  <c r="BH410" i="14"/>
  <c r="II410" i="14"/>
  <c r="AI410" i="14"/>
  <c r="BY410" i="14"/>
  <c r="BS410" i="14"/>
  <c r="BU410" i="14"/>
  <c r="IQ410" i="14"/>
  <c r="GK410" i="14"/>
  <c r="AP410" i="14"/>
  <c r="ES410" i="14"/>
  <c r="EM410" i="14"/>
  <c r="EO410" i="14"/>
  <c r="JA410" i="14"/>
  <c r="CE410" i="14"/>
  <c r="CP410" i="14"/>
  <c r="CJ410" i="14"/>
  <c r="CN410" i="14"/>
  <c r="DK410" i="14"/>
  <c r="CX410" i="14"/>
  <c r="CR410" i="14"/>
  <c r="CV410" i="14"/>
  <c r="EQ410" i="14"/>
  <c r="DF410" i="14"/>
  <c r="CZ410" i="14"/>
  <c r="DD410" i="14"/>
  <c r="FW410" i="14"/>
  <c r="DN410" i="14"/>
  <c r="DH410" i="14"/>
  <c r="DL410" i="14"/>
  <c r="HC410" i="14"/>
  <c r="DV410" i="14"/>
  <c r="DP410" i="14"/>
  <c r="DT410" i="14"/>
  <c r="BQ410" i="14"/>
  <c r="J410" i="14"/>
  <c r="EK410" i="14"/>
  <c r="EE410" i="14"/>
  <c r="EG410" i="14"/>
  <c r="GO410" i="14"/>
  <c r="IW410" i="14"/>
  <c r="AQ410" i="14"/>
  <c r="HE410" i="14"/>
  <c r="GY410" i="14"/>
  <c r="HA410" i="14"/>
  <c r="GP410" i="14"/>
  <c r="CL410" i="14"/>
  <c r="FB410" i="14"/>
  <c r="EV410" i="14"/>
  <c r="EZ410" i="14"/>
  <c r="DR410" i="14"/>
  <c r="FJ410" i="14"/>
  <c r="FD410" i="14"/>
  <c r="FH410" i="14"/>
  <c r="EX410" i="14"/>
  <c r="FR410" i="14"/>
  <c r="FL410" i="14"/>
  <c r="FP410" i="14"/>
  <c r="GD410" i="14"/>
  <c r="FZ410" i="14"/>
  <c r="FT410" i="14"/>
  <c r="FX410" i="14"/>
  <c r="HJ410" i="14"/>
  <c r="GH410" i="14"/>
  <c r="GB410" i="14"/>
  <c r="GF410" i="14"/>
  <c r="BR410" i="14"/>
  <c r="K410" i="14"/>
  <c r="GW410" i="14"/>
  <c r="GQ410" i="14"/>
  <c r="GS410" i="14"/>
  <c r="ED410" i="14"/>
  <c r="BP410" i="14"/>
  <c r="AX410" i="14"/>
  <c r="V410" i="14"/>
  <c r="P410" i="14"/>
  <c r="T410" i="14"/>
  <c r="BL410" i="14"/>
  <c r="CM410" i="14"/>
  <c r="HN410" i="14"/>
  <c r="HH410" i="14"/>
  <c r="HL410" i="14"/>
  <c r="DS410" i="14"/>
  <c r="HV410" i="14"/>
  <c r="HP410" i="14"/>
  <c r="HT410" i="14"/>
  <c r="EY410" i="14"/>
  <c r="ID410" i="14"/>
  <c r="HX410" i="14"/>
  <c r="IB410" i="14"/>
  <c r="GE410" i="14"/>
  <c r="IL410" i="14"/>
  <c r="IF410" i="14"/>
  <c r="IJ410" i="14"/>
  <c r="HK410" i="14"/>
  <c r="IT410" i="14"/>
  <c r="IN410" i="14"/>
  <c r="IR410" i="14"/>
  <c r="JB410" i="14"/>
  <c r="R410" i="14"/>
  <c r="N410" i="14"/>
  <c r="H410" i="14"/>
  <c r="H676" i="14"/>
  <c r="F151" i="14"/>
  <c r="H151" i="14"/>
  <c r="G676" i="14"/>
  <c r="D678" i="14"/>
  <c r="C679" i="14"/>
  <c r="N677" i="14"/>
  <c r="A678" i="14"/>
  <c r="E677" i="14"/>
  <c r="G677" i="14" s="1"/>
  <c r="BJ676" i="14"/>
  <c r="BB676" i="14"/>
  <c r="AT676" i="14"/>
  <c r="AL676" i="14"/>
  <c r="AD676" i="14"/>
  <c r="V676" i="14"/>
  <c r="BH676" i="14"/>
  <c r="AZ676" i="14"/>
  <c r="AR676" i="14"/>
  <c r="AJ676" i="14"/>
  <c r="AB676" i="14"/>
  <c r="T676" i="14"/>
  <c r="BG676" i="14"/>
  <c r="AY676" i="14"/>
  <c r="AQ676" i="14"/>
  <c r="AI676" i="14"/>
  <c r="AA676" i="14"/>
  <c r="S676" i="14"/>
  <c r="BF676" i="14"/>
  <c r="AX676" i="14"/>
  <c r="AP676" i="14"/>
  <c r="AH676" i="14"/>
  <c r="Z676" i="14"/>
  <c r="R676" i="14"/>
  <c r="BL676" i="14"/>
  <c r="BD676" i="14"/>
  <c r="BK676" i="14"/>
  <c r="AS676" i="14"/>
  <c r="AC676" i="14"/>
  <c r="M676" i="14"/>
  <c r="BI676" i="14"/>
  <c r="AO676" i="14"/>
  <c r="Y676" i="14"/>
  <c r="BE676" i="14"/>
  <c r="AN676" i="14"/>
  <c r="X676" i="14"/>
  <c r="BC676" i="14"/>
  <c r="AM676" i="14"/>
  <c r="W676" i="14"/>
  <c r="BA676" i="14"/>
  <c r="AK676" i="14"/>
  <c r="U676" i="14"/>
  <c r="AW676" i="14"/>
  <c r="AG676" i="14"/>
  <c r="Q676" i="14"/>
  <c r="AV676" i="14"/>
  <c r="AF676" i="14"/>
  <c r="P676" i="14"/>
  <c r="AU676" i="14"/>
  <c r="AE676" i="14"/>
  <c r="O676" i="14"/>
  <c r="E152" i="14"/>
  <c r="G152" i="14" s="1"/>
  <c r="D153" i="14"/>
  <c r="C154" i="14"/>
  <c r="IW411" i="14"/>
  <c r="IO411" i="14"/>
  <c r="IG411" i="14"/>
  <c r="HY411" i="14"/>
  <c r="HQ411" i="14"/>
  <c r="HI411" i="14"/>
  <c r="HA411" i="14"/>
  <c r="GS411" i="14"/>
  <c r="GK411" i="14"/>
  <c r="GC411" i="14"/>
  <c r="FU411" i="14"/>
  <c r="FM411" i="14"/>
  <c r="FE411" i="14"/>
  <c r="EW411" i="14"/>
  <c r="EO411" i="14"/>
  <c r="EG411" i="14"/>
  <c r="DY411" i="14"/>
  <c r="DQ411" i="14"/>
  <c r="DI411" i="14"/>
  <c r="DA411" i="14"/>
  <c r="CS411" i="14"/>
  <c r="CK411" i="14"/>
  <c r="CC411" i="14"/>
  <c r="BU411" i="14"/>
  <c r="BM411" i="14"/>
  <c r="BE411" i="14"/>
  <c r="AW411" i="14"/>
  <c r="AO411" i="14"/>
  <c r="AG411" i="14"/>
  <c r="Y411" i="14"/>
  <c r="Q411" i="14"/>
  <c r="I411" i="14"/>
  <c r="JB411" i="14"/>
  <c r="IT411" i="14"/>
  <c r="IL411" i="14"/>
  <c r="ID411" i="14"/>
  <c r="HV411" i="14"/>
  <c r="HN411" i="14"/>
  <c r="HF411" i="14"/>
  <c r="GX411" i="14"/>
  <c r="GP411" i="14"/>
  <c r="GH411" i="14"/>
  <c r="FZ411" i="14"/>
  <c r="FR411" i="14"/>
  <c r="FJ411" i="14"/>
  <c r="FB411" i="14"/>
  <c r="ET411" i="14"/>
  <c r="EL411" i="14"/>
  <c r="ED411" i="14"/>
  <c r="DV411" i="14"/>
  <c r="DN411" i="14"/>
  <c r="DF411" i="14"/>
  <c r="CX411" i="14"/>
  <c r="CP411" i="14"/>
  <c r="CH411" i="14"/>
  <c r="BZ411" i="14"/>
  <c r="BR411" i="14"/>
  <c r="BJ411" i="14"/>
  <c r="BB411" i="14"/>
  <c r="AT411" i="14"/>
  <c r="AL411" i="14"/>
  <c r="AD411" i="14"/>
  <c r="V411" i="14"/>
  <c r="N411" i="14"/>
  <c r="JA411" i="14"/>
  <c r="IS411" i="14"/>
  <c r="IK411" i="14"/>
  <c r="IC411" i="14"/>
  <c r="HU411" i="14"/>
  <c r="HM411" i="14"/>
  <c r="HE411" i="14"/>
  <c r="GW411" i="14"/>
  <c r="GO411" i="14"/>
  <c r="GG411" i="14"/>
  <c r="FY411" i="14"/>
  <c r="FQ411" i="14"/>
  <c r="FI411" i="14"/>
  <c r="FA411" i="14"/>
  <c r="ES411" i="14"/>
  <c r="EK411" i="14"/>
  <c r="EC411" i="14"/>
  <c r="DU411" i="14"/>
  <c r="DM411" i="14"/>
  <c r="DE411" i="14"/>
  <c r="CW411" i="14"/>
  <c r="CO411" i="14"/>
  <c r="CG411" i="14"/>
  <c r="BY411" i="14"/>
  <c r="BQ411" i="14"/>
  <c r="BI411" i="14"/>
  <c r="BA411" i="14"/>
  <c r="AS411" i="14"/>
  <c r="AK411" i="14"/>
  <c r="AC411" i="14"/>
  <c r="U411" i="14"/>
  <c r="M411" i="14"/>
  <c r="IZ411" i="14"/>
  <c r="IR411" i="14"/>
  <c r="IJ411" i="14"/>
  <c r="IB411" i="14"/>
  <c r="HT411" i="14"/>
  <c r="HL411" i="14"/>
  <c r="HD411" i="14"/>
  <c r="GV411" i="14"/>
  <c r="GN411" i="14"/>
  <c r="GF411" i="14"/>
  <c r="FX411" i="14"/>
  <c r="FP411" i="14"/>
  <c r="FH411" i="14"/>
  <c r="EZ411" i="14"/>
  <c r="ER411" i="14"/>
  <c r="EJ411" i="14"/>
  <c r="EB411" i="14"/>
  <c r="DT411" i="14"/>
  <c r="DL411" i="14"/>
  <c r="DD411" i="14"/>
  <c r="CV411" i="14"/>
  <c r="CN411" i="14"/>
  <c r="CF411" i="14"/>
  <c r="BX411" i="14"/>
  <c r="BP411" i="14"/>
  <c r="BH411" i="14"/>
  <c r="AZ411" i="14"/>
  <c r="AR411" i="14"/>
  <c r="AJ411" i="14"/>
  <c r="AB411" i="14"/>
  <c r="T411" i="14"/>
  <c r="L411" i="14"/>
  <c r="IY411" i="14"/>
  <c r="IQ411" i="14"/>
  <c r="II411" i="14"/>
  <c r="IA411" i="14"/>
  <c r="HS411" i="14"/>
  <c r="HK411" i="14"/>
  <c r="HC411" i="14"/>
  <c r="GU411" i="14"/>
  <c r="GM411" i="14"/>
  <c r="GE411" i="14"/>
  <c r="FW411" i="14"/>
  <c r="FO411" i="14"/>
  <c r="FG411" i="14"/>
  <c r="EY411" i="14"/>
  <c r="EQ411" i="14"/>
  <c r="EI411" i="14"/>
  <c r="EA411" i="14"/>
  <c r="DS411" i="14"/>
  <c r="DK411" i="14"/>
  <c r="DC411" i="14"/>
  <c r="CU411" i="14"/>
  <c r="CM411" i="14"/>
  <c r="CE411" i="14"/>
  <c r="BW411" i="14"/>
  <c r="BO411" i="14"/>
  <c r="BG411" i="14"/>
  <c r="AY411" i="14"/>
  <c r="AQ411" i="14"/>
  <c r="AI411" i="14"/>
  <c r="AA411" i="14"/>
  <c r="S411" i="14"/>
  <c r="K411" i="14"/>
  <c r="IX411" i="14"/>
  <c r="IP411" i="14"/>
  <c r="IH411" i="14"/>
  <c r="HZ411" i="14"/>
  <c r="HR411" i="14"/>
  <c r="HJ411" i="14"/>
  <c r="HB411" i="14"/>
  <c r="GT411" i="14"/>
  <c r="GL411" i="14"/>
  <c r="GD411" i="14"/>
  <c r="FV411" i="14"/>
  <c r="FN411" i="14"/>
  <c r="FF411" i="14"/>
  <c r="EX411" i="14"/>
  <c r="EP411" i="14"/>
  <c r="EH411" i="14"/>
  <c r="DZ411" i="14"/>
  <c r="DR411" i="14"/>
  <c r="DJ411" i="14"/>
  <c r="DB411" i="14"/>
  <c r="CT411" i="14"/>
  <c r="CL411" i="14"/>
  <c r="CD411" i="14"/>
  <c r="BV411" i="14"/>
  <c r="BN411" i="14"/>
  <c r="BF411" i="14"/>
  <c r="AX411" i="14"/>
  <c r="AP411" i="14"/>
  <c r="AH411" i="14"/>
  <c r="Z411" i="14"/>
  <c r="R411" i="14"/>
  <c r="J411" i="14"/>
  <c r="IN411" i="14"/>
  <c r="HH411" i="14"/>
  <c r="GB411" i="14"/>
  <c r="EV411" i="14"/>
  <c r="DP411" i="14"/>
  <c r="CJ411" i="14"/>
  <c r="BD411" i="14"/>
  <c r="X411" i="14"/>
  <c r="IM411" i="14"/>
  <c r="HG411" i="14"/>
  <c r="GA411" i="14"/>
  <c r="EU411" i="14"/>
  <c r="DO411" i="14"/>
  <c r="CI411" i="14"/>
  <c r="BC411" i="14"/>
  <c r="W411" i="14"/>
  <c r="IF411" i="14"/>
  <c r="GZ411" i="14"/>
  <c r="FT411" i="14"/>
  <c r="EN411" i="14"/>
  <c r="DH411" i="14"/>
  <c r="CB411" i="14"/>
  <c r="AV411" i="14"/>
  <c r="P411" i="14"/>
  <c r="IE411" i="14"/>
  <c r="GY411" i="14"/>
  <c r="FS411" i="14"/>
  <c r="EM411" i="14"/>
  <c r="DG411" i="14"/>
  <c r="CA411" i="14"/>
  <c r="AU411" i="14"/>
  <c r="O411" i="14"/>
  <c r="HX411" i="14"/>
  <c r="GR411" i="14"/>
  <c r="FL411" i="14"/>
  <c r="EF411" i="14"/>
  <c r="CZ411" i="14"/>
  <c r="BT411" i="14"/>
  <c r="AN411" i="14"/>
  <c r="H411" i="14"/>
  <c r="HW411" i="14"/>
  <c r="GQ411" i="14"/>
  <c r="FK411" i="14"/>
  <c r="EE411" i="14"/>
  <c r="CY411" i="14"/>
  <c r="BS411" i="14"/>
  <c r="AM411" i="14"/>
  <c r="G411" i="14"/>
  <c r="IV411" i="14"/>
  <c r="HP411" i="14"/>
  <c r="GJ411" i="14"/>
  <c r="FD411" i="14"/>
  <c r="DX411" i="14"/>
  <c r="CR411" i="14"/>
  <c r="BL411" i="14"/>
  <c r="AF411" i="14"/>
  <c r="IU411" i="14"/>
  <c r="HO411" i="14"/>
  <c r="GI411" i="14"/>
  <c r="FC411" i="14"/>
  <c r="DW411" i="14"/>
  <c r="CQ411" i="14"/>
  <c r="BK411" i="14"/>
  <c r="AE411" i="14"/>
  <c r="I675" i="14"/>
  <c r="E76" i="11"/>
  <c r="F76" i="11" s="1"/>
  <c r="D77" i="11"/>
  <c r="G77" i="11" s="1"/>
  <c r="M306" i="2"/>
  <c r="E308" i="2"/>
  <c r="F308" i="2" s="1"/>
  <c r="C58" i="1"/>
  <c r="L385" i="2" l="1"/>
  <c r="N385" i="2" s="1"/>
  <c r="O345" i="2"/>
  <c r="L307" i="2"/>
  <c r="N307" i="2" s="1"/>
  <c r="M385" i="2"/>
  <c r="O346" i="2"/>
  <c r="P346" i="2"/>
  <c r="M347" i="2"/>
  <c r="L347" i="2"/>
  <c r="K347" i="2"/>
  <c r="N347" i="2" s="1"/>
  <c r="K386" i="2"/>
  <c r="K308" i="2"/>
  <c r="J76" i="11"/>
  <c r="K76" i="11" s="1"/>
  <c r="H76" i="11"/>
  <c r="I76" i="11" s="1"/>
  <c r="I676" i="14"/>
  <c r="K676" i="14" s="1"/>
  <c r="L676" i="14" s="1"/>
  <c r="F677" i="14"/>
  <c r="I151" i="14"/>
  <c r="K151" i="14" s="1"/>
  <c r="H677" i="14"/>
  <c r="E153" i="14"/>
  <c r="G153" i="14" s="1"/>
  <c r="F152" i="14"/>
  <c r="H152" i="14"/>
  <c r="N678" i="14"/>
  <c r="A679" i="14"/>
  <c r="BJ677" i="14"/>
  <c r="BB677" i="14"/>
  <c r="AT677" i="14"/>
  <c r="AL677" i="14"/>
  <c r="AD677" i="14"/>
  <c r="V677" i="14"/>
  <c r="BI677" i="14"/>
  <c r="BA677" i="14"/>
  <c r="BH677" i="14"/>
  <c r="AZ677" i="14"/>
  <c r="AR677" i="14"/>
  <c r="AJ677" i="14"/>
  <c r="AB677" i="14"/>
  <c r="T677" i="14"/>
  <c r="BG677" i="14"/>
  <c r="AY677" i="14"/>
  <c r="AQ677" i="14"/>
  <c r="AI677" i="14"/>
  <c r="AA677" i="14"/>
  <c r="S677" i="14"/>
  <c r="BF677" i="14"/>
  <c r="AX677" i="14"/>
  <c r="AP677" i="14"/>
  <c r="AH677" i="14"/>
  <c r="Z677" i="14"/>
  <c r="R677" i="14"/>
  <c r="BL677" i="14"/>
  <c r="BD677" i="14"/>
  <c r="AV677" i="14"/>
  <c r="AN677" i="14"/>
  <c r="AF677" i="14"/>
  <c r="X677" i="14"/>
  <c r="P677" i="14"/>
  <c r="BK677" i="14"/>
  <c r="BC677" i="14"/>
  <c r="AU677" i="14"/>
  <c r="AM677" i="14"/>
  <c r="AO677" i="14"/>
  <c r="Q677" i="14"/>
  <c r="AK677" i="14"/>
  <c r="O677" i="14"/>
  <c r="AG677" i="14"/>
  <c r="M677" i="14"/>
  <c r="AE677" i="14"/>
  <c r="AC677" i="14"/>
  <c r="BE677" i="14"/>
  <c r="Y677" i="14"/>
  <c r="AW677" i="14"/>
  <c r="W677" i="14"/>
  <c r="AS677" i="14"/>
  <c r="U677" i="14"/>
  <c r="D679" i="14"/>
  <c r="C680" i="14"/>
  <c r="C155" i="14"/>
  <c r="D154" i="14"/>
  <c r="E678" i="14"/>
  <c r="F678" i="14" s="1"/>
  <c r="G678" i="14"/>
  <c r="H678" i="14"/>
  <c r="E77" i="11"/>
  <c r="F77" i="11" s="1"/>
  <c r="D78" i="11"/>
  <c r="G78" i="11" s="1"/>
  <c r="M307" i="2"/>
  <c r="E309" i="2"/>
  <c r="F309" i="2" s="1"/>
  <c r="C147" i="1"/>
  <c r="C150" i="1" s="1"/>
  <c r="C151" i="1" s="1"/>
  <c r="L308" i="2" l="1"/>
  <c r="N308" i="2" s="1"/>
  <c r="L386" i="2"/>
  <c r="J77" i="11"/>
  <c r="K77" i="11" s="1"/>
  <c r="H77" i="11"/>
  <c r="I77" i="11" s="1"/>
  <c r="M386" i="2"/>
  <c r="N386" i="2"/>
  <c r="O347" i="2"/>
  <c r="P347" i="2"/>
  <c r="M348" i="2"/>
  <c r="K309" i="2"/>
  <c r="L309" i="2" s="1"/>
  <c r="K387" i="2"/>
  <c r="L387" i="2" s="1"/>
  <c r="K348" i="2"/>
  <c r="N348" i="2" s="1"/>
  <c r="L348" i="2"/>
  <c r="F153" i="14"/>
  <c r="I677" i="14"/>
  <c r="K677" i="14" s="1"/>
  <c r="L677" i="14" s="1"/>
  <c r="JB412" i="14"/>
  <c r="GP412" i="14"/>
  <c r="ED412" i="14"/>
  <c r="BR412" i="14"/>
  <c r="JA412" i="14"/>
  <c r="GO412" i="14"/>
  <c r="EC412" i="14"/>
  <c r="BQ412" i="14"/>
  <c r="HT412" i="14"/>
  <c r="FH412" i="14"/>
  <c r="CV412" i="14"/>
  <c r="AJ412" i="14"/>
  <c r="HS412" i="14"/>
  <c r="FG412" i="14"/>
  <c r="CU412" i="14"/>
  <c r="AI412" i="14"/>
  <c r="HR412" i="14"/>
  <c r="FF412" i="14"/>
  <c r="CT412" i="14"/>
  <c r="AH412" i="14"/>
  <c r="HQ412" i="14"/>
  <c r="FE412" i="14"/>
  <c r="CS412" i="14"/>
  <c r="AG412" i="14"/>
  <c r="HP412" i="14"/>
  <c r="FD412" i="14"/>
  <c r="CR412" i="14"/>
  <c r="AF412" i="14"/>
  <c r="HO412" i="14"/>
  <c r="FC412" i="14"/>
  <c r="CQ412" i="14"/>
  <c r="AE412" i="14"/>
  <c r="IT412" i="14"/>
  <c r="GH412" i="14"/>
  <c r="DV412" i="14"/>
  <c r="BJ412" i="14"/>
  <c r="IS412" i="14"/>
  <c r="GG412" i="14"/>
  <c r="DU412" i="14"/>
  <c r="BI412" i="14"/>
  <c r="HL412" i="14"/>
  <c r="EZ412" i="14"/>
  <c r="CN412" i="14"/>
  <c r="AB412" i="14"/>
  <c r="HK412" i="14"/>
  <c r="EY412" i="14"/>
  <c r="CM412" i="14"/>
  <c r="AA412" i="14"/>
  <c r="HJ412" i="14"/>
  <c r="EX412" i="14"/>
  <c r="CL412" i="14"/>
  <c r="Z412" i="14"/>
  <c r="HI412" i="14"/>
  <c r="EW412" i="14"/>
  <c r="CK412" i="14"/>
  <c r="Y412" i="14"/>
  <c r="HH412" i="14"/>
  <c r="EV412" i="14"/>
  <c r="CJ412" i="14"/>
  <c r="X412" i="14"/>
  <c r="HG412" i="14"/>
  <c r="EU412" i="14"/>
  <c r="CI412" i="14"/>
  <c r="W412" i="14"/>
  <c r="IL412" i="14"/>
  <c r="FZ412" i="14"/>
  <c r="DN412" i="14"/>
  <c r="BB412" i="14"/>
  <c r="IK412" i="14"/>
  <c r="FY412" i="14"/>
  <c r="DM412" i="14"/>
  <c r="BA412" i="14"/>
  <c r="HD412" i="14"/>
  <c r="ER412" i="14"/>
  <c r="CF412" i="14"/>
  <c r="T412" i="14"/>
  <c r="HC412" i="14"/>
  <c r="EQ412" i="14"/>
  <c r="CE412" i="14"/>
  <c r="S412" i="14"/>
  <c r="HB412" i="14"/>
  <c r="EP412" i="14"/>
  <c r="CD412" i="14"/>
  <c r="R412" i="14"/>
  <c r="HA412" i="14"/>
  <c r="EO412" i="14"/>
  <c r="CC412" i="14"/>
  <c r="Q412" i="14"/>
  <c r="GZ412" i="14"/>
  <c r="EN412" i="14"/>
  <c r="CB412" i="14"/>
  <c r="P412" i="14"/>
  <c r="GY412" i="14"/>
  <c r="EM412" i="14"/>
  <c r="CA412" i="14"/>
  <c r="O412" i="14"/>
  <c r="ID412" i="14"/>
  <c r="FR412" i="14"/>
  <c r="DF412" i="14"/>
  <c r="AT412" i="14"/>
  <c r="IC412" i="14"/>
  <c r="FQ412" i="14"/>
  <c r="DE412" i="14"/>
  <c r="AS412" i="14"/>
  <c r="GV412" i="14"/>
  <c r="EJ412" i="14"/>
  <c r="BX412" i="14"/>
  <c r="L412" i="14"/>
  <c r="GU412" i="14"/>
  <c r="EI412" i="14"/>
  <c r="BW412" i="14"/>
  <c r="K412" i="14"/>
  <c r="GT412" i="14"/>
  <c r="EH412" i="14"/>
  <c r="BV412" i="14"/>
  <c r="J412" i="14"/>
  <c r="GS412" i="14"/>
  <c r="EG412" i="14"/>
  <c r="BU412" i="14"/>
  <c r="I412" i="14"/>
  <c r="GR412" i="14"/>
  <c r="EF412" i="14"/>
  <c r="BT412" i="14"/>
  <c r="H412" i="14"/>
  <c r="GQ412" i="14"/>
  <c r="EE412" i="14"/>
  <c r="BS412" i="14"/>
  <c r="G412" i="14"/>
  <c r="HV412" i="14"/>
  <c r="FJ412" i="14"/>
  <c r="CX412" i="14"/>
  <c r="AL412" i="14"/>
  <c r="HU412" i="14"/>
  <c r="FI412" i="14"/>
  <c r="CW412" i="14"/>
  <c r="IZ412" i="14"/>
  <c r="GN412" i="14"/>
  <c r="EB412" i="14"/>
  <c r="BP412" i="14"/>
  <c r="IY412" i="14"/>
  <c r="GM412" i="14"/>
  <c r="EA412" i="14"/>
  <c r="BO412" i="14"/>
  <c r="IX412" i="14"/>
  <c r="GL412" i="14"/>
  <c r="DZ412" i="14"/>
  <c r="BN412" i="14"/>
  <c r="IW412" i="14"/>
  <c r="GK412" i="14"/>
  <c r="DY412" i="14"/>
  <c r="BM412" i="14"/>
  <c r="IV412" i="14"/>
  <c r="GJ412" i="14"/>
  <c r="DX412" i="14"/>
  <c r="BL412" i="14"/>
  <c r="IU412" i="14"/>
  <c r="GI412" i="14"/>
  <c r="DW412" i="14"/>
  <c r="BK412" i="14"/>
  <c r="AK412" i="14"/>
  <c r="HN412" i="14"/>
  <c r="FB412" i="14"/>
  <c r="CP412" i="14"/>
  <c r="AD412" i="14"/>
  <c r="HM412" i="14"/>
  <c r="FA412" i="14"/>
  <c r="CO412" i="14"/>
  <c r="IR412" i="14"/>
  <c r="GF412" i="14"/>
  <c r="DT412" i="14"/>
  <c r="BH412" i="14"/>
  <c r="IQ412" i="14"/>
  <c r="GE412" i="14"/>
  <c r="DS412" i="14"/>
  <c r="BG412" i="14"/>
  <c r="IP412" i="14"/>
  <c r="GD412" i="14"/>
  <c r="DR412" i="14"/>
  <c r="BF412" i="14"/>
  <c r="IO412" i="14"/>
  <c r="GC412" i="14"/>
  <c r="DQ412" i="14"/>
  <c r="BE412" i="14"/>
  <c r="IN412" i="14"/>
  <c r="GB412" i="14"/>
  <c r="DP412" i="14"/>
  <c r="BD412" i="14"/>
  <c r="IM412" i="14"/>
  <c r="GA412" i="14"/>
  <c r="DO412" i="14"/>
  <c r="BC412" i="14"/>
  <c r="AC412" i="14"/>
  <c r="HF412" i="14"/>
  <c r="ET412" i="14"/>
  <c r="CH412" i="14"/>
  <c r="V412" i="14"/>
  <c r="HE412" i="14"/>
  <c r="ES412" i="14"/>
  <c r="CG412" i="14"/>
  <c r="IJ412" i="14"/>
  <c r="FX412" i="14"/>
  <c r="DL412" i="14"/>
  <c r="AZ412" i="14"/>
  <c r="II412" i="14"/>
  <c r="FW412" i="14"/>
  <c r="DK412" i="14"/>
  <c r="AY412" i="14"/>
  <c r="IH412" i="14"/>
  <c r="FV412" i="14"/>
  <c r="DJ412" i="14"/>
  <c r="AX412" i="14"/>
  <c r="IG412" i="14"/>
  <c r="FU412" i="14"/>
  <c r="DI412" i="14"/>
  <c r="AW412" i="14"/>
  <c r="IF412" i="14"/>
  <c r="FT412" i="14"/>
  <c r="DH412" i="14"/>
  <c r="AV412" i="14"/>
  <c r="IE412" i="14"/>
  <c r="FS412" i="14"/>
  <c r="DG412" i="14"/>
  <c r="AU412" i="14"/>
  <c r="U412" i="14"/>
  <c r="GX412" i="14"/>
  <c r="EL412" i="14"/>
  <c r="BZ412" i="14"/>
  <c r="N412" i="14"/>
  <c r="GW412" i="14"/>
  <c r="EK412" i="14"/>
  <c r="BY412" i="14"/>
  <c r="IB412" i="14"/>
  <c r="FP412" i="14"/>
  <c r="DD412" i="14"/>
  <c r="AR412" i="14"/>
  <c r="IA412" i="14"/>
  <c r="FO412" i="14"/>
  <c r="DC412" i="14"/>
  <c r="AQ412" i="14"/>
  <c r="HZ412" i="14"/>
  <c r="FN412" i="14"/>
  <c r="DB412" i="14"/>
  <c r="AP412" i="14"/>
  <c r="HY412" i="14"/>
  <c r="FM412" i="14"/>
  <c r="DA412" i="14"/>
  <c r="AO412" i="14"/>
  <c r="HX412" i="14"/>
  <c r="FL412" i="14"/>
  <c r="CZ412" i="14"/>
  <c r="AN412" i="14"/>
  <c r="HW412" i="14"/>
  <c r="FK412" i="14"/>
  <c r="CY412" i="14"/>
  <c r="AM412" i="14"/>
  <c r="M412" i="14"/>
  <c r="H153" i="14"/>
  <c r="I153" i="14" s="1"/>
  <c r="K153" i="14" s="1"/>
  <c r="I152" i="14"/>
  <c r="K152" i="14" s="1"/>
  <c r="IY413" i="14" s="1"/>
  <c r="E154" i="14"/>
  <c r="F154" i="14" s="1"/>
  <c r="D155" i="14"/>
  <c r="C156" i="14"/>
  <c r="BJ678" i="14"/>
  <c r="BB678" i="14"/>
  <c r="AT678" i="14"/>
  <c r="AL678" i="14"/>
  <c r="AD678" i="14"/>
  <c r="V678" i="14"/>
  <c r="BI678" i="14"/>
  <c r="BA678" i="14"/>
  <c r="AS678" i="14"/>
  <c r="AK678" i="14"/>
  <c r="AC678" i="14"/>
  <c r="U678" i="14"/>
  <c r="M678" i="14"/>
  <c r="BH678" i="14"/>
  <c r="AZ678" i="14"/>
  <c r="AR678" i="14"/>
  <c r="AJ678" i="14"/>
  <c r="AB678" i="14"/>
  <c r="T678" i="14"/>
  <c r="BG678" i="14"/>
  <c r="AY678" i="14"/>
  <c r="AQ678" i="14"/>
  <c r="AI678" i="14"/>
  <c r="AA678" i="14"/>
  <c r="S678" i="14"/>
  <c r="BF678" i="14"/>
  <c r="AX678" i="14"/>
  <c r="AP678" i="14"/>
  <c r="AH678" i="14"/>
  <c r="Z678" i="14"/>
  <c r="R678" i="14"/>
  <c r="BE678" i="14"/>
  <c r="AW678" i="14"/>
  <c r="AO678" i="14"/>
  <c r="AG678" i="14"/>
  <c r="BL678" i="14"/>
  <c r="BD678" i="14"/>
  <c r="AV678" i="14"/>
  <c r="AN678" i="14"/>
  <c r="AF678" i="14"/>
  <c r="X678" i="14"/>
  <c r="P678" i="14"/>
  <c r="BK678" i="14"/>
  <c r="BC678" i="14"/>
  <c r="AU678" i="14"/>
  <c r="AM678" i="14"/>
  <c r="AE678" i="14"/>
  <c r="W678" i="14"/>
  <c r="O678" i="14"/>
  <c r="Y678" i="14"/>
  <c r="Q678" i="14"/>
  <c r="D680" i="14"/>
  <c r="C681" i="14"/>
  <c r="E679" i="14"/>
  <c r="H679" i="14" s="1"/>
  <c r="I678" i="14"/>
  <c r="K678" i="14" s="1"/>
  <c r="L678" i="14" s="1"/>
  <c r="N679" i="14"/>
  <c r="A680" i="14"/>
  <c r="E78" i="11"/>
  <c r="F78" i="11" s="1"/>
  <c r="D79" i="11"/>
  <c r="G79" i="11" s="1"/>
  <c r="M308" i="2"/>
  <c r="N309" i="2"/>
  <c r="E310" i="2"/>
  <c r="F310" i="2" s="1"/>
  <c r="C153" i="1"/>
  <c r="C159" i="1"/>
  <c r="C225" i="1"/>
  <c r="C227" i="1" s="1"/>
  <c r="C139" i="1"/>
  <c r="C47" i="1"/>
  <c r="AC66" i="2"/>
  <c r="F66" i="2"/>
  <c r="Z67" i="2"/>
  <c r="AA67" i="2" s="1"/>
  <c r="X67" i="2"/>
  <c r="X68" i="2" s="1"/>
  <c r="X69" i="2" s="1"/>
  <c r="X70" i="2" s="1"/>
  <c r="X71" i="2" s="1"/>
  <c r="X72" i="2" s="1"/>
  <c r="X73" i="2" s="1"/>
  <c r="X74" i="2" s="1"/>
  <c r="X77" i="2" s="1"/>
  <c r="X78" i="2" s="1"/>
  <c r="X81" i="2" s="1"/>
  <c r="C67" i="2"/>
  <c r="D67" i="2" s="1"/>
  <c r="A67" i="2"/>
  <c r="B67" i="2"/>
  <c r="G67" i="2"/>
  <c r="Y67" i="2"/>
  <c r="A68" i="2"/>
  <c r="B68" i="2"/>
  <c r="G68" i="2"/>
  <c r="Y68" i="2"/>
  <c r="A69" i="2"/>
  <c r="B69" i="2"/>
  <c r="G69" i="2"/>
  <c r="Y69" i="2"/>
  <c r="A70" i="2"/>
  <c r="B70" i="2"/>
  <c r="G70" i="2"/>
  <c r="Y70" i="2"/>
  <c r="A71" i="2"/>
  <c r="B71" i="2"/>
  <c r="G71" i="2"/>
  <c r="Y71" i="2"/>
  <c r="A72" i="2"/>
  <c r="B72" i="2"/>
  <c r="G72" i="2"/>
  <c r="Y72" i="2"/>
  <c r="A73" i="2"/>
  <c r="B73" i="2"/>
  <c r="G73" i="2"/>
  <c r="Y73" i="2"/>
  <c r="A74" i="2"/>
  <c r="B74" i="2"/>
  <c r="G74" i="2"/>
  <c r="Y74" i="2"/>
  <c r="A77" i="2"/>
  <c r="B77" i="2"/>
  <c r="G77" i="2"/>
  <c r="Y77" i="2"/>
  <c r="A78" i="2"/>
  <c r="B78" i="2"/>
  <c r="G78" i="2"/>
  <c r="Y78" i="2"/>
  <c r="A81" i="2"/>
  <c r="B81" i="2"/>
  <c r="G81" i="2"/>
  <c r="Y81" i="2"/>
  <c r="A82" i="2"/>
  <c r="B82" i="2"/>
  <c r="G82" i="2"/>
  <c r="Y82" i="2"/>
  <c r="A83" i="2"/>
  <c r="B83" i="2"/>
  <c r="G83" i="2"/>
  <c r="Y83" i="2"/>
  <c r="A84" i="2"/>
  <c r="B84" i="2"/>
  <c r="G84" i="2"/>
  <c r="Y84" i="2"/>
  <c r="A85" i="2"/>
  <c r="B85" i="2"/>
  <c r="G85" i="2"/>
  <c r="Y85" i="2"/>
  <c r="A86" i="2"/>
  <c r="B86" i="2"/>
  <c r="G86" i="2"/>
  <c r="Y86" i="2"/>
  <c r="A87" i="2"/>
  <c r="B87" i="2"/>
  <c r="G87" i="2"/>
  <c r="Y87" i="2"/>
  <c r="A88" i="2"/>
  <c r="B88" i="2"/>
  <c r="G88" i="2"/>
  <c r="Y88" i="2"/>
  <c r="A89" i="2"/>
  <c r="B89" i="2"/>
  <c r="G89" i="2"/>
  <c r="Y89" i="2"/>
  <c r="A90" i="2"/>
  <c r="B90" i="2"/>
  <c r="G90" i="2"/>
  <c r="Y90" i="2"/>
  <c r="A91" i="2"/>
  <c r="B91" i="2"/>
  <c r="G91" i="2"/>
  <c r="Y91" i="2"/>
  <c r="A92" i="2"/>
  <c r="B92" i="2"/>
  <c r="G92" i="2"/>
  <c r="Y92" i="2"/>
  <c r="A93" i="2"/>
  <c r="B93" i="2"/>
  <c r="G93" i="2"/>
  <c r="Y93" i="2"/>
  <c r="A94" i="2"/>
  <c r="B94" i="2"/>
  <c r="G94" i="2"/>
  <c r="Y94" i="2"/>
  <c r="A95" i="2"/>
  <c r="B95" i="2"/>
  <c r="G95" i="2"/>
  <c r="Y95" i="2"/>
  <c r="A96" i="2"/>
  <c r="B96" i="2"/>
  <c r="G96" i="2"/>
  <c r="Y96" i="2"/>
  <c r="A97" i="2"/>
  <c r="B97" i="2"/>
  <c r="G97" i="2"/>
  <c r="Y97" i="2"/>
  <c r="A98" i="2"/>
  <c r="B98" i="2"/>
  <c r="G98" i="2"/>
  <c r="Y98" i="2"/>
  <c r="A99" i="2"/>
  <c r="B99" i="2"/>
  <c r="G99" i="2"/>
  <c r="Y99" i="2"/>
  <c r="A100" i="2"/>
  <c r="B100" i="2"/>
  <c r="G100" i="2"/>
  <c r="Y100" i="2"/>
  <c r="A101" i="2"/>
  <c r="B101" i="2"/>
  <c r="G101" i="2"/>
  <c r="Y101" i="2"/>
  <c r="A102" i="2"/>
  <c r="B102" i="2"/>
  <c r="G102" i="2"/>
  <c r="Y102" i="2"/>
  <c r="A103" i="2"/>
  <c r="B103" i="2"/>
  <c r="G103" i="2"/>
  <c r="Y103" i="2"/>
  <c r="A104" i="2"/>
  <c r="B104" i="2"/>
  <c r="G104" i="2"/>
  <c r="Y104" i="2"/>
  <c r="A105" i="2"/>
  <c r="B105" i="2"/>
  <c r="G105" i="2"/>
  <c r="Y105" i="2"/>
  <c r="A106" i="2"/>
  <c r="B106" i="2"/>
  <c r="G106" i="2"/>
  <c r="Y106" i="2"/>
  <c r="A107" i="2"/>
  <c r="B107" i="2"/>
  <c r="G107" i="2"/>
  <c r="Y107" i="2"/>
  <c r="A108" i="2"/>
  <c r="B108" i="2"/>
  <c r="G108" i="2"/>
  <c r="Y108" i="2"/>
  <c r="A109" i="2"/>
  <c r="B109" i="2"/>
  <c r="G109" i="2"/>
  <c r="Y109" i="2"/>
  <c r="A110" i="2"/>
  <c r="B110" i="2"/>
  <c r="G110" i="2"/>
  <c r="Y110" i="2"/>
  <c r="A111" i="2"/>
  <c r="B111" i="2"/>
  <c r="G111" i="2"/>
  <c r="Y111" i="2"/>
  <c r="A112" i="2"/>
  <c r="B112" i="2"/>
  <c r="G112" i="2"/>
  <c r="Y112" i="2"/>
  <c r="A113" i="2"/>
  <c r="B113" i="2"/>
  <c r="G113" i="2"/>
  <c r="Y113" i="2"/>
  <c r="A114" i="2"/>
  <c r="B114" i="2"/>
  <c r="G114" i="2"/>
  <c r="Y114" i="2"/>
  <c r="A115" i="2"/>
  <c r="B115" i="2"/>
  <c r="G115" i="2"/>
  <c r="Y115" i="2"/>
  <c r="A116" i="2"/>
  <c r="B116" i="2"/>
  <c r="G116" i="2"/>
  <c r="Y116" i="2"/>
  <c r="A117" i="2"/>
  <c r="B117" i="2"/>
  <c r="G117" i="2"/>
  <c r="Y117" i="2"/>
  <c r="A118" i="2"/>
  <c r="B118" i="2"/>
  <c r="G118" i="2"/>
  <c r="Y118" i="2"/>
  <c r="A119" i="2"/>
  <c r="B119" i="2"/>
  <c r="G119" i="2"/>
  <c r="Y119" i="2"/>
  <c r="A120" i="2"/>
  <c r="B120" i="2"/>
  <c r="G120" i="2"/>
  <c r="Y120" i="2"/>
  <c r="A121" i="2"/>
  <c r="B121" i="2"/>
  <c r="G121" i="2"/>
  <c r="Y121" i="2"/>
  <c r="A122" i="2"/>
  <c r="B122" i="2"/>
  <c r="G122" i="2"/>
  <c r="Y122" i="2"/>
  <c r="A123" i="2"/>
  <c r="B123" i="2"/>
  <c r="G123" i="2"/>
  <c r="Y123" i="2"/>
  <c r="A124" i="2"/>
  <c r="B124" i="2"/>
  <c r="G124" i="2"/>
  <c r="Y124" i="2"/>
  <c r="A125" i="2"/>
  <c r="B125" i="2"/>
  <c r="G125" i="2"/>
  <c r="Y125" i="2"/>
  <c r="A126" i="2"/>
  <c r="B126" i="2"/>
  <c r="G126" i="2"/>
  <c r="Y126" i="2"/>
  <c r="A127" i="2"/>
  <c r="B127" i="2"/>
  <c r="G127" i="2"/>
  <c r="Y127" i="2"/>
  <c r="A128" i="2"/>
  <c r="B128" i="2"/>
  <c r="G128" i="2"/>
  <c r="Y128" i="2"/>
  <c r="A129" i="2"/>
  <c r="B129" i="2"/>
  <c r="G129" i="2"/>
  <c r="Y129" i="2"/>
  <c r="A130" i="2"/>
  <c r="B130" i="2"/>
  <c r="G130" i="2"/>
  <c r="Y130" i="2"/>
  <c r="A131" i="2"/>
  <c r="B131" i="2"/>
  <c r="G131" i="2"/>
  <c r="Y131" i="2"/>
  <c r="A132" i="2"/>
  <c r="B132" i="2"/>
  <c r="G132" i="2"/>
  <c r="Y132" i="2"/>
  <c r="A133" i="2"/>
  <c r="B133" i="2"/>
  <c r="G133" i="2"/>
  <c r="Y133" i="2"/>
  <c r="A134" i="2"/>
  <c r="B134" i="2"/>
  <c r="G134" i="2"/>
  <c r="Y134" i="2"/>
  <c r="A135" i="2"/>
  <c r="B135" i="2"/>
  <c r="G135" i="2"/>
  <c r="Y135" i="2"/>
  <c r="A136" i="2"/>
  <c r="B136" i="2"/>
  <c r="G136" i="2"/>
  <c r="Y136" i="2"/>
  <c r="A137" i="2"/>
  <c r="B137" i="2"/>
  <c r="G137" i="2"/>
  <c r="Y137" i="2"/>
  <c r="A138" i="2"/>
  <c r="B138" i="2"/>
  <c r="G138" i="2"/>
  <c r="Y138" i="2"/>
  <c r="A139" i="2"/>
  <c r="B139" i="2"/>
  <c r="G139" i="2"/>
  <c r="Y139" i="2"/>
  <c r="A140" i="2"/>
  <c r="B140" i="2"/>
  <c r="G140" i="2"/>
  <c r="Y140" i="2"/>
  <c r="A141" i="2"/>
  <c r="B141" i="2"/>
  <c r="G141" i="2"/>
  <c r="Y141" i="2"/>
  <c r="A66" i="2"/>
  <c r="M349" i="2" l="1"/>
  <c r="K310" i="2"/>
  <c r="L310" i="2" s="1"/>
  <c r="K388" i="2"/>
  <c r="L388" i="2" s="1"/>
  <c r="L349" i="2"/>
  <c r="K349" i="2"/>
  <c r="N349" i="2" s="1"/>
  <c r="J78" i="11"/>
  <c r="K78" i="11" s="1"/>
  <c r="H78" i="11"/>
  <c r="I78" i="11" s="1"/>
  <c r="O348" i="2"/>
  <c r="P348" i="2"/>
  <c r="N387" i="2"/>
  <c r="M387" i="2"/>
  <c r="H154" i="14"/>
  <c r="I154" i="14" s="1"/>
  <c r="K154" i="14" s="1"/>
  <c r="JA415" i="14" s="1"/>
  <c r="G154" i="14"/>
  <c r="G679" i="14"/>
  <c r="BS413" i="14"/>
  <c r="HP414" i="14"/>
  <c r="CL414" i="14"/>
  <c r="EF413" i="14"/>
  <c r="I413" i="14"/>
  <c r="AA414" i="14"/>
  <c r="IR414" i="14"/>
  <c r="DU414" i="14"/>
  <c r="FA414" i="14"/>
  <c r="DN414" i="14"/>
  <c r="DI414" i="14"/>
  <c r="IX413" i="14"/>
  <c r="DB414" i="14"/>
  <c r="IQ414" i="14"/>
  <c r="CY414" i="14"/>
  <c r="ER413" i="14"/>
  <c r="AB414" i="14"/>
  <c r="DG414" i="14"/>
  <c r="M413" i="14"/>
  <c r="Y414" i="14"/>
  <c r="EZ414" i="14"/>
  <c r="DH414" i="14"/>
  <c r="CM414" i="14"/>
  <c r="DV414" i="14"/>
  <c r="HY414" i="14"/>
  <c r="DC414" i="14"/>
  <c r="AC414" i="14"/>
  <c r="FB414" i="14"/>
  <c r="GW413" i="14"/>
  <c r="BU413" i="14"/>
  <c r="IG414" i="14"/>
  <c r="DK414" i="14"/>
  <c r="DM414" i="14"/>
  <c r="CI414" i="14"/>
  <c r="HE413" i="14"/>
  <c r="J413" i="14"/>
  <c r="EL413" i="14"/>
  <c r="BV413" i="14"/>
  <c r="DJ414" i="14"/>
  <c r="CN414" i="14"/>
  <c r="CP414" i="14"/>
  <c r="DO414" i="14"/>
  <c r="CA413" i="14"/>
  <c r="GM413" i="14"/>
  <c r="IP414" i="14"/>
  <c r="DD414" i="14"/>
  <c r="DF414" i="14"/>
  <c r="HW414" i="14"/>
  <c r="EJ413" i="14"/>
  <c r="H413" i="14"/>
  <c r="GU413" i="14"/>
  <c r="DP414" i="14"/>
  <c r="DQ414" i="14"/>
  <c r="DR414" i="14"/>
  <c r="DS414" i="14"/>
  <c r="HL414" i="14"/>
  <c r="HM414" i="14"/>
  <c r="HN414" i="14"/>
  <c r="IE414" i="14"/>
  <c r="CG413" i="14"/>
  <c r="ET413" i="14"/>
  <c r="BT413" i="14"/>
  <c r="CC413" i="14"/>
  <c r="K413" i="14"/>
  <c r="EW414" i="14"/>
  <c r="EX414" i="14"/>
  <c r="IA414" i="14"/>
  <c r="IB414" i="14"/>
  <c r="IC414" i="14"/>
  <c r="IT414" i="14"/>
  <c r="IM414" i="14"/>
  <c r="ES413" i="14"/>
  <c r="GP413" i="14"/>
  <c r="CB413" i="14"/>
  <c r="HA413" i="14"/>
  <c r="S413" i="14"/>
  <c r="HI414" i="14"/>
  <c r="HJ414" i="14"/>
  <c r="II414" i="14"/>
  <c r="IJ414" i="14"/>
  <c r="IK414" i="14"/>
  <c r="W414" i="14"/>
  <c r="AN414" i="14"/>
  <c r="L413" i="14"/>
  <c r="GO413" i="14"/>
  <c r="BK413" i="14"/>
  <c r="DX413" i="14"/>
  <c r="IW413" i="14"/>
  <c r="BO413" i="14"/>
  <c r="GN413" i="14"/>
  <c r="CH413" i="14"/>
  <c r="EM413" i="14"/>
  <c r="Q413" i="14"/>
  <c r="CD413" i="14"/>
  <c r="HC413" i="14"/>
  <c r="IZ413" i="14"/>
  <c r="ED413" i="14"/>
  <c r="GI413" i="14"/>
  <c r="BM413" i="14"/>
  <c r="GL413" i="14"/>
  <c r="CK414" i="14"/>
  <c r="IO414" i="14"/>
  <c r="HZ414" i="14"/>
  <c r="EY414" i="14"/>
  <c r="DL414" i="14"/>
  <c r="CO414" i="14"/>
  <c r="IS414" i="14"/>
  <c r="ID414" i="14"/>
  <c r="EU414" i="14"/>
  <c r="FL414" i="14"/>
  <c r="BX413" i="14"/>
  <c r="U413" i="14"/>
  <c r="JA413" i="14"/>
  <c r="JB413" i="14"/>
  <c r="GQ413" i="14"/>
  <c r="EN413" i="14"/>
  <c r="EO413" i="14"/>
  <c r="DZ413" i="14"/>
  <c r="BW413" i="14"/>
  <c r="DA414" i="14"/>
  <c r="Z414" i="14"/>
  <c r="IH414" i="14"/>
  <c r="HK414" i="14"/>
  <c r="DT414" i="14"/>
  <c r="DE414" i="14"/>
  <c r="AD414" i="14"/>
  <c r="IL414" i="14"/>
  <c r="HG414" i="14"/>
  <c r="GB414" i="14"/>
  <c r="CF413" i="14"/>
  <c r="BQ413" i="14"/>
  <c r="N413" i="14"/>
  <c r="G413" i="14"/>
  <c r="GY413" i="14"/>
  <c r="GJ413" i="14"/>
  <c r="GK413" i="14"/>
  <c r="EH413" i="14"/>
  <c r="CE413" i="14"/>
  <c r="EB413" i="14"/>
  <c r="BY413" i="14"/>
  <c r="BZ413" i="14"/>
  <c r="O413" i="14"/>
  <c r="IU413" i="14"/>
  <c r="IV413" i="14"/>
  <c r="GS413" i="14"/>
  <c r="EP413" i="14"/>
  <c r="EQ413" i="14"/>
  <c r="AW414" i="14"/>
  <c r="FU414" i="14"/>
  <c r="AX414" i="14"/>
  <c r="FV414" i="14"/>
  <c r="AY414" i="14"/>
  <c r="FW414" i="14"/>
  <c r="AZ414" i="14"/>
  <c r="FX414" i="14"/>
  <c r="BA414" i="14"/>
  <c r="FY414" i="14"/>
  <c r="BB414" i="14"/>
  <c r="FZ414" i="14"/>
  <c r="AU414" i="14"/>
  <c r="FS414" i="14"/>
  <c r="BD414" i="14"/>
  <c r="IF414" i="14"/>
  <c r="T413" i="14"/>
  <c r="GV413" i="14"/>
  <c r="EC413" i="14"/>
  <c r="V413" i="14"/>
  <c r="GX413" i="14"/>
  <c r="DW413" i="14"/>
  <c r="P413" i="14"/>
  <c r="GR413" i="14"/>
  <c r="DY413" i="14"/>
  <c r="R413" i="14"/>
  <c r="GT413" i="14"/>
  <c r="EA413" i="14"/>
  <c r="BE414" i="14"/>
  <c r="GC414" i="14"/>
  <c r="BF414" i="14"/>
  <c r="GD414" i="14"/>
  <c r="BG414" i="14"/>
  <c r="GE414" i="14"/>
  <c r="BH414" i="14"/>
  <c r="GF414" i="14"/>
  <c r="BI414" i="14"/>
  <c r="GG414" i="14"/>
  <c r="BJ414" i="14"/>
  <c r="GH414" i="14"/>
  <c r="BC414" i="14"/>
  <c r="GA414" i="14"/>
  <c r="CZ414" i="14"/>
  <c r="IN414" i="14"/>
  <c r="BP413" i="14"/>
  <c r="HD413" i="14"/>
  <c r="EK413" i="14"/>
  <c r="BR413" i="14"/>
  <c r="HF413" i="14"/>
  <c r="EE413" i="14"/>
  <c r="BL413" i="14"/>
  <c r="GZ413" i="14"/>
  <c r="EG413" i="14"/>
  <c r="BN413" i="14"/>
  <c r="HB413" i="14"/>
  <c r="EI413" i="14"/>
  <c r="FT414" i="14"/>
  <c r="AO414" i="14"/>
  <c r="FM414" i="14"/>
  <c r="AP414" i="14"/>
  <c r="FN414" i="14"/>
  <c r="AQ414" i="14"/>
  <c r="FO414" i="14"/>
  <c r="AR414" i="14"/>
  <c r="FP414" i="14"/>
  <c r="AS414" i="14"/>
  <c r="FQ414" i="14"/>
  <c r="AT414" i="14"/>
  <c r="FR414" i="14"/>
  <c r="AM414" i="14"/>
  <c r="FK414" i="14"/>
  <c r="AV414" i="14"/>
  <c r="HX414" i="14"/>
  <c r="BM414" i="14"/>
  <c r="DY414" i="14"/>
  <c r="GK414" i="14"/>
  <c r="IW414" i="14"/>
  <c r="BN414" i="14"/>
  <c r="DZ414" i="14"/>
  <c r="GL414" i="14"/>
  <c r="IX414" i="14"/>
  <c r="BO414" i="14"/>
  <c r="EA414" i="14"/>
  <c r="GM414" i="14"/>
  <c r="IY414" i="14"/>
  <c r="BP414" i="14"/>
  <c r="EB414" i="14"/>
  <c r="GN414" i="14"/>
  <c r="IZ414" i="14"/>
  <c r="BQ414" i="14"/>
  <c r="EC414" i="14"/>
  <c r="GO414" i="14"/>
  <c r="JA414" i="14"/>
  <c r="BR414" i="14"/>
  <c r="ED414" i="14"/>
  <c r="GP414" i="14"/>
  <c r="JB414" i="14"/>
  <c r="BK414" i="14"/>
  <c r="DW414" i="14"/>
  <c r="GI414" i="14"/>
  <c r="IU414" i="14"/>
  <c r="BL414" i="14"/>
  <c r="DX414" i="14"/>
  <c r="GJ414" i="14"/>
  <c r="IV414" i="14"/>
  <c r="AB413" i="14"/>
  <c r="CN413" i="14"/>
  <c r="EZ413" i="14"/>
  <c r="HL413" i="14"/>
  <c r="AC413" i="14"/>
  <c r="CO413" i="14"/>
  <c r="FA413" i="14"/>
  <c r="HM413" i="14"/>
  <c r="AD413" i="14"/>
  <c r="CP413" i="14"/>
  <c r="FB413" i="14"/>
  <c r="HN413" i="14"/>
  <c r="W413" i="14"/>
  <c r="CI413" i="14"/>
  <c r="EU413" i="14"/>
  <c r="HG413" i="14"/>
  <c r="X413" i="14"/>
  <c r="CJ413" i="14"/>
  <c r="EV413" i="14"/>
  <c r="HH413" i="14"/>
  <c r="Y413" i="14"/>
  <c r="CK413" i="14"/>
  <c r="EW413" i="14"/>
  <c r="HI413" i="14"/>
  <c r="Z413" i="14"/>
  <c r="CL413" i="14"/>
  <c r="EX413" i="14"/>
  <c r="HJ413" i="14"/>
  <c r="AA413" i="14"/>
  <c r="CM413" i="14"/>
  <c r="EY413" i="14"/>
  <c r="HK413" i="14"/>
  <c r="I414" i="14"/>
  <c r="BU414" i="14"/>
  <c r="EG414" i="14"/>
  <c r="GS414" i="14"/>
  <c r="J414" i="14"/>
  <c r="BV414" i="14"/>
  <c r="EH414" i="14"/>
  <c r="GT414" i="14"/>
  <c r="K414" i="14"/>
  <c r="BW414" i="14"/>
  <c r="EI414" i="14"/>
  <c r="GU414" i="14"/>
  <c r="L414" i="14"/>
  <c r="BX414" i="14"/>
  <c r="EJ414" i="14"/>
  <c r="GV414" i="14"/>
  <c r="M414" i="14"/>
  <c r="BY414" i="14"/>
  <c r="EK414" i="14"/>
  <c r="GW414" i="14"/>
  <c r="N414" i="14"/>
  <c r="BZ414" i="14"/>
  <c r="EL414" i="14"/>
  <c r="GX414" i="14"/>
  <c r="G414" i="14"/>
  <c r="BS414" i="14"/>
  <c r="EE414" i="14"/>
  <c r="GQ414" i="14"/>
  <c r="H414" i="14"/>
  <c r="BT414" i="14"/>
  <c r="EF414" i="14"/>
  <c r="GR414" i="14"/>
  <c r="AJ413" i="14"/>
  <c r="CV413" i="14"/>
  <c r="FH413" i="14"/>
  <c r="HT413" i="14"/>
  <c r="AK413" i="14"/>
  <c r="CW413" i="14"/>
  <c r="FI413" i="14"/>
  <c r="HU413" i="14"/>
  <c r="AL413" i="14"/>
  <c r="CX413" i="14"/>
  <c r="FJ413" i="14"/>
  <c r="HV413" i="14"/>
  <c r="AE413" i="14"/>
  <c r="CQ413" i="14"/>
  <c r="FC413" i="14"/>
  <c r="HO413" i="14"/>
  <c r="AF413" i="14"/>
  <c r="CR413" i="14"/>
  <c r="FD413" i="14"/>
  <c r="HP413" i="14"/>
  <c r="AG413" i="14"/>
  <c r="CS413" i="14"/>
  <c r="FE413" i="14"/>
  <c r="HQ413" i="14"/>
  <c r="AH413" i="14"/>
  <c r="CT413" i="14"/>
  <c r="FF413" i="14"/>
  <c r="HR413" i="14"/>
  <c r="AI413" i="14"/>
  <c r="CU413" i="14"/>
  <c r="FG413" i="14"/>
  <c r="HS413" i="14"/>
  <c r="Q414" i="14"/>
  <c r="CC414" i="14"/>
  <c r="EO414" i="14"/>
  <c r="HA414" i="14"/>
  <c r="R414" i="14"/>
  <c r="CD414" i="14"/>
  <c r="EP414" i="14"/>
  <c r="HB414" i="14"/>
  <c r="S414" i="14"/>
  <c r="CE414" i="14"/>
  <c r="EQ414" i="14"/>
  <c r="HC414" i="14"/>
  <c r="T414" i="14"/>
  <c r="CF414" i="14"/>
  <c r="ER414" i="14"/>
  <c r="HD414" i="14"/>
  <c r="U414" i="14"/>
  <c r="CG414" i="14"/>
  <c r="ES414" i="14"/>
  <c r="HE414" i="14"/>
  <c r="V414" i="14"/>
  <c r="CH414" i="14"/>
  <c r="ET414" i="14"/>
  <c r="HF414" i="14"/>
  <c r="O414" i="14"/>
  <c r="CA414" i="14"/>
  <c r="EM414" i="14"/>
  <c r="GY414" i="14"/>
  <c r="P414" i="14"/>
  <c r="CB414" i="14"/>
  <c r="EN414" i="14"/>
  <c r="GZ414" i="14"/>
  <c r="AR413" i="14"/>
  <c r="DD413" i="14"/>
  <c r="FP413" i="14"/>
  <c r="IB413" i="14"/>
  <c r="AS413" i="14"/>
  <c r="DE413" i="14"/>
  <c r="FQ413" i="14"/>
  <c r="IC413" i="14"/>
  <c r="AT413" i="14"/>
  <c r="DF413" i="14"/>
  <c r="FR413" i="14"/>
  <c r="ID413" i="14"/>
  <c r="AM413" i="14"/>
  <c r="CY413" i="14"/>
  <c r="FK413" i="14"/>
  <c r="HW413" i="14"/>
  <c r="AN413" i="14"/>
  <c r="CZ413" i="14"/>
  <c r="FL413" i="14"/>
  <c r="HX413" i="14"/>
  <c r="AO413" i="14"/>
  <c r="DA413" i="14"/>
  <c r="FM413" i="14"/>
  <c r="HY413" i="14"/>
  <c r="AP413" i="14"/>
  <c r="DB413" i="14"/>
  <c r="FN413" i="14"/>
  <c r="HZ413" i="14"/>
  <c r="AQ413" i="14"/>
  <c r="DC413" i="14"/>
  <c r="FO413" i="14"/>
  <c r="IA413" i="14"/>
  <c r="X414" i="14"/>
  <c r="CJ414" i="14"/>
  <c r="EV414" i="14"/>
  <c r="HH414" i="14"/>
  <c r="AZ413" i="14"/>
  <c r="DL413" i="14"/>
  <c r="FX413" i="14"/>
  <c r="IJ413" i="14"/>
  <c r="BA413" i="14"/>
  <c r="DM413" i="14"/>
  <c r="FY413" i="14"/>
  <c r="IK413" i="14"/>
  <c r="BB413" i="14"/>
  <c r="DN413" i="14"/>
  <c r="FZ413" i="14"/>
  <c r="IL413" i="14"/>
  <c r="AU413" i="14"/>
  <c r="DG413" i="14"/>
  <c r="FS413" i="14"/>
  <c r="IE413" i="14"/>
  <c r="AV413" i="14"/>
  <c r="DH413" i="14"/>
  <c r="FT413" i="14"/>
  <c r="IF413" i="14"/>
  <c r="AW413" i="14"/>
  <c r="DI413" i="14"/>
  <c r="FU413" i="14"/>
  <c r="IG413" i="14"/>
  <c r="AX413" i="14"/>
  <c r="DJ413" i="14"/>
  <c r="FV413" i="14"/>
  <c r="IH413" i="14"/>
  <c r="AY413" i="14"/>
  <c r="DK413" i="14"/>
  <c r="FW413" i="14"/>
  <c r="II413" i="14"/>
  <c r="AG414" i="14"/>
  <c r="CS414" i="14"/>
  <c r="FE414" i="14"/>
  <c r="HQ414" i="14"/>
  <c r="AH414" i="14"/>
  <c r="CT414" i="14"/>
  <c r="FF414" i="14"/>
  <c r="HR414" i="14"/>
  <c r="AI414" i="14"/>
  <c r="CU414" i="14"/>
  <c r="FG414" i="14"/>
  <c r="HS414" i="14"/>
  <c r="AJ414" i="14"/>
  <c r="CV414" i="14"/>
  <c r="FH414" i="14"/>
  <c r="HT414" i="14"/>
  <c r="AK414" i="14"/>
  <c r="CW414" i="14"/>
  <c r="FI414" i="14"/>
  <c r="HU414" i="14"/>
  <c r="AL414" i="14"/>
  <c r="CX414" i="14"/>
  <c r="FJ414" i="14"/>
  <c r="HV414" i="14"/>
  <c r="AE414" i="14"/>
  <c r="CQ414" i="14"/>
  <c r="FC414" i="14"/>
  <c r="HO414" i="14"/>
  <c r="AF414" i="14"/>
  <c r="CR414" i="14"/>
  <c r="FD414" i="14"/>
  <c r="BH413" i="14"/>
  <c r="DT413" i="14"/>
  <c r="GF413" i="14"/>
  <c r="IR413" i="14"/>
  <c r="BI413" i="14"/>
  <c r="DU413" i="14"/>
  <c r="GG413" i="14"/>
  <c r="IS413" i="14"/>
  <c r="BJ413" i="14"/>
  <c r="DV413" i="14"/>
  <c r="GH413" i="14"/>
  <c r="IT413" i="14"/>
  <c r="BC413" i="14"/>
  <c r="DO413" i="14"/>
  <c r="GA413" i="14"/>
  <c r="IM413" i="14"/>
  <c r="BD413" i="14"/>
  <c r="DP413" i="14"/>
  <c r="GB413" i="14"/>
  <c r="IN413" i="14"/>
  <c r="BE413" i="14"/>
  <c r="DQ413" i="14"/>
  <c r="GC413" i="14"/>
  <c r="IO413" i="14"/>
  <c r="BF413" i="14"/>
  <c r="DR413" i="14"/>
  <c r="GD413" i="14"/>
  <c r="IP413" i="14"/>
  <c r="BG413" i="14"/>
  <c r="DS413" i="14"/>
  <c r="GE413" i="14"/>
  <c r="IQ413" i="14"/>
  <c r="F679" i="14"/>
  <c r="C157" i="14"/>
  <c r="D156" i="14"/>
  <c r="E155" i="14"/>
  <c r="G155" i="14" s="1"/>
  <c r="D681" i="14"/>
  <c r="C682" i="14"/>
  <c r="N680" i="14"/>
  <c r="A681" i="14"/>
  <c r="E680" i="14"/>
  <c r="G680" i="14" s="1"/>
  <c r="BJ679" i="14"/>
  <c r="BB679" i="14"/>
  <c r="AT679" i="14"/>
  <c r="AL679" i="14"/>
  <c r="AD679" i="14"/>
  <c r="V679" i="14"/>
  <c r="BI679" i="14"/>
  <c r="BA679" i="14"/>
  <c r="AS679" i="14"/>
  <c r="AK679" i="14"/>
  <c r="AC679" i="14"/>
  <c r="U679" i="14"/>
  <c r="M679" i="14"/>
  <c r="BH679" i="14"/>
  <c r="AZ679" i="14"/>
  <c r="AR679" i="14"/>
  <c r="AJ679" i="14"/>
  <c r="AB679" i="14"/>
  <c r="T679" i="14"/>
  <c r="BG679" i="14"/>
  <c r="AY679" i="14"/>
  <c r="AQ679" i="14"/>
  <c r="AI679" i="14"/>
  <c r="AA679" i="14"/>
  <c r="S679" i="14"/>
  <c r="BF679" i="14"/>
  <c r="AX679" i="14"/>
  <c r="AP679" i="14"/>
  <c r="AH679" i="14"/>
  <c r="Z679" i="14"/>
  <c r="R679" i="14"/>
  <c r="BE679" i="14"/>
  <c r="AW679" i="14"/>
  <c r="AO679" i="14"/>
  <c r="AG679" i="14"/>
  <c r="Y679" i="14"/>
  <c r="Q679" i="14"/>
  <c r="BL679" i="14"/>
  <c r="BD679" i="14"/>
  <c r="AV679" i="14"/>
  <c r="AN679" i="14"/>
  <c r="AF679" i="14"/>
  <c r="X679" i="14"/>
  <c r="P679" i="14"/>
  <c r="BK679" i="14"/>
  <c r="BC679" i="14"/>
  <c r="AU679" i="14"/>
  <c r="AM679" i="14"/>
  <c r="AE679" i="14"/>
  <c r="W679" i="14"/>
  <c r="O679" i="14"/>
  <c r="E79" i="11"/>
  <c r="F79" i="11" s="1"/>
  <c r="D80" i="11"/>
  <c r="G80" i="11" s="1"/>
  <c r="M309" i="2"/>
  <c r="N310" i="2"/>
  <c r="E311" i="2"/>
  <c r="F311" i="2" s="1"/>
  <c r="F67" i="2"/>
  <c r="C68" i="2"/>
  <c r="D68" i="2" s="1"/>
  <c r="E68" i="2" s="1"/>
  <c r="H67" i="2"/>
  <c r="I67" i="2" s="1"/>
  <c r="AB67" i="2"/>
  <c r="Z68" i="2"/>
  <c r="AE68" i="2" s="1"/>
  <c r="AF68" i="2" s="1"/>
  <c r="AC67" i="2"/>
  <c r="AE67" i="2"/>
  <c r="AF67" i="2" s="1"/>
  <c r="X82" i="2"/>
  <c r="X83" i="2" s="1"/>
  <c r="E67" i="2"/>
  <c r="I679" i="14" l="1"/>
  <c r="K679" i="14" s="1"/>
  <c r="L679" i="14" s="1"/>
  <c r="M350" i="2"/>
  <c r="K350" i="2"/>
  <c r="N350" i="2" s="1"/>
  <c r="L350" i="2"/>
  <c r="K311" i="2"/>
  <c r="L311" i="2" s="1"/>
  <c r="K389" i="2"/>
  <c r="L389" i="2" s="1"/>
  <c r="P349" i="2"/>
  <c r="O349" i="2"/>
  <c r="J79" i="11"/>
  <c r="K79" i="11" s="1"/>
  <c r="H79" i="11"/>
  <c r="I79" i="11" s="1"/>
  <c r="M388" i="2"/>
  <c r="N388" i="2"/>
  <c r="F155" i="14"/>
  <c r="H155" i="14"/>
  <c r="FJ415" i="14"/>
  <c r="FZ415" i="14"/>
  <c r="G415" i="14"/>
  <c r="CH415" i="14"/>
  <c r="O415" i="14"/>
  <c r="DG415" i="14"/>
  <c r="CR415" i="14"/>
  <c r="BW415" i="14"/>
  <c r="BB415" i="14"/>
  <c r="W415" i="14"/>
  <c r="BZ415" i="14"/>
  <c r="CQ415" i="14"/>
  <c r="FB415" i="14"/>
  <c r="GY415" i="14"/>
  <c r="HG415" i="14"/>
  <c r="DH415" i="14"/>
  <c r="FG415" i="14"/>
  <c r="EE415" i="14"/>
  <c r="IE415" i="14"/>
  <c r="HH415" i="14"/>
  <c r="T415" i="14"/>
  <c r="CP415" i="14"/>
  <c r="GX415" i="14"/>
  <c r="AE415" i="14"/>
  <c r="EM415" i="14"/>
  <c r="H415" i="14"/>
  <c r="BU415" i="14"/>
  <c r="DL415" i="14"/>
  <c r="N415" i="14"/>
  <c r="CX415" i="14"/>
  <c r="HF415" i="14"/>
  <c r="AU415" i="14"/>
  <c r="EU415" i="14"/>
  <c r="P415" i="14"/>
  <c r="FE415" i="14"/>
  <c r="HL415" i="14"/>
  <c r="V415" i="14"/>
  <c r="DN415" i="14"/>
  <c r="HN415" i="14"/>
  <c r="BS415" i="14"/>
  <c r="FC415" i="14"/>
  <c r="X415" i="14"/>
  <c r="R415" i="14"/>
  <c r="BY415" i="14"/>
  <c r="AD415" i="14"/>
  <c r="EL415" i="14"/>
  <c r="HV415" i="14"/>
  <c r="CA415" i="14"/>
  <c r="FS415" i="14"/>
  <c r="AV415" i="14"/>
  <c r="DJ415" i="14"/>
  <c r="FI415" i="14"/>
  <c r="AL415" i="14"/>
  <c r="ET415" i="14"/>
  <c r="IL415" i="14"/>
  <c r="CI415" i="14"/>
  <c r="GQ415" i="14"/>
  <c r="BT415" i="14"/>
  <c r="HJ415" i="14"/>
  <c r="EF415" i="14"/>
  <c r="HP415" i="14"/>
  <c r="CC415" i="14"/>
  <c r="FU415" i="14"/>
  <c r="Z415" i="14"/>
  <c r="EH415" i="14"/>
  <c r="HR415" i="14"/>
  <c r="CE415" i="14"/>
  <c r="FW415" i="14"/>
  <c r="AB415" i="14"/>
  <c r="EJ415" i="14"/>
  <c r="HT415" i="14"/>
  <c r="CG415" i="14"/>
  <c r="FY415" i="14"/>
  <c r="AF415" i="14"/>
  <c r="EN415" i="14"/>
  <c r="IF415" i="14"/>
  <c r="CK415" i="14"/>
  <c r="GS415" i="14"/>
  <c r="AH415" i="14"/>
  <c r="EP415" i="14"/>
  <c r="IH415" i="14"/>
  <c r="CM415" i="14"/>
  <c r="GU415" i="14"/>
  <c r="AJ415" i="14"/>
  <c r="ER415" i="14"/>
  <c r="IJ415" i="14"/>
  <c r="CO415" i="14"/>
  <c r="GW415" i="14"/>
  <c r="EV415" i="14"/>
  <c r="I415" i="14"/>
  <c r="CS415" i="14"/>
  <c r="HA415" i="14"/>
  <c r="AX415" i="14"/>
  <c r="EX415" i="14"/>
  <c r="K415" i="14"/>
  <c r="CU415" i="14"/>
  <c r="HC415" i="14"/>
  <c r="AZ415" i="14"/>
  <c r="EZ415" i="14"/>
  <c r="M415" i="14"/>
  <c r="CW415" i="14"/>
  <c r="HE415" i="14"/>
  <c r="FD415" i="14"/>
  <c r="Q415" i="14"/>
  <c r="DI415" i="14"/>
  <c r="HI415" i="14"/>
  <c r="BV415" i="14"/>
  <c r="FF415" i="14"/>
  <c r="S415" i="14"/>
  <c r="DK415" i="14"/>
  <c r="HK415" i="14"/>
  <c r="BX415" i="14"/>
  <c r="FH415" i="14"/>
  <c r="U415" i="14"/>
  <c r="DM415" i="14"/>
  <c r="HM415" i="14"/>
  <c r="HO415" i="14"/>
  <c r="CB415" i="14"/>
  <c r="FT415" i="14"/>
  <c r="Y415" i="14"/>
  <c r="EG415" i="14"/>
  <c r="HQ415" i="14"/>
  <c r="CD415" i="14"/>
  <c r="FV415" i="14"/>
  <c r="AA415" i="14"/>
  <c r="EI415" i="14"/>
  <c r="HS415" i="14"/>
  <c r="CF415" i="14"/>
  <c r="FX415" i="14"/>
  <c r="AC415" i="14"/>
  <c r="EK415" i="14"/>
  <c r="HU415" i="14"/>
  <c r="CJ415" i="14"/>
  <c r="GR415" i="14"/>
  <c r="AG415" i="14"/>
  <c r="EO415" i="14"/>
  <c r="IG415" i="14"/>
  <c r="CL415" i="14"/>
  <c r="GT415" i="14"/>
  <c r="AI415" i="14"/>
  <c r="EQ415" i="14"/>
  <c r="II415" i="14"/>
  <c r="CN415" i="14"/>
  <c r="GV415" i="14"/>
  <c r="AK415" i="14"/>
  <c r="ES415" i="14"/>
  <c r="IK415" i="14"/>
  <c r="GZ415" i="14"/>
  <c r="AW415" i="14"/>
  <c r="EW415" i="14"/>
  <c r="J415" i="14"/>
  <c r="CT415" i="14"/>
  <c r="HB415" i="14"/>
  <c r="AY415" i="14"/>
  <c r="EY415" i="14"/>
  <c r="L415" i="14"/>
  <c r="CV415" i="14"/>
  <c r="HD415" i="14"/>
  <c r="BA415" i="14"/>
  <c r="FA415" i="14"/>
  <c r="H680" i="14"/>
  <c r="AT415" i="14"/>
  <c r="DF415" i="14"/>
  <c r="FR415" i="14"/>
  <c r="ID415" i="14"/>
  <c r="AM415" i="14"/>
  <c r="CY415" i="14"/>
  <c r="FK415" i="14"/>
  <c r="HW415" i="14"/>
  <c r="AN415" i="14"/>
  <c r="CZ415" i="14"/>
  <c r="FL415" i="14"/>
  <c r="HX415" i="14"/>
  <c r="AO415" i="14"/>
  <c r="DA415" i="14"/>
  <c r="FM415" i="14"/>
  <c r="HY415" i="14"/>
  <c r="AP415" i="14"/>
  <c r="DB415" i="14"/>
  <c r="FN415" i="14"/>
  <c r="HZ415" i="14"/>
  <c r="AQ415" i="14"/>
  <c r="DC415" i="14"/>
  <c r="FO415" i="14"/>
  <c r="IA415" i="14"/>
  <c r="AR415" i="14"/>
  <c r="DD415" i="14"/>
  <c r="FP415" i="14"/>
  <c r="IB415" i="14"/>
  <c r="AS415" i="14"/>
  <c r="DE415" i="14"/>
  <c r="FQ415" i="14"/>
  <c r="IC415" i="14"/>
  <c r="BJ415" i="14"/>
  <c r="DV415" i="14"/>
  <c r="GH415" i="14"/>
  <c r="IT415" i="14"/>
  <c r="BC415" i="14"/>
  <c r="DO415" i="14"/>
  <c r="GA415" i="14"/>
  <c r="IM415" i="14"/>
  <c r="BD415" i="14"/>
  <c r="DP415" i="14"/>
  <c r="GB415" i="14"/>
  <c r="IN415" i="14"/>
  <c r="BE415" i="14"/>
  <c r="DQ415" i="14"/>
  <c r="GC415" i="14"/>
  <c r="IO415" i="14"/>
  <c r="BF415" i="14"/>
  <c r="DR415" i="14"/>
  <c r="GD415" i="14"/>
  <c r="IP415" i="14"/>
  <c r="BG415" i="14"/>
  <c r="DS415" i="14"/>
  <c r="GE415" i="14"/>
  <c r="IQ415" i="14"/>
  <c r="BH415" i="14"/>
  <c r="DT415" i="14"/>
  <c r="GF415" i="14"/>
  <c r="IR415" i="14"/>
  <c r="BI415" i="14"/>
  <c r="DU415" i="14"/>
  <c r="GG415" i="14"/>
  <c r="IS415" i="14"/>
  <c r="BR415" i="14"/>
  <c r="ED415" i="14"/>
  <c r="GP415" i="14"/>
  <c r="JB415" i="14"/>
  <c r="BK415" i="14"/>
  <c r="DW415" i="14"/>
  <c r="GI415" i="14"/>
  <c r="IU415" i="14"/>
  <c r="BL415" i="14"/>
  <c r="DX415" i="14"/>
  <c r="GJ415" i="14"/>
  <c r="IV415" i="14"/>
  <c r="BM415" i="14"/>
  <c r="DY415" i="14"/>
  <c r="GK415" i="14"/>
  <c r="IW415" i="14"/>
  <c r="BN415" i="14"/>
  <c r="DZ415" i="14"/>
  <c r="GL415" i="14"/>
  <c r="IX415" i="14"/>
  <c r="BO415" i="14"/>
  <c r="EA415" i="14"/>
  <c r="GM415" i="14"/>
  <c r="IY415" i="14"/>
  <c r="BP415" i="14"/>
  <c r="EB415" i="14"/>
  <c r="GN415" i="14"/>
  <c r="IZ415" i="14"/>
  <c r="BQ415" i="14"/>
  <c r="EC415" i="14"/>
  <c r="GO415" i="14"/>
  <c r="E681" i="14"/>
  <c r="F681" i="14" s="1"/>
  <c r="F680" i="14"/>
  <c r="N681" i="14"/>
  <c r="A682" i="14"/>
  <c r="E156" i="14"/>
  <c r="G156" i="14" s="1"/>
  <c r="BJ680" i="14"/>
  <c r="BB680" i="14"/>
  <c r="AT680" i="14"/>
  <c r="AL680" i="14"/>
  <c r="AD680" i="14"/>
  <c r="V680" i="14"/>
  <c r="BI680" i="14"/>
  <c r="BA680" i="14"/>
  <c r="AS680" i="14"/>
  <c r="AK680" i="14"/>
  <c r="AC680" i="14"/>
  <c r="U680" i="14"/>
  <c r="M680" i="14"/>
  <c r="BH680" i="14"/>
  <c r="AZ680" i="14"/>
  <c r="AR680" i="14"/>
  <c r="AJ680" i="14"/>
  <c r="AB680" i="14"/>
  <c r="T680" i="14"/>
  <c r="BG680" i="14"/>
  <c r="AY680" i="14"/>
  <c r="AQ680" i="14"/>
  <c r="AI680" i="14"/>
  <c r="AA680" i="14"/>
  <c r="S680" i="14"/>
  <c r="BF680" i="14"/>
  <c r="AX680" i="14"/>
  <c r="AP680" i="14"/>
  <c r="AH680" i="14"/>
  <c r="Z680" i="14"/>
  <c r="R680" i="14"/>
  <c r="BE680" i="14"/>
  <c r="AW680" i="14"/>
  <c r="AO680" i="14"/>
  <c r="AG680" i="14"/>
  <c r="Y680" i="14"/>
  <c r="Q680" i="14"/>
  <c r="BL680" i="14"/>
  <c r="BD680" i="14"/>
  <c r="AV680" i="14"/>
  <c r="AN680" i="14"/>
  <c r="AF680" i="14"/>
  <c r="X680" i="14"/>
  <c r="P680" i="14"/>
  <c r="BK680" i="14"/>
  <c r="BC680" i="14"/>
  <c r="AU680" i="14"/>
  <c r="AM680" i="14"/>
  <c r="AE680" i="14"/>
  <c r="W680" i="14"/>
  <c r="O680" i="14"/>
  <c r="D157" i="14"/>
  <c r="C158" i="14"/>
  <c r="D682" i="14"/>
  <c r="C683" i="14"/>
  <c r="K67" i="2"/>
  <c r="M67" i="2" s="1"/>
  <c r="O67" i="2" s="1"/>
  <c r="S67" i="2" s="1"/>
  <c r="L25" i="11" s="1"/>
  <c r="E80" i="11"/>
  <c r="F80" i="11" s="1"/>
  <c r="D81" i="11"/>
  <c r="G81" i="11" s="1"/>
  <c r="M310" i="2"/>
  <c r="N311" i="2"/>
  <c r="E312" i="2"/>
  <c r="F312" i="2" s="1"/>
  <c r="C69" i="2"/>
  <c r="H69" i="2" s="1"/>
  <c r="I69" i="2" s="1"/>
  <c r="F68" i="2"/>
  <c r="H68" i="2"/>
  <c r="I68" i="2" s="1"/>
  <c r="AH67" i="2"/>
  <c r="AI67" i="2" s="1"/>
  <c r="AK67" i="2" s="1"/>
  <c r="AO67" i="2" s="1"/>
  <c r="M25" i="11" s="1"/>
  <c r="Z69" i="2"/>
  <c r="AA68" i="2"/>
  <c r="AB68" i="2" s="1"/>
  <c r="AC68" i="2"/>
  <c r="AH68" i="2" s="1"/>
  <c r="X84" i="2"/>
  <c r="M351" i="2" l="1"/>
  <c r="L351" i="2"/>
  <c r="K390" i="2"/>
  <c r="L390" i="2" s="1"/>
  <c r="K351" i="2"/>
  <c r="N351" i="2" s="1"/>
  <c r="K312" i="2"/>
  <c r="L312" i="2" s="1"/>
  <c r="M389" i="2"/>
  <c r="N389" i="2"/>
  <c r="J80" i="11"/>
  <c r="K80" i="11" s="1"/>
  <c r="H80" i="11"/>
  <c r="I80" i="11" s="1"/>
  <c r="O350" i="2"/>
  <c r="P350" i="2"/>
  <c r="H681" i="14"/>
  <c r="G681" i="14"/>
  <c r="I155" i="14"/>
  <c r="K155" i="14" s="1"/>
  <c r="HY416" i="14" s="1"/>
  <c r="I680" i="14"/>
  <c r="K680" i="14" s="1"/>
  <c r="L680" i="14" s="1"/>
  <c r="F156" i="14"/>
  <c r="H156" i="14"/>
  <c r="E157" i="14"/>
  <c r="G157" i="14" s="1"/>
  <c r="N682" i="14"/>
  <c r="A683" i="14"/>
  <c r="BJ681" i="14"/>
  <c r="BB681" i="14"/>
  <c r="AT681" i="14"/>
  <c r="AL681" i="14"/>
  <c r="AD681" i="14"/>
  <c r="V681" i="14"/>
  <c r="BI681" i="14"/>
  <c r="BA681" i="14"/>
  <c r="AS681" i="14"/>
  <c r="AK681" i="14"/>
  <c r="AC681" i="14"/>
  <c r="U681" i="14"/>
  <c r="M681" i="14"/>
  <c r="BH681" i="14"/>
  <c r="AZ681" i="14"/>
  <c r="AR681" i="14"/>
  <c r="AJ681" i="14"/>
  <c r="AB681" i="14"/>
  <c r="T681" i="14"/>
  <c r="BG681" i="14"/>
  <c r="AY681" i="14"/>
  <c r="AQ681" i="14"/>
  <c r="AI681" i="14"/>
  <c r="AA681" i="14"/>
  <c r="S681" i="14"/>
  <c r="BF681" i="14"/>
  <c r="AX681" i="14"/>
  <c r="AP681" i="14"/>
  <c r="AH681" i="14"/>
  <c r="Z681" i="14"/>
  <c r="R681" i="14"/>
  <c r="BE681" i="14"/>
  <c r="AW681" i="14"/>
  <c r="AO681" i="14"/>
  <c r="AG681" i="14"/>
  <c r="Y681" i="14"/>
  <c r="Q681" i="14"/>
  <c r="BL681" i="14"/>
  <c r="BD681" i="14"/>
  <c r="AV681" i="14"/>
  <c r="AN681" i="14"/>
  <c r="AF681" i="14"/>
  <c r="X681" i="14"/>
  <c r="P681" i="14"/>
  <c r="BK681" i="14"/>
  <c r="BC681" i="14"/>
  <c r="AU681" i="14"/>
  <c r="AM681" i="14"/>
  <c r="AE681" i="14"/>
  <c r="W681" i="14"/>
  <c r="O681" i="14"/>
  <c r="D683" i="14"/>
  <c r="C684" i="14"/>
  <c r="E682" i="14"/>
  <c r="G682" i="14" s="1"/>
  <c r="C159" i="14"/>
  <c r="D158" i="14"/>
  <c r="K68" i="2"/>
  <c r="M68" i="2" s="1"/>
  <c r="O68" i="2" s="1"/>
  <c r="S68" i="2" s="1"/>
  <c r="L26" i="11" s="1"/>
  <c r="E81" i="11"/>
  <c r="F81" i="11" s="1"/>
  <c r="D82" i="11"/>
  <c r="G82" i="11" s="1"/>
  <c r="C70" i="2"/>
  <c r="H70" i="2" s="1"/>
  <c r="I70" i="2" s="1"/>
  <c r="F69" i="2"/>
  <c r="K69" i="2" s="1"/>
  <c r="D69" i="2"/>
  <c r="E69" i="2" s="1"/>
  <c r="M311" i="2"/>
  <c r="N312" i="2"/>
  <c r="E313" i="2"/>
  <c r="F313" i="2" s="1"/>
  <c r="AI68" i="2"/>
  <c r="AK68" i="2" s="1"/>
  <c r="AO68" i="2" s="1"/>
  <c r="M26" i="11" s="1"/>
  <c r="AC69" i="2"/>
  <c r="AA69" i="2"/>
  <c r="AB69" i="2" s="1"/>
  <c r="Z70" i="2"/>
  <c r="AE69" i="2"/>
  <c r="AF69" i="2" s="1"/>
  <c r="X85" i="2"/>
  <c r="M352" i="2" l="1"/>
  <c r="K313" i="2"/>
  <c r="L313" i="2" s="1"/>
  <c r="K391" i="2"/>
  <c r="L391" i="2" s="1"/>
  <c r="K352" i="2"/>
  <c r="N352" i="2" s="1"/>
  <c r="L352" i="2"/>
  <c r="J81" i="11"/>
  <c r="K81" i="11" s="1"/>
  <c r="H81" i="11"/>
  <c r="I81" i="11" s="1"/>
  <c r="O351" i="2"/>
  <c r="P351" i="2"/>
  <c r="N390" i="2"/>
  <c r="M390" i="2"/>
  <c r="I681" i="14"/>
  <c r="K681" i="14" s="1"/>
  <c r="L681" i="14" s="1"/>
  <c r="HN416" i="14"/>
  <c r="BR416" i="14"/>
  <c r="FH416" i="14"/>
  <c r="CM416" i="14"/>
  <c r="IX416" i="14"/>
  <c r="AM416" i="14"/>
  <c r="HD416" i="14"/>
  <c r="AD416" i="14"/>
  <c r="EM416" i="14"/>
  <c r="HP416" i="14"/>
  <c r="AH416" i="14"/>
  <c r="DC416" i="14"/>
  <c r="HK416" i="14"/>
  <c r="EN416" i="14"/>
  <c r="FY416" i="14"/>
  <c r="DJ416" i="14"/>
  <c r="FK416" i="14"/>
  <c r="CV416" i="14"/>
  <c r="AG416" i="14"/>
  <c r="GU416" i="14"/>
  <c r="CI416" i="14"/>
  <c r="HJ416" i="14"/>
  <c r="AT416" i="14"/>
  <c r="GS416" i="14"/>
  <c r="IB416" i="14"/>
  <c r="EU416" i="14"/>
  <c r="BV416" i="14"/>
  <c r="IJ416" i="14"/>
  <c r="FC416" i="14"/>
  <c r="CD416" i="14"/>
  <c r="DT416" i="14"/>
  <c r="DV416" i="14"/>
  <c r="DP416" i="14"/>
  <c r="DR416" i="14"/>
  <c r="EB416" i="14"/>
  <c r="ED416" i="14"/>
  <c r="DX416" i="14"/>
  <c r="DZ416" i="14"/>
  <c r="AE416" i="14"/>
  <c r="CJ416" i="14"/>
  <c r="EO416" i="14"/>
  <c r="GR416" i="14"/>
  <c r="Z416" i="14"/>
  <c r="AI416" i="14"/>
  <c r="ER416" i="14"/>
  <c r="DL416" i="14"/>
  <c r="AO416" i="14"/>
  <c r="CP416" i="14"/>
  <c r="DK416" i="14"/>
  <c r="AV416" i="14"/>
  <c r="M416" i="14"/>
  <c r="FU416" i="14"/>
  <c r="AR416" i="14"/>
  <c r="GQ416" i="14"/>
  <c r="AA416" i="14"/>
  <c r="FR416" i="14"/>
  <c r="AP416" i="14"/>
  <c r="BY416" i="14"/>
  <c r="HW416" i="14"/>
  <c r="EX416" i="14"/>
  <c r="CG416" i="14"/>
  <c r="IE416" i="14"/>
  <c r="FF416" i="14"/>
  <c r="GF416" i="14"/>
  <c r="GH416" i="14"/>
  <c r="GB416" i="14"/>
  <c r="GD416" i="14"/>
  <c r="GN416" i="14"/>
  <c r="GP416" i="14"/>
  <c r="GJ416" i="14"/>
  <c r="GL416" i="14"/>
  <c r="GT416" i="14"/>
  <c r="BB416" i="14"/>
  <c r="BA416" i="14"/>
  <c r="FV416" i="14"/>
  <c r="HB416" i="14"/>
  <c r="GV416" i="14"/>
  <c r="HQ416" i="14"/>
  <c r="S416" i="14"/>
  <c r="CN416" i="14"/>
  <c r="HE416" i="14"/>
  <c r="U416" i="14"/>
  <c r="HA416" i="14"/>
  <c r="HV416" i="14"/>
  <c r="AB416" i="14"/>
  <c r="GZ416" i="14"/>
  <c r="ES416" i="14"/>
  <c r="CL416" i="14"/>
  <c r="FP416" i="14"/>
  <c r="AN416" i="14"/>
  <c r="EI416" i="14"/>
  <c r="W416" i="14"/>
  <c r="FN416" i="14"/>
  <c r="FA416" i="14"/>
  <c r="BT416" i="14"/>
  <c r="HZ416" i="14"/>
  <c r="FI416" i="14"/>
  <c r="CB416" i="14"/>
  <c r="IH416" i="14"/>
  <c r="IR416" i="14"/>
  <c r="IT416" i="14"/>
  <c r="IN416" i="14"/>
  <c r="IP416" i="14"/>
  <c r="IZ416" i="14"/>
  <c r="JB416" i="14"/>
  <c r="IV416" i="14"/>
  <c r="DH416" i="14"/>
  <c r="DE416" i="14"/>
  <c r="FZ416" i="14"/>
  <c r="CU416" i="14"/>
  <c r="GX416" i="14"/>
  <c r="Y416" i="14"/>
  <c r="H416" i="14"/>
  <c r="BZ416" i="14"/>
  <c r="FG416" i="14"/>
  <c r="IF416" i="14"/>
  <c r="DU416" i="14"/>
  <c r="DQ416" i="14"/>
  <c r="EC416" i="14"/>
  <c r="DY416" i="14"/>
  <c r="N416" i="14"/>
  <c r="CZ416" i="14"/>
  <c r="FB416" i="14"/>
  <c r="II416" i="14"/>
  <c r="CC416" i="14"/>
  <c r="GG416" i="14"/>
  <c r="GC416" i="14"/>
  <c r="GO416" i="14"/>
  <c r="GK416" i="14"/>
  <c r="CR416" i="14"/>
  <c r="EL416" i="14"/>
  <c r="Q416" i="14"/>
  <c r="CY416" i="14"/>
  <c r="AW416" i="14"/>
  <c r="AQ416" i="14"/>
  <c r="FO416" i="14"/>
  <c r="HU416" i="14"/>
  <c r="AU416" i="14"/>
  <c r="K416" i="14"/>
  <c r="AZ416" i="14"/>
  <c r="DM416" i="14"/>
  <c r="G416" i="14"/>
  <c r="FQ416" i="14"/>
  <c r="CT416" i="14"/>
  <c r="DG416" i="14"/>
  <c r="FX416" i="14"/>
  <c r="DA416" i="14"/>
  <c r="AL416" i="14"/>
  <c r="HR416" i="14"/>
  <c r="AC416" i="14"/>
  <c r="FL416" i="14"/>
  <c r="L416" i="14"/>
  <c r="EE416" i="14"/>
  <c r="BW416" i="14"/>
  <c r="IC416" i="14"/>
  <c r="EV416" i="14"/>
  <c r="CE416" i="14"/>
  <c r="IK416" i="14"/>
  <c r="FD416" i="14"/>
  <c r="BG416" i="14"/>
  <c r="BI416" i="14"/>
  <c r="BC416" i="14"/>
  <c r="BE416" i="14"/>
  <c r="BO416" i="14"/>
  <c r="BQ416" i="14"/>
  <c r="BK416" i="14"/>
  <c r="BM416" i="14"/>
  <c r="FW416" i="14"/>
  <c r="AJ416" i="14"/>
  <c r="AF416" i="14"/>
  <c r="X416" i="14"/>
  <c r="R416" i="14"/>
  <c r="EK416" i="14"/>
  <c r="DD416" i="14"/>
  <c r="EY416" i="14"/>
  <c r="HX416" i="14"/>
  <c r="CH416" i="14"/>
  <c r="DS416" i="14"/>
  <c r="DO416" i="14"/>
  <c r="EA416" i="14"/>
  <c r="DW416" i="14"/>
  <c r="EG416" i="14"/>
  <c r="HL416" i="14"/>
  <c r="IA416" i="14"/>
  <c r="BU416" i="14"/>
  <c r="FJ416" i="14"/>
  <c r="GE416" i="14"/>
  <c r="GA416" i="14"/>
  <c r="GM416" i="14"/>
  <c r="GI416" i="14"/>
  <c r="DI416" i="14"/>
  <c r="AS416" i="14"/>
  <c r="GY416" i="14"/>
  <c r="EH416" i="14"/>
  <c r="EJ416" i="14"/>
  <c r="DN416" i="14"/>
  <c r="HO416" i="14"/>
  <c r="DF416" i="14"/>
  <c r="J416" i="14"/>
  <c r="CO416" i="14"/>
  <c r="HH416" i="14"/>
  <c r="BX416" i="14"/>
  <c r="ID416" i="14"/>
  <c r="EW416" i="14"/>
  <c r="CF416" i="14"/>
  <c r="IL416" i="14"/>
  <c r="FE416" i="14"/>
  <c r="IQ416" i="14"/>
  <c r="IS416" i="14"/>
  <c r="IM416" i="14"/>
  <c r="IO416" i="14"/>
  <c r="IY416" i="14"/>
  <c r="JA416" i="14"/>
  <c r="IU416" i="14"/>
  <c r="IW416" i="14"/>
  <c r="FM416" i="14"/>
  <c r="CX416" i="14"/>
  <c r="FS416" i="14"/>
  <c r="AX416" i="14"/>
  <c r="P416" i="14"/>
  <c r="HT416" i="14"/>
  <c r="V416" i="14"/>
  <c r="T416" i="14"/>
  <c r="CW416" i="14"/>
  <c r="ET416" i="14"/>
  <c r="HG416" i="14"/>
  <c r="CS416" i="14"/>
  <c r="HF416" i="14"/>
  <c r="HS416" i="14"/>
  <c r="FT416" i="14"/>
  <c r="HM416" i="14"/>
  <c r="EP416" i="14"/>
  <c r="CQ416" i="14"/>
  <c r="EQ416" i="14"/>
  <c r="I416" i="14"/>
  <c r="AY416" i="14"/>
  <c r="AK416" i="14"/>
  <c r="BP416" i="14"/>
  <c r="BF416" i="14"/>
  <c r="BS416" i="14"/>
  <c r="HI416" i="14"/>
  <c r="BD416" i="14"/>
  <c r="BJ416" i="14"/>
  <c r="BH416" i="14"/>
  <c r="HC416" i="14"/>
  <c r="BL416" i="14"/>
  <c r="CA416" i="14"/>
  <c r="EZ416" i="14"/>
  <c r="CK416" i="14"/>
  <c r="EF416" i="14"/>
  <c r="GW416" i="14"/>
  <c r="BN416" i="14"/>
  <c r="IG416" i="14"/>
  <c r="DB416" i="14"/>
  <c r="O416" i="14"/>
  <c r="I156" i="14"/>
  <c r="K156" i="14" s="1"/>
  <c r="BD417" i="14" s="1"/>
  <c r="F682" i="14"/>
  <c r="H682" i="14"/>
  <c r="F157" i="14"/>
  <c r="H157" i="14"/>
  <c r="N683" i="14"/>
  <c r="A684" i="14"/>
  <c r="BJ682" i="14"/>
  <c r="BB682" i="14"/>
  <c r="AT682" i="14"/>
  <c r="AL682" i="14"/>
  <c r="AD682" i="14"/>
  <c r="V682" i="14"/>
  <c r="BI682" i="14"/>
  <c r="BA682" i="14"/>
  <c r="AS682" i="14"/>
  <c r="AK682" i="14"/>
  <c r="AC682" i="14"/>
  <c r="U682" i="14"/>
  <c r="M682" i="14"/>
  <c r="BH682" i="14"/>
  <c r="AZ682" i="14"/>
  <c r="AR682" i="14"/>
  <c r="AJ682" i="14"/>
  <c r="AB682" i="14"/>
  <c r="T682" i="14"/>
  <c r="BG682" i="14"/>
  <c r="AY682" i="14"/>
  <c r="AQ682" i="14"/>
  <c r="AI682" i="14"/>
  <c r="AA682" i="14"/>
  <c r="S682" i="14"/>
  <c r="BF682" i="14"/>
  <c r="AX682" i="14"/>
  <c r="AP682" i="14"/>
  <c r="AH682" i="14"/>
  <c r="Z682" i="14"/>
  <c r="R682" i="14"/>
  <c r="BE682" i="14"/>
  <c r="AW682" i="14"/>
  <c r="AO682" i="14"/>
  <c r="AG682" i="14"/>
  <c r="Y682" i="14"/>
  <c r="Q682" i="14"/>
  <c r="BL682" i="14"/>
  <c r="BD682" i="14"/>
  <c r="AV682" i="14"/>
  <c r="AN682" i="14"/>
  <c r="AF682" i="14"/>
  <c r="X682" i="14"/>
  <c r="P682" i="14"/>
  <c r="BK682" i="14"/>
  <c r="BC682" i="14"/>
  <c r="AU682" i="14"/>
  <c r="AM682" i="14"/>
  <c r="AE682" i="14"/>
  <c r="W682" i="14"/>
  <c r="O682" i="14"/>
  <c r="D684" i="14"/>
  <c r="C685" i="14"/>
  <c r="E683" i="14"/>
  <c r="G683" i="14" s="1"/>
  <c r="E158" i="14"/>
  <c r="H158" i="14" s="1"/>
  <c r="D159" i="14"/>
  <c r="C160" i="14"/>
  <c r="D70" i="2"/>
  <c r="E70" i="2" s="1"/>
  <c r="C71" i="2"/>
  <c r="F71" i="2" s="1"/>
  <c r="F70" i="2"/>
  <c r="E82" i="11"/>
  <c r="F82" i="11" s="1"/>
  <c r="D83" i="11"/>
  <c r="G83" i="11" s="1"/>
  <c r="M69" i="2"/>
  <c r="O69" i="2" s="1"/>
  <c r="S69" i="2" s="1"/>
  <c r="L27" i="11" s="1"/>
  <c r="M312" i="2"/>
  <c r="N313" i="2"/>
  <c r="E314" i="2"/>
  <c r="F314" i="2" s="1"/>
  <c r="K70" i="2"/>
  <c r="AH69" i="2"/>
  <c r="AI69" i="2" s="1"/>
  <c r="AK69" i="2" s="1"/>
  <c r="AO69" i="2" s="1"/>
  <c r="M27" i="11" s="1"/>
  <c r="AC70" i="2"/>
  <c r="AE70" i="2"/>
  <c r="AF70" i="2" s="1"/>
  <c r="Z71" i="2"/>
  <c r="AA70" i="2"/>
  <c r="AB70" i="2" s="1"/>
  <c r="X86" i="2"/>
  <c r="C72" i="2" l="1"/>
  <c r="D71" i="2"/>
  <c r="E71" i="2" s="1"/>
  <c r="H71" i="2"/>
  <c r="I71" i="2" s="1"/>
  <c r="K71" i="2" s="1"/>
  <c r="J82" i="11"/>
  <c r="K82" i="11" s="1"/>
  <c r="H82" i="11"/>
  <c r="I82" i="11" s="1"/>
  <c r="O352" i="2"/>
  <c r="P352" i="2"/>
  <c r="M391" i="2"/>
  <c r="N391" i="2"/>
  <c r="M353" i="2"/>
  <c r="K392" i="2"/>
  <c r="L392" i="2" s="1"/>
  <c r="L353" i="2"/>
  <c r="K353" i="2"/>
  <c r="K314" i="2"/>
  <c r="L314" i="2" s="1"/>
  <c r="M70" i="2"/>
  <c r="O70" i="2" s="1"/>
  <c r="S70" i="2" s="1"/>
  <c r="L28" i="11" s="1"/>
  <c r="GN417" i="14"/>
  <c r="FZ417" i="14"/>
  <c r="DD417" i="14"/>
  <c r="CL417" i="14"/>
  <c r="CJ417" i="14"/>
  <c r="BZ417" i="14"/>
  <c r="IQ417" i="14"/>
  <c r="GP417" i="14"/>
  <c r="IO417" i="14"/>
  <c r="ED417" i="14"/>
  <c r="EB417" i="14"/>
  <c r="DF417" i="14"/>
  <c r="AJ417" i="14"/>
  <c r="Z417" i="14"/>
  <c r="X417" i="14"/>
  <c r="IS417" i="14"/>
  <c r="GE417" i="14"/>
  <c r="GC417" i="14"/>
  <c r="BR417" i="14"/>
  <c r="BP417" i="14"/>
  <c r="AL417" i="14"/>
  <c r="HK417" i="14"/>
  <c r="HI417" i="14"/>
  <c r="IM417" i="14"/>
  <c r="FY417" i="14"/>
  <c r="DS417" i="14"/>
  <c r="DQ417" i="14"/>
  <c r="JA417" i="14"/>
  <c r="IY417" i="14"/>
  <c r="HM417" i="14"/>
  <c r="EY417" i="14"/>
  <c r="EW417" i="14"/>
  <c r="FS417" i="14"/>
  <c r="DE417" i="14"/>
  <c r="BG417" i="14"/>
  <c r="BE417" i="14"/>
  <c r="GI417" i="14"/>
  <c r="GO417" i="14"/>
  <c r="HG417" i="14"/>
  <c r="ES417" i="14"/>
  <c r="CM417" i="14"/>
  <c r="CK417" i="14"/>
  <c r="CY417" i="14"/>
  <c r="AK417" i="14"/>
  <c r="IP417" i="14"/>
  <c r="IN417" i="14"/>
  <c r="DW417" i="14"/>
  <c r="EC417" i="14"/>
  <c r="EM417" i="14"/>
  <c r="BY417" i="14"/>
  <c r="AA417" i="14"/>
  <c r="Y417" i="14"/>
  <c r="AE417" i="14"/>
  <c r="HL417" i="14"/>
  <c r="GD417" i="14"/>
  <c r="GB417" i="14"/>
  <c r="BK417" i="14"/>
  <c r="BQ417" i="14"/>
  <c r="BS417" i="14"/>
  <c r="IR417" i="14"/>
  <c r="HJ417" i="14"/>
  <c r="HH417" i="14"/>
  <c r="HN417" i="14"/>
  <c r="ER417" i="14"/>
  <c r="DR417" i="14"/>
  <c r="DP417" i="14"/>
  <c r="JB417" i="14"/>
  <c r="IZ417" i="14"/>
  <c r="IT417" i="14"/>
  <c r="FX417" i="14"/>
  <c r="EX417" i="14"/>
  <c r="EV417" i="14"/>
  <c r="ET417" i="14"/>
  <c r="BX417" i="14"/>
  <c r="BF417" i="14"/>
  <c r="IU417" i="14"/>
  <c r="HW417" i="14"/>
  <c r="EE417" i="14"/>
  <c r="AM417" i="14"/>
  <c r="GX417" i="14"/>
  <c r="CX417" i="14"/>
  <c r="N417" i="14"/>
  <c r="FI417" i="14"/>
  <c r="BI417" i="14"/>
  <c r="HT417" i="14"/>
  <c r="DT417" i="14"/>
  <c r="AB417" i="14"/>
  <c r="GM417" i="14"/>
  <c r="DC417" i="14"/>
  <c r="S417" i="14"/>
  <c r="GL417" i="14"/>
  <c r="DB417" i="14"/>
  <c r="R417" i="14"/>
  <c r="GK417" i="14"/>
  <c r="DA417" i="14"/>
  <c r="Q417" i="14"/>
  <c r="GJ417" i="14"/>
  <c r="CZ417" i="14"/>
  <c r="P417" i="14"/>
  <c r="EL417" i="14"/>
  <c r="HP417" i="14"/>
  <c r="HO417" i="14"/>
  <c r="DO417" i="14"/>
  <c r="W417" i="14"/>
  <c r="GH417" i="14"/>
  <c r="CP417" i="14"/>
  <c r="IK417" i="14"/>
  <c r="FA417" i="14"/>
  <c r="BA417" i="14"/>
  <c r="HD417" i="14"/>
  <c r="DL417" i="14"/>
  <c r="T417" i="14"/>
  <c r="FW417" i="14"/>
  <c r="CU417" i="14"/>
  <c r="K417" i="14"/>
  <c r="FV417" i="14"/>
  <c r="CT417" i="14"/>
  <c r="J417" i="14"/>
  <c r="FU417" i="14"/>
  <c r="CS417" i="14"/>
  <c r="I417" i="14"/>
  <c r="FT417" i="14"/>
  <c r="CR417" i="14"/>
  <c r="H417" i="14"/>
  <c r="CA417" i="14"/>
  <c r="AT417" i="14"/>
  <c r="CW417" i="14"/>
  <c r="HS417" i="14"/>
  <c r="HR417" i="14"/>
  <c r="HQ417" i="14"/>
  <c r="AV417" i="14"/>
  <c r="GY417" i="14"/>
  <c r="DG417" i="14"/>
  <c r="O417" i="14"/>
  <c r="FR417" i="14"/>
  <c r="CH417" i="14"/>
  <c r="IC417" i="14"/>
  <c r="EK417" i="14"/>
  <c r="AS417" i="14"/>
  <c r="GV417" i="14"/>
  <c r="CV417" i="14"/>
  <c r="L417" i="14"/>
  <c r="FO417" i="14"/>
  <c r="CE417" i="14"/>
  <c r="IX417" i="14"/>
  <c r="FN417" i="14"/>
  <c r="CD417" i="14"/>
  <c r="IW417" i="14"/>
  <c r="FM417" i="14"/>
  <c r="CC417" i="14"/>
  <c r="IV417" i="14"/>
  <c r="FL417" i="14"/>
  <c r="CB417" i="14"/>
  <c r="FH417" i="14"/>
  <c r="EG417" i="14"/>
  <c r="GQ417" i="14"/>
  <c r="CQ417" i="14"/>
  <c r="G417" i="14"/>
  <c r="FJ417" i="14"/>
  <c r="BJ417" i="14"/>
  <c r="HU417" i="14"/>
  <c r="DU417" i="14"/>
  <c r="AC417" i="14"/>
  <c r="GF417" i="14"/>
  <c r="CN417" i="14"/>
  <c r="II417" i="14"/>
  <c r="FG417" i="14"/>
  <c r="BW417" i="14"/>
  <c r="IH417" i="14"/>
  <c r="FF417" i="14"/>
  <c r="BV417" i="14"/>
  <c r="IG417" i="14"/>
  <c r="FE417" i="14"/>
  <c r="BU417" i="14"/>
  <c r="IF417" i="14"/>
  <c r="FD417" i="14"/>
  <c r="BT417" i="14"/>
  <c r="EI417" i="14"/>
  <c r="AX417" i="14"/>
  <c r="EF417" i="14"/>
  <c r="GA417" i="14"/>
  <c r="CI417" i="14"/>
  <c r="IL417" i="14"/>
  <c r="FB417" i="14"/>
  <c r="BB417" i="14"/>
  <c r="HE417" i="14"/>
  <c r="DM417" i="14"/>
  <c r="U417" i="14"/>
  <c r="FP417" i="14"/>
  <c r="CF417" i="14"/>
  <c r="IA417" i="14"/>
  <c r="EQ417" i="14"/>
  <c r="BO417" i="14"/>
  <c r="HZ417" i="14"/>
  <c r="EP417" i="14"/>
  <c r="BN417" i="14"/>
  <c r="HY417" i="14"/>
  <c r="EO417" i="14"/>
  <c r="BM417" i="14"/>
  <c r="HX417" i="14"/>
  <c r="EN417" i="14"/>
  <c r="BL417" i="14"/>
  <c r="FK417" i="14"/>
  <c r="ID417" i="14"/>
  <c r="GW417" i="14"/>
  <c r="BH417" i="14"/>
  <c r="AY417" i="14"/>
  <c r="EH417" i="14"/>
  <c r="AW417" i="14"/>
  <c r="FC417" i="14"/>
  <c r="BC417" i="14"/>
  <c r="HV417" i="14"/>
  <c r="DV417" i="14"/>
  <c r="AD417" i="14"/>
  <c r="GG417" i="14"/>
  <c r="CO417" i="14"/>
  <c r="IJ417" i="14"/>
  <c r="EZ417" i="14"/>
  <c r="AZ417" i="14"/>
  <c r="HC417" i="14"/>
  <c r="EA417" i="14"/>
  <c r="AQ417" i="14"/>
  <c r="HB417" i="14"/>
  <c r="DZ417" i="14"/>
  <c r="AP417" i="14"/>
  <c r="HA417" i="14"/>
  <c r="DY417" i="14"/>
  <c r="AO417" i="14"/>
  <c r="GZ417" i="14"/>
  <c r="DX417" i="14"/>
  <c r="AN417" i="14"/>
  <c r="M417" i="14"/>
  <c r="IE417" i="14"/>
  <c r="EU417" i="14"/>
  <c r="AU417" i="14"/>
  <c r="HF417" i="14"/>
  <c r="DN417" i="14"/>
  <c r="V417" i="14"/>
  <c r="FQ417" i="14"/>
  <c r="CG417" i="14"/>
  <c r="IB417" i="14"/>
  <c r="EJ417" i="14"/>
  <c r="AR417" i="14"/>
  <c r="GU417" i="14"/>
  <c r="DK417" i="14"/>
  <c r="AI417" i="14"/>
  <c r="GT417" i="14"/>
  <c r="DJ417" i="14"/>
  <c r="AH417" i="14"/>
  <c r="GS417" i="14"/>
  <c r="DI417" i="14"/>
  <c r="AG417" i="14"/>
  <c r="GR417" i="14"/>
  <c r="DH417" i="14"/>
  <c r="AF417" i="14"/>
  <c r="I157" i="14"/>
  <c r="K157" i="14" s="1"/>
  <c r="IJ418" i="14" s="1"/>
  <c r="I682" i="14"/>
  <c r="K682" i="14" s="1"/>
  <c r="L682" i="14" s="1"/>
  <c r="G158" i="14"/>
  <c r="F683" i="14"/>
  <c r="H683" i="14"/>
  <c r="E159" i="14"/>
  <c r="H159" i="14" s="1"/>
  <c r="F158" i="14"/>
  <c r="D685" i="14"/>
  <c r="C686" i="14"/>
  <c r="E684" i="14"/>
  <c r="G684" i="14" s="1"/>
  <c r="N684" i="14"/>
  <c r="A685" i="14"/>
  <c r="C161" i="14"/>
  <c r="D160" i="14"/>
  <c r="BJ683" i="14"/>
  <c r="BB683" i="14"/>
  <c r="AT683" i="14"/>
  <c r="AL683" i="14"/>
  <c r="AD683" i="14"/>
  <c r="V683" i="14"/>
  <c r="BI683" i="14"/>
  <c r="BA683" i="14"/>
  <c r="AS683" i="14"/>
  <c r="AK683" i="14"/>
  <c r="AC683" i="14"/>
  <c r="U683" i="14"/>
  <c r="M683" i="14"/>
  <c r="BH683" i="14"/>
  <c r="AZ683" i="14"/>
  <c r="AR683" i="14"/>
  <c r="AJ683" i="14"/>
  <c r="AB683" i="14"/>
  <c r="T683" i="14"/>
  <c r="BG683" i="14"/>
  <c r="AY683" i="14"/>
  <c r="AQ683" i="14"/>
  <c r="AI683" i="14"/>
  <c r="AA683" i="14"/>
  <c r="S683" i="14"/>
  <c r="BF683" i="14"/>
  <c r="AX683" i="14"/>
  <c r="AP683" i="14"/>
  <c r="AH683" i="14"/>
  <c r="Z683" i="14"/>
  <c r="R683" i="14"/>
  <c r="BE683" i="14"/>
  <c r="AW683" i="14"/>
  <c r="AO683" i="14"/>
  <c r="AG683" i="14"/>
  <c r="Y683" i="14"/>
  <c r="Q683" i="14"/>
  <c r="BL683" i="14"/>
  <c r="BD683" i="14"/>
  <c r="AV683" i="14"/>
  <c r="AN683" i="14"/>
  <c r="AF683" i="14"/>
  <c r="X683" i="14"/>
  <c r="P683" i="14"/>
  <c r="BK683" i="14"/>
  <c r="BC683" i="14"/>
  <c r="AU683" i="14"/>
  <c r="AM683" i="14"/>
  <c r="AE683" i="14"/>
  <c r="W683" i="14"/>
  <c r="O683" i="14"/>
  <c r="E83" i="11"/>
  <c r="F83" i="11" s="1"/>
  <c r="D84" i="11"/>
  <c r="G84" i="11" s="1"/>
  <c r="M313" i="2"/>
  <c r="N314" i="2"/>
  <c r="E315" i="2"/>
  <c r="F315" i="2" s="1"/>
  <c r="M71" i="2"/>
  <c r="O71" i="2" s="1"/>
  <c r="S71" i="2" s="1"/>
  <c r="L29" i="11" s="1"/>
  <c r="C73" i="2"/>
  <c r="D72" i="2"/>
  <c r="E72" i="2" s="1"/>
  <c r="H72" i="2"/>
  <c r="I72" i="2" s="1"/>
  <c r="F72" i="2"/>
  <c r="AC71" i="2"/>
  <c r="AA71" i="2"/>
  <c r="AB71" i="2" s="1"/>
  <c r="Z72" i="2"/>
  <c r="AE71" i="2"/>
  <c r="AF71" i="2" s="1"/>
  <c r="AH70" i="2"/>
  <c r="AI70" i="2" s="1"/>
  <c r="AK70" i="2" s="1"/>
  <c r="AO70" i="2" s="1"/>
  <c r="M28" i="11" s="1"/>
  <c r="X87" i="2"/>
  <c r="G159" i="14" l="1"/>
  <c r="N353" i="2"/>
  <c r="M354" i="2"/>
  <c r="L354" i="2"/>
  <c r="K354" i="2"/>
  <c r="K393" i="2"/>
  <c r="L393" i="2" s="1"/>
  <c r="K315" i="2"/>
  <c r="L315" i="2" s="1"/>
  <c r="J83" i="11"/>
  <c r="K83" i="11" s="1"/>
  <c r="H83" i="11"/>
  <c r="I83" i="11" s="1"/>
  <c r="O353" i="2"/>
  <c r="P353" i="2"/>
  <c r="N392" i="2"/>
  <c r="M392" i="2"/>
  <c r="F684" i="14"/>
  <c r="F159" i="14"/>
  <c r="I159" i="14" s="1"/>
  <c r="K159" i="14" s="1"/>
  <c r="HF420" i="14" s="1"/>
  <c r="H684" i="14"/>
  <c r="I158" i="14"/>
  <c r="K158" i="14" s="1"/>
  <c r="HQ419" i="14" s="1"/>
  <c r="I683" i="14"/>
  <c r="K683" i="14" s="1"/>
  <c r="L683" i="14" s="1"/>
  <c r="HD418" i="14"/>
  <c r="EI418" i="14"/>
  <c r="II418" i="14"/>
  <c r="BL418" i="14"/>
  <c r="FW418" i="14"/>
  <c r="DN418" i="14"/>
  <c r="IP418" i="14"/>
  <c r="DM418" i="14"/>
  <c r="FM418" i="14"/>
  <c r="DK418" i="14"/>
  <c r="HK418" i="14"/>
  <c r="HC418" i="14"/>
  <c r="J418" i="14"/>
  <c r="CU418" i="14"/>
  <c r="AK418" i="14"/>
  <c r="DJ418" i="14"/>
  <c r="EY418" i="14"/>
  <c r="HA418" i="14"/>
  <c r="EG418" i="14"/>
  <c r="IO418" i="14"/>
  <c r="AJ418" i="14"/>
  <c r="DI418" i="14"/>
  <c r="CM418" i="14"/>
  <c r="GZ418" i="14"/>
  <c r="H418" i="14"/>
  <c r="DF418" i="14"/>
  <c r="AF418" i="14"/>
  <c r="IE418" i="14"/>
  <c r="CL418" i="14"/>
  <c r="GY418" i="14"/>
  <c r="GM418" i="14"/>
  <c r="DE418" i="14"/>
  <c r="IT418" i="14"/>
  <c r="FS418" i="14"/>
  <c r="CK418" i="14"/>
  <c r="CA418" i="14"/>
  <c r="BN418" i="14"/>
  <c r="CI418" i="14"/>
  <c r="AG418" i="14"/>
  <c r="DG418" i="14"/>
  <c r="HG418" i="14"/>
  <c r="HF418" i="14"/>
  <c r="GK418" i="14"/>
  <c r="CP418" i="14"/>
  <c r="GG418" i="14"/>
  <c r="IG418" i="14"/>
  <c r="IK418" i="14"/>
  <c r="HI418" i="14"/>
  <c r="CE418" i="14"/>
  <c r="HE418" i="14"/>
  <c r="EE418" i="14"/>
  <c r="GI418" i="14"/>
  <c r="BE418" i="14"/>
  <c r="AT418" i="14"/>
  <c r="FB418" i="14"/>
  <c r="FU418" i="14"/>
  <c r="FY418" i="14"/>
  <c r="EW418" i="14"/>
  <c r="HB418" i="14"/>
  <c r="CG418" i="14"/>
  <c r="N418" i="14"/>
  <c r="BR418" i="14"/>
  <c r="HW418" i="14"/>
  <c r="AS418" i="14"/>
  <c r="CZ418" i="14"/>
  <c r="EK418" i="14"/>
  <c r="GO418" i="14"/>
  <c r="DT418" i="14"/>
  <c r="FE418" i="14"/>
  <c r="AP418" i="14"/>
  <c r="DL418" i="14"/>
  <c r="DH418" i="14"/>
  <c r="CN418" i="14"/>
  <c r="CJ418" i="14"/>
  <c r="CC418" i="14"/>
  <c r="L418" i="14"/>
  <c r="BP418" i="14"/>
  <c r="AQ418" i="14"/>
  <c r="BD418" i="14"/>
  <c r="FA418" i="14"/>
  <c r="S418" i="14"/>
  <c r="Q418" i="14"/>
  <c r="O418" i="14"/>
  <c r="U418" i="14"/>
  <c r="BW418" i="14"/>
  <c r="BU418" i="14"/>
  <c r="BS418" i="14"/>
  <c r="BY418" i="14"/>
  <c r="EA418" i="14"/>
  <c r="DY418" i="14"/>
  <c r="DW418" i="14"/>
  <c r="EC418" i="14"/>
  <c r="CS418" i="14"/>
  <c r="FH418" i="14"/>
  <c r="CQ418" i="14"/>
  <c r="DR418" i="14"/>
  <c r="HM418" i="14"/>
  <c r="IN418" i="14"/>
  <c r="IB418" i="14"/>
  <c r="FC418" i="14"/>
  <c r="DC418" i="14"/>
  <c r="DV418" i="14"/>
  <c r="BJ418" i="14"/>
  <c r="DD418" i="14"/>
  <c r="AC418" i="14"/>
  <c r="K418" i="14"/>
  <c r="I418" i="14"/>
  <c r="G418" i="14"/>
  <c r="M418" i="14"/>
  <c r="BO418" i="14"/>
  <c r="BM418" i="14"/>
  <c r="BK418" i="14"/>
  <c r="BQ418" i="14"/>
  <c r="FL418" i="14"/>
  <c r="IA418" i="14"/>
  <c r="HV418" i="14"/>
  <c r="HQ418" i="14"/>
  <c r="CO418" i="14"/>
  <c r="CR418" i="14"/>
  <c r="BH418" i="14"/>
  <c r="AE418" i="14"/>
  <c r="GD418" i="14"/>
  <c r="IS418" i="14"/>
  <c r="HR418" i="14"/>
  <c r="GC418" i="14"/>
  <c r="DB418" i="14"/>
  <c r="AY418" i="14"/>
  <c r="AW418" i="14"/>
  <c r="AU418" i="14"/>
  <c r="BA418" i="14"/>
  <c r="AA418" i="14"/>
  <c r="Y418" i="14"/>
  <c r="ER418" i="14"/>
  <c r="EP418" i="14"/>
  <c r="EN418" i="14"/>
  <c r="ET418" i="14"/>
  <c r="GV418" i="14"/>
  <c r="GT418" i="14"/>
  <c r="GR418" i="14"/>
  <c r="GX418" i="14"/>
  <c r="IZ418" i="14"/>
  <c r="IX418" i="14"/>
  <c r="IV418" i="14"/>
  <c r="JB418" i="14"/>
  <c r="IM418" i="14"/>
  <c r="BG418" i="14"/>
  <c r="CX418" i="14"/>
  <c r="AO418" i="14"/>
  <c r="IR418" i="14"/>
  <c r="FK418" i="14"/>
  <c r="FG418" i="14"/>
  <c r="FJ418" i="14"/>
  <c r="AH418" i="14"/>
  <c r="DU418" i="14"/>
  <c r="AN418" i="14"/>
  <c r="BC418" i="14"/>
  <c r="DQ418" i="14"/>
  <c r="IH418" i="14"/>
  <c r="IF418" i="14"/>
  <c r="IL418" i="14"/>
  <c r="HL418" i="14"/>
  <c r="HJ418" i="14"/>
  <c r="HH418" i="14"/>
  <c r="CF418" i="14"/>
  <c r="CD418" i="14"/>
  <c r="CB418" i="14"/>
  <c r="CH418" i="14"/>
  <c r="EJ418" i="14"/>
  <c r="EH418" i="14"/>
  <c r="EF418" i="14"/>
  <c r="EL418" i="14"/>
  <c r="GN418" i="14"/>
  <c r="GL418" i="14"/>
  <c r="GJ418" i="14"/>
  <c r="GP418" i="14"/>
  <c r="FP418" i="14"/>
  <c r="CY418" i="14"/>
  <c r="FF418" i="14"/>
  <c r="HU418" i="14"/>
  <c r="DP418" i="14"/>
  <c r="CV418" i="14"/>
  <c r="AM418" i="14"/>
  <c r="HZ418" i="14"/>
  <c r="AL418" i="14"/>
  <c r="DA418" i="14"/>
  <c r="DS418" i="14"/>
  <c r="AD418" i="14"/>
  <c r="BI418" i="14"/>
  <c r="GA418" i="14"/>
  <c r="FX418" i="14"/>
  <c r="FV418" i="14"/>
  <c r="FT418" i="14"/>
  <c r="FZ418" i="14"/>
  <c r="EZ418" i="14"/>
  <c r="EX418" i="14"/>
  <c r="EV418" i="14"/>
  <c r="T418" i="14"/>
  <c r="R418" i="14"/>
  <c r="P418" i="14"/>
  <c r="V418" i="14"/>
  <c r="BX418" i="14"/>
  <c r="BV418" i="14"/>
  <c r="BT418" i="14"/>
  <c r="BZ418" i="14"/>
  <c r="EB418" i="14"/>
  <c r="DZ418" i="14"/>
  <c r="DX418" i="14"/>
  <c r="ED418" i="14"/>
  <c r="IQ418" i="14"/>
  <c r="ID418" i="14"/>
  <c r="HY418" i="14"/>
  <c r="CW418" i="14"/>
  <c r="HO418" i="14"/>
  <c r="FO418" i="14"/>
  <c r="FR418" i="14"/>
  <c r="BF418" i="14"/>
  <c r="FI418" i="14"/>
  <c r="GB418" i="14"/>
  <c r="HP418" i="14"/>
  <c r="HT418" i="14"/>
  <c r="GE418" i="14"/>
  <c r="W418" i="14"/>
  <c r="AZ418" i="14"/>
  <c r="AX418" i="14"/>
  <c r="AV418" i="14"/>
  <c r="BB418" i="14"/>
  <c r="AB418" i="14"/>
  <c r="Z418" i="14"/>
  <c r="X418" i="14"/>
  <c r="EQ418" i="14"/>
  <c r="EO418" i="14"/>
  <c r="EM418" i="14"/>
  <c r="ES418" i="14"/>
  <c r="GU418" i="14"/>
  <c r="GS418" i="14"/>
  <c r="GQ418" i="14"/>
  <c r="GW418" i="14"/>
  <c r="IY418" i="14"/>
  <c r="IW418" i="14"/>
  <c r="IU418" i="14"/>
  <c r="JA418" i="14"/>
  <c r="FN418" i="14"/>
  <c r="IC418" i="14"/>
  <c r="FD418" i="14"/>
  <c r="HS418" i="14"/>
  <c r="HN418" i="14"/>
  <c r="CT418" i="14"/>
  <c r="FQ418" i="14"/>
  <c r="HX418" i="14"/>
  <c r="GF418" i="14"/>
  <c r="DO418" i="14"/>
  <c r="AI418" i="14"/>
  <c r="EU418" i="14"/>
  <c r="GH418" i="14"/>
  <c r="AR418" i="14"/>
  <c r="D161" i="14"/>
  <c r="C162" i="14"/>
  <c r="D686" i="14"/>
  <c r="C687" i="14"/>
  <c r="N685" i="14"/>
  <c r="A686" i="14"/>
  <c r="E685" i="14"/>
  <c r="F685" i="14" s="1"/>
  <c r="BJ684" i="14"/>
  <c r="BB684" i="14"/>
  <c r="AT684" i="14"/>
  <c r="AL684" i="14"/>
  <c r="AD684" i="14"/>
  <c r="V684" i="14"/>
  <c r="BI684" i="14"/>
  <c r="BA684" i="14"/>
  <c r="AS684" i="14"/>
  <c r="AK684" i="14"/>
  <c r="AC684" i="14"/>
  <c r="U684" i="14"/>
  <c r="M684" i="14"/>
  <c r="BH684" i="14"/>
  <c r="AZ684" i="14"/>
  <c r="AR684" i="14"/>
  <c r="AJ684" i="14"/>
  <c r="AB684" i="14"/>
  <c r="T684" i="14"/>
  <c r="BG684" i="14"/>
  <c r="AY684" i="14"/>
  <c r="AQ684" i="14"/>
  <c r="AI684" i="14"/>
  <c r="AA684" i="14"/>
  <c r="S684" i="14"/>
  <c r="BF684" i="14"/>
  <c r="AX684" i="14"/>
  <c r="AP684" i="14"/>
  <c r="AH684" i="14"/>
  <c r="Z684" i="14"/>
  <c r="R684" i="14"/>
  <c r="BE684" i="14"/>
  <c r="AW684" i="14"/>
  <c r="AO684" i="14"/>
  <c r="AG684" i="14"/>
  <c r="Y684" i="14"/>
  <c r="Q684" i="14"/>
  <c r="BL684" i="14"/>
  <c r="BD684" i="14"/>
  <c r="AV684" i="14"/>
  <c r="AN684" i="14"/>
  <c r="AF684" i="14"/>
  <c r="X684" i="14"/>
  <c r="P684" i="14"/>
  <c r="BK684" i="14"/>
  <c r="BC684" i="14"/>
  <c r="AU684" i="14"/>
  <c r="AM684" i="14"/>
  <c r="AE684" i="14"/>
  <c r="W684" i="14"/>
  <c r="O684" i="14"/>
  <c r="E160" i="14"/>
  <c r="H160" i="14" s="1"/>
  <c r="E84" i="11"/>
  <c r="F84" i="11" s="1"/>
  <c r="D85" i="11"/>
  <c r="G85" i="11" s="1"/>
  <c r="M314" i="2"/>
  <c r="N315" i="2"/>
  <c r="E316" i="2"/>
  <c r="F316" i="2" s="1"/>
  <c r="K72" i="2"/>
  <c r="M72" i="2" s="1"/>
  <c r="O72" i="2" s="1"/>
  <c r="S72" i="2" s="1"/>
  <c r="L30" i="11" s="1"/>
  <c r="AH71" i="2"/>
  <c r="AI71" i="2" s="1"/>
  <c r="AK71" i="2" s="1"/>
  <c r="AO71" i="2" s="1"/>
  <c r="M29" i="11" s="1"/>
  <c r="F73" i="2"/>
  <c r="C74" i="2"/>
  <c r="D73" i="2"/>
  <c r="E73" i="2" s="1"/>
  <c r="H73" i="2"/>
  <c r="I73" i="2" s="1"/>
  <c r="AC72" i="2"/>
  <c r="Z73" i="2"/>
  <c r="AA72" i="2"/>
  <c r="AB72" i="2" s="1"/>
  <c r="AE72" i="2"/>
  <c r="AF72" i="2" s="1"/>
  <c r="X88" i="2"/>
  <c r="M355" i="2" l="1"/>
  <c r="K316" i="2"/>
  <c r="L316" i="2" s="1"/>
  <c r="L355" i="2"/>
  <c r="K355" i="2"/>
  <c r="N355" i="2" s="1"/>
  <c r="K394" i="2"/>
  <c r="L394" i="2" s="1"/>
  <c r="N393" i="2"/>
  <c r="M393" i="2"/>
  <c r="J84" i="11"/>
  <c r="K84" i="11" s="1"/>
  <c r="H84" i="11"/>
  <c r="I84" i="11" s="1"/>
  <c r="N354" i="2"/>
  <c r="I684" i="14"/>
  <c r="K684" i="14" s="1"/>
  <c r="L684" i="14" s="1"/>
  <c r="IH419" i="14"/>
  <c r="EK419" i="14"/>
  <c r="L419" i="14"/>
  <c r="S419" i="14"/>
  <c r="ER419" i="14"/>
  <c r="FY419" i="14"/>
  <c r="X419" i="14"/>
  <c r="AY419" i="14"/>
  <c r="BN419" i="14"/>
  <c r="GL419" i="14"/>
  <c r="BO419" i="14"/>
  <c r="GM419" i="14"/>
  <c r="BP419" i="14"/>
  <c r="GN419" i="14"/>
  <c r="BY419" i="14"/>
  <c r="IK419" i="14"/>
  <c r="FB419" i="14"/>
  <c r="EE419" i="14"/>
  <c r="EF419" i="14"/>
  <c r="EG419" i="14"/>
  <c r="II419" i="14"/>
  <c r="BB419" i="14"/>
  <c r="EJ419" i="14"/>
  <c r="R419" i="14"/>
  <c r="EQ419" i="14"/>
  <c r="U419" i="14"/>
  <c r="CP419" i="14"/>
  <c r="Y419" i="14"/>
  <c r="AZ419" i="14"/>
  <c r="BV419" i="14"/>
  <c r="GT419" i="14"/>
  <c r="BW419" i="14"/>
  <c r="GU419" i="14"/>
  <c r="BX419" i="14"/>
  <c r="GV419" i="14"/>
  <c r="CG419" i="14"/>
  <c r="IS419" i="14"/>
  <c r="FR419" i="14"/>
  <c r="EM419" i="14"/>
  <c r="EN419" i="14"/>
  <c r="EO419" i="14"/>
  <c r="HN419" i="14"/>
  <c r="IX419" i="14"/>
  <c r="IY419" i="14"/>
  <c r="EB419" i="14"/>
  <c r="FA419" i="14"/>
  <c r="BZ419" i="14"/>
  <c r="G419" i="14"/>
  <c r="H419" i="14"/>
  <c r="I419" i="14"/>
  <c r="K419" i="14"/>
  <c r="FQ419" i="14"/>
  <c r="FV419" i="14"/>
  <c r="FX419" i="14"/>
  <c r="BA419" i="14"/>
  <c r="HM419" i="14"/>
  <c r="CI419" i="14"/>
  <c r="CJ419" i="14"/>
  <c r="CK419" i="14"/>
  <c r="CD419" i="14"/>
  <c r="HB419" i="14"/>
  <c r="CE419" i="14"/>
  <c r="HC419" i="14"/>
  <c r="CF419" i="14"/>
  <c r="HD419" i="14"/>
  <c r="CO419" i="14"/>
  <c r="N419" i="14"/>
  <c r="FZ419" i="14"/>
  <c r="EU419" i="14"/>
  <c r="EV419" i="14"/>
  <c r="EW419" i="14"/>
  <c r="DK419" i="14"/>
  <c r="IJ419" i="14"/>
  <c r="HG419" i="14"/>
  <c r="HH419" i="14"/>
  <c r="HI419" i="14"/>
  <c r="DL419" i="14"/>
  <c r="DZ419" i="14"/>
  <c r="IZ419" i="14"/>
  <c r="DJ419" i="14"/>
  <c r="EA419" i="14"/>
  <c r="J419" i="14"/>
  <c r="EI419" i="14"/>
  <c r="CH419" i="14"/>
  <c r="O419" i="14"/>
  <c r="P419" i="14"/>
  <c r="Q419" i="14"/>
  <c r="EH419" i="14"/>
  <c r="M419" i="14"/>
  <c r="EP419" i="14"/>
  <c r="T419" i="14"/>
  <c r="W419" i="14"/>
  <c r="AX419" i="14"/>
  <c r="FW419" i="14"/>
  <c r="EL419" i="14"/>
  <c r="HG420" i="14"/>
  <c r="CM420" i="14"/>
  <c r="AH419" i="14"/>
  <c r="CT419" i="14"/>
  <c r="FF419" i="14"/>
  <c r="HR419" i="14"/>
  <c r="AI419" i="14"/>
  <c r="CU419" i="14"/>
  <c r="FG419" i="14"/>
  <c r="HS419" i="14"/>
  <c r="AJ419" i="14"/>
  <c r="CV419" i="14"/>
  <c r="FH419" i="14"/>
  <c r="HT419" i="14"/>
  <c r="AK419" i="14"/>
  <c r="DM419" i="14"/>
  <c r="GW419" i="14"/>
  <c r="AD419" i="14"/>
  <c r="DN419" i="14"/>
  <c r="GX419" i="14"/>
  <c r="BS419" i="14"/>
  <c r="GQ419" i="14"/>
  <c r="BT419" i="14"/>
  <c r="GR419" i="14"/>
  <c r="BU419" i="14"/>
  <c r="GS419" i="14"/>
  <c r="HK420" i="14"/>
  <c r="AP419" i="14"/>
  <c r="DB419" i="14"/>
  <c r="FN419" i="14"/>
  <c r="HZ419" i="14"/>
  <c r="AQ419" i="14"/>
  <c r="DC419" i="14"/>
  <c r="FO419" i="14"/>
  <c r="IA419" i="14"/>
  <c r="AR419" i="14"/>
  <c r="DD419" i="14"/>
  <c r="FP419" i="14"/>
  <c r="IB419" i="14"/>
  <c r="AS419" i="14"/>
  <c r="DU419" i="14"/>
  <c r="HE419" i="14"/>
  <c r="AT419" i="14"/>
  <c r="DV419" i="14"/>
  <c r="HF419" i="14"/>
  <c r="CA419" i="14"/>
  <c r="GY419" i="14"/>
  <c r="CB419" i="14"/>
  <c r="GZ419" i="14"/>
  <c r="CC419" i="14"/>
  <c r="HA419" i="14"/>
  <c r="CI420" i="14"/>
  <c r="CN420" i="14"/>
  <c r="BF419" i="14"/>
  <c r="DR419" i="14"/>
  <c r="GD419" i="14"/>
  <c r="IP419" i="14"/>
  <c r="BG419" i="14"/>
  <c r="DS419" i="14"/>
  <c r="GE419" i="14"/>
  <c r="IQ419" i="14"/>
  <c r="BH419" i="14"/>
  <c r="DT419" i="14"/>
  <c r="GF419" i="14"/>
  <c r="IR419" i="14"/>
  <c r="BI419" i="14"/>
  <c r="ES419" i="14"/>
  <c r="IC419" i="14"/>
  <c r="BJ419" i="14"/>
  <c r="ET419" i="14"/>
  <c r="IT419" i="14"/>
  <c r="DO419" i="14"/>
  <c r="IM419" i="14"/>
  <c r="DP419" i="14"/>
  <c r="IN419" i="14"/>
  <c r="DQ419" i="14"/>
  <c r="IO419" i="14"/>
  <c r="CJ420" i="14"/>
  <c r="Z419" i="14"/>
  <c r="CL419" i="14"/>
  <c r="EX419" i="14"/>
  <c r="HJ419" i="14"/>
  <c r="AA419" i="14"/>
  <c r="CM419" i="14"/>
  <c r="EY419" i="14"/>
  <c r="HK419" i="14"/>
  <c r="AB419" i="14"/>
  <c r="CN419" i="14"/>
  <c r="EZ419" i="14"/>
  <c r="HL419" i="14"/>
  <c r="AC419" i="14"/>
  <c r="DE419" i="14"/>
  <c r="GG419" i="14"/>
  <c r="V419" i="14"/>
  <c r="DF419" i="14"/>
  <c r="GH419" i="14"/>
  <c r="BC419" i="14"/>
  <c r="GA419" i="14"/>
  <c r="BD419" i="14"/>
  <c r="GB419" i="14"/>
  <c r="BE419" i="14"/>
  <c r="GC419" i="14"/>
  <c r="HI420" i="14"/>
  <c r="HM420" i="14"/>
  <c r="ID419" i="14"/>
  <c r="AM419" i="14"/>
  <c r="CY419" i="14"/>
  <c r="FK419" i="14"/>
  <c r="HW419" i="14"/>
  <c r="AN419" i="14"/>
  <c r="CZ419" i="14"/>
  <c r="FL419" i="14"/>
  <c r="HX419" i="14"/>
  <c r="AO419" i="14"/>
  <c r="DA419" i="14"/>
  <c r="FM419" i="14"/>
  <c r="HY419" i="14"/>
  <c r="CL420" i="14"/>
  <c r="CP420" i="14"/>
  <c r="IL419" i="14"/>
  <c r="AU419" i="14"/>
  <c r="DG419" i="14"/>
  <c r="FS419" i="14"/>
  <c r="IE419" i="14"/>
  <c r="AV419" i="14"/>
  <c r="DH419" i="14"/>
  <c r="FT419" i="14"/>
  <c r="IF419" i="14"/>
  <c r="AW419" i="14"/>
  <c r="DI419" i="14"/>
  <c r="FU419" i="14"/>
  <c r="IG419" i="14"/>
  <c r="EU420" i="14"/>
  <c r="EY420" i="14"/>
  <c r="BQ419" i="14"/>
  <c r="EC419" i="14"/>
  <c r="GO419" i="14"/>
  <c r="JA419" i="14"/>
  <c r="BR419" i="14"/>
  <c r="ED419" i="14"/>
  <c r="GP419" i="14"/>
  <c r="JB419" i="14"/>
  <c r="BK419" i="14"/>
  <c r="DW419" i="14"/>
  <c r="GI419" i="14"/>
  <c r="IU419" i="14"/>
  <c r="BL419" i="14"/>
  <c r="DX419" i="14"/>
  <c r="GJ419" i="14"/>
  <c r="IV419" i="14"/>
  <c r="BM419" i="14"/>
  <c r="DY419" i="14"/>
  <c r="GK419" i="14"/>
  <c r="IW419" i="14"/>
  <c r="CK420" i="14"/>
  <c r="CO420" i="14"/>
  <c r="EW420" i="14"/>
  <c r="FA420" i="14"/>
  <c r="CW419" i="14"/>
  <c r="FI419" i="14"/>
  <c r="HU419" i="14"/>
  <c r="AL419" i="14"/>
  <c r="CX419" i="14"/>
  <c r="FJ419" i="14"/>
  <c r="HV419" i="14"/>
  <c r="AE419" i="14"/>
  <c r="CQ419" i="14"/>
  <c r="FC419" i="14"/>
  <c r="HO419" i="14"/>
  <c r="AF419" i="14"/>
  <c r="CR419" i="14"/>
  <c r="FD419" i="14"/>
  <c r="HP419" i="14"/>
  <c r="AG419" i="14"/>
  <c r="CS419" i="14"/>
  <c r="FE419" i="14"/>
  <c r="EV420" i="14"/>
  <c r="EX420" i="14"/>
  <c r="EZ420" i="14"/>
  <c r="FB420" i="14"/>
  <c r="HH420" i="14"/>
  <c r="HJ420" i="14"/>
  <c r="HL420" i="14"/>
  <c r="HN420" i="14"/>
  <c r="W420" i="14"/>
  <c r="Y420" i="14"/>
  <c r="AA420" i="14"/>
  <c r="AC420" i="14"/>
  <c r="X420" i="14"/>
  <c r="Z420" i="14"/>
  <c r="AB420" i="14"/>
  <c r="AD420" i="14"/>
  <c r="AE420" i="14"/>
  <c r="CQ420" i="14"/>
  <c r="FC420" i="14"/>
  <c r="HO420" i="14"/>
  <c r="AF420" i="14"/>
  <c r="CR420" i="14"/>
  <c r="FD420" i="14"/>
  <c r="HP420" i="14"/>
  <c r="AG420" i="14"/>
  <c r="CS420" i="14"/>
  <c r="FE420" i="14"/>
  <c r="HQ420" i="14"/>
  <c r="AH420" i="14"/>
  <c r="CT420" i="14"/>
  <c r="FF420" i="14"/>
  <c r="HR420" i="14"/>
  <c r="AI420" i="14"/>
  <c r="CU420" i="14"/>
  <c r="FG420" i="14"/>
  <c r="HS420" i="14"/>
  <c r="AJ420" i="14"/>
  <c r="CV420" i="14"/>
  <c r="FH420" i="14"/>
  <c r="HT420" i="14"/>
  <c r="AK420" i="14"/>
  <c r="CW420" i="14"/>
  <c r="FI420" i="14"/>
  <c r="HU420" i="14"/>
  <c r="AL420" i="14"/>
  <c r="CX420" i="14"/>
  <c r="FJ420" i="14"/>
  <c r="HV420" i="14"/>
  <c r="AM420" i="14"/>
  <c r="CY420" i="14"/>
  <c r="FK420" i="14"/>
  <c r="HW420" i="14"/>
  <c r="AN420" i="14"/>
  <c r="CZ420" i="14"/>
  <c r="FL420" i="14"/>
  <c r="HX420" i="14"/>
  <c r="AO420" i="14"/>
  <c r="DA420" i="14"/>
  <c r="FM420" i="14"/>
  <c r="HY420" i="14"/>
  <c r="AP420" i="14"/>
  <c r="DB420" i="14"/>
  <c r="FN420" i="14"/>
  <c r="HZ420" i="14"/>
  <c r="AQ420" i="14"/>
  <c r="DC420" i="14"/>
  <c r="FO420" i="14"/>
  <c r="IA420" i="14"/>
  <c r="AR420" i="14"/>
  <c r="DD420" i="14"/>
  <c r="FP420" i="14"/>
  <c r="IB420" i="14"/>
  <c r="AS420" i="14"/>
  <c r="DE420" i="14"/>
  <c r="FQ420" i="14"/>
  <c r="IC420" i="14"/>
  <c r="AT420" i="14"/>
  <c r="DF420" i="14"/>
  <c r="FR420" i="14"/>
  <c r="ID420" i="14"/>
  <c r="AU420" i="14"/>
  <c r="DG420" i="14"/>
  <c r="FS420" i="14"/>
  <c r="IE420" i="14"/>
  <c r="AV420" i="14"/>
  <c r="DH420" i="14"/>
  <c r="FT420" i="14"/>
  <c r="IF420" i="14"/>
  <c r="AW420" i="14"/>
  <c r="DI420" i="14"/>
  <c r="FU420" i="14"/>
  <c r="IG420" i="14"/>
  <c r="AX420" i="14"/>
  <c r="DJ420" i="14"/>
  <c r="FV420" i="14"/>
  <c r="IH420" i="14"/>
  <c r="AY420" i="14"/>
  <c r="DK420" i="14"/>
  <c r="FW420" i="14"/>
  <c r="II420" i="14"/>
  <c r="AZ420" i="14"/>
  <c r="DL420" i="14"/>
  <c r="FX420" i="14"/>
  <c r="IJ420" i="14"/>
  <c r="BA420" i="14"/>
  <c r="DM420" i="14"/>
  <c r="FY420" i="14"/>
  <c r="IK420" i="14"/>
  <c r="BB420" i="14"/>
  <c r="DN420" i="14"/>
  <c r="FZ420" i="14"/>
  <c r="IL420" i="14"/>
  <c r="BC420" i="14"/>
  <c r="DO420" i="14"/>
  <c r="GA420" i="14"/>
  <c r="IM420" i="14"/>
  <c r="BD420" i="14"/>
  <c r="DP420" i="14"/>
  <c r="GB420" i="14"/>
  <c r="IN420" i="14"/>
  <c r="BE420" i="14"/>
  <c r="DQ420" i="14"/>
  <c r="GC420" i="14"/>
  <c r="IO420" i="14"/>
  <c r="BF420" i="14"/>
  <c r="DR420" i="14"/>
  <c r="GD420" i="14"/>
  <c r="IP420" i="14"/>
  <c r="BG420" i="14"/>
  <c r="DS420" i="14"/>
  <c r="GE420" i="14"/>
  <c r="IQ420" i="14"/>
  <c r="BH420" i="14"/>
  <c r="DT420" i="14"/>
  <c r="GF420" i="14"/>
  <c r="IR420" i="14"/>
  <c r="BI420" i="14"/>
  <c r="DU420" i="14"/>
  <c r="GG420" i="14"/>
  <c r="IS420" i="14"/>
  <c r="BJ420" i="14"/>
  <c r="DV420" i="14"/>
  <c r="GH420" i="14"/>
  <c r="IT420" i="14"/>
  <c r="BK420" i="14"/>
  <c r="DW420" i="14"/>
  <c r="GI420" i="14"/>
  <c r="IU420" i="14"/>
  <c r="BL420" i="14"/>
  <c r="DX420" i="14"/>
  <c r="GJ420" i="14"/>
  <c r="IV420" i="14"/>
  <c r="BM420" i="14"/>
  <c r="DY420" i="14"/>
  <c r="GK420" i="14"/>
  <c r="IW420" i="14"/>
  <c r="BN420" i="14"/>
  <c r="DZ420" i="14"/>
  <c r="GL420" i="14"/>
  <c r="IX420" i="14"/>
  <c r="BO420" i="14"/>
  <c r="EA420" i="14"/>
  <c r="GM420" i="14"/>
  <c r="IY420" i="14"/>
  <c r="BP420" i="14"/>
  <c r="EB420" i="14"/>
  <c r="GN420" i="14"/>
  <c r="IZ420" i="14"/>
  <c r="BQ420" i="14"/>
  <c r="EC420" i="14"/>
  <c r="GO420" i="14"/>
  <c r="JA420" i="14"/>
  <c r="BR420" i="14"/>
  <c r="ED420" i="14"/>
  <c r="GP420" i="14"/>
  <c r="JB420" i="14"/>
  <c r="G420" i="14"/>
  <c r="BS420" i="14"/>
  <c r="EE420" i="14"/>
  <c r="GQ420" i="14"/>
  <c r="H420" i="14"/>
  <c r="BT420" i="14"/>
  <c r="EF420" i="14"/>
  <c r="GR420" i="14"/>
  <c r="I420" i="14"/>
  <c r="BU420" i="14"/>
  <c r="EG420" i="14"/>
  <c r="GS420" i="14"/>
  <c r="J420" i="14"/>
  <c r="BV420" i="14"/>
  <c r="EH420" i="14"/>
  <c r="GT420" i="14"/>
  <c r="K420" i="14"/>
  <c r="BW420" i="14"/>
  <c r="EI420" i="14"/>
  <c r="GU420" i="14"/>
  <c r="L420" i="14"/>
  <c r="BX420" i="14"/>
  <c r="EJ420" i="14"/>
  <c r="GV420" i="14"/>
  <c r="M420" i="14"/>
  <c r="BY420" i="14"/>
  <c r="EK420" i="14"/>
  <c r="GW420" i="14"/>
  <c r="N420" i="14"/>
  <c r="BZ420" i="14"/>
  <c r="EL420" i="14"/>
  <c r="GX420" i="14"/>
  <c r="O420" i="14"/>
  <c r="CA420" i="14"/>
  <c r="EM420" i="14"/>
  <c r="GY420" i="14"/>
  <c r="P420" i="14"/>
  <c r="CB420" i="14"/>
  <c r="EN420" i="14"/>
  <c r="GZ420" i="14"/>
  <c r="Q420" i="14"/>
  <c r="CC420" i="14"/>
  <c r="EO420" i="14"/>
  <c r="HA420" i="14"/>
  <c r="R420" i="14"/>
  <c r="CD420" i="14"/>
  <c r="EP420" i="14"/>
  <c r="HB420" i="14"/>
  <c r="S420" i="14"/>
  <c r="CE420" i="14"/>
  <c r="EQ420" i="14"/>
  <c r="HC420" i="14"/>
  <c r="T420" i="14"/>
  <c r="CF420" i="14"/>
  <c r="ER420" i="14"/>
  <c r="HD420" i="14"/>
  <c r="U420" i="14"/>
  <c r="CG420" i="14"/>
  <c r="ES420" i="14"/>
  <c r="HE420" i="14"/>
  <c r="V420" i="14"/>
  <c r="CH420" i="14"/>
  <c r="ET420" i="14"/>
  <c r="H685" i="14"/>
  <c r="G685" i="14"/>
  <c r="G160" i="14"/>
  <c r="N686" i="14"/>
  <c r="A687" i="14"/>
  <c r="BJ685" i="14"/>
  <c r="BB685" i="14"/>
  <c r="AT685" i="14"/>
  <c r="AL685" i="14"/>
  <c r="AD685" i="14"/>
  <c r="V685" i="14"/>
  <c r="BI685" i="14"/>
  <c r="BA685" i="14"/>
  <c r="AS685" i="14"/>
  <c r="AK685" i="14"/>
  <c r="AC685" i="14"/>
  <c r="U685" i="14"/>
  <c r="M685" i="14"/>
  <c r="BH685" i="14"/>
  <c r="AZ685" i="14"/>
  <c r="AR685" i="14"/>
  <c r="AJ685" i="14"/>
  <c r="AB685" i="14"/>
  <c r="T685" i="14"/>
  <c r="BG685" i="14"/>
  <c r="AY685" i="14"/>
  <c r="AQ685" i="14"/>
  <c r="AI685" i="14"/>
  <c r="AA685" i="14"/>
  <c r="S685" i="14"/>
  <c r="BF685" i="14"/>
  <c r="AX685" i="14"/>
  <c r="AP685" i="14"/>
  <c r="AH685" i="14"/>
  <c r="Z685" i="14"/>
  <c r="R685" i="14"/>
  <c r="BE685" i="14"/>
  <c r="AW685" i="14"/>
  <c r="AO685" i="14"/>
  <c r="AG685" i="14"/>
  <c r="Y685" i="14"/>
  <c r="Q685" i="14"/>
  <c r="BL685" i="14"/>
  <c r="BD685" i="14"/>
  <c r="AV685" i="14"/>
  <c r="AN685" i="14"/>
  <c r="AF685" i="14"/>
  <c r="X685" i="14"/>
  <c r="P685" i="14"/>
  <c r="BK685" i="14"/>
  <c r="BC685" i="14"/>
  <c r="AU685" i="14"/>
  <c r="AM685" i="14"/>
  <c r="AE685" i="14"/>
  <c r="W685" i="14"/>
  <c r="O685" i="14"/>
  <c r="D687" i="14"/>
  <c r="C688" i="14"/>
  <c r="E686" i="14"/>
  <c r="H686" i="14" s="1"/>
  <c r="F160" i="14"/>
  <c r="C163" i="14"/>
  <c r="D162" i="14"/>
  <c r="E161" i="14"/>
  <c r="H161" i="14" s="1"/>
  <c r="E85" i="11"/>
  <c r="F85" i="11" s="1"/>
  <c r="D86" i="11"/>
  <c r="G86" i="11" s="1"/>
  <c r="M315" i="2"/>
  <c r="N316" i="2"/>
  <c r="E317" i="2"/>
  <c r="F317" i="2" s="1"/>
  <c r="K73" i="2"/>
  <c r="M73" i="2" s="1"/>
  <c r="O73" i="2" s="1"/>
  <c r="S73" i="2" s="1"/>
  <c r="L31" i="11" s="1"/>
  <c r="AH72" i="2"/>
  <c r="AI72" i="2" s="1"/>
  <c r="AK72" i="2" s="1"/>
  <c r="AO72" i="2" s="1"/>
  <c r="M30" i="11" s="1"/>
  <c r="F74" i="2"/>
  <c r="H74" i="2"/>
  <c r="I74" i="2" s="1"/>
  <c r="C77" i="2"/>
  <c r="D74" i="2"/>
  <c r="E74" i="2" s="1"/>
  <c r="AC73" i="2"/>
  <c r="AA73" i="2"/>
  <c r="AB73" i="2" s="1"/>
  <c r="Z74" i="2"/>
  <c r="AE73" i="2"/>
  <c r="AF73" i="2" s="1"/>
  <c r="X89" i="2"/>
  <c r="M356" i="2" l="1"/>
  <c r="K317" i="2"/>
  <c r="L317" i="2" s="1"/>
  <c r="K395" i="2"/>
  <c r="L395" i="2" s="1"/>
  <c r="K356" i="2"/>
  <c r="L356" i="2"/>
  <c r="M394" i="2"/>
  <c r="N394" i="2"/>
  <c r="P355" i="2"/>
  <c r="O355" i="2"/>
  <c r="P354" i="2"/>
  <c r="O354" i="2"/>
  <c r="J85" i="11"/>
  <c r="K85" i="11" s="1"/>
  <c r="H85" i="11"/>
  <c r="I85" i="11" s="1"/>
  <c r="F161" i="14"/>
  <c r="G161" i="14"/>
  <c r="I160" i="14"/>
  <c r="K160" i="14" s="1"/>
  <c r="II421" i="14" s="1"/>
  <c r="I685" i="14"/>
  <c r="K685" i="14" s="1"/>
  <c r="L685" i="14" s="1"/>
  <c r="G686" i="14"/>
  <c r="G162" i="14"/>
  <c r="E162" i="14"/>
  <c r="H162" i="14" s="1"/>
  <c r="E687" i="14"/>
  <c r="G687" i="14" s="1"/>
  <c r="D163" i="14"/>
  <c r="C164" i="14"/>
  <c r="F686" i="14"/>
  <c r="N687" i="14"/>
  <c r="A688" i="14"/>
  <c r="BJ686" i="14"/>
  <c r="BB686" i="14"/>
  <c r="AT686" i="14"/>
  <c r="AL686" i="14"/>
  <c r="AD686" i="14"/>
  <c r="V686" i="14"/>
  <c r="BI686" i="14"/>
  <c r="BA686" i="14"/>
  <c r="AS686" i="14"/>
  <c r="AK686" i="14"/>
  <c r="AC686" i="14"/>
  <c r="U686" i="14"/>
  <c r="M686" i="14"/>
  <c r="BH686" i="14"/>
  <c r="AZ686" i="14"/>
  <c r="AR686" i="14"/>
  <c r="AJ686" i="14"/>
  <c r="AB686" i="14"/>
  <c r="T686" i="14"/>
  <c r="BG686" i="14"/>
  <c r="AY686" i="14"/>
  <c r="AQ686" i="14"/>
  <c r="AI686" i="14"/>
  <c r="AA686" i="14"/>
  <c r="S686" i="14"/>
  <c r="BF686" i="14"/>
  <c r="AX686" i="14"/>
  <c r="AP686" i="14"/>
  <c r="AH686" i="14"/>
  <c r="Z686" i="14"/>
  <c r="R686" i="14"/>
  <c r="BE686" i="14"/>
  <c r="AW686" i="14"/>
  <c r="AO686" i="14"/>
  <c r="AG686" i="14"/>
  <c r="Y686" i="14"/>
  <c r="Q686" i="14"/>
  <c r="BL686" i="14"/>
  <c r="BD686" i="14"/>
  <c r="AV686" i="14"/>
  <c r="AN686" i="14"/>
  <c r="AF686" i="14"/>
  <c r="X686" i="14"/>
  <c r="P686" i="14"/>
  <c r="BK686" i="14"/>
  <c r="BC686" i="14"/>
  <c r="AU686" i="14"/>
  <c r="AM686" i="14"/>
  <c r="AE686" i="14"/>
  <c r="W686" i="14"/>
  <c r="O686" i="14"/>
  <c r="D688" i="14"/>
  <c r="C689" i="14"/>
  <c r="D689" i="14" s="1"/>
  <c r="E86" i="11"/>
  <c r="F86" i="11" s="1"/>
  <c r="D87" i="11"/>
  <c r="G87" i="11" s="1"/>
  <c r="M316" i="2"/>
  <c r="N317" i="2"/>
  <c r="E318" i="2"/>
  <c r="F318" i="2" s="1"/>
  <c r="AH73" i="2"/>
  <c r="AI73" i="2" s="1"/>
  <c r="AK73" i="2" s="1"/>
  <c r="AO73" i="2" s="1"/>
  <c r="M31" i="11" s="1"/>
  <c r="K74" i="2"/>
  <c r="M74" i="2" s="1"/>
  <c r="O74" i="2" s="1"/>
  <c r="S74" i="2" s="1"/>
  <c r="L32" i="11" s="1"/>
  <c r="C78" i="2"/>
  <c r="F77" i="2"/>
  <c r="D77" i="2"/>
  <c r="E77" i="2" s="1"/>
  <c r="H77" i="2"/>
  <c r="I77" i="2" s="1"/>
  <c r="AC74" i="2"/>
  <c r="AA74" i="2"/>
  <c r="AB74" i="2" s="1"/>
  <c r="Z77" i="2"/>
  <c r="AE74" i="2"/>
  <c r="AF74" i="2" s="1"/>
  <c r="X90" i="2"/>
  <c r="N356" i="2" l="1"/>
  <c r="J86" i="11"/>
  <c r="K86" i="11" s="1"/>
  <c r="H86" i="11"/>
  <c r="I86" i="11" s="1"/>
  <c r="M357" i="2"/>
  <c r="L357" i="2"/>
  <c r="K318" i="2"/>
  <c r="L318" i="2" s="1"/>
  <c r="K396" i="2"/>
  <c r="L396" i="2" s="1"/>
  <c r="K357" i="2"/>
  <c r="N357" i="2" s="1"/>
  <c r="F162" i="14"/>
  <c r="I162" i="14" s="1"/>
  <c r="K162" i="14" s="1"/>
  <c r="II423" i="14" s="1"/>
  <c r="O356" i="2"/>
  <c r="P356" i="2"/>
  <c r="M395" i="2"/>
  <c r="N395" i="2"/>
  <c r="I686" i="14"/>
  <c r="K686" i="14" s="1"/>
  <c r="L686" i="14" s="1"/>
  <c r="EK421" i="14"/>
  <c r="AF421" i="14"/>
  <c r="BX421" i="14"/>
  <c r="AT421" i="14"/>
  <c r="AH421" i="14"/>
  <c r="FP421" i="14"/>
  <c r="BZ421" i="14"/>
  <c r="FF421" i="14"/>
  <c r="HT421" i="14"/>
  <c r="FR421" i="14"/>
  <c r="HR421" i="14"/>
  <c r="IB421" i="14"/>
  <c r="HV421" i="14"/>
  <c r="CW421" i="14"/>
  <c r="ID421" i="14"/>
  <c r="L421" i="14"/>
  <c r="FI421" i="14"/>
  <c r="FD421" i="14"/>
  <c r="I161" i="14"/>
  <c r="K161" i="14" s="1"/>
  <c r="ET422" i="14" s="1"/>
  <c r="AR421" i="14"/>
  <c r="N421" i="14"/>
  <c r="HP421" i="14"/>
  <c r="DD421" i="14"/>
  <c r="AK421" i="14"/>
  <c r="GW421" i="14"/>
  <c r="DF421" i="14"/>
  <c r="CQ421" i="14"/>
  <c r="CS421" i="14"/>
  <c r="CU421" i="14"/>
  <c r="EJ421" i="14"/>
  <c r="AS421" i="14"/>
  <c r="HU421" i="14"/>
  <c r="EL421" i="14"/>
  <c r="FC421" i="14"/>
  <c r="FE421" i="14"/>
  <c r="FG421" i="14"/>
  <c r="FH421" i="14"/>
  <c r="BY421" i="14"/>
  <c r="IC421" i="14"/>
  <c r="FJ421" i="14"/>
  <c r="HO421" i="14"/>
  <c r="HQ421" i="14"/>
  <c r="HS421" i="14"/>
  <c r="AJ421" i="14"/>
  <c r="GV421" i="14"/>
  <c r="DE421" i="14"/>
  <c r="AL421" i="14"/>
  <c r="GX421" i="14"/>
  <c r="CR421" i="14"/>
  <c r="CT421" i="14"/>
  <c r="CV421" i="14"/>
  <c r="M421" i="14"/>
  <c r="FQ421" i="14"/>
  <c r="CX421" i="14"/>
  <c r="AE421" i="14"/>
  <c r="AG421" i="14"/>
  <c r="AI421" i="14"/>
  <c r="BH421" i="14"/>
  <c r="DT421" i="14"/>
  <c r="GF421" i="14"/>
  <c r="IR421" i="14"/>
  <c r="BI421" i="14"/>
  <c r="DU421" i="14"/>
  <c r="GG421" i="14"/>
  <c r="IS421" i="14"/>
  <c r="BJ421" i="14"/>
  <c r="DV421" i="14"/>
  <c r="GH421" i="14"/>
  <c r="IT421" i="14"/>
  <c r="BC421" i="14"/>
  <c r="DO421" i="14"/>
  <c r="GA421" i="14"/>
  <c r="IM421" i="14"/>
  <c r="BD421" i="14"/>
  <c r="DP421" i="14"/>
  <c r="GB421" i="14"/>
  <c r="IN421" i="14"/>
  <c r="BE421" i="14"/>
  <c r="DQ421" i="14"/>
  <c r="GC421" i="14"/>
  <c r="IO421" i="14"/>
  <c r="BF421" i="14"/>
  <c r="DR421" i="14"/>
  <c r="GD421" i="14"/>
  <c r="IP421" i="14"/>
  <c r="BG421" i="14"/>
  <c r="DS421" i="14"/>
  <c r="GE421" i="14"/>
  <c r="IQ421" i="14"/>
  <c r="BP421" i="14"/>
  <c r="EB421" i="14"/>
  <c r="GN421" i="14"/>
  <c r="IZ421" i="14"/>
  <c r="BQ421" i="14"/>
  <c r="EC421" i="14"/>
  <c r="GO421" i="14"/>
  <c r="JA421" i="14"/>
  <c r="BR421" i="14"/>
  <c r="ED421" i="14"/>
  <c r="GP421" i="14"/>
  <c r="JB421" i="14"/>
  <c r="BK421" i="14"/>
  <c r="DW421" i="14"/>
  <c r="GI421" i="14"/>
  <c r="IU421" i="14"/>
  <c r="BL421" i="14"/>
  <c r="DX421" i="14"/>
  <c r="GJ421" i="14"/>
  <c r="IV421" i="14"/>
  <c r="BM421" i="14"/>
  <c r="DY421" i="14"/>
  <c r="GK421" i="14"/>
  <c r="IW421" i="14"/>
  <c r="BN421" i="14"/>
  <c r="DZ421" i="14"/>
  <c r="GL421" i="14"/>
  <c r="IX421" i="14"/>
  <c r="BO421" i="14"/>
  <c r="EA421" i="14"/>
  <c r="GM421" i="14"/>
  <c r="IY421" i="14"/>
  <c r="F687" i="14"/>
  <c r="G421" i="14"/>
  <c r="BS421" i="14"/>
  <c r="EE421" i="14"/>
  <c r="GQ421" i="14"/>
  <c r="H421" i="14"/>
  <c r="BT421" i="14"/>
  <c r="EF421" i="14"/>
  <c r="GR421" i="14"/>
  <c r="I421" i="14"/>
  <c r="BU421" i="14"/>
  <c r="EG421" i="14"/>
  <c r="GS421" i="14"/>
  <c r="J421" i="14"/>
  <c r="BV421" i="14"/>
  <c r="EH421" i="14"/>
  <c r="GT421" i="14"/>
  <c r="K421" i="14"/>
  <c r="BW421" i="14"/>
  <c r="EI421" i="14"/>
  <c r="GU421" i="14"/>
  <c r="H687" i="14"/>
  <c r="T421" i="14"/>
  <c r="CF421" i="14"/>
  <c r="ER421" i="14"/>
  <c r="HD421" i="14"/>
  <c r="U421" i="14"/>
  <c r="CG421" i="14"/>
  <c r="ES421" i="14"/>
  <c r="HE421" i="14"/>
  <c r="V421" i="14"/>
  <c r="CH421" i="14"/>
  <c r="ET421" i="14"/>
  <c r="HF421" i="14"/>
  <c r="O421" i="14"/>
  <c r="CA421" i="14"/>
  <c r="EM421" i="14"/>
  <c r="GY421" i="14"/>
  <c r="P421" i="14"/>
  <c r="CB421" i="14"/>
  <c r="EN421" i="14"/>
  <c r="GZ421" i="14"/>
  <c r="Q421" i="14"/>
  <c r="CC421" i="14"/>
  <c r="EO421" i="14"/>
  <c r="HA421" i="14"/>
  <c r="R421" i="14"/>
  <c r="CD421" i="14"/>
  <c r="EP421" i="14"/>
  <c r="HB421" i="14"/>
  <c r="S421" i="14"/>
  <c r="CE421" i="14"/>
  <c r="EQ421" i="14"/>
  <c r="HC421" i="14"/>
  <c r="AB421" i="14"/>
  <c r="CN421" i="14"/>
  <c r="EZ421" i="14"/>
  <c r="HL421" i="14"/>
  <c r="AC421" i="14"/>
  <c r="CO421" i="14"/>
  <c r="FA421" i="14"/>
  <c r="HM421" i="14"/>
  <c r="AD421" i="14"/>
  <c r="CP421" i="14"/>
  <c r="FB421" i="14"/>
  <c r="HN421" i="14"/>
  <c r="W421" i="14"/>
  <c r="CI421" i="14"/>
  <c r="EU421" i="14"/>
  <c r="HG421" i="14"/>
  <c r="X421" i="14"/>
  <c r="CJ421" i="14"/>
  <c r="EV421" i="14"/>
  <c r="HH421" i="14"/>
  <c r="Y421" i="14"/>
  <c r="CK421" i="14"/>
  <c r="EW421" i="14"/>
  <c r="HI421" i="14"/>
  <c r="Z421" i="14"/>
  <c r="CL421" i="14"/>
  <c r="EX421" i="14"/>
  <c r="HJ421" i="14"/>
  <c r="AA421" i="14"/>
  <c r="CM421" i="14"/>
  <c r="EY421" i="14"/>
  <c r="HK421" i="14"/>
  <c r="AM421" i="14"/>
  <c r="CY421" i="14"/>
  <c r="FK421" i="14"/>
  <c r="HW421" i="14"/>
  <c r="AN421" i="14"/>
  <c r="CZ421" i="14"/>
  <c r="FL421" i="14"/>
  <c r="HX421" i="14"/>
  <c r="AO421" i="14"/>
  <c r="DA421" i="14"/>
  <c r="FM421" i="14"/>
  <c r="HY421" i="14"/>
  <c r="AP421" i="14"/>
  <c r="DB421" i="14"/>
  <c r="FN421" i="14"/>
  <c r="HZ421" i="14"/>
  <c r="AQ421" i="14"/>
  <c r="DC421" i="14"/>
  <c r="FO421" i="14"/>
  <c r="IA421" i="14"/>
  <c r="AZ421" i="14"/>
  <c r="DL421" i="14"/>
  <c r="FX421" i="14"/>
  <c r="IJ421" i="14"/>
  <c r="BA421" i="14"/>
  <c r="DM421" i="14"/>
  <c r="FY421" i="14"/>
  <c r="IK421" i="14"/>
  <c r="BB421" i="14"/>
  <c r="DN421" i="14"/>
  <c r="FZ421" i="14"/>
  <c r="IL421" i="14"/>
  <c r="AU421" i="14"/>
  <c r="DG421" i="14"/>
  <c r="FS421" i="14"/>
  <c r="IE421" i="14"/>
  <c r="AV421" i="14"/>
  <c r="DH421" i="14"/>
  <c r="FT421" i="14"/>
  <c r="IF421" i="14"/>
  <c r="AW421" i="14"/>
  <c r="DI421" i="14"/>
  <c r="FU421" i="14"/>
  <c r="IG421" i="14"/>
  <c r="AX421" i="14"/>
  <c r="DJ421" i="14"/>
  <c r="FV421" i="14"/>
  <c r="IH421" i="14"/>
  <c r="AY421" i="14"/>
  <c r="DK421" i="14"/>
  <c r="FW421" i="14"/>
  <c r="N688" i="14"/>
  <c r="A689" i="14"/>
  <c r="BJ687" i="14"/>
  <c r="BB687" i="14"/>
  <c r="AT687" i="14"/>
  <c r="AL687" i="14"/>
  <c r="AD687" i="14"/>
  <c r="V687" i="14"/>
  <c r="BI687" i="14"/>
  <c r="BA687" i="14"/>
  <c r="AS687" i="14"/>
  <c r="AK687" i="14"/>
  <c r="AC687" i="14"/>
  <c r="U687" i="14"/>
  <c r="M687" i="14"/>
  <c r="BH687" i="14"/>
  <c r="AZ687" i="14"/>
  <c r="AR687" i="14"/>
  <c r="AJ687" i="14"/>
  <c r="AB687" i="14"/>
  <c r="T687" i="14"/>
  <c r="BG687" i="14"/>
  <c r="AY687" i="14"/>
  <c r="AQ687" i="14"/>
  <c r="AI687" i="14"/>
  <c r="AA687" i="14"/>
  <c r="S687" i="14"/>
  <c r="BF687" i="14"/>
  <c r="AX687" i="14"/>
  <c r="AP687" i="14"/>
  <c r="AH687" i="14"/>
  <c r="Z687" i="14"/>
  <c r="R687" i="14"/>
  <c r="BE687" i="14"/>
  <c r="AW687" i="14"/>
  <c r="AO687" i="14"/>
  <c r="AG687" i="14"/>
  <c r="Y687" i="14"/>
  <c r="Q687" i="14"/>
  <c r="BL687" i="14"/>
  <c r="BD687" i="14"/>
  <c r="AV687" i="14"/>
  <c r="AN687" i="14"/>
  <c r="AF687" i="14"/>
  <c r="X687" i="14"/>
  <c r="P687" i="14"/>
  <c r="BK687" i="14"/>
  <c r="BC687" i="14"/>
  <c r="AU687" i="14"/>
  <c r="AM687" i="14"/>
  <c r="AE687" i="14"/>
  <c r="W687" i="14"/>
  <c r="O687" i="14"/>
  <c r="E689" i="14"/>
  <c r="F689" i="14" s="1"/>
  <c r="C165" i="14"/>
  <c r="D164" i="14"/>
  <c r="E688" i="14"/>
  <c r="G688" i="14" s="1"/>
  <c r="H688" i="14"/>
  <c r="F688" i="14"/>
  <c r="E163" i="14"/>
  <c r="H163" i="14" s="1"/>
  <c r="E87" i="11"/>
  <c r="F87" i="11" s="1"/>
  <c r="D88" i="11"/>
  <c r="G88" i="11" s="1"/>
  <c r="M317" i="2"/>
  <c r="N318" i="2"/>
  <c r="K77" i="2"/>
  <c r="M77" i="2" s="1"/>
  <c r="O77" i="2" s="1"/>
  <c r="S77" i="2" s="1"/>
  <c r="L33" i="11" s="1"/>
  <c r="E319" i="2"/>
  <c r="F319" i="2" s="1"/>
  <c r="AH74" i="2"/>
  <c r="AI74" i="2" s="1"/>
  <c r="AK74" i="2" s="1"/>
  <c r="AO74" i="2" s="1"/>
  <c r="M32" i="11" s="1"/>
  <c r="D78" i="2"/>
  <c r="E78" i="2" s="1"/>
  <c r="C81" i="2"/>
  <c r="F78" i="2"/>
  <c r="H78" i="2"/>
  <c r="I78" i="2" s="1"/>
  <c r="AC77" i="2"/>
  <c r="Z78" i="2"/>
  <c r="AA77" i="2"/>
  <c r="AB77" i="2" s="1"/>
  <c r="AE77" i="2"/>
  <c r="AF77" i="2" s="1"/>
  <c r="X91" i="2"/>
  <c r="DB422" i="14" l="1"/>
  <c r="O357" i="2"/>
  <c r="P357" i="2"/>
  <c r="J87" i="11"/>
  <c r="K87" i="11" s="1"/>
  <c r="H87" i="11"/>
  <c r="I87" i="11" s="1"/>
  <c r="N396" i="2"/>
  <c r="M396" i="2"/>
  <c r="M358" i="2"/>
  <c r="L358" i="2"/>
  <c r="K397" i="2"/>
  <c r="L397" i="2" s="1"/>
  <c r="K319" i="2"/>
  <c r="L319" i="2" s="1"/>
  <c r="K358" i="2"/>
  <c r="EL422" i="14"/>
  <c r="H689" i="14"/>
  <c r="G689" i="14"/>
  <c r="GY422" i="14"/>
  <c r="HS422" i="14"/>
  <c r="EU422" i="14"/>
  <c r="IG422" i="14"/>
  <c r="DI422" i="14"/>
  <c r="FA422" i="14"/>
  <c r="FF422" i="14"/>
  <c r="DP422" i="14"/>
  <c r="HT422" i="14"/>
  <c r="CQ422" i="14"/>
  <c r="CV422" i="14"/>
  <c r="AS422" i="14"/>
  <c r="GB422" i="14"/>
  <c r="IL422" i="14"/>
  <c r="HM422" i="14"/>
  <c r="CU422" i="14"/>
  <c r="AN422" i="14"/>
  <c r="BH422" i="14"/>
  <c r="CO422" i="14"/>
  <c r="FU422" i="14"/>
  <c r="W422" i="14"/>
  <c r="AH422" i="14"/>
  <c r="FH422" i="14"/>
  <c r="IN422" i="14"/>
  <c r="IP422" i="14"/>
  <c r="I422" i="14"/>
  <c r="BZ422" i="14"/>
  <c r="FG422" i="14"/>
  <c r="HW422" i="14"/>
  <c r="T422" i="14"/>
  <c r="EE422" i="14"/>
  <c r="II422" i="14"/>
  <c r="ES422" i="14"/>
  <c r="IA422" i="14"/>
  <c r="FV422" i="14"/>
  <c r="I687" i="14"/>
  <c r="K687" i="14" s="1"/>
  <c r="L687" i="14" s="1"/>
  <c r="CD422" i="14"/>
  <c r="BB422" i="14"/>
  <c r="CJ422" i="14"/>
  <c r="GK422" i="14"/>
  <c r="V422" i="14"/>
  <c r="AY422" i="14"/>
  <c r="AT422" i="14"/>
  <c r="CB422" i="14"/>
  <c r="GC422" i="14"/>
  <c r="CF422" i="14"/>
  <c r="EG422" i="14"/>
  <c r="AL422" i="14"/>
  <c r="BT422" i="14"/>
  <c r="FM422" i="14"/>
  <c r="BX422" i="14"/>
  <c r="FY422" i="14"/>
  <c r="DU422" i="14"/>
  <c r="BL422" i="14"/>
  <c r="FE422" i="14"/>
  <c r="IY422" i="14"/>
  <c r="FQ422" i="14"/>
  <c r="JB422" i="14"/>
  <c r="AQ422" i="14"/>
  <c r="EW422" i="14"/>
  <c r="IQ422" i="14"/>
  <c r="FI422" i="14"/>
  <c r="IT422" i="14"/>
  <c r="AA422" i="14"/>
  <c r="GQ422" i="14"/>
  <c r="EK422" i="14"/>
  <c r="ID422" i="14"/>
  <c r="EP422" i="14"/>
  <c r="DW422" i="14"/>
  <c r="HC422" i="14"/>
  <c r="HN422" i="14"/>
  <c r="HV422" i="14"/>
  <c r="DJ422" i="14"/>
  <c r="BN422" i="14"/>
  <c r="CR422" i="14"/>
  <c r="GP422" i="14"/>
  <c r="AO422" i="14"/>
  <c r="IU422" i="14"/>
  <c r="HQ422" i="14"/>
  <c r="HE422" i="14"/>
  <c r="AJ422" i="14"/>
  <c r="EN422" i="14"/>
  <c r="EB422" i="14"/>
  <c r="BE422" i="14"/>
  <c r="O422" i="14"/>
  <c r="IO422" i="14"/>
  <c r="IC422" i="14"/>
  <c r="AZ422" i="14"/>
  <c r="FD422" i="14"/>
  <c r="ER422" i="14"/>
  <c r="EH422" i="14"/>
  <c r="AM422" i="14"/>
  <c r="BG422" i="14"/>
  <c r="IS422" i="14"/>
  <c r="HB422" i="14"/>
  <c r="CZ422" i="14"/>
  <c r="CN422" i="14"/>
  <c r="Y422" i="14"/>
  <c r="GI422" i="14"/>
  <c r="HA422" i="14"/>
  <c r="GO422" i="14"/>
  <c r="L422" i="14"/>
  <c r="DX422" i="14"/>
  <c r="DL422" i="14"/>
  <c r="GX422" i="14"/>
  <c r="J422" i="14"/>
  <c r="CT422" i="14"/>
  <c r="CM422" i="14"/>
  <c r="CH422" i="14"/>
  <c r="IM422" i="14"/>
  <c r="HH422" i="14"/>
  <c r="GV422" i="14"/>
  <c r="Z422" i="14"/>
  <c r="GL422" i="14"/>
  <c r="DK422" i="14"/>
  <c r="CX422" i="14"/>
  <c r="U422" i="14"/>
  <c r="HX422" i="14"/>
  <c r="HL422" i="14"/>
  <c r="AX422" i="14"/>
  <c r="IX422" i="14"/>
  <c r="EA422" i="14"/>
  <c r="DN422" i="14"/>
  <c r="CI422" i="14"/>
  <c r="FT422" i="14"/>
  <c r="FP422" i="14"/>
  <c r="GT422" i="14"/>
  <c r="BC422" i="14"/>
  <c r="BW422" i="14"/>
  <c r="BJ422" i="14"/>
  <c r="GA422" i="14"/>
  <c r="GR422" i="14"/>
  <c r="GF422" i="14"/>
  <c r="EM422" i="14"/>
  <c r="AF422" i="14"/>
  <c r="FO422" i="14"/>
  <c r="FB422" i="14"/>
  <c r="DR422" i="14"/>
  <c r="CK422" i="14"/>
  <c r="BY422" i="14"/>
  <c r="IE422" i="14"/>
  <c r="BD422" i="14"/>
  <c r="GE422" i="14"/>
  <c r="FR422" i="14"/>
  <c r="GD422" i="14"/>
  <c r="DA422" i="14"/>
  <c r="CW422" i="14"/>
  <c r="S422" i="14"/>
  <c r="CY422" i="14"/>
  <c r="GU422" i="14"/>
  <c r="GH422" i="14"/>
  <c r="AK422" i="14"/>
  <c r="IV422" i="14"/>
  <c r="IJ422" i="14"/>
  <c r="CA422" i="14"/>
  <c r="P422" i="14"/>
  <c r="EQ422" i="14"/>
  <c r="ED422" i="14"/>
  <c r="BK422" i="14"/>
  <c r="BU422" i="14"/>
  <c r="IZ422" i="14"/>
  <c r="N422" i="14"/>
  <c r="DY422" i="14"/>
  <c r="DM422" i="14"/>
  <c r="AI422" i="14"/>
  <c r="FK422" i="14"/>
  <c r="HK422" i="14"/>
  <c r="HF422" i="14"/>
  <c r="AD422" i="14"/>
  <c r="EO422" i="14"/>
  <c r="EC422" i="14"/>
  <c r="AB422" i="14"/>
  <c r="EF422" i="14"/>
  <c r="DT422" i="14"/>
  <c r="AW422" i="14"/>
  <c r="G422" i="14"/>
  <c r="HY422" i="14"/>
  <c r="HU422" i="14"/>
  <c r="AR422" i="14"/>
  <c r="EV422" i="14"/>
  <c r="EJ422" i="14"/>
  <c r="BV422" i="14"/>
  <c r="AE422" i="14"/>
  <c r="IW422" i="14"/>
  <c r="IK422" i="14"/>
  <c r="BI422" i="14"/>
  <c r="FL422" i="14"/>
  <c r="EZ422" i="14"/>
  <c r="Q422" i="14"/>
  <c r="FC422" i="14"/>
  <c r="GS422" i="14"/>
  <c r="GG422" i="14"/>
  <c r="IH422" i="14"/>
  <c r="DH422" i="14"/>
  <c r="DD422" i="14"/>
  <c r="AG422" i="14"/>
  <c r="HO422" i="14"/>
  <c r="HI422" i="14"/>
  <c r="GW422" i="14"/>
  <c r="HG422" i="14"/>
  <c r="GZ422" i="14"/>
  <c r="GN422" i="14"/>
  <c r="R422" i="14"/>
  <c r="DZ422" i="14"/>
  <c r="DC422" i="14"/>
  <c r="CP422" i="14"/>
  <c r="M422" i="14"/>
  <c r="HP422" i="14"/>
  <c r="HD422" i="14"/>
  <c r="AP422" i="14"/>
  <c r="HR422" i="14"/>
  <c r="DS422" i="14"/>
  <c r="DF422" i="14"/>
  <c r="AC422" i="14"/>
  <c r="IF422" i="14"/>
  <c r="IB422" i="14"/>
  <c r="FN422" i="14"/>
  <c r="AU422" i="14"/>
  <c r="BO422" i="14"/>
  <c r="JA422" i="14"/>
  <c r="DO422" i="14"/>
  <c r="GJ422" i="14"/>
  <c r="FX422" i="14"/>
  <c r="HZ422" i="14"/>
  <c r="BP422" i="14"/>
  <c r="CE422" i="14"/>
  <c r="BR422" i="14"/>
  <c r="CL422" i="14"/>
  <c r="CC422" i="14"/>
  <c r="BQ422" i="14"/>
  <c r="FS422" i="14"/>
  <c r="AV422" i="14"/>
  <c r="FW422" i="14"/>
  <c r="FJ422" i="14"/>
  <c r="EX422" i="14"/>
  <c r="CS422" i="14"/>
  <c r="CG422" i="14"/>
  <c r="K422" i="14"/>
  <c r="BS422" i="14"/>
  <c r="GM422" i="14"/>
  <c r="FZ422" i="14"/>
  <c r="HJ422" i="14"/>
  <c r="DQ422" i="14"/>
  <c r="DE422" i="14"/>
  <c r="BF422" i="14"/>
  <c r="H422" i="14"/>
  <c r="EI422" i="14"/>
  <c r="DV422" i="14"/>
  <c r="BA422" i="14"/>
  <c r="BM422" i="14"/>
  <c r="IR422" i="14"/>
  <c r="DG422" i="14"/>
  <c r="X422" i="14"/>
  <c r="EY422" i="14"/>
  <c r="G163" i="14"/>
  <c r="GI423" i="14"/>
  <c r="IK423" i="14"/>
  <c r="EE423" i="14"/>
  <c r="HO423" i="14"/>
  <c r="GQ423" i="14"/>
  <c r="FX423" i="14"/>
  <c r="HW423" i="14"/>
  <c r="DV423" i="14"/>
  <c r="FS423" i="14"/>
  <c r="HV423" i="14"/>
  <c r="IE423" i="14"/>
  <c r="GF423" i="14"/>
  <c r="G423" i="14"/>
  <c r="FP423" i="14"/>
  <c r="IJ423" i="14"/>
  <c r="BA423" i="14"/>
  <c r="I423" i="14"/>
  <c r="AM423" i="14"/>
  <c r="GV423" i="14"/>
  <c r="GA423" i="14"/>
  <c r="DM423" i="14"/>
  <c r="IP423" i="14"/>
  <c r="AR423" i="14"/>
  <c r="HD423" i="14"/>
  <c r="GN423" i="14"/>
  <c r="DP423" i="14"/>
  <c r="CY423" i="14"/>
  <c r="IB423" i="14"/>
  <c r="HG423" i="14"/>
  <c r="FY423" i="14"/>
  <c r="FK423" i="14"/>
  <c r="GY423" i="14"/>
  <c r="HL423" i="14"/>
  <c r="BB423" i="14"/>
  <c r="HT423" i="14"/>
  <c r="BI423" i="14"/>
  <c r="DU423" i="14"/>
  <c r="GG423" i="14"/>
  <c r="IS423" i="14"/>
  <c r="BJ423" i="14"/>
  <c r="ET423" i="14"/>
  <c r="IL423" i="14"/>
  <c r="DX423" i="14"/>
  <c r="Q423" i="14"/>
  <c r="BG423" i="14"/>
  <c r="IM423" i="14"/>
  <c r="IR423" i="14"/>
  <c r="IU423" i="14"/>
  <c r="IZ423" i="14"/>
  <c r="BQ423" i="14"/>
  <c r="EC423" i="14"/>
  <c r="GO423" i="14"/>
  <c r="JA423" i="14"/>
  <c r="BR423" i="14"/>
  <c r="FB423" i="14"/>
  <c r="IT423" i="14"/>
  <c r="EF423" i="14"/>
  <c r="BM423" i="14"/>
  <c r="L423" i="14"/>
  <c r="O423" i="14"/>
  <c r="T423" i="14"/>
  <c r="W423" i="14"/>
  <c r="AB423" i="14"/>
  <c r="AE423" i="14"/>
  <c r="AJ423" i="14"/>
  <c r="M423" i="14"/>
  <c r="BY423" i="14"/>
  <c r="EK423" i="14"/>
  <c r="GW423" i="14"/>
  <c r="N423" i="14"/>
  <c r="BZ423" i="14"/>
  <c r="FJ423" i="14"/>
  <c r="P423" i="14"/>
  <c r="EV423" i="14"/>
  <c r="BU423" i="14"/>
  <c r="AU423" i="14"/>
  <c r="AZ423" i="14"/>
  <c r="BC423" i="14"/>
  <c r="BH423" i="14"/>
  <c r="BK423" i="14"/>
  <c r="BP423" i="14"/>
  <c r="U423" i="14"/>
  <c r="CG423" i="14"/>
  <c r="ES423" i="14"/>
  <c r="HE423" i="14"/>
  <c r="V423" i="14"/>
  <c r="CH423" i="14"/>
  <c r="FZ423" i="14"/>
  <c r="X423" i="14"/>
  <c r="GB423" i="14"/>
  <c r="CC423" i="14"/>
  <c r="BS423" i="14"/>
  <c r="BX423" i="14"/>
  <c r="CA423" i="14"/>
  <c r="CF423" i="14"/>
  <c r="CI423" i="14"/>
  <c r="CN423" i="14"/>
  <c r="CQ423" i="14"/>
  <c r="CV423" i="14"/>
  <c r="AC423" i="14"/>
  <c r="CO423" i="14"/>
  <c r="FA423" i="14"/>
  <c r="HM423" i="14"/>
  <c r="AD423" i="14"/>
  <c r="CP423" i="14"/>
  <c r="GH423" i="14"/>
  <c r="AN423" i="14"/>
  <c r="GZ423" i="14"/>
  <c r="DY423" i="14"/>
  <c r="DD423" i="14"/>
  <c r="DG423" i="14"/>
  <c r="DL423" i="14"/>
  <c r="DO423" i="14"/>
  <c r="DT423" i="14"/>
  <c r="DW423" i="14"/>
  <c r="EB423" i="14"/>
  <c r="AK423" i="14"/>
  <c r="CW423" i="14"/>
  <c r="FI423" i="14"/>
  <c r="HU423" i="14"/>
  <c r="AL423" i="14"/>
  <c r="CX423" i="14"/>
  <c r="HF423" i="14"/>
  <c r="BL423" i="14"/>
  <c r="HH423" i="14"/>
  <c r="EG423" i="14"/>
  <c r="EJ423" i="14"/>
  <c r="EM423" i="14"/>
  <c r="ER423" i="14"/>
  <c r="EU423" i="14"/>
  <c r="EZ423" i="14"/>
  <c r="FC423" i="14"/>
  <c r="FH423" i="14"/>
  <c r="AS423" i="14"/>
  <c r="DE423" i="14"/>
  <c r="FQ423" i="14"/>
  <c r="IC423" i="14"/>
  <c r="AT423" i="14"/>
  <c r="DN423" i="14"/>
  <c r="HN423" i="14"/>
  <c r="BT423" i="14"/>
  <c r="IN423" i="14"/>
  <c r="BF423" i="14"/>
  <c r="DF423" i="14"/>
  <c r="FR423" i="14"/>
  <c r="ID423" i="14"/>
  <c r="BD423" i="14"/>
  <c r="EN423" i="14"/>
  <c r="IV423" i="14"/>
  <c r="DQ423" i="14"/>
  <c r="IQ423" i="14"/>
  <c r="ED423" i="14"/>
  <c r="GP423" i="14"/>
  <c r="JB423" i="14"/>
  <c r="CB423" i="14"/>
  <c r="GJ423" i="14"/>
  <c r="Y423" i="14"/>
  <c r="EO423" i="14"/>
  <c r="EL423" i="14"/>
  <c r="GX423" i="14"/>
  <c r="H423" i="14"/>
  <c r="CJ423" i="14"/>
  <c r="GR423" i="14"/>
  <c r="BE423" i="14"/>
  <c r="IO423" i="14"/>
  <c r="IW423" i="14"/>
  <c r="IX423" i="14"/>
  <c r="IY423" i="14"/>
  <c r="BN423" i="14"/>
  <c r="BO423" i="14"/>
  <c r="DR423" i="14"/>
  <c r="DS423" i="14"/>
  <c r="GC423" i="14"/>
  <c r="DZ423" i="14"/>
  <c r="EA423" i="14"/>
  <c r="GK423" i="14"/>
  <c r="GD423" i="14"/>
  <c r="GE423" i="14"/>
  <c r="HA423" i="14"/>
  <c r="GL423" i="14"/>
  <c r="GM423" i="14"/>
  <c r="GS423" i="14"/>
  <c r="J423" i="14"/>
  <c r="BV423" i="14"/>
  <c r="EH423" i="14"/>
  <c r="GT423" i="14"/>
  <c r="K423" i="14"/>
  <c r="BW423" i="14"/>
  <c r="EI423" i="14"/>
  <c r="GU423" i="14"/>
  <c r="R423" i="14"/>
  <c r="CD423" i="14"/>
  <c r="EP423" i="14"/>
  <c r="HB423" i="14"/>
  <c r="S423" i="14"/>
  <c r="CE423" i="14"/>
  <c r="EQ423" i="14"/>
  <c r="HC423" i="14"/>
  <c r="CK423" i="14"/>
  <c r="EW423" i="14"/>
  <c r="HI423" i="14"/>
  <c r="Z423" i="14"/>
  <c r="CL423" i="14"/>
  <c r="EX423" i="14"/>
  <c r="HJ423" i="14"/>
  <c r="AA423" i="14"/>
  <c r="CM423" i="14"/>
  <c r="EY423" i="14"/>
  <c r="HK423" i="14"/>
  <c r="AF423" i="14"/>
  <c r="CR423" i="14"/>
  <c r="FD423" i="14"/>
  <c r="HP423" i="14"/>
  <c r="AG423" i="14"/>
  <c r="CS423" i="14"/>
  <c r="FE423" i="14"/>
  <c r="HQ423" i="14"/>
  <c r="AH423" i="14"/>
  <c r="CT423" i="14"/>
  <c r="FF423" i="14"/>
  <c r="HR423" i="14"/>
  <c r="AI423" i="14"/>
  <c r="CU423" i="14"/>
  <c r="FG423" i="14"/>
  <c r="HS423" i="14"/>
  <c r="CZ423" i="14"/>
  <c r="FL423" i="14"/>
  <c r="HX423" i="14"/>
  <c r="AO423" i="14"/>
  <c r="DA423" i="14"/>
  <c r="FM423" i="14"/>
  <c r="HY423" i="14"/>
  <c r="AP423" i="14"/>
  <c r="DB423" i="14"/>
  <c r="FN423" i="14"/>
  <c r="HZ423" i="14"/>
  <c r="AQ423" i="14"/>
  <c r="DC423" i="14"/>
  <c r="FO423" i="14"/>
  <c r="IA423" i="14"/>
  <c r="AV423" i="14"/>
  <c r="DH423" i="14"/>
  <c r="FT423" i="14"/>
  <c r="IF423" i="14"/>
  <c r="AW423" i="14"/>
  <c r="DI423" i="14"/>
  <c r="FU423" i="14"/>
  <c r="IG423" i="14"/>
  <c r="AX423" i="14"/>
  <c r="DJ423" i="14"/>
  <c r="FV423" i="14"/>
  <c r="IH423" i="14"/>
  <c r="AY423" i="14"/>
  <c r="DK423" i="14"/>
  <c r="FW423" i="14"/>
  <c r="I689" i="14"/>
  <c r="K689" i="14" s="1"/>
  <c r="L689" i="14" s="1"/>
  <c r="F163" i="14"/>
  <c r="E164" i="14"/>
  <c r="H164" i="14" s="1"/>
  <c r="D165" i="14"/>
  <c r="C166" i="14"/>
  <c r="N691" i="14"/>
  <c r="N689" i="14"/>
  <c r="BJ688" i="14"/>
  <c r="BB688" i="14"/>
  <c r="AT688" i="14"/>
  <c r="AL688" i="14"/>
  <c r="AD688" i="14"/>
  <c r="V688" i="14"/>
  <c r="BI688" i="14"/>
  <c r="BA688" i="14"/>
  <c r="AS688" i="14"/>
  <c r="AK688" i="14"/>
  <c r="AC688" i="14"/>
  <c r="U688" i="14"/>
  <c r="M688" i="14"/>
  <c r="BH688" i="14"/>
  <c r="AZ688" i="14"/>
  <c r="AR688" i="14"/>
  <c r="AJ688" i="14"/>
  <c r="AB688" i="14"/>
  <c r="T688" i="14"/>
  <c r="BG688" i="14"/>
  <c r="AY688" i="14"/>
  <c r="AQ688" i="14"/>
  <c r="AI688" i="14"/>
  <c r="AA688" i="14"/>
  <c r="S688" i="14"/>
  <c r="BF688" i="14"/>
  <c r="AX688" i="14"/>
  <c r="AP688" i="14"/>
  <c r="AH688" i="14"/>
  <c r="Z688" i="14"/>
  <c r="R688" i="14"/>
  <c r="BE688" i="14"/>
  <c r="AW688" i="14"/>
  <c r="AO688" i="14"/>
  <c r="AG688" i="14"/>
  <c r="Y688" i="14"/>
  <c r="Q688" i="14"/>
  <c r="BL688" i="14"/>
  <c r="BD688" i="14"/>
  <c r="AV688" i="14"/>
  <c r="AN688" i="14"/>
  <c r="AF688" i="14"/>
  <c r="X688" i="14"/>
  <c r="P688" i="14"/>
  <c r="BK688" i="14"/>
  <c r="BC688" i="14"/>
  <c r="AU688" i="14"/>
  <c r="AM688" i="14"/>
  <c r="AE688" i="14"/>
  <c r="W688" i="14"/>
  <c r="O688" i="14"/>
  <c r="I688" i="14"/>
  <c r="K688" i="14" s="1"/>
  <c r="L688" i="14" s="1"/>
  <c r="D89" i="11"/>
  <c r="G89" i="11" s="1"/>
  <c r="E88" i="11"/>
  <c r="F88" i="11" s="1"/>
  <c r="K78" i="2"/>
  <c r="M78" i="2" s="1"/>
  <c r="O78" i="2" s="1"/>
  <c r="S78" i="2" s="1"/>
  <c r="L34" i="11" s="1"/>
  <c r="M318" i="2"/>
  <c r="N319" i="2"/>
  <c r="E320" i="2"/>
  <c r="F320" i="2" s="1"/>
  <c r="AH77" i="2"/>
  <c r="AI77" i="2" s="1"/>
  <c r="AK77" i="2" s="1"/>
  <c r="AO77" i="2" s="1"/>
  <c r="M33" i="11" s="1"/>
  <c r="C82" i="2"/>
  <c r="F81" i="2"/>
  <c r="D81" i="2"/>
  <c r="E81" i="2" s="1"/>
  <c r="H81" i="2"/>
  <c r="I81" i="2" s="1"/>
  <c r="AC78" i="2"/>
  <c r="Z81" i="2"/>
  <c r="AA78" i="2"/>
  <c r="AB78" i="2" s="1"/>
  <c r="AE78" i="2"/>
  <c r="AF78" i="2" s="1"/>
  <c r="X92" i="2"/>
  <c r="N358" i="2" l="1"/>
  <c r="I163" i="14"/>
  <c r="K163" i="14" s="1"/>
  <c r="HP424" i="14" s="1"/>
  <c r="G164" i="14"/>
  <c r="M359" i="2"/>
  <c r="K359" i="2"/>
  <c r="K398" i="2"/>
  <c r="L398" i="2" s="1"/>
  <c r="K320" i="2"/>
  <c r="L359" i="2"/>
  <c r="P358" i="2"/>
  <c r="O358" i="2"/>
  <c r="J88" i="11"/>
  <c r="K88" i="11" s="1"/>
  <c r="H88" i="11"/>
  <c r="I88" i="11" s="1"/>
  <c r="M397" i="2"/>
  <c r="N397" i="2"/>
  <c r="F164" i="14"/>
  <c r="C167" i="14"/>
  <c r="D166" i="14"/>
  <c r="E165" i="14"/>
  <c r="G165" i="14" s="1"/>
  <c r="BF689" i="14"/>
  <c r="BF625" i="14" s="1"/>
  <c r="J669" i="14" s="1"/>
  <c r="BK689" i="14"/>
  <c r="BK625" i="14" s="1"/>
  <c r="J674" i="14" s="1"/>
  <c r="BB689" i="14"/>
  <c r="BB625" i="14" s="1"/>
  <c r="J665" i="14" s="1"/>
  <c r="AT689" i="14"/>
  <c r="AT625" i="14" s="1"/>
  <c r="J657" i="14" s="1"/>
  <c r="AL689" i="14"/>
  <c r="AL625" i="14" s="1"/>
  <c r="J649" i="14" s="1"/>
  <c r="AD689" i="14"/>
  <c r="AD625" i="14" s="1"/>
  <c r="J641" i="14" s="1"/>
  <c r="V689" i="14"/>
  <c r="V625" i="14" s="1"/>
  <c r="J633" i="14" s="1"/>
  <c r="BJ689" i="14"/>
  <c r="BJ625" i="14" s="1"/>
  <c r="J673" i="14" s="1"/>
  <c r="BA689" i="14"/>
  <c r="BA625" i="14" s="1"/>
  <c r="J664" i="14" s="1"/>
  <c r="AS689" i="14"/>
  <c r="AS625" i="14" s="1"/>
  <c r="J656" i="14" s="1"/>
  <c r="AK689" i="14"/>
  <c r="AK625" i="14" s="1"/>
  <c r="J648" i="14" s="1"/>
  <c r="AC689" i="14"/>
  <c r="AC625" i="14" s="1"/>
  <c r="J640" i="14" s="1"/>
  <c r="U689" i="14"/>
  <c r="U625" i="14" s="1"/>
  <c r="J632" i="14" s="1"/>
  <c r="M689" i="14"/>
  <c r="BI689" i="14"/>
  <c r="BI625" i="14" s="1"/>
  <c r="J672" i="14" s="1"/>
  <c r="AZ689" i="14"/>
  <c r="AZ625" i="14" s="1"/>
  <c r="J663" i="14" s="1"/>
  <c r="AR689" i="14"/>
  <c r="AR625" i="14" s="1"/>
  <c r="J655" i="14" s="1"/>
  <c r="AJ689" i="14"/>
  <c r="AJ625" i="14" s="1"/>
  <c r="J647" i="14" s="1"/>
  <c r="AB689" i="14"/>
  <c r="AB625" i="14" s="1"/>
  <c r="J639" i="14" s="1"/>
  <c r="T689" i="14"/>
  <c r="T625" i="14" s="1"/>
  <c r="J631" i="14" s="1"/>
  <c r="BH689" i="14"/>
  <c r="BH625" i="14" s="1"/>
  <c r="J671" i="14" s="1"/>
  <c r="AY689" i="14"/>
  <c r="AY625" i="14" s="1"/>
  <c r="J662" i="14" s="1"/>
  <c r="AQ689" i="14"/>
  <c r="AQ625" i="14" s="1"/>
  <c r="J654" i="14" s="1"/>
  <c r="AI689" i="14"/>
  <c r="AI625" i="14" s="1"/>
  <c r="J646" i="14" s="1"/>
  <c r="AA689" i="14"/>
  <c r="AA625" i="14" s="1"/>
  <c r="J638" i="14" s="1"/>
  <c r="S689" i="14"/>
  <c r="S625" i="14" s="1"/>
  <c r="J630" i="14" s="1"/>
  <c r="BG689" i="14"/>
  <c r="BG625" i="14" s="1"/>
  <c r="J670" i="14" s="1"/>
  <c r="AX689" i="14"/>
  <c r="AX625" i="14" s="1"/>
  <c r="J661" i="14" s="1"/>
  <c r="AP689" i="14"/>
  <c r="AP625" i="14" s="1"/>
  <c r="J653" i="14" s="1"/>
  <c r="AH689" i="14"/>
  <c r="AH625" i="14" s="1"/>
  <c r="J645" i="14" s="1"/>
  <c r="Z689" i="14"/>
  <c r="Z625" i="14" s="1"/>
  <c r="J637" i="14" s="1"/>
  <c r="R689" i="14"/>
  <c r="R625" i="14" s="1"/>
  <c r="J629" i="14" s="1"/>
  <c r="BE689" i="14"/>
  <c r="BE625" i="14" s="1"/>
  <c r="J668" i="14" s="1"/>
  <c r="AW689" i="14"/>
  <c r="AW625" i="14" s="1"/>
  <c r="J660" i="14" s="1"/>
  <c r="AO689" i="14"/>
  <c r="AO625" i="14" s="1"/>
  <c r="J652" i="14" s="1"/>
  <c r="AG689" i="14"/>
  <c r="AG625" i="14" s="1"/>
  <c r="J644" i="14" s="1"/>
  <c r="Y689" i="14"/>
  <c r="Y625" i="14" s="1"/>
  <c r="J636" i="14" s="1"/>
  <c r="Q689" i="14"/>
  <c r="Q625" i="14" s="1"/>
  <c r="J628" i="14" s="1"/>
  <c r="BD689" i="14"/>
  <c r="BD625" i="14" s="1"/>
  <c r="J667" i="14" s="1"/>
  <c r="AV689" i="14"/>
  <c r="AV625" i="14" s="1"/>
  <c r="J659" i="14" s="1"/>
  <c r="AN689" i="14"/>
  <c r="AN625" i="14" s="1"/>
  <c r="J651" i="14" s="1"/>
  <c r="AF689" i="14"/>
  <c r="AF625" i="14" s="1"/>
  <c r="J643" i="14" s="1"/>
  <c r="X689" i="14"/>
  <c r="X625" i="14" s="1"/>
  <c r="J635" i="14" s="1"/>
  <c r="P689" i="14"/>
  <c r="P625" i="14" s="1"/>
  <c r="J627" i="14" s="1"/>
  <c r="BL689" i="14"/>
  <c r="BL625" i="14" s="1"/>
  <c r="J675" i="14" s="1"/>
  <c r="BC689" i="14"/>
  <c r="BC625" i="14" s="1"/>
  <c r="J666" i="14" s="1"/>
  <c r="AU689" i="14"/>
  <c r="AU625" i="14" s="1"/>
  <c r="J658" i="14" s="1"/>
  <c r="AM689" i="14"/>
  <c r="AM625" i="14" s="1"/>
  <c r="J650" i="14" s="1"/>
  <c r="AE689" i="14"/>
  <c r="AE625" i="14" s="1"/>
  <c r="J642" i="14" s="1"/>
  <c r="W689" i="14"/>
  <c r="W625" i="14" s="1"/>
  <c r="J634" i="14" s="1"/>
  <c r="O689" i="14"/>
  <c r="O625" i="14" s="1"/>
  <c r="J626" i="14" s="1"/>
  <c r="E89" i="11"/>
  <c r="F89" i="11" s="1"/>
  <c r="D90" i="11"/>
  <c r="G90" i="11" s="1"/>
  <c r="M319" i="2"/>
  <c r="E321" i="2"/>
  <c r="F321" i="2" s="1"/>
  <c r="AH78" i="2"/>
  <c r="AI78" i="2" s="1"/>
  <c r="AK78" i="2" s="1"/>
  <c r="AO78" i="2" s="1"/>
  <c r="M34" i="11" s="1"/>
  <c r="K81" i="2"/>
  <c r="M81" i="2" s="1"/>
  <c r="O81" i="2" s="1"/>
  <c r="S81" i="2" s="1"/>
  <c r="L35" i="11" s="1"/>
  <c r="C83" i="2"/>
  <c r="F82" i="2"/>
  <c r="H82" i="2"/>
  <c r="I82" i="2" s="1"/>
  <c r="D82" i="2"/>
  <c r="E82" i="2" s="1"/>
  <c r="AC81" i="2"/>
  <c r="AE81" i="2"/>
  <c r="AF81" i="2" s="1"/>
  <c r="AA81" i="2"/>
  <c r="AB81" i="2" s="1"/>
  <c r="Z82" i="2"/>
  <c r="X93" i="2"/>
  <c r="DB424" i="14" l="1"/>
  <c r="DD424" i="14"/>
  <c r="DF424" i="14"/>
  <c r="AP424" i="14"/>
  <c r="AR424" i="14"/>
  <c r="AT424" i="14"/>
  <c r="FN424" i="14"/>
  <c r="FP424" i="14"/>
  <c r="FR424" i="14"/>
  <c r="DA424" i="14"/>
  <c r="DC424" i="14"/>
  <c r="DE424" i="14"/>
  <c r="FM424" i="14"/>
  <c r="FO424" i="14"/>
  <c r="FQ424" i="14"/>
  <c r="HY424" i="14"/>
  <c r="IA424" i="14"/>
  <c r="IC424" i="14"/>
  <c r="HZ424" i="14"/>
  <c r="IB424" i="14"/>
  <c r="AO424" i="14"/>
  <c r="AQ424" i="14"/>
  <c r="AS424" i="14"/>
  <c r="DI424" i="14"/>
  <c r="IG424" i="14"/>
  <c r="DJ424" i="14"/>
  <c r="IH424" i="14"/>
  <c r="DK424" i="14"/>
  <c r="II424" i="14"/>
  <c r="DL424" i="14"/>
  <c r="IJ424" i="14"/>
  <c r="DM424" i="14"/>
  <c r="IK424" i="14"/>
  <c r="DN424" i="14"/>
  <c r="AU424" i="14"/>
  <c r="FS424" i="14"/>
  <c r="AV424" i="14"/>
  <c r="IF424" i="14"/>
  <c r="BE424" i="14"/>
  <c r="DQ424" i="14"/>
  <c r="GC424" i="14"/>
  <c r="IO424" i="14"/>
  <c r="BF424" i="14"/>
  <c r="DR424" i="14"/>
  <c r="GD424" i="14"/>
  <c r="IP424" i="14"/>
  <c r="BG424" i="14"/>
  <c r="DS424" i="14"/>
  <c r="GE424" i="14"/>
  <c r="IQ424" i="14"/>
  <c r="BH424" i="14"/>
  <c r="DT424" i="14"/>
  <c r="GF424" i="14"/>
  <c r="IR424" i="14"/>
  <c r="BI424" i="14"/>
  <c r="DU424" i="14"/>
  <c r="GG424" i="14"/>
  <c r="IS424" i="14"/>
  <c r="BJ424" i="14"/>
  <c r="DV424" i="14"/>
  <c r="GH424" i="14"/>
  <c r="IT424" i="14"/>
  <c r="BC424" i="14"/>
  <c r="DO424" i="14"/>
  <c r="GA424" i="14"/>
  <c r="IM424" i="14"/>
  <c r="BD424" i="14"/>
  <c r="DP424" i="14"/>
  <c r="GB424" i="14"/>
  <c r="IN424" i="14"/>
  <c r="AW424" i="14"/>
  <c r="FU424" i="14"/>
  <c r="AX424" i="14"/>
  <c r="FV424" i="14"/>
  <c r="AY424" i="14"/>
  <c r="FW424" i="14"/>
  <c r="AZ424" i="14"/>
  <c r="FX424" i="14"/>
  <c r="BA424" i="14"/>
  <c r="FY424" i="14"/>
  <c r="BB424" i="14"/>
  <c r="FZ424" i="14"/>
  <c r="IL424" i="14"/>
  <c r="DG424" i="14"/>
  <c r="IE424" i="14"/>
  <c r="DH424" i="14"/>
  <c r="FT424" i="14"/>
  <c r="BM424" i="14"/>
  <c r="DY424" i="14"/>
  <c r="GK424" i="14"/>
  <c r="IW424" i="14"/>
  <c r="BN424" i="14"/>
  <c r="DZ424" i="14"/>
  <c r="GL424" i="14"/>
  <c r="IX424" i="14"/>
  <c r="BO424" i="14"/>
  <c r="EA424" i="14"/>
  <c r="GM424" i="14"/>
  <c r="IY424" i="14"/>
  <c r="BP424" i="14"/>
  <c r="EB424" i="14"/>
  <c r="GN424" i="14"/>
  <c r="IZ424" i="14"/>
  <c r="BQ424" i="14"/>
  <c r="EC424" i="14"/>
  <c r="GO424" i="14"/>
  <c r="JA424" i="14"/>
  <c r="BR424" i="14"/>
  <c r="ED424" i="14"/>
  <c r="GP424" i="14"/>
  <c r="JB424" i="14"/>
  <c r="BK424" i="14"/>
  <c r="DW424" i="14"/>
  <c r="GI424" i="14"/>
  <c r="IU424" i="14"/>
  <c r="BL424" i="14"/>
  <c r="DX424" i="14"/>
  <c r="GJ424" i="14"/>
  <c r="IV424" i="14"/>
  <c r="GR424" i="14"/>
  <c r="ID424" i="14"/>
  <c r="HW424" i="14"/>
  <c r="HX424" i="14"/>
  <c r="I424" i="14"/>
  <c r="GS424" i="14"/>
  <c r="EH424" i="14"/>
  <c r="BW424" i="14"/>
  <c r="L424" i="14"/>
  <c r="GV424" i="14"/>
  <c r="GW424" i="14"/>
  <c r="GX424" i="14"/>
  <c r="EE424" i="14"/>
  <c r="H424" i="14"/>
  <c r="EO424" i="14"/>
  <c r="CD424" i="14"/>
  <c r="S424" i="14"/>
  <c r="HC424" i="14"/>
  <c r="ER424" i="14"/>
  <c r="CG424" i="14"/>
  <c r="V424" i="14"/>
  <c r="HF424" i="14"/>
  <c r="EM424" i="14"/>
  <c r="P424" i="14"/>
  <c r="GZ424" i="14"/>
  <c r="CY424" i="14"/>
  <c r="AN424" i="14"/>
  <c r="FL424" i="14"/>
  <c r="BU424" i="14"/>
  <c r="J424" i="14"/>
  <c r="GT424" i="14"/>
  <c r="EI424" i="14"/>
  <c r="BX424" i="14"/>
  <c r="M424" i="14"/>
  <c r="EK424" i="14"/>
  <c r="EL424" i="14"/>
  <c r="BS424" i="14"/>
  <c r="EF424" i="14"/>
  <c r="CC424" i="14"/>
  <c r="R424" i="14"/>
  <c r="HB424" i="14"/>
  <c r="EQ424" i="14"/>
  <c r="CF424" i="14"/>
  <c r="U424" i="14"/>
  <c r="HE424" i="14"/>
  <c r="ET424" i="14"/>
  <c r="CA424" i="14"/>
  <c r="CB424" i="14"/>
  <c r="Y424" i="14"/>
  <c r="CK424" i="14"/>
  <c r="EW424" i="14"/>
  <c r="HI424" i="14"/>
  <c r="Z424" i="14"/>
  <c r="CL424" i="14"/>
  <c r="EX424" i="14"/>
  <c r="HJ424" i="14"/>
  <c r="AA424" i="14"/>
  <c r="CM424" i="14"/>
  <c r="EY424" i="14"/>
  <c r="HK424" i="14"/>
  <c r="AB424" i="14"/>
  <c r="CN424" i="14"/>
  <c r="EZ424" i="14"/>
  <c r="HL424" i="14"/>
  <c r="AC424" i="14"/>
  <c r="CO424" i="14"/>
  <c r="FA424" i="14"/>
  <c r="HM424" i="14"/>
  <c r="AD424" i="14"/>
  <c r="CP424" i="14"/>
  <c r="FB424" i="14"/>
  <c r="HN424" i="14"/>
  <c r="W424" i="14"/>
  <c r="CI424" i="14"/>
  <c r="EU424" i="14"/>
  <c r="HG424" i="14"/>
  <c r="X424" i="14"/>
  <c r="CJ424" i="14"/>
  <c r="EV424" i="14"/>
  <c r="HH424" i="14"/>
  <c r="AM424" i="14"/>
  <c r="FK424" i="14"/>
  <c r="CZ424" i="14"/>
  <c r="EG424" i="14"/>
  <c r="BV424" i="14"/>
  <c r="K424" i="14"/>
  <c r="GU424" i="14"/>
  <c r="EJ424" i="14"/>
  <c r="BY424" i="14"/>
  <c r="N424" i="14"/>
  <c r="BZ424" i="14"/>
  <c r="G424" i="14"/>
  <c r="GQ424" i="14"/>
  <c r="BT424" i="14"/>
  <c r="Q424" i="14"/>
  <c r="HA424" i="14"/>
  <c r="EP424" i="14"/>
  <c r="CE424" i="14"/>
  <c r="T424" i="14"/>
  <c r="HD424" i="14"/>
  <c r="ES424" i="14"/>
  <c r="CH424" i="14"/>
  <c r="O424" i="14"/>
  <c r="GY424" i="14"/>
  <c r="EN424" i="14"/>
  <c r="AG424" i="14"/>
  <c r="CS424" i="14"/>
  <c r="FE424" i="14"/>
  <c r="HQ424" i="14"/>
  <c r="AH424" i="14"/>
  <c r="CT424" i="14"/>
  <c r="FF424" i="14"/>
  <c r="HR424" i="14"/>
  <c r="AI424" i="14"/>
  <c r="CU424" i="14"/>
  <c r="FG424" i="14"/>
  <c r="HS424" i="14"/>
  <c r="AJ424" i="14"/>
  <c r="CV424" i="14"/>
  <c r="FH424" i="14"/>
  <c r="HT424" i="14"/>
  <c r="AK424" i="14"/>
  <c r="CW424" i="14"/>
  <c r="FI424" i="14"/>
  <c r="HU424" i="14"/>
  <c r="AL424" i="14"/>
  <c r="CX424" i="14"/>
  <c r="FJ424" i="14"/>
  <c r="HV424" i="14"/>
  <c r="AE424" i="14"/>
  <c r="CQ424" i="14"/>
  <c r="FC424" i="14"/>
  <c r="HO424" i="14"/>
  <c r="AF424" i="14"/>
  <c r="CR424" i="14"/>
  <c r="FD424" i="14"/>
  <c r="I164" i="14"/>
  <c r="K164" i="14" s="1"/>
  <c r="FP425" i="14" s="1"/>
  <c r="M360" i="2"/>
  <c r="K399" i="2"/>
  <c r="L399" i="2" s="1"/>
  <c r="L360" i="2"/>
  <c r="K360" i="2"/>
  <c r="N360" i="2" s="1"/>
  <c r="K321" i="2"/>
  <c r="L321" i="2" s="1"/>
  <c r="N321" i="2" s="1"/>
  <c r="L320" i="2"/>
  <c r="N320" i="2" s="1"/>
  <c r="J89" i="11"/>
  <c r="K89" i="11" s="1"/>
  <c r="H89" i="11"/>
  <c r="I89" i="11" s="1"/>
  <c r="N398" i="2"/>
  <c r="M398" i="2"/>
  <c r="N359" i="2"/>
  <c r="CH634" i="14"/>
  <c r="K634" i="14"/>
  <c r="CH643" i="14"/>
  <c r="K643" i="14"/>
  <c r="CH660" i="14"/>
  <c r="K660" i="14"/>
  <c r="CH630" i="14"/>
  <c r="K630" i="14"/>
  <c r="CH647" i="14"/>
  <c r="K647" i="14"/>
  <c r="CH656" i="14"/>
  <c r="K656" i="14"/>
  <c r="CH674" i="14"/>
  <c r="K674" i="14"/>
  <c r="CH642" i="14"/>
  <c r="K642" i="14"/>
  <c r="CH651" i="14"/>
  <c r="K651" i="14"/>
  <c r="CH668" i="14"/>
  <c r="K668" i="14"/>
  <c r="CH638" i="14"/>
  <c r="K638" i="14"/>
  <c r="CH655" i="14"/>
  <c r="K655" i="14"/>
  <c r="CH664" i="14"/>
  <c r="K664" i="14"/>
  <c r="CH669" i="14"/>
  <c r="K669" i="14"/>
  <c r="CH650" i="14"/>
  <c r="K650" i="14"/>
  <c r="CH659" i="14"/>
  <c r="K659" i="14"/>
  <c r="CH629" i="14"/>
  <c r="K629" i="14"/>
  <c r="CH646" i="14"/>
  <c r="K646" i="14"/>
  <c r="CH663" i="14"/>
  <c r="K663" i="14"/>
  <c r="CH673" i="14"/>
  <c r="K673" i="14"/>
  <c r="F165" i="14"/>
  <c r="CH658" i="14"/>
  <c r="K658" i="14"/>
  <c r="CH667" i="14"/>
  <c r="K667" i="14"/>
  <c r="CH637" i="14"/>
  <c r="K637" i="14"/>
  <c r="CH654" i="14"/>
  <c r="K654" i="14"/>
  <c r="CH672" i="14"/>
  <c r="K672" i="14"/>
  <c r="CH633" i="14"/>
  <c r="K633" i="14"/>
  <c r="H165" i="14"/>
  <c r="CH666" i="14"/>
  <c r="K666" i="14"/>
  <c r="CH628" i="14"/>
  <c r="K628" i="14"/>
  <c r="CH645" i="14"/>
  <c r="K645" i="14"/>
  <c r="CH662" i="14"/>
  <c r="K662" i="14"/>
  <c r="CH641" i="14"/>
  <c r="K641" i="14"/>
  <c r="CH675" i="14"/>
  <c r="K675" i="14"/>
  <c r="CH636" i="14"/>
  <c r="K636" i="14"/>
  <c r="CH653" i="14"/>
  <c r="K653" i="14"/>
  <c r="CH671" i="14"/>
  <c r="K671" i="14"/>
  <c r="CH632" i="14"/>
  <c r="K632" i="14"/>
  <c r="CH649" i="14"/>
  <c r="K649" i="14"/>
  <c r="CH627" i="14"/>
  <c r="K627" i="14"/>
  <c r="CH644" i="14"/>
  <c r="K644" i="14"/>
  <c r="CH661" i="14"/>
  <c r="K661" i="14"/>
  <c r="CH631" i="14"/>
  <c r="K631" i="14"/>
  <c r="CH640" i="14"/>
  <c r="K640" i="14"/>
  <c r="CH657" i="14"/>
  <c r="K657" i="14"/>
  <c r="G166" i="14"/>
  <c r="E166" i="14"/>
  <c r="F166" i="14" s="1"/>
  <c r="CH626" i="14"/>
  <c r="K626" i="14"/>
  <c r="CH635" i="14"/>
  <c r="K635" i="14"/>
  <c r="CH652" i="14"/>
  <c r="K652" i="14"/>
  <c r="CH670" i="14"/>
  <c r="K670" i="14"/>
  <c r="CH639" i="14"/>
  <c r="K639" i="14"/>
  <c r="CH648" i="14"/>
  <c r="K648" i="14"/>
  <c r="CH665" i="14"/>
  <c r="K665" i="14"/>
  <c r="D167" i="14"/>
  <c r="C168" i="14"/>
  <c r="D91" i="11"/>
  <c r="G91" i="11" s="1"/>
  <c r="E90" i="11"/>
  <c r="F90" i="11" s="1"/>
  <c r="AH81" i="2"/>
  <c r="AI81" i="2" s="1"/>
  <c r="AK81" i="2" s="1"/>
  <c r="AO81" i="2" s="1"/>
  <c r="M35" i="11" s="1"/>
  <c r="K82" i="2"/>
  <c r="M82" i="2" s="1"/>
  <c r="O82" i="2" s="1"/>
  <c r="S82" i="2" s="1"/>
  <c r="L36" i="11" s="1"/>
  <c r="D83" i="2"/>
  <c r="E83" i="2" s="1"/>
  <c r="C84" i="2"/>
  <c r="F83" i="2"/>
  <c r="H83" i="2"/>
  <c r="I83" i="2" s="1"/>
  <c r="AC82" i="2"/>
  <c r="Z83" i="2"/>
  <c r="AE82" i="2"/>
  <c r="AF82" i="2" s="1"/>
  <c r="AA82" i="2"/>
  <c r="AB82" i="2" s="1"/>
  <c r="X94" i="2"/>
  <c r="M320" i="2" l="1"/>
  <c r="CI425" i="14"/>
  <c r="IT425" i="14"/>
  <c r="HL425" i="14"/>
  <c r="IQ425" i="14"/>
  <c r="AG425" i="14"/>
  <c r="DX425" i="14"/>
  <c r="FZ425" i="14"/>
  <c r="JA425" i="14"/>
  <c r="HZ425" i="14"/>
  <c r="BU425" i="14"/>
  <c r="V425" i="14"/>
  <c r="EQ425" i="14"/>
  <c r="DO425" i="14"/>
  <c r="IR425" i="14"/>
  <c r="IV425" i="14"/>
  <c r="AW425" i="14"/>
  <c r="BV425" i="14"/>
  <c r="ET425" i="14"/>
  <c r="T425" i="14"/>
  <c r="CJ425" i="14"/>
  <c r="CO425" i="14"/>
  <c r="FE425" i="14"/>
  <c r="DF425" i="14"/>
  <c r="DC425" i="14"/>
  <c r="IM425" i="14"/>
  <c r="DU425" i="14"/>
  <c r="IW425" i="14"/>
  <c r="AZ425" i="14"/>
  <c r="GT425" i="14"/>
  <c r="EM425" i="14"/>
  <c r="ER425" i="14"/>
  <c r="HH425" i="14"/>
  <c r="DH425" i="14"/>
  <c r="AH425" i="14"/>
  <c r="ID425" i="14"/>
  <c r="DD425" i="14"/>
  <c r="IN425" i="14"/>
  <c r="IS425" i="14"/>
  <c r="DZ425" i="14"/>
  <c r="BZ425" i="14"/>
  <c r="BW425" i="14"/>
  <c r="P425" i="14"/>
  <c r="ES425" i="14"/>
  <c r="CK425" i="14"/>
  <c r="II425" i="14"/>
  <c r="AI425" i="14"/>
  <c r="CY425" i="14"/>
  <c r="IB425" i="14"/>
  <c r="DQ425" i="14"/>
  <c r="DL425" i="14"/>
  <c r="IX425" i="14"/>
  <c r="GX425" i="14"/>
  <c r="BX425" i="14"/>
  <c r="EN425" i="14"/>
  <c r="BB425" i="14"/>
  <c r="CL425" i="14"/>
  <c r="AL425" i="14"/>
  <c r="FG425" i="14"/>
  <c r="CZ425" i="14"/>
  <c r="DE425" i="14"/>
  <c r="AV425" i="14"/>
  <c r="IO425" i="14"/>
  <c r="ED425" i="14"/>
  <c r="IY425" i="14"/>
  <c r="BS425" i="14"/>
  <c r="GV425" i="14"/>
  <c r="EO425" i="14"/>
  <c r="AX425" i="14"/>
  <c r="HJ425" i="14"/>
  <c r="AE425" i="14"/>
  <c r="AJ425" i="14"/>
  <c r="HX425" i="14"/>
  <c r="AY425" i="14"/>
  <c r="IP425" i="14"/>
  <c r="JB425" i="14"/>
  <c r="EB425" i="14"/>
  <c r="BT425" i="14"/>
  <c r="BY425" i="14"/>
  <c r="R425" i="14"/>
  <c r="CP425" i="14"/>
  <c r="CM425" i="14"/>
  <c r="FC425" i="14"/>
  <c r="AK425" i="14"/>
  <c r="DA425" i="14"/>
  <c r="DM425" i="14"/>
  <c r="DS425" i="14"/>
  <c r="IU425" i="14"/>
  <c r="IZ425" i="14"/>
  <c r="GR425" i="14"/>
  <c r="DI425" i="14"/>
  <c r="EP425" i="14"/>
  <c r="HN425" i="14"/>
  <c r="CN425" i="14"/>
  <c r="AF425" i="14"/>
  <c r="FI425" i="14"/>
  <c r="DB425" i="14"/>
  <c r="FX425" i="14"/>
  <c r="GA425" i="14"/>
  <c r="GC425" i="14"/>
  <c r="GE425" i="14"/>
  <c r="GG425" i="14"/>
  <c r="GP425" i="14"/>
  <c r="GJ425" i="14"/>
  <c r="GL425" i="14"/>
  <c r="GN425" i="14"/>
  <c r="FV425" i="14"/>
  <c r="G425" i="14"/>
  <c r="I425" i="14"/>
  <c r="K425" i="14"/>
  <c r="M425" i="14"/>
  <c r="CH425" i="14"/>
  <c r="CB425" i="14"/>
  <c r="CD425" i="14"/>
  <c r="CF425" i="14"/>
  <c r="IE425" i="14"/>
  <c r="W425" i="14"/>
  <c r="Y425" i="14"/>
  <c r="AA425" i="14"/>
  <c r="AC425" i="14"/>
  <c r="FY425" i="14"/>
  <c r="HO425" i="14"/>
  <c r="HQ425" i="14"/>
  <c r="HS425" i="14"/>
  <c r="HU425" i="14"/>
  <c r="AM425" i="14"/>
  <c r="AO425" i="14"/>
  <c r="AQ425" i="14"/>
  <c r="AS425" i="14"/>
  <c r="BJ425" i="14"/>
  <c r="BD425" i="14"/>
  <c r="BF425" i="14"/>
  <c r="BH425" i="14"/>
  <c r="AU425" i="14"/>
  <c r="BK425" i="14"/>
  <c r="BM425" i="14"/>
  <c r="BO425" i="14"/>
  <c r="BQ425" i="14"/>
  <c r="IJ425" i="14"/>
  <c r="EE425" i="14"/>
  <c r="EG425" i="14"/>
  <c r="EI425" i="14"/>
  <c r="EK425" i="14"/>
  <c r="HF425" i="14"/>
  <c r="GZ425" i="14"/>
  <c r="HB425" i="14"/>
  <c r="HD425" i="14"/>
  <c r="FW425" i="14"/>
  <c r="EU425" i="14"/>
  <c r="EW425" i="14"/>
  <c r="EY425" i="14"/>
  <c r="FA425" i="14"/>
  <c r="CX425" i="14"/>
  <c r="CR425" i="14"/>
  <c r="CT425" i="14"/>
  <c r="CV425" i="14"/>
  <c r="FT425" i="14"/>
  <c r="FK425" i="14"/>
  <c r="FM425" i="14"/>
  <c r="FO425" i="14"/>
  <c r="FQ425" i="14"/>
  <c r="DV425" i="14"/>
  <c r="DP425" i="14"/>
  <c r="DR425" i="14"/>
  <c r="DT425" i="14"/>
  <c r="IF425" i="14"/>
  <c r="DW425" i="14"/>
  <c r="DY425" i="14"/>
  <c r="EA425" i="14"/>
  <c r="EC425" i="14"/>
  <c r="IK425" i="14"/>
  <c r="GQ425" i="14"/>
  <c r="GS425" i="14"/>
  <c r="GU425" i="14"/>
  <c r="GW425" i="14"/>
  <c r="O425" i="14"/>
  <c r="Q425" i="14"/>
  <c r="S425" i="14"/>
  <c r="U425" i="14"/>
  <c r="BA425" i="14"/>
  <c r="HG425" i="14"/>
  <c r="HI425" i="14"/>
  <c r="HK425" i="14"/>
  <c r="HM425" i="14"/>
  <c r="FJ425" i="14"/>
  <c r="FD425" i="14"/>
  <c r="FF425" i="14"/>
  <c r="FH425" i="14"/>
  <c r="DK425" i="14"/>
  <c r="HW425" i="14"/>
  <c r="HY425" i="14"/>
  <c r="IA425" i="14"/>
  <c r="IC425" i="14"/>
  <c r="IL425" i="14"/>
  <c r="GH425" i="14"/>
  <c r="GB425" i="14"/>
  <c r="GD425" i="14"/>
  <c r="GF425" i="14"/>
  <c r="DJ425" i="14"/>
  <c r="GI425" i="14"/>
  <c r="GK425" i="14"/>
  <c r="GM425" i="14"/>
  <c r="GO425" i="14"/>
  <c r="N425" i="14"/>
  <c r="H425" i="14"/>
  <c r="J425" i="14"/>
  <c r="L425" i="14"/>
  <c r="FS425" i="14"/>
  <c r="CA425" i="14"/>
  <c r="CC425" i="14"/>
  <c r="CE425" i="14"/>
  <c r="CG425" i="14"/>
  <c r="AD425" i="14"/>
  <c r="X425" i="14"/>
  <c r="Z425" i="14"/>
  <c r="AB425" i="14"/>
  <c r="DN425" i="14"/>
  <c r="HV425" i="14"/>
  <c r="HP425" i="14"/>
  <c r="HR425" i="14"/>
  <c r="HT425" i="14"/>
  <c r="AT425" i="14"/>
  <c r="AN425" i="14"/>
  <c r="AP425" i="14"/>
  <c r="AR425" i="14"/>
  <c r="FU425" i="14"/>
  <c r="BC425" i="14"/>
  <c r="BE425" i="14"/>
  <c r="BG425" i="14"/>
  <c r="BI425" i="14"/>
  <c r="BR425" i="14"/>
  <c r="BL425" i="14"/>
  <c r="BN425" i="14"/>
  <c r="BP425" i="14"/>
  <c r="DG425" i="14"/>
  <c r="EL425" i="14"/>
  <c r="EF425" i="14"/>
  <c r="EH425" i="14"/>
  <c r="EJ425" i="14"/>
  <c r="IH425" i="14"/>
  <c r="GY425" i="14"/>
  <c r="HA425" i="14"/>
  <c r="HC425" i="14"/>
  <c r="HE425" i="14"/>
  <c r="FB425" i="14"/>
  <c r="EV425" i="14"/>
  <c r="EX425" i="14"/>
  <c r="EZ425" i="14"/>
  <c r="IG425" i="14"/>
  <c r="CQ425" i="14"/>
  <c r="CS425" i="14"/>
  <c r="CU425" i="14"/>
  <c r="CW425" i="14"/>
  <c r="FR425" i="14"/>
  <c r="FL425" i="14"/>
  <c r="FN425" i="14"/>
  <c r="J90" i="11"/>
  <c r="K90" i="11" s="1"/>
  <c r="H90" i="11"/>
  <c r="I90" i="11" s="1"/>
  <c r="P360" i="2"/>
  <c r="O360" i="2"/>
  <c r="P359" i="2"/>
  <c r="O359" i="2"/>
  <c r="N399" i="2"/>
  <c r="M399" i="2"/>
  <c r="H166" i="14"/>
  <c r="I165" i="14"/>
  <c r="K165" i="14" s="1"/>
  <c r="IH426" i="14" s="1"/>
  <c r="BN708" i="14"/>
  <c r="BF708" i="14"/>
  <c r="AX708" i="14"/>
  <c r="AP708" i="14"/>
  <c r="AH708" i="14"/>
  <c r="Z708" i="14"/>
  <c r="R708" i="14"/>
  <c r="J708" i="14"/>
  <c r="BL708" i="14"/>
  <c r="BD708" i="14"/>
  <c r="AV708" i="14"/>
  <c r="AN708" i="14"/>
  <c r="AF708" i="14"/>
  <c r="X708" i="14"/>
  <c r="P708" i="14"/>
  <c r="H708" i="14"/>
  <c r="BK708" i="14"/>
  <c r="BC708" i="14"/>
  <c r="AU708" i="14"/>
  <c r="AM708" i="14"/>
  <c r="AE708" i="14"/>
  <c r="W708" i="14"/>
  <c r="O708" i="14"/>
  <c r="G708" i="14"/>
  <c r="BR708" i="14"/>
  <c r="BJ708" i="14"/>
  <c r="BB708" i="14"/>
  <c r="AT708" i="14"/>
  <c r="AL708" i="14"/>
  <c r="AD708" i="14"/>
  <c r="V708" i="14"/>
  <c r="N708" i="14"/>
  <c r="BP708" i="14"/>
  <c r="BH708" i="14"/>
  <c r="AZ708" i="14"/>
  <c r="AR708" i="14"/>
  <c r="AJ708" i="14"/>
  <c r="AB708" i="14"/>
  <c r="T708" i="14"/>
  <c r="L708" i="14"/>
  <c r="BO708" i="14"/>
  <c r="BG708" i="14"/>
  <c r="AY708" i="14"/>
  <c r="AQ708" i="14"/>
  <c r="AI708" i="14"/>
  <c r="AA708" i="14"/>
  <c r="S708" i="14"/>
  <c r="K708" i="14"/>
  <c r="BQ708" i="14"/>
  <c r="AK708" i="14"/>
  <c r="BM708" i="14"/>
  <c r="AG708" i="14"/>
  <c r="BI708" i="14"/>
  <c r="AC708" i="14"/>
  <c r="BE708" i="14"/>
  <c r="Y708" i="14"/>
  <c r="BA708" i="14"/>
  <c r="U708" i="14"/>
  <c r="AW708" i="14"/>
  <c r="Q708" i="14"/>
  <c r="AS708" i="14"/>
  <c r="M708" i="14"/>
  <c r="AO708" i="14"/>
  <c r="I708" i="14"/>
  <c r="L639" i="14"/>
  <c r="BL695" i="14"/>
  <c r="BD695" i="14"/>
  <c r="AV695" i="14"/>
  <c r="AN695" i="14"/>
  <c r="AF695" i="14"/>
  <c r="X695" i="14"/>
  <c r="P695" i="14"/>
  <c r="H695" i="14"/>
  <c r="BR695" i="14"/>
  <c r="BJ695" i="14"/>
  <c r="BB695" i="14"/>
  <c r="AT695" i="14"/>
  <c r="AL695" i="14"/>
  <c r="AD695" i="14"/>
  <c r="V695" i="14"/>
  <c r="N695" i="14"/>
  <c r="BQ695" i="14"/>
  <c r="BI695" i="14"/>
  <c r="BA695" i="14"/>
  <c r="AS695" i="14"/>
  <c r="AK695" i="14"/>
  <c r="AC695" i="14"/>
  <c r="U695" i="14"/>
  <c r="M695" i="14"/>
  <c r="BP695" i="14"/>
  <c r="BH695" i="14"/>
  <c r="AZ695" i="14"/>
  <c r="AR695" i="14"/>
  <c r="AJ695" i="14"/>
  <c r="AB695" i="14"/>
  <c r="T695" i="14"/>
  <c r="L695" i="14"/>
  <c r="BN695" i="14"/>
  <c r="BF695" i="14"/>
  <c r="AX695" i="14"/>
  <c r="AP695" i="14"/>
  <c r="AH695" i="14"/>
  <c r="Z695" i="14"/>
  <c r="R695" i="14"/>
  <c r="J695" i="14"/>
  <c r="BM695" i="14"/>
  <c r="BE695" i="14"/>
  <c r="AW695" i="14"/>
  <c r="AO695" i="14"/>
  <c r="AG695" i="14"/>
  <c r="Y695" i="14"/>
  <c r="Q695" i="14"/>
  <c r="I695" i="14"/>
  <c r="BC695" i="14"/>
  <c r="W695" i="14"/>
  <c r="AY695" i="14"/>
  <c r="S695" i="14"/>
  <c r="AU695" i="14"/>
  <c r="O695" i="14"/>
  <c r="AQ695" i="14"/>
  <c r="K695" i="14"/>
  <c r="AM695" i="14"/>
  <c r="G695" i="14"/>
  <c r="BO695" i="14"/>
  <c r="AI695" i="14"/>
  <c r="BK695" i="14"/>
  <c r="AE695" i="14"/>
  <c r="BG695" i="14"/>
  <c r="AA695" i="14"/>
  <c r="L626" i="14"/>
  <c r="BK709" i="14"/>
  <c r="BC709" i="14"/>
  <c r="AU709" i="14"/>
  <c r="AM709" i="14"/>
  <c r="AE709" i="14"/>
  <c r="W709" i="14"/>
  <c r="O709" i="14"/>
  <c r="G709" i="14"/>
  <c r="BQ709" i="14"/>
  <c r="BI709" i="14"/>
  <c r="BA709" i="14"/>
  <c r="AS709" i="14"/>
  <c r="AK709" i="14"/>
  <c r="AC709" i="14"/>
  <c r="U709" i="14"/>
  <c r="M709" i="14"/>
  <c r="BP709" i="14"/>
  <c r="BH709" i="14"/>
  <c r="AZ709" i="14"/>
  <c r="AR709" i="14"/>
  <c r="AJ709" i="14"/>
  <c r="AB709" i="14"/>
  <c r="T709" i="14"/>
  <c r="L709" i="14"/>
  <c r="BO709" i="14"/>
  <c r="BG709" i="14"/>
  <c r="AY709" i="14"/>
  <c r="AQ709" i="14"/>
  <c r="AI709" i="14"/>
  <c r="AA709" i="14"/>
  <c r="S709" i="14"/>
  <c r="K709" i="14"/>
  <c r="BM709" i="14"/>
  <c r="BE709" i="14"/>
  <c r="AW709" i="14"/>
  <c r="AO709" i="14"/>
  <c r="AG709" i="14"/>
  <c r="Y709" i="14"/>
  <c r="Q709" i="14"/>
  <c r="I709" i="14"/>
  <c r="BL709" i="14"/>
  <c r="BD709" i="14"/>
  <c r="AV709" i="14"/>
  <c r="AN709" i="14"/>
  <c r="AF709" i="14"/>
  <c r="X709" i="14"/>
  <c r="P709" i="14"/>
  <c r="H709" i="14"/>
  <c r="BN709" i="14"/>
  <c r="AH709" i="14"/>
  <c r="BJ709" i="14"/>
  <c r="AD709" i="14"/>
  <c r="BF709" i="14"/>
  <c r="Z709" i="14"/>
  <c r="BB709" i="14"/>
  <c r="V709" i="14"/>
  <c r="AX709" i="14"/>
  <c r="R709" i="14"/>
  <c r="AT709" i="14"/>
  <c r="N709" i="14"/>
  <c r="AP709" i="14"/>
  <c r="J709" i="14"/>
  <c r="BR709" i="14"/>
  <c r="AL709" i="14"/>
  <c r="L640" i="14"/>
  <c r="BQ696" i="14"/>
  <c r="BI696" i="14"/>
  <c r="BA696" i="14"/>
  <c r="AS696" i="14"/>
  <c r="AK696" i="14"/>
  <c r="AC696" i="14"/>
  <c r="U696" i="14"/>
  <c r="M696" i="14"/>
  <c r="BP696" i="14"/>
  <c r="BH696" i="14"/>
  <c r="AZ696" i="14"/>
  <c r="AR696" i="14"/>
  <c r="AJ696" i="14"/>
  <c r="AB696" i="14"/>
  <c r="T696" i="14"/>
  <c r="L696" i="14"/>
  <c r="BO696" i="14"/>
  <c r="BG696" i="14"/>
  <c r="AY696" i="14"/>
  <c r="AQ696" i="14"/>
  <c r="AI696" i="14"/>
  <c r="AA696" i="14"/>
  <c r="S696" i="14"/>
  <c r="K696" i="14"/>
  <c r="BN696" i="14"/>
  <c r="BF696" i="14"/>
  <c r="AX696" i="14"/>
  <c r="AP696" i="14"/>
  <c r="AH696" i="14"/>
  <c r="Z696" i="14"/>
  <c r="R696" i="14"/>
  <c r="J696" i="14"/>
  <c r="BM696" i="14"/>
  <c r="BE696" i="14"/>
  <c r="AW696" i="14"/>
  <c r="AO696" i="14"/>
  <c r="AG696" i="14"/>
  <c r="Y696" i="14"/>
  <c r="Q696" i="14"/>
  <c r="I696" i="14"/>
  <c r="BL696" i="14"/>
  <c r="BD696" i="14"/>
  <c r="AV696" i="14"/>
  <c r="AN696" i="14"/>
  <c r="AF696" i="14"/>
  <c r="BK696" i="14"/>
  <c r="BC696" i="14"/>
  <c r="AU696" i="14"/>
  <c r="AM696" i="14"/>
  <c r="AE696" i="14"/>
  <c r="W696" i="14"/>
  <c r="O696" i="14"/>
  <c r="G696" i="14"/>
  <c r="BR696" i="14"/>
  <c r="BJ696" i="14"/>
  <c r="BB696" i="14"/>
  <c r="AT696" i="14"/>
  <c r="AL696" i="14"/>
  <c r="AD696" i="14"/>
  <c r="V696" i="14"/>
  <c r="N696" i="14"/>
  <c r="X696" i="14"/>
  <c r="P696" i="14"/>
  <c r="H696" i="14"/>
  <c r="L627" i="14"/>
  <c r="BR722" i="14"/>
  <c r="BJ722" i="14"/>
  <c r="BB722" i="14"/>
  <c r="AT722" i="14"/>
  <c r="AL722" i="14"/>
  <c r="AD722" i="14"/>
  <c r="V722" i="14"/>
  <c r="N722" i="14"/>
  <c r="BP722" i="14"/>
  <c r="BH722" i="14"/>
  <c r="AZ722" i="14"/>
  <c r="AR722" i="14"/>
  <c r="AJ722" i="14"/>
  <c r="AB722" i="14"/>
  <c r="T722" i="14"/>
  <c r="L722" i="14"/>
  <c r="BO722" i="14"/>
  <c r="BG722" i="14"/>
  <c r="AY722" i="14"/>
  <c r="AQ722" i="14"/>
  <c r="AI722" i="14"/>
  <c r="AA722" i="14"/>
  <c r="S722" i="14"/>
  <c r="K722" i="14"/>
  <c r="BN722" i="14"/>
  <c r="BF722" i="14"/>
  <c r="AX722" i="14"/>
  <c r="AP722" i="14"/>
  <c r="AH722" i="14"/>
  <c r="Z722" i="14"/>
  <c r="R722" i="14"/>
  <c r="J722" i="14"/>
  <c r="BL722" i="14"/>
  <c r="BD722" i="14"/>
  <c r="AV722" i="14"/>
  <c r="AN722" i="14"/>
  <c r="AF722" i="14"/>
  <c r="X722" i="14"/>
  <c r="P722" i="14"/>
  <c r="H722" i="14"/>
  <c r="BK722" i="14"/>
  <c r="BC722" i="14"/>
  <c r="AU722" i="14"/>
  <c r="AM722" i="14"/>
  <c r="AE722" i="14"/>
  <c r="W722" i="14"/>
  <c r="O722" i="14"/>
  <c r="G722" i="14"/>
  <c r="BM722" i="14"/>
  <c r="AG722" i="14"/>
  <c r="BE722" i="14"/>
  <c r="Y722" i="14"/>
  <c r="BA722" i="14"/>
  <c r="U722" i="14"/>
  <c r="AW722" i="14"/>
  <c r="Q722" i="14"/>
  <c r="AO722" i="14"/>
  <c r="I722" i="14"/>
  <c r="BQ722" i="14"/>
  <c r="AK722" i="14"/>
  <c r="BI722" i="14"/>
  <c r="AS722" i="14"/>
  <c r="AC722" i="14"/>
  <c r="M722" i="14"/>
  <c r="L653" i="14"/>
  <c r="BP731" i="14"/>
  <c r="BH731" i="14"/>
  <c r="AZ731" i="14"/>
  <c r="AR731" i="14"/>
  <c r="AJ731" i="14"/>
  <c r="AB731" i="14"/>
  <c r="T731" i="14"/>
  <c r="L731" i="14"/>
  <c r="BN731" i="14"/>
  <c r="BF731" i="14"/>
  <c r="AX731" i="14"/>
  <c r="AP731" i="14"/>
  <c r="AH731" i="14"/>
  <c r="Z731" i="14"/>
  <c r="R731" i="14"/>
  <c r="J731" i="14"/>
  <c r="BM731" i="14"/>
  <c r="BE731" i="14"/>
  <c r="AW731" i="14"/>
  <c r="AO731" i="14"/>
  <c r="AG731" i="14"/>
  <c r="Y731" i="14"/>
  <c r="Q731" i="14"/>
  <c r="I731" i="14"/>
  <c r="BL731" i="14"/>
  <c r="BD731" i="14"/>
  <c r="AV731" i="14"/>
  <c r="AN731" i="14"/>
  <c r="AF731" i="14"/>
  <c r="X731" i="14"/>
  <c r="P731" i="14"/>
  <c r="H731" i="14"/>
  <c r="BR731" i="14"/>
  <c r="BJ731" i="14"/>
  <c r="BB731" i="14"/>
  <c r="AT731" i="14"/>
  <c r="AL731" i="14"/>
  <c r="AD731" i="14"/>
  <c r="V731" i="14"/>
  <c r="N731" i="14"/>
  <c r="BQ731" i="14"/>
  <c r="BI731" i="14"/>
  <c r="BA731" i="14"/>
  <c r="AS731" i="14"/>
  <c r="AK731" i="14"/>
  <c r="AC731" i="14"/>
  <c r="U731" i="14"/>
  <c r="M731" i="14"/>
  <c r="BC731" i="14"/>
  <c r="W731" i="14"/>
  <c r="AU731" i="14"/>
  <c r="O731" i="14"/>
  <c r="AQ731" i="14"/>
  <c r="K731" i="14"/>
  <c r="AM731" i="14"/>
  <c r="G731" i="14"/>
  <c r="BK731" i="14"/>
  <c r="AE731" i="14"/>
  <c r="BG731" i="14"/>
  <c r="AA731" i="14"/>
  <c r="AI731" i="14"/>
  <c r="BO731" i="14"/>
  <c r="AY731" i="14"/>
  <c r="S731" i="14"/>
  <c r="L662" i="14"/>
  <c r="BM732" i="14"/>
  <c r="BE732" i="14"/>
  <c r="AW732" i="14"/>
  <c r="AO732" i="14"/>
  <c r="AG732" i="14"/>
  <c r="Y732" i="14"/>
  <c r="Q732" i="14"/>
  <c r="I732" i="14"/>
  <c r="BK732" i="14"/>
  <c r="BC732" i="14"/>
  <c r="AU732" i="14"/>
  <c r="AM732" i="14"/>
  <c r="AE732" i="14"/>
  <c r="W732" i="14"/>
  <c r="O732" i="14"/>
  <c r="G732" i="14"/>
  <c r="BR732" i="14"/>
  <c r="BJ732" i="14"/>
  <c r="BB732" i="14"/>
  <c r="AT732" i="14"/>
  <c r="AL732" i="14"/>
  <c r="AD732" i="14"/>
  <c r="V732" i="14"/>
  <c r="N732" i="14"/>
  <c r="BQ732" i="14"/>
  <c r="BI732" i="14"/>
  <c r="BA732" i="14"/>
  <c r="AS732" i="14"/>
  <c r="AK732" i="14"/>
  <c r="AC732" i="14"/>
  <c r="U732" i="14"/>
  <c r="M732" i="14"/>
  <c r="BO732" i="14"/>
  <c r="BG732" i="14"/>
  <c r="AY732" i="14"/>
  <c r="AQ732" i="14"/>
  <c r="AI732" i="14"/>
  <c r="AA732" i="14"/>
  <c r="S732" i="14"/>
  <c r="K732" i="14"/>
  <c r="BN732" i="14"/>
  <c r="BF732" i="14"/>
  <c r="AX732" i="14"/>
  <c r="AP732" i="14"/>
  <c r="AH732" i="14"/>
  <c r="Z732" i="14"/>
  <c r="R732" i="14"/>
  <c r="J732" i="14"/>
  <c r="AZ732" i="14"/>
  <c r="T732" i="14"/>
  <c r="AR732" i="14"/>
  <c r="L732" i="14"/>
  <c r="AN732" i="14"/>
  <c r="H732" i="14"/>
  <c r="BP732" i="14"/>
  <c r="AJ732" i="14"/>
  <c r="BH732" i="14"/>
  <c r="AB732" i="14"/>
  <c r="BD732" i="14"/>
  <c r="X732" i="14"/>
  <c r="BL732" i="14"/>
  <c r="AV732" i="14"/>
  <c r="AF732" i="14"/>
  <c r="P732" i="14"/>
  <c r="L663" i="14"/>
  <c r="BK719" i="14"/>
  <c r="BC719" i="14"/>
  <c r="AU719" i="14"/>
  <c r="AM719" i="14"/>
  <c r="AE719" i="14"/>
  <c r="W719" i="14"/>
  <c r="O719" i="14"/>
  <c r="G719" i="14"/>
  <c r="BQ719" i="14"/>
  <c r="BI719" i="14"/>
  <c r="BA719" i="14"/>
  <c r="AS719" i="14"/>
  <c r="AK719" i="14"/>
  <c r="AC719" i="14"/>
  <c r="U719" i="14"/>
  <c r="M719" i="14"/>
  <c r="BP719" i="14"/>
  <c r="BH719" i="14"/>
  <c r="AZ719" i="14"/>
  <c r="AR719" i="14"/>
  <c r="AJ719" i="14"/>
  <c r="AB719" i="14"/>
  <c r="T719" i="14"/>
  <c r="L719" i="14"/>
  <c r="BO719" i="14"/>
  <c r="BG719" i="14"/>
  <c r="AY719" i="14"/>
  <c r="AQ719" i="14"/>
  <c r="AI719" i="14"/>
  <c r="AA719" i="14"/>
  <c r="S719" i="14"/>
  <c r="K719" i="14"/>
  <c r="BM719" i="14"/>
  <c r="BE719" i="14"/>
  <c r="AW719" i="14"/>
  <c r="AO719" i="14"/>
  <c r="AG719" i="14"/>
  <c r="Y719" i="14"/>
  <c r="Q719" i="14"/>
  <c r="I719" i="14"/>
  <c r="BL719" i="14"/>
  <c r="BD719" i="14"/>
  <c r="AV719" i="14"/>
  <c r="AN719" i="14"/>
  <c r="AF719" i="14"/>
  <c r="X719" i="14"/>
  <c r="P719" i="14"/>
  <c r="AP719" i="14"/>
  <c r="J719" i="14"/>
  <c r="BN719" i="14"/>
  <c r="AH719" i="14"/>
  <c r="BJ719" i="14"/>
  <c r="AD719" i="14"/>
  <c r="BF719" i="14"/>
  <c r="Z719" i="14"/>
  <c r="AX719" i="14"/>
  <c r="R719" i="14"/>
  <c r="AT719" i="14"/>
  <c r="N719" i="14"/>
  <c r="BB719" i="14"/>
  <c r="AL719" i="14"/>
  <c r="V719" i="14"/>
  <c r="H719" i="14"/>
  <c r="BR719" i="14"/>
  <c r="L650" i="14"/>
  <c r="BO702" i="14"/>
  <c r="BG702" i="14"/>
  <c r="AY702" i="14"/>
  <c r="AQ702" i="14"/>
  <c r="AI702" i="14"/>
  <c r="AA702" i="14"/>
  <c r="S702" i="14"/>
  <c r="K702" i="14"/>
  <c r="BN702" i="14"/>
  <c r="BF702" i="14"/>
  <c r="AX702" i="14"/>
  <c r="AP702" i="14"/>
  <c r="AH702" i="14"/>
  <c r="Z702" i="14"/>
  <c r="R702" i="14"/>
  <c r="J702" i="14"/>
  <c r="BM702" i="14"/>
  <c r="BE702" i="14"/>
  <c r="AW702" i="14"/>
  <c r="AO702" i="14"/>
  <c r="AG702" i="14"/>
  <c r="Y702" i="14"/>
  <c r="Q702" i="14"/>
  <c r="I702" i="14"/>
  <c r="BL702" i="14"/>
  <c r="BD702" i="14"/>
  <c r="AV702" i="14"/>
  <c r="AN702" i="14"/>
  <c r="AF702" i="14"/>
  <c r="X702" i="14"/>
  <c r="P702" i="14"/>
  <c r="H702" i="14"/>
  <c r="BK702" i="14"/>
  <c r="BC702" i="14"/>
  <c r="AU702" i="14"/>
  <c r="AM702" i="14"/>
  <c r="AE702" i="14"/>
  <c r="W702" i="14"/>
  <c r="O702" i="14"/>
  <c r="G702" i="14"/>
  <c r="BR702" i="14"/>
  <c r="BJ702" i="14"/>
  <c r="BB702" i="14"/>
  <c r="AT702" i="14"/>
  <c r="AL702" i="14"/>
  <c r="AD702" i="14"/>
  <c r="V702" i="14"/>
  <c r="N702" i="14"/>
  <c r="BQ702" i="14"/>
  <c r="BI702" i="14"/>
  <c r="BA702" i="14"/>
  <c r="AS702" i="14"/>
  <c r="AK702" i="14"/>
  <c r="AC702" i="14"/>
  <c r="U702" i="14"/>
  <c r="M702" i="14"/>
  <c r="BP702" i="14"/>
  <c r="BH702" i="14"/>
  <c r="AZ702" i="14"/>
  <c r="AR702" i="14"/>
  <c r="AJ702" i="14"/>
  <c r="AB702" i="14"/>
  <c r="T702" i="14"/>
  <c r="L702" i="14"/>
  <c r="L633" i="14"/>
  <c r="BM736" i="14"/>
  <c r="BE736" i="14"/>
  <c r="AW736" i="14"/>
  <c r="AO736" i="14"/>
  <c r="AG736" i="14"/>
  <c r="Y736" i="14"/>
  <c r="Q736" i="14"/>
  <c r="I736" i="14"/>
  <c r="BK736" i="14"/>
  <c r="BC736" i="14"/>
  <c r="AU736" i="14"/>
  <c r="AM736" i="14"/>
  <c r="AE736" i="14"/>
  <c r="W736" i="14"/>
  <c r="O736" i="14"/>
  <c r="G736" i="14"/>
  <c r="BR736" i="14"/>
  <c r="BJ736" i="14"/>
  <c r="BB736" i="14"/>
  <c r="AT736" i="14"/>
  <c r="AL736" i="14"/>
  <c r="AD736" i="14"/>
  <c r="V736" i="14"/>
  <c r="N736" i="14"/>
  <c r="BO736" i="14"/>
  <c r="BG736" i="14"/>
  <c r="AY736" i="14"/>
  <c r="AQ736" i="14"/>
  <c r="AI736" i="14"/>
  <c r="AA736" i="14"/>
  <c r="S736" i="14"/>
  <c r="K736" i="14"/>
  <c r="BN736" i="14"/>
  <c r="BF736" i="14"/>
  <c r="AX736" i="14"/>
  <c r="AP736" i="14"/>
  <c r="AH736" i="14"/>
  <c r="Z736" i="14"/>
  <c r="R736" i="14"/>
  <c r="J736" i="14"/>
  <c r="BI736" i="14"/>
  <c r="AN736" i="14"/>
  <c r="T736" i="14"/>
  <c r="BH736" i="14"/>
  <c r="AK736" i="14"/>
  <c r="P736" i="14"/>
  <c r="BD736" i="14"/>
  <c r="AJ736" i="14"/>
  <c r="M736" i="14"/>
  <c r="BA736" i="14"/>
  <c r="AF736" i="14"/>
  <c r="L736" i="14"/>
  <c r="AZ736" i="14"/>
  <c r="AC736" i="14"/>
  <c r="H736" i="14"/>
  <c r="BQ736" i="14"/>
  <c r="AV736" i="14"/>
  <c r="AB736" i="14"/>
  <c r="BP736" i="14"/>
  <c r="AS736" i="14"/>
  <c r="X736" i="14"/>
  <c r="BL736" i="14"/>
  <c r="AR736" i="14"/>
  <c r="U736" i="14"/>
  <c r="L667" i="14"/>
  <c r="BQ707" i="14"/>
  <c r="BI707" i="14"/>
  <c r="BA707" i="14"/>
  <c r="AS707" i="14"/>
  <c r="AK707" i="14"/>
  <c r="AC707" i="14"/>
  <c r="U707" i="14"/>
  <c r="M707" i="14"/>
  <c r="BO707" i="14"/>
  <c r="BG707" i="14"/>
  <c r="AY707" i="14"/>
  <c r="AQ707" i="14"/>
  <c r="AI707" i="14"/>
  <c r="AA707" i="14"/>
  <c r="S707" i="14"/>
  <c r="K707" i="14"/>
  <c r="BN707" i="14"/>
  <c r="BF707" i="14"/>
  <c r="AX707" i="14"/>
  <c r="AP707" i="14"/>
  <c r="AH707" i="14"/>
  <c r="Z707" i="14"/>
  <c r="R707" i="14"/>
  <c r="J707" i="14"/>
  <c r="BM707" i="14"/>
  <c r="BE707" i="14"/>
  <c r="AW707" i="14"/>
  <c r="AO707" i="14"/>
  <c r="AG707" i="14"/>
  <c r="Y707" i="14"/>
  <c r="Q707" i="14"/>
  <c r="I707" i="14"/>
  <c r="BK707" i="14"/>
  <c r="BC707" i="14"/>
  <c r="AU707" i="14"/>
  <c r="AM707" i="14"/>
  <c r="AE707" i="14"/>
  <c r="W707" i="14"/>
  <c r="O707" i="14"/>
  <c r="G707" i="14"/>
  <c r="BR707" i="14"/>
  <c r="BJ707" i="14"/>
  <c r="BB707" i="14"/>
  <c r="AT707" i="14"/>
  <c r="AL707" i="14"/>
  <c r="AD707" i="14"/>
  <c r="V707" i="14"/>
  <c r="N707" i="14"/>
  <c r="AN707" i="14"/>
  <c r="H707" i="14"/>
  <c r="BP707" i="14"/>
  <c r="AJ707" i="14"/>
  <c r="BL707" i="14"/>
  <c r="AF707" i="14"/>
  <c r="BH707" i="14"/>
  <c r="AB707" i="14"/>
  <c r="BD707" i="14"/>
  <c r="X707" i="14"/>
  <c r="AZ707" i="14"/>
  <c r="T707" i="14"/>
  <c r="AV707" i="14"/>
  <c r="P707" i="14"/>
  <c r="AR707" i="14"/>
  <c r="L707" i="14"/>
  <c r="L638" i="14"/>
  <c r="BP743" i="14"/>
  <c r="BH743" i="14"/>
  <c r="AZ743" i="14"/>
  <c r="AR743" i="14"/>
  <c r="AJ743" i="14"/>
  <c r="AB743" i="14"/>
  <c r="T743" i="14"/>
  <c r="L743" i="14"/>
  <c r="BO743" i="14"/>
  <c r="BG743" i="14"/>
  <c r="AY743" i="14"/>
  <c r="AQ743" i="14"/>
  <c r="AI743" i="14"/>
  <c r="AA743" i="14"/>
  <c r="S743" i="14"/>
  <c r="K743" i="14"/>
  <c r="BN743" i="14"/>
  <c r="BF743" i="14"/>
  <c r="AX743" i="14"/>
  <c r="AP743" i="14"/>
  <c r="AH743" i="14"/>
  <c r="Z743" i="14"/>
  <c r="R743" i="14"/>
  <c r="J743" i="14"/>
  <c r="BM743" i="14"/>
  <c r="BE743" i="14"/>
  <c r="AW743" i="14"/>
  <c r="AO743" i="14"/>
  <c r="AG743" i="14"/>
  <c r="Y743" i="14"/>
  <c r="Q743" i="14"/>
  <c r="I743" i="14"/>
  <c r="BL743" i="14"/>
  <c r="BD743" i="14"/>
  <c r="AV743" i="14"/>
  <c r="AN743" i="14"/>
  <c r="AF743" i="14"/>
  <c r="X743" i="14"/>
  <c r="P743" i="14"/>
  <c r="H743" i="14"/>
  <c r="BK743" i="14"/>
  <c r="BC743" i="14"/>
  <c r="AU743" i="14"/>
  <c r="AM743" i="14"/>
  <c r="AE743" i="14"/>
  <c r="W743" i="14"/>
  <c r="O743" i="14"/>
  <c r="G743" i="14"/>
  <c r="BR743" i="14"/>
  <c r="BJ743" i="14"/>
  <c r="BB743" i="14"/>
  <c r="AT743" i="14"/>
  <c r="AL743" i="14"/>
  <c r="AD743" i="14"/>
  <c r="V743" i="14"/>
  <c r="N743" i="14"/>
  <c r="BQ743" i="14"/>
  <c r="BI743" i="14"/>
  <c r="BA743" i="14"/>
  <c r="AS743" i="14"/>
  <c r="AK743" i="14"/>
  <c r="AC743" i="14"/>
  <c r="U743" i="14"/>
  <c r="M743" i="14"/>
  <c r="L674" i="14"/>
  <c r="BN729" i="14"/>
  <c r="BF729" i="14"/>
  <c r="AX729" i="14"/>
  <c r="AP729" i="14"/>
  <c r="AH729" i="14"/>
  <c r="Z729" i="14"/>
  <c r="R729" i="14"/>
  <c r="J729" i="14"/>
  <c r="BL729" i="14"/>
  <c r="BD729" i="14"/>
  <c r="AV729" i="14"/>
  <c r="AN729" i="14"/>
  <c r="AF729" i="14"/>
  <c r="X729" i="14"/>
  <c r="P729" i="14"/>
  <c r="H729" i="14"/>
  <c r="BK729" i="14"/>
  <c r="BC729" i="14"/>
  <c r="AU729" i="14"/>
  <c r="AM729" i="14"/>
  <c r="AE729" i="14"/>
  <c r="W729" i="14"/>
  <c r="O729" i="14"/>
  <c r="G729" i="14"/>
  <c r="BR729" i="14"/>
  <c r="BJ729" i="14"/>
  <c r="BB729" i="14"/>
  <c r="AT729" i="14"/>
  <c r="AL729" i="14"/>
  <c r="AD729" i="14"/>
  <c r="V729" i="14"/>
  <c r="N729" i="14"/>
  <c r="BP729" i="14"/>
  <c r="BH729" i="14"/>
  <c r="AZ729" i="14"/>
  <c r="AR729" i="14"/>
  <c r="AJ729" i="14"/>
  <c r="AB729" i="14"/>
  <c r="T729" i="14"/>
  <c r="L729" i="14"/>
  <c r="BO729" i="14"/>
  <c r="BG729" i="14"/>
  <c r="AY729" i="14"/>
  <c r="AQ729" i="14"/>
  <c r="AI729" i="14"/>
  <c r="AA729" i="14"/>
  <c r="S729" i="14"/>
  <c r="K729" i="14"/>
  <c r="BI729" i="14"/>
  <c r="AC729" i="14"/>
  <c r="BA729" i="14"/>
  <c r="U729" i="14"/>
  <c r="AW729" i="14"/>
  <c r="Q729" i="14"/>
  <c r="AS729" i="14"/>
  <c r="M729" i="14"/>
  <c r="BQ729" i="14"/>
  <c r="AK729" i="14"/>
  <c r="BM729" i="14"/>
  <c r="AG729" i="14"/>
  <c r="AO729" i="14"/>
  <c r="I729" i="14"/>
  <c r="BE729" i="14"/>
  <c r="Y729" i="14"/>
  <c r="L660" i="14"/>
  <c r="C169" i="14"/>
  <c r="D168" i="14"/>
  <c r="BL739" i="14"/>
  <c r="BD739" i="14"/>
  <c r="AV739" i="14"/>
  <c r="AN739" i="14"/>
  <c r="AF739" i="14"/>
  <c r="X739" i="14"/>
  <c r="P739" i="14"/>
  <c r="H739" i="14"/>
  <c r="BK739" i="14"/>
  <c r="BR739" i="14"/>
  <c r="BJ739" i="14"/>
  <c r="BB739" i="14"/>
  <c r="AT739" i="14"/>
  <c r="AL739" i="14"/>
  <c r="AD739" i="14"/>
  <c r="V739" i="14"/>
  <c r="N739" i="14"/>
  <c r="BQ739" i="14"/>
  <c r="BI739" i="14"/>
  <c r="BA739" i="14"/>
  <c r="AS739" i="14"/>
  <c r="AK739" i="14"/>
  <c r="AC739" i="14"/>
  <c r="U739" i="14"/>
  <c r="M739" i="14"/>
  <c r="BP739" i="14"/>
  <c r="BH739" i="14"/>
  <c r="AZ739" i="14"/>
  <c r="AR739" i="14"/>
  <c r="AJ739" i="14"/>
  <c r="AB739" i="14"/>
  <c r="T739" i="14"/>
  <c r="L739" i="14"/>
  <c r="BN739" i="14"/>
  <c r="BF739" i="14"/>
  <c r="AX739" i="14"/>
  <c r="AP739" i="14"/>
  <c r="AH739" i="14"/>
  <c r="Z739" i="14"/>
  <c r="R739" i="14"/>
  <c r="J739" i="14"/>
  <c r="BM739" i="14"/>
  <c r="BE739" i="14"/>
  <c r="AW739" i="14"/>
  <c r="AO739" i="14"/>
  <c r="AG739" i="14"/>
  <c r="Y739" i="14"/>
  <c r="Q739" i="14"/>
  <c r="I739" i="14"/>
  <c r="AI739" i="14"/>
  <c r="BO739" i="14"/>
  <c r="AE739" i="14"/>
  <c r="BG739" i="14"/>
  <c r="AA739" i="14"/>
  <c r="BC739" i="14"/>
  <c r="W739" i="14"/>
  <c r="AY739" i="14"/>
  <c r="S739" i="14"/>
  <c r="AU739" i="14"/>
  <c r="O739" i="14"/>
  <c r="AQ739" i="14"/>
  <c r="K739" i="14"/>
  <c r="AM739" i="14"/>
  <c r="G739" i="14"/>
  <c r="L670" i="14"/>
  <c r="BM700" i="14"/>
  <c r="BE700" i="14"/>
  <c r="AW700" i="14"/>
  <c r="AO700" i="14"/>
  <c r="AG700" i="14"/>
  <c r="Y700" i="14"/>
  <c r="Q700" i="14"/>
  <c r="I700" i="14"/>
  <c r="BL700" i="14"/>
  <c r="BD700" i="14"/>
  <c r="AV700" i="14"/>
  <c r="AN700" i="14"/>
  <c r="AF700" i="14"/>
  <c r="X700" i="14"/>
  <c r="P700" i="14"/>
  <c r="H700" i="14"/>
  <c r="BK700" i="14"/>
  <c r="BC700" i="14"/>
  <c r="AU700" i="14"/>
  <c r="AM700" i="14"/>
  <c r="AE700" i="14"/>
  <c r="W700" i="14"/>
  <c r="O700" i="14"/>
  <c r="G700" i="14"/>
  <c r="BR700" i="14"/>
  <c r="BJ700" i="14"/>
  <c r="BB700" i="14"/>
  <c r="AT700" i="14"/>
  <c r="AL700" i="14"/>
  <c r="AD700" i="14"/>
  <c r="V700" i="14"/>
  <c r="N700" i="14"/>
  <c r="BQ700" i="14"/>
  <c r="BI700" i="14"/>
  <c r="BA700" i="14"/>
  <c r="AS700" i="14"/>
  <c r="AK700" i="14"/>
  <c r="AC700" i="14"/>
  <c r="U700" i="14"/>
  <c r="M700" i="14"/>
  <c r="BP700" i="14"/>
  <c r="BH700" i="14"/>
  <c r="AZ700" i="14"/>
  <c r="AR700" i="14"/>
  <c r="AJ700" i="14"/>
  <c r="AB700" i="14"/>
  <c r="T700" i="14"/>
  <c r="L700" i="14"/>
  <c r="BO700" i="14"/>
  <c r="BG700" i="14"/>
  <c r="AY700" i="14"/>
  <c r="AQ700" i="14"/>
  <c r="AI700" i="14"/>
  <c r="AA700" i="14"/>
  <c r="S700" i="14"/>
  <c r="K700" i="14"/>
  <c r="BN700" i="14"/>
  <c r="BF700" i="14"/>
  <c r="AX700" i="14"/>
  <c r="AP700" i="14"/>
  <c r="AH700" i="14"/>
  <c r="Z700" i="14"/>
  <c r="R700" i="14"/>
  <c r="J700" i="14"/>
  <c r="L631" i="14"/>
  <c r="BO718" i="14"/>
  <c r="BG718" i="14"/>
  <c r="AY718" i="14"/>
  <c r="AQ718" i="14"/>
  <c r="AI718" i="14"/>
  <c r="AA718" i="14"/>
  <c r="S718" i="14"/>
  <c r="K718" i="14"/>
  <c r="BM718" i="14"/>
  <c r="BE718" i="14"/>
  <c r="AW718" i="14"/>
  <c r="AO718" i="14"/>
  <c r="AG718" i="14"/>
  <c r="Y718" i="14"/>
  <c r="Q718" i="14"/>
  <c r="I718" i="14"/>
  <c r="BL718" i="14"/>
  <c r="BD718" i="14"/>
  <c r="AV718" i="14"/>
  <c r="AN718" i="14"/>
  <c r="AF718" i="14"/>
  <c r="X718" i="14"/>
  <c r="P718" i="14"/>
  <c r="H718" i="14"/>
  <c r="BK718" i="14"/>
  <c r="BC718" i="14"/>
  <c r="AU718" i="14"/>
  <c r="AM718" i="14"/>
  <c r="AE718" i="14"/>
  <c r="W718" i="14"/>
  <c r="O718" i="14"/>
  <c r="G718" i="14"/>
  <c r="BQ718" i="14"/>
  <c r="BI718" i="14"/>
  <c r="BA718" i="14"/>
  <c r="AS718" i="14"/>
  <c r="AK718" i="14"/>
  <c r="AC718" i="14"/>
  <c r="U718" i="14"/>
  <c r="M718" i="14"/>
  <c r="BP718" i="14"/>
  <c r="BH718" i="14"/>
  <c r="AZ718" i="14"/>
  <c r="AR718" i="14"/>
  <c r="AJ718" i="14"/>
  <c r="AB718" i="14"/>
  <c r="T718" i="14"/>
  <c r="L718" i="14"/>
  <c r="BB718" i="14"/>
  <c r="V718" i="14"/>
  <c r="AT718" i="14"/>
  <c r="N718" i="14"/>
  <c r="AP718" i="14"/>
  <c r="J718" i="14"/>
  <c r="BR718" i="14"/>
  <c r="AL718" i="14"/>
  <c r="BN718" i="14"/>
  <c r="BJ718" i="14"/>
  <c r="AD718" i="14"/>
  <c r="BF718" i="14"/>
  <c r="Z718" i="14"/>
  <c r="AX718" i="14"/>
  <c r="AH718" i="14"/>
  <c r="R718" i="14"/>
  <c r="L649" i="14"/>
  <c r="BO705" i="14"/>
  <c r="BG705" i="14"/>
  <c r="AY705" i="14"/>
  <c r="AQ705" i="14"/>
  <c r="AI705" i="14"/>
  <c r="AA705" i="14"/>
  <c r="S705" i="14"/>
  <c r="K705" i="14"/>
  <c r="BM705" i="14"/>
  <c r="BE705" i="14"/>
  <c r="AW705" i="14"/>
  <c r="AO705" i="14"/>
  <c r="AG705" i="14"/>
  <c r="Y705" i="14"/>
  <c r="Q705" i="14"/>
  <c r="I705" i="14"/>
  <c r="BL705" i="14"/>
  <c r="BD705" i="14"/>
  <c r="AV705" i="14"/>
  <c r="AN705" i="14"/>
  <c r="AF705" i="14"/>
  <c r="X705" i="14"/>
  <c r="P705" i="14"/>
  <c r="H705" i="14"/>
  <c r="BK705" i="14"/>
  <c r="BC705" i="14"/>
  <c r="AU705" i="14"/>
  <c r="AM705" i="14"/>
  <c r="AE705" i="14"/>
  <c r="W705" i="14"/>
  <c r="O705" i="14"/>
  <c r="G705" i="14"/>
  <c r="BQ705" i="14"/>
  <c r="BI705" i="14"/>
  <c r="BA705" i="14"/>
  <c r="AS705" i="14"/>
  <c r="AK705" i="14"/>
  <c r="AC705" i="14"/>
  <c r="U705" i="14"/>
  <c r="M705" i="14"/>
  <c r="BP705" i="14"/>
  <c r="BH705" i="14"/>
  <c r="AZ705" i="14"/>
  <c r="AR705" i="14"/>
  <c r="AJ705" i="14"/>
  <c r="AB705" i="14"/>
  <c r="T705" i="14"/>
  <c r="L705" i="14"/>
  <c r="AT705" i="14"/>
  <c r="N705" i="14"/>
  <c r="AP705" i="14"/>
  <c r="J705" i="14"/>
  <c r="BR705" i="14"/>
  <c r="AL705" i="14"/>
  <c r="BN705" i="14"/>
  <c r="AH705" i="14"/>
  <c r="BJ705" i="14"/>
  <c r="AD705" i="14"/>
  <c r="BF705" i="14"/>
  <c r="Z705" i="14"/>
  <c r="BB705" i="14"/>
  <c r="V705" i="14"/>
  <c r="AX705" i="14"/>
  <c r="R705" i="14"/>
  <c r="L636" i="14"/>
  <c r="BK714" i="14"/>
  <c r="BC714" i="14"/>
  <c r="AU714" i="14"/>
  <c r="AM714" i="14"/>
  <c r="AE714" i="14"/>
  <c r="W714" i="14"/>
  <c r="O714" i="14"/>
  <c r="G714" i="14"/>
  <c r="BQ714" i="14"/>
  <c r="BI714" i="14"/>
  <c r="BA714" i="14"/>
  <c r="AS714" i="14"/>
  <c r="AK714" i="14"/>
  <c r="AC714" i="14"/>
  <c r="U714" i="14"/>
  <c r="M714" i="14"/>
  <c r="BP714" i="14"/>
  <c r="BH714" i="14"/>
  <c r="AZ714" i="14"/>
  <c r="AR714" i="14"/>
  <c r="AJ714" i="14"/>
  <c r="AB714" i="14"/>
  <c r="T714" i="14"/>
  <c r="L714" i="14"/>
  <c r="BO714" i="14"/>
  <c r="BG714" i="14"/>
  <c r="AY714" i="14"/>
  <c r="AQ714" i="14"/>
  <c r="AI714" i="14"/>
  <c r="AA714" i="14"/>
  <c r="S714" i="14"/>
  <c r="K714" i="14"/>
  <c r="BM714" i="14"/>
  <c r="BE714" i="14"/>
  <c r="AW714" i="14"/>
  <c r="AO714" i="14"/>
  <c r="AG714" i="14"/>
  <c r="Y714" i="14"/>
  <c r="Q714" i="14"/>
  <c r="I714" i="14"/>
  <c r="BL714" i="14"/>
  <c r="BD714" i="14"/>
  <c r="AV714" i="14"/>
  <c r="AN714" i="14"/>
  <c r="AF714" i="14"/>
  <c r="X714" i="14"/>
  <c r="P714" i="14"/>
  <c r="H714" i="14"/>
  <c r="BN714" i="14"/>
  <c r="AH714" i="14"/>
  <c r="BF714" i="14"/>
  <c r="Z714" i="14"/>
  <c r="BB714" i="14"/>
  <c r="V714" i="14"/>
  <c r="AX714" i="14"/>
  <c r="R714" i="14"/>
  <c r="AP714" i="14"/>
  <c r="J714" i="14"/>
  <c r="BR714" i="14"/>
  <c r="AL714" i="14"/>
  <c r="BJ714" i="14"/>
  <c r="AT714" i="14"/>
  <c r="AD714" i="14"/>
  <c r="N714" i="14"/>
  <c r="L645" i="14"/>
  <c r="BP715" i="14"/>
  <c r="BH715" i="14"/>
  <c r="AZ715" i="14"/>
  <c r="AR715" i="14"/>
  <c r="AJ715" i="14"/>
  <c r="AB715" i="14"/>
  <c r="T715" i="14"/>
  <c r="L715" i="14"/>
  <c r="BN715" i="14"/>
  <c r="BF715" i="14"/>
  <c r="AX715" i="14"/>
  <c r="AP715" i="14"/>
  <c r="AH715" i="14"/>
  <c r="Z715" i="14"/>
  <c r="R715" i="14"/>
  <c r="J715" i="14"/>
  <c r="BM715" i="14"/>
  <c r="BE715" i="14"/>
  <c r="AW715" i="14"/>
  <c r="AO715" i="14"/>
  <c r="AG715" i="14"/>
  <c r="Y715" i="14"/>
  <c r="Q715" i="14"/>
  <c r="I715" i="14"/>
  <c r="BL715" i="14"/>
  <c r="BD715" i="14"/>
  <c r="AV715" i="14"/>
  <c r="AN715" i="14"/>
  <c r="AF715" i="14"/>
  <c r="X715" i="14"/>
  <c r="P715" i="14"/>
  <c r="H715" i="14"/>
  <c r="BR715" i="14"/>
  <c r="BJ715" i="14"/>
  <c r="BB715" i="14"/>
  <c r="AT715" i="14"/>
  <c r="AL715" i="14"/>
  <c r="AD715" i="14"/>
  <c r="V715" i="14"/>
  <c r="N715" i="14"/>
  <c r="BQ715" i="14"/>
  <c r="BI715" i="14"/>
  <c r="BA715" i="14"/>
  <c r="AS715" i="14"/>
  <c r="AK715" i="14"/>
  <c r="AC715" i="14"/>
  <c r="U715" i="14"/>
  <c r="M715" i="14"/>
  <c r="BK715" i="14"/>
  <c r="AE715" i="14"/>
  <c r="BC715" i="14"/>
  <c r="W715" i="14"/>
  <c r="AY715" i="14"/>
  <c r="S715" i="14"/>
  <c r="AU715" i="14"/>
  <c r="O715" i="14"/>
  <c r="AM715" i="14"/>
  <c r="G715" i="14"/>
  <c r="BO715" i="14"/>
  <c r="AI715" i="14"/>
  <c r="K715" i="14"/>
  <c r="BG715" i="14"/>
  <c r="AQ715" i="14"/>
  <c r="AA715" i="14"/>
  <c r="L646" i="14"/>
  <c r="E167" i="14"/>
  <c r="H167" i="14" s="1"/>
  <c r="I166" i="14"/>
  <c r="K166" i="14" s="1"/>
  <c r="BN741" i="14"/>
  <c r="BF741" i="14"/>
  <c r="AX741" i="14"/>
  <c r="AP741" i="14"/>
  <c r="AH741" i="14"/>
  <c r="Z741" i="14"/>
  <c r="R741" i="14"/>
  <c r="J741" i="14"/>
  <c r="BM741" i="14"/>
  <c r="BE741" i="14"/>
  <c r="AW741" i="14"/>
  <c r="AO741" i="14"/>
  <c r="AG741" i="14"/>
  <c r="Y741" i="14"/>
  <c r="Q741" i="14"/>
  <c r="I741" i="14"/>
  <c r="BL741" i="14"/>
  <c r="BD741" i="14"/>
  <c r="AV741" i="14"/>
  <c r="AN741" i="14"/>
  <c r="AF741" i="14"/>
  <c r="X741" i="14"/>
  <c r="P741" i="14"/>
  <c r="H741" i="14"/>
  <c r="BK741" i="14"/>
  <c r="BC741" i="14"/>
  <c r="AU741" i="14"/>
  <c r="AM741" i="14"/>
  <c r="AE741" i="14"/>
  <c r="W741" i="14"/>
  <c r="O741" i="14"/>
  <c r="G741" i="14"/>
  <c r="BR741" i="14"/>
  <c r="BJ741" i="14"/>
  <c r="BB741" i="14"/>
  <c r="AT741" i="14"/>
  <c r="AL741" i="14"/>
  <c r="AD741" i="14"/>
  <c r="V741" i="14"/>
  <c r="N741" i="14"/>
  <c r="BQ741" i="14"/>
  <c r="BI741" i="14"/>
  <c r="BA741" i="14"/>
  <c r="AS741" i="14"/>
  <c r="AK741" i="14"/>
  <c r="AC741" i="14"/>
  <c r="U741" i="14"/>
  <c r="M741" i="14"/>
  <c r="BP741" i="14"/>
  <c r="BH741" i="14"/>
  <c r="AZ741" i="14"/>
  <c r="AR741" i="14"/>
  <c r="AJ741" i="14"/>
  <c r="AB741" i="14"/>
  <c r="T741" i="14"/>
  <c r="L741" i="14"/>
  <c r="BO741" i="14"/>
  <c r="BG741" i="14"/>
  <c r="AY741" i="14"/>
  <c r="AQ741" i="14"/>
  <c r="AI741" i="14"/>
  <c r="AA741" i="14"/>
  <c r="S741" i="14"/>
  <c r="K741" i="14"/>
  <c r="L672" i="14"/>
  <c r="BL727" i="14"/>
  <c r="BD727" i="14"/>
  <c r="AV727" i="14"/>
  <c r="AN727" i="14"/>
  <c r="AF727" i="14"/>
  <c r="X727" i="14"/>
  <c r="P727" i="14"/>
  <c r="H727" i="14"/>
  <c r="BR727" i="14"/>
  <c r="BJ727" i="14"/>
  <c r="BB727" i="14"/>
  <c r="AT727" i="14"/>
  <c r="AL727" i="14"/>
  <c r="AD727" i="14"/>
  <c r="V727" i="14"/>
  <c r="N727" i="14"/>
  <c r="BQ727" i="14"/>
  <c r="BI727" i="14"/>
  <c r="BA727" i="14"/>
  <c r="AS727" i="14"/>
  <c r="AK727" i="14"/>
  <c r="AC727" i="14"/>
  <c r="U727" i="14"/>
  <c r="M727" i="14"/>
  <c r="BP727" i="14"/>
  <c r="BH727" i="14"/>
  <c r="AZ727" i="14"/>
  <c r="AR727" i="14"/>
  <c r="AJ727" i="14"/>
  <c r="AB727" i="14"/>
  <c r="T727" i="14"/>
  <c r="L727" i="14"/>
  <c r="BN727" i="14"/>
  <c r="BF727" i="14"/>
  <c r="BM727" i="14"/>
  <c r="BE727" i="14"/>
  <c r="BO727" i="14"/>
  <c r="AQ727" i="14"/>
  <c r="AA727" i="14"/>
  <c r="K727" i="14"/>
  <c r="BG727" i="14"/>
  <c r="AO727" i="14"/>
  <c r="Y727" i="14"/>
  <c r="I727" i="14"/>
  <c r="BC727" i="14"/>
  <c r="AM727" i="14"/>
  <c r="W727" i="14"/>
  <c r="G727" i="14"/>
  <c r="AY727" i="14"/>
  <c r="AI727" i="14"/>
  <c r="S727" i="14"/>
  <c r="AW727" i="14"/>
  <c r="AG727" i="14"/>
  <c r="Q727" i="14"/>
  <c r="AU727" i="14"/>
  <c r="AE727" i="14"/>
  <c r="O727" i="14"/>
  <c r="AX727" i="14"/>
  <c r="AH727" i="14"/>
  <c r="Z727" i="14"/>
  <c r="R727" i="14"/>
  <c r="BK727" i="14"/>
  <c r="AP727" i="14"/>
  <c r="J727" i="14"/>
  <c r="L658" i="14"/>
  <c r="BO738" i="14"/>
  <c r="BG738" i="14"/>
  <c r="AY738" i="14"/>
  <c r="AQ738" i="14"/>
  <c r="AI738" i="14"/>
  <c r="AA738" i="14"/>
  <c r="S738" i="14"/>
  <c r="K738" i="14"/>
  <c r="BM738" i="14"/>
  <c r="BE738" i="14"/>
  <c r="AW738" i="14"/>
  <c r="AO738" i="14"/>
  <c r="AG738" i="14"/>
  <c r="Y738" i="14"/>
  <c r="Q738" i="14"/>
  <c r="I738" i="14"/>
  <c r="BL738" i="14"/>
  <c r="BD738" i="14"/>
  <c r="AV738" i="14"/>
  <c r="AN738" i="14"/>
  <c r="AF738" i="14"/>
  <c r="X738" i="14"/>
  <c r="P738" i="14"/>
  <c r="H738" i="14"/>
  <c r="BK738" i="14"/>
  <c r="BC738" i="14"/>
  <c r="AU738" i="14"/>
  <c r="AM738" i="14"/>
  <c r="AE738" i="14"/>
  <c r="W738" i="14"/>
  <c r="O738" i="14"/>
  <c r="G738" i="14"/>
  <c r="BQ738" i="14"/>
  <c r="BI738" i="14"/>
  <c r="BA738" i="14"/>
  <c r="AS738" i="14"/>
  <c r="AK738" i="14"/>
  <c r="AC738" i="14"/>
  <c r="U738" i="14"/>
  <c r="M738" i="14"/>
  <c r="BP738" i="14"/>
  <c r="BH738" i="14"/>
  <c r="AZ738" i="14"/>
  <c r="AR738" i="14"/>
  <c r="AJ738" i="14"/>
  <c r="AB738" i="14"/>
  <c r="T738" i="14"/>
  <c r="L738" i="14"/>
  <c r="BR738" i="14"/>
  <c r="AL738" i="14"/>
  <c r="BN738" i="14"/>
  <c r="AH738" i="14"/>
  <c r="BJ738" i="14"/>
  <c r="AD738" i="14"/>
  <c r="BF738" i="14"/>
  <c r="Z738" i="14"/>
  <c r="BB738" i="14"/>
  <c r="V738" i="14"/>
  <c r="AX738" i="14"/>
  <c r="R738" i="14"/>
  <c r="AT738" i="14"/>
  <c r="N738" i="14"/>
  <c r="AP738" i="14"/>
  <c r="J738" i="14"/>
  <c r="L669" i="14"/>
  <c r="BR737" i="14"/>
  <c r="BJ737" i="14"/>
  <c r="BB737" i="14"/>
  <c r="AT737" i="14"/>
  <c r="AL737" i="14"/>
  <c r="AD737" i="14"/>
  <c r="V737" i="14"/>
  <c r="N737" i="14"/>
  <c r="BP737" i="14"/>
  <c r="BH737" i="14"/>
  <c r="AZ737" i="14"/>
  <c r="AR737" i="14"/>
  <c r="AJ737" i="14"/>
  <c r="AB737" i="14"/>
  <c r="T737" i="14"/>
  <c r="L737" i="14"/>
  <c r="BO737" i="14"/>
  <c r="BG737" i="14"/>
  <c r="AY737" i="14"/>
  <c r="AQ737" i="14"/>
  <c r="AI737" i="14"/>
  <c r="AA737" i="14"/>
  <c r="S737" i="14"/>
  <c r="K737" i="14"/>
  <c r="BN737" i="14"/>
  <c r="BF737" i="14"/>
  <c r="AX737" i="14"/>
  <c r="AP737" i="14"/>
  <c r="AH737" i="14"/>
  <c r="BL737" i="14"/>
  <c r="BD737" i="14"/>
  <c r="AV737" i="14"/>
  <c r="AN737" i="14"/>
  <c r="AF737" i="14"/>
  <c r="X737" i="14"/>
  <c r="P737" i="14"/>
  <c r="H737" i="14"/>
  <c r="BK737" i="14"/>
  <c r="BC737" i="14"/>
  <c r="AU737" i="14"/>
  <c r="AM737" i="14"/>
  <c r="AE737" i="14"/>
  <c r="W737" i="14"/>
  <c r="O737" i="14"/>
  <c r="G737" i="14"/>
  <c r="AO737" i="14"/>
  <c r="Q737" i="14"/>
  <c r="BQ737" i="14"/>
  <c r="AK737" i="14"/>
  <c r="M737" i="14"/>
  <c r="BM737" i="14"/>
  <c r="AG737" i="14"/>
  <c r="J737" i="14"/>
  <c r="BI737" i="14"/>
  <c r="AC737" i="14"/>
  <c r="I737" i="14"/>
  <c r="BE737" i="14"/>
  <c r="Z737" i="14"/>
  <c r="BA737" i="14"/>
  <c r="Y737" i="14"/>
  <c r="AW737" i="14"/>
  <c r="U737" i="14"/>
  <c r="AS737" i="14"/>
  <c r="R737" i="14"/>
  <c r="L668" i="14"/>
  <c r="BQ725" i="14"/>
  <c r="BI725" i="14"/>
  <c r="BA725" i="14"/>
  <c r="AS725" i="14"/>
  <c r="AK725" i="14"/>
  <c r="AC725" i="14"/>
  <c r="U725" i="14"/>
  <c r="M725" i="14"/>
  <c r="BO725" i="14"/>
  <c r="BG725" i="14"/>
  <c r="AY725" i="14"/>
  <c r="AQ725" i="14"/>
  <c r="AI725" i="14"/>
  <c r="AA725" i="14"/>
  <c r="S725" i="14"/>
  <c r="K725" i="14"/>
  <c r="BN725" i="14"/>
  <c r="BF725" i="14"/>
  <c r="AX725" i="14"/>
  <c r="AP725" i="14"/>
  <c r="AH725" i="14"/>
  <c r="Z725" i="14"/>
  <c r="R725" i="14"/>
  <c r="J725" i="14"/>
  <c r="BM725" i="14"/>
  <c r="BE725" i="14"/>
  <c r="AW725" i="14"/>
  <c r="AO725" i="14"/>
  <c r="AG725" i="14"/>
  <c r="Y725" i="14"/>
  <c r="Q725" i="14"/>
  <c r="I725" i="14"/>
  <c r="BK725" i="14"/>
  <c r="BC725" i="14"/>
  <c r="AU725" i="14"/>
  <c r="AM725" i="14"/>
  <c r="AE725" i="14"/>
  <c r="W725" i="14"/>
  <c r="O725" i="14"/>
  <c r="G725" i="14"/>
  <c r="BR725" i="14"/>
  <c r="BJ725" i="14"/>
  <c r="BB725" i="14"/>
  <c r="AT725" i="14"/>
  <c r="AL725" i="14"/>
  <c r="AD725" i="14"/>
  <c r="V725" i="14"/>
  <c r="N725" i="14"/>
  <c r="BD725" i="14"/>
  <c r="X725" i="14"/>
  <c r="AV725" i="14"/>
  <c r="P725" i="14"/>
  <c r="AR725" i="14"/>
  <c r="L725" i="14"/>
  <c r="AN725" i="14"/>
  <c r="H725" i="14"/>
  <c r="BL725" i="14"/>
  <c r="AF725" i="14"/>
  <c r="BH725" i="14"/>
  <c r="AB725" i="14"/>
  <c r="AJ725" i="14"/>
  <c r="T725" i="14"/>
  <c r="BP725" i="14"/>
  <c r="AZ725" i="14"/>
  <c r="L656" i="14"/>
  <c r="BQ712" i="14"/>
  <c r="BI712" i="14"/>
  <c r="BA712" i="14"/>
  <c r="AS712" i="14"/>
  <c r="AK712" i="14"/>
  <c r="AC712" i="14"/>
  <c r="U712" i="14"/>
  <c r="M712" i="14"/>
  <c r="BO712" i="14"/>
  <c r="BG712" i="14"/>
  <c r="AY712" i="14"/>
  <c r="AQ712" i="14"/>
  <c r="AI712" i="14"/>
  <c r="AA712" i="14"/>
  <c r="S712" i="14"/>
  <c r="K712" i="14"/>
  <c r="BN712" i="14"/>
  <c r="BF712" i="14"/>
  <c r="AX712" i="14"/>
  <c r="AP712" i="14"/>
  <c r="AH712" i="14"/>
  <c r="Z712" i="14"/>
  <c r="R712" i="14"/>
  <c r="J712" i="14"/>
  <c r="BM712" i="14"/>
  <c r="BE712" i="14"/>
  <c r="AW712" i="14"/>
  <c r="AO712" i="14"/>
  <c r="AG712" i="14"/>
  <c r="Y712" i="14"/>
  <c r="Q712" i="14"/>
  <c r="I712" i="14"/>
  <c r="BK712" i="14"/>
  <c r="BC712" i="14"/>
  <c r="AU712" i="14"/>
  <c r="AM712" i="14"/>
  <c r="AE712" i="14"/>
  <c r="W712" i="14"/>
  <c r="O712" i="14"/>
  <c r="G712" i="14"/>
  <c r="BR712" i="14"/>
  <c r="BJ712" i="14"/>
  <c r="BB712" i="14"/>
  <c r="AT712" i="14"/>
  <c r="AL712" i="14"/>
  <c r="AD712" i="14"/>
  <c r="V712" i="14"/>
  <c r="N712" i="14"/>
  <c r="AN712" i="14"/>
  <c r="H712" i="14"/>
  <c r="BL712" i="14"/>
  <c r="AF712" i="14"/>
  <c r="BH712" i="14"/>
  <c r="AB712" i="14"/>
  <c r="BD712" i="14"/>
  <c r="X712" i="14"/>
  <c r="AV712" i="14"/>
  <c r="P712" i="14"/>
  <c r="AR712" i="14"/>
  <c r="L712" i="14"/>
  <c r="BP712" i="14"/>
  <c r="AZ712" i="14"/>
  <c r="AJ712" i="14"/>
  <c r="T712" i="14"/>
  <c r="L643" i="14"/>
  <c r="BO734" i="14"/>
  <c r="BG734" i="14"/>
  <c r="AY734" i="14"/>
  <c r="AQ734" i="14"/>
  <c r="AI734" i="14"/>
  <c r="AA734" i="14"/>
  <c r="S734" i="14"/>
  <c r="K734" i="14"/>
  <c r="BM734" i="14"/>
  <c r="BE734" i="14"/>
  <c r="AW734" i="14"/>
  <c r="AO734" i="14"/>
  <c r="AG734" i="14"/>
  <c r="Y734" i="14"/>
  <c r="Q734" i="14"/>
  <c r="I734" i="14"/>
  <c r="BL734" i="14"/>
  <c r="BD734" i="14"/>
  <c r="AV734" i="14"/>
  <c r="AN734" i="14"/>
  <c r="AF734" i="14"/>
  <c r="X734" i="14"/>
  <c r="P734" i="14"/>
  <c r="H734" i="14"/>
  <c r="BK734" i="14"/>
  <c r="BC734" i="14"/>
  <c r="AU734" i="14"/>
  <c r="AM734" i="14"/>
  <c r="AE734" i="14"/>
  <c r="W734" i="14"/>
  <c r="O734" i="14"/>
  <c r="G734" i="14"/>
  <c r="BQ734" i="14"/>
  <c r="BI734" i="14"/>
  <c r="BA734" i="14"/>
  <c r="AS734" i="14"/>
  <c r="AK734" i="14"/>
  <c r="AC734" i="14"/>
  <c r="U734" i="14"/>
  <c r="M734" i="14"/>
  <c r="BP734" i="14"/>
  <c r="BH734" i="14"/>
  <c r="AZ734" i="14"/>
  <c r="AR734" i="14"/>
  <c r="AJ734" i="14"/>
  <c r="AB734" i="14"/>
  <c r="T734" i="14"/>
  <c r="L734" i="14"/>
  <c r="AT734" i="14"/>
  <c r="N734" i="14"/>
  <c r="BR734" i="14"/>
  <c r="AL734" i="14"/>
  <c r="BN734" i="14"/>
  <c r="AH734" i="14"/>
  <c r="BJ734" i="14"/>
  <c r="AD734" i="14"/>
  <c r="BB734" i="14"/>
  <c r="V734" i="14"/>
  <c r="AX734" i="14"/>
  <c r="R734" i="14"/>
  <c r="BF734" i="14"/>
  <c r="AP734" i="14"/>
  <c r="Z734" i="14"/>
  <c r="J734" i="14"/>
  <c r="L665" i="14"/>
  <c r="BM721" i="14"/>
  <c r="BE721" i="14"/>
  <c r="AW721" i="14"/>
  <c r="AO721" i="14"/>
  <c r="AG721" i="14"/>
  <c r="Y721" i="14"/>
  <c r="Q721" i="14"/>
  <c r="I721" i="14"/>
  <c r="BK721" i="14"/>
  <c r="BC721" i="14"/>
  <c r="AU721" i="14"/>
  <c r="AM721" i="14"/>
  <c r="AE721" i="14"/>
  <c r="W721" i="14"/>
  <c r="O721" i="14"/>
  <c r="G721" i="14"/>
  <c r="BR721" i="14"/>
  <c r="BJ721" i="14"/>
  <c r="BB721" i="14"/>
  <c r="AT721" i="14"/>
  <c r="AL721" i="14"/>
  <c r="AD721" i="14"/>
  <c r="V721" i="14"/>
  <c r="N721" i="14"/>
  <c r="BQ721" i="14"/>
  <c r="BI721" i="14"/>
  <c r="BA721" i="14"/>
  <c r="AS721" i="14"/>
  <c r="AK721" i="14"/>
  <c r="AC721" i="14"/>
  <c r="U721" i="14"/>
  <c r="M721" i="14"/>
  <c r="BO721" i="14"/>
  <c r="BG721" i="14"/>
  <c r="AY721" i="14"/>
  <c r="AQ721" i="14"/>
  <c r="AI721" i="14"/>
  <c r="AA721" i="14"/>
  <c r="S721" i="14"/>
  <c r="K721" i="14"/>
  <c r="BN721" i="14"/>
  <c r="BF721" i="14"/>
  <c r="AX721" i="14"/>
  <c r="AP721" i="14"/>
  <c r="AH721" i="14"/>
  <c r="Z721" i="14"/>
  <c r="R721" i="14"/>
  <c r="J721" i="14"/>
  <c r="BP721" i="14"/>
  <c r="AJ721" i="14"/>
  <c r="BH721" i="14"/>
  <c r="AB721" i="14"/>
  <c r="BD721" i="14"/>
  <c r="X721" i="14"/>
  <c r="AZ721" i="14"/>
  <c r="T721" i="14"/>
  <c r="AR721" i="14"/>
  <c r="L721" i="14"/>
  <c r="AN721" i="14"/>
  <c r="H721" i="14"/>
  <c r="AV721" i="14"/>
  <c r="AF721" i="14"/>
  <c r="P721" i="14"/>
  <c r="BL721" i="14"/>
  <c r="L652" i="14"/>
  <c r="BK730" i="14"/>
  <c r="BC730" i="14"/>
  <c r="AU730" i="14"/>
  <c r="AM730" i="14"/>
  <c r="AE730" i="14"/>
  <c r="W730" i="14"/>
  <c r="O730" i="14"/>
  <c r="G730" i="14"/>
  <c r="BQ730" i="14"/>
  <c r="BI730" i="14"/>
  <c r="BA730" i="14"/>
  <c r="AS730" i="14"/>
  <c r="AK730" i="14"/>
  <c r="AC730" i="14"/>
  <c r="U730" i="14"/>
  <c r="M730" i="14"/>
  <c r="BP730" i="14"/>
  <c r="BH730" i="14"/>
  <c r="AZ730" i="14"/>
  <c r="AR730" i="14"/>
  <c r="AJ730" i="14"/>
  <c r="AB730" i="14"/>
  <c r="T730" i="14"/>
  <c r="L730" i="14"/>
  <c r="BO730" i="14"/>
  <c r="BG730" i="14"/>
  <c r="AY730" i="14"/>
  <c r="AQ730" i="14"/>
  <c r="AI730" i="14"/>
  <c r="AA730" i="14"/>
  <c r="S730" i="14"/>
  <c r="K730" i="14"/>
  <c r="BM730" i="14"/>
  <c r="BE730" i="14"/>
  <c r="AW730" i="14"/>
  <c r="AO730" i="14"/>
  <c r="AG730" i="14"/>
  <c r="Y730" i="14"/>
  <c r="Q730" i="14"/>
  <c r="I730" i="14"/>
  <c r="BL730" i="14"/>
  <c r="BD730" i="14"/>
  <c r="AV730" i="14"/>
  <c r="AN730" i="14"/>
  <c r="AF730" i="14"/>
  <c r="X730" i="14"/>
  <c r="P730" i="14"/>
  <c r="H730" i="14"/>
  <c r="BF730" i="14"/>
  <c r="Z730" i="14"/>
  <c r="AX730" i="14"/>
  <c r="R730" i="14"/>
  <c r="AT730" i="14"/>
  <c r="N730" i="14"/>
  <c r="AP730" i="14"/>
  <c r="J730" i="14"/>
  <c r="BN730" i="14"/>
  <c r="AH730" i="14"/>
  <c r="BJ730" i="14"/>
  <c r="AD730" i="14"/>
  <c r="BR730" i="14"/>
  <c r="BB730" i="14"/>
  <c r="AL730" i="14"/>
  <c r="V730" i="14"/>
  <c r="L661" i="14"/>
  <c r="BR701" i="14"/>
  <c r="BJ701" i="14"/>
  <c r="BB701" i="14"/>
  <c r="AT701" i="14"/>
  <c r="AL701" i="14"/>
  <c r="AD701" i="14"/>
  <c r="V701" i="14"/>
  <c r="N701" i="14"/>
  <c r="BQ701" i="14"/>
  <c r="BI701" i="14"/>
  <c r="BA701" i="14"/>
  <c r="AS701" i="14"/>
  <c r="AK701" i="14"/>
  <c r="AC701" i="14"/>
  <c r="U701" i="14"/>
  <c r="M701" i="14"/>
  <c r="BP701" i="14"/>
  <c r="BH701" i="14"/>
  <c r="AZ701" i="14"/>
  <c r="AR701" i="14"/>
  <c r="AJ701" i="14"/>
  <c r="AB701" i="14"/>
  <c r="T701" i="14"/>
  <c r="L701" i="14"/>
  <c r="BO701" i="14"/>
  <c r="BG701" i="14"/>
  <c r="AY701" i="14"/>
  <c r="AQ701" i="14"/>
  <c r="AI701" i="14"/>
  <c r="AA701" i="14"/>
  <c r="S701" i="14"/>
  <c r="K701" i="14"/>
  <c r="BN701" i="14"/>
  <c r="BF701" i="14"/>
  <c r="AX701" i="14"/>
  <c r="AP701" i="14"/>
  <c r="AH701" i="14"/>
  <c r="Z701" i="14"/>
  <c r="R701" i="14"/>
  <c r="J701" i="14"/>
  <c r="BM701" i="14"/>
  <c r="BE701" i="14"/>
  <c r="AW701" i="14"/>
  <c r="AO701" i="14"/>
  <c r="AG701" i="14"/>
  <c r="Y701" i="14"/>
  <c r="Q701" i="14"/>
  <c r="I701" i="14"/>
  <c r="BL701" i="14"/>
  <c r="BD701" i="14"/>
  <c r="AV701" i="14"/>
  <c r="AN701" i="14"/>
  <c r="AF701" i="14"/>
  <c r="X701" i="14"/>
  <c r="P701" i="14"/>
  <c r="H701" i="14"/>
  <c r="BK701" i="14"/>
  <c r="BC701" i="14"/>
  <c r="AU701" i="14"/>
  <c r="AM701" i="14"/>
  <c r="AE701" i="14"/>
  <c r="W701" i="14"/>
  <c r="O701" i="14"/>
  <c r="G701" i="14"/>
  <c r="L632" i="14"/>
  <c r="BM744" i="14"/>
  <c r="BE744" i="14"/>
  <c r="AW744" i="14"/>
  <c r="AO744" i="14"/>
  <c r="AG744" i="14"/>
  <c r="Y744" i="14"/>
  <c r="Q744" i="14"/>
  <c r="I744" i="14"/>
  <c r="BL744" i="14"/>
  <c r="BD744" i="14"/>
  <c r="AV744" i="14"/>
  <c r="AN744" i="14"/>
  <c r="AF744" i="14"/>
  <c r="X744" i="14"/>
  <c r="P744" i="14"/>
  <c r="H744" i="14"/>
  <c r="BK744" i="14"/>
  <c r="BC744" i="14"/>
  <c r="AU744" i="14"/>
  <c r="AM744" i="14"/>
  <c r="AE744" i="14"/>
  <c r="W744" i="14"/>
  <c r="O744" i="14"/>
  <c r="G744" i="14"/>
  <c r="BR744" i="14"/>
  <c r="BJ744" i="14"/>
  <c r="BB744" i="14"/>
  <c r="AT744" i="14"/>
  <c r="AL744" i="14"/>
  <c r="AD744" i="14"/>
  <c r="V744" i="14"/>
  <c r="N744" i="14"/>
  <c r="BQ744" i="14"/>
  <c r="BI744" i="14"/>
  <c r="BA744" i="14"/>
  <c r="AS744" i="14"/>
  <c r="AK744" i="14"/>
  <c r="AC744" i="14"/>
  <c r="U744" i="14"/>
  <c r="M744" i="14"/>
  <c r="BP744" i="14"/>
  <c r="BH744" i="14"/>
  <c r="AZ744" i="14"/>
  <c r="AR744" i="14"/>
  <c r="AJ744" i="14"/>
  <c r="AB744" i="14"/>
  <c r="T744" i="14"/>
  <c r="L744" i="14"/>
  <c r="BO744" i="14"/>
  <c r="BG744" i="14"/>
  <c r="AY744" i="14"/>
  <c r="AQ744" i="14"/>
  <c r="AI744" i="14"/>
  <c r="AA744" i="14"/>
  <c r="S744" i="14"/>
  <c r="K744" i="14"/>
  <c r="BN744" i="14"/>
  <c r="BF744" i="14"/>
  <c r="AX744" i="14"/>
  <c r="AP744" i="14"/>
  <c r="AH744" i="14"/>
  <c r="Z744" i="14"/>
  <c r="R744" i="14"/>
  <c r="J744" i="14"/>
  <c r="L675" i="14"/>
  <c r="BN697" i="14"/>
  <c r="BF697" i="14"/>
  <c r="AX697" i="14"/>
  <c r="AP697" i="14"/>
  <c r="AH697" i="14"/>
  <c r="Z697" i="14"/>
  <c r="R697" i="14"/>
  <c r="J697" i="14"/>
  <c r="BM697" i="14"/>
  <c r="BE697" i="14"/>
  <c r="AW697" i="14"/>
  <c r="AO697" i="14"/>
  <c r="AG697" i="14"/>
  <c r="Y697" i="14"/>
  <c r="Q697" i="14"/>
  <c r="I697" i="14"/>
  <c r="BL697" i="14"/>
  <c r="BD697" i="14"/>
  <c r="AV697" i="14"/>
  <c r="AN697" i="14"/>
  <c r="AF697" i="14"/>
  <c r="X697" i="14"/>
  <c r="P697" i="14"/>
  <c r="H697" i="14"/>
  <c r="BK697" i="14"/>
  <c r="BC697" i="14"/>
  <c r="AU697" i="14"/>
  <c r="AM697" i="14"/>
  <c r="AE697" i="14"/>
  <c r="W697" i="14"/>
  <c r="O697" i="14"/>
  <c r="G697" i="14"/>
  <c r="BR697" i="14"/>
  <c r="BJ697" i="14"/>
  <c r="BB697" i="14"/>
  <c r="AT697" i="14"/>
  <c r="AL697" i="14"/>
  <c r="AD697" i="14"/>
  <c r="V697" i="14"/>
  <c r="N697" i="14"/>
  <c r="BQ697" i="14"/>
  <c r="BI697" i="14"/>
  <c r="BA697" i="14"/>
  <c r="AS697" i="14"/>
  <c r="AK697" i="14"/>
  <c r="AC697" i="14"/>
  <c r="U697" i="14"/>
  <c r="M697" i="14"/>
  <c r="BP697" i="14"/>
  <c r="BH697" i="14"/>
  <c r="AZ697" i="14"/>
  <c r="AR697" i="14"/>
  <c r="AJ697" i="14"/>
  <c r="AB697" i="14"/>
  <c r="T697" i="14"/>
  <c r="L697" i="14"/>
  <c r="BO697" i="14"/>
  <c r="BG697" i="14"/>
  <c r="AY697" i="14"/>
  <c r="AQ697" i="14"/>
  <c r="AI697" i="14"/>
  <c r="AA697" i="14"/>
  <c r="S697" i="14"/>
  <c r="K697" i="14"/>
  <c r="L628" i="14"/>
  <c r="BK698" i="14"/>
  <c r="BC698" i="14"/>
  <c r="AU698" i="14"/>
  <c r="AM698" i="14"/>
  <c r="AE698" i="14"/>
  <c r="W698" i="14"/>
  <c r="O698" i="14"/>
  <c r="G698" i="14"/>
  <c r="BR698" i="14"/>
  <c r="BJ698" i="14"/>
  <c r="BB698" i="14"/>
  <c r="AT698" i="14"/>
  <c r="AL698" i="14"/>
  <c r="AD698" i="14"/>
  <c r="V698" i="14"/>
  <c r="N698" i="14"/>
  <c r="BQ698" i="14"/>
  <c r="BI698" i="14"/>
  <c r="BA698" i="14"/>
  <c r="AS698" i="14"/>
  <c r="AK698" i="14"/>
  <c r="AC698" i="14"/>
  <c r="U698" i="14"/>
  <c r="M698" i="14"/>
  <c r="BP698" i="14"/>
  <c r="BH698" i="14"/>
  <c r="AZ698" i="14"/>
  <c r="AR698" i="14"/>
  <c r="AJ698" i="14"/>
  <c r="AB698" i="14"/>
  <c r="T698" i="14"/>
  <c r="L698" i="14"/>
  <c r="BO698" i="14"/>
  <c r="BG698" i="14"/>
  <c r="AY698" i="14"/>
  <c r="AQ698" i="14"/>
  <c r="AI698" i="14"/>
  <c r="AA698" i="14"/>
  <c r="S698" i="14"/>
  <c r="K698" i="14"/>
  <c r="BN698" i="14"/>
  <c r="BF698" i="14"/>
  <c r="AX698" i="14"/>
  <c r="AP698" i="14"/>
  <c r="AH698" i="14"/>
  <c r="Z698" i="14"/>
  <c r="R698" i="14"/>
  <c r="J698" i="14"/>
  <c r="BM698" i="14"/>
  <c r="BE698" i="14"/>
  <c r="AW698" i="14"/>
  <c r="AO698" i="14"/>
  <c r="AG698" i="14"/>
  <c r="Y698" i="14"/>
  <c r="Q698" i="14"/>
  <c r="I698" i="14"/>
  <c r="BL698" i="14"/>
  <c r="BD698" i="14"/>
  <c r="AV698" i="14"/>
  <c r="AN698" i="14"/>
  <c r="AF698" i="14"/>
  <c r="X698" i="14"/>
  <c r="P698" i="14"/>
  <c r="H698" i="14"/>
  <c r="L629" i="14"/>
  <c r="BO723" i="14"/>
  <c r="BG723" i="14"/>
  <c r="AY723" i="14"/>
  <c r="AQ723" i="14"/>
  <c r="AI723" i="14"/>
  <c r="AA723" i="14"/>
  <c r="S723" i="14"/>
  <c r="K723" i="14"/>
  <c r="BM723" i="14"/>
  <c r="BE723" i="14"/>
  <c r="AW723" i="14"/>
  <c r="AO723" i="14"/>
  <c r="AG723" i="14"/>
  <c r="Y723" i="14"/>
  <c r="Q723" i="14"/>
  <c r="I723" i="14"/>
  <c r="BL723" i="14"/>
  <c r="BD723" i="14"/>
  <c r="AV723" i="14"/>
  <c r="AN723" i="14"/>
  <c r="AF723" i="14"/>
  <c r="X723" i="14"/>
  <c r="P723" i="14"/>
  <c r="H723" i="14"/>
  <c r="BK723" i="14"/>
  <c r="BC723" i="14"/>
  <c r="AU723" i="14"/>
  <c r="AM723" i="14"/>
  <c r="AE723" i="14"/>
  <c r="W723" i="14"/>
  <c r="O723" i="14"/>
  <c r="G723" i="14"/>
  <c r="BQ723" i="14"/>
  <c r="BI723" i="14"/>
  <c r="BA723" i="14"/>
  <c r="AS723" i="14"/>
  <c r="AK723" i="14"/>
  <c r="AC723" i="14"/>
  <c r="U723" i="14"/>
  <c r="M723" i="14"/>
  <c r="BP723" i="14"/>
  <c r="BH723" i="14"/>
  <c r="AZ723" i="14"/>
  <c r="AR723" i="14"/>
  <c r="AJ723" i="14"/>
  <c r="AB723" i="14"/>
  <c r="T723" i="14"/>
  <c r="L723" i="14"/>
  <c r="BJ723" i="14"/>
  <c r="AD723" i="14"/>
  <c r="BB723" i="14"/>
  <c r="V723" i="14"/>
  <c r="AX723" i="14"/>
  <c r="R723" i="14"/>
  <c r="AT723" i="14"/>
  <c r="N723" i="14"/>
  <c r="BR723" i="14"/>
  <c r="AL723" i="14"/>
  <c r="BN723" i="14"/>
  <c r="AH723" i="14"/>
  <c r="AP723" i="14"/>
  <c r="Z723" i="14"/>
  <c r="J723" i="14"/>
  <c r="BF723" i="14"/>
  <c r="L654" i="14"/>
  <c r="BR733" i="14"/>
  <c r="BJ733" i="14"/>
  <c r="BB733" i="14"/>
  <c r="AT733" i="14"/>
  <c r="AL733" i="14"/>
  <c r="AD733" i="14"/>
  <c r="V733" i="14"/>
  <c r="N733" i="14"/>
  <c r="BP733" i="14"/>
  <c r="BH733" i="14"/>
  <c r="AZ733" i="14"/>
  <c r="AR733" i="14"/>
  <c r="AJ733" i="14"/>
  <c r="AB733" i="14"/>
  <c r="T733" i="14"/>
  <c r="L733" i="14"/>
  <c r="BO733" i="14"/>
  <c r="BG733" i="14"/>
  <c r="AY733" i="14"/>
  <c r="AQ733" i="14"/>
  <c r="AI733" i="14"/>
  <c r="AA733" i="14"/>
  <c r="S733" i="14"/>
  <c r="K733" i="14"/>
  <c r="BN733" i="14"/>
  <c r="BF733" i="14"/>
  <c r="AX733" i="14"/>
  <c r="AP733" i="14"/>
  <c r="AH733" i="14"/>
  <c r="Z733" i="14"/>
  <c r="R733" i="14"/>
  <c r="J733" i="14"/>
  <c r="BL733" i="14"/>
  <c r="BD733" i="14"/>
  <c r="AV733" i="14"/>
  <c r="AN733" i="14"/>
  <c r="AF733" i="14"/>
  <c r="X733" i="14"/>
  <c r="P733" i="14"/>
  <c r="H733" i="14"/>
  <c r="BK733" i="14"/>
  <c r="BC733" i="14"/>
  <c r="AU733" i="14"/>
  <c r="AM733" i="14"/>
  <c r="AE733" i="14"/>
  <c r="W733" i="14"/>
  <c r="O733" i="14"/>
  <c r="G733" i="14"/>
  <c r="AW733" i="14"/>
  <c r="Q733" i="14"/>
  <c r="AO733" i="14"/>
  <c r="I733" i="14"/>
  <c r="BQ733" i="14"/>
  <c r="AK733" i="14"/>
  <c r="BM733" i="14"/>
  <c r="AG733" i="14"/>
  <c r="BE733" i="14"/>
  <c r="Y733" i="14"/>
  <c r="BA733" i="14"/>
  <c r="U733" i="14"/>
  <c r="AC733" i="14"/>
  <c r="BI733" i="14"/>
  <c r="AS733" i="14"/>
  <c r="M733" i="14"/>
  <c r="L664" i="14"/>
  <c r="BP720" i="14"/>
  <c r="BH720" i="14"/>
  <c r="AZ720" i="14"/>
  <c r="AR720" i="14"/>
  <c r="AJ720" i="14"/>
  <c r="AB720" i="14"/>
  <c r="T720" i="14"/>
  <c r="L720" i="14"/>
  <c r="BN720" i="14"/>
  <c r="BF720" i="14"/>
  <c r="AX720" i="14"/>
  <c r="AP720" i="14"/>
  <c r="AH720" i="14"/>
  <c r="Z720" i="14"/>
  <c r="R720" i="14"/>
  <c r="J720" i="14"/>
  <c r="BM720" i="14"/>
  <c r="BE720" i="14"/>
  <c r="AW720" i="14"/>
  <c r="AO720" i="14"/>
  <c r="AG720" i="14"/>
  <c r="Y720" i="14"/>
  <c r="Q720" i="14"/>
  <c r="I720" i="14"/>
  <c r="BL720" i="14"/>
  <c r="BD720" i="14"/>
  <c r="AV720" i="14"/>
  <c r="AN720" i="14"/>
  <c r="AF720" i="14"/>
  <c r="X720" i="14"/>
  <c r="P720" i="14"/>
  <c r="H720" i="14"/>
  <c r="BR720" i="14"/>
  <c r="BJ720" i="14"/>
  <c r="BB720" i="14"/>
  <c r="AT720" i="14"/>
  <c r="AL720" i="14"/>
  <c r="AD720" i="14"/>
  <c r="V720" i="14"/>
  <c r="N720" i="14"/>
  <c r="BQ720" i="14"/>
  <c r="BI720" i="14"/>
  <c r="BA720" i="14"/>
  <c r="AS720" i="14"/>
  <c r="AK720" i="14"/>
  <c r="AC720" i="14"/>
  <c r="U720" i="14"/>
  <c r="M720" i="14"/>
  <c r="AM720" i="14"/>
  <c r="G720" i="14"/>
  <c r="BK720" i="14"/>
  <c r="AE720" i="14"/>
  <c r="BG720" i="14"/>
  <c r="AA720" i="14"/>
  <c r="BC720" i="14"/>
  <c r="W720" i="14"/>
  <c r="AU720" i="14"/>
  <c r="O720" i="14"/>
  <c r="AQ720" i="14"/>
  <c r="K720" i="14"/>
  <c r="BO720" i="14"/>
  <c r="AY720" i="14"/>
  <c r="AI720" i="14"/>
  <c r="S720" i="14"/>
  <c r="L651" i="14"/>
  <c r="BM716" i="14"/>
  <c r="BE716" i="14"/>
  <c r="AW716" i="14"/>
  <c r="AO716" i="14"/>
  <c r="AG716" i="14"/>
  <c r="Y716" i="14"/>
  <c r="Q716" i="14"/>
  <c r="I716" i="14"/>
  <c r="BK716" i="14"/>
  <c r="BC716" i="14"/>
  <c r="AU716" i="14"/>
  <c r="AM716" i="14"/>
  <c r="AE716" i="14"/>
  <c r="W716" i="14"/>
  <c r="O716" i="14"/>
  <c r="G716" i="14"/>
  <c r="BR716" i="14"/>
  <c r="BJ716" i="14"/>
  <c r="BB716" i="14"/>
  <c r="AT716" i="14"/>
  <c r="AL716" i="14"/>
  <c r="AD716" i="14"/>
  <c r="V716" i="14"/>
  <c r="N716" i="14"/>
  <c r="BQ716" i="14"/>
  <c r="BI716" i="14"/>
  <c r="BA716" i="14"/>
  <c r="AS716" i="14"/>
  <c r="AK716" i="14"/>
  <c r="AC716" i="14"/>
  <c r="U716" i="14"/>
  <c r="M716" i="14"/>
  <c r="BO716" i="14"/>
  <c r="BG716" i="14"/>
  <c r="AY716" i="14"/>
  <c r="AQ716" i="14"/>
  <c r="AI716" i="14"/>
  <c r="AA716" i="14"/>
  <c r="S716" i="14"/>
  <c r="K716" i="14"/>
  <c r="BN716" i="14"/>
  <c r="BF716" i="14"/>
  <c r="AX716" i="14"/>
  <c r="AP716" i="14"/>
  <c r="AH716" i="14"/>
  <c r="Z716" i="14"/>
  <c r="R716" i="14"/>
  <c r="J716" i="14"/>
  <c r="BH716" i="14"/>
  <c r="AB716" i="14"/>
  <c r="AZ716" i="14"/>
  <c r="T716" i="14"/>
  <c r="AV716" i="14"/>
  <c r="P716" i="14"/>
  <c r="AR716" i="14"/>
  <c r="L716" i="14"/>
  <c r="BP716" i="14"/>
  <c r="AJ716" i="14"/>
  <c r="BL716" i="14"/>
  <c r="AF716" i="14"/>
  <c r="BD716" i="14"/>
  <c r="AN716" i="14"/>
  <c r="X716" i="14"/>
  <c r="H716" i="14"/>
  <c r="L647" i="14"/>
  <c r="BM703" i="14"/>
  <c r="BE703" i="14"/>
  <c r="BK703" i="14"/>
  <c r="BR703" i="14"/>
  <c r="BJ703" i="14"/>
  <c r="BQ703" i="14"/>
  <c r="BI703" i="14"/>
  <c r="BO703" i="14"/>
  <c r="BG703" i="14"/>
  <c r="BN703" i="14"/>
  <c r="BD703" i="14"/>
  <c r="AV703" i="14"/>
  <c r="AN703" i="14"/>
  <c r="AF703" i="14"/>
  <c r="X703" i="14"/>
  <c r="P703" i="14"/>
  <c r="H703" i="14"/>
  <c r="BC703" i="14"/>
  <c r="AU703" i="14"/>
  <c r="AM703" i="14"/>
  <c r="AE703" i="14"/>
  <c r="W703" i="14"/>
  <c r="O703" i="14"/>
  <c r="G703" i="14"/>
  <c r="BB703" i="14"/>
  <c r="AT703" i="14"/>
  <c r="AL703" i="14"/>
  <c r="AD703" i="14"/>
  <c r="V703" i="14"/>
  <c r="N703" i="14"/>
  <c r="BA703" i="14"/>
  <c r="AS703" i="14"/>
  <c r="AK703" i="14"/>
  <c r="AC703" i="14"/>
  <c r="U703" i="14"/>
  <c r="M703" i="14"/>
  <c r="BP703" i="14"/>
  <c r="AZ703" i="14"/>
  <c r="AR703" i="14"/>
  <c r="AJ703" i="14"/>
  <c r="AB703" i="14"/>
  <c r="T703" i="14"/>
  <c r="L703" i="14"/>
  <c r="BL703" i="14"/>
  <c r="AY703" i="14"/>
  <c r="AQ703" i="14"/>
  <c r="AI703" i="14"/>
  <c r="AA703" i="14"/>
  <c r="S703" i="14"/>
  <c r="K703" i="14"/>
  <c r="BH703" i="14"/>
  <c r="AX703" i="14"/>
  <c r="AP703" i="14"/>
  <c r="AH703" i="14"/>
  <c r="Z703" i="14"/>
  <c r="R703" i="14"/>
  <c r="J703" i="14"/>
  <c r="BF703" i="14"/>
  <c r="AW703" i="14"/>
  <c r="AO703" i="14"/>
  <c r="AG703" i="14"/>
  <c r="Y703" i="14"/>
  <c r="Q703" i="14"/>
  <c r="I703" i="14"/>
  <c r="L634" i="14"/>
  <c r="BR717" i="14"/>
  <c r="BJ717" i="14"/>
  <c r="BB717" i="14"/>
  <c r="AT717" i="14"/>
  <c r="AL717" i="14"/>
  <c r="AD717" i="14"/>
  <c r="V717" i="14"/>
  <c r="N717" i="14"/>
  <c r="BP717" i="14"/>
  <c r="BH717" i="14"/>
  <c r="AZ717" i="14"/>
  <c r="AR717" i="14"/>
  <c r="AJ717" i="14"/>
  <c r="AB717" i="14"/>
  <c r="T717" i="14"/>
  <c r="L717" i="14"/>
  <c r="BO717" i="14"/>
  <c r="BG717" i="14"/>
  <c r="AY717" i="14"/>
  <c r="AQ717" i="14"/>
  <c r="AI717" i="14"/>
  <c r="AA717" i="14"/>
  <c r="S717" i="14"/>
  <c r="K717" i="14"/>
  <c r="BN717" i="14"/>
  <c r="BF717" i="14"/>
  <c r="AX717" i="14"/>
  <c r="AP717" i="14"/>
  <c r="AH717" i="14"/>
  <c r="Z717" i="14"/>
  <c r="R717" i="14"/>
  <c r="J717" i="14"/>
  <c r="BL717" i="14"/>
  <c r="BD717" i="14"/>
  <c r="AV717" i="14"/>
  <c r="AN717" i="14"/>
  <c r="AF717" i="14"/>
  <c r="X717" i="14"/>
  <c r="P717" i="14"/>
  <c r="H717" i="14"/>
  <c r="BK717" i="14"/>
  <c r="BC717" i="14"/>
  <c r="AU717" i="14"/>
  <c r="AM717" i="14"/>
  <c r="AE717" i="14"/>
  <c r="W717" i="14"/>
  <c r="O717" i="14"/>
  <c r="G717" i="14"/>
  <c r="BE717" i="14"/>
  <c r="Y717" i="14"/>
  <c r="AW717" i="14"/>
  <c r="Q717" i="14"/>
  <c r="AS717" i="14"/>
  <c r="M717" i="14"/>
  <c r="AO717" i="14"/>
  <c r="I717" i="14"/>
  <c r="BM717" i="14"/>
  <c r="AG717" i="14"/>
  <c r="BI717" i="14"/>
  <c r="AC717" i="14"/>
  <c r="BQ717" i="14"/>
  <c r="BA717" i="14"/>
  <c r="AK717" i="14"/>
  <c r="U717" i="14"/>
  <c r="L648" i="14"/>
  <c r="BR704" i="14"/>
  <c r="BJ704" i="14"/>
  <c r="BB704" i="14"/>
  <c r="AT704" i="14"/>
  <c r="AL704" i="14"/>
  <c r="AD704" i="14"/>
  <c r="V704" i="14"/>
  <c r="N704" i="14"/>
  <c r="BP704" i="14"/>
  <c r="BH704" i="14"/>
  <c r="AZ704" i="14"/>
  <c r="AR704" i="14"/>
  <c r="AJ704" i="14"/>
  <c r="AB704" i="14"/>
  <c r="T704" i="14"/>
  <c r="L704" i="14"/>
  <c r="BO704" i="14"/>
  <c r="BG704" i="14"/>
  <c r="AY704" i="14"/>
  <c r="AQ704" i="14"/>
  <c r="AI704" i="14"/>
  <c r="AA704" i="14"/>
  <c r="S704" i="14"/>
  <c r="K704" i="14"/>
  <c r="BN704" i="14"/>
  <c r="BF704" i="14"/>
  <c r="AX704" i="14"/>
  <c r="AP704" i="14"/>
  <c r="AH704" i="14"/>
  <c r="Z704" i="14"/>
  <c r="R704" i="14"/>
  <c r="J704" i="14"/>
  <c r="BL704" i="14"/>
  <c r="BD704" i="14"/>
  <c r="AV704" i="14"/>
  <c r="AN704" i="14"/>
  <c r="AF704" i="14"/>
  <c r="X704" i="14"/>
  <c r="P704" i="14"/>
  <c r="H704" i="14"/>
  <c r="BK704" i="14"/>
  <c r="BC704" i="14"/>
  <c r="AU704" i="14"/>
  <c r="AM704" i="14"/>
  <c r="AE704" i="14"/>
  <c r="W704" i="14"/>
  <c r="O704" i="14"/>
  <c r="G704" i="14"/>
  <c r="AW704" i="14"/>
  <c r="Q704" i="14"/>
  <c r="AS704" i="14"/>
  <c r="M704" i="14"/>
  <c r="AO704" i="14"/>
  <c r="I704" i="14"/>
  <c r="BQ704" i="14"/>
  <c r="AK704" i="14"/>
  <c r="BM704" i="14"/>
  <c r="AG704" i="14"/>
  <c r="BI704" i="14"/>
  <c r="AC704" i="14"/>
  <c r="BE704" i="14"/>
  <c r="Y704" i="14"/>
  <c r="BA704" i="14"/>
  <c r="U704" i="14"/>
  <c r="L635" i="14"/>
  <c r="BO726" i="14"/>
  <c r="BG726" i="14"/>
  <c r="BM726" i="14"/>
  <c r="BE726" i="14"/>
  <c r="BL726" i="14"/>
  <c r="BD726" i="14"/>
  <c r="AV726" i="14"/>
  <c r="BK726" i="14"/>
  <c r="BJ726" i="14"/>
  <c r="AY726" i="14"/>
  <c r="AP726" i="14"/>
  <c r="AH726" i="14"/>
  <c r="Z726" i="14"/>
  <c r="R726" i="14"/>
  <c r="J726" i="14"/>
  <c r="BH726" i="14"/>
  <c r="AW726" i="14"/>
  <c r="AN726" i="14"/>
  <c r="AF726" i="14"/>
  <c r="X726" i="14"/>
  <c r="P726" i="14"/>
  <c r="H726" i="14"/>
  <c r="BF726" i="14"/>
  <c r="AU726" i="14"/>
  <c r="AM726" i="14"/>
  <c r="AE726" i="14"/>
  <c r="W726" i="14"/>
  <c r="O726" i="14"/>
  <c r="G726" i="14"/>
  <c r="BR726" i="14"/>
  <c r="BC726" i="14"/>
  <c r="AT726" i="14"/>
  <c r="AL726" i="14"/>
  <c r="AD726" i="14"/>
  <c r="V726" i="14"/>
  <c r="N726" i="14"/>
  <c r="BP726" i="14"/>
  <c r="BA726" i="14"/>
  <c r="AR726" i="14"/>
  <c r="AJ726" i="14"/>
  <c r="AB726" i="14"/>
  <c r="T726" i="14"/>
  <c r="L726" i="14"/>
  <c r="BN726" i="14"/>
  <c r="AZ726" i="14"/>
  <c r="AQ726" i="14"/>
  <c r="AI726" i="14"/>
  <c r="AA726" i="14"/>
  <c r="S726" i="14"/>
  <c r="K726" i="14"/>
  <c r="BB726" i="14"/>
  <c r="U726" i="14"/>
  <c r="AS726" i="14"/>
  <c r="M726" i="14"/>
  <c r="AO726" i="14"/>
  <c r="I726" i="14"/>
  <c r="AK726" i="14"/>
  <c r="BQ726" i="14"/>
  <c r="AC726" i="14"/>
  <c r="BI726" i="14"/>
  <c r="Y726" i="14"/>
  <c r="AX726" i="14"/>
  <c r="AG726" i="14"/>
  <c r="Q726" i="14"/>
  <c r="L657" i="14"/>
  <c r="BN713" i="14"/>
  <c r="BF713" i="14"/>
  <c r="AX713" i="14"/>
  <c r="AP713" i="14"/>
  <c r="AH713" i="14"/>
  <c r="Z713" i="14"/>
  <c r="R713" i="14"/>
  <c r="J713" i="14"/>
  <c r="BL713" i="14"/>
  <c r="BD713" i="14"/>
  <c r="AV713" i="14"/>
  <c r="AN713" i="14"/>
  <c r="AF713" i="14"/>
  <c r="X713" i="14"/>
  <c r="P713" i="14"/>
  <c r="H713" i="14"/>
  <c r="BK713" i="14"/>
  <c r="BC713" i="14"/>
  <c r="AU713" i="14"/>
  <c r="AM713" i="14"/>
  <c r="AE713" i="14"/>
  <c r="W713" i="14"/>
  <c r="O713" i="14"/>
  <c r="G713" i="14"/>
  <c r="BR713" i="14"/>
  <c r="BJ713" i="14"/>
  <c r="BB713" i="14"/>
  <c r="AT713" i="14"/>
  <c r="AL713" i="14"/>
  <c r="AD713" i="14"/>
  <c r="V713" i="14"/>
  <c r="N713" i="14"/>
  <c r="BP713" i="14"/>
  <c r="BH713" i="14"/>
  <c r="AZ713" i="14"/>
  <c r="AR713" i="14"/>
  <c r="AJ713" i="14"/>
  <c r="AB713" i="14"/>
  <c r="T713" i="14"/>
  <c r="L713" i="14"/>
  <c r="BO713" i="14"/>
  <c r="BG713" i="14"/>
  <c r="AY713" i="14"/>
  <c r="AQ713" i="14"/>
  <c r="AI713" i="14"/>
  <c r="AA713" i="14"/>
  <c r="S713" i="14"/>
  <c r="K713" i="14"/>
  <c r="BQ713" i="14"/>
  <c r="AK713" i="14"/>
  <c r="BI713" i="14"/>
  <c r="AC713" i="14"/>
  <c r="BE713" i="14"/>
  <c r="Y713" i="14"/>
  <c r="BA713" i="14"/>
  <c r="U713" i="14"/>
  <c r="AS713" i="14"/>
  <c r="M713" i="14"/>
  <c r="AO713" i="14"/>
  <c r="I713" i="14"/>
  <c r="Q713" i="14"/>
  <c r="BM713" i="14"/>
  <c r="AW713" i="14"/>
  <c r="AG713" i="14"/>
  <c r="L644" i="14"/>
  <c r="BQ740" i="14"/>
  <c r="BI740" i="14"/>
  <c r="BA740" i="14"/>
  <c r="AS740" i="14"/>
  <c r="AK740" i="14"/>
  <c r="AC740" i="14"/>
  <c r="U740" i="14"/>
  <c r="M740" i="14"/>
  <c r="BP740" i="14"/>
  <c r="BH740" i="14"/>
  <c r="AZ740" i="14"/>
  <c r="AR740" i="14"/>
  <c r="AJ740" i="14"/>
  <c r="AB740" i="14"/>
  <c r="T740" i="14"/>
  <c r="L740" i="14"/>
  <c r="BO740" i="14"/>
  <c r="BG740" i="14"/>
  <c r="AY740" i="14"/>
  <c r="AQ740" i="14"/>
  <c r="AI740" i="14"/>
  <c r="AA740" i="14"/>
  <c r="S740" i="14"/>
  <c r="K740" i="14"/>
  <c r="BN740" i="14"/>
  <c r="BF740" i="14"/>
  <c r="AX740" i="14"/>
  <c r="AP740" i="14"/>
  <c r="AH740" i="14"/>
  <c r="Z740" i="14"/>
  <c r="R740" i="14"/>
  <c r="J740" i="14"/>
  <c r="BM740" i="14"/>
  <c r="BE740" i="14"/>
  <c r="AW740" i="14"/>
  <c r="AO740" i="14"/>
  <c r="AG740" i="14"/>
  <c r="Y740" i="14"/>
  <c r="Q740" i="14"/>
  <c r="I740" i="14"/>
  <c r="BL740" i="14"/>
  <c r="BD740" i="14"/>
  <c r="AV740" i="14"/>
  <c r="AN740" i="14"/>
  <c r="AF740" i="14"/>
  <c r="X740" i="14"/>
  <c r="P740" i="14"/>
  <c r="H740" i="14"/>
  <c r="BK740" i="14"/>
  <c r="BC740" i="14"/>
  <c r="AU740" i="14"/>
  <c r="AM740" i="14"/>
  <c r="AE740" i="14"/>
  <c r="W740" i="14"/>
  <c r="O740" i="14"/>
  <c r="G740" i="14"/>
  <c r="BR740" i="14"/>
  <c r="BJ740" i="14"/>
  <c r="BB740" i="14"/>
  <c r="AT740" i="14"/>
  <c r="AL740" i="14"/>
  <c r="AD740" i="14"/>
  <c r="V740" i="14"/>
  <c r="N740" i="14"/>
  <c r="L671" i="14"/>
  <c r="BP710" i="14"/>
  <c r="BH710" i="14"/>
  <c r="AZ710" i="14"/>
  <c r="AR710" i="14"/>
  <c r="AJ710" i="14"/>
  <c r="AB710" i="14"/>
  <c r="T710" i="14"/>
  <c r="L710" i="14"/>
  <c r="BN710" i="14"/>
  <c r="BF710" i="14"/>
  <c r="AX710" i="14"/>
  <c r="AP710" i="14"/>
  <c r="AH710" i="14"/>
  <c r="Z710" i="14"/>
  <c r="R710" i="14"/>
  <c r="J710" i="14"/>
  <c r="BM710" i="14"/>
  <c r="BE710" i="14"/>
  <c r="AW710" i="14"/>
  <c r="AO710" i="14"/>
  <c r="AG710" i="14"/>
  <c r="Y710" i="14"/>
  <c r="Q710" i="14"/>
  <c r="I710" i="14"/>
  <c r="BL710" i="14"/>
  <c r="BD710" i="14"/>
  <c r="AV710" i="14"/>
  <c r="AN710" i="14"/>
  <c r="AF710" i="14"/>
  <c r="X710" i="14"/>
  <c r="P710" i="14"/>
  <c r="H710" i="14"/>
  <c r="BR710" i="14"/>
  <c r="BJ710" i="14"/>
  <c r="BB710" i="14"/>
  <c r="AT710" i="14"/>
  <c r="AL710" i="14"/>
  <c r="AD710" i="14"/>
  <c r="V710" i="14"/>
  <c r="N710" i="14"/>
  <c r="BQ710" i="14"/>
  <c r="BI710" i="14"/>
  <c r="BA710" i="14"/>
  <c r="AS710" i="14"/>
  <c r="AK710" i="14"/>
  <c r="AC710" i="14"/>
  <c r="U710" i="14"/>
  <c r="M710" i="14"/>
  <c r="BK710" i="14"/>
  <c r="AE710" i="14"/>
  <c r="BG710" i="14"/>
  <c r="AA710" i="14"/>
  <c r="BC710" i="14"/>
  <c r="W710" i="14"/>
  <c r="AY710" i="14"/>
  <c r="S710" i="14"/>
  <c r="AU710" i="14"/>
  <c r="O710" i="14"/>
  <c r="AQ710" i="14"/>
  <c r="K710" i="14"/>
  <c r="AM710" i="14"/>
  <c r="G710" i="14"/>
  <c r="BO710" i="14"/>
  <c r="AI710" i="14"/>
  <c r="L641" i="14"/>
  <c r="BP735" i="14"/>
  <c r="BH735" i="14"/>
  <c r="AZ735" i="14"/>
  <c r="AR735" i="14"/>
  <c r="AJ735" i="14"/>
  <c r="BN735" i="14"/>
  <c r="BF735" i="14"/>
  <c r="AX735" i="14"/>
  <c r="BM735" i="14"/>
  <c r="BE735" i="14"/>
  <c r="AW735" i="14"/>
  <c r="AO735" i="14"/>
  <c r="BR735" i="14"/>
  <c r="BJ735" i="14"/>
  <c r="BB735" i="14"/>
  <c r="AT735" i="14"/>
  <c r="BQ735" i="14"/>
  <c r="BI735" i="14"/>
  <c r="BA735" i="14"/>
  <c r="AS735" i="14"/>
  <c r="AK735" i="14"/>
  <c r="BL735" i="14"/>
  <c r="AQ735" i="14"/>
  <c r="AF735" i="14"/>
  <c r="X735" i="14"/>
  <c r="P735" i="14"/>
  <c r="H735" i="14"/>
  <c r="BK735" i="14"/>
  <c r="BG735" i="14"/>
  <c r="AN735" i="14"/>
  <c r="AD735" i="14"/>
  <c r="V735" i="14"/>
  <c r="N735" i="14"/>
  <c r="BD735" i="14"/>
  <c r="AM735" i="14"/>
  <c r="AC735" i="14"/>
  <c r="U735" i="14"/>
  <c r="M735" i="14"/>
  <c r="BC735" i="14"/>
  <c r="AL735" i="14"/>
  <c r="AB735" i="14"/>
  <c r="T735" i="14"/>
  <c r="L735" i="14"/>
  <c r="AY735" i="14"/>
  <c r="AV735" i="14"/>
  <c r="AH735" i="14"/>
  <c r="Z735" i="14"/>
  <c r="R735" i="14"/>
  <c r="J735" i="14"/>
  <c r="BO735" i="14"/>
  <c r="AU735" i="14"/>
  <c r="AG735" i="14"/>
  <c r="Y735" i="14"/>
  <c r="Q735" i="14"/>
  <c r="I735" i="14"/>
  <c r="K735" i="14"/>
  <c r="AP735" i="14"/>
  <c r="AI735" i="14"/>
  <c r="AE735" i="14"/>
  <c r="AA735" i="14"/>
  <c r="W735" i="14"/>
  <c r="S735" i="14"/>
  <c r="O735" i="14"/>
  <c r="G735" i="14"/>
  <c r="L666" i="14"/>
  <c r="BK742" i="14"/>
  <c r="BC742" i="14"/>
  <c r="AU742" i="14"/>
  <c r="AM742" i="14"/>
  <c r="AE742" i="14"/>
  <c r="W742" i="14"/>
  <c r="O742" i="14"/>
  <c r="G742" i="14"/>
  <c r="BR742" i="14"/>
  <c r="BJ742" i="14"/>
  <c r="BB742" i="14"/>
  <c r="AT742" i="14"/>
  <c r="AL742" i="14"/>
  <c r="AD742" i="14"/>
  <c r="V742" i="14"/>
  <c r="N742" i="14"/>
  <c r="BQ742" i="14"/>
  <c r="BI742" i="14"/>
  <c r="BA742" i="14"/>
  <c r="AS742" i="14"/>
  <c r="AK742" i="14"/>
  <c r="AC742" i="14"/>
  <c r="U742" i="14"/>
  <c r="M742" i="14"/>
  <c r="BP742" i="14"/>
  <c r="BH742" i="14"/>
  <c r="AZ742" i="14"/>
  <c r="AR742" i="14"/>
  <c r="AJ742" i="14"/>
  <c r="AB742" i="14"/>
  <c r="T742" i="14"/>
  <c r="L742" i="14"/>
  <c r="BO742" i="14"/>
  <c r="BG742" i="14"/>
  <c r="AY742" i="14"/>
  <c r="AQ742" i="14"/>
  <c r="AI742" i="14"/>
  <c r="AA742" i="14"/>
  <c r="S742" i="14"/>
  <c r="K742" i="14"/>
  <c r="BN742" i="14"/>
  <c r="BF742" i="14"/>
  <c r="AX742" i="14"/>
  <c r="AP742" i="14"/>
  <c r="AH742" i="14"/>
  <c r="Z742" i="14"/>
  <c r="R742" i="14"/>
  <c r="J742" i="14"/>
  <c r="BM742" i="14"/>
  <c r="BE742" i="14"/>
  <c r="AW742" i="14"/>
  <c r="AO742" i="14"/>
  <c r="AG742" i="14"/>
  <c r="Y742" i="14"/>
  <c r="Q742" i="14"/>
  <c r="I742" i="14"/>
  <c r="BL742" i="14"/>
  <c r="BD742" i="14"/>
  <c r="AV742" i="14"/>
  <c r="AN742" i="14"/>
  <c r="AF742" i="14"/>
  <c r="X742" i="14"/>
  <c r="P742" i="14"/>
  <c r="H742" i="14"/>
  <c r="L673" i="14"/>
  <c r="BQ728" i="14"/>
  <c r="BI728" i="14"/>
  <c r="BA728" i="14"/>
  <c r="AS728" i="14"/>
  <c r="AK728" i="14"/>
  <c r="AC728" i="14"/>
  <c r="U728" i="14"/>
  <c r="M728" i="14"/>
  <c r="BO728" i="14"/>
  <c r="BG728" i="14"/>
  <c r="AY728" i="14"/>
  <c r="AQ728" i="14"/>
  <c r="AI728" i="14"/>
  <c r="AA728" i="14"/>
  <c r="S728" i="14"/>
  <c r="K728" i="14"/>
  <c r="BN728" i="14"/>
  <c r="BF728" i="14"/>
  <c r="AX728" i="14"/>
  <c r="AP728" i="14"/>
  <c r="AH728" i="14"/>
  <c r="Z728" i="14"/>
  <c r="R728" i="14"/>
  <c r="J728" i="14"/>
  <c r="BM728" i="14"/>
  <c r="BE728" i="14"/>
  <c r="AW728" i="14"/>
  <c r="AO728" i="14"/>
  <c r="AG728" i="14"/>
  <c r="Y728" i="14"/>
  <c r="Q728" i="14"/>
  <c r="I728" i="14"/>
  <c r="BK728" i="14"/>
  <c r="BC728" i="14"/>
  <c r="AU728" i="14"/>
  <c r="AM728" i="14"/>
  <c r="AE728" i="14"/>
  <c r="W728" i="14"/>
  <c r="O728" i="14"/>
  <c r="G728" i="14"/>
  <c r="BR728" i="14"/>
  <c r="BJ728" i="14"/>
  <c r="BB728" i="14"/>
  <c r="AT728" i="14"/>
  <c r="AL728" i="14"/>
  <c r="AD728" i="14"/>
  <c r="V728" i="14"/>
  <c r="N728" i="14"/>
  <c r="BL728" i="14"/>
  <c r="AF728" i="14"/>
  <c r="BD728" i="14"/>
  <c r="X728" i="14"/>
  <c r="AZ728" i="14"/>
  <c r="T728" i="14"/>
  <c r="AV728" i="14"/>
  <c r="P728" i="14"/>
  <c r="AN728" i="14"/>
  <c r="H728" i="14"/>
  <c r="BP728" i="14"/>
  <c r="AJ728" i="14"/>
  <c r="BH728" i="14"/>
  <c r="AR728" i="14"/>
  <c r="L728" i="14"/>
  <c r="AB728" i="14"/>
  <c r="L659" i="14"/>
  <c r="BL706" i="14"/>
  <c r="BD706" i="14"/>
  <c r="AV706" i="14"/>
  <c r="AN706" i="14"/>
  <c r="AF706" i="14"/>
  <c r="X706" i="14"/>
  <c r="P706" i="14"/>
  <c r="H706" i="14"/>
  <c r="BR706" i="14"/>
  <c r="BJ706" i="14"/>
  <c r="BB706" i="14"/>
  <c r="AT706" i="14"/>
  <c r="AL706" i="14"/>
  <c r="AD706" i="14"/>
  <c r="V706" i="14"/>
  <c r="N706" i="14"/>
  <c r="BQ706" i="14"/>
  <c r="BI706" i="14"/>
  <c r="BA706" i="14"/>
  <c r="AS706" i="14"/>
  <c r="AK706" i="14"/>
  <c r="AC706" i="14"/>
  <c r="U706" i="14"/>
  <c r="M706" i="14"/>
  <c r="BP706" i="14"/>
  <c r="BH706" i="14"/>
  <c r="AZ706" i="14"/>
  <c r="AR706" i="14"/>
  <c r="AJ706" i="14"/>
  <c r="AB706" i="14"/>
  <c r="T706" i="14"/>
  <c r="L706" i="14"/>
  <c r="BN706" i="14"/>
  <c r="BF706" i="14"/>
  <c r="AX706" i="14"/>
  <c r="AP706" i="14"/>
  <c r="AH706" i="14"/>
  <c r="Z706" i="14"/>
  <c r="R706" i="14"/>
  <c r="J706" i="14"/>
  <c r="BM706" i="14"/>
  <c r="BE706" i="14"/>
  <c r="AW706" i="14"/>
  <c r="AO706" i="14"/>
  <c r="AG706" i="14"/>
  <c r="Y706" i="14"/>
  <c r="Q706" i="14"/>
  <c r="I706" i="14"/>
  <c r="AQ706" i="14"/>
  <c r="K706" i="14"/>
  <c r="AM706" i="14"/>
  <c r="G706" i="14"/>
  <c r="BO706" i="14"/>
  <c r="AI706" i="14"/>
  <c r="BK706" i="14"/>
  <c r="AE706" i="14"/>
  <c r="BG706" i="14"/>
  <c r="AA706" i="14"/>
  <c r="BC706" i="14"/>
  <c r="W706" i="14"/>
  <c r="AY706" i="14"/>
  <c r="S706" i="14"/>
  <c r="AU706" i="14"/>
  <c r="O706" i="14"/>
  <c r="L637" i="14"/>
  <c r="BL724" i="14"/>
  <c r="BD724" i="14"/>
  <c r="AV724" i="14"/>
  <c r="AN724" i="14"/>
  <c r="AF724" i="14"/>
  <c r="X724" i="14"/>
  <c r="P724" i="14"/>
  <c r="H724" i="14"/>
  <c r="BR724" i="14"/>
  <c r="BJ724" i="14"/>
  <c r="BB724" i="14"/>
  <c r="AT724" i="14"/>
  <c r="AL724" i="14"/>
  <c r="AD724" i="14"/>
  <c r="V724" i="14"/>
  <c r="N724" i="14"/>
  <c r="BQ724" i="14"/>
  <c r="BI724" i="14"/>
  <c r="BA724" i="14"/>
  <c r="AS724" i="14"/>
  <c r="AK724" i="14"/>
  <c r="AC724" i="14"/>
  <c r="U724" i="14"/>
  <c r="M724" i="14"/>
  <c r="BP724" i="14"/>
  <c r="BH724" i="14"/>
  <c r="AZ724" i="14"/>
  <c r="AR724" i="14"/>
  <c r="AJ724" i="14"/>
  <c r="AB724" i="14"/>
  <c r="T724" i="14"/>
  <c r="L724" i="14"/>
  <c r="BN724" i="14"/>
  <c r="BF724" i="14"/>
  <c r="AX724" i="14"/>
  <c r="AP724" i="14"/>
  <c r="AH724" i="14"/>
  <c r="Z724" i="14"/>
  <c r="R724" i="14"/>
  <c r="J724" i="14"/>
  <c r="BM724" i="14"/>
  <c r="BE724" i="14"/>
  <c r="AW724" i="14"/>
  <c r="AO724" i="14"/>
  <c r="AG724" i="14"/>
  <c r="Y724" i="14"/>
  <c r="Q724" i="14"/>
  <c r="I724" i="14"/>
  <c r="BG724" i="14"/>
  <c r="AA724" i="14"/>
  <c r="AY724" i="14"/>
  <c r="S724" i="14"/>
  <c r="AU724" i="14"/>
  <c r="O724" i="14"/>
  <c r="AQ724" i="14"/>
  <c r="K724" i="14"/>
  <c r="BO724" i="14"/>
  <c r="AI724" i="14"/>
  <c r="BK724" i="14"/>
  <c r="AE724" i="14"/>
  <c r="BC724" i="14"/>
  <c r="AM724" i="14"/>
  <c r="W724" i="14"/>
  <c r="G724" i="14"/>
  <c r="L655" i="14"/>
  <c r="BL711" i="14"/>
  <c r="BD711" i="14"/>
  <c r="AV711" i="14"/>
  <c r="AN711" i="14"/>
  <c r="AF711" i="14"/>
  <c r="BR711" i="14"/>
  <c r="BJ711" i="14"/>
  <c r="BB711" i="14"/>
  <c r="AT711" i="14"/>
  <c r="AL711" i="14"/>
  <c r="AD711" i="14"/>
  <c r="V711" i="14"/>
  <c r="N711" i="14"/>
  <c r="BQ711" i="14"/>
  <c r="BI711" i="14"/>
  <c r="BA711" i="14"/>
  <c r="AS711" i="14"/>
  <c r="AK711" i="14"/>
  <c r="AC711" i="14"/>
  <c r="U711" i="14"/>
  <c r="M711" i="14"/>
  <c r="BP711" i="14"/>
  <c r="BH711" i="14"/>
  <c r="BN711" i="14"/>
  <c r="BF711" i="14"/>
  <c r="BM711" i="14"/>
  <c r="BE711" i="14"/>
  <c r="AW711" i="14"/>
  <c r="AO711" i="14"/>
  <c r="AG711" i="14"/>
  <c r="AX711" i="14"/>
  <c r="AH711" i="14"/>
  <c r="T711" i="14"/>
  <c r="J711" i="14"/>
  <c r="BO711" i="14"/>
  <c r="AR711" i="14"/>
  <c r="AB711" i="14"/>
  <c r="R711" i="14"/>
  <c r="H711" i="14"/>
  <c r="BK711" i="14"/>
  <c r="AQ711" i="14"/>
  <c r="AA711" i="14"/>
  <c r="Q711" i="14"/>
  <c r="G711" i="14"/>
  <c r="BG711" i="14"/>
  <c r="AP711" i="14"/>
  <c r="Z711" i="14"/>
  <c r="P711" i="14"/>
  <c r="AZ711" i="14"/>
  <c r="AJ711" i="14"/>
  <c r="X711" i="14"/>
  <c r="L711" i="14"/>
  <c r="AY711" i="14"/>
  <c r="AI711" i="14"/>
  <c r="W711" i="14"/>
  <c r="K711" i="14"/>
  <c r="AM711" i="14"/>
  <c r="AE711" i="14"/>
  <c r="Y711" i="14"/>
  <c r="S711" i="14"/>
  <c r="O711" i="14"/>
  <c r="I711" i="14"/>
  <c r="BC711" i="14"/>
  <c r="AU711" i="14"/>
  <c r="L642" i="14"/>
  <c r="BP699" i="14"/>
  <c r="BH699" i="14"/>
  <c r="AZ699" i="14"/>
  <c r="AR699" i="14"/>
  <c r="AJ699" i="14"/>
  <c r="AB699" i="14"/>
  <c r="T699" i="14"/>
  <c r="L699" i="14"/>
  <c r="BO699" i="14"/>
  <c r="BG699" i="14"/>
  <c r="AY699" i="14"/>
  <c r="AQ699" i="14"/>
  <c r="AI699" i="14"/>
  <c r="AA699" i="14"/>
  <c r="S699" i="14"/>
  <c r="K699" i="14"/>
  <c r="BN699" i="14"/>
  <c r="BF699" i="14"/>
  <c r="AX699" i="14"/>
  <c r="AP699" i="14"/>
  <c r="AH699" i="14"/>
  <c r="Z699" i="14"/>
  <c r="R699" i="14"/>
  <c r="J699" i="14"/>
  <c r="BM699" i="14"/>
  <c r="BE699" i="14"/>
  <c r="AW699" i="14"/>
  <c r="AO699" i="14"/>
  <c r="AG699" i="14"/>
  <c r="Y699" i="14"/>
  <c r="Q699" i="14"/>
  <c r="I699" i="14"/>
  <c r="BL699" i="14"/>
  <c r="BD699" i="14"/>
  <c r="AV699" i="14"/>
  <c r="AN699" i="14"/>
  <c r="AF699" i="14"/>
  <c r="X699" i="14"/>
  <c r="P699" i="14"/>
  <c r="H699" i="14"/>
  <c r="BK699" i="14"/>
  <c r="BC699" i="14"/>
  <c r="AU699" i="14"/>
  <c r="AM699" i="14"/>
  <c r="AE699" i="14"/>
  <c r="W699" i="14"/>
  <c r="O699" i="14"/>
  <c r="G699" i="14"/>
  <c r="BR699" i="14"/>
  <c r="BJ699" i="14"/>
  <c r="BB699" i="14"/>
  <c r="AT699" i="14"/>
  <c r="AL699" i="14"/>
  <c r="AD699" i="14"/>
  <c r="V699" i="14"/>
  <c r="N699" i="14"/>
  <c r="BQ699" i="14"/>
  <c r="BI699" i="14"/>
  <c r="BA699" i="14"/>
  <c r="AS699" i="14"/>
  <c r="AK699" i="14"/>
  <c r="AC699" i="14"/>
  <c r="U699" i="14"/>
  <c r="M699" i="14"/>
  <c r="L630" i="14"/>
  <c r="E91" i="11"/>
  <c r="F91" i="11" s="1"/>
  <c r="D92" i="11"/>
  <c r="G92" i="11" s="1"/>
  <c r="M321" i="2"/>
  <c r="AH82" i="2"/>
  <c r="AI82" i="2" s="1"/>
  <c r="AK82" i="2" s="1"/>
  <c r="AO82" i="2" s="1"/>
  <c r="M36" i="11" s="1"/>
  <c r="K83" i="2"/>
  <c r="M83" i="2" s="1"/>
  <c r="O83" i="2" s="1"/>
  <c r="S83" i="2" s="1"/>
  <c r="L37" i="11" s="1"/>
  <c r="D84" i="2"/>
  <c r="E84" i="2" s="1"/>
  <c r="C85" i="2"/>
  <c r="F84" i="2"/>
  <c r="H84" i="2"/>
  <c r="I84" i="2" s="1"/>
  <c r="AC83" i="2"/>
  <c r="Z84" i="2"/>
  <c r="AE83" i="2"/>
  <c r="AF83" i="2" s="1"/>
  <c r="AA83" i="2"/>
  <c r="AB83" i="2" s="1"/>
  <c r="X95" i="2"/>
  <c r="F167" i="14" l="1"/>
  <c r="J91" i="11"/>
  <c r="K91" i="11" s="1"/>
  <c r="H91" i="11"/>
  <c r="I91" i="11" s="1"/>
  <c r="G167" i="14"/>
  <c r="FL426" i="14"/>
  <c r="GU426" i="14"/>
  <c r="BW426" i="14"/>
  <c r="AO426" i="14"/>
  <c r="II426" i="14"/>
  <c r="AR426" i="14"/>
  <c r="AS426" i="14"/>
  <c r="BA426" i="14"/>
  <c r="AA426" i="14"/>
  <c r="AT426" i="14"/>
  <c r="AQ426" i="14"/>
  <c r="AN426" i="14"/>
  <c r="DK426" i="14"/>
  <c r="AZ426" i="14"/>
  <c r="FR426" i="14"/>
  <c r="HA426" i="14"/>
  <c r="EY426" i="14"/>
  <c r="DD426" i="14"/>
  <c r="ID426" i="14"/>
  <c r="FO426" i="14"/>
  <c r="FX426" i="14"/>
  <c r="AM426" i="14"/>
  <c r="FW426" i="14"/>
  <c r="IJ426" i="14"/>
  <c r="CY426" i="14"/>
  <c r="AY426" i="14"/>
  <c r="AB426" i="14"/>
  <c r="DE426" i="14"/>
  <c r="HX426" i="14"/>
  <c r="CM426" i="14"/>
  <c r="HK426" i="14"/>
  <c r="DL426" i="14"/>
  <c r="FQ426" i="14"/>
  <c r="FK426" i="14"/>
  <c r="DJ426" i="14"/>
  <c r="DC426" i="14"/>
  <c r="IA426" i="14"/>
  <c r="FP426" i="14"/>
  <c r="IC426" i="14"/>
  <c r="HW426" i="14"/>
  <c r="K426" i="14"/>
  <c r="EI426" i="14"/>
  <c r="L426" i="14"/>
  <c r="IB426" i="14"/>
  <c r="DF426" i="14"/>
  <c r="CZ426" i="14"/>
  <c r="BG426" i="14"/>
  <c r="DS426" i="14"/>
  <c r="GE426" i="14"/>
  <c r="IQ426" i="14"/>
  <c r="BH426" i="14"/>
  <c r="DT426" i="14"/>
  <c r="GF426" i="14"/>
  <c r="IR426" i="14"/>
  <c r="BI426" i="14"/>
  <c r="DU426" i="14"/>
  <c r="GG426" i="14"/>
  <c r="IS426" i="14"/>
  <c r="BJ426" i="14"/>
  <c r="DV426" i="14"/>
  <c r="GH426" i="14"/>
  <c r="IT426" i="14"/>
  <c r="BC426" i="14"/>
  <c r="DO426" i="14"/>
  <c r="GA426" i="14"/>
  <c r="IM426" i="14"/>
  <c r="BD426" i="14"/>
  <c r="DP426" i="14"/>
  <c r="GB426" i="14"/>
  <c r="IN426" i="14"/>
  <c r="CC426" i="14"/>
  <c r="IG426" i="14"/>
  <c r="GD426" i="14"/>
  <c r="DM426" i="14"/>
  <c r="FY426" i="14"/>
  <c r="IK426" i="14"/>
  <c r="BB426" i="14"/>
  <c r="DN426" i="14"/>
  <c r="FZ426" i="14"/>
  <c r="IL426" i="14"/>
  <c r="AU426" i="14"/>
  <c r="DG426" i="14"/>
  <c r="FS426" i="14"/>
  <c r="IE426" i="14"/>
  <c r="AV426" i="14"/>
  <c r="DH426" i="14"/>
  <c r="FT426" i="14"/>
  <c r="IF426" i="14"/>
  <c r="AW426" i="14"/>
  <c r="HI426" i="14"/>
  <c r="EP426" i="14"/>
  <c r="BO426" i="14"/>
  <c r="EA426" i="14"/>
  <c r="GM426" i="14"/>
  <c r="IY426" i="14"/>
  <c r="BP426" i="14"/>
  <c r="EB426" i="14"/>
  <c r="GN426" i="14"/>
  <c r="IZ426" i="14"/>
  <c r="BQ426" i="14"/>
  <c r="EC426" i="14"/>
  <c r="GO426" i="14"/>
  <c r="JA426" i="14"/>
  <c r="BR426" i="14"/>
  <c r="ED426" i="14"/>
  <c r="GP426" i="14"/>
  <c r="JB426" i="14"/>
  <c r="BK426" i="14"/>
  <c r="DW426" i="14"/>
  <c r="GI426" i="14"/>
  <c r="IU426" i="14"/>
  <c r="BL426" i="14"/>
  <c r="DX426" i="14"/>
  <c r="GJ426" i="14"/>
  <c r="IV426" i="14"/>
  <c r="CK426" i="14"/>
  <c r="R426" i="14"/>
  <c r="BX426" i="14"/>
  <c r="EJ426" i="14"/>
  <c r="GV426" i="14"/>
  <c r="M426" i="14"/>
  <c r="BY426" i="14"/>
  <c r="EK426" i="14"/>
  <c r="GW426" i="14"/>
  <c r="N426" i="14"/>
  <c r="BZ426" i="14"/>
  <c r="EL426" i="14"/>
  <c r="GX426" i="14"/>
  <c r="G426" i="14"/>
  <c r="BS426" i="14"/>
  <c r="EE426" i="14"/>
  <c r="GQ426" i="14"/>
  <c r="H426" i="14"/>
  <c r="BT426" i="14"/>
  <c r="EF426" i="14"/>
  <c r="GR426" i="14"/>
  <c r="I426" i="14"/>
  <c r="DI426" i="14"/>
  <c r="Z426" i="14"/>
  <c r="S426" i="14"/>
  <c r="CE426" i="14"/>
  <c r="EQ426" i="14"/>
  <c r="HC426" i="14"/>
  <c r="T426" i="14"/>
  <c r="CF426" i="14"/>
  <c r="ER426" i="14"/>
  <c r="HD426" i="14"/>
  <c r="U426" i="14"/>
  <c r="CG426" i="14"/>
  <c r="ES426" i="14"/>
  <c r="HE426" i="14"/>
  <c r="V426" i="14"/>
  <c r="CH426" i="14"/>
  <c r="ET426" i="14"/>
  <c r="HF426" i="14"/>
  <c r="O426" i="14"/>
  <c r="CA426" i="14"/>
  <c r="EM426" i="14"/>
  <c r="GY426" i="14"/>
  <c r="P426" i="14"/>
  <c r="CB426" i="14"/>
  <c r="EN426" i="14"/>
  <c r="GZ426" i="14"/>
  <c r="Q426" i="14"/>
  <c r="EO426" i="14"/>
  <c r="AX426" i="14"/>
  <c r="CN426" i="14"/>
  <c r="EZ426" i="14"/>
  <c r="HL426" i="14"/>
  <c r="AC426" i="14"/>
  <c r="CO426" i="14"/>
  <c r="FA426" i="14"/>
  <c r="HM426" i="14"/>
  <c r="AD426" i="14"/>
  <c r="CP426" i="14"/>
  <c r="FB426" i="14"/>
  <c r="HN426" i="14"/>
  <c r="W426" i="14"/>
  <c r="CI426" i="14"/>
  <c r="EU426" i="14"/>
  <c r="HG426" i="14"/>
  <c r="X426" i="14"/>
  <c r="CJ426" i="14"/>
  <c r="EV426" i="14"/>
  <c r="HH426" i="14"/>
  <c r="Y426" i="14"/>
  <c r="EW426" i="14"/>
  <c r="CD426" i="14"/>
  <c r="AI426" i="14"/>
  <c r="CU426" i="14"/>
  <c r="FG426" i="14"/>
  <c r="HS426" i="14"/>
  <c r="AJ426" i="14"/>
  <c r="CV426" i="14"/>
  <c r="FH426" i="14"/>
  <c r="HT426" i="14"/>
  <c r="AK426" i="14"/>
  <c r="CW426" i="14"/>
  <c r="FI426" i="14"/>
  <c r="HU426" i="14"/>
  <c r="AL426" i="14"/>
  <c r="CX426" i="14"/>
  <c r="FJ426" i="14"/>
  <c r="HV426" i="14"/>
  <c r="AE426" i="14"/>
  <c r="CQ426" i="14"/>
  <c r="FC426" i="14"/>
  <c r="HO426" i="14"/>
  <c r="AF426" i="14"/>
  <c r="CR426" i="14"/>
  <c r="FD426" i="14"/>
  <c r="HP426" i="14"/>
  <c r="AG426" i="14"/>
  <c r="FU426" i="14"/>
  <c r="CL426" i="14"/>
  <c r="CS426" i="14"/>
  <c r="FE426" i="14"/>
  <c r="HQ426" i="14"/>
  <c r="AH426" i="14"/>
  <c r="CT426" i="14"/>
  <c r="IP426" i="14"/>
  <c r="DA426" i="14"/>
  <c r="FM426" i="14"/>
  <c r="HY426" i="14"/>
  <c r="AP426" i="14"/>
  <c r="DB426" i="14"/>
  <c r="BE426" i="14"/>
  <c r="DQ426" i="14"/>
  <c r="GC426" i="14"/>
  <c r="IO426" i="14"/>
  <c r="BF426" i="14"/>
  <c r="DR426" i="14"/>
  <c r="BM426" i="14"/>
  <c r="DY426" i="14"/>
  <c r="GK426" i="14"/>
  <c r="IW426" i="14"/>
  <c r="BN426" i="14"/>
  <c r="DZ426" i="14"/>
  <c r="BU426" i="14"/>
  <c r="EG426" i="14"/>
  <c r="GS426" i="14"/>
  <c r="J426" i="14"/>
  <c r="BV426" i="14"/>
  <c r="EH426" i="14"/>
  <c r="EX426" i="14"/>
  <c r="FF426" i="14"/>
  <c r="FN426" i="14"/>
  <c r="FV426" i="14"/>
  <c r="GL426" i="14"/>
  <c r="IX426" i="14"/>
  <c r="GT426" i="14"/>
  <c r="HB426" i="14"/>
  <c r="HJ426" i="14"/>
  <c r="HR426" i="14"/>
  <c r="HZ426" i="14"/>
  <c r="I167" i="14"/>
  <c r="K167" i="14" s="1"/>
  <c r="IV428" i="14" s="1"/>
  <c r="BG694" i="14"/>
  <c r="E747" i="14" s="1"/>
  <c r="D747" i="14" s="1"/>
  <c r="AQ694" i="14"/>
  <c r="E731" i="14" s="1"/>
  <c r="D731" i="14" s="1"/>
  <c r="Q694" i="14"/>
  <c r="E705" i="14" s="1"/>
  <c r="D705" i="14" s="1"/>
  <c r="R694" i="14"/>
  <c r="E706" i="14" s="1"/>
  <c r="D706" i="14" s="1"/>
  <c r="T694" i="14"/>
  <c r="E708" i="14" s="1"/>
  <c r="D708" i="14" s="1"/>
  <c r="U694" i="14"/>
  <c r="E709" i="14" s="1"/>
  <c r="D709" i="14" s="1"/>
  <c r="V694" i="14"/>
  <c r="E710" i="14" s="1"/>
  <c r="D710" i="14" s="1"/>
  <c r="P694" i="14"/>
  <c r="E704" i="14" s="1"/>
  <c r="D704" i="14" s="1"/>
  <c r="G168" i="14"/>
  <c r="E168" i="14"/>
  <c r="F168" i="14" s="1"/>
  <c r="AE694" i="14"/>
  <c r="E719" i="14" s="1"/>
  <c r="D719" i="14" s="1"/>
  <c r="O694" i="14"/>
  <c r="E703" i="14" s="1"/>
  <c r="D703" i="14" s="1"/>
  <c r="Y694" i="14"/>
  <c r="E713" i="14" s="1"/>
  <c r="D713" i="14" s="1"/>
  <c r="Z694" i="14"/>
  <c r="E714" i="14" s="1"/>
  <c r="D714" i="14" s="1"/>
  <c r="AB694" i="14"/>
  <c r="E716" i="14" s="1"/>
  <c r="D716" i="14" s="1"/>
  <c r="AC694" i="14"/>
  <c r="E717" i="14" s="1"/>
  <c r="D717" i="14" s="1"/>
  <c r="AD694" i="14"/>
  <c r="E718" i="14" s="1"/>
  <c r="D718" i="14" s="1"/>
  <c r="X694" i="14"/>
  <c r="E712" i="14" s="1"/>
  <c r="D712" i="14" s="1"/>
  <c r="D169" i="14"/>
  <c r="C170" i="14"/>
  <c r="BK694" i="14"/>
  <c r="E751" i="14" s="1"/>
  <c r="D751" i="14" s="1"/>
  <c r="AU694" i="14"/>
  <c r="E735" i="14" s="1"/>
  <c r="D735" i="14" s="1"/>
  <c r="AG694" i="14"/>
  <c r="E721" i="14" s="1"/>
  <c r="D721" i="14" s="1"/>
  <c r="AH694" i="14"/>
  <c r="E722" i="14" s="1"/>
  <c r="D722" i="14" s="1"/>
  <c r="AJ694" i="14"/>
  <c r="E724" i="14" s="1"/>
  <c r="D724" i="14" s="1"/>
  <c r="AK694" i="14"/>
  <c r="E725" i="14" s="1"/>
  <c r="D725" i="14" s="1"/>
  <c r="AL694" i="14"/>
  <c r="E726" i="14" s="1"/>
  <c r="D726" i="14" s="1"/>
  <c r="AF694" i="14"/>
  <c r="E720" i="14" s="1"/>
  <c r="D720" i="14" s="1"/>
  <c r="AI694" i="14"/>
  <c r="E723" i="14" s="1"/>
  <c r="D723" i="14" s="1"/>
  <c r="S694" i="14"/>
  <c r="E707" i="14" s="1"/>
  <c r="D707" i="14" s="1"/>
  <c r="AO694" i="14"/>
  <c r="E729" i="14" s="1"/>
  <c r="D729" i="14" s="1"/>
  <c r="AP694" i="14"/>
  <c r="E730" i="14" s="1"/>
  <c r="D730" i="14" s="1"/>
  <c r="AR694" i="14"/>
  <c r="E732" i="14" s="1"/>
  <c r="D732" i="14" s="1"/>
  <c r="AS694" i="14"/>
  <c r="E733" i="14" s="1"/>
  <c r="D733" i="14" s="1"/>
  <c r="AT694" i="14"/>
  <c r="E734" i="14" s="1"/>
  <c r="D734" i="14" s="1"/>
  <c r="AN694" i="14"/>
  <c r="E728" i="14" s="1"/>
  <c r="D728" i="14" s="1"/>
  <c r="BO694" i="14"/>
  <c r="E755" i="14" s="1"/>
  <c r="D755" i="14" s="1"/>
  <c r="AY694" i="14"/>
  <c r="E739" i="14" s="1"/>
  <c r="D739" i="14" s="1"/>
  <c r="AW694" i="14"/>
  <c r="E737" i="14" s="1"/>
  <c r="D737" i="14" s="1"/>
  <c r="AX694" i="14"/>
  <c r="E738" i="14" s="1"/>
  <c r="D738" i="14" s="1"/>
  <c r="AZ694" i="14"/>
  <c r="E740" i="14" s="1"/>
  <c r="D740" i="14" s="1"/>
  <c r="BA694" i="14"/>
  <c r="E741" i="14" s="1"/>
  <c r="D741" i="14" s="1"/>
  <c r="BB694" i="14"/>
  <c r="E742" i="14" s="1"/>
  <c r="D742" i="14" s="1"/>
  <c r="AV694" i="14"/>
  <c r="E736" i="14" s="1"/>
  <c r="D736" i="14" s="1"/>
  <c r="G694" i="14"/>
  <c r="E695" i="14" s="1"/>
  <c r="D695" i="14" s="1"/>
  <c r="W694" i="14"/>
  <c r="E711" i="14" s="1"/>
  <c r="D711" i="14" s="1"/>
  <c r="BE694" i="14"/>
  <c r="E745" i="14" s="1"/>
  <c r="D745" i="14" s="1"/>
  <c r="BF694" i="14"/>
  <c r="E746" i="14" s="1"/>
  <c r="D746" i="14" s="1"/>
  <c r="BH694" i="14"/>
  <c r="E748" i="14" s="1"/>
  <c r="D748" i="14" s="1"/>
  <c r="BI694" i="14"/>
  <c r="E749" i="14" s="1"/>
  <c r="D749" i="14" s="1"/>
  <c r="BJ694" i="14"/>
  <c r="E750" i="14" s="1"/>
  <c r="D750" i="14" s="1"/>
  <c r="BD694" i="14"/>
  <c r="E744" i="14" s="1"/>
  <c r="D744" i="14" s="1"/>
  <c r="IY427" i="14"/>
  <c r="IQ427" i="14"/>
  <c r="II427" i="14"/>
  <c r="IA427" i="14"/>
  <c r="HS427" i="14"/>
  <c r="HK427" i="14"/>
  <c r="HC427" i="14"/>
  <c r="GU427" i="14"/>
  <c r="GM427" i="14"/>
  <c r="GE427" i="14"/>
  <c r="IW427" i="14"/>
  <c r="IO427" i="14"/>
  <c r="IG427" i="14"/>
  <c r="HY427" i="14"/>
  <c r="HQ427" i="14"/>
  <c r="HI427" i="14"/>
  <c r="HA427" i="14"/>
  <c r="GS427" i="14"/>
  <c r="GK427" i="14"/>
  <c r="GC427" i="14"/>
  <c r="IX427" i="14"/>
  <c r="IM427" i="14"/>
  <c r="IC427" i="14"/>
  <c r="HR427" i="14"/>
  <c r="HG427" i="14"/>
  <c r="GW427" i="14"/>
  <c r="GL427" i="14"/>
  <c r="GA427" i="14"/>
  <c r="FS427" i="14"/>
  <c r="FK427" i="14"/>
  <c r="FC427" i="14"/>
  <c r="EU427" i="14"/>
  <c r="EM427" i="14"/>
  <c r="EE427" i="14"/>
  <c r="DW427" i="14"/>
  <c r="DO427" i="14"/>
  <c r="DG427" i="14"/>
  <c r="CY427" i="14"/>
  <c r="CQ427" i="14"/>
  <c r="CI427" i="14"/>
  <c r="CA427" i="14"/>
  <c r="BS427" i="14"/>
  <c r="BK427" i="14"/>
  <c r="BC427" i="14"/>
  <c r="AU427" i="14"/>
  <c r="AM427" i="14"/>
  <c r="AE427" i="14"/>
  <c r="W427" i="14"/>
  <c r="O427" i="14"/>
  <c r="G427" i="14"/>
  <c r="IV427" i="14"/>
  <c r="IL427" i="14"/>
  <c r="IB427" i="14"/>
  <c r="HP427" i="14"/>
  <c r="HF427" i="14"/>
  <c r="GV427" i="14"/>
  <c r="GJ427" i="14"/>
  <c r="FZ427" i="14"/>
  <c r="FR427" i="14"/>
  <c r="FJ427" i="14"/>
  <c r="FB427" i="14"/>
  <c r="ET427" i="14"/>
  <c r="EL427" i="14"/>
  <c r="ED427" i="14"/>
  <c r="DV427" i="14"/>
  <c r="DN427" i="14"/>
  <c r="DF427" i="14"/>
  <c r="CX427" i="14"/>
  <c r="CP427" i="14"/>
  <c r="CH427" i="14"/>
  <c r="BZ427" i="14"/>
  <c r="BR427" i="14"/>
  <c r="BJ427" i="14"/>
  <c r="BB427" i="14"/>
  <c r="AT427" i="14"/>
  <c r="AL427" i="14"/>
  <c r="AD427" i="14"/>
  <c r="V427" i="14"/>
  <c r="N427" i="14"/>
  <c r="IU427" i="14"/>
  <c r="IK427" i="14"/>
  <c r="HZ427" i="14"/>
  <c r="HO427" i="14"/>
  <c r="HE427" i="14"/>
  <c r="GT427" i="14"/>
  <c r="GI427" i="14"/>
  <c r="FY427" i="14"/>
  <c r="FQ427" i="14"/>
  <c r="FI427" i="14"/>
  <c r="FA427" i="14"/>
  <c r="ES427" i="14"/>
  <c r="EK427" i="14"/>
  <c r="EC427" i="14"/>
  <c r="DU427" i="14"/>
  <c r="DM427" i="14"/>
  <c r="DE427" i="14"/>
  <c r="CW427" i="14"/>
  <c r="CO427" i="14"/>
  <c r="CG427" i="14"/>
  <c r="BY427" i="14"/>
  <c r="BQ427" i="14"/>
  <c r="BI427" i="14"/>
  <c r="BA427" i="14"/>
  <c r="AS427" i="14"/>
  <c r="AK427" i="14"/>
  <c r="AC427" i="14"/>
  <c r="U427" i="14"/>
  <c r="M427" i="14"/>
  <c r="IT427" i="14"/>
  <c r="IJ427" i="14"/>
  <c r="HX427" i="14"/>
  <c r="HN427" i="14"/>
  <c r="HD427" i="14"/>
  <c r="GR427" i="14"/>
  <c r="GH427" i="14"/>
  <c r="FX427" i="14"/>
  <c r="FP427" i="14"/>
  <c r="FH427" i="14"/>
  <c r="EZ427" i="14"/>
  <c r="ER427" i="14"/>
  <c r="EJ427" i="14"/>
  <c r="EB427" i="14"/>
  <c r="DT427" i="14"/>
  <c r="DL427" i="14"/>
  <c r="DD427" i="14"/>
  <c r="CV427" i="14"/>
  <c r="CN427" i="14"/>
  <c r="CF427" i="14"/>
  <c r="BX427" i="14"/>
  <c r="BP427" i="14"/>
  <c r="BH427" i="14"/>
  <c r="AZ427" i="14"/>
  <c r="AR427" i="14"/>
  <c r="AJ427" i="14"/>
  <c r="AB427" i="14"/>
  <c r="T427" i="14"/>
  <c r="L427" i="14"/>
  <c r="IS427" i="14"/>
  <c r="IH427" i="14"/>
  <c r="HW427" i="14"/>
  <c r="HM427" i="14"/>
  <c r="HB427" i="14"/>
  <c r="GQ427" i="14"/>
  <c r="GG427" i="14"/>
  <c r="FW427" i="14"/>
  <c r="FO427" i="14"/>
  <c r="FG427" i="14"/>
  <c r="EY427" i="14"/>
  <c r="EQ427" i="14"/>
  <c r="EI427" i="14"/>
  <c r="EA427" i="14"/>
  <c r="DS427" i="14"/>
  <c r="DK427" i="14"/>
  <c r="DC427" i="14"/>
  <c r="CU427" i="14"/>
  <c r="CM427" i="14"/>
  <c r="CE427" i="14"/>
  <c r="BW427" i="14"/>
  <c r="BO427" i="14"/>
  <c r="BG427" i="14"/>
  <c r="AY427" i="14"/>
  <c r="AQ427" i="14"/>
  <c r="AI427" i="14"/>
  <c r="AA427" i="14"/>
  <c r="S427" i="14"/>
  <c r="K427" i="14"/>
  <c r="JB427" i="14"/>
  <c r="IR427" i="14"/>
  <c r="IF427" i="14"/>
  <c r="HV427" i="14"/>
  <c r="HL427" i="14"/>
  <c r="GZ427" i="14"/>
  <c r="GP427" i="14"/>
  <c r="GF427" i="14"/>
  <c r="FV427" i="14"/>
  <c r="FN427" i="14"/>
  <c r="FF427" i="14"/>
  <c r="EX427" i="14"/>
  <c r="EP427" i="14"/>
  <c r="EH427" i="14"/>
  <c r="DZ427" i="14"/>
  <c r="DR427" i="14"/>
  <c r="DJ427" i="14"/>
  <c r="DB427" i="14"/>
  <c r="CT427" i="14"/>
  <c r="CL427" i="14"/>
  <c r="CD427" i="14"/>
  <c r="BV427" i="14"/>
  <c r="BN427" i="14"/>
  <c r="BF427" i="14"/>
  <c r="AX427" i="14"/>
  <c r="AP427" i="14"/>
  <c r="AH427" i="14"/>
  <c r="Z427" i="14"/>
  <c r="R427" i="14"/>
  <c r="J427" i="14"/>
  <c r="JA427" i="14"/>
  <c r="IP427" i="14"/>
  <c r="IE427" i="14"/>
  <c r="HU427" i="14"/>
  <c r="HJ427" i="14"/>
  <c r="GY427" i="14"/>
  <c r="GO427" i="14"/>
  <c r="GD427" i="14"/>
  <c r="FU427" i="14"/>
  <c r="FM427" i="14"/>
  <c r="FE427" i="14"/>
  <c r="EW427" i="14"/>
  <c r="EO427" i="14"/>
  <c r="EG427" i="14"/>
  <c r="DY427" i="14"/>
  <c r="DQ427" i="14"/>
  <c r="DI427" i="14"/>
  <c r="DA427" i="14"/>
  <c r="CS427" i="14"/>
  <c r="CK427" i="14"/>
  <c r="CC427" i="14"/>
  <c r="BU427" i="14"/>
  <c r="BM427" i="14"/>
  <c r="BE427" i="14"/>
  <c r="AW427" i="14"/>
  <c r="AO427" i="14"/>
  <c r="AG427" i="14"/>
  <c r="Y427" i="14"/>
  <c r="Q427" i="14"/>
  <c r="I427" i="14"/>
  <c r="IZ427" i="14"/>
  <c r="IN427" i="14"/>
  <c r="ID427" i="14"/>
  <c r="HT427" i="14"/>
  <c r="HH427" i="14"/>
  <c r="GX427" i="14"/>
  <c r="GN427" i="14"/>
  <c r="GB427" i="14"/>
  <c r="FT427" i="14"/>
  <c r="FL427" i="14"/>
  <c r="FD427" i="14"/>
  <c r="EV427" i="14"/>
  <c r="EN427" i="14"/>
  <c r="EF427" i="14"/>
  <c r="DX427" i="14"/>
  <c r="DP427" i="14"/>
  <c r="DH427" i="14"/>
  <c r="CZ427" i="14"/>
  <c r="CR427" i="14"/>
  <c r="CJ427" i="14"/>
  <c r="CB427" i="14"/>
  <c r="BT427" i="14"/>
  <c r="BL427" i="14"/>
  <c r="BD427" i="14"/>
  <c r="AV427" i="14"/>
  <c r="AN427" i="14"/>
  <c r="AF427" i="14"/>
  <c r="X427" i="14"/>
  <c r="P427" i="14"/>
  <c r="H427" i="14"/>
  <c r="AM694" i="14"/>
  <c r="E727" i="14" s="1"/>
  <c r="D727" i="14" s="1"/>
  <c r="BC694" i="14"/>
  <c r="E743" i="14" s="1"/>
  <c r="D743" i="14" s="1"/>
  <c r="BM694" i="14"/>
  <c r="E753" i="14" s="1"/>
  <c r="D753" i="14" s="1"/>
  <c r="BN694" i="14"/>
  <c r="E754" i="14" s="1"/>
  <c r="D754" i="14" s="1"/>
  <c r="BP694" i="14"/>
  <c r="E756" i="14" s="1"/>
  <c r="D756" i="14" s="1"/>
  <c r="BQ694" i="14"/>
  <c r="E757" i="14" s="1"/>
  <c r="D757" i="14" s="1"/>
  <c r="BR694" i="14"/>
  <c r="E758" i="14" s="1"/>
  <c r="D758" i="14" s="1"/>
  <c r="BL694" i="14"/>
  <c r="E752" i="14" s="1"/>
  <c r="D752" i="14" s="1"/>
  <c r="AA694" i="14"/>
  <c r="E715" i="14" s="1"/>
  <c r="D715" i="14" s="1"/>
  <c r="K694" i="14"/>
  <c r="E699" i="14" s="1"/>
  <c r="D699" i="14" s="1"/>
  <c r="I694" i="14"/>
  <c r="E697" i="14" s="1"/>
  <c r="D697" i="14" s="1"/>
  <c r="J694" i="14"/>
  <c r="E698" i="14" s="1"/>
  <c r="D698" i="14" s="1"/>
  <c r="L694" i="14"/>
  <c r="E700" i="14" s="1"/>
  <c r="D700" i="14" s="1"/>
  <c r="M694" i="14"/>
  <c r="E701" i="14" s="1"/>
  <c r="D701" i="14" s="1"/>
  <c r="N694" i="14"/>
  <c r="E702" i="14" s="1"/>
  <c r="D702" i="14" s="1"/>
  <c r="H694" i="14"/>
  <c r="E696" i="14" s="1"/>
  <c r="D696" i="14" s="1"/>
  <c r="D93" i="11"/>
  <c r="G93" i="11" s="1"/>
  <c r="E92" i="11"/>
  <c r="F92" i="11" s="1"/>
  <c r="AH83" i="2"/>
  <c r="AI83" i="2" s="1"/>
  <c r="AK83" i="2" s="1"/>
  <c r="AO83" i="2" s="1"/>
  <c r="M37" i="11" s="1"/>
  <c r="K84" i="2"/>
  <c r="M84" i="2" s="1"/>
  <c r="O84" i="2" s="1"/>
  <c r="S84" i="2" s="1"/>
  <c r="L38" i="11" s="1"/>
  <c r="D85" i="2"/>
  <c r="E85" i="2" s="1"/>
  <c r="F85" i="2"/>
  <c r="H85" i="2"/>
  <c r="I85" i="2" s="1"/>
  <c r="C86" i="2"/>
  <c r="AC84" i="2"/>
  <c r="AE84" i="2"/>
  <c r="AF84" i="2" s="1"/>
  <c r="AA84" i="2"/>
  <c r="AB84" i="2" s="1"/>
  <c r="Z85" i="2"/>
  <c r="X96" i="2"/>
  <c r="J92" i="11" l="1"/>
  <c r="K92" i="11" s="1"/>
  <c r="H92" i="11"/>
  <c r="I92" i="11" s="1"/>
  <c r="CG428" i="14"/>
  <c r="FP428" i="14"/>
  <c r="IY428" i="14"/>
  <c r="CM428" i="14"/>
  <c r="FK428" i="14"/>
  <c r="ER428" i="14"/>
  <c r="ES428" i="14"/>
  <c r="IB428" i="14"/>
  <c r="BP428" i="14"/>
  <c r="EY428" i="14"/>
  <c r="HW428" i="14"/>
  <c r="HZ428" i="14"/>
  <c r="FO428" i="14"/>
  <c r="IX428" i="14"/>
  <c r="CL428" i="14"/>
  <c r="FU428" i="14"/>
  <c r="IR428" i="14"/>
  <c r="BB428" i="14"/>
  <c r="IA428" i="14"/>
  <c r="BO428" i="14"/>
  <c r="EX428" i="14"/>
  <c r="IG428" i="14"/>
  <c r="BI428" i="14"/>
  <c r="DN428" i="14"/>
  <c r="IW428" i="14"/>
  <c r="CK428" i="14"/>
  <c r="FS428" i="14"/>
  <c r="JA428" i="14"/>
  <c r="CE428" i="14"/>
  <c r="FZ428" i="14"/>
  <c r="BN428" i="14"/>
  <c r="EW428" i="14"/>
  <c r="IE428" i="14"/>
  <c r="BH428" i="14"/>
  <c r="EQ428" i="14"/>
  <c r="IL428" i="14"/>
  <c r="CI428" i="14"/>
  <c r="FQ428" i="14"/>
  <c r="IZ428" i="14"/>
  <c r="CD428" i="14"/>
  <c r="HY428" i="14"/>
  <c r="AV428" i="14"/>
  <c r="BM428" i="14"/>
  <c r="EU428" i="14"/>
  <c r="IC428" i="14"/>
  <c r="BQ428" i="14"/>
  <c r="EP428" i="14"/>
  <c r="BK428" i="14"/>
  <c r="EF428" i="14"/>
  <c r="BW428" i="14"/>
  <c r="FE428" i="14"/>
  <c r="IK428" i="14"/>
  <c r="BX428" i="14"/>
  <c r="FF428" i="14"/>
  <c r="IM428" i="14"/>
  <c r="BY428" i="14"/>
  <c r="FG428" i="14"/>
  <c r="IO428" i="14"/>
  <c r="CA428" i="14"/>
  <c r="FH428" i="14"/>
  <c r="IP428" i="14"/>
  <c r="CC428" i="14"/>
  <c r="FI428" i="14"/>
  <c r="IQ428" i="14"/>
  <c r="BS428" i="14"/>
  <c r="EZ428" i="14"/>
  <c r="IH428" i="14"/>
  <c r="BU428" i="14"/>
  <c r="FA428" i="14"/>
  <c r="II428" i="14"/>
  <c r="BV428" i="14"/>
  <c r="FC428" i="14"/>
  <c r="IJ428" i="14"/>
  <c r="BJ428" i="14"/>
  <c r="DV428" i="14"/>
  <c r="GH428" i="14"/>
  <c r="IT428" i="14"/>
  <c r="BD428" i="14"/>
  <c r="EN428" i="14"/>
  <c r="FM428" i="14"/>
  <c r="IS428" i="14"/>
  <c r="CF428" i="14"/>
  <c r="FN428" i="14"/>
  <c r="IU428" i="14"/>
  <c r="BR428" i="14"/>
  <c r="ED428" i="14"/>
  <c r="GP428" i="14"/>
  <c r="JB428" i="14"/>
  <c r="BL428" i="14"/>
  <c r="EV428" i="14"/>
  <c r="K428" i="14"/>
  <c r="CS428" i="14"/>
  <c r="FY428" i="14"/>
  <c r="L428" i="14"/>
  <c r="CT428" i="14"/>
  <c r="GA428" i="14"/>
  <c r="M428" i="14"/>
  <c r="CU428" i="14"/>
  <c r="GC428" i="14"/>
  <c r="O428" i="14"/>
  <c r="CV428" i="14"/>
  <c r="GD428" i="14"/>
  <c r="Q428" i="14"/>
  <c r="CW428" i="14"/>
  <c r="GE428" i="14"/>
  <c r="G428" i="14"/>
  <c r="CN428" i="14"/>
  <c r="FV428" i="14"/>
  <c r="I428" i="14"/>
  <c r="CO428" i="14"/>
  <c r="FW428" i="14"/>
  <c r="J428" i="14"/>
  <c r="CQ428" i="14"/>
  <c r="FX428" i="14"/>
  <c r="N428" i="14"/>
  <c r="BZ428" i="14"/>
  <c r="EL428" i="14"/>
  <c r="GX428" i="14"/>
  <c r="H428" i="14"/>
  <c r="BT428" i="14"/>
  <c r="FD428" i="14"/>
  <c r="U428" i="14"/>
  <c r="DC428" i="14"/>
  <c r="GK428" i="14"/>
  <c r="W428" i="14"/>
  <c r="DD428" i="14"/>
  <c r="GL428" i="14"/>
  <c r="Y428" i="14"/>
  <c r="DE428" i="14"/>
  <c r="GM428" i="14"/>
  <c r="Z428" i="14"/>
  <c r="DG428" i="14"/>
  <c r="GN428" i="14"/>
  <c r="AA428" i="14"/>
  <c r="DI428" i="14"/>
  <c r="GO428" i="14"/>
  <c r="R428" i="14"/>
  <c r="CY428" i="14"/>
  <c r="GF428" i="14"/>
  <c r="S428" i="14"/>
  <c r="DA428" i="14"/>
  <c r="GG428" i="14"/>
  <c r="T428" i="14"/>
  <c r="DB428" i="14"/>
  <c r="GI428" i="14"/>
  <c r="V428" i="14"/>
  <c r="CH428" i="14"/>
  <c r="ET428" i="14"/>
  <c r="HF428" i="14"/>
  <c r="P428" i="14"/>
  <c r="CB428" i="14"/>
  <c r="GR428" i="14"/>
  <c r="AG428" i="14"/>
  <c r="DM428" i="14"/>
  <c r="GU428" i="14"/>
  <c r="AH428" i="14"/>
  <c r="DO428" i="14"/>
  <c r="GV428" i="14"/>
  <c r="AI428" i="14"/>
  <c r="DQ428" i="14"/>
  <c r="GW428" i="14"/>
  <c r="AJ428" i="14"/>
  <c r="DR428" i="14"/>
  <c r="GY428" i="14"/>
  <c r="AK428" i="14"/>
  <c r="DS428" i="14"/>
  <c r="HA428" i="14"/>
  <c r="AB428" i="14"/>
  <c r="DJ428" i="14"/>
  <c r="GQ428" i="14"/>
  <c r="AC428" i="14"/>
  <c r="DK428" i="14"/>
  <c r="GS428" i="14"/>
  <c r="AE428" i="14"/>
  <c r="DL428" i="14"/>
  <c r="GT428" i="14"/>
  <c r="AD428" i="14"/>
  <c r="CP428" i="14"/>
  <c r="FB428" i="14"/>
  <c r="HN428" i="14"/>
  <c r="X428" i="14"/>
  <c r="CJ428" i="14"/>
  <c r="GZ428" i="14"/>
  <c r="AQ428" i="14"/>
  <c r="DY428" i="14"/>
  <c r="HE428" i="14"/>
  <c r="AR428" i="14"/>
  <c r="DZ428" i="14"/>
  <c r="HG428" i="14"/>
  <c r="AS428" i="14"/>
  <c r="EA428" i="14"/>
  <c r="HI428" i="14"/>
  <c r="AU428" i="14"/>
  <c r="EB428" i="14"/>
  <c r="HJ428" i="14"/>
  <c r="AW428" i="14"/>
  <c r="EC428" i="14"/>
  <c r="HK428" i="14"/>
  <c r="AM428" i="14"/>
  <c r="DT428" i="14"/>
  <c r="HB428" i="14"/>
  <c r="AO428" i="14"/>
  <c r="DU428" i="14"/>
  <c r="HC428" i="14"/>
  <c r="AP428" i="14"/>
  <c r="DW428" i="14"/>
  <c r="HD428" i="14"/>
  <c r="AL428" i="14"/>
  <c r="CX428" i="14"/>
  <c r="FJ428" i="14"/>
  <c r="HV428" i="14"/>
  <c r="AF428" i="14"/>
  <c r="CR428" i="14"/>
  <c r="HH428" i="14"/>
  <c r="BA428" i="14"/>
  <c r="EI428" i="14"/>
  <c r="HQ428" i="14"/>
  <c r="BC428" i="14"/>
  <c r="EJ428" i="14"/>
  <c r="HR428" i="14"/>
  <c r="BE428" i="14"/>
  <c r="EK428" i="14"/>
  <c r="HS428" i="14"/>
  <c r="BF428" i="14"/>
  <c r="EM428" i="14"/>
  <c r="HT428" i="14"/>
  <c r="BG428" i="14"/>
  <c r="EO428" i="14"/>
  <c r="HU428" i="14"/>
  <c r="AX428" i="14"/>
  <c r="EE428" i="14"/>
  <c r="HL428" i="14"/>
  <c r="AY428" i="14"/>
  <c r="EG428" i="14"/>
  <c r="HM428" i="14"/>
  <c r="AZ428" i="14"/>
  <c r="EH428" i="14"/>
  <c r="HO428" i="14"/>
  <c r="AT428" i="14"/>
  <c r="DF428" i="14"/>
  <c r="FR428" i="14"/>
  <c r="ID428" i="14"/>
  <c r="AN428" i="14"/>
  <c r="CZ428" i="14"/>
  <c r="HP428" i="14"/>
  <c r="FL428" i="14"/>
  <c r="HX428" i="14"/>
  <c r="DH428" i="14"/>
  <c r="FT428" i="14"/>
  <c r="IF428" i="14"/>
  <c r="DP428" i="14"/>
  <c r="GB428" i="14"/>
  <c r="IN428" i="14"/>
  <c r="DX428" i="14"/>
  <c r="GJ428" i="14"/>
  <c r="H168" i="14"/>
  <c r="I168" i="14" s="1"/>
  <c r="K168" i="14" s="1"/>
  <c r="C171" i="14"/>
  <c r="D170" i="14"/>
  <c r="E169" i="14"/>
  <c r="H169" i="14" s="1"/>
  <c r="G169" i="14"/>
  <c r="E93" i="11"/>
  <c r="F93" i="11" s="1"/>
  <c r="D94" i="11"/>
  <c r="G94" i="11" s="1"/>
  <c r="AH84" i="2"/>
  <c r="AI84" i="2" s="1"/>
  <c r="AK84" i="2" s="1"/>
  <c r="AO84" i="2" s="1"/>
  <c r="M38" i="11" s="1"/>
  <c r="K85" i="2"/>
  <c r="M85" i="2" s="1"/>
  <c r="O85" i="2" s="1"/>
  <c r="S85" i="2" s="1"/>
  <c r="L39" i="11" s="1"/>
  <c r="D86" i="2"/>
  <c r="E86" i="2" s="1"/>
  <c r="F86" i="2"/>
  <c r="C87" i="2"/>
  <c r="H86" i="2"/>
  <c r="I86" i="2" s="1"/>
  <c r="AC85" i="2"/>
  <c r="Z86" i="2"/>
  <c r="AA85" i="2"/>
  <c r="AB85" i="2" s="1"/>
  <c r="AE85" i="2"/>
  <c r="AF85" i="2" s="1"/>
  <c r="X97" i="2"/>
  <c r="J93" i="11" l="1"/>
  <c r="K93" i="11" s="1"/>
  <c r="H93" i="11"/>
  <c r="I93" i="11" s="1"/>
  <c r="F169" i="14"/>
  <c r="I169" i="14" s="1"/>
  <c r="K169" i="14" s="1"/>
  <c r="JA429" i="14"/>
  <c r="IS429" i="14"/>
  <c r="IK429" i="14"/>
  <c r="IC429" i="14"/>
  <c r="HU429" i="14"/>
  <c r="HM429" i="14"/>
  <c r="HE429" i="14"/>
  <c r="GW429" i="14"/>
  <c r="GO429" i="14"/>
  <c r="GG429" i="14"/>
  <c r="FY429" i="14"/>
  <c r="FQ429" i="14"/>
  <c r="FI429" i="14"/>
  <c r="FA429" i="14"/>
  <c r="ES429" i="14"/>
  <c r="EK429" i="14"/>
  <c r="EC429" i="14"/>
  <c r="DU429" i="14"/>
  <c r="DM429" i="14"/>
  <c r="DE429" i="14"/>
  <c r="CW429" i="14"/>
  <c r="CO429" i="14"/>
  <c r="CG429" i="14"/>
  <c r="BY429" i="14"/>
  <c r="BQ429" i="14"/>
  <c r="BI429" i="14"/>
  <c r="BA429" i="14"/>
  <c r="AS429" i="14"/>
  <c r="AK429" i="14"/>
  <c r="AC429" i="14"/>
  <c r="U429" i="14"/>
  <c r="M429" i="14"/>
  <c r="IY429" i="14"/>
  <c r="IQ429" i="14"/>
  <c r="II429" i="14"/>
  <c r="IA429" i="14"/>
  <c r="HS429" i="14"/>
  <c r="HK429" i="14"/>
  <c r="HC429" i="14"/>
  <c r="GU429" i="14"/>
  <c r="GM429" i="14"/>
  <c r="GE429" i="14"/>
  <c r="FW429" i="14"/>
  <c r="FO429" i="14"/>
  <c r="FG429" i="14"/>
  <c r="EY429" i="14"/>
  <c r="EQ429" i="14"/>
  <c r="EI429" i="14"/>
  <c r="EA429" i="14"/>
  <c r="DS429" i="14"/>
  <c r="DK429" i="14"/>
  <c r="DC429" i="14"/>
  <c r="CU429" i="14"/>
  <c r="CM429" i="14"/>
  <c r="CE429" i="14"/>
  <c r="BW429" i="14"/>
  <c r="BO429" i="14"/>
  <c r="BG429" i="14"/>
  <c r="AY429" i="14"/>
  <c r="AQ429" i="14"/>
  <c r="AI429" i="14"/>
  <c r="AA429" i="14"/>
  <c r="S429" i="14"/>
  <c r="K429" i="14"/>
  <c r="IR429" i="14"/>
  <c r="IG429" i="14"/>
  <c r="HW429" i="14"/>
  <c r="HL429" i="14"/>
  <c r="HA429" i="14"/>
  <c r="GQ429" i="14"/>
  <c r="GF429" i="14"/>
  <c r="FU429" i="14"/>
  <c r="FK429" i="14"/>
  <c r="EZ429" i="14"/>
  <c r="EO429" i="14"/>
  <c r="EE429" i="14"/>
  <c r="DT429" i="14"/>
  <c r="DI429" i="14"/>
  <c r="CY429" i="14"/>
  <c r="CN429" i="14"/>
  <c r="CC429" i="14"/>
  <c r="BS429" i="14"/>
  <c r="BH429" i="14"/>
  <c r="AW429" i="14"/>
  <c r="AM429" i="14"/>
  <c r="AB429" i="14"/>
  <c r="Q429" i="14"/>
  <c r="G429" i="14"/>
  <c r="JB429" i="14"/>
  <c r="IP429" i="14"/>
  <c r="IF429" i="14"/>
  <c r="HV429" i="14"/>
  <c r="HJ429" i="14"/>
  <c r="GZ429" i="14"/>
  <c r="GP429" i="14"/>
  <c r="GD429" i="14"/>
  <c r="FT429" i="14"/>
  <c r="FJ429" i="14"/>
  <c r="EX429" i="14"/>
  <c r="EN429" i="14"/>
  <c r="ED429" i="14"/>
  <c r="DR429" i="14"/>
  <c r="DH429" i="14"/>
  <c r="CX429" i="14"/>
  <c r="CL429" i="14"/>
  <c r="CB429" i="14"/>
  <c r="BR429" i="14"/>
  <c r="BF429" i="14"/>
  <c r="AV429" i="14"/>
  <c r="AL429" i="14"/>
  <c r="Z429" i="14"/>
  <c r="P429" i="14"/>
  <c r="IZ429" i="14"/>
  <c r="IO429" i="14"/>
  <c r="IE429" i="14"/>
  <c r="HT429" i="14"/>
  <c r="HI429" i="14"/>
  <c r="GY429" i="14"/>
  <c r="GN429" i="14"/>
  <c r="GC429" i="14"/>
  <c r="FS429" i="14"/>
  <c r="FH429" i="14"/>
  <c r="EW429" i="14"/>
  <c r="EM429" i="14"/>
  <c r="EB429" i="14"/>
  <c r="DQ429" i="14"/>
  <c r="DG429" i="14"/>
  <c r="CV429" i="14"/>
  <c r="CK429" i="14"/>
  <c r="CA429" i="14"/>
  <c r="BP429" i="14"/>
  <c r="BE429" i="14"/>
  <c r="AU429" i="14"/>
  <c r="AJ429" i="14"/>
  <c r="Y429" i="14"/>
  <c r="O429" i="14"/>
  <c r="IX429" i="14"/>
  <c r="IN429" i="14"/>
  <c r="ID429" i="14"/>
  <c r="HR429" i="14"/>
  <c r="HH429" i="14"/>
  <c r="GX429" i="14"/>
  <c r="GL429" i="14"/>
  <c r="GB429" i="14"/>
  <c r="FR429" i="14"/>
  <c r="FF429" i="14"/>
  <c r="EV429" i="14"/>
  <c r="EL429" i="14"/>
  <c r="DZ429" i="14"/>
  <c r="DP429" i="14"/>
  <c r="DF429" i="14"/>
  <c r="CT429" i="14"/>
  <c r="CJ429" i="14"/>
  <c r="BZ429" i="14"/>
  <c r="BN429" i="14"/>
  <c r="BD429" i="14"/>
  <c r="AT429" i="14"/>
  <c r="AH429" i="14"/>
  <c r="X429" i="14"/>
  <c r="N429" i="14"/>
  <c r="IW429" i="14"/>
  <c r="IM429" i="14"/>
  <c r="IB429" i="14"/>
  <c r="HQ429" i="14"/>
  <c r="HG429" i="14"/>
  <c r="GV429" i="14"/>
  <c r="GK429" i="14"/>
  <c r="GA429" i="14"/>
  <c r="FP429" i="14"/>
  <c r="FE429" i="14"/>
  <c r="EU429" i="14"/>
  <c r="EJ429" i="14"/>
  <c r="DY429" i="14"/>
  <c r="DO429" i="14"/>
  <c r="DD429" i="14"/>
  <c r="CS429" i="14"/>
  <c r="CI429" i="14"/>
  <c r="BX429" i="14"/>
  <c r="BM429" i="14"/>
  <c r="BC429" i="14"/>
  <c r="AR429" i="14"/>
  <c r="AG429" i="14"/>
  <c r="W429" i="14"/>
  <c r="L429" i="14"/>
  <c r="IV429" i="14"/>
  <c r="IL429" i="14"/>
  <c r="HZ429" i="14"/>
  <c r="HP429" i="14"/>
  <c r="HF429" i="14"/>
  <c r="GT429" i="14"/>
  <c r="GJ429" i="14"/>
  <c r="FZ429" i="14"/>
  <c r="FN429" i="14"/>
  <c r="FD429" i="14"/>
  <c r="ET429" i="14"/>
  <c r="EH429" i="14"/>
  <c r="DX429" i="14"/>
  <c r="DN429" i="14"/>
  <c r="DB429" i="14"/>
  <c r="CR429" i="14"/>
  <c r="CH429" i="14"/>
  <c r="BV429" i="14"/>
  <c r="BL429" i="14"/>
  <c r="BB429" i="14"/>
  <c r="AP429" i="14"/>
  <c r="AF429" i="14"/>
  <c r="V429" i="14"/>
  <c r="J429" i="14"/>
  <c r="IU429" i="14"/>
  <c r="IJ429" i="14"/>
  <c r="HY429" i="14"/>
  <c r="HO429" i="14"/>
  <c r="HD429" i="14"/>
  <c r="GS429" i="14"/>
  <c r="GI429" i="14"/>
  <c r="FX429" i="14"/>
  <c r="FM429" i="14"/>
  <c r="FC429" i="14"/>
  <c r="ER429" i="14"/>
  <c r="EG429" i="14"/>
  <c r="DW429" i="14"/>
  <c r="DL429" i="14"/>
  <c r="DA429" i="14"/>
  <c r="CQ429" i="14"/>
  <c r="CF429" i="14"/>
  <c r="BU429" i="14"/>
  <c r="BK429" i="14"/>
  <c r="AZ429" i="14"/>
  <c r="AO429" i="14"/>
  <c r="AE429" i="14"/>
  <c r="T429" i="14"/>
  <c r="I429" i="14"/>
  <c r="IT429" i="14"/>
  <c r="IH429" i="14"/>
  <c r="HX429" i="14"/>
  <c r="HN429" i="14"/>
  <c r="HB429" i="14"/>
  <c r="GR429" i="14"/>
  <c r="GH429" i="14"/>
  <c r="FV429" i="14"/>
  <c r="FL429" i="14"/>
  <c r="FB429" i="14"/>
  <c r="EP429" i="14"/>
  <c r="EF429" i="14"/>
  <c r="DV429" i="14"/>
  <c r="DJ429" i="14"/>
  <c r="CZ429" i="14"/>
  <c r="CP429" i="14"/>
  <c r="CD429" i="14"/>
  <c r="BT429" i="14"/>
  <c r="BJ429" i="14"/>
  <c r="AX429" i="14"/>
  <c r="AN429" i="14"/>
  <c r="AD429" i="14"/>
  <c r="R429" i="14"/>
  <c r="H429" i="14"/>
  <c r="E170" i="14"/>
  <c r="G170" i="14" s="1"/>
  <c r="D171" i="14"/>
  <c r="C172" i="14"/>
  <c r="D95" i="11"/>
  <c r="G95" i="11" s="1"/>
  <c r="E94" i="11"/>
  <c r="F94" i="11" s="1"/>
  <c r="AH85" i="2"/>
  <c r="AI85" i="2" s="1"/>
  <c r="AK85" i="2" s="1"/>
  <c r="AO85" i="2" s="1"/>
  <c r="M39" i="11" s="1"/>
  <c r="K86" i="2"/>
  <c r="M86" i="2" s="1"/>
  <c r="O86" i="2" s="1"/>
  <c r="S86" i="2" s="1"/>
  <c r="L40" i="11" s="1"/>
  <c r="D87" i="2"/>
  <c r="E87" i="2" s="1"/>
  <c r="C88" i="2"/>
  <c r="F87" i="2"/>
  <c r="H87" i="2"/>
  <c r="I87" i="2" s="1"/>
  <c r="AC86" i="2"/>
  <c r="Z87" i="2"/>
  <c r="AA86" i="2"/>
  <c r="AB86" i="2" s="1"/>
  <c r="AE86" i="2"/>
  <c r="AF86" i="2" s="1"/>
  <c r="X98" i="2"/>
  <c r="J94" i="11" l="1"/>
  <c r="K94" i="11" s="1"/>
  <c r="H94" i="11"/>
  <c r="I94" i="11" s="1"/>
  <c r="IX430" i="14"/>
  <c r="FN430" i="14"/>
  <c r="AP430" i="14"/>
  <c r="FL430" i="14"/>
  <c r="AN430" i="14"/>
  <c r="EL430" i="14"/>
  <c r="HS430" i="14"/>
  <c r="BC430" i="14"/>
  <c r="EJ430" i="14"/>
  <c r="HO430" i="14"/>
  <c r="BA430" i="14"/>
  <c r="EG430" i="14"/>
  <c r="HM430" i="14"/>
  <c r="AY430" i="14"/>
  <c r="EO430" i="14"/>
  <c r="HU430" i="14"/>
  <c r="BG430" i="14"/>
  <c r="EP430" i="14"/>
  <c r="R430" i="14"/>
  <c r="EN430" i="14"/>
  <c r="P430" i="14"/>
  <c r="DF430" i="14"/>
  <c r="GM430" i="14"/>
  <c r="W430" i="14"/>
  <c r="DD430" i="14"/>
  <c r="GI430" i="14"/>
  <c r="U430" i="14"/>
  <c r="DA430" i="14"/>
  <c r="GG430" i="14"/>
  <c r="S430" i="14"/>
  <c r="DI430" i="14"/>
  <c r="GO430" i="14"/>
  <c r="AA430" i="14"/>
  <c r="EH430" i="14"/>
  <c r="J430" i="14"/>
  <c r="EF430" i="14"/>
  <c r="H430" i="14"/>
  <c r="CV430" i="14"/>
  <c r="GA430" i="14"/>
  <c r="M430" i="14"/>
  <c r="CS430" i="14"/>
  <c r="FY430" i="14"/>
  <c r="K430" i="14"/>
  <c r="CP430" i="14"/>
  <c r="FW430" i="14"/>
  <c r="G430" i="14"/>
  <c r="CX430" i="14"/>
  <c r="GE430" i="14"/>
  <c r="O430" i="14"/>
  <c r="IH430" i="14"/>
  <c r="DJ430" i="14"/>
  <c r="IF430" i="14"/>
  <c r="DH430" i="14"/>
  <c r="ID430" i="14"/>
  <c r="BP430" i="14"/>
  <c r="EU430" i="14"/>
  <c r="IB430" i="14"/>
  <c r="BM430" i="14"/>
  <c r="ES430" i="14"/>
  <c r="HY430" i="14"/>
  <c r="BJ430" i="14"/>
  <c r="EQ430" i="14"/>
  <c r="IG430" i="14"/>
  <c r="BR430" i="14"/>
  <c r="EY430" i="14"/>
  <c r="HZ430" i="14"/>
  <c r="DB430" i="14"/>
  <c r="HX430" i="14"/>
  <c r="CZ430" i="14"/>
  <c r="HT430" i="14"/>
  <c r="BE430" i="14"/>
  <c r="EK430" i="14"/>
  <c r="HQ430" i="14"/>
  <c r="BB430" i="14"/>
  <c r="EI430" i="14"/>
  <c r="HN430" i="14"/>
  <c r="AZ430" i="14"/>
  <c r="EE430" i="14"/>
  <c r="HV430" i="14"/>
  <c r="BH430" i="14"/>
  <c r="EM430" i="14"/>
  <c r="HB430" i="14"/>
  <c r="CD430" i="14"/>
  <c r="GZ430" i="14"/>
  <c r="CB430" i="14"/>
  <c r="GN430" i="14"/>
  <c r="Y430" i="14"/>
  <c r="DE430" i="14"/>
  <c r="GK430" i="14"/>
  <c r="V430" i="14"/>
  <c r="DC430" i="14"/>
  <c r="GH430" i="14"/>
  <c r="T430" i="14"/>
  <c r="CY430" i="14"/>
  <c r="GP430" i="14"/>
  <c r="AB430" i="14"/>
  <c r="DG430" i="14"/>
  <c r="GT430" i="14"/>
  <c r="BV430" i="14"/>
  <c r="GR430" i="14"/>
  <c r="BT430" i="14"/>
  <c r="GC430" i="14"/>
  <c r="N430" i="14"/>
  <c r="CU430" i="14"/>
  <c r="FZ430" i="14"/>
  <c r="L430" i="14"/>
  <c r="CQ430" i="14"/>
  <c r="FX430" i="14"/>
  <c r="I430" i="14"/>
  <c r="CO430" i="14"/>
  <c r="GF430" i="14"/>
  <c r="Q430" i="14"/>
  <c r="CW430" i="14"/>
  <c r="FV430" i="14"/>
  <c r="AX430" i="14"/>
  <c r="FT430" i="14"/>
  <c r="AV430" i="14"/>
  <c r="EW430" i="14"/>
  <c r="IC430" i="14"/>
  <c r="BO430" i="14"/>
  <c r="ET430" i="14"/>
  <c r="IA430" i="14"/>
  <c r="BK430" i="14"/>
  <c r="ER430" i="14"/>
  <c r="HW430" i="14"/>
  <c r="BI430" i="14"/>
  <c r="EZ430" i="14"/>
  <c r="IE430" i="14"/>
  <c r="BQ430" i="14"/>
  <c r="AK430" i="14"/>
  <c r="DS430" i="14"/>
  <c r="GY430" i="14"/>
  <c r="AL430" i="14"/>
  <c r="DT430" i="14"/>
  <c r="HA430" i="14"/>
  <c r="AC430" i="14"/>
  <c r="DK430" i="14"/>
  <c r="GQ430" i="14"/>
  <c r="AD430" i="14"/>
  <c r="DL430" i="14"/>
  <c r="GS430" i="14"/>
  <c r="AE430" i="14"/>
  <c r="DM430" i="14"/>
  <c r="GU430" i="14"/>
  <c r="AG430" i="14"/>
  <c r="DN430" i="14"/>
  <c r="GV430" i="14"/>
  <c r="AI430" i="14"/>
  <c r="DO430" i="14"/>
  <c r="GW430" i="14"/>
  <c r="AJ430" i="14"/>
  <c r="DQ430" i="14"/>
  <c r="GX430" i="14"/>
  <c r="X430" i="14"/>
  <c r="CJ430" i="14"/>
  <c r="EV430" i="14"/>
  <c r="HH430" i="14"/>
  <c r="Z430" i="14"/>
  <c r="CL430" i="14"/>
  <c r="EX430" i="14"/>
  <c r="HJ430" i="14"/>
  <c r="AU430" i="14"/>
  <c r="EC430" i="14"/>
  <c r="HK430" i="14"/>
  <c r="AW430" i="14"/>
  <c r="ED430" i="14"/>
  <c r="HL430" i="14"/>
  <c r="AM430" i="14"/>
  <c r="DU430" i="14"/>
  <c r="HC430" i="14"/>
  <c r="AO430" i="14"/>
  <c r="DV430" i="14"/>
  <c r="HD430" i="14"/>
  <c r="AQ430" i="14"/>
  <c r="DW430" i="14"/>
  <c r="HE430" i="14"/>
  <c r="AR430" i="14"/>
  <c r="DY430" i="14"/>
  <c r="HF430" i="14"/>
  <c r="AS430" i="14"/>
  <c r="EA430" i="14"/>
  <c r="HG430" i="14"/>
  <c r="AT430" i="14"/>
  <c r="EB430" i="14"/>
  <c r="HI430" i="14"/>
  <c r="AF430" i="14"/>
  <c r="CR430" i="14"/>
  <c r="FD430" i="14"/>
  <c r="HP430" i="14"/>
  <c r="AH430" i="14"/>
  <c r="CT430" i="14"/>
  <c r="FF430" i="14"/>
  <c r="HR430" i="14"/>
  <c r="CA430" i="14"/>
  <c r="FI430" i="14"/>
  <c r="IQ430" i="14"/>
  <c r="CC430" i="14"/>
  <c r="FJ430" i="14"/>
  <c r="IR430" i="14"/>
  <c r="BS430" i="14"/>
  <c r="FA430" i="14"/>
  <c r="II430" i="14"/>
  <c r="BU430" i="14"/>
  <c r="FB430" i="14"/>
  <c r="IJ430" i="14"/>
  <c r="BW430" i="14"/>
  <c r="FC430" i="14"/>
  <c r="IK430" i="14"/>
  <c r="BX430" i="14"/>
  <c r="FE430" i="14"/>
  <c r="IL430" i="14"/>
  <c r="BY430" i="14"/>
  <c r="FG430" i="14"/>
  <c r="IM430" i="14"/>
  <c r="BZ430" i="14"/>
  <c r="FH430" i="14"/>
  <c r="IO430" i="14"/>
  <c r="BD430" i="14"/>
  <c r="DP430" i="14"/>
  <c r="GB430" i="14"/>
  <c r="IN430" i="14"/>
  <c r="BF430" i="14"/>
  <c r="DR430" i="14"/>
  <c r="GD430" i="14"/>
  <c r="IP430" i="14"/>
  <c r="CM430" i="14"/>
  <c r="FS430" i="14"/>
  <c r="JA430" i="14"/>
  <c r="CN430" i="14"/>
  <c r="FU430" i="14"/>
  <c r="JB430" i="14"/>
  <c r="CE430" i="14"/>
  <c r="FK430" i="14"/>
  <c r="IS430" i="14"/>
  <c r="CF430" i="14"/>
  <c r="FM430" i="14"/>
  <c r="IT430" i="14"/>
  <c r="CG430" i="14"/>
  <c r="FO430" i="14"/>
  <c r="IU430" i="14"/>
  <c r="CH430" i="14"/>
  <c r="FP430" i="14"/>
  <c r="IW430" i="14"/>
  <c r="CI430" i="14"/>
  <c r="FQ430" i="14"/>
  <c r="IY430" i="14"/>
  <c r="CK430" i="14"/>
  <c r="FR430" i="14"/>
  <c r="IZ430" i="14"/>
  <c r="BL430" i="14"/>
  <c r="DX430" i="14"/>
  <c r="GJ430" i="14"/>
  <c r="IV430" i="14"/>
  <c r="BN430" i="14"/>
  <c r="DZ430" i="14"/>
  <c r="GL430" i="14"/>
  <c r="C173" i="14"/>
  <c r="D172" i="14"/>
  <c r="E171" i="14"/>
  <c r="H171" i="14" s="1"/>
  <c r="F170" i="14"/>
  <c r="H170" i="14"/>
  <c r="E95" i="11"/>
  <c r="F95" i="11" s="1"/>
  <c r="AH86" i="2"/>
  <c r="AI86" i="2" s="1"/>
  <c r="AK86" i="2" s="1"/>
  <c r="AO86" i="2" s="1"/>
  <c r="M40" i="11" s="1"/>
  <c r="K87" i="2"/>
  <c r="M87" i="2" s="1"/>
  <c r="O87" i="2" s="1"/>
  <c r="S87" i="2" s="1"/>
  <c r="L41" i="11" s="1"/>
  <c r="C89" i="2"/>
  <c r="F88" i="2"/>
  <c r="H88" i="2"/>
  <c r="I88" i="2" s="1"/>
  <c r="D88" i="2"/>
  <c r="E88" i="2" s="1"/>
  <c r="AC87" i="2"/>
  <c r="Z88" i="2"/>
  <c r="AE87" i="2"/>
  <c r="AF87" i="2" s="1"/>
  <c r="AA87" i="2"/>
  <c r="AB87" i="2" s="1"/>
  <c r="X99" i="2"/>
  <c r="J95" i="11" l="1"/>
  <c r="K95" i="11" s="1"/>
  <c r="H95" i="11"/>
  <c r="I95" i="11" s="1"/>
  <c r="G171" i="14"/>
  <c r="I170" i="14"/>
  <c r="K170" i="14" s="1"/>
  <c r="GY431" i="14" s="1"/>
  <c r="F171" i="14"/>
  <c r="G172" i="14"/>
  <c r="E172" i="14"/>
  <c r="H172" i="14" s="1"/>
  <c r="D173" i="14"/>
  <c r="C174" i="14"/>
  <c r="AH87" i="2"/>
  <c r="AI87" i="2" s="1"/>
  <c r="AK87" i="2" s="1"/>
  <c r="AO87" i="2" s="1"/>
  <c r="M41" i="11" s="1"/>
  <c r="K88" i="2"/>
  <c r="M88" i="2" s="1"/>
  <c r="O88" i="2" s="1"/>
  <c r="S88" i="2" s="1"/>
  <c r="L42" i="11" s="1"/>
  <c r="D89" i="2"/>
  <c r="E89" i="2" s="1"/>
  <c r="F89" i="2"/>
  <c r="C90" i="2"/>
  <c r="H89" i="2"/>
  <c r="I89" i="2" s="1"/>
  <c r="AC88" i="2"/>
  <c r="AA88" i="2"/>
  <c r="AB88" i="2" s="1"/>
  <c r="AE88" i="2"/>
  <c r="AF88" i="2" s="1"/>
  <c r="Z89" i="2"/>
  <c r="X100" i="2"/>
  <c r="HH431" i="14" l="1"/>
  <c r="N431" i="14"/>
  <c r="GX431" i="14"/>
  <c r="I171" i="14"/>
  <c r="K171" i="14" s="1"/>
  <c r="BU432" i="14" s="1"/>
  <c r="CP431" i="14"/>
  <c r="DK431" i="14"/>
  <c r="HC431" i="14"/>
  <c r="CR431" i="14"/>
  <c r="AI431" i="14"/>
  <c r="Q431" i="14"/>
  <c r="FZ431" i="14"/>
  <c r="ED431" i="14"/>
  <c r="M431" i="14"/>
  <c r="GE431" i="14"/>
  <c r="AC431" i="14"/>
  <c r="HA431" i="14"/>
  <c r="AK431" i="14"/>
  <c r="P431" i="14"/>
  <c r="HK431" i="14"/>
  <c r="DL431" i="14"/>
  <c r="FI431" i="14"/>
  <c r="AJ431" i="14"/>
  <c r="DT431" i="14"/>
  <c r="DX431" i="14"/>
  <c r="HM431" i="14"/>
  <c r="AR431" i="14"/>
  <c r="CV431" i="14"/>
  <c r="GR431" i="14"/>
  <c r="GT431" i="14"/>
  <c r="W431" i="14"/>
  <c r="DZ431" i="14"/>
  <c r="GD431" i="14"/>
  <c r="I431" i="14"/>
  <c r="CS431" i="14"/>
  <c r="CI431" i="14"/>
  <c r="L431" i="14"/>
  <c r="AT431" i="14"/>
  <c r="GZ431" i="14"/>
  <c r="AB431" i="14"/>
  <c r="DV431" i="14"/>
  <c r="AG431" i="14"/>
  <c r="BY431" i="14"/>
  <c r="CQ431" i="14"/>
  <c r="AH431" i="14"/>
  <c r="DQ431" i="14"/>
  <c r="HJ431" i="14"/>
  <c r="DJ431" i="14"/>
  <c r="FW431" i="14"/>
  <c r="AQ431" i="14"/>
  <c r="CW431" i="14"/>
  <c r="EE431" i="14"/>
  <c r="EU431" i="14"/>
  <c r="CT431" i="14"/>
  <c r="HI431" i="14"/>
  <c r="AW431" i="14"/>
  <c r="FV431" i="14"/>
  <c r="AP431" i="14"/>
  <c r="DN431" i="14"/>
  <c r="GW431" i="14"/>
  <c r="GQ431" i="14"/>
  <c r="HU431" i="14"/>
  <c r="DP431" i="14"/>
  <c r="CU431" i="14"/>
  <c r="AV431" i="14"/>
  <c r="AL431" i="14"/>
  <c r="H431" i="14"/>
  <c r="HB431" i="14"/>
  <c r="GS431" i="14"/>
  <c r="FX431" i="14"/>
  <c r="DY431" i="14"/>
  <c r="CO431" i="14"/>
  <c r="G431" i="14"/>
  <c r="FC431" i="14"/>
  <c r="GB431" i="14"/>
  <c r="EA431" i="14"/>
  <c r="DR431" i="14"/>
  <c r="CX431" i="14"/>
  <c r="AN431" i="14"/>
  <c r="AD431" i="14"/>
  <c r="J431" i="14"/>
  <c r="HD431" i="14"/>
  <c r="GU431" i="14"/>
  <c r="EK431" i="14"/>
  <c r="AE431" i="14"/>
  <c r="HG431" i="14"/>
  <c r="GV431" i="14"/>
  <c r="GC431" i="14"/>
  <c r="EB431" i="14"/>
  <c r="DS431" i="14"/>
  <c r="CN431" i="14"/>
  <c r="AO431" i="14"/>
  <c r="AF431" i="14"/>
  <c r="K431" i="14"/>
  <c r="HF431" i="14"/>
  <c r="FA431" i="14"/>
  <c r="BS431" i="14"/>
  <c r="HO431" i="14"/>
  <c r="BD431" i="14"/>
  <c r="EJ431" i="14"/>
  <c r="HR431" i="14"/>
  <c r="BE431" i="14"/>
  <c r="EL431" i="14"/>
  <c r="HS431" i="14"/>
  <c r="BF431" i="14"/>
  <c r="EN431" i="14"/>
  <c r="HT431" i="14"/>
  <c r="BG431" i="14"/>
  <c r="EO431" i="14"/>
  <c r="HV431" i="14"/>
  <c r="AX431" i="14"/>
  <c r="EF431" i="14"/>
  <c r="HL431" i="14"/>
  <c r="AY431" i="14"/>
  <c r="EG431" i="14"/>
  <c r="HN431" i="14"/>
  <c r="AZ431" i="14"/>
  <c r="EH431" i="14"/>
  <c r="HP431" i="14"/>
  <c r="BB431" i="14"/>
  <c r="EI431" i="14"/>
  <c r="HQ431" i="14"/>
  <c r="AS431" i="14"/>
  <c r="DE431" i="14"/>
  <c r="FQ431" i="14"/>
  <c r="IC431" i="14"/>
  <c r="AM431" i="14"/>
  <c r="CY431" i="14"/>
  <c r="FK431" i="14"/>
  <c r="HW431" i="14"/>
  <c r="BN431" i="14"/>
  <c r="EV431" i="14"/>
  <c r="IB431" i="14"/>
  <c r="BO431" i="14"/>
  <c r="EW431" i="14"/>
  <c r="ID431" i="14"/>
  <c r="BP431" i="14"/>
  <c r="EX431" i="14"/>
  <c r="IF431" i="14"/>
  <c r="BR431" i="14"/>
  <c r="EY431" i="14"/>
  <c r="IG431" i="14"/>
  <c r="BH431" i="14"/>
  <c r="EP431" i="14"/>
  <c r="HX431" i="14"/>
  <c r="BJ431" i="14"/>
  <c r="EQ431" i="14"/>
  <c r="HY431" i="14"/>
  <c r="BL431" i="14"/>
  <c r="ER431" i="14"/>
  <c r="HZ431" i="14"/>
  <c r="BM431" i="14"/>
  <c r="ET431" i="14"/>
  <c r="IA431" i="14"/>
  <c r="BA431" i="14"/>
  <c r="DM431" i="14"/>
  <c r="FY431" i="14"/>
  <c r="IK431" i="14"/>
  <c r="AU431" i="14"/>
  <c r="DG431" i="14"/>
  <c r="FS431" i="14"/>
  <c r="IE431" i="14"/>
  <c r="BX431" i="14"/>
  <c r="FF431" i="14"/>
  <c r="IN431" i="14"/>
  <c r="BZ431" i="14"/>
  <c r="FG431" i="14"/>
  <c r="IO431" i="14"/>
  <c r="CB431" i="14"/>
  <c r="FH431" i="14"/>
  <c r="IP431" i="14"/>
  <c r="CC431" i="14"/>
  <c r="FJ431" i="14"/>
  <c r="IQ431" i="14"/>
  <c r="BT431" i="14"/>
  <c r="EZ431" i="14"/>
  <c r="IH431" i="14"/>
  <c r="BU431" i="14"/>
  <c r="FB431" i="14"/>
  <c r="II431" i="14"/>
  <c r="BV431" i="14"/>
  <c r="FD431" i="14"/>
  <c r="IJ431" i="14"/>
  <c r="BW431" i="14"/>
  <c r="FE431" i="14"/>
  <c r="IL431" i="14"/>
  <c r="BI431" i="14"/>
  <c r="DU431" i="14"/>
  <c r="GG431" i="14"/>
  <c r="IS431" i="14"/>
  <c r="BC431" i="14"/>
  <c r="DO431" i="14"/>
  <c r="GA431" i="14"/>
  <c r="IM431" i="14"/>
  <c r="CJ431" i="14"/>
  <c r="FP431" i="14"/>
  <c r="IX431" i="14"/>
  <c r="CK431" i="14"/>
  <c r="FR431" i="14"/>
  <c r="IY431" i="14"/>
  <c r="CL431" i="14"/>
  <c r="FT431" i="14"/>
  <c r="IZ431" i="14"/>
  <c r="CM431" i="14"/>
  <c r="FU431" i="14"/>
  <c r="JB431" i="14"/>
  <c r="CD431" i="14"/>
  <c r="FL431" i="14"/>
  <c r="IR431" i="14"/>
  <c r="CE431" i="14"/>
  <c r="FM431" i="14"/>
  <c r="IT431" i="14"/>
  <c r="CF431" i="14"/>
  <c r="FN431" i="14"/>
  <c r="IV431" i="14"/>
  <c r="CH431" i="14"/>
  <c r="FO431" i="14"/>
  <c r="IW431" i="14"/>
  <c r="BQ431" i="14"/>
  <c r="EC431" i="14"/>
  <c r="GO431" i="14"/>
  <c r="JA431" i="14"/>
  <c r="BK431" i="14"/>
  <c r="DW431" i="14"/>
  <c r="GI431" i="14"/>
  <c r="IU431" i="14"/>
  <c r="X431" i="14"/>
  <c r="DD431" i="14"/>
  <c r="GL431" i="14"/>
  <c r="Y431" i="14"/>
  <c r="DF431" i="14"/>
  <c r="GM431" i="14"/>
  <c r="Z431" i="14"/>
  <c r="DH431" i="14"/>
  <c r="GN431" i="14"/>
  <c r="AA431" i="14"/>
  <c r="DI431" i="14"/>
  <c r="GP431" i="14"/>
  <c r="R431" i="14"/>
  <c r="CZ431" i="14"/>
  <c r="GF431" i="14"/>
  <c r="S431" i="14"/>
  <c r="DA431" i="14"/>
  <c r="GH431" i="14"/>
  <c r="T431" i="14"/>
  <c r="DB431" i="14"/>
  <c r="GJ431" i="14"/>
  <c r="V431" i="14"/>
  <c r="DC431" i="14"/>
  <c r="GK431" i="14"/>
  <c r="U431" i="14"/>
  <c r="CG431" i="14"/>
  <c r="ES431" i="14"/>
  <c r="HE431" i="14"/>
  <c r="O431" i="14"/>
  <c r="CA431" i="14"/>
  <c r="EM431" i="14"/>
  <c r="F172" i="14"/>
  <c r="I172" i="14" s="1"/>
  <c r="K172" i="14" s="1"/>
  <c r="C175" i="14"/>
  <c r="D174" i="14"/>
  <c r="E173" i="14"/>
  <c r="H173" i="14" s="1"/>
  <c r="G173" i="14"/>
  <c r="K89" i="2"/>
  <c r="M89" i="2" s="1"/>
  <c r="O89" i="2" s="1"/>
  <c r="S89" i="2" s="1"/>
  <c r="L43" i="11" s="1"/>
  <c r="AH88" i="2"/>
  <c r="AI88" i="2" s="1"/>
  <c r="AK88" i="2" s="1"/>
  <c r="AO88" i="2" s="1"/>
  <c r="M42" i="11" s="1"/>
  <c r="C91" i="2"/>
  <c r="F90" i="2"/>
  <c r="H90" i="2"/>
  <c r="I90" i="2" s="1"/>
  <c r="D90" i="2"/>
  <c r="E90" i="2" s="1"/>
  <c r="AC89" i="2"/>
  <c r="Z90" i="2"/>
  <c r="AA89" i="2"/>
  <c r="AB89" i="2" s="1"/>
  <c r="AE89" i="2"/>
  <c r="AF89" i="2" s="1"/>
  <c r="X101" i="2"/>
  <c r="GU432" i="14" l="1"/>
  <c r="EV432" i="14"/>
  <c r="HZ432" i="14"/>
  <c r="CH432" i="14"/>
  <c r="EP432" i="14"/>
  <c r="CD432" i="14"/>
  <c r="CY432" i="14"/>
  <c r="AY432" i="14"/>
  <c r="AZ432" i="14"/>
  <c r="HM432" i="14"/>
  <c r="BO432" i="14"/>
  <c r="DC432" i="14"/>
  <c r="BL432" i="14"/>
  <c r="HP432" i="14"/>
  <c r="GM432" i="14"/>
  <c r="AU432" i="14"/>
  <c r="CQ432" i="14"/>
  <c r="HV432" i="14"/>
  <c r="AK432" i="14"/>
  <c r="GA432" i="14"/>
  <c r="BJ432" i="14"/>
  <c r="I432" i="14"/>
  <c r="EM432" i="14"/>
  <c r="DP432" i="14"/>
  <c r="EW432" i="14"/>
  <c r="HD432" i="14"/>
  <c r="FG432" i="14"/>
  <c r="IP432" i="14"/>
  <c r="HO432" i="14"/>
  <c r="AQ432" i="14"/>
  <c r="FD432" i="14"/>
  <c r="HE432" i="14"/>
  <c r="DZ432" i="14"/>
  <c r="Q432" i="14"/>
  <c r="IH432" i="14"/>
  <c r="GB432" i="14"/>
  <c r="FA432" i="14"/>
  <c r="FV432" i="14"/>
  <c r="N432" i="14"/>
  <c r="BS432" i="14"/>
  <c r="DJ432" i="14"/>
  <c r="FH432" i="14"/>
  <c r="DU432" i="14"/>
  <c r="JB432" i="14"/>
  <c r="R432" i="14"/>
  <c r="DL432" i="14"/>
  <c r="IA432" i="14"/>
  <c r="HS432" i="14"/>
  <c r="EC432" i="14"/>
  <c r="EX432" i="14"/>
  <c r="GL432" i="14"/>
  <c r="EZ432" i="14"/>
  <c r="AC432" i="14"/>
  <c r="JA432" i="14"/>
  <c r="AB432" i="14"/>
  <c r="FO432" i="14"/>
  <c r="BY432" i="14"/>
  <c r="CU432" i="14"/>
  <c r="BT432" i="14"/>
  <c r="HY432" i="14"/>
  <c r="EL432" i="14"/>
  <c r="EE432" i="14"/>
  <c r="AM432" i="14"/>
  <c r="CJ432" i="14"/>
  <c r="BV432" i="14"/>
  <c r="DG432" i="14"/>
  <c r="GH432" i="14"/>
  <c r="CS432" i="14"/>
  <c r="IG432" i="14"/>
  <c r="ET432" i="14"/>
  <c r="HW432" i="14"/>
  <c r="EG432" i="14"/>
  <c r="HI432" i="14"/>
  <c r="HR432" i="14"/>
  <c r="H432" i="14"/>
  <c r="FW432" i="14"/>
  <c r="GO432" i="14"/>
  <c r="P432" i="14"/>
  <c r="IZ432" i="14"/>
  <c r="IF432" i="14"/>
  <c r="AR432" i="14"/>
  <c r="BE432" i="14"/>
  <c r="AJ432" i="14"/>
  <c r="AS432" i="14"/>
  <c r="DQ432" i="14"/>
  <c r="GI432" i="14"/>
  <c r="CL432" i="14"/>
  <c r="AD432" i="14"/>
  <c r="GE432" i="14"/>
  <c r="K432" i="14"/>
  <c r="GD432" i="14"/>
  <c r="BQ432" i="14"/>
  <c r="ES432" i="14"/>
  <c r="EO432" i="14"/>
  <c r="EI432" i="14"/>
  <c r="FN432" i="14"/>
  <c r="HH432" i="14"/>
  <c r="FF432" i="14"/>
  <c r="DN432" i="14"/>
  <c r="AA432" i="14"/>
  <c r="FC432" i="14"/>
  <c r="CG432" i="14"/>
  <c r="HB432" i="14"/>
  <c r="CX432" i="14"/>
  <c r="FY432" i="14"/>
  <c r="DR432" i="14"/>
  <c r="ID432" i="14"/>
  <c r="DD432" i="14"/>
  <c r="BI432" i="14"/>
  <c r="BB432" i="14"/>
  <c r="EF432" i="14"/>
  <c r="EA432" i="14"/>
  <c r="HA432" i="14"/>
  <c r="AF432" i="14"/>
  <c r="CA432" i="14"/>
  <c r="IY432" i="14"/>
  <c r="EB432" i="14"/>
  <c r="IM432" i="14"/>
  <c r="IV432" i="14"/>
  <c r="HF432" i="14"/>
  <c r="AN432" i="14"/>
  <c r="AG432" i="14"/>
  <c r="CB432" i="14"/>
  <c r="DE432" i="14"/>
  <c r="GF432" i="14"/>
  <c r="FT432" i="14"/>
  <c r="V432" i="14"/>
  <c r="CN432" i="14"/>
  <c r="GY432" i="14"/>
  <c r="GS432" i="14"/>
  <c r="BH432" i="14"/>
  <c r="IQ432" i="14"/>
  <c r="X432" i="14"/>
  <c r="HJ432" i="14"/>
  <c r="FQ432" i="14"/>
  <c r="BD432" i="14"/>
  <c r="CV432" i="14"/>
  <c r="AW432" i="14"/>
  <c r="DX432" i="14"/>
  <c r="DV432" i="14"/>
  <c r="GX432" i="14"/>
  <c r="IT432" i="14"/>
  <c r="EH432" i="14"/>
  <c r="GQ432" i="14"/>
  <c r="IO432" i="14"/>
  <c r="BW432" i="14"/>
  <c r="CO432" i="14"/>
  <c r="Z432" i="14"/>
  <c r="GJ432" i="14"/>
  <c r="DK432" i="14"/>
  <c r="BN432" i="14"/>
  <c r="DH432" i="14"/>
  <c r="FK432" i="14"/>
  <c r="FS432" i="14"/>
  <c r="FI432" i="14"/>
  <c r="IU432" i="14"/>
  <c r="J432" i="14"/>
  <c r="EJ432" i="14"/>
  <c r="GC432" i="14"/>
  <c r="IR432" i="14"/>
  <c r="IC432" i="14"/>
  <c r="AX432" i="14"/>
  <c r="BA432" i="14"/>
  <c r="AT432" i="14"/>
  <c r="CT432" i="14"/>
  <c r="AI432" i="14"/>
  <c r="GR432" i="14"/>
  <c r="Y432" i="14"/>
  <c r="DA432" i="14"/>
  <c r="CP432" i="14"/>
  <c r="GV432" i="14"/>
  <c r="AP432" i="14"/>
  <c r="ED432" i="14"/>
  <c r="HG432" i="14"/>
  <c r="AO432" i="14"/>
  <c r="AH432" i="14"/>
  <c r="DS432" i="14"/>
  <c r="GW432" i="14"/>
  <c r="AE432" i="14"/>
  <c r="DF432" i="14"/>
  <c r="IS432" i="14"/>
  <c r="GN432" i="14"/>
  <c r="BZ432" i="14"/>
  <c r="FU432" i="14"/>
  <c r="ER432" i="14"/>
  <c r="IW432" i="14"/>
  <c r="DI432" i="14"/>
  <c r="DT432" i="14"/>
  <c r="GK432" i="14"/>
  <c r="CM432" i="14"/>
  <c r="CZ432" i="14"/>
  <c r="BF432" i="14"/>
  <c r="BK432" i="14"/>
  <c r="EN432" i="14"/>
  <c r="DB432" i="14"/>
  <c r="HK432" i="14"/>
  <c r="DW432" i="14"/>
  <c r="GZ432" i="14"/>
  <c r="CK432" i="14"/>
  <c r="FM432" i="14"/>
  <c r="FL432" i="14"/>
  <c r="IN432" i="14"/>
  <c r="FR432" i="14"/>
  <c r="IK432" i="14"/>
  <c r="BX432" i="14"/>
  <c r="S432" i="14"/>
  <c r="CW432" i="14"/>
  <c r="FZ432" i="14"/>
  <c r="IJ432" i="14"/>
  <c r="II432" i="14"/>
  <c r="BR432" i="14"/>
  <c r="EU432" i="14"/>
  <c r="IB432" i="14"/>
  <c r="HX432" i="14"/>
  <c r="BG432" i="14"/>
  <c r="EK432" i="14"/>
  <c r="L432" i="14"/>
  <c r="GG432" i="14"/>
  <c r="O432" i="14"/>
  <c r="CR432" i="14"/>
  <c r="FX432" i="14"/>
  <c r="FB432" i="14"/>
  <c r="IE432" i="14"/>
  <c r="BM432" i="14"/>
  <c r="FP432" i="14"/>
  <c r="EQ432" i="14"/>
  <c r="HU432" i="14"/>
  <c r="BC432" i="14"/>
  <c r="HT432" i="14"/>
  <c r="HN432" i="14"/>
  <c r="AV432" i="14"/>
  <c r="DY432" i="14"/>
  <c r="HL432" i="14"/>
  <c r="HC432" i="14"/>
  <c r="AL432" i="14"/>
  <c r="DO432" i="14"/>
  <c r="BP432" i="14"/>
  <c r="FE432" i="14"/>
  <c r="G432" i="14"/>
  <c r="T432" i="14"/>
  <c r="CI432" i="14"/>
  <c r="GP432" i="14"/>
  <c r="IX432" i="14"/>
  <c r="W432" i="14"/>
  <c r="FJ432" i="14"/>
  <c r="GT432" i="14"/>
  <c r="IL432" i="14"/>
  <c r="CF432" i="14"/>
  <c r="CE432" i="14"/>
  <c r="U432" i="14"/>
  <c r="CC432" i="14"/>
  <c r="M432" i="14"/>
  <c r="EY432" i="14"/>
  <c r="HQ432" i="14"/>
  <c r="DM432" i="14"/>
  <c r="F173" i="14"/>
  <c r="I173" i="14" s="1"/>
  <c r="K173" i="14" s="1"/>
  <c r="HB434" i="14" s="1"/>
  <c r="JA433" i="14"/>
  <c r="GO433" i="14"/>
  <c r="EC433" i="14"/>
  <c r="IJ433" i="14"/>
  <c r="FX433" i="14"/>
  <c r="DL433" i="14"/>
  <c r="AZ433" i="14"/>
  <c r="II433" i="14"/>
  <c r="FW433" i="14"/>
  <c r="DK433" i="14"/>
  <c r="AY433" i="14"/>
  <c r="IG433" i="14"/>
  <c r="FU433" i="14"/>
  <c r="DI433" i="14"/>
  <c r="AW433" i="14"/>
  <c r="IF433" i="14"/>
  <c r="FT433" i="14"/>
  <c r="DH433" i="14"/>
  <c r="AV433" i="14"/>
  <c r="IE433" i="14"/>
  <c r="FS433" i="14"/>
  <c r="DG433" i="14"/>
  <c r="AU433" i="14"/>
  <c r="GH433" i="14"/>
  <c r="HJ433" i="14"/>
  <c r="IL433" i="14"/>
  <c r="V433" i="14"/>
  <c r="AP433" i="14"/>
  <c r="BI433" i="14"/>
  <c r="BZ433" i="14"/>
  <c r="ED433" i="14"/>
  <c r="GL433" i="14"/>
  <c r="IS433" i="14"/>
  <c r="GG433" i="14"/>
  <c r="DU433" i="14"/>
  <c r="IB433" i="14"/>
  <c r="FP433" i="14"/>
  <c r="DD433" i="14"/>
  <c r="AR433" i="14"/>
  <c r="IA433" i="14"/>
  <c r="FO433" i="14"/>
  <c r="DC433" i="14"/>
  <c r="AQ433" i="14"/>
  <c r="HY433" i="14"/>
  <c r="FM433" i="14"/>
  <c r="DA433" i="14"/>
  <c r="AO433" i="14"/>
  <c r="HX433" i="14"/>
  <c r="FL433" i="14"/>
  <c r="CZ433" i="14"/>
  <c r="AN433" i="14"/>
  <c r="HW433" i="14"/>
  <c r="FK433" i="14"/>
  <c r="CY433" i="14"/>
  <c r="AM433" i="14"/>
  <c r="FB433" i="14"/>
  <c r="GD433" i="14"/>
  <c r="HF433" i="14"/>
  <c r="IH433" i="14"/>
  <c r="U433" i="14"/>
  <c r="AL433" i="14"/>
  <c r="BF433" i="14"/>
  <c r="CX433" i="14"/>
  <c r="FF433" i="14"/>
  <c r="IK433" i="14"/>
  <c r="FY433" i="14"/>
  <c r="DM433" i="14"/>
  <c r="HT433" i="14"/>
  <c r="FH433" i="14"/>
  <c r="CV433" i="14"/>
  <c r="AJ433" i="14"/>
  <c r="HS433" i="14"/>
  <c r="FG433" i="14"/>
  <c r="CU433" i="14"/>
  <c r="AI433" i="14"/>
  <c r="HQ433" i="14"/>
  <c r="FE433" i="14"/>
  <c r="CS433" i="14"/>
  <c r="AG433" i="14"/>
  <c r="HP433" i="14"/>
  <c r="FD433" i="14"/>
  <c r="CR433" i="14"/>
  <c r="AF433" i="14"/>
  <c r="HO433" i="14"/>
  <c r="FC433" i="14"/>
  <c r="CQ433" i="14"/>
  <c r="AE433" i="14"/>
  <c r="DV433" i="14"/>
  <c r="EX433" i="14"/>
  <c r="FZ433" i="14"/>
  <c r="HB433" i="14"/>
  <c r="ID433" i="14"/>
  <c r="R433" i="14"/>
  <c r="AK433" i="14"/>
  <c r="BY433" i="14"/>
  <c r="DZ433" i="14"/>
  <c r="IC433" i="14"/>
  <c r="FQ433" i="14"/>
  <c r="DE433" i="14"/>
  <c r="HL433" i="14"/>
  <c r="EZ433" i="14"/>
  <c r="CN433" i="14"/>
  <c r="AB433" i="14"/>
  <c r="HK433" i="14"/>
  <c r="EY433" i="14"/>
  <c r="CM433" i="14"/>
  <c r="AA433" i="14"/>
  <c r="HI433" i="14"/>
  <c r="EW433" i="14"/>
  <c r="CK433" i="14"/>
  <c r="Y433" i="14"/>
  <c r="HH433" i="14"/>
  <c r="EV433" i="14"/>
  <c r="CJ433" i="14"/>
  <c r="X433" i="14"/>
  <c r="HG433" i="14"/>
  <c r="EU433" i="14"/>
  <c r="CI433" i="14"/>
  <c r="W433" i="14"/>
  <c r="CP433" i="14"/>
  <c r="DR433" i="14"/>
  <c r="ET433" i="14"/>
  <c r="FV433" i="14"/>
  <c r="GX433" i="14"/>
  <c r="HZ433" i="14"/>
  <c r="N433" i="14"/>
  <c r="BB433" i="14"/>
  <c r="CT433" i="14"/>
  <c r="HU433" i="14"/>
  <c r="FI433" i="14"/>
  <c r="CW433" i="14"/>
  <c r="HD433" i="14"/>
  <c r="ER433" i="14"/>
  <c r="CF433" i="14"/>
  <c r="T433" i="14"/>
  <c r="HC433" i="14"/>
  <c r="EQ433" i="14"/>
  <c r="CE433" i="14"/>
  <c r="S433" i="14"/>
  <c r="HA433" i="14"/>
  <c r="EO433" i="14"/>
  <c r="CC433" i="14"/>
  <c r="Q433" i="14"/>
  <c r="GZ433" i="14"/>
  <c r="EN433" i="14"/>
  <c r="CB433" i="14"/>
  <c r="P433" i="14"/>
  <c r="GY433" i="14"/>
  <c r="EM433" i="14"/>
  <c r="CA433" i="14"/>
  <c r="O433" i="14"/>
  <c r="BR433" i="14"/>
  <c r="CL433" i="14"/>
  <c r="DN433" i="14"/>
  <c r="EP433" i="14"/>
  <c r="FR433" i="14"/>
  <c r="GT433" i="14"/>
  <c r="JB433" i="14"/>
  <c r="AH433" i="14"/>
  <c r="BV433" i="14"/>
  <c r="HM433" i="14"/>
  <c r="FA433" i="14"/>
  <c r="CO433" i="14"/>
  <c r="GV433" i="14"/>
  <c r="EJ433" i="14"/>
  <c r="BX433" i="14"/>
  <c r="L433" i="14"/>
  <c r="GU433" i="14"/>
  <c r="EI433" i="14"/>
  <c r="BW433" i="14"/>
  <c r="K433" i="14"/>
  <c r="GS433" i="14"/>
  <c r="EG433" i="14"/>
  <c r="BU433" i="14"/>
  <c r="I433" i="14"/>
  <c r="GR433" i="14"/>
  <c r="EF433" i="14"/>
  <c r="BT433" i="14"/>
  <c r="H433" i="14"/>
  <c r="GQ433" i="14"/>
  <c r="EE433" i="14"/>
  <c r="BS433" i="14"/>
  <c r="G433" i="14"/>
  <c r="AX433" i="14"/>
  <c r="BQ433" i="14"/>
  <c r="CH433" i="14"/>
  <c r="DJ433" i="14"/>
  <c r="EL433" i="14"/>
  <c r="FN433" i="14"/>
  <c r="HV433" i="14"/>
  <c r="M433" i="14"/>
  <c r="BA433" i="14"/>
  <c r="HE433" i="14"/>
  <c r="ES433" i="14"/>
  <c r="IZ433" i="14"/>
  <c r="GN433" i="14"/>
  <c r="EB433" i="14"/>
  <c r="BP433" i="14"/>
  <c r="IY433" i="14"/>
  <c r="GM433" i="14"/>
  <c r="EA433" i="14"/>
  <c r="BO433" i="14"/>
  <c r="IW433" i="14"/>
  <c r="GK433" i="14"/>
  <c r="DY433" i="14"/>
  <c r="BM433" i="14"/>
  <c r="IV433" i="14"/>
  <c r="GJ433" i="14"/>
  <c r="DX433" i="14"/>
  <c r="BL433" i="14"/>
  <c r="IU433" i="14"/>
  <c r="GI433" i="14"/>
  <c r="DW433" i="14"/>
  <c r="BK433" i="14"/>
  <c r="IT433" i="14"/>
  <c r="AC433" i="14"/>
  <c r="AT433" i="14"/>
  <c r="BN433" i="14"/>
  <c r="CG433" i="14"/>
  <c r="DF433" i="14"/>
  <c r="EH433" i="14"/>
  <c r="GP433" i="14"/>
  <c r="IX433" i="14"/>
  <c r="AD433" i="14"/>
  <c r="GW433" i="14"/>
  <c r="EK433" i="14"/>
  <c r="IR433" i="14"/>
  <c r="GF433" i="14"/>
  <c r="DT433" i="14"/>
  <c r="BH433" i="14"/>
  <c r="IQ433" i="14"/>
  <c r="GE433" i="14"/>
  <c r="DS433" i="14"/>
  <c r="BG433" i="14"/>
  <c r="IO433" i="14"/>
  <c r="GC433" i="14"/>
  <c r="DQ433" i="14"/>
  <c r="BE433" i="14"/>
  <c r="IN433" i="14"/>
  <c r="GB433" i="14"/>
  <c r="DP433" i="14"/>
  <c r="BD433" i="14"/>
  <c r="IM433" i="14"/>
  <c r="GA433" i="14"/>
  <c r="DO433" i="14"/>
  <c r="BC433" i="14"/>
  <c r="HN433" i="14"/>
  <c r="IP433" i="14"/>
  <c r="Z433" i="14"/>
  <c r="AS433" i="14"/>
  <c r="BJ433" i="14"/>
  <c r="CD433" i="14"/>
  <c r="DB433" i="14"/>
  <c r="FJ433" i="14"/>
  <c r="HR433" i="14"/>
  <c r="J433" i="14"/>
  <c r="E174" i="14"/>
  <c r="G174" i="14" s="1"/>
  <c r="D175" i="14"/>
  <c r="C176" i="14"/>
  <c r="AH89" i="2"/>
  <c r="AI89" i="2" s="1"/>
  <c r="AK89" i="2" s="1"/>
  <c r="AO89" i="2" s="1"/>
  <c r="M43" i="11" s="1"/>
  <c r="K90" i="2"/>
  <c r="M90" i="2" s="1"/>
  <c r="O90" i="2" s="1"/>
  <c r="S90" i="2" s="1"/>
  <c r="L44" i="11" s="1"/>
  <c r="F91" i="2"/>
  <c r="C92" i="2"/>
  <c r="D91" i="2"/>
  <c r="E91" i="2" s="1"/>
  <c r="H91" i="2"/>
  <c r="I91" i="2" s="1"/>
  <c r="AC90" i="2"/>
  <c r="Z91" i="2"/>
  <c r="AA90" i="2"/>
  <c r="AB90" i="2" s="1"/>
  <c r="AE90" i="2"/>
  <c r="AF90" i="2" s="1"/>
  <c r="X102" i="2"/>
  <c r="CK434" i="14" l="1"/>
  <c r="AM434" i="14"/>
  <c r="EW434" i="14"/>
  <c r="CF434" i="14"/>
  <c r="ER434" i="14"/>
  <c r="CH434" i="14"/>
  <c r="ET434" i="14"/>
  <c r="BO434" i="14"/>
  <c r="AQ434" i="14"/>
  <c r="HD434" i="14"/>
  <c r="HF434" i="14"/>
  <c r="HI434" i="14"/>
  <c r="AU434" i="14"/>
  <c r="U434" i="14"/>
  <c r="X434" i="14"/>
  <c r="Z434" i="14"/>
  <c r="AY434" i="14"/>
  <c r="CG434" i="14"/>
  <c r="CJ434" i="14"/>
  <c r="CL434" i="14"/>
  <c r="BC434" i="14"/>
  <c r="ES434" i="14"/>
  <c r="EV434" i="14"/>
  <c r="EX434" i="14"/>
  <c r="BG434" i="14"/>
  <c r="HE434" i="14"/>
  <c r="HH434" i="14"/>
  <c r="HJ434" i="14"/>
  <c r="BK434" i="14"/>
  <c r="T434" i="14"/>
  <c r="V434" i="14"/>
  <c r="Y434" i="14"/>
  <c r="CQ434" i="14"/>
  <c r="CU434" i="14"/>
  <c r="BS434" i="14"/>
  <c r="BW434" i="14"/>
  <c r="CA434" i="14"/>
  <c r="CE434" i="14"/>
  <c r="CI434" i="14"/>
  <c r="CM434" i="14"/>
  <c r="AB434" i="14"/>
  <c r="CN434" i="14"/>
  <c r="EZ434" i="14"/>
  <c r="HL434" i="14"/>
  <c r="AC434" i="14"/>
  <c r="CO434" i="14"/>
  <c r="FA434" i="14"/>
  <c r="HM434" i="14"/>
  <c r="AD434" i="14"/>
  <c r="CP434" i="14"/>
  <c r="FB434" i="14"/>
  <c r="HN434" i="14"/>
  <c r="AF434" i="14"/>
  <c r="CR434" i="14"/>
  <c r="FD434" i="14"/>
  <c r="HP434" i="14"/>
  <c r="AG434" i="14"/>
  <c r="CS434" i="14"/>
  <c r="FE434" i="14"/>
  <c r="HQ434" i="14"/>
  <c r="AH434" i="14"/>
  <c r="CT434" i="14"/>
  <c r="FF434" i="14"/>
  <c r="HR434" i="14"/>
  <c r="DW434" i="14"/>
  <c r="EA434" i="14"/>
  <c r="CY434" i="14"/>
  <c r="DC434" i="14"/>
  <c r="DG434" i="14"/>
  <c r="DK434" i="14"/>
  <c r="DO434" i="14"/>
  <c r="DS434" i="14"/>
  <c r="AJ434" i="14"/>
  <c r="CV434" i="14"/>
  <c r="FH434" i="14"/>
  <c r="HT434" i="14"/>
  <c r="AK434" i="14"/>
  <c r="CW434" i="14"/>
  <c r="FI434" i="14"/>
  <c r="HU434" i="14"/>
  <c r="AL434" i="14"/>
  <c r="CX434" i="14"/>
  <c r="FJ434" i="14"/>
  <c r="HV434" i="14"/>
  <c r="AN434" i="14"/>
  <c r="CZ434" i="14"/>
  <c r="FL434" i="14"/>
  <c r="HX434" i="14"/>
  <c r="AO434" i="14"/>
  <c r="DA434" i="14"/>
  <c r="FM434" i="14"/>
  <c r="HY434" i="14"/>
  <c r="AP434" i="14"/>
  <c r="DB434" i="14"/>
  <c r="FN434" i="14"/>
  <c r="HZ434" i="14"/>
  <c r="FC434" i="14"/>
  <c r="FG434" i="14"/>
  <c r="EE434" i="14"/>
  <c r="EI434" i="14"/>
  <c r="EM434" i="14"/>
  <c r="EQ434" i="14"/>
  <c r="EU434" i="14"/>
  <c r="EY434" i="14"/>
  <c r="AR434" i="14"/>
  <c r="DD434" i="14"/>
  <c r="FP434" i="14"/>
  <c r="IB434" i="14"/>
  <c r="AS434" i="14"/>
  <c r="DE434" i="14"/>
  <c r="FQ434" i="14"/>
  <c r="IC434" i="14"/>
  <c r="AT434" i="14"/>
  <c r="DF434" i="14"/>
  <c r="FR434" i="14"/>
  <c r="ID434" i="14"/>
  <c r="AV434" i="14"/>
  <c r="DH434" i="14"/>
  <c r="FT434" i="14"/>
  <c r="IF434" i="14"/>
  <c r="AW434" i="14"/>
  <c r="DI434" i="14"/>
  <c r="FU434" i="14"/>
  <c r="IG434" i="14"/>
  <c r="AX434" i="14"/>
  <c r="DJ434" i="14"/>
  <c r="FV434" i="14"/>
  <c r="IH434" i="14"/>
  <c r="GI434" i="14"/>
  <c r="GM434" i="14"/>
  <c r="FK434" i="14"/>
  <c r="FO434" i="14"/>
  <c r="FS434" i="14"/>
  <c r="FW434" i="14"/>
  <c r="GA434" i="14"/>
  <c r="GE434" i="14"/>
  <c r="AZ434" i="14"/>
  <c r="DL434" i="14"/>
  <c r="FX434" i="14"/>
  <c r="IJ434" i="14"/>
  <c r="BA434" i="14"/>
  <c r="DM434" i="14"/>
  <c r="FY434" i="14"/>
  <c r="IK434" i="14"/>
  <c r="BB434" i="14"/>
  <c r="DN434" i="14"/>
  <c r="FZ434" i="14"/>
  <c r="IL434" i="14"/>
  <c r="BD434" i="14"/>
  <c r="DP434" i="14"/>
  <c r="GB434" i="14"/>
  <c r="IN434" i="14"/>
  <c r="BE434" i="14"/>
  <c r="DQ434" i="14"/>
  <c r="GC434" i="14"/>
  <c r="IO434" i="14"/>
  <c r="BF434" i="14"/>
  <c r="DR434" i="14"/>
  <c r="GD434" i="14"/>
  <c r="IP434" i="14"/>
  <c r="HO434" i="14"/>
  <c r="HS434" i="14"/>
  <c r="GQ434" i="14"/>
  <c r="GU434" i="14"/>
  <c r="GY434" i="14"/>
  <c r="HC434" i="14"/>
  <c r="HG434" i="14"/>
  <c r="HK434" i="14"/>
  <c r="BH434" i="14"/>
  <c r="DT434" i="14"/>
  <c r="GF434" i="14"/>
  <c r="IR434" i="14"/>
  <c r="BI434" i="14"/>
  <c r="DU434" i="14"/>
  <c r="GG434" i="14"/>
  <c r="IS434" i="14"/>
  <c r="BJ434" i="14"/>
  <c r="DV434" i="14"/>
  <c r="GH434" i="14"/>
  <c r="IT434" i="14"/>
  <c r="BL434" i="14"/>
  <c r="DX434" i="14"/>
  <c r="GJ434" i="14"/>
  <c r="IV434" i="14"/>
  <c r="BM434" i="14"/>
  <c r="DY434" i="14"/>
  <c r="GK434" i="14"/>
  <c r="IW434" i="14"/>
  <c r="BN434" i="14"/>
  <c r="DZ434" i="14"/>
  <c r="GL434" i="14"/>
  <c r="IX434" i="14"/>
  <c r="IU434" i="14"/>
  <c r="IY434" i="14"/>
  <c r="HW434" i="14"/>
  <c r="IA434" i="14"/>
  <c r="IE434" i="14"/>
  <c r="II434" i="14"/>
  <c r="IM434" i="14"/>
  <c r="IQ434" i="14"/>
  <c r="BP434" i="14"/>
  <c r="EB434" i="14"/>
  <c r="GN434" i="14"/>
  <c r="IZ434" i="14"/>
  <c r="BQ434" i="14"/>
  <c r="EC434" i="14"/>
  <c r="GO434" i="14"/>
  <c r="JB434" i="14"/>
  <c r="BR434" i="14"/>
  <c r="ED434" i="14"/>
  <c r="GP434" i="14"/>
  <c r="H434" i="14"/>
  <c r="BT434" i="14"/>
  <c r="EF434" i="14"/>
  <c r="GR434" i="14"/>
  <c r="I434" i="14"/>
  <c r="BU434" i="14"/>
  <c r="EG434" i="14"/>
  <c r="GS434" i="14"/>
  <c r="J434" i="14"/>
  <c r="BV434" i="14"/>
  <c r="EH434" i="14"/>
  <c r="GT434" i="14"/>
  <c r="JA434" i="14"/>
  <c r="AE434" i="14"/>
  <c r="AI434" i="14"/>
  <c r="G434" i="14"/>
  <c r="K434" i="14"/>
  <c r="O434" i="14"/>
  <c r="S434" i="14"/>
  <c r="W434" i="14"/>
  <c r="AA434" i="14"/>
  <c r="L434" i="14"/>
  <c r="BX434" i="14"/>
  <c r="EJ434" i="14"/>
  <c r="GV434" i="14"/>
  <c r="M434" i="14"/>
  <c r="BY434" i="14"/>
  <c r="EK434" i="14"/>
  <c r="GW434" i="14"/>
  <c r="N434" i="14"/>
  <c r="BZ434" i="14"/>
  <c r="EL434" i="14"/>
  <c r="GX434" i="14"/>
  <c r="P434" i="14"/>
  <c r="CB434" i="14"/>
  <c r="EN434" i="14"/>
  <c r="GZ434" i="14"/>
  <c r="Q434" i="14"/>
  <c r="CC434" i="14"/>
  <c r="EO434" i="14"/>
  <c r="HA434" i="14"/>
  <c r="R434" i="14"/>
  <c r="CD434" i="14"/>
  <c r="EP434" i="14"/>
  <c r="C177" i="14"/>
  <c r="D176" i="14"/>
  <c r="E175" i="14"/>
  <c r="H175" i="14" s="1"/>
  <c r="F174" i="14"/>
  <c r="H174" i="14"/>
  <c r="AH90" i="2"/>
  <c r="AI90" i="2" s="1"/>
  <c r="AK90" i="2" s="1"/>
  <c r="AO90" i="2" s="1"/>
  <c r="M44" i="11" s="1"/>
  <c r="K91" i="2"/>
  <c r="M91" i="2" s="1"/>
  <c r="O91" i="2" s="1"/>
  <c r="S91" i="2" s="1"/>
  <c r="L45" i="11" s="1"/>
  <c r="H92" i="2"/>
  <c r="I92" i="2" s="1"/>
  <c r="D92" i="2"/>
  <c r="E92" i="2" s="1"/>
  <c r="C93" i="2"/>
  <c r="F92" i="2"/>
  <c r="AC91" i="2"/>
  <c r="Z92" i="2"/>
  <c r="AA91" i="2"/>
  <c r="AB91" i="2" s="1"/>
  <c r="AE91" i="2"/>
  <c r="AF91" i="2" s="1"/>
  <c r="X103" i="2"/>
  <c r="G175" i="14" l="1"/>
  <c r="F175" i="14"/>
  <c r="I174" i="14"/>
  <c r="K174" i="14" s="1"/>
  <c r="IZ435" i="14" s="1"/>
  <c r="E176" i="14"/>
  <c r="F176" i="14" s="1"/>
  <c r="D177" i="14"/>
  <c r="C178" i="14"/>
  <c r="AH91" i="2"/>
  <c r="AI91" i="2" s="1"/>
  <c r="AK91" i="2" s="1"/>
  <c r="AO91" i="2" s="1"/>
  <c r="M45" i="11" s="1"/>
  <c r="K92" i="2"/>
  <c r="M92" i="2" s="1"/>
  <c r="O92" i="2" s="1"/>
  <c r="S92" i="2" s="1"/>
  <c r="L46" i="11" s="1"/>
  <c r="F93" i="2"/>
  <c r="C94" i="2"/>
  <c r="D93" i="2"/>
  <c r="E93" i="2" s="1"/>
  <c r="H93" i="2"/>
  <c r="I93" i="2" s="1"/>
  <c r="AC92" i="2"/>
  <c r="Z93" i="2"/>
  <c r="AA92" i="2"/>
  <c r="AB92" i="2" s="1"/>
  <c r="AE92" i="2"/>
  <c r="AF92" i="2" s="1"/>
  <c r="X104" i="2"/>
  <c r="I175" i="14" l="1"/>
  <c r="K175" i="14" s="1"/>
  <c r="HI436" i="14" s="1"/>
  <c r="G176" i="14"/>
  <c r="H176" i="14"/>
  <c r="AK435" i="14"/>
  <c r="FZ435" i="14"/>
  <c r="CX435" i="14"/>
  <c r="J435" i="14"/>
  <c r="DW435" i="14"/>
  <c r="M435" i="14"/>
  <c r="GE435" i="14"/>
  <c r="BV435" i="14"/>
  <c r="HI435" i="14"/>
  <c r="CS435" i="14"/>
  <c r="G435" i="14"/>
  <c r="EH435" i="14"/>
  <c r="O435" i="14"/>
  <c r="GA435" i="14"/>
  <c r="CO435" i="14"/>
  <c r="GT435" i="14"/>
  <c r="DA435" i="14"/>
  <c r="N435" i="14"/>
  <c r="FU435" i="14"/>
  <c r="L435" i="14"/>
  <c r="GO435" i="14"/>
  <c r="CU435" i="14"/>
  <c r="H435" i="14"/>
  <c r="BX435" i="14"/>
  <c r="K435" i="14"/>
  <c r="GB435" i="14"/>
  <c r="CP435" i="14"/>
  <c r="EJ435" i="14"/>
  <c r="CR435" i="14"/>
  <c r="P435" i="14"/>
  <c r="FW435" i="14"/>
  <c r="GV435" i="14"/>
  <c r="CA435" i="14"/>
  <c r="FM435" i="14"/>
  <c r="JA435" i="14"/>
  <c r="BE435" i="14"/>
  <c r="ES435" i="14"/>
  <c r="IE435" i="14"/>
  <c r="V435" i="14"/>
  <c r="DC435" i="14"/>
  <c r="GJ435" i="14"/>
  <c r="W435" i="14"/>
  <c r="DE435" i="14"/>
  <c r="GK435" i="14"/>
  <c r="X435" i="14"/>
  <c r="DF435" i="14"/>
  <c r="GM435" i="14"/>
  <c r="AA435" i="14"/>
  <c r="DH435" i="14"/>
  <c r="GP435" i="14"/>
  <c r="Q435" i="14"/>
  <c r="CY435" i="14"/>
  <c r="GG435" i="14"/>
  <c r="S435" i="14"/>
  <c r="CZ435" i="14"/>
  <c r="GH435" i="14"/>
  <c r="R435" i="14"/>
  <c r="CD435" i="14"/>
  <c r="EP435" i="14"/>
  <c r="HB435" i="14"/>
  <c r="T435" i="14"/>
  <c r="CF435" i="14"/>
  <c r="ER435" i="14"/>
  <c r="HD435" i="14"/>
  <c r="DQ435" i="14"/>
  <c r="HE435" i="14"/>
  <c r="I435" i="14"/>
  <c r="CW435" i="14"/>
  <c r="GI435" i="14"/>
  <c r="AE435" i="14"/>
  <c r="AF435" i="14"/>
  <c r="DN435" i="14"/>
  <c r="GU435" i="14"/>
  <c r="AG435" i="14"/>
  <c r="DO435" i="14"/>
  <c r="GW435" i="14"/>
  <c r="AI435" i="14"/>
  <c r="DP435" i="14"/>
  <c r="GX435" i="14"/>
  <c r="AL435" i="14"/>
  <c r="DS435" i="14"/>
  <c r="GZ435" i="14"/>
  <c r="AC435" i="14"/>
  <c r="DI435" i="14"/>
  <c r="GQ435" i="14"/>
  <c r="AD435" i="14"/>
  <c r="DK435" i="14"/>
  <c r="GR435" i="14"/>
  <c r="Z435" i="14"/>
  <c r="CL435" i="14"/>
  <c r="EX435" i="14"/>
  <c r="HJ435" i="14"/>
  <c r="AB435" i="14"/>
  <c r="CN435" i="14"/>
  <c r="EZ435" i="14"/>
  <c r="HL435" i="14"/>
  <c r="FI435" i="14"/>
  <c r="IU435" i="14"/>
  <c r="BA435" i="14"/>
  <c r="EM435" i="14"/>
  <c r="HY435" i="14"/>
  <c r="BU435" i="14"/>
  <c r="AQ435" i="14"/>
  <c r="DX435" i="14"/>
  <c r="HF435" i="14"/>
  <c r="AS435" i="14"/>
  <c r="DY435" i="14"/>
  <c r="HG435" i="14"/>
  <c r="AT435" i="14"/>
  <c r="EA435" i="14"/>
  <c r="HH435" i="14"/>
  <c r="AV435" i="14"/>
  <c r="ED435" i="14"/>
  <c r="HK435" i="14"/>
  <c r="AM435" i="14"/>
  <c r="DU435" i="14"/>
  <c r="HA435" i="14"/>
  <c r="AN435" i="14"/>
  <c r="DV435" i="14"/>
  <c r="HC435" i="14"/>
  <c r="AH435" i="14"/>
  <c r="CT435" i="14"/>
  <c r="FF435" i="14"/>
  <c r="HR435" i="14"/>
  <c r="AJ435" i="14"/>
  <c r="CV435" i="14"/>
  <c r="FH435" i="14"/>
  <c r="HT435" i="14"/>
  <c r="GY435" i="14"/>
  <c r="AU435" i="14"/>
  <c r="CQ435" i="14"/>
  <c r="GC435" i="14"/>
  <c r="Y435" i="14"/>
  <c r="DM435" i="14"/>
  <c r="BB435" i="14"/>
  <c r="EI435" i="14"/>
  <c r="HP435" i="14"/>
  <c r="BC435" i="14"/>
  <c r="EK435" i="14"/>
  <c r="HQ435" i="14"/>
  <c r="BD435" i="14"/>
  <c r="EL435" i="14"/>
  <c r="HS435" i="14"/>
  <c r="BG435" i="14"/>
  <c r="EN435" i="14"/>
  <c r="HV435" i="14"/>
  <c r="AW435" i="14"/>
  <c r="EE435" i="14"/>
  <c r="HM435" i="14"/>
  <c r="AY435" i="14"/>
  <c r="EF435" i="14"/>
  <c r="HN435" i="14"/>
  <c r="AP435" i="14"/>
  <c r="DB435" i="14"/>
  <c r="FN435" i="14"/>
  <c r="HZ435" i="14"/>
  <c r="AR435" i="14"/>
  <c r="DD435" i="14"/>
  <c r="FP435" i="14"/>
  <c r="IB435" i="14"/>
  <c r="IO435" i="14"/>
  <c r="CK435" i="14"/>
  <c r="EG435" i="14"/>
  <c r="HU435" i="14"/>
  <c r="BQ435" i="14"/>
  <c r="FC435" i="14"/>
  <c r="BL435" i="14"/>
  <c r="ET435" i="14"/>
  <c r="IA435" i="14"/>
  <c r="BM435" i="14"/>
  <c r="EU435" i="14"/>
  <c r="IC435" i="14"/>
  <c r="BO435" i="14"/>
  <c r="EV435" i="14"/>
  <c r="ID435" i="14"/>
  <c r="BR435" i="14"/>
  <c r="EY435" i="14"/>
  <c r="IF435" i="14"/>
  <c r="BI435" i="14"/>
  <c r="EO435" i="14"/>
  <c r="HW435" i="14"/>
  <c r="BJ435" i="14"/>
  <c r="EQ435" i="14"/>
  <c r="HX435" i="14"/>
  <c r="AX435" i="14"/>
  <c r="DJ435" i="14"/>
  <c r="FV435" i="14"/>
  <c r="IH435" i="14"/>
  <c r="AZ435" i="14"/>
  <c r="DL435" i="14"/>
  <c r="FX435" i="14"/>
  <c r="IJ435" i="14"/>
  <c r="AO435" i="14"/>
  <c r="EC435" i="14"/>
  <c r="FY435" i="14"/>
  <c r="U435" i="14"/>
  <c r="DG435" i="14"/>
  <c r="GS435" i="14"/>
  <c r="BW435" i="14"/>
  <c r="FD435" i="14"/>
  <c r="IL435" i="14"/>
  <c r="BY435" i="14"/>
  <c r="FE435" i="14"/>
  <c r="IM435" i="14"/>
  <c r="BZ435" i="14"/>
  <c r="FG435" i="14"/>
  <c r="IN435" i="14"/>
  <c r="CB435" i="14"/>
  <c r="FJ435" i="14"/>
  <c r="IQ435" i="14"/>
  <c r="BS435" i="14"/>
  <c r="FA435" i="14"/>
  <c r="IG435" i="14"/>
  <c r="BT435" i="14"/>
  <c r="FB435" i="14"/>
  <c r="II435" i="14"/>
  <c r="BF435" i="14"/>
  <c r="DR435" i="14"/>
  <c r="GD435" i="14"/>
  <c r="IP435" i="14"/>
  <c r="BH435" i="14"/>
  <c r="DT435" i="14"/>
  <c r="GF435" i="14"/>
  <c r="IR435" i="14"/>
  <c r="CG435" i="14"/>
  <c r="FS435" i="14"/>
  <c r="HO435" i="14"/>
  <c r="BK435" i="14"/>
  <c r="EW435" i="14"/>
  <c r="IK435" i="14"/>
  <c r="CH435" i="14"/>
  <c r="FO435" i="14"/>
  <c r="IV435" i="14"/>
  <c r="CI435" i="14"/>
  <c r="FQ435" i="14"/>
  <c r="IW435" i="14"/>
  <c r="CJ435" i="14"/>
  <c r="FR435" i="14"/>
  <c r="IY435" i="14"/>
  <c r="CM435" i="14"/>
  <c r="FT435" i="14"/>
  <c r="JB435" i="14"/>
  <c r="CC435" i="14"/>
  <c r="FK435" i="14"/>
  <c r="IS435" i="14"/>
  <c r="CE435" i="14"/>
  <c r="FL435" i="14"/>
  <c r="IT435" i="14"/>
  <c r="BN435" i="14"/>
  <c r="DZ435" i="14"/>
  <c r="GL435" i="14"/>
  <c r="IX435" i="14"/>
  <c r="BP435" i="14"/>
  <c r="EB435" i="14"/>
  <c r="GN435" i="14"/>
  <c r="C179" i="14"/>
  <c r="D178" i="14"/>
  <c r="E177" i="14"/>
  <c r="H177" i="14" s="1"/>
  <c r="AH92" i="2"/>
  <c r="AI92" i="2" s="1"/>
  <c r="AK92" i="2" s="1"/>
  <c r="AO92" i="2" s="1"/>
  <c r="M46" i="11" s="1"/>
  <c r="K93" i="2"/>
  <c r="M93" i="2" s="1"/>
  <c r="O93" i="2" s="1"/>
  <c r="S93" i="2" s="1"/>
  <c r="L47" i="11" s="1"/>
  <c r="D94" i="2"/>
  <c r="E94" i="2" s="1"/>
  <c r="C95" i="2"/>
  <c r="F94" i="2"/>
  <c r="H94" i="2"/>
  <c r="I94" i="2" s="1"/>
  <c r="AC93" i="2"/>
  <c r="Z94" i="2"/>
  <c r="AA93" i="2"/>
  <c r="AB93" i="2" s="1"/>
  <c r="AE93" i="2"/>
  <c r="AF93" i="2" s="1"/>
  <c r="X105" i="2"/>
  <c r="G177" i="14" l="1"/>
  <c r="I176" i="14"/>
  <c r="K176" i="14" s="1"/>
  <c r="HN437" i="14" s="1"/>
  <c r="CN436" i="14"/>
  <c r="AJ436" i="14"/>
  <c r="ED436" i="14"/>
  <c r="BZ436" i="14"/>
  <c r="JB436" i="14"/>
  <c r="HF436" i="14"/>
  <c r="BF436" i="14"/>
  <c r="N436" i="14"/>
  <c r="FV436" i="14"/>
  <c r="IX436" i="14"/>
  <c r="BP436" i="14"/>
  <c r="Z436" i="14"/>
  <c r="HL436" i="14"/>
  <c r="AX436" i="14"/>
  <c r="AT436" i="14"/>
  <c r="CL436" i="14"/>
  <c r="BR436" i="14"/>
  <c r="AV436" i="14"/>
  <c r="DJ436" i="14"/>
  <c r="BG436" i="14"/>
  <c r="EZ436" i="14"/>
  <c r="BQ436" i="14"/>
  <c r="GP436" i="14"/>
  <c r="CB436" i="14"/>
  <c r="IH436" i="14"/>
  <c r="CM436" i="14"/>
  <c r="GL436" i="14"/>
  <c r="P436" i="14"/>
  <c r="IB436" i="14"/>
  <c r="AA436" i="14"/>
  <c r="AB436" i="14"/>
  <c r="AK436" i="14"/>
  <c r="HC436" i="14"/>
  <c r="AE436" i="14"/>
  <c r="HM436" i="14"/>
  <c r="AM436" i="14"/>
  <c r="HX436" i="14"/>
  <c r="AU436" i="14"/>
  <c r="II436" i="14"/>
  <c r="BC436" i="14"/>
  <c r="IS436" i="14"/>
  <c r="BK436" i="14"/>
  <c r="FW436" i="14"/>
  <c r="G436" i="14"/>
  <c r="GG436" i="14"/>
  <c r="O436" i="14"/>
  <c r="GR436" i="14"/>
  <c r="W436" i="14"/>
  <c r="AP436" i="14"/>
  <c r="CQ436" i="14"/>
  <c r="AZ436" i="14"/>
  <c r="CY436" i="14"/>
  <c r="BJ436" i="14"/>
  <c r="DG436" i="14"/>
  <c r="BV436" i="14"/>
  <c r="DO436" i="14"/>
  <c r="CF436" i="14"/>
  <c r="DW436" i="14"/>
  <c r="J436" i="14"/>
  <c r="BS436" i="14"/>
  <c r="T436" i="14"/>
  <c r="CA436" i="14"/>
  <c r="AD436" i="14"/>
  <c r="CI436" i="14"/>
  <c r="DV436" i="14"/>
  <c r="FC436" i="14"/>
  <c r="EH436" i="14"/>
  <c r="FK436" i="14"/>
  <c r="ER436" i="14"/>
  <c r="FS436" i="14"/>
  <c r="FB436" i="14"/>
  <c r="GA436" i="14"/>
  <c r="FN436" i="14"/>
  <c r="GI436" i="14"/>
  <c r="CP436" i="14"/>
  <c r="EE436" i="14"/>
  <c r="DB436" i="14"/>
  <c r="EM436" i="14"/>
  <c r="DL436" i="14"/>
  <c r="EU436" i="14"/>
  <c r="DX436" i="14"/>
  <c r="CS436" i="14"/>
  <c r="EI436" i="14"/>
  <c r="DA436" i="14"/>
  <c r="ES436" i="14"/>
  <c r="DI436" i="14"/>
  <c r="FD436" i="14"/>
  <c r="DQ436" i="14"/>
  <c r="FO436" i="14"/>
  <c r="DY436" i="14"/>
  <c r="CR436" i="14"/>
  <c r="BU436" i="14"/>
  <c r="DC436" i="14"/>
  <c r="CC436" i="14"/>
  <c r="DM436" i="14"/>
  <c r="CK436" i="14"/>
  <c r="FF436" i="14"/>
  <c r="EA436" i="14"/>
  <c r="GV436" i="14"/>
  <c r="EK436" i="14"/>
  <c r="IL436" i="14"/>
  <c r="EV436" i="14"/>
  <c r="AL436" i="14"/>
  <c r="FG436" i="14"/>
  <c r="CD436" i="14"/>
  <c r="FQ436" i="14"/>
  <c r="AH436" i="14"/>
  <c r="CU436" i="14"/>
  <c r="BX436" i="14"/>
  <c r="DE436" i="14"/>
  <c r="DN436" i="14"/>
  <c r="DP436" i="14"/>
  <c r="IR436" i="14"/>
  <c r="HH436" i="14"/>
  <c r="AR436" i="14"/>
  <c r="HS436" i="14"/>
  <c r="CH436" i="14"/>
  <c r="IC436" i="14"/>
  <c r="DZ436" i="14"/>
  <c r="IN436" i="14"/>
  <c r="FP436" i="14"/>
  <c r="IY436" i="14"/>
  <c r="DT436" i="14"/>
  <c r="GB436" i="14"/>
  <c r="FJ436" i="14"/>
  <c r="GM436" i="14"/>
  <c r="HB436" i="14"/>
  <c r="GW436" i="14"/>
  <c r="EJ436" i="14"/>
  <c r="HD436" i="14"/>
  <c r="EB436" i="14"/>
  <c r="HO436" i="14"/>
  <c r="FZ436" i="14"/>
  <c r="HN436" i="14"/>
  <c r="EL436" i="14"/>
  <c r="HW436" i="14"/>
  <c r="HR436" i="14"/>
  <c r="HZ436" i="14"/>
  <c r="EX436" i="14"/>
  <c r="IE436" i="14"/>
  <c r="R436" i="14"/>
  <c r="IJ436" i="14"/>
  <c r="FH436" i="14"/>
  <c r="IM436" i="14"/>
  <c r="BH436" i="14"/>
  <c r="IT436" i="14"/>
  <c r="FR436" i="14"/>
  <c r="IU436" i="14"/>
  <c r="L436" i="14"/>
  <c r="FX436" i="14"/>
  <c r="CV436" i="14"/>
  <c r="GQ436" i="14"/>
  <c r="BB436" i="14"/>
  <c r="GH436" i="14"/>
  <c r="DF436" i="14"/>
  <c r="GY436" i="14"/>
  <c r="CT436" i="14"/>
  <c r="GT436" i="14"/>
  <c r="DR436" i="14"/>
  <c r="HG436" i="14"/>
  <c r="HV436" i="14"/>
  <c r="AQ436" i="14"/>
  <c r="HJ436" i="14"/>
  <c r="AG436" i="14"/>
  <c r="V436" i="14"/>
  <c r="BA436" i="14"/>
  <c r="HT436" i="14"/>
  <c r="AO436" i="14"/>
  <c r="BN436" i="14"/>
  <c r="BL436" i="14"/>
  <c r="ID436" i="14"/>
  <c r="AW436" i="14"/>
  <c r="DD436" i="14"/>
  <c r="BW436" i="14"/>
  <c r="IP436" i="14"/>
  <c r="BE436" i="14"/>
  <c r="ET436" i="14"/>
  <c r="CG436" i="14"/>
  <c r="IZ436" i="14"/>
  <c r="BM436" i="14"/>
  <c r="CX436" i="14"/>
  <c r="K436" i="14"/>
  <c r="GD436" i="14"/>
  <c r="I436" i="14"/>
  <c r="EP436" i="14"/>
  <c r="U436" i="14"/>
  <c r="GN436" i="14"/>
  <c r="Q436" i="14"/>
  <c r="GF436" i="14"/>
  <c r="AF436" i="14"/>
  <c r="GX436" i="14"/>
  <c r="Y436" i="14"/>
  <c r="AN436" i="14"/>
  <c r="HE436" i="14"/>
  <c r="EC436" i="14"/>
  <c r="FE436" i="14"/>
  <c r="AY436" i="14"/>
  <c r="HP436" i="14"/>
  <c r="EN436" i="14"/>
  <c r="FM436" i="14"/>
  <c r="BI436" i="14"/>
  <c r="IA436" i="14"/>
  <c r="EY436" i="14"/>
  <c r="FU436" i="14"/>
  <c r="BT436" i="14"/>
  <c r="IK436" i="14"/>
  <c r="FI436" i="14"/>
  <c r="GC436" i="14"/>
  <c r="CE436" i="14"/>
  <c r="IV436" i="14"/>
  <c r="FT436" i="14"/>
  <c r="GK436" i="14"/>
  <c r="H436" i="14"/>
  <c r="FY436" i="14"/>
  <c r="CW436" i="14"/>
  <c r="EG436" i="14"/>
  <c r="S436" i="14"/>
  <c r="GJ436" i="14"/>
  <c r="DH436" i="14"/>
  <c r="EO436" i="14"/>
  <c r="AC436" i="14"/>
  <c r="GU436" i="14"/>
  <c r="DS436" i="14"/>
  <c r="EW436" i="14"/>
  <c r="DU436" i="14"/>
  <c r="AS436" i="14"/>
  <c r="HK436" i="14"/>
  <c r="HQ436" i="14"/>
  <c r="EF436" i="14"/>
  <c r="BD436" i="14"/>
  <c r="HU436" i="14"/>
  <c r="HY436" i="14"/>
  <c r="EQ436" i="14"/>
  <c r="BO436" i="14"/>
  <c r="IF436" i="14"/>
  <c r="IG436" i="14"/>
  <c r="FA436" i="14"/>
  <c r="BY436" i="14"/>
  <c r="IQ436" i="14"/>
  <c r="IO436" i="14"/>
  <c r="FL436" i="14"/>
  <c r="CJ436" i="14"/>
  <c r="JA436" i="14"/>
  <c r="IW436" i="14"/>
  <c r="CO436" i="14"/>
  <c r="M436" i="14"/>
  <c r="GE436" i="14"/>
  <c r="GS436" i="14"/>
  <c r="CZ436" i="14"/>
  <c r="X436" i="14"/>
  <c r="GO436" i="14"/>
  <c r="HA436" i="14"/>
  <c r="DK436" i="14"/>
  <c r="AI436" i="14"/>
  <c r="GZ436" i="14"/>
  <c r="F177" i="14"/>
  <c r="E178" i="14"/>
  <c r="H178" i="14" s="1"/>
  <c r="D179" i="14"/>
  <c r="C180" i="14"/>
  <c r="K94" i="2"/>
  <c r="M94" i="2" s="1"/>
  <c r="O94" i="2" s="1"/>
  <c r="S94" i="2" s="1"/>
  <c r="L48" i="11" s="1"/>
  <c r="AH93" i="2"/>
  <c r="AI93" i="2" s="1"/>
  <c r="AK93" i="2" s="1"/>
  <c r="AO93" i="2" s="1"/>
  <c r="M47" i="11" s="1"/>
  <c r="F95" i="2"/>
  <c r="H95" i="2"/>
  <c r="I95" i="2" s="1"/>
  <c r="C96" i="2"/>
  <c r="D95" i="2"/>
  <c r="E95" i="2" s="1"/>
  <c r="AC94" i="2"/>
  <c r="AA94" i="2"/>
  <c r="AB94" i="2" s="1"/>
  <c r="AE94" i="2"/>
  <c r="AF94" i="2" s="1"/>
  <c r="Z95" i="2"/>
  <c r="X106" i="2"/>
  <c r="I177" i="14" l="1"/>
  <c r="K177" i="14" s="1"/>
  <c r="EO438" i="14" s="1"/>
  <c r="JA437" i="14"/>
  <c r="IJ437" i="14"/>
  <c r="DA437" i="14"/>
  <c r="CC437" i="14"/>
  <c r="IS437" i="14"/>
  <c r="EI437" i="14"/>
  <c r="IN437" i="14"/>
  <c r="IZ437" i="14"/>
  <c r="IC437" i="14"/>
  <c r="CY437" i="14"/>
  <c r="HC437" i="14"/>
  <c r="FE437" i="14"/>
  <c r="IY437" i="14"/>
  <c r="AL437" i="14"/>
  <c r="HJ437" i="14"/>
  <c r="HZ437" i="14"/>
  <c r="HR437" i="14"/>
  <c r="DI437" i="14"/>
  <c r="AF437" i="14"/>
  <c r="GU437" i="14"/>
  <c r="L437" i="14"/>
  <c r="ED437" i="14"/>
  <c r="AU437" i="14"/>
  <c r="DU437" i="14"/>
  <c r="IB437" i="14"/>
  <c r="CK437" i="14"/>
  <c r="DX437" i="14"/>
  <c r="AH437" i="14"/>
  <c r="BH437" i="14"/>
  <c r="EL437" i="14"/>
  <c r="EF437" i="14"/>
  <c r="AK437" i="14"/>
  <c r="AV437" i="14"/>
  <c r="EH437" i="14"/>
  <c r="BD437" i="14"/>
  <c r="EJ437" i="14"/>
  <c r="GP437" i="14"/>
  <c r="IK437" i="14"/>
  <c r="EQ437" i="14"/>
  <c r="GS437" i="14"/>
  <c r="GE437" i="14"/>
  <c r="AE437" i="14"/>
  <c r="AC437" i="14"/>
  <c r="FM437" i="14"/>
  <c r="EN437" i="14"/>
  <c r="CO437" i="14"/>
  <c r="FD437" i="14"/>
  <c r="BN437" i="14"/>
  <c r="FH437" i="14"/>
  <c r="HV437" i="14"/>
  <c r="JB437" i="14"/>
  <c r="O437" i="14"/>
  <c r="FT437" i="14"/>
  <c r="HA437" i="14"/>
  <c r="HO437" i="14"/>
  <c r="BC437" i="14"/>
  <c r="DP437" i="14"/>
  <c r="BP437" i="14"/>
  <c r="BB437" i="14"/>
  <c r="BE437" i="14"/>
  <c r="GO437" i="14"/>
  <c r="R437" i="14"/>
  <c r="IU437" i="14"/>
  <c r="BW437" i="14"/>
  <c r="DZ437" i="14"/>
  <c r="DL437" i="14"/>
  <c r="DN437" i="14"/>
  <c r="FS437" i="14"/>
  <c r="Z437" i="14"/>
  <c r="GZ437" i="14"/>
  <c r="DS437" i="14"/>
  <c r="CZ437" i="14"/>
  <c r="II437" i="14"/>
  <c r="FN437" i="14"/>
  <c r="EU437" i="14"/>
  <c r="BY437" i="14"/>
  <c r="HI437" i="14"/>
  <c r="EB437" i="14"/>
  <c r="N437" i="14"/>
  <c r="FJ437" i="14"/>
  <c r="DQ437" i="14"/>
  <c r="CU437" i="14"/>
  <c r="CL437" i="14"/>
  <c r="AM437" i="14"/>
  <c r="HK437" i="14"/>
  <c r="FL437" i="14"/>
  <c r="BV437" i="14"/>
  <c r="AG437" i="14"/>
  <c r="HG437" i="14"/>
  <c r="FQ437" i="14"/>
  <c r="AJ437" i="14"/>
  <c r="FX437" i="14"/>
  <c r="CX437" i="14"/>
  <c r="ID437" i="14"/>
  <c r="FG437" i="14"/>
  <c r="BK437" i="14"/>
  <c r="CW437" i="14"/>
  <c r="AW437" i="14"/>
  <c r="IQ437" i="14"/>
  <c r="GG437" i="14"/>
  <c r="DM437" i="14"/>
  <c r="AQ437" i="14"/>
  <c r="HQ437" i="14"/>
  <c r="GW437" i="14"/>
  <c r="AZ437" i="14"/>
  <c r="GF437" i="14"/>
  <c r="DF437" i="14"/>
  <c r="IL437" i="14"/>
  <c r="FC437" i="14"/>
  <c r="I437" i="14"/>
  <c r="Y437" i="14"/>
  <c r="DH437" i="14"/>
  <c r="G437" i="14"/>
  <c r="FK437" i="14"/>
  <c r="AN437" i="14"/>
  <c r="GR437" i="14"/>
  <c r="BA437" i="14"/>
  <c r="GT437" i="14"/>
  <c r="CI437" i="14"/>
  <c r="IM437" i="14"/>
  <c r="EK437" i="14"/>
  <c r="HS437" i="14"/>
  <c r="CV437" i="14"/>
  <c r="GN437" i="14"/>
  <c r="BJ437" i="14"/>
  <c r="FZ437" i="14"/>
  <c r="CA437" i="14"/>
  <c r="EG437" i="14"/>
  <c r="BO437" i="14"/>
  <c r="EC437" i="14"/>
  <c r="Q437" i="14"/>
  <c r="FU437" i="14"/>
  <c r="CD437" i="14"/>
  <c r="HB437" i="14"/>
  <c r="BL437" i="14"/>
  <c r="HP437" i="14"/>
  <c r="DO437" i="14"/>
  <c r="IW437" i="14"/>
  <c r="FF437" i="14"/>
  <c r="IE437" i="14"/>
  <c r="DD437" i="14"/>
  <c r="HT437" i="14"/>
  <c r="BR437" i="14"/>
  <c r="GH437" i="14"/>
  <c r="AI437" i="14"/>
  <c r="EA437" i="14"/>
  <c r="EM437" i="14"/>
  <c r="P437" i="14"/>
  <c r="DR437" i="14"/>
  <c r="HU437" i="14"/>
  <c r="CM437" i="14"/>
  <c r="GQ437" i="14"/>
  <c r="AX437" i="14"/>
  <c r="FV437" i="14"/>
  <c r="HY437" i="14"/>
  <c r="CG437" i="14"/>
  <c r="HE437" i="14"/>
  <c r="BM437" i="14"/>
  <c r="FO437" i="14"/>
  <c r="AS437" i="14"/>
  <c r="EV437" i="14"/>
  <c r="IX437" i="14"/>
  <c r="AR437" i="14"/>
  <c r="DT437" i="14"/>
  <c r="GV437" i="14"/>
  <c r="AT437" i="14"/>
  <c r="DV437" i="14"/>
  <c r="GX437" i="14"/>
  <c r="AO437" i="14"/>
  <c r="FW437" i="14"/>
  <c r="GI437" i="14"/>
  <c r="BF437" i="14"/>
  <c r="GD437" i="14"/>
  <c r="AA437" i="14"/>
  <c r="EE437" i="14"/>
  <c r="H437" i="14"/>
  <c r="DJ437" i="14"/>
  <c r="HM437" i="14"/>
  <c r="AP437" i="14"/>
  <c r="ES437" i="14"/>
  <c r="IV437" i="14"/>
  <c r="DY437" i="14"/>
  <c r="IA437" i="14"/>
  <c r="CJ437" i="14"/>
  <c r="HH437" i="14"/>
  <c r="IO437" i="14"/>
  <c r="BX437" i="14"/>
  <c r="FP437" i="14"/>
  <c r="IR437" i="14"/>
  <c r="BZ437" i="14"/>
  <c r="FR437" i="14"/>
  <c r="IT437" i="14"/>
  <c r="BU437" i="14"/>
  <c r="CE437" i="14"/>
  <c r="AY437" i="14"/>
  <c r="GC437" i="14"/>
  <c r="DG437" i="14"/>
  <c r="BQ437" i="14"/>
  <c r="EX437" i="14"/>
  <c r="IF437" i="14"/>
  <c r="BG437" i="14"/>
  <c r="EO437" i="14"/>
  <c r="HW437" i="14"/>
  <c r="BI437" i="14"/>
  <c r="EP437" i="14"/>
  <c r="HX437" i="14"/>
  <c r="J437" i="14"/>
  <c r="CR437" i="14"/>
  <c r="FY437" i="14"/>
  <c r="K437" i="14"/>
  <c r="CS437" i="14"/>
  <c r="GA437" i="14"/>
  <c r="M437" i="14"/>
  <c r="CT437" i="14"/>
  <c r="GB437" i="14"/>
  <c r="GM437" i="14"/>
  <c r="T437" i="14"/>
  <c r="CF437" i="14"/>
  <c r="ER437" i="14"/>
  <c r="HD437" i="14"/>
  <c r="V437" i="14"/>
  <c r="CH437" i="14"/>
  <c r="ET437" i="14"/>
  <c r="HF437" i="14"/>
  <c r="DK437" i="14"/>
  <c r="DW437" i="14"/>
  <c r="CQ437" i="14"/>
  <c r="S437" i="14"/>
  <c r="EW437" i="14"/>
  <c r="CB437" i="14"/>
  <c r="FI437" i="14"/>
  <c r="IP437" i="14"/>
  <c r="BS437" i="14"/>
  <c r="EY437" i="14"/>
  <c r="IG437" i="14"/>
  <c r="BT437" i="14"/>
  <c r="FA437" i="14"/>
  <c r="IH437" i="14"/>
  <c r="U437" i="14"/>
  <c r="DB437" i="14"/>
  <c r="GJ437" i="14"/>
  <c r="W437" i="14"/>
  <c r="DC437" i="14"/>
  <c r="GK437" i="14"/>
  <c r="X437" i="14"/>
  <c r="DE437" i="14"/>
  <c r="GL437" i="14"/>
  <c r="GY437" i="14"/>
  <c r="AB437" i="14"/>
  <c r="CN437" i="14"/>
  <c r="EZ437" i="14"/>
  <c r="HL437" i="14"/>
  <c r="AD437" i="14"/>
  <c r="CP437" i="14"/>
  <c r="FB437" i="14"/>
  <c r="G178" i="14"/>
  <c r="EQ438" i="14"/>
  <c r="EH438" i="14"/>
  <c r="AM438" i="14"/>
  <c r="F178" i="14"/>
  <c r="C181" i="14"/>
  <c r="D180" i="14"/>
  <c r="E179" i="14"/>
  <c r="H179" i="14" s="1"/>
  <c r="G179" i="14"/>
  <c r="K95" i="2"/>
  <c r="M95" i="2" s="1"/>
  <c r="O95" i="2" s="1"/>
  <c r="S95" i="2" s="1"/>
  <c r="L49" i="11" s="1"/>
  <c r="AH94" i="2"/>
  <c r="AI94" i="2" s="1"/>
  <c r="AK94" i="2" s="1"/>
  <c r="AO94" i="2" s="1"/>
  <c r="M48" i="11" s="1"/>
  <c r="C97" i="2"/>
  <c r="D96" i="2"/>
  <c r="E96" i="2" s="1"/>
  <c r="F96" i="2"/>
  <c r="H96" i="2"/>
  <c r="I96" i="2" s="1"/>
  <c r="AC95" i="2"/>
  <c r="Z96" i="2"/>
  <c r="AA95" i="2"/>
  <c r="AB95" i="2" s="1"/>
  <c r="AE95" i="2"/>
  <c r="AF95" i="2" s="1"/>
  <c r="X107" i="2"/>
  <c r="HJ438" i="14" l="1"/>
  <c r="IP438" i="14"/>
  <c r="L438" i="14"/>
  <c r="HM438" i="14"/>
  <c r="BS438" i="14"/>
  <c r="FY438" i="14"/>
  <c r="DX438" i="14"/>
  <c r="GE438" i="14"/>
  <c r="EL438" i="14"/>
  <c r="CL438" i="14"/>
  <c r="HW438" i="14"/>
  <c r="R438" i="14"/>
  <c r="AH438" i="14"/>
  <c r="HZ438" i="14"/>
  <c r="S438" i="14"/>
  <c r="DN438" i="14"/>
  <c r="BN438" i="14"/>
  <c r="IU438" i="14"/>
  <c r="Y438" i="14"/>
  <c r="BI438" i="14"/>
  <c r="O438" i="14"/>
  <c r="HE438" i="14"/>
  <c r="HO438" i="14"/>
  <c r="FW438" i="14"/>
  <c r="CD438" i="14"/>
  <c r="CR438" i="14"/>
  <c r="AC438" i="14"/>
  <c r="GQ438" i="14"/>
  <c r="AR438" i="14"/>
  <c r="EJ438" i="14"/>
  <c r="BY438" i="14"/>
  <c r="FN438" i="14"/>
  <c r="EI438" i="14"/>
  <c r="GV438" i="14"/>
  <c r="AG438" i="14"/>
  <c r="EV438" i="14"/>
  <c r="IR438" i="14"/>
  <c r="FP438" i="14"/>
  <c r="CZ438" i="14"/>
  <c r="EY438" i="14"/>
  <c r="HU438" i="14"/>
  <c r="EP438" i="14"/>
  <c r="FB438" i="14"/>
  <c r="GD438" i="14"/>
  <c r="CE438" i="14"/>
  <c r="GY438" i="14"/>
  <c r="EB438" i="14"/>
  <c r="BC438" i="14"/>
  <c r="FO438" i="14"/>
  <c r="AW438" i="14"/>
  <c r="BG438" i="14"/>
  <c r="M438" i="14"/>
  <c r="Z438" i="14"/>
  <c r="GZ438" i="14"/>
  <c r="EC438" i="14"/>
  <c r="BD438" i="14"/>
  <c r="IA438" i="14"/>
  <c r="DK438" i="14"/>
  <c r="DS438" i="14"/>
  <c r="GB438" i="14"/>
  <c r="GP438" i="14"/>
  <c r="AJ438" i="14"/>
  <c r="DM438" i="14"/>
  <c r="HK438" i="14"/>
  <c r="DU438" i="14"/>
  <c r="CU438" i="14"/>
  <c r="HV438" i="14"/>
  <c r="HP438" i="14"/>
  <c r="EX438" i="14"/>
  <c r="BL438" i="14"/>
  <c r="BZ438" i="14"/>
  <c r="BX438" i="14"/>
  <c r="FS438" i="14"/>
  <c r="IW438" i="14"/>
  <c r="H438" i="14"/>
  <c r="GU438" i="14"/>
  <c r="DB438" i="14"/>
  <c r="DP438" i="14"/>
  <c r="GT438" i="14"/>
  <c r="AS438" i="14"/>
  <c r="HB438" i="14"/>
  <c r="FG438" i="14"/>
  <c r="AX438" i="14"/>
  <c r="AO438" i="14"/>
  <c r="IE438" i="14"/>
  <c r="ET438" i="14"/>
  <c r="FH438" i="14"/>
  <c r="FD438" i="14"/>
  <c r="JA438" i="14"/>
  <c r="BO438" i="14"/>
  <c r="CP438" i="14"/>
  <c r="W438" i="14"/>
  <c r="GI438" i="14"/>
  <c r="DR438" i="14"/>
  <c r="AF438" i="14"/>
  <c r="AT438" i="14"/>
  <c r="DW438" i="14"/>
  <c r="HS438" i="14"/>
  <c r="EE438" i="14"/>
  <c r="DC438" i="14"/>
  <c r="IF438" i="14"/>
  <c r="IB438" i="14"/>
  <c r="FI438" i="14"/>
  <c r="IO438" i="14"/>
  <c r="JB438" i="14"/>
  <c r="IY438" i="14"/>
  <c r="CQ438" i="14"/>
  <c r="GN438" i="14"/>
  <c r="HA438" i="14"/>
  <c r="DJ438" i="14"/>
  <c r="CM438" i="14"/>
  <c r="HL438" i="14"/>
  <c r="HF438" i="14"/>
  <c r="EM438" i="14"/>
  <c r="BB438" i="14"/>
  <c r="BP438" i="14"/>
  <c r="ES438" i="14"/>
  <c r="II438" i="14"/>
  <c r="BT438" i="14"/>
  <c r="IZ438" i="14"/>
  <c r="CH438" i="14"/>
  <c r="CW438" i="14"/>
  <c r="BW438" i="14"/>
  <c r="T438" i="14"/>
  <c r="HC438" i="14"/>
  <c r="GX438" i="14"/>
  <c r="AD438" i="14"/>
  <c r="HI438" i="14"/>
  <c r="HH438" i="14"/>
  <c r="AN438" i="14"/>
  <c r="HQ438" i="14"/>
  <c r="HT438" i="14"/>
  <c r="AZ438" i="14"/>
  <c r="HY438" i="14"/>
  <c r="ID438" i="14"/>
  <c r="BJ438" i="14"/>
  <c r="IG438" i="14"/>
  <c r="IN438" i="14"/>
  <c r="FC438" i="14"/>
  <c r="IQ438" i="14"/>
  <c r="CF438" i="14"/>
  <c r="EA438" i="14"/>
  <c r="GF438" i="14"/>
  <c r="GS438" i="14"/>
  <c r="DG438" i="14"/>
  <c r="V438" i="14"/>
  <c r="AK438" i="14"/>
  <c r="DL438" i="14"/>
  <c r="AA438" i="14"/>
  <c r="AU438" i="14"/>
  <c r="DV438" i="14"/>
  <c r="AI438" i="14"/>
  <c r="BF438" i="14"/>
  <c r="EF438" i="14"/>
  <c r="AQ438" i="14"/>
  <c r="BQ438" i="14"/>
  <c r="ER438" i="14"/>
  <c r="AY438" i="14"/>
  <c r="CA438" i="14"/>
  <c r="IK438" i="14"/>
  <c r="CI438" i="14"/>
  <c r="FL438" i="14"/>
  <c r="GM438" i="14"/>
  <c r="G438" i="14"/>
  <c r="K438" i="14"/>
  <c r="GO438" i="14"/>
  <c r="DD438" i="14"/>
  <c r="FA438" i="14"/>
  <c r="IL438" i="14"/>
  <c r="CJ438" i="14"/>
  <c r="FK438" i="14"/>
  <c r="IV438" i="14"/>
  <c r="N438" i="14"/>
  <c r="CO438" i="14"/>
  <c r="FZ438" i="14"/>
  <c r="X438" i="14"/>
  <c r="CY438" i="14"/>
  <c r="GJ438" i="14"/>
  <c r="IH438" i="14"/>
  <c r="BE438" i="14"/>
  <c r="FR438" i="14"/>
  <c r="IS438" i="14"/>
  <c r="BM438" i="14"/>
  <c r="CV438" i="14"/>
  <c r="FV438" i="14"/>
  <c r="I438" i="14"/>
  <c r="DF438" i="14"/>
  <c r="GG438" i="14"/>
  <c r="Q438" i="14"/>
  <c r="DO438" i="14"/>
  <c r="AL438" i="14"/>
  <c r="GR438" i="14"/>
  <c r="CK438" i="14"/>
  <c r="DZ438" i="14"/>
  <c r="AV438" i="14"/>
  <c r="HD438" i="14"/>
  <c r="CS438" i="14"/>
  <c r="EK438" i="14"/>
  <c r="BH438" i="14"/>
  <c r="HN438" i="14"/>
  <c r="DA438" i="14"/>
  <c r="EU438" i="14"/>
  <c r="BR438" i="14"/>
  <c r="HX438" i="14"/>
  <c r="DI438" i="14"/>
  <c r="FF438" i="14"/>
  <c r="CB438" i="14"/>
  <c r="IJ438" i="14"/>
  <c r="DQ438" i="14"/>
  <c r="FQ438" i="14"/>
  <c r="CN438" i="14"/>
  <c r="IT438" i="14"/>
  <c r="DY438" i="14"/>
  <c r="CT438" i="14"/>
  <c r="P438" i="14"/>
  <c r="FX438" i="14"/>
  <c r="BU438" i="14"/>
  <c r="DE438" i="14"/>
  <c r="AB438" i="14"/>
  <c r="GH438" i="14"/>
  <c r="CC438" i="14"/>
  <c r="GW438" i="14"/>
  <c r="DT438" i="14"/>
  <c r="AE438" i="14"/>
  <c r="EW438" i="14"/>
  <c r="HG438" i="14"/>
  <c r="ED438" i="14"/>
  <c r="AP438" i="14"/>
  <c r="FE438" i="14"/>
  <c r="HR438" i="14"/>
  <c r="EN438" i="14"/>
  <c r="BA438" i="14"/>
  <c r="FM438" i="14"/>
  <c r="IC438" i="14"/>
  <c r="EZ438" i="14"/>
  <c r="BK438" i="14"/>
  <c r="FU438" i="14"/>
  <c r="IM438" i="14"/>
  <c r="FJ438" i="14"/>
  <c r="BV438" i="14"/>
  <c r="GC438" i="14"/>
  <c r="IX438" i="14"/>
  <c r="FT438" i="14"/>
  <c r="CG438" i="14"/>
  <c r="GK438" i="14"/>
  <c r="GA438" i="14"/>
  <c r="CX438" i="14"/>
  <c r="J438" i="14"/>
  <c r="EG438" i="14"/>
  <c r="GL438" i="14"/>
  <c r="DH438" i="14"/>
  <c r="U438" i="14"/>
  <c r="I178" i="14"/>
  <c r="K178" i="14" s="1"/>
  <c r="GV439" i="14" s="1"/>
  <c r="F179" i="14"/>
  <c r="I179" i="14" s="1"/>
  <c r="K179" i="14" s="1"/>
  <c r="G180" i="14"/>
  <c r="E180" i="14"/>
  <c r="H180" i="14" s="1"/>
  <c r="D181" i="14"/>
  <c r="C182" i="14"/>
  <c r="K96" i="2"/>
  <c r="M96" i="2" s="1"/>
  <c r="O96" i="2" s="1"/>
  <c r="S96" i="2" s="1"/>
  <c r="L50" i="11" s="1"/>
  <c r="AH95" i="2"/>
  <c r="AI95" i="2" s="1"/>
  <c r="AK95" i="2" s="1"/>
  <c r="AO95" i="2" s="1"/>
  <c r="M49" i="11" s="1"/>
  <c r="F97" i="2"/>
  <c r="D97" i="2"/>
  <c r="E97" i="2" s="1"/>
  <c r="H97" i="2"/>
  <c r="I97" i="2" s="1"/>
  <c r="K97" i="2" s="1"/>
  <c r="C98" i="2"/>
  <c r="AC96" i="2"/>
  <c r="Z97" i="2"/>
  <c r="AE96" i="2"/>
  <c r="AF96" i="2" s="1"/>
  <c r="AA96" i="2"/>
  <c r="AB96" i="2" s="1"/>
  <c r="X108" i="2"/>
  <c r="AY439" i="14" l="1"/>
  <c r="BF439" i="14"/>
  <c r="HE439" i="14"/>
  <c r="DV439" i="14"/>
  <c r="EM439" i="14"/>
  <c r="CB439" i="14"/>
  <c r="FU439" i="14"/>
  <c r="EI439" i="14"/>
  <c r="CV439" i="14"/>
  <c r="AU439" i="14"/>
  <c r="FY439" i="14"/>
  <c r="GX439" i="14"/>
  <c r="GQ439" i="14"/>
  <c r="DZ439" i="14"/>
  <c r="GU439" i="14"/>
  <c r="HT439" i="14"/>
  <c r="AX439" i="14"/>
  <c r="FA439" i="14"/>
  <c r="I439" i="14"/>
  <c r="N439" i="14"/>
  <c r="HF439" i="14"/>
  <c r="H439" i="14"/>
  <c r="IV439" i="14"/>
  <c r="EH439" i="14"/>
  <c r="HC439" i="14"/>
  <c r="BN439" i="14"/>
  <c r="O439" i="14"/>
  <c r="S439" i="14"/>
  <c r="BR439" i="14"/>
  <c r="IT439" i="14"/>
  <c r="P439" i="14"/>
  <c r="AW439" i="14"/>
  <c r="GD439" i="14"/>
  <c r="AJ439" i="14"/>
  <c r="CE439" i="14"/>
  <c r="Q439" i="14"/>
  <c r="BZ439" i="14"/>
  <c r="DQ439" i="14"/>
  <c r="CF439" i="14"/>
  <c r="AC439" i="14"/>
  <c r="CH439" i="14"/>
  <c r="BT439" i="14"/>
  <c r="FM439" i="14"/>
  <c r="CN439" i="14"/>
  <c r="U439" i="14"/>
  <c r="Z439" i="14"/>
  <c r="FQ439" i="14"/>
  <c r="HU439" i="14"/>
  <c r="ED439" i="14"/>
  <c r="EU439" i="14"/>
  <c r="GJ439" i="14"/>
  <c r="GC439" i="14"/>
  <c r="EQ439" i="14"/>
  <c r="ER439" i="14"/>
  <c r="AG439" i="14"/>
  <c r="JB439" i="14"/>
  <c r="BL439" i="14"/>
  <c r="GL439" i="14"/>
  <c r="L439" i="14"/>
  <c r="BI439" i="14"/>
  <c r="EE439" i="14"/>
  <c r="GT439" i="14"/>
  <c r="AH439" i="14"/>
  <c r="BQ439" i="14"/>
  <c r="G439" i="14"/>
  <c r="IS439" i="14"/>
  <c r="GP439" i="14"/>
  <c r="GI439" i="14"/>
  <c r="GR439" i="14"/>
  <c r="HY439" i="14"/>
  <c r="EY439" i="14"/>
  <c r="HL439" i="14"/>
  <c r="CO439" i="14"/>
  <c r="JA439" i="14"/>
  <c r="GZ439" i="14"/>
  <c r="EC439" i="14"/>
  <c r="CG439" i="14"/>
  <c r="CW439" i="14"/>
  <c r="AE439" i="14"/>
  <c r="GO439" i="14"/>
  <c r="AL439" i="14"/>
  <c r="ET439" i="14"/>
  <c r="CI439" i="14"/>
  <c r="HG439" i="14"/>
  <c r="EF439" i="14"/>
  <c r="DA439" i="14"/>
  <c r="IO439" i="14"/>
  <c r="IX439" i="14"/>
  <c r="T439" i="14"/>
  <c r="FH439" i="14"/>
  <c r="BK439" i="14"/>
  <c r="BO439" i="14"/>
  <c r="AO439" i="14"/>
  <c r="R439" i="14"/>
  <c r="GG439" i="14"/>
  <c r="V439" i="14"/>
  <c r="EL439" i="14"/>
  <c r="CA439" i="14"/>
  <c r="GY439" i="14"/>
  <c r="DX439" i="14"/>
  <c r="BE439" i="14"/>
  <c r="IG439" i="14"/>
  <c r="IP439" i="14"/>
  <c r="HK439" i="14"/>
  <c r="EZ439" i="14"/>
  <c r="AI439" i="14"/>
  <c r="ES439" i="14"/>
  <c r="FI439" i="14"/>
  <c r="BG439" i="14"/>
  <c r="GW439" i="14"/>
  <c r="BJ439" i="14"/>
  <c r="GH439" i="14"/>
  <c r="DW439" i="14"/>
  <c r="IU439" i="14"/>
  <c r="EN439" i="14"/>
  <c r="DI439" i="14"/>
  <c r="DR439" i="14"/>
  <c r="CM439" i="14"/>
  <c r="AB439" i="14"/>
  <c r="HD439" i="14"/>
  <c r="X439" i="14"/>
  <c r="CJ439" i="14"/>
  <c r="EV439" i="14"/>
  <c r="HH439" i="14"/>
  <c r="BM439" i="14"/>
  <c r="DY439" i="14"/>
  <c r="GK439" i="14"/>
  <c r="IW439" i="14"/>
  <c r="EP439" i="14"/>
  <c r="HB439" i="14"/>
  <c r="CU439" i="14"/>
  <c r="FG439" i="14"/>
  <c r="HS439" i="14"/>
  <c r="AR439" i="14"/>
  <c r="DD439" i="14"/>
  <c r="FP439" i="14"/>
  <c r="IB439" i="14"/>
  <c r="CD439" i="14"/>
  <c r="EK439" i="14"/>
  <c r="M439" i="14"/>
  <c r="AA439" i="14"/>
  <c r="AP439" i="14"/>
  <c r="AQ439" i="14"/>
  <c r="AS439" i="14"/>
  <c r="HM439" i="14"/>
  <c r="AD439" i="14"/>
  <c r="CP439" i="14"/>
  <c r="FB439" i="14"/>
  <c r="HN439" i="14"/>
  <c r="CQ439" i="14"/>
  <c r="FC439" i="14"/>
  <c r="HO439" i="14"/>
  <c r="AF439" i="14"/>
  <c r="CR439" i="14"/>
  <c r="FD439" i="14"/>
  <c r="HP439" i="14"/>
  <c r="BU439" i="14"/>
  <c r="EG439" i="14"/>
  <c r="GS439" i="14"/>
  <c r="CL439" i="14"/>
  <c r="EX439" i="14"/>
  <c r="HJ439" i="14"/>
  <c r="DC439" i="14"/>
  <c r="FO439" i="14"/>
  <c r="IA439" i="14"/>
  <c r="AZ439" i="14"/>
  <c r="DL439" i="14"/>
  <c r="FX439" i="14"/>
  <c r="IJ439" i="14"/>
  <c r="CX439" i="14"/>
  <c r="HV439" i="14"/>
  <c r="FK439" i="14"/>
  <c r="AN439" i="14"/>
  <c r="FL439" i="14"/>
  <c r="CC439" i="14"/>
  <c r="HA439" i="14"/>
  <c r="FF439" i="14"/>
  <c r="HR439" i="14"/>
  <c r="FW439" i="14"/>
  <c r="BH439" i="14"/>
  <c r="DT439" i="14"/>
  <c r="IR439" i="14"/>
  <c r="K439" i="14"/>
  <c r="Y439" i="14"/>
  <c r="AM439" i="14"/>
  <c r="BC439" i="14"/>
  <c r="BV439" i="14"/>
  <c r="BW439" i="14"/>
  <c r="BY439" i="14"/>
  <c r="IC439" i="14"/>
  <c r="AT439" i="14"/>
  <c r="DF439" i="14"/>
  <c r="FR439" i="14"/>
  <c r="ID439" i="14"/>
  <c r="DG439" i="14"/>
  <c r="FS439" i="14"/>
  <c r="IE439" i="14"/>
  <c r="AV439" i="14"/>
  <c r="DH439" i="14"/>
  <c r="FT439" i="14"/>
  <c r="IF439" i="14"/>
  <c r="CK439" i="14"/>
  <c r="EW439" i="14"/>
  <c r="HI439" i="14"/>
  <c r="DB439" i="14"/>
  <c r="FN439" i="14"/>
  <c r="HZ439" i="14"/>
  <c r="DS439" i="14"/>
  <c r="GE439" i="14"/>
  <c r="IQ439" i="14"/>
  <c r="BP439" i="14"/>
  <c r="EB439" i="14"/>
  <c r="GN439" i="14"/>
  <c r="IZ439" i="14"/>
  <c r="FJ439" i="14"/>
  <c r="CY439" i="14"/>
  <c r="HW439" i="14"/>
  <c r="CZ439" i="14"/>
  <c r="HX439" i="14"/>
  <c r="EO439" i="14"/>
  <c r="CT439" i="14"/>
  <c r="DK439" i="14"/>
  <c r="II439" i="14"/>
  <c r="GF439" i="14"/>
  <c r="J439" i="14"/>
  <c r="W439" i="14"/>
  <c r="AK439" i="14"/>
  <c r="BA439" i="14"/>
  <c r="BS439" i="14"/>
  <c r="DE439" i="14"/>
  <c r="DM439" i="14"/>
  <c r="DU439" i="14"/>
  <c r="IK439" i="14"/>
  <c r="BB439" i="14"/>
  <c r="DN439" i="14"/>
  <c r="FZ439" i="14"/>
  <c r="IL439" i="14"/>
  <c r="DO439" i="14"/>
  <c r="GA439" i="14"/>
  <c r="IM439" i="14"/>
  <c r="BD439" i="14"/>
  <c r="DP439" i="14"/>
  <c r="GB439" i="14"/>
  <c r="IN439" i="14"/>
  <c r="CS439" i="14"/>
  <c r="FE439" i="14"/>
  <c r="HQ439" i="14"/>
  <c r="DJ439" i="14"/>
  <c r="FV439" i="14"/>
  <c r="IH439" i="14"/>
  <c r="EA439" i="14"/>
  <c r="GM439" i="14"/>
  <c r="IY439" i="14"/>
  <c r="BX439" i="14"/>
  <c r="EJ439" i="14"/>
  <c r="HA440" i="14"/>
  <c r="EO440" i="14"/>
  <c r="CC440" i="14"/>
  <c r="Q440" i="14"/>
  <c r="GZ440" i="14"/>
  <c r="EN440" i="14"/>
  <c r="CB440" i="14"/>
  <c r="P440" i="14"/>
  <c r="GY440" i="14"/>
  <c r="EM440" i="14"/>
  <c r="CA440" i="14"/>
  <c r="O440" i="14"/>
  <c r="HF440" i="14"/>
  <c r="ET440" i="14"/>
  <c r="CH440" i="14"/>
  <c r="V440" i="14"/>
  <c r="HE440" i="14"/>
  <c r="ES440" i="14"/>
  <c r="CG440" i="14"/>
  <c r="U440" i="14"/>
  <c r="HD440" i="14"/>
  <c r="ER440" i="14"/>
  <c r="CF440" i="14"/>
  <c r="T440" i="14"/>
  <c r="HC440" i="14"/>
  <c r="EQ440" i="14"/>
  <c r="CE440" i="14"/>
  <c r="S440" i="14"/>
  <c r="HB440" i="14"/>
  <c r="EP440" i="14"/>
  <c r="CD440" i="14"/>
  <c r="R440" i="14"/>
  <c r="GS440" i="14"/>
  <c r="EG440" i="14"/>
  <c r="BU440" i="14"/>
  <c r="I440" i="14"/>
  <c r="GR440" i="14"/>
  <c r="EF440" i="14"/>
  <c r="BT440" i="14"/>
  <c r="H440" i="14"/>
  <c r="GQ440" i="14"/>
  <c r="EE440" i="14"/>
  <c r="BS440" i="14"/>
  <c r="G440" i="14"/>
  <c r="GX440" i="14"/>
  <c r="EL440" i="14"/>
  <c r="BZ440" i="14"/>
  <c r="N440" i="14"/>
  <c r="GW440" i="14"/>
  <c r="EK440" i="14"/>
  <c r="BY440" i="14"/>
  <c r="M440" i="14"/>
  <c r="GV440" i="14"/>
  <c r="EJ440" i="14"/>
  <c r="BX440" i="14"/>
  <c r="L440" i="14"/>
  <c r="GU440" i="14"/>
  <c r="EI440" i="14"/>
  <c r="BW440" i="14"/>
  <c r="K440" i="14"/>
  <c r="GT440" i="14"/>
  <c r="EH440" i="14"/>
  <c r="BV440" i="14"/>
  <c r="J440" i="14"/>
  <c r="IW440" i="14"/>
  <c r="GK440" i="14"/>
  <c r="DY440" i="14"/>
  <c r="BM440" i="14"/>
  <c r="IV440" i="14"/>
  <c r="GJ440" i="14"/>
  <c r="DX440" i="14"/>
  <c r="BL440" i="14"/>
  <c r="IU440" i="14"/>
  <c r="GI440" i="14"/>
  <c r="DW440" i="14"/>
  <c r="BK440" i="14"/>
  <c r="JB440" i="14"/>
  <c r="GP440" i="14"/>
  <c r="ED440" i="14"/>
  <c r="BR440" i="14"/>
  <c r="JA440" i="14"/>
  <c r="GO440" i="14"/>
  <c r="EC440" i="14"/>
  <c r="BQ440" i="14"/>
  <c r="IZ440" i="14"/>
  <c r="GN440" i="14"/>
  <c r="EB440" i="14"/>
  <c r="BP440" i="14"/>
  <c r="IY440" i="14"/>
  <c r="GM440" i="14"/>
  <c r="EA440" i="14"/>
  <c r="BO440" i="14"/>
  <c r="IX440" i="14"/>
  <c r="GL440" i="14"/>
  <c r="DZ440" i="14"/>
  <c r="BN440" i="14"/>
  <c r="IO440" i="14"/>
  <c r="GC440" i="14"/>
  <c r="DQ440" i="14"/>
  <c r="BE440" i="14"/>
  <c r="IN440" i="14"/>
  <c r="GB440" i="14"/>
  <c r="DP440" i="14"/>
  <c r="BD440" i="14"/>
  <c r="IM440" i="14"/>
  <c r="GA440" i="14"/>
  <c r="DO440" i="14"/>
  <c r="BC440" i="14"/>
  <c r="IT440" i="14"/>
  <c r="GH440" i="14"/>
  <c r="DV440" i="14"/>
  <c r="BJ440" i="14"/>
  <c r="IS440" i="14"/>
  <c r="GG440" i="14"/>
  <c r="DU440" i="14"/>
  <c r="BI440" i="14"/>
  <c r="IR440" i="14"/>
  <c r="GF440" i="14"/>
  <c r="DT440" i="14"/>
  <c r="BH440" i="14"/>
  <c r="IQ440" i="14"/>
  <c r="GE440" i="14"/>
  <c r="DS440" i="14"/>
  <c r="BG440" i="14"/>
  <c r="IP440" i="14"/>
  <c r="GD440" i="14"/>
  <c r="DR440" i="14"/>
  <c r="BF440" i="14"/>
  <c r="IG440" i="14"/>
  <c r="FU440" i="14"/>
  <c r="DI440" i="14"/>
  <c r="AW440" i="14"/>
  <c r="IF440" i="14"/>
  <c r="FT440" i="14"/>
  <c r="DH440" i="14"/>
  <c r="AV440" i="14"/>
  <c r="IE440" i="14"/>
  <c r="FS440" i="14"/>
  <c r="DG440" i="14"/>
  <c r="AU440" i="14"/>
  <c r="IL440" i="14"/>
  <c r="FZ440" i="14"/>
  <c r="DN440" i="14"/>
  <c r="BB440" i="14"/>
  <c r="IK440" i="14"/>
  <c r="FY440" i="14"/>
  <c r="DM440" i="14"/>
  <c r="BA440" i="14"/>
  <c r="IJ440" i="14"/>
  <c r="FX440" i="14"/>
  <c r="DL440" i="14"/>
  <c r="AZ440" i="14"/>
  <c r="II440" i="14"/>
  <c r="FW440" i="14"/>
  <c r="DK440" i="14"/>
  <c r="AY440" i="14"/>
  <c r="IH440" i="14"/>
  <c r="FV440" i="14"/>
  <c r="DJ440" i="14"/>
  <c r="AX440" i="14"/>
  <c r="HY440" i="14"/>
  <c r="FM440" i="14"/>
  <c r="DA440" i="14"/>
  <c r="AO440" i="14"/>
  <c r="HX440" i="14"/>
  <c r="FL440" i="14"/>
  <c r="CZ440" i="14"/>
  <c r="AN440" i="14"/>
  <c r="HW440" i="14"/>
  <c r="FK440" i="14"/>
  <c r="CY440" i="14"/>
  <c r="AM440" i="14"/>
  <c r="ID440" i="14"/>
  <c r="FR440" i="14"/>
  <c r="DF440" i="14"/>
  <c r="AT440" i="14"/>
  <c r="IC440" i="14"/>
  <c r="FQ440" i="14"/>
  <c r="DE440" i="14"/>
  <c r="AS440" i="14"/>
  <c r="IB440" i="14"/>
  <c r="FP440" i="14"/>
  <c r="DD440" i="14"/>
  <c r="AR440" i="14"/>
  <c r="IA440" i="14"/>
  <c r="FO440" i="14"/>
  <c r="DC440" i="14"/>
  <c r="AQ440" i="14"/>
  <c r="HZ440" i="14"/>
  <c r="FN440" i="14"/>
  <c r="DB440" i="14"/>
  <c r="AP440" i="14"/>
  <c r="HQ440" i="14"/>
  <c r="FE440" i="14"/>
  <c r="CS440" i="14"/>
  <c r="AG440" i="14"/>
  <c r="HP440" i="14"/>
  <c r="FD440" i="14"/>
  <c r="CR440" i="14"/>
  <c r="AF440" i="14"/>
  <c r="HO440" i="14"/>
  <c r="FC440" i="14"/>
  <c r="CQ440" i="14"/>
  <c r="AE440" i="14"/>
  <c r="HV440" i="14"/>
  <c r="FJ440" i="14"/>
  <c r="CX440" i="14"/>
  <c r="AL440" i="14"/>
  <c r="HU440" i="14"/>
  <c r="FI440" i="14"/>
  <c r="CW440" i="14"/>
  <c r="AK440" i="14"/>
  <c r="HT440" i="14"/>
  <c r="FH440" i="14"/>
  <c r="CV440" i="14"/>
  <c r="AJ440" i="14"/>
  <c r="HS440" i="14"/>
  <c r="FG440" i="14"/>
  <c r="CU440" i="14"/>
  <c r="AI440" i="14"/>
  <c r="HR440" i="14"/>
  <c r="FF440" i="14"/>
  <c r="CT440" i="14"/>
  <c r="AH440" i="14"/>
  <c r="HI440" i="14"/>
  <c r="EW440" i="14"/>
  <c r="CK440" i="14"/>
  <c r="Y440" i="14"/>
  <c r="HH440" i="14"/>
  <c r="EV440" i="14"/>
  <c r="CJ440" i="14"/>
  <c r="X440" i="14"/>
  <c r="HG440" i="14"/>
  <c r="EU440" i="14"/>
  <c r="CI440" i="14"/>
  <c r="W440" i="14"/>
  <c r="HN440" i="14"/>
  <c r="FB440" i="14"/>
  <c r="CP440" i="14"/>
  <c r="AD440" i="14"/>
  <c r="HM440" i="14"/>
  <c r="FA440" i="14"/>
  <c r="CO440" i="14"/>
  <c r="AC440" i="14"/>
  <c r="HL440" i="14"/>
  <c r="EZ440" i="14"/>
  <c r="CN440" i="14"/>
  <c r="AB440" i="14"/>
  <c r="HK440" i="14"/>
  <c r="EY440" i="14"/>
  <c r="CM440" i="14"/>
  <c r="AA440" i="14"/>
  <c r="HJ440" i="14"/>
  <c r="EX440" i="14"/>
  <c r="CL440" i="14"/>
  <c r="Z440" i="14"/>
  <c r="F180" i="14"/>
  <c r="I180" i="14" s="1"/>
  <c r="K180" i="14" s="1"/>
  <c r="C183" i="14"/>
  <c r="D182" i="14"/>
  <c r="E181" i="14"/>
  <c r="H181" i="14" s="1"/>
  <c r="AH96" i="2"/>
  <c r="AI96" i="2" s="1"/>
  <c r="AK96" i="2" s="1"/>
  <c r="AO96" i="2" s="1"/>
  <c r="M50" i="11" s="1"/>
  <c r="M97" i="2"/>
  <c r="O97" i="2" s="1"/>
  <c r="S97" i="2" s="1"/>
  <c r="L51" i="11" s="1"/>
  <c r="C99" i="2"/>
  <c r="H98" i="2"/>
  <c r="I98" i="2" s="1"/>
  <c r="D98" i="2"/>
  <c r="E98" i="2" s="1"/>
  <c r="F98" i="2"/>
  <c r="AC97" i="2"/>
  <c r="Z98" i="2"/>
  <c r="AA97" i="2"/>
  <c r="AB97" i="2" s="1"/>
  <c r="AE97" i="2"/>
  <c r="AF97" i="2" s="1"/>
  <c r="X109" i="2"/>
  <c r="G181" i="14" l="1"/>
  <c r="F181" i="14"/>
  <c r="I181" i="14" s="1"/>
  <c r="K181" i="14" s="1"/>
  <c r="IO442" i="14" s="1"/>
  <c r="JB441" i="14"/>
  <c r="GP441" i="14"/>
  <c r="ED441" i="14"/>
  <c r="BR441" i="14"/>
  <c r="JA441" i="14"/>
  <c r="GO441" i="14"/>
  <c r="EC441" i="14"/>
  <c r="BQ441" i="14"/>
  <c r="IZ441" i="14"/>
  <c r="GN441" i="14"/>
  <c r="EB441" i="14"/>
  <c r="BP441" i="14"/>
  <c r="IY441" i="14"/>
  <c r="GM441" i="14"/>
  <c r="EA441" i="14"/>
  <c r="BO441" i="14"/>
  <c r="IX441" i="14"/>
  <c r="GL441" i="14"/>
  <c r="DZ441" i="14"/>
  <c r="BN441" i="14"/>
  <c r="IW441" i="14"/>
  <c r="GK441" i="14"/>
  <c r="DY441" i="14"/>
  <c r="BM441" i="14"/>
  <c r="IV441" i="14"/>
  <c r="GJ441" i="14"/>
  <c r="DX441" i="14"/>
  <c r="BL441" i="14"/>
  <c r="IU441" i="14"/>
  <c r="GI441" i="14"/>
  <c r="DW441" i="14"/>
  <c r="BK441" i="14"/>
  <c r="GU441" i="14"/>
  <c r="GS441" i="14"/>
  <c r="BT441" i="14"/>
  <c r="IT441" i="14"/>
  <c r="GH441" i="14"/>
  <c r="DV441" i="14"/>
  <c r="BJ441" i="14"/>
  <c r="IS441" i="14"/>
  <c r="GG441" i="14"/>
  <c r="DU441" i="14"/>
  <c r="BI441" i="14"/>
  <c r="IR441" i="14"/>
  <c r="GF441" i="14"/>
  <c r="DT441" i="14"/>
  <c r="BH441" i="14"/>
  <c r="IQ441" i="14"/>
  <c r="GE441" i="14"/>
  <c r="DS441" i="14"/>
  <c r="BG441" i="14"/>
  <c r="IP441" i="14"/>
  <c r="GD441" i="14"/>
  <c r="DR441" i="14"/>
  <c r="BF441" i="14"/>
  <c r="IO441" i="14"/>
  <c r="GC441" i="14"/>
  <c r="DQ441" i="14"/>
  <c r="BE441" i="14"/>
  <c r="IN441" i="14"/>
  <c r="GB441" i="14"/>
  <c r="DP441" i="14"/>
  <c r="BD441" i="14"/>
  <c r="IM441" i="14"/>
  <c r="GA441" i="14"/>
  <c r="DO441" i="14"/>
  <c r="BC441" i="14"/>
  <c r="J441" i="14"/>
  <c r="IL441" i="14"/>
  <c r="FZ441" i="14"/>
  <c r="DN441" i="14"/>
  <c r="BB441" i="14"/>
  <c r="IK441" i="14"/>
  <c r="FY441" i="14"/>
  <c r="DM441" i="14"/>
  <c r="BA441" i="14"/>
  <c r="IJ441" i="14"/>
  <c r="FX441" i="14"/>
  <c r="DL441" i="14"/>
  <c r="AZ441" i="14"/>
  <c r="II441" i="14"/>
  <c r="FW441" i="14"/>
  <c r="DK441" i="14"/>
  <c r="AY441" i="14"/>
  <c r="IH441" i="14"/>
  <c r="FV441" i="14"/>
  <c r="DJ441" i="14"/>
  <c r="AX441" i="14"/>
  <c r="IG441" i="14"/>
  <c r="FU441" i="14"/>
  <c r="DI441" i="14"/>
  <c r="AW441" i="14"/>
  <c r="IF441" i="14"/>
  <c r="FT441" i="14"/>
  <c r="DH441" i="14"/>
  <c r="AV441" i="14"/>
  <c r="IE441" i="14"/>
  <c r="FS441" i="14"/>
  <c r="DG441" i="14"/>
  <c r="AU441" i="14"/>
  <c r="EK441" i="14"/>
  <c r="EJ441" i="14"/>
  <c r="BW441" i="14"/>
  <c r="EH441" i="14"/>
  <c r="BU441" i="14"/>
  <c r="GQ441" i="14"/>
  <c r="ID441" i="14"/>
  <c r="FR441" i="14"/>
  <c r="DF441" i="14"/>
  <c r="AT441" i="14"/>
  <c r="IC441" i="14"/>
  <c r="FQ441" i="14"/>
  <c r="DE441" i="14"/>
  <c r="AS441" i="14"/>
  <c r="IB441" i="14"/>
  <c r="FP441" i="14"/>
  <c r="DD441" i="14"/>
  <c r="AR441" i="14"/>
  <c r="IA441" i="14"/>
  <c r="FO441" i="14"/>
  <c r="DC441" i="14"/>
  <c r="AQ441" i="14"/>
  <c r="HZ441" i="14"/>
  <c r="FN441" i="14"/>
  <c r="DB441" i="14"/>
  <c r="AP441" i="14"/>
  <c r="HY441" i="14"/>
  <c r="FM441" i="14"/>
  <c r="DA441" i="14"/>
  <c r="AO441" i="14"/>
  <c r="HX441" i="14"/>
  <c r="FL441" i="14"/>
  <c r="CZ441" i="14"/>
  <c r="AN441" i="14"/>
  <c r="HW441" i="14"/>
  <c r="FK441" i="14"/>
  <c r="CY441" i="14"/>
  <c r="AM441" i="14"/>
  <c r="HV441" i="14"/>
  <c r="FJ441" i="14"/>
  <c r="CX441" i="14"/>
  <c r="AL441" i="14"/>
  <c r="HU441" i="14"/>
  <c r="FI441" i="14"/>
  <c r="CW441" i="14"/>
  <c r="AK441" i="14"/>
  <c r="HT441" i="14"/>
  <c r="FH441" i="14"/>
  <c r="CV441" i="14"/>
  <c r="AJ441" i="14"/>
  <c r="HS441" i="14"/>
  <c r="FG441" i="14"/>
  <c r="CU441" i="14"/>
  <c r="AI441" i="14"/>
  <c r="HR441" i="14"/>
  <c r="FF441" i="14"/>
  <c r="CT441" i="14"/>
  <c r="AH441" i="14"/>
  <c r="HQ441" i="14"/>
  <c r="FE441" i="14"/>
  <c r="CS441" i="14"/>
  <c r="AG441" i="14"/>
  <c r="HP441" i="14"/>
  <c r="FD441" i="14"/>
  <c r="CR441" i="14"/>
  <c r="AF441" i="14"/>
  <c r="HO441" i="14"/>
  <c r="FC441" i="14"/>
  <c r="CQ441" i="14"/>
  <c r="AE441" i="14"/>
  <c r="EI441" i="14"/>
  <c r="EG441" i="14"/>
  <c r="H441" i="14"/>
  <c r="HN441" i="14"/>
  <c r="FB441" i="14"/>
  <c r="CP441" i="14"/>
  <c r="AD441" i="14"/>
  <c r="HM441" i="14"/>
  <c r="FA441" i="14"/>
  <c r="CO441" i="14"/>
  <c r="AC441" i="14"/>
  <c r="HL441" i="14"/>
  <c r="EZ441" i="14"/>
  <c r="CN441" i="14"/>
  <c r="AB441" i="14"/>
  <c r="HK441" i="14"/>
  <c r="EY441" i="14"/>
  <c r="CM441" i="14"/>
  <c r="AA441" i="14"/>
  <c r="HJ441" i="14"/>
  <c r="EX441" i="14"/>
  <c r="CL441" i="14"/>
  <c r="Z441" i="14"/>
  <c r="HI441" i="14"/>
  <c r="EW441" i="14"/>
  <c r="CK441" i="14"/>
  <c r="Y441" i="14"/>
  <c r="HH441" i="14"/>
  <c r="EV441" i="14"/>
  <c r="CJ441" i="14"/>
  <c r="X441" i="14"/>
  <c r="HG441" i="14"/>
  <c r="EU441" i="14"/>
  <c r="CI441" i="14"/>
  <c r="W441" i="14"/>
  <c r="GX441" i="14"/>
  <c r="EL441" i="14"/>
  <c r="BZ441" i="14"/>
  <c r="N441" i="14"/>
  <c r="GW441" i="14"/>
  <c r="BY441" i="14"/>
  <c r="GV441" i="14"/>
  <c r="BX441" i="14"/>
  <c r="K441" i="14"/>
  <c r="BV441" i="14"/>
  <c r="EF441" i="14"/>
  <c r="BS441" i="14"/>
  <c r="HF441" i="14"/>
  <c r="ET441" i="14"/>
  <c r="CH441" i="14"/>
  <c r="V441" i="14"/>
  <c r="HE441" i="14"/>
  <c r="ES441" i="14"/>
  <c r="CG441" i="14"/>
  <c r="U441" i="14"/>
  <c r="HD441" i="14"/>
  <c r="ER441" i="14"/>
  <c r="CF441" i="14"/>
  <c r="T441" i="14"/>
  <c r="HC441" i="14"/>
  <c r="EQ441" i="14"/>
  <c r="CE441" i="14"/>
  <c r="S441" i="14"/>
  <c r="HB441" i="14"/>
  <c r="EP441" i="14"/>
  <c r="CD441" i="14"/>
  <c r="R441" i="14"/>
  <c r="HA441" i="14"/>
  <c r="EO441" i="14"/>
  <c r="CC441" i="14"/>
  <c r="Q441" i="14"/>
  <c r="GZ441" i="14"/>
  <c r="EN441" i="14"/>
  <c r="CB441" i="14"/>
  <c r="P441" i="14"/>
  <c r="GY441" i="14"/>
  <c r="EM441" i="14"/>
  <c r="CA441" i="14"/>
  <c r="O441" i="14"/>
  <c r="I441" i="14"/>
  <c r="G441" i="14"/>
  <c r="M441" i="14"/>
  <c r="L441" i="14"/>
  <c r="GT441" i="14"/>
  <c r="GR441" i="14"/>
  <c r="EE441" i="14"/>
  <c r="E182" i="14"/>
  <c r="H182" i="14" s="1"/>
  <c r="F182" i="14"/>
  <c r="D183" i="14"/>
  <c r="C184" i="14"/>
  <c r="AH97" i="2"/>
  <c r="AI97" i="2" s="1"/>
  <c r="AK97" i="2" s="1"/>
  <c r="AO97" i="2" s="1"/>
  <c r="M51" i="11" s="1"/>
  <c r="K98" i="2"/>
  <c r="M98" i="2" s="1"/>
  <c r="O98" i="2" s="1"/>
  <c r="S98" i="2" s="1"/>
  <c r="L52" i="11" s="1"/>
  <c r="F99" i="2"/>
  <c r="D99" i="2"/>
  <c r="E99" i="2" s="1"/>
  <c r="C100" i="2"/>
  <c r="H99" i="2"/>
  <c r="I99" i="2" s="1"/>
  <c r="AC98" i="2"/>
  <c r="AA98" i="2"/>
  <c r="AB98" i="2" s="1"/>
  <c r="Z99" i="2"/>
  <c r="AE98" i="2"/>
  <c r="AF98" i="2" s="1"/>
  <c r="X110" i="2"/>
  <c r="G182" i="14" l="1"/>
  <c r="N442" i="14"/>
  <c r="AN442" i="14"/>
  <c r="II442" i="14"/>
  <c r="AD442" i="14"/>
  <c r="FL442" i="14"/>
  <c r="FX442" i="14"/>
  <c r="S442" i="14"/>
  <c r="GQ442" i="14"/>
  <c r="EL442" i="14"/>
  <c r="FO442" i="14"/>
  <c r="GU442" i="14"/>
  <c r="IB442" i="14"/>
  <c r="IC442" i="14"/>
  <c r="DV442" i="14"/>
  <c r="DX442" i="14"/>
  <c r="EB442" i="14"/>
  <c r="EQ442" i="14"/>
  <c r="FD442" i="14"/>
  <c r="EX442" i="14"/>
  <c r="IT442" i="14"/>
  <c r="FF442" i="14"/>
  <c r="AS442" i="14"/>
  <c r="T442" i="14"/>
  <c r="DL442" i="14"/>
  <c r="FP442" i="14"/>
  <c r="GG442" i="14"/>
  <c r="BT442" i="14"/>
  <c r="DW442" i="14"/>
  <c r="W442" i="14"/>
  <c r="GY442" i="14"/>
  <c r="DK442" i="14"/>
  <c r="FC442" i="14"/>
  <c r="EU442" i="14"/>
  <c r="AA442" i="14"/>
  <c r="M442" i="14"/>
  <c r="AF442" i="14"/>
  <c r="AH442" i="14"/>
  <c r="HH442" i="14"/>
  <c r="EE442" i="14"/>
  <c r="AP442" i="14"/>
  <c r="BW442" i="14"/>
  <c r="BX442" i="14"/>
  <c r="IN442" i="14"/>
  <c r="GF442" i="14"/>
  <c r="IU442" i="14"/>
  <c r="G442" i="14"/>
  <c r="EA442" i="14"/>
  <c r="GZ442" i="14"/>
  <c r="DI442" i="14"/>
  <c r="DQ442" i="14"/>
  <c r="DS442" i="14"/>
  <c r="FI442" i="14"/>
  <c r="GP442" i="14"/>
  <c r="FQ442" i="14"/>
  <c r="HQ442" i="14"/>
  <c r="CE442" i="14"/>
  <c r="FW442" i="14"/>
  <c r="BV442" i="14"/>
  <c r="GT442" i="14"/>
  <c r="CH442" i="14"/>
  <c r="HF442" i="14"/>
  <c r="CI442" i="14"/>
  <c r="AT442" i="14"/>
  <c r="AJ442" i="14"/>
  <c r="AL442" i="14"/>
  <c r="AB442" i="14"/>
  <c r="BI442" i="14"/>
  <c r="AW442" i="14"/>
  <c r="CP442" i="14"/>
  <c r="GR442" i="14"/>
  <c r="CF442" i="14"/>
  <c r="HD442" i="14"/>
  <c r="CR442" i="14"/>
  <c r="IL442" i="14"/>
  <c r="DD442" i="14"/>
  <c r="BD442" i="14"/>
  <c r="AU442" i="14"/>
  <c r="BG442" i="14"/>
  <c r="CY442" i="14"/>
  <c r="CW442" i="14"/>
  <c r="BE442" i="14"/>
  <c r="L442" i="14"/>
  <c r="CZ442" i="14"/>
  <c r="HC442" i="14"/>
  <c r="CQ442" i="14"/>
  <c r="IJ442" i="14"/>
  <c r="DN442" i="14"/>
  <c r="IV442" i="14"/>
  <c r="DO442" i="14"/>
  <c r="BZ442" i="14"/>
  <c r="DR442" i="14"/>
  <c r="DH442" i="14"/>
  <c r="DJ442" i="14"/>
  <c r="DE442" i="14"/>
  <c r="BU442" i="14"/>
  <c r="BJ442" i="14"/>
  <c r="FB442" i="14"/>
  <c r="AE442" i="14"/>
  <c r="FN442" i="14"/>
  <c r="AQ442" i="14"/>
  <c r="FZ442" i="14"/>
  <c r="BN442" i="14"/>
  <c r="HR442" i="14"/>
  <c r="HS442" i="14"/>
  <c r="HJ442" i="14"/>
  <c r="HV442" i="14"/>
  <c r="AK442" i="14"/>
  <c r="HU442" i="14"/>
  <c r="HY442" i="14"/>
  <c r="GH442" i="14"/>
  <c r="U442" i="14"/>
  <c r="DB442" i="14"/>
  <c r="GI442" i="14"/>
  <c r="V442" i="14"/>
  <c r="DC442" i="14"/>
  <c r="GJ442" i="14"/>
  <c r="O442" i="14"/>
  <c r="CT442" i="14"/>
  <c r="HG442" i="14"/>
  <c r="DP442" i="14"/>
  <c r="Z442" i="14"/>
  <c r="GN442" i="14"/>
  <c r="CX442" i="14"/>
  <c r="K442" i="14"/>
  <c r="FV442" i="14"/>
  <c r="CO442" i="14"/>
  <c r="HM442" i="14"/>
  <c r="DA442" i="14"/>
  <c r="AY442" i="14"/>
  <c r="EF442" i="14"/>
  <c r="HN442" i="14"/>
  <c r="AZ442" i="14"/>
  <c r="EH442" i="14"/>
  <c r="HO442" i="14"/>
  <c r="BB442" i="14"/>
  <c r="EI442" i="14"/>
  <c r="HP442" i="14"/>
  <c r="AR442" i="14"/>
  <c r="DZ442" i="14"/>
  <c r="IX442" i="14"/>
  <c r="FG442" i="14"/>
  <c r="BP442" i="14"/>
  <c r="IE442" i="14"/>
  <c r="EN442" i="14"/>
  <c r="AX442" i="14"/>
  <c r="HL442" i="14"/>
  <c r="DU442" i="14"/>
  <c r="IS442" i="14"/>
  <c r="EG442" i="14"/>
  <c r="HX442" i="14"/>
  <c r="BK442" i="14"/>
  <c r="ER442" i="14"/>
  <c r="HZ442" i="14"/>
  <c r="BL442" i="14"/>
  <c r="ET442" i="14"/>
  <c r="IA442" i="14"/>
  <c r="BC442" i="14"/>
  <c r="EJ442" i="14"/>
  <c r="AI442" i="14"/>
  <c r="GX442" i="14"/>
  <c r="DG442" i="14"/>
  <c r="R442" i="14"/>
  <c r="GE442" i="14"/>
  <c r="CN442" i="14"/>
  <c r="AC442" i="14"/>
  <c r="FA442" i="14"/>
  <c r="AO442" i="14"/>
  <c r="GS442" i="14"/>
  <c r="GA442" i="14"/>
  <c r="H442" i="14"/>
  <c r="CJ442" i="14"/>
  <c r="FR442" i="14"/>
  <c r="IY442" i="14"/>
  <c r="CA442" i="14"/>
  <c r="FH442" i="14"/>
  <c r="IP442" i="14"/>
  <c r="BR442" i="14"/>
  <c r="EY442" i="14"/>
  <c r="IF442" i="14"/>
  <c r="BH442" i="14"/>
  <c r="EP442" i="14"/>
  <c r="HW442" i="14"/>
  <c r="BQ442" i="14"/>
  <c r="EC442" i="14"/>
  <c r="GO442" i="14"/>
  <c r="JA442" i="14"/>
  <c r="CC442" i="14"/>
  <c r="FE442" i="14"/>
  <c r="GL442" i="14"/>
  <c r="P442" i="14"/>
  <c r="CU442" i="14"/>
  <c r="GB442" i="14"/>
  <c r="I442" i="14"/>
  <c r="CL442" i="14"/>
  <c r="FS442" i="14"/>
  <c r="IZ442" i="14"/>
  <c r="CB442" i="14"/>
  <c r="FJ442" i="14"/>
  <c r="IQ442" i="14"/>
  <c r="BS442" i="14"/>
  <c r="EZ442" i="14"/>
  <c r="IH442" i="14"/>
  <c r="BY442" i="14"/>
  <c r="EK442" i="14"/>
  <c r="GW442" i="14"/>
  <c r="Y442" i="14"/>
  <c r="CK442" i="14"/>
  <c r="FM442" i="14"/>
  <c r="GV442" i="14"/>
  <c r="X442" i="14"/>
  <c r="DF442" i="14"/>
  <c r="GM442" i="14"/>
  <c r="Q442" i="14"/>
  <c r="CV442" i="14"/>
  <c r="GD442" i="14"/>
  <c r="J442" i="14"/>
  <c r="CM442" i="14"/>
  <c r="FT442" i="14"/>
  <c r="JB442" i="14"/>
  <c r="CD442" i="14"/>
  <c r="FK442" i="14"/>
  <c r="IR442" i="14"/>
  <c r="CG442" i="14"/>
  <c r="ES442" i="14"/>
  <c r="HE442" i="14"/>
  <c r="AG442" i="14"/>
  <c r="CS442" i="14"/>
  <c r="GK442" i="14"/>
  <c r="IM442" i="14"/>
  <c r="BO442" i="14"/>
  <c r="EV442" i="14"/>
  <c r="ID442" i="14"/>
  <c r="BF442" i="14"/>
  <c r="EM442" i="14"/>
  <c r="HT442" i="14"/>
  <c r="AV442" i="14"/>
  <c r="ED442" i="14"/>
  <c r="HK442" i="14"/>
  <c r="AM442" i="14"/>
  <c r="DT442" i="14"/>
  <c r="HB442" i="14"/>
  <c r="BA442" i="14"/>
  <c r="DM442" i="14"/>
  <c r="FY442" i="14"/>
  <c r="IK442" i="14"/>
  <c r="BM442" i="14"/>
  <c r="DY442" i="14"/>
  <c r="IW442" i="14"/>
  <c r="EO442" i="14"/>
  <c r="HA442" i="14"/>
  <c r="EW442" i="14"/>
  <c r="HI442" i="14"/>
  <c r="FU442" i="14"/>
  <c r="IG442" i="14"/>
  <c r="GC442" i="14"/>
  <c r="I182" i="14"/>
  <c r="K182" i="14" s="1"/>
  <c r="IL443" i="14" s="1"/>
  <c r="C185" i="14"/>
  <c r="D184" i="14"/>
  <c r="E183" i="14"/>
  <c r="H183" i="14" s="1"/>
  <c r="G183" i="14"/>
  <c r="AH98" i="2"/>
  <c r="AI98" i="2" s="1"/>
  <c r="AK98" i="2" s="1"/>
  <c r="AO98" i="2" s="1"/>
  <c r="M52" i="11" s="1"/>
  <c r="K99" i="2"/>
  <c r="M99" i="2" s="1"/>
  <c r="O99" i="2" s="1"/>
  <c r="S99" i="2" s="1"/>
  <c r="L53" i="11" s="1"/>
  <c r="F100" i="2"/>
  <c r="D100" i="2"/>
  <c r="E100" i="2" s="1"/>
  <c r="C101" i="2"/>
  <c r="H100" i="2"/>
  <c r="I100" i="2" s="1"/>
  <c r="AC99" i="2"/>
  <c r="AA99" i="2"/>
  <c r="AB99" i="2" s="1"/>
  <c r="Z100" i="2"/>
  <c r="AE99" i="2"/>
  <c r="AF99" i="2" s="1"/>
  <c r="X111" i="2"/>
  <c r="HC443" i="14" l="1"/>
  <c r="AH443" i="14"/>
  <c r="DW443" i="14"/>
  <c r="FF443" i="14"/>
  <c r="AQ443" i="14"/>
  <c r="AL443" i="14"/>
  <c r="HE443" i="14"/>
  <c r="GH443" i="14"/>
  <c r="AV443" i="14"/>
  <c r="DY443" i="14"/>
  <c r="HK443" i="14"/>
  <c r="AS443" i="14"/>
  <c r="DT443" i="14"/>
  <c r="HH443" i="14"/>
  <c r="AN443" i="14"/>
  <c r="EB443" i="14"/>
  <c r="BG443" i="14"/>
  <c r="HU443" i="14"/>
  <c r="EE443" i="14"/>
  <c r="AY443" i="14"/>
  <c r="HM443" i="14"/>
  <c r="EG443" i="14"/>
  <c r="BA443" i="14"/>
  <c r="HP443" i="14"/>
  <c r="EJ443" i="14"/>
  <c r="BD443" i="14"/>
  <c r="HS443" i="14"/>
  <c r="EM443" i="14"/>
  <c r="AP443" i="14"/>
  <c r="FN443" i="14"/>
  <c r="AT443" i="14"/>
  <c r="HN443" i="14"/>
  <c r="CB443" i="14"/>
  <c r="IQ443" i="14"/>
  <c r="EZ443" i="14"/>
  <c r="BT443" i="14"/>
  <c r="II443" i="14"/>
  <c r="FC443" i="14"/>
  <c r="BW443" i="14"/>
  <c r="IK443" i="14"/>
  <c r="FE443" i="14"/>
  <c r="BY443" i="14"/>
  <c r="IN443" i="14"/>
  <c r="FH443" i="14"/>
  <c r="BF443" i="14"/>
  <c r="GD443" i="14"/>
  <c r="BJ443" i="14"/>
  <c r="HV443" i="14"/>
  <c r="DS443" i="14"/>
  <c r="AB443" i="14"/>
  <c r="GQ443" i="14"/>
  <c r="DK443" i="14"/>
  <c r="AE443" i="14"/>
  <c r="GS443" i="14"/>
  <c r="DM443" i="14"/>
  <c r="AG443" i="14"/>
  <c r="GV443" i="14"/>
  <c r="DP443" i="14"/>
  <c r="AJ443" i="14"/>
  <c r="GY443" i="14"/>
  <c r="CL443" i="14"/>
  <c r="HJ443" i="14"/>
  <c r="CP443" i="14"/>
  <c r="IT443" i="14"/>
  <c r="EC443" i="14"/>
  <c r="AM443" i="14"/>
  <c r="HA443" i="14"/>
  <c r="DU443" i="14"/>
  <c r="AO443" i="14"/>
  <c r="HD443" i="14"/>
  <c r="DX443" i="14"/>
  <c r="AR443" i="14"/>
  <c r="HG443" i="14"/>
  <c r="EA443" i="14"/>
  <c r="AU443" i="14"/>
  <c r="HI443" i="14"/>
  <c r="CT443" i="14"/>
  <c r="HR443" i="14"/>
  <c r="CX443" i="14"/>
  <c r="EN443" i="14"/>
  <c r="AW443" i="14"/>
  <c r="HL443" i="14"/>
  <c r="EF443" i="14"/>
  <c r="AZ443" i="14"/>
  <c r="HO443" i="14"/>
  <c r="EI443" i="14"/>
  <c r="BC443" i="14"/>
  <c r="HQ443" i="14"/>
  <c r="EK443" i="14"/>
  <c r="BE443" i="14"/>
  <c r="HT443" i="14"/>
  <c r="DB443" i="14"/>
  <c r="HZ443" i="14"/>
  <c r="DV443" i="14"/>
  <c r="FI443" i="14"/>
  <c r="BS443" i="14"/>
  <c r="IG443" i="14"/>
  <c r="FA443" i="14"/>
  <c r="BU443" i="14"/>
  <c r="IJ443" i="14"/>
  <c r="FD443" i="14"/>
  <c r="BX443" i="14"/>
  <c r="IM443" i="14"/>
  <c r="FG443" i="14"/>
  <c r="CA443" i="14"/>
  <c r="IO443" i="14"/>
  <c r="DR443" i="14"/>
  <c r="IP443" i="14"/>
  <c r="FB443" i="14"/>
  <c r="AK443" i="14"/>
  <c r="GZ443" i="14"/>
  <c r="DI443" i="14"/>
  <c r="AC443" i="14"/>
  <c r="GR443" i="14"/>
  <c r="DL443" i="14"/>
  <c r="AF443" i="14"/>
  <c r="GU443" i="14"/>
  <c r="DO443" i="14"/>
  <c r="AI443" i="14"/>
  <c r="GW443" i="14"/>
  <c r="DQ443" i="14"/>
  <c r="Z443" i="14"/>
  <c r="EX443" i="14"/>
  <c r="AD443" i="14"/>
  <c r="FJ443" i="14"/>
  <c r="CM443" i="14"/>
  <c r="FT443" i="14"/>
  <c r="JA443" i="14"/>
  <c r="CC443" i="14"/>
  <c r="FK443" i="14"/>
  <c r="IR443" i="14"/>
  <c r="CE443" i="14"/>
  <c r="FL443" i="14"/>
  <c r="IS443" i="14"/>
  <c r="CF443" i="14"/>
  <c r="FM443" i="14"/>
  <c r="IU443" i="14"/>
  <c r="CG443" i="14"/>
  <c r="FO443" i="14"/>
  <c r="IV443" i="14"/>
  <c r="CI443" i="14"/>
  <c r="FP443" i="14"/>
  <c r="IW443" i="14"/>
  <c r="CJ443" i="14"/>
  <c r="FQ443" i="14"/>
  <c r="IY443" i="14"/>
  <c r="CK443" i="14"/>
  <c r="FS443" i="14"/>
  <c r="IZ443" i="14"/>
  <c r="BN443" i="14"/>
  <c r="DZ443" i="14"/>
  <c r="GL443" i="14"/>
  <c r="IX443" i="14"/>
  <c r="BR443" i="14"/>
  <c r="ED443" i="14"/>
  <c r="GP443" i="14"/>
  <c r="JB443" i="14"/>
  <c r="P443" i="14"/>
  <c r="CW443" i="14"/>
  <c r="GE443" i="14"/>
  <c r="G443" i="14"/>
  <c r="CN443" i="14"/>
  <c r="FU443" i="14"/>
  <c r="H443" i="14"/>
  <c r="CO443" i="14"/>
  <c r="FW443" i="14"/>
  <c r="I443" i="14"/>
  <c r="CQ443" i="14"/>
  <c r="FX443" i="14"/>
  <c r="K443" i="14"/>
  <c r="CR443" i="14"/>
  <c r="FY443" i="14"/>
  <c r="L443" i="14"/>
  <c r="CS443" i="14"/>
  <c r="GA443" i="14"/>
  <c r="M443" i="14"/>
  <c r="CU443" i="14"/>
  <c r="GB443" i="14"/>
  <c r="O443" i="14"/>
  <c r="CV443" i="14"/>
  <c r="GC443" i="14"/>
  <c r="J443" i="14"/>
  <c r="BV443" i="14"/>
  <c r="EH443" i="14"/>
  <c r="GT443" i="14"/>
  <c r="N443" i="14"/>
  <c r="BZ443" i="14"/>
  <c r="EL443" i="14"/>
  <c r="GX443" i="14"/>
  <c r="F183" i="14"/>
  <c r="I183" i="14" s="1"/>
  <c r="K183" i="14" s="1"/>
  <c r="AA443" i="14"/>
  <c r="DH443" i="14"/>
  <c r="GO443" i="14"/>
  <c r="Q443" i="14"/>
  <c r="CY443" i="14"/>
  <c r="GF443" i="14"/>
  <c r="S443" i="14"/>
  <c r="CZ443" i="14"/>
  <c r="GG443" i="14"/>
  <c r="T443" i="14"/>
  <c r="DA443" i="14"/>
  <c r="GI443" i="14"/>
  <c r="U443" i="14"/>
  <c r="DC443" i="14"/>
  <c r="GJ443" i="14"/>
  <c r="W443" i="14"/>
  <c r="DD443" i="14"/>
  <c r="GK443" i="14"/>
  <c r="X443" i="14"/>
  <c r="DE443" i="14"/>
  <c r="GM443" i="14"/>
  <c r="Y443" i="14"/>
  <c r="DG443" i="14"/>
  <c r="GN443" i="14"/>
  <c r="R443" i="14"/>
  <c r="CD443" i="14"/>
  <c r="EP443" i="14"/>
  <c r="HB443" i="14"/>
  <c r="V443" i="14"/>
  <c r="CH443" i="14"/>
  <c r="ET443" i="14"/>
  <c r="HF443" i="14"/>
  <c r="DF443" i="14"/>
  <c r="FR443" i="14"/>
  <c r="ID443" i="14"/>
  <c r="BQ443" i="14"/>
  <c r="EY443" i="14"/>
  <c r="IF443" i="14"/>
  <c r="BH443" i="14"/>
  <c r="EO443" i="14"/>
  <c r="HW443" i="14"/>
  <c r="BI443" i="14"/>
  <c r="EQ443" i="14"/>
  <c r="HX443" i="14"/>
  <c r="BK443" i="14"/>
  <c r="ER443" i="14"/>
  <c r="HY443" i="14"/>
  <c r="BL443" i="14"/>
  <c r="ES443" i="14"/>
  <c r="IA443" i="14"/>
  <c r="BM443" i="14"/>
  <c r="EU443" i="14"/>
  <c r="IB443" i="14"/>
  <c r="BO443" i="14"/>
  <c r="EV443" i="14"/>
  <c r="IC443" i="14"/>
  <c r="BP443" i="14"/>
  <c r="EW443" i="14"/>
  <c r="IE443" i="14"/>
  <c r="AX443" i="14"/>
  <c r="DJ443" i="14"/>
  <c r="FV443" i="14"/>
  <c r="IH443" i="14"/>
  <c r="BB443" i="14"/>
  <c r="DN443" i="14"/>
  <c r="FZ443" i="14"/>
  <c r="E184" i="14"/>
  <c r="G184" i="14" s="1"/>
  <c r="D185" i="14"/>
  <c r="C186" i="14"/>
  <c r="AH99" i="2"/>
  <c r="AI99" i="2" s="1"/>
  <c r="AK99" i="2" s="1"/>
  <c r="AO99" i="2" s="1"/>
  <c r="M53" i="11" s="1"/>
  <c r="K100" i="2"/>
  <c r="M100" i="2" s="1"/>
  <c r="O100" i="2" s="1"/>
  <c r="S100" i="2" s="1"/>
  <c r="L54" i="11" s="1"/>
  <c r="C102" i="2"/>
  <c r="D101" i="2"/>
  <c r="E101" i="2" s="1"/>
  <c r="H101" i="2"/>
  <c r="I101" i="2" s="1"/>
  <c r="F101" i="2"/>
  <c r="AC100" i="2"/>
  <c r="AA100" i="2"/>
  <c r="AB100" i="2" s="1"/>
  <c r="Z101" i="2"/>
  <c r="AE100" i="2"/>
  <c r="AF100" i="2" s="1"/>
  <c r="X112" i="2"/>
  <c r="F184" i="14" l="1"/>
  <c r="H184" i="14"/>
  <c r="HS444" i="14"/>
  <c r="FG444" i="14"/>
  <c r="CU444" i="14"/>
  <c r="AI444" i="14"/>
  <c r="HO444" i="14"/>
  <c r="FC444" i="14"/>
  <c r="CQ444" i="14"/>
  <c r="AE444" i="14"/>
  <c r="HF444" i="14"/>
  <c r="DY444" i="14"/>
  <c r="AR444" i="14"/>
  <c r="HE444" i="14"/>
  <c r="DX444" i="14"/>
  <c r="AP444" i="14"/>
  <c r="HD444" i="14"/>
  <c r="DV444" i="14"/>
  <c r="AO444" i="14"/>
  <c r="HB444" i="14"/>
  <c r="DU444" i="14"/>
  <c r="AN444" i="14"/>
  <c r="HL444" i="14"/>
  <c r="ED444" i="14"/>
  <c r="AW444" i="14"/>
  <c r="HJ444" i="14"/>
  <c r="EC444" i="14"/>
  <c r="AV444" i="14"/>
  <c r="HI444" i="14"/>
  <c r="EB444" i="14"/>
  <c r="AT444" i="14"/>
  <c r="HH444" i="14"/>
  <c r="DZ444" i="14"/>
  <c r="AS444" i="14"/>
  <c r="HK444" i="14"/>
  <c r="EY444" i="14"/>
  <c r="CM444" i="14"/>
  <c r="AA444" i="14"/>
  <c r="HG444" i="14"/>
  <c r="EU444" i="14"/>
  <c r="CI444" i="14"/>
  <c r="W444" i="14"/>
  <c r="GV444" i="14"/>
  <c r="DN444" i="14"/>
  <c r="AG444" i="14"/>
  <c r="GT444" i="14"/>
  <c r="DM444" i="14"/>
  <c r="AF444" i="14"/>
  <c r="GS444" i="14"/>
  <c r="DL444" i="14"/>
  <c r="AD444" i="14"/>
  <c r="GR444" i="14"/>
  <c r="DJ444" i="14"/>
  <c r="AC444" i="14"/>
  <c r="HA444" i="14"/>
  <c r="DT444" i="14"/>
  <c r="AL444" i="14"/>
  <c r="GZ444" i="14"/>
  <c r="DR444" i="14"/>
  <c r="AK444" i="14"/>
  <c r="GX444" i="14"/>
  <c r="DQ444" i="14"/>
  <c r="AJ444" i="14"/>
  <c r="GW444" i="14"/>
  <c r="DP444" i="14"/>
  <c r="AH444" i="14"/>
  <c r="HC444" i="14"/>
  <c r="EQ444" i="14"/>
  <c r="CE444" i="14"/>
  <c r="S444" i="14"/>
  <c r="GY444" i="14"/>
  <c r="EM444" i="14"/>
  <c r="CA444" i="14"/>
  <c r="O444" i="14"/>
  <c r="GK444" i="14"/>
  <c r="DD444" i="14"/>
  <c r="V444" i="14"/>
  <c r="GJ444" i="14"/>
  <c r="DB444" i="14"/>
  <c r="U444" i="14"/>
  <c r="GH444" i="14"/>
  <c r="DA444" i="14"/>
  <c r="T444" i="14"/>
  <c r="GG444" i="14"/>
  <c r="CZ444" i="14"/>
  <c r="R444" i="14"/>
  <c r="GP444" i="14"/>
  <c r="DI444" i="14"/>
  <c r="AB444" i="14"/>
  <c r="GO444" i="14"/>
  <c r="DH444" i="14"/>
  <c r="Z444" i="14"/>
  <c r="GN444" i="14"/>
  <c r="DF444" i="14"/>
  <c r="Y444" i="14"/>
  <c r="GL444" i="14"/>
  <c r="DE444" i="14"/>
  <c r="X444" i="14"/>
  <c r="GU444" i="14"/>
  <c r="EI444" i="14"/>
  <c r="BW444" i="14"/>
  <c r="K444" i="14"/>
  <c r="GQ444" i="14"/>
  <c r="EE444" i="14"/>
  <c r="BS444" i="14"/>
  <c r="G444" i="14"/>
  <c r="FZ444" i="14"/>
  <c r="CS444" i="14"/>
  <c r="L444" i="14"/>
  <c r="FY444" i="14"/>
  <c r="CR444" i="14"/>
  <c r="J444" i="14"/>
  <c r="FX444" i="14"/>
  <c r="CP444" i="14"/>
  <c r="I444" i="14"/>
  <c r="FV444" i="14"/>
  <c r="CO444" i="14"/>
  <c r="H444" i="14"/>
  <c r="GF444" i="14"/>
  <c r="CX444" i="14"/>
  <c r="Q444" i="14"/>
  <c r="GD444" i="14"/>
  <c r="CW444" i="14"/>
  <c r="P444" i="14"/>
  <c r="GC444" i="14"/>
  <c r="CV444" i="14"/>
  <c r="N444" i="14"/>
  <c r="GB444" i="14"/>
  <c r="CT444" i="14"/>
  <c r="M444" i="14"/>
  <c r="IY444" i="14"/>
  <c r="GM444" i="14"/>
  <c r="EA444" i="14"/>
  <c r="BO444" i="14"/>
  <c r="IU444" i="14"/>
  <c r="GI444" i="14"/>
  <c r="DW444" i="14"/>
  <c r="BK444" i="14"/>
  <c r="IW444" i="14"/>
  <c r="FP444" i="14"/>
  <c r="CH444" i="14"/>
  <c r="IV444" i="14"/>
  <c r="FN444" i="14"/>
  <c r="CG444" i="14"/>
  <c r="IT444" i="14"/>
  <c r="FM444" i="14"/>
  <c r="CF444" i="14"/>
  <c r="IS444" i="14"/>
  <c r="FL444" i="14"/>
  <c r="CD444" i="14"/>
  <c r="JB444" i="14"/>
  <c r="FU444" i="14"/>
  <c r="CN444" i="14"/>
  <c r="JA444" i="14"/>
  <c r="FT444" i="14"/>
  <c r="CL444" i="14"/>
  <c r="IZ444" i="14"/>
  <c r="FR444" i="14"/>
  <c r="CK444" i="14"/>
  <c r="IX444" i="14"/>
  <c r="FQ444" i="14"/>
  <c r="CJ444" i="14"/>
  <c r="IQ444" i="14"/>
  <c r="GE444" i="14"/>
  <c r="DS444" i="14"/>
  <c r="BG444" i="14"/>
  <c r="IM444" i="14"/>
  <c r="GA444" i="14"/>
  <c r="DO444" i="14"/>
  <c r="BC444" i="14"/>
  <c r="IL444" i="14"/>
  <c r="FE444" i="14"/>
  <c r="BX444" i="14"/>
  <c r="IK444" i="14"/>
  <c r="FD444" i="14"/>
  <c r="BV444" i="14"/>
  <c r="IJ444" i="14"/>
  <c r="FB444" i="14"/>
  <c r="BU444" i="14"/>
  <c r="IH444" i="14"/>
  <c r="FA444" i="14"/>
  <c r="BT444" i="14"/>
  <c r="IR444" i="14"/>
  <c r="FJ444" i="14"/>
  <c r="CC444" i="14"/>
  <c r="IP444" i="14"/>
  <c r="FI444" i="14"/>
  <c r="CB444" i="14"/>
  <c r="IO444" i="14"/>
  <c r="FH444" i="14"/>
  <c r="BZ444" i="14"/>
  <c r="IN444" i="14"/>
  <c r="FF444" i="14"/>
  <c r="BY444" i="14"/>
  <c r="II444" i="14"/>
  <c r="FW444" i="14"/>
  <c r="DK444" i="14"/>
  <c r="AY444" i="14"/>
  <c r="IE444" i="14"/>
  <c r="FS444" i="14"/>
  <c r="DG444" i="14"/>
  <c r="AU444" i="14"/>
  <c r="IB444" i="14"/>
  <c r="ET444" i="14"/>
  <c r="BM444" i="14"/>
  <c r="HZ444" i="14"/>
  <c r="ES444" i="14"/>
  <c r="BL444" i="14"/>
  <c r="HY444" i="14"/>
  <c r="ER444" i="14"/>
  <c r="BJ444" i="14"/>
  <c r="HX444" i="14"/>
  <c r="EP444" i="14"/>
  <c r="BI444" i="14"/>
  <c r="IG444" i="14"/>
  <c r="EZ444" i="14"/>
  <c r="BR444" i="14"/>
  <c r="IF444" i="14"/>
  <c r="EX444" i="14"/>
  <c r="BQ444" i="14"/>
  <c r="ID444" i="14"/>
  <c r="EW444" i="14"/>
  <c r="BP444" i="14"/>
  <c r="IC444" i="14"/>
  <c r="EV444" i="14"/>
  <c r="BN444" i="14"/>
  <c r="IA444" i="14"/>
  <c r="FO444" i="14"/>
  <c r="DC444" i="14"/>
  <c r="AQ444" i="14"/>
  <c r="HW444" i="14"/>
  <c r="FK444" i="14"/>
  <c r="CY444" i="14"/>
  <c r="AM444" i="14"/>
  <c r="HQ444" i="14"/>
  <c r="EJ444" i="14"/>
  <c r="BB444" i="14"/>
  <c r="HP444" i="14"/>
  <c r="EH444" i="14"/>
  <c r="BA444" i="14"/>
  <c r="HN444" i="14"/>
  <c r="EG444" i="14"/>
  <c r="AZ444" i="14"/>
  <c r="HM444" i="14"/>
  <c r="EF444" i="14"/>
  <c r="AX444" i="14"/>
  <c r="HV444" i="14"/>
  <c r="EO444" i="14"/>
  <c r="BH444" i="14"/>
  <c r="HU444" i="14"/>
  <c r="EN444" i="14"/>
  <c r="BF444" i="14"/>
  <c r="HT444" i="14"/>
  <c r="EL444" i="14"/>
  <c r="BE444" i="14"/>
  <c r="HR444" i="14"/>
  <c r="EK444" i="14"/>
  <c r="BD444" i="14"/>
  <c r="C187" i="14"/>
  <c r="D186" i="14"/>
  <c r="E185" i="14"/>
  <c r="H185" i="14" s="1"/>
  <c r="AH100" i="2"/>
  <c r="AI100" i="2" s="1"/>
  <c r="AK100" i="2" s="1"/>
  <c r="AO100" i="2" s="1"/>
  <c r="M54" i="11" s="1"/>
  <c r="K101" i="2"/>
  <c r="M101" i="2" s="1"/>
  <c r="O101" i="2" s="1"/>
  <c r="S101" i="2" s="1"/>
  <c r="L55" i="11" s="1"/>
  <c r="D102" i="2"/>
  <c r="E102" i="2" s="1"/>
  <c r="C103" i="2"/>
  <c r="F102" i="2"/>
  <c r="H102" i="2"/>
  <c r="I102" i="2" s="1"/>
  <c r="AC101" i="2"/>
  <c r="AA101" i="2"/>
  <c r="AB101" i="2" s="1"/>
  <c r="AE101" i="2"/>
  <c r="AF101" i="2" s="1"/>
  <c r="Z102" i="2"/>
  <c r="X113" i="2"/>
  <c r="I184" i="14" l="1"/>
  <c r="K184" i="14" s="1"/>
  <c r="HZ445" i="14" s="1"/>
  <c r="G185" i="14"/>
  <c r="F185" i="14"/>
  <c r="E186" i="14"/>
  <c r="G186" i="14" s="1"/>
  <c r="D187" i="14"/>
  <c r="C188" i="14"/>
  <c r="K102" i="2"/>
  <c r="M102" i="2" s="1"/>
  <c r="O102" i="2" s="1"/>
  <c r="S102" i="2" s="1"/>
  <c r="L56" i="11" s="1"/>
  <c r="AH101" i="2"/>
  <c r="AI101" i="2" s="1"/>
  <c r="AK101" i="2" s="1"/>
  <c r="AO101" i="2" s="1"/>
  <c r="M55" i="11" s="1"/>
  <c r="D103" i="2"/>
  <c r="E103" i="2" s="1"/>
  <c r="H103" i="2"/>
  <c r="I103" i="2" s="1"/>
  <c r="C104" i="2"/>
  <c r="F103" i="2"/>
  <c r="AC102" i="2"/>
  <c r="Z103" i="2"/>
  <c r="AA102" i="2"/>
  <c r="AB102" i="2" s="1"/>
  <c r="AE102" i="2"/>
  <c r="AF102" i="2" s="1"/>
  <c r="X114" i="2"/>
  <c r="I185" i="14" l="1"/>
  <c r="K185" i="14" s="1"/>
  <c r="AK446" i="14" s="1"/>
  <c r="CB445" i="14"/>
  <c r="GC445" i="14"/>
  <c r="JA445" i="14"/>
  <c r="FJ445" i="14"/>
  <c r="BG445" i="14"/>
  <c r="IZ445" i="14"/>
  <c r="BW445" i="14"/>
  <c r="HH445" i="14"/>
  <c r="DW445" i="14"/>
  <c r="AX445" i="14"/>
  <c r="BU445" i="14"/>
  <c r="EC445" i="14"/>
  <c r="ER445" i="14"/>
  <c r="CV445" i="14"/>
  <c r="GE445" i="14"/>
  <c r="EY445" i="14"/>
  <c r="FA445" i="14"/>
  <c r="FT445" i="14"/>
  <c r="R445" i="14"/>
  <c r="AO445" i="14"/>
  <c r="P445" i="14"/>
  <c r="HM445" i="14"/>
  <c r="GB445" i="14"/>
  <c r="HP445" i="14"/>
  <c r="BI445" i="14"/>
  <c r="HW445" i="14"/>
  <c r="J445" i="14"/>
  <c r="DH445" i="14"/>
  <c r="DA445" i="14"/>
  <c r="IJ445" i="14"/>
  <c r="BS445" i="14"/>
  <c r="EO445" i="14"/>
  <c r="CS445" i="14"/>
  <c r="FK445" i="14"/>
  <c r="Q445" i="14"/>
  <c r="FF445" i="14"/>
  <c r="DP445" i="14"/>
  <c r="IY445" i="14"/>
  <c r="DY445" i="14"/>
  <c r="FD445" i="14"/>
  <c r="AR445" i="14"/>
  <c r="HE445" i="14"/>
  <c r="HN445" i="14"/>
  <c r="CU445" i="14"/>
  <c r="IX445" i="14"/>
  <c r="HL445" i="14"/>
  <c r="DK445" i="14"/>
  <c r="AI445" i="14"/>
  <c r="IV445" i="14"/>
  <c r="BJ445" i="14"/>
  <c r="EG445" i="14"/>
  <c r="IL445" i="14"/>
  <c r="FQ445" i="14"/>
  <c r="ES445" i="14"/>
  <c r="DT445" i="14"/>
  <c r="GX445" i="14"/>
  <c r="EL445" i="14"/>
  <c r="GJ445" i="14"/>
  <c r="IC445" i="14"/>
  <c r="CI445" i="14"/>
  <c r="EP445" i="14"/>
  <c r="AG445" i="14"/>
  <c r="GS445" i="14"/>
  <c r="DG445" i="14"/>
  <c r="EW445" i="14"/>
  <c r="FZ445" i="14"/>
  <c r="BX445" i="14"/>
  <c r="FL445" i="14"/>
  <c r="HX445" i="14"/>
  <c r="CN445" i="14"/>
  <c r="FN445" i="14"/>
  <c r="AP445" i="14"/>
  <c r="GN445" i="14"/>
  <c r="IB445" i="14"/>
  <c r="AJ445" i="14"/>
  <c r="AZ445" i="14"/>
  <c r="BP445" i="14"/>
  <c r="DD445" i="14"/>
  <c r="FG445" i="14"/>
  <c r="HC445" i="14"/>
  <c r="EH445" i="14"/>
  <c r="Y445" i="14"/>
  <c r="AH445" i="14"/>
  <c r="BT445" i="14"/>
  <c r="IH445" i="14"/>
  <c r="GW445" i="14"/>
  <c r="HO445" i="14"/>
  <c r="FM445" i="14"/>
  <c r="IK445" i="14"/>
  <c r="AE445" i="14"/>
  <c r="BD445" i="14"/>
  <c r="GM445" i="14"/>
  <c r="AL445" i="14"/>
  <c r="CR445" i="14"/>
  <c r="IA445" i="14"/>
  <c r="CM445" i="14"/>
  <c r="FB445" i="14"/>
  <c r="DO445" i="14"/>
  <c r="GL445" i="14"/>
  <c r="GD445" i="14"/>
  <c r="CE445" i="14"/>
  <c r="EU445" i="14"/>
  <c r="DX445" i="14"/>
  <c r="DN445" i="14"/>
  <c r="AS445" i="14"/>
  <c r="IR445" i="14"/>
  <c r="AA445" i="14"/>
  <c r="BB445" i="14"/>
  <c r="T445" i="14"/>
  <c r="HD445" i="14"/>
  <c r="IU445" i="14"/>
  <c r="BL445" i="14"/>
  <c r="AM445" i="14"/>
  <c r="AV445" i="14"/>
  <c r="U445" i="14"/>
  <c r="DE445" i="14"/>
  <c r="V445" i="14"/>
  <c r="EE445" i="14"/>
  <c r="BY445" i="14"/>
  <c r="CX445" i="14"/>
  <c r="BN445" i="14"/>
  <c r="ED445" i="14"/>
  <c r="HT445" i="14"/>
  <c r="AD445" i="14"/>
  <c r="GZ445" i="14"/>
  <c r="EF445" i="14"/>
  <c r="DZ445" i="14"/>
  <c r="BC445" i="14"/>
  <c r="JB445" i="14"/>
  <c r="HY445" i="14"/>
  <c r="FI445" i="14"/>
  <c r="EJ445" i="14"/>
  <c r="DJ445" i="14"/>
  <c r="FV445" i="14"/>
  <c r="FW445" i="14"/>
  <c r="DL445" i="14"/>
  <c r="CL445" i="14"/>
  <c r="GP445" i="14"/>
  <c r="DM445" i="14"/>
  <c r="II445" i="14"/>
  <c r="FR445" i="14"/>
  <c r="HR445" i="14"/>
  <c r="BK445" i="14"/>
  <c r="K445" i="14"/>
  <c r="DR445" i="14"/>
  <c r="DF445" i="14"/>
  <c r="HK445" i="14"/>
  <c r="EI445" i="14"/>
  <c r="DI445" i="14"/>
  <c r="CK445" i="14"/>
  <c r="DB445" i="14"/>
  <c r="CW445" i="14"/>
  <c r="HG445" i="14"/>
  <c r="EV445" i="14"/>
  <c r="EZ445" i="14"/>
  <c r="Z445" i="14"/>
  <c r="G445" i="14"/>
  <c r="X445" i="14"/>
  <c r="ET445" i="14"/>
  <c r="IE445" i="14"/>
  <c r="IT445" i="14"/>
  <c r="EA445" i="14"/>
  <c r="EX445" i="14"/>
  <c r="AF445" i="14"/>
  <c r="FO445" i="14"/>
  <c r="GH445" i="14"/>
  <c r="FU445" i="14"/>
  <c r="BF445" i="14"/>
  <c r="HV445" i="14"/>
  <c r="DC445" i="14"/>
  <c r="GT445" i="14"/>
  <c r="FH445" i="14"/>
  <c r="EM445" i="14"/>
  <c r="EN445" i="14"/>
  <c r="H445" i="14"/>
  <c r="IW445" i="14"/>
  <c r="FY445" i="14"/>
  <c r="IS445" i="14"/>
  <c r="AW445" i="14"/>
  <c r="BM445" i="14"/>
  <c r="AB445" i="14"/>
  <c r="O445" i="14"/>
  <c r="BV445" i="14"/>
  <c r="GO445" i="14"/>
  <c r="L445" i="14"/>
  <c r="HU445" i="14"/>
  <c r="GV445" i="14"/>
  <c r="HA445" i="14"/>
  <c r="CD445" i="14"/>
  <c r="DS445" i="14"/>
  <c r="GF445" i="14"/>
  <c r="HJ445" i="14"/>
  <c r="BA445" i="14"/>
  <c r="IG445" i="14"/>
  <c r="FS445" i="14"/>
  <c r="CH445" i="14"/>
  <c r="DQ445" i="14"/>
  <c r="GQ445" i="14"/>
  <c r="S445" i="14"/>
  <c r="CA445" i="14"/>
  <c r="FX445" i="14"/>
  <c r="M445" i="14"/>
  <c r="BZ445" i="14"/>
  <c r="GI445" i="14"/>
  <c r="EK445" i="14"/>
  <c r="CG445" i="14"/>
  <c r="HI445" i="14"/>
  <c r="N445" i="14"/>
  <c r="CZ445" i="14"/>
  <c r="IP445" i="14"/>
  <c r="FE445" i="14"/>
  <c r="HQ445" i="14"/>
  <c r="IQ445" i="14"/>
  <c r="GY445" i="14"/>
  <c r="BE445" i="14"/>
  <c r="AU445" i="14"/>
  <c r="CY445" i="14"/>
  <c r="CP445" i="14"/>
  <c r="CF445" i="14"/>
  <c r="AN445" i="14"/>
  <c r="AC445" i="14"/>
  <c r="IM445" i="14"/>
  <c r="BQ445" i="14"/>
  <c r="IN445" i="14"/>
  <c r="EB445" i="14"/>
  <c r="CO445" i="14"/>
  <c r="HB445" i="14"/>
  <c r="FP445" i="14"/>
  <c r="FC445" i="14"/>
  <c r="CJ445" i="14"/>
  <c r="HS445" i="14"/>
  <c r="CC445" i="14"/>
  <c r="HF445" i="14"/>
  <c r="BH445" i="14"/>
  <c r="AK445" i="14"/>
  <c r="CQ445" i="14"/>
  <c r="GU445" i="14"/>
  <c r="DV445" i="14"/>
  <c r="IF445" i="14"/>
  <c r="AY445" i="14"/>
  <c r="DU445" i="14"/>
  <c r="ID445" i="14"/>
  <c r="GR445" i="14"/>
  <c r="I445" i="14"/>
  <c r="CT445" i="14"/>
  <c r="EQ445" i="14"/>
  <c r="BO445" i="14"/>
  <c r="W445" i="14"/>
  <c r="GA445" i="14"/>
  <c r="IO445" i="14"/>
  <c r="BR445" i="14"/>
  <c r="GK445" i="14"/>
  <c r="GG445" i="14"/>
  <c r="AT445" i="14"/>
  <c r="AQ445" i="14"/>
  <c r="F186" i="14"/>
  <c r="H186" i="14"/>
  <c r="C189" i="14"/>
  <c r="D188" i="14"/>
  <c r="E187" i="14"/>
  <c r="H187" i="14" s="1"/>
  <c r="G187" i="14"/>
  <c r="K103" i="2"/>
  <c r="M103" i="2" s="1"/>
  <c r="O103" i="2" s="1"/>
  <c r="S103" i="2" s="1"/>
  <c r="L57" i="11" s="1"/>
  <c r="F104" i="2"/>
  <c r="D104" i="2"/>
  <c r="E104" i="2" s="1"/>
  <c r="H104" i="2"/>
  <c r="I104" i="2" s="1"/>
  <c r="C105" i="2"/>
  <c r="AH102" i="2"/>
  <c r="AI102" i="2" s="1"/>
  <c r="AK102" i="2" s="1"/>
  <c r="AO102" i="2" s="1"/>
  <c r="M56" i="11" s="1"/>
  <c r="AC103" i="2"/>
  <c r="Z104" i="2"/>
  <c r="AA103" i="2"/>
  <c r="AB103" i="2" s="1"/>
  <c r="AE103" i="2"/>
  <c r="AF103" i="2" s="1"/>
  <c r="X115" i="2"/>
  <c r="BK446" i="14" l="1"/>
  <c r="BG446" i="14"/>
  <c r="CB446" i="14"/>
  <c r="CJ446" i="14"/>
  <c r="GF446" i="14"/>
  <c r="DH446" i="14"/>
  <c r="EL446" i="14"/>
  <c r="N446" i="14"/>
  <c r="FR446" i="14"/>
  <c r="AT446" i="14"/>
  <c r="DP446" i="14"/>
  <c r="CL446" i="14"/>
  <c r="DR446" i="14"/>
  <c r="CW446" i="14"/>
  <c r="AU446" i="14"/>
  <c r="BH446" i="14"/>
  <c r="DB446" i="14"/>
  <c r="BO446" i="14"/>
  <c r="AA446" i="14"/>
  <c r="EZ446" i="14"/>
  <c r="DJ446" i="14"/>
  <c r="BC446" i="14"/>
  <c r="AB446" i="14"/>
  <c r="CD446" i="14"/>
  <c r="W446" i="14"/>
  <c r="CZ446" i="14"/>
  <c r="AY446" i="14"/>
  <c r="ID446" i="14"/>
  <c r="BT446" i="14"/>
  <c r="S446" i="14"/>
  <c r="DT446" i="14"/>
  <c r="IR446" i="14"/>
  <c r="CR446" i="14"/>
  <c r="AQ446" i="14"/>
  <c r="GX446" i="14"/>
  <c r="DX446" i="14"/>
  <c r="K446" i="14"/>
  <c r="BZ446" i="14"/>
  <c r="AG446" i="14"/>
  <c r="BV446" i="14"/>
  <c r="O446" i="14"/>
  <c r="AM446" i="14"/>
  <c r="HL446" i="14"/>
  <c r="DZ446" i="14"/>
  <c r="G446" i="14"/>
  <c r="CN446" i="14"/>
  <c r="AI446" i="14"/>
  <c r="AO446" i="14"/>
  <c r="AW446" i="14"/>
  <c r="BE446" i="14"/>
  <c r="BM446" i="14"/>
  <c r="I446" i="14"/>
  <c r="Q446" i="14"/>
  <c r="Y446" i="14"/>
  <c r="CT446" i="14"/>
  <c r="DE446" i="14"/>
  <c r="DM446" i="14"/>
  <c r="DU446" i="14"/>
  <c r="EC446" i="14"/>
  <c r="BY446" i="14"/>
  <c r="CG446" i="14"/>
  <c r="CO446" i="14"/>
  <c r="AE446" i="14"/>
  <c r="DF446" i="14"/>
  <c r="FL446" i="14"/>
  <c r="FQ446" i="14"/>
  <c r="FX446" i="14"/>
  <c r="FT446" i="14"/>
  <c r="FV446" i="14"/>
  <c r="FY446" i="14"/>
  <c r="HD446" i="14"/>
  <c r="GB446" i="14"/>
  <c r="GD446" i="14"/>
  <c r="GG446" i="14"/>
  <c r="IJ446" i="14"/>
  <c r="GJ446" i="14"/>
  <c r="GL446" i="14"/>
  <c r="GO446" i="14"/>
  <c r="T446" i="14"/>
  <c r="EF446" i="14"/>
  <c r="EH446" i="14"/>
  <c r="EK446" i="14"/>
  <c r="AZ446" i="14"/>
  <c r="EN446" i="14"/>
  <c r="EP446" i="14"/>
  <c r="ES446" i="14"/>
  <c r="CF446" i="14"/>
  <c r="EV446" i="14"/>
  <c r="EX446" i="14"/>
  <c r="FA446" i="14"/>
  <c r="DL446" i="14"/>
  <c r="FD446" i="14"/>
  <c r="FF446" i="14"/>
  <c r="FI446" i="14"/>
  <c r="ER446" i="14"/>
  <c r="FN446" i="14"/>
  <c r="ET446" i="14"/>
  <c r="HX446" i="14"/>
  <c r="HZ446" i="14"/>
  <c r="IC446" i="14"/>
  <c r="FZ446" i="14"/>
  <c r="IF446" i="14"/>
  <c r="IH446" i="14"/>
  <c r="IK446" i="14"/>
  <c r="HF446" i="14"/>
  <c r="IN446" i="14"/>
  <c r="IP446" i="14"/>
  <c r="IS446" i="14"/>
  <c r="IL446" i="14"/>
  <c r="IV446" i="14"/>
  <c r="IX446" i="14"/>
  <c r="JA446" i="14"/>
  <c r="V446" i="14"/>
  <c r="GR446" i="14"/>
  <c r="GT446" i="14"/>
  <c r="GW446" i="14"/>
  <c r="BB446" i="14"/>
  <c r="GZ446" i="14"/>
  <c r="HB446" i="14"/>
  <c r="HE446" i="14"/>
  <c r="CH446" i="14"/>
  <c r="HH446" i="14"/>
  <c r="HJ446" i="14"/>
  <c r="HM446" i="14"/>
  <c r="DN446" i="14"/>
  <c r="HP446" i="14"/>
  <c r="HR446" i="14"/>
  <c r="HU446" i="14"/>
  <c r="FB446" i="14"/>
  <c r="DA446" i="14"/>
  <c r="DC446" i="14"/>
  <c r="CY446" i="14"/>
  <c r="GH446" i="14"/>
  <c r="DI446" i="14"/>
  <c r="DK446" i="14"/>
  <c r="DG446" i="14"/>
  <c r="HN446" i="14"/>
  <c r="DQ446" i="14"/>
  <c r="DS446" i="14"/>
  <c r="DO446" i="14"/>
  <c r="IT446" i="14"/>
  <c r="DY446" i="14"/>
  <c r="EA446" i="14"/>
  <c r="DW446" i="14"/>
  <c r="AD446" i="14"/>
  <c r="BU446" i="14"/>
  <c r="BW446" i="14"/>
  <c r="BS446" i="14"/>
  <c r="BJ446" i="14"/>
  <c r="CC446" i="14"/>
  <c r="CE446" i="14"/>
  <c r="CA446" i="14"/>
  <c r="CP446" i="14"/>
  <c r="CK446" i="14"/>
  <c r="CM446" i="14"/>
  <c r="CI446" i="14"/>
  <c r="DV446" i="14"/>
  <c r="CS446" i="14"/>
  <c r="CU446" i="14"/>
  <c r="CQ446" i="14"/>
  <c r="FH446" i="14"/>
  <c r="FW446" i="14"/>
  <c r="GM446" i="14"/>
  <c r="EE446" i="14"/>
  <c r="EW446" i="14"/>
  <c r="FO446" i="14"/>
  <c r="GN446" i="14"/>
  <c r="FS446" i="14"/>
  <c r="GC446" i="14"/>
  <c r="GA446" i="14"/>
  <c r="GK446" i="14"/>
  <c r="AJ446" i="14"/>
  <c r="EI446" i="14"/>
  <c r="BP446" i="14"/>
  <c r="EO446" i="14"/>
  <c r="EM446" i="14"/>
  <c r="CV446" i="14"/>
  <c r="EY446" i="14"/>
  <c r="EU446" i="14"/>
  <c r="EB446" i="14"/>
  <c r="FE446" i="14"/>
  <c r="FG446" i="14"/>
  <c r="FJ446" i="14"/>
  <c r="HY446" i="14"/>
  <c r="IA446" i="14"/>
  <c r="HW446" i="14"/>
  <c r="GP446" i="14"/>
  <c r="IG446" i="14"/>
  <c r="II446" i="14"/>
  <c r="IE446" i="14"/>
  <c r="HV446" i="14"/>
  <c r="IO446" i="14"/>
  <c r="IQ446" i="14"/>
  <c r="IM446" i="14"/>
  <c r="JB446" i="14"/>
  <c r="IW446" i="14"/>
  <c r="IY446" i="14"/>
  <c r="IU446" i="14"/>
  <c r="AL446" i="14"/>
  <c r="GS446" i="14"/>
  <c r="GU446" i="14"/>
  <c r="GQ446" i="14"/>
  <c r="BR446" i="14"/>
  <c r="HA446" i="14"/>
  <c r="HC446" i="14"/>
  <c r="GY446" i="14"/>
  <c r="CX446" i="14"/>
  <c r="HI446" i="14"/>
  <c r="HK446" i="14"/>
  <c r="HG446" i="14"/>
  <c r="ED446" i="14"/>
  <c r="HQ446" i="14"/>
  <c r="HS446" i="14"/>
  <c r="HO446" i="14"/>
  <c r="FM446" i="14"/>
  <c r="FK446" i="14"/>
  <c r="FU446" i="14"/>
  <c r="HT446" i="14"/>
  <c r="GE446" i="14"/>
  <c r="IZ446" i="14"/>
  <c r="GI446" i="14"/>
  <c r="EG446" i="14"/>
  <c r="EQ446" i="14"/>
  <c r="FC446" i="14"/>
  <c r="EJ446" i="14"/>
  <c r="AN446" i="14"/>
  <c r="AP446" i="14"/>
  <c r="AS446" i="14"/>
  <c r="FP446" i="14"/>
  <c r="AV446" i="14"/>
  <c r="AX446" i="14"/>
  <c r="BA446" i="14"/>
  <c r="GV446" i="14"/>
  <c r="BD446" i="14"/>
  <c r="BF446" i="14"/>
  <c r="BI446" i="14"/>
  <c r="IB446" i="14"/>
  <c r="BL446" i="14"/>
  <c r="BN446" i="14"/>
  <c r="BQ446" i="14"/>
  <c r="L446" i="14"/>
  <c r="H446" i="14"/>
  <c r="J446" i="14"/>
  <c r="M446" i="14"/>
  <c r="AR446" i="14"/>
  <c r="P446" i="14"/>
  <c r="R446" i="14"/>
  <c r="U446" i="14"/>
  <c r="BX446" i="14"/>
  <c r="X446" i="14"/>
  <c r="Z446" i="14"/>
  <c r="AC446" i="14"/>
  <c r="DD446" i="14"/>
  <c r="AF446" i="14"/>
  <c r="AH446" i="14"/>
  <c r="I186" i="14"/>
  <c r="K186" i="14" s="1"/>
  <c r="HD447" i="14" s="1"/>
  <c r="F187" i="14"/>
  <c r="I187" i="14" s="1"/>
  <c r="K187" i="14" s="1"/>
  <c r="E188" i="14"/>
  <c r="H188" i="14" s="1"/>
  <c r="D189" i="14"/>
  <c r="C190" i="14"/>
  <c r="K104" i="2"/>
  <c r="M104" i="2" s="1"/>
  <c r="O104" i="2" s="1"/>
  <c r="S104" i="2" s="1"/>
  <c r="L58" i="11" s="1"/>
  <c r="D105" i="2"/>
  <c r="E105" i="2" s="1"/>
  <c r="H105" i="2"/>
  <c r="I105" i="2" s="1"/>
  <c r="F105" i="2"/>
  <c r="C106" i="2"/>
  <c r="AH103" i="2"/>
  <c r="AI103" i="2" s="1"/>
  <c r="AK103" i="2" s="1"/>
  <c r="AO103" i="2" s="1"/>
  <c r="M57" i="11" s="1"/>
  <c r="AC104" i="2"/>
  <c r="Z105" i="2"/>
  <c r="AE104" i="2"/>
  <c r="AF104" i="2" s="1"/>
  <c r="AA104" i="2"/>
  <c r="AB104" i="2" s="1"/>
  <c r="X116" i="2"/>
  <c r="HL447" i="14" l="1"/>
  <c r="BU447" i="14"/>
  <c r="BW447" i="14"/>
  <c r="CC447" i="14"/>
  <c r="CE447" i="14"/>
  <c r="CK447" i="14"/>
  <c r="CM447" i="14"/>
  <c r="CS447" i="14"/>
  <c r="CU447" i="14"/>
  <c r="AC447" i="14"/>
  <c r="CO447" i="14"/>
  <c r="FA447" i="14"/>
  <c r="HM447" i="14"/>
  <c r="AD447" i="14"/>
  <c r="CP447" i="14"/>
  <c r="FB447" i="14"/>
  <c r="HN447" i="14"/>
  <c r="W447" i="14"/>
  <c r="CI447" i="14"/>
  <c r="EU447" i="14"/>
  <c r="HG447" i="14"/>
  <c r="X447" i="14"/>
  <c r="CJ447" i="14"/>
  <c r="EV447" i="14"/>
  <c r="HH447" i="14"/>
  <c r="Z447" i="14"/>
  <c r="CL447" i="14"/>
  <c r="EX447" i="14"/>
  <c r="HJ447" i="14"/>
  <c r="AB447" i="14"/>
  <c r="CN447" i="14"/>
  <c r="EZ447" i="14"/>
  <c r="DA447" i="14"/>
  <c r="DC447" i="14"/>
  <c r="DI447" i="14"/>
  <c r="DK447" i="14"/>
  <c r="DQ447" i="14"/>
  <c r="DS447" i="14"/>
  <c r="DY447" i="14"/>
  <c r="EA447" i="14"/>
  <c r="AK447" i="14"/>
  <c r="CW447" i="14"/>
  <c r="FI447" i="14"/>
  <c r="HU447" i="14"/>
  <c r="AL447" i="14"/>
  <c r="CX447" i="14"/>
  <c r="FJ447" i="14"/>
  <c r="HV447" i="14"/>
  <c r="AE447" i="14"/>
  <c r="CQ447" i="14"/>
  <c r="FC447" i="14"/>
  <c r="HO447" i="14"/>
  <c r="AF447" i="14"/>
  <c r="CR447" i="14"/>
  <c r="FD447" i="14"/>
  <c r="HP447" i="14"/>
  <c r="AH447" i="14"/>
  <c r="CT447" i="14"/>
  <c r="FF447" i="14"/>
  <c r="HR447" i="14"/>
  <c r="AJ447" i="14"/>
  <c r="CV447" i="14"/>
  <c r="FH447" i="14"/>
  <c r="HT447" i="14"/>
  <c r="GS447" i="14"/>
  <c r="HI447" i="14"/>
  <c r="IA447" i="14"/>
  <c r="IQ447" i="14"/>
  <c r="K447" i="14"/>
  <c r="Y447" i="14"/>
  <c r="BY447" i="14"/>
  <c r="EG447" i="14"/>
  <c r="EO447" i="14"/>
  <c r="EW447" i="14"/>
  <c r="FE447" i="14"/>
  <c r="AS447" i="14"/>
  <c r="FQ447" i="14"/>
  <c r="IC447" i="14"/>
  <c r="DF447" i="14"/>
  <c r="ID447" i="14"/>
  <c r="CY447" i="14"/>
  <c r="HW447" i="14"/>
  <c r="CZ447" i="14"/>
  <c r="AP447" i="14"/>
  <c r="FN447" i="14"/>
  <c r="DD447" i="14"/>
  <c r="IB447" i="14"/>
  <c r="HA447" i="14"/>
  <c r="IG447" i="14"/>
  <c r="IW447" i="14"/>
  <c r="Q447" i="14"/>
  <c r="AA447" i="14"/>
  <c r="M447" i="14"/>
  <c r="EI447" i="14"/>
  <c r="EQ447" i="14"/>
  <c r="EY447" i="14"/>
  <c r="FG447" i="14"/>
  <c r="DE447" i="14"/>
  <c r="AT447" i="14"/>
  <c r="FR447" i="14"/>
  <c r="AM447" i="14"/>
  <c r="FK447" i="14"/>
  <c r="AN447" i="14"/>
  <c r="FL447" i="14"/>
  <c r="HX447" i="14"/>
  <c r="DB447" i="14"/>
  <c r="HZ447" i="14"/>
  <c r="AR447" i="14"/>
  <c r="FP447" i="14"/>
  <c r="FM447" i="14"/>
  <c r="FO447" i="14"/>
  <c r="FU447" i="14"/>
  <c r="FW447" i="14"/>
  <c r="GC447" i="14"/>
  <c r="GE447" i="14"/>
  <c r="GK447" i="14"/>
  <c r="GM447" i="14"/>
  <c r="BA447" i="14"/>
  <c r="DM447" i="14"/>
  <c r="FY447" i="14"/>
  <c r="IK447" i="14"/>
  <c r="BB447" i="14"/>
  <c r="DN447" i="14"/>
  <c r="FZ447" i="14"/>
  <c r="IL447" i="14"/>
  <c r="AU447" i="14"/>
  <c r="DG447" i="14"/>
  <c r="FS447" i="14"/>
  <c r="IE447" i="14"/>
  <c r="AV447" i="14"/>
  <c r="DH447" i="14"/>
  <c r="FT447" i="14"/>
  <c r="IF447" i="14"/>
  <c r="AX447" i="14"/>
  <c r="DJ447" i="14"/>
  <c r="FV447" i="14"/>
  <c r="IH447" i="14"/>
  <c r="AZ447" i="14"/>
  <c r="DL447" i="14"/>
  <c r="FX447" i="14"/>
  <c r="IJ447" i="14"/>
  <c r="GU447" i="14"/>
  <c r="HK447" i="14"/>
  <c r="HQ447" i="14"/>
  <c r="HS447" i="14"/>
  <c r="BI447" i="14"/>
  <c r="DU447" i="14"/>
  <c r="GG447" i="14"/>
  <c r="IS447" i="14"/>
  <c r="BJ447" i="14"/>
  <c r="DV447" i="14"/>
  <c r="GH447" i="14"/>
  <c r="IT447" i="14"/>
  <c r="BC447" i="14"/>
  <c r="DO447" i="14"/>
  <c r="GA447" i="14"/>
  <c r="IM447" i="14"/>
  <c r="BD447" i="14"/>
  <c r="DP447" i="14"/>
  <c r="GB447" i="14"/>
  <c r="IN447" i="14"/>
  <c r="BF447" i="14"/>
  <c r="DR447" i="14"/>
  <c r="GD447" i="14"/>
  <c r="IP447" i="14"/>
  <c r="BH447" i="14"/>
  <c r="DT447" i="14"/>
  <c r="GF447" i="14"/>
  <c r="IR447" i="14"/>
  <c r="II447" i="14"/>
  <c r="IY447" i="14"/>
  <c r="BQ447" i="14"/>
  <c r="EC447" i="14"/>
  <c r="GO447" i="14"/>
  <c r="JA447" i="14"/>
  <c r="BR447" i="14"/>
  <c r="ED447" i="14"/>
  <c r="GP447" i="14"/>
  <c r="JB447" i="14"/>
  <c r="BK447" i="14"/>
  <c r="DW447" i="14"/>
  <c r="GI447" i="14"/>
  <c r="IU447" i="14"/>
  <c r="BL447" i="14"/>
  <c r="DX447" i="14"/>
  <c r="GJ447" i="14"/>
  <c r="IV447" i="14"/>
  <c r="BN447" i="14"/>
  <c r="DZ447" i="14"/>
  <c r="GL447" i="14"/>
  <c r="IX447" i="14"/>
  <c r="BP447" i="14"/>
  <c r="EB447" i="14"/>
  <c r="GN447" i="14"/>
  <c r="IZ447" i="14"/>
  <c r="HC447" i="14"/>
  <c r="HY447" i="14"/>
  <c r="IO447" i="14"/>
  <c r="I447" i="14"/>
  <c r="S447" i="14"/>
  <c r="AG447" i="14"/>
  <c r="AI447" i="14"/>
  <c r="EK447" i="14"/>
  <c r="GW447" i="14"/>
  <c r="N447" i="14"/>
  <c r="BZ447" i="14"/>
  <c r="EL447" i="14"/>
  <c r="GX447" i="14"/>
  <c r="G447" i="14"/>
  <c r="BS447" i="14"/>
  <c r="EE447" i="14"/>
  <c r="GQ447" i="14"/>
  <c r="H447" i="14"/>
  <c r="BT447" i="14"/>
  <c r="EF447" i="14"/>
  <c r="GR447" i="14"/>
  <c r="J447" i="14"/>
  <c r="BV447" i="14"/>
  <c r="EH447" i="14"/>
  <c r="GT447" i="14"/>
  <c r="L447" i="14"/>
  <c r="BX447" i="14"/>
  <c r="EJ447" i="14"/>
  <c r="GV447" i="14"/>
  <c r="AO447" i="14"/>
  <c r="AQ447" i="14"/>
  <c r="AW447" i="14"/>
  <c r="AY447" i="14"/>
  <c r="BE447" i="14"/>
  <c r="BG447" i="14"/>
  <c r="BM447" i="14"/>
  <c r="BO447" i="14"/>
  <c r="U447" i="14"/>
  <c r="CG447" i="14"/>
  <c r="ES447" i="14"/>
  <c r="HE447" i="14"/>
  <c r="V447" i="14"/>
  <c r="CH447" i="14"/>
  <c r="ET447" i="14"/>
  <c r="HF447" i="14"/>
  <c r="O447" i="14"/>
  <c r="CA447" i="14"/>
  <c r="EM447" i="14"/>
  <c r="GY447" i="14"/>
  <c r="P447" i="14"/>
  <c r="CB447" i="14"/>
  <c r="EN447" i="14"/>
  <c r="GZ447" i="14"/>
  <c r="R447" i="14"/>
  <c r="CD447" i="14"/>
  <c r="EP447" i="14"/>
  <c r="HB447" i="14"/>
  <c r="T447" i="14"/>
  <c r="CF447" i="14"/>
  <c r="ER447" i="14"/>
  <c r="G188" i="14"/>
  <c r="F188" i="14"/>
  <c r="HI448" i="14"/>
  <c r="GK448" i="14"/>
  <c r="DI448" i="14"/>
  <c r="AG448" i="14"/>
  <c r="HG448" i="14"/>
  <c r="EE448" i="14"/>
  <c r="BC448" i="14"/>
  <c r="HN448" i="14"/>
  <c r="GG448" i="14"/>
  <c r="DE448" i="14"/>
  <c r="M448" i="14"/>
  <c r="GF448" i="14"/>
  <c r="DD448" i="14"/>
  <c r="L448" i="14"/>
  <c r="GE448" i="14"/>
  <c r="DC448" i="14"/>
  <c r="K448" i="14"/>
  <c r="GD448" i="14"/>
  <c r="DB448" i="14"/>
  <c r="J448" i="14"/>
  <c r="FB448" i="14"/>
  <c r="BD448" i="14"/>
  <c r="DH448" i="14"/>
  <c r="N448" i="14"/>
  <c r="ED448" i="14"/>
  <c r="GC448" i="14"/>
  <c r="DA448" i="14"/>
  <c r="I448" i="14"/>
  <c r="GY448" i="14"/>
  <c r="DW448" i="14"/>
  <c r="AE448" i="14"/>
  <c r="JA448" i="14"/>
  <c r="FY448" i="14"/>
  <c r="CG448" i="14"/>
  <c r="IZ448" i="14"/>
  <c r="FX448" i="14"/>
  <c r="CF448" i="14"/>
  <c r="IY448" i="14"/>
  <c r="FW448" i="14"/>
  <c r="CE448" i="14"/>
  <c r="IX448" i="14"/>
  <c r="FV448" i="14"/>
  <c r="CD448" i="14"/>
  <c r="HX448" i="14"/>
  <c r="DV448" i="14"/>
  <c r="FZ448" i="14"/>
  <c r="CB448" i="14"/>
  <c r="GR448" i="14"/>
  <c r="AL448" i="14"/>
  <c r="IW448" i="14"/>
  <c r="FU448" i="14"/>
  <c r="CS448" i="14"/>
  <c r="IV448" i="14"/>
  <c r="GQ448" i="14"/>
  <c r="DO448" i="14"/>
  <c r="W448" i="14"/>
  <c r="IS448" i="14"/>
  <c r="FQ448" i="14"/>
  <c r="BY448" i="14"/>
  <c r="IR448" i="14"/>
  <c r="FP448" i="14"/>
  <c r="BX448" i="14"/>
  <c r="IQ448" i="14"/>
  <c r="FO448" i="14"/>
  <c r="BW448" i="14"/>
  <c r="IP448" i="14"/>
  <c r="FN448" i="14"/>
  <c r="BV448" i="14"/>
  <c r="GJ448" i="14"/>
  <c r="CP448" i="14"/>
  <c r="ET448" i="14"/>
  <c r="AV448" i="14"/>
  <c r="FL448" i="14"/>
  <c r="IO448" i="14"/>
  <c r="FM448" i="14"/>
  <c r="BU448" i="14"/>
  <c r="IN448" i="14"/>
  <c r="GI448" i="14"/>
  <c r="CQ448" i="14"/>
  <c r="O448" i="14"/>
  <c r="IK448" i="14"/>
  <c r="ES448" i="14"/>
  <c r="BQ448" i="14"/>
  <c r="IJ448" i="14"/>
  <c r="ER448" i="14"/>
  <c r="BP448" i="14"/>
  <c r="II448" i="14"/>
  <c r="EQ448" i="14"/>
  <c r="BO448" i="14"/>
  <c r="IH448" i="14"/>
  <c r="EP448" i="14"/>
  <c r="BN448" i="14"/>
  <c r="FD448" i="14"/>
  <c r="HH448" i="14"/>
  <c r="DN448" i="14"/>
  <c r="P448" i="14"/>
  <c r="BT448" i="14"/>
  <c r="IG448" i="14"/>
  <c r="FE448" i="14"/>
  <c r="BM448" i="14"/>
  <c r="IF448" i="14"/>
  <c r="GA448" i="14"/>
  <c r="CI448" i="14"/>
  <c r="G448" i="14"/>
  <c r="IC448" i="14"/>
  <c r="EK448" i="14"/>
  <c r="BI448" i="14"/>
  <c r="IB448" i="14"/>
  <c r="EJ448" i="14"/>
  <c r="BH448" i="14"/>
  <c r="IA448" i="14"/>
  <c r="EI448" i="14"/>
  <c r="BG448" i="14"/>
  <c r="HZ448" i="14"/>
  <c r="EH448" i="14"/>
  <c r="BF448" i="14"/>
  <c r="DX448" i="14"/>
  <c r="GB448" i="14"/>
  <c r="CH448" i="14"/>
  <c r="GX448" i="14"/>
  <c r="AN448" i="14"/>
  <c r="HY448" i="14"/>
  <c r="EG448" i="14"/>
  <c r="BE448" i="14"/>
  <c r="IU448" i="14"/>
  <c r="FC448" i="14"/>
  <c r="CA448" i="14"/>
  <c r="JB448" i="14"/>
  <c r="HE448" i="14"/>
  <c r="EC448" i="14"/>
  <c r="BA448" i="14"/>
  <c r="HD448" i="14"/>
  <c r="EB448" i="14"/>
  <c r="AZ448" i="14"/>
  <c r="HC448" i="14"/>
  <c r="EA448" i="14"/>
  <c r="AY448" i="14"/>
  <c r="HB448" i="14"/>
  <c r="DZ448" i="14"/>
  <c r="AX448" i="14"/>
  <c r="AF448" i="14"/>
  <c r="EV448" i="14"/>
  <c r="BB448" i="14"/>
  <c r="DF448" i="14"/>
  <c r="H448" i="14"/>
  <c r="HQ448" i="14"/>
  <c r="DY448" i="14"/>
  <c r="AW448" i="14"/>
  <c r="IM448" i="14"/>
  <c r="EU448" i="14"/>
  <c r="BS448" i="14"/>
  <c r="IT448" i="14"/>
  <c r="GW448" i="14"/>
  <c r="DU448" i="14"/>
  <c r="AS448" i="14"/>
  <c r="GV448" i="14"/>
  <c r="DT448" i="14"/>
  <c r="AR448" i="14"/>
  <c r="GU448" i="14"/>
  <c r="DS448" i="14"/>
  <c r="AQ448" i="14"/>
  <c r="GT448" i="14"/>
  <c r="DR448" i="14"/>
  <c r="AP448" i="14"/>
  <c r="HP448" i="14"/>
  <c r="DP448" i="14"/>
  <c r="V448" i="14"/>
  <c r="BZ448" i="14"/>
  <c r="GP448" i="14"/>
  <c r="GS448" i="14"/>
  <c r="DQ448" i="14"/>
  <c r="AO448" i="14"/>
  <c r="HO448" i="14"/>
  <c r="EM448" i="14"/>
  <c r="BK448" i="14"/>
  <c r="HV448" i="14"/>
  <c r="GO448" i="14"/>
  <c r="DM448" i="14"/>
  <c r="U448" i="14"/>
  <c r="GN448" i="14"/>
  <c r="DL448" i="14"/>
  <c r="T448" i="14"/>
  <c r="GM448" i="14"/>
  <c r="DK448" i="14"/>
  <c r="S448" i="14"/>
  <c r="GL448" i="14"/>
  <c r="DJ448" i="14"/>
  <c r="R448" i="14"/>
  <c r="GH448" i="14"/>
  <c r="CJ448" i="14"/>
  <c r="EN448" i="14"/>
  <c r="AT448" i="14"/>
  <c r="FJ448" i="14"/>
  <c r="BR448" i="14"/>
  <c r="CZ448" i="14"/>
  <c r="EL448" i="14"/>
  <c r="FT448" i="14"/>
  <c r="HF448" i="14"/>
  <c r="AD448" i="14"/>
  <c r="BL448" i="14"/>
  <c r="Z448" i="14"/>
  <c r="CL448" i="14"/>
  <c r="EX448" i="14"/>
  <c r="HJ448" i="14"/>
  <c r="AA448" i="14"/>
  <c r="CM448" i="14"/>
  <c r="EY448" i="14"/>
  <c r="HK448" i="14"/>
  <c r="AB448" i="14"/>
  <c r="CN448" i="14"/>
  <c r="EZ448" i="14"/>
  <c r="HL448" i="14"/>
  <c r="AC448" i="14"/>
  <c r="CO448" i="14"/>
  <c r="FA448" i="14"/>
  <c r="HM448" i="14"/>
  <c r="ID448" i="14"/>
  <c r="AM448" i="14"/>
  <c r="CY448" i="14"/>
  <c r="FK448" i="14"/>
  <c r="HW448" i="14"/>
  <c r="Q448" i="14"/>
  <c r="CC448" i="14"/>
  <c r="EO448" i="14"/>
  <c r="HA448" i="14"/>
  <c r="CX448" i="14"/>
  <c r="EF448" i="14"/>
  <c r="FR448" i="14"/>
  <c r="GZ448" i="14"/>
  <c r="X448" i="14"/>
  <c r="BJ448" i="14"/>
  <c r="CR448" i="14"/>
  <c r="AH448" i="14"/>
  <c r="CT448" i="14"/>
  <c r="FF448" i="14"/>
  <c r="HR448" i="14"/>
  <c r="AI448" i="14"/>
  <c r="CU448" i="14"/>
  <c r="FG448" i="14"/>
  <c r="HS448" i="14"/>
  <c r="AJ448" i="14"/>
  <c r="CV448" i="14"/>
  <c r="FH448" i="14"/>
  <c r="HT448" i="14"/>
  <c r="AK448" i="14"/>
  <c r="CW448" i="14"/>
  <c r="FI448" i="14"/>
  <c r="HU448" i="14"/>
  <c r="IL448" i="14"/>
  <c r="AU448" i="14"/>
  <c r="DG448" i="14"/>
  <c r="FS448" i="14"/>
  <c r="IE448" i="14"/>
  <c r="Y448" i="14"/>
  <c r="CK448" i="14"/>
  <c r="EW448" i="14"/>
  <c r="C191" i="14"/>
  <c r="D190" i="14"/>
  <c r="E189" i="14"/>
  <c r="G189" i="14" s="1"/>
  <c r="K105" i="2"/>
  <c r="M105" i="2" s="1"/>
  <c r="O105" i="2" s="1"/>
  <c r="S105" i="2" s="1"/>
  <c r="L59" i="11" s="1"/>
  <c r="C107" i="2"/>
  <c r="F106" i="2"/>
  <c r="D106" i="2"/>
  <c r="E106" i="2" s="1"/>
  <c r="H106" i="2"/>
  <c r="I106" i="2" s="1"/>
  <c r="AH104" i="2"/>
  <c r="AI104" i="2" s="1"/>
  <c r="AK104" i="2" s="1"/>
  <c r="AO104" i="2" s="1"/>
  <c r="M58" i="11" s="1"/>
  <c r="AC105" i="2"/>
  <c r="AA105" i="2"/>
  <c r="AB105" i="2" s="1"/>
  <c r="Z106" i="2"/>
  <c r="AE105" i="2"/>
  <c r="AF105" i="2" s="1"/>
  <c r="X117" i="2"/>
  <c r="I188" i="14" l="1"/>
  <c r="K188" i="14" s="1"/>
  <c r="FR449" i="14" s="1"/>
  <c r="F189" i="14"/>
  <c r="H189" i="14"/>
  <c r="E190" i="14"/>
  <c r="G190" i="14" s="1"/>
  <c r="D191" i="14"/>
  <c r="C192" i="14"/>
  <c r="K106" i="2"/>
  <c r="M106" i="2" s="1"/>
  <c r="O106" i="2" s="1"/>
  <c r="S106" i="2" s="1"/>
  <c r="L60" i="11" s="1"/>
  <c r="AH105" i="2"/>
  <c r="AI105" i="2" s="1"/>
  <c r="AK105" i="2" s="1"/>
  <c r="AO105" i="2" s="1"/>
  <c r="M59" i="11" s="1"/>
  <c r="D107" i="2"/>
  <c r="E107" i="2" s="1"/>
  <c r="C108" i="2"/>
  <c r="H107" i="2"/>
  <c r="I107" i="2" s="1"/>
  <c r="F107" i="2"/>
  <c r="AC106" i="2"/>
  <c r="AE106" i="2"/>
  <c r="AF106" i="2" s="1"/>
  <c r="AH106" i="2" s="1"/>
  <c r="Z107" i="2"/>
  <c r="AA106" i="2"/>
  <c r="AB106" i="2" s="1"/>
  <c r="X118" i="2"/>
  <c r="IL449" i="14" l="1"/>
  <c r="IW449" i="14"/>
  <c r="GY449" i="14"/>
  <c r="HO449" i="14"/>
  <c r="AX449" i="14"/>
  <c r="IM449" i="14"/>
  <c r="IR449" i="14"/>
  <c r="BN449" i="14"/>
  <c r="H449" i="14"/>
  <c r="P449" i="14"/>
  <c r="X449" i="14"/>
  <c r="AF449" i="14"/>
  <c r="AN449" i="14"/>
  <c r="IG449" i="14"/>
  <c r="BH449" i="14"/>
  <c r="GQ449" i="14"/>
  <c r="HG449" i="14"/>
  <c r="HW449" i="14"/>
  <c r="IH449" i="14"/>
  <c r="BD449" i="14"/>
  <c r="IS449" i="14"/>
  <c r="IX449" i="14"/>
  <c r="GS449" i="14"/>
  <c r="HA449" i="14"/>
  <c r="HI449" i="14"/>
  <c r="HQ449" i="14"/>
  <c r="HY449" i="14"/>
  <c r="IN449" i="14"/>
  <c r="BJ449" i="14"/>
  <c r="IY449" i="14"/>
  <c r="J449" i="14"/>
  <c r="R449" i="14"/>
  <c r="Z449" i="14"/>
  <c r="AH449" i="14"/>
  <c r="AP449" i="14"/>
  <c r="BP449" i="14"/>
  <c r="IA449" i="14"/>
  <c r="II449" i="14"/>
  <c r="IT449" i="14"/>
  <c r="HC449" i="14"/>
  <c r="HS449" i="14"/>
  <c r="IE449" i="14"/>
  <c r="IJ449" i="14"/>
  <c r="BF449" i="14"/>
  <c r="IU449" i="14"/>
  <c r="IZ449" i="14"/>
  <c r="L449" i="14"/>
  <c r="T449" i="14"/>
  <c r="AB449" i="14"/>
  <c r="AJ449" i="14"/>
  <c r="AR449" i="14"/>
  <c r="AZ449" i="14"/>
  <c r="IO449" i="14"/>
  <c r="GU449" i="14"/>
  <c r="HK449" i="14"/>
  <c r="AV449" i="14"/>
  <c r="IK449" i="14"/>
  <c r="IP449" i="14"/>
  <c r="BL449" i="14"/>
  <c r="JA449" i="14"/>
  <c r="GW449" i="14"/>
  <c r="HE449" i="14"/>
  <c r="HM449" i="14"/>
  <c r="HU449" i="14"/>
  <c r="IC449" i="14"/>
  <c r="IF449" i="14"/>
  <c r="BB449" i="14"/>
  <c r="IQ449" i="14"/>
  <c r="IV449" i="14"/>
  <c r="BR449" i="14"/>
  <c r="N449" i="14"/>
  <c r="V449" i="14"/>
  <c r="AD449" i="14"/>
  <c r="AL449" i="14"/>
  <c r="AT449" i="14"/>
  <c r="DG449" i="14"/>
  <c r="DI449" i="14"/>
  <c r="DK449" i="14"/>
  <c r="DM449" i="14"/>
  <c r="DO449" i="14"/>
  <c r="DQ449" i="14"/>
  <c r="DS449" i="14"/>
  <c r="DU449" i="14"/>
  <c r="DW449" i="14"/>
  <c r="DY449" i="14"/>
  <c r="EA449" i="14"/>
  <c r="EC449" i="14"/>
  <c r="BS449" i="14"/>
  <c r="BU449" i="14"/>
  <c r="BW449" i="14"/>
  <c r="BY449" i="14"/>
  <c r="CA449" i="14"/>
  <c r="CC449" i="14"/>
  <c r="CE449" i="14"/>
  <c r="CG449" i="14"/>
  <c r="CI449" i="14"/>
  <c r="CK449" i="14"/>
  <c r="CM449" i="14"/>
  <c r="CO449" i="14"/>
  <c r="CQ449" i="14"/>
  <c r="CS449" i="14"/>
  <c r="CU449" i="14"/>
  <c r="CW449" i="14"/>
  <c r="CY449" i="14"/>
  <c r="DA449" i="14"/>
  <c r="DC449" i="14"/>
  <c r="DE449" i="14"/>
  <c r="JB449" i="14"/>
  <c r="GR449" i="14"/>
  <c r="GT449" i="14"/>
  <c r="GV449" i="14"/>
  <c r="GX449" i="14"/>
  <c r="GZ449" i="14"/>
  <c r="HB449" i="14"/>
  <c r="HD449" i="14"/>
  <c r="HF449" i="14"/>
  <c r="HH449" i="14"/>
  <c r="HJ449" i="14"/>
  <c r="HL449" i="14"/>
  <c r="HN449" i="14"/>
  <c r="HP449" i="14"/>
  <c r="HR449" i="14"/>
  <c r="HT449" i="14"/>
  <c r="HV449" i="14"/>
  <c r="HX449" i="14"/>
  <c r="HZ449" i="14"/>
  <c r="IB449" i="14"/>
  <c r="ID449" i="14"/>
  <c r="AU449" i="14"/>
  <c r="AW449" i="14"/>
  <c r="AY449" i="14"/>
  <c r="BA449" i="14"/>
  <c r="BC449" i="14"/>
  <c r="BE449" i="14"/>
  <c r="BG449" i="14"/>
  <c r="BI449" i="14"/>
  <c r="BK449" i="14"/>
  <c r="BM449" i="14"/>
  <c r="BO449" i="14"/>
  <c r="BQ449" i="14"/>
  <c r="G449" i="14"/>
  <c r="I449" i="14"/>
  <c r="K449" i="14"/>
  <c r="M449" i="14"/>
  <c r="O449" i="14"/>
  <c r="Q449" i="14"/>
  <c r="S449" i="14"/>
  <c r="U449" i="14"/>
  <c r="W449" i="14"/>
  <c r="Y449" i="14"/>
  <c r="AA449" i="14"/>
  <c r="AC449" i="14"/>
  <c r="AE449" i="14"/>
  <c r="AG449" i="14"/>
  <c r="AI449" i="14"/>
  <c r="AK449" i="14"/>
  <c r="AM449" i="14"/>
  <c r="AO449" i="14"/>
  <c r="AQ449" i="14"/>
  <c r="AS449" i="14"/>
  <c r="FS449" i="14"/>
  <c r="FU449" i="14"/>
  <c r="FW449" i="14"/>
  <c r="FY449" i="14"/>
  <c r="GA449" i="14"/>
  <c r="GC449" i="14"/>
  <c r="GE449" i="14"/>
  <c r="GG449" i="14"/>
  <c r="GI449" i="14"/>
  <c r="GK449" i="14"/>
  <c r="GM449" i="14"/>
  <c r="GO449" i="14"/>
  <c r="EE449" i="14"/>
  <c r="EG449" i="14"/>
  <c r="EI449" i="14"/>
  <c r="EK449" i="14"/>
  <c r="EM449" i="14"/>
  <c r="EO449" i="14"/>
  <c r="EQ449" i="14"/>
  <c r="ES449" i="14"/>
  <c r="EU449" i="14"/>
  <c r="EW449" i="14"/>
  <c r="EY449" i="14"/>
  <c r="FA449" i="14"/>
  <c r="FC449" i="14"/>
  <c r="FE449" i="14"/>
  <c r="FG449" i="14"/>
  <c r="FI449" i="14"/>
  <c r="FK449" i="14"/>
  <c r="FM449" i="14"/>
  <c r="FO449" i="14"/>
  <c r="FQ449" i="14"/>
  <c r="DH449" i="14"/>
  <c r="DJ449" i="14"/>
  <c r="DL449" i="14"/>
  <c r="DN449" i="14"/>
  <c r="DP449" i="14"/>
  <c r="DR449" i="14"/>
  <c r="DT449" i="14"/>
  <c r="DV449" i="14"/>
  <c r="DX449" i="14"/>
  <c r="DZ449" i="14"/>
  <c r="EB449" i="14"/>
  <c r="ED449" i="14"/>
  <c r="BT449" i="14"/>
  <c r="BV449" i="14"/>
  <c r="BX449" i="14"/>
  <c r="BZ449" i="14"/>
  <c r="CB449" i="14"/>
  <c r="CD449" i="14"/>
  <c r="CF449" i="14"/>
  <c r="CH449" i="14"/>
  <c r="CJ449" i="14"/>
  <c r="CL449" i="14"/>
  <c r="CN449" i="14"/>
  <c r="CP449" i="14"/>
  <c r="CR449" i="14"/>
  <c r="CT449" i="14"/>
  <c r="CV449" i="14"/>
  <c r="CX449" i="14"/>
  <c r="CZ449" i="14"/>
  <c r="DB449" i="14"/>
  <c r="DD449" i="14"/>
  <c r="DF449" i="14"/>
  <c r="FT449" i="14"/>
  <c r="FV449" i="14"/>
  <c r="FX449" i="14"/>
  <c r="FZ449" i="14"/>
  <c r="GB449" i="14"/>
  <c r="GD449" i="14"/>
  <c r="GF449" i="14"/>
  <c r="GH449" i="14"/>
  <c r="GJ449" i="14"/>
  <c r="GL449" i="14"/>
  <c r="GN449" i="14"/>
  <c r="GP449" i="14"/>
  <c r="EF449" i="14"/>
  <c r="EH449" i="14"/>
  <c r="EJ449" i="14"/>
  <c r="EL449" i="14"/>
  <c r="EN449" i="14"/>
  <c r="EP449" i="14"/>
  <c r="ER449" i="14"/>
  <c r="ET449" i="14"/>
  <c r="EV449" i="14"/>
  <c r="EX449" i="14"/>
  <c r="EZ449" i="14"/>
  <c r="FB449" i="14"/>
  <c r="FD449" i="14"/>
  <c r="FF449" i="14"/>
  <c r="FH449" i="14"/>
  <c r="FJ449" i="14"/>
  <c r="FL449" i="14"/>
  <c r="FN449" i="14"/>
  <c r="FP449" i="14"/>
  <c r="I189" i="14"/>
  <c r="K189" i="14" s="1"/>
  <c r="IY450" i="14" s="1"/>
  <c r="F190" i="14"/>
  <c r="H190" i="14"/>
  <c r="C193" i="14"/>
  <c r="D192" i="14"/>
  <c r="E191" i="14"/>
  <c r="G191" i="14" s="1"/>
  <c r="AI106" i="2"/>
  <c r="AK106" i="2" s="1"/>
  <c r="AO106" i="2" s="1"/>
  <c r="M60" i="11" s="1"/>
  <c r="K107" i="2"/>
  <c r="M107" i="2" s="1"/>
  <c r="O107" i="2" s="1"/>
  <c r="S107" i="2" s="1"/>
  <c r="L61" i="11" s="1"/>
  <c r="C109" i="2"/>
  <c r="F108" i="2"/>
  <c r="H108" i="2"/>
  <c r="I108" i="2" s="1"/>
  <c r="D108" i="2"/>
  <c r="E108" i="2" s="1"/>
  <c r="AC107" i="2"/>
  <c r="Z108" i="2"/>
  <c r="AE107" i="2"/>
  <c r="AF107" i="2" s="1"/>
  <c r="AA107" i="2"/>
  <c r="AB107" i="2" s="1"/>
  <c r="X119" i="2"/>
  <c r="IC450" i="14" l="1"/>
  <c r="CC450" i="14"/>
  <c r="BZ450" i="14"/>
  <c r="HS450" i="14"/>
  <c r="HU450" i="14"/>
  <c r="CP450" i="14"/>
  <c r="CN450" i="14"/>
  <c r="JA450" i="14"/>
  <c r="IS450" i="14"/>
  <c r="IW450" i="14"/>
  <c r="HQ450" i="14"/>
  <c r="GR450" i="14"/>
  <c r="IL450" i="14"/>
  <c r="IU450" i="14"/>
  <c r="HO450" i="14"/>
  <c r="CE450" i="14"/>
  <c r="FV450" i="14"/>
  <c r="AX450" i="14"/>
  <c r="IA450" i="14"/>
  <c r="BS450" i="14"/>
  <c r="CA450" i="14"/>
  <c r="DQ450" i="14"/>
  <c r="HY450" i="14"/>
  <c r="CL450" i="14"/>
  <c r="CG450" i="14"/>
  <c r="AY450" i="14"/>
  <c r="HW450" i="14"/>
  <c r="CJ450" i="14"/>
  <c r="GT450" i="14"/>
  <c r="DI450" i="14"/>
  <c r="BG450" i="14"/>
  <c r="GM450" i="14"/>
  <c r="GK450" i="14"/>
  <c r="GI450" i="14"/>
  <c r="GO450" i="14"/>
  <c r="FO450" i="14"/>
  <c r="FM450" i="14"/>
  <c r="FK450" i="14"/>
  <c r="FQ450" i="14"/>
  <c r="FG450" i="14"/>
  <c r="FE450" i="14"/>
  <c r="FC450" i="14"/>
  <c r="FI450" i="14"/>
  <c r="N450" i="14"/>
  <c r="Z450" i="14"/>
  <c r="X450" i="14"/>
  <c r="AD450" i="14"/>
  <c r="AB450" i="14"/>
  <c r="BT450" i="14"/>
  <c r="S450" i="14"/>
  <c r="Q450" i="14"/>
  <c r="O450" i="14"/>
  <c r="U450" i="14"/>
  <c r="J450" i="14"/>
  <c r="EK450" i="14"/>
  <c r="BA450" i="14"/>
  <c r="IK450" i="14"/>
  <c r="FU450" i="14"/>
  <c r="AU450" i="14"/>
  <c r="DP450" i="14"/>
  <c r="AV450" i="14"/>
  <c r="DH450" i="14"/>
  <c r="BF450" i="14"/>
  <c r="EA450" i="14"/>
  <c r="DY450" i="14"/>
  <c r="DW450" i="14"/>
  <c r="EC450" i="14"/>
  <c r="DC450" i="14"/>
  <c r="DA450" i="14"/>
  <c r="CY450" i="14"/>
  <c r="DE450" i="14"/>
  <c r="CU450" i="14"/>
  <c r="CS450" i="14"/>
  <c r="CQ450" i="14"/>
  <c r="CW450" i="14"/>
  <c r="HK450" i="14"/>
  <c r="HI450" i="14"/>
  <c r="HG450" i="14"/>
  <c r="HM450" i="14"/>
  <c r="EI450" i="14"/>
  <c r="GQ450" i="14"/>
  <c r="HB450" i="14"/>
  <c r="GZ450" i="14"/>
  <c r="HF450" i="14"/>
  <c r="HD450" i="14"/>
  <c r="EG450" i="14"/>
  <c r="IQ450" i="14"/>
  <c r="DT450" i="14"/>
  <c r="M450" i="14"/>
  <c r="FT450" i="14"/>
  <c r="EJ450" i="14"/>
  <c r="DO450" i="14"/>
  <c r="BI450" i="14"/>
  <c r="DG450" i="14"/>
  <c r="BE450" i="14"/>
  <c r="BO450" i="14"/>
  <c r="BM450" i="14"/>
  <c r="BK450" i="14"/>
  <c r="BQ450" i="14"/>
  <c r="AQ450" i="14"/>
  <c r="AO450" i="14"/>
  <c r="AM450" i="14"/>
  <c r="AS450" i="14"/>
  <c r="AI450" i="14"/>
  <c r="AG450" i="14"/>
  <c r="AE450" i="14"/>
  <c r="AK450" i="14"/>
  <c r="EY450" i="14"/>
  <c r="EW450" i="14"/>
  <c r="EU450" i="14"/>
  <c r="FA450" i="14"/>
  <c r="K450" i="14"/>
  <c r="G450" i="14"/>
  <c r="EP450" i="14"/>
  <c r="EN450" i="14"/>
  <c r="ET450" i="14"/>
  <c r="ER450" i="14"/>
  <c r="I450" i="14"/>
  <c r="IP450" i="14"/>
  <c r="II450" i="14"/>
  <c r="DL450" i="14"/>
  <c r="FS450" i="14"/>
  <c r="GE450" i="14"/>
  <c r="DV450" i="14"/>
  <c r="GC450" i="14"/>
  <c r="DN450" i="14"/>
  <c r="BD450" i="14"/>
  <c r="IX450" i="14"/>
  <c r="IV450" i="14"/>
  <c r="JB450" i="14"/>
  <c r="IZ450" i="14"/>
  <c r="HZ450" i="14"/>
  <c r="HX450" i="14"/>
  <c r="ID450" i="14"/>
  <c r="IB450" i="14"/>
  <c r="HR450" i="14"/>
  <c r="HP450" i="14"/>
  <c r="HV450" i="14"/>
  <c r="HT450" i="14"/>
  <c r="CM450" i="14"/>
  <c r="CK450" i="14"/>
  <c r="CI450" i="14"/>
  <c r="CO450" i="14"/>
  <c r="EH450" i="14"/>
  <c r="EL450" i="14"/>
  <c r="CD450" i="14"/>
  <c r="CB450" i="14"/>
  <c r="CH450" i="14"/>
  <c r="CF450" i="14"/>
  <c r="EF450" i="14"/>
  <c r="IO450" i="14"/>
  <c r="IH450" i="14"/>
  <c r="GD450" i="14"/>
  <c r="FZ450" i="14"/>
  <c r="GB450" i="14"/>
  <c r="DU450" i="14"/>
  <c r="GA450" i="14"/>
  <c r="DM450" i="14"/>
  <c r="BC450" i="14"/>
  <c r="GL450" i="14"/>
  <c r="GJ450" i="14"/>
  <c r="GP450" i="14"/>
  <c r="GN450" i="14"/>
  <c r="FN450" i="14"/>
  <c r="FL450" i="14"/>
  <c r="FR450" i="14"/>
  <c r="FP450" i="14"/>
  <c r="FF450" i="14"/>
  <c r="FD450" i="14"/>
  <c r="FJ450" i="14"/>
  <c r="FH450" i="14"/>
  <c r="AA450" i="14"/>
  <c r="Y450" i="14"/>
  <c r="W450" i="14"/>
  <c r="AC450" i="14"/>
  <c r="BV450" i="14"/>
  <c r="GW450" i="14"/>
  <c r="R450" i="14"/>
  <c r="P450" i="14"/>
  <c r="V450" i="14"/>
  <c r="T450" i="14"/>
  <c r="H450" i="14"/>
  <c r="IN450" i="14"/>
  <c r="IG450" i="14"/>
  <c r="GH450" i="14"/>
  <c r="FY450" i="14"/>
  <c r="GG450" i="14"/>
  <c r="GV450" i="14"/>
  <c r="BX450" i="14"/>
  <c r="GF450" i="14"/>
  <c r="BJ450" i="14"/>
  <c r="DZ450" i="14"/>
  <c r="DX450" i="14"/>
  <c r="ED450" i="14"/>
  <c r="EB450" i="14"/>
  <c r="DB450" i="14"/>
  <c r="CZ450" i="14"/>
  <c r="DF450" i="14"/>
  <c r="DD450" i="14"/>
  <c r="CT450" i="14"/>
  <c r="CR450" i="14"/>
  <c r="CX450" i="14"/>
  <c r="CV450" i="14"/>
  <c r="HJ450" i="14"/>
  <c r="HH450" i="14"/>
  <c r="HN450" i="14"/>
  <c r="HL450" i="14"/>
  <c r="GS450" i="14"/>
  <c r="HC450" i="14"/>
  <c r="HA450" i="14"/>
  <c r="GY450" i="14"/>
  <c r="HE450" i="14"/>
  <c r="GU450" i="14"/>
  <c r="EE450" i="14"/>
  <c r="IM450" i="14"/>
  <c r="IF450" i="14"/>
  <c r="IR450" i="14"/>
  <c r="IJ450" i="14"/>
  <c r="DS450" i="14"/>
  <c r="AZ450" i="14"/>
  <c r="DK450" i="14"/>
  <c r="AW450" i="14"/>
  <c r="BY450" i="14"/>
  <c r="BN450" i="14"/>
  <c r="BL450" i="14"/>
  <c r="BR450" i="14"/>
  <c r="BP450" i="14"/>
  <c r="AP450" i="14"/>
  <c r="AN450" i="14"/>
  <c r="AT450" i="14"/>
  <c r="AR450" i="14"/>
  <c r="AH450" i="14"/>
  <c r="AF450" i="14"/>
  <c r="AL450" i="14"/>
  <c r="AJ450" i="14"/>
  <c r="EX450" i="14"/>
  <c r="EV450" i="14"/>
  <c r="FB450" i="14"/>
  <c r="EZ450" i="14"/>
  <c r="BU450" i="14"/>
  <c r="EQ450" i="14"/>
  <c r="EO450" i="14"/>
  <c r="EM450" i="14"/>
  <c r="ES450" i="14"/>
  <c r="BW450" i="14"/>
  <c r="GX450" i="14"/>
  <c r="IT450" i="14"/>
  <c r="IE450" i="14"/>
  <c r="FW450" i="14"/>
  <c r="BH450" i="14"/>
  <c r="DR450" i="14"/>
  <c r="L450" i="14"/>
  <c r="DJ450" i="14"/>
  <c r="BB450" i="14"/>
  <c r="FX450" i="14"/>
  <c r="F191" i="14"/>
  <c r="H191" i="14"/>
  <c r="I190" i="14"/>
  <c r="K190" i="14" s="1"/>
  <c r="IV451" i="14" s="1"/>
  <c r="G192" i="14"/>
  <c r="E192" i="14"/>
  <c r="F192" i="14" s="1"/>
  <c r="D193" i="14"/>
  <c r="C194" i="14"/>
  <c r="K108" i="2"/>
  <c r="M108" i="2" s="1"/>
  <c r="O108" i="2" s="1"/>
  <c r="S108" i="2" s="1"/>
  <c r="L62" i="11" s="1"/>
  <c r="AH107" i="2"/>
  <c r="AI107" i="2" s="1"/>
  <c r="AK107" i="2" s="1"/>
  <c r="AO107" i="2" s="1"/>
  <c r="M61" i="11" s="1"/>
  <c r="D109" i="2"/>
  <c r="E109" i="2" s="1"/>
  <c r="F109" i="2"/>
  <c r="C110" i="2"/>
  <c r="H109" i="2"/>
  <c r="I109" i="2" s="1"/>
  <c r="AC108" i="2"/>
  <c r="AA108" i="2"/>
  <c r="AB108" i="2" s="1"/>
  <c r="Z109" i="2"/>
  <c r="AE108" i="2"/>
  <c r="AF108" i="2" s="1"/>
  <c r="X120" i="2"/>
  <c r="I191" i="14" l="1"/>
  <c r="K191" i="14" s="1"/>
  <c r="IC452" i="14" s="1"/>
  <c r="H192" i="14"/>
  <c r="I192" i="14" s="1"/>
  <c r="K192" i="14" s="1"/>
  <c r="HB453" i="14" s="1"/>
  <c r="CU451" i="14"/>
  <c r="AI451" i="14"/>
  <c r="EA451" i="14"/>
  <c r="CM451" i="14"/>
  <c r="BO451" i="14"/>
  <c r="AA451" i="14"/>
  <c r="DK451" i="14"/>
  <c r="BW451" i="14"/>
  <c r="AY451" i="14"/>
  <c r="K451" i="14"/>
  <c r="DC451" i="14"/>
  <c r="EO451" i="14"/>
  <c r="AQ451" i="14"/>
  <c r="DP451" i="14"/>
  <c r="GL451" i="14"/>
  <c r="FV451" i="14"/>
  <c r="FN451" i="14"/>
  <c r="FF451" i="14"/>
  <c r="EX451" i="14"/>
  <c r="EH451" i="14"/>
  <c r="DQ451" i="14"/>
  <c r="GJ451" i="14"/>
  <c r="FT451" i="14"/>
  <c r="FL451" i="14"/>
  <c r="FD451" i="14"/>
  <c r="EV451" i="14"/>
  <c r="EF451" i="14"/>
  <c r="IM451" i="14"/>
  <c r="BD451" i="14"/>
  <c r="DW451" i="14"/>
  <c r="DG451" i="14"/>
  <c r="CY451" i="14"/>
  <c r="CQ451" i="14"/>
  <c r="CI451" i="14"/>
  <c r="BS451" i="14"/>
  <c r="IP451" i="14"/>
  <c r="BF451" i="14"/>
  <c r="BK451" i="14"/>
  <c r="AU451" i="14"/>
  <c r="AM451" i="14"/>
  <c r="AE451" i="14"/>
  <c r="W451" i="14"/>
  <c r="G451" i="14"/>
  <c r="IO451" i="14"/>
  <c r="BE451" i="14"/>
  <c r="GP451" i="14"/>
  <c r="FZ451" i="14"/>
  <c r="FR451" i="14"/>
  <c r="FJ451" i="14"/>
  <c r="FB451" i="14"/>
  <c r="EL451" i="14"/>
  <c r="GA451" i="14"/>
  <c r="R451" i="14"/>
  <c r="GN451" i="14"/>
  <c r="FX451" i="14"/>
  <c r="FP451" i="14"/>
  <c r="FH451" i="14"/>
  <c r="EZ451" i="14"/>
  <c r="EJ451" i="14"/>
  <c r="EP451" i="14"/>
  <c r="GY451" i="14"/>
  <c r="JB451" i="14"/>
  <c r="IX451" i="14"/>
  <c r="IL451" i="14"/>
  <c r="IH451" i="14"/>
  <c r="ID451" i="14"/>
  <c r="HZ451" i="14"/>
  <c r="HV451" i="14"/>
  <c r="HR451" i="14"/>
  <c r="HN451" i="14"/>
  <c r="HJ451" i="14"/>
  <c r="GX451" i="14"/>
  <c r="GT451" i="14"/>
  <c r="GB451" i="14"/>
  <c r="DR451" i="14"/>
  <c r="P451" i="14"/>
  <c r="EC451" i="14"/>
  <c r="DY451" i="14"/>
  <c r="DM451" i="14"/>
  <c r="DI451" i="14"/>
  <c r="DE451" i="14"/>
  <c r="DA451" i="14"/>
  <c r="CW451" i="14"/>
  <c r="CS451" i="14"/>
  <c r="CO451" i="14"/>
  <c r="CK451" i="14"/>
  <c r="BY451" i="14"/>
  <c r="BU451" i="14"/>
  <c r="GD451" i="14"/>
  <c r="CB451" i="14"/>
  <c r="Q451" i="14"/>
  <c r="BQ451" i="14"/>
  <c r="BM451" i="14"/>
  <c r="BA451" i="14"/>
  <c r="AW451" i="14"/>
  <c r="AS451" i="14"/>
  <c r="AO451" i="14"/>
  <c r="AK451" i="14"/>
  <c r="AG451" i="14"/>
  <c r="AC451" i="14"/>
  <c r="Y451" i="14"/>
  <c r="M451" i="14"/>
  <c r="I451" i="14"/>
  <c r="GC451" i="14"/>
  <c r="CD451" i="14"/>
  <c r="HC451" i="14"/>
  <c r="IZ451" i="14"/>
  <c r="IF451" i="14"/>
  <c r="IJ451" i="14"/>
  <c r="HX451" i="14"/>
  <c r="IB451" i="14"/>
  <c r="HP451" i="14"/>
  <c r="HT451" i="14"/>
  <c r="HH451" i="14"/>
  <c r="HL451" i="14"/>
  <c r="GR451" i="14"/>
  <c r="GV451" i="14"/>
  <c r="IN451" i="14"/>
  <c r="EN451" i="14"/>
  <c r="CC451" i="14"/>
  <c r="HD451" i="14"/>
  <c r="DX451" i="14"/>
  <c r="ED451" i="14"/>
  <c r="EB451" i="14"/>
  <c r="DZ451" i="14"/>
  <c r="DH451" i="14"/>
  <c r="DN451" i="14"/>
  <c r="DL451" i="14"/>
  <c r="DJ451" i="14"/>
  <c r="CZ451" i="14"/>
  <c r="DF451" i="14"/>
  <c r="DD451" i="14"/>
  <c r="DB451" i="14"/>
  <c r="CR451" i="14"/>
  <c r="CX451" i="14"/>
  <c r="CV451" i="14"/>
  <c r="CT451" i="14"/>
  <c r="CJ451" i="14"/>
  <c r="CP451" i="14"/>
  <c r="CN451" i="14"/>
  <c r="CL451" i="14"/>
  <c r="BT451" i="14"/>
  <c r="BZ451" i="14"/>
  <c r="BX451" i="14"/>
  <c r="BV451" i="14"/>
  <c r="IT451" i="14"/>
  <c r="GH451" i="14"/>
  <c r="ET451" i="14"/>
  <c r="DV451" i="14"/>
  <c r="CH451" i="14"/>
  <c r="BJ451" i="14"/>
  <c r="V451" i="14"/>
  <c r="HA451" i="14"/>
  <c r="BL451" i="14"/>
  <c r="BR451" i="14"/>
  <c r="BP451" i="14"/>
  <c r="BN451" i="14"/>
  <c r="AV451" i="14"/>
  <c r="BB451" i="14"/>
  <c r="AZ451" i="14"/>
  <c r="AX451" i="14"/>
  <c r="AN451" i="14"/>
  <c r="AT451" i="14"/>
  <c r="AR451" i="14"/>
  <c r="AP451" i="14"/>
  <c r="AF451" i="14"/>
  <c r="AL451" i="14"/>
  <c r="AJ451" i="14"/>
  <c r="AH451" i="14"/>
  <c r="X451" i="14"/>
  <c r="AD451" i="14"/>
  <c r="AB451" i="14"/>
  <c r="Z451" i="14"/>
  <c r="H451" i="14"/>
  <c r="N451" i="14"/>
  <c r="L451" i="14"/>
  <c r="J451" i="14"/>
  <c r="IS451" i="14"/>
  <c r="GG451" i="14"/>
  <c r="ES451" i="14"/>
  <c r="DU451" i="14"/>
  <c r="CG451" i="14"/>
  <c r="BI451" i="14"/>
  <c r="U451" i="14"/>
  <c r="HF451" i="14"/>
  <c r="IU451" i="14"/>
  <c r="JA451" i="14"/>
  <c r="IY451" i="14"/>
  <c r="IW451" i="14"/>
  <c r="IE451" i="14"/>
  <c r="IK451" i="14"/>
  <c r="II451" i="14"/>
  <c r="IG451" i="14"/>
  <c r="HW451" i="14"/>
  <c r="IC451" i="14"/>
  <c r="IA451" i="14"/>
  <c r="HY451" i="14"/>
  <c r="HO451" i="14"/>
  <c r="HU451" i="14"/>
  <c r="HS451" i="14"/>
  <c r="HQ451" i="14"/>
  <c r="HG451" i="14"/>
  <c r="HM451" i="14"/>
  <c r="HK451" i="14"/>
  <c r="HI451" i="14"/>
  <c r="GQ451" i="14"/>
  <c r="GW451" i="14"/>
  <c r="GU451" i="14"/>
  <c r="GS451" i="14"/>
  <c r="IR451" i="14"/>
  <c r="GF451" i="14"/>
  <c r="ER451" i="14"/>
  <c r="DT451" i="14"/>
  <c r="CF451" i="14"/>
  <c r="BH451" i="14"/>
  <c r="T451" i="14"/>
  <c r="HE451" i="14"/>
  <c r="GI451" i="14"/>
  <c r="GO451" i="14"/>
  <c r="GM451" i="14"/>
  <c r="GK451" i="14"/>
  <c r="FS451" i="14"/>
  <c r="FY451" i="14"/>
  <c r="FW451" i="14"/>
  <c r="FU451" i="14"/>
  <c r="FK451" i="14"/>
  <c r="FQ451" i="14"/>
  <c r="FO451" i="14"/>
  <c r="FM451" i="14"/>
  <c r="FC451" i="14"/>
  <c r="FI451" i="14"/>
  <c r="FG451" i="14"/>
  <c r="FE451" i="14"/>
  <c r="EU451" i="14"/>
  <c r="FA451" i="14"/>
  <c r="EY451" i="14"/>
  <c r="EW451" i="14"/>
  <c r="EE451" i="14"/>
  <c r="EK451" i="14"/>
  <c r="EI451" i="14"/>
  <c r="EG451" i="14"/>
  <c r="IQ451" i="14"/>
  <c r="GE451" i="14"/>
  <c r="EQ451" i="14"/>
  <c r="DS451" i="14"/>
  <c r="CE451" i="14"/>
  <c r="BG451" i="14"/>
  <c r="S451" i="14"/>
  <c r="GZ451" i="14"/>
  <c r="EM451" i="14"/>
  <c r="DO451" i="14"/>
  <c r="CA451" i="14"/>
  <c r="BC451" i="14"/>
  <c r="O451" i="14"/>
  <c r="HB451" i="14"/>
  <c r="C195" i="14"/>
  <c r="D194" i="14"/>
  <c r="E193" i="14"/>
  <c r="G193" i="14" s="1"/>
  <c r="K109" i="2"/>
  <c r="M109" i="2" s="1"/>
  <c r="O109" i="2" s="1"/>
  <c r="S109" i="2" s="1"/>
  <c r="L63" i="11" s="1"/>
  <c r="F110" i="2"/>
  <c r="H110" i="2"/>
  <c r="I110" i="2" s="1"/>
  <c r="D110" i="2"/>
  <c r="E110" i="2" s="1"/>
  <c r="C111" i="2"/>
  <c r="AH108" i="2"/>
  <c r="AI108" i="2" s="1"/>
  <c r="AK108" i="2" s="1"/>
  <c r="AO108" i="2" s="1"/>
  <c r="M62" i="11" s="1"/>
  <c r="AC109" i="2"/>
  <c r="AA109" i="2"/>
  <c r="AB109" i="2" s="1"/>
  <c r="AE109" i="2"/>
  <c r="AF109" i="2" s="1"/>
  <c r="Z110" i="2"/>
  <c r="X121" i="2"/>
  <c r="CZ452" i="14" l="1"/>
  <c r="AH452" i="14"/>
  <c r="DD452" i="14"/>
  <c r="FN452" i="14"/>
  <c r="DB452" i="14"/>
  <c r="FL452" i="14"/>
  <c r="FP452" i="14"/>
  <c r="CT452" i="14"/>
  <c r="IA452" i="14"/>
  <c r="CV452" i="14"/>
  <c r="HZ452" i="14"/>
  <c r="AJ452" i="14"/>
  <c r="HY452" i="14"/>
  <c r="CN452" i="14"/>
  <c r="IB452" i="14"/>
  <c r="HX452" i="14"/>
  <c r="FG452" i="14"/>
  <c r="FF452" i="14"/>
  <c r="EZ452" i="14"/>
  <c r="CL452" i="14"/>
  <c r="FI452" i="14"/>
  <c r="FE452" i="14"/>
  <c r="FH452" i="14"/>
  <c r="FD452" i="14"/>
  <c r="AR452" i="14"/>
  <c r="AP452" i="14"/>
  <c r="HU452" i="14"/>
  <c r="HS452" i="14"/>
  <c r="HQ452" i="14"/>
  <c r="EX452" i="14"/>
  <c r="FQ452" i="14"/>
  <c r="FO452" i="14"/>
  <c r="FM452" i="14"/>
  <c r="CW452" i="14"/>
  <c r="CU452" i="14"/>
  <c r="CS452" i="14"/>
  <c r="EV452" i="14"/>
  <c r="DE452" i="14"/>
  <c r="DC452" i="14"/>
  <c r="DA452" i="14"/>
  <c r="AK452" i="14"/>
  <c r="AI452" i="14"/>
  <c r="AG452" i="14"/>
  <c r="CJ452" i="14"/>
  <c r="AS452" i="14"/>
  <c r="AQ452" i="14"/>
  <c r="AO452" i="14"/>
  <c r="HT452" i="14"/>
  <c r="HR452" i="14"/>
  <c r="HP452" i="14"/>
  <c r="S452" i="14"/>
  <c r="DJ452" i="14"/>
  <c r="BO452" i="14"/>
  <c r="HF452" i="14"/>
  <c r="EC452" i="14"/>
  <c r="DN452" i="14"/>
  <c r="HE452" i="14"/>
  <c r="AN452" i="14"/>
  <c r="BF452" i="14"/>
  <c r="CG452" i="14"/>
  <c r="AM452" i="14"/>
  <c r="IP452" i="14"/>
  <c r="CE452" i="14"/>
  <c r="IO452" i="14"/>
  <c r="IH452" i="14"/>
  <c r="Q452" i="14"/>
  <c r="BM452" i="14"/>
  <c r="GZ452" i="14"/>
  <c r="EI452" i="14"/>
  <c r="JA452" i="14"/>
  <c r="HO452" i="14"/>
  <c r="AB452" i="14"/>
  <c r="X452" i="14"/>
  <c r="HB452" i="14"/>
  <c r="EB452" i="14"/>
  <c r="DQ452" i="14"/>
  <c r="DF452" i="14"/>
  <c r="AY452" i="14"/>
  <c r="EY452" i="14"/>
  <c r="EU452" i="14"/>
  <c r="CD452" i="14"/>
  <c r="DZ452" i="14"/>
  <c r="GI452" i="14"/>
  <c r="DL452" i="14"/>
  <c r="EJ452" i="14"/>
  <c r="Z452" i="14"/>
  <c r="U452" i="14"/>
  <c r="EN452" i="14"/>
  <c r="GX452" i="14"/>
  <c r="DH452" i="14"/>
  <c r="BQ452" i="14"/>
  <c r="BU452" i="14"/>
  <c r="FA452" i="14"/>
  <c r="EW452" i="14"/>
  <c r="ER452" i="14"/>
  <c r="P452" i="14"/>
  <c r="N452" i="14"/>
  <c r="IS452" i="14"/>
  <c r="GM452" i="14"/>
  <c r="JB452" i="14"/>
  <c r="CO452" i="14"/>
  <c r="CM452" i="14"/>
  <c r="CK452" i="14"/>
  <c r="CI452" i="14"/>
  <c r="CF452" i="14"/>
  <c r="R452" i="14"/>
  <c r="GY452" i="14"/>
  <c r="IW452" i="14"/>
  <c r="DU452" i="14"/>
  <c r="DG452" i="14"/>
  <c r="CY452" i="14"/>
  <c r="IM452" i="14"/>
  <c r="V452" i="14"/>
  <c r="FC452" i="14"/>
  <c r="AC452" i="14"/>
  <c r="AA452" i="14"/>
  <c r="Y452" i="14"/>
  <c r="W452" i="14"/>
  <c r="T452" i="14"/>
  <c r="HA452" i="14"/>
  <c r="CA452" i="14"/>
  <c r="DY452" i="14"/>
  <c r="IQ452" i="14"/>
  <c r="GP452" i="14"/>
  <c r="G452" i="14"/>
  <c r="FK452" i="14"/>
  <c r="BY452" i="14"/>
  <c r="IL452" i="14"/>
  <c r="GB452" i="14"/>
  <c r="HL452" i="14"/>
  <c r="HJ452" i="14"/>
  <c r="HH452" i="14"/>
  <c r="HN452" i="14"/>
  <c r="HC452" i="14"/>
  <c r="CC452" i="14"/>
  <c r="O452" i="14"/>
  <c r="DX452" i="14"/>
  <c r="DS452" i="14"/>
  <c r="ED452" i="14"/>
  <c r="IJ452" i="14"/>
  <c r="BJ452" i="14"/>
  <c r="GO452" i="14"/>
  <c r="FR452" i="14"/>
  <c r="BV452" i="14"/>
  <c r="AZ452" i="14"/>
  <c r="BD452" i="14"/>
  <c r="I452" i="14"/>
  <c r="HM452" i="14"/>
  <c r="HK452" i="14"/>
  <c r="HI452" i="14"/>
  <c r="HG452" i="14"/>
  <c r="HD452" i="14"/>
  <c r="EP452" i="14"/>
  <c r="CB452" i="14"/>
  <c r="IY452" i="14"/>
  <c r="EL452" i="14"/>
  <c r="AF452" i="14"/>
  <c r="IF452" i="14"/>
  <c r="GK452" i="14"/>
  <c r="EF452" i="14"/>
  <c r="BG452" i="14"/>
  <c r="AV452" i="14"/>
  <c r="CQ452" i="14"/>
  <c r="II452" i="14"/>
  <c r="H452" i="14"/>
  <c r="GN452" i="14"/>
  <c r="GJ452" i="14"/>
  <c r="AT452" i="14"/>
  <c r="AU452" i="14"/>
  <c r="CR452" i="14"/>
  <c r="BE452" i="14"/>
  <c r="AX452" i="14"/>
  <c r="HV452" i="14"/>
  <c r="GS452" i="14"/>
  <c r="BK452" i="14"/>
  <c r="IZ452" i="14"/>
  <c r="IV452" i="14"/>
  <c r="BZ452" i="14"/>
  <c r="DR452" i="14"/>
  <c r="AE452" i="14"/>
  <c r="DK452" i="14"/>
  <c r="GA452" i="14"/>
  <c r="BP452" i="14"/>
  <c r="BT452" i="14"/>
  <c r="EK452" i="14"/>
  <c r="ET452" i="14"/>
  <c r="FS452" i="14"/>
  <c r="BL452" i="14"/>
  <c r="AW452" i="14"/>
  <c r="GR452" i="14"/>
  <c r="EE452" i="14"/>
  <c r="IE452" i="14"/>
  <c r="ES452" i="14"/>
  <c r="EQ452" i="14"/>
  <c r="EO452" i="14"/>
  <c r="EM452" i="14"/>
  <c r="EA452" i="14"/>
  <c r="GQ452" i="14"/>
  <c r="IR452" i="14"/>
  <c r="IN452" i="14"/>
  <c r="BR452" i="14"/>
  <c r="IK452" i="14"/>
  <c r="IG452" i="14"/>
  <c r="GH452" i="14"/>
  <c r="GL452" i="14"/>
  <c r="BS452" i="14"/>
  <c r="EH452" i="14"/>
  <c r="BX452" i="14"/>
  <c r="BI452" i="14"/>
  <c r="CX452" i="14"/>
  <c r="ID452" i="14"/>
  <c r="IX452" i="14"/>
  <c r="DO452" i="14"/>
  <c r="DT452" i="14"/>
  <c r="DP452" i="14"/>
  <c r="DM452" i="14"/>
  <c r="DI452" i="14"/>
  <c r="DV452" i="14"/>
  <c r="BN452" i="14"/>
  <c r="IT452" i="14"/>
  <c r="EG452" i="14"/>
  <c r="BW452" i="14"/>
  <c r="BH452" i="14"/>
  <c r="BA452" i="14"/>
  <c r="CP452" i="14"/>
  <c r="GF452" i="14"/>
  <c r="FY452" i="14"/>
  <c r="DW452" i="14"/>
  <c r="IU452" i="14"/>
  <c r="AL452" i="14"/>
  <c r="GE452" i="14"/>
  <c r="GD452" i="14"/>
  <c r="GG452" i="14"/>
  <c r="M452" i="14"/>
  <c r="CH452" i="14"/>
  <c r="GW452" i="14"/>
  <c r="FZ452" i="14"/>
  <c r="GC452" i="14"/>
  <c r="L452" i="14"/>
  <c r="GV452" i="14"/>
  <c r="BB452" i="14"/>
  <c r="FX452" i="14"/>
  <c r="FU452" i="14"/>
  <c r="K452" i="14"/>
  <c r="GU452" i="14"/>
  <c r="FT452" i="14"/>
  <c r="FW452" i="14"/>
  <c r="FV452" i="14"/>
  <c r="FJ452" i="14"/>
  <c r="J452" i="14"/>
  <c r="GT452" i="14"/>
  <c r="AD452" i="14"/>
  <c r="HW452" i="14"/>
  <c r="BC452" i="14"/>
  <c r="FB452" i="14"/>
  <c r="AI453" i="14"/>
  <c r="FB453" i="14"/>
  <c r="GX453" i="14"/>
  <c r="HO453" i="14"/>
  <c r="EV453" i="14"/>
  <c r="DC453" i="14"/>
  <c r="CS453" i="14"/>
  <c r="DS453" i="14"/>
  <c r="HS453" i="14"/>
  <c r="HU453" i="14"/>
  <c r="AB453" i="14"/>
  <c r="GR453" i="14"/>
  <c r="BY453" i="14"/>
  <c r="BU453" i="14"/>
  <c r="AD453" i="14"/>
  <c r="EX453" i="14"/>
  <c r="EZ453" i="14"/>
  <c r="BS453" i="14"/>
  <c r="HQ453" i="14"/>
  <c r="GV453" i="14"/>
  <c r="CQ453" i="14"/>
  <c r="Z453" i="14"/>
  <c r="AY453" i="14"/>
  <c r="CW453" i="14"/>
  <c r="X453" i="14"/>
  <c r="GT453" i="14"/>
  <c r="AQ453" i="14"/>
  <c r="DK453" i="14"/>
  <c r="L453" i="14"/>
  <c r="FH453" i="14"/>
  <c r="CO453" i="14"/>
  <c r="N453" i="14"/>
  <c r="FJ453" i="14"/>
  <c r="CI453" i="14"/>
  <c r="H453" i="14"/>
  <c r="FD453" i="14"/>
  <c r="CK453" i="14"/>
  <c r="J453" i="14"/>
  <c r="FF453" i="14"/>
  <c r="BG453" i="14"/>
  <c r="EI453" i="14"/>
  <c r="AJ453" i="14"/>
  <c r="HL453" i="14"/>
  <c r="EK453" i="14"/>
  <c r="AL453" i="14"/>
  <c r="HN453" i="14"/>
  <c r="EE453" i="14"/>
  <c r="AF453" i="14"/>
  <c r="HH453" i="14"/>
  <c r="EG453" i="14"/>
  <c r="AH453" i="14"/>
  <c r="HJ453" i="14"/>
  <c r="BO453" i="14"/>
  <c r="EY453" i="14"/>
  <c r="BX453" i="14"/>
  <c r="HT453" i="14"/>
  <c r="FA453" i="14"/>
  <c r="BZ453" i="14"/>
  <c r="HV453" i="14"/>
  <c r="EU453" i="14"/>
  <c r="BT453" i="14"/>
  <c r="HP453" i="14"/>
  <c r="EW453" i="14"/>
  <c r="BV453" i="14"/>
  <c r="HR453" i="14"/>
  <c r="BW453" i="14"/>
  <c r="FG453" i="14"/>
  <c r="CN453" i="14"/>
  <c r="M453" i="14"/>
  <c r="FI453" i="14"/>
  <c r="CP453" i="14"/>
  <c r="G453" i="14"/>
  <c r="FC453" i="14"/>
  <c r="CJ453" i="14"/>
  <c r="I453" i="14"/>
  <c r="FE453" i="14"/>
  <c r="CL453" i="14"/>
  <c r="K453" i="14"/>
  <c r="CM453" i="14"/>
  <c r="GU453" i="14"/>
  <c r="CV453" i="14"/>
  <c r="AC453" i="14"/>
  <c r="GW453" i="14"/>
  <c r="CX453" i="14"/>
  <c r="W453" i="14"/>
  <c r="GQ453" i="14"/>
  <c r="CR453" i="14"/>
  <c r="Y453" i="14"/>
  <c r="GS453" i="14"/>
  <c r="CT453" i="14"/>
  <c r="AA453" i="14"/>
  <c r="CU453" i="14"/>
  <c r="HK453" i="14"/>
  <c r="EJ453" i="14"/>
  <c r="AK453" i="14"/>
  <c r="HM453" i="14"/>
  <c r="EL453" i="14"/>
  <c r="AE453" i="14"/>
  <c r="HG453" i="14"/>
  <c r="EF453" i="14"/>
  <c r="AG453" i="14"/>
  <c r="HI453" i="14"/>
  <c r="EH453" i="14"/>
  <c r="FO453" i="14"/>
  <c r="IA453" i="14"/>
  <c r="AR453" i="14"/>
  <c r="DD453" i="14"/>
  <c r="FP453" i="14"/>
  <c r="IB453" i="14"/>
  <c r="AS453" i="14"/>
  <c r="DE453" i="14"/>
  <c r="FQ453" i="14"/>
  <c r="IC453" i="14"/>
  <c r="AT453" i="14"/>
  <c r="DF453" i="14"/>
  <c r="FR453" i="14"/>
  <c r="ID453" i="14"/>
  <c r="AM453" i="14"/>
  <c r="CY453" i="14"/>
  <c r="FK453" i="14"/>
  <c r="HW453" i="14"/>
  <c r="AN453" i="14"/>
  <c r="CZ453" i="14"/>
  <c r="FL453" i="14"/>
  <c r="HX453" i="14"/>
  <c r="AO453" i="14"/>
  <c r="DA453" i="14"/>
  <c r="FM453" i="14"/>
  <c r="HY453" i="14"/>
  <c r="AP453" i="14"/>
  <c r="DB453" i="14"/>
  <c r="FN453" i="14"/>
  <c r="HZ453" i="14"/>
  <c r="FW453" i="14"/>
  <c r="II453" i="14"/>
  <c r="AZ453" i="14"/>
  <c r="DL453" i="14"/>
  <c r="FX453" i="14"/>
  <c r="IJ453" i="14"/>
  <c r="BA453" i="14"/>
  <c r="DM453" i="14"/>
  <c r="FY453" i="14"/>
  <c r="IK453" i="14"/>
  <c r="BB453" i="14"/>
  <c r="DN453" i="14"/>
  <c r="FZ453" i="14"/>
  <c r="IL453" i="14"/>
  <c r="AU453" i="14"/>
  <c r="DG453" i="14"/>
  <c r="FS453" i="14"/>
  <c r="IE453" i="14"/>
  <c r="AV453" i="14"/>
  <c r="DH453" i="14"/>
  <c r="FT453" i="14"/>
  <c r="IF453" i="14"/>
  <c r="AW453" i="14"/>
  <c r="DI453" i="14"/>
  <c r="FU453" i="14"/>
  <c r="IG453" i="14"/>
  <c r="AX453" i="14"/>
  <c r="DJ453" i="14"/>
  <c r="FV453" i="14"/>
  <c r="IH453" i="14"/>
  <c r="GE453" i="14"/>
  <c r="IQ453" i="14"/>
  <c r="BH453" i="14"/>
  <c r="DT453" i="14"/>
  <c r="GF453" i="14"/>
  <c r="IR453" i="14"/>
  <c r="BI453" i="14"/>
  <c r="DU453" i="14"/>
  <c r="GG453" i="14"/>
  <c r="IS453" i="14"/>
  <c r="BJ453" i="14"/>
  <c r="DV453" i="14"/>
  <c r="GH453" i="14"/>
  <c r="IT453" i="14"/>
  <c r="BC453" i="14"/>
  <c r="DO453" i="14"/>
  <c r="GA453" i="14"/>
  <c r="IM453" i="14"/>
  <c r="BD453" i="14"/>
  <c r="DP453" i="14"/>
  <c r="GB453" i="14"/>
  <c r="IN453" i="14"/>
  <c r="BE453" i="14"/>
  <c r="DQ453" i="14"/>
  <c r="GC453" i="14"/>
  <c r="IO453" i="14"/>
  <c r="BF453" i="14"/>
  <c r="DR453" i="14"/>
  <c r="GD453" i="14"/>
  <c r="IP453" i="14"/>
  <c r="EA453" i="14"/>
  <c r="GM453" i="14"/>
  <c r="IY453" i="14"/>
  <c r="BP453" i="14"/>
  <c r="EB453" i="14"/>
  <c r="GN453" i="14"/>
  <c r="IZ453" i="14"/>
  <c r="BQ453" i="14"/>
  <c r="EC453" i="14"/>
  <c r="GO453" i="14"/>
  <c r="JA453" i="14"/>
  <c r="BR453" i="14"/>
  <c r="ED453" i="14"/>
  <c r="GP453" i="14"/>
  <c r="JB453" i="14"/>
  <c r="BK453" i="14"/>
  <c r="DW453" i="14"/>
  <c r="GI453" i="14"/>
  <c r="IU453" i="14"/>
  <c r="BL453" i="14"/>
  <c r="DX453" i="14"/>
  <c r="GJ453" i="14"/>
  <c r="IV453" i="14"/>
  <c r="BM453" i="14"/>
  <c r="DY453" i="14"/>
  <c r="GK453" i="14"/>
  <c r="IW453" i="14"/>
  <c r="BN453" i="14"/>
  <c r="DZ453" i="14"/>
  <c r="GL453" i="14"/>
  <c r="IX453" i="14"/>
  <c r="S453" i="14"/>
  <c r="CE453" i="14"/>
  <c r="EQ453" i="14"/>
  <c r="HC453" i="14"/>
  <c r="T453" i="14"/>
  <c r="CF453" i="14"/>
  <c r="ER453" i="14"/>
  <c r="HD453" i="14"/>
  <c r="U453" i="14"/>
  <c r="CG453" i="14"/>
  <c r="ES453" i="14"/>
  <c r="HE453" i="14"/>
  <c r="V453" i="14"/>
  <c r="CH453" i="14"/>
  <c r="ET453" i="14"/>
  <c r="HF453" i="14"/>
  <c r="O453" i="14"/>
  <c r="CA453" i="14"/>
  <c r="EM453" i="14"/>
  <c r="GY453" i="14"/>
  <c r="P453" i="14"/>
  <c r="CB453" i="14"/>
  <c r="EN453" i="14"/>
  <c r="GZ453" i="14"/>
  <c r="Q453" i="14"/>
  <c r="CC453" i="14"/>
  <c r="EO453" i="14"/>
  <c r="HA453" i="14"/>
  <c r="R453" i="14"/>
  <c r="CD453" i="14"/>
  <c r="EP453" i="14"/>
  <c r="F193" i="14"/>
  <c r="H193" i="14"/>
  <c r="G194" i="14"/>
  <c r="E194" i="14"/>
  <c r="H194" i="14" s="1"/>
  <c r="D195" i="14"/>
  <c r="C196" i="14"/>
  <c r="K110" i="2"/>
  <c r="M110" i="2" s="1"/>
  <c r="O110" i="2" s="1"/>
  <c r="S110" i="2" s="1"/>
  <c r="L64" i="11" s="1"/>
  <c r="F111" i="2"/>
  <c r="D111" i="2"/>
  <c r="E111" i="2" s="1"/>
  <c r="H111" i="2"/>
  <c r="I111" i="2" s="1"/>
  <c r="C112" i="2"/>
  <c r="AH109" i="2"/>
  <c r="AI109" i="2" s="1"/>
  <c r="AK109" i="2" s="1"/>
  <c r="AO109" i="2" s="1"/>
  <c r="M63" i="11" s="1"/>
  <c r="AC110" i="2"/>
  <c r="AA110" i="2"/>
  <c r="AB110" i="2" s="1"/>
  <c r="AE110" i="2"/>
  <c r="AF110" i="2" s="1"/>
  <c r="Z111" i="2"/>
  <c r="X122" i="2"/>
  <c r="I193" i="14" l="1"/>
  <c r="K193" i="14" s="1"/>
  <c r="HU454" i="14" s="1"/>
  <c r="F194" i="14"/>
  <c r="I194" i="14" s="1"/>
  <c r="K194" i="14" s="1"/>
  <c r="C197" i="14"/>
  <c r="D196" i="14"/>
  <c r="E195" i="14"/>
  <c r="H195" i="14" s="1"/>
  <c r="K111" i="2"/>
  <c r="M111" i="2" s="1"/>
  <c r="O111" i="2" s="1"/>
  <c r="S111" i="2" s="1"/>
  <c r="L65" i="11" s="1"/>
  <c r="D112" i="2"/>
  <c r="E112" i="2" s="1"/>
  <c r="C113" i="2"/>
  <c r="F112" i="2"/>
  <c r="H112" i="2"/>
  <c r="I112" i="2" s="1"/>
  <c r="AH110" i="2"/>
  <c r="AI110" i="2" s="1"/>
  <c r="AK110" i="2" s="1"/>
  <c r="AO110" i="2" s="1"/>
  <c r="M64" i="11" s="1"/>
  <c r="AC111" i="2"/>
  <c r="AA111" i="2"/>
  <c r="AB111" i="2" s="1"/>
  <c r="Z112" i="2"/>
  <c r="AE111" i="2"/>
  <c r="AF111" i="2" s="1"/>
  <c r="X123" i="2"/>
  <c r="H454" i="14" l="1"/>
  <c r="AF454" i="14"/>
  <c r="CU454" i="14"/>
  <c r="AV454" i="14"/>
  <c r="GX454" i="14"/>
  <c r="CL454" i="14"/>
  <c r="IZ454" i="14"/>
  <c r="EN454" i="14"/>
  <c r="AQ454" i="14"/>
  <c r="GQ454" i="14"/>
  <c r="CP454" i="14"/>
  <c r="M454" i="14"/>
  <c r="FC454" i="14"/>
  <c r="BJ454" i="14"/>
  <c r="HP454" i="14"/>
  <c r="DD454" i="14"/>
  <c r="CS454" i="14"/>
  <c r="HQ454" i="14"/>
  <c r="IK454" i="14"/>
  <c r="BD454" i="14"/>
  <c r="EA454" i="14"/>
  <c r="HH454" i="14"/>
  <c r="AG454" i="14"/>
  <c r="CV454" i="14"/>
  <c r="GD454" i="14"/>
  <c r="J454" i="14"/>
  <c r="BV454" i="14"/>
  <c r="EY454" i="14"/>
  <c r="IF454" i="14"/>
  <c r="AY454" i="14"/>
  <c r="DT454" i="14"/>
  <c r="HB454" i="14"/>
  <c r="AJ454" i="14"/>
  <c r="CZ454" i="14"/>
  <c r="GH454" i="14"/>
  <c r="U454" i="14"/>
  <c r="CG454" i="14"/>
  <c r="FN454" i="14"/>
  <c r="IU454" i="14"/>
  <c r="BR454" i="14"/>
  <c r="ET454" i="14"/>
  <c r="IA454" i="14"/>
  <c r="AU454" i="14"/>
  <c r="DO454" i="14"/>
  <c r="GV454" i="14"/>
  <c r="DA454" i="14"/>
  <c r="FM454" i="14"/>
  <c r="HY454" i="14"/>
  <c r="DU454" i="14"/>
  <c r="GG454" i="14"/>
  <c r="IS454" i="14"/>
  <c r="AN454" i="14"/>
  <c r="DF454" i="14"/>
  <c r="GM454" i="14"/>
  <c r="Q454" i="14"/>
  <c r="CC454" i="14"/>
  <c r="FH454" i="14"/>
  <c r="IP454" i="14"/>
  <c r="BF454" i="14"/>
  <c r="ED454" i="14"/>
  <c r="HK454" i="14"/>
  <c r="AI454" i="14"/>
  <c r="CY454" i="14"/>
  <c r="GF454" i="14"/>
  <c r="T454" i="14"/>
  <c r="CF454" i="14"/>
  <c r="FL454" i="14"/>
  <c r="IT454" i="14"/>
  <c r="BQ454" i="14"/>
  <c r="ER454" i="14"/>
  <c r="HZ454" i="14"/>
  <c r="BB454" i="14"/>
  <c r="DX454" i="14"/>
  <c r="HF454" i="14"/>
  <c r="AE454" i="14"/>
  <c r="CT454" i="14"/>
  <c r="GA454" i="14"/>
  <c r="CK454" i="14"/>
  <c r="EW454" i="14"/>
  <c r="HI454" i="14"/>
  <c r="DE454" i="14"/>
  <c r="FQ454" i="14"/>
  <c r="IC454" i="14"/>
  <c r="DP454" i="14"/>
  <c r="Y454" i="14"/>
  <c r="FS454" i="14"/>
  <c r="BN454" i="14"/>
  <c r="HV454" i="14"/>
  <c r="DJ454" i="14"/>
  <c r="AB454" i="14"/>
  <c r="FW454" i="14"/>
  <c r="BY454" i="14"/>
  <c r="IJ454" i="14"/>
  <c r="EI454" i="14"/>
  <c r="AM454" i="14"/>
  <c r="GL454" i="14"/>
  <c r="FE454" i="14"/>
  <c r="DM454" i="14"/>
  <c r="FY454" i="14"/>
  <c r="BL454" i="14"/>
  <c r="EL454" i="14"/>
  <c r="HS454" i="14"/>
  <c r="AO454" i="14"/>
  <c r="DG454" i="14"/>
  <c r="GN454" i="14"/>
  <c r="R454" i="14"/>
  <c r="CD454" i="14"/>
  <c r="FJ454" i="14"/>
  <c r="IQ454" i="14"/>
  <c r="BG454" i="14"/>
  <c r="EE454" i="14"/>
  <c r="HL454" i="14"/>
  <c r="AR454" i="14"/>
  <c r="DK454" i="14"/>
  <c r="GR454" i="14"/>
  <c r="AC454" i="14"/>
  <c r="CQ454" i="14"/>
  <c r="FX454" i="14"/>
  <c r="N454" i="14"/>
  <c r="BZ454" i="14"/>
  <c r="FD454" i="14"/>
  <c r="IL454" i="14"/>
  <c r="BC454" i="14"/>
  <c r="DZ454" i="14"/>
  <c r="HG454" i="14"/>
  <c r="DI454" i="14"/>
  <c r="FU454" i="14"/>
  <c r="IG454" i="14"/>
  <c r="EC454" i="14"/>
  <c r="GO454" i="14"/>
  <c r="JA454" i="14"/>
  <c r="BT454" i="14"/>
  <c r="EV454" i="14"/>
  <c r="ID454" i="14"/>
  <c r="AW454" i="14"/>
  <c r="DR454" i="14"/>
  <c r="GY454" i="14"/>
  <c r="Z454" i="14"/>
  <c r="CM454" i="14"/>
  <c r="FT454" i="14"/>
  <c r="JB454" i="14"/>
  <c r="BO454" i="14"/>
  <c r="EP454" i="14"/>
  <c r="HW454" i="14"/>
  <c r="AZ454" i="14"/>
  <c r="DV454" i="14"/>
  <c r="HC454" i="14"/>
  <c r="AK454" i="14"/>
  <c r="DB454" i="14"/>
  <c r="GI454" i="14"/>
  <c r="V454" i="14"/>
  <c r="CH454" i="14"/>
  <c r="FO454" i="14"/>
  <c r="IV454" i="14"/>
  <c r="BK454" i="14"/>
  <c r="EJ454" i="14"/>
  <c r="HR454" i="14"/>
  <c r="DQ454" i="14"/>
  <c r="GC454" i="14"/>
  <c r="IO454" i="14"/>
  <c r="EK454" i="14"/>
  <c r="GW454" i="14"/>
  <c r="P454" i="14"/>
  <c r="CB454" i="14"/>
  <c r="FG454" i="14"/>
  <c r="IN454" i="14"/>
  <c r="BE454" i="14"/>
  <c r="EB454" i="14"/>
  <c r="HJ454" i="14"/>
  <c r="AH454" i="14"/>
  <c r="CX454" i="14"/>
  <c r="GE454" i="14"/>
  <c r="K454" i="14"/>
  <c r="BW454" i="14"/>
  <c r="EZ454" i="14"/>
  <c r="IH454" i="14"/>
  <c r="BH454" i="14"/>
  <c r="EF454" i="14"/>
  <c r="HN454" i="14"/>
  <c r="AS454" i="14"/>
  <c r="DL454" i="14"/>
  <c r="GT454" i="14"/>
  <c r="AD454" i="14"/>
  <c r="CR454" i="14"/>
  <c r="FZ454" i="14"/>
  <c r="G454" i="14"/>
  <c r="BS454" i="14"/>
  <c r="EU454" i="14"/>
  <c r="IB454" i="14"/>
  <c r="DY454" i="14"/>
  <c r="GK454" i="14"/>
  <c r="IW454" i="14"/>
  <c r="ES454" i="14"/>
  <c r="HE454" i="14"/>
  <c r="X454" i="14"/>
  <c r="CJ454" i="14"/>
  <c r="FR454" i="14"/>
  <c r="IY454" i="14"/>
  <c r="BM454" i="14"/>
  <c r="EM454" i="14"/>
  <c r="HT454" i="14"/>
  <c r="AP454" i="14"/>
  <c r="DH454" i="14"/>
  <c r="GP454" i="14"/>
  <c r="S454" i="14"/>
  <c r="CE454" i="14"/>
  <c r="FK454" i="14"/>
  <c r="IR454" i="14"/>
  <c r="BP454" i="14"/>
  <c r="EQ454" i="14"/>
  <c r="HX454" i="14"/>
  <c r="BA454" i="14"/>
  <c r="DW454" i="14"/>
  <c r="HD454" i="14"/>
  <c r="AL454" i="14"/>
  <c r="DC454" i="14"/>
  <c r="GJ454" i="14"/>
  <c r="O454" i="14"/>
  <c r="CA454" i="14"/>
  <c r="FF454" i="14"/>
  <c r="IM454" i="14"/>
  <c r="EG454" i="14"/>
  <c r="GS454" i="14"/>
  <c r="CO454" i="14"/>
  <c r="FA454" i="14"/>
  <c r="HM454" i="14"/>
  <c r="GB454" i="14"/>
  <c r="I454" i="14"/>
  <c r="BU454" i="14"/>
  <c r="EX454" i="14"/>
  <c r="IE454" i="14"/>
  <c r="AX454" i="14"/>
  <c r="DS454" i="14"/>
  <c r="GZ454" i="14"/>
  <c r="AA454" i="14"/>
  <c r="CN454" i="14"/>
  <c r="FV454" i="14"/>
  <c r="L454" i="14"/>
  <c r="BX454" i="14"/>
  <c r="FB454" i="14"/>
  <c r="II454" i="14"/>
  <c r="BI454" i="14"/>
  <c r="EH454" i="14"/>
  <c r="HO454" i="14"/>
  <c r="AT454" i="14"/>
  <c r="DN454" i="14"/>
  <c r="GU454" i="14"/>
  <c r="W454" i="14"/>
  <c r="CI454" i="14"/>
  <c r="FP454" i="14"/>
  <c r="IX454" i="14"/>
  <c r="EO454" i="14"/>
  <c r="HA454" i="14"/>
  <c r="CW454" i="14"/>
  <c r="FI454" i="14"/>
  <c r="F195" i="14"/>
  <c r="G195" i="14"/>
  <c r="GT455" i="14"/>
  <c r="HV455" i="14"/>
  <c r="FJ455" i="14"/>
  <c r="IE455" i="14"/>
  <c r="BC455" i="14"/>
  <c r="AU455" i="14"/>
  <c r="II455" i="14"/>
  <c r="T455" i="14"/>
  <c r="AL455" i="14"/>
  <c r="CM455" i="14"/>
  <c r="BT455" i="14"/>
  <c r="EF455" i="14"/>
  <c r="DD455" i="14"/>
  <c r="HD455" i="14"/>
  <c r="EJ455" i="14"/>
  <c r="FO455" i="14"/>
  <c r="CX455" i="14"/>
  <c r="EU455" i="14"/>
  <c r="GK455" i="14"/>
  <c r="HC455" i="14"/>
  <c r="R455" i="14"/>
  <c r="U455" i="14"/>
  <c r="IY455" i="14"/>
  <c r="AM455" i="14"/>
  <c r="CW455" i="14"/>
  <c r="CD455" i="14"/>
  <c r="AQ455" i="14"/>
  <c r="CJ455" i="14"/>
  <c r="EA455" i="14"/>
  <c r="FI455" i="14"/>
  <c r="EP455" i="14"/>
  <c r="DG455" i="14"/>
  <c r="GI455" i="14"/>
  <c r="HY455" i="14"/>
  <c r="HU455" i="14"/>
  <c r="HB455" i="14"/>
  <c r="AF455" i="14"/>
  <c r="DS455" i="14"/>
  <c r="HQ455" i="14"/>
  <c r="BM455" i="14"/>
  <c r="FG455" i="14"/>
  <c r="M455" i="14"/>
  <c r="CV455" i="14"/>
  <c r="GU455" i="14"/>
  <c r="BE455" i="14"/>
  <c r="EW455" i="14"/>
  <c r="P455" i="14"/>
  <c r="CZ455" i="14"/>
  <c r="GY455" i="14"/>
  <c r="AW455" i="14"/>
  <c r="EN455" i="14"/>
  <c r="IO455" i="14"/>
  <c r="CE455" i="14"/>
  <c r="GB455" i="14"/>
  <c r="AE455" i="14"/>
  <c r="DQ455" i="14"/>
  <c r="HP455" i="14"/>
  <c r="DE455" i="14"/>
  <c r="FQ455" i="14"/>
  <c r="IC455" i="14"/>
  <c r="AT455" i="14"/>
  <c r="DF455" i="14"/>
  <c r="FR455" i="14"/>
  <c r="ID455" i="14"/>
  <c r="Z455" i="14"/>
  <c r="CL455" i="14"/>
  <c r="EX455" i="14"/>
  <c r="HJ455" i="14"/>
  <c r="BX455" i="14"/>
  <c r="FT455" i="14"/>
  <c r="X455" i="14"/>
  <c r="DI455" i="14"/>
  <c r="HH455" i="14"/>
  <c r="BP455" i="14"/>
  <c r="FK455" i="14"/>
  <c r="AA455" i="14"/>
  <c r="DL455" i="14"/>
  <c r="HK455" i="14"/>
  <c r="BH455" i="14"/>
  <c r="EZ455" i="14"/>
  <c r="H455" i="14"/>
  <c r="CQ455" i="14"/>
  <c r="GN455" i="14"/>
  <c r="AO455" i="14"/>
  <c r="EE455" i="14"/>
  <c r="IB455" i="14"/>
  <c r="DM455" i="14"/>
  <c r="FY455" i="14"/>
  <c r="IK455" i="14"/>
  <c r="BB455" i="14"/>
  <c r="DN455" i="14"/>
  <c r="FZ455" i="14"/>
  <c r="IL455" i="14"/>
  <c r="AH455" i="14"/>
  <c r="CT455" i="14"/>
  <c r="FF455" i="14"/>
  <c r="HR455" i="14"/>
  <c r="BA455" i="14"/>
  <c r="ER455" i="14"/>
  <c r="IW455" i="14"/>
  <c r="CI455" i="14"/>
  <c r="GF455" i="14"/>
  <c r="AI455" i="14"/>
  <c r="DW455" i="14"/>
  <c r="HT455" i="14"/>
  <c r="CA455" i="14"/>
  <c r="FW455" i="14"/>
  <c r="AK455" i="14"/>
  <c r="DY455" i="14"/>
  <c r="HX455" i="14"/>
  <c r="BS455" i="14"/>
  <c r="FM455" i="14"/>
  <c r="S455" i="14"/>
  <c r="DC455" i="14"/>
  <c r="HA455" i="14"/>
  <c r="AZ455" i="14"/>
  <c r="EQ455" i="14"/>
  <c r="IU455" i="14"/>
  <c r="DU455" i="14"/>
  <c r="GG455" i="14"/>
  <c r="IS455" i="14"/>
  <c r="BJ455" i="14"/>
  <c r="DV455" i="14"/>
  <c r="GH455" i="14"/>
  <c r="IT455" i="14"/>
  <c r="AP455" i="14"/>
  <c r="DB455" i="14"/>
  <c r="FN455" i="14"/>
  <c r="HZ455" i="14"/>
  <c r="BL455" i="14"/>
  <c r="FE455" i="14"/>
  <c r="L455" i="14"/>
  <c r="CU455" i="14"/>
  <c r="GS455" i="14"/>
  <c r="AS455" i="14"/>
  <c r="EI455" i="14"/>
  <c r="IG455" i="14"/>
  <c r="CK455" i="14"/>
  <c r="GJ455" i="14"/>
  <c r="AV455" i="14"/>
  <c r="EM455" i="14"/>
  <c r="IM455" i="14"/>
  <c r="CC455" i="14"/>
  <c r="GA455" i="14"/>
  <c r="AC455" i="14"/>
  <c r="DP455" i="14"/>
  <c r="HO455" i="14"/>
  <c r="BK455" i="14"/>
  <c r="FD455" i="14"/>
  <c r="IJ455" i="14"/>
  <c r="EC455" i="14"/>
  <c r="GO455" i="14"/>
  <c r="JA455" i="14"/>
  <c r="BR455" i="14"/>
  <c r="ED455" i="14"/>
  <c r="GP455" i="14"/>
  <c r="JB455" i="14"/>
  <c r="AX455" i="14"/>
  <c r="DJ455" i="14"/>
  <c r="FV455" i="14"/>
  <c r="IH455" i="14"/>
  <c r="BW455" i="14"/>
  <c r="FS455" i="14"/>
  <c r="W455" i="14"/>
  <c r="DH455" i="14"/>
  <c r="HG455" i="14"/>
  <c r="BD455" i="14"/>
  <c r="EV455" i="14"/>
  <c r="O455" i="14"/>
  <c r="CY455" i="14"/>
  <c r="GV455" i="14"/>
  <c r="BG455" i="14"/>
  <c r="EY455" i="14"/>
  <c r="G455" i="14"/>
  <c r="CN455" i="14"/>
  <c r="GM455" i="14"/>
  <c r="AN455" i="14"/>
  <c r="EB455" i="14"/>
  <c r="IA455" i="14"/>
  <c r="BU455" i="14"/>
  <c r="FP455" i="14"/>
  <c r="IR455" i="14"/>
  <c r="EK455" i="14"/>
  <c r="GW455" i="14"/>
  <c r="N455" i="14"/>
  <c r="BZ455" i="14"/>
  <c r="EL455" i="14"/>
  <c r="GX455" i="14"/>
  <c r="IN455" i="14"/>
  <c r="BF455" i="14"/>
  <c r="DR455" i="14"/>
  <c r="GD455" i="14"/>
  <c r="IP455" i="14"/>
  <c r="CG455" i="14"/>
  <c r="GE455" i="14"/>
  <c r="AG455" i="14"/>
  <c r="DT455" i="14"/>
  <c r="HS455" i="14"/>
  <c r="BO455" i="14"/>
  <c r="FH455" i="14"/>
  <c r="Y455" i="14"/>
  <c r="DK455" i="14"/>
  <c r="HI455" i="14"/>
  <c r="BQ455" i="14"/>
  <c r="FL455" i="14"/>
  <c r="Q455" i="14"/>
  <c r="DA455" i="14"/>
  <c r="GZ455" i="14"/>
  <c r="AY455" i="14"/>
  <c r="EO455" i="14"/>
  <c r="IQ455" i="14"/>
  <c r="CF455" i="14"/>
  <c r="GC455" i="14"/>
  <c r="IZ455" i="14"/>
  <c r="ES455" i="14"/>
  <c r="HE455" i="14"/>
  <c r="V455" i="14"/>
  <c r="CH455" i="14"/>
  <c r="ET455" i="14"/>
  <c r="HF455" i="14"/>
  <c r="IV455" i="14"/>
  <c r="BN455" i="14"/>
  <c r="DZ455" i="14"/>
  <c r="GL455" i="14"/>
  <c r="IX455" i="14"/>
  <c r="K455" i="14"/>
  <c r="CS455" i="14"/>
  <c r="GR455" i="14"/>
  <c r="AR455" i="14"/>
  <c r="EG455" i="14"/>
  <c r="IF455" i="14"/>
  <c r="BY455" i="14"/>
  <c r="FU455" i="14"/>
  <c r="AJ455" i="14"/>
  <c r="DX455" i="14"/>
  <c r="HW455" i="14"/>
  <c r="CB455" i="14"/>
  <c r="FX455" i="14"/>
  <c r="AB455" i="14"/>
  <c r="DO455" i="14"/>
  <c r="HL455" i="14"/>
  <c r="BI455" i="14"/>
  <c r="FC455" i="14"/>
  <c r="I455" i="14"/>
  <c r="CR455" i="14"/>
  <c r="GQ455" i="14"/>
  <c r="CO455" i="14"/>
  <c r="FA455" i="14"/>
  <c r="HM455" i="14"/>
  <c r="AD455" i="14"/>
  <c r="CP455" i="14"/>
  <c r="FB455" i="14"/>
  <c r="HN455" i="14"/>
  <c r="J455" i="14"/>
  <c r="BV455" i="14"/>
  <c r="EH455" i="14"/>
  <c r="E196" i="14"/>
  <c r="H196" i="14" s="1"/>
  <c r="D197" i="14"/>
  <c r="C198" i="14"/>
  <c r="K112" i="2"/>
  <c r="M112" i="2" s="1"/>
  <c r="O112" i="2" s="1"/>
  <c r="S112" i="2" s="1"/>
  <c r="L66" i="11" s="1"/>
  <c r="F113" i="2"/>
  <c r="C114" i="2"/>
  <c r="D113" i="2"/>
  <c r="E113" i="2" s="1"/>
  <c r="H113" i="2"/>
  <c r="I113" i="2" s="1"/>
  <c r="AH111" i="2"/>
  <c r="AI111" i="2" s="1"/>
  <c r="AK111" i="2" s="1"/>
  <c r="AO111" i="2" s="1"/>
  <c r="M65" i="11" s="1"/>
  <c r="AC112" i="2"/>
  <c r="Z113" i="2"/>
  <c r="AE112" i="2"/>
  <c r="AF112" i="2" s="1"/>
  <c r="AA112" i="2"/>
  <c r="AB112" i="2" s="1"/>
  <c r="X124" i="2"/>
  <c r="I195" i="14" l="1"/>
  <c r="K195" i="14" s="1"/>
  <c r="GL456" i="14" s="1"/>
  <c r="G196" i="14"/>
  <c r="C199" i="14"/>
  <c r="D198" i="14"/>
  <c r="E197" i="14"/>
  <c r="G197" i="14" s="1"/>
  <c r="F196" i="14"/>
  <c r="K113" i="2"/>
  <c r="M113" i="2" s="1"/>
  <c r="O113" i="2" s="1"/>
  <c r="S113" i="2" s="1"/>
  <c r="L67" i="11" s="1"/>
  <c r="C115" i="2"/>
  <c r="F114" i="2"/>
  <c r="D114" i="2"/>
  <c r="E114" i="2" s="1"/>
  <c r="H114" i="2"/>
  <c r="I114" i="2" s="1"/>
  <c r="AH112" i="2"/>
  <c r="AI112" i="2" s="1"/>
  <c r="AK112" i="2" s="1"/>
  <c r="AO112" i="2" s="1"/>
  <c r="M66" i="11" s="1"/>
  <c r="AC113" i="2"/>
  <c r="Z114" i="2"/>
  <c r="AA113" i="2"/>
  <c r="AB113" i="2" s="1"/>
  <c r="AE113" i="2"/>
  <c r="AF113" i="2" s="1"/>
  <c r="X125" i="2"/>
  <c r="CR456" i="14" l="1"/>
  <c r="IG456" i="14"/>
  <c r="HG456" i="14"/>
  <c r="L456" i="14"/>
  <c r="AZ456" i="14"/>
  <c r="CW456" i="14"/>
  <c r="II456" i="14"/>
  <c r="BT456" i="14"/>
  <c r="HC456" i="14"/>
  <c r="HA456" i="14"/>
  <c r="IQ456" i="14"/>
  <c r="HK456" i="14"/>
  <c r="DB456" i="14"/>
  <c r="IO456" i="14"/>
  <c r="HI456" i="14"/>
  <c r="GU456" i="14"/>
  <c r="DN456" i="14"/>
  <c r="AF456" i="14"/>
  <c r="DW456" i="14"/>
  <c r="IE456" i="14"/>
  <c r="GY456" i="14"/>
  <c r="BN456" i="14"/>
  <c r="BC456" i="14"/>
  <c r="BG456" i="14"/>
  <c r="BE456" i="14"/>
  <c r="DH456" i="14"/>
  <c r="AU456" i="14"/>
  <c r="AY456" i="14"/>
  <c r="AW456" i="14"/>
  <c r="CN456" i="14"/>
  <c r="W456" i="14"/>
  <c r="AA456" i="14"/>
  <c r="Y456" i="14"/>
  <c r="AB456" i="14"/>
  <c r="O456" i="14"/>
  <c r="S456" i="14"/>
  <c r="Q456" i="14"/>
  <c r="ID456" i="14"/>
  <c r="IC456" i="14"/>
  <c r="IZ456" i="14"/>
  <c r="BV456" i="14"/>
  <c r="IJ456" i="14"/>
  <c r="BQ456" i="14"/>
  <c r="I456" i="14"/>
  <c r="BZ456" i="14"/>
  <c r="AG456" i="14"/>
  <c r="GH456" i="14"/>
  <c r="AO456" i="14"/>
  <c r="IL456" i="14"/>
  <c r="AS456" i="14"/>
  <c r="CB456" i="14"/>
  <c r="IU456" i="14"/>
  <c r="ED456" i="14"/>
  <c r="M456" i="14"/>
  <c r="EC456" i="14"/>
  <c r="EK456" i="14"/>
  <c r="BR456" i="14"/>
  <c r="HV456" i="14"/>
  <c r="EL456" i="14"/>
  <c r="GE456" i="14"/>
  <c r="GR456" i="14"/>
  <c r="FW456" i="14"/>
  <c r="FX456" i="14"/>
  <c r="EW456" i="14"/>
  <c r="EM456" i="14"/>
  <c r="EO456" i="14"/>
  <c r="HW456" i="14"/>
  <c r="BW456" i="14"/>
  <c r="IX456" i="14"/>
  <c r="G456" i="14"/>
  <c r="AE456" i="14"/>
  <c r="AM456" i="14"/>
  <c r="HR456" i="14"/>
  <c r="FI456" i="14"/>
  <c r="FN456" i="14"/>
  <c r="DO456" i="14"/>
  <c r="DS456" i="14"/>
  <c r="DQ456" i="14"/>
  <c r="AD456" i="14"/>
  <c r="DG456" i="14"/>
  <c r="DK456" i="14"/>
  <c r="DI456" i="14"/>
  <c r="H456" i="14"/>
  <c r="CI456" i="14"/>
  <c r="CM456" i="14"/>
  <c r="CK456" i="14"/>
  <c r="GP456" i="14"/>
  <c r="CA456" i="14"/>
  <c r="CE456" i="14"/>
  <c r="CC456" i="14"/>
  <c r="FT456" i="14"/>
  <c r="CY456" i="14"/>
  <c r="DA456" i="14"/>
  <c r="GT456" i="14"/>
  <c r="EB456" i="14"/>
  <c r="FG456" i="14"/>
  <c r="HT456" i="14"/>
  <c r="FK456" i="14"/>
  <c r="IT456" i="14"/>
  <c r="GI456" i="14"/>
  <c r="BH456" i="14"/>
  <c r="HO456" i="14"/>
  <c r="EI456" i="14"/>
  <c r="IR456" i="14"/>
  <c r="BK456" i="14"/>
  <c r="X456" i="14"/>
  <c r="CU456" i="14"/>
  <c r="IS456" i="14"/>
  <c r="IP456" i="14"/>
  <c r="IN456" i="14"/>
  <c r="FR456" i="14"/>
  <c r="IK456" i="14"/>
  <c r="IH456" i="14"/>
  <c r="IF456" i="14"/>
  <c r="EV456" i="14"/>
  <c r="HM456" i="14"/>
  <c r="HJ456" i="14"/>
  <c r="GZ456" i="14"/>
  <c r="CJ456" i="14"/>
  <c r="HE456" i="14"/>
  <c r="HB456" i="14"/>
  <c r="GF456" i="14"/>
  <c r="BP456" i="14"/>
  <c r="DE456" i="14"/>
  <c r="GQ456" i="14"/>
  <c r="GS456" i="14"/>
  <c r="BX456" i="14"/>
  <c r="JA456" i="14"/>
  <c r="FM456" i="14"/>
  <c r="AH456" i="14"/>
  <c r="GK456" i="14"/>
  <c r="FJ456" i="14"/>
  <c r="HQ456" i="14"/>
  <c r="GO456" i="14"/>
  <c r="HU456" i="14"/>
  <c r="BM456" i="14"/>
  <c r="AT456" i="14"/>
  <c r="HN456" i="14"/>
  <c r="FQ456" i="14"/>
  <c r="DU456" i="14"/>
  <c r="DR456" i="14"/>
  <c r="GX456" i="14"/>
  <c r="BL456" i="14"/>
  <c r="DM456" i="14"/>
  <c r="DJ456" i="14"/>
  <c r="GB456" i="14"/>
  <c r="AR456" i="14"/>
  <c r="CO456" i="14"/>
  <c r="CL456" i="14"/>
  <c r="DP456" i="14"/>
  <c r="HX456" i="14"/>
  <c r="CG456" i="14"/>
  <c r="CD456" i="14"/>
  <c r="CV456" i="14"/>
  <c r="HD456" i="14"/>
  <c r="DC456" i="14"/>
  <c r="GW456" i="14"/>
  <c r="EZ456" i="14"/>
  <c r="IV456" i="14"/>
  <c r="CH456" i="14"/>
  <c r="K456" i="14"/>
  <c r="DD456" i="14"/>
  <c r="AI456" i="14"/>
  <c r="FP456" i="14"/>
  <c r="AQ456" i="14"/>
  <c r="BB456" i="14"/>
  <c r="CZ456" i="14"/>
  <c r="FF456" i="14"/>
  <c r="JB456" i="14"/>
  <c r="EN456" i="14"/>
  <c r="AK456" i="14"/>
  <c r="EF456" i="14"/>
  <c r="AP456" i="14"/>
  <c r="IY456" i="14"/>
  <c r="J456" i="14"/>
  <c r="GA456" i="14"/>
  <c r="GC456" i="14"/>
  <c r="FS456" i="14"/>
  <c r="FU456" i="14"/>
  <c r="EU456" i="14"/>
  <c r="EY456" i="14"/>
  <c r="DL456" i="14"/>
  <c r="EQ456" i="14"/>
  <c r="CP456" i="14"/>
  <c r="HY456" i="14"/>
  <c r="V456" i="14"/>
  <c r="EJ456" i="14"/>
  <c r="FD456" i="14"/>
  <c r="HP456" i="14"/>
  <c r="FB456" i="14"/>
  <c r="FL456" i="14"/>
  <c r="IM456" i="14"/>
  <c r="GG456" i="14"/>
  <c r="GD456" i="14"/>
  <c r="DT456" i="14"/>
  <c r="IB456" i="14"/>
  <c r="FY456" i="14"/>
  <c r="FV456" i="14"/>
  <c r="CX456" i="14"/>
  <c r="HF456" i="14"/>
  <c r="FA456" i="14"/>
  <c r="EX456" i="14"/>
  <c r="AL456" i="14"/>
  <c r="ET456" i="14"/>
  <c r="ES456" i="14"/>
  <c r="EP456" i="14"/>
  <c r="P456" i="14"/>
  <c r="DX456" i="14"/>
  <c r="IA456" i="14"/>
  <c r="BS456" i="14"/>
  <c r="BU456" i="14"/>
  <c r="FH456" i="14"/>
  <c r="FC456" i="14"/>
  <c r="CT456" i="14"/>
  <c r="T456" i="14"/>
  <c r="DZ456" i="14"/>
  <c r="CF456" i="14"/>
  <c r="EH456" i="14"/>
  <c r="DF456" i="14"/>
  <c r="EE456" i="14"/>
  <c r="IW456" i="14"/>
  <c r="EA456" i="14"/>
  <c r="BD456" i="14"/>
  <c r="CQ456" i="14"/>
  <c r="BI456" i="14"/>
  <c r="BF456" i="14"/>
  <c r="AJ456" i="14"/>
  <c r="ER456" i="14"/>
  <c r="BA456" i="14"/>
  <c r="AX456" i="14"/>
  <c r="N456" i="14"/>
  <c r="DV456" i="14"/>
  <c r="AC456" i="14"/>
  <c r="Z456" i="14"/>
  <c r="GV456" i="14"/>
  <c r="BJ456" i="14"/>
  <c r="U456" i="14"/>
  <c r="R456" i="14"/>
  <c r="FZ456" i="14"/>
  <c r="AN456" i="14"/>
  <c r="HZ456" i="14"/>
  <c r="BY456" i="14"/>
  <c r="DY456" i="14"/>
  <c r="FE456" i="14"/>
  <c r="GN456" i="14"/>
  <c r="FO456" i="14"/>
  <c r="HH456" i="14"/>
  <c r="GM456" i="14"/>
  <c r="AV456" i="14"/>
  <c r="HS456" i="14"/>
  <c r="EG456" i="14"/>
  <c r="GJ456" i="14"/>
  <c r="BO456" i="14"/>
  <c r="HL456" i="14"/>
  <c r="CS456" i="14"/>
  <c r="I196" i="14"/>
  <c r="K196" i="14" s="1"/>
  <c r="HM457" i="14" s="1"/>
  <c r="F197" i="14"/>
  <c r="H197" i="14"/>
  <c r="E198" i="14"/>
  <c r="G198" i="14" s="1"/>
  <c r="D199" i="14"/>
  <c r="C200" i="14"/>
  <c r="K114" i="2"/>
  <c r="M114" i="2" s="1"/>
  <c r="O114" i="2" s="1"/>
  <c r="S114" i="2" s="1"/>
  <c r="L68" i="11" s="1"/>
  <c r="AH113" i="2"/>
  <c r="AI113" i="2" s="1"/>
  <c r="AK113" i="2" s="1"/>
  <c r="AO113" i="2" s="1"/>
  <c r="M67" i="11" s="1"/>
  <c r="H115" i="2"/>
  <c r="I115" i="2" s="1"/>
  <c r="D115" i="2"/>
  <c r="E115" i="2" s="1"/>
  <c r="C116" i="2"/>
  <c r="F115" i="2"/>
  <c r="AC114" i="2"/>
  <c r="Z115" i="2"/>
  <c r="AA114" i="2"/>
  <c r="AB114" i="2" s="1"/>
  <c r="AE114" i="2"/>
  <c r="AF114" i="2" s="1"/>
  <c r="X126" i="2"/>
  <c r="JB457" i="14" l="1"/>
  <c r="BK457" i="14"/>
  <c r="EC457" i="14"/>
  <c r="DW457" i="14"/>
  <c r="GO457" i="14"/>
  <c r="GI457" i="14"/>
  <c r="BL457" i="14"/>
  <c r="BQ457" i="14"/>
  <c r="ED457" i="14"/>
  <c r="DX457" i="14"/>
  <c r="BW457" i="14"/>
  <c r="JA457" i="14"/>
  <c r="IU457" i="14"/>
  <c r="BR457" i="14"/>
  <c r="AW457" i="14"/>
  <c r="GP457" i="14"/>
  <c r="K457" i="14"/>
  <c r="AA457" i="14"/>
  <c r="AS457" i="14"/>
  <c r="DE457" i="14"/>
  <c r="FQ457" i="14"/>
  <c r="IC457" i="14"/>
  <c r="AT457" i="14"/>
  <c r="DF457" i="14"/>
  <c r="FR457" i="14"/>
  <c r="ID457" i="14"/>
  <c r="AM457" i="14"/>
  <c r="CY457" i="14"/>
  <c r="FK457" i="14"/>
  <c r="HW457" i="14"/>
  <c r="AN457" i="14"/>
  <c r="CZ457" i="14"/>
  <c r="FL457" i="14"/>
  <c r="HX457" i="14"/>
  <c r="CK457" i="14"/>
  <c r="EW457" i="14"/>
  <c r="HI457" i="14"/>
  <c r="Z457" i="14"/>
  <c r="CL457" i="14"/>
  <c r="EX457" i="14"/>
  <c r="HJ457" i="14"/>
  <c r="CU457" i="14"/>
  <c r="FG457" i="14"/>
  <c r="HS457" i="14"/>
  <c r="AJ457" i="14"/>
  <c r="CV457" i="14"/>
  <c r="FH457" i="14"/>
  <c r="HT457" i="14"/>
  <c r="FU457" i="14"/>
  <c r="U457" i="14"/>
  <c r="V457" i="14"/>
  <c r="O457" i="14"/>
  <c r="I457" i="14"/>
  <c r="AC457" i="14"/>
  <c r="FA457" i="14"/>
  <c r="AD457" i="14"/>
  <c r="FB457" i="14"/>
  <c r="HN457" i="14"/>
  <c r="W457" i="14"/>
  <c r="CI457" i="14"/>
  <c r="EU457" i="14"/>
  <c r="HG457" i="14"/>
  <c r="X457" i="14"/>
  <c r="CJ457" i="14"/>
  <c r="EV457" i="14"/>
  <c r="HH457" i="14"/>
  <c r="BU457" i="14"/>
  <c r="EG457" i="14"/>
  <c r="GS457" i="14"/>
  <c r="J457" i="14"/>
  <c r="BV457" i="14"/>
  <c r="EH457" i="14"/>
  <c r="GT457" i="14"/>
  <c r="CE457" i="14"/>
  <c r="EQ457" i="14"/>
  <c r="HC457" i="14"/>
  <c r="T457" i="14"/>
  <c r="CF457" i="14"/>
  <c r="ER457" i="14"/>
  <c r="HD457" i="14"/>
  <c r="AO457" i="14"/>
  <c r="BG457" i="14"/>
  <c r="AK457" i="14"/>
  <c r="CW457" i="14"/>
  <c r="FI457" i="14"/>
  <c r="HU457" i="14"/>
  <c r="AL457" i="14"/>
  <c r="CX457" i="14"/>
  <c r="FJ457" i="14"/>
  <c r="HV457" i="14"/>
  <c r="AE457" i="14"/>
  <c r="CQ457" i="14"/>
  <c r="FC457" i="14"/>
  <c r="HO457" i="14"/>
  <c r="AF457" i="14"/>
  <c r="CR457" i="14"/>
  <c r="FD457" i="14"/>
  <c r="HP457" i="14"/>
  <c r="CC457" i="14"/>
  <c r="EO457" i="14"/>
  <c r="HA457" i="14"/>
  <c r="R457" i="14"/>
  <c r="CD457" i="14"/>
  <c r="EP457" i="14"/>
  <c r="HB457" i="14"/>
  <c r="CM457" i="14"/>
  <c r="EY457" i="14"/>
  <c r="HK457" i="14"/>
  <c r="AB457" i="14"/>
  <c r="CN457" i="14"/>
  <c r="EZ457" i="14"/>
  <c r="HL457" i="14"/>
  <c r="AQ457" i="14"/>
  <c r="BO457" i="14"/>
  <c r="BA457" i="14"/>
  <c r="DM457" i="14"/>
  <c r="FY457" i="14"/>
  <c r="IK457" i="14"/>
  <c r="BB457" i="14"/>
  <c r="DN457" i="14"/>
  <c r="FZ457" i="14"/>
  <c r="IL457" i="14"/>
  <c r="AU457" i="14"/>
  <c r="DG457" i="14"/>
  <c r="FS457" i="14"/>
  <c r="IE457" i="14"/>
  <c r="AV457" i="14"/>
  <c r="DH457" i="14"/>
  <c r="FT457" i="14"/>
  <c r="IF457" i="14"/>
  <c r="CS457" i="14"/>
  <c r="FE457" i="14"/>
  <c r="HQ457" i="14"/>
  <c r="AH457" i="14"/>
  <c r="CT457" i="14"/>
  <c r="FF457" i="14"/>
  <c r="HR457" i="14"/>
  <c r="DC457" i="14"/>
  <c r="FO457" i="14"/>
  <c r="IA457" i="14"/>
  <c r="AR457" i="14"/>
  <c r="DD457" i="14"/>
  <c r="FP457" i="14"/>
  <c r="IB457" i="14"/>
  <c r="AX457" i="14"/>
  <c r="ES457" i="14"/>
  <c r="ET457" i="14"/>
  <c r="GY457" i="14"/>
  <c r="CO457" i="14"/>
  <c r="CP457" i="14"/>
  <c r="Q457" i="14"/>
  <c r="AG457" i="14"/>
  <c r="BI457" i="14"/>
  <c r="DU457" i="14"/>
  <c r="GG457" i="14"/>
  <c r="IS457" i="14"/>
  <c r="BJ457" i="14"/>
  <c r="DV457" i="14"/>
  <c r="GH457" i="14"/>
  <c r="IT457" i="14"/>
  <c r="BC457" i="14"/>
  <c r="DO457" i="14"/>
  <c r="GA457" i="14"/>
  <c r="IM457" i="14"/>
  <c r="BD457" i="14"/>
  <c r="DP457" i="14"/>
  <c r="GB457" i="14"/>
  <c r="IN457" i="14"/>
  <c r="DA457" i="14"/>
  <c r="FM457" i="14"/>
  <c r="HY457" i="14"/>
  <c r="AP457" i="14"/>
  <c r="DB457" i="14"/>
  <c r="FN457" i="14"/>
  <c r="HZ457" i="14"/>
  <c r="DK457" i="14"/>
  <c r="FW457" i="14"/>
  <c r="II457" i="14"/>
  <c r="AZ457" i="14"/>
  <c r="DL457" i="14"/>
  <c r="FX457" i="14"/>
  <c r="IJ457" i="14"/>
  <c r="GJ457" i="14"/>
  <c r="IG457" i="14"/>
  <c r="DJ457" i="14"/>
  <c r="FV457" i="14"/>
  <c r="IH457" i="14"/>
  <c r="DS457" i="14"/>
  <c r="GE457" i="14"/>
  <c r="IQ457" i="14"/>
  <c r="BH457" i="14"/>
  <c r="DT457" i="14"/>
  <c r="GF457" i="14"/>
  <c r="IR457" i="14"/>
  <c r="S457" i="14"/>
  <c r="M457" i="14"/>
  <c r="BY457" i="14"/>
  <c r="EK457" i="14"/>
  <c r="GW457" i="14"/>
  <c r="N457" i="14"/>
  <c r="BZ457" i="14"/>
  <c r="EL457" i="14"/>
  <c r="GX457" i="14"/>
  <c r="G457" i="14"/>
  <c r="BS457" i="14"/>
  <c r="EE457" i="14"/>
  <c r="GQ457" i="14"/>
  <c r="H457" i="14"/>
  <c r="BT457" i="14"/>
  <c r="EF457" i="14"/>
  <c r="GR457" i="14"/>
  <c r="BE457" i="14"/>
  <c r="DQ457" i="14"/>
  <c r="GC457" i="14"/>
  <c r="IO457" i="14"/>
  <c r="BF457" i="14"/>
  <c r="DR457" i="14"/>
  <c r="GD457" i="14"/>
  <c r="IP457" i="14"/>
  <c r="EA457" i="14"/>
  <c r="GM457" i="14"/>
  <c r="IY457" i="14"/>
  <c r="BP457" i="14"/>
  <c r="EB457" i="14"/>
  <c r="GN457" i="14"/>
  <c r="IZ457" i="14"/>
  <c r="DI457" i="14"/>
  <c r="AY457" i="14"/>
  <c r="HE457" i="14"/>
  <c r="HF457" i="14"/>
  <c r="EM457" i="14"/>
  <c r="P457" i="14"/>
  <c r="CB457" i="14"/>
  <c r="EN457" i="14"/>
  <c r="GZ457" i="14"/>
  <c r="BM457" i="14"/>
  <c r="DY457" i="14"/>
  <c r="GK457" i="14"/>
  <c r="IW457" i="14"/>
  <c r="BN457" i="14"/>
  <c r="DZ457" i="14"/>
  <c r="GL457" i="14"/>
  <c r="IX457" i="14"/>
  <c r="EI457" i="14"/>
  <c r="GU457" i="14"/>
  <c r="L457" i="14"/>
  <c r="BX457" i="14"/>
  <c r="EJ457" i="14"/>
  <c r="GV457" i="14"/>
  <c r="IV457" i="14"/>
  <c r="AI457" i="14"/>
  <c r="CG457" i="14"/>
  <c r="CH457" i="14"/>
  <c r="CA457" i="14"/>
  <c r="Y457" i="14"/>
  <c r="I197" i="14"/>
  <c r="K197" i="14" s="1"/>
  <c r="HI458" i="14" s="1"/>
  <c r="H198" i="14"/>
  <c r="F198" i="14"/>
  <c r="C201" i="14"/>
  <c r="D200" i="14"/>
  <c r="E199" i="14"/>
  <c r="F199" i="14" s="1"/>
  <c r="AH114" i="2"/>
  <c r="AI114" i="2" s="1"/>
  <c r="AK114" i="2" s="1"/>
  <c r="AO114" i="2" s="1"/>
  <c r="M68" i="11" s="1"/>
  <c r="K115" i="2"/>
  <c r="M115" i="2" s="1"/>
  <c r="O115" i="2" s="1"/>
  <c r="S115" i="2" s="1"/>
  <c r="L69" i="11" s="1"/>
  <c r="F116" i="2"/>
  <c r="C117" i="2"/>
  <c r="D116" i="2"/>
  <c r="E116" i="2" s="1"/>
  <c r="H116" i="2"/>
  <c r="I116" i="2" s="1"/>
  <c r="AC115" i="2"/>
  <c r="Z116" i="2"/>
  <c r="AA115" i="2"/>
  <c r="AB115" i="2" s="1"/>
  <c r="AE115" i="2"/>
  <c r="AF115" i="2" s="1"/>
  <c r="X127" i="2"/>
  <c r="BF458" i="14" l="1"/>
  <c r="H458" i="14"/>
  <c r="CT458" i="14"/>
  <c r="AF458" i="14"/>
  <c r="DR458" i="14"/>
  <c r="R458" i="14"/>
  <c r="AP458" i="14"/>
  <c r="BD458" i="14"/>
  <c r="CD458" i="14"/>
  <c r="DB458" i="14"/>
  <c r="BN458" i="14"/>
  <c r="P458" i="14"/>
  <c r="AN458" i="14"/>
  <c r="DZ458" i="14"/>
  <c r="Z458" i="14"/>
  <c r="AX458" i="14"/>
  <c r="BL458" i="14"/>
  <c r="CL458" i="14"/>
  <c r="DJ458" i="14"/>
  <c r="J458" i="14"/>
  <c r="X458" i="14"/>
  <c r="AH458" i="14"/>
  <c r="AV458" i="14"/>
  <c r="BV458" i="14"/>
  <c r="AJ458" i="14"/>
  <c r="AR458" i="14"/>
  <c r="AZ458" i="14"/>
  <c r="BH458" i="14"/>
  <c r="BP458" i="14"/>
  <c r="L458" i="14"/>
  <c r="T458" i="14"/>
  <c r="AB458" i="14"/>
  <c r="CV458" i="14"/>
  <c r="DD458" i="14"/>
  <c r="DL458" i="14"/>
  <c r="DT458" i="14"/>
  <c r="EB458" i="14"/>
  <c r="BX458" i="14"/>
  <c r="CF458" i="14"/>
  <c r="CN458" i="14"/>
  <c r="AL458" i="14"/>
  <c r="AT458" i="14"/>
  <c r="BB458" i="14"/>
  <c r="BJ458" i="14"/>
  <c r="BR458" i="14"/>
  <c r="N458" i="14"/>
  <c r="V458" i="14"/>
  <c r="AD458" i="14"/>
  <c r="CX458" i="14"/>
  <c r="DF458" i="14"/>
  <c r="DN458" i="14"/>
  <c r="DV458" i="14"/>
  <c r="ED458" i="14"/>
  <c r="BZ458" i="14"/>
  <c r="CH458" i="14"/>
  <c r="CP458" i="14"/>
  <c r="CR458" i="14"/>
  <c r="CZ458" i="14"/>
  <c r="DH458" i="14"/>
  <c r="DP458" i="14"/>
  <c r="DX458" i="14"/>
  <c r="BT458" i="14"/>
  <c r="CB458" i="14"/>
  <c r="CJ458" i="14"/>
  <c r="FF458" i="14"/>
  <c r="FH458" i="14"/>
  <c r="FJ458" i="14"/>
  <c r="FD458" i="14"/>
  <c r="FN458" i="14"/>
  <c r="FP458" i="14"/>
  <c r="FR458" i="14"/>
  <c r="FL458" i="14"/>
  <c r="FV458" i="14"/>
  <c r="FX458" i="14"/>
  <c r="FZ458" i="14"/>
  <c r="FT458" i="14"/>
  <c r="GD458" i="14"/>
  <c r="GF458" i="14"/>
  <c r="GH458" i="14"/>
  <c r="GB458" i="14"/>
  <c r="GL458" i="14"/>
  <c r="GN458" i="14"/>
  <c r="GP458" i="14"/>
  <c r="GJ458" i="14"/>
  <c r="EH458" i="14"/>
  <c r="EJ458" i="14"/>
  <c r="EL458" i="14"/>
  <c r="EF458" i="14"/>
  <c r="EP458" i="14"/>
  <c r="ER458" i="14"/>
  <c r="ET458" i="14"/>
  <c r="EN458" i="14"/>
  <c r="EX458" i="14"/>
  <c r="EZ458" i="14"/>
  <c r="FB458" i="14"/>
  <c r="EV458" i="14"/>
  <c r="HR458" i="14"/>
  <c r="HT458" i="14"/>
  <c r="HV458" i="14"/>
  <c r="HP458" i="14"/>
  <c r="HZ458" i="14"/>
  <c r="IB458" i="14"/>
  <c r="ID458" i="14"/>
  <c r="HX458" i="14"/>
  <c r="IH458" i="14"/>
  <c r="IJ458" i="14"/>
  <c r="IL458" i="14"/>
  <c r="IF458" i="14"/>
  <c r="IP458" i="14"/>
  <c r="IR458" i="14"/>
  <c r="IT458" i="14"/>
  <c r="IN458" i="14"/>
  <c r="IX458" i="14"/>
  <c r="IZ458" i="14"/>
  <c r="JB458" i="14"/>
  <c r="IV458" i="14"/>
  <c r="GT458" i="14"/>
  <c r="GV458" i="14"/>
  <c r="GX458" i="14"/>
  <c r="GR458" i="14"/>
  <c r="HB458" i="14"/>
  <c r="HD458" i="14"/>
  <c r="HF458" i="14"/>
  <c r="GZ458" i="14"/>
  <c r="HJ458" i="14"/>
  <c r="HL458" i="14"/>
  <c r="HN458" i="14"/>
  <c r="HH458" i="14"/>
  <c r="AI458" i="14"/>
  <c r="AK458" i="14"/>
  <c r="AE458" i="14"/>
  <c r="AG458" i="14"/>
  <c r="AQ458" i="14"/>
  <c r="AS458" i="14"/>
  <c r="AM458" i="14"/>
  <c r="AO458" i="14"/>
  <c r="AY458" i="14"/>
  <c r="BA458" i="14"/>
  <c r="AU458" i="14"/>
  <c r="AW458" i="14"/>
  <c r="BG458" i="14"/>
  <c r="BI458" i="14"/>
  <c r="BC458" i="14"/>
  <c r="BE458" i="14"/>
  <c r="BO458" i="14"/>
  <c r="BQ458" i="14"/>
  <c r="BK458" i="14"/>
  <c r="BM458" i="14"/>
  <c r="K458" i="14"/>
  <c r="M458" i="14"/>
  <c r="G458" i="14"/>
  <c r="I458" i="14"/>
  <c r="S458" i="14"/>
  <c r="U458" i="14"/>
  <c r="O458" i="14"/>
  <c r="Q458" i="14"/>
  <c r="AA458" i="14"/>
  <c r="AC458" i="14"/>
  <c r="W458" i="14"/>
  <c r="Y458" i="14"/>
  <c r="CU458" i="14"/>
  <c r="CW458" i="14"/>
  <c r="CQ458" i="14"/>
  <c r="CS458" i="14"/>
  <c r="DC458" i="14"/>
  <c r="DE458" i="14"/>
  <c r="CY458" i="14"/>
  <c r="DA458" i="14"/>
  <c r="DK458" i="14"/>
  <c r="DM458" i="14"/>
  <c r="DG458" i="14"/>
  <c r="DI458" i="14"/>
  <c r="DS458" i="14"/>
  <c r="DU458" i="14"/>
  <c r="DO458" i="14"/>
  <c r="DQ458" i="14"/>
  <c r="EA458" i="14"/>
  <c r="EC458" i="14"/>
  <c r="DW458" i="14"/>
  <c r="DY458" i="14"/>
  <c r="BW458" i="14"/>
  <c r="BY458" i="14"/>
  <c r="BS458" i="14"/>
  <c r="BU458" i="14"/>
  <c r="CE458" i="14"/>
  <c r="CG458" i="14"/>
  <c r="CA458" i="14"/>
  <c r="CC458" i="14"/>
  <c r="CM458" i="14"/>
  <c r="CO458" i="14"/>
  <c r="CI458" i="14"/>
  <c r="CK458" i="14"/>
  <c r="FG458" i="14"/>
  <c r="FI458" i="14"/>
  <c r="FC458" i="14"/>
  <c r="FE458" i="14"/>
  <c r="FO458" i="14"/>
  <c r="FQ458" i="14"/>
  <c r="FK458" i="14"/>
  <c r="FM458" i="14"/>
  <c r="FW458" i="14"/>
  <c r="FY458" i="14"/>
  <c r="FS458" i="14"/>
  <c r="FU458" i="14"/>
  <c r="GE458" i="14"/>
  <c r="GG458" i="14"/>
  <c r="GA458" i="14"/>
  <c r="GC458" i="14"/>
  <c r="GM458" i="14"/>
  <c r="GO458" i="14"/>
  <c r="GI458" i="14"/>
  <c r="GK458" i="14"/>
  <c r="EI458" i="14"/>
  <c r="EK458" i="14"/>
  <c r="EE458" i="14"/>
  <c r="EG458" i="14"/>
  <c r="EQ458" i="14"/>
  <c r="ES458" i="14"/>
  <c r="EM458" i="14"/>
  <c r="EO458" i="14"/>
  <c r="EY458" i="14"/>
  <c r="FA458" i="14"/>
  <c r="EU458" i="14"/>
  <c r="EW458" i="14"/>
  <c r="I198" i="14"/>
  <c r="K198" i="14" s="1"/>
  <c r="BX459" i="14" s="1"/>
  <c r="HS458" i="14"/>
  <c r="HU458" i="14"/>
  <c r="HO458" i="14"/>
  <c r="HQ458" i="14"/>
  <c r="IA458" i="14"/>
  <c r="IC458" i="14"/>
  <c r="HW458" i="14"/>
  <c r="HY458" i="14"/>
  <c r="II458" i="14"/>
  <c r="IK458" i="14"/>
  <c r="IE458" i="14"/>
  <c r="IG458" i="14"/>
  <c r="IQ458" i="14"/>
  <c r="IS458" i="14"/>
  <c r="IM458" i="14"/>
  <c r="IO458" i="14"/>
  <c r="IY458" i="14"/>
  <c r="JA458" i="14"/>
  <c r="IU458" i="14"/>
  <c r="IW458" i="14"/>
  <c r="GU458" i="14"/>
  <c r="GW458" i="14"/>
  <c r="GQ458" i="14"/>
  <c r="GS458" i="14"/>
  <c r="HC458" i="14"/>
  <c r="HE458" i="14"/>
  <c r="GY458" i="14"/>
  <c r="HA458" i="14"/>
  <c r="HK458" i="14"/>
  <c r="HM458" i="14"/>
  <c r="HG458" i="14"/>
  <c r="H199" i="14"/>
  <c r="G199" i="14"/>
  <c r="G200" i="14"/>
  <c r="E200" i="14"/>
  <c r="H200" i="14" s="1"/>
  <c r="D201" i="14"/>
  <c r="C202" i="14"/>
  <c r="K116" i="2"/>
  <c r="M116" i="2" s="1"/>
  <c r="O116" i="2" s="1"/>
  <c r="S116" i="2" s="1"/>
  <c r="L70" i="11" s="1"/>
  <c r="AH115" i="2"/>
  <c r="AI115" i="2" s="1"/>
  <c r="AK115" i="2" s="1"/>
  <c r="AO115" i="2" s="1"/>
  <c r="M69" i="11" s="1"/>
  <c r="F117" i="2"/>
  <c r="H117" i="2"/>
  <c r="I117" i="2" s="1"/>
  <c r="C118" i="2"/>
  <c r="D117" i="2"/>
  <c r="E117" i="2" s="1"/>
  <c r="AC116" i="2"/>
  <c r="AA116" i="2"/>
  <c r="AB116" i="2" s="1"/>
  <c r="Z117" i="2"/>
  <c r="AE116" i="2"/>
  <c r="AF116" i="2" s="1"/>
  <c r="X128" i="2"/>
  <c r="I199" i="14" l="1"/>
  <c r="K199" i="14" s="1"/>
  <c r="IY460" i="14" s="1"/>
  <c r="BO459" i="14"/>
  <c r="FJ459" i="14"/>
  <c r="GK459" i="14"/>
  <c r="IH459" i="14"/>
  <c r="HT459" i="14"/>
  <c r="ER459" i="14"/>
  <c r="GJ459" i="14"/>
  <c r="AW459" i="14"/>
  <c r="EQ459" i="14"/>
  <c r="BK459" i="14"/>
  <c r="FS459" i="14"/>
  <c r="HN459" i="14"/>
  <c r="FX459" i="14"/>
  <c r="HF459" i="14"/>
  <c r="CM459" i="14"/>
  <c r="HZ459" i="14"/>
  <c r="GF459" i="14"/>
  <c r="AO459" i="14"/>
  <c r="X459" i="14"/>
  <c r="GG459" i="14"/>
  <c r="EN459" i="14"/>
  <c r="FK459" i="14"/>
  <c r="H459" i="14"/>
  <c r="EP459" i="14"/>
  <c r="EO459" i="14"/>
  <c r="GA459" i="14"/>
  <c r="O459" i="14"/>
  <c r="DN459" i="14"/>
  <c r="K459" i="14"/>
  <c r="ET459" i="14"/>
  <c r="GO459" i="14"/>
  <c r="IP459" i="14"/>
  <c r="DF459" i="14"/>
  <c r="CS459" i="14"/>
  <c r="ES459" i="14"/>
  <c r="GN459" i="14"/>
  <c r="BE459" i="14"/>
  <c r="FP459" i="14"/>
  <c r="U459" i="14"/>
  <c r="S459" i="14"/>
  <c r="Q459" i="14"/>
  <c r="GP459" i="14"/>
  <c r="GM459" i="14"/>
  <c r="BM459" i="14"/>
  <c r="GH459" i="14"/>
  <c r="GE459" i="14"/>
  <c r="GB459" i="14"/>
  <c r="BA459" i="14"/>
  <c r="DJ459" i="14"/>
  <c r="ID459" i="14"/>
  <c r="FO459" i="14"/>
  <c r="FL459" i="14"/>
  <c r="CW459" i="14"/>
  <c r="FF459" i="14"/>
  <c r="AE459" i="14"/>
  <c r="AB459" i="14"/>
  <c r="Y459" i="14"/>
  <c r="L459" i="14"/>
  <c r="BY459" i="14"/>
  <c r="BZ459" i="14"/>
  <c r="HD459" i="14"/>
  <c r="HB459" i="14"/>
  <c r="GZ459" i="14"/>
  <c r="ED459" i="14"/>
  <c r="EA459" i="14"/>
  <c r="IV459" i="14"/>
  <c r="DV459" i="14"/>
  <c r="BG459" i="14"/>
  <c r="DP459" i="14"/>
  <c r="IJ459" i="14"/>
  <c r="FU459" i="14"/>
  <c r="FR459" i="14"/>
  <c r="AQ459" i="14"/>
  <c r="CZ459" i="14"/>
  <c r="AK459" i="14"/>
  <c r="HQ459" i="14"/>
  <c r="EY459" i="14"/>
  <c r="HH459" i="14"/>
  <c r="J459" i="14"/>
  <c r="BS459" i="14"/>
  <c r="GX459" i="14"/>
  <c r="CH459" i="14"/>
  <c r="CF459" i="14"/>
  <c r="CD459" i="14"/>
  <c r="CB459" i="14"/>
  <c r="EC459" i="14"/>
  <c r="IX459" i="14"/>
  <c r="DX459" i="14"/>
  <c r="DU459" i="14"/>
  <c r="GD459" i="14"/>
  <c r="BC459" i="14"/>
  <c r="DL459" i="14"/>
  <c r="IF459" i="14"/>
  <c r="FQ459" i="14"/>
  <c r="FN459" i="14"/>
  <c r="AM459" i="14"/>
  <c r="FH459" i="14"/>
  <c r="AG459" i="14"/>
  <c r="AD459" i="14"/>
  <c r="AA459" i="14"/>
  <c r="EU459" i="14"/>
  <c r="GW459" i="14"/>
  <c r="I459" i="14"/>
  <c r="V459" i="14"/>
  <c r="T459" i="14"/>
  <c r="R459" i="14"/>
  <c r="EM459" i="14"/>
  <c r="BQ459" i="14"/>
  <c r="GL459" i="14"/>
  <c r="GI459" i="14"/>
  <c r="BI459" i="14"/>
  <c r="DR459" i="14"/>
  <c r="IL459" i="14"/>
  <c r="FW459" i="14"/>
  <c r="FT459" i="14"/>
  <c r="AS459" i="14"/>
  <c r="DB459" i="14"/>
  <c r="HS459" i="14"/>
  <c r="HP459" i="14"/>
  <c r="FA459" i="14"/>
  <c r="HJ459" i="14"/>
  <c r="CI459" i="14"/>
  <c r="GQ459" i="14"/>
  <c r="G459" i="14"/>
  <c r="HE459" i="14"/>
  <c r="HC459" i="14"/>
  <c r="HA459" i="14"/>
  <c r="CA459" i="14"/>
  <c r="IZ459" i="14"/>
  <c r="DZ459" i="14"/>
  <c r="DW459" i="14"/>
  <c r="IR459" i="14"/>
  <c r="GC459" i="14"/>
  <c r="FZ459" i="14"/>
  <c r="AY459" i="14"/>
  <c r="DH459" i="14"/>
  <c r="IB459" i="14"/>
  <c r="FM459" i="14"/>
  <c r="HV459" i="14"/>
  <c r="CU459" i="14"/>
  <c r="FD459" i="14"/>
  <c r="CO459" i="14"/>
  <c r="Z459" i="14"/>
  <c r="W459" i="14"/>
  <c r="EI459" i="14"/>
  <c r="BT459" i="14"/>
  <c r="AI459" i="14"/>
  <c r="HO459" i="14"/>
  <c r="AC459" i="14"/>
  <c r="EW459" i="14"/>
  <c r="EL459" i="14"/>
  <c r="EG459" i="14"/>
  <c r="GT459" i="14"/>
  <c r="CG459" i="14"/>
  <c r="CE459" i="14"/>
  <c r="CC459" i="14"/>
  <c r="JB459" i="14"/>
  <c r="EB459" i="14"/>
  <c r="DY459" i="14"/>
  <c r="IT459" i="14"/>
  <c r="DT459" i="14"/>
  <c r="IN459" i="14"/>
  <c r="FY459" i="14"/>
  <c r="FV459" i="14"/>
  <c r="AU459" i="14"/>
  <c r="DD459" i="14"/>
  <c r="HX459" i="14"/>
  <c r="HU459" i="14"/>
  <c r="HR459" i="14"/>
  <c r="CQ459" i="14"/>
  <c r="HL459" i="14"/>
  <c r="CK459" i="14"/>
  <c r="EF459" i="14"/>
  <c r="EE459" i="14"/>
  <c r="GV459" i="14"/>
  <c r="P459" i="14"/>
  <c r="BR459" i="14"/>
  <c r="BP459" i="14"/>
  <c r="BN459" i="14"/>
  <c r="BL459" i="14"/>
  <c r="BJ459" i="14"/>
  <c r="BH459" i="14"/>
  <c r="BF459" i="14"/>
  <c r="BD459" i="14"/>
  <c r="BB459" i="14"/>
  <c r="AZ459" i="14"/>
  <c r="AX459" i="14"/>
  <c r="AV459" i="14"/>
  <c r="AT459" i="14"/>
  <c r="AR459" i="14"/>
  <c r="AP459" i="14"/>
  <c r="AN459" i="14"/>
  <c r="CX459" i="14"/>
  <c r="CV459" i="14"/>
  <c r="CT459" i="14"/>
  <c r="CR459" i="14"/>
  <c r="FB459" i="14"/>
  <c r="EZ459" i="14"/>
  <c r="EX459" i="14"/>
  <c r="EV459" i="14"/>
  <c r="EJ459" i="14"/>
  <c r="GU459" i="14"/>
  <c r="BW459" i="14"/>
  <c r="GR459" i="14"/>
  <c r="GY459" i="14"/>
  <c r="JA459" i="14"/>
  <c r="IY459" i="14"/>
  <c r="IW459" i="14"/>
  <c r="IU459" i="14"/>
  <c r="IS459" i="14"/>
  <c r="IQ459" i="14"/>
  <c r="IO459" i="14"/>
  <c r="IM459" i="14"/>
  <c r="IK459" i="14"/>
  <c r="II459" i="14"/>
  <c r="IG459" i="14"/>
  <c r="IE459" i="14"/>
  <c r="IC459" i="14"/>
  <c r="IA459" i="14"/>
  <c r="HY459" i="14"/>
  <c r="HW459" i="14"/>
  <c r="AL459" i="14"/>
  <c r="AJ459" i="14"/>
  <c r="AH459" i="14"/>
  <c r="AF459" i="14"/>
  <c r="CP459" i="14"/>
  <c r="CN459" i="14"/>
  <c r="CL459" i="14"/>
  <c r="CJ459" i="14"/>
  <c r="EH459" i="14"/>
  <c r="GS459" i="14"/>
  <c r="BU459" i="14"/>
  <c r="BV459" i="14"/>
  <c r="DS459" i="14"/>
  <c r="DQ459" i="14"/>
  <c r="DO459" i="14"/>
  <c r="DM459" i="14"/>
  <c r="DK459" i="14"/>
  <c r="DI459" i="14"/>
  <c r="DG459" i="14"/>
  <c r="DE459" i="14"/>
  <c r="DC459" i="14"/>
  <c r="DA459" i="14"/>
  <c r="CY459" i="14"/>
  <c r="FI459" i="14"/>
  <c r="FG459" i="14"/>
  <c r="FE459" i="14"/>
  <c r="FC459" i="14"/>
  <c r="HM459" i="14"/>
  <c r="HK459" i="14"/>
  <c r="HI459" i="14"/>
  <c r="HG459" i="14"/>
  <c r="N459" i="14"/>
  <c r="EK459" i="14"/>
  <c r="M459" i="14"/>
  <c r="HY460" i="14"/>
  <c r="C203" i="14"/>
  <c r="D202" i="14"/>
  <c r="E201" i="14"/>
  <c r="H201" i="14" s="1"/>
  <c r="F200" i="14"/>
  <c r="I200" i="14" s="1"/>
  <c r="K200" i="14" s="1"/>
  <c r="K117" i="2"/>
  <c r="M117" i="2" s="1"/>
  <c r="O117" i="2" s="1"/>
  <c r="S117" i="2" s="1"/>
  <c r="L71" i="11" s="1"/>
  <c r="C119" i="2"/>
  <c r="F118" i="2"/>
  <c r="H118" i="2"/>
  <c r="I118" i="2" s="1"/>
  <c r="D118" i="2"/>
  <c r="E118" i="2" s="1"/>
  <c r="AH116" i="2"/>
  <c r="AI116" i="2" s="1"/>
  <c r="AK116" i="2" s="1"/>
  <c r="AO116" i="2" s="1"/>
  <c r="M70" i="11" s="1"/>
  <c r="AC117" i="2"/>
  <c r="Z118" i="2"/>
  <c r="AE117" i="2"/>
  <c r="AF117" i="2" s="1"/>
  <c r="AA117" i="2"/>
  <c r="AB117" i="2" s="1"/>
  <c r="X129" i="2"/>
  <c r="BS460" i="14" l="1"/>
  <c r="CN460" i="14"/>
  <c r="H460" i="14"/>
  <c r="AI460" i="14"/>
  <c r="CQ460" i="14"/>
  <c r="HS460" i="14"/>
  <c r="ID460" i="14"/>
  <c r="CA460" i="14"/>
  <c r="ES460" i="14"/>
  <c r="IA460" i="14"/>
  <c r="DW460" i="14"/>
  <c r="AA460" i="14"/>
  <c r="JA460" i="14"/>
  <c r="FI460" i="14"/>
  <c r="CC460" i="14"/>
  <c r="BZ460" i="14"/>
  <c r="CV460" i="14"/>
  <c r="P460" i="14"/>
  <c r="BN460" i="14"/>
  <c r="IQ460" i="14"/>
  <c r="X460" i="14"/>
  <c r="GS460" i="14"/>
  <c r="GA460" i="14"/>
  <c r="II460" i="14"/>
  <c r="CP460" i="14"/>
  <c r="BU460" i="14"/>
  <c r="IF460" i="14"/>
  <c r="EC460" i="14"/>
  <c r="BP460" i="14"/>
  <c r="HQ460" i="14"/>
  <c r="CI460" i="14"/>
  <c r="CH460" i="14"/>
  <c r="EK460" i="14"/>
  <c r="GG460" i="14"/>
  <c r="CX460" i="14"/>
  <c r="FA460" i="14"/>
  <c r="CF460" i="14"/>
  <c r="BL460" i="14"/>
  <c r="IJ460" i="14"/>
  <c r="CS460" i="14"/>
  <c r="HI460" i="14"/>
  <c r="S460" i="14"/>
  <c r="HK460" i="14"/>
  <c r="BX460" i="14"/>
  <c r="IP460" i="14"/>
  <c r="AF460" i="14"/>
  <c r="CK460" i="14"/>
  <c r="HA460" i="14"/>
  <c r="K460" i="14"/>
  <c r="EA460" i="14"/>
  <c r="IO460" i="14"/>
  <c r="IR460" i="14"/>
  <c r="DJ460" i="14"/>
  <c r="IL460" i="14"/>
  <c r="DY460" i="14"/>
  <c r="BE460" i="14"/>
  <c r="AO460" i="14"/>
  <c r="CT460" i="14"/>
  <c r="CW460" i="14"/>
  <c r="HG460" i="14"/>
  <c r="CD460" i="14"/>
  <c r="CG460" i="14"/>
  <c r="GQ460" i="14"/>
  <c r="IW460" i="14"/>
  <c r="GU460" i="14"/>
  <c r="DU460" i="14"/>
  <c r="FZ460" i="14"/>
  <c r="DK460" i="14"/>
  <c r="DL460" i="14"/>
  <c r="HO460" i="14"/>
  <c r="CL460" i="14"/>
  <c r="CO460" i="14"/>
  <c r="GY460" i="14"/>
  <c r="BV460" i="14"/>
  <c r="BY460" i="14"/>
  <c r="BK460" i="14"/>
  <c r="GB460" i="14"/>
  <c r="FU460" i="14"/>
  <c r="AS460" i="14"/>
  <c r="BC460" i="14"/>
  <c r="FS460" i="14"/>
  <c r="CZ460" i="14"/>
  <c r="AH460" i="14"/>
  <c r="FC460" i="14"/>
  <c r="AK460" i="14"/>
  <c r="Z460" i="14"/>
  <c r="EU460" i="14"/>
  <c r="AC460" i="14"/>
  <c r="R460" i="14"/>
  <c r="EM460" i="14"/>
  <c r="U460" i="14"/>
  <c r="J460" i="14"/>
  <c r="EE460" i="14"/>
  <c r="M460" i="14"/>
  <c r="GK460" i="14"/>
  <c r="JB460" i="14"/>
  <c r="BG460" i="14"/>
  <c r="IM460" i="14"/>
  <c r="BI460" i="14"/>
  <c r="DI460" i="14"/>
  <c r="DM460" i="14"/>
  <c r="HZ460" i="14"/>
  <c r="GE460" i="14"/>
  <c r="FE460" i="14"/>
  <c r="AE460" i="14"/>
  <c r="AJ460" i="14"/>
  <c r="EW460" i="14"/>
  <c r="W460" i="14"/>
  <c r="AB460" i="14"/>
  <c r="EO460" i="14"/>
  <c r="O460" i="14"/>
  <c r="T460" i="14"/>
  <c r="EG460" i="14"/>
  <c r="G460" i="14"/>
  <c r="L460" i="14"/>
  <c r="IV460" i="14"/>
  <c r="GO460" i="14"/>
  <c r="GD460" i="14"/>
  <c r="DO460" i="14"/>
  <c r="FW460" i="14"/>
  <c r="DH460" i="14"/>
  <c r="FX460" i="14"/>
  <c r="FR460" i="14"/>
  <c r="FG460" i="14"/>
  <c r="AG460" i="14"/>
  <c r="AL460" i="14"/>
  <c r="EY460" i="14"/>
  <c r="Y460" i="14"/>
  <c r="AD460" i="14"/>
  <c r="EQ460" i="14"/>
  <c r="Q460" i="14"/>
  <c r="V460" i="14"/>
  <c r="EI460" i="14"/>
  <c r="I460" i="14"/>
  <c r="N460" i="14"/>
  <c r="BO460" i="14"/>
  <c r="IU460" i="14"/>
  <c r="BQ460" i="14"/>
  <c r="GC460" i="14"/>
  <c r="IT460" i="14"/>
  <c r="IH460" i="14"/>
  <c r="DG460" i="14"/>
  <c r="FM460" i="14"/>
  <c r="DF460" i="14"/>
  <c r="CU460" i="14"/>
  <c r="CR460" i="14"/>
  <c r="HU460" i="14"/>
  <c r="CM460" i="14"/>
  <c r="CJ460" i="14"/>
  <c r="HM460" i="14"/>
  <c r="CE460" i="14"/>
  <c r="CB460" i="14"/>
  <c r="HE460" i="14"/>
  <c r="BW460" i="14"/>
  <c r="BT460" i="14"/>
  <c r="GW460" i="14"/>
  <c r="IX460" i="14"/>
  <c r="GI460" i="14"/>
  <c r="IZ460" i="14"/>
  <c r="DQ460" i="14"/>
  <c r="GH460" i="14"/>
  <c r="FV460" i="14"/>
  <c r="AU460" i="14"/>
  <c r="FK460" i="14"/>
  <c r="AT460" i="14"/>
  <c r="GF460" i="14"/>
  <c r="AW460" i="14"/>
  <c r="DN460" i="14"/>
  <c r="AM460" i="14"/>
  <c r="HW460" i="14"/>
  <c r="IC460" i="14"/>
  <c r="DC460" i="14"/>
  <c r="FP460" i="14"/>
  <c r="CY460" i="14"/>
  <c r="DB460" i="14"/>
  <c r="HC460" i="14"/>
  <c r="BM460" i="14"/>
  <c r="BR460" i="14"/>
  <c r="DS460" i="14"/>
  <c r="IN460" i="14"/>
  <c r="IS460" i="14"/>
  <c r="AY460" i="14"/>
  <c r="FT460" i="14"/>
  <c r="FY460" i="14"/>
  <c r="FQ460" i="14"/>
  <c r="HX460" i="14"/>
  <c r="AN460" i="14"/>
  <c r="BA460" i="14"/>
  <c r="DA460" i="14"/>
  <c r="FL460" i="14"/>
  <c r="AR460" i="14"/>
  <c r="HR460" i="14"/>
  <c r="HP460" i="14"/>
  <c r="HV460" i="14"/>
  <c r="HT460" i="14"/>
  <c r="HJ460" i="14"/>
  <c r="HH460" i="14"/>
  <c r="HN460" i="14"/>
  <c r="HL460" i="14"/>
  <c r="HB460" i="14"/>
  <c r="GZ460" i="14"/>
  <c r="HF460" i="14"/>
  <c r="HD460" i="14"/>
  <c r="GT460" i="14"/>
  <c r="GR460" i="14"/>
  <c r="GX460" i="14"/>
  <c r="GV460" i="14"/>
  <c r="GL460" i="14"/>
  <c r="GJ460" i="14"/>
  <c r="GP460" i="14"/>
  <c r="GN460" i="14"/>
  <c r="DR460" i="14"/>
  <c r="DP460" i="14"/>
  <c r="DV460" i="14"/>
  <c r="DT460" i="14"/>
  <c r="AX460" i="14"/>
  <c r="AV460" i="14"/>
  <c r="BB460" i="14"/>
  <c r="AZ460" i="14"/>
  <c r="DE460" i="14"/>
  <c r="IB460" i="14"/>
  <c r="DD460" i="14"/>
  <c r="GM460" i="14"/>
  <c r="FF460" i="14"/>
  <c r="FD460" i="14"/>
  <c r="FJ460" i="14"/>
  <c r="FH460" i="14"/>
  <c r="EX460" i="14"/>
  <c r="EV460" i="14"/>
  <c r="FB460" i="14"/>
  <c r="EZ460" i="14"/>
  <c r="EP460" i="14"/>
  <c r="EN460" i="14"/>
  <c r="ET460" i="14"/>
  <c r="ER460" i="14"/>
  <c r="EH460" i="14"/>
  <c r="EF460" i="14"/>
  <c r="EL460" i="14"/>
  <c r="EJ460" i="14"/>
  <c r="DZ460" i="14"/>
  <c r="DX460" i="14"/>
  <c r="ED460" i="14"/>
  <c r="EB460" i="14"/>
  <c r="BF460" i="14"/>
  <c r="BD460" i="14"/>
  <c r="BJ460" i="14"/>
  <c r="BH460" i="14"/>
  <c r="IG460" i="14"/>
  <c r="IE460" i="14"/>
  <c r="IK460" i="14"/>
  <c r="FO460" i="14"/>
  <c r="AQ460" i="14"/>
  <c r="FN460" i="14"/>
  <c r="AP460" i="14"/>
  <c r="F201" i="14"/>
  <c r="G201" i="14"/>
  <c r="IV461" i="14"/>
  <c r="IN461" i="14"/>
  <c r="IF461" i="14"/>
  <c r="HX461" i="14"/>
  <c r="HP461" i="14"/>
  <c r="HH461" i="14"/>
  <c r="GZ461" i="14"/>
  <c r="GR461" i="14"/>
  <c r="GJ461" i="14"/>
  <c r="GB461" i="14"/>
  <c r="FT461" i="14"/>
  <c r="FL461" i="14"/>
  <c r="FD461" i="14"/>
  <c r="EV461" i="14"/>
  <c r="EN461" i="14"/>
  <c r="EF461" i="14"/>
  <c r="DX461" i="14"/>
  <c r="DP461" i="14"/>
  <c r="DH461" i="14"/>
  <c r="CZ461" i="14"/>
  <c r="CR461" i="14"/>
  <c r="CJ461" i="14"/>
  <c r="CB461" i="14"/>
  <c r="BT461" i="14"/>
  <c r="BL461" i="14"/>
  <c r="BD461" i="14"/>
  <c r="AV461" i="14"/>
  <c r="AN461" i="14"/>
  <c r="AF461" i="14"/>
  <c r="X461" i="14"/>
  <c r="P461" i="14"/>
  <c r="H461" i="14"/>
  <c r="IU461" i="14"/>
  <c r="IM461" i="14"/>
  <c r="IE461" i="14"/>
  <c r="HW461" i="14"/>
  <c r="HO461" i="14"/>
  <c r="HG461" i="14"/>
  <c r="GY461" i="14"/>
  <c r="GQ461" i="14"/>
  <c r="GI461" i="14"/>
  <c r="GA461" i="14"/>
  <c r="FS461" i="14"/>
  <c r="FK461" i="14"/>
  <c r="FC461" i="14"/>
  <c r="EU461" i="14"/>
  <c r="EM461" i="14"/>
  <c r="EE461" i="14"/>
  <c r="DW461" i="14"/>
  <c r="DO461" i="14"/>
  <c r="DG461" i="14"/>
  <c r="CY461" i="14"/>
  <c r="CQ461" i="14"/>
  <c r="CI461" i="14"/>
  <c r="CA461" i="14"/>
  <c r="BS461" i="14"/>
  <c r="BK461" i="14"/>
  <c r="BC461" i="14"/>
  <c r="AU461" i="14"/>
  <c r="AM461" i="14"/>
  <c r="AE461" i="14"/>
  <c r="W461" i="14"/>
  <c r="O461" i="14"/>
  <c r="G461" i="14"/>
  <c r="JB461" i="14"/>
  <c r="IT461" i="14"/>
  <c r="IL461" i="14"/>
  <c r="ID461" i="14"/>
  <c r="HV461" i="14"/>
  <c r="HN461" i="14"/>
  <c r="HF461" i="14"/>
  <c r="GX461" i="14"/>
  <c r="GP461" i="14"/>
  <c r="GH461" i="14"/>
  <c r="FZ461" i="14"/>
  <c r="FR461" i="14"/>
  <c r="FJ461" i="14"/>
  <c r="FB461" i="14"/>
  <c r="ET461" i="14"/>
  <c r="EL461" i="14"/>
  <c r="ED461" i="14"/>
  <c r="DV461" i="14"/>
  <c r="DN461" i="14"/>
  <c r="DF461" i="14"/>
  <c r="CX461" i="14"/>
  <c r="CP461" i="14"/>
  <c r="CH461" i="14"/>
  <c r="BZ461" i="14"/>
  <c r="BR461" i="14"/>
  <c r="BJ461" i="14"/>
  <c r="BB461" i="14"/>
  <c r="AT461" i="14"/>
  <c r="AL461" i="14"/>
  <c r="AD461" i="14"/>
  <c r="V461" i="14"/>
  <c r="N461" i="14"/>
  <c r="JA461" i="14"/>
  <c r="IS461" i="14"/>
  <c r="IK461" i="14"/>
  <c r="IC461" i="14"/>
  <c r="HU461" i="14"/>
  <c r="HM461" i="14"/>
  <c r="HE461" i="14"/>
  <c r="GW461" i="14"/>
  <c r="GO461" i="14"/>
  <c r="GG461" i="14"/>
  <c r="FY461" i="14"/>
  <c r="FQ461" i="14"/>
  <c r="FI461" i="14"/>
  <c r="FA461" i="14"/>
  <c r="ES461" i="14"/>
  <c r="EK461" i="14"/>
  <c r="EC461" i="14"/>
  <c r="DU461" i="14"/>
  <c r="DM461" i="14"/>
  <c r="DE461" i="14"/>
  <c r="CW461" i="14"/>
  <c r="CO461" i="14"/>
  <c r="CG461" i="14"/>
  <c r="BY461" i="14"/>
  <c r="BQ461" i="14"/>
  <c r="BI461" i="14"/>
  <c r="BA461" i="14"/>
  <c r="AS461" i="14"/>
  <c r="AK461" i="14"/>
  <c r="AC461" i="14"/>
  <c r="U461" i="14"/>
  <c r="M461" i="14"/>
  <c r="IZ461" i="14"/>
  <c r="IR461" i="14"/>
  <c r="IJ461" i="14"/>
  <c r="IB461" i="14"/>
  <c r="HT461" i="14"/>
  <c r="HL461" i="14"/>
  <c r="HD461" i="14"/>
  <c r="GV461" i="14"/>
  <c r="GN461" i="14"/>
  <c r="GF461" i="14"/>
  <c r="FX461" i="14"/>
  <c r="FP461" i="14"/>
  <c r="FH461" i="14"/>
  <c r="EZ461" i="14"/>
  <c r="ER461" i="14"/>
  <c r="EJ461" i="14"/>
  <c r="EB461" i="14"/>
  <c r="DT461" i="14"/>
  <c r="DL461" i="14"/>
  <c r="DD461" i="14"/>
  <c r="CV461" i="14"/>
  <c r="CN461" i="14"/>
  <c r="CF461" i="14"/>
  <c r="BX461" i="14"/>
  <c r="BP461" i="14"/>
  <c r="BH461" i="14"/>
  <c r="AZ461" i="14"/>
  <c r="AR461" i="14"/>
  <c r="AJ461" i="14"/>
  <c r="AB461" i="14"/>
  <c r="T461" i="14"/>
  <c r="L461" i="14"/>
  <c r="IY461" i="14"/>
  <c r="IQ461" i="14"/>
  <c r="II461" i="14"/>
  <c r="IA461" i="14"/>
  <c r="HS461" i="14"/>
  <c r="HK461" i="14"/>
  <c r="HC461" i="14"/>
  <c r="GU461" i="14"/>
  <c r="GM461" i="14"/>
  <c r="GE461" i="14"/>
  <c r="FW461" i="14"/>
  <c r="FO461" i="14"/>
  <c r="FG461" i="14"/>
  <c r="EY461" i="14"/>
  <c r="EQ461" i="14"/>
  <c r="EI461" i="14"/>
  <c r="EA461" i="14"/>
  <c r="DS461" i="14"/>
  <c r="DK461" i="14"/>
  <c r="DC461" i="14"/>
  <c r="CU461" i="14"/>
  <c r="CM461" i="14"/>
  <c r="CE461" i="14"/>
  <c r="BW461" i="14"/>
  <c r="BO461" i="14"/>
  <c r="BG461" i="14"/>
  <c r="AY461" i="14"/>
  <c r="AQ461" i="14"/>
  <c r="AI461" i="14"/>
  <c r="AA461" i="14"/>
  <c r="S461" i="14"/>
  <c r="K461" i="14"/>
  <c r="IX461" i="14"/>
  <c r="IP461" i="14"/>
  <c r="IH461" i="14"/>
  <c r="HZ461" i="14"/>
  <c r="HR461" i="14"/>
  <c r="HJ461" i="14"/>
  <c r="HB461" i="14"/>
  <c r="GT461" i="14"/>
  <c r="GL461" i="14"/>
  <c r="GD461" i="14"/>
  <c r="FV461" i="14"/>
  <c r="FN461" i="14"/>
  <c r="FF461" i="14"/>
  <c r="EX461" i="14"/>
  <c r="EP461" i="14"/>
  <c r="EH461" i="14"/>
  <c r="DZ461" i="14"/>
  <c r="DR461" i="14"/>
  <c r="DJ461" i="14"/>
  <c r="DB461" i="14"/>
  <c r="CT461" i="14"/>
  <c r="CL461" i="14"/>
  <c r="CD461" i="14"/>
  <c r="BV461" i="14"/>
  <c r="BN461" i="14"/>
  <c r="BF461" i="14"/>
  <c r="AX461" i="14"/>
  <c r="AP461" i="14"/>
  <c r="AH461" i="14"/>
  <c r="Z461" i="14"/>
  <c r="R461" i="14"/>
  <c r="J461" i="14"/>
  <c r="IW461" i="14"/>
  <c r="IO461" i="14"/>
  <c r="IG461" i="14"/>
  <c r="HY461" i="14"/>
  <c r="HQ461" i="14"/>
  <c r="HI461" i="14"/>
  <c r="HA461" i="14"/>
  <c r="GS461" i="14"/>
  <c r="GK461" i="14"/>
  <c r="GC461" i="14"/>
  <c r="FU461" i="14"/>
  <c r="FM461" i="14"/>
  <c r="FE461" i="14"/>
  <c r="EW461" i="14"/>
  <c r="EO461" i="14"/>
  <c r="EG461" i="14"/>
  <c r="DY461" i="14"/>
  <c r="DQ461" i="14"/>
  <c r="DI461" i="14"/>
  <c r="DA461" i="14"/>
  <c r="CS461" i="14"/>
  <c r="CK461" i="14"/>
  <c r="CC461" i="14"/>
  <c r="BU461" i="14"/>
  <c r="BM461" i="14"/>
  <c r="BE461" i="14"/>
  <c r="AW461" i="14"/>
  <c r="AO461" i="14"/>
  <c r="AG461" i="14"/>
  <c r="Y461" i="14"/>
  <c r="Q461" i="14"/>
  <c r="I461" i="14"/>
  <c r="E202" i="14"/>
  <c r="F202" i="14" s="1"/>
  <c r="D203" i="14"/>
  <c r="C204" i="14"/>
  <c r="K118" i="2"/>
  <c r="M118" i="2" s="1"/>
  <c r="O118" i="2" s="1"/>
  <c r="S118" i="2" s="1"/>
  <c r="L72" i="11" s="1"/>
  <c r="AH117" i="2"/>
  <c r="AI117" i="2" s="1"/>
  <c r="AK117" i="2" s="1"/>
  <c r="AO117" i="2" s="1"/>
  <c r="M71" i="11" s="1"/>
  <c r="F119" i="2"/>
  <c r="C120" i="2"/>
  <c r="D119" i="2"/>
  <c r="E119" i="2" s="1"/>
  <c r="H119" i="2"/>
  <c r="I119" i="2" s="1"/>
  <c r="AC118" i="2"/>
  <c r="AA118" i="2"/>
  <c r="AB118" i="2" s="1"/>
  <c r="Z119" i="2"/>
  <c r="AE118" i="2"/>
  <c r="AF118" i="2" s="1"/>
  <c r="X130" i="2"/>
  <c r="I201" i="14" l="1"/>
  <c r="K201" i="14" s="1"/>
  <c r="EV462" i="14" s="1"/>
  <c r="G202" i="14"/>
  <c r="H202" i="14"/>
  <c r="C205" i="14"/>
  <c r="D204" i="14"/>
  <c r="E203" i="14"/>
  <c r="G203" i="14" s="1"/>
  <c r="K119" i="2"/>
  <c r="M119" i="2" s="1"/>
  <c r="O119" i="2" s="1"/>
  <c r="S119" i="2" s="1"/>
  <c r="L73" i="11" s="1"/>
  <c r="AH118" i="2"/>
  <c r="AI118" i="2" s="1"/>
  <c r="AK118" i="2" s="1"/>
  <c r="AO118" i="2" s="1"/>
  <c r="M72" i="11" s="1"/>
  <c r="C121" i="2"/>
  <c r="F120" i="2"/>
  <c r="H120" i="2"/>
  <c r="I120" i="2" s="1"/>
  <c r="D120" i="2"/>
  <c r="E120" i="2" s="1"/>
  <c r="AC119" i="2"/>
  <c r="AA119" i="2"/>
  <c r="AB119" i="2" s="1"/>
  <c r="AE119" i="2"/>
  <c r="AF119" i="2" s="1"/>
  <c r="Z120" i="2"/>
  <c r="X131" i="2"/>
  <c r="FT462" i="14" l="1"/>
  <c r="BX462" i="14"/>
  <c r="AA462" i="14"/>
  <c r="AT462" i="14"/>
  <c r="M462" i="14"/>
  <c r="I462" i="14"/>
  <c r="BK462" i="14"/>
  <c r="AC462" i="14"/>
  <c r="DK462" i="14"/>
  <c r="IQ462" i="14"/>
  <c r="DR462" i="14"/>
  <c r="GD462" i="14"/>
  <c r="FF462" i="14"/>
  <c r="CX462" i="14"/>
  <c r="DW462" i="14"/>
  <c r="FM462" i="14"/>
  <c r="EM462" i="14"/>
  <c r="ER462" i="14"/>
  <c r="GH462" i="14"/>
  <c r="IU462" i="14"/>
  <c r="BA462" i="14"/>
  <c r="FD462" i="14"/>
  <c r="AR462" i="14"/>
  <c r="AL462" i="14"/>
  <c r="DL462" i="14"/>
  <c r="IM462" i="14"/>
  <c r="L462" i="14"/>
  <c r="P462" i="14"/>
  <c r="IT462" i="14"/>
  <c r="AQ462" i="14"/>
  <c r="AF462" i="14"/>
  <c r="BQ462" i="14"/>
  <c r="DZ462" i="14"/>
  <c r="O462" i="14"/>
  <c r="FP462" i="14"/>
  <c r="FL462" i="14"/>
  <c r="DS462" i="14"/>
  <c r="GL462" i="14"/>
  <c r="GB462" i="14"/>
  <c r="DF462" i="14"/>
  <c r="EU462" i="14"/>
  <c r="GA462" i="14"/>
  <c r="CD462" i="14"/>
  <c r="W462" i="14"/>
  <c r="EL462" i="14"/>
  <c r="IR462" i="14"/>
  <c r="IX462" i="14"/>
  <c r="BB462" i="14"/>
  <c r="U462" i="14"/>
  <c r="Q462" i="14"/>
  <c r="BV462" i="14"/>
  <c r="DV462" i="14"/>
  <c r="EA462" i="14"/>
  <c r="DI462" i="14"/>
  <c r="GT462" i="14"/>
  <c r="CS462" i="14"/>
  <c r="HS462" i="14"/>
  <c r="FB462" i="14"/>
  <c r="EB462" i="14"/>
  <c r="EH462" i="14"/>
  <c r="FW462" i="14"/>
  <c r="EX462" i="14"/>
  <c r="FC462" i="14"/>
  <c r="GR462" i="14"/>
  <c r="EQ462" i="14"/>
  <c r="H462" i="14"/>
  <c r="ED462" i="14"/>
  <c r="BE462" i="14"/>
  <c r="FZ462" i="14"/>
  <c r="AP462" i="14"/>
  <c r="II462" i="14"/>
  <c r="AI462" i="14"/>
  <c r="X462" i="14"/>
  <c r="BI462" i="14"/>
  <c r="AY462" i="14"/>
  <c r="IP462" i="14"/>
  <c r="V462" i="14"/>
  <c r="HH462" i="14"/>
  <c r="GE462" i="14"/>
  <c r="DE462" i="14"/>
  <c r="HD462" i="14"/>
  <c r="BO462" i="14"/>
  <c r="GP462" i="14"/>
  <c r="DM462" i="14"/>
  <c r="HO462" i="14"/>
  <c r="BZ462" i="14"/>
  <c r="HA462" i="14"/>
  <c r="DU462" i="14"/>
  <c r="HZ462" i="14"/>
  <c r="CK462" i="14"/>
  <c r="HK462" i="14"/>
  <c r="EC462" i="14"/>
  <c r="BC462" i="14"/>
  <c r="GS462" i="14"/>
  <c r="FS462" i="14"/>
  <c r="G462" i="14"/>
  <c r="EG462" i="14"/>
  <c r="GN462" i="14"/>
  <c r="FQ462" i="14"/>
  <c r="AE462" i="14"/>
  <c r="EW462" i="14"/>
  <c r="T462" i="14"/>
  <c r="FY462" i="14"/>
  <c r="AM462" i="14"/>
  <c r="FG462" i="14"/>
  <c r="AB462" i="14"/>
  <c r="GG462" i="14"/>
  <c r="AU462" i="14"/>
  <c r="FR462" i="14"/>
  <c r="AJ462" i="14"/>
  <c r="GO462" i="14"/>
  <c r="DO462" i="14"/>
  <c r="GW462" i="14"/>
  <c r="IZ462" i="14"/>
  <c r="BD462" i="14"/>
  <c r="FA462" i="14"/>
  <c r="S462" i="14"/>
  <c r="IC462" i="14"/>
  <c r="DC462" i="14"/>
  <c r="ID462" i="14"/>
  <c r="CN462" i="14"/>
  <c r="IK462" i="14"/>
  <c r="DN462" i="14"/>
  <c r="IO462" i="14"/>
  <c r="CY462" i="14"/>
  <c r="IS462" i="14"/>
  <c r="DY462" i="14"/>
  <c r="IY462" i="14"/>
  <c r="DJ462" i="14"/>
  <c r="JA462" i="14"/>
  <c r="GV462" i="14"/>
  <c r="IV462" i="14"/>
  <c r="IG462" i="14"/>
  <c r="EJ462" i="14"/>
  <c r="GZ462" i="14"/>
  <c r="JB462" i="14"/>
  <c r="FK462" i="14"/>
  <c r="CR462" i="14"/>
  <c r="GK462" i="14"/>
  <c r="AX462" i="14"/>
  <c r="FV462" i="14"/>
  <c r="CZ462" i="14"/>
  <c r="GU462" i="14"/>
  <c r="BF462" i="14"/>
  <c r="GF462" i="14"/>
  <c r="DH462" i="14"/>
  <c r="HF462" i="14"/>
  <c r="BP462" i="14"/>
  <c r="GQ462" i="14"/>
  <c r="DP462" i="14"/>
  <c r="GC462" i="14"/>
  <c r="N462" i="14"/>
  <c r="AS462" i="14"/>
  <c r="DQ462" i="14"/>
  <c r="AD462" i="14"/>
  <c r="BJ462" i="14"/>
  <c r="GY462" i="14"/>
  <c r="BU462" i="14"/>
  <c r="HP462" i="14"/>
  <c r="CI462" i="14"/>
  <c r="HJ462" i="14"/>
  <c r="CE462" i="14"/>
  <c r="HX462" i="14"/>
  <c r="CT462" i="14"/>
  <c r="HT462" i="14"/>
  <c r="CP462" i="14"/>
  <c r="IF462" i="14"/>
  <c r="DD462" i="14"/>
  <c r="IE462" i="14"/>
  <c r="DA462" i="14"/>
  <c r="IN462" i="14"/>
  <c r="BG462" i="14"/>
  <c r="AV462" i="14"/>
  <c r="ES462" i="14"/>
  <c r="K462" i="14"/>
  <c r="BN462" i="14"/>
  <c r="FI462" i="14"/>
  <c r="Y462" i="14"/>
  <c r="EO462" i="14"/>
  <c r="BY462" i="14"/>
  <c r="CF462" i="14"/>
  <c r="HG462" i="14"/>
  <c r="BR462" i="14"/>
  <c r="HC462" i="14"/>
  <c r="CQ462" i="14"/>
  <c r="HR462" i="14"/>
  <c r="CC462" i="14"/>
  <c r="HN462" i="14"/>
  <c r="DB462" i="14"/>
  <c r="IB462" i="14"/>
  <c r="CM462" i="14"/>
  <c r="HY462" i="14"/>
  <c r="IJ462" i="14"/>
  <c r="CU462" i="14"/>
  <c r="HV462" i="14"/>
  <c r="EK462" i="14"/>
  <c r="FN462" i="14"/>
  <c r="AG462" i="14"/>
  <c r="EY462" i="14"/>
  <c r="CG462" i="14"/>
  <c r="FX462" i="14"/>
  <c r="AO462" i="14"/>
  <c r="FJ462" i="14"/>
  <c r="CO462" i="14"/>
  <c r="GI462" i="14"/>
  <c r="AW462" i="14"/>
  <c r="FU462" i="14"/>
  <c r="CW462" i="14"/>
  <c r="EI462" i="14"/>
  <c r="J462" i="14"/>
  <c r="DT462" i="14"/>
  <c r="BL462" i="14"/>
  <c r="BM462" i="14"/>
  <c r="GM462" i="14"/>
  <c r="AZ462" i="14"/>
  <c r="HE462" i="14"/>
  <c r="BW462" i="14"/>
  <c r="GX462" i="14"/>
  <c r="BH462" i="14"/>
  <c r="HM462" i="14"/>
  <c r="CH462" i="14"/>
  <c r="HI462" i="14"/>
  <c r="BS462" i="14"/>
  <c r="HU462" i="14"/>
  <c r="HQ462" i="14"/>
  <c r="CA462" i="14"/>
  <c r="HB462" i="14"/>
  <c r="DX462" i="14"/>
  <c r="ET462" i="14"/>
  <c r="R462" i="14"/>
  <c r="EE462" i="14"/>
  <c r="BT462" i="14"/>
  <c r="FE462" i="14"/>
  <c r="Z462" i="14"/>
  <c r="EP462" i="14"/>
  <c r="CB462" i="14"/>
  <c r="FO462" i="14"/>
  <c r="AH462" i="14"/>
  <c r="EZ462" i="14"/>
  <c r="CJ462" i="14"/>
  <c r="I202" i="14"/>
  <c r="K202" i="14" s="1"/>
  <c r="JA463" i="14" s="1"/>
  <c r="AN462" i="14"/>
  <c r="FH462" i="14"/>
  <c r="AK462" i="14"/>
  <c r="GJ462" i="14"/>
  <c r="IA462" i="14"/>
  <c r="CL462" i="14"/>
  <c r="HL462" i="14"/>
  <c r="EF462" i="14"/>
  <c r="IL462" i="14"/>
  <c r="CV462" i="14"/>
  <c r="HW462" i="14"/>
  <c r="EN462" i="14"/>
  <c r="IW462" i="14"/>
  <c r="DG462" i="14"/>
  <c r="IH462" i="14"/>
  <c r="F203" i="14"/>
  <c r="H203" i="14"/>
  <c r="G204" i="14"/>
  <c r="E204" i="14"/>
  <c r="H204" i="14" s="1"/>
  <c r="D205" i="14"/>
  <c r="C206" i="14"/>
  <c r="K120" i="2"/>
  <c r="M120" i="2" s="1"/>
  <c r="O120" i="2" s="1"/>
  <c r="S120" i="2" s="1"/>
  <c r="L74" i="11" s="1"/>
  <c r="AH119" i="2"/>
  <c r="AI119" i="2" s="1"/>
  <c r="AK119" i="2" s="1"/>
  <c r="AO119" i="2" s="1"/>
  <c r="M73" i="11" s="1"/>
  <c r="D121" i="2"/>
  <c r="E121" i="2" s="1"/>
  <c r="C122" i="2"/>
  <c r="F121" i="2"/>
  <c r="H121" i="2"/>
  <c r="I121" i="2" s="1"/>
  <c r="AC120" i="2"/>
  <c r="AA120" i="2"/>
  <c r="AB120" i="2" s="1"/>
  <c r="Z121" i="2"/>
  <c r="AE120" i="2"/>
  <c r="AF120" i="2" s="1"/>
  <c r="X132" i="2"/>
  <c r="JB463" i="14" l="1"/>
  <c r="CJ463" i="14"/>
  <c r="FM463" i="14"/>
  <c r="BI463" i="14"/>
  <c r="IM463" i="14"/>
  <c r="FY463" i="14"/>
  <c r="IB463" i="14"/>
  <c r="FQ463" i="14"/>
  <c r="HQ463" i="14"/>
  <c r="FI463" i="14"/>
  <c r="DW463" i="14"/>
  <c r="R463" i="14"/>
  <c r="GO463" i="14"/>
  <c r="IW463" i="14"/>
  <c r="CF463" i="14"/>
  <c r="IP463" i="14"/>
  <c r="BX463" i="14"/>
  <c r="BA463" i="14"/>
  <c r="BM463" i="14"/>
  <c r="AS463" i="14"/>
  <c r="BC463" i="14"/>
  <c r="AK463" i="14"/>
  <c r="AO463" i="14"/>
  <c r="DF463" i="14"/>
  <c r="BN463" i="14"/>
  <c r="IU463" i="14"/>
  <c r="GG463" i="14"/>
  <c r="BZ463" i="14"/>
  <c r="IK463" i="14"/>
  <c r="IC463" i="14"/>
  <c r="BD463" i="14"/>
  <c r="HU463" i="14"/>
  <c r="HG463" i="14"/>
  <c r="CS463" i="14"/>
  <c r="FT463" i="14"/>
  <c r="EC463" i="14"/>
  <c r="CM463" i="14"/>
  <c r="FP463" i="14"/>
  <c r="IT463" i="14"/>
  <c r="BF463" i="14"/>
  <c r="IJ463" i="14"/>
  <c r="AX463" i="14"/>
  <c r="HY463" i="14"/>
  <c r="AP463" i="14"/>
  <c r="HO463" i="14"/>
  <c r="AH463" i="14"/>
  <c r="GI463" i="14"/>
  <c r="CI463" i="14"/>
  <c r="ER463" i="14"/>
  <c r="IZ463" i="14"/>
  <c r="FL463" i="14"/>
  <c r="IQ463" i="14"/>
  <c r="FC463" i="14"/>
  <c r="IF463" i="14"/>
  <c r="HV463" i="14"/>
  <c r="EG463" i="14"/>
  <c r="HK463" i="14"/>
  <c r="HM463" i="14"/>
  <c r="Q463" i="14"/>
  <c r="IX463" i="14"/>
  <c r="FS463" i="14"/>
  <c r="IV463" i="14"/>
  <c r="CE463" i="14"/>
  <c r="FJ463" i="14"/>
  <c r="BU463" i="14"/>
  <c r="EY463" i="14"/>
  <c r="BK463" i="14"/>
  <c r="EN463" i="14"/>
  <c r="AZ463" i="14"/>
  <c r="ED463" i="14"/>
  <c r="GZ463" i="14"/>
  <c r="H463" i="14"/>
  <c r="BQ463" i="14"/>
  <c r="GL463" i="14"/>
  <c r="FO463" i="14"/>
  <c r="IO463" i="14"/>
  <c r="FB463" i="14"/>
  <c r="IE463" i="14"/>
  <c r="EQ463" i="14"/>
  <c r="HT463" i="14"/>
  <c r="EF463" i="14"/>
  <c r="HI463" i="14"/>
  <c r="AI463" i="14"/>
  <c r="CN463" i="14"/>
  <c r="CK463" i="14"/>
  <c r="CC463" i="14"/>
  <c r="DZ463" i="14"/>
  <c r="IY463" i="14"/>
  <c r="CH463" i="14"/>
  <c r="IS463" i="14"/>
  <c r="FG463" i="14"/>
  <c r="BS463" i="14"/>
  <c r="EV463" i="14"/>
  <c r="BH463" i="14"/>
  <c r="EL463" i="14"/>
  <c r="AW463" i="14"/>
  <c r="AT463" i="14"/>
  <c r="DL463" i="14"/>
  <c r="CQ463" i="14"/>
  <c r="FR463" i="14"/>
  <c r="BO463" i="14"/>
  <c r="DU463" i="14"/>
  <c r="CB463" i="14"/>
  <c r="FE463" i="14"/>
  <c r="II463" i="14"/>
  <c r="DM463" i="14"/>
  <c r="BR463" i="14"/>
  <c r="EU463" i="14"/>
  <c r="HX463" i="14"/>
  <c r="DE463" i="14"/>
  <c r="BG463" i="14"/>
  <c r="EJ463" i="14"/>
  <c r="HN463" i="14"/>
  <c r="CW463" i="14"/>
  <c r="AV463" i="14"/>
  <c r="DY463" i="14"/>
  <c r="HC463" i="14"/>
  <c r="FA463" i="14"/>
  <c r="DS463" i="14"/>
  <c r="GV463" i="14"/>
  <c r="AE463" i="14"/>
  <c r="HE463" i="14"/>
  <c r="GP463" i="14"/>
  <c r="X463" i="14"/>
  <c r="DA463" i="14"/>
  <c r="M463" i="14"/>
  <c r="EH463" i="14"/>
  <c r="J463" i="14"/>
  <c r="EK463" i="14"/>
  <c r="AR463" i="14"/>
  <c r="DV463" i="14"/>
  <c r="CO463" i="14"/>
  <c r="AL463" i="14"/>
  <c r="DO463" i="14"/>
  <c r="GR463" i="14"/>
  <c r="ES463" i="14"/>
  <c r="DH463" i="14"/>
  <c r="GK463" i="14"/>
  <c r="T463" i="14"/>
  <c r="GC463" i="14"/>
  <c r="O463" i="14"/>
  <c r="CU463" i="14"/>
  <c r="CX463" i="14"/>
  <c r="FH463" i="14"/>
  <c r="IL463" i="14"/>
  <c r="BT463" i="14"/>
  <c r="IH463" i="14"/>
  <c r="EW463" i="14"/>
  <c r="IA463" i="14"/>
  <c r="BJ463" i="14"/>
  <c r="HZ463" i="14"/>
  <c r="EM463" i="14"/>
  <c r="HP463" i="14"/>
  <c r="AY463" i="14"/>
  <c r="HR463" i="14"/>
  <c r="EB463" i="14"/>
  <c r="HF463" i="14"/>
  <c r="AN463" i="14"/>
  <c r="AC463" i="14"/>
  <c r="GY463" i="14"/>
  <c r="AG463" i="14"/>
  <c r="DK463" i="14"/>
  <c r="CG463" i="14"/>
  <c r="AA463" i="14"/>
  <c r="DD463" i="14"/>
  <c r="GH463" i="14"/>
  <c r="L463" i="14"/>
  <c r="CR463" i="14"/>
  <c r="FX463" i="14"/>
  <c r="GA463" i="14"/>
  <c r="IR463" i="14"/>
  <c r="GD463" i="14"/>
  <c r="CA463" i="14"/>
  <c r="FD463" i="14"/>
  <c r="IG463" i="14"/>
  <c r="FV463" i="14"/>
  <c r="BP463" i="14"/>
  <c r="ET463" i="14"/>
  <c r="HW463" i="14"/>
  <c r="FN463" i="14"/>
  <c r="BE463" i="14"/>
  <c r="EI463" i="14"/>
  <c r="HL463" i="14"/>
  <c r="FF463" i="14"/>
  <c r="AU463" i="14"/>
  <c r="DX463" i="14"/>
  <c r="HA463" i="14"/>
  <c r="HJ463" i="14"/>
  <c r="DQ463" i="14"/>
  <c r="GU463" i="14"/>
  <c r="AD463" i="14"/>
  <c r="U463" i="14"/>
  <c r="GN463" i="14"/>
  <c r="W463" i="14"/>
  <c r="CZ463" i="14"/>
  <c r="CP463" i="14"/>
  <c r="FU463" i="14"/>
  <c r="G463" i="14"/>
  <c r="I463" i="14"/>
  <c r="FK463" i="14"/>
  <c r="DR463" i="14"/>
  <c r="IN463" i="14"/>
  <c r="BW463" i="14"/>
  <c r="EZ463" i="14"/>
  <c r="DJ463" i="14"/>
  <c r="ID463" i="14"/>
  <c r="BL463" i="14"/>
  <c r="EO463" i="14"/>
  <c r="DB463" i="14"/>
  <c r="HS463" i="14"/>
  <c r="BB463" i="14"/>
  <c r="EE463" i="14"/>
  <c r="CT463" i="14"/>
  <c r="HH463" i="14"/>
  <c r="AQ463" i="14"/>
  <c r="DT463" i="14"/>
  <c r="EX463" i="14"/>
  <c r="AJ463" i="14"/>
  <c r="DN463" i="14"/>
  <c r="GQ463" i="14"/>
  <c r="HB463" i="14"/>
  <c r="DG463" i="14"/>
  <c r="GJ463" i="14"/>
  <c r="S463" i="14"/>
  <c r="GT463" i="14"/>
  <c r="BV463" i="14"/>
  <c r="GW463" i="14"/>
  <c r="FW463" i="14"/>
  <c r="EA463" i="14"/>
  <c r="HD463" i="14"/>
  <c r="AM463" i="14"/>
  <c r="CL463" i="14"/>
  <c r="GX463" i="14"/>
  <c r="AF463" i="14"/>
  <c r="DI463" i="14"/>
  <c r="EP463" i="14"/>
  <c r="Y463" i="14"/>
  <c r="DC463" i="14"/>
  <c r="GF463" i="14"/>
  <c r="CV463" i="14"/>
  <c r="GB463" i="14"/>
  <c r="GE463" i="14"/>
  <c r="BY463" i="14"/>
  <c r="Z463" i="14"/>
  <c r="DP463" i="14"/>
  <c r="GS463" i="14"/>
  <c r="AB463" i="14"/>
  <c r="CD463" i="14"/>
  <c r="GM463" i="14"/>
  <c r="V463" i="14"/>
  <c r="CY463" i="14"/>
  <c r="FZ463" i="14"/>
  <c r="K463" i="14"/>
  <c r="N463" i="14"/>
  <c r="P463" i="14"/>
  <c r="F204" i="14"/>
  <c r="I204" i="14" s="1"/>
  <c r="K204" i="14" s="1"/>
  <c r="IP465" i="14" s="1"/>
  <c r="I203" i="14"/>
  <c r="K203" i="14" s="1"/>
  <c r="C207" i="14"/>
  <c r="D206" i="14"/>
  <c r="E205" i="14"/>
  <c r="H205" i="14" s="1"/>
  <c r="G205" i="14"/>
  <c r="K121" i="2"/>
  <c r="M121" i="2" s="1"/>
  <c r="O121" i="2" s="1"/>
  <c r="S121" i="2" s="1"/>
  <c r="L75" i="11" s="1"/>
  <c r="AH120" i="2"/>
  <c r="AI120" i="2" s="1"/>
  <c r="AK120" i="2" s="1"/>
  <c r="AO120" i="2" s="1"/>
  <c r="M74" i="11" s="1"/>
  <c r="H122" i="2"/>
  <c r="I122" i="2" s="1"/>
  <c r="C123" i="2"/>
  <c r="D122" i="2"/>
  <c r="E122" i="2" s="1"/>
  <c r="F122" i="2"/>
  <c r="AC121" i="2"/>
  <c r="Z122" i="2"/>
  <c r="AA121" i="2"/>
  <c r="AB121" i="2" s="1"/>
  <c r="AE121" i="2"/>
  <c r="AF121" i="2" s="1"/>
  <c r="X133" i="2"/>
  <c r="F205" i="14" l="1"/>
  <c r="I205" i="14" s="1"/>
  <c r="K205" i="14" s="1"/>
  <c r="CM465" i="14"/>
  <c r="BH465" i="14"/>
  <c r="EG465" i="14"/>
  <c r="GI465" i="14"/>
  <c r="N465" i="14"/>
  <c r="HY465" i="14"/>
  <c r="X465" i="14"/>
  <c r="AN465" i="14"/>
  <c r="GO465" i="14"/>
  <c r="FN465" i="14"/>
  <c r="DU465" i="14"/>
  <c r="BO465" i="14"/>
  <c r="EN465" i="14"/>
  <c r="DJ465" i="14"/>
  <c r="DR465" i="14"/>
  <c r="CX465" i="14"/>
  <c r="DT465" i="14"/>
  <c r="AH465" i="14"/>
  <c r="HF465" i="14"/>
  <c r="DO465" i="14"/>
  <c r="IO465" i="14"/>
  <c r="HH465" i="14"/>
  <c r="IQ465" i="14"/>
  <c r="AQ465" i="14"/>
  <c r="GF465" i="14"/>
  <c r="HJ465" i="14"/>
  <c r="EP465" i="14"/>
  <c r="IR465" i="14"/>
  <c r="U465" i="14"/>
  <c r="O465" i="14"/>
  <c r="GE465" i="14"/>
  <c r="FU465" i="14"/>
  <c r="FI465" i="14"/>
  <c r="EX465" i="14"/>
  <c r="EL465" i="14"/>
  <c r="DN465" i="14"/>
  <c r="CP465" i="14"/>
  <c r="BR465" i="14"/>
  <c r="HK465" i="14"/>
  <c r="CN465" i="14"/>
  <c r="HL465" i="14"/>
  <c r="BC465" i="14"/>
  <c r="GY465" i="14"/>
  <c r="EV465" i="14"/>
  <c r="IX465" i="14"/>
  <c r="GX465" i="14"/>
  <c r="GG465" i="14"/>
  <c r="FV465" i="14"/>
  <c r="FJ465" i="14"/>
  <c r="EY465" i="14"/>
  <c r="EA465" i="14"/>
  <c r="DC465" i="14"/>
  <c r="CE465" i="14"/>
  <c r="HS465" i="14"/>
  <c r="CV465" i="14"/>
  <c r="HT465" i="14"/>
  <c r="BK465" i="14"/>
  <c r="IM465" i="14"/>
  <c r="FL465" i="14"/>
  <c r="K465" i="14"/>
  <c r="HU465" i="14"/>
  <c r="HA465" i="14"/>
  <c r="GH465" i="14"/>
  <c r="FW465" i="14"/>
  <c r="FM465" i="14"/>
  <c r="EO465" i="14"/>
  <c r="DQ465" i="14"/>
  <c r="CS465" i="14"/>
  <c r="IA465" i="14"/>
  <c r="DD465" i="14"/>
  <c r="IB465" i="14"/>
  <c r="CA465" i="14"/>
  <c r="IU465" i="14"/>
  <c r="GZ465" i="14"/>
  <c r="CG465" i="14"/>
  <c r="BV465" i="14"/>
  <c r="BJ465" i="14"/>
  <c r="AY465" i="14"/>
  <c r="AO465" i="14"/>
  <c r="R465" i="14"/>
  <c r="IG465" i="14"/>
  <c r="GS465" i="14"/>
  <c r="FQ465" i="14"/>
  <c r="AB465" i="14"/>
  <c r="EZ465" i="14"/>
  <c r="IL465" i="14"/>
  <c r="DW465" i="14"/>
  <c r="CB465" i="14"/>
  <c r="HX465" i="14"/>
  <c r="CT465" i="14"/>
  <c r="CH465" i="14"/>
  <c r="BW465" i="14"/>
  <c r="BM465" i="14"/>
  <c r="BA465" i="14"/>
  <c r="AC465" i="14"/>
  <c r="I465" i="14"/>
  <c r="HN465" i="14"/>
  <c r="GD465" i="14"/>
  <c r="AJ465" i="14"/>
  <c r="FH465" i="14"/>
  <c r="IT465" i="14"/>
  <c r="EM465" i="14"/>
  <c r="CJ465" i="14"/>
  <c r="GL465" i="14"/>
  <c r="DF465" i="14"/>
  <c r="CU465" i="14"/>
  <c r="CK465" i="14"/>
  <c r="BY465" i="14"/>
  <c r="BN465" i="14"/>
  <c r="AP465" i="14"/>
  <c r="S465" i="14"/>
  <c r="IK465" i="14"/>
  <c r="GW465" i="14"/>
  <c r="AR465" i="14"/>
  <c r="FP465" i="14"/>
  <c r="JB465" i="14"/>
  <c r="GA465" i="14"/>
  <c r="CZ465" i="14"/>
  <c r="GT465" i="14"/>
  <c r="V465" i="14"/>
  <c r="DS465" i="14"/>
  <c r="M465" i="14"/>
  <c r="DI465" i="14"/>
  <c r="HV465" i="14"/>
  <c r="CW465" i="14"/>
  <c r="HE465" i="14"/>
  <c r="CL465" i="14"/>
  <c r="GK465" i="14"/>
  <c r="BZ465" i="14"/>
  <c r="FY465" i="14"/>
  <c r="BB465" i="14"/>
  <c r="FA465" i="14"/>
  <c r="AD465" i="14"/>
  <c r="EC465" i="14"/>
  <c r="J465" i="14"/>
  <c r="DE465" i="14"/>
  <c r="HQ465" i="14"/>
  <c r="II465" i="14"/>
  <c r="AZ465" i="14"/>
  <c r="DL465" i="14"/>
  <c r="FX465" i="14"/>
  <c r="IJ465" i="14"/>
  <c r="G465" i="14"/>
  <c r="BS465" i="14"/>
  <c r="EE465" i="14"/>
  <c r="GQ465" i="14"/>
  <c r="AF465" i="14"/>
  <c r="CR465" i="14"/>
  <c r="FD465" i="14"/>
  <c r="HP465" i="14"/>
  <c r="HB465" i="14"/>
  <c r="AT465" i="14"/>
  <c r="ES465" i="14"/>
  <c r="AI465" i="14"/>
  <c r="EH465" i="14"/>
  <c r="Y465" i="14"/>
  <c r="DV465" i="14"/>
  <c r="P465" i="14"/>
  <c r="DK465" i="14"/>
  <c r="IC465" i="14"/>
  <c r="DA465" i="14"/>
  <c r="HI465" i="14"/>
  <c r="CC465" i="14"/>
  <c r="FZ465" i="14"/>
  <c r="BE465" i="14"/>
  <c r="FB465" i="14"/>
  <c r="AG465" i="14"/>
  <c r="ED465" i="14"/>
  <c r="GM465" i="14"/>
  <c r="IY465" i="14"/>
  <c r="BP465" i="14"/>
  <c r="EB465" i="14"/>
  <c r="GN465" i="14"/>
  <c r="IZ465" i="14"/>
  <c r="W465" i="14"/>
  <c r="CI465" i="14"/>
  <c r="EU465" i="14"/>
  <c r="HG465" i="14"/>
  <c r="AV465" i="14"/>
  <c r="DH465" i="14"/>
  <c r="FT465" i="14"/>
  <c r="IF465" i="14"/>
  <c r="HR465" i="14"/>
  <c r="BG465" i="14"/>
  <c r="FF465" i="14"/>
  <c r="AW465" i="14"/>
  <c r="ET465" i="14"/>
  <c r="AK465" i="14"/>
  <c r="EI465" i="14"/>
  <c r="Z465" i="14"/>
  <c r="DY465" i="14"/>
  <c r="Q465" i="14"/>
  <c r="DM465" i="14"/>
  <c r="ID465" i="14"/>
  <c r="CO465" i="14"/>
  <c r="GP465" i="14"/>
  <c r="BQ465" i="14"/>
  <c r="FO465" i="14"/>
  <c r="AS465" i="14"/>
  <c r="EQ465" i="14"/>
  <c r="GU465" i="14"/>
  <c r="L465" i="14"/>
  <c r="BX465" i="14"/>
  <c r="EJ465" i="14"/>
  <c r="GV465" i="14"/>
  <c r="IS465" i="14"/>
  <c r="AE465" i="14"/>
  <c r="CQ465" i="14"/>
  <c r="FC465" i="14"/>
  <c r="HO465" i="14"/>
  <c r="BD465" i="14"/>
  <c r="DP465" i="14"/>
  <c r="GB465" i="14"/>
  <c r="IN465" i="14"/>
  <c r="HZ465" i="14"/>
  <c r="BU465" i="14"/>
  <c r="FR465" i="14"/>
  <c r="BI465" i="14"/>
  <c r="FG465" i="14"/>
  <c r="AX465" i="14"/>
  <c r="EW465" i="14"/>
  <c r="AL465" i="14"/>
  <c r="EK465" i="14"/>
  <c r="AA465" i="14"/>
  <c r="DZ465" i="14"/>
  <c r="H465" i="14"/>
  <c r="DB465" i="14"/>
  <c r="HM465" i="14"/>
  <c r="CD465" i="14"/>
  <c r="GC465" i="14"/>
  <c r="BF465" i="14"/>
  <c r="FE465" i="14"/>
  <c r="HC465" i="14"/>
  <c r="T465" i="14"/>
  <c r="CF465" i="14"/>
  <c r="ER465" i="14"/>
  <c r="HD465" i="14"/>
  <c r="JA465" i="14"/>
  <c r="AM465" i="14"/>
  <c r="CY465" i="14"/>
  <c r="FK465" i="14"/>
  <c r="HW465" i="14"/>
  <c r="BL465" i="14"/>
  <c r="DX465" i="14"/>
  <c r="GJ465" i="14"/>
  <c r="IV465" i="14"/>
  <c r="IH465" i="14"/>
  <c r="AU465" i="14"/>
  <c r="DG465" i="14"/>
  <c r="FS465" i="14"/>
  <c r="IE465" i="14"/>
  <c r="BT465" i="14"/>
  <c r="EF465" i="14"/>
  <c r="GR465" i="14"/>
  <c r="IW465" i="14"/>
  <c r="GT464" i="14"/>
  <c r="EH464" i="14"/>
  <c r="BV464" i="14"/>
  <c r="J464" i="14"/>
  <c r="GQ464" i="14"/>
  <c r="EE464" i="14"/>
  <c r="BS464" i="14"/>
  <c r="G464" i="14"/>
  <c r="GB464" i="14"/>
  <c r="CU464" i="14"/>
  <c r="M464" i="14"/>
  <c r="FZ464" i="14"/>
  <c r="CS464" i="14"/>
  <c r="L464" i="14"/>
  <c r="FY464" i="14"/>
  <c r="CR464" i="14"/>
  <c r="K464" i="14"/>
  <c r="FX464" i="14"/>
  <c r="CP464" i="14"/>
  <c r="I464" i="14"/>
  <c r="FW464" i="14"/>
  <c r="CO464" i="14"/>
  <c r="H464" i="14"/>
  <c r="GF464" i="14"/>
  <c r="CX464" i="14"/>
  <c r="Q464" i="14"/>
  <c r="GE464" i="14"/>
  <c r="CW464" i="14"/>
  <c r="P464" i="14"/>
  <c r="GC464" i="14"/>
  <c r="CV464" i="14"/>
  <c r="N464" i="14"/>
  <c r="IX464" i="14"/>
  <c r="GL464" i="14"/>
  <c r="DZ464" i="14"/>
  <c r="BN464" i="14"/>
  <c r="IU464" i="14"/>
  <c r="GI464" i="14"/>
  <c r="DW464" i="14"/>
  <c r="BK464" i="14"/>
  <c r="IY464" i="14"/>
  <c r="FQ464" i="14"/>
  <c r="CJ464" i="14"/>
  <c r="IW464" i="14"/>
  <c r="FP464" i="14"/>
  <c r="CH464" i="14"/>
  <c r="IV464" i="14"/>
  <c r="FO464" i="14"/>
  <c r="CG464" i="14"/>
  <c r="IT464" i="14"/>
  <c r="FM464" i="14"/>
  <c r="CF464" i="14"/>
  <c r="IS464" i="14"/>
  <c r="FL464" i="14"/>
  <c r="CE464" i="14"/>
  <c r="JB464" i="14"/>
  <c r="FU464" i="14"/>
  <c r="CN464" i="14"/>
  <c r="JA464" i="14"/>
  <c r="FT464" i="14"/>
  <c r="CM464" i="14"/>
  <c r="IZ464" i="14"/>
  <c r="FR464" i="14"/>
  <c r="CK464" i="14"/>
  <c r="IP464" i="14"/>
  <c r="GD464" i="14"/>
  <c r="DR464" i="14"/>
  <c r="BF464" i="14"/>
  <c r="IM464" i="14"/>
  <c r="GA464" i="14"/>
  <c r="DO464" i="14"/>
  <c r="BC464" i="14"/>
  <c r="IN464" i="14"/>
  <c r="FG464" i="14"/>
  <c r="BY464" i="14"/>
  <c r="IL464" i="14"/>
  <c r="FE464" i="14"/>
  <c r="BX464" i="14"/>
  <c r="IK464" i="14"/>
  <c r="FD464" i="14"/>
  <c r="BW464" i="14"/>
  <c r="IJ464" i="14"/>
  <c r="FB464" i="14"/>
  <c r="BU464" i="14"/>
  <c r="II464" i="14"/>
  <c r="FA464" i="14"/>
  <c r="BT464" i="14"/>
  <c r="IR464" i="14"/>
  <c r="FJ464" i="14"/>
  <c r="CC464" i="14"/>
  <c r="IQ464" i="14"/>
  <c r="FI464" i="14"/>
  <c r="CB464" i="14"/>
  <c r="IO464" i="14"/>
  <c r="FH464" i="14"/>
  <c r="BZ464" i="14"/>
  <c r="IH464" i="14"/>
  <c r="FV464" i="14"/>
  <c r="DJ464" i="14"/>
  <c r="AX464" i="14"/>
  <c r="IE464" i="14"/>
  <c r="FS464" i="14"/>
  <c r="DG464" i="14"/>
  <c r="AU464" i="14"/>
  <c r="IC464" i="14"/>
  <c r="EV464" i="14"/>
  <c r="BO464" i="14"/>
  <c r="IB464" i="14"/>
  <c r="ET464" i="14"/>
  <c r="BM464" i="14"/>
  <c r="IA464" i="14"/>
  <c r="ES464" i="14"/>
  <c r="BL464" i="14"/>
  <c r="HY464" i="14"/>
  <c r="ER464" i="14"/>
  <c r="BJ464" i="14"/>
  <c r="HX464" i="14"/>
  <c r="EQ464" i="14"/>
  <c r="BI464" i="14"/>
  <c r="IG464" i="14"/>
  <c r="EZ464" i="14"/>
  <c r="BR464" i="14"/>
  <c r="IF464" i="14"/>
  <c r="EY464" i="14"/>
  <c r="BQ464" i="14"/>
  <c r="ID464" i="14"/>
  <c r="EW464" i="14"/>
  <c r="BP464" i="14"/>
  <c r="HZ464" i="14"/>
  <c r="FN464" i="14"/>
  <c r="DB464" i="14"/>
  <c r="AP464" i="14"/>
  <c r="HW464" i="14"/>
  <c r="FK464" i="14"/>
  <c r="CY464" i="14"/>
  <c r="AM464" i="14"/>
  <c r="HS464" i="14"/>
  <c r="EK464" i="14"/>
  <c r="BD464" i="14"/>
  <c r="HQ464" i="14"/>
  <c r="EJ464" i="14"/>
  <c r="BB464" i="14"/>
  <c r="HP464" i="14"/>
  <c r="EI464" i="14"/>
  <c r="BA464" i="14"/>
  <c r="HN464" i="14"/>
  <c r="EG464" i="14"/>
  <c r="AZ464" i="14"/>
  <c r="HM464" i="14"/>
  <c r="EF464" i="14"/>
  <c r="AY464" i="14"/>
  <c r="HV464" i="14"/>
  <c r="EO464" i="14"/>
  <c r="BH464" i="14"/>
  <c r="HU464" i="14"/>
  <c r="EN464" i="14"/>
  <c r="BG464" i="14"/>
  <c r="HT464" i="14"/>
  <c r="EL464" i="14"/>
  <c r="BE464" i="14"/>
  <c r="HR464" i="14"/>
  <c r="FF464" i="14"/>
  <c r="CT464" i="14"/>
  <c r="AH464" i="14"/>
  <c r="HO464" i="14"/>
  <c r="FC464" i="14"/>
  <c r="CQ464" i="14"/>
  <c r="AE464" i="14"/>
  <c r="HH464" i="14"/>
  <c r="EA464" i="14"/>
  <c r="AS464" i="14"/>
  <c r="HF464" i="14"/>
  <c r="DY464" i="14"/>
  <c r="AR464" i="14"/>
  <c r="HE464" i="14"/>
  <c r="DX464" i="14"/>
  <c r="AQ464" i="14"/>
  <c r="HD464" i="14"/>
  <c r="DV464" i="14"/>
  <c r="AO464" i="14"/>
  <c r="HC464" i="14"/>
  <c r="DU464" i="14"/>
  <c r="AN464" i="14"/>
  <c r="HL464" i="14"/>
  <c r="ED464" i="14"/>
  <c r="AW464" i="14"/>
  <c r="HK464" i="14"/>
  <c r="EC464" i="14"/>
  <c r="AV464" i="14"/>
  <c r="HI464" i="14"/>
  <c r="EB464" i="14"/>
  <c r="AT464" i="14"/>
  <c r="HJ464" i="14"/>
  <c r="EX464" i="14"/>
  <c r="CL464" i="14"/>
  <c r="Z464" i="14"/>
  <c r="HG464" i="14"/>
  <c r="EU464" i="14"/>
  <c r="CI464" i="14"/>
  <c r="W464" i="14"/>
  <c r="GW464" i="14"/>
  <c r="DP464" i="14"/>
  <c r="AI464" i="14"/>
  <c r="GV464" i="14"/>
  <c r="DN464" i="14"/>
  <c r="AG464" i="14"/>
  <c r="GU464" i="14"/>
  <c r="DM464" i="14"/>
  <c r="AF464" i="14"/>
  <c r="GS464" i="14"/>
  <c r="DL464" i="14"/>
  <c r="AD464" i="14"/>
  <c r="GR464" i="14"/>
  <c r="DK464" i="14"/>
  <c r="AC464" i="14"/>
  <c r="HA464" i="14"/>
  <c r="DT464" i="14"/>
  <c r="AL464" i="14"/>
  <c r="GZ464" i="14"/>
  <c r="DS464" i="14"/>
  <c r="AK464" i="14"/>
  <c r="GX464" i="14"/>
  <c r="DQ464" i="14"/>
  <c r="AJ464" i="14"/>
  <c r="HB464" i="14"/>
  <c r="EP464" i="14"/>
  <c r="CD464" i="14"/>
  <c r="R464" i="14"/>
  <c r="GY464" i="14"/>
  <c r="EM464" i="14"/>
  <c r="CA464" i="14"/>
  <c r="O464" i="14"/>
  <c r="GM464" i="14"/>
  <c r="DE464" i="14"/>
  <c r="X464" i="14"/>
  <c r="GK464" i="14"/>
  <c r="DD464" i="14"/>
  <c r="V464" i="14"/>
  <c r="GJ464" i="14"/>
  <c r="DC464" i="14"/>
  <c r="U464" i="14"/>
  <c r="GH464" i="14"/>
  <c r="DA464" i="14"/>
  <c r="T464" i="14"/>
  <c r="GG464" i="14"/>
  <c r="CZ464" i="14"/>
  <c r="S464" i="14"/>
  <c r="GP464" i="14"/>
  <c r="DI464" i="14"/>
  <c r="AB464" i="14"/>
  <c r="GO464" i="14"/>
  <c r="DH464" i="14"/>
  <c r="AA464" i="14"/>
  <c r="GN464" i="14"/>
  <c r="DF464" i="14"/>
  <c r="Y464" i="14"/>
  <c r="E206" i="14"/>
  <c r="G206" i="14" s="1"/>
  <c r="D207" i="14"/>
  <c r="C208" i="14"/>
  <c r="AH121" i="2"/>
  <c r="AI121" i="2" s="1"/>
  <c r="AK121" i="2" s="1"/>
  <c r="AO121" i="2" s="1"/>
  <c r="M75" i="11" s="1"/>
  <c r="K122" i="2"/>
  <c r="M122" i="2" s="1"/>
  <c r="O122" i="2" s="1"/>
  <c r="S122" i="2" s="1"/>
  <c r="L76" i="11" s="1"/>
  <c r="C124" i="2"/>
  <c r="D123" i="2"/>
  <c r="E123" i="2" s="1"/>
  <c r="F123" i="2"/>
  <c r="H123" i="2"/>
  <c r="I123" i="2" s="1"/>
  <c r="AC122" i="2"/>
  <c r="AA122" i="2"/>
  <c r="AB122" i="2" s="1"/>
  <c r="AE122" i="2"/>
  <c r="AF122" i="2" s="1"/>
  <c r="Z123" i="2"/>
  <c r="X134" i="2"/>
  <c r="GQ466" i="14" l="1"/>
  <c r="EE466" i="14"/>
  <c r="BS466" i="14"/>
  <c r="G466" i="14"/>
  <c r="GX466" i="14"/>
  <c r="EL466" i="14"/>
  <c r="BZ466" i="14"/>
  <c r="N466" i="14"/>
  <c r="GW466" i="14"/>
  <c r="EK466" i="14"/>
  <c r="BY466" i="14"/>
  <c r="M466" i="14"/>
  <c r="GV466" i="14"/>
  <c r="EJ466" i="14"/>
  <c r="BX466" i="14"/>
  <c r="L466" i="14"/>
  <c r="GU466" i="14"/>
  <c r="EI466" i="14"/>
  <c r="BW466" i="14"/>
  <c r="K466" i="14"/>
  <c r="GT466" i="14"/>
  <c r="EH466" i="14"/>
  <c r="BV466" i="14"/>
  <c r="J466" i="14"/>
  <c r="GS466" i="14"/>
  <c r="EG466" i="14"/>
  <c r="BU466" i="14"/>
  <c r="I466" i="14"/>
  <c r="GR466" i="14"/>
  <c r="EF466" i="14"/>
  <c r="BT466" i="14"/>
  <c r="H466" i="14"/>
  <c r="IU466" i="14"/>
  <c r="GI466" i="14"/>
  <c r="DW466" i="14"/>
  <c r="BK466" i="14"/>
  <c r="JB466" i="14"/>
  <c r="GP466" i="14"/>
  <c r="ED466" i="14"/>
  <c r="BR466" i="14"/>
  <c r="JA466" i="14"/>
  <c r="GO466" i="14"/>
  <c r="EC466" i="14"/>
  <c r="BQ466" i="14"/>
  <c r="IZ466" i="14"/>
  <c r="GN466" i="14"/>
  <c r="EB466" i="14"/>
  <c r="BP466" i="14"/>
  <c r="IY466" i="14"/>
  <c r="GM466" i="14"/>
  <c r="EA466" i="14"/>
  <c r="BO466" i="14"/>
  <c r="IX466" i="14"/>
  <c r="GL466" i="14"/>
  <c r="DZ466" i="14"/>
  <c r="BN466" i="14"/>
  <c r="IW466" i="14"/>
  <c r="GK466" i="14"/>
  <c r="DY466" i="14"/>
  <c r="BM466" i="14"/>
  <c r="IV466" i="14"/>
  <c r="GJ466" i="14"/>
  <c r="DX466" i="14"/>
  <c r="BL466" i="14"/>
  <c r="IM466" i="14"/>
  <c r="GA466" i="14"/>
  <c r="DO466" i="14"/>
  <c r="BC466" i="14"/>
  <c r="IT466" i="14"/>
  <c r="GH466" i="14"/>
  <c r="DV466" i="14"/>
  <c r="BJ466" i="14"/>
  <c r="IS466" i="14"/>
  <c r="GG466" i="14"/>
  <c r="DU466" i="14"/>
  <c r="BI466" i="14"/>
  <c r="IR466" i="14"/>
  <c r="GF466" i="14"/>
  <c r="DT466" i="14"/>
  <c r="BH466" i="14"/>
  <c r="IQ466" i="14"/>
  <c r="GE466" i="14"/>
  <c r="DS466" i="14"/>
  <c r="BG466" i="14"/>
  <c r="IP466" i="14"/>
  <c r="GD466" i="14"/>
  <c r="DR466" i="14"/>
  <c r="BF466" i="14"/>
  <c r="IO466" i="14"/>
  <c r="GC466" i="14"/>
  <c r="DQ466" i="14"/>
  <c r="BE466" i="14"/>
  <c r="IN466" i="14"/>
  <c r="GB466" i="14"/>
  <c r="DP466" i="14"/>
  <c r="BD466" i="14"/>
  <c r="IE466" i="14"/>
  <c r="FS466" i="14"/>
  <c r="DG466" i="14"/>
  <c r="AU466" i="14"/>
  <c r="IL466" i="14"/>
  <c r="FZ466" i="14"/>
  <c r="DN466" i="14"/>
  <c r="BB466" i="14"/>
  <c r="IK466" i="14"/>
  <c r="FY466" i="14"/>
  <c r="DM466" i="14"/>
  <c r="BA466" i="14"/>
  <c r="IJ466" i="14"/>
  <c r="FX466" i="14"/>
  <c r="DL466" i="14"/>
  <c r="AZ466" i="14"/>
  <c r="II466" i="14"/>
  <c r="FW466" i="14"/>
  <c r="DK466" i="14"/>
  <c r="AY466" i="14"/>
  <c r="IH466" i="14"/>
  <c r="FV466" i="14"/>
  <c r="DJ466" i="14"/>
  <c r="AX466" i="14"/>
  <c r="IG466" i="14"/>
  <c r="FU466" i="14"/>
  <c r="DI466" i="14"/>
  <c r="AW466" i="14"/>
  <c r="IF466" i="14"/>
  <c r="FT466" i="14"/>
  <c r="DH466" i="14"/>
  <c r="AV466" i="14"/>
  <c r="HW466" i="14"/>
  <c r="FK466" i="14"/>
  <c r="CY466" i="14"/>
  <c r="AM466" i="14"/>
  <c r="ID466" i="14"/>
  <c r="FR466" i="14"/>
  <c r="DF466" i="14"/>
  <c r="AT466" i="14"/>
  <c r="IC466" i="14"/>
  <c r="FQ466" i="14"/>
  <c r="DE466" i="14"/>
  <c r="AS466" i="14"/>
  <c r="IB466" i="14"/>
  <c r="FP466" i="14"/>
  <c r="DD466" i="14"/>
  <c r="AR466" i="14"/>
  <c r="IA466" i="14"/>
  <c r="FO466" i="14"/>
  <c r="DC466" i="14"/>
  <c r="AQ466" i="14"/>
  <c r="HZ466" i="14"/>
  <c r="FN466" i="14"/>
  <c r="DB466" i="14"/>
  <c r="AP466" i="14"/>
  <c r="HY466" i="14"/>
  <c r="FM466" i="14"/>
  <c r="DA466" i="14"/>
  <c r="AO466" i="14"/>
  <c r="HX466" i="14"/>
  <c r="FL466" i="14"/>
  <c r="CZ466" i="14"/>
  <c r="AN466" i="14"/>
  <c r="HO466" i="14"/>
  <c r="FC466" i="14"/>
  <c r="CQ466" i="14"/>
  <c r="AE466" i="14"/>
  <c r="HV466" i="14"/>
  <c r="FJ466" i="14"/>
  <c r="CX466" i="14"/>
  <c r="AL466" i="14"/>
  <c r="HU466" i="14"/>
  <c r="FI466" i="14"/>
  <c r="CW466" i="14"/>
  <c r="AK466" i="14"/>
  <c r="HT466" i="14"/>
  <c r="FH466" i="14"/>
  <c r="CV466" i="14"/>
  <c r="AJ466" i="14"/>
  <c r="HS466" i="14"/>
  <c r="FG466" i="14"/>
  <c r="CU466" i="14"/>
  <c r="AI466" i="14"/>
  <c r="HR466" i="14"/>
  <c r="FF466" i="14"/>
  <c r="CT466" i="14"/>
  <c r="AH466" i="14"/>
  <c r="HQ466" i="14"/>
  <c r="FE466" i="14"/>
  <c r="CS466" i="14"/>
  <c r="AG466" i="14"/>
  <c r="HP466" i="14"/>
  <c r="FD466" i="14"/>
  <c r="CR466" i="14"/>
  <c r="AF466" i="14"/>
  <c r="HG466" i="14"/>
  <c r="EU466" i="14"/>
  <c r="CI466" i="14"/>
  <c r="W466" i="14"/>
  <c r="HN466" i="14"/>
  <c r="FB466" i="14"/>
  <c r="CP466" i="14"/>
  <c r="AD466" i="14"/>
  <c r="HM466" i="14"/>
  <c r="FA466" i="14"/>
  <c r="CO466" i="14"/>
  <c r="AC466" i="14"/>
  <c r="HL466" i="14"/>
  <c r="EZ466" i="14"/>
  <c r="CN466" i="14"/>
  <c r="AB466" i="14"/>
  <c r="HK466" i="14"/>
  <c r="EY466" i="14"/>
  <c r="CM466" i="14"/>
  <c r="AA466" i="14"/>
  <c r="HJ466" i="14"/>
  <c r="EX466" i="14"/>
  <c r="CL466" i="14"/>
  <c r="Z466" i="14"/>
  <c r="HI466" i="14"/>
  <c r="EW466" i="14"/>
  <c r="CK466" i="14"/>
  <c r="Y466" i="14"/>
  <c r="HH466" i="14"/>
  <c r="EV466" i="14"/>
  <c r="CJ466" i="14"/>
  <c r="X466" i="14"/>
  <c r="GY466" i="14"/>
  <c r="EM466" i="14"/>
  <c r="CA466" i="14"/>
  <c r="O466" i="14"/>
  <c r="HF466" i="14"/>
  <c r="ET466" i="14"/>
  <c r="CH466" i="14"/>
  <c r="V466" i="14"/>
  <c r="HE466" i="14"/>
  <c r="ES466" i="14"/>
  <c r="CG466" i="14"/>
  <c r="U466" i="14"/>
  <c r="HD466" i="14"/>
  <c r="ER466" i="14"/>
  <c r="CF466" i="14"/>
  <c r="T466" i="14"/>
  <c r="HC466" i="14"/>
  <c r="EQ466" i="14"/>
  <c r="CE466" i="14"/>
  <c r="S466" i="14"/>
  <c r="HB466" i="14"/>
  <c r="EP466" i="14"/>
  <c r="CD466" i="14"/>
  <c r="R466" i="14"/>
  <c r="HA466" i="14"/>
  <c r="EO466" i="14"/>
  <c r="CC466" i="14"/>
  <c r="Q466" i="14"/>
  <c r="GZ466" i="14"/>
  <c r="EN466" i="14"/>
  <c r="CB466" i="14"/>
  <c r="P466" i="14"/>
  <c r="F206" i="14"/>
  <c r="H206" i="14"/>
  <c r="C209" i="14"/>
  <c r="D208" i="14"/>
  <c r="E207" i="14"/>
  <c r="H207" i="14" s="1"/>
  <c r="G207" i="14"/>
  <c r="AH122" i="2"/>
  <c r="AI122" i="2" s="1"/>
  <c r="AK122" i="2" s="1"/>
  <c r="AO122" i="2" s="1"/>
  <c r="M76" i="11" s="1"/>
  <c r="K123" i="2"/>
  <c r="M123" i="2" s="1"/>
  <c r="O123" i="2" s="1"/>
  <c r="S123" i="2" s="1"/>
  <c r="L77" i="11" s="1"/>
  <c r="F124" i="2"/>
  <c r="C125" i="2"/>
  <c r="H124" i="2"/>
  <c r="I124" i="2" s="1"/>
  <c r="D124" i="2"/>
  <c r="E124" i="2" s="1"/>
  <c r="AC123" i="2"/>
  <c r="AA123" i="2"/>
  <c r="AB123" i="2" s="1"/>
  <c r="Z124" i="2"/>
  <c r="AE123" i="2"/>
  <c r="AF123" i="2" s="1"/>
  <c r="X135" i="2"/>
  <c r="G66" i="2"/>
  <c r="I206" i="14" l="1"/>
  <c r="K206" i="14" s="1"/>
  <c r="IZ467" i="14" s="1"/>
  <c r="F207" i="14"/>
  <c r="I207" i="14" s="1"/>
  <c r="K207" i="14" s="1"/>
  <c r="IO468" i="14" s="1"/>
  <c r="E208" i="14"/>
  <c r="H208" i="14" s="1"/>
  <c r="D209" i="14"/>
  <c r="C210" i="14"/>
  <c r="AH123" i="2"/>
  <c r="AI123" i="2" s="1"/>
  <c r="AK123" i="2" s="1"/>
  <c r="AO123" i="2" s="1"/>
  <c r="M77" i="11" s="1"/>
  <c r="K124" i="2"/>
  <c r="M124" i="2" s="1"/>
  <c r="O124" i="2" s="1"/>
  <c r="S124" i="2" s="1"/>
  <c r="L78" i="11" s="1"/>
  <c r="D125" i="2"/>
  <c r="E125" i="2" s="1"/>
  <c r="C126" i="2"/>
  <c r="F125" i="2"/>
  <c r="H125" i="2"/>
  <c r="I125" i="2" s="1"/>
  <c r="AC124" i="2"/>
  <c r="AA124" i="2"/>
  <c r="AB124" i="2" s="1"/>
  <c r="AE124" i="2"/>
  <c r="AF124" i="2" s="1"/>
  <c r="Z125" i="2"/>
  <c r="X136" i="2"/>
  <c r="EB467" i="14" l="1"/>
  <c r="DZ467" i="14"/>
  <c r="DX467" i="14"/>
  <c r="ED467" i="14"/>
  <c r="DL467" i="14"/>
  <c r="DJ467" i="14"/>
  <c r="DH467" i="14"/>
  <c r="DN467" i="14"/>
  <c r="DD467" i="14"/>
  <c r="DB467" i="14"/>
  <c r="CZ467" i="14"/>
  <c r="DF467" i="14"/>
  <c r="CV467" i="14"/>
  <c r="CT467" i="14"/>
  <c r="CR467" i="14"/>
  <c r="CX467" i="14"/>
  <c r="CN467" i="14"/>
  <c r="CL467" i="14"/>
  <c r="CJ467" i="14"/>
  <c r="CP467" i="14"/>
  <c r="CF467" i="14"/>
  <c r="CD467" i="14"/>
  <c r="CB467" i="14"/>
  <c r="CH467" i="14"/>
  <c r="EJ467" i="14"/>
  <c r="EH467" i="14"/>
  <c r="EF467" i="14"/>
  <c r="EL467" i="14"/>
  <c r="DR467" i="14"/>
  <c r="GC467" i="14"/>
  <c r="BE467" i="14"/>
  <c r="GD467" i="14"/>
  <c r="JB467" i="14"/>
  <c r="IF467" i="14"/>
  <c r="HZ467" i="14"/>
  <c r="HT467" i="14"/>
  <c r="HV467" i="14"/>
  <c r="HJ467" i="14"/>
  <c r="HD467" i="14"/>
  <c r="HF467" i="14"/>
  <c r="G467" i="14"/>
  <c r="IT467" i="14"/>
  <c r="GP467" i="14"/>
  <c r="FZ467" i="14"/>
  <c r="FR467" i="14"/>
  <c r="FD467" i="14"/>
  <c r="EX467" i="14"/>
  <c r="ER467" i="14"/>
  <c r="ET467" i="14"/>
  <c r="GR467" i="14"/>
  <c r="GF467" i="14"/>
  <c r="BP467" i="14"/>
  <c r="BN467" i="14"/>
  <c r="BL467" i="14"/>
  <c r="BR467" i="14"/>
  <c r="AZ467" i="14"/>
  <c r="AX467" i="14"/>
  <c r="AV467" i="14"/>
  <c r="BB467" i="14"/>
  <c r="AR467" i="14"/>
  <c r="AP467" i="14"/>
  <c r="AN467" i="14"/>
  <c r="AT467" i="14"/>
  <c r="AJ467" i="14"/>
  <c r="AH467" i="14"/>
  <c r="AF467" i="14"/>
  <c r="AL467" i="14"/>
  <c r="AB467" i="14"/>
  <c r="Z467" i="14"/>
  <c r="X467" i="14"/>
  <c r="AD467" i="14"/>
  <c r="T467" i="14"/>
  <c r="R467" i="14"/>
  <c r="P467" i="14"/>
  <c r="V467" i="14"/>
  <c r="BX467" i="14"/>
  <c r="BV467" i="14"/>
  <c r="BT467" i="14"/>
  <c r="BZ467" i="14"/>
  <c r="DP467" i="14"/>
  <c r="GA467" i="14"/>
  <c r="BC467" i="14"/>
  <c r="GB467" i="14"/>
  <c r="IX467" i="14"/>
  <c r="IJ467" i="14"/>
  <c r="IL467" i="14"/>
  <c r="HX467" i="14"/>
  <c r="HR467" i="14"/>
  <c r="HL467" i="14"/>
  <c r="HN467" i="14"/>
  <c r="GZ467" i="14"/>
  <c r="I467" i="14"/>
  <c r="DU467" i="14"/>
  <c r="GL467" i="14"/>
  <c r="FV467" i="14"/>
  <c r="FL467" i="14"/>
  <c r="FJ467" i="14"/>
  <c r="EV467" i="14"/>
  <c r="EN467" i="14"/>
  <c r="GV467" i="14"/>
  <c r="GX467" i="14"/>
  <c r="BG467" i="14"/>
  <c r="IY467" i="14"/>
  <c r="IW467" i="14"/>
  <c r="IU467" i="14"/>
  <c r="JA467" i="14"/>
  <c r="II467" i="14"/>
  <c r="IG467" i="14"/>
  <c r="IE467" i="14"/>
  <c r="IK467" i="14"/>
  <c r="IA467" i="14"/>
  <c r="HY467" i="14"/>
  <c r="HW467" i="14"/>
  <c r="IC467" i="14"/>
  <c r="HS467" i="14"/>
  <c r="HQ467" i="14"/>
  <c r="HO467" i="14"/>
  <c r="HU467" i="14"/>
  <c r="HK467" i="14"/>
  <c r="HI467" i="14"/>
  <c r="HG467" i="14"/>
  <c r="HM467" i="14"/>
  <c r="HC467" i="14"/>
  <c r="HA467" i="14"/>
  <c r="GY467" i="14"/>
  <c r="HE467" i="14"/>
  <c r="L467" i="14"/>
  <c r="J467" i="14"/>
  <c r="H467" i="14"/>
  <c r="N467" i="14"/>
  <c r="DV467" i="14"/>
  <c r="GG467" i="14"/>
  <c r="BI467" i="14"/>
  <c r="GH467" i="14"/>
  <c r="IV467" i="14"/>
  <c r="IH467" i="14"/>
  <c r="IB467" i="14"/>
  <c r="ID467" i="14"/>
  <c r="HP467" i="14"/>
  <c r="HH467" i="14"/>
  <c r="HB467" i="14"/>
  <c r="K467" i="14"/>
  <c r="IS467" i="14"/>
  <c r="GN467" i="14"/>
  <c r="FX467" i="14"/>
  <c r="FP467" i="14"/>
  <c r="FH467" i="14"/>
  <c r="EZ467" i="14"/>
  <c r="EP467" i="14"/>
  <c r="GT467" i="14"/>
  <c r="DT467" i="14"/>
  <c r="GE467" i="14"/>
  <c r="GM467" i="14"/>
  <c r="GK467" i="14"/>
  <c r="GI467" i="14"/>
  <c r="GO467" i="14"/>
  <c r="FW467" i="14"/>
  <c r="FU467" i="14"/>
  <c r="FS467" i="14"/>
  <c r="FY467" i="14"/>
  <c r="FO467" i="14"/>
  <c r="FM467" i="14"/>
  <c r="FK467" i="14"/>
  <c r="FQ467" i="14"/>
  <c r="FG467" i="14"/>
  <c r="FE467" i="14"/>
  <c r="FC467" i="14"/>
  <c r="FI467" i="14"/>
  <c r="EY467" i="14"/>
  <c r="EW467" i="14"/>
  <c r="EU467" i="14"/>
  <c r="FA467" i="14"/>
  <c r="EQ467" i="14"/>
  <c r="EO467" i="14"/>
  <c r="EM467" i="14"/>
  <c r="ES467" i="14"/>
  <c r="GU467" i="14"/>
  <c r="GS467" i="14"/>
  <c r="GQ467" i="14"/>
  <c r="GW467" i="14"/>
  <c r="IQ467" i="14"/>
  <c r="DS467" i="14"/>
  <c r="IR467" i="14"/>
  <c r="BD467" i="14"/>
  <c r="EA467" i="14"/>
  <c r="DY467" i="14"/>
  <c r="DW467" i="14"/>
  <c r="EC467" i="14"/>
  <c r="DK467" i="14"/>
  <c r="DI467" i="14"/>
  <c r="DG467" i="14"/>
  <c r="DM467" i="14"/>
  <c r="DC467" i="14"/>
  <c r="DA467" i="14"/>
  <c r="CY467" i="14"/>
  <c r="DE467" i="14"/>
  <c r="CU467" i="14"/>
  <c r="CS467" i="14"/>
  <c r="CQ467" i="14"/>
  <c r="CW467" i="14"/>
  <c r="CM467" i="14"/>
  <c r="CK467" i="14"/>
  <c r="CI467" i="14"/>
  <c r="CO467" i="14"/>
  <c r="CE467" i="14"/>
  <c r="CC467" i="14"/>
  <c r="CA467" i="14"/>
  <c r="CG467" i="14"/>
  <c r="EI467" i="14"/>
  <c r="EG467" i="14"/>
  <c r="EE467" i="14"/>
  <c r="EK467" i="14"/>
  <c r="IO467" i="14"/>
  <c r="DQ467" i="14"/>
  <c r="IP467" i="14"/>
  <c r="BH467" i="14"/>
  <c r="M467" i="14"/>
  <c r="BJ467" i="14"/>
  <c r="GJ467" i="14"/>
  <c r="FT467" i="14"/>
  <c r="FN467" i="14"/>
  <c r="FF467" i="14"/>
  <c r="FB467" i="14"/>
  <c r="BO467" i="14"/>
  <c r="BM467" i="14"/>
  <c r="BK467" i="14"/>
  <c r="BQ467" i="14"/>
  <c r="AY467" i="14"/>
  <c r="AW467" i="14"/>
  <c r="AU467" i="14"/>
  <c r="BA467" i="14"/>
  <c r="AQ467" i="14"/>
  <c r="AO467" i="14"/>
  <c r="AM467" i="14"/>
  <c r="AS467" i="14"/>
  <c r="AI467" i="14"/>
  <c r="AG467" i="14"/>
  <c r="AE467" i="14"/>
  <c r="AK467" i="14"/>
  <c r="AA467" i="14"/>
  <c r="Y467" i="14"/>
  <c r="W467" i="14"/>
  <c r="AC467" i="14"/>
  <c r="S467" i="14"/>
  <c r="Q467" i="14"/>
  <c r="O467" i="14"/>
  <c r="U467" i="14"/>
  <c r="BW467" i="14"/>
  <c r="BU467" i="14"/>
  <c r="BS467" i="14"/>
  <c r="BY467" i="14"/>
  <c r="IM467" i="14"/>
  <c r="DO467" i="14"/>
  <c r="IN467" i="14"/>
  <c r="BF467" i="14"/>
  <c r="G208" i="14"/>
  <c r="FF468" i="14"/>
  <c r="GP468" i="14"/>
  <c r="AI468" i="14"/>
  <c r="GO468" i="14"/>
  <c r="GK468" i="14"/>
  <c r="BO468" i="14"/>
  <c r="JA468" i="14"/>
  <c r="CT468" i="14"/>
  <c r="CU468" i="14"/>
  <c r="CV468" i="14"/>
  <c r="BR468" i="14"/>
  <c r="BL468" i="14"/>
  <c r="FG468" i="14"/>
  <c r="GN468" i="14"/>
  <c r="GJ468" i="14"/>
  <c r="AH468" i="14"/>
  <c r="AJ468" i="14"/>
  <c r="GI468" i="14"/>
  <c r="BN468" i="14"/>
  <c r="BP468" i="14"/>
  <c r="IU468" i="14"/>
  <c r="DZ468" i="14"/>
  <c r="EA468" i="14"/>
  <c r="EB468" i="14"/>
  <c r="ED468" i="14"/>
  <c r="DX468" i="14"/>
  <c r="GL468" i="14"/>
  <c r="GM468" i="14"/>
  <c r="IZ468" i="14"/>
  <c r="JB468" i="14"/>
  <c r="IV468" i="14"/>
  <c r="HR468" i="14"/>
  <c r="HS468" i="14"/>
  <c r="BQ468" i="14"/>
  <c r="BK468" i="14"/>
  <c r="BM468" i="14"/>
  <c r="IX468" i="14"/>
  <c r="IY468" i="14"/>
  <c r="EC468" i="14"/>
  <c r="DW468" i="14"/>
  <c r="DY468" i="14"/>
  <c r="J468" i="14"/>
  <c r="BV468" i="14"/>
  <c r="GT468" i="14"/>
  <c r="BW468" i="14"/>
  <c r="GU468" i="14"/>
  <c r="BX468" i="14"/>
  <c r="GV468" i="14"/>
  <c r="BY468" i="14"/>
  <c r="GW468" i="14"/>
  <c r="BZ468" i="14"/>
  <c r="GX468" i="14"/>
  <c r="BS468" i="14"/>
  <c r="GQ468" i="14"/>
  <c r="BT468" i="14"/>
  <c r="GR468" i="14"/>
  <c r="I468" i="14"/>
  <c r="BU468" i="14"/>
  <c r="GS468" i="14"/>
  <c r="R468" i="14"/>
  <c r="CD468" i="14"/>
  <c r="EP468" i="14"/>
  <c r="HB468" i="14"/>
  <c r="S468" i="14"/>
  <c r="CE468" i="14"/>
  <c r="EQ468" i="14"/>
  <c r="HC468" i="14"/>
  <c r="T468" i="14"/>
  <c r="CF468" i="14"/>
  <c r="ER468" i="14"/>
  <c r="HD468" i="14"/>
  <c r="U468" i="14"/>
  <c r="CG468" i="14"/>
  <c r="ES468" i="14"/>
  <c r="HE468" i="14"/>
  <c r="V468" i="14"/>
  <c r="CH468" i="14"/>
  <c r="ET468" i="14"/>
  <c r="HF468" i="14"/>
  <c r="O468" i="14"/>
  <c r="CA468" i="14"/>
  <c r="EM468" i="14"/>
  <c r="GY468" i="14"/>
  <c r="P468" i="14"/>
  <c r="CB468" i="14"/>
  <c r="EN468" i="14"/>
  <c r="GZ468" i="14"/>
  <c r="Q468" i="14"/>
  <c r="CC468" i="14"/>
  <c r="EO468" i="14"/>
  <c r="HA468" i="14"/>
  <c r="IW468" i="14"/>
  <c r="EH468" i="14"/>
  <c r="K468" i="14"/>
  <c r="EI468" i="14"/>
  <c r="L468" i="14"/>
  <c r="EJ468" i="14"/>
  <c r="M468" i="14"/>
  <c r="EK468" i="14"/>
  <c r="N468" i="14"/>
  <c r="EL468" i="14"/>
  <c r="G468" i="14"/>
  <c r="EE468" i="14"/>
  <c r="H468" i="14"/>
  <c r="EF468" i="14"/>
  <c r="EG468" i="14"/>
  <c r="Z468" i="14"/>
  <c r="CL468" i="14"/>
  <c r="EX468" i="14"/>
  <c r="HJ468" i="14"/>
  <c r="AA468" i="14"/>
  <c r="CM468" i="14"/>
  <c r="EY468" i="14"/>
  <c r="HK468" i="14"/>
  <c r="AB468" i="14"/>
  <c r="CN468" i="14"/>
  <c r="EZ468" i="14"/>
  <c r="HL468" i="14"/>
  <c r="AC468" i="14"/>
  <c r="CO468" i="14"/>
  <c r="FA468" i="14"/>
  <c r="HM468" i="14"/>
  <c r="AD468" i="14"/>
  <c r="CP468" i="14"/>
  <c r="FB468" i="14"/>
  <c r="HN468" i="14"/>
  <c r="W468" i="14"/>
  <c r="CI468" i="14"/>
  <c r="EU468" i="14"/>
  <c r="HG468" i="14"/>
  <c r="X468" i="14"/>
  <c r="CJ468" i="14"/>
  <c r="EV468" i="14"/>
  <c r="HH468" i="14"/>
  <c r="Y468" i="14"/>
  <c r="CK468" i="14"/>
  <c r="EW468" i="14"/>
  <c r="HI468" i="14"/>
  <c r="FH468" i="14"/>
  <c r="HT468" i="14"/>
  <c r="AK468" i="14"/>
  <c r="CW468" i="14"/>
  <c r="FI468" i="14"/>
  <c r="HU468" i="14"/>
  <c r="AL468" i="14"/>
  <c r="CX468" i="14"/>
  <c r="FJ468" i="14"/>
  <c r="HV468" i="14"/>
  <c r="AE468" i="14"/>
  <c r="CQ468" i="14"/>
  <c r="FC468" i="14"/>
  <c r="HO468" i="14"/>
  <c r="AF468" i="14"/>
  <c r="CR468" i="14"/>
  <c r="FD468" i="14"/>
  <c r="HP468" i="14"/>
  <c r="AG468" i="14"/>
  <c r="CS468" i="14"/>
  <c r="FE468" i="14"/>
  <c r="HQ468" i="14"/>
  <c r="AP468" i="14"/>
  <c r="DB468" i="14"/>
  <c r="FN468" i="14"/>
  <c r="HZ468" i="14"/>
  <c r="AQ468" i="14"/>
  <c r="DC468" i="14"/>
  <c r="FO468" i="14"/>
  <c r="IA468" i="14"/>
  <c r="AR468" i="14"/>
  <c r="DD468" i="14"/>
  <c r="FP468" i="14"/>
  <c r="IB468" i="14"/>
  <c r="AS468" i="14"/>
  <c r="DE468" i="14"/>
  <c r="FQ468" i="14"/>
  <c r="IC468" i="14"/>
  <c r="AT468" i="14"/>
  <c r="DF468" i="14"/>
  <c r="FR468" i="14"/>
  <c r="ID468" i="14"/>
  <c r="AM468" i="14"/>
  <c r="CY468" i="14"/>
  <c r="FK468" i="14"/>
  <c r="HW468" i="14"/>
  <c r="AN468" i="14"/>
  <c r="CZ468" i="14"/>
  <c r="FL468" i="14"/>
  <c r="HX468" i="14"/>
  <c r="AO468" i="14"/>
  <c r="DA468" i="14"/>
  <c r="FM468" i="14"/>
  <c r="HY468" i="14"/>
  <c r="AX468" i="14"/>
  <c r="DJ468" i="14"/>
  <c r="FV468" i="14"/>
  <c r="IH468" i="14"/>
  <c r="AY468" i="14"/>
  <c r="DK468" i="14"/>
  <c r="FW468" i="14"/>
  <c r="II468" i="14"/>
  <c r="AZ468" i="14"/>
  <c r="DL468" i="14"/>
  <c r="FX468" i="14"/>
  <c r="IJ468" i="14"/>
  <c r="BA468" i="14"/>
  <c r="DM468" i="14"/>
  <c r="FY468" i="14"/>
  <c r="IK468" i="14"/>
  <c r="BB468" i="14"/>
  <c r="DN468" i="14"/>
  <c r="FZ468" i="14"/>
  <c r="IL468" i="14"/>
  <c r="AU468" i="14"/>
  <c r="DG468" i="14"/>
  <c r="FS468" i="14"/>
  <c r="IE468" i="14"/>
  <c r="AV468" i="14"/>
  <c r="DH468" i="14"/>
  <c r="FT468" i="14"/>
  <c r="IF468" i="14"/>
  <c r="AW468" i="14"/>
  <c r="DI468" i="14"/>
  <c r="FU468" i="14"/>
  <c r="IG468" i="14"/>
  <c r="BF468" i="14"/>
  <c r="DR468" i="14"/>
  <c r="GD468" i="14"/>
  <c r="IP468" i="14"/>
  <c r="BG468" i="14"/>
  <c r="DS468" i="14"/>
  <c r="GE468" i="14"/>
  <c r="IQ468" i="14"/>
  <c r="BH468" i="14"/>
  <c r="DT468" i="14"/>
  <c r="GF468" i="14"/>
  <c r="IR468" i="14"/>
  <c r="BI468" i="14"/>
  <c r="DU468" i="14"/>
  <c r="GG468" i="14"/>
  <c r="IS468" i="14"/>
  <c r="BJ468" i="14"/>
  <c r="DV468" i="14"/>
  <c r="GH468" i="14"/>
  <c r="IT468" i="14"/>
  <c r="BC468" i="14"/>
  <c r="DO468" i="14"/>
  <c r="GA468" i="14"/>
  <c r="IM468" i="14"/>
  <c r="BD468" i="14"/>
  <c r="DP468" i="14"/>
  <c r="GB468" i="14"/>
  <c r="IN468" i="14"/>
  <c r="BE468" i="14"/>
  <c r="DQ468" i="14"/>
  <c r="GC468" i="14"/>
  <c r="F208" i="14"/>
  <c r="C211" i="14"/>
  <c r="D210" i="14"/>
  <c r="E209" i="14"/>
  <c r="G209" i="14" s="1"/>
  <c r="K125" i="2"/>
  <c r="M125" i="2" s="1"/>
  <c r="O125" i="2" s="1"/>
  <c r="S125" i="2" s="1"/>
  <c r="L79" i="11" s="1"/>
  <c r="AH124" i="2"/>
  <c r="AI124" i="2" s="1"/>
  <c r="AK124" i="2" s="1"/>
  <c r="AO124" i="2" s="1"/>
  <c r="M78" i="11" s="1"/>
  <c r="D126" i="2"/>
  <c r="E126" i="2" s="1"/>
  <c r="F126" i="2"/>
  <c r="C127" i="2"/>
  <c r="H126" i="2"/>
  <c r="I126" i="2" s="1"/>
  <c r="AC125" i="2"/>
  <c r="AA125" i="2"/>
  <c r="AB125" i="2" s="1"/>
  <c r="Z126" i="2"/>
  <c r="AE125" i="2"/>
  <c r="AF125" i="2" s="1"/>
  <c r="X137" i="2"/>
  <c r="I208" i="14" l="1"/>
  <c r="K208" i="14" s="1"/>
  <c r="ID469" i="14" s="1"/>
  <c r="F209" i="14"/>
  <c r="H209" i="14"/>
  <c r="E210" i="14"/>
  <c r="F210" i="14" s="1"/>
  <c r="D211" i="14"/>
  <c r="C212" i="14"/>
  <c r="K126" i="2"/>
  <c r="M126" i="2" s="1"/>
  <c r="O126" i="2" s="1"/>
  <c r="S126" i="2" s="1"/>
  <c r="L80" i="11" s="1"/>
  <c r="AH125" i="2"/>
  <c r="AI125" i="2" s="1"/>
  <c r="AK125" i="2" s="1"/>
  <c r="AO125" i="2" s="1"/>
  <c r="M79" i="11" s="1"/>
  <c r="F127" i="2"/>
  <c r="D127" i="2"/>
  <c r="E127" i="2" s="1"/>
  <c r="H127" i="2"/>
  <c r="I127" i="2" s="1"/>
  <c r="C128" i="2"/>
  <c r="AC126" i="2"/>
  <c r="AA126" i="2"/>
  <c r="AB126" i="2" s="1"/>
  <c r="Z127" i="2"/>
  <c r="AE126" i="2"/>
  <c r="AF126" i="2" s="1"/>
  <c r="X138" i="2"/>
  <c r="AU469" i="14" l="1"/>
  <c r="GM469" i="14"/>
  <c r="J469" i="14"/>
  <c r="EO469" i="14"/>
  <c r="BS469" i="14"/>
  <c r="CC469" i="14"/>
  <c r="CN469" i="14"/>
  <c r="CY469" i="14"/>
  <c r="DI469" i="14"/>
  <c r="DJ469" i="14"/>
  <c r="AZ469" i="14"/>
  <c r="IW469" i="14"/>
  <c r="L469" i="14"/>
  <c r="T469" i="14"/>
  <c r="IU469" i="14"/>
  <c r="BC469" i="14"/>
  <c r="GW469" i="14"/>
  <c r="EA469" i="14"/>
  <c r="BH469" i="14"/>
  <c r="BP469" i="14"/>
  <c r="BY469" i="14"/>
  <c r="CJ469" i="14"/>
  <c r="CU469" i="14"/>
  <c r="BN469" i="14"/>
  <c r="EE469" i="14"/>
  <c r="FI469" i="14"/>
  <c r="FT469" i="14"/>
  <c r="CW469" i="14"/>
  <c r="DH469" i="14"/>
  <c r="DS469" i="14"/>
  <c r="EC469" i="14"/>
  <c r="EN469" i="14"/>
  <c r="AJ469" i="14"/>
  <c r="HL469" i="14"/>
  <c r="IQ469" i="14"/>
  <c r="JA469" i="14"/>
  <c r="GE469" i="14"/>
  <c r="GO469" i="14"/>
  <c r="GZ469" i="14"/>
  <c r="HK469" i="14"/>
  <c r="HU469" i="14"/>
  <c r="DE469" i="14"/>
  <c r="FX469" i="14"/>
  <c r="BK469" i="14"/>
  <c r="G469" i="14"/>
  <c r="O469" i="14"/>
  <c r="W469" i="14"/>
  <c r="AE469" i="14"/>
  <c r="AM469" i="14"/>
  <c r="DT469" i="14"/>
  <c r="EY469" i="14"/>
  <c r="BW469" i="14"/>
  <c r="GI469" i="14"/>
  <c r="DL469" i="14"/>
  <c r="DW469" i="14"/>
  <c r="EG469" i="14"/>
  <c r="ER469" i="14"/>
  <c r="FC469" i="14"/>
  <c r="HA469" i="14"/>
  <c r="IF469" i="14"/>
  <c r="AR469" i="14"/>
  <c r="R469" i="14"/>
  <c r="GS469" i="14"/>
  <c r="HD469" i="14"/>
  <c r="HO469" i="14"/>
  <c r="HY469" i="14"/>
  <c r="IJ469" i="14"/>
  <c r="FM469" i="14"/>
  <c r="DP469" i="14"/>
  <c r="AB469" i="14"/>
  <c r="IM469" i="14"/>
  <c r="CG469" i="14"/>
  <c r="BV469" i="14"/>
  <c r="CD469" i="14"/>
  <c r="CL469" i="14"/>
  <c r="GQ469" i="14"/>
  <c r="AF469" i="14"/>
  <c r="ES469" i="14"/>
  <c r="U469" i="14"/>
  <c r="FV469" i="14"/>
  <c r="AN469" i="14"/>
  <c r="FD469" i="14"/>
  <c r="AC469" i="14"/>
  <c r="GD469" i="14"/>
  <c r="AV469" i="14"/>
  <c r="FO469" i="14"/>
  <c r="AK469" i="14"/>
  <c r="GL469" i="14"/>
  <c r="IG469" i="14"/>
  <c r="CR469" i="14"/>
  <c r="HS469" i="14"/>
  <c r="EH469" i="14"/>
  <c r="IR469" i="14"/>
  <c r="DC469" i="14"/>
  <c r="IC469" i="14"/>
  <c r="EP469" i="14"/>
  <c r="H469" i="14"/>
  <c r="DM469" i="14"/>
  <c r="IN469" i="14"/>
  <c r="EX469" i="14"/>
  <c r="P469" i="14"/>
  <c r="DX469" i="14"/>
  <c r="IY469" i="14"/>
  <c r="FF469" i="14"/>
  <c r="X469" i="14"/>
  <c r="EI469" i="14"/>
  <c r="M469" i="14"/>
  <c r="FN469" i="14"/>
  <c r="HH469" i="14"/>
  <c r="EK469" i="14"/>
  <c r="EV469" i="14"/>
  <c r="GF469" i="14"/>
  <c r="CT469" i="14"/>
  <c r="CZ469" i="14"/>
  <c r="IA469" i="14"/>
  <c r="CK469" i="14"/>
  <c r="IH469" i="14"/>
  <c r="DK469" i="14"/>
  <c r="IK469" i="14"/>
  <c r="CV469" i="14"/>
  <c r="IP469" i="14"/>
  <c r="DU469" i="14"/>
  <c r="IV469" i="14"/>
  <c r="DG469" i="14"/>
  <c r="IX469" i="14"/>
  <c r="BD469" i="14"/>
  <c r="FY469" i="14"/>
  <c r="AS469" i="14"/>
  <c r="GT469" i="14"/>
  <c r="BL469" i="14"/>
  <c r="GJ469" i="14"/>
  <c r="BA469" i="14"/>
  <c r="HB469" i="14"/>
  <c r="BT469" i="14"/>
  <c r="GU469" i="14"/>
  <c r="BI469" i="14"/>
  <c r="HJ469" i="14"/>
  <c r="CE469" i="14"/>
  <c r="HE469" i="14"/>
  <c r="BQ469" i="14"/>
  <c r="HR469" i="14"/>
  <c r="CO469" i="14"/>
  <c r="HP469" i="14"/>
  <c r="CA469" i="14"/>
  <c r="HZ469" i="14"/>
  <c r="DZ469" i="14"/>
  <c r="FK469" i="14"/>
  <c r="AP469" i="14"/>
  <c r="FQ469" i="14"/>
  <c r="BF469" i="14"/>
  <c r="GG469" i="14"/>
  <c r="AY469" i="14"/>
  <c r="FS469" i="14"/>
  <c r="DN469" i="14"/>
  <c r="GR469" i="14"/>
  <c r="BG469" i="14"/>
  <c r="GC469" i="14"/>
  <c r="DV469" i="14"/>
  <c r="HC469" i="14"/>
  <c r="BO469" i="14"/>
  <c r="GN469" i="14"/>
  <c r="ED469" i="14"/>
  <c r="EF469" i="14"/>
  <c r="K469" i="14"/>
  <c r="DQ469" i="14"/>
  <c r="BZ469" i="14"/>
  <c r="EQ469" i="14"/>
  <c r="S469" i="14"/>
  <c r="EB469" i="14"/>
  <c r="CH469" i="14"/>
  <c r="FA469" i="14"/>
  <c r="AA469" i="14"/>
  <c r="EM469" i="14"/>
  <c r="CP469" i="14"/>
  <c r="FL469" i="14"/>
  <c r="AI469" i="14"/>
  <c r="EW469" i="14"/>
  <c r="CX469" i="14"/>
  <c r="FW469" i="14"/>
  <c r="AQ469" i="14"/>
  <c r="FH469" i="14"/>
  <c r="DF469" i="14"/>
  <c r="DR469" i="14"/>
  <c r="EZ469" i="14"/>
  <c r="AH469" i="14"/>
  <c r="FG469" i="14"/>
  <c r="DB469" i="14"/>
  <c r="Q469" i="14"/>
  <c r="DY469" i="14"/>
  <c r="IZ469" i="14"/>
  <c r="FZ469" i="14"/>
  <c r="Y469" i="14"/>
  <c r="EJ469" i="14"/>
  <c r="N469" i="14"/>
  <c r="GH469" i="14"/>
  <c r="AG469" i="14"/>
  <c r="EU469" i="14"/>
  <c r="V469" i="14"/>
  <c r="GP469" i="14"/>
  <c r="HM469" i="14"/>
  <c r="BX469" i="14"/>
  <c r="GY469" i="14"/>
  <c r="EL469" i="14"/>
  <c r="HX469" i="14"/>
  <c r="CI469" i="14"/>
  <c r="HI469" i="14"/>
  <c r="ET469" i="14"/>
  <c r="II469" i="14"/>
  <c r="CS469" i="14"/>
  <c r="HT469" i="14"/>
  <c r="FB469" i="14"/>
  <c r="IS469" i="14"/>
  <c r="DD469" i="14"/>
  <c r="IE469" i="14"/>
  <c r="FJ469" i="14"/>
  <c r="I469" i="14"/>
  <c r="DO469" i="14"/>
  <c r="IO469" i="14"/>
  <c r="FR469" i="14"/>
  <c r="HW469" i="14"/>
  <c r="Z469" i="14"/>
  <c r="FU469" i="14"/>
  <c r="AX469" i="14"/>
  <c r="GB469" i="14"/>
  <c r="CF469" i="14"/>
  <c r="HG469" i="14"/>
  <c r="BR469" i="14"/>
  <c r="IL469" i="14"/>
  <c r="CQ469" i="14"/>
  <c r="HQ469" i="14"/>
  <c r="CB469" i="14"/>
  <c r="IT469" i="14"/>
  <c r="DA469" i="14"/>
  <c r="IB469" i="14"/>
  <c r="CM469" i="14"/>
  <c r="JB469" i="14"/>
  <c r="AO469" i="14"/>
  <c r="FE469" i="14"/>
  <c r="AD469" i="14"/>
  <c r="GX469" i="14"/>
  <c r="AW469" i="14"/>
  <c r="FP469" i="14"/>
  <c r="AL469" i="14"/>
  <c r="HF469" i="14"/>
  <c r="BE469" i="14"/>
  <c r="GA469" i="14"/>
  <c r="AT469" i="14"/>
  <c r="HN469" i="14"/>
  <c r="BM469" i="14"/>
  <c r="GK469" i="14"/>
  <c r="BB469" i="14"/>
  <c r="HV469" i="14"/>
  <c r="BU469" i="14"/>
  <c r="GV469" i="14"/>
  <c r="BJ469" i="14"/>
  <c r="H210" i="14"/>
  <c r="G210" i="14"/>
  <c r="I209" i="14"/>
  <c r="K209" i="14" s="1"/>
  <c r="GU470" i="14" s="1"/>
  <c r="C213" i="14"/>
  <c r="D212" i="14"/>
  <c r="E211" i="14"/>
  <c r="H211" i="14" s="1"/>
  <c r="G211" i="14"/>
  <c r="AH126" i="2"/>
  <c r="AI126" i="2" s="1"/>
  <c r="AK126" i="2" s="1"/>
  <c r="AO126" i="2" s="1"/>
  <c r="M80" i="11" s="1"/>
  <c r="F128" i="2"/>
  <c r="C129" i="2"/>
  <c r="D128" i="2"/>
  <c r="E128" i="2" s="1"/>
  <c r="H128" i="2"/>
  <c r="I128" i="2" s="1"/>
  <c r="K127" i="2"/>
  <c r="M127" i="2" s="1"/>
  <c r="O127" i="2" s="1"/>
  <c r="S127" i="2" s="1"/>
  <c r="L81" i="11" s="1"/>
  <c r="AC127" i="2"/>
  <c r="AA127" i="2"/>
  <c r="AB127" i="2" s="1"/>
  <c r="AE127" i="2"/>
  <c r="AF127" i="2" s="1"/>
  <c r="Z128" i="2"/>
  <c r="X139" i="2"/>
  <c r="I210" i="14" l="1"/>
  <c r="K210" i="14" s="1"/>
  <c r="HP471" i="14" s="1"/>
  <c r="DI470" i="14"/>
  <c r="GP470" i="14"/>
  <c r="DD470" i="14"/>
  <c r="GK470" i="14"/>
  <c r="R470" i="14"/>
  <c r="GL470" i="14"/>
  <c r="GG470" i="14"/>
  <c r="O470" i="14"/>
  <c r="Y470" i="14"/>
  <c r="T470" i="14"/>
  <c r="CA470" i="14"/>
  <c r="DF470" i="14"/>
  <c r="U470" i="14"/>
  <c r="GY470" i="14"/>
  <c r="Z470" i="14"/>
  <c r="DB470" i="14"/>
  <c r="S470" i="14"/>
  <c r="DH470" i="14"/>
  <c r="GJ470" i="14"/>
  <c r="HC470" i="14"/>
  <c r="GN470" i="14"/>
  <c r="CZ470" i="14"/>
  <c r="V470" i="14"/>
  <c r="EM470" i="14"/>
  <c r="GO470" i="14"/>
  <c r="DA470" i="14"/>
  <c r="X470" i="14"/>
  <c r="CE470" i="14"/>
  <c r="AB470" i="14"/>
  <c r="GH470" i="14"/>
  <c r="DE470" i="14"/>
  <c r="EQ470" i="14"/>
  <c r="AJ470" i="14"/>
  <c r="DQ470" i="14"/>
  <c r="GX470" i="14"/>
  <c r="AK470" i="14"/>
  <c r="DR470" i="14"/>
  <c r="GZ470" i="14"/>
  <c r="AL470" i="14"/>
  <c r="DT470" i="14"/>
  <c r="HA470" i="14"/>
  <c r="AC470" i="14"/>
  <c r="DJ470" i="14"/>
  <c r="GR470" i="14"/>
  <c r="AD470" i="14"/>
  <c r="DL470" i="14"/>
  <c r="GS470" i="14"/>
  <c r="AF470" i="14"/>
  <c r="DM470" i="14"/>
  <c r="GT470" i="14"/>
  <c r="AG470" i="14"/>
  <c r="DN470" i="14"/>
  <c r="GV470" i="14"/>
  <c r="AH470" i="14"/>
  <c r="DP470" i="14"/>
  <c r="GW470" i="14"/>
  <c r="W470" i="14"/>
  <c r="CI470" i="14"/>
  <c r="EU470" i="14"/>
  <c r="HG470" i="14"/>
  <c r="AA470" i="14"/>
  <c r="CM470" i="14"/>
  <c r="EY470" i="14"/>
  <c r="HK470" i="14"/>
  <c r="AT470" i="14"/>
  <c r="EB470" i="14"/>
  <c r="HI470" i="14"/>
  <c r="AV470" i="14"/>
  <c r="EC470" i="14"/>
  <c r="HJ470" i="14"/>
  <c r="AW470" i="14"/>
  <c r="ED470" i="14"/>
  <c r="HL470" i="14"/>
  <c r="AN470" i="14"/>
  <c r="DU470" i="14"/>
  <c r="HB470" i="14"/>
  <c r="AO470" i="14"/>
  <c r="DV470" i="14"/>
  <c r="HD470" i="14"/>
  <c r="AP470" i="14"/>
  <c r="DX470" i="14"/>
  <c r="HE470" i="14"/>
  <c r="AR470" i="14"/>
  <c r="DY470" i="14"/>
  <c r="HF470" i="14"/>
  <c r="AS470" i="14"/>
  <c r="DZ470" i="14"/>
  <c r="HH470" i="14"/>
  <c r="AE470" i="14"/>
  <c r="CQ470" i="14"/>
  <c r="FC470" i="14"/>
  <c r="HO470" i="14"/>
  <c r="AI470" i="14"/>
  <c r="CU470" i="14"/>
  <c r="FG470" i="14"/>
  <c r="HS470" i="14"/>
  <c r="BE470" i="14"/>
  <c r="EL470" i="14"/>
  <c r="HT470" i="14"/>
  <c r="BF470" i="14"/>
  <c r="EN470" i="14"/>
  <c r="HU470" i="14"/>
  <c r="BH470" i="14"/>
  <c r="EO470" i="14"/>
  <c r="HV470" i="14"/>
  <c r="AX470" i="14"/>
  <c r="EF470" i="14"/>
  <c r="HM470" i="14"/>
  <c r="AZ470" i="14"/>
  <c r="EG470" i="14"/>
  <c r="HN470" i="14"/>
  <c r="BA470" i="14"/>
  <c r="EH470" i="14"/>
  <c r="HP470" i="14"/>
  <c r="BB470" i="14"/>
  <c r="EJ470" i="14"/>
  <c r="HQ470" i="14"/>
  <c r="BD470" i="14"/>
  <c r="EK470" i="14"/>
  <c r="HR470" i="14"/>
  <c r="AM470" i="14"/>
  <c r="CY470" i="14"/>
  <c r="FK470" i="14"/>
  <c r="HW470" i="14"/>
  <c r="AQ470" i="14"/>
  <c r="DC470" i="14"/>
  <c r="FO470" i="14"/>
  <c r="IA470" i="14"/>
  <c r="BP470" i="14"/>
  <c r="EW470" i="14"/>
  <c r="ID470" i="14"/>
  <c r="BQ470" i="14"/>
  <c r="EX470" i="14"/>
  <c r="IF470" i="14"/>
  <c r="BR470" i="14"/>
  <c r="EZ470" i="14"/>
  <c r="IG470" i="14"/>
  <c r="BI470" i="14"/>
  <c r="EP470" i="14"/>
  <c r="HX470" i="14"/>
  <c r="BJ470" i="14"/>
  <c r="ER470" i="14"/>
  <c r="HY470" i="14"/>
  <c r="BL470" i="14"/>
  <c r="ES470" i="14"/>
  <c r="HZ470" i="14"/>
  <c r="BM470" i="14"/>
  <c r="ET470" i="14"/>
  <c r="IB470" i="14"/>
  <c r="BN470" i="14"/>
  <c r="EV470" i="14"/>
  <c r="IC470" i="14"/>
  <c r="AU470" i="14"/>
  <c r="DG470" i="14"/>
  <c r="FS470" i="14"/>
  <c r="IE470" i="14"/>
  <c r="AY470" i="14"/>
  <c r="DK470" i="14"/>
  <c r="FW470" i="14"/>
  <c r="II470" i="14"/>
  <c r="BZ470" i="14"/>
  <c r="FH470" i="14"/>
  <c r="IO470" i="14"/>
  <c r="CB470" i="14"/>
  <c r="FI470" i="14"/>
  <c r="IP470" i="14"/>
  <c r="CC470" i="14"/>
  <c r="FJ470" i="14"/>
  <c r="IR470" i="14"/>
  <c r="BT470" i="14"/>
  <c r="FA470" i="14"/>
  <c r="IH470" i="14"/>
  <c r="BU470" i="14"/>
  <c r="FB470" i="14"/>
  <c r="IJ470" i="14"/>
  <c r="BV470" i="14"/>
  <c r="FD470" i="14"/>
  <c r="IK470" i="14"/>
  <c r="BX470" i="14"/>
  <c r="FE470" i="14"/>
  <c r="IL470" i="14"/>
  <c r="BY470" i="14"/>
  <c r="FF470" i="14"/>
  <c r="IN470" i="14"/>
  <c r="BC470" i="14"/>
  <c r="DO470" i="14"/>
  <c r="GA470" i="14"/>
  <c r="IM470" i="14"/>
  <c r="BG470" i="14"/>
  <c r="DS470" i="14"/>
  <c r="GE470" i="14"/>
  <c r="IQ470" i="14"/>
  <c r="CK470" i="14"/>
  <c r="FR470" i="14"/>
  <c r="IZ470" i="14"/>
  <c r="CL470" i="14"/>
  <c r="FT470" i="14"/>
  <c r="JA470" i="14"/>
  <c r="CN470" i="14"/>
  <c r="FU470" i="14"/>
  <c r="JB470" i="14"/>
  <c r="CD470" i="14"/>
  <c r="FL470" i="14"/>
  <c r="IS470" i="14"/>
  <c r="CF470" i="14"/>
  <c r="FM470" i="14"/>
  <c r="IT470" i="14"/>
  <c r="CG470" i="14"/>
  <c r="FN470" i="14"/>
  <c r="IV470" i="14"/>
  <c r="CH470" i="14"/>
  <c r="FP470" i="14"/>
  <c r="IW470" i="14"/>
  <c r="CJ470" i="14"/>
  <c r="FQ470" i="14"/>
  <c r="IX470" i="14"/>
  <c r="BK470" i="14"/>
  <c r="DW470" i="14"/>
  <c r="GI470" i="14"/>
  <c r="IU470" i="14"/>
  <c r="BO470" i="14"/>
  <c r="EA470" i="14"/>
  <c r="GM470" i="14"/>
  <c r="IY470" i="14"/>
  <c r="N470" i="14"/>
  <c r="CV470" i="14"/>
  <c r="GC470" i="14"/>
  <c r="P470" i="14"/>
  <c r="CW470" i="14"/>
  <c r="GD470" i="14"/>
  <c r="Q470" i="14"/>
  <c r="CX470" i="14"/>
  <c r="GF470" i="14"/>
  <c r="H470" i="14"/>
  <c r="CO470" i="14"/>
  <c r="FV470" i="14"/>
  <c r="I470" i="14"/>
  <c r="CP470" i="14"/>
  <c r="FX470" i="14"/>
  <c r="J470" i="14"/>
  <c r="CR470" i="14"/>
  <c r="FY470" i="14"/>
  <c r="L470" i="14"/>
  <c r="CS470" i="14"/>
  <c r="FZ470" i="14"/>
  <c r="M470" i="14"/>
  <c r="CT470" i="14"/>
  <c r="GB470" i="14"/>
  <c r="G470" i="14"/>
  <c r="BS470" i="14"/>
  <c r="EE470" i="14"/>
  <c r="GQ470" i="14"/>
  <c r="K470" i="14"/>
  <c r="BW470" i="14"/>
  <c r="EI470" i="14"/>
  <c r="F211" i="14"/>
  <c r="I211" i="14" s="1"/>
  <c r="K211" i="14" s="1"/>
  <c r="GW472" i="14" s="1"/>
  <c r="E212" i="14"/>
  <c r="G212" i="14" s="1"/>
  <c r="H212" i="14"/>
  <c r="D213" i="14"/>
  <c r="C214" i="14"/>
  <c r="K128" i="2"/>
  <c r="M128" i="2" s="1"/>
  <c r="O128" i="2" s="1"/>
  <c r="S128" i="2" s="1"/>
  <c r="L82" i="11" s="1"/>
  <c r="C130" i="2"/>
  <c r="F129" i="2"/>
  <c r="D129" i="2"/>
  <c r="E129" i="2" s="1"/>
  <c r="H129" i="2"/>
  <c r="I129" i="2" s="1"/>
  <c r="AH127" i="2"/>
  <c r="AI127" i="2" s="1"/>
  <c r="AK127" i="2" s="1"/>
  <c r="AO127" i="2" s="1"/>
  <c r="M81" i="11" s="1"/>
  <c r="AC128" i="2"/>
  <c r="AA128" i="2"/>
  <c r="AB128" i="2" s="1"/>
  <c r="AE128" i="2"/>
  <c r="AF128" i="2" s="1"/>
  <c r="Z129" i="2"/>
  <c r="X140" i="2"/>
  <c r="HI471" i="14" l="1"/>
  <c r="EC471" i="14"/>
  <c r="HK471" i="14"/>
  <c r="FD471" i="14"/>
  <c r="FH471" i="14"/>
  <c r="DU471" i="14"/>
  <c r="DM471" i="14"/>
  <c r="AJ471" i="14"/>
  <c r="DW471" i="14"/>
  <c r="HC471" i="14"/>
  <c r="AO471" i="14"/>
  <c r="AD471" i="14"/>
  <c r="HA471" i="14"/>
  <c r="EV471" i="14"/>
  <c r="EZ471" i="14"/>
  <c r="AF471" i="14"/>
  <c r="AW471" i="14"/>
  <c r="DR471" i="14"/>
  <c r="FV471" i="14"/>
  <c r="EB471" i="14"/>
  <c r="BU471" i="14"/>
  <c r="CX471" i="14"/>
  <c r="IQ471" i="14"/>
  <c r="BO471" i="14"/>
  <c r="O471" i="14"/>
  <c r="FI471" i="14"/>
  <c r="GH471" i="14"/>
  <c r="AX471" i="14"/>
  <c r="DX471" i="14"/>
  <c r="DL471" i="14"/>
  <c r="AI471" i="14"/>
  <c r="CI471" i="14"/>
  <c r="W471" i="14"/>
  <c r="CB471" i="14"/>
  <c r="GG471" i="14"/>
  <c r="EH471" i="14"/>
  <c r="FX471" i="14"/>
  <c r="DD471" i="14"/>
  <c r="BT471" i="14"/>
  <c r="GB471" i="14"/>
  <c r="Z471" i="14"/>
  <c r="EA471" i="14"/>
  <c r="CL471" i="14"/>
  <c r="BX471" i="14"/>
  <c r="GF471" i="14"/>
  <c r="FF471" i="14"/>
  <c r="HQ471" i="14"/>
  <c r="J471" i="14"/>
  <c r="FC471" i="14"/>
  <c r="BW471" i="14"/>
  <c r="CF471" i="14"/>
  <c r="BR471" i="14"/>
  <c r="JB471" i="14"/>
  <c r="CR471" i="14"/>
  <c r="AP471" i="14"/>
  <c r="ED471" i="14"/>
  <c r="CJ471" i="14"/>
  <c r="AE471" i="14"/>
  <c r="DS471" i="14"/>
  <c r="H471" i="14"/>
  <c r="FW471" i="14"/>
  <c r="Q471" i="14"/>
  <c r="BL471" i="14"/>
  <c r="DP471" i="14"/>
  <c r="BV471" i="14"/>
  <c r="FJ471" i="14"/>
  <c r="GI471" i="14"/>
  <c r="FG471" i="14"/>
  <c r="HN471" i="14"/>
  <c r="AT471" i="14"/>
  <c r="S471" i="14"/>
  <c r="GW471" i="14"/>
  <c r="T471" i="14"/>
  <c r="GX471" i="14"/>
  <c r="HX471" i="14"/>
  <c r="EO471" i="14"/>
  <c r="IW471" i="14"/>
  <c r="CE471" i="14"/>
  <c r="DC471" i="14"/>
  <c r="EW471" i="14"/>
  <c r="ES471" i="14"/>
  <c r="BB471" i="14"/>
  <c r="DE471" i="14"/>
  <c r="N471" i="14"/>
  <c r="FZ471" i="14"/>
  <c r="X471" i="14"/>
  <c r="GS471" i="14"/>
  <c r="AL471" i="14"/>
  <c r="GV471" i="14"/>
  <c r="CP471" i="14"/>
  <c r="GD471" i="14"/>
  <c r="IZ471" i="14"/>
  <c r="BD471" i="14"/>
  <c r="II471" i="14"/>
  <c r="CC471" i="14"/>
  <c r="U471" i="14"/>
  <c r="BZ471" i="14"/>
  <c r="AY471" i="14"/>
  <c r="HG471" i="14"/>
  <c r="CY471" i="14"/>
  <c r="DO471" i="14"/>
  <c r="CG471" i="14"/>
  <c r="DF471" i="14"/>
  <c r="AV471" i="14"/>
  <c r="HU471" i="14"/>
  <c r="FO471" i="14"/>
  <c r="EY471" i="14"/>
  <c r="FT471" i="14"/>
  <c r="GA471" i="14"/>
  <c r="FK471" i="14"/>
  <c r="P471" i="14"/>
  <c r="GK471" i="14"/>
  <c r="IG471" i="14"/>
  <c r="HT471" i="14"/>
  <c r="DV471" i="14"/>
  <c r="HJ471" i="14"/>
  <c r="HL471" i="14"/>
  <c r="DK471" i="14"/>
  <c r="GY471" i="14"/>
  <c r="EJ471" i="14"/>
  <c r="I471" i="14"/>
  <c r="CW471" i="14"/>
  <c r="GN471" i="14"/>
  <c r="IR471" i="14"/>
  <c r="FB471" i="14"/>
  <c r="IP471" i="14"/>
  <c r="DA471" i="14"/>
  <c r="IM471" i="14"/>
  <c r="EE471" i="14"/>
  <c r="DZ471" i="14"/>
  <c r="GP471" i="14"/>
  <c r="AH471" i="14"/>
  <c r="FM471" i="14"/>
  <c r="Y471" i="14"/>
  <c r="ER471" i="14"/>
  <c r="BF471" i="14"/>
  <c r="CH471" i="14"/>
  <c r="IO471" i="14"/>
  <c r="HZ471" i="14"/>
  <c r="M471" i="14"/>
  <c r="IE471" i="14"/>
  <c r="BK471" i="14"/>
  <c r="V471" i="14"/>
  <c r="HY471" i="14"/>
  <c r="ET471" i="14"/>
  <c r="HV471" i="14"/>
  <c r="AS471" i="14"/>
  <c r="DH471" i="14"/>
  <c r="AA471" i="14"/>
  <c r="GU471" i="14"/>
  <c r="IS471" i="14"/>
  <c r="GL471" i="14"/>
  <c r="HO471" i="14"/>
  <c r="FR471" i="14"/>
  <c r="IC471" i="14"/>
  <c r="BJ471" i="14"/>
  <c r="CS471" i="14"/>
  <c r="EL471" i="14"/>
  <c r="EP471" i="14"/>
  <c r="IJ471" i="14"/>
  <c r="CT471" i="14"/>
  <c r="K471" i="14"/>
  <c r="CV471" i="14"/>
  <c r="HB471" i="14"/>
  <c r="AU471" i="14"/>
  <c r="CN471" i="14"/>
  <c r="GQ471" i="14"/>
  <c r="AK471" i="14"/>
  <c r="L471" i="14"/>
  <c r="CO471" i="14"/>
  <c r="GC471" i="14"/>
  <c r="BP471" i="14"/>
  <c r="DT471" i="14"/>
  <c r="IH471" i="14"/>
  <c r="CA471" i="14"/>
  <c r="R471" i="14"/>
  <c r="BY471" i="14"/>
  <c r="EN471" i="14"/>
  <c r="BG471" i="14"/>
  <c r="HF471" i="14"/>
  <c r="HD471" i="14"/>
  <c r="DG471" i="14"/>
  <c r="DN471" i="14"/>
  <c r="CD471" i="14"/>
  <c r="BA471" i="14"/>
  <c r="CK471" i="14"/>
  <c r="BC471" i="14"/>
  <c r="CM471" i="14"/>
  <c r="FL471" i="14"/>
  <c r="EU471" i="14"/>
  <c r="FS471" i="14"/>
  <c r="IT471" i="14"/>
  <c r="FP471" i="14"/>
  <c r="IY471" i="14"/>
  <c r="AB471" i="14"/>
  <c r="DJ471" i="14"/>
  <c r="GR471" i="14"/>
  <c r="FY471" i="14"/>
  <c r="G471" i="14"/>
  <c r="IV471" i="14"/>
  <c r="IU471" i="14"/>
  <c r="BH471" i="14"/>
  <c r="FA471" i="14"/>
  <c r="GZ471" i="14"/>
  <c r="DI471" i="14"/>
  <c r="IL471" i="14"/>
  <c r="IB471" i="14"/>
  <c r="EM471" i="14"/>
  <c r="DY471" i="14"/>
  <c r="AR471" i="14"/>
  <c r="HS471" i="14"/>
  <c r="AG471" i="14"/>
  <c r="FU471" i="14"/>
  <c r="EG471" i="14"/>
  <c r="IX471" i="14"/>
  <c r="EI471" i="14"/>
  <c r="GM471" i="14"/>
  <c r="FN471" i="14"/>
  <c r="IA471" i="14"/>
  <c r="CU471" i="14"/>
  <c r="BI471" i="14"/>
  <c r="BE471" i="14"/>
  <c r="EQ471" i="14"/>
  <c r="BQ471" i="14"/>
  <c r="HE471" i="14"/>
  <c r="AM471" i="14"/>
  <c r="HH471" i="14"/>
  <c r="GT471" i="14"/>
  <c r="AC471" i="14"/>
  <c r="EF471" i="14"/>
  <c r="CQ471" i="14"/>
  <c r="GE471" i="14"/>
  <c r="GJ471" i="14"/>
  <c r="IN471" i="14"/>
  <c r="IK471" i="14"/>
  <c r="BS471" i="14"/>
  <c r="AN471" i="14"/>
  <c r="GO471" i="14"/>
  <c r="FE471" i="14"/>
  <c r="AZ471" i="14"/>
  <c r="ID471" i="14"/>
  <c r="AQ471" i="14"/>
  <c r="DB471" i="14"/>
  <c r="DQ471" i="14"/>
  <c r="CZ471" i="14"/>
  <c r="JA471" i="14"/>
  <c r="HM471" i="14"/>
  <c r="FQ471" i="14"/>
  <c r="IF471" i="14"/>
  <c r="HR471" i="14"/>
  <c r="HW471" i="14"/>
  <c r="BM471" i="14"/>
  <c r="EK471" i="14"/>
  <c r="EX471" i="14"/>
  <c r="BN471" i="14"/>
  <c r="F212" i="14"/>
  <c r="I212" i="14" s="1"/>
  <c r="K212" i="14" s="1"/>
  <c r="CZ472" i="14"/>
  <c r="T472" i="14"/>
  <c r="GN472" i="14"/>
  <c r="CC472" i="14"/>
  <c r="HA472" i="14"/>
  <c r="W472" i="14"/>
  <c r="GL472" i="14"/>
  <c r="DH472" i="14"/>
  <c r="GH472" i="14"/>
  <c r="DD472" i="14"/>
  <c r="AA472" i="14"/>
  <c r="EO472" i="14"/>
  <c r="DB472" i="14"/>
  <c r="X472" i="14"/>
  <c r="GP472" i="14"/>
  <c r="U472" i="14"/>
  <c r="GI472" i="14"/>
  <c r="DF472" i="14"/>
  <c r="R472" i="14"/>
  <c r="CG472" i="14"/>
  <c r="V472" i="14"/>
  <c r="GM472" i="14"/>
  <c r="CY472" i="14"/>
  <c r="ES472" i="14"/>
  <c r="DC472" i="14"/>
  <c r="Z472" i="14"/>
  <c r="GF472" i="14"/>
  <c r="HE472" i="14"/>
  <c r="S472" i="14"/>
  <c r="GJ472" i="14"/>
  <c r="DG472" i="14"/>
  <c r="Q472" i="14"/>
  <c r="AD472" i="14"/>
  <c r="DK472" i="14"/>
  <c r="GR472" i="14"/>
  <c r="AE472" i="14"/>
  <c r="DL472" i="14"/>
  <c r="GT472" i="14"/>
  <c r="AF472" i="14"/>
  <c r="DN472" i="14"/>
  <c r="GU472" i="14"/>
  <c r="AH472" i="14"/>
  <c r="DO472" i="14"/>
  <c r="GV472" i="14"/>
  <c r="AI472" i="14"/>
  <c r="DP472" i="14"/>
  <c r="GX472" i="14"/>
  <c r="AJ472" i="14"/>
  <c r="DR472" i="14"/>
  <c r="GY472" i="14"/>
  <c r="AL472" i="14"/>
  <c r="DS472" i="14"/>
  <c r="GZ472" i="14"/>
  <c r="AB472" i="14"/>
  <c r="DJ472" i="14"/>
  <c r="GQ472" i="14"/>
  <c r="Y472" i="14"/>
  <c r="CK472" i="14"/>
  <c r="EW472" i="14"/>
  <c r="HI472" i="14"/>
  <c r="AC472" i="14"/>
  <c r="CO472" i="14"/>
  <c r="FA472" i="14"/>
  <c r="HM472" i="14"/>
  <c r="AN472" i="14"/>
  <c r="DV472" i="14"/>
  <c r="HC472" i="14"/>
  <c r="AP472" i="14"/>
  <c r="DW472" i="14"/>
  <c r="HD472" i="14"/>
  <c r="AQ472" i="14"/>
  <c r="DX472" i="14"/>
  <c r="HF472" i="14"/>
  <c r="AR472" i="14"/>
  <c r="DZ472" i="14"/>
  <c r="HG472" i="14"/>
  <c r="AT472" i="14"/>
  <c r="EA472" i="14"/>
  <c r="HH472" i="14"/>
  <c r="AU472" i="14"/>
  <c r="EB472" i="14"/>
  <c r="HJ472" i="14"/>
  <c r="AV472" i="14"/>
  <c r="ED472" i="14"/>
  <c r="HK472" i="14"/>
  <c r="AM472" i="14"/>
  <c r="DT472" i="14"/>
  <c r="HB472" i="14"/>
  <c r="AG472" i="14"/>
  <c r="CS472" i="14"/>
  <c r="FE472" i="14"/>
  <c r="HQ472" i="14"/>
  <c r="AK472" i="14"/>
  <c r="CW472" i="14"/>
  <c r="FI472" i="14"/>
  <c r="HU472" i="14"/>
  <c r="AY472" i="14"/>
  <c r="EF472" i="14"/>
  <c r="HN472" i="14"/>
  <c r="AZ472" i="14"/>
  <c r="EH472" i="14"/>
  <c r="HO472" i="14"/>
  <c r="BB472" i="14"/>
  <c r="EI472" i="14"/>
  <c r="HP472" i="14"/>
  <c r="BC472" i="14"/>
  <c r="EJ472" i="14"/>
  <c r="HR472" i="14"/>
  <c r="BD472" i="14"/>
  <c r="EL472" i="14"/>
  <c r="HS472" i="14"/>
  <c r="BF472" i="14"/>
  <c r="EM472" i="14"/>
  <c r="HT472" i="14"/>
  <c r="BG472" i="14"/>
  <c r="EN472" i="14"/>
  <c r="HV472" i="14"/>
  <c r="AX472" i="14"/>
  <c r="EE472" i="14"/>
  <c r="HL472" i="14"/>
  <c r="AO472" i="14"/>
  <c r="DA472" i="14"/>
  <c r="FM472" i="14"/>
  <c r="HY472" i="14"/>
  <c r="AS472" i="14"/>
  <c r="DE472" i="14"/>
  <c r="FQ472" i="14"/>
  <c r="IC472" i="14"/>
  <c r="BJ472" i="14"/>
  <c r="EQ472" i="14"/>
  <c r="HX472" i="14"/>
  <c r="BK472" i="14"/>
  <c r="ER472" i="14"/>
  <c r="HZ472" i="14"/>
  <c r="BL472" i="14"/>
  <c r="ET472" i="14"/>
  <c r="IA472" i="14"/>
  <c r="BN472" i="14"/>
  <c r="EU472" i="14"/>
  <c r="IB472" i="14"/>
  <c r="BO472" i="14"/>
  <c r="EV472" i="14"/>
  <c r="ID472" i="14"/>
  <c r="BP472" i="14"/>
  <c r="EX472" i="14"/>
  <c r="IE472" i="14"/>
  <c r="BR472" i="14"/>
  <c r="EY472" i="14"/>
  <c r="IF472" i="14"/>
  <c r="BH472" i="14"/>
  <c r="EP472" i="14"/>
  <c r="HW472" i="14"/>
  <c r="AW472" i="14"/>
  <c r="DI472" i="14"/>
  <c r="FU472" i="14"/>
  <c r="IG472" i="14"/>
  <c r="BA472" i="14"/>
  <c r="DM472" i="14"/>
  <c r="FY472" i="14"/>
  <c r="IK472" i="14"/>
  <c r="BT472" i="14"/>
  <c r="FB472" i="14"/>
  <c r="II472" i="14"/>
  <c r="BV472" i="14"/>
  <c r="FC472" i="14"/>
  <c r="IJ472" i="14"/>
  <c r="BW472" i="14"/>
  <c r="FD472" i="14"/>
  <c r="IL472" i="14"/>
  <c r="BX472" i="14"/>
  <c r="FF472" i="14"/>
  <c r="IM472" i="14"/>
  <c r="BZ472" i="14"/>
  <c r="FG472" i="14"/>
  <c r="IN472" i="14"/>
  <c r="CA472" i="14"/>
  <c r="FH472" i="14"/>
  <c r="IP472" i="14"/>
  <c r="CB472" i="14"/>
  <c r="FJ472" i="14"/>
  <c r="IQ472" i="14"/>
  <c r="BS472" i="14"/>
  <c r="EZ472" i="14"/>
  <c r="IH472" i="14"/>
  <c r="BE472" i="14"/>
  <c r="DQ472" i="14"/>
  <c r="GC472" i="14"/>
  <c r="IO472" i="14"/>
  <c r="BI472" i="14"/>
  <c r="DU472" i="14"/>
  <c r="GG472" i="14"/>
  <c r="IS472" i="14"/>
  <c r="CE472" i="14"/>
  <c r="FL472" i="14"/>
  <c r="IT472" i="14"/>
  <c r="CF472" i="14"/>
  <c r="FN472" i="14"/>
  <c r="IU472" i="14"/>
  <c r="CH472" i="14"/>
  <c r="FO472" i="14"/>
  <c r="IV472" i="14"/>
  <c r="CI472" i="14"/>
  <c r="FP472" i="14"/>
  <c r="IX472" i="14"/>
  <c r="CJ472" i="14"/>
  <c r="FR472" i="14"/>
  <c r="IY472" i="14"/>
  <c r="CL472" i="14"/>
  <c r="FS472" i="14"/>
  <c r="IZ472" i="14"/>
  <c r="CM472" i="14"/>
  <c r="FT472" i="14"/>
  <c r="JB472" i="14"/>
  <c r="CD472" i="14"/>
  <c r="FK472" i="14"/>
  <c r="IR472" i="14"/>
  <c r="BM472" i="14"/>
  <c r="DY472" i="14"/>
  <c r="GK472" i="14"/>
  <c r="IW472" i="14"/>
  <c r="BQ472" i="14"/>
  <c r="EC472" i="14"/>
  <c r="GO472" i="14"/>
  <c r="JA472" i="14"/>
  <c r="H472" i="14"/>
  <c r="CP472" i="14"/>
  <c r="FW472" i="14"/>
  <c r="J472" i="14"/>
  <c r="CQ472" i="14"/>
  <c r="FX472" i="14"/>
  <c r="K472" i="14"/>
  <c r="CR472" i="14"/>
  <c r="FZ472" i="14"/>
  <c r="L472" i="14"/>
  <c r="CT472" i="14"/>
  <c r="GA472" i="14"/>
  <c r="N472" i="14"/>
  <c r="CU472" i="14"/>
  <c r="GB472" i="14"/>
  <c r="O472" i="14"/>
  <c r="CV472" i="14"/>
  <c r="GD472" i="14"/>
  <c r="P472" i="14"/>
  <c r="CX472" i="14"/>
  <c r="GE472" i="14"/>
  <c r="G472" i="14"/>
  <c r="CN472" i="14"/>
  <c r="FV472" i="14"/>
  <c r="I472" i="14"/>
  <c r="BU472" i="14"/>
  <c r="EG472" i="14"/>
  <c r="GS472" i="14"/>
  <c r="M472" i="14"/>
  <c r="BY472" i="14"/>
  <c r="EK472" i="14"/>
  <c r="C215" i="14"/>
  <c r="D214" i="14"/>
  <c r="E213" i="14"/>
  <c r="G213" i="14" s="1"/>
  <c r="AH128" i="2"/>
  <c r="AI128" i="2" s="1"/>
  <c r="AK128" i="2" s="1"/>
  <c r="AO128" i="2" s="1"/>
  <c r="M82" i="11" s="1"/>
  <c r="K129" i="2"/>
  <c r="M129" i="2" s="1"/>
  <c r="O129" i="2" s="1"/>
  <c r="S129" i="2" s="1"/>
  <c r="L83" i="11" s="1"/>
  <c r="F130" i="2"/>
  <c r="D130" i="2"/>
  <c r="E130" i="2" s="1"/>
  <c r="C131" i="2"/>
  <c r="H130" i="2"/>
  <c r="I130" i="2" s="1"/>
  <c r="K130" i="2" s="1"/>
  <c r="AC129" i="2"/>
  <c r="Z130" i="2"/>
  <c r="AA129" i="2"/>
  <c r="AB129" i="2" s="1"/>
  <c r="AE129" i="2"/>
  <c r="AF129" i="2" s="1"/>
  <c r="X141" i="2"/>
  <c r="C127" i="1"/>
  <c r="D118" i="1"/>
  <c r="D117" i="1"/>
  <c r="C117" i="1"/>
  <c r="IY473" i="14" l="1"/>
  <c r="HJ473" i="14"/>
  <c r="EX473" i="14"/>
  <c r="CL473" i="14"/>
  <c r="Z473" i="14"/>
  <c r="IE473" i="14"/>
  <c r="HF473" i="14"/>
  <c r="ET473" i="14"/>
  <c r="CH473" i="14"/>
  <c r="V473" i="14"/>
  <c r="GY473" i="14"/>
  <c r="DQ473" i="14"/>
  <c r="AJ473" i="14"/>
  <c r="GB473" i="14"/>
  <c r="CU473" i="14"/>
  <c r="M473" i="14"/>
  <c r="FE473" i="14"/>
  <c r="BX473" i="14"/>
  <c r="HP473" i="14"/>
  <c r="EI473" i="14"/>
  <c r="BA473" i="14"/>
  <c r="GS473" i="14"/>
  <c r="DL473" i="14"/>
  <c r="AE473" i="14"/>
  <c r="FW473" i="14"/>
  <c r="CO473" i="14"/>
  <c r="H473" i="14"/>
  <c r="EZ473" i="14"/>
  <c r="BS473" i="14"/>
  <c r="HK473" i="14"/>
  <c r="EC473" i="14"/>
  <c r="AV473" i="14"/>
  <c r="IQ473" i="14"/>
  <c r="HB473" i="14"/>
  <c r="EP473" i="14"/>
  <c r="CD473" i="14"/>
  <c r="R473" i="14"/>
  <c r="HW473" i="14"/>
  <c r="GX473" i="14"/>
  <c r="EL473" i="14"/>
  <c r="BZ473" i="14"/>
  <c r="N473" i="14"/>
  <c r="GN473" i="14"/>
  <c r="DG473" i="14"/>
  <c r="Y473" i="14"/>
  <c r="FQ473" i="14"/>
  <c r="CJ473" i="14"/>
  <c r="IF473" i="14"/>
  <c r="EU473" i="14"/>
  <c r="BM473" i="14"/>
  <c r="HE473" i="14"/>
  <c r="DX473" i="14"/>
  <c r="AQ473" i="14"/>
  <c r="GI473" i="14"/>
  <c r="DA473" i="14"/>
  <c r="T473" i="14"/>
  <c r="FL473" i="14"/>
  <c r="CE473" i="14"/>
  <c r="HX473" i="14"/>
  <c r="EO473" i="14"/>
  <c r="BH473" i="14"/>
  <c r="GZ473" i="14"/>
  <c r="DS473" i="14"/>
  <c r="AK473" i="14"/>
  <c r="II473" i="14"/>
  <c r="GT473" i="14"/>
  <c r="EH473" i="14"/>
  <c r="BV473" i="14"/>
  <c r="J473" i="14"/>
  <c r="JB473" i="14"/>
  <c r="GP473" i="14"/>
  <c r="ED473" i="14"/>
  <c r="BR473" i="14"/>
  <c r="JA473" i="14"/>
  <c r="GC473" i="14"/>
  <c r="CV473" i="14"/>
  <c r="O473" i="14"/>
  <c r="FG473" i="14"/>
  <c r="BY473" i="14"/>
  <c r="HQ473" i="14"/>
  <c r="EJ473" i="14"/>
  <c r="BC473" i="14"/>
  <c r="GU473" i="14"/>
  <c r="DM473" i="14"/>
  <c r="AF473" i="14"/>
  <c r="FX473" i="14"/>
  <c r="CQ473" i="14"/>
  <c r="I473" i="14"/>
  <c r="FA473" i="14"/>
  <c r="BT473" i="14"/>
  <c r="HL473" i="14"/>
  <c r="EE473" i="14"/>
  <c r="AW473" i="14"/>
  <c r="GO473" i="14"/>
  <c r="DH473" i="14"/>
  <c r="AA473" i="14"/>
  <c r="IX473" i="14"/>
  <c r="GL473" i="14"/>
  <c r="DZ473" i="14"/>
  <c r="BN473" i="14"/>
  <c r="IW473" i="14"/>
  <c r="IT473" i="14"/>
  <c r="GH473" i="14"/>
  <c r="DV473" i="14"/>
  <c r="BJ473" i="14"/>
  <c r="IS473" i="14"/>
  <c r="FS473" i="14"/>
  <c r="CK473" i="14"/>
  <c r="IG473" i="14"/>
  <c r="EV473" i="14"/>
  <c r="BO473" i="14"/>
  <c r="HG473" i="14"/>
  <c r="DY473" i="14"/>
  <c r="AR473" i="14"/>
  <c r="GJ473" i="14"/>
  <c r="DC473" i="14"/>
  <c r="U473" i="14"/>
  <c r="FM473" i="14"/>
  <c r="CF473" i="14"/>
  <c r="HY473" i="14"/>
  <c r="EQ473" i="14"/>
  <c r="BI473" i="14"/>
  <c r="HA473" i="14"/>
  <c r="DT473" i="14"/>
  <c r="AM473" i="14"/>
  <c r="GE473" i="14"/>
  <c r="CW473" i="14"/>
  <c r="P473" i="14"/>
  <c r="IZ473" i="14"/>
  <c r="IP473" i="14"/>
  <c r="GD473" i="14"/>
  <c r="DR473" i="14"/>
  <c r="BF473" i="14"/>
  <c r="IV473" i="14"/>
  <c r="IL473" i="14"/>
  <c r="FZ473" i="14"/>
  <c r="DN473" i="14"/>
  <c r="BB473" i="14"/>
  <c r="IK473" i="14"/>
  <c r="FH473" i="14"/>
  <c r="CA473" i="14"/>
  <c r="HS473" i="14"/>
  <c r="EK473" i="14"/>
  <c r="BD473" i="14"/>
  <c r="GV473" i="14"/>
  <c r="DO473" i="14"/>
  <c r="AG473" i="14"/>
  <c r="FY473" i="14"/>
  <c r="CR473" i="14"/>
  <c r="K473" i="14"/>
  <c r="FC473" i="14"/>
  <c r="BU473" i="14"/>
  <c r="HM473" i="14"/>
  <c r="EF473" i="14"/>
  <c r="AY473" i="14"/>
  <c r="GQ473" i="14"/>
  <c r="DI473" i="14"/>
  <c r="AB473" i="14"/>
  <c r="FT473" i="14"/>
  <c r="CM473" i="14"/>
  <c r="IR473" i="14"/>
  <c r="IH473" i="14"/>
  <c r="FV473" i="14"/>
  <c r="DJ473" i="14"/>
  <c r="AX473" i="14"/>
  <c r="IN473" i="14"/>
  <c r="ID473" i="14"/>
  <c r="FR473" i="14"/>
  <c r="DF473" i="14"/>
  <c r="AT473" i="14"/>
  <c r="IO473" i="14"/>
  <c r="EW473" i="14"/>
  <c r="BP473" i="14"/>
  <c r="HH473" i="14"/>
  <c r="EA473" i="14"/>
  <c r="AS473" i="14"/>
  <c r="GK473" i="14"/>
  <c r="DD473" i="14"/>
  <c r="W473" i="14"/>
  <c r="FO473" i="14"/>
  <c r="CG473" i="14"/>
  <c r="IA473" i="14"/>
  <c r="ER473" i="14"/>
  <c r="BK473" i="14"/>
  <c r="HC473" i="14"/>
  <c r="DU473" i="14"/>
  <c r="AN473" i="14"/>
  <c r="GF473" i="14"/>
  <c r="CY473" i="14"/>
  <c r="Q473" i="14"/>
  <c r="FI473" i="14"/>
  <c r="CB473" i="14"/>
  <c r="IJ473" i="14"/>
  <c r="HZ473" i="14"/>
  <c r="FN473" i="14"/>
  <c r="DB473" i="14"/>
  <c r="AP473" i="14"/>
  <c r="IU473" i="14"/>
  <c r="HV473" i="14"/>
  <c r="FJ473" i="14"/>
  <c r="CX473" i="14"/>
  <c r="AL473" i="14"/>
  <c r="HT473" i="14"/>
  <c r="EM473" i="14"/>
  <c r="BE473" i="14"/>
  <c r="GW473" i="14"/>
  <c r="DP473" i="14"/>
  <c r="AI473" i="14"/>
  <c r="GA473" i="14"/>
  <c r="CS473" i="14"/>
  <c r="L473" i="14"/>
  <c r="FD473" i="14"/>
  <c r="BW473" i="14"/>
  <c r="HO473" i="14"/>
  <c r="EG473" i="14"/>
  <c r="AZ473" i="14"/>
  <c r="GR473" i="14"/>
  <c r="DK473" i="14"/>
  <c r="AC473" i="14"/>
  <c r="FU473" i="14"/>
  <c r="CN473" i="14"/>
  <c r="G473" i="14"/>
  <c r="EY473" i="14"/>
  <c r="BQ473" i="14"/>
  <c r="IB473" i="14"/>
  <c r="HR473" i="14"/>
  <c r="FF473" i="14"/>
  <c r="CT473" i="14"/>
  <c r="AH473" i="14"/>
  <c r="IM473" i="14"/>
  <c r="HN473" i="14"/>
  <c r="FB473" i="14"/>
  <c r="CP473" i="14"/>
  <c r="AD473" i="14"/>
  <c r="HI473" i="14"/>
  <c r="EB473" i="14"/>
  <c r="AU473" i="14"/>
  <c r="GM473" i="14"/>
  <c r="DE473" i="14"/>
  <c r="X473" i="14"/>
  <c r="FP473" i="14"/>
  <c r="CI473" i="14"/>
  <c r="IC473" i="14"/>
  <c r="ES473" i="14"/>
  <c r="BL473" i="14"/>
  <c r="HD473" i="14"/>
  <c r="DW473" i="14"/>
  <c r="AO473" i="14"/>
  <c r="GG473" i="14"/>
  <c r="CZ473" i="14"/>
  <c r="S473" i="14"/>
  <c r="FK473" i="14"/>
  <c r="CC473" i="14"/>
  <c r="HU473" i="14"/>
  <c r="EN473" i="14"/>
  <c r="BG473" i="14"/>
  <c r="F213" i="14"/>
  <c r="H213" i="14"/>
  <c r="E214" i="14"/>
  <c r="G214" i="14" s="1"/>
  <c r="D215" i="14"/>
  <c r="C216" i="14"/>
  <c r="AH129" i="2"/>
  <c r="AI129" i="2" s="1"/>
  <c r="AK129" i="2" s="1"/>
  <c r="AO129" i="2" s="1"/>
  <c r="M83" i="11" s="1"/>
  <c r="M130" i="2"/>
  <c r="O130" i="2" s="1"/>
  <c r="S130" i="2" s="1"/>
  <c r="L84" i="11" s="1"/>
  <c r="F131" i="2"/>
  <c r="D131" i="2"/>
  <c r="E131" i="2" s="1"/>
  <c r="C132" i="2"/>
  <c r="H131" i="2"/>
  <c r="I131" i="2" s="1"/>
  <c r="AC130" i="2"/>
  <c r="AA130" i="2"/>
  <c r="AB130" i="2" s="1"/>
  <c r="Z131" i="2"/>
  <c r="AE130" i="2"/>
  <c r="AF130" i="2" s="1"/>
  <c r="C100" i="1"/>
  <c r="H214" i="14" l="1"/>
  <c r="F214" i="14"/>
  <c r="I213" i="14"/>
  <c r="K213" i="14" s="1"/>
  <c r="C217" i="14"/>
  <c r="D216" i="14"/>
  <c r="E215" i="14"/>
  <c r="G215" i="14" s="1"/>
  <c r="C13" i="4"/>
  <c r="B286" i="2" s="1"/>
  <c r="B288" i="2" s="1"/>
  <c r="AH130" i="2"/>
  <c r="AI130" i="2" s="1"/>
  <c r="AK130" i="2" s="1"/>
  <c r="AO130" i="2" s="1"/>
  <c r="M84" i="11" s="1"/>
  <c r="K131" i="2"/>
  <c r="M131" i="2" s="1"/>
  <c r="O131" i="2" s="1"/>
  <c r="S131" i="2" s="1"/>
  <c r="L85" i="11" s="1"/>
  <c r="D132" i="2"/>
  <c r="E132" i="2" s="1"/>
  <c r="C133" i="2"/>
  <c r="F132" i="2"/>
  <c r="H132" i="2"/>
  <c r="I132" i="2" s="1"/>
  <c r="AC131" i="2"/>
  <c r="AA131" i="2"/>
  <c r="AB131" i="2" s="1"/>
  <c r="Z132" i="2"/>
  <c r="AE131" i="2"/>
  <c r="AF131" i="2" s="1"/>
  <c r="B198" i="2"/>
  <c r="B197" i="2"/>
  <c r="B196" i="2"/>
  <c r="B195" i="2"/>
  <c r="B194" i="2"/>
  <c r="B193" i="2"/>
  <c r="B192" i="2"/>
  <c r="B191" i="2"/>
  <c r="B190" i="2"/>
  <c r="B189" i="2"/>
  <c r="C99" i="1" s="1"/>
  <c r="B188" i="2"/>
  <c r="B187" i="2"/>
  <c r="B186" i="2"/>
  <c r="B185" i="2"/>
  <c r="B184" i="2"/>
  <c r="B183" i="2"/>
  <c r="B182" i="2"/>
  <c r="C94" i="1" l="1"/>
  <c r="C98" i="1"/>
  <c r="I214" i="14"/>
  <c r="K214" i="14" s="1"/>
  <c r="GX475" i="14" s="1"/>
  <c r="HA474" i="14"/>
  <c r="EO474" i="14"/>
  <c r="CC474" i="14"/>
  <c r="Q474" i="14"/>
  <c r="GZ474" i="14"/>
  <c r="EN474" i="14"/>
  <c r="CB474" i="14"/>
  <c r="P474" i="14"/>
  <c r="GY474" i="14"/>
  <c r="EM474" i="14"/>
  <c r="CA474" i="14"/>
  <c r="O474" i="14"/>
  <c r="HF474" i="14"/>
  <c r="ET474" i="14"/>
  <c r="CH474" i="14"/>
  <c r="V474" i="14"/>
  <c r="HE474" i="14"/>
  <c r="ES474" i="14"/>
  <c r="CG474" i="14"/>
  <c r="U474" i="14"/>
  <c r="HD474" i="14"/>
  <c r="ER474" i="14"/>
  <c r="CF474" i="14"/>
  <c r="T474" i="14"/>
  <c r="HC474" i="14"/>
  <c r="EQ474" i="14"/>
  <c r="CE474" i="14"/>
  <c r="S474" i="14"/>
  <c r="HB474" i="14"/>
  <c r="EP474" i="14"/>
  <c r="CD474" i="14"/>
  <c r="R474" i="14"/>
  <c r="GS474" i="14"/>
  <c r="EG474" i="14"/>
  <c r="BU474" i="14"/>
  <c r="I474" i="14"/>
  <c r="GR474" i="14"/>
  <c r="EF474" i="14"/>
  <c r="BT474" i="14"/>
  <c r="H474" i="14"/>
  <c r="GQ474" i="14"/>
  <c r="EE474" i="14"/>
  <c r="BS474" i="14"/>
  <c r="G474" i="14"/>
  <c r="GX474" i="14"/>
  <c r="EL474" i="14"/>
  <c r="BZ474" i="14"/>
  <c r="N474" i="14"/>
  <c r="GW474" i="14"/>
  <c r="EK474" i="14"/>
  <c r="BY474" i="14"/>
  <c r="M474" i="14"/>
  <c r="GV474" i="14"/>
  <c r="EJ474" i="14"/>
  <c r="BX474" i="14"/>
  <c r="L474" i="14"/>
  <c r="GU474" i="14"/>
  <c r="EI474" i="14"/>
  <c r="BW474" i="14"/>
  <c r="K474" i="14"/>
  <c r="GT474" i="14"/>
  <c r="EH474" i="14"/>
  <c r="BV474" i="14"/>
  <c r="J474" i="14"/>
  <c r="IW474" i="14"/>
  <c r="GK474" i="14"/>
  <c r="DY474" i="14"/>
  <c r="BM474" i="14"/>
  <c r="IV474" i="14"/>
  <c r="GJ474" i="14"/>
  <c r="DX474" i="14"/>
  <c r="BL474" i="14"/>
  <c r="IU474" i="14"/>
  <c r="GI474" i="14"/>
  <c r="DW474" i="14"/>
  <c r="BK474" i="14"/>
  <c r="JB474" i="14"/>
  <c r="GP474" i="14"/>
  <c r="ED474" i="14"/>
  <c r="BR474" i="14"/>
  <c r="JA474" i="14"/>
  <c r="GO474" i="14"/>
  <c r="EC474" i="14"/>
  <c r="BQ474" i="14"/>
  <c r="IZ474" i="14"/>
  <c r="GN474" i="14"/>
  <c r="EB474" i="14"/>
  <c r="BP474" i="14"/>
  <c r="IY474" i="14"/>
  <c r="GM474" i="14"/>
  <c r="EA474" i="14"/>
  <c r="BO474" i="14"/>
  <c r="IX474" i="14"/>
  <c r="GL474" i="14"/>
  <c r="DZ474" i="14"/>
  <c r="BN474" i="14"/>
  <c r="IO474" i="14"/>
  <c r="GC474" i="14"/>
  <c r="DQ474" i="14"/>
  <c r="BE474" i="14"/>
  <c r="IN474" i="14"/>
  <c r="GB474" i="14"/>
  <c r="DP474" i="14"/>
  <c r="BD474" i="14"/>
  <c r="IM474" i="14"/>
  <c r="GA474" i="14"/>
  <c r="DO474" i="14"/>
  <c r="BC474" i="14"/>
  <c r="IT474" i="14"/>
  <c r="GH474" i="14"/>
  <c r="DV474" i="14"/>
  <c r="BJ474" i="14"/>
  <c r="IS474" i="14"/>
  <c r="GG474" i="14"/>
  <c r="DU474" i="14"/>
  <c r="BI474" i="14"/>
  <c r="IR474" i="14"/>
  <c r="GF474" i="14"/>
  <c r="DT474" i="14"/>
  <c r="BH474" i="14"/>
  <c r="IQ474" i="14"/>
  <c r="GE474" i="14"/>
  <c r="DS474" i="14"/>
  <c r="BG474" i="14"/>
  <c r="IP474" i="14"/>
  <c r="GD474" i="14"/>
  <c r="DR474" i="14"/>
  <c r="BF474" i="14"/>
  <c r="IG474" i="14"/>
  <c r="FU474" i="14"/>
  <c r="DI474" i="14"/>
  <c r="AW474" i="14"/>
  <c r="IF474" i="14"/>
  <c r="FT474" i="14"/>
  <c r="DH474" i="14"/>
  <c r="AV474" i="14"/>
  <c r="IE474" i="14"/>
  <c r="FS474" i="14"/>
  <c r="DG474" i="14"/>
  <c r="AU474" i="14"/>
  <c r="IL474" i="14"/>
  <c r="FZ474" i="14"/>
  <c r="DN474" i="14"/>
  <c r="BB474" i="14"/>
  <c r="IK474" i="14"/>
  <c r="FY474" i="14"/>
  <c r="DM474" i="14"/>
  <c r="BA474" i="14"/>
  <c r="IJ474" i="14"/>
  <c r="FX474" i="14"/>
  <c r="DL474" i="14"/>
  <c r="AZ474" i="14"/>
  <c r="II474" i="14"/>
  <c r="FW474" i="14"/>
  <c r="DK474" i="14"/>
  <c r="AY474" i="14"/>
  <c r="IH474" i="14"/>
  <c r="FV474" i="14"/>
  <c r="DJ474" i="14"/>
  <c r="AX474" i="14"/>
  <c r="HY474" i="14"/>
  <c r="FM474" i="14"/>
  <c r="DA474" i="14"/>
  <c r="AO474" i="14"/>
  <c r="HX474" i="14"/>
  <c r="FL474" i="14"/>
  <c r="CZ474" i="14"/>
  <c r="AN474" i="14"/>
  <c r="HW474" i="14"/>
  <c r="FK474" i="14"/>
  <c r="CY474" i="14"/>
  <c r="AM474" i="14"/>
  <c r="ID474" i="14"/>
  <c r="FR474" i="14"/>
  <c r="DF474" i="14"/>
  <c r="AT474" i="14"/>
  <c r="IC474" i="14"/>
  <c r="FQ474" i="14"/>
  <c r="DE474" i="14"/>
  <c r="AS474" i="14"/>
  <c r="IB474" i="14"/>
  <c r="FP474" i="14"/>
  <c r="DD474" i="14"/>
  <c r="AR474" i="14"/>
  <c r="IA474" i="14"/>
  <c r="FO474" i="14"/>
  <c r="DC474" i="14"/>
  <c r="AQ474" i="14"/>
  <c r="HZ474" i="14"/>
  <c r="FN474" i="14"/>
  <c r="DB474" i="14"/>
  <c r="AP474" i="14"/>
  <c r="HQ474" i="14"/>
  <c r="FE474" i="14"/>
  <c r="CS474" i="14"/>
  <c r="AG474" i="14"/>
  <c r="HP474" i="14"/>
  <c r="FD474" i="14"/>
  <c r="CR474" i="14"/>
  <c r="AF474" i="14"/>
  <c r="HO474" i="14"/>
  <c r="FC474" i="14"/>
  <c r="CQ474" i="14"/>
  <c r="AE474" i="14"/>
  <c r="HV474" i="14"/>
  <c r="FJ474" i="14"/>
  <c r="CX474" i="14"/>
  <c r="AL474" i="14"/>
  <c r="HU474" i="14"/>
  <c r="FI474" i="14"/>
  <c r="CW474" i="14"/>
  <c r="AK474" i="14"/>
  <c r="HT474" i="14"/>
  <c r="FH474" i="14"/>
  <c r="CV474" i="14"/>
  <c r="AJ474" i="14"/>
  <c r="HS474" i="14"/>
  <c r="FG474" i="14"/>
  <c r="CU474" i="14"/>
  <c r="AI474" i="14"/>
  <c r="HR474" i="14"/>
  <c r="FF474" i="14"/>
  <c r="CT474" i="14"/>
  <c r="AH474" i="14"/>
  <c r="HI474" i="14"/>
  <c r="EW474" i="14"/>
  <c r="CK474" i="14"/>
  <c r="Y474" i="14"/>
  <c r="HH474" i="14"/>
  <c r="EV474" i="14"/>
  <c r="CJ474" i="14"/>
  <c r="X474" i="14"/>
  <c r="HG474" i="14"/>
  <c r="EU474" i="14"/>
  <c r="CI474" i="14"/>
  <c r="W474" i="14"/>
  <c r="HN474" i="14"/>
  <c r="FB474" i="14"/>
  <c r="CP474" i="14"/>
  <c r="AD474" i="14"/>
  <c r="HM474" i="14"/>
  <c r="FA474" i="14"/>
  <c r="CO474" i="14"/>
  <c r="AC474" i="14"/>
  <c r="HL474" i="14"/>
  <c r="EZ474" i="14"/>
  <c r="CN474" i="14"/>
  <c r="AB474" i="14"/>
  <c r="HK474" i="14"/>
  <c r="EY474" i="14"/>
  <c r="CM474" i="14"/>
  <c r="AA474" i="14"/>
  <c r="HJ474" i="14"/>
  <c r="EX474" i="14"/>
  <c r="CL474" i="14"/>
  <c r="Z474" i="14"/>
  <c r="F215" i="14"/>
  <c r="H215" i="14"/>
  <c r="E216" i="14"/>
  <c r="H216" i="14" s="1"/>
  <c r="D217" i="14"/>
  <c r="C218" i="14"/>
  <c r="K132" i="2"/>
  <c r="M132" i="2" s="1"/>
  <c r="O132" i="2" s="1"/>
  <c r="S132" i="2" s="1"/>
  <c r="L86" i="11" s="1"/>
  <c r="AH131" i="2"/>
  <c r="AI131" i="2" s="1"/>
  <c r="AK131" i="2" s="1"/>
  <c r="AO131" i="2" s="1"/>
  <c r="M85" i="11" s="1"/>
  <c r="C134" i="2"/>
  <c r="D133" i="2"/>
  <c r="E133" i="2" s="1"/>
  <c r="F133" i="2"/>
  <c r="H133" i="2"/>
  <c r="I133" i="2" s="1"/>
  <c r="AC132" i="2"/>
  <c r="AA132" i="2"/>
  <c r="AB132" i="2" s="1"/>
  <c r="Z133" i="2"/>
  <c r="AE132" i="2"/>
  <c r="AF132" i="2" s="1"/>
  <c r="AA66" i="2"/>
  <c r="Y66" i="2"/>
  <c r="B66" i="2"/>
  <c r="BZ475" i="14" l="1"/>
  <c r="CO475" i="14"/>
  <c r="DX475" i="14"/>
  <c r="IT475" i="14"/>
  <c r="IL475" i="14"/>
  <c r="GP475" i="14"/>
  <c r="HQ475" i="14"/>
  <c r="JB475" i="14"/>
  <c r="EK475" i="14"/>
  <c r="DV475" i="14"/>
  <c r="DN475" i="14"/>
  <c r="IC475" i="14"/>
  <c r="Y475" i="14"/>
  <c r="ER475" i="14"/>
  <c r="FK475" i="14"/>
  <c r="HL475" i="14"/>
  <c r="GV475" i="14"/>
  <c r="IR475" i="14"/>
  <c r="IJ475" i="14"/>
  <c r="EQ475" i="14"/>
  <c r="FJ475" i="14"/>
  <c r="AH475" i="14"/>
  <c r="AP475" i="14"/>
  <c r="HN475" i="14"/>
  <c r="BX475" i="14"/>
  <c r="DT475" i="14"/>
  <c r="DL475" i="14"/>
  <c r="GL475" i="14"/>
  <c r="HM475" i="14"/>
  <c r="CK475" i="14"/>
  <c r="P475" i="14"/>
  <c r="HD475" i="14"/>
  <c r="GT475" i="14"/>
  <c r="IP475" i="14"/>
  <c r="IH475" i="14"/>
  <c r="CJ475" i="14"/>
  <c r="DC475" i="14"/>
  <c r="HV475" i="14"/>
  <c r="IV475" i="14"/>
  <c r="HF475" i="14"/>
  <c r="BV475" i="14"/>
  <c r="DR475" i="14"/>
  <c r="DJ475" i="14"/>
  <c r="EM475" i="14"/>
  <c r="FF475" i="14"/>
  <c r="AD475" i="14"/>
  <c r="AT475" i="14"/>
  <c r="EZ475" i="14"/>
  <c r="GR475" i="14"/>
  <c r="IN475" i="14"/>
  <c r="IF475" i="14"/>
  <c r="AC475" i="14"/>
  <c r="BL475" i="14"/>
  <c r="FO475" i="14"/>
  <c r="GY475" i="14"/>
  <c r="CT475" i="14"/>
  <c r="BT475" i="14"/>
  <c r="DP475" i="14"/>
  <c r="DH475" i="14"/>
  <c r="CF475" i="14"/>
  <c r="CY475" i="14"/>
  <c r="HR475" i="14"/>
  <c r="IZ475" i="14"/>
  <c r="FB475" i="14"/>
  <c r="EL475" i="14"/>
  <c r="EJ475" i="14"/>
  <c r="EH475" i="14"/>
  <c r="EF475" i="14"/>
  <c r="GH475" i="14"/>
  <c r="GF475" i="14"/>
  <c r="GD475" i="14"/>
  <c r="GB475" i="14"/>
  <c r="FZ475" i="14"/>
  <c r="FX475" i="14"/>
  <c r="FV475" i="14"/>
  <c r="FT475" i="14"/>
  <c r="CP475" i="14"/>
  <c r="AI475" i="14"/>
  <c r="HW475" i="14"/>
  <c r="FP475" i="14"/>
  <c r="DY475" i="14"/>
  <c r="BR475" i="14"/>
  <c r="S475" i="14"/>
  <c r="HG475" i="14"/>
  <c r="IB475" i="14"/>
  <c r="GK475" i="14"/>
  <c r="ED475" i="14"/>
  <c r="CE475" i="14"/>
  <c r="X475" i="14"/>
  <c r="AO475" i="14"/>
  <c r="IU475" i="14"/>
  <c r="V475" i="14"/>
  <c r="JA475" i="14"/>
  <c r="HE475" i="14"/>
  <c r="FI475" i="14"/>
  <c r="AM475" i="14"/>
  <c r="N475" i="14"/>
  <c r="L475" i="14"/>
  <c r="J475" i="14"/>
  <c r="H475" i="14"/>
  <c r="BJ475" i="14"/>
  <c r="BH475" i="14"/>
  <c r="BF475" i="14"/>
  <c r="BD475" i="14"/>
  <c r="BB475" i="14"/>
  <c r="AZ475" i="14"/>
  <c r="AX475" i="14"/>
  <c r="AV475" i="14"/>
  <c r="ES475" i="14"/>
  <c r="CL475" i="14"/>
  <c r="AE475" i="14"/>
  <c r="HS475" i="14"/>
  <c r="FL475" i="14"/>
  <c r="DE475" i="14"/>
  <c r="BN475" i="14"/>
  <c r="O475" i="14"/>
  <c r="AJ475" i="14"/>
  <c r="HX475" i="14"/>
  <c r="FQ475" i="14"/>
  <c r="DZ475" i="14"/>
  <c r="CA475" i="14"/>
  <c r="CX475" i="14"/>
  <c r="AS475" i="14"/>
  <c r="IY475" i="14"/>
  <c r="HC475" i="14"/>
  <c r="FG475" i="14"/>
  <c r="EY475" i="14"/>
  <c r="FA475" i="14"/>
  <c r="F216" i="14"/>
  <c r="GW475" i="14"/>
  <c r="GU475" i="14"/>
  <c r="GS475" i="14"/>
  <c r="GQ475" i="14"/>
  <c r="IS475" i="14"/>
  <c r="IQ475" i="14"/>
  <c r="IO475" i="14"/>
  <c r="IM475" i="14"/>
  <c r="IK475" i="14"/>
  <c r="II475" i="14"/>
  <c r="IG475" i="14"/>
  <c r="IE475" i="14"/>
  <c r="AK475" i="14"/>
  <c r="HY475" i="14"/>
  <c r="FR475" i="14"/>
  <c r="EA475" i="14"/>
  <c r="CB475" i="14"/>
  <c r="U475" i="14"/>
  <c r="HI475" i="14"/>
  <c r="ID475" i="14"/>
  <c r="GM475" i="14"/>
  <c r="EN475" i="14"/>
  <c r="CG475" i="14"/>
  <c r="Z475" i="14"/>
  <c r="DF475" i="14"/>
  <c r="BQ475" i="14"/>
  <c r="T475" i="14"/>
  <c r="HJ475" i="14"/>
  <c r="HB475" i="14"/>
  <c r="EX475" i="14"/>
  <c r="DB475" i="14"/>
  <c r="DD475" i="14"/>
  <c r="EI475" i="14"/>
  <c r="EG475" i="14"/>
  <c r="EE475" i="14"/>
  <c r="GG475" i="14"/>
  <c r="GE475" i="14"/>
  <c r="GC475" i="14"/>
  <c r="GA475" i="14"/>
  <c r="FY475" i="14"/>
  <c r="FW475" i="14"/>
  <c r="FU475" i="14"/>
  <c r="FS475" i="14"/>
  <c r="GN475" i="14"/>
  <c r="EO475" i="14"/>
  <c r="CH475" i="14"/>
  <c r="AA475" i="14"/>
  <c r="HO475" i="14"/>
  <c r="FH475" i="14"/>
  <c r="DA475" i="14"/>
  <c r="ET475" i="14"/>
  <c r="CM475" i="14"/>
  <c r="AF475" i="14"/>
  <c r="HT475" i="14"/>
  <c r="FM475" i="14"/>
  <c r="CW475" i="14"/>
  <c r="AR475" i="14"/>
  <c r="IX475" i="14"/>
  <c r="HA475" i="14"/>
  <c r="FE475" i="14"/>
  <c r="EW475" i="14"/>
  <c r="CS475" i="14"/>
  <c r="CU475" i="14"/>
  <c r="G216" i="14"/>
  <c r="BY475" i="14"/>
  <c r="BW475" i="14"/>
  <c r="BU475" i="14"/>
  <c r="BS475" i="14"/>
  <c r="DU475" i="14"/>
  <c r="DS475" i="14"/>
  <c r="DQ475" i="14"/>
  <c r="DO475" i="14"/>
  <c r="DM475" i="14"/>
  <c r="DK475" i="14"/>
  <c r="DI475" i="14"/>
  <c r="DG475" i="14"/>
  <c r="CN475" i="14"/>
  <c r="AG475" i="14"/>
  <c r="HU475" i="14"/>
  <c r="FN475" i="14"/>
  <c r="DW475" i="14"/>
  <c r="BP475" i="14"/>
  <c r="Q475" i="14"/>
  <c r="AL475" i="14"/>
  <c r="HZ475" i="14"/>
  <c r="GI475" i="14"/>
  <c r="EB475" i="14"/>
  <c r="CC475" i="14"/>
  <c r="CV475" i="14"/>
  <c r="AQ475" i="14"/>
  <c r="IW475" i="14"/>
  <c r="GZ475" i="14"/>
  <c r="EV475" i="14"/>
  <c r="CZ475" i="14"/>
  <c r="CR475" i="14"/>
  <c r="BM475" i="14"/>
  <c r="M475" i="14"/>
  <c r="K475" i="14"/>
  <c r="I475" i="14"/>
  <c r="G475" i="14"/>
  <c r="BI475" i="14"/>
  <c r="BG475" i="14"/>
  <c r="BE475" i="14"/>
  <c r="BC475" i="14"/>
  <c r="BA475" i="14"/>
  <c r="AY475" i="14"/>
  <c r="AW475" i="14"/>
  <c r="AU475" i="14"/>
  <c r="IA475" i="14"/>
  <c r="GJ475" i="14"/>
  <c r="EC475" i="14"/>
  <c r="CD475" i="14"/>
  <c r="W475" i="14"/>
  <c r="HK475" i="14"/>
  <c r="FD475" i="14"/>
  <c r="GO475" i="14"/>
  <c r="EP475" i="14"/>
  <c r="CI475" i="14"/>
  <c r="AB475" i="14"/>
  <c r="HP475" i="14"/>
  <c r="BO475" i="14"/>
  <c r="R475" i="14"/>
  <c r="HH475" i="14"/>
  <c r="FC475" i="14"/>
  <c r="EU475" i="14"/>
  <c r="CQ475" i="14"/>
  <c r="BK475" i="14"/>
  <c r="AN475" i="14"/>
  <c r="I215" i="14"/>
  <c r="K215" i="14" s="1"/>
  <c r="IA476" i="14" s="1"/>
  <c r="C219" i="14"/>
  <c r="D218" i="14"/>
  <c r="E217" i="14"/>
  <c r="H217" i="14" s="1"/>
  <c r="G217" i="14"/>
  <c r="K133" i="2"/>
  <c r="M133" i="2" s="1"/>
  <c r="O133" i="2" s="1"/>
  <c r="S133" i="2" s="1"/>
  <c r="L87" i="11" s="1"/>
  <c r="C15" i="4"/>
  <c r="C22" i="4" s="1"/>
  <c r="C196" i="1"/>
  <c r="AH132" i="2"/>
  <c r="AI132" i="2" s="1"/>
  <c r="AK132" i="2" s="1"/>
  <c r="AO132" i="2" s="1"/>
  <c r="M86" i="11" s="1"/>
  <c r="H134" i="2"/>
  <c r="I134" i="2" s="1"/>
  <c r="D134" i="2"/>
  <c r="E134" i="2" s="1"/>
  <c r="F134" i="2"/>
  <c r="C135" i="2"/>
  <c r="AE66" i="2"/>
  <c r="AF66" i="2" s="1"/>
  <c r="AH66" i="2" s="1"/>
  <c r="AB66" i="2"/>
  <c r="AC133" i="2"/>
  <c r="Z134" i="2"/>
  <c r="AA133" i="2"/>
  <c r="AB133" i="2" s="1"/>
  <c r="AE133" i="2"/>
  <c r="AF133" i="2" s="1"/>
  <c r="I216" i="14" l="1"/>
  <c r="K216" i="14" s="1"/>
  <c r="IF477" i="14" s="1"/>
  <c r="F217" i="14"/>
  <c r="CI476" i="14"/>
  <c r="FT476" i="14"/>
  <c r="CK476" i="14"/>
  <c r="FX476" i="14"/>
  <c r="IO476" i="14"/>
  <c r="FY476" i="14"/>
  <c r="IP476" i="14"/>
  <c r="IS476" i="14"/>
  <c r="CM476" i="14"/>
  <c r="FZ476" i="14"/>
  <c r="IQ476" i="14"/>
  <c r="CJ476" i="14"/>
  <c r="CP476" i="14"/>
  <c r="IN476" i="14"/>
  <c r="FW476" i="14"/>
  <c r="CN476" i="14"/>
  <c r="IT476" i="14"/>
  <c r="FU476" i="14"/>
  <c r="IR476" i="14"/>
  <c r="FS476" i="14"/>
  <c r="CL476" i="14"/>
  <c r="CO476" i="14"/>
  <c r="IM476" i="14"/>
  <c r="FV476" i="14"/>
  <c r="DT476" i="14"/>
  <c r="BA476" i="14"/>
  <c r="HM476" i="14"/>
  <c r="DV476" i="14"/>
  <c r="AU476" i="14"/>
  <c r="HG476" i="14"/>
  <c r="DP476" i="14"/>
  <c r="AW476" i="14"/>
  <c r="HI476" i="14"/>
  <c r="DR476" i="14"/>
  <c r="AY476" i="14"/>
  <c r="HK476" i="14"/>
  <c r="AC476" i="14"/>
  <c r="GC476" i="14"/>
  <c r="EZ476" i="14"/>
  <c r="BI476" i="14"/>
  <c r="IK476" i="14"/>
  <c r="FB476" i="14"/>
  <c r="BC476" i="14"/>
  <c r="IE476" i="14"/>
  <c r="EV476" i="14"/>
  <c r="BE476" i="14"/>
  <c r="IG476" i="14"/>
  <c r="EX476" i="14"/>
  <c r="BG476" i="14"/>
  <c r="II476" i="14"/>
  <c r="AZ476" i="14"/>
  <c r="HL476" i="14"/>
  <c r="DU476" i="14"/>
  <c r="BB476" i="14"/>
  <c r="HN476" i="14"/>
  <c r="DO476" i="14"/>
  <c r="AV476" i="14"/>
  <c r="HH476" i="14"/>
  <c r="DQ476" i="14"/>
  <c r="AX476" i="14"/>
  <c r="HJ476" i="14"/>
  <c r="DS476" i="14"/>
  <c r="AB476" i="14"/>
  <c r="GF476" i="14"/>
  <c r="DM476" i="14"/>
  <c r="AD476" i="14"/>
  <c r="GH476" i="14"/>
  <c r="DG476" i="14"/>
  <c r="X476" i="14"/>
  <c r="GB476" i="14"/>
  <c r="DI476" i="14"/>
  <c r="Z476" i="14"/>
  <c r="GD476" i="14"/>
  <c r="DK476" i="14"/>
  <c r="BH476" i="14"/>
  <c r="IJ476" i="14"/>
  <c r="FA476" i="14"/>
  <c r="BJ476" i="14"/>
  <c r="IL476" i="14"/>
  <c r="EU476" i="14"/>
  <c r="BD476" i="14"/>
  <c r="IF476" i="14"/>
  <c r="EW476" i="14"/>
  <c r="BF476" i="14"/>
  <c r="IH476" i="14"/>
  <c r="EY476" i="14"/>
  <c r="DL476" i="14"/>
  <c r="GG476" i="14"/>
  <c r="DN476" i="14"/>
  <c r="W476" i="14"/>
  <c r="GA476" i="14"/>
  <c r="DH476" i="14"/>
  <c r="Y476" i="14"/>
  <c r="DJ476" i="14"/>
  <c r="AA476" i="14"/>
  <c r="GE476" i="14"/>
  <c r="BP476" i="14"/>
  <c r="EB476" i="14"/>
  <c r="GN476" i="14"/>
  <c r="IZ476" i="14"/>
  <c r="BQ476" i="14"/>
  <c r="EC476" i="14"/>
  <c r="GO476" i="14"/>
  <c r="JA476" i="14"/>
  <c r="BR476" i="14"/>
  <c r="ED476" i="14"/>
  <c r="GP476" i="14"/>
  <c r="JB476" i="14"/>
  <c r="BK476" i="14"/>
  <c r="DW476" i="14"/>
  <c r="GI476" i="14"/>
  <c r="IU476" i="14"/>
  <c r="BL476" i="14"/>
  <c r="DX476" i="14"/>
  <c r="GJ476" i="14"/>
  <c r="IV476" i="14"/>
  <c r="BM476" i="14"/>
  <c r="DY476" i="14"/>
  <c r="GK476" i="14"/>
  <c r="IW476" i="14"/>
  <c r="BN476" i="14"/>
  <c r="DZ476" i="14"/>
  <c r="GL476" i="14"/>
  <c r="IX476" i="14"/>
  <c r="BO476" i="14"/>
  <c r="EA476" i="14"/>
  <c r="GM476" i="14"/>
  <c r="IY476" i="14"/>
  <c r="L476" i="14"/>
  <c r="BX476" i="14"/>
  <c r="EJ476" i="14"/>
  <c r="GV476" i="14"/>
  <c r="M476" i="14"/>
  <c r="BY476" i="14"/>
  <c r="EK476" i="14"/>
  <c r="GW476" i="14"/>
  <c r="N476" i="14"/>
  <c r="BZ476" i="14"/>
  <c r="EL476" i="14"/>
  <c r="GX476" i="14"/>
  <c r="G476" i="14"/>
  <c r="BS476" i="14"/>
  <c r="EE476" i="14"/>
  <c r="GQ476" i="14"/>
  <c r="H476" i="14"/>
  <c r="BT476" i="14"/>
  <c r="EF476" i="14"/>
  <c r="GR476" i="14"/>
  <c r="I476" i="14"/>
  <c r="BU476" i="14"/>
  <c r="EG476" i="14"/>
  <c r="GS476" i="14"/>
  <c r="J476" i="14"/>
  <c r="BV476" i="14"/>
  <c r="EH476" i="14"/>
  <c r="GT476" i="14"/>
  <c r="K476" i="14"/>
  <c r="BW476" i="14"/>
  <c r="EI476" i="14"/>
  <c r="GU476" i="14"/>
  <c r="T476" i="14"/>
  <c r="CF476" i="14"/>
  <c r="ER476" i="14"/>
  <c r="HD476" i="14"/>
  <c r="U476" i="14"/>
  <c r="CG476" i="14"/>
  <c r="ES476" i="14"/>
  <c r="HE476" i="14"/>
  <c r="V476" i="14"/>
  <c r="CH476" i="14"/>
  <c r="ET476" i="14"/>
  <c r="HF476" i="14"/>
  <c r="O476" i="14"/>
  <c r="CA476" i="14"/>
  <c r="EM476" i="14"/>
  <c r="GY476" i="14"/>
  <c r="P476" i="14"/>
  <c r="CB476" i="14"/>
  <c r="EN476" i="14"/>
  <c r="GZ476" i="14"/>
  <c r="Q476" i="14"/>
  <c r="CC476" i="14"/>
  <c r="EO476" i="14"/>
  <c r="HA476" i="14"/>
  <c r="R476" i="14"/>
  <c r="CD476" i="14"/>
  <c r="EP476" i="14"/>
  <c r="HB476" i="14"/>
  <c r="S476" i="14"/>
  <c r="CE476" i="14"/>
  <c r="EQ476" i="14"/>
  <c r="HC476" i="14"/>
  <c r="AJ476" i="14"/>
  <c r="CV476" i="14"/>
  <c r="FH476" i="14"/>
  <c r="HT476" i="14"/>
  <c r="AK476" i="14"/>
  <c r="CW476" i="14"/>
  <c r="FI476" i="14"/>
  <c r="HU476" i="14"/>
  <c r="AL476" i="14"/>
  <c r="CX476" i="14"/>
  <c r="FJ476" i="14"/>
  <c r="HV476" i="14"/>
  <c r="AE476" i="14"/>
  <c r="CQ476" i="14"/>
  <c r="FC476" i="14"/>
  <c r="HO476" i="14"/>
  <c r="AF476" i="14"/>
  <c r="CR476" i="14"/>
  <c r="FD476" i="14"/>
  <c r="HP476" i="14"/>
  <c r="AG476" i="14"/>
  <c r="CS476" i="14"/>
  <c r="FE476" i="14"/>
  <c r="HQ476" i="14"/>
  <c r="AH476" i="14"/>
  <c r="CT476" i="14"/>
  <c r="FF476" i="14"/>
  <c r="HR476" i="14"/>
  <c r="AI476" i="14"/>
  <c r="CU476" i="14"/>
  <c r="FG476" i="14"/>
  <c r="HS476" i="14"/>
  <c r="AR476" i="14"/>
  <c r="DD476" i="14"/>
  <c r="FP476" i="14"/>
  <c r="IB476" i="14"/>
  <c r="AS476" i="14"/>
  <c r="DE476" i="14"/>
  <c r="FQ476" i="14"/>
  <c r="IC476" i="14"/>
  <c r="AT476" i="14"/>
  <c r="DF476" i="14"/>
  <c r="FR476" i="14"/>
  <c r="ID476" i="14"/>
  <c r="AM476" i="14"/>
  <c r="CY476" i="14"/>
  <c r="FK476" i="14"/>
  <c r="HW476" i="14"/>
  <c r="AN476" i="14"/>
  <c r="CZ476" i="14"/>
  <c r="FL476" i="14"/>
  <c r="HX476" i="14"/>
  <c r="AO476" i="14"/>
  <c r="DA476" i="14"/>
  <c r="FM476" i="14"/>
  <c r="HY476" i="14"/>
  <c r="AP476" i="14"/>
  <c r="DB476" i="14"/>
  <c r="FN476" i="14"/>
  <c r="HZ476" i="14"/>
  <c r="AQ476" i="14"/>
  <c r="DC476" i="14"/>
  <c r="FO476" i="14"/>
  <c r="I217" i="14"/>
  <c r="K217" i="14" s="1"/>
  <c r="IU478" i="14" s="1"/>
  <c r="E218" i="14"/>
  <c r="H218" i="14" s="1"/>
  <c r="D219" i="14"/>
  <c r="C220" i="14"/>
  <c r="K134" i="2"/>
  <c r="M134" i="2" s="1"/>
  <c r="O134" i="2" s="1"/>
  <c r="S134" i="2" s="1"/>
  <c r="L88" i="11" s="1"/>
  <c r="F135" i="2"/>
  <c r="C136" i="2"/>
  <c r="D135" i="2"/>
  <c r="E135" i="2" s="1"/>
  <c r="H135" i="2"/>
  <c r="I135" i="2" s="1"/>
  <c r="AH133" i="2"/>
  <c r="AI133" i="2" s="1"/>
  <c r="AK133" i="2" s="1"/>
  <c r="AO133" i="2" s="1"/>
  <c r="M87" i="11" s="1"/>
  <c r="AC134" i="2"/>
  <c r="AA134" i="2"/>
  <c r="AB134" i="2" s="1"/>
  <c r="AE134" i="2"/>
  <c r="AF134" i="2" s="1"/>
  <c r="Z135" i="2"/>
  <c r="AI66" i="2"/>
  <c r="FO477" i="14" l="1"/>
  <c r="T477" i="14"/>
  <c r="BW477" i="14"/>
  <c r="FR477" i="14"/>
  <c r="HK477" i="14"/>
  <c r="FQ477" i="14"/>
  <c r="AS477" i="14"/>
  <c r="AP477" i="14"/>
  <c r="FM477" i="14"/>
  <c r="CW477" i="14"/>
  <c r="AT477" i="14"/>
  <c r="HT477" i="14"/>
  <c r="CU477" i="14"/>
  <c r="HD477" i="14"/>
  <c r="AM477" i="14"/>
  <c r="AO477" i="14"/>
  <c r="CX477" i="14"/>
  <c r="FT477" i="14"/>
  <c r="AQ477" i="14"/>
  <c r="CS477" i="14"/>
  <c r="FK477" i="14"/>
  <c r="FN477" i="14"/>
  <c r="V477" i="14"/>
  <c r="HP477" i="14"/>
  <c r="HR477" i="14"/>
  <c r="HB477" i="14"/>
  <c r="CQ477" i="14"/>
  <c r="CT477" i="14"/>
  <c r="R477" i="14"/>
  <c r="HV477" i="14"/>
  <c r="HQ477" i="14"/>
  <c r="BX477" i="14"/>
  <c r="HU477" i="14"/>
  <c r="GZ477" i="14"/>
  <c r="J477" i="14"/>
  <c r="BT477" i="14"/>
  <c r="FL477" i="14"/>
  <c r="FP477" i="14"/>
  <c r="CR477" i="14"/>
  <c r="CV477" i="14"/>
  <c r="P477" i="14"/>
  <c r="BS477" i="14"/>
  <c r="AN477" i="14"/>
  <c r="AR477" i="14"/>
  <c r="HO477" i="14"/>
  <c r="HS477" i="14"/>
  <c r="HF477" i="14"/>
  <c r="N477" i="14"/>
  <c r="CY477" i="14"/>
  <c r="DE477" i="14"/>
  <c r="DC477" i="14"/>
  <c r="DA477" i="14"/>
  <c r="AE477" i="14"/>
  <c r="AK477" i="14"/>
  <c r="AI477" i="14"/>
  <c r="AG477" i="14"/>
  <c r="CG477" i="14"/>
  <c r="CC477" i="14"/>
  <c r="L477" i="14"/>
  <c r="HX477" i="14"/>
  <c r="ID477" i="14"/>
  <c r="IB477" i="14"/>
  <c r="HZ477" i="14"/>
  <c r="FD477" i="14"/>
  <c r="FJ477" i="14"/>
  <c r="FH477" i="14"/>
  <c r="FF477" i="14"/>
  <c r="CB477" i="14"/>
  <c r="CF477" i="14"/>
  <c r="H477" i="14"/>
  <c r="BV477" i="14"/>
  <c r="CZ477" i="14"/>
  <c r="DF477" i="14"/>
  <c r="DD477" i="14"/>
  <c r="DB477" i="14"/>
  <c r="AF477" i="14"/>
  <c r="AL477" i="14"/>
  <c r="AJ477" i="14"/>
  <c r="AH477" i="14"/>
  <c r="CA477" i="14"/>
  <c r="CE477" i="14"/>
  <c r="BZ477" i="14"/>
  <c r="BU477" i="14"/>
  <c r="HW477" i="14"/>
  <c r="IC477" i="14"/>
  <c r="IA477" i="14"/>
  <c r="HY477" i="14"/>
  <c r="FC477" i="14"/>
  <c r="FI477" i="14"/>
  <c r="FG477" i="14"/>
  <c r="FE477" i="14"/>
  <c r="CH477" i="14"/>
  <c r="CD477" i="14"/>
  <c r="BY477" i="14"/>
  <c r="GY477" i="14"/>
  <c r="HE477" i="14"/>
  <c r="HC477" i="14"/>
  <c r="HA477" i="14"/>
  <c r="GQ477" i="14"/>
  <c r="GW477" i="14"/>
  <c r="GU477" i="14"/>
  <c r="GS477" i="14"/>
  <c r="EM477" i="14"/>
  <c r="ES477" i="14"/>
  <c r="EQ477" i="14"/>
  <c r="EO477" i="14"/>
  <c r="EE477" i="14"/>
  <c r="EK477" i="14"/>
  <c r="EI477" i="14"/>
  <c r="EG477" i="14"/>
  <c r="O477" i="14"/>
  <c r="U477" i="14"/>
  <c r="S477" i="14"/>
  <c r="Q477" i="14"/>
  <c r="G477" i="14"/>
  <c r="M477" i="14"/>
  <c r="K477" i="14"/>
  <c r="I477" i="14"/>
  <c r="GR477" i="14"/>
  <c r="GX477" i="14"/>
  <c r="GV477" i="14"/>
  <c r="GT477" i="14"/>
  <c r="EN477" i="14"/>
  <c r="ET477" i="14"/>
  <c r="ER477" i="14"/>
  <c r="EP477" i="14"/>
  <c r="EF477" i="14"/>
  <c r="EL477" i="14"/>
  <c r="EJ477" i="14"/>
  <c r="EH477" i="14"/>
  <c r="GP477" i="14"/>
  <c r="IZ477" i="14"/>
  <c r="GL477" i="14"/>
  <c r="GO477" i="14"/>
  <c r="GM477" i="14"/>
  <c r="GK477" i="14"/>
  <c r="IV477" i="14"/>
  <c r="GI477" i="14"/>
  <c r="AD477" i="14"/>
  <c r="BG477" i="14"/>
  <c r="GJ477" i="14"/>
  <c r="GN477" i="14"/>
  <c r="GF477" i="14"/>
  <c r="IU477" i="14"/>
  <c r="IY477" i="14"/>
  <c r="JB477" i="14"/>
  <c r="IX477" i="14"/>
  <c r="EV477" i="14"/>
  <c r="JA477" i="14"/>
  <c r="IW477" i="14"/>
  <c r="EX477" i="14"/>
  <c r="HM477" i="14"/>
  <c r="DW477" i="14"/>
  <c r="EC477" i="14"/>
  <c r="EA477" i="14"/>
  <c r="DY477" i="14"/>
  <c r="IE477" i="14"/>
  <c r="GA477" i="14"/>
  <c r="BK477" i="14"/>
  <c r="BQ477" i="14"/>
  <c r="BO477" i="14"/>
  <c r="BM477" i="14"/>
  <c r="EZ477" i="14"/>
  <c r="AA477" i="14"/>
  <c r="DX477" i="14"/>
  <c r="ED477" i="14"/>
  <c r="EB477" i="14"/>
  <c r="DZ477" i="14"/>
  <c r="AB477" i="14"/>
  <c r="BL477" i="14"/>
  <c r="BR477" i="14"/>
  <c r="BP477" i="14"/>
  <c r="BN477" i="14"/>
  <c r="EU477" i="14"/>
  <c r="DU477" i="14"/>
  <c r="IH477" i="14"/>
  <c r="HH477" i="14"/>
  <c r="DK477" i="14"/>
  <c r="BC477" i="14"/>
  <c r="IG477" i="14"/>
  <c r="GG477" i="14"/>
  <c r="AY477" i="14"/>
  <c r="FA477" i="14"/>
  <c r="HL477" i="14"/>
  <c r="FS477" i="14"/>
  <c r="X477" i="14"/>
  <c r="GD477" i="14"/>
  <c r="FB477" i="14"/>
  <c r="BE477" i="14"/>
  <c r="AC477" i="14"/>
  <c r="DR477" i="14"/>
  <c r="IJ477" i="14"/>
  <c r="AZ477" i="14"/>
  <c r="DG477" i="14"/>
  <c r="Z477" i="14"/>
  <c r="IK477" i="14"/>
  <c r="DL477" i="14"/>
  <c r="DP477" i="14"/>
  <c r="BH477" i="14"/>
  <c r="DS477" i="14"/>
  <c r="IQ477" i="14"/>
  <c r="GH477" i="14"/>
  <c r="DI477" i="14"/>
  <c r="BI477" i="14"/>
  <c r="GE477" i="14"/>
  <c r="HG477" i="14"/>
  <c r="EY477" i="14"/>
  <c r="DQ477" i="14"/>
  <c r="CK477" i="14"/>
  <c r="IN477" i="14"/>
  <c r="CI477" i="14"/>
  <c r="DM477" i="14"/>
  <c r="II477" i="14"/>
  <c r="DJ477" i="14"/>
  <c r="BA477" i="14"/>
  <c r="BF477" i="14"/>
  <c r="HN477" i="14"/>
  <c r="FX477" i="14"/>
  <c r="DH477" i="14"/>
  <c r="DT477" i="14"/>
  <c r="BD477" i="14"/>
  <c r="BB477" i="14"/>
  <c r="IO477" i="14"/>
  <c r="W477" i="14"/>
  <c r="GC477" i="14"/>
  <c r="AU477" i="14"/>
  <c r="HI477" i="14"/>
  <c r="IL477" i="14"/>
  <c r="EW477" i="14"/>
  <c r="AV477" i="14"/>
  <c r="HJ477" i="14"/>
  <c r="IR477" i="14"/>
  <c r="FV477" i="14"/>
  <c r="DN477" i="14"/>
  <c r="Y477" i="14"/>
  <c r="DV477" i="14"/>
  <c r="AW477" i="14"/>
  <c r="BJ477" i="14"/>
  <c r="DO477" i="14"/>
  <c r="AX477" i="14"/>
  <c r="CL477" i="14"/>
  <c r="GB477" i="14"/>
  <c r="CJ477" i="14"/>
  <c r="IM477" i="14"/>
  <c r="IS477" i="14"/>
  <c r="IP477" i="14"/>
  <c r="FU477" i="14"/>
  <c r="FZ477" i="14"/>
  <c r="CM477" i="14"/>
  <c r="IT477" i="14"/>
  <c r="CP477" i="14"/>
  <c r="FY477" i="14"/>
  <c r="CN477" i="14"/>
  <c r="CO477" i="14"/>
  <c r="FW477" i="14"/>
  <c r="F218" i="14"/>
  <c r="G218" i="14"/>
  <c r="N478" i="14"/>
  <c r="BL478" i="14"/>
  <c r="DJ478" i="14"/>
  <c r="GD478" i="14"/>
  <c r="BZ478" i="14"/>
  <c r="DX478" i="14"/>
  <c r="GB478" i="14"/>
  <c r="U478" i="14"/>
  <c r="EL478" i="14"/>
  <c r="GT478" i="14"/>
  <c r="S478" i="14"/>
  <c r="CG478" i="14"/>
  <c r="HM478" i="14"/>
  <c r="Y478" i="14"/>
  <c r="CE478" i="14"/>
  <c r="ES478" i="14"/>
  <c r="AM478" i="14"/>
  <c r="CK478" i="14"/>
  <c r="EQ478" i="14"/>
  <c r="HV478" i="14"/>
  <c r="CY478" i="14"/>
  <c r="EW478" i="14"/>
  <c r="HS478" i="14"/>
  <c r="GN478" i="14"/>
  <c r="FM478" i="14"/>
  <c r="IA478" i="14"/>
  <c r="AZ478" i="14"/>
  <c r="IZ478" i="14"/>
  <c r="IW478" i="14"/>
  <c r="AX478" i="14"/>
  <c r="DL478" i="14"/>
  <c r="GQ478" i="14"/>
  <c r="V478" i="14"/>
  <c r="CH478" i="14"/>
  <c r="ET478" i="14"/>
  <c r="HX478" i="14"/>
  <c r="AU478" i="14"/>
  <c r="DG478" i="14"/>
  <c r="FW478" i="14"/>
  <c r="H478" i="14"/>
  <c r="BT478" i="14"/>
  <c r="EF478" i="14"/>
  <c r="HE478" i="14"/>
  <c r="AG478" i="14"/>
  <c r="CS478" i="14"/>
  <c r="FE478" i="14"/>
  <c r="IN478" i="14"/>
  <c r="BF478" i="14"/>
  <c r="DR478" i="14"/>
  <c r="GL478" i="14"/>
  <c r="AA478" i="14"/>
  <c r="CM478" i="14"/>
  <c r="EY478" i="14"/>
  <c r="ID478" i="14"/>
  <c r="BH478" i="14"/>
  <c r="DT478" i="14"/>
  <c r="GO478" i="14"/>
  <c r="AC478" i="14"/>
  <c r="CO478" i="14"/>
  <c r="FA478" i="14"/>
  <c r="IG478" i="14"/>
  <c r="GV478" i="14"/>
  <c r="IL478" i="14"/>
  <c r="GY478" i="14"/>
  <c r="AD478" i="14"/>
  <c r="CP478" i="14"/>
  <c r="FB478" i="14"/>
  <c r="IH478" i="14"/>
  <c r="BC478" i="14"/>
  <c r="DO478" i="14"/>
  <c r="GH478" i="14"/>
  <c r="P478" i="14"/>
  <c r="CB478" i="14"/>
  <c r="EN478" i="14"/>
  <c r="HP478" i="14"/>
  <c r="AO478" i="14"/>
  <c r="DA478" i="14"/>
  <c r="FO478" i="14"/>
  <c r="JA478" i="14"/>
  <c r="BN478" i="14"/>
  <c r="DZ478" i="14"/>
  <c r="GW478" i="14"/>
  <c r="AI478" i="14"/>
  <c r="CU478" i="14"/>
  <c r="FG478" i="14"/>
  <c r="IP478" i="14"/>
  <c r="BP478" i="14"/>
  <c r="EB478" i="14"/>
  <c r="GZ478" i="14"/>
  <c r="AK478" i="14"/>
  <c r="CW478" i="14"/>
  <c r="FJ478" i="14"/>
  <c r="IS478" i="14"/>
  <c r="HD478" i="14"/>
  <c r="IT478" i="14"/>
  <c r="HG478" i="14"/>
  <c r="AL478" i="14"/>
  <c r="CX478" i="14"/>
  <c r="FL478" i="14"/>
  <c r="IV478" i="14"/>
  <c r="BK478" i="14"/>
  <c r="DW478" i="14"/>
  <c r="GS478" i="14"/>
  <c r="X478" i="14"/>
  <c r="CJ478" i="14"/>
  <c r="EV478" i="14"/>
  <c r="HZ478" i="14"/>
  <c r="AW478" i="14"/>
  <c r="DI478" i="14"/>
  <c r="FZ478" i="14"/>
  <c r="J478" i="14"/>
  <c r="BV478" i="14"/>
  <c r="EH478" i="14"/>
  <c r="HH478" i="14"/>
  <c r="AQ478" i="14"/>
  <c r="DC478" i="14"/>
  <c r="FR478" i="14"/>
  <c r="L478" i="14"/>
  <c r="BX478" i="14"/>
  <c r="EJ478" i="14"/>
  <c r="HJ478" i="14"/>
  <c r="AS478" i="14"/>
  <c r="DE478" i="14"/>
  <c r="FU478" i="14"/>
  <c r="IX478" i="14"/>
  <c r="HL478" i="14"/>
  <c r="JB478" i="14"/>
  <c r="HO478" i="14"/>
  <c r="AT478" i="14"/>
  <c r="DF478" i="14"/>
  <c r="FV478" i="14"/>
  <c r="G478" i="14"/>
  <c r="BS478" i="14"/>
  <c r="EE478" i="14"/>
  <c r="HC478" i="14"/>
  <c r="AF478" i="14"/>
  <c r="CR478" i="14"/>
  <c r="FD478" i="14"/>
  <c r="IK478" i="14"/>
  <c r="BE478" i="14"/>
  <c r="DQ478" i="14"/>
  <c r="GK478" i="14"/>
  <c r="R478" i="14"/>
  <c r="CD478" i="14"/>
  <c r="EP478" i="14"/>
  <c r="HR478" i="14"/>
  <c r="AY478" i="14"/>
  <c r="DK478" i="14"/>
  <c r="GC478" i="14"/>
  <c r="T478" i="14"/>
  <c r="CF478" i="14"/>
  <c r="ER478" i="14"/>
  <c r="HU478" i="14"/>
  <c r="BA478" i="14"/>
  <c r="DM478" i="14"/>
  <c r="GE478" i="14"/>
  <c r="FH478" i="14"/>
  <c r="HT478" i="14"/>
  <c r="FK478" i="14"/>
  <c r="HW478" i="14"/>
  <c r="BB478" i="14"/>
  <c r="DN478" i="14"/>
  <c r="GG478" i="14"/>
  <c r="O478" i="14"/>
  <c r="CA478" i="14"/>
  <c r="EM478" i="14"/>
  <c r="HN478" i="14"/>
  <c r="AN478" i="14"/>
  <c r="CZ478" i="14"/>
  <c r="FN478" i="14"/>
  <c r="IY478" i="14"/>
  <c r="BM478" i="14"/>
  <c r="DY478" i="14"/>
  <c r="GU478" i="14"/>
  <c r="Z478" i="14"/>
  <c r="CL478" i="14"/>
  <c r="EX478" i="14"/>
  <c r="IC478" i="14"/>
  <c r="BG478" i="14"/>
  <c r="DS478" i="14"/>
  <c r="GM478" i="14"/>
  <c r="AB478" i="14"/>
  <c r="CN478" i="14"/>
  <c r="EZ478" i="14"/>
  <c r="IF478" i="14"/>
  <c r="BI478" i="14"/>
  <c r="DU478" i="14"/>
  <c r="GP478" i="14"/>
  <c r="FP478" i="14"/>
  <c r="IB478" i="14"/>
  <c r="FS478" i="14"/>
  <c r="IE478" i="14"/>
  <c r="BJ478" i="14"/>
  <c r="DV478" i="14"/>
  <c r="GR478" i="14"/>
  <c r="W478" i="14"/>
  <c r="CI478" i="14"/>
  <c r="EU478" i="14"/>
  <c r="HY478" i="14"/>
  <c r="AV478" i="14"/>
  <c r="DH478" i="14"/>
  <c r="FY478" i="14"/>
  <c r="I478" i="14"/>
  <c r="BU478" i="14"/>
  <c r="EG478" i="14"/>
  <c r="HF478" i="14"/>
  <c r="AH478" i="14"/>
  <c r="CT478" i="14"/>
  <c r="FF478" i="14"/>
  <c r="IO478" i="14"/>
  <c r="BO478" i="14"/>
  <c r="EA478" i="14"/>
  <c r="GX478" i="14"/>
  <c r="AJ478" i="14"/>
  <c r="CV478" i="14"/>
  <c r="FI478" i="14"/>
  <c r="IQ478" i="14"/>
  <c r="BQ478" i="14"/>
  <c r="EC478" i="14"/>
  <c r="HA478" i="14"/>
  <c r="FX478" i="14"/>
  <c r="IJ478" i="14"/>
  <c r="GA478" i="14"/>
  <c r="IM478" i="14"/>
  <c r="BR478" i="14"/>
  <c r="ED478" i="14"/>
  <c r="HB478" i="14"/>
  <c r="AE478" i="14"/>
  <c r="CQ478" i="14"/>
  <c r="FC478" i="14"/>
  <c r="II478" i="14"/>
  <c r="BD478" i="14"/>
  <c r="DP478" i="14"/>
  <c r="GJ478" i="14"/>
  <c r="Q478" i="14"/>
  <c r="CC478" i="14"/>
  <c r="EO478" i="14"/>
  <c r="HQ478" i="14"/>
  <c r="AP478" i="14"/>
  <c r="DB478" i="14"/>
  <c r="FQ478" i="14"/>
  <c r="K478" i="14"/>
  <c r="BW478" i="14"/>
  <c r="EI478" i="14"/>
  <c r="HI478" i="14"/>
  <c r="AR478" i="14"/>
  <c r="DD478" i="14"/>
  <c r="FT478" i="14"/>
  <c r="M478" i="14"/>
  <c r="BY478" i="14"/>
  <c r="EK478" i="14"/>
  <c r="HK478" i="14"/>
  <c r="GF478" i="14"/>
  <c r="IR478" i="14"/>
  <c r="GI478" i="14"/>
  <c r="C221" i="14"/>
  <c r="D220" i="14"/>
  <c r="E219" i="14"/>
  <c r="H219" i="14" s="1"/>
  <c r="K135" i="2"/>
  <c r="M135" i="2" s="1"/>
  <c r="O135" i="2" s="1"/>
  <c r="S135" i="2" s="1"/>
  <c r="L89" i="11" s="1"/>
  <c r="AH134" i="2"/>
  <c r="AI134" i="2" s="1"/>
  <c r="AK134" i="2" s="1"/>
  <c r="AO134" i="2" s="1"/>
  <c r="M88" i="11" s="1"/>
  <c r="C137" i="2"/>
  <c r="H136" i="2"/>
  <c r="I136" i="2" s="1"/>
  <c r="D136" i="2"/>
  <c r="E136" i="2" s="1"/>
  <c r="F136" i="2"/>
  <c r="AC135" i="2"/>
  <c r="AE135" i="2"/>
  <c r="AF135" i="2" s="1"/>
  <c r="AA135" i="2"/>
  <c r="AB135" i="2" s="1"/>
  <c r="Z136" i="2"/>
  <c r="AK66" i="2"/>
  <c r="AO66" i="2" s="1"/>
  <c r="M24" i="11" s="1"/>
  <c r="H66" i="2"/>
  <c r="I66" i="2" s="1"/>
  <c r="K66" i="2" s="1"/>
  <c r="D66" i="2"/>
  <c r="E66" i="2" s="1"/>
  <c r="C57" i="1"/>
  <c r="G219" i="14" l="1"/>
  <c r="F219" i="14"/>
  <c r="I218" i="14"/>
  <c r="K218" i="14" s="1"/>
  <c r="IJ479" i="14" s="1"/>
  <c r="E220" i="14"/>
  <c r="G220" i="14" s="1"/>
  <c r="F220" i="14"/>
  <c r="D221" i="14"/>
  <c r="C222" i="14"/>
  <c r="AH135" i="2"/>
  <c r="AI135" i="2" s="1"/>
  <c r="AK135" i="2" s="1"/>
  <c r="AO135" i="2" s="1"/>
  <c r="M89" i="11" s="1"/>
  <c r="M66" i="2"/>
  <c r="O66" i="2" s="1"/>
  <c r="S66" i="2" s="1"/>
  <c r="L24" i="11" s="1"/>
  <c r="K136" i="2"/>
  <c r="M136" i="2" s="1"/>
  <c r="O136" i="2" s="1"/>
  <c r="S136" i="2" s="1"/>
  <c r="L90" i="11" s="1"/>
  <c r="C138" i="2"/>
  <c r="F137" i="2"/>
  <c r="D137" i="2"/>
  <c r="E137" i="2" s="1"/>
  <c r="H137" i="2"/>
  <c r="I137" i="2" s="1"/>
  <c r="AC136" i="2"/>
  <c r="AA136" i="2"/>
  <c r="AB136" i="2" s="1"/>
  <c r="AE136" i="2"/>
  <c r="AF136" i="2" s="1"/>
  <c r="Z137" i="2"/>
  <c r="I219" i="14" l="1"/>
  <c r="K219" i="14" s="1"/>
  <c r="IX480" i="14" s="1"/>
  <c r="AN479" i="14"/>
  <c r="GE479" i="14"/>
  <c r="BS479" i="14"/>
  <c r="JA479" i="14"/>
  <c r="BM479" i="14"/>
  <c r="BA479" i="14"/>
  <c r="GI479" i="14"/>
  <c r="GJ479" i="14"/>
  <c r="DW479" i="14"/>
  <c r="AM479" i="14"/>
  <c r="FG479" i="14"/>
  <c r="AV479" i="14"/>
  <c r="DC479" i="14"/>
  <c r="HD479" i="14"/>
  <c r="BK479" i="14"/>
  <c r="BC479" i="14"/>
  <c r="AX479" i="14"/>
  <c r="AC479" i="14"/>
  <c r="IP479" i="14"/>
  <c r="CS479" i="14"/>
  <c r="FT479" i="14"/>
  <c r="BU479" i="14"/>
  <c r="DH479" i="14"/>
  <c r="GA479" i="14"/>
  <c r="J479" i="14"/>
  <c r="AQ479" i="14"/>
  <c r="ER479" i="14"/>
  <c r="HE479" i="14"/>
  <c r="GH479" i="14"/>
  <c r="CD479" i="14"/>
  <c r="BI479" i="14"/>
  <c r="AT479" i="14"/>
  <c r="CT479" i="14"/>
  <c r="GW479" i="14"/>
  <c r="BX479" i="14"/>
  <c r="N479" i="14"/>
  <c r="AY479" i="14"/>
  <c r="CC479" i="14"/>
  <c r="GQ479" i="14"/>
  <c r="CL479" i="14"/>
  <c r="HZ479" i="14"/>
  <c r="GL479" i="14"/>
  <c r="EM479" i="14"/>
  <c r="HY480" i="14"/>
  <c r="DF479" i="14"/>
  <c r="FL479" i="14"/>
  <c r="CF479" i="14"/>
  <c r="DU479" i="14"/>
  <c r="CX479" i="14"/>
  <c r="IL479" i="14"/>
  <c r="HT479" i="14"/>
  <c r="FY479" i="14"/>
  <c r="FD479" i="14"/>
  <c r="DK479" i="14"/>
  <c r="EO479" i="14"/>
  <c r="GM479" i="14"/>
  <c r="AB479" i="14"/>
  <c r="AH479" i="14"/>
  <c r="GS479" i="14"/>
  <c r="BE479" i="14"/>
  <c r="DM479" i="14"/>
  <c r="GB479" i="14"/>
  <c r="FO479" i="14"/>
  <c r="AU479" i="14"/>
  <c r="I480" i="14"/>
  <c r="FW479" i="14"/>
  <c r="HF479" i="14"/>
  <c r="CZ479" i="14"/>
  <c r="HA479" i="14"/>
  <c r="GV479" i="14"/>
  <c r="BP479" i="14"/>
  <c r="BH479" i="14"/>
  <c r="IT479" i="14"/>
  <c r="FF479" i="14"/>
  <c r="EH479" i="14"/>
  <c r="FU479" i="14"/>
  <c r="DV479" i="14"/>
  <c r="FM479" i="14"/>
  <c r="DB479" i="14"/>
  <c r="GZ479" i="14"/>
  <c r="GU479" i="14"/>
  <c r="BR479" i="14"/>
  <c r="BO479" i="14"/>
  <c r="FB479" i="14"/>
  <c r="BD479" i="14"/>
  <c r="HQ479" i="14"/>
  <c r="EZ479" i="14"/>
  <c r="HJ479" i="14"/>
  <c r="FF480" i="14"/>
  <c r="DL479" i="14"/>
  <c r="DI479" i="14"/>
  <c r="CQ479" i="14"/>
  <c r="HB479" i="14"/>
  <c r="DD479" i="14"/>
  <c r="DA479" i="14"/>
  <c r="CI479" i="14"/>
  <c r="GG479" i="14"/>
  <c r="EQ479" i="14"/>
  <c r="EN479" i="14"/>
  <c r="GO479" i="14"/>
  <c r="DN479" i="14"/>
  <c r="EI479" i="14"/>
  <c r="EF479" i="14"/>
  <c r="FR479" i="14"/>
  <c r="IZ479" i="14"/>
  <c r="IW479" i="14"/>
  <c r="IE479" i="14"/>
  <c r="CH479" i="14"/>
  <c r="IR479" i="14"/>
  <c r="IO479" i="14"/>
  <c r="HW479" i="14"/>
  <c r="BN479" i="14"/>
  <c r="HP479" i="14"/>
  <c r="HK479" i="14"/>
  <c r="FH479" i="14"/>
  <c r="CM479" i="14"/>
  <c r="CR479" i="14"/>
  <c r="G479" i="14"/>
  <c r="EY479" i="14"/>
  <c r="BB479" i="14"/>
  <c r="ET479" i="14"/>
  <c r="AM480" i="14"/>
  <c r="AZ479" i="14"/>
  <c r="AW479" i="14"/>
  <c r="AE479" i="14"/>
  <c r="AL479" i="14"/>
  <c r="AR479" i="14"/>
  <c r="AO479" i="14"/>
  <c r="W479" i="14"/>
  <c r="R479" i="14"/>
  <c r="CE479" i="14"/>
  <c r="CB479" i="14"/>
  <c r="Z479" i="14"/>
  <c r="GT479" i="14"/>
  <c r="BW479" i="14"/>
  <c r="BT479" i="14"/>
  <c r="H479" i="14"/>
  <c r="GN479" i="14"/>
  <c r="GK479" i="14"/>
  <c r="FS479" i="14"/>
  <c r="FN479" i="14"/>
  <c r="GF479" i="14"/>
  <c r="GC479" i="14"/>
  <c r="FK479" i="14"/>
  <c r="ES479" i="14"/>
  <c r="GY479" i="14"/>
  <c r="HI479" i="14"/>
  <c r="CU479" i="14"/>
  <c r="Y479" i="14"/>
  <c r="O479" i="14"/>
  <c r="BJ479" i="14"/>
  <c r="X479" i="14"/>
  <c r="CP479" i="14"/>
  <c r="CA479" i="14"/>
  <c r="AI479" i="14"/>
  <c r="IG479" i="14"/>
  <c r="HO479" i="14"/>
  <c r="AS479" i="14"/>
  <c r="IB479" i="14"/>
  <c r="HY479" i="14"/>
  <c r="HG479" i="14"/>
  <c r="V479" i="14"/>
  <c r="T479" i="14"/>
  <c r="Q479" i="14"/>
  <c r="JB479" i="14"/>
  <c r="GX479" i="14"/>
  <c r="L479" i="14"/>
  <c r="I479" i="14"/>
  <c r="IH479" i="14"/>
  <c r="GD479" i="14"/>
  <c r="EA479" i="14"/>
  <c r="DX479" i="14"/>
  <c r="EX479" i="14"/>
  <c r="BY479" i="14"/>
  <c r="DS479" i="14"/>
  <c r="DP479" i="14"/>
  <c r="EC479" i="14"/>
  <c r="HS479" i="14"/>
  <c r="M479" i="14"/>
  <c r="BF479" i="14"/>
  <c r="HN479" i="14"/>
  <c r="AJ479" i="14"/>
  <c r="EW479" i="14"/>
  <c r="AF479" i="14"/>
  <c r="CK479" i="14"/>
  <c r="CN479" i="14"/>
  <c r="AA479" i="14"/>
  <c r="FX479" i="14"/>
  <c r="FC479" i="14"/>
  <c r="FP479" i="14"/>
  <c r="EU479" i="14"/>
  <c r="HC479" i="14"/>
  <c r="CO479" i="14"/>
  <c r="AK479" i="14"/>
  <c r="GR479" i="14"/>
  <c r="P479" i="14"/>
  <c r="BL479" i="14"/>
  <c r="IX479" i="14"/>
  <c r="BG479" i="14"/>
  <c r="IC479" i="14"/>
  <c r="HL479" i="14"/>
  <c r="IK479" i="14"/>
  <c r="FE479" i="14"/>
  <c r="CJ479" i="14"/>
  <c r="FJ479" i="14"/>
  <c r="EV479" i="14"/>
  <c r="Z480" i="14"/>
  <c r="II479" i="14"/>
  <c r="IF479" i="14"/>
  <c r="FV479" i="14"/>
  <c r="DR479" i="14"/>
  <c r="IA479" i="14"/>
  <c r="HX479" i="14"/>
  <c r="FA479" i="14"/>
  <c r="CW479" i="14"/>
  <c r="S479" i="14"/>
  <c r="IU479" i="14"/>
  <c r="DZ479" i="14"/>
  <c r="AD479" i="14"/>
  <c r="K479" i="14"/>
  <c r="IM479" i="14"/>
  <c r="DE479" i="14"/>
  <c r="EB479" i="14"/>
  <c r="DY479" i="14"/>
  <c r="DG479" i="14"/>
  <c r="IS479" i="14"/>
  <c r="DT479" i="14"/>
  <c r="DQ479" i="14"/>
  <c r="CY479" i="14"/>
  <c r="HV479" i="14"/>
  <c r="ED479" i="14"/>
  <c r="HH479" i="14"/>
  <c r="AG479" i="14"/>
  <c r="EE479" i="14"/>
  <c r="CG479" i="14"/>
  <c r="EK479" i="14"/>
  <c r="EP479" i="14"/>
  <c r="CV479" i="14"/>
  <c r="FZ479" i="14"/>
  <c r="AP479" i="14"/>
  <c r="EJ479" i="14"/>
  <c r="EG479" i="14"/>
  <c r="DO479" i="14"/>
  <c r="U479" i="14"/>
  <c r="IY479" i="14"/>
  <c r="IV479" i="14"/>
  <c r="HM479" i="14"/>
  <c r="FI479" i="14"/>
  <c r="IQ479" i="14"/>
  <c r="IN479" i="14"/>
  <c r="GP479" i="14"/>
  <c r="EL479" i="14"/>
  <c r="BZ479" i="14"/>
  <c r="DJ479" i="14"/>
  <c r="BQ479" i="14"/>
  <c r="HU479" i="14"/>
  <c r="BV479" i="14"/>
  <c r="ID479" i="14"/>
  <c r="FQ479" i="14"/>
  <c r="HR479" i="14"/>
  <c r="BA480" i="14"/>
  <c r="CG480" i="14"/>
  <c r="BB480" i="14"/>
  <c r="FN480" i="14"/>
  <c r="FM480" i="14"/>
  <c r="BW480" i="14"/>
  <c r="HD480" i="14"/>
  <c r="AN480" i="14"/>
  <c r="CT480" i="14"/>
  <c r="U480" i="14"/>
  <c r="EN480" i="14"/>
  <c r="HJ480" i="14"/>
  <c r="CL480" i="14"/>
  <c r="CH480" i="14"/>
  <c r="AZ480" i="14"/>
  <c r="HF480" i="14"/>
  <c r="IP480" i="14"/>
  <c r="IA480" i="14"/>
  <c r="HC480" i="14"/>
  <c r="BH480" i="14"/>
  <c r="GG480" i="14"/>
  <c r="HW480" i="14"/>
  <c r="Q480" i="14"/>
  <c r="AY480" i="14"/>
  <c r="CE480" i="14"/>
  <c r="CF480" i="14"/>
  <c r="HE480" i="14"/>
  <c r="H480" i="14"/>
  <c r="AO480" i="14"/>
  <c r="II480" i="14"/>
  <c r="DB480" i="14"/>
  <c r="GF480" i="14"/>
  <c r="V480" i="14"/>
  <c r="P480" i="14"/>
  <c r="EO480" i="14"/>
  <c r="GY480" i="14"/>
  <c r="T480" i="14"/>
  <c r="BI480" i="14"/>
  <c r="GH480" i="14"/>
  <c r="HX480" i="14"/>
  <c r="HR480" i="14"/>
  <c r="DJ480" i="14"/>
  <c r="CU480" i="14"/>
  <c r="DZ480" i="14"/>
  <c r="ER480" i="14"/>
  <c r="ES480" i="14"/>
  <c r="ET480" i="14"/>
  <c r="CZ480" i="14"/>
  <c r="DA480" i="14"/>
  <c r="GQ480" i="14"/>
  <c r="GD480" i="14"/>
  <c r="HK480" i="14"/>
  <c r="FX480" i="14"/>
  <c r="FY480" i="14"/>
  <c r="FZ480" i="14"/>
  <c r="EF480" i="14"/>
  <c r="EG480" i="14"/>
  <c r="AA480" i="14"/>
  <c r="EH480" i="14"/>
  <c r="O480" i="14"/>
  <c r="DS480" i="14"/>
  <c r="AQ480" i="14"/>
  <c r="FS480" i="14"/>
  <c r="DL480" i="14"/>
  <c r="IJ480" i="14"/>
  <c r="DM480" i="14"/>
  <c r="IK480" i="14"/>
  <c r="DN480" i="14"/>
  <c r="IL480" i="14"/>
  <c r="BT480" i="14"/>
  <c r="GR480" i="14"/>
  <c r="BU480" i="14"/>
  <c r="GS480" i="14"/>
  <c r="AX480" i="14"/>
  <c r="FC480" i="14"/>
  <c r="AI480" i="14"/>
  <c r="EP480" i="14"/>
  <c r="BN480" i="14"/>
  <c r="GM480" i="14"/>
  <c r="DT480" i="14"/>
  <c r="IR480" i="14"/>
  <c r="DU480" i="14"/>
  <c r="IS480" i="14"/>
  <c r="DV480" i="14"/>
  <c r="IT480" i="14"/>
  <c r="CB480" i="14"/>
  <c r="GZ480" i="14"/>
  <c r="CC480" i="14"/>
  <c r="HA480" i="14"/>
  <c r="BS480" i="14"/>
  <c r="FW480" i="14"/>
  <c r="BF480" i="14"/>
  <c r="FK480" i="14"/>
  <c r="CI480" i="14"/>
  <c r="HS480" i="14"/>
  <c r="EB480" i="14"/>
  <c r="IZ480" i="14"/>
  <c r="EC480" i="14"/>
  <c r="JA480" i="14"/>
  <c r="ED480" i="14"/>
  <c r="JB480" i="14"/>
  <c r="CJ480" i="14"/>
  <c r="HH480" i="14"/>
  <c r="CK480" i="14"/>
  <c r="HI480" i="14"/>
  <c r="J480" i="14"/>
  <c r="DO480" i="14"/>
  <c r="IY480" i="14"/>
  <c r="DW480" i="14"/>
  <c r="AU480" i="14"/>
  <c r="BP480" i="14"/>
  <c r="GN480" i="14"/>
  <c r="BQ480" i="14"/>
  <c r="GO480" i="14"/>
  <c r="BR480" i="14"/>
  <c r="GP480" i="14"/>
  <c r="X480" i="14"/>
  <c r="EV480" i="14"/>
  <c r="Y480" i="14"/>
  <c r="EW480" i="14"/>
  <c r="HZ480" i="14"/>
  <c r="EE480" i="14"/>
  <c r="K480" i="14"/>
  <c r="GA480" i="14"/>
  <c r="DR480" i="14"/>
  <c r="BG480" i="14"/>
  <c r="S480" i="14"/>
  <c r="GI480" i="14"/>
  <c r="EU480" i="14"/>
  <c r="DG480" i="14"/>
  <c r="AB480" i="14"/>
  <c r="CN480" i="14"/>
  <c r="EZ480" i="14"/>
  <c r="HL480" i="14"/>
  <c r="AC480" i="14"/>
  <c r="CO480" i="14"/>
  <c r="FA480" i="14"/>
  <c r="HM480" i="14"/>
  <c r="AD480" i="14"/>
  <c r="CP480" i="14"/>
  <c r="FB480" i="14"/>
  <c r="HN480" i="14"/>
  <c r="IE480" i="14"/>
  <c r="AV480" i="14"/>
  <c r="DH480" i="14"/>
  <c r="FT480" i="14"/>
  <c r="IF480" i="14"/>
  <c r="AW480" i="14"/>
  <c r="DI480" i="14"/>
  <c r="FU480" i="14"/>
  <c r="IG480" i="14"/>
  <c r="EY480" i="14"/>
  <c r="AH480" i="14"/>
  <c r="EM480" i="14"/>
  <c r="AP480" i="14"/>
  <c r="HG480" i="14"/>
  <c r="EA480" i="14"/>
  <c r="AJ480" i="14"/>
  <c r="CV480" i="14"/>
  <c r="FH480" i="14"/>
  <c r="HT480" i="14"/>
  <c r="AK480" i="14"/>
  <c r="CW480" i="14"/>
  <c r="FI480" i="14"/>
  <c r="HU480" i="14"/>
  <c r="AL480" i="14"/>
  <c r="CX480" i="14"/>
  <c r="FJ480" i="14"/>
  <c r="HV480" i="14"/>
  <c r="IM480" i="14"/>
  <c r="BD480" i="14"/>
  <c r="DP480" i="14"/>
  <c r="GB480" i="14"/>
  <c r="IN480" i="14"/>
  <c r="BE480" i="14"/>
  <c r="DQ480" i="14"/>
  <c r="GC480" i="14"/>
  <c r="IW480" i="14"/>
  <c r="BV480" i="14"/>
  <c r="CQ480" i="14"/>
  <c r="GU480" i="14"/>
  <c r="CD480" i="14"/>
  <c r="FO480" i="14"/>
  <c r="G480" i="14"/>
  <c r="FV480" i="14"/>
  <c r="DK480" i="14"/>
  <c r="BC480" i="14"/>
  <c r="IQ480" i="14"/>
  <c r="FG480" i="14"/>
  <c r="CY480" i="14"/>
  <c r="BK480" i="14"/>
  <c r="W480" i="14"/>
  <c r="GL480" i="14"/>
  <c r="EX480" i="14"/>
  <c r="AR480" i="14"/>
  <c r="DD480" i="14"/>
  <c r="FP480" i="14"/>
  <c r="IB480" i="14"/>
  <c r="AS480" i="14"/>
  <c r="DE480" i="14"/>
  <c r="FQ480" i="14"/>
  <c r="IC480" i="14"/>
  <c r="AT480" i="14"/>
  <c r="DF480" i="14"/>
  <c r="FR480" i="14"/>
  <c r="ID480" i="14"/>
  <c r="IU480" i="14"/>
  <c r="BL480" i="14"/>
  <c r="DX480" i="14"/>
  <c r="GJ480" i="14"/>
  <c r="IV480" i="14"/>
  <c r="BM480" i="14"/>
  <c r="DY480" i="14"/>
  <c r="GK480" i="14"/>
  <c r="HB480" i="14"/>
  <c r="CM480" i="14"/>
  <c r="AE480" i="14"/>
  <c r="GT480" i="14"/>
  <c r="EI480" i="14"/>
  <c r="CA480" i="14"/>
  <c r="R480" i="14"/>
  <c r="GE480" i="14"/>
  <c r="EQ480" i="14"/>
  <c r="DC480" i="14"/>
  <c r="BO480" i="14"/>
  <c r="L480" i="14"/>
  <c r="BX480" i="14"/>
  <c r="EJ480" i="14"/>
  <c r="GV480" i="14"/>
  <c r="M480" i="14"/>
  <c r="BY480" i="14"/>
  <c r="EK480" i="14"/>
  <c r="GW480" i="14"/>
  <c r="N480" i="14"/>
  <c r="BZ480" i="14"/>
  <c r="EL480" i="14"/>
  <c r="GX480" i="14"/>
  <c r="HO480" i="14"/>
  <c r="AF480" i="14"/>
  <c r="CR480" i="14"/>
  <c r="FD480" i="14"/>
  <c r="HP480" i="14"/>
  <c r="AG480" i="14"/>
  <c r="CS480" i="14"/>
  <c r="FE480" i="14"/>
  <c r="HQ480" i="14"/>
  <c r="IH480" i="14"/>
  <c r="IO480" i="14"/>
  <c r="H220" i="14"/>
  <c r="I220" i="14" s="1"/>
  <c r="K220" i="14" s="1"/>
  <c r="IE481" i="14" s="1"/>
  <c r="C223" i="14"/>
  <c r="D222" i="14"/>
  <c r="E221" i="14"/>
  <c r="H221" i="14" s="1"/>
  <c r="K137" i="2"/>
  <c r="M137" i="2" s="1"/>
  <c r="O137" i="2" s="1"/>
  <c r="S137" i="2" s="1"/>
  <c r="L91" i="11" s="1"/>
  <c r="C44" i="1"/>
  <c r="G20" i="11" s="1"/>
  <c r="C101" i="1" s="1"/>
  <c r="AH136" i="2"/>
  <c r="AI136" i="2" s="1"/>
  <c r="AK136" i="2" s="1"/>
  <c r="AO136" i="2" s="1"/>
  <c r="M90" i="11" s="1"/>
  <c r="H138" i="2"/>
  <c r="I138" i="2" s="1"/>
  <c r="D138" i="2"/>
  <c r="E138" i="2" s="1"/>
  <c r="F138" i="2"/>
  <c r="C139" i="2"/>
  <c r="AC137" i="2"/>
  <c r="Z138" i="2"/>
  <c r="AE137" i="2"/>
  <c r="AF137" i="2" s="1"/>
  <c r="AA137" i="2"/>
  <c r="AB137" i="2" s="1"/>
  <c r="C140" i="1"/>
  <c r="C138" i="1"/>
  <c r="C141" i="1"/>
  <c r="C43" i="1"/>
  <c r="C108" i="1"/>
  <c r="BJ480" i="14" l="1"/>
  <c r="G221" i="14"/>
  <c r="F221" i="14"/>
  <c r="I221" i="14" s="1"/>
  <c r="K221" i="14" s="1"/>
  <c r="IP482" i="14" s="1"/>
  <c r="FL480" i="14"/>
  <c r="C112" i="1"/>
  <c r="EJ481" i="14"/>
  <c r="EG481" i="14"/>
  <c r="EI481" i="14"/>
  <c r="GC481" i="14"/>
  <c r="GD481" i="14"/>
  <c r="GF481" i="14"/>
  <c r="GG481" i="14"/>
  <c r="GH481" i="14"/>
  <c r="BU481" i="14"/>
  <c r="EK481" i="14"/>
  <c r="X481" i="14"/>
  <c r="GS481" i="14"/>
  <c r="GT481" i="14"/>
  <c r="GU481" i="14"/>
  <c r="GV481" i="14"/>
  <c r="GW481" i="14"/>
  <c r="GX481" i="14"/>
  <c r="BV481" i="14"/>
  <c r="BW481" i="14"/>
  <c r="BX481" i="14"/>
  <c r="BY481" i="14"/>
  <c r="BZ481" i="14"/>
  <c r="EE481" i="14"/>
  <c r="DQ481" i="14"/>
  <c r="DV481" i="14"/>
  <c r="H481" i="14"/>
  <c r="EH481" i="14"/>
  <c r="EL481" i="14"/>
  <c r="EN481" i="14"/>
  <c r="GE481" i="14"/>
  <c r="FD481" i="14"/>
  <c r="IO481" i="14"/>
  <c r="IP481" i="14"/>
  <c r="IQ481" i="14"/>
  <c r="IR481" i="14"/>
  <c r="IS481" i="14"/>
  <c r="IT481" i="14"/>
  <c r="DS481" i="14"/>
  <c r="BD481" i="14"/>
  <c r="GJ481" i="14"/>
  <c r="DR481" i="14"/>
  <c r="DT481" i="14"/>
  <c r="DU481" i="14"/>
  <c r="GQ481" i="14"/>
  <c r="AN481" i="14"/>
  <c r="I481" i="14"/>
  <c r="J481" i="14"/>
  <c r="K481" i="14"/>
  <c r="L481" i="14"/>
  <c r="M481" i="14"/>
  <c r="N481" i="14"/>
  <c r="G481" i="14"/>
  <c r="FT481" i="14"/>
  <c r="BE481" i="14"/>
  <c r="BF481" i="14"/>
  <c r="BG481" i="14"/>
  <c r="BH481" i="14"/>
  <c r="BI481" i="14"/>
  <c r="BJ481" i="14"/>
  <c r="BS481" i="14"/>
  <c r="BC481" i="14"/>
  <c r="DO481" i="14"/>
  <c r="GA481" i="14"/>
  <c r="IM481" i="14"/>
  <c r="IF481" i="14"/>
  <c r="IV481" i="14"/>
  <c r="GZ481" i="14"/>
  <c r="HP481" i="14"/>
  <c r="BM481" i="14"/>
  <c r="DY481" i="14"/>
  <c r="GK481" i="14"/>
  <c r="IW481" i="14"/>
  <c r="BN481" i="14"/>
  <c r="DZ481" i="14"/>
  <c r="GL481" i="14"/>
  <c r="IX481" i="14"/>
  <c r="BO481" i="14"/>
  <c r="EA481" i="14"/>
  <c r="GM481" i="14"/>
  <c r="IY481" i="14"/>
  <c r="BP481" i="14"/>
  <c r="EB481" i="14"/>
  <c r="GN481" i="14"/>
  <c r="IZ481" i="14"/>
  <c r="BQ481" i="14"/>
  <c r="EC481" i="14"/>
  <c r="GO481" i="14"/>
  <c r="JA481" i="14"/>
  <c r="BR481" i="14"/>
  <c r="ED481" i="14"/>
  <c r="GP481" i="14"/>
  <c r="JB481" i="14"/>
  <c r="BK481" i="14"/>
  <c r="DW481" i="14"/>
  <c r="GI481" i="14"/>
  <c r="IU481" i="14"/>
  <c r="CZ481" i="14"/>
  <c r="CJ481" i="14"/>
  <c r="EO481" i="14"/>
  <c r="CD481" i="14"/>
  <c r="S481" i="14"/>
  <c r="HC481" i="14"/>
  <c r="ER481" i="14"/>
  <c r="CG481" i="14"/>
  <c r="HE481" i="14"/>
  <c r="ET481" i="14"/>
  <c r="CA481" i="14"/>
  <c r="FL481" i="14"/>
  <c r="EV481" i="14"/>
  <c r="EW481" i="14"/>
  <c r="CL481" i="14"/>
  <c r="AA481" i="14"/>
  <c r="HK481" i="14"/>
  <c r="CN481" i="14"/>
  <c r="AC481" i="14"/>
  <c r="HM481" i="14"/>
  <c r="FB481" i="14"/>
  <c r="CI481" i="14"/>
  <c r="IN481" i="14"/>
  <c r="AG481" i="14"/>
  <c r="CS481" i="14"/>
  <c r="FE481" i="14"/>
  <c r="HQ481" i="14"/>
  <c r="AH481" i="14"/>
  <c r="CT481" i="14"/>
  <c r="FF481" i="14"/>
  <c r="HR481" i="14"/>
  <c r="AI481" i="14"/>
  <c r="CU481" i="14"/>
  <c r="FG481" i="14"/>
  <c r="HS481" i="14"/>
  <c r="AJ481" i="14"/>
  <c r="CV481" i="14"/>
  <c r="FH481" i="14"/>
  <c r="HT481" i="14"/>
  <c r="AK481" i="14"/>
  <c r="CW481" i="14"/>
  <c r="FI481" i="14"/>
  <c r="HU481" i="14"/>
  <c r="AL481" i="14"/>
  <c r="CX481" i="14"/>
  <c r="FJ481" i="14"/>
  <c r="HV481" i="14"/>
  <c r="AE481" i="14"/>
  <c r="CQ481" i="14"/>
  <c r="FC481" i="14"/>
  <c r="HO481" i="14"/>
  <c r="BT481" i="14"/>
  <c r="CC481" i="14"/>
  <c r="R481" i="14"/>
  <c r="HB481" i="14"/>
  <c r="EQ481" i="14"/>
  <c r="CF481" i="14"/>
  <c r="U481" i="14"/>
  <c r="V481" i="14"/>
  <c r="HF481" i="14"/>
  <c r="EM481" i="14"/>
  <c r="EF481" i="14"/>
  <c r="CK481" i="14"/>
  <c r="Z481" i="14"/>
  <c r="HJ481" i="14"/>
  <c r="EY481" i="14"/>
  <c r="EZ481" i="14"/>
  <c r="CO481" i="14"/>
  <c r="AD481" i="14"/>
  <c r="W481" i="14"/>
  <c r="HG481" i="14"/>
  <c r="GR481" i="14"/>
  <c r="AV481" i="14"/>
  <c r="BL481" i="14"/>
  <c r="P481" i="14"/>
  <c r="AF481" i="14"/>
  <c r="AO481" i="14"/>
  <c r="DA481" i="14"/>
  <c r="FM481" i="14"/>
  <c r="HY481" i="14"/>
  <c r="AP481" i="14"/>
  <c r="DB481" i="14"/>
  <c r="FN481" i="14"/>
  <c r="HZ481" i="14"/>
  <c r="AQ481" i="14"/>
  <c r="DC481" i="14"/>
  <c r="FO481" i="14"/>
  <c r="IA481" i="14"/>
  <c r="AR481" i="14"/>
  <c r="DD481" i="14"/>
  <c r="FP481" i="14"/>
  <c r="IB481" i="14"/>
  <c r="AS481" i="14"/>
  <c r="DE481" i="14"/>
  <c r="FQ481" i="14"/>
  <c r="IC481" i="14"/>
  <c r="AT481" i="14"/>
  <c r="DF481" i="14"/>
  <c r="FR481" i="14"/>
  <c r="ID481" i="14"/>
  <c r="AM481" i="14"/>
  <c r="CY481" i="14"/>
  <c r="FK481" i="14"/>
  <c r="HW481" i="14"/>
  <c r="DP481" i="14"/>
  <c r="Q481" i="14"/>
  <c r="HA481" i="14"/>
  <c r="EP481" i="14"/>
  <c r="CE481" i="14"/>
  <c r="T481" i="14"/>
  <c r="HD481" i="14"/>
  <c r="ES481" i="14"/>
  <c r="CH481" i="14"/>
  <c r="O481" i="14"/>
  <c r="GY481" i="14"/>
  <c r="GB481" i="14"/>
  <c r="Y481" i="14"/>
  <c r="HI481" i="14"/>
  <c r="EX481" i="14"/>
  <c r="CM481" i="14"/>
  <c r="AB481" i="14"/>
  <c r="HL481" i="14"/>
  <c r="FA481" i="14"/>
  <c r="CP481" i="14"/>
  <c r="HN481" i="14"/>
  <c r="EU481" i="14"/>
  <c r="HX481" i="14"/>
  <c r="HH481" i="14"/>
  <c r="DH481" i="14"/>
  <c r="DX481" i="14"/>
  <c r="CB481" i="14"/>
  <c r="CR481" i="14"/>
  <c r="AW481" i="14"/>
  <c r="DI481" i="14"/>
  <c r="FU481" i="14"/>
  <c r="IG481" i="14"/>
  <c r="AX481" i="14"/>
  <c r="DJ481" i="14"/>
  <c r="FV481" i="14"/>
  <c r="IH481" i="14"/>
  <c r="AY481" i="14"/>
  <c r="DK481" i="14"/>
  <c r="FW481" i="14"/>
  <c r="II481" i="14"/>
  <c r="AZ481" i="14"/>
  <c r="DL481" i="14"/>
  <c r="FX481" i="14"/>
  <c r="IJ481" i="14"/>
  <c r="BA481" i="14"/>
  <c r="DM481" i="14"/>
  <c r="FY481" i="14"/>
  <c r="IK481" i="14"/>
  <c r="BB481" i="14"/>
  <c r="DN481" i="14"/>
  <c r="FZ481" i="14"/>
  <c r="IL481" i="14"/>
  <c r="AU481" i="14"/>
  <c r="DG481" i="14"/>
  <c r="FS481" i="14"/>
  <c r="E222" i="14"/>
  <c r="H222" i="14" s="1"/>
  <c r="D223" i="14"/>
  <c r="C224" i="14"/>
  <c r="C8" i="4"/>
  <c r="C19" i="11"/>
  <c r="G15" i="11" s="1"/>
  <c r="C14" i="4"/>
  <c r="B287" i="2" s="1"/>
  <c r="C92" i="1"/>
  <c r="K182" i="2"/>
  <c r="M183" i="2" s="1"/>
  <c r="AH137" i="2"/>
  <c r="AI137" i="2" s="1"/>
  <c r="AK137" i="2" s="1"/>
  <c r="AO137" i="2" s="1"/>
  <c r="M91" i="11" s="1"/>
  <c r="K138" i="2"/>
  <c r="M138" i="2" s="1"/>
  <c r="O138" i="2" s="1"/>
  <c r="S138" i="2" s="1"/>
  <c r="L92" i="11" s="1"/>
  <c r="F139" i="2"/>
  <c r="D139" i="2"/>
  <c r="E139" i="2" s="1"/>
  <c r="C140" i="2"/>
  <c r="H139" i="2"/>
  <c r="I139" i="2" s="1"/>
  <c r="AC138" i="2"/>
  <c r="AA138" i="2"/>
  <c r="AB138" i="2" s="1"/>
  <c r="Z139" i="2"/>
  <c r="AE138" i="2"/>
  <c r="AF138" i="2" s="1"/>
  <c r="U85" i="2"/>
  <c r="U116" i="2"/>
  <c r="U94" i="2"/>
  <c r="U126" i="2"/>
  <c r="U121" i="2"/>
  <c r="U101" i="2"/>
  <c r="U71" i="2"/>
  <c r="U107" i="2"/>
  <c r="U139" i="2"/>
  <c r="U117" i="2"/>
  <c r="U70" i="2"/>
  <c r="U96" i="2"/>
  <c r="U72" i="2"/>
  <c r="U100" i="2"/>
  <c r="U74" i="2"/>
  <c r="U69" i="2"/>
  <c r="U91" i="2"/>
  <c r="U112" i="2"/>
  <c r="U78" i="2"/>
  <c r="U68" i="2"/>
  <c r="U104" i="2"/>
  <c r="U95" i="2"/>
  <c r="U127" i="2"/>
  <c r="U128" i="2"/>
  <c r="U103" i="2"/>
  <c r="U97" i="2"/>
  <c r="U132" i="2"/>
  <c r="U98" i="2"/>
  <c r="U130" i="2"/>
  <c r="U137" i="2"/>
  <c r="U113" i="2"/>
  <c r="U77" i="2"/>
  <c r="U111" i="2"/>
  <c r="U129" i="2"/>
  <c r="U138" i="2"/>
  <c r="U119" i="2"/>
  <c r="U110" i="2"/>
  <c r="U88" i="2"/>
  <c r="U123" i="2"/>
  <c r="U82" i="2"/>
  <c r="U114" i="2"/>
  <c r="U81" i="2"/>
  <c r="U105" i="2"/>
  <c r="U67" i="2"/>
  <c r="U102" i="2"/>
  <c r="U134" i="2"/>
  <c r="U84" i="2"/>
  <c r="U133" i="2"/>
  <c r="U83" i="2"/>
  <c r="U115" i="2"/>
  <c r="U141" i="2"/>
  <c r="U106" i="2"/>
  <c r="U87" i="2"/>
  <c r="U125" i="2"/>
  <c r="U120" i="2"/>
  <c r="U92" i="2"/>
  <c r="U86" i="2"/>
  <c r="U118" i="2"/>
  <c r="U93" i="2"/>
  <c r="U73" i="2"/>
  <c r="U124" i="2"/>
  <c r="U99" i="2"/>
  <c r="U131" i="2"/>
  <c r="U140" i="2"/>
  <c r="U108" i="2"/>
  <c r="U90" i="2"/>
  <c r="U122" i="2"/>
  <c r="U109" i="2"/>
  <c r="U89" i="2"/>
  <c r="U136" i="2"/>
  <c r="U135" i="2"/>
  <c r="C113" i="1"/>
  <c r="IX482" i="14" l="1"/>
  <c r="BQ482" i="14"/>
  <c r="FQ482" i="14"/>
  <c r="CX482" i="14"/>
  <c r="FK482" i="14"/>
  <c r="EC482" i="14"/>
  <c r="BY482" i="14"/>
  <c r="IJ482" i="14"/>
  <c r="DN482" i="14"/>
  <c r="DP482" i="14"/>
  <c r="GA482" i="14"/>
  <c r="AF482" i="14"/>
  <c r="AK482" i="14"/>
  <c r="EK482" i="14"/>
  <c r="IW482" i="14"/>
  <c r="ED482" i="14"/>
  <c r="HC482" i="14"/>
  <c r="AS482" i="14"/>
  <c r="U482" i="14"/>
  <c r="V482" i="14"/>
  <c r="HL482" i="14"/>
  <c r="BE482" i="14"/>
  <c r="DE482" i="14"/>
  <c r="AL482" i="14"/>
  <c r="AX482" i="14"/>
  <c r="AC482" i="14"/>
  <c r="IK482" i="14"/>
  <c r="BA482" i="14"/>
  <c r="CO482" i="14"/>
  <c r="AT482" i="14"/>
  <c r="AU482" i="14"/>
  <c r="AA482" i="14"/>
  <c r="DU482" i="14"/>
  <c r="FA482" i="14"/>
  <c r="BJ482" i="14"/>
  <c r="DG482" i="14"/>
  <c r="CF482" i="14"/>
  <c r="DF482" i="14"/>
  <c r="IY482" i="14"/>
  <c r="BD482" i="14"/>
  <c r="EX482" i="14"/>
  <c r="AE482" i="14"/>
  <c r="CZ482" i="14"/>
  <c r="FF482" i="14"/>
  <c r="EL482" i="14"/>
  <c r="EU482" i="14"/>
  <c r="Y482" i="14"/>
  <c r="FT482" i="14"/>
  <c r="ET482" i="14"/>
  <c r="FC482" i="14"/>
  <c r="AG482" i="14"/>
  <c r="IV482" i="14"/>
  <c r="GW482" i="14"/>
  <c r="BR482" i="14"/>
  <c r="GM482" i="14"/>
  <c r="BK482" i="14"/>
  <c r="IZ482" i="14"/>
  <c r="FL482" i="14"/>
  <c r="EW482" i="14"/>
  <c r="EY482" i="14"/>
  <c r="HW482" i="14"/>
  <c r="BZ482" i="14"/>
  <c r="GY482" i="14"/>
  <c r="CQ482" i="14"/>
  <c r="H482" i="14"/>
  <c r="GE482" i="14"/>
  <c r="GF482" i="14"/>
  <c r="IS482" i="14"/>
  <c r="DO482" i="14"/>
  <c r="AN482" i="14"/>
  <c r="IO482" i="14"/>
  <c r="CT482" i="14"/>
  <c r="GK482" i="14"/>
  <c r="BC482" i="14"/>
  <c r="HA482" i="14"/>
  <c r="DX482" i="14"/>
  <c r="DY482" i="14"/>
  <c r="EQ482" i="14"/>
  <c r="CC482" i="14"/>
  <c r="BF482" i="14"/>
  <c r="AI482" i="14"/>
  <c r="EB482" i="14"/>
  <c r="DI482" i="14"/>
  <c r="BN482" i="14"/>
  <c r="DS482" i="14"/>
  <c r="ER482" i="14"/>
  <c r="DM482" i="14"/>
  <c r="ES482" i="14"/>
  <c r="HK482" i="14"/>
  <c r="BB482" i="14"/>
  <c r="DV482" i="14"/>
  <c r="HY482" i="14"/>
  <c r="CI482" i="14"/>
  <c r="FS482" i="14"/>
  <c r="CR482" i="14"/>
  <c r="IB482" i="14"/>
  <c r="DQ482" i="14"/>
  <c r="CD482" i="14"/>
  <c r="EA482" i="14"/>
  <c r="FY482" i="14"/>
  <c r="CW482" i="14"/>
  <c r="M482" i="14"/>
  <c r="FI482" i="14"/>
  <c r="N482" i="14"/>
  <c r="CH482" i="14"/>
  <c r="FJ482" i="14"/>
  <c r="AM482" i="14"/>
  <c r="DW482" i="14"/>
  <c r="X482" i="14"/>
  <c r="EF482" i="14"/>
  <c r="AW482" i="14"/>
  <c r="GQ482" i="14"/>
  <c r="S482" i="14"/>
  <c r="BH482" i="14"/>
  <c r="IH482" i="14"/>
  <c r="GJ482" i="14"/>
  <c r="BI482" i="14"/>
  <c r="CG482" i="14"/>
  <c r="GL482" i="14"/>
  <c r="AD482" i="14"/>
  <c r="CP482" i="14"/>
  <c r="FB482" i="14"/>
  <c r="W482" i="14"/>
  <c r="CY482" i="14"/>
  <c r="GN482" i="14"/>
  <c r="CJ482" i="14"/>
  <c r="GO482" i="14"/>
  <c r="BM482" i="14"/>
  <c r="R482" i="14"/>
  <c r="GG482" i="14"/>
  <c r="GU482" i="14"/>
  <c r="JB482" i="14"/>
  <c r="FR482" i="14"/>
  <c r="G482" i="14"/>
  <c r="BS482" i="14"/>
  <c r="EE482" i="14"/>
  <c r="HM482" i="14"/>
  <c r="BL482" i="14"/>
  <c r="EV482" i="14"/>
  <c r="JA482" i="14"/>
  <c r="CK482" i="14"/>
  <c r="HQ482" i="14"/>
  <c r="DZ482" i="14"/>
  <c r="AY482" i="14"/>
  <c r="T482" i="14"/>
  <c r="HU482" i="14"/>
  <c r="GC482" i="14"/>
  <c r="O482" i="14"/>
  <c r="CA482" i="14"/>
  <c r="EM482" i="14"/>
  <c r="IM482" i="14"/>
  <c r="BT482" i="14"/>
  <c r="FD482" i="14"/>
  <c r="Q482" i="14"/>
  <c r="CS482" i="14"/>
  <c r="IC482" i="14"/>
  <c r="EP482" i="14"/>
  <c r="BO482" i="14"/>
  <c r="AZ482" i="14"/>
  <c r="IT482" i="14"/>
  <c r="EO482" i="14"/>
  <c r="IQ482" i="14"/>
  <c r="CL482" i="14"/>
  <c r="FW482" i="14"/>
  <c r="BG482" i="14"/>
  <c r="GI482" i="14"/>
  <c r="BP482" i="14"/>
  <c r="GV482" i="14"/>
  <c r="IF482" i="14"/>
  <c r="FE482" i="14"/>
  <c r="Z482" i="14"/>
  <c r="DJ482" i="14"/>
  <c r="GS482" i="14"/>
  <c r="CU482" i="14"/>
  <c r="HT482" i="14"/>
  <c r="CN482" i="14"/>
  <c r="GX482" i="14"/>
  <c r="HR482" i="14"/>
  <c r="FV482" i="14"/>
  <c r="AH482" i="14"/>
  <c r="DR482" i="14"/>
  <c r="HS482" i="14"/>
  <c r="DK482" i="14"/>
  <c r="IG482" i="14"/>
  <c r="CV482" i="14"/>
  <c r="HN482" i="14"/>
  <c r="HZ482" i="14"/>
  <c r="IE482" i="14"/>
  <c r="CE482" i="14"/>
  <c r="FG482" i="14"/>
  <c r="AB482" i="14"/>
  <c r="DL482" i="14"/>
  <c r="GH482" i="14"/>
  <c r="HP482" i="14"/>
  <c r="IR482" i="14"/>
  <c r="CM482" i="14"/>
  <c r="FX482" i="14"/>
  <c r="AJ482" i="14"/>
  <c r="DT482" i="14"/>
  <c r="GP482" i="14"/>
  <c r="HX482" i="14"/>
  <c r="EZ482" i="14"/>
  <c r="II482" i="14"/>
  <c r="HV482" i="14"/>
  <c r="GR482" i="14"/>
  <c r="GT482" i="14"/>
  <c r="FH482" i="14"/>
  <c r="IU482" i="14"/>
  <c r="ID482" i="14"/>
  <c r="GZ482" i="14"/>
  <c r="HB482" i="14"/>
  <c r="IA482" i="14"/>
  <c r="AV482" i="14"/>
  <c r="DH482" i="14"/>
  <c r="FU482" i="14"/>
  <c r="I482" i="14"/>
  <c r="BU482" i="14"/>
  <c r="EG482" i="14"/>
  <c r="HD482" i="14"/>
  <c r="AP482" i="14"/>
  <c r="DB482" i="14"/>
  <c r="FN482" i="14"/>
  <c r="K482" i="14"/>
  <c r="BW482" i="14"/>
  <c r="EI482" i="14"/>
  <c r="HG482" i="14"/>
  <c r="AR482" i="14"/>
  <c r="DD482" i="14"/>
  <c r="FP482" i="14"/>
  <c r="FZ482" i="14"/>
  <c r="IL482" i="14"/>
  <c r="HH482" i="14"/>
  <c r="HJ482" i="14"/>
  <c r="GD482" i="14"/>
  <c r="P482" i="14"/>
  <c r="CB482" i="14"/>
  <c r="EN482" i="14"/>
  <c r="HO482" i="14"/>
  <c r="AO482" i="14"/>
  <c r="DA482" i="14"/>
  <c r="FM482" i="14"/>
  <c r="J482" i="14"/>
  <c r="BV482" i="14"/>
  <c r="EH482" i="14"/>
  <c r="HE482" i="14"/>
  <c r="AQ482" i="14"/>
  <c r="DC482" i="14"/>
  <c r="FO482" i="14"/>
  <c r="L482" i="14"/>
  <c r="BX482" i="14"/>
  <c r="EJ482" i="14"/>
  <c r="HI482" i="14"/>
  <c r="HF482" i="14"/>
  <c r="GB482" i="14"/>
  <c r="IN482" i="14"/>
  <c r="G222" i="14"/>
  <c r="F222" i="14"/>
  <c r="C225" i="14"/>
  <c r="D224" i="14"/>
  <c r="E223" i="14"/>
  <c r="G223" i="14" s="1"/>
  <c r="G17" i="11"/>
  <c r="B252" i="2"/>
  <c r="B254" i="2" s="1"/>
  <c r="B290" i="2"/>
  <c r="B289" i="2"/>
  <c r="C102" i="1"/>
  <c r="AH138" i="2"/>
  <c r="AI138" i="2" s="1"/>
  <c r="AK138" i="2" s="1"/>
  <c r="AO138" i="2" s="1"/>
  <c r="M92" i="11" s="1"/>
  <c r="K203" i="2"/>
  <c r="M204" i="2" s="1"/>
  <c r="K189" i="2"/>
  <c r="M190" i="2" s="1"/>
  <c r="K139" i="2"/>
  <c r="M139" i="2" s="1"/>
  <c r="O139" i="2" s="1"/>
  <c r="S139" i="2" s="1"/>
  <c r="L93" i="11" s="1"/>
  <c r="C134" i="1"/>
  <c r="D140" i="2"/>
  <c r="E140" i="2" s="1"/>
  <c r="F140" i="2"/>
  <c r="H140" i="2"/>
  <c r="I140" i="2" s="1"/>
  <c r="C141" i="2"/>
  <c r="AC139" i="2"/>
  <c r="AA139" i="2"/>
  <c r="AB139" i="2" s="1"/>
  <c r="AE139" i="2"/>
  <c r="AF139" i="2" s="1"/>
  <c r="Z140" i="2"/>
  <c r="K196" i="2"/>
  <c r="K198" i="2" s="1"/>
  <c r="K185" i="2"/>
  <c r="C135" i="1"/>
  <c r="C130" i="1"/>
  <c r="K184" i="2"/>
  <c r="I222" i="14" l="1"/>
  <c r="K222" i="14" s="1"/>
  <c r="HW483" i="14" s="1"/>
  <c r="F223" i="14"/>
  <c r="H223" i="14"/>
  <c r="G224" i="14"/>
  <c r="E224" i="14"/>
  <c r="F224" i="14" s="1"/>
  <c r="H224" i="14"/>
  <c r="D225" i="14"/>
  <c r="C226" i="14"/>
  <c r="B253" i="2"/>
  <c r="B255" i="2" s="1"/>
  <c r="B256" i="2" s="1"/>
  <c r="B291" i="2"/>
  <c r="B292" i="2" s="1"/>
  <c r="B295" i="2" s="1"/>
  <c r="K206" i="2"/>
  <c r="K204" i="2" s="1"/>
  <c r="K205" i="2"/>
  <c r="K140" i="2"/>
  <c r="M140" i="2" s="1"/>
  <c r="O140" i="2" s="1"/>
  <c r="S140" i="2" s="1"/>
  <c r="L94" i="11" s="1"/>
  <c r="AH139" i="2"/>
  <c r="AI139" i="2" s="1"/>
  <c r="AK139" i="2" s="1"/>
  <c r="AO139" i="2" s="1"/>
  <c r="M93" i="11" s="1"/>
  <c r="F141" i="2"/>
  <c r="D141" i="2"/>
  <c r="E141" i="2" s="1"/>
  <c r="H141" i="2"/>
  <c r="I141" i="2" s="1"/>
  <c r="AC140" i="2"/>
  <c r="Z141" i="2"/>
  <c r="AA140" i="2"/>
  <c r="AB140" i="2" s="1"/>
  <c r="AE140" i="2"/>
  <c r="AF140" i="2" s="1"/>
  <c r="K183" i="2"/>
  <c r="V71" i="2"/>
  <c r="V77" i="2"/>
  <c r="V83" i="2"/>
  <c r="V87" i="2"/>
  <c r="V91" i="2"/>
  <c r="V95" i="2"/>
  <c r="V99" i="2"/>
  <c r="V103" i="2"/>
  <c r="V107" i="2"/>
  <c r="V111" i="2"/>
  <c r="V115" i="2"/>
  <c r="V119" i="2"/>
  <c r="V123" i="2"/>
  <c r="V127" i="2"/>
  <c r="V131" i="2"/>
  <c r="V135" i="2"/>
  <c r="V139" i="2"/>
  <c r="V68" i="2"/>
  <c r="V85" i="2"/>
  <c r="V93" i="2"/>
  <c r="V105" i="2"/>
  <c r="V117" i="2"/>
  <c r="V125" i="2"/>
  <c r="V81" i="2"/>
  <c r="V101" i="2"/>
  <c r="V113" i="2"/>
  <c r="V129" i="2"/>
  <c r="V67" i="2"/>
  <c r="V70" i="2"/>
  <c r="V74" i="2"/>
  <c r="V82" i="2"/>
  <c r="V86" i="2"/>
  <c r="V90" i="2"/>
  <c r="V94" i="2"/>
  <c r="V98" i="2"/>
  <c r="V102" i="2"/>
  <c r="V106" i="2"/>
  <c r="V110" i="2"/>
  <c r="V114" i="2"/>
  <c r="V118" i="2"/>
  <c r="V122" i="2"/>
  <c r="V126" i="2"/>
  <c r="V130" i="2"/>
  <c r="V134" i="2"/>
  <c r="V138" i="2"/>
  <c r="V69" i="2"/>
  <c r="V89" i="2"/>
  <c r="V109" i="2"/>
  <c r="V133" i="2"/>
  <c r="V141" i="2"/>
  <c r="V72" i="2"/>
  <c r="V78" i="2"/>
  <c r="V84" i="2"/>
  <c r="V88" i="2"/>
  <c r="V92" i="2"/>
  <c r="V96" i="2"/>
  <c r="V100" i="2"/>
  <c r="V104" i="2"/>
  <c r="V108" i="2"/>
  <c r="V112" i="2"/>
  <c r="V116" i="2"/>
  <c r="V120" i="2"/>
  <c r="V124" i="2"/>
  <c r="V128" i="2"/>
  <c r="V132" i="2"/>
  <c r="V136" i="2"/>
  <c r="V140" i="2"/>
  <c r="V73" i="2"/>
  <c r="V97" i="2"/>
  <c r="V121" i="2"/>
  <c r="V137" i="2"/>
  <c r="K199" i="2"/>
  <c r="K197" i="2" s="1"/>
  <c r="M197" i="2"/>
  <c r="D127" i="1"/>
  <c r="C105" i="1"/>
  <c r="C106" i="1"/>
  <c r="C109" i="1" s="1"/>
  <c r="C110" i="1" s="1"/>
  <c r="V66" i="2"/>
  <c r="U66" i="2"/>
  <c r="AC483" i="14" l="1"/>
  <c r="HM483" i="14"/>
  <c r="JA483" i="14"/>
  <c r="AW483" i="14"/>
  <c r="BA483" i="14"/>
  <c r="J483" i="14"/>
  <c r="IK483" i="14"/>
  <c r="M483" i="14"/>
  <c r="CP483" i="14"/>
  <c r="GW483" i="14"/>
  <c r="AK483" i="14"/>
  <c r="GX483" i="14"/>
  <c r="BI483" i="14"/>
  <c r="X483" i="14"/>
  <c r="HU483" i="14"/>
  <c r="IS483" i="14"/>
  <c r="U483" i="14"/>
  <c r="BJ483" i="14"/>
  <c r="DF483" i="14"/>
  <c r="HE483" i="14"/>
  <c r="AS483" i="14"/>
  <c r="BZ483" i="14"/>
  <c r="BQ483" i="14"/>
  <c r="AJ483" i="14"/>
  <c r="IC483" i="14"/>
  <c r="GJ483" i="14"/>
  <c r="GZ483" i="14"/>
  <c r="HP483" i="14"/>
  <c r="DH483" i="14"/>
  <c r="DX483" i="14"/>
  <c r="EN483" i="14"/>
  <c r="FD483" i="14"/>
  <c r="FT483" i="14"/>
  <c r="AD483" i="14"/>
  <c r="BD483" i="14"/>
  <c r="IJ483" i="14"/>
  <c r="EF483" i="14"/>
  <c r="EV483" i="14"/>
  <c r="FL483" i="14"/>
  <c r="BE483" i="14"/>
  <c r="BT483" i="14"/>
  <c r="CJ483" i="14"/>
  <c r="CZ483" i="14"/>
  <c r="DP483" i="14"/>
  <c r="AP483" i="14"/>
  <c r="HD483" i="14"/>
  <c r="HT483" i="14"/>
  <c r="IZ483" i="14"/>
  <c r="Q483" i="14"/>
  <c r="IB483" i="14"/>
  <c r="IR483" i="14"/>
  <c r="BN483" i="14"/>
  <c r="EZ483" i="14"/>
  <c r="FP483" i="14"/>
  <c r="GF483" i="14"/>
  <c r="GV483" i="14"/>
  <c r="HL483" i="14"/>
  <c r="IH483" i="14"/>
  <c r="IP483" i="14"/>
  <c r="IX483" i="14"/>
  <c r="GT483" i="14"/>
  <c r="HB483" i="14"/>
  <c r="HJ483" i="14"/>
  <c r="HR483" i="14"/>
  <c r="HZ483" i="14"/>
  <c r="DJ483" i="14"/>
  <c r="HN483" i="14"/>
  <c r="DR483" i="14"/>
  <c r="DU483" i="14"/>
  <c r="ID483" i="14"/>
  <c r="DZ483" i="14"/>
  <c r="EC483" i="14"/>
  <c r="DV483" i="14"/>
  <c r="BR483" i="14"/>
  <c r="BV483" i="14"/>
  <c r="BY483" i="14"/>
  <c r="EL483" i="14"/>
  <c r="CH483" i="14"/>
  <c r="CD483" i="14"/>
  <c r="CG483" i="14"/>
  <c r="FB483" i="14"/>
  <c r="CX483" i="14"/>
  <c r="CL483" i="14"/>
  <c r="CO483" i="14"/>
  <c r="FR483" i="14"/>
  <c r="DN483" i="14"/>
  <c r="CT483" i="14"/>
  <c r="CW483" i="14"/>
  <c r="GH483" i="14"/>
  <c r="ED483" i="14"/>
  <c r="DB483" i="14"/>
  <c r="DE483" i="14"/>
  <c r="ET483" i="14"/>
  <c r="DM483" i="14"/>
  <c r="FJ483" i="14"/>
  <c r="FZ483" i="14"/>
  <c r="BL483" i="14"/>
  <c r="R483" i="14"/>
  <c r="FV483" i="14"/>
  <c r="FY483" i="14"/>
  <c r="CB483" i="14"/>
  <c r="AF483" i="14"/>
  <c r="GD483" i="14"/>
  <c r="GG483" i="14"/>
  <c r="CR483" i="14"/>
  <c r="AR483" i="14"/>
  <c r="GL483" i="14"/>
  <c r="GO483" i="14"/>
  <c r="IT483" i="14"/>
  <c r="GP483" i="14"/>
  <c r="EH483" i="14"/>
  <c r="EK483" i="14"/>
  <c r="L483" i="14"/>
  <c r="HF483" i="14"/>
  <c r="EP483" i="14"/>
  <c r="ES483" i="14"/>
  <c r="Y483" i="14"/>
  <c r="HV483" i="14"/>
  <c r="EX483" i="14"/>
  <c r="FA483" i="14"/>
  <c r="AL483" i="14"/>
  <c r="IL483" i="14"/>
  <c r="FF483" i="14"/>
  <c r="FI483" i="14"/>
  <c r="AX483" i="14"/>
  <c r="JB483" i="14"/>
  <c r="FN483" i="14"/>
  <c r="FQ483" i="14"/>
  <c r="AZ483" i="14"/>
  <c r="H483" i="14"/>
  <c r="AY483" i="14"/>
  <c r="AU483" i="14"/>
  <c r="BM483" i="14"/>
  <c r="T483" i="14"/>
  <c r="BG483" i="14"/>
  <c r="BC483" i="14"/>
  <c r="CC483" i="14"/>
  <c r="AG483" i="14"/>
  <c r="BO483" i="14"/>
  <c r="BK483" i="14"/>
  <c r="IF483" i="14"/>
  <c r="GB483" i="14"/>
  <c r="K483" i="14"/>
  <c r="G483" i="14"/>
  <c r="IV483" i="14"/>
  <c r="GR483" i="14"/>
  <c r="S483" i="14"/>
  <c r="O483" i="14"/>
  <c r="N483" i="14"/>
  <c r="HH483" i="14"/>
  <c r="AA483" i="14"/>
  <c r="W483" i="14"/>
  <c r="Z483" i="14"/>
  <c r="HX483" i="14"/>
  <c r="AI483" i="14"/>
  <c r="AE483" i="14"/>
  <c r="AN483" i="14"/>
  <c r="IN483" i="14"/>
  <c r="AQ483" i="14"/>
  <c r="AM483" i="14"/>
  <c r="FU483" i="14"/>
  <c r="DQ483" i="14"/>
  <c r="DK483" i="14"/>
  <c r="DG483" i="14"/>
  <c r="GK483" i="14"/>
  <c r="EG483" i="14"/>
  <c r="DS483" i="14"/>
  <c r="DO483" i="14"/>
  <c r="HA483" i="14"/>
  <c r="EW483" i="14"/>
  <c r="EA483" i="14"/>
  <c r="DW483" i="14"/>
  <c r="CS483" i="14"/>
  <c r="AT483" i="14"/>
  <c r="BW483" i="14"/>
  <c r="BS483" i="14"/>
  <c r="DI483" i="14"/>
  <c r="BF483" i="14"/>
  <c r="CE483" i="14"/>
  <c r="CA483" i="14"/>
  <c r="DY483" i="14"/>
  <c r="BU483" i="14"/>
  <c r="CM483" i="14"/>
  <c r="CI483" i="14"/>
  <c r="EO483" i="14"/>
  <c r="CK483" i="14"/>
  <c r="CU483" i="14"/>
  <c r="CQ483" i="14"/>
  <c r="FE483" i="14"/>
  <c r="DA483" i="14"/>
  <c r="DC483" i="14"/>
  <c r="CY483" i="14"/>
  <c r="AO483" i="14"/>
  <c r="IO483" i="14"/>
  <c r="FW483" i="14"/>
  <c r="FS483" i="14"/>
  <c r="BB483" i="14"/>
  <c r="I483" i="14"/>
  <c r="GE483" i="14"/>
  <c r="GA483" i="14"/>
  <c r="BP483" i="14"/>
  <c r="V483" i="14"/>
  <c r="GM483" i="14"/>
  <c r="GI483" i="14"/>
  <c r="HQ483" i="14"/>
  <c r="FM483" i="14"/>
  <c r="EI483" i="14"/>
  <c r="EE483" i="14"/>
  <c r="IG483" i="14"/>
  <c r="GC483" i="14"/>
  <c r="EQ483" i="14"/>
  <c r="EM483" i="14"/>
  <c r="IW483" i="14"/>
  <c r="GS483" i="14"/>
  <c r="EY483" i="14"/>
  <c r="EU483" i="14"/>
  <c r="P483" i="14"/>
  <c r="HI483" i="14"/>
  <c r="FG483" i="14"/>
  <c r="FC483" i="14"/>
  <c r="AB483" i="14"/>
  <c r="HY483" i="14"/>
  <c r="FO483" i="14"/>
  <c r="FK483" i="14"/>
  <c r="FH483" i="14"/>
  <c r="DD483" i="14"/>
  <c r="II483" i="14"/>
  <c r="IE483" i="14"/>
  <c r="FX483" i="14"/>
  <c r="DT483" i="14"/>
  <c r="IQ483" i="14"/>
  <c r="IM483" i="14"/>
  <c r="GN483" i="14"/>
  <c r="EJ483" i="14"/>
  <c r="IY483" i="14"/>
  <c r="IU483" i="14"/>
  <c r="CF483" i="14"/>
  <c r="AH483" i="14"/>
  <c r="GU483" i="14"/>
  <c r="GQ483" i="14"/>
  <c r="CV483" i="14"/>
  <c r="AV483" i="14"/>
  <c r="HC483" i="14"/>
  <c r="GY483" i="14"/>
  <c r="DL483" i="14"/>
  <c r="BH483" i="14"/>
  <c r="HK483" i="14"/>
  <c r="HG483" i="14"/>
  <c r="EB483" i="14"/>
  <c r="BX483" i="14"/>
  <c r="HS483" i="14"/>
  <c r="HO483" i="14"/>
  <c r="ER483" i="14"/>
  <c r="CN483" i="14"/>
  <c r="IA483" i="14"/>
  <c r="I224" i="14"/>
  <c r="K224" i="14" s="1"/>
  <c r="IP485" i="14" s="1"/>
  <c r="I223" i="14"/>
  <c r="K223" i="14" s="1"/>
  <c r="IK484" i="14" s="1"/>
  <c r="C227" i="14"/>
  <c r="D226" i="14"/>
  <c r="E225" i="14"/>
  <c r="H225" i="14" s="1"/>
  <c r="G225" i="14"/>
  <c r="B293" i="2"/>
  <c r="G296" i="2" s="1"/>
  <c r="O374" i="2" s="1"/>
  <c r="C169" i="1"/>
  <c r="K141" i="2"/>
  <c r="M141" i="2" s="1"/>
  <c r="O141" i="2" s="1"/>
  <c r="S141" i="2" s="1"/>
  <c r="L95" i="11" s="1"/>
  <c r="AH140" i="2"/>
  <c r="AI140" i="2" s="1"/>
  <c r="AK140" i="2" s="1"/>
  <c r="AO140" i="2" s="1"/>
  <c r="M94" i="11" s="1"/>
  <c r="AC141" i="2"/>
  <c r="AE141" i="2"/>
  <c r="AF141" i="2" s="1"/>
  <c r="AA141" i="2"/>
  <c r="AB141" i="2" s="1"/>
  <c r="K191" i="2"/>
  <c r="K192" i="2"/>
  <c r="K190" i="2" s="1"/>
  <c r="F225" i="14" l="1"/>
  <c r="I225" i="14" s="1"/>
  <c r="K225" i="14" s="1"/>
  <c r="ES485" i="14"/>
  <c r="IP484" i="14"/>
  <c r="BS485" i="14"/>
  <c r="DX485" i="14"/>
  <c r="K484" i="14"/>
  <c r="IA485" i="14"/>
  <c r="IB485" i="14"/>
  <c r="GC484" i="14"/>
  <c r="GK485" i="14"/>
  <c r="N485" i="14"/>
  <c r="GI484" i="14"/>
  <c r="AC485" i="14"/>
  <c r="GS485" i="14"/>
  <c r="GF484" i="14"/>
  <c r="GP485" i="14"/>
  <c r="AD485" i="14"/>
  <c r="GQ485" i="14"/>
  <c r="ER485" i="14"/>
  <c r="GR485" i="14"/>
  <c r="CG484" i="14"/>
  <c r="CE485" i="14"/>
  <c r="GX485" i="14"/>
  <c r="EH485" i="14"/>
  <c r="BS484" i="14"/>
  <c r="DD485" i="14"/>
  <c r="CI485" i="14"/>
  <c r="CP485" i="14"/>
  <c r="BM485" i="14"/>
  <c r="CP484" i="14"/>
  <c r="HP484" i="14"/>
  <c r="EQ485" i="14"/>
  <c r="FA485" i="14"/>
  <c r="IU485" i="14"/>
  <c r="GL485" i="14"/>
  <c r="GK484" i="14"/>
  <c r="CL484" i="14"/>
  <c r="HK485" i="14"/>
  <c r="IC485" i="14"/>
  <c r="CJ485" i="14"/>
  <c r="CH484" i="14"/>
  <c r="BP484" i="14"/>
  <c r="BY484" i="14"/>
  <c r="CJ484" i="14"/>
  <c r="DS484" i="14"/>
  <c r="BM484" i="14"/>
  <c r="HY484" i="14"/>
  <c r="IT484" i="14"/>
  <c r="X484" i="14"/>
  <c r="AH484" i="14"/>
  <c r="HS484" i="14"/>
  <c r="GW484" i="14"/>
  <c r="EY485" i="14"/>
  <c r="EZ485" i="14"/>
  <c r="HE485" i="14"/>
  <c r="G485" i="14"/>
  <c r="H485" i="14"/>
  <c r="BU485" i="14"/>
  <c r="GT485" i="14"/>
  <c r="M484" i="14"/>
  <c r="DI484" i="14"/>
  <c r="BR484" i="14"/>
  <c r="AE484" i="14"/>
  <c r="AF484" i="14"/>
  <c r="BV484" i="14"/>
  <c r="AB484" i="14"/>
  <c r="HM484" i="14"/>
  <c r="HC485" i="14"/>
  <c r="HL485" i="14"/>
  <c r="HM485" i="14"/>
  <c r="W485" i="14"/>
  <c r="X485" i="14"/>
  <c r="EG485" i="14"/>
  <c r="CO484" i="14"/>
  <c r="BO484" i="14"/>
  <c r="GP484" i="14"/>
  <c r="CI484" i="14"/>
  <c r="DX484" i="14"/>
  <c r="EH484" i="14"/>
  <c r="BX484" i="14"/>
  <c r="HA484" i="14"/>
  <c r="CU484" i="14"/>
  <c r="BE484" i="14"/>
  <c r="EE484" i="14"/>
  <c r="EF484" i="14"/>
  <c r="GD484" i="14"/>
  <c r="EB484" i="14"/>
  <c r="AA485" i="14"/>
  <c r="AR485" i="14"/>
  <c r="AS485" i="14"/>
  <c r="ED485" i="14"/>
  <c r="DW485" i="14"/>
  <c r="EV485" i="14"/>
  <c r="BN485" i="14"/>
  <c r="BZ484" i="14"/>
  <c r="GM484" i="14"/>
  <c r="BU484" i="14"/>
  <c r="GA484" i="14"/>
  <c r="GJ484" i="14"/>
  <c r="GL484" i="14"/>
  <c r="FH484" i="14"/>
  <c r="AQ485" i="14"/>
  <c r="CF485" i="14"/>
  <c r="CG485" i="14"/>
  <c r="FB485" i="14"/>
  <c r="GI485" i="14"/>
  <c r="GJ485" i="14"/>
  <c r="BV485" i="14"/>
  <c r="DC484" i="14"/>
  <c r="HF484" i="14"/>
  <c r="CW484" i="14"/>
  <c r="HV484" i="14"/>
  <c r="IM484" i="14"/>
  <c r="IN484" i="14"/>
  <c r="HK484" i="14"/>
  <c r="HT484" i="14"/>
  <c r="FO484" i="14"/>
  <c r="FA484" i="14"/>
  <c r="EL484" i="14"/>
  <c r="EO484" i="14"/>
  <c r="FG484" i="14"/>
  <c r="ES484" i="14"/>
  <c r="ET484" i="14"/>
  <c r="DQ484" i="14"/>
  <c r="G484" i="14"/>
  <c r="DO484" i="14"/>
  <c r="HG484" i="14"/>
  <c r="BL484" i="14"/>
  <c r="FD484" i="14"/>
  <c r="J484" i="14"/>
  <c r="DR484" i="14"/>
  <c r="HJ484" i="14"/>
  <c r="IY484" i="14"/>
  <c r="CV484" i="14"/>
  <c r="GV484" i="14"/>
  <c r="IS484" i="14"/>
  <c r="CM485" i="14"/>
  <c r="T485" i="14"/>
  <c r="FP485" i="14"/>
  <c r="CO485" i="14"/>
  <c r="BR485" i="14"/>
  <c r="HN485" i="14"/>
  <c r="EE485" i="14"/>
  <c r="BL485" i="14"/>
  <c r="IV485" i="14"/>
  <c r="IW485" i="14"/>
  <c r="IX485" i="14"/>
  <c r="GE484" i="14"/>
  <c r="FQ484" i="14"/>
  <c r="GH484" i="14"/>
  <c r="FU484" i="14"/>
  <c r="FW484" i="14"/>
  <c r="FI484" i="14"/>
  <c r="FJ484" i="14"/>
  <c r="FM484" i="14"/>
  <c r="W484" i="14"/>
  <c r="DW484" i="14"/>
  <c r="HO484" i="14"/>
  <c r="BT484" i="14"/>
  <c r="GB484" i="14"/>
  <c r="Z484" i="14"/>
  <c r="DZ484" i="14"/>
  <c r="HR484" i="14"/>
  <c r="L484" i="14"/>
  <c r="DT484" i="14"/>
  <c r="HL484" i="14"/>
  <c r="JA484" i="14"/>
  <c r="DC485" i="14"/>
  <c r="AB485" i="14"/>
  <c r="HD485" i="14"/>
  <c r="DE485" i="14"/>
  <c r="BZ485" i="14"/>
  <c r="JB485" i="14"/>
  <c r="EU485" i="14"/>
  <c r="BT485" i="14"/>
  <c r="I485" i="14"/>
  <c r="J485" i="14"/>
  <c r="AQ484" i="14"/>
  <c r="AC484" i="14"/>
  <c r="N484" i="14"/>
  <c r="Q484" i="14"/>
  <c r="AI484" i="14"/>
  <c r="U484" i="14"/>
  <c r="V484" i="14"/>
  <c r="IG484" i="14"/>
  <c r="GS484" i="14"/>
  <c r="BC484" i="14"/>
  <c r="EU484" i="14"/>
  <c r="IU484" i="14"/>
  <c r="CR484" i="14"/>
  <c r="GR484" i="14"/>
  <c r="BF484" i="14"/>
  <c r="EX484" i="14"/>
  <c r="IX484" i="14"/>
  <c r="AJ484" i="14"/>
  <c r="EJ484" i="14"/>
  <c r="IR484" i="14"/>
  <c r="BG484" i="14"/>
  <c r="AS484" i="14"/>
  <c r="BJ484" i="14"/>
  <c r="AW484" i="14"/>
  <c r="AY484" i="14"/>
  <c r="AK484" i="14"/>
  <c r="AL484" i="14"/>
  <c r="AO484" i="14"/>
  <c r="HN484" i="14"/>
  <c r="BK484" i="14"/>
  <c r="FC484" i="14"/>
  <c r="H484" i="14"/>
  <c r="DP484" i="14"/>
  <c r="HH484" i="14"/>
  <c r="BN484" i="14"/>
  <c r="FF484" i="14"/>
  <c r="GU484" i="14"/>
  <c r="BH484" i="14"/>
  <c r="EZ484" i="14"/>
  <c r="IZ484" i="14"/>
  <c r="S485" i="14"/>
  <c r="FO485" i="14"/>
  <c r="CN485" i="14"/>
  <c r="U485" i="14"/>
  <c r="FQ485" i="14"/>
  <c r="EL485" i="14"/>
  <c r="BK485" i="14"/>
  <c r="HG485" i="14"/>
  <c r="EF485" i="14"/>
  <c r="DY485" i="14"/>
  <c r="DZ485" i="14"/>
  <c r="EI484" i="14"/>
  <c r="EK484" i="14"/>
  <c r="DV484" i="14"/>
  <c r="DY484" i="14"/>
  <c r="DK484" i="14"/>
  <c r="DM484" i="14"/>
  <c r="ED484" i="14"/>
  <c r="DA484" i="14"/>
  <c r="JB484" i="14"/>
  <c r="CQ484" i="14"/>
  <c r="GQ484" i="14"/>
  <c r="BD484" i="14"/>
  <c r="EV484" i="14"/>
  <c r="IV484" i="14"/>
  <c r="CT484" i="14"/>
  <c r="GT484" i="14"/>
  <c r="IQ484" i="14"/>
  <c r="CN484" i="14"/>
  <c r="GN484" i="14"/>
  <c r="HU484" i="14"/>
  <c r="AA484" i="14"/>
  <c r="EY484" i="14"/>
  <c r="BI484" i="14"/>
  <c r="GG484" i="14"/>
  <c r="DF484" i="14"/>
  <c r="AG484" i="14"/>
  <c r="FE484" i="14"/>
  <c r="CE484" i="14"/>
  <c r="HQ484" i="14"/>
  <c r="EC484" i="14"/>
  <c r="BB484" i="14"/>
  <c r="FZ484" i="14"/>
  <c r="CK484" i="14"/>
  <c r="IO484" i="14"/>
  <c r="O484" i="14"/>
  <c r="CA484" i="14"/>
  <c r="EM484" i="14"/>
  <c r="GY484" i="14"/>
  <c r="P484" i="14"/>
  <c r="CB484" i="14"/>
  <c r="EN484" i="14"/>
  <c r="GZ484" i="14"/>
  <c r="R484" i="14"/>
  <c r="CD484" i="14"/>
  <c r="EP484" i="14"/>
  <c r="HB484" i="14"/>
  <c r="HC484" i="14"/>
  <c r="T484" i="14"/>
  <c r="CF484" i="14"/>
  <c r="ER484" i="14"/>
  <c r="HD484" i="14"/>
  <c r="HE484" i="14"/>
  <c r="V485" i="14"/>
  <c r="AI485" i="14"/>
  <c r="CU485" i="14"/>
  <c r="FG485" i="14"/>
  <c r="HS485" i="14"/>
  <c r="AJ485" i="14"/>
  <c r="CV485" i="14"/>
  <c r="FH485" i="14"/>
  <c r="HT485" i="14"/>
  <c r="AK485" i="14"/>
  <c r="CW485" i="14"/>
  <c r="FI485" i="14"/>
  <c r="HU485" i="14"/>
  <c r="CH485" i="14"/>
  <c r="ET485" i="14"/>
  <c r="HF485" i="14"/>
  <c r="O485" i="14"/>
  <c r="CA485" i="14"/>
  <c r="EM485" i="14"/>
  <c r="GY485" i="14"/>
  <c r="P485" i="14"/>
  <c r="CB485" i="14"/>
  <c r="EN485" i="14"/>
  <c r="GZ485" i="14"/>
  <c r="Q485" i="14"/>
  <c r="CC485" i="14"/>
  <c r="EO485" i="14"/>
  <c r="HA485" i="14"/>
  <c r="R485" i="14"/>
  <c r="CD485" i="14"/>
  <c r="EP485" i="14"/>
  <c r="HB485" i="14"/>
  <c r="HH485" i="14"/>
  <c r="Y485" i="14"/>
  <c r="CK485" i="14"/>
  <c r="EW485" i="14"/>
  <c r="HI485" i="14"/>
  <c r="Z485" i="14"/>
  <c r="CL485" i="14"/>
  <c r="EX485" i="14"/>
  <c r="HJ485" i="14"/>
  <c r="AL485" i="14"/>
  <c r="AY485" i="14"/>
  <c r="DK485" i="14"/>
  <c r="FW485" i="14"/>
  <c r="II485" i="14"/>
  <c r="AZ485" i="14"/>
  <c r="DL485" i="14"/>
  <c r="FX485" i="14"/>
  <c r="IJ485" i="14"/>
  <c r="BA485" i="14"/>
  <c r="DM485" i="14"/>
  <c r="FY485" i="14"/>
  <c r="IK485" i="14"/>
  <c r="CX485" i="14"/>
  <c r="FJ485" i="14"/>
  <c r="HV485" i="14"/>
  <c r="AE485" i="14"/>
  <c r="CQ485" i="14"/>
  <c r="FC485" i="14"/>
  <c r="HO485" i="14"/>
  <c r="AF485" i="14"/>
  <c r="CR485" i="14"/>
  <c r="FD485" i="14"/>
  <c r="HP485" i="14"/>
  <c r="AG485" i="14"/>
  <c r="CS485" i="14"/>
  <c r="FE485" i="14"/>
  <c r="HQ485" i="14"/>
  <c r="AH485" i="14"/>
  <c r="CT485" i="14"/>
  <c r="FF485" i="14"/>
  <c r="HR485" i="14"/>
  <c r="BW484" i="14"/>
  <c r="GX484" i="14"/>
  <c r="DE484" i="14"/>
  <c r="AD484" i="14"/>
  <c r="FB484" i="14"/>
  <c r="CC484" i="14"/>
  <c r="HI484" i="14"/>
  <c r="EA484" i="14"/>
  <c r="BA484" i="14"/>
  <c r="FY484" i="14"/>
  <c r="CX484" i="14"/>
  <c r="I484" i="14"/>
  <c r="EG484" i="14"/>
  <c r="ID484" i="14"/>
  <c r="AM484" i="14"/>
  <c r="CY484" i="14"/>
  <c r="FK484" i="14"/>
  <c r="HW484" i="14"/>
  <c r="AN484" i="14"/>
  <c r="CZ484" i="14"/>
  <c r="FL484" i="14"/>
  <c r="HX484" i="14"/>
  <c r="AP484" i="14"/>
  <c r="DB484" i="14"/>
  <c r="FN484" i="14"/>
  <c r="HZ484" i="14"/>
  <c r="IA484" i="14"/>
  <c r="AR484" i="14"/>
  <c r="DD484" i="14"/>
  <c r="FP484" i="14"/>
  <c r="IB484" i="14"/>
  <c r="IC484" i="14"/>
  <c r="AT485" i="14"/>
  <c r="BG485" i="14"/>
  <c r="DS485" i="14"/>
  <c r="GE485" i="14"/>
  <c r="IQ485" i="14"/>
  <c r="BH485" i="14"/>
  <c r="DT485" i="14"/>
  <c r="GF485" i="14"/>
  <c r="IR485" i="14"/>
  <c r="BI485" i="14"/>
  <c r="DU485" i="14"/>
  <c r="GG485" i="14"/>
  <c r="IS485" i="14"/>
  <c r="DF485" i="14"/>
  <c r="FR485" i="14"/>
  <c r="ID485" i="14"/>
  <c r="AM485" i="14"/>
  <c r="CY485" i="14"/>
  <c r="FK485" i="14"/>
  <c r="HW485" i="14"/>
  <c r="AN485" i="14"/>
  <c r="CZ485" i="14"/>
  <c r="FL485" i="14"/>
  <c r="HX485" i="14"/>
  <c r="AO485" i="14"/>
  <c r="DA485" i="14"/>
  <c r="FM485" i="14"/>
  <c r="HY485" i="14"/>
  <c r="AP485" i="14"/>
  <c r="DB485" i="14"/>
  <c r="FN485" i="14"/>
  <c r="HZ485" i="14"/>
  <c r="CM484" i="14"/>
  <c r="IW484" i="14"/>
  <c r="DU484" i="14"/>
  <c r="AT484" i="14"/>
  <c r="FR484" i="14"/>
  <c r="CS484" i="14"/>
  <c r="S484" i="14"/>
  <c r="EQ484" i="14"/>
  <c r="BQ484" i="14"/>
  <c r="GO484" i="14"/>
  <c r="DN484" i="14"/>
  <c r="Y484" i="14"/>
  <c r="EW484" i="14"/>
  <c r="IL484" i="14"/>
  <c r="AU484" i="14"/>
  <c r="DG484" i="14"/>
  <c r="FS484" i="14"/>
  <c r="IE484" i="14"/>
  <c r="AV484" i="14"/>
  <c r="DH484" i="14"/>
  <c r="FT484" i="14"/>
  <c r="IF484" i="14"/>
  <c r="AX484" i="14"/>
  <c r="DJ484" i="14"/>
  <c r="FV484" i="14"/>
  <c r="IH484" i="14"/>
  <c r="II484" i="14"/>
  <c r="AZ484" i="14"/>
  <c r="DL484" i="14"/>
  <c r="FX484" i="14"/>
  <c r="IJ484" i="14"/>
  <c r="BB485" i="14"/>
  <c r="BO485" i="14"/>
  <c r="EA485" i="14"/>
  <c r="GM485" i="14"/>
  <c r="IY485" i="14"/>
  <c r="BP485" i="14"/>
  <c r="EB485" i="14"/>
  <c r="GN485" i="14"/>
  <c r="IZ485" i="14"/>
  <c r="BQ485" i="14"/>
  <c r="EC485" i="14"/>
  <c r="GO485" i="14"/>
  <c r="JA485" i="14"/>
  <c r="DN485" i="14"/>
  <c r="FZ485" i="14"/>
  <c r="IL485" i="14"/>
  <c r="AU485" i="14"/>
  <c r="DG485" i="14"/>
  <c r="FS485" i="14"/>
  <c r="IE485" i="14"/>
  <c r="AV485" i="14"/>
  <c r="DH485" i="14"/>
  <c r="FT485" i="14"/>
  <c r="IF485" i="14"/>
  <c r="AW485" i="14"/>
  <c r="DI485" i="14"/>
  <c r="FU485" i="14"/>
  <c r="IG485" i="14"/>
  <c r="AX485" i="14"/>
  <c r="DJ485" i="14"/>
  <c r="FV485" i="14"/>
  <c r="IH485" i="14"/>
  <c r="K485" i="14"/>
  <c r="BW485" i="14"/>
  <c r="EI485" i="14"/>
  <c r="GU485" i="14"/>
  <c r="L485" i="14"/>
  <c r="BX485" i="14"/>
  <c r="EJ485" i="14"/>
  <c r="GV485" i="14"/>
  <c r="M485" i="14"/>
  <c r="BY485" i="14"/>
  <c r="EK485" i="14"/>
  <c r="GW485" i="14"/>
  <c r="BJ485" i="14"/>
  <c r="DV485" i="14"/>
  <c r="GH485" i="14"/>
  <c r="IT485" i="14"/>
  <c r="BC485" i="14"/>
  <c r="DO485" i="14"/>
  <c r="GA485" i="14"/>
  <c r="IM485" i="14"/>
  <c r="BD485" i="14"/>
  <c r="DP485" i="14"/>
  <c r="GB485" i="14"/>
  <c r="IN485" i="14"/>
  <c r="BE485" i="14"/>
  <c r="DQ485" i="14"/>
  <c r="GC485" i="14"/>
  <c r="IO485" i="14"/>
  <c r="BF485" i="14"/>
  <c r="DR485" i="14"/>
  <c r="GD485" i="14"/>
  <c r="E226" i="14"/>
  <c r="H226" i="14" s="1"/>
  <c r="D227" i="14"/>
  <c r="C228" i="14"/>
  <c r="P374" i="2"/>
  <c r="Q374" i="2"/>
  <c r="G310" i="2"/>
  <c r="H310" i="2" s="1"/>
  <c r="G320" i="2"/>
  <c r="I320" i="2" s="1"/>
  <c r="G318" i="2"/>
  <c r="H318" i="2" s="1"/>
  <c r="G304" i="2"/>
  <c r="H304" i="2" s="1"/>
  <c r="G302" i="2"/>
  <c r="I302" i="2" s="1"/>
  <c r="P296" i="2"/>
  <c r="R296" i="2" s="1"/>
  <c r="Q335" i="2"/>
  <c r="G316" i="2"/>
  <c r="O394" i="2" s="1"/>
  <c r="G308" i="2"/>
  <c r="O386" i="2" s="1"/>
  <c r="G300" i="2"/>
  <c r="G290" i="2"/>
  <c r="G298" i="2"/>
  <c r="O376" i="2" s="1"/>
  <c r="G292" i="2"/>
  <c r="O370" i="2" s="1"/>
  <c r="G307" i="2"/>
  <c r="G289" i="2"/>
  <c r="O367" i="2" s="1"/>
  <c r="G287" i="2"/>
  <c r="O365" i="2" s="1"/>
  <c r="G321" i="2"/>
  <c r="O399" i="2" s="1"/>
  <c r="G319" i="2"/>
  <c r="O397" i="2" s="1"/>
  <c r="G317" i="2"/>
  <c r="O395" i="2" s="1"/>
  <c r="G315" i="2"/>
  <c r="O393" i="2" s="1"/>
  <c r="G313" i="2"/>
  <c r="O391" i="2" s="1"/>
  <c r="G311" i="2"/>
  <c r="O389" i="2" s="1"/>
  <c r="G309" i="2"/>
  <c r="O387" i="2" s="1"/>
  <c r="G305" i="2"/>
  <c r="O383" i="2" s="1"/>
  <c r="G303" i="2"/>
  <c r="O381" i="2" s="1"/>
  <c r="G301" i="2"/>
  <c r="O379" i="2" s="1"/>
  <c r="G299" i="2"/>
  <c r="O377" i="2" s="1"/>
  <c r="G297" i="2"/>
  <c r="O375" i="2" s="1"/>
  <c r="G295" i="2"/>
  <c r="O373" i="2" s="1"/>
  <c r="G293" i="2"/>
  <c r="G291" i="2"/>
  <c r="O369" i="2" s="1"/>
  <c r="G285" i="2"/>
  <c r="O363" i="2" s="1"/>
  <c r="G314" i="2"/>
  <c r="O392" i="2" s="1"/>
  <c r="G312" i="2"/>
  <c r="O390" i="2" s="1"/>
  <c r="G306" i="2"/>
  <c r="O384" i="2" s="1"/>
  <c r="G294" i="2"/>
  <c r="O372" i="2" s="1"/>
  <c r="G288" i="2"/>
  <c r="O366" i="2" s="1"/>
  <c r="G286" i="2"/>
  <c r="O364" i="2" s="1"/>
  <c r="I296" i="2"/>
  <c r="H296" i="2"/>
  <c r="C121" i="1"/>
  <c r="C124" i="1" s="1"/>
  <c r="C116" i="1"/>
  <c r="AH141" i="2"/>
  <c r="AI141" i="2" s="1"/>
  <c r="AK141" i="2" s="1"/>
  <c r="AO141" i="2" s="1"/>
  <c r="M95" i="11" s="1"/>
  <c r="C162" i="1"/>
  <c r="C229" i="1" s="1"/>
  <c r="C118" i="1"/>
  <c r="C125" i="1"/>
  <c r="C131" i="1"/>
  <c r="IM486" i="14" l="1"/>
  <c r="JB486" i="14"/>
  <c r="IY486" i="14"/>
  <c r="IV486" i="14"/>
  <c r="DW486" i="14"/>
  <c r="GP486" i="14"/>
  <c r="GM486" i="14"/>
  <c r="GJ486" i="14"/>
  <c r="ED486" i="14"/>
  <c r="EA486" i="14"/>
  <c r="DX486" i="14"/>
  <c r="BR486" i="14"/>
  <c r="BO486" i="14"/>
  <c r="BL486" i="14"/>
  <c r="JA486" i="14"/>
  <c r="IX486" i="14"/>
  <c r="GO486" i="14"/>
  <c r="GL486" i="14"/>
  <c r="DY486" i="14"/>
  <c r="EC486" i="14"/>
  <c r="DZ486" i="14"/>
  <c r="BQ486" i="14"/>
  <c r="BN486" i="14"/>
  <c r="IU486" i="14"/>
  <c r="IZ486" i="14"/>
  <c r="IW486" i="14"/>
  <c r="GI486" i="14"/>
  <c r="GN486" i="14"/>
  <c r="GK486" i="14"/>
  <c r="BK486" i="14"/>
  <c r="BP486" i="14"/>
  <c r="BM486" i="14"/>
  <c r="EB486" i="14"/>
  <c r="G226" i="14"/>
  <c r="I486" i="14"/>
  <c r="K486" i="14"/>
  <c r="M486" i="14"/>
  <c r="GR486" i="14"/>
  <c r="J486" i="14"/>
  <c r="BW486" i="14"/>
  <c r="BX486" i="14"/>
  <c r="N486" i="14"/>
  <c r="CB486" i="14"/>
  <c r="Q486" i="14"/>
  <c r="HA486" i="14"/>
  <c r="HB486" i="14"/>
  <c r="EQ486" i="14"/>
  <c r="CF486" i="14"/>
  <c r="U486" i="14"/>
  <c r="HE486" i="14"/>
  <c r="ET486" i="14"/>
  <c r="EM486" i="14"/>
  <c r="EG486" i="14"/>
  <c r="GT486" i="14"/>
  <c r="L486" i="14"/>
  <c r="GV486" i="14"/>
  <c r="GW486" i="14"/>
  <c r="GX486" i="14"/>
  <c r="GZ486" i="14"/>
  <c r="EO486" i="14"/>
  <c r="CD486" i="14"/>
  <c r="S486" i="14"/>
  <c r="HC486" i="14"/>
  <c r="HD486" i="14"/>
  <c r="ES486" i="14"/>
  <c r="CA486" i="14"/>
  <c r="X486" i="14"/>
  <c r="EV486" i="14"/>
  <c r="Y486" i="14"/>
  <c r="EW486" i="14"/>
  <c r="Z486" i="14"/>
  <c r="HJ486" i="14"/>
  <c r="EY486" i="14"/>
  <c r="AC486" i="14"/>
  <c r="BT486" i="14"/>
  <c r="GS486" i="14"/>
  <c r="EH486" i="14"/>
  <c r="EI486" i="14"/>
  <c r="EJ486" i="14"/>
  <c r="EK486" i="14"/>
  <c r="BZ486" i="14"/>
  <c r="EL486" i="14"/>
  <c r="G486" i="14"/>
  <c r="BS486" i="14"/>
  <c r="EE486" i="14"/>
  <c r="GQ486" i="14"/>
  <c r="P486" i="14"/>
  <c r="EN486" i="14"/>
  <c r="CC486" i="14"/>
  <c r="R486" i="14"/>
  <c r="EP486" i="14"/>
  <c r="CE486" i="14"/>
  <c r="T486" i="14"/>
  <c r="ER486" i="14"/>
  <c r="CG486" i="14"/>
  <c r="V486" i="14"/>
  <c r="CH486" i="14"/>
  <c r="HF486" i="14"/>
  <c r="O486" i="14"/>
  <c r="GY486" i="14"/>
  <c r="CJ486" i="14"/>
  <c r="HH486" i="14"/>
  <c r="CK486" i="14"/>
  <c r="HI486" i="14"/>
  <c r="CL486" i="14"/>
  <c r="EX486" i="14"/>
  <c r="AA486" i="14"/>
  <c r="CM486" i="14"/>
  <c r="HK486" i="14"/>
  <c r="AB486" i="14"/>
  <c r="CN486" i="14"/>
  <c r="EZ486" i="14"/>
  <c r="HL486" i="14"/>
  <c r="CO486" i="14"/>
  <c r="FA486" i="14"/>
  <c r="HM486" i="14"/>
  <c r="AD486" i="14"/>
  <c r="CP486" i="14"/>
  <c r="FB486" i="14"/>
  <c r="HN486" i="14"/>
  <c r="W486" i="14"/>
  <c r="CI486" i="14"/>
  <c r="EU486" i="14"/>
  <c r="HG486" i="14"/>
  <c r="AF486" i="14"/>
  <c r="CR486" i="14"/>
  <c r="FD486" i="14"/>
  <c r="HP486" i="14"/>
  <c r="AG486" i="14"/>
  <c r="CS486" i="14"/>
  <c r="FE486" i="14"/>
  <c r="HQ486" i="14"/>
  <c r="AH486" i="14"/>
  <c r="CT486" i="14"/>
  <c r="FF486" i="14"/>
  <c r="HR486" i="14"/>
  <c r="AI486" i="14"/>
  <c r="CU486" i="14"/>
  <c r="FG486" i="14"/>
  <c r="HS486" i="14"/>
  <c r="AJ486" i="14"/>
  <c r="CV486" i="14"/>
  <c r="FH486" i="14"/>
  <c r="HT486" i="14"/>
  <c r="AK486" i="14"/>
  <c r="CW486" i="14"/>
  <c r="FI486" i="14"/>
  <c r="HU486" i="14"/>
  <c r="AL486" i="14"/>
  <c r="CX486" i="14"/>
  <c r="FJ486" i="14"/>
  <c r="HV486" i="14"/>
  <c r="AE486" i="14"/>
  <c r="CQ486" i="14"/>
  <c r="FC486" i="14"/>
  <c r="HO486" i="14"/>
  <c r="H486" i="14"/>
  <c r="BU486" i="14"/>
  <c r="BV486" i="14"/>
  <c r="GU486" i="14"/>
  <c r="BY486" i="14"/>
  <c r="AN486" i="14"/>
  <c r="FL486" i="14"/>
  <c r="AO486" i="14"/>
  <c r="FM486" i="14"/>
  <c r="AP486" i="14"/>
  <c r="FN486" i="14"/>
  <c r="AQ486" i="14"/>
  <c r="FO486" i="14"/>
  <c r="AR486" i="14"/>
  <c r="FP486" i="14"/>
  <c r="AS486" i="14"/>
  <c r="FQ486" i="14"/>
  <c r="AT486" i="14"/>
  <c r="DF486" i="14"/>
  <c r="FR486" i="14"/>
  <c r="ID486" i="14"/>
  <c r="CY486" i="14"/>
  <c r="FK486" i="14"/>
  <c r="HW486" i="14"/>
  <c r="EF486" i="14"/>
  <c r="CZ486" i="14"/>
  <c r="HX486" i="14"/>
  <c r="DA486" i="14"/>
  <c r="HY486" i="14"/>
  <c r="DB486" i="14"/>
  <c r="HZ486" i="14"/>
  <c r="DC486" i="14"/>
  <c r="IA486" i="14"/>
  <c r="DD486" i="14"/>
  <c r="IB486" i="14"/>
  <c r="DE486" i="14"/>
  <c r="IC486" i="14"/>
  <c r="AM486" i="14"/>
  <c r="AV486" i="14"/>
  <c r="DH486" i="14"/>
  <c r="FT486" i="14"/>
  <c r="IF486" i="14"/>
  <c r="AW486" i="14"/>
  <c r="DI486" i="14"/>
  <c r="FU486" i="14"/>
  <c r="IG486" i="14"/>
  <c r="AX486" i="14"/>
  <c r="DJ486" i="14"/>
  <c r="FV486" i="14"/>
  <c r="IH486" i="14"/>
  <c r="AY486" i="14"/>
  <c r="DK486" i="14"/>
  <c r="FW486" i="14"/>
  <c r="II486" i="14"/>
  <c r="AZ486" i="14"/>
  <c r="DL486" i="14"/>
  <c r="FX486" i="14"/>
  <c r="IJ486" i="14"/>
  <c r="BA486" i="14"/>
  <c r="DM486" i="14"/>
  <c r="FY486" i="14"/>
  <c r="IK486" i="14"/>
  <c r="BB486" i="14"/>
  <c r="DN486" i="14"/>
  <c r="FZ486" i="14"/>
  <c r="IL486" i="14"/>
  <c r="AU486" i="14"/>
  <c r="DG486" i="14"/>
  <c r="FS486" i="14"/>
  <c r="IE486" i="14"/>
  <c r="BD486" i="14"/>
  <c r="DP486" i="14"/>
  <c r="GB486" i="14"/>
  <c r="IN486" i="14"/>
  <c r="BE486" i="14"/>
  <c r="DQ486" i="14"/>
  <c r="GC486" i="14"/>
  <c r="IO486" i="14"/>
  <c r="BF486" i="14"/>
  <c r="DR486" i="14"/>
  <c r="GD486" i="14"/>
  <c r="IP486" i="14"/>
  <c r="BG486" i="14"/>
  <c r="DS486" i="14"/>
  <c r="GE486" i="14"/>
  <c r="IQ486" i="14"/>
  <c r="BH486" i="14"/>
  <c r="DT486" i="14"/>
  <c r="GF486" i="14"/>
  <c r="IR486" i="14"/>
  <c r="BI486" i="14"/>
  <c r="DU486" i="14"/>
  <c r="GG486" i="14"/>
  <c r="IS486" i="14"/>
  <c r="BJ486" i="14"/>
  <c r="DV486" i="14"/>
  <c r="GH486" i="14"/>
  <c r="IT486" i="14"/>
  <c r="BC486" i="14"/>
  <c r="DO486" i="14"/>
  <c r="GA486" i="14"/>
  <c r="F226" i="14"/>
  <c r="I226" i="14" s="1"/>
  <c r="K226" i="14" s="1"/>
  <c r="C229" i="14"/>
  <c r="D228" i="14"/>
  <c r="E227" i="14"/>
  <c r="F227" i="14" s="1"/>
  <c r="G227" i="14"/>
  <c r="I310" i="2"/>
  <c r="H302" i="2"/>
  <c r="I304" i="2"/>
  <c r="P366" i="2"/>
  <c r="Q366" i="2"/>
  <c r="Q373" i="2"/>
  <c r="P373" i="2"/>
  <c r="P391" i="2"/>
  <c r="Q391" i="2"/>
  <c r="P370" i="2"/>
  <c r="Q370" i="2"/>
  <c r="P302" i="2"/>
  <c r="R302" i="2" s="1"/>
  <c r="O380" i="2"/>
  <c r="Q372" i="2"/>
  <c r="P372" i="2"/>
  <c r="P375" i="2"/>
  <c r="Q375" i="2"/>
  <c r="P393" i="2"/>
  <c r="Q393" i="2"/>
  <c r="P376" i="2"/>
  <c r="Q376" i="2"/>
  <c r="P304" i="2"/>
  <c r="R304" i="2" s="1"/>
  <c r="O382" i="2"/>
  <c r="Q389" i="2"/>
  <c r="P389" i="2"/>
  <c r="P395" i="2"/>
  <c r="Q395" i="2"/>
  <c r="Q329" i="2"/>
  <c r="R329" i="2" s="1"/>
  <c r="O368" i="2"/>
  <c r="P318" i="2"/>
  <c r="R318" i="2" s="1"/>
  <c r="O396" i="2"/>
  <c r="I307" i="2"/>
  <c r="O385" i="2"/>
  <c r="P390" i="2"/>
  <c r="Q390" i="2"/>
  <c r="P379" i="2"/>
  <c r="Q379" i="2"/>
  <c r="Q397" i="2"/>
  <c r="P397" i="2"/>
  <c r="H300" i="2"/>
  <c r="O378" i="2"/>
  <c r="P320" i="2"/>
  <c r="R320" i="2" s="1"/>
  <c r="O398" i="2"/>
  <c r="H293" i="2"/>
  <c r="O371" i="2"/>
  <c r="Q392" i="2"/>
  <c r="P392" i="2"/>
  <c r="P399" i="2"/>
  <c r="Q399" i="2"/>
  <c r="P386" i="2"/>
  <c r="Q386" i="2"/>
  <c r="P310" i="2"/>
  <c r="R310" i="2" s="1"/>
  <c r="O388" i="2"/>
  <c r="Q364" i="2"/>
  <c r="P364" i="2"/>
  <c r="P377" i="2"/>
  <c r="Q377" i="2"/>
  <c r="P363" i="2"/>
  <c r="Q363" i="2"/>
  <c r="Q365" i="2"/>
  <c r="P365" i="2"/>
  <c r="P394" i="2"/>
  <c r="Q394" i="2"/>
  <c r="Q384" i="2"/>
  <c r="P384" i="2"/>
  <c r="Q381" i="2"/>
  <c r="P381" i="2"/>
  <c r="P383" i="2"/>
  <c r="Q383" i="2"/>
  <c r="I318" i="2"/>
  <c r="P369" i="2"/>
  <c r="Q369" i="2"/>
  <c r="P387" i="2"/>
  <c r="Q387" i="2"/>
  <c r="P367" i="2"/>
  <c r="Q367" i="2"/>
  <c r="H320" i="2"/>
  <c r="Q349" i="2"/>
  <c r="R349" i="2" s="1"/>
  <c r="H307" i="2"/>
  <c r="Q343" i="2"/>
  <c r="R343" i="2" s="1"/>
  <c r="Q357" i="2"/>
  <c r="R357" i="2" s="1"/>
  <c r="Q341" i="2"/>
  <c r="S341" i="2" s="1"/>
  <c r="Q359" i="2"/>
  <c r="S359" i="2" s="1"/>
  <c r="Q296" i="2"/>
  <c r="P313" i="2"/>
  <c r="R313" i="2" s="1"/>
  <c r="Q352" i="2"/>
  <c r="P294" i="2"/>
  <c r="R294" i="2" s="1"/>
  <c r="Q333" i="2"/>
  <c r="P297" i="2"/>
  <c r="R297" i="2" s="1"/>
  <c r="Q336" i="2"/>
  <c r="P315" i="2"/>
  <c r="R315" i="2" s="1"/>
  <c r="Q354" i="2"/>
  <c r="P298" i="2"/>
  <c r="R298" i="2" s="1"/>
  <c r="Q337" i="2"/>
  <c r="P317" i="2"/>
  <c r="R317" i="2" s="1"/>
  <c r="Q356" i="2"/>
  <c r="P288" i="2"/>
  <c r="R288" i="2" s="1"/>
  <c r="Q327" i="2"/>
  <c r="P312" i="2"/>
  <c r="R312" i="2" s="1"/>
  <c r="Q351" i="2"/>
  <c r="P301" i="2"/>
  <c r="R301" i="2" s="1"/>
  <c r="Q340" i="2"/>
  <c r="P319" i="2"/>
  <c r="R319" i="2" s="1"/>
  <c r="Q358" i="2"/>
  <c r="P300" i="2"/>
  <c r="R300" i="2" s="1"/>
  <c r="Q339" i="2"/>
  <c r="P292" i="2"/>
  <c r="R292" i="2" s="1"/>
  <c r="Q331" i="2"/>
  <c r="P299" i="2"/>
  <c r="R299" i="2" s="1"/>
  <c r="Q338" i="2"/>
  <c r="P314" i="2"/>
  <c r="R314" i="2" s="1"/>
  <c r="Q353" i="2"/>
  <c r="P303" i="2"/>
  <c r="R303" i="2" s="1"/>
  <c r="Q342" i="2"/>
  <c r="P321" i="2"/>
  <c r="R321" i="2" s="1"/>
  <c r="Q360" i="2"/>
  <c r="P308" i="2"/>
  <c r="R308" i="2" s="1"/>
  <c r="Q347" i="2"/>
  <c r="S335" i="2"/>
  <c r="R335" i="2"/>
  <c r="P306" i="2"/>
  <c r="R306" i="2" s="1"/>
  <c r="Q345" i="2"/>
  <c r="P305" i="2"/>
  <c r="R305" i="2" s="1"/>
  <c r="Q344" i="2"/>
  <c r="P287" i="2"/>
  <c r="R287" i="2" s="1"/>
  <c r="Q326" i="2"/>
  <c r="P316" i="2"/>
  <c r="R316" i="2" s="1"/>
  <c r="Q355" i="2"/>
  <c r="P295" i="2"/>
  <c r="R295" i="2" s="1"/>
  <c r="Q334" i="2"/>
  <c r="P285" i="2"/>
  <c r="R285" i="2" s="1"/>
  <c r="Q324" i="2"/>
  <c r="P291" i="2"/>
  <c r="R291" i="2" s="1"/>
  <c r="Q330" i="2"/>
  <c r="P309" i="2"/>
  <c r="R309" i="2" s="1"/>
  <c r="Q348" i="2"/>
  <c r="P289" i="2"/>
  <c r="R289" i="2" s="1"/>
  <c r="Q328" i="2"/>
  <c r="P286" i="2"/>
  <c r="R286" i="2" s="1"/>
  <c r="Q325" i="2"/>
  <c r="P293" i="2"/>
  <c r="R293" i="2" s="1"/>
  <c r="Q332" i="2"/>
  <c r="P311" i="2"/>
  <c r="R311" i="2" s="1"/>
  <c r="Q350" i="2"/>
  <c r="P307" i="2"/>
  <c r="R307" i="2" s="1"/>
  <c r="Q346" i="2"/>
  <c r="H308" i="2"/>
  <c r="I290" i="2"/>
  <c r="P290" i="2"/>
  <c r="R290" i="2" s="1"/>
  <c r="H298" i="2"/>
  <c r="I293" i="2"/>
  <c r="I301" i="2"/>
  <c r="I300" i="2"/>
  <c r="I292" i="2"/>
  <c r="I316" i="2"/>
  <c r="H292" i="2"/>
  <c r="H316" i="2"/>
  <c r="I298" i="2"/>
  <c r="H317" i="2"/>
  <c r="H299" i="2"/>
  <c r="I319" i="2"/>
  <c r="H306" i="2"/>
  <c r="H289" i="2"/>
  <c r="I309" i="2"/>
  <c r="H286" i="2"/>
  <c r="I312" i="2"/>
  <c r="H311" i="2"/>
  <c r="I299" i="2"/>
  <c r="H309" i="2"/>
  <c r="I288" i="2"/>
  <c r="H314" i="2"/>
  <c r="H295" i="2"/>
  <c r="I303" i="2"/>
  <c r="H313" i="2"/>
  <c r="H321" i="2"/>
  <c r="I308" i="2"/>
  <c r="I291" i="2"/>
  <c r="H290" i="2"/>
  <c r="H291" i="2"/>
  <c r="H301" i="2"/>
  <c r="I317" i="2"/>
  <c r="H294" i="2"/>
  <c r="I285" i="2"/>
  <c r="I297" i="2"/>
  <c r="H305" i="2"/>
  <c r="I315" i="2"/>
  <c r="H287" i="2"/>
  <c r="H315" i="2"/>
  <c r="I287" i="2"/>
  <c r="H303" i="2"/>
  <c r="H319" i="2"/>
  <c r="I294" i="2"/>
  <c r="I295" i="2"/>
  <c r="I311" i="2"/>
  <c r="I286" i="2"/>
  <c r="I306" i="2"/>
  <c r="I314" i="2"/>
  <c r="H312" i="2"/>
  <c r="H288" i="2"/>
  <c r="I289" i="2"/>
  <c r="H297" i="2"/>
  <c r="I305" i="2"/>
  <c r="I313" i="2"/>
  <c r="I321" i="2"/>
  <c r="H285" i="2"/>
  <c r="C123" i="1"/>
  <c r="C122" i="1"/>
  <c r="H227" i="14" l="1"/>
  <c r="IZ487" i="14"/>
  <c r="GN487" i="14"/>
  <c r="EB487" i="14"/>
  <c r="BP487" i="14"/>
  <c r="GZ487" i="14"/>
  <c r="EE487" i="14"/>
  <c r="BJ487" i="14"/>
  <c r="IS487" i="14"/>
  <c r="FW487" i="14"/>
  <c r="DB487" i="14"/>
  <c r="AI487" i="14"/>
  <c r="HP487" i="14"/>
  <c r="EU487" i="14"/>
  <c r="BZ487" i="14"/>
  <c r="J487" i="14"/>
  <c r="GM487" i="14"/>
  <c r="DR487" i="14"/>
  <c r="AW487" i="14"/>
  <c r="IF487" i="14"/>
  <c r="FK487" i="14"/>
  <c r="CP487" i="14"/>
  <c r="X487" i="14"/>
  <c r="HC487" i="14"/>
  <c r="EH487" i="14"/>
  <c r="BM487" i="14"/>
  <c r="IV487" i="14"/>
  <c r="GA487" i="14"/>
  <c r="DF487" i="14"/>
  <c r="AL487" i="14"/>
  <c r="HJ487" i="14"/>
  <c r="EO487" i="14"/>
  <c r="BT487" i="14"/>
  <c r="IR487" i="14"/>
  <c r="GF487" i="14"/>
  <c r="DT487" i="14"/>
  <c r="BH487" i="14"/>
  <c r="GQ487" i="14"/>
  <c r="DV487" i="14"/>
  <c r="BA487" i="14"/>
  <c r="II487" i="14"/>
  <c r="FN487" i="14"/>
  <c r="CS487" i="14"/>
  <c r="AA487" i="14"/>
  <c r="HG487" i="14"/>
  <c r="EL487" i="14"/>
  <c r="BQ487" i="14"/>
  <c r="IY487" i="14"/>
  <c r="GD487" i="14"/>
  <c r="DI487" i="14"/>
  <c r="AO487" i="14"/>
  <c r="HW487" i="14"/>
  <c r="FB487" i="14"/>
  <c r="CG487" i="14"/>
  <c r="P487" i="14"/>
  <c r="GT487" i="14"/>
  <c r="DY487" i="14"/>
  <c r="BD487" i="14"/>
  <c r="IM487" i="14"/>
  <c r="FR487" i="14"/>
  <c r="CW487" i="14"/>
  <c r="AD487" i="14"/>
  <c r="HA487" i="14"/>
  <c r="EF487" i="14"/>
  <c r="BK487" i="14"/>
  <c r="HD487" i="14"/>
  <c r="DU487" i="14"/>
  <c r="CR487" i="14"/>
  <c r="IX487" i="14"/>
  <c r="HV487" i="14"/>
  <c r="O487" i="14"/>
  <c r="IC487" i="14"/>
  <c r="IJ487" i="14"/>
  <c r="FX487" i="14"/>
  <c r="DL487" i="14"/>
  <c r="AZ487" i="14"/>
  <c r="GH487" i="14"/>
  <c r="DM487" i="14"/>
  <c r="AR487" i="14"/>
  <c r="HZ487" i="14"/>
  <c r="FE487" i="14"/>
  <c r="CJ487" i="14"/>
  <c r="S487" i="14"/>
  <c r="GX487" i="14"/>
  <c r="EC487" i="14"/>
  <c r="BG487" i="14"/>
  <c r="IP487" i="14"/>
  <c r="FU487" i="14"/>
  <c r="CZ487" i="14"/>
  <c r="AG487" i="14"/>
  <c r="HN487" i="14"/>
  <c r="ES487" i="14"/>
  <c r="BW487" i="14"/>
  <c r="H487" i="14"/>
  <c r="GK487" i="14"/>
  <c r="DP487" i="14"/>
  <c r="AU487" i="14"/>
  <c r="ID487" i="14"/>
  <c r="FI487" i="14"/>
  <c r="CM487" i="14"/>
  <c r="V487" i="14"/>
  <c r="GR487" i="14"/>
  <c r="DW487" i="14"/>
  <c r="BB487" i="14"/>
  <c r="HR487" i="14"/>
  <c r="CB487" i="14"/>
  <c r="IH487" i="14"/>
  <c r="HF487" i="14"/>
  <c r="DH487" i="14"/>
  <c r="CE487" i="14"/>
  <c r="DX487" i="14"/>
  <c r="CL487" i="14"/>
  <c r="IB487" i="14"/>
  <c r="FP487" i="14"/>
  <c r="DD487" i="14"/>
  <c r="IT487" i="14"/>
  <c r="FY487" i="14"/>
  <c r="DC487" i="14"/>
  <c r="AJ487" i="14"/>
  <c r="HQ487" i="14"/>
  <c r="EV487" i="14"/>
  <c r="CA487" i="14"/>
  <c r="K487" i="14"/>
  <c r="GO487" i="14"/>
  <c r="DS487" i="14"/>
  <c r="AX487" i="14"/>
  <c r="IG487" i="14"/>
  <c r="FL487" i="14"/>
  <c r="CQ487" i="14"/>
  <c r="Y487" i="14"/>
  <c r="HE487" i="14"/>
  <c r="EI487" i="14"/>
  <c r="BN487" i="14"/>
  <c r="IW487" i="14"/>
  <c r="GB487" i="14"/>
  <c r="DG487" i="14"/>
  <c r="AM487" i="14"/>
  <c r="HU487" i="14"/>
  <c r="EY487" i="14"/>
  <c r="CD487" i="14"/>
  <c r="N487" i="14"/>
  <c r="GI487" i="14"/>
  <c r="DN487" i="14"/>
  <c r="AS487" i="14"/>
  <c r="BO487" i="14"/>
  <c r="HT487" i="14"/>
  <c r="FH487" i="14"/>
  <c r="CV487" i="14"/>
  <c r="IK487" i="14"/>
  <c r="FO487" i="14"/>
  <c r="CT487" i="14"/>
  <c r="AB487" i="14"/>
  <c r="HH487" i="14"/>
  <c r="EM487" i="14"/>
  <c r="BR487" i="14"/>
  <c r="JA487" i="14"/>
  <c r="GE487" i="14"/>
  <c r="DJ487" i="14"/>
  <c r="AP487" i="14"/>
  <c r="HX487" i="14"/>
  <c r="FC487" i="14"/>
  <c r="CH487" i="14"/>
  <c r="Q487" i="14"/>
  <c r="GU487" i="14"/>
  <c r="DZ487" i="14"/>
  <c r="BE487" i="14"/>
  <c r="IN487" i="14"/>
  <c r="FS487" i="14"/>
  <c r="CX487" i="14"/>
  <c r="AE487" i="14"/>
  <c r="HK487" i="14"/>
  <c r="EP487" i="14"/>
  <c r="BU487" i="14"/>
  <c r="IU487" i="14"/>
  <c r="FZ487" i="14"/>
  <c r="DE487" i="14"/>
  <c r="AK487" i="14"/>
  <c r="ER487" i="14"/>
  <c r="GP487" i="14"/>
  <c r="FM487" i="14"/>
  <c r="EK487" i="14"/>
  <c r="AN487" i="14"/>
  <c r="GS487" i="14"/>
  <c r="FG487" i="14"/>
  <c r="HL487" i="14"/>
  <c r="EZ487" i="14"/>
  <c r="CN487" i="14"/>
  <c r="IA487" i="14"/>
  <c r="FF487" i="14"/>
  <c r="CK487" i="14"/>
  <c r="T487" i="14"/>
  <c r="GY487" i="14"/>
  <c r="ED487" i="14"/>
  <c r="BI487" i="14"/>
  <c r="IQ487" i="14"/>
  <c r="FV487" i="14"/>
  <c r="DA487" i="14"/>
  <c r="AH487" i="14"/>
  <c r="HO487" i="14"/>
  <c r="ET487" i="14"/>
  <c r="BY487" i="14"/>
  <c r="I487" i="14"/>
  <c r="GL487" i="14"/>
  <c r="DQ487" i="14"/>
  <c r="AV487" i="14"/>
  <c r="IE487" i="14"/>
  <c r="FJ487" i="14"/>
  <c r="CO487" i="14"/>
  <c r="W487" i="14"/>
  <c r="HB487" i="14"/>
  <c r="EG487" i="14"/>
  <c r="BL487" i="14"/>
  <c r="IL487" i="14"/>
  <c r="FQ487" i="14"/>
  <c r="CU487" i="14"/>
  <c r="AC487" i="14"/>
  <c r="CF487" i="14"/>
  <c r="L487" i="14"/>
  <c r="AY487" i="14"/>
  <c r="Z487" i="14"/>
  <c r="GC487" i="14"/>
  <c r="FA487" i="14"/>
  <c r="BC487" i="14"/>
  <c r="U487" i="14"/>
  <c r="GV487" i="14"/>
  <c r="EJ487" i="14"/>
  <c r="BX487" i="14"/>
  <c r="HI487" i="14"/>
  <c r="EN487" i="14"/>
  <c r="BS487" i="14"/>
  <c r="JB487" i="14"/>
  <c r="GG487" i="14"/>
  <c r="DK487" i="14"/>
  <c r="AQ487" i="14"/>
  <c r="HY487" i="14"/>
  <c r="FD487" i="14"/>
  <c r="CI487" i="14"/>
  <c r="R487" i="14"/>
  <c r="GW487" i="14"/>
  <c r="EA487" i="14"/>
  <c r="BF487" i="14"/>
  <c r="IO487" i="14"/>
  <c r="FT487" i="14"/>
  <c r="CY487" i="14"/>
  <c r="AF487" i="14"/>
  <c r="HM487" i="14"/>
  <c r="EQ487" i="14"/>
  <c r="BV487" i="14"/>
  <c r="G487" i="14"/>
  <c r="GJ487" i="14"/>
  <c r="DO487" i="14"/>
  <c r="AT487" i="14"/>
  <c r="HS487" i="14"/>
  <c r="EX487" i="14"/>
  <c r="CC487" i="14"/>
  <c r="M487" i="14"/>
  <c r="EW487" i="14"/>
  <c r="I227" i="14"/>
  <c r="K227" i="14" s="1"/>
  <c r="JB488" i="14" s="1"/>
  <c r="E228" i="14"/>
  <c r="H228" i="14" s="1"/>
  <c r="D229" i="14"/>
  <c r="C230" i="14"/>
  <c r="Q302" i="2"/>
  <c r="S329" i="2"/>
  <c r="Q304" i="2"/>
  <c r="Q318" i="2"/>
  <c r="Q310" i="2"/>
  <c r="P398" i="2"/>
  <c r="Q398" i="2"/>
  <c r="Q378" i="2"/>
  <c r="P378" i="2"/>
  <c r="P385" i="2"/>
  <c r="Q385" i="2"/>
  <c r="Q396" i="2"/>
  <c r="P396" i="2"/>
  <c r="P382" i="2"/>
  <c r="Q382" i="2"/>
  <c r="Q320" i="2"/>
  <c r="Q388" i="2"/>
  <c r="P388" i="2"/>
  <c r="P371" i="2"/>
  <c r="Q371" i="2"/>
  <c r="P368" i="2"/>
  <c r="Q368" i="2"/>
  <c r="Q380" i="2"/>
  <c r="P380" i="2"/>
  <c r="R359" i="2"/>
  <c r="S357" i="2"/>
  <c r="S343" i="2"/>
  <c r="Q300" i="2"/>
  <c r="R341" i="2"/>
  <c r="S349" i="2"/>
  <c r="Q301" i="2"/>
  <c r="Q317" i="2"/>
  <c r="Q298" i="2"/>
  <c r="Q292" i="2"/>
  <c r="Q316" i="2"/>
  <c r="Q309" i="2"/>
  <c r="Q293" i="2"/>
  <c r="S340" i="2"/>
  <c r="R340" i="2"/>
  <c r="S354" i="2"/>
  <c r="R354" i="2"/>
  <c r="S332" i="2"/>
  <c r="R332" i="2"/>
  <c r="R328" i="2"/>
  <c r="S328" i="2"/>
  <c r="R334" i="2"/>
  <c r="S334" i="2"/>
  <c r="S345" i="2"/>
  <c r="R345" i="2"/>
  <c r="S360" i="2"/>
  <c r="R360" i="2"/>
  <c r="S331" i="2"/>
  <c r="R331" i="2"/>
  <c r="S351" i="2"/>
  <c r="R351" i="2"/>
  <c r="R356" i="2"/>
  <c r="S356" i="2"/>
  <c r="S336" i="2"/>
  <c r="R336" i="2"/>
  <c r="S325" i="2"/>
  <c r="R325" i="2"/>
  <c r="S348" i="2"/>
  <c r="R348" i="2"/>
  <c r="R355" i="2"/>
  <c r="S355" i="2"/>
  <c r="R342" i="2"/>
  <c r="S342" i="2"/>
  <c r="Q307" i="2"/>
  <c r="S339" i="2"/>
  <c r="R339" i="2"/>
  <c r="S327" i="2"/>
  <c r="R327" i="2"/>
  <c r="S333" i="2"/>
  <c r="R333" i="2"/>
  <c r="R346" i="2"/>
  <c r="S346" i="2"/>
  <c r="S330" i="2"/>
  <c r="R330" i="2"/>
  <c r="S326" i="2"/>
  <c r="R326" i="2"/>
  <c r="S353" i="2"/>
  <c r="R353" i="2"/>
  <c r="S358" i="2"/>
  <c r="R358" i="2"/>
  <c r="S337" i="2"/>
  <c r="R337" i="2"/>
  <c r="S352" i="2"/>
  <c r="R352" i="2"/>
  <c r="S350" i="2"/>
  <c r="R350" i="2"/>
  <c r="S324" i="2"/>
  <c r="R324" i="2"/>
  <c r="R344" i="2"/>
  <c r="S344" i="2"/>
  <c r="S347" i="2"/>
  <c r="R347" i="2"/>
  <c r="R338" i="2"/>
  <c r="S338" i="2"/>
  <c r="Q287" i="2"/>
  <c r="Q306" i="2"/>
  <c r="Q313" i="2"/>
  <c r="Q288" i="2"/>
  <c r="Q311" i="2"/>
  <c r="Q286" i="2"/>
  <c r="Q285" i="2"/>
  <c r="Q289" i="2"/>
  <c r="Q290" i="2"/>
  <c r="Q295" i="2"/>
  <c r="Q315" i="2"/>
  <c r="Q297" i="2"/>
  <c r="Q294" i="2"/>
  <c r="Q319" i="2"/>
  <c r="Q299" i="2"/>
  <c r="Q305" i="2"/>
  <c r="Q291" i="2"/>
  <c r="Q308" i="2"/>
  <c r="Q321" i="2"/>
  <c r="Q303" i="2"/>
  <c r="Q314" i="2"/>
  <c r="Q312" i="2"/>
  <c r="C163" i="1"/>
  <c r="G228" i="14" l="1"/>
  <c r="CK488" i="14"/>
  <c r="EW488" i="14"/>
  <c r="N488" i="14"/>
  <c r="GX488" i="14"/>
  <c r="EM488" i="14"/>
  <c r="FH488" i="14"/>
  <c r="H488" i="14"/>
  <c r="IK488" i="14"/>
  <c r="CR488" i="14"/>
  <c r="CJ488" i="14"/>
  <c r="BS488" i="14"/>
  <c r="HI488" i="14"/>
  <c r="GQ488" i="14"/>
  <c r="GI488" i="14"/>
  <c r="FO488" i="14"/>
  <c r="BF488" i="14"/>
  <c r="AR488" i="14"/>
  <c r="AB488" i="14"/>
  <c r="M488" i="14"/>
  <c r="DR488" i="14"/>
  <c r="EF488" i="14"/>
  <c r="DL488" i="14"/>
  <c r="CQ488" i="14"/>
  <c r="GD488" i="14"/>
  <c r="IE488" i="14"/>
  <c r="HK488" i="14"/>
  <c r="GO488" i="14"/>
  <c r="IP488" i="14"/>
  <c r="BO488" i="14"/>
  <c r="AV488" i="14"/>
  <c r="Y488" i="14"/>
  <c r="EL488" i="14"/>
  <c r="W488" i="14"/>
  <c r="DE488" i="14"/>
  <c r="HD488" i="14"/>
  <c r="BB488" i="14"/>
  <c r="ES488" i="14"/>
  <c r="IR488" i="14"/>
  <c r="BY488" i="14"/>
  <c r="FT488" i="14"/>
  <c r="R488" i="14"/>
  <c r="CW488" i="14"/>
  <c r="GV488" i="14"/>
  <c r="AK488" i="14"/>
  <c r="DX488" i="14"/>
  <c r="HW488" i="14"/>
  <c r="BH488" i="14"/>
  <c r="EZ488" i="14"/>
  <c r="IY488" i="14"/>
  <c r="CE488" i="14"/>
  <c r="GA488" i="14"/>
  <c r="V488" i="14"/>
  <c r="DD488" i="14"/>
  <c r="HC488" i="14"/>
  <c r="AG488" i="14"/>
  <c r="CS488" i="14"/>
  <c r="FE488" i="14"/>
  <c r="HQ488" i="14"/>
  <c r="BN488" i="14"/>
  <c r="DZ488" i="14"/>
  <c r="GL488" i="14"/>
  <c r="IX488" i="14"/>
  <c r="ET488" i="14"/>
  <c r="HF488" i="14"/>
  <c r="AF488" i="14"/>
  <c r="DS488" i="14"/>
  <c r="HP488" i="14"/>
  <c r="BL488" i="14"/>
  <c r="FG488" i="14"/>
  <c r="G488" i="14"/>
  <c r="CI488" i="14"/>
  <c r="GG488" i="14"/>
  <c r="AA488" i="14"/>
  <c r="DK488" i="14"/>
  <c r="HH488" i="14"/>
  <c r="AU488" i="14"/>
  <c r="EK488" i="14"/>
  <c r="IJ488" i="14"/>
  <c r="BR488" i="14"/>
  <c r="FL488" i="14"/>
  <c r="L488" i="14"/>
  <c r="CO488" i="14"/>
  <c r="GN488" i="14"/>
  <c r="AE488" i="14"/>
  <c r="DP488" i="14"/>
  <c r="HO488" i="14"/>
  <c r="AO488" i="14"/>
  <c r="DA488" i="14"/>
  <c r="FM488" i="14"/>
  <c r="HY488" i="14"/>
  <c r="BV488" i="14"/>
  <c r="EH488" i="14"/>
  <c r="GT488" i="14"/>
  <c r="CP488" i="14"/>
  <c r="FB488" i="14"/>
  <c r="HN488" i="14"/>
  <c r="AQ488" i="14"/>
  <c r="EE488" i="14"/>
  <c r="IC488" i="14"/>
  <c r="BX488" i="14"/>
  <c r="FS488" i="14"/>
  <c r="P488" i="14"/>
  <c r="CV488" i="14"/>
  <c r="GU488" i="14"/>
  <c r="AJ488" i="14"/>
  <c r="DW488" i="14"/>
  <c r="HU488" i="14"/>
  <c r="BG488" i="14"/>
  <c r="EY488" i="14"/>
  <c r="IV488" i="14"/>
  <c r="CB488" i="14"/>
  <c r="FY488" i="14"/>
  <c r="U488" i="14"/>
  <c r="DC488" i="14"/>
  <c r="GZ488" i="14"/>
  <c r="AN488" i="14"/>
  <c r="EC488" i="14"/>
  <c r="IB488" i="14"/>
  <c r="AW488" i="14"/>
  <c r="DI488" i="14"/>
  <c r="FU488" i="14"/>
  <c r="IG488" i="14"/>
  <c r="CD488" i="14"/>
  <c r="EP488" i="14"/>
  <c r="HB488" i="14"/>
  <c r="CX488" i="14"/>
  <c r="FJ488" i="14"/>
  <c r="HV488" i="14"/>
  <c r="BA488" i="14"/>
  <c r="ER488" i="14"/>
  <c r="IQ488" i="14"/>
  <c r="CH488" i="14"/>
  <c r="GF488" i="14"/>
  <c r="Z488" i="14"/>
  <c r="DH488" i="14"/>
  <c r="HG488" i="14"/>
  <c r="AT488" i="14"/>
  <c r="EJ488" i="14"/>
  <c r="II488" i="14"/>
  <c r="BQ488" i="14"/>
  <c r="FK488" i="14"/>
  <c r="K488" i="14"/>
  <c r="CN488" i="14"/>
  <c r="GM488" i="14"/>
  <c r="AD488" i="14"/>
  <c r="DO488" i="14"/>
  <c r="HM488" i="14"/>
  <c r="AZ488" i="14"/>
  <c r="EQ488" i="14"/>
  <c r="IN488" i="14"/>
  <c r="BE488" i="14"/>
  <c r="DQ488" i="14"/>
  <c r="GC488" i="14"/>
  <c r="IO488" i="14"/>
  <c r="CL488" i="14"/>
  <c r="EX488" i="14"/>
  <c r="HJ488" i="14"/>
  <c r="DF488" i="14"/>
  <c r="FR488" i="14"/>
  <c r="ID488" i="14"/>
  <c r="BK488" i="14"/>
  <c r="FD488" i="14"/>
  <c r="O488" i="14"/>
  <c r="CU488" i="14"/>
  <c r="GR488" i="14"/>
  <c r="AI488" i="14"/>
  <c r="DU488" i="14"/>
  <c r="HT488" i="14"/>
  <c r="BD488" i="14"/>
  <c r="EV488" i="14"/>
  <c r="IU488" i="14"/>
  <c r="CA488" i="14"/>
  <c r="FX488" i="14"/>
  <c r="T488" i="14"/>
  <c r="CZ488" i="14"/>
  <c r="GY488" i="14"/>
  <c r="AM488" i="14"/>
  <c r="EB488" i="14"/>
  <c r="IA488" i="14"/>
  <c r="BJ488" i="14"/>
  <c r="FC488" i="14"/>
  <c r="JA488" i="14"/>
  <c r="BM488" i="14"/>
  <c r="DY488" i="14"/>
  <c r="GK488" i="14"/>
  <c r="IW488" i="14"/>
  <c r="CT488" i="14"/>
  <c r="FF488" i="14"/>
  <c r="HR488" i="14"/>
  <c r="DN488" i="14"/>
  <c r="FZ488" i="14"/>
  <c r="IL488" i="14"/>
  <c r="BW488" i="14"/>
  <c r="FQ488" i="14"/>
  <c r="X488" i="14"/>
  <c r="DG488" i="14"/>
  <c r="HE488" i="14"/>
  <c r="AS488" i="14"/>
  <c r="EI488" i="14"/>
  <c r="IF488" i="14"/>
  <c r="BP488" i="14"/>
  <c r="FI488" i="14"/>
  <c r="J488" i="14"/>
  <c r="CM488" i="14"/>
  <c r="GJ488" i="14"/>
  <c r="AC488" i="14"/>
  <c r="DM488" i="14"/>
  <c r="HL488" i="14"/>
  <c r="AY488" i="14"/>
  <c r="EN488" i="14"/>
  <c r="IM488" i="14"/>
  <c r="BT488" i="14"/>
  <c r="FP488" i="14"/>
  <c r="I488" i="14"/>
  <c r="BU488" i="14"/>
  <c r="EG488" i="14"/>
  <c r="GS488" i="14"/>
  <c r="AP488" i="14"/>
  <c r="DB488" i="14"/>
  <c r="FN488" i="14"/>
  <c r="HZ488" i="14"/>
  <c r="DV488" i="14"/>
  <c r="GH488" i="14"/>
  <c r="IT488" i="14"/>
  <c r="CG488" i="14"/>
  <c r="GE488" i="14"/>
  <c r="AH488" i="14"/>
  <c r="DT488" i="14"/>
  <c r="HS488" i="14"/>
  <c r="BC488" i="14"/>
  <c r="EU488" i="14"/>
  <c r="IS488" i="14"/>
  <c r="BZ488" i="14"/>
  <c r="FW488" i="14"/>
  <c r="S488" i="14"/>
  <c r="CY488" i="14"/>
  <c r="GW488" i="14"/>
  <c r="AL488" i="14"/>
  <c r="EA488" i="14"/>
  <c r="HX488" i="14"/>
  <c r="BI488" i="14"/>
  <c r="FA488" i="14"/>
  <c r="IZ488" i="14"/>
  <c r="CF488" i="14"/>
  <c r="GB488" i="14"/>
  <c r="Q488" i="14"/>
  <c r="CC488" i="14"/>
  <c r="EO488" i="14"/>
  <c r="HA488" i="14"/>
  <c r="AX488" i="14"/>
  <c r="DJ488" i="14"/>
  <c r="FV488" i="14"/>
  <c r="IH488" i="14"/>
  <c r="ED488" i="14"/>
  <c r="GP488" i="14"/>
  <c r="C231" i="14"/>
  <c r="D230" i="14"/>
  <c r="E229" i="14"/>
  <c r="H229" i="14" s="1"/>
  <c r="G229" i="14"/>
  <c r="F228" i="14"/>
  <c r="C168" i="1"/>
  <c r="C171" i="1" s="1"/>
  <c r="C174" i="1"/>
  <c r="F229" i="14" l="1"/>
  <c r="I229" i="14" s="1"/>
  <c r="K229" i="14" s="1"/>
  <c r="IV490" i="14" s="1"/>
  <c r="I228" i="14"/>
  <c r="K228" i="14" s="1"/>
  <c r="IY489" i="14" s="1"/>
  <c r="E230" i="14"/>
  <c r="G230" i="14" s="1"/>
  <c r="D231" i="14"/>
  <c r="C232" i="14"/>
  <c r="C216" i="1"/>
  <c r="C202" i="1"/>
  <c r="C176" i="1"/>
  <c r="C175" i="1"/>
  <c r="GC490" i="14" l="1"/>
  <c r="GX490" i="14"/>
  <c r="IF490" i="14"/>
  <c r="AG490" i="14"/>
  <c r="R490" i="14"/>
  <c r="DB489" i="14"/>
  <c r="HY490" i="14"/>
  <c r="HH489" i="14"/>
  <c r="HG490" i="14"/>
  <c r="I489" i="14"/>
  <c r="AW490" i="14"/>
  <c r="DH489" i="14"/>
  <c r="HM489" i="14"/>
  <c r="CJ489" i="14"/>
  <c r="BG490" i="14"/>
  <c r="CD489" i="14"/>
  <c r="BX489" i="14"/>
  <c r="AZ490" i="14"/>
  <c r="GD489" i="14"/>
  <c r="AB489" i="14"/>
  <c r="M490" i="14"/>
  <c r="AS489" i="14"/>
  <c r="ED489" i="14"/>
  <c r="IK490" i="14"/>
  <c r="ER489" i="14"/>
  <c r="DW489" i="14"/>
  <c r="BK490" i="14"/>
  <c r="AP490" i="14"/>
  <c r="Y490" i="14"/>
  <c r="GQ490" i="14"/>
  <c r="CS490" i="14"/>
  <c r="BF490" i="14"/>
  <c r="DS490" i="14"/>
  <c r="DL490" i="14"/>
  <c r="BI490" i="14"/>
  <c r="BB490" i="14"/>
  <c r="H490" i="14"/>
  <c r="AC489" i="14"/>
  <c r="EB489" i="14"/>
  <c r="IX489" i="14"/>
  <c r="DD489" i="14"/>
  <c r="HJ489" i="14"/>
  <c r="BT489" i="14"/>
  <c r="FQ489" i="14"/>
  <c r="AH489" i="14"/>
  <c r="EG489" i="14"/>
  <c r="J489" i="14"/>
  <c r="DI489" i="14"/>
  <c r="FV489" i="14"/>
  <c r="DZ489" i="14"/>
  <c r="GP489" i="14"/>
  <c r="GI489" i="14"/>
  <c r="BW489" i="14"/>
  <c r="AO490" i="14"/>
  <c r="W490" i="14"/>
  <c r="HZ490" i="14"/>
  <c r="CL490" i="14"/>
  <c r="BC490" i="14"/>
  <c r="AM490" i="14"/>
  <c r="DK490" i="14"/>
  <c r="BH490" i="14"/>
  <c r="BA490" i="14"/>
  <c r="N490" i="14"/>
  <c r="IL490" i="14"/>
  <c r="Q489" i="14"/>
  <c r="DP489" i="14"/>
  <c r="IB489" i="14"/>
  <c r="CR489" i="14"/>
  <c r="GT489" i="14"/>
  <c r="BF489" i="14"/>
  <c r="FE489" i="14"/>
  <c r="U489" i="14"/>
  <c r="DT489" i="14"/>
  <c r="IJ489" i="14"/>
  <c r="CV489" i="14"/>
  <c r="CK489" i="14"/>
  <c r="AO489" i="14"/>
  <c r="EL489" i="14"/>
  <c r="EE489" i="14"/>
  <c r="S489" i="14"/>
  <c r="DA490" i="14"/>
  <c r="BM490" i="14"/>
  <c r="DG490" i="14"/>
  <c r="HJ490" i="14"/>
  <c r="GT490" i="14"/>
  <c r="CY490" i="14"/>
  <c r="EI490" i="14"/>
  <c r="DT490" i="14"/>
  <c r="DM490" i="14"/>
  <c r="BJ490" i="14"/>
  <c r="AV490" i="14"/>
  <c r="AP489" i="14"/>
  <c r="EO489" i="14"/>
  <c r="R489" i="14"/>
  <c r="DQ489" i="14"/>
  <c r="IC489" i="14"/>
  <c r="CF489" i="14"/>
  <c r="GF489" i="14"/>
  <c r="AV489" i="14"/>
  <c r="ES489" i="14"/>
  <c r="X489" i="14"/>
  <c r="DU489" i="14"/>
  <c r="GL489" i="14"/>
  <c r="EN489" i="14"/>
  <c r="GX489" i="14"/>
  <c r="GQ489" i="14"/>
  <c r="CE489" i="14"/>
  <c r="K489" i="14"/>
  <c r="DW490" i="14"/>
  <c r="DB490" i="14"/>
  <c r="DZ490" i="14"/>
  <c r="I490" i="14"/>
  <c r="HQ490" i="14"/>
  <c r="HA490" i="14"/>
  <c r="GE490" i="14"/>
  <c r="EJ490" i="14"/>
  <c r="DU490" i="14"/>
  <c r="DN490" i="14"/>
  <c r="BD490" i="14"/>
  <c r="BD489" i="14"/>
  <c r="FA489" i="14"/>
  <c r="AF489" i="14"/>
  <c r="EC489" i="14"/>
  <c r="IZ489" i="14"/>
  <c r="CS489" i="14"/>
  <c r="GV489" i="14"/>
  <c r="BH489" i="14"/>
  <c r="FF489" i="14"/>
  <c r="AJ489" i="14"/>
  <c r="EH489" i="14"/>
  <c r="AZ489" i="14"/>
  <c r="IS489" i="14"/>
  <c r="JB489" i="14"/>
  <c r="IU489" i="14"/>
  <c r="EI489" i="14"/>
  <c r="EP490" i="14"/>
  <c r="DY490" i="14"/>
  <c r="EW490" i="14"/>
  <c r="DJ490" i="14"/>
  <c r="O490" i="14"/>
  <c r="HW490" i="14"/>
  <c r="GU490" i="14"/>
  <c r="GF490" i="14"/>
  <c r="EK490" i="14"/>
  <c r="DV490" i="14"/>
  <c r="DH490" i="14"/>
  <c r="BP489" i="14"/>
  <c r="FN489" i="14"/>
  <c r="AR489" i="14"/>
  <c r="EP489" i="14"/>
  <c r="H489" i="14"/>
  <c r="DE489" i="14"/>
  <c r="HL489" i="14"/>
  <c r="BU489" i="14"/>
  <c r="FT489" i="14"/>
  <c r="AW489" i="14"/>
  <c r="FH489" i="14"/>
  <c r="BM489" i="14"/>
  <c r="N489" i="14"/>
  <c r="G489" i="14"/>
  <c r="HP489" i="14"/>
  <c r="EQ489" i="14"/>
  <c r="GI490" i="14"/>
  <c r="EU490" i="14"/>
  <c r="GL490" i="14"/>
  <c r="EG490" i="14"/>
  <c r="DQ490" i="14"/>
  <c r="K490" i="14"/>
  <c r="II490" i="14"/>
  <c r="GV490" i="14"/>
  <c r="GG490" i="14"/>
  <c r="EL490" i="14"/>
  <c r="GB490" i="14"/>
  <c r="CC489" i="14"/>
  <c r="GB489" i="14"/>
  <c r="BE489" i="14"/>
  <c r="FD489" i="14"/>
  <c r="T489" i="14"/>
  <c r="DR489" i="14"/>
  <c r="IH489" i="14"/>
  <c r="CG489" i="14"/>
  <c r="GG489" i="14"/>
  <c r="BI489" i="14"/>
  <c r="GZ489" i="14"/>
  <c r="EX489" i="14"/>
  <c r="BR489" i="14"/>
  <c r="BK489" i="14"/>
  <c r="GS489" i="14"/>
  <c r="GU489" i="14"/>
  <c r="HB490" i="14"/>
  <c r="GK490" i="14"/>
  <c r="Z490" i="14"/>
  <c r="FV490" i="14"/>
  <c r="EM490" i="14"/>
  <c r="AY490" i="14"/>
  <c r="L490" i="14"/>
  <c r="IJ490" i="14"/>
  <c r="GW490" i="14"/>
  <c r="GH490" i="14"/>
  <c r="GR490" i="14"/>
  <c r="CO489" i="14"/>
  <c r="GR489" i="14"/>
  <c r="BQ489" i="14"/>
  <c r="FP489" i="14"/>
  <c r="AG489" i="14"/>
  <c r="EF489" i="14"/>
  <c r="JA489" i="14"/>
  <c r="CT489" i="14"/>
  <c r="GW489" i="14"/>
  <c r="BV489" i="14"/>
  <c r="HR489" i="14"/>
  <c r="FL489" i="14"/>
  <c r="BZ489" i="14"/>
  <c r="BS489" i="14"/>
  <c r="HA489" i="14"/>
  <c r="HC489" i="14"/>
  <c r="IK489" i="14"/>
  <c r="CW489" i="14"/>
  <c r="HB489" i="14"/>
  <c r="BY489" i="14"/>
  <c r="FX489" i="14"/>
  <c r="BA489" i="14"/>
  <c r="EZ489" i="14"/>
  <c r="V489" i="14"/>
  <c r="CH489" i="14"/>
  <c r="ET489" i="14"/>
  <c r="HF489" i="14"/>
  <c r="O489" i="14"/>
  <c r="CA489" i="14"/>
  <c r="EM489" i="14"/>
  <c r="GY489" i="14"/>
  <c r="HX489" i="14"/>
  <c r="HI489" i="14"/>
  <c r="AA489" i="14"/>
  <c r="CM489" i="14"/>
  <c r="EY489" i="14"/>
  <c r="HK489" i="14"/>
  <c r="L489" i="14"/>
  <c r="DJ489" i="14"/>
  <c r="HT489" i="14"/>
  <c r="CL489" i="14"/>
  <c r="GN489" i="14"/>
  <c r="BN489" i="14"/>
  <c r="FM489" i="14"/>
  <c r="AD489" i="14"/>
  <c r="CP489" i="14"/>
  <c r="FB489" i="14"/>
  <c r="HN489" i="14"/>
  <c r="W489" i="14"/>
  <c r="CI489" i="14"/>
  <c r="EU489" i="14"/>
  <c r="HG489" i="14"/>
  <c r="IF489" i="14"/>
  <c r="HQ489" i="14"/>
  <c r="AI489" i="14"/>
  <c r="CU489" i="14"/>
  <c r="FG489" i="14"/>
  <c r="HS489" i="14"/>
  <c r="EV489" i="14"/>
  <c r="Y489" i="14"/>
  <c r="DX489" i="14"/>
  <c r="IP489" i="14"/>
  <c r="CZ489" i="14"/>
  <c r="HD489" i="14"/>
  <c r="CB489" i="14"/>
  <c r="FY489" i="14"/>
  <c r="AL489" i="14"/>
  <c r="CX489" i="14"/>
  <c r="FJ489" i="14"/>
  <c r="HV489" i="14"/>
  <c r="AE489" i="14"/>
  <c r="CQ489" i="14"/>
  <c r="FC489" i="14"/>
  <c r="HO489" i="14"/>
  <c r="IN489" i="14"/>
  <c r="HY489" i="14"/>
  <c r="AQ489" i="14"/>
  <c r="DC489" i="14"/>
  <c r="FO489" i="14"/>
  <c r="IA489" i="14"/>
  <c r="AK489" i="14"/>
  <c r="EJ489" i="14"/>
  <c r="M489" i="14"/>
  <c r="DL489" i="14"/>
  <c r="HU489" i="14"/>
  <c r="CN489" i="14"/>
  <c r="GO489" i="14"/>
  <c r="AT489" i="14"/>
  <c r="DF489" i="14"/>
  <c r="FR489" i="14"/>
  <c r="ID489" i="14"/>
  <c r="AM489" i="14"/>
  <c r="CY489" i="14"/>
  <c r="FK489" i="14"/>
  <c r="HW489" i="14"/>
  <c r="IV489" i="14"/>
  <c r="IG489" i="14"/>
  <c r="AY489" i="14"/>
  <c r="DK489" i="14"/>
  <c r="FW489" i="14"/>
  <c r="II489" i="14"/>
  <c r="FU489" i="14"/>
  <c r="AX489" i="14"/>
  <c r="EW489" i="14"/>
  <c r="Z489" i="14"/>
  <c r="DY489" i="14"/>
  <c r="IR489" i="14"/>
  <c r="DA489" i="14"/>
  <c r="HE489" i="14"/>
  <c r="BB489" i="14"/>
  <c r="DN489" i="14"/>
  <c r="FZ489" i="14"/>
  <c r="IL489" i="14"/>
  <c r="AU489" i="14"/>
  <c r="DG489" i="14"/>
  <c r="FS489" i="14"/>
  <c r="IE489" i="14"/>
  <c r="GC489" i="14"/>
  <c r="IO489" i="14"/>
  <c r="BG489" i="14"/>
  <c r="DS489" i="14"/>
  <c r="GE489" i="14"/>
  <c r="IQ489" i="14"/>
  <c r="GJ489" i="14"/>
  <c r="BL489" i="14"/>
  <c r="FI489" i="14"/>
  <c r="AN489" i="14"/>
  <c r="EK489" i="14"/>
  <c r="P489" i="14"/>
  <c r="DM489" i="14"/>
  <c r="HZ489" i="14"/>
  <c r="BJ489" i="14"/>
  <c r="DV489" i="14"/>
  <c r="GH489" i="14"/>
  <c r="IT489" i="14"/>
  <c r="BC489" i="14"/>
  <c r="DO489" i="14"/>
  <c r="GA489" i="14"/>
  <c r="IM489" i="14"/>
  <c r="GK489" i="14"/>
  <c r="IW489" i="14"/>
  <c r="BO489" i="14"/>
  <c r="EA489" i="14"/>
  <c r="GM489" i="14"/>
  <c r="DP490" i="14"/>
  <c r="EF490" i="14"/>
  <c r="FW490" i="14"/>
  <c r="BX490" i="14"/>
  <c r="IR490" i="14"/>
  <c r="FY490" i="14"/>
  <c r="BZ490" i="14"/>
  <c r="IT490" i="14"/>
  <c r="FT490" i="14"/>
  <c r="BW490" i="14"/>
  <c r="IQ490" i="14"/>
  <c r="FX490" i="14"/>
  <c r="BY490" i="14"/>
  <c r="IS490" i="14"/>
  <c r="FZ490" i="14"/>
  <c r="BT490" i="14"/>
  <c r="IN490" i="14"/>
  <c r="G490" i="14"/>
  <c r="CQ490" i="14"/>
  <c r="GA490" i="14"/>
  <c r="Q490" i="14"/>
  <c r="AQ490" i="14"/>
  <c r="FO490" i="14"/>
  <c r="AR490" i="14"/>
  <c r="FP490" i="14"/>
  <c r="AS490" i="14"/>
  <c r="FQ490" i="14"/>
  <c r="AT490" i="14"/>
  <c r="FR490" i="14"/>
  <c r="AN490" i="14"/>
  <c r="FL490" i="14"/>
  <c r="FU490" i="14"/>
  <c r="J490" i="14"/>
  <c r="CT490" i="14"/>
  <c r="GD490" i="14"/>
  <c r="DC490" i="14"/>
  <c r="IA490" i="14"/>
  <c r="DD490" i="14"/>
  <c r="IB490" i="14"/>
  <c r="DE490" i="14"/>
  <c r="IC490" i="14"/>
  <c r="DF490" i="14"/>
  <c r="ID490" i="14"/>
  <c r="CZ490" i="14"/>
  <c r="HX490" i="14"/>
  <c r="AU490" i="14"/>
  <c r="HI490" i="14"/>
  <c r="DI490" i="14"/>
  <c r="AE490" i="14"/>
  <c r="GS490" i="14"/>
  <c r="DO490" i="14"/>
  <c r="AH490" i="14"/>
  <c r="GY490" i="14"/>
  <c r="DR490" i="14"/>
  <c r="S490" i="14"/>
  <c r="CE490" i="14"/>
  <c r="EQ490" i="14"/>
  <c r="HC490" i="14"/>
  <c r="T490" i="14"/>
  <c r="CF490" i="14"/>
  <c r="ER490" i="14"/>
  <c r="HD490" i="14"/>
  <c r="U490" i="14"/>
  <c r="CG490" i="14"/>
  <c r="ES490" i="14"/>
  <c r="HE490" i="14"/>
  <c r="V490" i="14"/>
  <c r="CH490" i="14"/>
  <c r="ET490" i="14"/>
  <c r="HF490" i="14"/>
  <c r="P490" i="14"/>
  <c r="CB490" i="14"/>
  <c r="EN490" i="14"/>
  <c r="GZ490" i="14"/>
  <c r="BN490" i="14"/>
  <c r="EE490" i="14"/>
  <c r="AX490" i="14"/>
  <c r="HO490" i="14"/>
  <c r="EH490" i="14"/>
  <c r="BE490" i="14"/>
  <c r="HR490" i="14"/>
  <c r="EO490" i="14"/>
  <c r="AA490" i="14"/>
  <c r="CM490" i="14"/>
  <c r="EY490" i="14"/>
  <c r="HK490" i="14"/>
  <c r="AB490" i="14"/>
  <c r="CN490" i="14"/>
  <c r="EZ490" i="14"/>
  <c r="HL490" i="14"/>
  <c r="AC490" i="14"/>
  <c r="CO490" i="14"/>
  <c r="FA490" i="14"/>
  <c r="HM490" i="14"/>
  <c r="AD490" i="14"/>
  <c r="CP490" i="14"/>
  <c r="FB490" i="14"/>
  <c r="HN490" i="14"/>
  <c r="X490" i="14"/>
  <c r="CJ490" i="14"/>
  <c r="EV490" i="14"/>
  <c r="HH490" i="14"/>
  <c r="IE490" i="14"/>
  <c r="CD490" i="14"/>
  <c r="IU490" i="14"/>
  <c r="FN490" i="14"/>
  <c r="CK490" i="14"/>
  <c r="IX490" i="14"/>
  <c r="EX490" i="14"/>
  <c r="BU490" i="14"/>
  <c r="IH490" i="14"/>
  <c r="FE490" i="14"/>
  <c r="CA490" i="14"/>
  <c r="IO490" i="14"/>
  <c r="FK490" i="14"/>
  <c r="AI490" i="14"/>
  <c r="CU490" i="14"/>
  <c r="FG490" i="14"/>
  <c r="HS490" i="14"/>
  <c r="AJ490" i="14"/>
  <c r="CV490" i="14"/>
  <c r="FH490" i="14"/>
  <c r="HT490" i="14"/>
  <c r="AK490" i="14"/>
  <c r="CW490" i="14"/>
  <c r="FI490" i="14"/>
  <c r="HU490" i="14"/>
  <c r="AL490" i="14"/>
  <c r="CX490" i="14"/>
  <c r="FJ490" i="14"/>
  <c r="HV490" i="14"/>
  <c r="AF490" i="14"/>
  <c r="CR490" i="14"/>
  <c r="FD490" i="14"/>
  <c r="HP490" i="14"/>
  <c r="FM490" i="14"/>
  <c r="CI490" i="14"/>
  <c r="IW490" i="14"/>
  <c r="FS490" i="14"/>
  <c r="BS490" i="14"/>
  <c r="IG490" i="14"/>
  <c r="FC490" i="14"/>
  <c r="BV490" i="14"/>
  <c r="IM490" i="14"/>
  <c r="FF490" i="14"/>
  <c r="CC490" i="14"/>
  <c r="IP490" i="14"/>
  <c r="BO490" i="14"/>
  <c r="EA490" i="14"/>
  <c r="GM490" i="14"/>
  <c r="IY490" i="14"/>
  <c r="BP490" i="14"/>
  <c r="EB490" i="14"/>
  <c r="GN490" i="14"/>
  <c r="IZ490" i="14"/>
  <c r="BQ490" i="14"/>
  <c r="EC490" i="14"/>
  <c r="GO490" i="14"/>
  <c r="JA490" i="14"/>
  <c r="BR490" i="14"/>
  <c r="ED490" i="14"/>
  <c r="GP490" i="14"/>
  <c r="JB490" i="14"/>
  <c r="BL490" i="14"/>
  <c r="DX490" i="14"/>
  <c r="GJ490" i="14"/>
  <c r="C233" i="14"/>
  <c r="D232" i="14"/>
  <c r="E231" i="14"/>
  <c r="H231" i="14" s="1"/>
  <c r="F230" i="14"/>
  <c r="H230" i="14"/>
  <c r="G231" i="14" l="1"/>
  <c r="F231" i="14"/>
  <c r="I230" i="14"/>
  <c r="K230" i="14" s="1"/>
  <c r="GV491" i="14" s="1"/>
  <c r="G232" i="14"/>
  <c r="E232" i="14"/>
  <c r="H232" i="14" s="1"/>
  <c r="D233" i="14"/>
  <c r="C234" i="14"/>
  <c r="I231" i="14" l="1"/>
  <c r="K231" i="14" s="1"/>
  <c r="GS492" i="14" s="1"/>
  <c r="DV491" i="14"/>
  <c r="EE491" i="14"/>
  <c r="EU491" i="14"/>
  <c r="DG491" i="14"/>
  <c r="FA491" i="14"/>
  <c r="GM491" i="14"/>
  <c r="M491" i="14"/>
  <c r="BC491" i="14"/>
  <c r="BZ491" i="14"/>
  <c r="HV491" i="14"/>
  <c r="BK491" i="14"/>
  <c r="AD491" i="14"/>
  <c r="H491" i="14"/>
  <c r="AP491" i="14"/>
  <c r="BY491" i="14"/>
  <c r="CH491" i="14"/>
  <c r="AZ491" i="14"/>
  <c r="BT491" i="14"/>
  <c r="DB491" i="14"/>
  <c r="EM491" i="14"/>
  <c r="O491" i="14"/>
  <c r="IQ491" i="14"/>
  <c r="HA491" i="14"/>
  <c r="EG491" i="14"/>
  <c r="FT491" i="14"/>
  <c r="HH491" i="14"/>
  <c r="AL491" i="14"/>
  <c r="W491" i="14"/>
  <c r="IA491" i="14"/>
  <c r="HB491" i="14"/>
  <c r="IO491" i="14"/>
  <c r="ER491" i="14"/>
  <c r="HE492" i="14"/>
  <c r="BN492" i="14"/>
  <c r="CQ492" i="14"/>
  <c r="CK492" i="14"/>
  <c r="GO491" i="14"/>
  <c r="FY491" i="14"/>
  <c r="DN491" i="14"/>
  <c r="Y491" i="14"/>
  <c r="BG491" i="14"/>
  <c r="HD491" i="14"/>
  <c r="HJ491" i="14"/>
  <c r="GX491" i="14"/>
  <c r="EL491" i="14"/>
  <c r="CK491" i="14"/>
  <c r="DS491" i="14"/>
  <c r="GZ492" i="14"/>
  <c r="BH491" i="14"/>
  <c r="IK491" i="14"/>
  <c r="FQ491" i="14"/>
  <c r="DD491" i="14"/>
  <c r="AT491" i="14"/>
  <c r="HS491" i="14"/>
  <c r="FD491" i="14"/>
  <c r="BS491" i="14"/>
  <c r="JA491" i="14"/>
  <c r="FG491" i="14"/>
  <c r="CV491" i="14"/>
  <c r="P491" i="14"/>
  <c r="CB491" i="14"/>
  <c r="EP491" i="14"/>
  <c r="HK491" i="14"/>
  <c r="AG491" i="14"/>
  <c r="CS491" i="14"/>
  <c r="FJ491" i="14"/>
  <c r="IE491" i="14"/>
  <c r="AX491" i="14"/>
  <c r="DJ491" i="14"/>
  <c r="GC491" i="14"/>
  <c r="IX491" i="14"/>
  <c r="BO491" i="14"/>
  <c r="EA491" i="14"/>
  <c r="GW491" i="14"/>
  <c r="U491" i="14"/>
  <c r="CG491" i="14"/>
  <c r="EV491" i="14"/>
  <c r="HQ491" i="14"/>
  <c r="EZ491" i="14"/>
  <c r="HL491" i="14"/>
  <c r="DS492" i="14"/>
  <c r="HL492" i="14"/>
  <c r="FR492" i="14"/>
  <c r="ID492" i="14"/>
  <c r="FK492" i="14"/>
  <c r="HW492" i="14"/>
  <c r="AO492" i="14"/>
  <c r="DA492" i="14"/>
  <c r="FM492" i="14"/>
  <c r="HY492" i="14"/>
  <c r="CA491" i="14"/>
  <c r="T491" i="14"/>
  <c r="GQ491" i="14"/>
  <c r="DW491" i="14"/>
  <c r="BP491" i="14"/>
  <c r="IT491" i="14"/>
  <c r="FZ491" i="14"/>
  <c r="CP491" i="14"/>
  <c r="L491" i="14"/>
  <c r="GH491" i="14"/>
  <c r="DO491" i="14"/>
  <c r="X491" i="14"/>
  <c r="CJ491" i="14"/>
  <c r="EY491" i="14"/>
  <c r="HU491" i="14"/>
  <c r="AO491" i="14"/>
  <c r="DA491" i="14"/>
  <c r="FS491" i="14"/>
  <c r="IN491" i="14"/>
  <c r="BF491" i="14"/>
  <c r="DR491" i="14"/>
  <c r="GL491" i="14"/>
  <c r="K491" i="14"/>
  <c r="BW491" i="14"/>
  <c r="EK491" i="14"/>
  <c r="HF491" i="14"/>
  <c r="AC491" i="14"/>
  <c r="CO491" i="14"/>
  <c r="FE491" i="14"/>
  <c r="HZ491" i="14"/>
  <c r="FH491" i="14"/>
  <c r="HT491" i="14"/>
  <c r="FZ492" i="14"/>
  <c r="IL492" i="14"/>
  <c r="FS492" i="14"/>
  <c r="IE492" i="14"/>
  <c r="AW492" i="14"/>
  <c r="DI492" i="14"/>
  <c r="FU492" i="14"/>
  <c r="IG492" i="14"/>
  <c r="CX491" i="14"/>
  <c r="AM491" i="14"/>
  <c r="HP491" i="14"/>
  <c r="EW491" i="14"/>
  <c r="CI491" i="14"/>
  <c r="AB491" i="14"/>
  <c r="GZ491" i="14"/>
  <c r="DL491" i="14"/>
  <c r="AE491" i="14"/>
  <c r="HG491" i="14"/>
  <c r="EN491" i="14"/>
  <c r="AF491" i="14"/>
  <c r="CR491" i="14"/>
  <c r="FI491" i="14"/>
  <c r="ID491" i="14"/>
  <c r="AW491" i="14"/>
  <c r="DI491" i="14"/>
  <c r="GB491" i="14"/>
  <c r="IW491" i="14"/>
  <c r="BN491" i="14"/>
  <c r="DZ491" i="14"/>
  <c r="GU491" i="14"/>
  <c r="S491" i="14"/>
  <c r="CE491" i="14"/>
  <c r="ET491" i="14"/>
  <c r="HO491" i="14"/>
  <c r="AK491" i="14"/>
  <c r="CW491" i="14"/>
  <c r="FN491" i="14"/>
  <c r="II491" i="14"/>
  <c r="FP491" i="14"/>
  <c r="IB491" i="14"/>
  <c r="BE492" i="14"/>
  <c r="DQ492" i="14"/>
  <c r="GC492" i="14"/>
  <c r="IO492" i="14"/>
  <c r="DT491" i="14"/>
  <c r="BJ491" i="14"/>
  <c r="IL491" i="14"/>
  <c r="FV491" i="14"/>
  <c r="DF491" i="14"/>
  <c r="AU491" i="14"/>
  <c r="HY491" i="14"/>
  <c r="EF491" i="14"/>
  <c r="BB491" i="14"/>
  <c r="IC491" i="14"/>
  <c r="FM491" i="14"/>
  <c r="AN491" i="14"/>
  <c r="CZ491" i="14"/>
  <c r="FR491" i="14"/>
  <c r="IM491" i="14"/>
  <c r="BE491" i="14"/>
  <c r="DQ491" i="14"/>
  <c r="GK491" i="14"/>
  <c r="J491" i="14"/>
  <c r="BV491" i="14"/>
  <c r="EI491" i="14"/>
  <c r="HE491" i="14"/>
  <c r="AA491" i="14"/>
  <c r="CM491" i="14"/>
  <c r="FC491" i="14"/>
  <c r="HX491" i="14"/>
  <c r="AS491" i="14"/>
  <c r="DE491" i="14"/>
  <c r="FW491" i="14"/>
  <c r="IS491" i="14"/>
  <c r="FX491" i="14"/>
  <c r="IJ491" i="14"/>
  <c r="EZ492" i="14"/>
  <c r="IY492" i="14"/>
  <c r="GP492" i="14"/>
  <c r="JB492" i="14"/>
  <c r="GI492" i="14"/>
  <c r="IU492" i="14"/>
  <c r="BM492" i="14"/>
  <c r="DY492" i="14"/>
  <c r="GK492" i="14"/>
  <c r="IW492" i="14"/>
  <c r="EO491" i="14"/>
  <c r="CF491" i="14"/>
  <c r="V491" i="14"/>
  <c r="GR491" i="14"/>
  <c r="EC491" i="14"/>
  <c r="BR491" i="14"/>
  <c r="IU491" i="14"/>
  <c r="FF491" i="14"/>
  <c r="BX491" i="14"/>
  <c r="N491" i="14"/>
  <c r="GI491" i="14"/>
  <c r="AV491" i="14"/>
  <c r="DH491" i="14"/>
  <c r="GA491" i="14"/>
  <c r="IV491" i="14"/>
  <c r="BM491" i="14"/>
  <c r="DY491" i="14"/>
  <c r="GT491" i="14"/>
  <c r="R491" i="14"/>
  <c r="CD491" i="14"/>
  <c r="ES491" i="14"/>
  <c r="HN491" i="14"/>
  <c r="AI491" i="14"/>
  <c r="CU491" i="14"/>
  <c r="FL491" i="14"/>
  <c r="IG491" i="14"/>
  <c r="BA491" i="14"/>
  <c r="DM491" i="14"/>
  <c r="GG491" i="14"/>
  <c r="JB491" i="14"/>
  <c r="GF491" i="14"/>
  <c r="IR491" i="14"/>
  <c r="CH492" i="14"/>
  <c r="FN492" i="14"/>
  <c r="EL492" i="14"/>
  <c r="GX492" i="14"/>
  <c r="EE492" i="14"/>
  <c r="GQ492" i="14"/>
  <c r="I492" i="14"/>
  <c r="BU492" i="14"/>
  <c r="EG492" i="14"/>
  <c r="FO491" i="14"/>
  <c r="CY491" i="14"/>
  <c r="AR491" i="14"/>
  <c r="HR491" i="14"/>
  <c r="EX491" i="14"/>
  <c r="CN491" i="14"/>
  <c r="G491" i="14"/>
  <c r="GE491" i="14"/>
  <c r="CQ491" i="14"/>
  <c r="AJ491" i="14"/>
  <c r="HI491" i="14"/>
  <c r="BD491" i="14"/>
  <c r="DP491" i="14"/>
  <c r="GJ491" i="14"/>
  <c r="I491" i="14"/>
  <c r="BU491" i="14"/>
  <c r="EH491" i="14"/>
  <c r="HC491" i="14"/>
  <c r="Z491" i="14"/>
  <c r="CL491" i="14"/>
  <c r="FB491" i="14"/>
  <c r="HW491" i="14"/>
  <c r="AQ491" i="14"/>
  <c r="DC491" i="14"/>
  <c r="FU491" i="14"/>
  <c r="IP491" i="14"/>
  <c r="BI491" i="14"/>
  <c r="DU491" i="14"/>
  <c r="GP491" i="14"/>
  <c r="EB491" i="14"/>
  <c r="GN491" i="14"/>
  <c r="IZ491" i="14"/>
  <c r="IH491" i="14"/>
  <c r="BL491" i="14"/>
  <c r="DX491" i="14"/>
  <c r="GS491" i="14"/>
  <c r="Q491" i="14"/>
  <c r="CC491" i="14"/>
  <c r="EQ491" i="14"/>
  <c r="HM491" i="14"/>
  <c r="AH491" i="14"/>
  <c r="CT491" i="14"/>
  <c r="FK491" i="14"/>
  <c r="IF491" i="14"/>
  <c r="AY491" i="14"/>
  <c r="DK491" i="14"/>
  <c r="GD491" i="14"/>
  <c r="IY491" i="14"/>
  <c r="BQ491" i="14"/>
  <c r="ED491" i="14"/>
  <c r="GY491" i="14"/>
  <c r="EJ491" i="14"/>
  <c r="C235" i="14"/>
  <c r="D234" i="14"/>
  <c r="E233" i="14"/>
  <c r="F233" i="14" s="1"/>
  <c r="F232" i="14"/>
  <c r="I232" i="14" s="1"/>
  <c r="K232" i="14" s="1"/>
  <c r="HQ492" i="14" l="1"/>
  <c r="FE492" i="14"/>
  <c r="CS492" i="14"/>
  <c r="AG492" i="14"/>
  <c r="HO492" i="14"/>
  <c r="FC492" i="14"/>
  <c r="HV492" i="14"/>
  <c r="FJ492" i="14"/>
  <c r="EA492" i="14"/>
  <c r="EU492" i="14"/>
  <c r="IK492" i="14"/>
  <c r="BF492" i="14"/>
  <c r="HH492" i="14"/>
  <c r="HU492" i="14"/>
  <c r="DO492" i="14"/>
  <c r="AT492" i="14"/>
  <c r="DF492" i="14"/>
  <c r="AS492" i="14"/>
  <c r="DN492" i="14"/>
  <c r="AK492" i="14"/>
  <c r="GT492" i="14"/>
  <c r="DE492" i="14"/>
  <c r="Q492" i="14"/>
  <c r="EX492" i="14"/>
  <c r="II492" i="14"/>
  <c r="IJ492" i="14"/>
  <c r="EK492" i="14"/>
  <c r="GW492" i="14"/>
  <c r="BO492" i="14"/>
  <c r="EJ492" i="14"/>
  <c r="CC492" i="14"/>
  <c r="HX492" i="14"/>
  <c r="EM492" i="14"/>
  <c r="HZ492" i="14"/>
  <c r="BY492" i="14"/>
  <c r="DG492" i="14"/>
  <c r="AL492" i="14"/>
  <c r="EB492" i="14"/>
  <c r="DZ492" i="14"/>
  <c r="BD492" i="14"/>
  <c r="GU492" i="14"/>
  <c r="EN492" i="14"/>
  <c r="HN492" i="14"/>
  <c r="AX492" i="14"/>
  <c r="FY492" i="14"/>
  <c r="CX492" i="14"/>
  <c r="BG492" i="14"/>
  <c r="CE492" i="14"/>
  <c r="AB492" i="14"/>
  <c r="FV492" i="14"/>
  <c r="CV492" i="14"/>
  <c r="CN492" i="14"/>
  <c r="H492" i="14"/>
  <c r="FF492" i="14"/>
  <c r="GY492" i="14"/>
  <c r="DH492" i="14"/>
  <c r="HI492" i="14"/>
  <c r="DJ492" i="14"/>
  <c r="AM492" i="14"/>
  <c r="IM492" i="14"/>
  <c r="FL492" i="14"/>
  <c r="GV492" i="14"/>
  <c r="HF492" i="14"/>
  <c r="L492" i="14"/>
  <c r="J492" i="14"/>
  <c r="BT492" i="14"/>
  <c r="FG492" i="14"/>
  <c r="BJ492" i="14"/>
  <c r="CD492" i="14"/>
  <c r="CZ492" i="14"/>
  <c r="GG492" i="14"/>
  <c r="EY492" i="14"/>
  <c r="IV492" i="14"/>
  <c r="CB492" i="14"/>
  <c r="BA492" i="14"/>
  <c r="S492" i="14"/>
  <c r="AC492" i="14"/>
  <c r="G492" i="14"/>
  <c r="IB492" i="14"/>
  <c r="FH492" i="14"/>
  <c r="M492" i="14"/>
  <c r="ED492" i="14"/>
  <c r="BQ492" i="14"/>
  <c r="AN492" i="14"/>
  <c r="Y492" i="14"/>
  <c r="FP492" i="14"/>
  <c r="IP492" i="14"/>
  <c r="AY492" i="14"/>
  <c r="BV492" i="14"/>
  <c r="GL492" i="14"/>
  <c r="GM492" i="14"/>
  <c r="CJ492" i="14"/>
  <c r="EQ492" i="14"/>
  <c r="FT492" i="14"/>
  <c r="CY492" i="14"/>
  <c r="HK492" i="14"/>
  <c r="O492" i="14"/>
  <c r="BR492" i="14"/>
  <c r="GF492" i="14"/>
  <c r="AD492" i="14"/>
  <c r="AV492" i="14"/>
  <c r="CR492" i="14"/>
  <c r="DK492" i="14"/>
  <c r="BB492" i="14"/>
  <c r="GJ492" i="14"/>
  <c r="DP492" i="14"/>
  <c r="T492" i="14"/>
  <c r="FO492" i="14"/>
  <c r="HD492" i="14"/>
  <c r="BW492" i="14"/>
  <c r="GN492" i="14"/>
  <c r="IC492" i="14"/>
  <c r="DX492" i="14"/>
  <c r="V492" i="14"/>
  <c r="EF492" i="14"/>
  <c r="HS492" i="14"/>
  <c r="BS492" i="14"/>
  <c r="CF492" i="14"/>
  <c r="EP492" i="14"/>
  <c r="BI492" i="14"/>
  <c r="IH492" i="14"/>
  <c r="EI492" i="14"/>
  <c r="DT492" i="14"/>
  <c r="AP492" i="14"/>
  <c r="BL492" i="14"/>
  <c r="IF492" i="14"/>
  <c r="GA492" i="14"/>
  <c r="CI492" i="14"/>
  <c r="CU492" i="14"/>
  <c r="HJ492" i="14"/>
  <c r="Z492" i="14"/>
  <c r="AU492" i="14"/>
  <c r="GO492" i="14"/>
  <c r="CW492" i="14"/>
  <c r="HB492" i="14"/>
  <c r="N492" i="14"/>
  <c r="HT492" i="14"/>
  <c r="BK492" i="14"/>
  <c r="IT492" i="14"/>
  <c r="K492" i="14"/>
  <c r="BC492" i="14"/>
  <c r="HR492" i="14"/>
  <c r="BP492" i="14"/>
  <c r="HA492" i="14"/>
  <c r="DW492" i="14"/>
  <c r="DV492" i="14"/>
  <c r="DR492" i="14"/>
  <c r="GH492" i="14"/>
  <c r="R492" i="14"/>
  <c r="EH492" i="14"/>
  <c r="FQ492" i="14"/>
  <c r="HP492" i="14"/>
  <c r="AA492" i="14"/>
  <c r="CL492" i="14"/>
  <c r="AZ492" i="14"/>
  <c r="GE492" i="14"/>
  <c r="AJ492" i="14"/>
  <c r="DM492" i="14"/>
  <c r="EW492" i="14"/>
  <c r="DC492" i="14"/>
  <c r="HC492" i="14"/>
  <c r="CP492" i="14"/>
  <c r="AR492" i="14"/>
  <c r="FB492" i="14"/>
  <c r="AH492" i="14"/>
  <c r="IZ492" i="14"/>
  <c r="AE492" i="14"/>
  <c r="DU492" i="14"/>
  <c r="CG492" i="14"/>
  <c r="EO492" i="14"/>
  <c r="HG492" i="14"/>
  <c r="IS492" i="14"/>
  <c r="DB492" i="14"/>
  <c r="AF492" i="14"/>
  <c r="P492" i="14"/>
  <c r="EV492" i="14"/>
  <c r="FI492" i="14"/>
  <c r="FA492" i="14"/>
  <c r="GD492" i="14"/>
  <c r="ER492" i="14"/>
  <c r="U492" i="14"/>
  <c r="EC492" i="14"/>
  <c r="BH492" i="14"/>
  <c r="CA492" i="14"/>
  <c r="FW492" i="14"/>
  <c r="HM492" i="14"/>
  <c r="CM492" i="14"/>
  <c r="ET492" i="14"/>
  <c r="CT492" i="14"/>
  <c r="GR492" i="14"/>
  <c r="DD492" i="14"/>
  <c r="JA492" i="14"/>
  <c r="IX492" i="14"/>
  <c r="X492" i="14"/>
  <c r="DL492" i="14"/>
  <c r="AQ492" i="14"/>
  <c r="W492" i="14"/>
  <c r="BX492" i="14"/>
  <c r="GB492" i="14"/>
  <c r="IA492" i="14"/>
  <c r="FX492" i="14"/>
  <c r="BZ492" i="14"/>
  <c r="IR492" i="14"/>
  <c r="CO492" i="14"/>
  <c r="IQ492" i="14"/>
  <c r="ES492" i="14"/>
  <c r="FD492" i="14"/>
  <c r="AI492" i="14"/>
  <c r="IN492" i="14"/>
  <c r="H233" i="14"/>
  <c r="G233" i="14"/>
  <c r="IW493" i="14"/>
  <c r="IO493" i="14"/>
  <c r="IG493" i="14"/>
  <c r="HY493" i="14"/>
  <c r="HQ493" i="14"/>
  <c r="HI493" i="14"/>
  <c r="HA493" i="14"/>
  <c r="GS493" i="14"/>
  <c r="GK493" i="14"/>
  <c r="GC493" i="14"/>
  <c r="FU493" i="14"/>
  <c r="FM493" i="14"/>
  <c r="FE493" i="14"/>
  <c r="EW493" i="14"/>
  <c r="EO493" i="14"/>
  <c r="EG493" i="14"/>
  <c r="DY493" i="14"/>
  <c r="DQ493" i="14"/>
  <c r="IY493" i="14"/>
  <c r="IP493" i="14"/>
  <c r="IF493" i="14"/>
  <c r="HW493" i="14"/>
  <c r="HN493" i="14"/>
  <c r="HE493" i="14"/>
  <c r="IU493" i="14"/>
  <c r="IL493" i="14"/>
  <c r="IC493" i="14"/>
  <c r="HT493" i="14"/>
  <c r="HK493" i="14"/>
  <c r="HB493" i="14"/>
  <c r="GR493" i="14"/>
  <c r="GI493" i="14"/>
  <c r="FZ493" i="14"/>
  <c r="FQ493" i="14"/>
  <c r="FH493" i="14"/>
  <c r="EY493" i="14"/>
  <c r="EP493" i="14"/>
  <c r="EF493" i="14"/>
  <c r="DW493" i="14"/>
  <c r="DN493" i="14"/>
  <c r="DF493" i="14"/>
  <c r="CX493" i="14"/>
  <c r="CP493" i="14"/>
  <c r="CH493" i="14"/>
  <c r="BZ493" i="14"/>
  <c r="BR493" i="14"/>
  <c r="BJ493" i="14"/>
  <c r="BB493" i="14"/>
  <c r="AT493" i="14"/>
  <c r="AL493" i="14"/>
  <c r="AD493" i="14"/>
  <c r="V493" i="14"/>
  <c r="N493" i="14"/>
  <c r="JB493" i="14"/>
  <c r="IS493" i="14"/>
  <c r="IJ493" i="14"/>
  <c r="IA493" i="14"/>
  <c r="HR493" i="14"/>
  <c r="HH493" i="14"/>
  <c r="GY493" i="14"/>
  <c r="GP493" i="14"/>
  <c r="GG493" i="14"/>
  <c r="FX493" i="14"/>
  <c r="FO493" i="14"/>
  <c r="FF493" i="14"/>
  <c r="EV493" i="14"/>
  <c r="EM493" i="14"/>
  <c r="ED493" i="14"/>
  <c r="DU493" i="14"/>
  <c r="DL493" i="14"/>
  <c r="DD493" i="14"/>
  <c r="CV493" i="14"/>
  <c r="CN493" i="14"/>
  <c r="CF493" i="14"/>
  <c r="BX493" i="14"/>
  <c r="BP493" i="14"/>
  <c r="BH493" i="14"/>
  <c r="AZ493" i="14"/>
  <c r="AR493" i="14"/>
  <c r="AJ493" i="14"/>
  <c r="AB493" i="14"/>
  <c r="T493" i="14"/>
  <c r="L493" i="14"/>
  <c r="JA493" i="14"/>
  <c r="IR493" i="14"/>
  <c r="II493" i="14"/>
  <c r="HZ493" i="14"/>
  <c r="HP493" i="14"/>
  <c r="HG493" i="14"/>
  <c r="GX493" i="14"/>
  <c r="GO493" i="14"/>
  <c r="GF493" i="14"/>
  <c r="FW493" i="14"/>
  <c r="FN493" i="14"/>
  <c r="FD493" i="14"/>
  <c r="EU493" i="14"/>
  <c r="EL493" i="14"/>
  <c r="EC493" i="14"/>
  <c r="DT493" i="14"/>
  <c r="DK493" i="14"/>
  <c r="DC493" i="14"/>
  <c r="CU493" i="14"/>
  <c r="CM493" i="14"/>
  <c r="CE493" i="14"/>
  <c r="BW493" i="14"/>
  <c r="BO493" i="14"/>
  <c r="BG493" i="14"/>
  <c r="AY493" i="14"/>
  <c r="AQ493" i="14"/>
  <c r="AI493" i="14"/>
  <c r="AA493" i="14"/>
  <c r="S493" i="14"/>
  <c r="K493" i="14"/>
  <c r="IZ493" i="14"/>
  <c r="IQ493" i="14"/>
  <c r="IH493" i="14"/>
  <c r="HX493" i="14"/>
  <c r="HO493" i="14"/>
  <c r="HF493" i="14"/>
  <c r="GW493" i="14"/>
  <c r="GN493" i="14"/>
  <c r="GE493" i="14"/>
  <c r="FV493" i="14"/>
  <c r="FL493" i="14"/>
  <c r="ID493" i="14"/>
  <c r="HD493" i="14"/>
  <c r="GL493" i="14"/>
  <c r="FS493" i="14"/>
  <c r="FB493" i="14"/>
  <c r="EN493" i="14"/>
  <c r="DZ493" i="14"/>
  <c r="DJ493" i="14"/>
  <c r="CY493" i="14"/>
  <c r="CK493" i="14"/>
  <c r="BY493" i="14"/>
  <c r="BL493" i="14"/>
  <c r="AX493" i="14"/>
  <c r="AM493" i="14"/>
  <c r="Y493" i="14"/>
  <c r="M493" i="14"/>
  <c r="IX493" i="14"/>
  <c r="IB493" i="14"/>
  <c r="HC493" i="14"/>
  <c r="GJ493" i="14"/>
  <c r="FR493" i="14"/>
  <c r="FA493" i="14"/>
  <c r="EK493" i="14"/>
  <c r="DX493" i="14"/>
  <c r="DI493" i="14"/>
  <c r="CW493" i="14"/>
  <c r="CJ493" i="14"/>
  <c r="BV493" i="14"/>
  <c r="BK493" i="14"/>
  <c r="AW493" i="14"/>
  <c r="AK493" i="14"/>
  <c r="X493" i="14"/>
  <c r="J493" i="14"/>
  <c r="IV493" i="14"/>
  <c r="HV493" i="14"/>
  <c r="GZ493" i="14"/>
  <c r="GH493" i="14"/>
  <c r="FP493" i="14"/>
  <c r="EZ493" i="14"/>
  <c r="EJ493" i="14"/>
  <c r="DV493" i="14"/>
  <c r="DH493" i="14"/>
  <c r="CT493" i="14"/>
  <c r="CI493" i="14"/>
  <c r="BU493" i="14"/>
  <c r="BI493" i="14"/>
  <c r="AV493" i="14"/>
  <c r="AH493" i="14"/>
  <c r="W493" i="14"/>
  <c r="I493" i="14"/>
  <c r="IT493" i="14"/>
  <c r="HU493" i="14"/>
  <c r="GV493" i="14"/>
  <c r="GD493" i="14"/>
  <c r="FK493" i="14"/>
  <c r="EX493" i="14"/>
  <c r="EI493" i="14"/>
  <c r="DS493" i="14"/>
  <c r="DG493" i="14"/>
  <c r="CS493" i="14"/>
  <c r="CG493" i="14"/>
  <c r="BT493" i="14"/>
  <c r="BF493" i="14"/>
  <c r="AU493" i="14"/>
  <c r="AG493" i="14"/>
  <c r="U493" i="14"/>
  <c r="H493" i="14"/>
  <c r="IN493" i="14"/>
  <c r="HS493" i="14"/>
  <c r="GU493" i="14"/>
  <c r="GB493" i="14"/>
  <c r="FJ493" i="14"/>
  <c r="ET493" i="14"/>
  <c r="EH493" i="14"/>
  <c r="DR493" i="14"/>
  <c r="DE493" i="14"/>
  <c r="CR493" i="14"/>
  <c r="CD493" i="14"/>
  <c r="BS493" i="14"/>
  <c r="BE493" i="14"/>
  <c r="AS493" i="14"/>
  <c r="AF493" i="14"/>
  <c r="R493" i="14"/>
  <c r="G493" i="14"/>
  <c r="IM493" i="14"/>
  <c r="HM493" i="14"/>
  <c r="GT493" i="14"/>
  <c r="GA493" i="14"/>
  <c r="FI493" i="14"/>
  <c r="ES493" i="14"/>
  <c r="EE493" i="14"/>
  <c r="DP493" i="14"/>
  <c r="DB493" i="14"/>
  <c r="CQ493" i="14"/>
  <c r="CC493" i="14"/>
  <c r="BQ493" i="14"/>
  <c r="BD493" i="14"/>
  <c r="AP493" i="14"/>
  <c r="AE493" i="14"/>
  <c r="Q493" i="14"/>
  <c r="IK493" i="14"/>
  <c r="HL493" i="14"/>
  <c r="GQ493" i="14"/>
  <c r="FY493" i="14"/>
  <c r="FG493" i="14"/>
  <c r="ER493" i="14"/>
  <c r="EB493" i="14"/>
  <c r="DO493" i="14"/>
  <c r="DA493" i="14"/>
  <c r="CO493" i="14"/>
  <c r="CB493" i="14"/>
  <c r="BN493" i="14"/>
  <c r="BC493" i="14"/>
  <c r="AO493" i="14"/>
  <c r="AC493" i="14"/>
  <c r="P493" i="14"/>
  <c r="FC493" i="14"/>
  <c r="BA493" i="14"/>
  <c r="EQ493" i="14"/>
  <c r="AN493" i="14"/>
  <c r="EA493" i="14"/>
  <c r="Z493" i="14"/>
  <c r="DM493" i="14"/>
  <c r="O493" i="14"/>
  <c r="IE493" i="14"/>
  <c r="CZ493" i="14"/>
  <c r="HJ493" i="14"/>
  <c r="CL493" i="14"/>
  <c r="GM493" i="14"/>
  <c r="CA493" i="14"/>
  <c r="FT493" i="14"/>
  <c r="BM493" i="14"/>
  <c r="E234" i="14"/>
  <c r="G234" i="14" s="1"/>
  <c r="D235" i="14"/>
  <c r="C236" i="14"/>
  <c r="I233" i="14" l="1"/>
  <c r="K233" i="14" s="1"/>
  <c r="FB494" i="14" s="1"/>
  <c r="H234" i="14"/>
  <c r="C237" i="14"/>
  <c r="D236" i="14"/>
  <c r="E235" i="14"/>
  <c r="H235" i="14" s="1"/>
  <c r="F234" i="14"/>
  <c r="AF494" i="14" l="1"/>
  <c r="AE494" i="14"/>
  <c r="I494" i="14"/>
  <c r="AW494" i="14"/>
  <c r="EU494" i="14"/>
  <c r="AA494" i="14"/>
  <c r="BO494" i="14"/>
  <c r="HI494" i="14"/>
  <c r="L494" i="14"/>
  <c r="AC494" i="14"/>
  <c r="CU494" i="14"/>
  <c r="HT494" i="14"/>
  <c r="DR494" i="14"/>
  <c r="FM494" i="14"/>
  <c r="IM494" i="14"/>
  <c r="EJ494" i="14"/>
  <c r="IH494" i="14"/>
  <c r="FG494" i="14"/>
  <c r="G494" i="14"/>
  <c r="Z494" i="14"/>
  <c r="CZ494" i="14"/>
  <c r="BQ494" i="14"/>
  <c r="AK494" i="14"/>
  <c r="ID494" i="14"/>
  <c r="CJ494" i="14"/>
  <c r="BD494" i="14"/>
  <c r="IT494" i="14"/>
  <c r="DB494" i="14"/>
  <c r="IQ494" i="14"/>
  <c r="HF494" i="14"/>
  <c r="GI494" i="14"/>
  <c r="FY494" i="14"/>
  <c r="IW494" i="14"/>
  <c r="IZ494" i="14"/>
  <c r="GR494" i="14"/>
  <c r="T494" i="14"/>
  <c r="BA494" i="14"/>
  <c r="HJ494" i="14"/>
  <c r="HL494" i="14"/>
  <c r="AZ494" i="14"/>
  <c r="K494" i="14"/>
  <c r="GZ494" i="14"/>
  <c r="BK494" i="14"/>
  <c r="IU494" i="14"/>
  <c r="AN494" i="14"/>
  <c r="DJ494" i="14"/>
  <c r="R494" i="14"/>
  <c r="BF494" i="14"/>
  <c r="GE494" i="14"/>
  <c r="AJ494" i="14"/>
  <c r="IX494" i="14"/>
  <c r="U494" i="14"/>
  <c r="HA494" i="14"/>
  <c r="CK494" i="14"/>
  <c r="BY494" i="14"/>
  <c r="HK494" i="14"/>
  <c r="DI494" i="14"/>
  <c r="EB494" i="14"/>
  <c r="IC494" i="14"/>
  <c r="EA494" i="14"/>
  <c r="GW494" i="14"/>
  <c r="IV494" i="14"/>
  <c r="EX494" i="14"/>
  <c r="FP494" i="14"/>
  <c r="IN494" i="14"/>
  <c r="DA494" i="14"/>
  <c r="AB494" i="14"/>
  <c r="HV494" i="14"/>
  <c r="CA494" i="14"/>
  <c r="AU494" i="14"/>
  <c r="IL494" i="14"/>
  <c r="CS494" i="14"/>
  <c r="BM494" i="14"/>
  <c r="JB494" i="14"/>
  <c r="GX494" i="14"/>
  <c r="HN494" i="14"/>
  <c r="BX494" i="14"/>
  <c r="EE494" i="14"/>
  <c r="CG494" i="14"/>
  <c r="IB494" i="14"/>
  <c r="FO494" i="14"/>
  <c r="CQ494" i="14"/>
  <c r="IK494" i="14"/>
  <c r="BG494" i="14"/>
  <c r="CW494" i="14"/>
  <c r="FU494" i="14"/>
  <c r="BU494" i="14"/>
  <c r="CC494" i="14"/>
  <c r="DG494" i="14"/>
  <c r="GD494" i="14"/>
  <c r="CD494" i="14"/>
  <c r="DC494" i="14"/>
  <c r="DP494" i="14"/>
  <c r="GM494" i="14"/>
  <c r="CM494" i="14"/>
  <c r="EK494" i="14"/>
  <c r="DY494" i="14"/>
  <c r="GV494" i="14"/>
  <c r="CV494" i="14"/>
  <c r="FV494" i="14"/>
  <c r="EH494" i="14"/>
  <c r="HE494" i="14"/>
  <c r="DE494" i="14"/>
  <c r="CB494" i="14"/>
  <c r="BV494" i="14"/>
  <c r="ES494" i="14"/>
  <c r="AS494" i="14"/>
  <c r="H494" i="14"/>
  <c r="CE494" i="14"/>
  <c r="FC494" i="14"/>
  <c r="BC494" i="14"/>
  <c r="AH494" i="14"/>
  <c r="CN494" i="14"/>
  <c r="FL494" i="14"/>
  <c r="BL494" i="14"/>
  <c r="HS494" i="14"/>
  <c r="J494" i="14"/>
  <c r="S494" i="14"/>
  <c r="BI494" i="14"/>
  <c r="FS494" i="14"/>
  <c r="IP494" i="14"/>
  <c r="EP494" i="14"/>
  <c r="CI494" i="14"/>
  <c r="GB494" i="14"/>
  <c r="IY494" i="14"/>
  <c r="EY494" i="14"/>
  <c r="DD494" i="14"/>
  <c r="GK494" i="14"/>
  <c r="O494" i="14"/>
  <c r="FH494" i="14"/>
  <c r="EN494" i="14"/>
  <c r="GT494" i="14"/>
  <c r="X494" i="14"/>
  <c r="FQ494" i="14"/>
  <c r="FX494" i="14"/>
  <c r="HC494" i="14"/>
  <c r="AG494" i="14"/>
  <c r="GA494" i="14"/>
  <c r="HG494" i="14"/>
  <c r="EQ494" i="14"/>
  <c r="HO494" i="14"/>
  <c r="DO494" i="14"/>
  <c r="M494" i="14"/>
  <c r="EZ494" i="14"/>
  <c r="HX494" i="14"/>
  <c r="DX494" i="14"/>
  <c r="AI494" i="14"/>
  <c r="FI494" i="14"/>
  <c r="IG494" i="14"/>
  <c r="EG494" i="14"/>
  <c r="BP494" i="14"/>
  <c r="BN494" i="14"/>
  <c r="EM494" i="14"/>
  <c r="AL494" i="14"/>
  <c r="CL494" i="14"/>
  <c r="BW494" i="14"/>
  <c r="EV494" i="14"/>
  <c r="AT494" i="14"/>
  <c r="DL494" i="14"/>
  <c r="CF494" i="14"/>
  <c r="FE494" i="14"/>
  <c r="BB494" i="14"/>
  <c r="EW494" i="14"/>
  <c r="CO494" i="14"/>
  <c r="FN494" i="14"/>
  <c r="BJ494" i="14"/>
  <c r="GG494" i="14"/>
  <c r="CY494" i="14"/>
  <c r="FW494" i="14"/>
  <c r="BR494" i="14"/>
  <c r="HP494" i="14"/>
  <c r="AM494" i="14"/>
  <c r="DK494" i="14"/>
  <c r="N494" i="14"/>
  <c r="Q494" i="14"/>
  <c r="AV494" i="14"/>
  <c r="DT494" i="14"/>
  <c r="V494" i="14"/>
  <c r="AQ494" i="14"/>
  <c r="BE494" i="14"/>
  <c r="EC494" i="14"/>
  <c r="AD494" i="14"/>
  <c r="AP494" i="14"/>
  <c r="P494" i="14"/>
  <c r="AY494" i="14"/>
  <c r="AO494" i="14"/>
  <c r="IE494" i="14"/>
  <c r="HB494" i="14"/>
  <c r="BS494" i="14"/>
  <c r="EI494" i="14"/>
  <c r="HH494" i="14"/>
  <c r="CX494" i="14"/>
  <c r="CR494" i="14"/>
  <c r="ER494" i="14"/>
  <c r="HQ494" i="14"/>
  <c r="DF494" i="14"/>
  <c r="DS494" i="14"/>
  <c r="FA494" i="14"/>
  <c r="HZ494" i="14"/>
  <c r="DN494" i="14"/>
  <c r="FD494" i="14"/>
  <c r="FK494" i="14"/>
  <c r="II494" i="14"/>
  <c r="DV494" i="14"/>
  <c r="GN494" i="14"/>
  <c r="FT494" i="14"/>
  <c r="IR494" i="14"/>
  <c r="ED494" i="14"/>
  <c r="HR494" i="14"/>
  <c r="DH494" i="14"/>
  <c r="GF494" i="14"/>
  <c r="BZ494" i="14"/>
  <c r="W494" i="14"/>
  <c r="DQ494" i="14"/>
  <c r="GO494" i="14"/>
  <c r="CH494" i="14"/>
  <c r="AR494" i="14"/>
  <c r="DZ494" i="14"/>
  <c r="GY494" i="14"/>
  <c r="CP494" i="14"/>
  <c r="GJ494" i="14"/>
  <c r="HU494" i="14"/>
  <c r="GS494" i="14"/>
  <c r="BH494" i="14"/>
  <c r="BT494" i="14"/>
  <c r="HD494" i="14"/>
  <c r="IS494" i="14"/>
  <c r="FJ494" i="14"/>
  <c r="CT494" i="14"/>
  <c r="HM494" i="14"/>
  <c r="DM494" i="14"/>
  <c r="FR494" i="14"/>
  <c r="DU494" i="14"/>
  <c r="HW494" i="14"/>
  <c r="DW494" i="14"/>
  <c r="FZ494" i="14"/>
  <c r="FF494" i="14"/>
  <c r="IF494" i="14"/>
  <c r="EF494" i="14"/>
  <c r="GH494" i="14"/>
  <c r="GQ494" i="14"/>
  <c r="IO494" i="14"/>
  <c r="EO494" i="14"/>
  <c r="GP494" i="14"/>
  <c r="HY494" i="14"/>
  <c r="GC494" i="14"/>
  <c r="JA494" i="14"/>
  <c r="EL494" i="14"/>
  <c r="Y494" i="14"/>
  <c r="GL494" i="14"/>
  <c r="IA494" i="14"/>
  <c r="ET494" i="14"/>
  <c r="AX494" i="14"/>
  <c r="GU494" i="14"/>
  <c r="IJ494" i="14"/>
  <c r="F235" i="14"/>
  <c r="G235" i="14"/>
  <c r="I234" i="14"/>
  <c r="K234" i="14" s="1"/>
  <c r="IY495" i="14" s="1"/>
  <c r="G236" i="14"/>
  <c r="E236" i="14"/>
  <c r="F236" i="14" s="1"/>
  <c r="H236" i="14"/>
  <c r="D237" i="14"/>
  <c r="C238" i="14"/>
  <c r="C239" i="14" s="1"/>
  <c r="C240" i="14" s="1"/>
  <c r="C241" i="14" s="1"/>
  <c r="C242" i="14" s="1"/>
  <c r="C243" i="14" s="1"/>
  <c r="C244" i="14" s="1"/>
  <c r="C245" i="14" s="1"/>
  <c r="C246" i="14" s="1"/>
  <c r="C247" i="14" s="1"/>
  <c r="C248" i="14" s="1"/>
  <c r="C249" i="14" s="1"/>
  <c r="C250" i="14" s="1"/>
  <c r="C251" i="14" s="1"/>
  <c r="C252" i="14" s="1"/>
  <c r="C253" i="14" s="1"/>
  <c r="C254" i="14" s="1"/>
  <c r="C255" i="14" s="1"/>
  <c r="C256" i="14" s="1"/>
  <c r="C257" i="14" s="1"/>
  <c r="C258" i="14" s="1"/>
  <c r="C259" i="14" s="1"/>
  <c r="C260" i="14" s="1"/>
  <c r="C261" i="14" s="1"/>
  <c r="C262" i="14" s="1"/>
  <c r="C263" i="14" s="1"/>
  <c r="C264" i="14" s="1"/>
  <c r="C265" i="14" s="1"/>
  <c r="C266" i="14" s="1"/>
  <c r="C267" i="14" s="1"/>
  <c r="C268" i="14" s="1"/>
  <c r="C269" i="14" s="1"/>
  <c r="C270" i="14" s="1"/>
  <c r="C271" i="14" s="1"/>
  <c r="C272" i="14" s="1"/>
  <c r="C273" i="14" s="1"/>
  <c r="C274" i="14" s="1"/>
  <c r="C275" i="14" s="1"/>
  <c r="C276" i="14" s="1"/>
  <c r="C277" i="14" s="1"/>
  <c r="C278" i="14" s="1"/>
  <c r="C279" i="14" s="1"/>
  <c r="C280" i="14" s="1"/>
  <c r="C281" i="14" s="1"/>
  <c r="C282" i="14" s="1"/>
  <c r="C283" i="14" s="1"/>
  <c r="C284" i="14" s="1"/>
  <c r="C285" i="14" s="1"/>
  <c r="C286" i="14" s="1"/>
  <c r="C287" i="14" s="1"/>
  <c r="C288" i="14" s="1"/>
  <c r="C289" i="14" s="1"/>
  <c r="C290" i="14" s="1"/>
  <c r="C291" i="14" s="1"/>
  <c r="C292" i="14" s="1"/>
  <c r="C293" i="14" s="1"/>
  <c r="C294" i="14" s="1"/>
  <c r="C295" i="14" s="1"/>
  <c r="C296" i="14" s="1"/>
  <c r="C297" i="14" s="1"/>
  <c r="C298" i="14" s="1"/>
  <c r="C299" i="14" s="1"/>
  <c r="C300" i="14" s="1"/>
  <c r="C301" i="14" s="1"/>
  <c r="C302" i="14" s="1"/>
  <c r="C303" i="14" s="1"/>
  <c r="C304" i="14" s="1"/>
  <c r="C305" i="14" s="1"/>
  <c r="C306" i="14" s="1"/>
  <c r="C307" i="14" s="1"/>
  <c r="C308" i="14" s="1"/>
  <c r="C309" i="14" s="1"/>
  <c r="C310" i="14" s="1"/>
  <c r="C311" i="14" s="1"/>
  <c r="C312" i="14" s="1"/>
  <c r="C313" i="14" s="1"/>
  <c r="C314" i="14" s="1"/>
  <c r="C315" i="14" s="1"/>
  <c r="C316" i="14" s="1"/>
  <c r="C317" i="14" s="1"/>
  <c r="C318" i="14" s="1"/>
  <c r="C319" i="14" s="1"/>
  <c r="C320" i="14" s="1"/>
  <c r="C321" i="14" s="1"/>
  <c r="C322" i="14" s="1"/>
  <c r="C323" i="14" s="1"/>
  <c r="C324" i="14" s="1"/>
  <c r="C325" i="14" s="1"/>
  <c r="C326" i="14" s="1"/>
  <c r="C327" i="14" s="1"/>
  <c r="C328" i="14" s="1"/>
  <c r="C329" i="14" s="1"/>
  <c r="C330" i="14" s="1"/>
  <c r="C331" i="14" s="1"/>
  <c r="C332" i="14" s="1"/>
  <c r="C333" i="14" s="1"/>
  <c r="C334" i="14" s="1"/>
  <c r="C335" i="14" s="1"/>
  <c r="C336" i="14" s="1"/>
  <c r="C337" i="14" s="1"/>
  <c r="C338" i="14" s="1"/>
  <c r="C339" i="14" s="1"/>
  <c r="C340" i="14" s="1"/>
  <c r="C341" i="14" s="1"/>
  <c r="C342" i="14" s="1"/>
  <c r="C343" i="14" s="1"/>
  <c r="C344" i="14" s="1"/>
  <c r="C345" i="14" s="1"/>
  <c r="C346" i="14" s="1"/>
  <c r="C347" i="14" s="1"/>
  <c r="C348" i="14" s="1"/>
  <c r="C349" i="14" s="1"/>
  <c r="C350" i="14" s="1"/>
  <c r="C351" i="14" s="1"/>
  <c r="C352" i="14" s="1"/>
  <c r="C353" i="14" s="1"/>
  <c r="C354" i="14" s="1"/>
  <c r="C355" i="14" s="1"/>
  <c r="G495" i="14" l="1"/>
  <c r="BC495" i="14"/>
  <c r="HW495" i="14"/>
  <c r="DR495" i="14"/>
  <c r="AZ495" i="14"/>
  <c r="BM495" i="14"/>
  <c r="GH495" i="14"/>
  <c r="FC495" i="14"/>
  <c r="AT495" i="14"/>
  <c r="O495" i="14"/>
  <c r="CD495" i="14"/>
  <c r="GP495" i="14"/>
  <c r="HU495" i="14"/>
  <c r="GY495" i="14"/>
  <c r="EW495" i="14"/>
  <c r="EB495" i="14"/>
  <c r="ER495" i="14"/>
  <c r="GQ495" i="14"/>
  <c r="L495" i="14"/>
  <c r="AX495" i="14"/>
  <c r="HZ495" i="14"/>
  <c r="CF495" i="14"/>
  <c r="CL495" i="14"/>
  <c r="U495" i="14"/>
  <c r="CI495" i="14"/>
  <c r="DC495" i="14"/>
  <c r="CO495" i="14"/>
  <c r="DN495" i="14"/>
  <c r="FK495" i="14"/>
  <c r="CR495" i="14"/>
  <c r="EI495" i="14"/>
  <c r="GT495" i="14"/>
  <c r="EX495" i="14"/>
  <c r="GL495" i="14"/>
  <c r="IH495" i="14"/>
  <c r="EQ495" i="14"/>
  <c r="I235" i="14"/>
  <c r="K235" i="14" s="1"/>
  <c r="EJ496" i="14" s="1"/>
  <c r="FJ495" i="14"/>
  <c r="AR495" i="14"/>
  <c r="HR495" i="14"/>
  <c r="FH495" i="14"/>
  <c r="DO495" i="14"/>
  <c r="AV495" i="14"/>
  <c r="IF495" i="14"/>
  <c r="GN495" i="14"/>
  <c r="DT495" i="14"/>
  <c r="BI495" i="14"/>
  <c r="K495" i="14"/>
  <c r="FO495" i="14"/>
  <c r="CX495" i="14"/>
  <c r="BA495" i="14"/>
  <c r="H495" i="14"/>
  <c r="GI495" i="14"/>
  <c r="DX495" i="14"/>
  <c r="CG495" i="14"/>
  <c r="M495" i="14"/>
  <c r="GW495" i="14"/>
  <c r="FD495" i="14"/>
  <c r="CJ495" i="14"/>
  <c r="S495" i="14"/>
  <c r="GU495" i="14"/>
  <c r="DG495" i="14"/>
  <c r="CB495" i="14"/>
  <c r="Q495" i="14"/>
  <c r="HT495" i="14"/>
  <c r="EZ495" i="14"/>
  <c r="CP495" i="14"/>
  <c r="AW495" i="14"/>
  <c r="HX495" i="14"/>
  <c r="FM495" i="14"/>
  <c r="DU495" i="14"/>
  <c r="AQ495" i="14"/>
  <c r="HC495" i="14"/>
  <c r="GB495" i="14"/>
  <c r="DM495" i="14"/>
  <c r="AS495" i="14"/>
  <c r="IC495" i="14"/>
  <c r="GJ495" i="14"/>
  <c r="DQ495" i="14"/>
  <c r="BF495" i="14"/>
  <c r="N495" i="14"/>
  <c r="GO495" i="14"/>
  <c r="ED495" i="14"/>
  <c r="BW495" i="14"/>
  <c r="IA495" i="14"/>
  <c r="BV495" i="14"/>
  <c r="DP495" i="14"/>
  <c r="DV495" i="14"/>
  <c r="CC495" i="14"/>
  <c r="I495" i="14"/>
  <c r="GS495" i="14"/>
  <c r="FB495" i="14"/>
  <c r="CH495" i="14"/>
  <c r="W495" i="14"/>
  <c r="HY495" i="14"/>
  <c r="FE495" i="14"/>
  <c r="CE495" i="14"/>
  <c r="HM495" i="14"/>
  <c r="IE495" i="14"/>
  <c r="IW495" i="14"/>
  <c r="EH495" i="14"/>
  <c r="BJ495" i="14"/>
  <c r="EE495" i="14"/>
  <c r="GZ495" i="14"/>
  <c r="Z495" i="14"/>
  <c r="CV495" i="14"/>
  <c r="FQ495" i="14"/>
  <c r="IL495" i="14"/>
  <c r="BL495" i="14"/>
  <c r="EG495" i="14"/>
  <c r="HB495" i="14"/>
  <c r="AD495" i="14"/>
  <c r="CY495" i="14"/>
  <c r="FT495" i="14"/>
  <c r="IO495" i="14"/>
  <c r="BP495" i="14"/>
  <c r="EK495" i="14"/>
  <c r="HF495" i="14"/>
  <c r="AF495" i="14"/>
  <c r="DA495" i="14"/>
  <c r="FV495" i="14"/>
  <c r="IR495" i="14"/>
  <c r="BR495" i="14"/>
  <c r="EM495" i="14"/>
  <c r="HH495" i="14"/>
  <c r="AA495" i="14"/>
  <c r="CM495" i="14"/>
  <c r="EY495" i="14"/>
  <c r="HK495" i="14"/>
  <c r="J495" i="14"/>
  <c r="AC495" i="14"/>
  <c r="AU495" i="14"/>
  <c r="HD495" i="14"/>
  <c r="BS495" i="14"/>
  <c r="EN495" i="14"/>
  <c r="HI495" i="14"/>
  <c r="AJ495" i="14"/>
  <c r="DE495" i="14"/>
  <c r="FZ495" i="14"/>
  <c r="IU495" i="14"/>
  <c r="BU495" i="14"/>
  <c r="EP495" i="14"/>
  <c r="HL495" i="14"/>
  <c r="AM495" i="14"/>
  <c r="DH495" i="14"/>
  <c r="GC495" i="14"/>
  <c r="IX495" i="14"/>
  <c r="BY495" i="14"/>
  <c r="ET495" i="14"/>
  <c r="HO495" i="14"/>
  <c r="AO495" i="14"/>
  <c r="DJ495" i="14"/>
  <c r="GF495" i="14"/>
  <c r="JA495" i="14"/>
  <c r="CA495" i="14"/>
  <c r="EV495" i="14"/>
  <c r="HQ495" i="14"/>
  <c r="AI495" i="14"/>
  <c r="CU495" i="14"/>
  <c r="FG495" i="14"/>
  <c r="HS495" i="14"/>
  <c r="I236" i="14"/>
  <c r="K236" i="14" s="1"/>
  <c r="HM497" i="14" s="1"/>
  <c r="FA495" i="14"/>
  <c r="FS495" i="14"/>
  <c r="GK495" i="14"/>
  <c r="P495" i="14"/>
  <c r="CK495" i="14"/>
  <c r="FF495" i="14"/>
  <c r="IB495" i="14"/>
  <c r="BB495" i="14"/>
  <c r="DW495" i="14"/>
  <c r="GR495" i="14"/>
  <c r="R495" i="14"/>
  <c r="CN495" i="14"/>
  <c r="FI495" i="14"/>
  <c r="ID495" i="14"/>
  <c r="BE495" i="14"/>
  <c r="DZ495" i="14"/>
  <c r="GV495" i="14"/>
  <c r="V495" i="14"/>
  <c r="CQ495" i="14"/>
  <c r="FL495" i="14"/>
  <c r="IG495" i="14"/>
  <c r="BH495" i="14"/>
  <c r="EC495" i="14"/>
  <c r="GX495" i="14"/>
  <c r="X495" i="14"/>
  <c r="CS495" i="14"/>
  <c r="FN495" i="14"/>
  <c r="IJ495" i="14"/>
  <c r="AY495" i="14"/>
  <c r="DK495" i="14"/>
  <c r="FW495" i="14"/>
  <c r="II495" i="14"/>
  <c r="HV495" i="14"/>
  <c r="IN495" i="14"/>
  <c r="BD495" i="14"/>
  <c r="Y495" i="14"/>
  <c r="CT495" i="14"/>
  <c r="FP495" i="14"/>
  <c r="IK495" i="14"/>
  <c r="BK495" i="14"/>
  <c r="EF495" i="14"/>
  <c r="HA495" i="14"/>
  <c r="AB495" i="14"/>
  <c r="CW495" i="14"/>
  <c r="FR495" i="14"/>
  <c r="IM495" i="14"/>
  <c r="BN495" i="14"/>
  <c r="EJ495" i="14"/>
  <c r="HE495" i="14"/>
  <c r="AE495" i="14"/>
  <c r="CZ495" i="14"/>
  <c r="FU495" i="14"/>
  <c r="IP495" i="14"/>
  <c r="BQ495" i="14"/>
  <c r="EL495" i="14"/>
  <c r="HG495" i="14"/>
  <c r="AG495" i="14"/>
  <c r="DB495" i="14"/>
  <c r="FX495" i="14"/>
  <c r="IS495" i="14"/>
  <c r="BG495" i="14"/>
  <c r="DS495" i="14"/>
  <c r="GE495" i="14"/>
  <c r="IQ495" i="14"/>
  <c r="T495" i="14"/>
  <c r="AL495" i="14"/>
  <c r="DY495" i="14"/>
  <c r="AH495" i="14"/>
  <c r="DD495" i="14"/>
  <c r="FY495" i="14"/>
  <c r="IT495" i="14"/>
  <c r="BT495" i="14"/>
  <c r="EO495" i="14"/>
  <c r="HJ495" i="14"/>
  <c r="AK495" i="14"/>
  <c r="DF495" i="14"/>
  <c r="GA495" i="14"/>
  <c r="IV495" i="14"/>
  <c r="BX495" i="14"/>
  <c r="ES495" i="14"/>
  <c r="HN495" i="14"/>
  <c r="AN495" i="14"/>
  <c r="DI495" i="14"/>
  <c r="GD495" i="14"/>
  <c r="IZ495" i="14"/>
  <c r="BZ495" i="14"/>
  <c r="EU495" i="14"/>
  <c r="HP495" i="14"/>
  <c r="AP495" i="14"/>
  <c r="DL495" i="14"/>
  <c r="GG495" i="14"/>
  <c r="JB495" i="14"/>
  <c r="BO495" i="14"/>
  <c r="EA495" i="14"/>
  <c r="GM495" i="14"/>
  <c r="E237" i="14"/>
  <c r="G237" i="14" s="1"/>
  <c r="HA496" i="14" l="1"/>
  <c r="BF496" i="14"/>
  <c r="CL496" i="14"/>
  <c r="BK496" i="14"/>
  <c r="DP496" i="14"/>
  <c r="DW496" i="14"/>
  <c r="DH496" i="14"/>
  <c r="AS497" i="14"/>
  <c r="BF497" i="14"/>
  <c r="CN497" i="14"/>
  <c r="K497" i="14"/>
  <c r="BZ497" i="14"/>
  <c r="BB496" i="14"/>
  <c r="FT496" i="14"/>
  <c r="DN496" i="14"/>
  <c r="AS496" i="14"/>
  <c r="GB496" i="14"/>
  <c r="FW497" i="14"/>
  <c r="DO497" i="14"/>
  <c r="DF496" i="14"/>
  <c r="ER496" i="14"/>
  <c r="EI496" i="14"/>
  <c r="BU497" i="14"/>
  <c r="GC497" i="14"/>
  <c r="AZ497" i="14"/>
  <c r="GQ497" i="14"/>
  <c r="EG496" i="14"/>
  <c r="CW496" i="14"/>
  <c r="CN496" i="14"/>
  <c r="FH497" i="14"/>
  <c r="EO497" i="14"/>
  <c r="IL497" i="14"/>
  <c r="GJ496" i="14"/>
  <c r="FX496" i="14"/>
  <c r="FN496" i="14"/>
  <c r="FE496" i="14"/>
  <c r="EI497" i="14"/>
  <c r="GW497" i="14"/>
  <c r="IQ497" i="14"/>
  <c r="HR497" i="14"/>
  <c r="GL496" i="14"/>
  <c r="DS496" i="14"/>
  <c r="DJ496" i="14"/>
  <c r="DA496" i="14"/>
  <c r="AZ496" i="14"/>
  <c r="HP496" i="14"/>
  <c r="FQ496" i="14"/>
  <c r="II496" i="14"/>
  <c r="HH496" i="14"/>
  <c r="FH496" i="14"/>
  <c r="AQ496" i="14"/>
  <c r="HW496" i="14"/>
  <c r="CC497" i="14"/>
  <c r="I497" i="14"/>
  <c r="HP497" i="14"/>
  <c r="FF497" i="14"/>
  <c r="BS497" i="14"/>
  <c r="FQ497" i="14"/>
  <c r="CX497" i="14"/>
  <c r="AY497" i="14"/>
  <c r="IJ497" i="14"/>
  <c r="GB497" i="14"/>
  <c r="CY497" i="14"/>
  <c r="GG497" i="14"/>
  <c r="CV497" i="14"/>
  <c r="AX497" i="14"/>
  <c r="II497" i="14"/>
  <c r="FZ497" i="14"/>
  <c r="EL497" i="14"/>
  <c r="IM497" i="14"/>
  <c r="EN497" i="14"/>
  <c r="BT497" i="14"/>
  <c r="J497" i="14"/>
  <c r="HQ497" i="14"/>
  <c r="FG497" i="14"/>
  <c r="M497" i="14"/>
  <c r="Q497" i="14"/>
  <c r="HL497" i="14"/>
  <c r="FD497" i="14"/>
  <c r="CT497" i="14"/>
  <c r="AM497" i="14"/>
  <c r="DU497" i="14"/>
  <c r="GD497" i="14"/>
  <c r="FJ497" i="14"/>
  <c r="EF497" i="14"/>
  <c r="CP497" i="14"/>
  <c r="BV497" i="14"/>
  <c r="BB497" i="14"/>
  <c r="L497" i="14"/>
  <c r="IN497" i="14"/>
  <c r="HS497" i="14"/>
  <c r="EE497" i="14"/>
  <c r="BI497" i="14"/>
  <c r="IC497" i="14"/>
  <c r="IE496" i="14"/>
  <c r="IK496" i="14"/>
  <c r="GD496" i="14"/>
  <c r="CC496" i="14"/>
  <c r="FV496" i="14"/>
  <c r="BS496" i="14"/>
  <c r="HR496" i="14"/>
  <c r="HJ496" i="14"/>
  <c r="HT497" i="14"/>
  <c r="GE497" i="14"/>
  <c r="EZ497" i="14"/>
  <c r="EG497" i="14"/>
  <c r="CR497" i="14"/>
  <c r="BW497" i="14"/>
  <c r="BD497" i="14"/>
  <c r="N497" i="14"/>
  <c r="IO497" i="14"/>
  <c r="FK497" i="14"/>
  <c r="BY497" i="14"/>
  <c r="IS497" i="14"/>
  <c r="FA496" i="14"/>
  <c r="CK496" i="14"/>
  <c r="GP496" i="14"/>
  <c r="IA496" i="14"/>
  <c r="GF496" i="14"/>
  <c r="HO496" i="14"/>
  <c r="U496" i="14"/>
  <c r="L496" i="14"/>
  <c r="P497" i="14"/>
  <c r="IP497" i="14"/>
  <c r="HV497" i="14"/>
  <c r="FV497" i="14"/>
  <c r="FB497" i="14"/>
  <c r="EH497" i="14"/>
  <c r="CS497" i="14"/>
  <c r="BX497" i="14"/>
  <c r="BE497" i="14"/>
  <c r="G497" i="14"/>
  <c r="GA497" i="14"/>
  <c r="DE497" i="14"/>
  <c r="GC496" i="14"/>
  <c r="O496" i="14"/>
  <c r="HU496" i="14"/>
  <c r="IT496" i="14"/>
  <c r="HK496" i="14"/>
  <c r="IJ496" i="14"/>
  <c r="HT496" i="14"/>
  <c r="HI496" i="14"/>
  <c r="CB497" i="14"/>
  <c r="BG497" i="14"/>
  <c r="H497" i="14"/>
  <c r="IH497" i="14"/>
  <c r="HN497" i="14"/>
  <c r="FX497" i="14"/>
  <c r="FE497" i="14"/>
  <c r="EJ497" i="14"/>
  <c r="CU497" i="14"/>
  <c r="BC497" i="14"/>
  <c r="HW497" i="14"/>
  <c r="EK497" i="14"/>
  <c r="DX496" i="14"/>
  <c r="HG496" i="14"/>
  <c r="GQ496" i="14"/>
  <c r="FR496" i="14"/>
  <c r="GG496" i="14"/>
  <c r="FI496" i="14"/>
  <c r="FW496" i="14"/>
  <c r="DV496" i="14"/>
  <c r="DM496" i="14"/>
  <c r="HL496" i="14"/>
  <c r="EZ496" i="14"/>
  <c r="ED496" i="14"/>
  <c r="FL496" i="14"/>
  <c r="IN496" i="14"/>
  <c r="AW496" i="14"/>
  <c r="GW496" i="14"/>
  <c r="CA496" i="14"/>
  <c r="IF496" i="14"/>
  <c r="AM496" i="14"/>
  <c r="GM496" i="14"/>
  <c r="BR496" i="14"/>
  <c r="CP496" i="14"/>
  <c r="IY496" i="14"/>
  <c r="DU496" i="14"/>
  <c r="M496" i="14"/>
  <c r="CG496" i="14"/>
  <c r="IM496" i="14"/>
  <c r="DL496" i="14"/>
  <c r="Z496" i="14"/>
  <c r="ES496" i="14"/>
  <c r="BE496" i="14"/>
  <c r="CT496" i="14"/>
  <c r="HM496" i="14"/>
  <c r="EN496" i="14"/>
  <c r="FD496" i="14"/>
  <c r="GO496" i="14"/>
  <c r="CV496" i="14"/>
  <c r="HN496" i="14"/>
  <c r="EV496" i="14"/>
  <c r="GE496" i="14"/>
  <c r="CM496" i="14"/>
  <c r="HD496" i="14"/>
  <c r="HE496" i="14"/>
  <c r="GZ496" i="14"/>
  <c r="BO496" i="14"/>
  <c r="GX496" i="14"/>
  <c r="BL496" i="14"/>
  <c r="CF496" i="14"/>
  <c r="IL496" i="14"/>
  <c r="DB496" i="14"/>
  <c r="BD496" i="14"/>
  <c r="BW496" i="14"/>
  <c r="IB496" i="14"/>
  <c r="CS496" i="14"/>
  <c r="AV496" i="14"/>
  <c r="BN496" i="14"/>
  <c r="HQ496" i="14"/>
  <c r="CI496" i="14"/>
  <c r="CR496" i="14"/>
  <c r="DQ496" i="14"/>
  <c r="AA496" i="14"/>
  <c r="EL496" i="14"/>
  <c r="CJ496" i="14"/>
  <c r="DG496" i="14"/>
  <c r="R496" i="14"/>
  <c r="EC496" i="14"/>
  <c r="EP496" i="14"/>
  <c r="AI496" i="14"/>
  <c r="CB496" i="14"/>
  <c r="CY496" i="14"/>
  <c r="IX496" i="14"/>
  <c r="K496" i="14"/>
  <c r="FG496" i="14"/>
  <c r="AG496" i="14"/>
  <c r="IP496" i="14"/>
  <c r="IZ496" i="14"/>
  <c r="EX496" i="14"/>
  <c r="W496" i="14"/>
  <c r="IH496" i="14"/>
  <c r="IO496" i="14"/>
  <c r="EO496" i="14"/>
  <c r="N496" i="14"/>
  <c r="AF496" i="14"/>
  <c r="AU496" i="14"/>
  <c r="GV496" i="14"/>
  <c r="BQ496" i="14"/>
  <c r="X496" i="14"/>
  <c r="AL496" i="14"/>
  <c r="GK496" i="14"/>
  <c r="BH496" i="14"/>
  <c r="AC496" i="14"/>
  <c r="GA496" i="14"/>
  <c r="DC496" i="14"/>
  <c r="EF496" i="14"/>
  <c r="AP496" i="14"/>
  <c r="GR496" i="14"/>
  <c r="CO496" i="14"/>
  <c r="AJ496" i="14"/>
  <c r="FO496" i="14"/>
  <c r="IR496" i="14"/>
  <c r="EQ496" i="14"/>
  <c r="BA496" i="14"/>
  <c r="FC496" i="14"/>
  <c r="IG496" i="14"/>
  <c r="EH496" i="14"/>
  <c r="AR496" i="14"/>
  <c r="ET496" i="14"/>
  <c r="FY496" i="14"/>
  <c r="BZ496" i="14"/>
  <c r="HX496" i="14"/>
  <c r="GN496" i="14"/>
  <c r="CD496" i="14"/>
  <c r="EA496" i="14"/>
  <c r="AK496" i="14"/>
  <c r="FF496" i="14"/>
  <c r="AX496" i="14"/>
  <c r="DR496" i="14"/>
  <c r="AB496" i="14"/>
  <c r="EW496" i="14"/>
  <c r="AO496" i="14"/>
  <c r="DI496" i="14"/>
  <c r="S496" i="14"/>
  <c r="EM496" i="14"/>
  <c r="AE496" i="14"/>
  <c r="FK496" i="14"/>
  <c r="BV496" i="14"/>
  <c r="GU496" i="14"/>
  <c r="CH496" i="14"/>
  <c r="FB496" i="14"/>
  <c r="BM496" i="14"/>
  <c r="GI496" i="14"/>
  <c r="BY496" i="14"/>
  <c r="T496" i="14"/>
  <c r="IU496" i="14"/>
  <c r="FM496" i="14"/>
  <c r="CZ496" i="14"/>
  <c r="ID496" i="14"/>
  <c r="AV497" i="14"/>
  <c r="EB497" i="14"/>
  <c r="HJ497" i="14"/>
  <c r="AW497" i="14"/>
  <c r="ED497" i="14"/>
  <c r="HK497" i="14"/>
  <c r="AN497" i="14"/>
  <c r="DT497" i="14"/>
  <c r="HB497" i="14"/>
  <c r="AO497" i="14"/>
  <c r="DV497" i="14"/>
  <c r="HC497" i="14"/>
  <c r="AP497" i="14"/>
  <c r="DX497" i="14"/>
  <c r="HD497" i="14"/>
  <c r="AQ497" i="14"/>
  <c r="DY497" i="14"/>
  <c r="HF497" i="14"/>
  <c r="AR497" i="14"/>
  <c r="DZ497" i="14"/>
  <c r="HH497" i="14"/>
  <c r="AT497" i="14"/>
  <c r="EA497" i="14"/>
  <c r="HI497" i="14"/>
  <c r="AE497" i="14"/>
  <c r="CQ497" i="14"/>
  <c r="FC497" i="14"/>
  <c r="HO497" i="14"/>
  <c r="AK497" i="14"/>
  <c r="CW497" i="14"/>
  <c r="FI497" i="14"/>
  <c r="HU497" i="14"/>
  <c r="BC496" i="14"/>
  <c r="Y496" i="14"/>
  <c r="P496" i="14"/>
  <c r="DO496" i="14"/>
  <c r="BI496" i="14"/>
  <c r="BT496" i="14"/>
  <c r="HS496" i="14"/>
  <c r="EU496" i="14"/>
  <c r="GT496" i="14"/>
  <c r="J496" i="14"/>
  <c r="GS496" i="14"/>
  <c r="HZ496" i="14"/>
  <c r="BP497" i="14"/>
  <c r="EX497" i="14"/>
  <c r="IF497" i="14"/>
  <c r="BR497" i="14"/>
  <c r="EY497" i="14"/>
  <c r="IG497" i="14"/>
  <c r="BH497" i="14"/>
  <c r="EP497" i="14"/>
  <c r="HX497" i="14"/>
  <c r="BJ497" i="14"/>
  <c r="EQ497" i="14"/>
  <c r="HY497" i="14"/>
  <c r="BL497" i="14"/>
  <c r="ER497" i="14"/>
  <c r="HZ497" i="14"/>
  <c r="BM497" i="14"/>
  <c r="ET497" i="14"/>
  <c r="IA497" i="14"/>
  <c r="BN497" i="14"/>
  <c r="EV497" i="14"/>
  <c r="IB497" i="14"/>
  <c r="BO497" i="14"/>
  <c r="EW497" i="14"/>
  <c r="ID497" i="14"/>
  <c r="AU497" i="14"/>
  <c r="DG497" i="14"/>
  <c r="FS497" i="14"/>
  <c r="IE497" i="14"/>
  <c r="BA497" i="14"/>
  <c r="DM497" i="14"/>
  <c r="FY497" i="14"/>
  <c r="IK497" i="14"/>
  <c r="BP496" i="14"/>
  <c r="GY496" i="14"/>
  <c r="FZ496" i="14"/>
  <c r="EB496" i="14"/>
  <c r="JA496" i="14"/>
  <c r="IW496" i="14"/>
  <c r="G496" i="14"/>
  <c r="CX496" i="14"/>
  <c r="CU496" i="14"/>
  <c r="V496" i="14"/>
  <c r="FJ496" i="14"/>
  <c r="EE496" i="14"/>
  <c r="IV496" i="14"/>
  <c r="CL497" i="14"/>
  <c r="FT497" i="14"/>
  <c r="IZ497" i="14"/>
  <c r="CM497" i="14"/>
  <c r="FU497" i="14"/>
  <c r="JB497" i="14"/>
  <c r="CD497" i="14"/>
  <c r="FL497" i="14"/>
  <c r="IR497" i="14"/>
  <c r="CE497" i="14"/>
  <c r="FM497" i="14"/>
  <c r="IT497" i="14"/>
  <c r="CF497" i="14"/>
  <c r="FN497" i="14"/>
  <c r="IV497" i="14"/>
  <c r="CH497" i="14"/>
  <c r="FO497" i="14"/>
  <c r="IW497" i="14"/>
  <c r="CJ497" i="14"/>
  <c r="FP497" i="14"/>
  <c r="IX497" i="14"/>
  <c r="CK497" i="14"/>
  <c r="FR497" i="14"/>
  <c r="IY497" i="14"/>
  <c r="BK497" i="14"/>
  <c r="DW497" i="14"/>
  <c r="GI497" i="14"/>
  <c r="IU497" i="14"/>
  <c r="BQ497" i="14"/>
  <c r="EC497" i="14"/>
  <c r="GO497" i="14"/>
  <c r="JA497" i="14"/>
  <c r="HY496" i="14"/>
  <c r="H496" i="14"/>
  <c r="CE496" i="14"/>
  <c r="AH496" i="14"/>
  <c r="AN496" i="14"/>
  <c r="DY496" i="14"/>
  <c r="DT496" i="14"/>
  <c r="JB496" i="14"/>
  <c r="IC496" i="14"/>
  <c r="GH496" i="14"/>
  <c r="HB496" i="14"/>
  <c r="AT496" i="14"/>
  <c r="Z497" i="14"/>
  <c r="DH497" i="14"/>
  <c r="GN497" i="14"/>
  <c r="AA497" i="14"/>
  <c r="DI497" i="14"/>
  <c r="GP497" i="14"/>
  <c r="R497" i="14"/>
  <c r="CZ497" i="14"/>
  <c r="GF497" i="14"/>
  <c r="S497" i="14"/>
  <c r="DA497" i="14"/>
  <c r="GH497" i="14"/>
  <c r="T497" i="14"/>
  <c r="DB497" i="14"/>
  <c r="GJ497" i="14"/>
  <c r="V497" i="14"/>
  <c r="DC497" i="14"/>
  <c r="GK497" i="14"/>
  <c r="X497" i="14"/>
  <c r="DD497" i="14"/>
  <c r="GL497" i="14"/>
  <c r="Y497" i="14"/>
  <c r="DF497" i="14"/>
  <c r="GM497" i="14"/>
  <c r="O497" i="14"/>
  <c r="CA497" i="14"/>
  <c r="EM497" i="14"/>
  <c r="GY497" i="14"/>
  <c r="U497" i="14"/>
  <c r="CG497" i="14"/>
  <c r="ES497" i="14"/>
  <c r="HE497" i="14"/>
  <c r="FP496" i="14"/>
  <c r="CQ496" i="14"/>
  <c r="IQ496" i="14"/>
  <c r="HF496" i="14"/>
  <c r="EK496" i="14"/>
  <c r="AD496" i="14"/>
  <c r="BJ496" i="14"/>
  <c r="Q496" i="14"/>
  <c r="DZ496" i="14"/>
  <c r="DD496" i="14"/>
  <c r="BG496" i="14"/>
  <c r="FS496" i="14"/>
  <c r="AJ497" i="14"/>
  <c r="DR497" i="14"/>
  <c r="GZ497" i="14"/>
  <c r="AL497" i="14"/>
  <c r="DS497" i="14"/>
  <c r="HA497" i="14"/>
  <c r="AB497" i="14"/>
  <c r="DJ497" i="14"/>
  <c r="GR497" i="14"/>
  <c r="AD497" i="14"/>
  <c r="DK497" i="14"/>
  <c r="GS497" i="14"/>
  <c r="AF497" i="14"/>
  <c r="DL497" i="14"/>
  <c r="GT497" i="14"/>
  <c r="AG497" i="14"/>
  <c r="DN497" i="14"/>
  <c r="GU497" i="14"/>
  <c r="AH497" i="14"/>
  <c r="DP497" i="14"/>
  <c r="GV497" i="14"/>
  <c r="AI497" i="14"/>
  <c r="DQ497" i="14"/>
  <c r="GX497" i="14"/>
  <c r="W497" i="14"/>
  <c r="CI497" i="14"/>
  <c r="EU497" i="14"/>
  <c r="HG497" i="14"/>
  <c r="AC497" i="14"/>
  <c r="CO497" i="14"/>
  <c r="FA497" i="14"/>
  <c r="DE496" i="14"/>
  <c r="AY496" i="14"/>
  <c r="FU496" i="14"/>
  <c r="EY496" i="14"/>
  <c r="DK496" i="14"/>
  <c r="HV496" i="14"/>
  <c r="I496" i="14"/>
  <c r="HC496" i="14"/>
  <c r="BX496" i="14"/>
  <c r="BU496" i="14"/>
  <c r="IS496" i="14"/>
  <c r="F237" i="14"/>
  <c r="H237" i="14"/>
  <c r="I237" i="14" l="1"/>
  <c r="K237" i="14" s="1"/>
  <c r="JA498" i="14" s="1"/>
  <c r="JA361" i="14" s="1"/>
  <c r="E616" i="14" s="1"/>
  <c r="D616" i="14" s="1"/>
  <c r="FK498" i="14" l="1"/>
  <c r="FK361" i="14" s="1"/>
  <c r="E522" i="14" s="1"/>
  <c r="D522" i="14" s="1"/>
  <c r="CZ498" i="14"/>
  <c r="CZ361" i="14" s="1"/>
  <c r="E459" i="14" s="1"/>
  <c r="D459" i="14" s="1"/>
  <c r="FL498" i="14"/>
  <c r="FL361" i="14" s="1"/>
  <c r="E523" i="14" s="1"/>
  <c r="D523" i="14" s="1"/>
  <c r="DA498" i="14"/>
  <c r="DA361" i="14" s="1"/>
  <c r="E460" i="14" s="1"/>
  <c r="D460" i="14" s="1"/>
  <c r="GQ498" i="14"/>
  <c r="GQ361" i="14" s="1"/>
  <c r="E554" i="14" s="1"/>
  <c r="D554" i="14" s="1"/>
  <c r="DI498" i="14"/>
  <c r="DI361" i="14" s="1"/>
  <c r="E468" i="14" s="1"/>
  <c r="D468" i="14" s="1"/>
  <c r="GX498" i="14"/>
  <c r="GX361" i="14" s="1"/>
  <c r="E561" i="14" s="1"/>
  <c r="D561" i="14" s="1"/>
  <c r="HY498" i="14"/>
  <c r="HY361" i="14" s="1"/>
  <c r="E588" i="14" s="1"/>
  <c r="D588" i="14" s="1"/>
  <c r="FT498" i="14"/>
  <c r="FT361" i="14" s="1"/>
  <c r="E531" i="14" s="1"/>
  <c r="D531" i="14" s="1"/>
  <c r="DK498" i="14"/>
  <c r="DK361" i="14" s="1"/>
  <c r="E470" i="14" s="1"/>
  <c r="D470" i="14" s="1"/>
  <c r="DP498" i="14"/>
  <c r="DP361" i="14" s="1"/>
  <c r="E475" i="14" s="1"/>
  <c r="D475" i="14" s="1"/>
  <c r="GZ498" i="14"/>
  <c r="GZ361" i="14" s="1"/>
  <c r="E563" i="14" s="1"/>
  <c r="D563" i="14" s="1"/>
  <c r="II498" i="14"/>
  <c r="II361" i="14" s="1"/>
  <c r="E598" i="14" s="1"/>
  <c r="D598" i="14" s="1"/>
  <c r="EL498" i="14"/>
  <c r="EL361" i="14" s="1"/>
  <c r="E497" i="14" s="1"/>
  <c r="D497" i="14" s="1"/>
  <c r="HF498" i="14"/>
  <c r="HF361" i="14" s="1"/>
  <c r="E569" i="14" s="1"/>
  <c r="D569" i="14" s="1"/>
  <c r="HT498" i="14"/>
  <c r="HT361" i="14" s="1"/>
  <c r="E583" i="14" s="1"/>
  <c r="D583" i="14" s="1"/>
  <c r="EM498" i="14"/>
  <c r="EM361" i="14" s="1"/>
  <c r="E498" i="14" s="1"/>
  <c r="D498" i="14" s="1"/>
  <c r="FJ498" i="14"/>
  <c r="FJ361" i="14" s="1"/>
  <c r="E521" i="14" s="1"/>
  <c r="D521" i="14" s="1"/>
  <c r="IB498" i="14"/>
  <c r="IB361" i="14" s="1"/>
  <c r="E591" i="14" s="1"/>
  <c r="D591" i="14" s="1"/>
  <c r="GP498" i="14"/>
  <c r="GP361" i="14" s="1"/>
  <c r="E553" i="14" s="1"/>
  <c r="D553" i="14" s="1"/>
  <c r="IE498" i="14"/>
  <c r="IE361" i="14" s="1"/>
  <c r="E594" i="14" s="1"/>
  <c r="D594" i="14" s="1"/>
  <c r="IG498" i="14"/>
  <c r="IG361" i="14" s="1"/>
  <c r="E596" i="14" s="1"/>
  <c r="D596" i="14" s="1"/>
  <c r="CY498" i="14"/>
  <c r="CY361" i="14" s="1"/>
  <c r="E458" i="14" s="1"/>
  <c r="D458" i="14" s="1"/>
  <c r="FR498" i="14"/>
  <c r="FR361" i="14" s="1"/>
  <c r="E529" i="14" s="1"/>
  <c r="D529" i="14" s="1"/>
  <c r="ET498" i="14"/>
  <c r="ET361" i="14" s="1"/>
  <c r="E505" i="14" s="1"/>
  <c r="D505" i="14" s="1"/>
  <c r="DC498" i="14"/>
  <c r="DC361" i="14" s="1"/>
  <c r="E462" i="14" s="1"/>
  <c r="D462" i="14" s="1"/>
  <c r="DR498" i="14"/>
  <c r="DR361" i="14" s="1"/>
  <c r="E477" i="14" s="1"/>
  <c r="D477" i="14" s="1"/>
  <c r="FS498" i="14"/>
  <c r="FS361" i="14" s="1"/>
  <c r="E530" i="14" s="1"/>
  <c r="D530" i="14" s="1"/>
  <c r="CQ498" i="14"/>
  <c r="CQ361" i="14" s="1"/>
  <c r="E450" i="14" s="1"/>
  <c r="D450" i="14" s="1"/>
  <c r="IA498" i="14"/>
  <c r="IA361" i="14" s="1"/>
  <c r="E590" i="14" s="1"/>
  <c r="D590" i="14" s="1"/>
  <c r="HG498" i="14"/>
  <c r="HG361" i="14" s="1"/>
  <c r="E570" i="14" s="1"/>
  <c r="D570" i="14" s="1"/>
  <c r="IM498" i="14"/>
  <c r="IM361" i="14" s="1"/>
  <c r="E602" i="14" s="1"/>
  <c r="D602" i="14" s="1"/>
  <c r="P498" i="14"/>
  <c r="P361" i="14" s="1"/>
  <c r="E371" i="14" s="1"/>
  <c r="D371" i="14" s="1"/>
  <c r="Q498" i="14"/>
  <c r="Q361" i="14" s="1"/>
  <c r="E372" i="14" s="1"/>
  <c r="D372" i="14" s="1"/>
  <c r="S498" i="14"/>
  <c r="S361" i="14" s="1"/>
  <c r="E374" i="14" s="1"/>
  <c r="D374" i="14" s="1"/>
  <c r="U498" i="14"/>
  <c r="U361" i="14" s="1"/>
  <c r="E376" i="14" s="1"/>
  <c r="D376" i="14" s="1"/>
  <c r="AF498" i="14"/>
  <c r="AF361" i="14" s="1"/>
  <c r="E387" i="14" s="1"/>
  <c r="D387" i="14" s="1"/>
  <c r="AJ498" i="14"/>
  <c r="AJ361" i="14" s="1"/>
  <c r="E391" i="14" s="1"/>
  <c r="D391" i="14" s="1"/>
  <c r="IN498" i="14"/>
  <c r="IN361" i="14" s="1"/>
  <c r="E603" i="14" s="1"/>
  <c r="D603" i="14" s="1"/>
  <c r="FD498" i="14"/>
  <c r="FD361" i="14" s="1"/>
  <c r="E515" i="14" s="1"/>
  <c r="D515" i="14" s="1"/>
  <c r="EO498" i="14"/>
  <c r="EO361" i="14" s="1"/>
  <c r="E500" i="14" s="1"/>
  <c r="D500" i="14" s="1"/>
  <c r="FV498" i="14"/>
  <c r="FV361" i="14" s="1"/>
  <c r="E533" i="14" s="1"/>
  <c r="D533" i="14" s="1"/>
  <c r="EQ498" i="14"/>
  <c r="EQ361" i="14" s="1"/>
  <c r="E502" i="14" s="1"/>
  <c r="D502" i="14" s="1"/>
  <c r="EJ498" i="14"/>
  <c r="EJ361" i="14" s="1"/>
  <c r="E495" i="14" s="1"/>
  <c r="D495" i="14" s="1"/>
  <c r="DM498" i="14"/>
  <c r="DM361" i="14" s="1"/>
  <c r="E472" i="14" s="1"/>
  <c r="D472" i="14" s="1"/>
  <c r="N498" i="14"/>
  <c r="N361" i="14" s="1"/>
  <c r="E369" i="14" s="1"/>
  <c r="D369" i="14" s="1"/>
  <c r="Y498" i="14"/>
  <c r="Y361" i="14" s="1"/>
  <c r="E380" i="14" s="1"/>
  <c r="D380" i="14" s="1"/>
  <c r="AL498" i="14"/>
  <c r="AL361" i="14" s="1"/>
  <c r="E393" i="14" s="1"/>
  <c r="D393" i="14" s="1"/>
  <c r="AM498" i="14"/>
  <c r="AM361" i="14" s="1"/>
  <c r="E394" i="14" s="1"/>
  <c r="D394" i="14" s="1"/>
  <c r="AN498" i="14"/>
  <c r="AN361" i="14" s="1"/>
  <c r="E395" i="14" s="1"/>
  <c r="D395" i="14" s="1"/>
  <c r="AO498" i="14"/>
  <c r="AO361" i="14" s="1"/>
  <c r="E396" i="14" s="1"/>
  <c r="D396" i="14" s="1"/>
  <c r="BB498" i="14"/>
  <c r="BB361" i="14" s="1"/>
  <c r="E409" i="14" s="1"/>
  <c r="D409" i="14" s="1"/>
  <c r="AZ498" i="14"/>
  <c r="AZ361" i="14" s="1"/>
  <c r="E407" i="14" s="1"/>
  <c r="D407" i="14" s="1"/>
  <c r="R498" i="14"/>
  <c r="R361" i="14" s="1"/>
  <c r="E373" i="14" s="1"/>
  <c r="D373" i="14" s="1"/>
  <c r="GR498" i="14"/>
  <c r="GR361" i="14" s="1"/>
  <c r="E555" i="14" s="1"/>
  <c r="D555" i="14" s="1"/>
  <c r="FE498" i="14"/>
  <c r="FE361" i="14" s="1"/>
  <c r="E516" i="14" s="1"/>
  <c r="D516" i="14" s="1"/>
  <c r="GL498" i="14"/>
  <c r="GL361" i="14" s="1"/>
  <c r="E549" i="14" s="1"/>
  <c r="D549" i="14" s="1"/>
  <c r="FG498" i="14"/>
  <c r="FG361" i="14" s="1"/>
  <c r="E518" i="14" s="1"/>
  <c r="D518" i="14" s="1"/>
  <c r="EZ498" i="14"/>
  <c r="EZ361" i="14" s="1"/>
  <c r="E511" i="14" s="1"/>
  <c r="D511" i="14" s="1"/>
  <c r="EC498" i="14"/>
  <c r="EC361" i="14" s="1"/>
  <c r="E488" i="14" s="1"/>
  <c r="D488" i="14" s="1"/>
  <c r="M498" i="14"/>
  <c r="M361" i="14" s="1"/>
  <c r="E368" i="14" s="1"/>
  <c r="D368" i="14" s="1"/>
  <c r="X498" i="14"/>
  <c r="X361" i="14" s="1"/>
  <c r="E379" i="14" s="1"/>
  <c r="D379" i="14" s="1"/>
  <c r="AK498" i="14"/>
  <c r="AK361" i="14" s="1"/>
  <c r="E392" i="14" s="1"/>
  <c r="D392" i="14" s="1"/>
  <c r="AV498" i="14"/>
  <c r="AV361" i="14" s="1"/>
  <c r="E403" i="14" s="1"/>
  <c r="D403" i="14" s="1"/>
  <c r="AW498" i="14"/>
  <c r="AW361" i="14" s="1"/>
  <c r="E404" i="14" s="1"/>
  <c r="D404" i="14" s="1"/>
  <c r="AY498" i="14"/>
  <c r="AY361" i="14" s="1"/>
  <c r="E406" i="14" s="1"/>
  <c r="D406" i="14" s="1"/>
  <c r="BA498" i="14"/>
  <c r="BA361" i="14" s="1"/>
  <c r="E408" i="14" s="1"/>
  <c r="D408" i="14" s="1"/>
  <c r="BN498" i="14"/>
  <c r="BN361" i="14" s="1"/>
  <c r="E421" i="14" s="1"/>
  <c r="D421" i="14" s="1"/>
  <c r="BI498" i="14"/>
  <c r="BI361" i="14" s="1"/>
  <c r="E416" i="14" s="1"/>
  <c r="D416" i="14" s="1"/>
  <c r="Z498" i="14"/>
  <c r="Z361" i="14" s="1"/>
  <c r="E381" i="14" s="1"/>
  <c r="D381" i="14" s="1"/>
  <c r="HO498" i="14"/>
  <c r="HO361" i="14" s="1"/>
  <c r="E578" i="14" s="1"/>
  <c r="D578" i="14" s="1"/>
  <c r="FM498" i="14"/>
  <c r="FM361" i="14" s="1"/>
  <c r="E524" i="14" s="1"/>
  <c r="D524" i="14" s="1"/>
  <c r="GT498" i="14"/>
  <c r="GT361" i="14" s="1"/>
  <c r="E557" i="14" s="1"/>
  <c r="D557" i="14" s="1"/>
  <c r="FO498" i="14"/>
  <c r="FO361" i="14" s="1"/>
  <c r="E526" i="14" s="1"/>
  <c r="D526" i="14" s="1"/>
  <c r="FH498" i="14"/>
  <c r="FH361" i="14" s="1"/>
  <c r="E519" i="14" s="1"/>
  <c r="D519" i="14" s="1"/>
  <c r="EK498" i="14"/>
  <c r="EK361" i="14" s="1"/>
  <c r="E496" i="14" s="1"/>
  <c r="D496" i="14" s="1"/>
  <c r="W498" i="14"/>
  <c r="W361" i="14" s="1"/>
  <c r="E378" i="14" s="1"/>
  <c r="D378" i="14" s="1"/>
  <c r="AI498" i="14"/>
  <c r="AI361" i="14" s="1"/>
  <c r="E390" i="14" s="1"/>
  <c r="D390" i="14" s="1"/>
  <c r="AU498" i="14"/>
  <c r="AU361" i="14" s="1"/>
  <c r="E402" i="14" s="1"/>
  <c r="D402" i="14" s="1"/>
  <c r="BH498" i="14"/>
  <c r="BH361" i="14" s="1"/>
  <c r="E415" i="14" s="1"/>
  <c r="D415" i="14" s="1"/>
  <c r="BJ498" i="14"/>
  <c r="BJ361" i="14" s="1"/>
  <c r="E417" i="14" s="1"/>
  <c r="D417" i="14" s="1"/>
  <c r="BK498" i="14"/>
  <c r="BK361" i="14" s="1"/>
  <c r="E418" i="14" s="1"/>
  <c r="D418" i="14" s="1"/>
  <c r="BL498" i="14"/>
  <c r="BL361" i="14" s="1"/>
  <c r="E419" i="14" s="1"/>
  <c r="D419" i="14" s="1"/>
  <c r="BZ498" i="14"/>
  <c r="BZ361" i="14" s="1"/>
  <c r="E433" i="14" s="1"/>
  <c r="D433" i="14" s="1"/>
  <c r="BR498" i="14"/>
  <c r="BR361" i="14" s="1"/>
  <c r="E425" i="14" s="1"/>
  <c r="D425" i="14" s="1"/>
  <c r="AH498" i="14"/>
  <c r="AH361" i="14" s="1"/>
  <c r="E389" i="14" s="1"/>
  <c r="D389" i="14" s="1"/>
  <c r="IL498" i="14"/>
  <c r="IL361" i="14" s="1"/>
  <c r="E601" i="14" s="1"/>
  <c r="D601" i="14" s="1"/>
  <c r="FU498" i="14"/>
  <c r="FU361" i="14" s="1"/>
  <c r="E532" i="14" s="1"/>
  <c r="D532" i="14" s="1"/>
  <c r="HB498" i="14"/>
  <c r="HB361" i="14" s="1"/>
  <c r="E565" i="14" s="1"/>
  <c r="D565" i="14" s="1"/>
  <c r="FW498" i="14"/>
  <c r="FW361" i="14" s="1"/>
  <c r="E534" i="14" s="1"/>
  <c r="D534" i="14" s="1"/>
  <c r="FP498" i="14"/>
  <c r="FP361" i="14" s="1"/>
  <c r="E527" i="14" s="1"/>
  <c r="D527" i="14" s="1"/>
  <c r="ES498" i="14"/>
  <c r="ES361" i="14" s="1"/>
  <c r="E504" i="14" s="1"/>
  <c r="D504" i="14" s="1"/>
  <c r="BO498" i="14"/>
  <c r="BO361" i="14" s="1"/>
  <c r="E422" i="14" s="1"/>
  <c r="D422" i="14" s="1"/>
  <c r="CD498" i="14"/>
  <c r="CD361" i="14" s="1"/>
  <c r="E437" i="14" s="1"/>
  <c r="D437" i="14" s="1"/>
  <c r="CP498" i="14"/>
  <c r="CP361" i="14" s="1"/>
  <c r="E449" i="14" s="1"/>
  <c r="D449" i="14" s="1"/>
  <c r="DF498" i="14"/>
  <c r="DF361" i="14" s="1"/>
  <c r="E465" i="14" s="1"/>
  <c r="D465" i="14" s="1"/>
  <c r="DG498" i="14"/>
  <c r="DG361" i="14" s="1"/>
  <c r="E466" i="14" s="1"/>
  <c r="D466" i="14" s="1"/>
  <c r="DH498" i="14"/>
  <c r="DH361" i="14" s="1"/>
  <c r="E467" i="14" s="1"/>
  <c r="D467" i="14" s="1"/>
  <c r="DJ498" i="14"/>
  <c r="DJ361" i="14" s="1"/>
  <c r="E469" i="14" s="1"/>
  <c r="D469" i="14" s="1"/>
  <c r="EF498" i="14"/>
  <c r="EF361" i="14" s="1"/>
  <c r="E491" i="14" s="1"/>
  <c r="D491" i="14" s="1"/>
  <c r="DD498" i="14"/>
  <c r="DD361" i="14" s="1"/>
  <c r="E463" i="14" s="1"/>
  <c r="D463" i="14" s="1"/>
  <c r="BP498" i="14"/>
  <c r="BP361" i="14" s="1"/>
  <c r="E423" i="14" s="1"/>
  <c r="D423" i="14" s="1"/>
  <c r="CC498" i="14"/>
  <c r="CC361" i="14" s="1"/>
  <c r="E436" i="14" s="1"/>
  <c r="D436" i="14" s="1"/>
  <c r="HA498" i="14"/>
  <c r="HA361" i="14" s="1"/>
  <c r="E564" i="14" s="1"/>
  <c r="D564" i="14" s="1"/>
  <c r="IH498" i="14"/>
  <c r="IH361" i="14" s="1"/>
  <c r="E597" i="14" s="1"/>
  <c r="D597" i="14" s="1"/>
  <c r="HC498" i="14"/>
  <c r="HC361" i="14" s="1"/>
  <c r="E566" i="14" s="1"/>
  <c r="D566" i="14" s="1"/>
  <c r="GV498" i="14"/>
  <c r="GV361" i="14" s="1"/>
  <c r="E559" i="14" s="1"/>
  <c r="D559" i="14" s="1"/>
  <c r="GW498" i="14"/>
  <c r="GW361" i="14" s="1"/>
  <c r="E560" i="14" s="1"/>
  <c r="D560" i="14" s="1"/>
  <c r="CN498" i="14"/>
  <c r="CN361" i="14" s="1"/>
  <c r="E447" i="14" s="1"/>
  <c r="D447" i="14" s="1"/>
  <c r="DB498" i="14"/>
  <c r="DB361" i="14" s="1"/>
  <c r="E461" i="14" s="1"/>
  <c r="D461" i="14" s="1"/>
  <c r="DT498" i="14"/>
  <c r="DT361" i="14" s="1"/>
  <c r="E479" i="14" s="1"/>
  <c r="D479" i="14" s="1"/>
  <c r="EP498" i="14"/>
  <c r="EP361" i="14" s="1"/>
  <c r="E501" i="14" s="1"/>
  <c r="D501" i="14" s="1"/>
  <c r="EU498" i="14"/>
  <c r="EU361" i="14" s="1"/>
  <c r="E506" i="14" s="1"/>
  <c r="D506" i="14" s="1"/>
  <c r="EV498" i="14"/>
  <c r="EV361" i="14" s="1"/>
  <c r="E507" i="14" s="1"/>
  <c r="D507" i="14" s="1"/>
  <c r="EX498" i="14"/>
  <c r="EX361" i="14" s="1"/>
  <c r="E509" i="14" s="1"/>
  <c r="D509" i="14" s="1"/>
  <c r="GA498" i="14"/>
  <c r="GA361" i="14" s="1"/>
  <c r="E538" i="14" s="1"/>
  <c r="D538" i="14" s="1"/>
  <c r="ED498" i="14"/>
  <c r="ED361" i="14" s="1"/>
  <c r="E489" i="14" s="1"/>
  <c r="D489" i="14" s="1"/>
  <c r="CH498" i="14"/>
  <c r="CH361" i="14" s="1"/>
  <c r="E441" i="14" s="1"/>
  <c r="D441" i="14" s="1"/>
  <c r="CS498" i="14"/>
  <c r="CS361" i="14" s="1"/>
  <c r="E452" i="14" s="1"/>
  <c r="D452" i="14" s="1"/>
  <c r="HQ498" i="14"/>
  <c r="HQ361" i="14" s="1"/>
  <c r="E580" i="14" s="1"/>
  <c r="D580" i="14" s="1"/>
  <c r="IX498" i="14"/>
  <c r="IX361" i="14" s="1"/>
  <c r="E613" i="14" s="1"/>
  <c r="D613" i="14" s="1"/>
  <c r="HS498" i="14"/>
  <c r="HS361" i="14" s="1"/>
  <c r="E582" i="14" s="1"/>
  <c r="D582" i="14" s="1"/>
  <c r="HL498" i="14"/>
  <c r="HL361" i="14" s="1"/>
  <c r="E575" i="14" s="1"/>
  <c r="D575" i="14" s="1"/>
  <c r="HE498" i="14"/>
  <c r="HE361" i="14" s="1"/>
  <c r="E568" i="14" s="1"/>
  <c r="D568" i="14" s="1"/>
  <c r="AG498" i="14"/>
  <c r="AG361" i="14" s="1"/>
  <c r="E388" i="14" s="1"/>
  <c r="D388" i="14" s="1"/>
  <c r="EH498" i="14"/>
  <c r="EH361" i="14" s="1"/>
  <c r="E493" i="14" s="1"/>
  <c r="D493" i="14" s="1"/>
  <c r="AT498" i="14"/>
  <c r="AT361" i="14" s="1"/>
  <c r="E401" i="14" s="1"/>
  <c r="D401" i="14" s="1"/>
  <c r="FF498" i="14"/>
  <c r="FF361" i="14" s="1"/>
  <c r="E517" i="14" s="1"/>
  <c r="D517" i="14" s="1"/>
  <c r="BF498" i="14"/>
  <c r="BF361" i="14" s="1"/>
  <c r="E413" i="14" s="1"/>
  <c r="D413" i="14" s="1"/>
  <c r="GJ498" i="14"/>
  <c r="GJ361" i="14" s="1"/>
  <c r="E547" i="14" s="1"/>
  <c r="D547" i="14" s="1"/>
  <c r="BT498" i="14"/>
  <c r="BT361" i="14" s="1"/>
  <c r="E427" i="14" s="1"/>
  <c r="D427" i="14" s="1"/>
  <c r="HP498" i="14"/>
  <c r="HP361" i="14" s="1"/>
  <c r="E579" i="14" s="1"/>
  <c r="D579" i="14" s="1"/>
  <c r="BV498" i="14"/>
  <c r="BV361" i="14" s="1"/>
  <c r="E429" i="14" s="1"/>
  <c r="D429" i="14" s="1"/>
  <c r="HW498" i="14"/>
  <c r="HW361" i="14" s="1"/>
  <c r="E586" i="14" s="1"/>
  <c r="D586" i="14" s="1"/>
  <c r="BW498" i="14"/>
  <c r="BW361" i="14" s="1"/>
  <c r="E430" i="14" s="1"/>
  <c r="D430" i="14" s="1"/>
  <c r="HX498" i="14"/>
  <c r="HX361" i="14" s="1"/>
  <c r="E587" i="14" s="1"/>
  <c r="D587" i="14" s="1"/>
  <c r="BX498" i="14"/>
  <c r="BX361" i="14" s="1"/>
  <c r="E431" i="14" s="1"/>
  <c r="D431" i="14" s="1"/>
  <c r="ID498" i="14"/>
  <c r="ID361" i="14" s="1"/>
  <c r="E593" i="14" s="1"/>
  <c r="D593" i="14" s="1"/>
  <c r="CM498" i="14"/>
  <c r="CM361" i="14" s="1"/>
  <c r="E446" i="14" s="1"/>
  <c r="D446" i="14" s="1"/>
  <c r="L498" i="14"/>
  <c r="L361" i="14" s="1"/>
  <c r="E367" i="14" s="1"/>
  <c r="D367" i="14" s="1"/>
  <c r="CA498" i="14"/>
  <c r="CA361" i="14" s="1"/>
  <c r="E434" i="14" s="1"/>
  <c r="D434" i="14" s="1"/>
  <c r="GB498" i="14"/>
  <c r="GB361" i="14" s="1"/>
  <c r="E539" i="14" s="1"/>
  <c r="D539" i="14" s="1"/>
  <c r="AP498" i="14"/>
  <c r="AP361" i="14" s="1"/>
  <c r="E397" i="14" s="1"/>
  <c r="D397" i="14" s="1"/>
  <c r="DL498" i="14"/>
  <c r="DL361" i="14" s="1"/>
  <c r="E471" i="14" s="1"/>
  <c r="D471" i="14" s="1"/>
  <c r="BE498" i="14"/>
  <c r="BE361" i="14" s="1"/>
  <c r="E412" i="14" s="1"/>
  <c r="D412" i="14" s="1"/>
  <c r="DQ498" i="14"/>
  <c r="DQ361" i="14" s="1"/>
  <c r="E476" i="14" s="1"/>
  <c r="D476" i="14" s="1"/>
  <c r="GC498" i="14"/>
  <c r="GC361" i="14" s="1"/>
  <c r="E540" i="14" s="1"/>
  <c r="D540" i="14" s="1"/>
  <c r="IO498" i="14"/>
  <c r="IO361" i="14" s="1"/>
  <c r="E604" i="14" s="1"/>
  <c r="D604" i="14" s="1"/>
  <c r="HJ498" i="14"/>
  <c r="HJ361" i="14" s="1"/>
  <c r="E573" i="14" s="1"/>
  <c r="D573" i="14" s="1"/>
  <c r="DS498" i="14"/>
  <c r="DS361" i="14" s="1"/>
  <c r="E478" i="14" s="1"/>
  <c r="D478" i="14" s="1"/>
  <c r="GE498" i="14"/>
  <c r="GE361" i="14" s="1"/>
  <c r="E542" i="14" s="1"/>
  <c r="D542" i="14" s="1"/>
  <c r="IQ498" i="14"/>
  <c r="IQ361" i="14" s="1"/>
  <c r="E606" i="14" s="1"/>
  <c r="D606" i="14" s="1"/>
  <c r="FX498" i="14"/>
  <c r="FX361" i="14" s="1"/>
  <c r="E535" i="14" s="1"/>
  <c r="D535" i="14" s="1"/>
  <c r="IJ498" i="14"/>
  <c r="IJ361" i="14" s="1"/>
  <c r="E599" i="14" s="1"/>
  <c r="D599" i="14" s="1"/>
  <c r="FA498" i="14"/>
  <c r="FA361" i="14" s="1"/>
  <c r="E512" i="14" s="1"/>
  <c r="D512" i="14" s="1"/>
  <c r="HM498" i="14"/>
  <c r="HM361" i="14" s="1"/>
  <c r="E576" i="14" s="1"/>
  <c r="D576" i="14" s="1"/>
  <c r="AS498" i="14"/>
  <c r="AS361" i="14" s="1"/>
  <c r="E400" i="14" s="1"/>
  <c r="D400" i="14" s="1"/>
  <c r="FC498" i="14"/>
  <c r="FC361" i="14" s="1"/>
  <c r="E514" i="14" s="1"/>
  <c r="D514" i="14" s="1"/>
  <c r="BD498" i="14"/>
  <c r="BD361" i="14" s="1"/>
  <c r="E411" i="14" s="1"/>
  <c r="D411" i="14" s="1"/>
  <c r="GI498" i="14"/>
  <c r="GI361" i="14" s="1"/>
  <c r="E546" i="14" s="1"/>
  <c r="D546" i="14" s="1"/>
  <c r="BS498" i="14"/>
  <c r="BS361" i="14" s="1"/>
  <c r="E426" i="14" s="1"/>
  <c r="D426" i="14" s="1"/>
  <c r="HN498" i="14"/>
  <c r="HN361" i="14" s="1"/>
  <c r="E577" i="14" s="1"/>
  <c r="D577" i="14" s="1"/>
  <c r="CF498" i="14"/>
  <c r="CF361" i="14" s="1"/>
  <c r="E439" i="14" s="1"/>
  <c r="D439" i="14" s="1"/>
  <c r="IU498" i="14"/>
  <c r="IU361" i="14" s="1"/>
  <c r="E610" i="14" s="1"/>
  <c r="D610" i="14" s="1"/>
  <c r="CG498" i="14"/>
  <c r="CG361" i="14" s="1"/>
  <c r="E440" i="14" s="1"/>
  <c r="D440" i="14" s="1"/>
  <c r="IV498" i="14"/>
  <c r="IV361" i="14" s="1"/>
  <c r="E611" i="14" s="1"/>
  <c r="D611" i="14" s="1"/>
  <c r="CI498" i="14"/>
  <c r="CI361" i="14" s="1"/>
  <c r="E442" i="14" s="1"/>
  <c r="D442" i="14" s="1"/>
  <c r="JB498" i="14"/>
  <c r="JB361" i="14" s="1"/>
  <c r="E617" i="14" s="1"/>
  <c r="D617" i="14" s="1"/>
  <c r="CL498" i="14"/>
  <c r="CL361" i="14" s="1"/>
  <c r="E445" i="14" s="1"/>
  <c r="D445" i="14" s="1"/>
  <c r="K498" i="14"/>
  <c r="K361" i="14" s="1"/>
  <c r="E366" i="14" s="1"/>
  <c r="D366" i="14" s="1"/>
  <c r="CX498" i="14"/>
  <c r="CX361" i="14" s="1"/>
  <c r="E457" i="14" s="1"/>
  <c r="D457" i="14" s="1"/>
  <c r="T498" i="14"/>
  <c r="T361" i="14" s="1"/>
  <c r="E375" i="14" s="1"/>
  <c r="D375" i="14" s="1"/>
  <c r="CJ498" i="14"/>
  <c r="CJ361" i="14" s="1"/>
  <c r="E443" i="14" s="1"/>
  <c r="D443" i="14" s="1"/>
  <c r="GY498" i="14"/>
  <c r="GY361" i="14" s="1"/>
  <c r="E562" i="14" s="1"/>
  <c r="D562" i="14" s="1"/>
  <c r="AX498" i="14"/>
  <c r="AX361" i="14" s="1"/>
  <c r="E405" i="14" s="1"/>
  <c r="D405" i="14" s="1"/>
  <c r="DX498" i="14"/>
  <c r="DX361" i="14" s="1"/>
  <c r="E483" i="14" s="1"/>
  <c r="D483" i="14" s="1"/>
  <c r="BM498" i="14"/>
  <c r="BM361" i="14" s="1"/>
  <c r="E420" i="14" s="1"/>
  <c r="D420" i="14" s="1"/>
  <c r="DY498" i="14"/>
  <c r="DY361" i="14" s="1"/>
  <c r="E484" i="14" s="1"/>
  <c r="D484" i="14" s="1"/>
  <c r="GK498" i="14"/>
  <c r="GK361" i="14" s="1"/>
  <c r="E548" i="14" s="1"/>
  <c r="D548" i="14" s="1"/>
  <c r="IW498" i="14"/>
  <c r="IW361" i="14" s="1"/>
  <c r="E612" i="14" s="1"/>
  <c r="D612" i="14" s="1"/>
  <c r="HR498" i="14"/>
  <c r="HR361" i="14" s="1"/>
  <c r="E581" i="14" s="1"/>
  <c r="D581" i="14" s="1"/>
  <c r="EA498" i="14"/>
  <c r="EA361" i="14" s="1"/>
  <c r="E486" i="14" s="1"/>
  <c r="D486" i="14" s="1"/>
  <c r="GM498" i="14"/>
  <c r="GM361" i="14" s="1"/>
  <c r="E550" i="14" s="1"/>
  <c r="D550" i="14" s="1"/>
  <c r="IY498" i="14"/>
  <c r="IY361" i="14" s="1"/>
  <c r="E614" i="14" s="1"/>
  <c r="D614" i="14" s="1"/>
  <c r="GF498" i="14"/>
  <c r="GF361" i="14" s="1"/>
  <c r="E543" i="14" s="1"/>
  <c r="D543" i="14" s="1"/>
  <c r="IR498" i="14"/>
  <c r="IR361" i="14" s="1"/>
  <c r="E607" i="14" s="1"/>
  <c r="D607" i="14" s="1"/>
  <c r="FI498" i="14"/>
  <c r="FI361" i="14" s="1"/>
  <c r="E520" i="14" s="1"/>
  <c r="D520" i="14" s="1"/>
  <c r="HU498" i="14"/>
  <c r="HU361" i="14" s="1"/>
  <c r="E584" i="14" s="1"/>
  <c r="D584" i="14" s="1"/>
  <c r="BC498" i="14"/>
  <c r="BC361" i="14" s="1"/>
  <c r="E410" i="14" s="1"/>
  <c r="D410" i="14" s="1"/>
  <c r="GH498" i="14"/>
  <c r="GH361" i="14" s="1"/>
  <c r="E545" i="14" s="1"/>
  <c r="D545" i="14" s="1"/>
  <c r="BQ498" i="14"/>
  <c r="BQ361" i="14" s="1"/>
  <c r="E424" i="14" s="1"/>
  <c r="D424" i="14" s="1"/>
  <c r="HH498" i="14"/>
  <c r="HH361" i="14" s="1"/>
  <c r="E571" i="14" s="1"/>
  <c r="D571" i="14" s="1"/>
  <c r="CE498" i="14"/>
  <c r="CE361" i="14" s="1"/>
  <c r="E438" i="14" s="1"/>
  <c r="D438" i="14" s="1"/>
  <c r="IT498" i="14"/>
  <c r="IT361" i="14" s="1"/>
  <c r="E609" i="14" s="1"/>
  <c r="D609" i="14" s="1"/>
  <c r="CR498" i="14"/>
  <c r="CR361" i="14" s="1"/>
  <c r="E451" i="14" s="1"/>
  <c r="D451" i="14" s="1"/>
  <c r="G498" i="14"/>
  <c r="G361" i="14" s="1"/>
  <c r="E362" i="14" s="1"/>
  <c r="D362" i="14" s="1"/>
  <c r="CU498" i="14"/>
  <c r="CU361" i="14" s="1"/>
  <c r="E454" i="14" s="1"/>
  <c r="D454" i="14" s="1"/>
  <c r="H498" i="14"/>
  <c r="H361" i="14" s="1"/>
  <c r="E363" i="14" s="1"/>
  <c r="D363" i="14" s="1"/>
  <c r="CV498" i="14"/>
  <c r="CV361" i="14" s="1"/>
  <c r="E455" i="14" s="1"/>
  <c r="D455" i="14" s="1"/>
  <c r="I498" i="14"/>
  <c r="I361" i="14" s="1"/>
  <c r="E364" i="14" s="1"/>
  <c r="D364" i="14" s="1"/>
  <c r="CW498" i="14"/>
  <c r="CW361" i="14" s="1"/>
  <c r="E456" i="14" s="1"/>
  <c r="D456" i="14" s="1"/>
  <c r="V498" i="14"/>
  <c r="V361" i="14" s="1"/>
  <c r="E377" i="14" s="1"/>
  <c r="D377" i="14" s="1"/>
  <c r="DN498" i="14"/>
  <c r="DN361" i="14" s="1"/>
  <c r="E473" i="14" s="1"/>
  <c r="D473" i="14" s="1"/>
  <c r="AB498" i="14"/>
  <c r="AB361" i="14" s="1"/>
  <c r="E383" i="14" s="1"/>
  <c r="D383" i="14" s="1"/>
  <c r="CT498" i="14"/>
  <c r="CT361" i="14" s="1"/>
  <c r="E453" i="14" s="1"/>
  <c r="D453" i="14" s="1"/>
  <c r="HV498" i="14"/>
  <c r="HV361" i="14" s="1"/>
  <c r="E585" i="14" s="1"/>
  <c r="D585" i="14" s="1"/>
  <c r="BG498" i="14"/>
  <c r="BG361" i="14" s="1"/>
  <c r="E414" i="14" s="1"/>
  <c r="D414" i="14" s="1"/>
  <c r="EN498" i="14"/>
  <c r="EN361" i="14" s="1"/>
  <c r="E499" i="14" s="1"/>
  <c r="D499" i="14" s="1"/>
  <c r="BU498" i="14"/>
  <c r="BU361" i="14" s="1"/>
  <c r="E428" i="14" s="1"/>
  <c r="D428" i="14" s="1"/>
  <c r="EG498" i="14"/>
  <c r="EG361" i="14" s="1"/>
  <c r="E492" i="14" s="1"/>
  <c r="D492" i="14" s="1"/>
  <c r="GS498" i="14"/>
  <c r="GS361" i="14" s="1"/>
  <c r="E556" i="14" s="1"/>
  <c r="D556" i="14" s="1"/>
  <c r="FN498" i="14"/>
  <c r="FN361" i="14" s="1"/>
  <c r="E525" i="14" s="1"/>
  <c r="D525" i="14" s="1"/>
  <c r="HZ498" i="14"/>
  <c r="HZ361" i="14" s="1"/>
  <c r="E589" i="14" s="1"/>
  <c r="D589" i="14" s="1"/>
  <c r="EI498" i="14"/>
  <c r="EI361" i="14" s="1"/>
  <c r="E494" i="14" s="1"/>
  <c r="D494" i="14" s="1"/>
  <c r="GU498" i="14"/>
  <c r="GU361" i="14" s="1"/>
  <c r="E558" i="14" s="1"/>
  <c r="D558" i="14" s="1"/>
  <c r="EB498" i="14"/>
  <c r="EB361" i="14" s="1"/>
  <c r="E487" i="14" s="1"/>
  <c r="D487" i="14" s="1"/>
  <c r="GN498" i="14"/>
  <c r="GN361" i="14" s="1"/>
  <c r="E551" i="14" s="1"/>
  <c r="D551" i="14" s="1"/>
  <c r="IZ498" i="14"/>
  <c r="IZ361" i="14" s="1"/>
  <c r="E615" i="14" s="1"/>
  <c r="D615" i="14" s="1"/>
  <c r="FQ498" i="14"/>
  <c r="FQ361" i="14" s="1"/>
  <c r="E528" i="14" s="1"/>
  <c r="D528" i="14" s="1"/>
  <c r="IC498" i="14"/>
  <c r="IC361" i="14" s="1"/>
  <c r="E592" i="14" s="1"/>
  <c r="D592" i="14" s="1"/>
  <c r="FY498" i="14"/>
  <c r="FY361" i="14" s="1"/>
  <c r="E536" i="14" s="1"/>
  <c r="D536" i="14" s="1"/>
  <c r="IK498" i="14"/>
  <c r="IK361" i="14" s="1"/>
  <c r="E600" i="14" s="1"/>
  <c r="D600" i="14" s="1"/>
  <c r="CB498" i="14"/>
  <c r="CB361" i="14" s="1"/>
  <c r="E435" i="14" s="1"/>
  <c r="D435" i="14" s="1"/>
  <c r="IF498" i="14"/>
  <c r="IF361" i="14" s="1"/>
  <c r="E595" i="14" s="1"/>
  <c r="D595" i="14" s="1"/>
  <c r="CO498" i="14"/>
  <c r="CO361" i="14" s="1"/>
  <c r="E448" i="14" s="1"/>
  <c r="D448" i="14" s="1"/>
  <c r="O498" i="14"/>
  <c r="O361" i="14" s="1"/>
  <c r="E370" i="14" s="1"/>
  <c r="D370" i="14" s="1"/>
  <c r="DE498" i="14"/>
  <c r="DE361" i="14" s="1"/>
  <c r="E464" i="14" s="1"/>
  <c r="D464" i="14" s="1"/>
  <c r="AA498" i="14"/>
  <c r="AA361" i="14" s="1"/>
  <c r="E382" i="14" s="1"/>
  <c r="D382" i="14" s="1"/>
  <c r="DV498" i="14"/>
  <c r="DV361" i="14" s="1"/>
  <c r="E481" i="14" s="1"/>
  <c r="D481" i="14" s="1"/>
  <c r="AC498" i="14"/>
  <c r="AC361" i="14" s="1"/>
  <c r="E384" i="14" s="1"/>
  <c r="D384" i="14" s="1"/>
  <c r="DW498" i="14"/>
  <c r="DW361" i="14" s="1"/>
  <c r="E482" i="14" s="1"/>
  <c r="D482" i="14" s="1"/>
  <c r="AD498" i="14"/>
  <c r="AD361" i="14" s="1"/>
  <c r="E385" i="14" s="1"/>
  <c r="D385" i="14" s="1"/>
  <c r="DZ498" i="14"/>
  <c r="DZ361" i="14" s="1"/>
  <c r="E485" i="14" s="1"/>
  <c r="D485" i="14" s="1"/>
  <c r="AE498" i="14"/>
  <c r="AE361" i="14" s="1"/>
  <c r="E386" i="14" s="1"/>
  <c r="D386" i="14" s="1"/>
  <c r="EE498" i="14"/>
  <c r="EE361" i="14" s="1"/>
  <c r="E490" i="14" s="1"/>
  <c r="D490" i="14" s="1"/>
  <c r="AQ498" i="14"/>
  <c r="AQ361" i="14" s="1"/>
  <c r="E398" i="14" s="1"/>
  <c r="D398" i="14" s="1"/>
  <c r="FB498" i="14"/>
  <c r="FB361" i="14" s="1"/>
  <c r="E513" i="14" s="1"/>
  <c r="D513" i="14" s="1"/>
  <c r="AR498" i="14"/>
  <c r="AR361" i="14" s="1"/>
  <c r="E399" i="14" s="1"/>
  <c r="D399" i="14" s="1"/>
  <c r="DO498" i="14"/>
  <c r="DO361" i="14" s="1"/>
  <c r="E474" i="14" s="1"/>
  <c r="D474" i="14" s="1"/>
  <c r="J498" i="14"/>
  <c r="J361" i="14" s="1"/>
  <c r="E365" i="14" s="1"/>
  <c r="D365" i="14" s="1"/>
  <c r="BY498" i="14"/>
  <c r="BY361" i="14" s="1"/>
  <c r="E432" i="14" s="1"/>
  <c r="D432" i="14" s="1"/>
  <c r="FZ498" i="14"/>
  <c r="FZ361" i="14" s="1"/>
  <c r="E537" i="14" s="1"/>
  <c r="D537" i="14" s="1"/>
  <c r="CK498" i="14"/>
  <c r="CK361" i="14" s="1"/>
  <c r="E444" i="14" s="1"/>
  <c r="D444" i="14" s="1"/>
  <c r="EW498" i="14"/>
  <c r="EW361" i="14" s="1"/>
  <c r="E508" i="14" s="1"/>
  <c r="D508" i="14" s="1"/>
  <c r="HI498" i="14"/>
  <c r="HI361" i="14" s="1"/>
  <c r="E572" i="14" s="1"/>
  <c r="D572" i="14" s="1"/>
  <c r="GD498" i="14"/>
  <c r="GD361" i="14" s="1"/>
  <c r="E541" i="14" s="1"/>
  <c r="D541" i="14" s="1"/>
  <c r="IP498" i="14"/>
  <c r="IP361" i="14" s="1"/>
  <c r="E605" i="14" s="1"/>
  <c r="D605" i="14" s="1"/>
  <c r="EY498" i="14"/>
  <c r="EY361" i="14" s="1"/>
  <c r="E510" i="14" s="1"/>
  <c r="D510" i="14" s="1"/>
  <c r="HK498" i="14"/>
  <c r="HK361" i="14" s="1"/>
  <c r="E574" i="14" s="1"/>
  <c r="D574" i="14" s="1"/>
  <c r="ER498" i="14"/>
  <c r="ER361" i="14" s="1"/>
  <c r="E503" i="14" s="1"/>
  <c r="D503" i="14" s="1"/>
  <c r="HD498" i="14"/>
  <c r="HD361" i="14" s="1"/>
  <c r="E567" i="14" s="1"/>
  <c r="D567" i="14" s="1"/>
  <c r="DU498" i="14"/>
  <c r="DU361" i="14" s="1"/>
  <c r="E480" i="14" s="1"/>
  <c r="D480" i="14" s="1"/>
  <c r="GG498" i="14"/>
  <c r="GG361" i="14" s="1"/>
  <c r="E544" i="14" s="1"/>
  <c r="D544" i="14" s="1"/>
  <c r="IS498" i="14"/>
  <c r="IS361" i="14" s="1"/>
  <c r="E608" i="14" s="1"/>
  <c r="D608" i="14" s="1"/>
  <c r="GO498" i="14"/>
  <c r="GO361" i="14" s="1"/>
  <c r="E552" i="14" s="1"/>
  <c r="D552" i="14" s="1"/>
</calcChain>
</file>

<file path=xl/sharedStrings.xml><?xml version="1.0" encoding="utf-8"?>
<sst xmlns="http://schemas.openxmlformats.org/spreadsheetml/2006/main" count="1354" uniqueCount="902">
  <si>
    <t>Please enter design parameters into the</t>
  </si>
  <si>
    <t>shaded</t>
  </si>
  <si>
    <t xml:space="preserve">cells; </t>
  </si>
  <si>
    <r>
      <t xml:space="preserve">Be sure to </t>
    </r>
    <r>
      <rPr>
        <b/>
        <i/>
        <sz val="14"/>
        <rFont val="Arial"/>
        <family val="2"/>
      </rPr>
      <t>ENABLE EDITING</t>
    </r>
    <r>
      <rPr>
        <b/>
        <sz val="14"/>
        <rFont val="Arial"/>
        <family val="2"/>
      </rPr>
      <t xml:space="preserve"> before attempting to use this design calculator</t>
    </r>
  </si>
  <si>
    <t>WHERE APPLICABLE, A RECOMMENDED VALUE IS GIVEN THAT WILL BE THE BEST CHOICE TO MEET THE GIVEN SPECIFICATION.  IT IS IN THE BEST INTEREST OF THE USER TO USE A VALUE AS CLOSE AS POSSIBLE TO THE SUGGESTED RECOMMENDED VALUE.  FOR ACCURATE RESULTS, THE USER MUST ENTER THE ACTUAL VALUE USED IN THE APPROPRIATE CELL.</t>
  </si>
  <si>
    <t>This product is designed as an aid for customers of Texas Instruments. No warranties, either expressed or implied, with respect to this software or its fitness for any particular purpose, are claimed by Texas Instruments or the author. The software is licensed solely on an "as is" basis. The entire risk as to its quality and performance is with the customer.</t>
  </si>
  <si>
    <t>Disclaimer</t>
  </si>
  <si>
    <t>V</t>
  </si>
  <si>
    <t>W</t>
  </si>
  <si>
    <t>h</t>
  </si>
  <si>
    <t>A</t>
  </si>
  <si>
    <t>kHz</t>
  </si>
  <si>
    <r>
      <t>V</t>
    </r>
    <r>
      <rPr>
        <vertAlign val="subscript"/>
        <sz val="11"/>
        <color theme="1"/>
        <rFont val="맑은 고딕"/>
        <family val="2"/>
        <scheme val="minor"/>
      </rPr>
      <t>BLK(max)</t>
    </r>
  </si>
  <si>
    <r>
      <t>V</t>
    </r>
    <r>
      <rPr>
        <vertAlign val="subscript"/>
        <sz val="11"/>
        <color theme="1"/>
        <rFont val="맑은 고딕"/>
        <family val="2"/>
        <scheme val="minor"/>
      </rPr>
      <t>BLK(hu)</t>
    </r>
  </si>
  <si>
    <r>
      <t>V</t>
    </r>
    <r>
      <rPr>
        <vertAlign val="subscript"/>
        <sz val="11"/>
        <color theme="1"/>
        <rFont val="맑은 고딕"/>
        <family val="2"/>
        <scheme val="minor"/>
      </rPr>
      <t>OUT</t>
    </r>
  </si>
  <si>
    <r>
      <t>I</t>
    </r>
    <r>
      <rPr>
        <vertAlign val="subscript"/>
        <sz val="11"/>
        <color theme="1"/>
        <rFont val="맑은 고딕"/>
        <family val="2"/>
        <scheme val="minor"/>
      </rPr>
      <t>OUT</t>
    </r>
  </si>
  <si>
    <r>
      <t>V</t>
    </r>
    <r>
      <rPr>
        <vertAlign val="subscript"/>
        <sz val="11"/>
        <color theme="1"/>
        <rFont val="맑은 고딕"/>
        <family val="2"/>
        <scheme val="minor"/>
      </rPr>
      <t>OUT(pk-pk)</t>
    </r>
  </si>
  <si>
    <t>mV</t>
  </si>
  <si>
    <r>
      <t>P</t>
    </r>
    <r>
      <rPr>
        <vertAlign val="subscript"/>
        <sz val="11"/>
        <color theme="1"/>
        <rFont val="맑은 고딕"/>
        <family val="2"/>
        <scheme val="minor"/>
      </rPr>
      <t>OUT</t>
    </r>
  </si>
  <si>
    <r>
      <t>f</t>
    </r>
    <r>
      <rPr>
        <vertAlign val="subscript"/>
        <sz val="11"/>
        <color theme="1"/>
        <rFont val="맑은 고딕"/>
        <family val="2"/>
        <scheme val="minor"/>
      </rPr>
      <t>LLC</t>
    </r>
  </si>
  <si>
    <r>
      <t>N</t>
    </r>
    <r>
      <rPr>
        <vertAlign val="subscript"/>
        <sz val="11"/>
        <color theme="1"/>
        <rFont val="맑은 고딕"/>
        <family val="2"/>
        <scheme val="minor"/>
      </rPr>
      <t>PS</t>
    </r>
  </si>
  <si>
    <r>
      <t>R</t>
    </r>
    <r>
      <rPr>
        <vertAlign val="subscript"/>
        <sz val="11"/>
        <color theme="1"/>
        <rFont val="맑은 고딕"/>
        <family val="2"/>
        <scheme val="minor"/>
      </rPr>
      <t>E</t>
    </r>
  </si>
  <si>
    <t>Ω</t>
  </si>
  <si>
    <r>
      <t>M</t>
    </r>
    <r>
      <rPr>
        <vertAlign val="subscript"/>
        <sz val="11"/>
        <color theme="1"/>
        <rFont val="맑은 고딕"/>
        <family val="2"/>
        <scheme val="minor"/>
      </rPr>
      <t>G(min)</t>
    </r>
  </si>
  <si>
    <r>
      <t>V</t>
    </r>
    <r>
      <rPr>
        <vertAlign val="subscript"/>
        <sz val="11"/>
        <color theme="1"/>
        <rFont val="맑은 고딕"/>
        <family val="2"/>
        <scheme val="minor"/>
      </rPr>
      <t>LOSS</t>
    </r>
  </si>
  <si>
    <r>
      <t>f</t>
    </r>
    <r>
      <rPr>
        <vertAlign val="subscript"/>
        <sz val="11"/>
        <color theme="1"/>
        <rFont val="맑은 고딕"/>
        <family val="2"/>
        <scheme val="minor"/>
      </rPr>
      <t>0</t>
    </r>
  </si>
  <si>
    <r>
      <t>f</t>
    </r>
    <r>
      <rPr>
        <vertAlign val="subscript"/>
        <sz val="11"/>
        <color theme="1"/>
        <rFont val="맑은 고딕"/>
        <family val="2"/>
        <scheme val="minor"/>
      </rPr>
      <t>P</t>
    </r>
  </si>
  <si>
    <t>Ln</t>
  </si>
  <si>
    <t>fn</t>
  </si>
  <si>
    <t>Qe</t>
  </si>
  <si>
    <t>Mg_max</t>
  </si>
  <si>
    <t>Mg_min</t>
  </si>
  <si>
    <r>
      <t>L</t>
    </r>
    <r>
      <rPr>
        <vertAlign val="subscript"/>
        <sz val="11"/>
        <color theme="1"/>
        <rFont val="맑은 고딕"/>
        <family val="2"/>
        <scheme val="minor"/>
      </rPr>
      <t>N</t>
    </r>
  </si>
  <si>
    <r>
      <t>Select L</t>
    </r>
    <r>
      <rPr>
        <b/>
        <vertAlign val="subscript"/>
        <sz val="11"/>
        <color theme="1"/>
        <rFont val="맑은 고딕"/>
        <family val="2"/>
        <scheme val="minor"/>
      </rPr>
      <t>N</t>
    </r>
    <r>
      <rPr>
        <b/>
        <sz val="11"/>
        <color theme="1"/>
        <rFont val="맑은 고딕"/>
        <family val="2"/>
        <scheme val="minor"/>
      </rPr>
      <t xml:space="preserve"> and Q</t>
    </r>
    <r>
      <rPr>
        <b/>
        <vertAlign val="subscript"/>
        <sz val="11"/>
        <color theme="1"/>
        <rFont val="맑은 고딕"/>
        <family val="2"/>
        <scheme val="minor"/>
      </rPr>
      <t>E</t>
    </r>
  </si>
  <si>
    <r>
      <t>Q</t>
    </r>
    <r>
      <rPr>
        <vertAlign val="subscript"/>
        <sz val="11"/>
        <color theme="1"/>
        <rFont val="맑은 고딕"/>
        <family val="2"/>
        <scheme val="minor"/>
      </rPr>
      <t>E</t>
    </r>
  </si>
  <si>
    <r>
      <t>M</t>
    </r>
    <r>
      <rPr>
        <vertAlign val="subscript"/>
        <sz val="11"/>
        <color theme="1"/>
        <rFont val="맑은 고딕"/>
        <family val="2"/>
        <scheme val="minor"/>
      </rPr>
      <t>G(noload)</t>
    </r>
  </si>
  <si>
    <t>fn^2</t>
  </si>
  <si>
    <t>Ln*fn^2</t>
  </si>
  <si>
    <t>real</t>
  </si>
  <si>
    <t>imaginary</t>
  </si>
  <si>
    <t>complex part</t>
  </si>
  <si>
    <t>Imaginary product</t>
  </si>
  <si>
    <t>Imaginary sum</t>
  </si>
  <si>
    <t>Imaginary div</t>
  </si>
  <si>
    <t>Abs for curve</t>
  </si>
  <si>
    <t>OVERLOAD Condition</t>
  </si>
  <si>
    <r>
      <t>f</t>
    </r>
    <r>
      <rPr>
        <vertAlign val="subscript"/>
        <sz val="11"/>
        <color theme="1"/>
        <rFont val="맑은 고딕"/>
        <family val="2"/>
        <scheme val="minor"/>
      </rPr>
      <t>N(max)</t>
    </r>
  </si>
  <si>
    <t>Parameters of the LLC Resonant Circuit</t>
  </si>
  <si>
    <t>scalers</t>
  </si>
  <si>
    <t>mV factor</t>
  </si>
  <si>
    <t>uF factor</t>
  </si>
  <si>
    <t>kHz factor</t>
  </si>
  <si>
    <t>mΩ factor</t>
  </si>
  <si>
    <t>ms factor</t>
  </si>
  <si>
    <t>mA factor</t>
  </si>
  <si>
    <t>us factor</t>
  </si>
  <si>
    <t>uH factor</t>
  </si>
  <si>
    <t>ns factor</t>
  </si>
  <si>
    <t>mW factor</t>
  </si>
  <si>
    <t>pF factor</t>
  </si>
  <si>
    <t>MHz factor</t>
  </si>
  <si>
    <t>uA factor</t>
  </si>
  <si>
    <r>
      <t>k</t>
    </r>
    <r>
      <rPr>
        <sz val="11"/>
        <color theme="1"/>
        <rFont val="Calibri"/>
        <family val="2"/>
      </rPr>
      <t>Ω</t>
    </r>
    <r>
      <rPr>
        <sz val="11"/>
        <color theme="1"/>
        <rFont val="Arial"/>
        <family val="2"/>
      </rPr>
      <t xml:space="preserve"> factor</t>
    </r>
  </si>
  <si>
    <t>nC factor</t>
  </si>
  <si>
    <t>nF factor</t>
  </si>
  <si>
    <t>uC factor</t>
  </si>
  <si>
    <t>Standard Capacitor Values</t>
  </si>
  <si>
    <t>C values up to 10nF</t>
  </si>
  <si>
    <t>C values greater than 10nF</t>
  </si>
  <si>
    <t>CR calculations</t>
  </si>
  <si>
    <t>pF</t>
  </si>
  <si>
    <r>
      <t>C</t>
    </r>
    <r>
      <rPr>
        <vertAlign val="subscript"/>
        <sz val="11"/>
        <color theme="1"/>
        <rFont val="Arial"/>
        <family val="2"/>
      </rPr>
      <t>R</t>
    </r>
    <r>
      <rPr>
        <sz val="11"/>
        <color theme="1"/>
        <rFont val="Arial"/>
        <family val="2"/>
      </rPr>
      <t xml:space="preserve"> Initial:</t>
    </r>
  </si>
  <si>
    <r>
      <t>C</t>
    </r>
    <r>
      <rPr>
        <vertAlign val="subscript"/>
        <sz val="11"/>
        <color theme="1"/>
        <rFont val="맑은 고딕"/>
        <family val="2"/>
        <scheme val="minor"/>
      </rPr>
      <t>R</t>
    </r>
  </si>
  <si>
    <t>uH</t>
  </si>
  <si>
    <r>
      <t>L</t>
    </r>
    <r>
      <rPr>
        <vertAlign val="subscript"/>
        <sz val="11"/>
        <color theme="1"/>
        <rFont val="맑은 고딕"/>
        <family val="2"/>
        <scheme val="minor"/>
      </rPr>
      <t>R</t>
    </r>
  </si>
  <si>
    <r>
      <t>C</t>
    </r>
    <r>
      <rPr>
        <vertAlign val="subscript"/>
        <sz val="11"/>
        <color theme="1"/>
        <rFont val="맑은 고딕"/>
        <family val="2"/>
        <scheme val="minor"/>
      </rPr>
      <t>R(recommended)</t>
    </r>
  </si>
  <si>
    <r>
      <t>L</t>
    </r>
    <r>
      <rPr>
        <vertAlign val="subscript"/>
        <sz val="11"/>
        <color theme="1"/>
        <rFont val="맑은 고딕"/>
        <family val="2"/>
        <scheme val="minor"/>
      </rPr>
      <t>R(recommended)</t>
    </r>
  </si>
  <si>
    <r>
      <t>L</t>
    </r>
    <r>
      <rPr>
        <vertAlign val="subscript"/>
        <sz val="11"/>
        <color theme="1"/>
        <rFont val="맑은 고딕"/>
        <family val="2"/>
        <scheme val="minor"/>
      </rPr>
      <t>M(recommended)</t>
    </r>
  </si>
  <si>
    <r>
      <t>L</t>
    </r>
    <r>
      <rPr>
        <vertAlign val="subscript"/>
        <sz val="11"/>
        <color theme="1"/>
        <rFont val="맑은 고딕"/>
        <family val="2"/>
        <scheme val="minor"/>
      </rPr>
      <t>M</t>
    </r>
  </si>
  <si>
    <r>
      <t>L</t>
    </r>
    <r>
      <rPr>
        <vertAlign val="subscript"/>
        <sz val="11"/>
        <color theme="1"/>
        <rFont val="맑은 고딕"/>
        <family val="2"/>
        <scheme val="minor"/>
      </rPr>
      <t>N(selected)</t>
    </r>
  </si>
  <si>
    <r>
      <t>Q</t>
    </r>
    <r>
      <rPr>
        <vertAlign val="subscript"/>
        <sz val="11"/>
        <color theme="1"/>
        <rFont val="맑은 고딕"/>
        <family val="2"/>
        <scheme val="minor"/>
      </rPr>
      <t>E(selected)</t>
    </r>
  </si>
  <si>
    <r>
      <t>R</t>
    </r>
    <r>
      <rPr>
        <vertAlign val="subscript"/>
        <sz val="11"/>
        <color theme="1"/>
        <rFont val="맑은 고딕"/>
        <family val="2"/>
        <scheme val="minor"/>
      </rPr>
      <t>E(full load)</t>
    </r>
  </si>
  <si>
    <r>
      <t>I</t>
    </r>
    <r>
      <rPr>
        <vertAlign val="subscript"/>
        <sz val="11"/>
        <color theme="1"/>
        <rFont val="맑은 고딕"/>
        <family val="2"/>
        <scheme val="minor"/>
      </rPr>
      <t>OE</t>
    </r>
  </si>
  <si>
    <t>LLC Primary Side Currents</t>
  </si>
  <si>
    <r>
      <t>f</t>
    </r>
    <r>
      <rPr>
        <vertAlign val="subscript"/>
        <sz val="11"/>
        <color theme="1"/>
        <rFont val="맑은 고딕"/>
        <family val="2"/>
        <scheme val="minor"/>
      </rPr>
      <t>N(Mg_max)</t>
    </r>
  </si>
  <si>
    <r>
      <t>f</t>
    </r>
    <r>
      <rPr>
        <vertAlign val="subscript"/>
        <sz val="11"/>
        <color theme="1"/>
        <rFont val="맑은 고딕"/>
        <family val="2"/>
        <scheme val="minor"/>
      </rPr>
      <t>N(Mg_min)</t>
    </r>
  </si>
  <si>
    <r>
      <t>f</t>
    </r>
    <r>
      <rPr>
        <vertAlign val="subscript"/>
        <sz val="11"/>
        <color theme="1"/>
        <rFont val="맑은 고딕"/>
        <family val="2"/>
        <scheme val="minor"/>
      </rPr>
      <t>SW(max)</t>
    </r>
  </si>
  <si>
    <r>
      <t>f</t>
    </r>
    <r>
      <rPr>
        <vertAlign val="subscript"/>
        <sz val="11"/>
        <color theme="1"/>
        <rFont val="맑은 고딕"/>
        <family val="2"/>
        <scheme val="minor"/>
      </rPr>
      <t>SW(min)</t>
    </r>
  </si>
  <si>
    <r>
      <t>I</t>
    </r>
    <r>
      <rPr>
        <vertAlign val="subscript"/>
        <sz val="11"/>
        <color theme="1"/>
        <rFont val="맑은 고딕"/>
        <family val="2"/>
        <scheme val="minor"/>
      </rPr>
      <t>M</t>
    </r>
  </si>
  <si>
    <r>
      <t>I</t>
    </r>
    <r>
      <rPr>
        <vertAlign val="subscript"/>
        <sz val="11"/>
        <color theme="1"/>
        <rFont val="맑은 고딕"/>
        <family val="2"/>
        <scheme val="minor"/>
      </rPr>
      <t>R</t>
    </r>
  </si>
  <si>
    <t>LLC Secondary Side Currents</t>
  </si>
  <si>
    <r>
      <t>I</t>
    </r>
    <r>
      <rPr>
        <vertAlign val="subscript"/>
        <sz val="11"/>
        <color theme="1"/>
        <rFont val="맑은 고딕"/>
        <family val="2"/>
        <scheme val="minor"/>
      </rPr>
      <t>OE(S)</t>
    </r>
  </si>
  <si>
    <r>
      <t>I</t>
    </r>
    <r>
      <rPr>
        <vertAlign val="subscript"/>
        <sz val="11"/>
        <color theme="1"/>
        <rFont val="맑은 고딕"/>
        <family val="2"/>
        <scheme val="minor"/>
      </rPr>
      <t>WS</t>
    </r>
  </si>
  <si>
    <t>LLC Transformer</t>
  </si>
  <si>
    <t>LLC Resonant Inductor</t>
  </si>
  <si>
    <t>LLC Resonant Capacitor</t>
  </si>
  <si>
    <t>If Using Split Resonant Capacitors</t>
  </si>
  <si>
    <t>LLC Primary Side MOSFETs</t>
  </si>
  <si>
    <r>
      <t>V</t>
    </r>
    <r>
      <rPr>
        <vertAlign val="subscript"/>
        <sz val="11"/>
        <color theme="1"/>
        <rFont val="맑은 고딕"/>
        <family val="2"/>
        <scheme val="minor"/>
      </rPr>
      <t>QLLC(peak)</t>
    </r>
  </si>
  <si>
    <r>
      <t>I</t>
    </r>
    <r>
      <rPr>
        <vertAlign val="subscript"/>
        <sz val="11"/>
        <color theme="1"/>
        <rFont val="맑은 고딕"/>
        <family val="2"/>
        <scheme val="minor"/>
      </rPr>
      <t>QLLC</t>
    </r>
  </si>
  <si>
    <r>
      <t>V</t>
    </r>
    <r>
      <rPr>
        <vertAlign val="subscript"/>
        <sz val="11"/>
        <color theme="1"/>
        <rFont val="맑은 고딕"/>
        <family val="2"/>
        <scheme val="minor"/>
      </rPr>
      <t>DB</t>
    </r>
  </si>
  <si>
    <r>
      <t>I</t>
    </r>
    <r>
      <rPr>
        <vertAlign val="subscript"/>
        <sz val="11"/>
        <color theme="1"/>
        <rFont val="맑은 고딕"/>
        <family val="2"/>
        <scheme val="minor"/>
      </rPr>
      <t>SAV</t>
    </r>
  </si>
  <si>
    <r>
      <t>V</t>
    </r>
    <r>
      <rPr>
        <vertAlign val="subscript"/>
        <sz val="11"/>
        <color theme="1"/>
        <rFont val="맑은 고딕"/>
        <family val="2"/>
        <scheme val="minor"/>
      </rPr>
      <t>LLCcap</t>
    </r>
  </si>
  <si>
    <r>
      <t>I</t>
    </r>
    <r>
      <rPr>
        <vertAlign val="subscript"/>
        <sz val="11"/>
        <color theme="1"/>
        <rFont val="맑은 고딕"/>
        <family val="2"/>
        <scheme val="minor"/>
      </rPr>
      <t>C(out)</t>
    </r>
  </si>
  <si>
    <r>
      <t>I</t>
    </r>
    <r>
      <rPr>
        <vertAlign val="subscript"/>
        <sz val="11"/>
        <color theme="1"/>
        <rFont val="맑은 고딕"/>
        <family val="2"/>
        <scheme val="minor"/>
      </rPr>
      <t>RECT</t>
    </r>
  </si>
  <si>
    <r>
      <t>ESR</t>
    </r>
    <r>
      <rPr>
        <vertAlign val="subscript"/>
        <sz val="11"/>
        <color theme="1"/>
        <rFont val="맑은 고딕"/>
        <family val="2"/>
        <scheme val="minor"/>
      </rPr>
      <t>max</t>
    </r>
  </si>
  <si>
    <r>
      <t>m</t>
    </r>
    <r>
      <rPr>
        <sz val="11"/>
        <color theme="1"/>
        <rFont val="Calibri"/>
        <family val="2"/>
      </rPr>
      <t>Ω</t>
    </r>
  </si>
  <si>
    <r>
      <t>LLC Output Capacitors, C</t>
    </r>
    <r>
      <rPr>
        <b/>
        <vertAlign val="subscript"/>
        <sz val="11"/>
        <color theme="1"/>
        <rFont val="맑은 고딕"/>
        <family val="2"/>
        <scheme val="minor"/>
      </rPr>
      <t>OUT</t>
    </r>
  </si>
  <si>
    <t>C1 calculations</t>
  </si>
  <si>
    <t>C1 initial</t>
  </si>
  <si>
    <t>C1 recommended</t>
  </si>
  <si>
    <t>Enter required nominal output voltage of converter</t>
  </si>
  <si>
    <t>Enter required maximum converter output power in Watts</t>
  </si>
  <si>
    <t>Enter the desired maximum output voltage ripple</t>
  </si>
  <si>
    <t>LLC Gain Curve Calacultions for plot:</t>
  </si>
  <si>
    <t>Standard Capacitor value generation</t>
  </si>
  <si>
    <t>Cin calculations</t>
  </si>
  <si>
    <t>Cin Initial</t>
  </si>
  <si>
    <t>Cin recommended</t>
  </si>
  <si>
    <r>
      <t>C</t>
    </r>
    <r>
      <rPr>
        <vertAlign val="subscript"/>
        <sz val="11"/>
        <color theme="1"/>
        <rFont val="Arial"/>
        <family val="2"/>
      </rPr>
      <t>R</t>
    </r>
    <r>
      <rPr>
        <sz val="11"/>
        <color theme="1"/>
        <rFont val="Arial"/>
        <family val="2"/>
      </rPr>
      <t xml:space="preserve"> Recommended:</t>
    </r>
  </si>
  <si>
    <t>Cblk calculations</t>
  </si>
  <si>
    <t>Cblk initial</t>
  </si>
  <si>
    <t>Cblk recommended</t>
  </si>
  <si>
    <t>Use a combination of Capacitors that will meet this ripple current rating</t>
  </si>
  <si>
    <r>
      <t xml:space="preserve">Recommended Component Values will be in </t>
    </r>
    <r>
      <rPr>
        <b/>
        <sz val="12"/>
        <color indexed="10"/>
        <rFont val="Arial"/>
        <family val="2"/>
      </rPr>
      <t>RED</t>
    </r>
  </si>
  <si>
    <t>fn^2-1</t>
  </si>
  <si>
    <t>Q</t>
  </si>
  <si>
    <t>Enter the Overall Efficiency here</t>
  </si>
  <si>
    <r>
      <rPr>
        <sz val="11"/>
        <color theme="1"/>
        <rFont val="맑은 고딕"/>
        <family val="2"/>
        <scheme val="minor"/>
      </rPr>
      <t>V</t>
    </r>
    <r>
      <rPr>
        <vertAlign val="subscript"/>
        <sz val="11"/>
        <color theme="1"/>
        <rFont val="맑은 고딕"/>
        <family val="2"/>
        <scheme val="minor"/>
      </rPr>
      <t>BLK</t>
    </r>
  </si>
  <si>
    <r>
      <t>M</t>
    </r>
    <r>
      <rPr>
        <vertAlign val="subscript"/>
        <sz val="11"/>
        <color theme="1"/>
        <rFont val="맑은 고딕"/>
        <family val="2"/>
        <scheme val="minor"/>
      </rPr>
      <t>G(max)</t>
    </r>
  </si>
  <si>
    <r>
      <t>From the figure on the right, M</t>
    </r>
    <r>
      <rPr>
        <b/>
        <vertAlign val="subscript"/>
        <sz val="11"/>
        <color theme="1"/>
        <rFont val="Arial"/>
        <family val="2"/>
      </rPr>
      <t>G(peak)</t>
    </r>
    <r>
      <rPr>
        <b/>
        <sz val="11"/>
        <color theme="1"/>
        <rFont val="Arial"/>
        <family val="2"/>
      </rPr>
      <t xml:space="preserve"> Vs Q</t>
    </r>
    <r>
      <rPr>
        <b/>
        <vertAlign val="subscript"/>
        <sz val="11"/>
        <color theme="1"/>
        <rFont val="Arial"/>
        <family val="2"/>
      </rPr>
      <t>E</t>
    </r>
    <r>
      <rPr>
        <b/>
        <sz val="11"/>
        <color theme="1"/>
        <rFont val="Arial"/>
        <family val="2"/>
      </rPr>
      <t xml:space="preserve"> with respect to L</t>
    </r>
    <r>
      <rPr>
        <b/>
        <vertAlign val="subscript"/>
        <sz val="11"/>
        <color theme="1"/>
        <rFont val="Arial"/>
        <family val="2"/>
      </rPr>
      <t>N</t>
    </r>
    <r>
      <rPr>
        <b/>
        <sz val="11"/>
        <color theme="1"/>
        <rFont val="Arial"/>
        <family val="2"/>
      </rPr>
      <t>, select a point on an Ln curve that has an Ln and Q</t>
    </r>
    <r>
      <rPr>
        <b/>
        <vertAlign val="subscript"/>
        <sz val="11"/>
        <color theme="1"/>
        <rFont val="Arial"/>
        <family val="2"/>
      </rPr>
      <t>E</t>
    </r>
    <r>
      <rPr>
        <b/>
        <sz val="11"/>
        <color theme="1"/>
        <rFont val="Arial"/>
        <family val="2"/>
      </rPr>
      <t xml:space="preserve"> point that corresponds to an Attainable M</t>
    </r>
    <r>
      <rPr>
        <b/>
        <vertAlign val="subscript"/>
        <sz val="11"/>
        <color theme="1"/>
        <rFont val="Arial"/>
        <family val="2"/>
      </rPr>
      <t>G(PEAK)</t>
    </r>
    <r>
      <rPr>
        <b/>
        <sz val="11"/>
        <color theme="1"/>
        <rFont val="Arial"/>
        <family val="2"/>
      </rPr>
      <t xml:space="preserve"> value that is greater than M</t>
    </r>
    <r>
      <rPr>
        <b/>
        <vertAlign val="subscript"/>
        <sz val="11"/>
        <color theme="1"/>
        <rFont val="Arial"/>
        <family val="2"/>
      </rPr>
      <t>G(max)</t>
    </r>
    <r>
      <rPr>
        <b/>
        <sz val="11"/>
        <color theme="1"/>
        <rFont val="Arial"/>
        <family val="2"/>
      </rPr>
      <t>.  Enter the selected values in the L</t>
    </r>
    <r>
      <rPr>
        <b/>
        <vertAlign val="subscript"/>
        <sz val="11"/>
        <color theme="1"/>
        <rFont val="Arial"/>
        <family val="2"/>
      </rPr>
      <t>N</t>
    </r>
    <r>
      <rPr>
        <b/>
        <sz val="11"/>
        <color theme="1"/>
        <rFont val="Arial"/>
        <family val="2"/>
      </rPr>
      <t xml:space="preserve"> and Q</t>
    </r>
    <r>
      <rPr>
        <b/>
        <vertAlign val="subscript"/>
        <sz val="11"/>
        <color theme="1"/>
        <rFont val="Arial"/>
        <family val="2"/>
      </rPr>
      <t>E</t>
    </r>
    <r>
      <rPr>
        <b/>
        <sz val="11"/>
        <color theme="1"/>
        <rFont val="Arial"/>
        <family val="2"/>
      </rPr>
      <t xml:space="preserve"> cells below.</t>
    </r>
  </si>
  <si>
    <r>
      <t>For example, if M</t>
    </r>
    <r>
      <rPr>
        <vertAlign val="subscript"/>
        <sz val="11"/>
        <color theme="1"/>
        <rFont val="Arial"/>
        <family val="2"/>
      </rPr>
      <t>G(max)</t>
    </r>
    <r>
      <rPr>
        <sz val="11"/>
        <color theme="1"/>
        <rFont val="Arial"/>
        <family val="2"/>
      </rPr>
      <t>, calculated above and shown by the horizontal line, was calculated to be 1.4, then using Ln = 5 and Q</t>
    </r>
    <r>
      <rPr>
        <vertAlign val="subscript"/>
        <sz val="11"/>
        <color theme="1"/>
        <rFont val="Arial"/>
        <family val="2"/>
      </rPr>
      <t>E</t>
    </r>
    <r>
      <rPr>
        <sz val="11"/>
        <color theme="1"/>
        <rFont val="Arial"/>
        <family val="2"/>
      </rPr>
      <t xml:space="preserve"> = 0.35 would result in an attainable M</t>
    </r>
    <r>
      <rPr>
        <vertAlign val="subscript"/>
        <sz val="11"/>
        <color theme="1"/>
        <rFont val="Arial"/>
        <family val="2"/>
      </rPr>
      <t>G(PEAK)</t>
    </r>
    <r>
      <rPr>
        <sz val="11"/>
        <color theme="1"/>
        <rFont val="Arial"/>
        <family val="2"/>
      </rPr>
      <t xml:space="preserve"> = 1.52 (interpolated from Ln = 5 curve) which satisfies the requirement that the Attainable M</t>
    </r>
    <r>
      <rPr>
        <vertAlign val="subscript"/>
        <sz val="11"/>
        <color theme="1"/>
        <rFont val="Arial"/>
        <family val="2"/>
      </rPr>
      <t>G(PEAK)</t>
    </r>
    <r>
      <rPr>
        <sz val="11"/>
        <color theme="1"/>
        <rFont val="Arial"/>
        <family val="2"/>
      </rPr>
      <t xml:space="preserve"> &gt; M</t>
    </r>
    <r>
      <rPr>
        <vertAlign val="subscript"/>
        <sz val="11"/>
        <color theme="1"/>
        <rFont val="Arial"/>
        <family val="2"/>
      </rPr>
      <t>G(max)</t>
    </r>
  </si>
  <si>
    <r>
      <t>The selected L</t>
    </r>
    <r>
      <rPr>
        <vertAlign val="subscript"/>
        <sz val="11"/>
        <color theme="1"/>
        <rFont val="Arial"/>
        <family val="2"/>
      </rPr>
      <t>N</t>
    </r>
    <r>
      <rPr>
        <sz val="11"/>
        <color theme="1"/>
        <rFont val="Arial"/>
        <family val="2"/>
      </rPr>
      <t xml:space="preserve"> and Q</t>
    </r>
    <r>
      <rPr>
        <vertAlign val="subscript"/>
        <sz val="11"/>
        <color theme="1"/>
        <rFont val="Arial"/>
        <family val="2"/>
      </rPr>
      <t>E</t>
    </r>
    <r>
      <rPr>
        <sz val="11"/>
        <color theme="1"/>
        <rFont val="Arial"/>
        <family val="2"/>
      </rPr>
      <t xml:space="preserve"> values should result in an LLC Gain Curve, shown below, that intersects with the M</t>
    </r>
    <r>
      <rPr>
        <vertAlign val="subscript"/>
        <sz val="11"/>
        <color theme="1"/>
        <rFont val="Arial"/>
        <family val="2"/>
      </rPr>
      <t>G(min)</t>
    </r>
    <r>
      <rPr>
        <sz val="11"/>
        <color theme="1"/>
        <rFont val="Arial"/>
        <family val="2"/>
      </rPr>
      <t xml:space="preserve"> and M</t>
    </r>
    <r>
      <rPr>
        <vertAlign val="subscript"/>
        <sz val="11"/>
        <color theme="1"/>
        <rFont val="Arial"/>
        <family val="2"/>
      </rPr>
      <t>G(max)</t>
    </r>
    <r>
      <rPr>
        <sz val="11"/>
        <color theme="1"/>
        <rFont val="Arial"/>
        <family val="2"/>
      </rPr>
      <t xml:space="preserve"> traces. The Gain curve from an overload condition is also plotted, showing the minimum gain at maximum frequency.</t>
    </r>
  </si>
  <si>
    <r>
      <t>V</t>
    </r>
    <r>
      <rPr>
        <vertAlign val="subscript"/>
        <sz val="11"/>
        <color theme="1"/>
        <rFont val="맑은 고딕"/>
        <family val="2"/>
        <scheme val="minor"/>
      </rPr>
      <t>Lr</t>
    </r>
  </si>
  <si>
    <r>
      <t>V</t>
    </r>
    <r>
      <rPr>
        <vertAlign val="subscript"/>
        <sz val="11"/>
        <color theme="1"/>
        <rFont val="맑은 고딕"/>
        <family val="2"/>
        <scheme val="minor"/>
      </rPr>
      <t>CR</t>
    </r>
  </si>
  <si>
    <r>
      <t>V</t>
    </r>
    <r>
      <rPr>
        <vertAlign val="subscript"/>
        <sz val="11"/>
        <color theme="1"/>
        <rFont val="맑은 고딕"/>
        <family val="2"/>
        <scheme val="minor"/>
      </rPr>
      <t>CR(rms)</t>
    </r>
  </si>
  <si>
    <r>
      <t>V</t>
    </r>
    <r>
      <rPr>
        <vertAlign val="subscript"/>
        <sz val="11"/>
        <color theme="1"/>
        <rFont val="맑은 고딕"/>
        <family val="2"/>
        <scheme val="minor"/>
      </rPr>
      <t>CR(peak)</t>
    </r>
  </si>
  <si>
    <r>
      <t>C</t>
    </r>
    <r>
      <rPr>
        <vertAlign val="subscript"/>
        <sz val="11"/>
        <color theme="1"/>
        <rFont val="맑은 고딕"/>
        <family val="2"/>
        <scheme val="minor"/>
      </rPr>
      <t>R(split)</t>
    </r>
  </si>
  <si>
    <t>BLK</t>
  </si>
  <si>
    <r>
      <t>V</t>
    </r>
    <r>
      <rPr>
        <vertAlign val="subscript"/>
        <sz val="11"/>
        <color theme="1"/>
        <rFont val="맑은 고딕"/>
        <family val="2"/>
        <scheme val="minor"/>
      </rPr>
      <t>BLKpinstart</t>
    </r>
  </si>
  <si>
    <r>
      <t>V</t>
    </r>
    <r>
      <rPr>
        <vertAlign val="subscript"/>
        <sz val="11"/>
        <color theme="1"/>
        <rFont val="맑은 고딕"/>
        <family val="2"/>
        <scheme val="minor"/>
      </rPr>
      <t>BLKpinstop</t>
    </r>
  </si>
  <si>
    <r>
      <t>V</t>
    </r>
    <r>
      <rPr>
        <vertAlign val="subscript"/>
        <sz val="11"/>
        <color theme="1"/>
        <rFont val="Calibri"/>
        <family val="2"/>
      </rPr>
      <t>BLKStart</t>
    </r>
  </si>
  <si>
    <r>
      <t>V</t>
    </r>
    <r>
      <rPr>
        <vertAlign val="subscript"/>
        <sz val="11"/>
        <color theme="1"/>
        <rFont val="맑은 고딕"/>
        <family val="2"/>
        <scheme val="minor"/>
      </rPr>
      <t>BLK</t>
    </r>
  </si>
  <si>
    <r>
      <t>V</t>
    </r>
    <r>
      <rPr>
        <vertAlign val="subscript"/>
        <sz val="11"/>
        <color theme="1"/>
        <rFont val="맑은 고딕"/>
        <family val="2"/>
        <scheme val="minor"/>
      </rPr>
      <t>BLKstop</t>
    </r>
  </si>
  <si>
    <r>
      <t>k</t>
    </r>
    <r>
      <rPr>
        <vertAlign val="subscript"/>
        <sz val="11"/>
        <color theme="1"/>
        <rFont val="맑은 고딕"/>
        <family val="2"/>
        <scheme val="minor"/>
      </rPr>
      <t>BLK</t>
    </r>
  </si>
  <si>
    <r>
      <t>P</t>
    </r>
    <r>
      <rPr>
        <vertAlign val="subscript"/>
        <sz val="11"/>
        <color theme="1"/>
        <rFont val="맑은 고딕"/>
        <family val="2"/>
        <scheme val="minor"/>
      </rPr>
      <t>BLKsns</t>
    </r>
  </si>
  <si>
    <r>
      <t>R</t>
    </r>
    <r>
      <rPr>
        <vertAlign val="subscript"/>
        <sz val="11"/>
        <color theme="1"/>
        <rFont val="맑은 고딕"/>
        <family val="2"/>
        <scheme val="minor"/>
      </rPr>
      <t>BLKsns</t>
    </r>
  </si>
  <si>
    <t>MΩ</t>
  </si>
  <si>
    <t>kΩ</t>
  </si>
  <si>
    <t>VCR</t>
  </si>
  <si>
    <t>ISNS</t>
  </si>
  <si>
    <t>BW</t>
  </si>
  <si>
    <t>µA</t>
  </si>
  <si>
    <t>mA</t>
  </si>
  <si>
    <t>ms</t>
  </si>
  <si>
    <t>Ω</t>
  </si>
  <si>
    <t>nF</t>
  </si>
  <si>
    <t>%</t>
  </si>
  <si>
    <r>
      <t>I</t>
    </r>
    <r>
      <rPr>
        <vertAlign val="subscript"/>
        <sz val="11"/>
        <color indexed="8"/>
        <rFont val="Calibri"/>
        <family val="2"/>
      </rPr>
      <t>res(peak)</t>
    </r>
  </si>
  <si>
    <r>
      <t>V</t>
    </r>
    <r>
      <rPr>
        <vertAlign val="subscript"/>
        <sz val="11"/>
        <color indexed="8"/>
        <rFont val="Calibri"/>
        <family val="2"/>
      </rPr>
      <t>VCRpin(pk-pk)</t>
    </r>
  </si>
  <si>
    <r>
      <t>V</t>
    </r>
    <r>
      <rPr>
        <vertAlign val="subscript"/>
        <sz val="11"/>
        <color indexed="8"/>
        <rFont val="Calibri"/>
        <family val="2"/>
      </rPr>
      <t>CM</t>
    </r>
  </si>
  <si>
    <r>
      <t>V</t>
    </r>
    <r>
      <rPr>
        <vertAlign val="subscript"/>
        <sz val="11"/>
        <color indexed="8"/>
        <rFont val="Calibri"/>
        <family val="2"/>
      </rPr>
      <t>VCRmax</t>
    </r>
  </si>
  <si>
    <r>
      <t>V</t>
    </r>
    <r>
      <rPr>
        <vertAlign val="subscript"/>
        <sz val="11"/>
        <color indexed="8"/>
        <rFont val="Calibri"/>
        <family val="2"/>
      </rPr>
      <t>VCRmin</t>
    </r>
  </si>
  <si>
    <r>
      <t>I</t>
    </r>
    <r>
      <rPr>
        <vertAlign val="subscript"/>
        <sz val="11"/>
        <color indexed="8"/>
        <rFont val="Calibri"/>
        <family val="2"/>
      </rPr>
      <t>Ramp</t>
    </r>
  </si>
  <si>
    <r>
      <t>k</t>
    </r>
    <r>
      <rPr>
        <vertAlign val="subscript"/>
        <sz val="11"/>
        <color indexed="8"/>
        <rFont val="Calibri"/>
        <family val="2"/>
      </rPr>
      <t>CapDiv</t>
    </r>
  </si>
  <si>
    <r>
      <t>V</t>
    </r>
    <r>
      <rPr>
        <vertAlign val="subscript"/>
        <sz val="11"/>
        <color indexed="8"/>
        <rFont val="Calibri"/>
        <family val="2"/>
      </rPr>
      <t>Cr(valley)</t>
    </r>
  </si>
  <si>
    <r>
      <t>I</t>
    </r>
    <r>
      <rPr>
        <vertAlign val="subscript"/>
        <sz val="11"/>
        <color indexed="8"/>
        <rFont val="Calibri"/>
        <family val="2"/>
      </rPr>
      <t>SSUp</t>
    </r>
  </si>
  <si>
    <r>
      <t>T</t>
    </r>
    <r>
      <rPr>
        <vertAlign val="subscript"/>
        <sz val="11"/>
        <color indexed="8"/>
        <rFont val="Calibri"/>
        <family val="2"/>
      </rPr>
      <t>SS</t>
    </r>
  </si>
  <si>
    <r>
      <t>C</t>
    </r>
    <r>
      <rPr>
        <vertAlign val="subscript"/>
        <sz val="11"/>
        <color indexed="8"/>
        <rFont val="Calibri"/>
        <family val="2"/>
      </rPr>
      <t>SS</t>
    </r>
  </si>
  <si>
    <r>
      <t>ƞ</t>
    </r>
    <r>
      <rPr>
        <vertAlign val="subscript"/>
        <sz val="11"/>
        <color indexed="8"/>
        <rFont val="Calibri"/>
        <family val="2"/>
      </rPr>
      <t>OVP</t>
    </r>
  </si>
  <si>
    <r>
      <t>V</t>
    </r>
    <r>
      <rPr>
        <vertAlign val="subscript"/>
        <sz val="11"/>
        <color indexed="8"/>
        <rFont val="Calibri"/>
        <family val="2"/>
      </rPr>
      <t>BWOVP</t>
    </r>
  </si>
  <si>
    <r>
      <t>V</t>
    </r>
    <r>
      <rPr>
        <vertAlign val="subscript"/>
        <sz val="11"/>
        <color indexed="8"/>
        <rFont val="Calibri"/>
        <family val="2"/>
      </rPr>
      <t>BWpinNom</t>
    </r>
  </si>
  <si>
    <r>
      <t>V</t>
    </r>
    <r>
      <rPr>
        <vertAlign val="subscript"/>
        <sz val="11"/>
        <color indexed="8"/>
        <rFont val="Calibri"/>
        <family val="2"/>
      </rPr>
      <t>BiasWindingNom</t>
    </r>
  </si>
  <si>
    <r>
      <t>R</t>
    </r>
    <r>
      <rPr>
        <vertAlign val="subscript"/>
        <sz val="11"/>
        <color indexed="8"/>
        <rFont val="Calibri"/>
        <family val="2"/>
      </rPr>
      <t>BWlower</t>
    </r>
  </si>
  <si>
    <r>
      <t>R</t>
    </r>
    <r>
      <rPr>
        <vertAlign val="subscript"/>
        <sz val="11"/>
        <color indexed="8"/>
        <rFont val="Calibri"/>
        <family val="2"/>
      </rPr>
      <t>BWupper</t>
    </r>
  </si>
  <si>
    <r>
      <t>C</t>
    </r>
    <r>
      <rPr>
        <vertAlign val="subscript"/>
        <sz val="11"/>
        <color indexed="8"/>
        <rFont val="Calibri"/>
        <family val="2"/>
      </rPr>
      <t>ISNS</t>
    </r>
  </si>
  <si>
    <r>
      <t>R</t>
    </r>
    <r>
      <rPr>
        <vertAlign val="subscript"/>
        <sz val="11"/>
        <color indexed="8"/>
        <rFont val="Calibri"/>
        <family val="2"/>
      </rPr>
      <t>ISNS</t>
    </r>
  </si>
  <si>
    <t>Enter the nominal input voltage</t>
  </si>
  <si>
    <t>Enter desired nominal LLC switching frequency</t>
  </si>
  <si>
    <t>KΩ</t>
  </si>
  <si>
    <t>Enter the desired power consumption for resistor divider</t>
  </si>
  <si>
    <t>Enter the actual value of the lower BLK sense resistor used</t>
  </si>
  <si>
    <t>Enter the required soft start time at full load</t>
  </si>
  <si>
    <t>Enter Bias winding lower resistor value</t>
  </si>
  <si>
    <t>Enter the actual current sense resistor value</t>
  </si>
  <si>
    <t>Enter the actual BW filter capacitor value</t>
  </si>
  <si>
    <r>
      <t>R</t>
    </r>
    <r>
      <rPr>
        <vertAlign val="subscript"/>
        <sz val="11"/>
        <rFont val="Calibri"/>
        <family val="2"/>
      </rPr>
      <t>LLupper</t>
    </r>
  </si>
  <si>
    <r>
      <t>R</t>
    </r>
    <r>
      <rPr>
        <vertAlign val="subscript"/>
        <sz val="11"/>
        <rFont val="Calibri"/>
        <family val="2"/>
      </rPr>
      <t>LLlower</t>
    </r>
  </si>
  <si>
    <r>
      <t>C</t>
    </r>
    <r>
      <rPr>
        <vertAlign val="subscript"/>
        <sz val="11"/>
        <color indexed="8"/>
        <rFont val="Calibri"/>
        <family val="2"/>
      </rPr>
      <t>VCRupper</t>
    </r>
  </si>
  <si>
    <r>
      <t>C</t>
    </r>
    <r>
      <rPr>
        <vertAlign val="subscript"/>
        <sz val="11"/>
        <color indexed="8"/>
        <rFont val="Calibri"/>
        <family val="2"/>
      </rPr>
      <t>VCRlower</t>
    </r>
  </si>
  <si>
    <r>
      <t>R</t>
    </r>
    <r>
      <rPr>
        <vertAlign val="subscript"/>
        <sz val="11"/>
        <color theme="1"/>
        <rFont val="맑은 고딕"/>
        <family val="2"/>
        <scheme val="minor"/>
      </rPr>
      <t>BLKupper</t>
    </r>
  </si>
  <si>
    <r>
      <t>R</t>
    </r>
    <r>
      <rPr>
        <vertAlign val="subscript"/>
        <sz val="11"/>
        <color theme="1"/>
        <rFont val="맑은 고딕"/>
        <family val="2"/>
        <scheme val="minor"/>
      </rPr>
      <t>BLKlower</t>
    </r>
  </si>
  <si>
    <t>RefDes</t>
  </si>
  <si>
    <t xml:space="preserve">Value </t>
  </si>
  <si>
    <t>Unit</t>
  </si>
  <si>
    <t>Lr</t>
  </si>
  <si>
    <t>Lm</t>
  </si>
  <si>
    <t>Cr</t>
  </si>
  <si>
    <t>uF</t>
  </si>
  <si>
    <t>Enter the maximum input voltage</t>
  </si>
  <si>
    <t>Enter the minimum input voltage</t>
  </si>
  <si>
    <t>Enter the predicted voltage drop due to conversion losses in circuit</t>
  </si>
  <si>
    <t>Enter the actual value of the upper BLK sense resistor used</t>
  </si>
  <si>
    <t>Enter the OVP threshold (percentage)</t>
  </si>
  <si>
    <r>
      <t>k</t>
    </r>
    <r>
      <rPr>
        <vertAlign val="subscript"/>
        <sz val="11"/>
        <color indexed="8"/>
        <rFont val="Calibri"/>
        <family val="2"/>
      </rPr>
      <t>BW</t>
    </r>
  </si>
  <si>
    <r>
      <t>k</t>
    </r>
    <r>
      <rPr>
        <vertAlign val="subscript"/>
        <sz val="11"/>
        <color indexed="8"/>
        <rFont val="Calibri"/>
        <family val="2"/>
      </rPr>
      <t>ISNS</t>
    </r>
  </si>
  <si>
    <t>Enter the desired OCP threshold (percentage)</t>
  </si>
  <si>
    <t>Output Voltage</t>
  </si>
  <si>
    <t>Maximum Output Power</t>
  </si>
  <si>
    <t>Full Load Output Current</t>
  </si>
  <si>
    <t>Maximum Output Voltage Ripple</t>
  </si>
  <si>
    <t>OUTPUT</t>
  </si>
  <si>
    <t>INPUT</t>
  </si>
  <si>
    <t>Nominal Input Voltage</t>
  </si>
  <si>
    <t>Maximum DC Input Voltage</t>
  </si>
  <si>
    <t>Minimum DC Input Voltage</t>
  </si>
  <si>
    <t>LLC STAGE</t>
  </si>
  <si>
    <t>Nominal LLC Switching Frequency</t>
  </si>
  <si>
    <t>LLC Effective Load Resistance at 110% Full Load</t>
  </si>
  <si>
    <t>LLC Effective Load Resistance at Full Load</t>
  </si>
  <si>
    <t>LLC Gain Range</t>
  </si>
  <si>
    <t>Minimum LLC Gain</t>
  </si>
  <si>
    <t>Maximum LLC Gain Including Losses</t>
  </si>
  <si>
    <t>Predicted Voltage Drop Due to Losses</t>
  </si>
  <si>
    <t>Selected Primary Inductance Ratio</t>
  </si>
  <si>
    <t>Selected Quality Factor for Resonant Network</t>
  </si>
  <si>
    <t>Gain Required at No-Load</t>
  </si>
  <si>
    <r>
      <t>f</t>
    </r>
    <r>
      <rPr>
        <vertAlign val="subscript"/>
        <sz val="11"/>
        <color theme="1"/>
        <rFont val="맑은 고딕"/>
        <family val="2"/>
        <scheme val="minor"/>
      </rPr>
      <t>N</t>
    </r>
    <r>
      <rPr>
        <sz val="11"/>
        <color theme="1"/>
        <rFont val="맑은 고딕"/>
        <family val="2"/>
        <scheme val="minor"/>
      </rPr>
      <t xml:space="preserve"> at Maximum Switching Frequency</t>
    </r>
  </si>
  <si>
    <t>Recommended Resonant Capacitor Value</t>
  </si>
  <si>
    <t>Actual Total Value of Resonant Capacitor Used</t>
  </si>
  <si>
    <t>Actual Transformer Magnetizing Inductance Used</t>
  </si>
  <si>
    <t>Resultant Series Resonant Frequency</t>
  </si>
  <si>
    <t>No Load Resonant Frequency</t>
  </si>
  <si>
    <t>Resultant Inductance Ratio</t>
  </si>
  <si>
    <t>Resultant Quality Factor at Full Load</t>
  </si>
  <si>
    <r>
      <t>f</t>
    </r>
    <r>
      <rPr>
        <vertAlign val="subscript"/>
        <sz val="11"/>
        <color theme="1"/>
        <rFont val="맑은 고딕"/>
        <family val="2"/>
        <scheme val="minor"/>
      </rPr>
      <t>N</t>
    </r>
    <r>
      <rPr>
        <sz val="11"/>
        <color theme="1"/>
        <rFont val="맑은 고딕"/>
        <family val="2"/>
        <scheme val="minor"/>
      </rPr>
      <t xml:space="preserve"> at M</t>
    </r>
    <r>
      <rPr>
        <vertAlign val="subscript"/>
        <sz val="11"/>
        <color theme="1"/>
        <rFont val="맑은 고딕"/>
        <family val="2"/>
        <scheme val="minor"/>
      </rPr>
      <t>G(max)</t>
    </r>
  </si>
  <si>
    <r>
      <t>f</t>
    </r>
    <r>
      <rPr>
        <vertAlign val="subscript"/>
        <sz val="11"/>
        <color theme="1"/>
        <rFont val="맑은 고딕"/>
        <family val="2"/>
        <scheme val="minor"/>
      </rPr>
      <t>N</t>
    </r>
    <r>
      <rPr>
        <sz val="11"/>
        <color theme="1"/>
        <rFont val="맑은 고딕"/>
        <family val="2"/>
        <scheme val="minor"/>
      </rPr>
      <t xml:space="preserve"> at M</t>
    </r>
    <r>
      <rPr>
        <vertAlign val="subscript"/>
        <sz val="11"/>
        <color theme="1"/>
        <rFont val="맑은 고딕"/>
        <family val="2"/>
        <scheme val="minor"/>
      </rPr>
      <t>G(min)</t>
    </r>
  </si>
  <si>
    <t>Maximum Switching Frequency</t>
  </si>
  <si>
    <t>Minimum Switching Frequency</t>
  </si>
  <si>
    <t>Primary Side RMS Load Current</t>
  </si>
  <si>
    <r>
      <t>RMS Magnetizing Current at f</t>
    </r>
    <r>
      <rPr>
        <vertAlign val="subscript"/>
        <sz val="11"/>
        <color theme="1"/>
        <rFont val="맑은 고딕"/>
        <family val="2"/>
        <scheme val="minor"/>
      </rPr>
      <t>SW(min)</t>
    </r>
  </si>
  <si>
    <t>Total Current in Resonant Circuit</t>
  </si>
  <si>
    <t>Secondary RMS Current</t>
  </si>
  <si>
    <t>Current in Each Center Tapped Winding</t>
  </si>
  <si>
    <t>Terminal AC Voltage Across Resonant Inductor</t>
  </si>
  <si>
    <t>Inductance</t>
  </si>
  <si>
    <t>Rated Current</t>
  </si>
  <si>
    <t>AC Voltage Across Resonant Capacitor</t>
  </si>
  <si>
    <t>RMS Voltage Across Resonant Capacitor</t>
  </si>
  <si>
    <t>Peak Voltage AC Voltage Rating for Resonant Capacitor</t>
  </si>
  <si>
    <t>Valley Voltage on Resonant Capacitor</t>
  </si>
  <si>
    <t>Rated Current of Resonant Capacitor</t>
  </si>
  <si>
    <t>Minimum Voltage Rating of LLC MOSFETs</t>
  </si>
  <si>
    <t>RMS Current Rating of LLC MOSFETs</t>
  </si>
  <si>
    <t>Minimum Voltage Rating for LLC Output Diodes</t>
  </si>
  <si>
    <t>Minimum Current Rating for LLC Output Diodes</t>
  </si>
  <si>
    <r>
      <t>C</t>
    </r>
    <r>
      <rPr>
        <vertAlign val="subscript"/>
        <sz val="11"/>
        <color theme="1"/>
        <rFont val="맑은 고딕"/>
        <family val="2"/>
        <scheme val="minor"/>
      </rPr>
      <t>OUT</t>
    </r>
    <r>
      <rPr>
        <sz val="11"/>
        <color theme="1"/>
        <rFont val="맑은 고딕"/>
        <family val="2"/>
        <scheme val="minor"/>
      </rPr>
      <t xml:space="preserve"> Minimum Voltage Rating</t>
    </r>
  </si>
  <si>
    <r>
      <t>C</t>
    </r>
    <r>
      <rPr>
        <vertAlign val="subscript"/>
        <sz val="11"/>
        <color theme="1"/>
        <rFont val="맑은 고딕"/>
        <family val="2"/>
        <scheme val="minor"/>
      </rPr>
      <t>OUT</t>
    </r>
    <r>
      <rPr>
        <sz val="11"/>
        <color theme="1"/>
        <rFont val="맑은 고딕"/>
        <family val="2"/>
        <scheme val="minor"/>
      </rPr>
      <t xml:space="preserve"> Maximum ESR</t>
    </r>
  </si>
  <si>
    <t>BLK Pin Start Threshold</t>
  </si>
  <si>
    <t>BLK Pin Stop Threshold</t>
  </si>
  <si>
    <t>Desired Bulk Start Voltage</t>
  </si>
  <si>
    <t>Actual Bulk Start Voltage</t>
  </si>
  <si>
    <t>Nominal Bulk Voltage</t>
  </si>
  <si>
    <t>Resistor Divider Ratio</t>
  </si>
  <si>
    <t>Resistor Divider Power Consumption Budget</t>
  </si>
  <si>
    <t>Total BLK Sense Resistor Value</t>
  </si>
  <si>
    <t>Recommended Upper BLK Sense Resistor Value</t>
  </si>
  <si>
    <t>Actual Upper BLK Sense Resistor Value</t>
  </si>
  <si>
    <t>Actual Lower BLK Sense Resistor Value</t>
  </si>
  <si>
    <t>Peak Resonant Current at Full Load</t>
  </si>
  <si>
    <t>Peak to Peak Resonant Capacitor Voltage at Full Load</t>
  </si>
  <si>
    <t>Common Mode Voltage of VCR Pin</t>
  </si>
  <si>
    <t>Maximum VCR Voltage</t>
  </si>
  <si>
    <t>Minimum VCR Voltage</t>
  </si>
  <si>
    <t>Compensation Ramp Current Source Value</t>
  </si>
  <si>
    <t>Recommended Capacitor Divider Value - Upper Cap</t>
  </si>
  <si>
    <t>Actual Capacitor Divider Value - Upper Cap</t>
  </si>
  <si>
    <t>Recommended Capacitor Divider Value - Lower Cap</t>
  </si>
  <si>
    <t>Actual Capacitor Divider Value - Lower Cap</t>
  </si>
  <si>
    <t>SS Current Source Value</t>
  </si>
  <si>
    <t>Required Soft Start Time at Full Load</t>
  </si>
  <si>
    <t>Actual Soft Start Time at Full Load</t>
  </si>
  <si>
    <t>Recommended SS Capacitance Value</t>
  </si>
  <si>
    <t>Actual SS Capacitance Value</t>
  </si>
  <si>
    <r>
      <t>Desired OVP Threshold Percentage of Nominal V</t>
    </r>
    <r>
      <rPr>
        <vertAlign val="subscript"/>
        <sz val="11"/>
        <color indexed="8"/>
        <rFont val="Calibri"/>
        <family val="2"/>
      </rPr>
      <t>out</t>
    </r>
  </si>
  <si>
    <t>OVP Threshold</t>
  </si>
  <si>
    <r>
      <t>BW Pin Voltage at Nominal V</t>
    </r>
    <r>
      <rPr>
        <vertAlign val="subscript"/>
        <sz val="11"/>
        <color indexed="8"/>
        <rFont val="Calibri"/>
        <family val="2"/>
      </rPr>
      <t>out</t>
    </r>
  </si>
  <si>
    <t>Bias Winding Nominal Voltage</t>
  </si>
  <si>
    <t>Bias Winding Resistor Divider Ratio</t>
  </si>
  <si>
    <t>Actual Bias Winding Lower Resistor Value</t>
  </si>
  <si>
    <t>Recommended Bias Winding Upper Resistor Value</t>
  </si>
  <si>
    <t>Actual Bias Winding Upper Resistor Value</t>
  </si>
  <si>
    <t>BW Filter Capacitor Needed so That the Bandwidth is 50 Times the Resonant Frequency</t>
  </si>
  <si>
    <t xml:space="preserve">Actual BW Filter Capacitor </t>
  </si>
  <si>
    <t>OCP3 Threshold</t>
  </si>
  <si>
    <t>OCP2 Threshold</t>
  </si>
  <si>
    <t>OCP1 Threshold</t>
  </si>
  <si>
    <t>Desired OCP3 Threshold (Percentage of Full Load at Nominal Input Voltage)</t>
  </si>
  <si>
    <t>Calculated OCP2 Level (Percentage of Full Load at Nominal Input Voltage)</t>
  </si>
  <si>
    <t>Sensed Average Input Current Level at Full Load</t>
  </si>
  <si>
    <t>Current Sense Ratio</t>
  </si>
  <si>
    <t>Select a Current Sense Capacitor</t>
  </si>
  <si>
    <t xml:space="preserve">Recommended Current Sense Resistor </t>
  </si>
  <si>
    <t>Actual Current Sense Resistor</t>
  </si>
  <si>
    <r>
      <t>Peak V</t>
    </r>
    <r>
      <rPr>
        <vertAlign val="subscript"/>
        <sz val="11"/>
        <color indexed="8"/>
        <rFont val="Calibri"/>
        <family val="2"/>
      </rPr>
      <t>ISNS</t>
    </r>
    <r>
      <rPr>
        <sz val="11"/>
        <color indexed="8"/>
        <rFont val="Calibri"/>
        <family val="2"/>
      </rPr>
      <t xml:space="preserve"> at Full Load</t>
    </r>
  </si>
  <si>
    <t>Ires peak at OCP1 Level</t>
  </si>
  <si>
    <t>Isec peak at OCP1 Level</t>
  </si>
  <si>
    <t>Recommended Primary/Secondary Turns Ratio</t>
  </si>
  <si>
    <r>
      <t>N</t>
    </r>
    <r>
      <rPr>
        <vertAlign val="subscript"/>
        <sz val="11"/>
        <color theme="1"/>
        <rFont val="맑은 고딕"/>
        <family val="2"/>
        <scheme val="minor"/>
      </rPr>
      <t>PS(recommended)</t>
    </r>
  </si>
  <si>
    <t>Actual Primary/Secondary Turns Ratio</t>
  </si>
  <si>
    <t>Enter Actual Primary/Secondary Turns Ratio</t>
  </si>
  <si>
    <t>Recommended Primary/Bias Turns Ratio</t>
  </si>
  <si>
    <t>Actual Primary/Bias Turns Ratio</t>
  </si>
  <si>
    <t>Enter Actual Primary/Bias Turns Ratio</t>
  </si>
  <si>
    <r>
      <t>N</t>
    </r>
    <r>
      <rPr>
        <vertAlign val="subscript"/>
        <sz val="11"/>
        <color theme="1"/>
        <rFont val="맑은 고딕"/>
        <family val="2"/>
        <scheme val="minor"/>
      </rPr>
      <t>PB</t>
    </r>
  </si>
  <si>
    <r>
      <t>N</t>
    </r>
    <r>
      <rPr>
        <vertAlign val="subscript"/>
        <sz val="11"/>
        <color theme="1"/>
        <rFont val="맑은 고딕"/>
        <family val="2"/>
        <scheme val="minor"/>
      </rPr>
      <t>PB(recommended)</t>
    </r>
  </si>
  <si>
    <t>List of device</t>
  </si>
  <si>
    <t>Select Which Device You Are Using</t>
  </si>
  <si>
    <t>Target Efficiency</t>
  </si>
  <si>
    <t>Enter actual value of Resonant Capacitor used</t>
  </si>
  <si>
    <t>Value of EACH Resonant Capacitor If Using Split Resonant Capacitors</t>
  </si>
  <si>
    <t>LLC Output Rectifier Diodes/Synchronous rectifiers</t>
  </si>
  <si>
    <r>
      <t>C</t>
    </r>
    <r>
      <rPr>
        <vertAlign val="subscript"/>
        <sz val="11"/>
        <color theme="1"/>
        <rFont val="맑은 고딕"/>
        <family val="2"/>
        <scheme val="minor"/>
      </rPr>
      <t>OUT</t>
    </r>
    <r>
      <rPr>
        <sz val="11"/>
        <color theme="1"/>
        <rFont val="맑은 고딕"/>
        <family val="2"/>
        <scheme val="minor"/>
      </rPr>
      <t xml:space="preserve"> RMS Ripple Current Rating at resonant frequency</t>
    </r>
  </si>
  <si>
    <t>Rectifier's full wave output current</t>
  </si>
  <si>
    <t>UCC25640x DESIGN CALCULATOR TOOL</t>
  </si>
  <si>
    <t>Version: Original</t>
  </si>
  <si>
    <t>TI Literature Number:</t>
  </si>
  <si>
    <t>UCC256404</t>
  </si>
  <si>
    <t>Actual Bulk Stop Voltage</t>
  </si>
  <si>
    <t>Actual BLK divider power consumption</t>
  </si>
  <si>
    <t>mW</t>
  </si>
  <si>
    <t>Refer datasheet for the difference of UCC25640x devices</t>
  </si>
  <si>
    <t>LL/SS</t>
  </si>
  <si>
    <t>RBWProgram</t>
  </si>
  <si>
    <r>
      <t>k</t>
    </r>
    <r>
      <rPr>
        <vertAlign val="subscript"/>
        <sz val="11"/>
        <color indexed="8"/>
        <rFont val="Calibri"/>
        <family val="2"/>
      </rPr>
      <t>BMT</t>
    </r>
  </si>
  <si>
    <t>Option 1</t>
  </si>
  <si>
    <t>Option 2</t>
  </si>
  <si>
    <t>Option 3</t>
  </si>
  <si>
    <t>Option 4</t>
  </si>
  <si>
    <t>Option 5</t>
  </si>
  <si>
    <t>Option 6</t>
  </si>
  <si>
    <t>Option 7</t>
  </si>
  <si>
    <t>Option 8</t>
  </si>
  <si>
    <r>
      <t>R</t>
    </r>
    <r>
      <rPr>
        <vertAlign val="subscript"/>
        <sz val="11"/>
        <color indexed="8"/>
        <rFont val="Calibri"/>
        <family val="2"/>
      </rPr>
      <t>BMTProgram</t>
    </r>
  </si>
  <si>
    <t>Recommended Bias Winding Lower Resistor Value</t>
  </si>
  <si>
    <t>Actual BW Programming Resistance</t>
  </si>
  <si>
    <t>Recommended Effective BW Programming Resistance</t>
  </si>
  <si>
    <t>Actual OVP Threshold Percentage of Nominal Vout</t>
  </si>
  <si>
    <t>Desired initial Soft Start Precharge Voltage</t>
  </si>
  <si>
    <r>
      <t>V</t>
    </r>
    <r>
      <rPr>
        <vertAlign val="subscript"/>
        <sz val="11"/>
        <color indexed="8"/>
        <rFont val="Calibri"/>
        <family val="2"/>
      </rPr>
      <t>ssinit</t>
    </r>
  </si>
  <si>
    <t>Recommended Upper LL/SS Resistance</t>
  </si>
  <si>
    <r>
      <t>R</t>
    </r>
    <r>
      <rPr>
        <vertAlign val="subscript"/>
        <sz val="11"/>
        <color indexed="8"/>
        <rFont val="Calibri"/>
        <family val="2"/>
      </rPr>
      <t>LL/SS_Upper</t>
    </r>
  </si>
  <si>
    <r>
      <t>R</t>
    </r>
    <r>
      <rPr>
        <vertAlign val="subscript"/>
        <sz val="11"/>
        <color indexed="8"/>
        <rFont val="Calibri"/>
        <family val="2"/>
      </rPr>
      <t>LL/SS_Lower</t>
    </r>
  </si>
  <si>
    <t>Recommended Lower LL/SS Resistance</t>
  </si>
  <si>
    <t>Actual Upper LL/SS Resistance</t>
  </si>
  <si>
    <t>Actual Lower LL/SS Resistance</t>
  </si>
  <si>
    <t>LL/SS calculations</t>
  </si>
  <si>
    <t>Rth</t>
  </si>
  <si>
    <t>user upper resistance</t>
  </si>
  <si>
    <t>user lower resistance</t>
  </si>
  <si>
    <t>Vth</t>
  </si>
  <si>
    <t>IBMT</t>
  </si>
  <si>
    <t>sscal</t>
  </si>
  <si>
    <t>llcal</t>
  </si>
  <si>
    <t>Actual initial Soft Start Precharge Voltage</t>
  </si>
  <si>
    <t>Vssfinal</t>
  </si>
  <si>
    <t>Set VCR pin voltage peak to peak at full load, minimum switching frequency</t>
  </si>
  <si>
    <r>
      <t>V</t>
    </r>
    <r>
      <rPr>
        <vertAlign val="subscript"/>
        <sz val="11"/>
        <color indexed="8"/>
        <rFont val="Calibri"/>
        <family val="2"/>
      </rPr>
      <t>ramp(pk-pk)</t>
    </r>
  </si>
  <si>
    <t>Required capacitor divider ratio</t>
  </si>
  <si>
    <t>Set Contribution of compensation ramp to total VCR capacitor peak to peak voltage</t>
  </si>
  <si>
    <t>Actual peak to peak VCR voltage at minimum switching frequency</t>
  </si>
  <si>
    <t>Actual capacitor divider ratio</t>
  </si>
  <si>
    <t>Enter Bias winding upper resistor value</t>
  </si>
  <si>
    <t>Enter the  Capacitor divider value - lower cap</t>
  </si>
  <si>
    <t>Enter the  Capacitor divider value - upper cap</t>
  </si>
  <si>
    <t>Enter the LL/SS divider value upper resistance</t>
  </si>
  <si>
    <t>Enter the LL/SS divider value lower resistance</t>
  </si>
  <si>
    <r>
      <t xml:space="preserve">This spreadsheet guides the user through the design process of an LLC resonant DC/DC CONVERTER using the </t>
    </r>
    <r>
      <rPr>
        <b/>
        <sz val="11"/>
        <color indexed="10"/>
        <rFont val="Arial"/>
        <family val="2"/>
      </rPr>
      <t>UCC25640x</t>
    </r>
    <r>
      <rPr>
        <b/>
        <sz val="11"/>
        <rFont val="Arial"/>
        <family val="2"/>
      </rPr>
      <t>.  User interaction is required in order to get the best possible results.  Enter the desired specification where prompted, the highlighted cells are for user inputs; calculations for the design are based upon the inputs.</t>
    </r>
  </si>
  <si>
    <t>Suggested range between 1V and 2.0V</t>
  </si>
  <si>
    <t>option select to show negative voltage</t>
  </si>
  <si>
    <r>
      <t>V</t>
    </r>
    <r>
      <rPr>
        <vertAlign val="subscript"/>
        <sz val="11"/>
        <color indexed="8"/>
        <rFont val="Calibri"/>
        <family val="2"/>
      </rPr>
      <t>BMT_H</t>
    </r>
  </si>
  <si>
    <t>Ratio Between Burst Mode Entry and Burst Mode Exit</t>
  </si>
  <si>
    <t>Actual Ratio Between Burst Mode Entry and Burst Mode Exit</t>
  </si>
  <si>
    <t>Select  Option for Burst Mode Threshold Entry to Burst Mode Threshold Exit Ratio</t>
  </si>
  <si>
    <t>Actual Option for Ratio Between Burst Mode Entry and Burst Mode Exit</t>
  </si>
  <si>
    <t>UCC256403</t>
  </si>
  <si>
    <r>
      <t>V</t>
    </r>
    <r>
      <rPr>
        <vertAlign val="subscript"/>
        <sz val="11"/>
        <color indexed="8"/>
        <rFont val="Calibri"/>
        <family val="2"/>
      </rPr>
      <t>BMT_L</t>
    </r>
  </si>
  <si>
    <t>Suggested range between 3V and 5.5V</t>
  </si>
  <si>
    <r>
      <t>V</t>
    </r>
    <r>
      <rPr>
        <vertAlign val="subscript"/>
        <sz val="11"/>
        <color indexed="8"/>
        <rFont val="Calibri"/>
        <family val="2"/>
      </rPr>
      <t>Drop</t>
    </r>
  </si>
  <si>
    <t>OVP Threshold Adjustment to Account for Rectifying Element, Transformer Leakage, Resistive Losses In Power Stage, etc.</t>
  </si>
  <si>
    <t xml:space="preserve">Enter estimation for voltage drop within power stage (rectifying element, resistive losses, transformer leakage, etc). </t>
  </si>
  <si>
    <t>Target Burst Mode Threshold Exit Setting</t>
  </si>
  <si>
    <t>primary RMS current</t>
  </si>
  <si>
    <t>magnetizing current</t>
  </si>
  <si>
    <t>resonant current</t>
  </si>
  <si>
    <t>AC resonant capacitor voltage</t>
  </si>
  <si>
    <t>resonant capacitor max voltage</t>
  </si>
  <si>
    <t>resonant capacitor min voltage</t>
  </si>
  <si>
    <t>peak to peak resonant capacitor voltage</t>
  </si>
  <si>
    <r>
      <t>Re-enter this value in the Q</t>
    </r>
    <r>
      <rPr>
        <vertAlign val="subscript"/>
        <sz val="11"/>
        <rFont val="맑은 고딕"/>
        <family val="2"/>
        <scheme val="minor"/>
      </rPr>
      <t>E(selected)</t>
    </r>
    <r>
      <rPr>
        <sz val="11"/>
        <rFont val="맑은 고딕"/>
        <family val="2"/>
        <scheme val="minor"/>
      </rPr>
      <t xml:space="preserve"> cell above to see the actual normalized frequency at M</t>
    </r>
    <r>
      <rPr>
        <vertAlign val="subscript"/>
        <sz val="11"/>
        <rFont val="맑은 고딕"/>
        <family val="2"/>
        <scheme val="minor"/>
      </rPr>
      <t>G(max)</t>
    </r>
    <r>
      <rPr>
        <sz val="11"/>
        <rFont val="맑은 고딕"/>
        <family val="2"/>
        <scheme val="minor"/>
      </rPr>
      <t xml:space="preserve"> and M</t>
    </r>
    <r>
      <rPr>
        <vertAlign val="subscript"/>
        <sz val="11"/>
        <rFont val="맑은 고딕"/>
        <family val="2"/>
        <scheme val="minor"/>
      </rPr>
      <t>G(min)</t>
    </r>
  </si>
  <si>
    <r>
      <t>Enter f</t>
    </r>
    <r>
      <rPr>
        <vertAlign val="subscript"/>
        <sz val="11"/>
        <rFont val="맑은 고딕"/>
        <family val="2"/>
        <scheme val="minor"/>
      </rPr>
      <t>N</t>
    </r>
    <r>
      <rPr>
        <sz val="11"/>
        <rFont val="맑은 고딕"/>
        <family val="2"/>
        <scheme val="minor"/>
      </rPr>
      <t xml:space="preserve"> value at the second intersection of the M</t>
    </r>
    <r>
      <rPr>
        <vertAlign val="subscript"/>
        <sz val="11"/>
        <rFont val="맑은 고딕"/>
        <family val="2"/>
        <scheme val="minor"/>
      </rPr>
      <t>G(max)</t>
    </r>
    <r>
      <rPr>
        <sz val="11"/>
        <rFont val="맑은 고딕"/>
        <family val="2"/>
        <scheme val="minor"/>
      </rPr>
      <t xml:space="preserve"> line and LLC Gain Curve shown in figure above</t>
    </r>
  </si>
  <si>
    <r>
      <t>Enter f</t>
    </r>
    <r>
      <rPr>
        <vertAlign val="subscript"/>
        <sz val="11"/>
        <rFont val="맑은 고딕"/>
        <family val="2"/>
        <scheme val="minor"/>
      </rPr>
      <t>N</t>
    </r>
    <r>
      <rPr>
        <sz val="11"/>
        <rFont val="맑은 고딕"/>
        <family val="2"/>
        <scheme val="minor"/>
      </rPr>
      <t xml:space="preserve"> value at the second intersection of the M</t>
    </r>
    <r>
      <rPr>
        <vertAlign val="subscript"/>
        <sz val="11"/>
        <rFont val="맑은 고딕"/>
        <family val="2"/>
        <scheme val="minor"/>
      </rPr>
      <t>G(min)</t>
    </r>
    <r>
      <rPr>
        <sz val="11"/>
        <rFont val="맑은 고딕"/>
        <family val="2"/>
        <scheme val="minor"/>
      </rPr>
      <t xml:space="preserve"> line and LLC Gain Curve shown in figure above</t>
    </r>
  </si>
  <si>
    <r>
      <t>Enter the current sense capacitor value such that the calculated R</t>
    </r>
    <r>
      <rPr>
        <vertAlign val="subscript"/>
        <sz val="11"/>
        <rFont val="맑은 고딕"/>
        <family val="2"/>
        <scheme val="minor"/>
      </rPr>
      <t>ISNS</t>
    </r>
    <r>
      <rPr>
        <sz val="11"/>
        <rFont val="맑은 고딕"/>
        <family val="2"/>
        <scheme val="minor"/>
      </rPr>
      <t xml:space="preserve"> &lt; 500 Ω</t>
    </r>
  </si>
  <si>
    <t>Recommended Lower BLK Sense Resistor Value</t>
  </si>
  <si>
    <t>Gain Curve Graph Up to Date?</t>
  </si>
  <si>
    <t>UCC25640x Enhanced LLC Resonant Controller</t>
  </si>
  <si>
    <t>Tau</t>
  </si>
  <si>
    <t>suggested upper resistance</t>
  </si>
  <si>
    <t>suggested lower resistance</t>
  </si>
  <si>
    <t>Vssinit_min</t>
  </si>
  <si>
    <r>
      <t>Select Ratio between burst mode entry and burst exit, Note Option 5 forces Vssinit to be 0 V while option 6 allows programming an initial V</t>
    </r>
    <r>
      <rPr>
        <vertAlign val="subscript"/>
        <sz val="11"/>
        <color theme="1"/>
        <rFont val="맑은 고딕"/>
        <family val="2"/>
        <scheme val="minor"/>
      </rPr>
      <t>ssinit</t>
    </r>
    <r>
      <rPr>
        <sz val="11"/>
        <color theme="1"/>
        <rFont val="맑은 고딕"/>
        <family val="2"/>
        <scheme val="minor"/>
      </rPr>
      <t xml:space="preserve"> voltage value</t>
    </r>
  </si>
  <si>
    <t>VCR peak to peak at desired burst/ZCS threshold</t>
  </si>
  <si>
    <t>burst mode</t>
  </si>
  <si>
    <t>ZCS Calculation for option 7</t>
  </si>
  <si>
    <t>Fsw_max</t>
  </si>
  <si>
    <t>Iramp</t>
  </si>
  <si>
    <t>VCR peak to peak</t>
  </si>
  <si>
    <t>Lower VCR cap</t>
  </si>
  <si>
    <t>BMTH</t>
  </si>
  <si>
    <t>UCC256402</t>
  </si>
  <si>
    <t>Power Stage</t>
  </si>
  <si>
    <t>Magnetizing Inductance (Lm)</t>
  </si>
  <si>
    <t>Resonant Inductance (Lr)</t>
  </si>
  <si>
    <t>Resonant Capacitance (Cr)</t>
  </si>
  <si>
    <t>Transformer Pri:Sec Turns Ratio</t>
  </si>
  <si>
    <t>Output Power</t>
  </si>
  <si>
    <t>Output Capacitance</t>
  </si>
  <si>
    <t>Effective Output Capacitance ESR</t>
  </si>
  <si>
    <t>Efficiency</t>
  </si>
  <si>
    <t>Output Load Resistance (RL)</t>
  </si>
  <si>
    <t>Equivalent Load Resistance (Re)</t>
  </si>
  <si>
    <r>
      <t>R</t>
    </r>
    <r>
      <rPr>
        <vertAlign val="subscript"/>
        <sz val="11"/>
        <color theme="1"/>
        <rFont val="맑은 고딕"/>
        <family val="2"/>
        <scheme val="minor"/>
      </rPr>
      <t>L</t>
    </r>
  </si>
  <si>
    <t>Re</t>
  </si>
  <si>
    <r>
      <t>C</t>
    </r>
    <r>
      <rPr>
        <vertAlign val="subscript"/>
        <sz val="11"/>
        <color theme="1"/>
        <rFont val="맑은 고딕"/>
        <family val="2"/>
        <scheme val="minor"/>
      </rPr>
      <t>OUT</t>
    </r>
  </si>
  <si>
    <r>
      <t>R</t>
    </r>
    <r>
      <rPr>
        <vertAlign val="subscript"/>
        <sz val="11"/>
        <color theme="1"/>
        <rFont val="맑은 고딕"/>
        <family val="2"/>
        <scheme val="minor"/>
      </rPr>
      <t>ESR</t>
    </r>
  </si>
  <si>
    <r>
      <t>m</t>
    </r>
    <r>
      <rPr>
        <sz val="11"/>
        <color theme="1"/>
        <rFont val="Calibri"/>
        <family val="2"/>
      </rPr>
      <t>Ω</t>
    </r>
  </si>
  <si>
    <t>η</t>
  </si>
  <si>
    <t>Power Stage Gain at Nominal Input Voltage</t>
  </si>
  <si>
    <r>
      <t>M</t>
    </r>
    <r>
      <rPr>
        <vertAlign val="subscript"/>
        <sz val="11"/>
        <color theme="1"/>
        <rFont val="맑은 고딕"/>
        <family val="2"/>
        <scheme val="minor"/>
      </rPr>
      <t>G(nom)</t>
    </r>
  </si>
  <si>
    <t>search value</t>
  </si>
  <si>
    <t>closest value</t>
  </si>
  <si>
    <r>
      <t>f</t>
    </r>
    <r>
      <rPr>
        <vertAlign val="subscript"/>
        <sz val="11"/>
        <color theme="1"/>
        <rFont val="맑은 고딕"/>
        <family val="2"/>
        <scheme val="minor"/>
      </rPr>
      <t>N</t>
    </r>
    <r>
      <rPr>
        <sz val="11"/>
        <color theme="1"/>
        <rFont val="맑은 고딕"/>
        <family val="2"/>
        <scheme val="minor"/>
      </rPr>
      <t xml:space="preserve"> at M</t>
    </r>
    <r>
      <rPr>
        <vertAlign val="subscript"/>
        <sz val="11"/>
        <color theme="1"/>
        <rFont val="맑은 고딕"/>
        <family val="2"/>
        <scheme val="minor"/>
      </rPr>
      <t>G(nom)</t>
    </r>
  </si>
  <si>
    <r>
      <t>f</t>
    </r>
    <r>
      <rPr>
        <vertAlign val="subscript"/>
        <sz val="11"/>
        <color theme="1"/>
        <rFont val="맑은 고딕"/>
        <family val="2"/>
        <scheme val="minor"/>
      </rPr>
      <t>N(Mg_nom)</t>
    </r>
  </si>
  <si>
    <t>Nominal Switching Frequency</t>
  </si>
  <si>
    <r>
      <t>f</t>
    </r>
    <r>
      <rPr>
        <vertAlign val="subscript"/>
        <sz val="11"/>
        <color theme="1"/>
        <rFont val="맑은 고딕"/>
        <family val="2"/>
        <scheme val="minor"/>
      </rPr>
      <t>SW(nom)</t>
    </r>
  </si>
  <si>
    <t>Enter the total output capacitance</t>
  </si>
  <si>
    <t>mF</t>
  </si>
  <si>
    <t>Enter the effective equivalent series resistance of theoutput capacitance</t>
  </si>
  <si>
    <t>small signal calcuations</t>
  </si>
  <si>
    <t>B</t>
  </si>
  <si>
    <t>C</t>
  </si>
  <si>
    <r>
      <t>Enter f</t>
    </r>
    <r>
      <rPr>
        <vertAlign val="subscript"/>
        <sz val="11"/>
        <rFont val="맑은 고딕"/>
        <family val="2"/>
        <scheme val="minor"/>
      </rPr>
      <t>N</t>
    </r>
    <r>
      <rPr>
        <sz val="11"/>
        <rFont val="맑은 고딕"/>
        <family val="2"/>
        <scheme val="minor"/>
      </rPr>
      <t xml:space="preserve"> value at the second intersection of the M</t>
    </r>
    <r>
      <rPr>
        <vertAlign val="subscript"/>
        <sz val="11"/>
        <rFont val="맑은 고딕"/>
        <family val="2"/>
        <scheme val="minor"/>
      </rPr>
      <t>G(nom)</t>
    </r>
    <r>
      <rPr>
        <sz val="11"/>
        <rFont val="맑은 고딕"/>
        <family val="2"/>
        <scheme val="minor"/>
      </rPr>
      <t xml:space="preserve"> line and LLC Gain Curve shown in figure to the right</t>
    </r>
  </si>
  <si>
    <t>Gvf</t>
  </si>
  <si>
    <t>M</t>
  </si>
  <si>
    <t>Fsw</t>
  </si>
  <si>
    <t>w</t>
  </si>
  <si>
    <r>
      <t>s=j</t>
    </r>
    <r>
      <rPr>
        <sz val="11"/>
        <color theme="1"/>
        <rFont val="Symbol"/>
        <family val="1"/>
        <charset val="2"/>
      </rPr>
      <t>w</t>
    </r>
  </si>
  <si>
    <r>
      <t>G(j</t>
    </r>
    <r>
      <rPr>
        <sz val="11"/>
        <color theme="1"/>
        <rFont val="Symbol"/>
        <family val="1"/>
        <charset val="2"/>
      </rPr>
      <t>w)</t>
    </r>
  </si>
  <si>
    <t>Gain</t>
  </si>
  <si>
    <t>Phase</t>
  </si>
  <si>
    <t>K</t>
  </si>
  <si>
    <t>t2</t>
  </si>
  <si>
    <t>t1</t>
  </si>
  <si>
    <t>Compensation</t>
  </si>
  <si>
    <t>Compensation Network Type</t>
  </si>
  <si>
    <t>Type II with Inner Loop</t>
  </si>
  <si>
    <t>Type III with Inner Loop</t>
  </si>
  <si>
    <t>Top Feedback Resistor</t>
  </si>
  <si>
    <t>Compensation Resistor</t>
  </si>
  <si>
    <t>Compensation Capacitor</t>
  </si>
  <si>
    <t>High Frequency Capacitor</t>
  </si>
  <si>
    <t>Feedforward Resistor</t>
  </si>
  <si>
    <t>Feedforward Capacitor</t>
  </si>
  <si>
    <t>Opto-coupler Bias Resistor</t>
  </si>
  <si>
    <t>Opto-coupler Current Transfer Ratio</t>
  </si>
  <si>
    <r>
      <t>R</t>
    </r>
    <r>
      <rPr>
        <vertAlign val="subscript"/>
        <sz val="11"/>
        <color theme="1"/>
        <rFont val="맑은 고딕"/>
        <family val="2"/>
        <scheme val="minor"/>
      </rPr>
      <t>FBT</t>
    </r>
  </si>
  <si>
    <t>CTR</t>
  </si>
  <si>
    <r>
      <t>R</t>
    </r>
    <r>
      <rPr>
        <vertAlign val="subscript"/>
        <sz val="11"/>
        <color theme="1"/>
        <rFont val="맑은 고딕"/>
        <family val="2"/>
        <scheme val="minor"/>
      </rPr>
      <t>COMP</t>
    </r>
  </si>
  <si>
    <r>
      <t>C</t>
    </r>
    <r>
      <rPr>
        <vertAlign val="subscript"/>
        <sz val="11"/>
        <color theme="1"/>
        <rFont val="맑은 고딕"/>
        <family val="2"/>
        <scheme val="minor"/>
      </rPr>
      <t>COMP</t>
    </r>
  </si>
  <si>
    <r>
      <t>C</t>
    </r>
    <r>
      <rPr>
        <vertAlign val="subscript"/>
        <sz val="11"/>
        <color theme="1"/>
        <rFont val="맑은 고딕"/>
        <family val="2"/>
        <scheme val="minor"/>
      </rPr>
      <t>HF</t>
    </r>
  </si>
  <si>
    <r>
      <t>R</t>
    </r>
    <r>
      <rPr>
        <vertAlign val="subscript"/>
        <sz val="11"/>
        <color theme="1"/>
        <rFont val="맑은 고딕"/>
        <family val="2"/>
        <scheme val="minor"/>
      </rPr>
      <t>FF</t>
    </r>
  </si>
  <si>
    <r>
      <t>C</t>
    </r>
    <r>
      <rPr>
        <vertAlign val="subscript"/>
        <sz val="11"/>
        <color theme="1"/>
        <rFont val="맑은 고딕"/>
        <family val="2"/>
        <scheme val="minor"/>
      </rPr>
      <t>FF</t>
    </r>
  </si>
  <si>
    <r>
      <t>R</t>
    </r>
    <r>
      <rPr>
        <vertAlign val="subscript"/>
        <sz val="11"/>
        <color theme="1"/>
        <rFont val="맑은 고딕"/>
        <family val="2"/>
        <scheme val="minor"/>
      </rPr>
      <t>Bias</t>
    </r>
  </si>
  <si>
    <r>
      <t>k</t>
    </r>
    <r>
      <rPr>
        <sz val="11"/>
        <color theme="1"/>
        <rFont val="Calibri"/>
        <family val="2"/>
      </rPr>
      <t>Ω</t>
    </r>
  </si>
  <si>
    <t>Zener Voltage</t>
  </si>
  <si>
    <r>
      <t>V</t>
    </r>
    <r>
      <rPr>
        <vertAlign val="subscript"/>
        <sz val="11"/>
        <color theme="1"/>
        <rFont val="맑은 고딕"/>
        <family val="2"/>
        <scheme val="minor"/>
      </rPr>
      <t>Zener</t>
    </r>
  </si>
  <si>
    <t>RFBT</t>
  </si>
  <si>
    <t>RCOMP</t>
  </si>
  <si>
    <t>CCOMP</t>
  </si>
  <si>
    <t>CHF</t>
  </si>
  <si>
    <t>RFF</t>
  </si>
  <si>
    <t>CFF</t>
  </si>
  <si>
    <t>VZener</t>
  </si>
  <si>
    <t>RBias</t>
  </si>
  <si>
    <t>Type II IL Constants</t>
  </si>
  <si>
    <t>Opto-coupler Parasitic Pole</t>
  </si>
  <si>
    <r>
      <t>Opto</t>
    </r>
    <r>
      <rPr>
        <vertAlign val="subscript"/>
        <sz val="11"/>
        <color theme="1"/>
        <rFont val="맑은 고딕"/>
        <family val="2"/>
        <scheme val="minor"/>
      </rPr>
      <t>Pole</t>
    </r>
  </si>
  <si>
    <t>Opto-pole</t>
  </si>
  <si>
    <t>Bottom Feedback Resistor</t>
  </si>
  <si>
    <r>
      <t>R</t>
    </r>
    <r>
      <rPr>
        <vertAlign val="subscript"/>
        <sz val="11"/>
        <color theme="1"/>
        <rFont val="맑은 고딕"/>
        <family val="2"/>
        <scheme val="minor"/>
      </rPr>
      <t>FBB</t>
    </r>
  </si>
  <si>
    <t>RFBB</t>
  </si>
  <si>
    <t>divider ratio</t>
  </si>
  <si>
    <t>with opto-pole, bias resistors, CTR, etc</t>
  </si>
  <si>
    <t>RFB</t>
  </si>
  <si>
    <t>Type II Closed Loop</t>
  </si>
  <si>
    <r>
      <t>V</t>
    </r>
    <r>
      <rPr>
        <vertAlign val="subscript"/>
        <sz val="11"/>
        <color indexed="8"/>
        <rFont val="Calibri"/>
        <family val="2"/>
      </rPr>
      <t>CR(pk-pk)</t>
    </r>
  </si>
  <si>
    <t>deleted</t>
  </si>
  <si>
    <t>Minimum Soft Start Precharge Voltage Based on VBMT_H and Css</t>
  </si>
  <si>
    <t>Enter the desired burst mode threshold.</t>
  </si>
  <si>
    <t>Enter the selected soft start capacitance</t>
  </si>
  <si>
    <r>
      <t>V</t>
    </r>
    <r>
      <rPr>
        <vertAlign val="subscript"/>
        <sz val="11"/>
        <color indexed="8"/>
        <rFont val="Calibri"/>
        <family val="2"/>
      </rPr>
      <t>ssinit_min</t>
    </r>
  </si>
  <si>
    <r>
      <t>Enter the desired initial soft start voltage. Note V</t>
    </r>
    <r>
      <rPr>
        <vertAlign val="subscript"/>
        <sz val="11"/>
        <color theme="1"/>
        <rFont val="맑은 고딕"/>
        <family val="2"/>
        <scheme val="minor"/>
      </rPr>
      <t>ssinit</t>
    </r>
    <r>
      <rPr>
        <sz val="11"/>
        <color theme="1"/>
        <rFont val="맑은 고딕"/>
        <family val="2"/>
        <scheme val="minor"/>
      </rPr>
      <t xml:space="preserve"> must satisfy the inequality above unless BW Option 5 is selected. This calculation is provded in Cell 202. It is recommended to limit the precharge voltage to less than 1V.</t>
    </r>
  </si>
  <si>
    <t>Maximum attainable LL/SS Voltage at End of Soft Start</t>
  </si>
  <si>
    <r>
      <t>V</t>
    </r>
    <r>
      <rPr>
        <vertAlign val="subscript"/>
        <sz val="11"/>
        <color indexed="8"/>
        <rFont val="Calibri"/>
        <family val="2"/>
      </rPr>
      <t>ssinit_final</t>
    </r>
  </si>
  <si>
    <t>Recommended to have &gt;5V for max attainable LL/SS voltage</t>
  </si>
  <si>
    <t>G(s)</t>
  </si>
  <si>
    <t>Type III IL Constants</t>
  </si>
  <si>
    <t>H(s)</t>
  </si>
  <si>
    <t>Total Closed Loop</t>
  </si>
  <si>
    <t>Total Compensator</t>
  </si>
  <si>
    <t>UCC256402A</t>
  </si>
  <si>
    <t>UCC256404A</t>
  </si>
  <si>
    <t>Actual Bulk Over-Voltage Threshold Rising Threshold</t>
  </si>
  <si>
    <t>Actual Bulk Over-Voltage Threshold Falling Threshold</t>
  </si>
  <si>
    <r>
      <t>V</t>
    </r>
    <r>
      <rPr>
        <vertAlign val="subscript"/>
        <sz val="11"/>
        <color theme="1"/>
        <rFont val="맑은 고딕"/>
        <family val="2"/>
        <scheme val="minor"/>
      </rPr>
      <t>BLKOVPrise</t>
    </r>
  </si>
  <si>
    <r>
      <t>V</t>
    </r>
    <r>
      <rPr>
        <vertAlign val="subscript"/>
        <sz val="11"/>
        <color theme="1"/>
        <rFont val="맑은 고딕"/>
        <family val="2"/>
        <scheme val="minor"/>
      </rPr>
      <t>BLKOVfall</t>
    </r>
  </si>
  <si>
    <t>BLK OVP</t>
  </si>
  <si>
    <t>BLK Lower Resistor</t>
  </si>
  <si>
    <t>BLK Upper Resistor</t>
  </si>
  <si>
    <t>BLK OVP Rising</t>
  </si>
  <si>
    <t>BLK OVP Falling</t>
  </si>
  <si>
    <t>BLK OVP Rising Threshold</t>
  </si>
  <si>
    <t>BLK OVP Falling Threshold</t>
  </si>
  <si>
    <t>BLK OVP Feature only present in UCC256402A</t>
  </si>
  <si>
    <t>Burst Packet Size</t>
  </si>
  <si>
    <r>
      <t>N</t>
    </r>
    <r>
      <rPr>
        <vertAlign val="subscript"/>
        <sz val="11"/>
        <color indexed="8"/>
        <rFont val="Calibri"/>
        <family val="2"/>
      </rPr>
      <t>Burst</t>
    </r>
  </si>
  <si>
    <t>Minimum number of switching cycles in each burst packet</t>
  </si>
  <si>
    <t>Rev 3.0</t>
  </si>
  <si>
    <t>Corrected broken cell reference on schematic page for soft start cap</t>
  </si>
  <si>
    <t>Added burst packet size</t>
  </si>
  <si>
    <t>Added BLK OVP calculation</t>
  </si>
  <si>
    <t>Added UCC256402A and UCC256404A versions</t>
  </si>
  <si>
    <t>Type II with inner loop</t>
  </si>
  <si>
    <t>Type III with inner loop</t>
  </si>
  <si>
    <t>Type II no inner loop</t>
  </si>
  <si>
    <t>with opto, bias resistors, etc</t>
  </si>
  <si>
    <t>total loop</t>
  </si>
  <si>
    <t>Type II No Inner Loop</t>
  </si>
  <si>
    <t>resistor and capacitor lookup table</t>
  </si>
  <si>
    <t>Rev 4.0</t>
  </si>
  <si>
    <t>UCC256404B</t>
  </si>
  <si>
    <t>UCC256403A</t>
  </si>
  <si>
    <t>added UCC256403A and UCC256404B</t>
  </si>
  <si>
    <t>s</t>
  </si>
  <si>
    <t>Load step Period</t>
  </si>
  <si>
    <t>Load step on time</t>
  </si>
  <si>
    <t>Load step Rising time</t>
  </si>
  <si>
    <r>
      <t>k</t>
    </r>
    <r>
      <rPr>
        <sz val="10"/>
        <color theme="1"/>
        <rFont val="Malgun Gothic Semilight"/>
        <family val="2"/>
        <charset val="134"/>
      </rPr>
      <t>Ω</t>
    </r>
  </si>
  <si>
    <t>A/us</t>
  </si>
  <si>
    <t>Load step slew rate</t>
  </si>
  <si>
    <t>KHz</t>
  </si>
  <si>
    <t>Load step Frequency</t>
  </si>
  <si>
    <t>Load current step Duty cycle</t>
  </si>
  <si>
    <t>Load step current</t>
  </si>
  <si>
    <r>
      <t>m</t>
    </r>
    <r>
      <rPr>
        <sz val="10"/>
        <color theme="1"/>
        <rFont val="Malgun Gothic Semilight"/>
        <family val="2"/>
        <charset val="134"/>
      </rPr>
      <t>Ω</t>
    </r>
  </si>
  <si>
    <t>Transient points</t>
  </si>
  <si>
    <t>C_(k)*Zout_(k)</t>
  </si>
  <si>
    <t>Hz</t>
  </si>
  <si>
    <t>frequency</t>
  </si>
  <si>
    <t>Log scale converter</t>
  </si>
  <si>
    <t>Basic Data</t>
  </si>
  <si>
    <t>ω5</t>
  </si>
  <si>
    <t>nH</t>
  </si>
  <si>
    <t>mH</t>
  </si>
  <si>
    <r>
      <t>M_</t>
    </r>
    <r>
      <rPr>
        <sz val="11"/>
        <rFont val="Malgun Gothic Semilight"/>
        <family val="2"/>
        <charset val="134"/>
      </rPr>
      <t>Ω</t>
    </r>
  </si>
  <si>
    <t>uC</t>
  </si>
  <si>
    <t>nC</t>
  </si>
  <si>
    <r>
      <t>k</t>
    </r>
    <r>
      <rPr>
        <sz val="11"/>
        <color indexed="8"/>
        <rFont val="Malgun Gothic Semilight"/>
        <family val="2"/>
        <charset val="134"/>
      </rPr>
      <t>Ω</t>
    </r>
  </si>
  <si>
    <t>uA</t>
  </si>
  <si>
    <t>MHz</t>
  </si>
  <si>
    <r>
      <rPr>
        <sz val="11"/>
        <color theme="1"/>
        <rFont val="宋体"/>
        <family val="3"/>
        <charset val="134"/>
      </rPr>
      <t>ω</t>
    </r>
    <r>
      <rPr>
        <sz val="11"/>
        <color theme="1"/>
        <rFont val="Arial"/>
        <family val="2"/>
      </rPr>
      <t>p0</t>
    </r>
  </si>
  <si>
    <r>
      <rPr>
        <sz val="11"/>
        <color theme="1"/>
        <rFont val="宋体"/>
        <family val="3"/>
        <charset val="134"/>
      </rPr>
      <t>ω</t>
    </r>
    <r>
      <rPr>
        <sz val="11"/>
        <color theme="1"/>
        <rFont val="Arial"/>
        <family val="2"/>
      </rPr>
      <t>p</t>
    </r>
  </si>
  <si>
    <t>µS</t>
  </si>
  <si>
    <t>us</t>
  </si>
  <si>
    <r>
      <t>m</t>
    </r>
    <r>
      <rPr>
        <sz val="11"/>
        <color theme="1"/>
        <rFont val="Malgun Gothic Semilight"/>
        <family val="2"/>
        <charset val="134"/>
      </rPr>
      <t>Ω</t>
    </r>
  </si>
  <si>
    <r>
      <rPr>
        <sz val="11"/>
        <color theme="1"/>
        <rFont val="宋体"/>
        <family val="2"/>
        <charset val="134"/>
      </rPr>
      <t>Ω</t>
    </r>
    <r>
      <rPr>
        <sz val="11"/>
        <color theme="1"/>
        <rFont val="Arial"/>
        <family val="2"/>
      </rPr>
      <t>o</t>
    </r>
  </si>
  <si>
    <r>
      <rPr>
        <sz val="11"/>
        <color theme="1"/>
        <rFont val="Malgun Gothic Semilight"/>
        <family val="2"/>
        <charset val="134"/>
      </rPr>
      <t>Ω</t>
    </r>
    <r>
      <rPr>
        <sz val="11"/>
        <color theme="1"/>
        <rFont val="Arial"/>
        <family val="2"/>
      </rPr>
      <t>s</t>
    </r>
  </si>
  <si>
    <t>Added compensation tool from Richard Yang</t>
  </si>
  <si>
    <t>Crossover Frequency</t>
  </si>
  <si>
    <t>Phase Margin</t>
  </si>
  <si>
    <t>°</t>
  </si>
  <si>
    <r>
      <t>Discrete resonant inductor or transformer leakage inductance used for L</t>
    </r>
    <r>
      <rPr>
        <vertAlign val="subscript"/>
        <sz val="11"/>
        <color theme="1"/>
        <rFont val="맑은 고딕"/>
        <family val="2"/>
        <scheme val="minor"/>
      </rPr>
      <t>R</t>
    </r>
    <r>
      <rPr>
        <sz val="11"/>
        <color theme="1"/>
        <rFont val="맑은 고딕"/>
        <family val="2"/>
        <scheme val="minor"/>
      </rPr>
      <t>?</t>
    </r>
  </si>
  <si>
    <t>Integrated Leakage</t>
  </si>
  <si>
    <t>Discrete Inductor</t>
  </si>
  <si>
    <t>Zo</t>
  </si>
  <si>
    <t>k</t>
  </si>
  <si>
    <r>
      <t>L</t>
    </r>
    <r>
      <rPr>
        <vertAlign val="subscript"/>
        <sz val="11"/>
        <color theme="1"/>
        <rFont val="맑은 고딕"/>
        <family val="2"/>
        <scheme val="minor"/>
      </rPr>
      <t>P</t>
    </r>
  </si>
  <si>
    <t>Note: Qe here is 1/Q in TDK paper</t>
  </si>
  <si>
    <t>FR</t>
  </si>
  <si>
    <t>FR^2</t>
  </si>
  <si>
    <t>1/k</t>
  </si>
  <si>
    <t>Recommended Llk</t>
  </si>
  <si>
    <t>Lp based on coupling coefficient</t>
  </si>
  <si>
    <t>M - full load</t>
  </si>
  <si>
    <t>Lr1 of T model</t>
  </si>
  <si>
    <t>M - no load</t>
  </si>
  <si>
    <t>total denominator - full load</t>
  </si>
  <si>
    <t>total denominator - no load</t>
  </si>
  <si>
    <r>
      <t>L</t>
    </r>
    <r>
      <rPr>
        <vertAlign val="subscript"/>
        <sz val="11"/>
        <color theme="1"/>
        <rFont val="맑은 고딕"/>
        <family val="2"/>
        <scheme val="minor"/>
      </rPr>
      <t>LK(recommended)</t>
    </r>
  </si>
  <si>
    <r>
      <t>L</t>
    </r>
    <r>
      <rPr>
        <vertAlign val="subscript"/>
        <sz val="11"/>
        <color theme="1"/>
        <rFont val="맑은 고딕"/>
        <family val="2"/>
        <scheme val="minor"/>
      </rPr>
      <t>LK</t>
    </r>
  </si>
  <si>
    <t>CR(recommended)</t>
  </si>
  <si>
    <t>CR</t>
  </si>
  <si>
    <t>Zo_calc</t>
  </si>
  <si>
    <t>Q calc</t>
  </si>
  <si>
    <t>Added integrated leakage gain curve option based on TDK paper:</t>
  </si>
  <si>
    <t>https://product.tdk.com/info/en/catalog/datasheets/trans_ac_dc-converter_srx_srv_en.pdf</t>
  </si>
  <si>
    <t>How to reduce audible noise and power consumption at standby in your AC/DC design</t>
  </si>
  <si>
    <t>Application Notes</t>
  </si>
  <si>
    <t>Migrating to UCC25640x from UCC25630x (Rev. A)</t>
  </si>
  <si>
    <t>Improving Transient Response in LLC Converters Using Hybrid Hysteretic Control (Rev. A)</t>
  </si>
  <si>
    <t>EVMs</t>
  </si>
  <si>
    <t>AC to isolated DC EVM with UCC28056B, UCC256404 and UCC24624</t>
  </si>
  <si>
    <t>UCC25640x half bridge LLC evaluation module</t>
  </si>
  <si>
    <t>Simplis Simulation Model</t>
  </si>
  <si>
    <t>UCC25640x Simplis Model</t>
  </si>
  <si>
    <t>Reference Designs</t>
  </si>
  <si>
    <t>180-W universal input PFC + LLC TV power supply reference design</t>
  </si>
  <si>
    <t>93% Efficiency, 400-W AC/DC reference design for avionics</t>
  </si>
  <si>
    <t>336-W Auxless AC/DC power supply reference design with 80 PLUS platinum compatible performance</t>
  </si>
  <si>
    <t>LLC Resonant converter control card reference design</t>
  </si>
  <si>
    <t>Universal input, 500-W CC/CV e-Bike charger reference design</t>
  </si>
  <si>
    <t>Single-stage AC/DC LCC resonant converter reference design</t>
  </si>
  <si>
    <t>&gt;95% Efficiency, 1-kW analog control AC/DC reference design for 5G telecom rectifier</t>
  </si>
  <si>
    <t>Added sheet listing app notes, reference designs, etc.</t>
  </si>
  <si>
    <t>Power stage Gain Calcuation for discrete Lr</t>
  </si>
  <si>
    <t>Power Stage Gain Calculation for Integrated Leakge</t>
  </si>
  <si>
    <t>UCC25640X LLC Loop Plot &amp; Load Transient Validation &amp; Tuning Tool</t>
    <phoneticPr fontId="12" type="noConversion"/>
  </si>
  <si>
    <t>LLC Power Stage Input</t>
    <phoneticPr fontId="12" type="noConversion"/>
  </si>
  <si>
    <t>LLC Controller Parameter Setting</t>
    <phoneticPr fontId="12" type="noConversion"/>
  </si>
  <si>
    <t>UCC25640X Loop Circuit setting</t>
    <phoneticPr fontId="12" type="noConversion"/>
  </si>
  <si>
    <t>PFC input</t>
    <phoneticPr fontId="12" type="noConversion"/>
  </si>
  <si>
    <t>Vin</t>
    <phoneticPr fontId="12" type="noConversion"/>
  </si>
  <si>
    <t>VDC</t>
    <phoneticPr fontId="12" type="noConversion"/>
  </si>
  <si>
    <t>VCR divider Capacitor_Higher Cap</t>
    <phoneticPr fontId="12" type="noConversion"/>
  </si>
  <si>
    <t>CdivH</t>
    <phoneticPr fontId="12" type="noConversion"/>
  </si>
  <si>
    <t>pF</t>
    <phoneticPr fontId="12" type="noConversion"/>
  </si>
  <si>
    <t>RFB</t>
    <phoneticPr fontId="12" type="noConversion"/>
  </si>
  <si>
    <t>Output Rectifier forward Voltage</t>
    <phoneticPr fontId="12" type="noConversion"/>
  </si>
  <si>
    <t>Vf</t>
    <phoneticPr fontId="12" type="noConversion"/>
  </si>
  <si>
    <t>VCR divider Capacitor_Lower Cap</t>
    <phoneticPr fontId="12" type="noConversion"/>
  </si>
  <si>
    <t>CdivL</t>
    <phoneticPr fontId="12" type="noConversion"/>
  </si>
  <si>
    <t>nF</t>
    <phoneticPr fontId="12" type="noConversion"/>
  </si>
  <si>
    <t>Feedback Pull up Resistor</t>
    <phoneticPr fontId="12" type="noConversion"/>
  </si>
  <si>
    <t>Rf</t>
    <phoneticPr fontId="12" type="noConversion"/>
  </si>
  <si>
    <t>Set output Voltage</t>
    <phoneticPr fontId="12" type="noConversion"/>
  </si>
  <si>
    <t>Vo_set</t>
    <phoneticPr fontId="12" type="noConversion"/>
  </si>
  <si>
    <t>Calculated Parralled value</t>
    <phoneticPr fontId="12" type="noConversion"/>
  </si>
  <si>
    <t>Cdivp</t>
    <phoneticPr fontId="12" type="noConversion"/>
  </si>
  <si>
    <t>OPTO Current Transfer Ratio</t>
    <phoneticPr fontId="12" type="noConversion"/>
  </si>
  <si>
    <t>CTR</t>
    <phoneticPr fontId="12" type="noConversion"/>
  </si>
  <si>
    <t>Output Load current under R Load</t>
    <phoneticPr fontId="12" type="noConversion"/>
  </si>
  <si>
    <t>Io</t>
    <phoneticPr fontId="12" type="noConversion"/>
  </si>
  <si>
    <t>A</t>
    <phoneticPr fontId="12" type="noConversion"/>
  </si>
  <si>
    <t>Calcualted Series Value</t>
    <phoneticPr fontId="12" type="noConversion"/>
  </si>
  <si>
    <t>Cdivs</t>
    <phoneticPr fontId="12" type="noConversion"/>
  </si>
  <si>
    <t xml:space="preserve">OPTO Rolling off Frequency </t>
    <phoneticPr fontId="12" type="noConversion"/>
  </si>
  <si>
    <t>f_roll</t>
    <phoneticPr fontId="12" type="noConversion"/>
  </si>
  <si>
    <t>kHz</t>
    <phoneticPr fontId="12" type="noConversion"/>
  </si>
  <si>
    <t>output total Capacitor Value</t>
    <phoneticPr fontId="12" type="noConversion"/>
  </si>
  <si>
    <t>Co</t>
    <phoneticPr fontId="12" type="noConversion"/>
  </si>
  <si>
    <t>uF</t>
    <phoneticPr fontId="12" type="noConversion"/>
  </si>
  <si>
    <t>Calcualted divided Value</t>
    <phoneticPr fontId="12" type="noConversion"/>
  </si>
  <si>
    <t>λ</t>
    <phoneticPr fontId="12" type="noConversion"/>
  </si>
  <si>
    <t>Resistor for f_roll compensation</t>
    <phoneticPr fontId="12" type="noConversion"/>
  </si>
  <si>
    <t>Rz</t>
    <phoneticPr fontId="12" type="noConversion"/>
  </si>
  <si>
    <t>Ω</t>
    <phoneticPr fontId="12" type="noConversion"/>
  </si>
  <si>
    <t>Equivalent ESR for Co</t>
    <phoneticPr fontId="12" type="noConversion"/>
  </si>
  <si>
    <t>Rc</t>
    <phoneticPr fontId="12" type="noConversion"/>
  </si>
  <si>
    <t>MOS Junction Capacitor</t>
    <phoneticPr fontId="12" type="noConversion"/>
  </si>
  <si>
    <t>Cj</t>
    <phoneticPr fontId="12" type="noConversion"/>
  </si>
  <si>
    <t>Calculate Cz for f_roll compensation</t>
    <phoneticPr fontId="12" type="noConversion"/>
  </si>
  <si>
    <t>Cz_cal</t>
    <phoneticPr fontId="12" type="noConversion"/>
  </si>
  <si>
    <t>nF</t>
    <phoneticPr fontId="12" type="noConversion"/>
  </si>
  <si>
    <t>LLC Transformer Magnetizing Inductance</t>
    <phoneticPr fontId="12" type="noConversion"/>
  </si>
  <si>
    <t>Lm</t>
    <phoneticPr fontId="12" type="noConversion"/>
  </si>
  <si>
    <t>uH</t>
    <phoneticPr fontId="12" type="noConversion"/>
  </si>
  <si>
    <t>Output Load Transient Setting</t>
    <phoneticPr fontId="12" type="noConversion"/>
  </si>
  <si>
    <t>Capacitor for f_roll compensation</t>
    <phoneticPr fontId="12" type="noConversion"/>
  </si>
  <si>
    <t>Cz</t>
    <phoneticPr fontId="12" type="noConversion"/>
  </si>
  <si>
    <t>nF</t>
    <phoneticPr fontId="12" type="noConversion"/>
  </si>
  <si>
    <t>LLC Transformer Resonant Inductance</t>
    <phoneticPr fontId="12" type="noConversion"/>
  </si>
  <si>
    <t>Ls</t>
    <phoneticPr fontId="12" type="noConversion"/>
  </si>
  <si>
    <t>I_step</t>
    <phoneticPr fontId="12" type="noConversion"/>
  </si>
  <si>
    <t>Rv compensation</t>
    <phoneticPr fontId="12" type="noConversion"/>
  </si>
  <si>
    <t>Rv</t>
    <phoneticPr fontId="12" type="noConversion"/>
  </si>
  <si>
    <t>LLC Resonant Capacitor</t>
    <phoneticPr fontId="12" type="noConversion"/>
  </si>
  <si>
    <t>Cr</t>
    <phoneticPr fontId="12" type="noConversion"/>
  </si>
  <si>
    <t>nF</t>
    <phoneticPr fontId="12" type="noConversion"/>
  </si>
  <si>
    <t>Dstep</t>
    <phoneticPr fontId="12" type="noConversion"/>
  </si>
  <si>
    <t>Cv compensation</t>
    <phoneticPr fontId="12" type="noConversion"/>
  </si>
  <si>
    <t>Cv</t>
    <phoneticPr fontId="12" type="noConversion"/>
  </si>
  <si>
    <t>nF</t>
    <phoneticPr fontId="12" type="noConversion"/>
  </si>
  <si>
    <t>Equivalent Transformer Turn Ratio(Np:Ns)</t>
    <phoneticPr fontId="12" type="noConversion"/>
  </si>
  <si>
    <t>N</t>
    <phoneticPr fontId="12" type="noConversion"/>
  </si>
  <si>
    <t>fload</t>
    <phoneticPr fontId="12" type="noConversion"/>
  </si>
  <si>
    <t>Cf compensation</t>
    <phoneticPr fontId="12" type="noConversion"/>
  </si>
  <si>
    <t>Cf</t>
    <phoneticPr fontId="12" type="noConversion"/>
  </si>
  <si>
    <t>pF</t>
    <phoneticPr fontId="12" type="noConversion"/>
  </si>
  <si>
    <t>Actual Operation Frequency(Measured)</t>
    <phoneticPr fontId="12" type="noConversion"/>
  </si>
  <si>
    <t>Fs</t>
    <phoneticPr fontId="12" type="noConversion"/>
  </si>
  <si>
    <t>kHz</t>
    <phoneticPr fontId="12" type="noConversion"/>
  </si>
  <si>
    <t>kslew</t>
    <phoneticPr fontId="12" type="noConversion"/>
  </si>
  <si>
    <t>High side feedack resistor</t>
    <phoneticPr fontId="12" type="noConversion"/>
  </si>
  <si>
    <t>Rupper</t>
    <phoneticPr fontId="12" type="noConversion"/>
  </si>
  <si>
    <t>Output R_Load</t>
    <phoneticPr fontId="12" type="noConversion"/>
  </si>
  <si>
    <t>Rload</t>
    <phoneticPr fontId="12" type="noConversion"/>
  </si>
  <si>
    <t>Ω</t>
    <phoneticPr fontId="12" type="noConversion"/>
  </si>
  <si>
    <t>tr</t>
    <phoneticPr fontId="12" type="noConversion"/>
  </si>
  <si>
    <t>Feedack Circuit Design Option</t>
    <phoneticPr fontId="12" type="noConversion"/>
  </si>
  <si>
    <t>Eqivalent LLC output</t>
    <phoneticPr fontId="12" type="noConversion"/>
  </si>
  <si>
    <t>Vo</t>
    <phoneticPr fontId="12" type="noConversion"/>
  </si>
  <si>
    <t>th</t>
    <phoneticPr fontId="12" type="noConversion"/>
  </si>
  <si>
    <t>Use capacitor Cf?("Yes" for 1 and "No" for 0)</t>
    <phoneticPr fontId="12" type="noConversion"/>
  </si>
  <si>
    <t>α_Cf</t>
    <phoneticPr fontId="12" type="noConversion"/>
  </si>
  <si>
    <t>Resonant Frequency</t>
    <phoneticPr fontId="12" type="noConversion"/>
  </si>
  <si>
    <t>Fo</t>
    <phoneticPr fontId="12" type="noConversion"/>
  </si>
  <si>
    <t>kHz</t>
    <phoneticPr fontId="12" type="noConversion"/>
  </si>
  <si>
    <t>tload</t>
    <phoneticPr fontId="12" type="noConversion"/>
  </si>
  <si>
    <t>Use Rz and Cz?("Yes" for 1 and "No" for 0)</t>
    <phoneticPr fontId="12" type="noConversion"/>
  </si>
  <si>
    <t>α_Rz_Cz</t>
    <phoneticPr fontId="12" type="noConversion"/>
  </si>
  <si>
    <t>PFC Input AC Ripple(pk-pk)</t>
    <phoneticPr fontId="12" type="noConversion"/>
  </si>
  <si>
    <t>Vinac</t>
    <phoneticPr fontId="12" type="noConversion"/>
  </si>
  <si>
    <t>VAC</t>
    <phoneticPr fontId="12" type="noConversion"/>
  </si>
  <si>
    <t>Center Step Load current</t>
    <phoneticPr fontId="12" type="noConversion"/>
  </si>
  <si>
    <t>Istep_avg</t>
    <phoneticPr fontId="12" type="noConversion"/>
  </si>
  <si>
    <t>A</t>
    <phoneticPr fontId="12" type="noConversion"/>
  </si>
  <si>
    <t>Connect Rf to Vout?("Yes" for 1 and "No" for 0)</t>
    <phoneticPr fontId="12" type="noConversion"/>
  </si>
  <si>
    <t>feedtype</t>
    <phoneticPr fontId="12" type="noConversion"/>
  </si>
  <si>
    <t>PFC Input AC Frequency</t>
    <phoneticPr fontId="12" type="noConversion"/>
  </si>
  <si>
    <t>Fline</t>
    <phoneticPr fontId="12" type="noConversion"/>
  </si>
  <si>
    <t>HZ</t>
    <phoneticPr fontId="12" type="noConversion"/>
  </si>
  <si>
    <t>Calculation Result</t>
    <phoneticPr fontId="12" type="noConversion"/>
  </si>
  <si>
    <t>Q</t>
    <phoneticPr fontId="12" type="noConversion"/>
  </si>
  <si>
    <t>uF</t>
    <phoneticPr fontId="12" type="noConversion"/>
  </si>
  <si>
    <t>kHz</t>
    <phoneticPr fontId="12" type="noConversion"/>
  </si>
  <si>
    <t>Ln</t>
    <phoneticPr fontId="12" type="noConversion"/>
  </si>
  <si>
    <t>PI()</t>
    <phoneticPr fontId="12" type="noConversion"/>
  </si>
  <si>
    <t>fn</t>
    <phoneticPr fontId="12" type="noConversion"/>
  </si>
  <si>
    <t>Req</t>
    <phoneticPr fontId="12" type="noConversion"/>
  </si>
  <si>
    <t>mA</t>
    <phoneticPr fontId="12" type="noConversion"/>
  </si>
  <si>
    <t>Xeq</t>
    <phoneticPr fontId="12" type="noConversion"/>
  </si>
  <si>
    <t>Le</t>
    <phoneticPr fontId="12" type="noConversion"/>
  </si>
  <si>
    <t>Qp</t>
    <phoneticPr fontId="12" type="noConversion"/>
  </si>
  <si>
    <t>ns</t>
    <phoneticPr fontId="12" type="noConversion"/>
  </si>
  <si>
    <t>Rupper</t>
    <phoneticPr fontId="12" type="noConversion"/>
  </si>
  <si>
    <t>Qp1</t>
    <phoneticPr fontId="12" type="noConversion"/>
  </si>
  <si>
    <t>α_Cf</t>
    <phoneticPr fontId="12" type="noConversion"/>
  </si>
  <si>
    <t>Pf</t>
    <phoneticPr fontId="12" type="noConversion"/>
  </si>
  <si>
    <t>Gdc_ccm</t>
    <phoneticPr fontId="12" type="noConversion"/>
  </si>
  <si>
    <t>α_Rz_Cz</t>
    <phoneticPr fontId="12" type="noConversion"/>
  </si>
  <si>
    <t>Gdc_dcm</t>
    <phoneticPr fontId="12" type="noConversion"/>
  </si>
  <si>
    <t>feedtype</t>
    <phoneticPr fontId="12" type="noConversion"/>
  </si>
  <si>
    <t>Mstccm</t>
    <phoneticPr fontId="12" type="noConversion"/>
  </si>
  <si>
    <t>Mstdcm</t>
    <phoneticPr fontId="12" type="noConversion"/>
  </si>
  <si>
    <t>Kv</t>
    <phoneticPr fontId="12" type="noConversion"/>
  </si>
  <si>
    <t>nF</t>
    <phoneticPr fontId="12" type="noConversion"/>
  </si>
  <si>
    <t>Kth</t>
    <phoneticPr fontId="12" type="noConversion"/>
  </si>
  <si>
    <t>Kf</t>
    <phoneticPr fontId="12" type="noConversion"/>
  </si>
  <si>
    <t>Kin</t>
    <phoneticPr fontId="12" type="noConversion"/>
  </si>
  <si>
    <t>Gdc</t>
    <phoneticPr fontId="12" type="noConversion"/>
  </si>
  <si>
    <t>Iramp</t>
    <phoneticPr fontId="12" type="noConversion"/>
  </si>
  <si>
    <t>ωt</t>
    <phoneticPr fontId="12" type="noConversion"/>
  </si>
  <si>
    <t>Nt_load</t>
    <phoneticPr fontId="12" type="noConversion"/>
  </si>
  <si>
    <t>ω1</t>
    <phoneticPr fontId="12" type="noConversion"/>
  </si>
  <si>
    <t>Div_Nt_load</t>
    <phoneticPr fontId="12" type="noConversion"/>
  </si>
  <si>
    <t>ω2</t>
    <phoneticPr fontId="12" type="noConversion"/>
  </si>
  <si>
    <t>N_FFT</t>
    <phoneticPr fontId="12" type="noConversion"/>
  </si>
  <si>
    <t>ω3</t>
    <phoneticPr fontId="12" type="noConversion"/>
  </si>
  <si>
    <t>Nt_input</t>
    <phoneticPr fontId="12" type="noConversion"/>
  </si>
  <si>
    <t>ω4</t>
    <phoneticPr fontId="12" type="noConversion"/>
  </si>
  <si>
    <t>Div_Nt_input</t>
    <phoneticPr fontId="12" type="noConversion"/>
  </si>
  <si>
    <t>Transfer Function</t>
    <phoneticPr fontId="12" type="noConversion"/>
  </si>
  <si>
    <t xml:space="preserve">Control to output Open Loop </t>
    <phoneticPr fontId="12" type="noConversion"/>
  </si>
  <si>
    <t xml:space="preserve">control to input Open Loop </t>
    <phoneticPr fontId="12" type="noConversion"/>
  </si>
  <si>
    <t>output impedance</t>
    <phoneticPr fontId="12" type="noConversion"/>
  </si>
  <si>
    <t>Feedback circuit</t>
    <phoneticPr fontId="12" type="noConversion"/>
  </si>
  <si>
    <t>Overall loop</t>
    <phoneticPr fontId="12" type="noConversion"/>
  </si>
  <si>
    <t>Closed Gvg loop</t>
    <phoneticPr fontId="12" type="noConversion"/>
  </si>
  <si>
    <t>Closed Zout loop</t>
    <phoneticPr fontId="12" type="noConversion"/>
  </si>
  <si>
    <t>Gvc_DC Gain</t>
    <phoneticPr fontId="12" type="noConversion"/>
  </si>
  <si>
    <t>Gvc_bluestone(fn&gt;1,fn&lt;=1)</t>
    <phoneticPr fontId="12" type="noConversion"/>
  </si>
  <si>
    <t>Gvg_DC Gain</t>
    <phoneticPr fontId="12" type="noConversion"/>
  </si>
  <si>
    <t>Gvg_bluestone(fn&gt;1,fn&lt;=1)</t>
    <phoneticPr fontId="12" type="noConversion"/>
  </si>
  <si>
    <t>Zout_DC Gain</t>
    <phoneticPr fontId="12" type="noConversion"/>
  </si>
  <si>
    <t>Zout(fn&gt;1,fn&lt;=1)</t>
    <phoneticPr fontId="12" type="noConversion"/>
  </si>
  <si>
    <t>Gcv_DC Gain</t>
    <phoneticPr fontId="12" type="noConversion"/>
  </si>
  <si>
    <t>Gvc(fn&gt;1,fn&lt;=1)</t>
    <phoneticPr fontId="12" type="noConversion"/>
  </si>
  <si>
    <t>Gover(fn&gt;1,fn&lt;=1)</t>
    <phoneticPr fontId="12" type="noConversion"/>
  </si>
  <si>
    <t>Gvg(fn&gt;1,fn&lt;=1)</t>
    <phoneticPr fontId="12" type="noConversion"/>
  </si>
  <si>
    <t>rad</t>
    <phoneticPr fontId="12" type="noConversion"/>
  </si>
  <si>
    <t>s(f)</t>
    <phoneticPr fontId="12" type="noConversion"/>
  </si>
  <si>
    <t>Value</t>
    <phoneticPr fontId="12" type="noConversion"/>
  </si>
  <si>
    <t>(fn&gt;1,fn&lt;=1)</t>
    <phoneticPr fontId="12" type="noConversion"/>
  </si>
  <si>
    <t>dB</t>
    <phoneticPr fontId="12" type="noConversion"/>
  </si>
  <si>
    <t>Phase</t>
    <phoneticPr fontId="12" type="noConversion"/>
  </si>
  <si>
    <t>Value</t>
    <phoneticPr fontId="12" type="noConversion"/>
  </si>
  <si>
    <t>dB</t>
    <phoneticPr fontId="12" type="noConversion"/>
  </si>
  <si>
    <t>Phase margin</t>
    <phoneticPr fontId="12" type="noConversion"/>
  </si>
  <si>
    <t>t</t>
    <phoneticPr fontId="12" type="noConversion"/>
  </si>
  <si>
    <t>N_FFT</t>
    <phoneticPr fontId="27" type="noConversion"/>
  </si>
  <si>
    <t>s_k(HZ)</t>
    <phoneticPr fontId="12" type="noConversion"/>
  </si>
  <si>
    <t>w(rad)</t>
    <phoneticPr fontId="12" type="noConversion"/>
  </si>
  <si>
    <t>s_k</t>
    <phoneticPr fontId="12" type="noConversion"/>
  </si>
  <si>
    <t>Gvc_k</t>
    <phoneticPr fontId="12" type="noConversion"/>
  </si>
  <si>
    <t>Gcv_k</t>
    <phoneticPr fontId="12" type="noConversion"/>
  </si>
  <si>
    <t>Zout_k</t>
    <phoneticPr fontId="12" type="noConversion"/>
  </si>
  <si>
    <t>Zout_k_CLOSED</t>
    <phoneticPr fontId="12" type="noConversion"/>
  </si>
  <si>
    <t>C(k)</t>
    <phoneticPr fontId="12" type="noConversion"/>
  </si>
  <si>
    <t>IOUT</t>
    <phoneticPr fontId="12" type="noConversion"/>
  </si>
  <si>
    <t>IOUTac</t>
    <phoneticPr fontId="27" type="noConversion"/>
  </si>
  <si>
    <t>k=1</t>
    <phoneticPr fontId="27" type="noConversion"/>
  </si>
  <si>
    <t>k=2</t>
    <phoneticPr fontId="27" type="noConversion"/>
  </si>
  <si>
    <t>k=3</t>
    <phoneticPr fontId="27" type="noConversion"/>
  </si>
  <si>
    <t>k=4</t>
    <phoneticPr fontId="27" type="noConversion"/>
  </si>
  <si>
    <t>k=5</t>
    <phoneticPr fontId="27" type="noConversion"/>
  </si>
  <si>
    <t>k=6</t>
    <phoneticPr fontId="27" type="noConversion"/>
  </si>
  <si>
    <t>k=7</t>
    <phoneticPr fontId="27" type="noConversion"/>
  </si>
  <si>
    <t>k=8</t>
    <phoneticPr fontId="27" type="noConversion"/>
  </si>
  <si>
    <t>k=9</t>
    <phoneticPr fontId="27" type="noConversion"/>
  </si>
  <si>
    <t>k=10</t>
    <phoneticPr fontId="27" type="noConversion"/>
  </si>
  <si>
    <t>k=11</t>
    <phoneticPr fontId="27" type="noConversion"/>
  </si>
  <si>
    <t>k=12</t>
    <phoneticPr fontId="27" type="noConversion"/>
  </si>
  <si>
    <t>k=13</t>
    <phoneticPr fontId="27" type="noConversion"/>
  </si>
  <si>
    <t>k=14</t>
    <phoneticPr fontId="27" type="noConversion"/>
  </si>
  <si>
    <t>k=15</t>
    <phoneticPr fontId="27" type="noConversion"/>
  </si>
  <si>
    <t>k=16</t>
    <phoneticPr fontId="27" type="noConversion"/>
  </si>
  <si>
    <t>k=17</t>
    <phoneticPr fontId="27" type="noConversion"/>
  </si>
  <si>
    <t>k=18</t>
    <phoneticPr fontId="27" type="noConversion"/>
  </si>
  <si>
    <t>k=19</t>
    <phoneticPr fontId="27" type="noConversion"/>
  </si>
  <si>
    <t>k=20</t>
    <phoneticPr fontId="27" type="noConversion"/>
  </si>
  <si>
    <t>k=21</t>
    <phoneticPr fontId="27" type="noConversion"/>
  </si>
  <si>
    <t>k=22</t>
    <phoneticPr fontId="27" type="noConversion"/>
  </si>
  <si>
    <t>k=23</t>
    <phoneticPr fontId="27" type="noConversion"/>
  </si>
  <si>
    <t>k=24</t>
    <phoneticPr fontId="27" type="noConversion"/>
  </si>
  <si>
    <t>k=25</t>
    <phoneticPr fontId="27" type="noConversion"/>
  </si>
  <si>
    <t>k=26</t>
    <phoneticPr fontId="27" type="noConversion"/>
  </si>
  <si>
    <t>k=27</t>
    <phoneticPr fontId="27" type="noConversion"/>
  </si>
  <si>
    <t>k=28</t>
    <phoneticPr fontId="27" type="noConversion"/>
  </si>
  <si>
    <t>k=29</t>
    <phoneticPr fontId="27" type="noConversion"/>
  </si>
  <si>
    <t>k=30</t>
    <phoneticPr fontId="27" type="noConversion"/>
  </si>
  <si>
    <t>k=31</t>
    <phoneticPr fontId="27" type="noConversion"/>
  </si>
  <si>
    <t>k=32</t>
    <phoneticPr fontId="27" type="noConversion"/>
  </si>
  <si>
    <t>k=33</t>
    <phoneticPr fontId="27" type="noConversion"/>
  </si>
  <si>
    <t>k=34</t>
    <phoneticPr fontId="27" type="noConversion"/>
  </si>
  <si>
    <t>k=35</t>
    <phoneticPr fontId="27" type="noConversion"/>
  </si>
  <si>
    <t>k=36</t>
    <phoneticPr fontId="27" type="noConversion"/>
  </si>
  <si>
    <t>k=37</t>
    <phoneticPr fontId="27" type="noConversion"/>
  </si>
  <si>
    <t>k=38</t>
    <phoneticPr fontId="27" type="noConversion"/>
  </si>
  <si>
    <t>k=39</t>
    <phoneticPr fontId="27" type="noConversion"/>
  </si>
  <si>
    <t>k=40</t>
    <phoneticPr fontId="27" type="noConversion"/>
  </si>
  <si>
    <t>k=41</t>
    <phoneticPr fontId="27" type="noConversion"/>
  </si>
  <si>
    <t>k=42</t>
    <phoneticPr fontId="27" type="noConversion"/>
  </si>
  <si>
    <t>k=43</t>
    <phoneticPr fontId="27" type="noConversion"/>
  </si>
  <si>
    <t>k=44</t>
    <phoneticPr fontId="27" type="noConversion"/>
  </si>
  <si>
    <t>k=45</t>
    <phoneticPr fontId="27" type="noConversion"/>
  </si>
  <si>
    <t>k=46</t>
    <phoneticPr fontId="27" type="noConversion"/>
  </si>
  <si>
    <t>k=47</t>
    <phoneticPr fontId="27" type="noConversion"/>
  </si>
  <si>
    <t>k=48</t>
    <phoneticPr fontId="27" type="noConversion"/>
  </si>
  <si>
    <t>k=49</t>
    <phoneticPr fontId="27" type="noConversion"/>
  </si>
  <si>
    <t>k=50</t>
    <phoneticPr fontId="27" type="noConversion"/>
  </si>
  <si>
    <t>k=51</t>
    <phoneticPr fontId="27" type="noConversion"/>
  </si>
  <si>
    <t>k=52</t>
    <phoneticPr fontId="27" type="noConversion"/>
  </si>
  <si>
    <t>k=53</t>
    <phoneticPr fontId="27" type="noConversion"/>
  </si>
  <si>
    <t>k=54</t>
    <phoneticPr fontId="27" type="noConversion"/>
  </si>
  <si>
    <t>k=55</t>
    <phoneticPr fontId="27" type="noConversion"/>
  </si>
  <si>
    <t>k=56</t>
    <phoneticPr fontId="27" type="noConversion"/>
  </si>
  <si>
    <t>k=57</t>
    <phoneticPr fontId="27" type="noConversion"/>
  </si>
  <si>
    <t>k=58</t>
    <phoneticPr fontId="27" type="noConversion"/>
  </si>
  <si>
    <t>k=59</t>
    <phoneticPr fontId="27" type="noConversion"/>
  </si>
  <si>
    <t>k=60</t>
    <phoneticPr fontId="27" type="noConversion"/>
  </si>
  <si>
    <t>k=61</t>
    <phoneticPr fontId="27" type="noConversion"/>
  </si>
  <si>
    <t>k=62</t>
    <phoneticPr fontId="27" type="noConversion"/>
  </si>
  <si>
    <t>k=63</t>
    <phoneticPr fontId="27" type="noConversion"/>
  </si>
  <si>
    <t>k=64</t>
    <phoneticPr fontId="27" type="noConversion"/>
  </si>
  <si>
    <t>Load transient time</t>
    <phoneticPr fontId="27" type="noConversion"/>
  </si>
  <si>
    <t>Vout</t>
    <phoneticPr fontId="27" type="noConversion"/>
  </si>
  <si>
    <t>Vout_ac</t>
    <phoneticPr fontId="27" type="noConversion"/>
  </si>
  <si>
    <t>Nums</t>
    <phoneticPr fontId="27" type="noConversion"/>
  </si>
  <si>
    <t>Nt_input</t>
    <phoneticPr fontId="12" type="noConversion"/>
  </si>
  <si>
    <t>Nt_input</t>
    <phoneticPr fontId="12" type="noConversion"/>
  </si>
  <si>
    <t>t</t>
    <phoneticPr fontId="12" type="noConversion"/>
  </si>
  <si>
    <t>Nt_input</t>
    <phoneticPr fontId="27" type="noConversion"/>
  </si>
  <si>
    <t>Gvg_k</t>
    <phoneticPr fontId="12" type="noConversion"/>
  </si>
  <si>
    <t>Gvg_k_closed</t>
    <phoneticPr fontId="12" type="noConversion"/>
  </si>
  <si>
    <t>C_(k)*Gvg_(k)</t>
    <phoneticPr fontId="12" type="noConversion"/>
  </si>
  <si>
    <t>VINDC</t>
    <phoneticPr fontId="12" type="noConversion"/>
  </si>
  <si>
    <t>VINAC</t>
    <phoneticPr fontId="12" type="noConversion"/>
  </si>
  <si>
    <t>Line transient time</t>
    <phoneticPr fontId="27" type="noConversion"/>
  </si>
  <si>
    <t>Vout</t>
    <phoneticPr fontId="27" type="noConversion"/>
  </si>
  <si>
    <t>Equivalent Controller Internal Resistor</t>
  </si>
  <si>
    <t>freq</t>
  </si>
  <si>
    <t>phase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</si>
</sst>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0.000"/>
    <numFmt numFmtId="177" formatCode="#,##0.000"/>
    <numFmt numFmtId="178" formatCode="0E+00"/>
    <numFmt numFmtId="179" formatCode="0.0"/>
    <numFmt numFmtId="180" formatCode="0.00000000"/>
    <numFmt numFmtId="181" formatCode="0_);[Red]\(0\)"/>
    <numFmt numFmtId="182" formatCode="0.00_ "/>
    <numFmt numFmtId="183" formatCode="0.000000000000000E+00"/>
  </numFmts>
  <fonts count="68">
    <font>
      <sz val="11"/>
      <color theme="1"/>
      <name val="맑은 고딕"/>
      <family val="2"/>
      <scheme val="minor"/>
    </font>
    <font>
      <b/>
      <sz val="22"/>
      <color indexed="9"/>
      <name val="Arial"/>
      <family val="2"/>
    </font>
    <font>
      <b/>
      <sz val="10"/>
      <name val="Arial"/>
      <family val="2"/>
    </font>
    <font>
      <b/>
      <sz val="12"/>
      <name val="Arial"/>
      <family val="2"/>
    </font>
    <font>
      <b/>
      <sz val="12"/>
      <color indexed="10"/>
      <name val="Arial"/>
      <family val="2"/>
    </font>
    <font>
      <b/>
      <sz val="14"/>
      <name val="Arial"/>
      <family val="2"/>
    </font>
    <font>
      <b/>
      <i/>
      <sz val="14"/>
      <name val="Arial"/>
      <family val="2"/>
    </font>
    <font>
      <b/>
      <sz val="14"/>
      <color indexed="10"/>
      <name val="Arial"/>
      <family val="2"/>
    </font>
    <font>
      <b/>
      <sz val="11"/>
      <name val="Arial"/>
      <family val="2"/>
    </font>
    <font>
      <b/>
      <sz val="11"/>
      <color indexed="10"/>
      <name val="Arial"/>
      <family val="2"/>
    </font>
    <font>
      <sz val="8"/>
      <name val="Arial"/>
      <family val="2"/>
    </font>
    <font>
      <sz val="11"/>
      <color rgb="FFFF0000"/>
      <name val="맑은 고딕"/>
      <family val="2"/>
      <scheme val="minor"/>
    </font>
    <font>
      <b/>
      <sz val="11"/>
      <color theme="1"/>
      <name val="맑은 고딕"/>
      <family val="2"/>
      <scheme val="minor"/>
    </font>
    <font>
      <sz val="10"/>
      <name val="Arial"/>
      <family val="2"/>
    </font>
    <font>
      <vertAlign val="subscript"/>
      <sz val="11"/>
      <color theme="1"/>
      <name val="맑은 고딕"/>
      <family val="2"/>
      <scheme val="minor"/>
    </font>
    <font>
      <b/>
      <sz val="11"/>
      <color rgb="FFFF0000"/>
      <name val="맑은 고딕"/>
      <family val="2"/>
      <scheme val="minor"/>
    </font>
    <font>
      <sz val="11"/>
      <color theme="1"/>
      <name val="Calibri"/>
      <family val="2"/>
    </font>
    <font>
      <b/>
      <sz val="11"/>
      <color rgb="FFFF0000"/>
      <name val="Arial"/>
      <family val="2"/>
    </font>
    <font>
      <b/>
      <vertAlign val="subscript"/>
      <sz val="11"/>
      <color theme="1"/>
      <name val="맑은 고딕"/>
      <family val="2"/>
      <scheme val="minor"/>
    </font>
    <font>
      <sz val="11"/>
      <color theme="1"/>
      <name val="Arial"/>
      <family val="2"/>
    </font>
    <font>
      <vertAlign val="subscript"/>
      <sz val="11"/>
      <color theme="1"/>
      <name val="Arial"/>
      <family val="2"/>
    </font>
    <font>
      <b/>
      <sz val="12"/>
      <color theme="0"/>
      <name val="Arial"/>
      <family val="2"/>
    </font>
    <font>
      <sz val="11"/>
      <color rgb="FF00B050"/>
      <name val="맑은 고딕"/>
      <family val="2"/>
      <scheme val="minor"/>
    </font>
    <font>
      <b/>
      <sz val="12"/>
      <color theme="1"/>
      <name val="Arial"/>
      <family val="2"/>
    </font>
    <font>
      <sz val="10"/>
      <color theme="1"/>
      <name val="Symbol"/>
      <family val="1"/>
      <charset val="2"/>
    </font>
    <font>
      <b/>
      <sz val="11"/>
      <color theme="1"/>
      <name val="Arial"/>
      <family val="2"/>
    </font>
    <font>
      <b/>
      <vertAlign val="subscript"/>
      <sz val="11"/>
      <color theme="1"/>
      <name val="Arial"/>
      <family val="2"/>
    </font>
    <font>
      <sz val="11"/>
      <color theme="1"/>
      <name val="맑은 고딕"/>
      <family val="2"/>
      <scheme val="minor"/>
    </font>
    <font>
      <vertAlign val="subscript"/>
      <sz val="11"/>
      <color theme="1"/>
      <name val="Calibri"/>
      <family val="2"/>
    </font>
    <font>
      <vertAlign val="subscript"/>
      <sz val="11"/>
      <color indexed="8"/>
      <name val="Calibri"/>
      <family val="2"/>
    </font>
    <font>
      <sz val="11"/>
      <color indexed="8"/>
      <name val="Calibri"/>
      <family val="2"/>
    </font>
    <font>
      <sz val="11"/>
      <color indexed="10"/>
      <name val="Calibri"/>
      <family val="2"/>
    </font>
    <font>
      <sz val="11"/>
      <name val="Calibri"/>
      <family val="2"/>
    </font>
    <font>
      <vertAlign val="subscript"/>
      <sz val="11"/>
      <name val="Calibri"/>
      <family val="2"/>
    </font>
    <font>
      <b/>
      <sz val="11"/>
      <color rgb="FFFF0000"/>
      <name val="Calibri"/>
      <family val="2"/>
    </font>
    <font>
      <sz val="11"/>
      <name val="맑은 고딕"/>
      <family val="2"/>
      <scheme val="minor"/>
    </font>
    <font>
      <b/>
      <sz val="11"/>
      <name val="맑은 고딕"/>
      <family val="2"/>
      <scheme val="minor"/>
    </font>
    <font>
      <vertAlign val="subscript"/>
      <sz val="11"/>
      <name val="맑은 고딕"/>
      <family val="2"/>
      <scheme val="minor"/>
    </font>
    <font>
      <sz val="11"/>
      <color theme="1"/>
      <name val="Symbol"/>
      <family val="1"/>
      <charset val="2"/>
    </font>
    <font>
      <b/>
      <sz val="11"/>
      <color rgb="FFFA7D00"/>
      <name val="맑은 고딕"/>
      <family val="2"/>
      <scheme val="minor"/>
    </font>
    <font>
      <sz val="11"/>
      <color theme="1"/>
      <name val="맑은 고딕"/>
      <family val="2"/>
      <charset val="134"/>
      <scheme val="minor"/>
    </font>
    <font>
      <sz val="10"/>
      <color theme="1"/>
      <name val="맑은 고딕"/>
      <family val="2"/>
      <charset val="134"/>
      <scheme val="minor"/>
    </font>
    <font>
      <sz val="10"/>
      <color theme="1"/>
      <name val="Arial"/>
      <family val="2"/>
    </font>
    <font>
      <sz val="11"/>
      <name val="Arial"/>
      <family val="2"/>
    </font>
    <font>
      <b/>
      <sz val="10"/>
      <color rgb="FFFA7D00"/>
      <name val="맑은 고딕"/>
      <family val="2"/>
      <scheme val="minor"/>
    </font>
    <font>
      <b/>
      <sz val="11"/>
      <color rgb="FFFA7D00"/>
      <name val="맑은 고딕"/>
      <family val="2"/>
      <charset val="134"/>
      <scheme val="minor"/>
    </font>
    <font>
      <sz val="9"/>
      <color theme="1"/>
      <name val="Arial"/>
      <family val="2"/>
    </font>
    <font>
      <sz val="10"/>
      <color theme="1"/>
      <name val="Malgun Gothic Semilight"/>
      <family val="2"/>
      <charset val="134"/>
    </font>
    <font>
      <sz val="10"/>
      <color theme="1"/>
      <name val="맑은 고딕"/>
      <family val="2"/>
      <scheme val="minor"/>
    </font>
    <font>
      <sz val="11"/>
      <name val="맑은 고딕"/>
      <family val="2"/>
      <charset val="134"/>
      <scheme val="minor"/>
    </font>
    <font>
      <b/>
      <sz val="11"/>
      <color theme="1"/>
      <name val="맑은 고딕"/>
      <family val="3"/>
      <charset val="134"/>
      <scheme val="minor"/>
    </font>
    <font>
      <sz val="11"/>
      <color rgb="FFFF0000"/>
      <name val="Arial"/>
      <family val="2"/>
    </font>
    <font>
      <sz val="11"/>
      <name val="Symbol"/>
      <family val="1"/>
      <charset val="2"/>
    </font>
    <font>
      <sz val="11"/>
      <name val="Malgun Gothic Semilight"/>
      <family val="2"/>
      <charset val="134"/>
    </font>
    <font>
      <sz val="11"/>
      <color indexed="8"/>
      <name val="Malgun Gothic Semilight"/>
      <family val="2"/>
      <charset val="134"/>
    </font>
    <font>
      <sz val="11"/>
      <color theme="1"/>
      <name val="宋体"/>
      <family val="3"/>
      <charset val="134"/>
    </font>
    <font>
      <sz val="11"/>
      <color theme="1"/>
      <name val="Malgun Gothic Semilight"/>
      <family val="2"/>
      <charset val="134"/>
    </font>
    <font>
      <sz val="11"/>
      <color theme="1"/>
      <name val="宋体"/>
      <family val="2"/>
      <charset val="134"/>
    </font>
    <font>
      <sz val="11"/>
      <color rgb="FFFF0000"/>
      <name val="맑은 고딕"/>
      <family val="2"/>
      <charset val="134"/>
      <scheme val="minor"/>
    </font>
    <font>
      <b/>
      <sz val="18"/>
      <color rgb="FFFF0000"/>
      <name val="Arial"/>
      <family val="2"/>
    </font>
    <font>
      <b/>
      <sz val="14"/>
      <color rgb="FFFF0000"/>
      <name val="Arial"/>
      <family val="2"/>
    </font>
    <font>
      <b/>
      <sz val="10"/>
      <color theme="1"/>
      <name val="Arial"/>
      <family val="2"/>
    </font>
    <font>
      <u/>
      <sz val="11"/>
      <color theme="10"/>
      <name val="맑은 고딕"/>
      <family val="2"/>
      <scheme val="minor"/>
    </font>
    <font>
      <b/>
      <sz val="11"/>
      <color rgb="FF555555"/>
      <name val="Franklin Gothic Medium"/>
      <family val="2"/>
    </font>
    <font>
      <b/>
      <sz val="11"/>
      <color rgb="FF3136F7"/>
      <name val="맑은 고딕"/>
      <family val="3"/>
      <charset val="134"/>
      <scheme val="minor"/>
    </font>
    <font>
      <b/>
      <sz val="11"/>
      <color rgb="FFFF0000"/>
      <name val="맑은 고딕"/>
      <family val="3"/>
      <charset val="134"/>
      <scheme val="minor"/>
    </font>
    <font>
      <b/>
      <sz val="22"/>
      <color theme="0"/>
      <name val="Arial"/>
      <family val="2"/>
    </font>
    <font>
      <sz val="8"/>
      <name val="맑은 고딕"/>
      <family val="3"/>
      <charset val="129"/>
      <scheme val="minor"/>
    </font>
  </fonts>
  <fills count="20">
    <fill>
      <patternFill patternType="none"/>
    </fill>
    <fill>
      <patternFill patternType="gray125"/>
    </fill>
    <fill>
      <patternFill patternType="solid">
        <fgColor rgb="FFFF0000"/>
        <bgColor indexed="64"/>
      </patternFill>
    </fill>
    <fill>
      <patternFill patternType="solid">
        <fgColor theme="0"/>
        <bgColor indexed="64"/>
      </patternFill>
    </fill>
    <fill>
      <patternFill patternType="solid">
        <fgColor rgb="FFFFFF00"/>
        <bgColor indexed="64"/>
      </patternFill>
    </fill>
    <fill>
      <patternFill patternType="solid">
        <fgColor theme="0" tint="-0.14999847407452621"/>
        <bgColor indexed="64"/>
      </patternFill>
    </fill>
    <fill>
      <patternFill patternType="solid">
        <fgColor theme="2"/>
        <bgColor indexed="64"/>
      </patternFill>
    </fill>
    <fill>
      <patternFill patternType="solid">
        <fgColor rgb="FFFFC000"/>
        <bgColor indexed="64"/>
      </patternFill>
    </fill>
    <fill>
      <patternFill patternType="solid">
        <fgColor rgb="FFF2F2F2"/>
      </patternFill>
    </fill>
    <fill>
      <patternFill patternType="solid">
        <fgColor theme="5" tint="0.79998168889431442"/>
        <bgColor indexed="64"/>
      </patternFill>
    </fill>
    <fill>
      <patternFill patternType="solid">
        <fgColor theme="6" tint="0.79998168889431442"/>
        <bgColor indexed="64"/>
      </patternFill>
    </fill>
    <fill>
      <patternFill patternType="solid">
        <fgColor theme="6" tint="0.59999389629810485"/>
        <bgColor indexed="64"/>
      </patternFill>
    </fill>
    <fill>
      <patternFill patternType="solid">
        <fgColor theme="9" tint="0.79998168889431442"/>
        <bgColor indexed="64"/>
      </patternFill>
    </fill>
    <fill>
      <patternFill patternType="solid">
        <fgColor rgb="FF00B0F0"/>
        <bgColor indexed="64"/>
      </patternFill>
    </fill>
    <fill>
      <patternFill patternType="solid">
        <fgColor theme="2" tint="-9.9978637043366805E-2"/>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rgb="FFFFECAF"/>
        <bgColor indexed="64"/>
      </patternFill>
    </fill>
    <fill>
      <patternFill patternType="solid">
        <fgColor theme="7" tint="0.59999389629810485"/>
        <bgColor indexed="64"/>
      </patternFill>
    </fill>
    <fill>
      <patternFill patternType="solid">
        <fgColor theme="0" tint="-4.9989318521683403E-2"/>
        <bgColor indexed="64"/>
      </patternFill>
    </fill>
  </fills>
  <borders count="58">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style="medium">
        <color indexed="64"/>
      </right>
      <top style="thin">
        <color indexed="64"/>
      </top>
      <bottom/>
      <diagonal/>
    </border>
    <border>
      <left style="thin">
        <color rgb="FF7F7F7F"/>
      </left>
      <right style="thin">
        <color rgb="FF7F7F7F"/>
      </right>
      <top style="thin">
        <color rgb="FF7F7F7F"/>
      </top>
      <bottom style="thin">
        <color rgb="FF7F7F7F"/>
      </bottom>
      <diagonal/>
    </border>
    <border>
      <left style="thin">
        <color auto="1"/>
      </left>
      <right/>
      <top/>
      <bottom/>
      <diagonal/>
    </border>
    <border>
      <left/>
      <right/>
      <top style="thin">
        <color auto="1"/>
      </top>
      <bottom style="thin">
        <color auto="1"/>
      </bottom>
      <diagonal/>
    </border>
    <border>
      <left style="medium">
        <color indexed="64"/>
      </left>
      <right/>
      <top style="thin">
        <color indexed="64"/>
      </top>
      <bottom style="thin">
        <color indexed="64"/>
      </bottom>
      <diagonal/>
    </border>
    <border>
      <left/>
      <right style="medium">
        <color auto="1"/>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rgb="FFCCCCCC"/>
      </top>
      <bottom style="medium">
        <color rgb="FFE8E8E8"/>
      </bottom>
      <diagonal/>
    </border>
    <border>
      <left style="thin">
        <color rgb="FF7F7F7F"/>
      </left>
      <right style="thin">
        <color rgb="FF7F7F7F"/>
      </right>
      <top style="thin">
        <color rgb="FF7F7F7F"/>
      </top>
      <bottom/>
      <diagonal/>
    </border>
  </borders>
  <cellStyleXfs count="9">
    <xf numFmtId="0" fontId="0" fillId="0" borderId="0"/>
    <xf numFmtId="0" fontId="13" fillId="0" borderId="0"/>
    <xf numFmtId="0" fontId="27" fillId="0" borderId="0"/>
    <xf numFmtId="0" fontId="27" fillId="0" borderId="0"/>
    <xf numFmtId="0" fontId="27" fillId="0" borderId="0"/>
    <xf numFmtId="0" fontId="39" fillId="8" borderId="49" applyNumberFormat="0" applyAlignment="0" applyProtection="0"/>
    <xf numFmtId="0" fontId="40" fillId="0" borderId="0">
      <alignment vertical="center"/>
    </xf>
    <xf numFmtId="0" fontId="45" fillId="8" borderId="49" applyNumberFormat="0" applyAlignment="0" applyProtection="0">
      <alignment vertical="center"/>
    </xf>
    <xf numFmtId="0" fontId="62" fillId="0" borderId="0" applyNumberFormat="0" applyFill="0" applyBorder="0" applyAlignment="0" applyProtection="0"/>
  </cellStyleXfs>
  <cellXfs count="493">
    <xf numFmtId="0" fontId="0" fillId="0" borderId="0" xfId="0"/>
    <xf numFmtId="0" fontId="3" fillId="3" borderId="5" xfId="0" applyFont="1" applyFill="1" applyBorder="1" applyAlignment="1">
      <alignment horizontal="right" vertical="center"/>
    </xf>
    <xf numFmtId="0" fontId="3" fillId="4" borderId="6" xfId="0" applyFont="1" applyFill="1" applyBorder="1" applyAlignment="1">
      <alignment horizontal="center" vertical="center"/>
    </xf>
    <xf numFmtId="0" fontId="0" fillId="3" borderId="0" xfId="0" applyFill="1" applyAlignment="1">
      <alignment horizontal="left" vertical="center" wrapText="1"/>
    </xf>
    <xf numFmtId="0" fontId="12" fillId="0" borderId="0" xfId="0" applyFont="1" applyAlignment="1">
      <alignment horizontal="center" vertical="center"/>
    </xf>
    <xf numFmtId="0" fontId="14" fillId="3" borderId="25" xfId="0" applyFont="1" applyFill="1" applyBorder="1" applyAlignment="1">
      <alignment vertical="center"/>
    </xf>
    <xf numFmtId="0" fontId="12" fillId="0" borderId="0" xfId="0" applyFont="1" applyAlignment="1">
      <alignment horizontal="center"/>
    </xf>
    <xf numFmtId="2" fontId="0" fillId="0" borderId="0" xfId="0" applyNumberFormat="1" applyAlignment="1">
      <alignment vertical="center"/>
    </xf>
    <xf numFmtId="0" fontId="19" fillId="3" borderId="17" xfId="0" applyFont="1" applyFill="1" applyBorder="1"/>
    <xf numFmtId="178" fontId="19" fillId="3" borderId="17" xfId="0" applyNumberFormat="1" applyFont="1" applyFill="1" applyBorder="1"/>
    <xf numFmtId="0" fontId="19" fillId="3" borderId="0" xfId="0" applyFont="1" applyFill="1"/>
    <xf numFmtId="0" fontId="0" fillId="3" borderId="0" xfId="0" applyFill="1" applyAlignment="1">
      <alignment vertical="center"/>
    </xf>
    <xf numFmtId="0" fontId="11" fillId="3" borderId="0" xfId="0" applyFont="1" applyFill="1" applyAlignment="1">
      <alignment vertical="center"/>
    </xf>
    <xf numFmtId="0" fontId="16" fillId="3" borderId="19" xfId="0" applyFont="1" applyFill="1" applyBorder="1" applyAlignment="1">
      <alignment vertical="center"/>
    </xf>
    <xf numFmtId="0" fontId="16" fillId="3" borderId="20" xfId="0" applyFont="1" applyFill="1" applyBorder="1" applyAlignment="1">
      <alignment vertical="center"/>
    </xf>
    <xf numFmtId="0" fontId="15" fillId="3" borderId="0" xfId="0" applyFont="1" applyFill="1" applyAlignment="1">
      <alignment vertical="center" wrapText="1"/>
    </xf>
    <xf numFmtId="0" fontId="11" fillId="0" borderId="0" xfId="0" applyFont="1"/>
    <xf numFmtId="0" fontId="15" fillId="0" borderId="0" xfId="0" applyFont="1"/>
    <xf numFmtId="11" fontId="0" fillId="0" borderId="0" xfId="0" applyNumberFormat="1"/>
    <xf numFmtId="11" fontId="11" fillId="0" borderId="0" xfId="0" applyNumberFormat="1" applyFont="1"/>
    <xf numFmtId="2" fontId="0" fillId="0" borderId="0" xfId="0" applyNumberFormat="1" applyAlignment="1">
      <alignment horizontal="left"/>
    </xf>
    <xf numFmtId="2" fontId="0" fillId="0" borderId="0" xfId="0" applyNumberFormat="1" applyAlignment="1">
      <alignment horizontal="left" vertical="center"/>
    </xf>
    <xf numFmtId="0" fontId="0" fillId="3" borderId="15" xfId="0" applyFill="1" applyBorder="1" applyAlignment="1">
      <alignment vertical="center"/>
    </xf>
    <xf numFmtId="0" fontId="22" fillId="3" borderId="0" xfId="0" applyFont="1" applyFill="1" applyAlignment="1">
      <alignment vertical="center"/>
    </xf>
    <xf numFmtId="0" fontId="22" fillId="3" borderId="8" xfId="0" applyFont="1" applyFill="1" applyBorder="1" applyAlignment="1">
      <alignment vertical="center"/>
    </xf>
    <xf numFmtId="177" fontId="22" fillId="3" borderId="0" xfId="0" applyNumberFormat="1" applyFont="1" applyFill="1" applyAlignment="1">
      <alignment vertical="center"/>
    </xf>
    <xf numFmtId="0" fontId="22" fillId="3" borderId="9" xfId="0" applyFont="1" applyFill="1" applyBorder="1" applyAlignment="1">
      <alignment vertical="center"/>
    </xf>
    <xf numFmtId="0" fontId="0" fillId="3" borderId="19" xfId="0" applyFill="1" applyBorder="1" applyAlignment="1">
      <alignment vertical="center"/>
    </xf>
    <xf numFmtId="0" fontId="0" fillId="3" borderId="17" xfId="0" applyFill="1" applyBorder="1" applyAlignment="1">
      <alignment vertical="center"/>
    </xf>
    <xf numFmtId="0" fontId="0" fillId="3" borderId="16" xfId="0" applyFill="1" applyBorder="1" applyAlignment="1">
      <alignment vertical="center"/>
    </xf>
    <xf numFmtId="0" fontId="0" fillId="3" borderId="20" xfId="0" applyFill="1" applyBorder="1" applyAlignment="1">
      <alignment vertical="center"/>
    </xf>
    <xf numFmtId="0" fontId="0" fillId="4" borderId="17" xfId="0" applyFill="1" applyBorder="1" applyAlignment="1" applyProtection="1">
      <alignment vertical="center"/>
      <protection locked="0"/>
    </xf>
    <xf numFmtId="0" fontId="24" fillId="3" borderId="18" xfId="0" applyFont="1" applyFill="1" applyBorder="1" applyAlignment="1">
      <alignment vertical="center"/>
    </xf>
    <xf numFmtId="0" fontId="0" fillId="3" borderId="24" xfId="0" applyFill="1" applyBorder="1" applyAlignment="1">
      <alignment vertical="center"/>
    </xf>
    <xf numFmtId="0" fontId="0" fillId="3" borderId="25" xfId="0" applyFill="1" applyBorder="1" applyAlignment="1">
      <alignment vertical="center"/>
    </xf>
    <xf numFmtId="0" fontId="0" fillId="3" borderId="26" xfId="0" applyFill="1" applyBorder="1" applyAlignment="1">
      <alignment vertical="center"/>
    </xf>
    <xf numFmtId="0" fontId="0" fillId="3" borderId="12" xfId="0" applyFill="1" applyBorder="1" applyAlignment="1">
      <alignment vertical="center"/>
    </xf>
    <xf numFmtId="0" fontId="0" fillId="3" borderId="13" xfId="0" applyFill="1" applyBorder="1" applyAlignment="1">
      <alignment vertical="center"/>
    </xf>
    <xf numFmtId="0" fontId="0" fillId="4" borderId="13" xfId="0" applyFill="1" applyBorder="1" applyAlignment="1" applyProtection="1">
      <alignment vertical="center"/>
      <protection locked="0"/>
    </xf>
    <xf numFmtId="0" fontId="0" fillId="3" borderId="14" xfId="0" applyFill="1" applyBorder="1" applyAlignment="1">
      <alignment vertical="center"/>
    </xf>
    <xf numFmtId="176" fontId="12" fillId="3" borderId="17" xfId="0" applyNumberFormat="1" applyFont="1" applyFill="1" applyBorder="1" applyAlignment="1">
      <alignment vertical="center"/>
    </xf>
    <xf numFmtId="0" fontId="12" fillId="3" borderId="19" xfId="0" applyFont="1" applyFill="1" applyBorder="1" applyAlignment="1">
      <alignment vertical="center" wrapText="1"/>
    </xf>
    <xf numFmtId="176" fontId="0" fillId="3" borderId="17" xfId="0" applyNumberFormat="1" applyFill="1" applyBorder="1" applyAlignment="1">
      <alignment vertical="center"/>
    </xf>
    <xf numFmtId="0" fontId="0" fillId="3" borderId="18" xfId="0" applyFill="1" applyBorder="1" applyAlignment="1">
      <alignment vertical="center"/>
    </xf>
    <xf numFmtId="176" fontId="0" fillId="3" borderId="18" xfId="0" applyNumberFormat="1" applyFill="1" applyBorder="1" applyAlignment="1">
      <alignment vertical="center"/>
    </xf>
    <xf numFmtId="0" fontId="0" fillId="3" borderId="30" xfId="0" applyFill="1" applyBorder="1" applyAlignment="1">
      <alignment vertical="center"/>
    </xf>
    <xf numFmtId="0" fontId="0" fillId="3" borderId="31" xfId="0" applyFill="1" applyBorder="1" applyAlignment="1">
      <alignment vertical="center"/>
    </xf>
    <xf numFmtId="0" fontId="0" fillId="3" borderId="32" xfId="0" applyFill="1" applyBorder="1" applyAlignment="1">
      <alignment vertical="center"/>
    </xf>
    <xf numFmtId="177" fontId="0" fillId="3" borderId="17" xfId="0" applyNumberFormat="1" applyFill="1" applyBorder="1" applyAlignment="1">
      <alignment vertical="center"/>
    </xf>
    <xf numFmtId="2" fontId="0" fillId="3" borderId="31" xfId="0" applyNumberFormat="1" applyFill="1" applyBorder="1" applyAlignment="1">
      <alignment vertical="center"/>
    </xf>
    <xf numFmtId="0" fontId="0" fillId="3" borderId="8" xfId="0" applyFill="1" applyBorder="1" applyAlignment="1">
      <alignment vertical="center"/>
    </xf>
    <xf numFmtId="0" fontId="12" fillId="3" borderId="0" xfId="0" applyFont="1" applyFill="1" applyAlignment="1">
      <alignment vertical="center"/>
    </xf>
    <xf numFmtId="176" fontId="15" fillId="3" borderId="17" xfId="0" applyNumberFormat="1" applyFont="1" applyFill="1" applyBorder="1" applyAlignment="1">
      <alignment vertical="center"/>
    </xf>
    <xf numFmtId="176" fontId="15" fillId="3" borderId="0" xfId="0" applyNumberFormat="1" applyFont="1" applyFill="1" applyAlignment="1">
      <alignment vertical="center"/>
    </xf>
    <xf numFmtId="0" fontId="0" fillId="0" borderId="17" xfId="0" applyBorder="1"/>
    <xf numFmtId="0" fontId="16" fillId="0" borderId="17" xfId="0" applyFont="1" applyBorder="1"/>
    <xf numFmtId="0" fontId="30" fillId="0" borderId="0" xfId="0" applyFont="1"/>
    <xf numFmtId="0" fontId="31" fillId="0" borderId="0" xfId="0" applyFont="1"/>
    <xf numFmtId="0" fontId="30" fillId="0" borderId="17" xfId="0" applyFont="1" applyBorder="1"/>
    <xf numFmtId="0" fontId="30" fillId="0" borderId="31" xfId="0" applyFont="1" applyBorder="1"/>
    <xf numFmtId="0" fontId="32" fillId="0" borderId="17" xfId="0" applyFont="1" applyBorder="1"/>
    <xf numFmtId="1" fontId="0" fillId="0" borderId="17" xfId="0" applyNumberFormat="1" applyBorder="1"/>
    <xf numFmtId="0" fontId="0" fillId="0" borderId="15" xfId="0" applyBorder="1"/>
    <xf numFmtId="0" fontId="0" fillId="0" borderId="19" xfId="0" applyBorder="1"/>
    <xf numFmtId="0" fontId="16" fillId="0" borderId="19" xfId="0" applyFont="1" applyBorder="1"/>
    <xf numFmtId="176" fontId="30" fillId="0" borderId="17" xfId="0" applyNumberFormat="1" applyFont="1" applyBorder="1"/>
    <xf numFmtId="179" fontId="30" fillId="0" borderId="17" xfId="0" applyNumberFormat="1" applyFont="1" applyBorder="1"/>
    <xf numFmtId="0" fontId="30" fillId="0" borderId="15" xfId="0" applyFont="1" applyBorder="1"/>
    <xf numFmtId="0" fontId="30" fillId="0" borderId="19" xfId="0" applyFont="1" applyBorder="1"/>
    <xf numFmtId="0" fontId="30" fillId="0" borderId="16" xfId="0" applyFont="1" applyBorder="1"/>
    <xf numFmtId="0" fontId="30" fillId="0" borderId="18" xfId="0" applyFont="1" applyBorder="1"/>
    <xf numFmtId="0" fontId="30" fillId="0" borderId="20" xfId="0" applyFont="1" applyBorder="1"/>
    <xf numFmtId="0" fontId="30" fillId="0" borderId="30" xfId="0" applyFont="1" applyBorder="1"/>
    <xf numFmtId="0" fontId="30" fillId="0" borderId="32" xfId="0" applyFont="1" applyBorder="1"/>
    <xf numFmtId="0" fontId="30" fillId="0" borderId="33" xfId="0" applyFont="1" applyBorder="1"/>
    <xf numFmtId="0" fontId="30" fillId="0" borderId="34" xfId="0" applyFont="1" applyBorder="1"/>
    <xf numFmtId="0" fontId="30" fillId="0" borderId="35" xfId="0" applyFont="1" applyBorder="1"/>
    <xf numFmtId="2" fontId="30" fillId="0" borderId="17" xfId="0" applyNumberFormat="1" applyFont="1" applyBorder="1"/>
    <xf numFmtId="2" fontId="30" fillId="0" borderId="18" xfId="0" applyNumberFormat="1" applyFont="1" applyBorder="1"/>
    <xf numFmtId="2" fontId="34" fillId="0" borderId="17" xfId="0" applyNumberFormat="1" applyFont="1" applyBorder="1"/>
    <xf numFmtId="0" fontId="35" fillId="3" borderId="17" xfId="0" applyFont="1" applyFill="1" applyBorder="1" applyAlignment="1">
      <alignment vertical="center"/>
    </xf>
    <xf numFmtId="176" fontId="35" fillId="3" borderId="17" xfId="0" applyNumberFormat="1" applyFont="1" applyFill="1" applyBorder="1" applyAlignment="1">
      <alignment vertical="center"/>
    </xf>
    <xf numFmtId="176" fontId="35" fillId="3" borderId="18" xfId="0" applyNumberFormat="1" applyFont="1" applyFill="1" applyBorder="1" applyAlignment="1">
      <alignment vertical="center"/>
    </xf>
    <xf numFmtId="179" fontId="32" fillId="0" borderId="17" xfId="0" applyNumberFormat="1" applyFont="1" applyBorder="1"/>
    <xf numFmtId="2" fontId="15" fillId="0" borderId="17" xfId="0" applyNumberFormat="1" applyFont="1" applyBorder="1"/>
    <xf numFmtId="179" fontId="35" fillId="3" borderId="17" xfId="0" applyNumberFormat="1" applyFont="1" applyFill="1" applyBorder="1" applyAlignment="1">
      <alignment vertical="center"/>
    </xf>
    <xf numFmtId="179" fontId="0" fillId="3" borderId="17" xfId="0" applyNumberFormat="1" applyFill="1" applyBorder="1" applyAlignment="1">
      <alignment vertical="center"/>
    </xf>
    <xf numFmtId="179" fontId="0" fillId="3" borderId="36" xfId="0" applyNumberFormat="1" applyFill="1" applyBorder="1" applyAlignment="1">
      <alignment vertical="center"/>
    </xf>
    <xf numFmtId="2" fontId="0" fillId="0" borderId="17" xfId="0" applyNumberFormat="1" applyBorder="1"/>
    <xf numFmtId="0" fontId="0" fillId="7" borderId="17" xfId="0" applyFill="1" applyBorder="1"/>
    <xf numFmtId="0" fontId="2" fillId="3" borderId="4" xfId="0" applyFont="1" applyFill="1" applyBorder="1" applyAlignment="1">
      <alignment horizontal="left" vertical="center"/>
    </xf>
    <xf numFmtId="1" fontId="0" fillId="4" borderId="17" xfId="0" applyNumberFormat="1" applyFill="1" applyBorder="1" applyAlignment="1" applyProtection="1">
      <alignment vertical="center"/>
      <protection locked="0"/>
    </xf>
    <xf numFmtId="0" fontId="0" fillId="4" borderId="25" xfId="0" applyFill="1" applyBorder="1" applyAlignment="1" applyProtection="1">
      <alignment vertical="center"/>
      <protection locked="0"/>
    </xf>
    <xf numFmtId="2" fontId="0" fillId="0" borderId="17" xfId="0" applyNumberFormat="1" applyBorder="1" applyAlignment="1">
      <alignment vertical="center"/>
    </xf>
    <xf numFmtId="177" fontId="0" fillId="4" borderId="31" xfId="0" applyNumberFormat="1" applyFill="1" applyBorder="1" applyAlignment="1" applyProtection="1">
      <alignment vertical="center"/>
      <protection locked="0"/>
    </xf>
    <xf numFmtId="0" fontId="30" fillId="4" borderId="17" xfId="0" applyFont="1" applyFill="1" applyBorder="1" applyProtection="1">
      <protection locked="0"/>
    </xf>
    <xf numFmtId="2" fontId="30" fillId="4" borderId="34" xfId="0" applyNumberFormat="1" applyFont="1" applyFill="1" applyBorder="1" applyProtection="1">
      <protection locked="0"/>
    </xf>
    <xf numFmtId="0" fontId="30" fillId="4" borderId="31" xfId="0" applyFont="1" applyFill="1" applyBorder="1" applyProtection="1">
      <protection locked="0"/>
    </xf>
    <xf numFmtId="179" fontId="30" fillId="4" borderId="17" xfId="0" applyNumberFormat="1" applyFont="1" applyFill="1" applyBorder="1" applyProtection="1">
      <protection locked="0"/>
    </xf>
    <xf numFmtId="0" fontId="0" fillId="4" borderId="17" xfId="0" applyFill="1" applyBorder="1" applyProtection="1">
      <protection locked="0"/>
    </xf>
    <xf numFmtId="0" fontId="0" fillId="4" borderId="18" xfId="0" applyFill="1" applyBorder="1" applyAlignment="1" applyProtection="1">
      <alignment vertical="center"/>
      <protection locked="0"/>
    </xf>
    <xf numFmtId="2" fontId="12" fillId="3" borderId="36" xfId="0" applyNumberFormat="1" applyFont="1" applyFill="1" applyBorder="1" applyAlignment="1">
      <alignment vertical="center"/>
    </xf>
    <xf numFmtId="4" fontId="12" fillId="3" borderId="36" xfId="0" applyNumberFormat="1" applyFont="1" applyFill="1" applyBorder="1" applyAlignment="1">
      <alignment vertical="center"/>
    </xf>
    <xf numFmtId="179" fontId="0" fillId="3" borderId="18" xfId="0" applyNumberFormat="1" applyFill="1" applyBorder="1" applyAlignment="1">
      <alignment vertical="center"/>
    </xf>
    <xf numFmtId="0" fontId="0" fillId="3" borderId="30" xfId="0" applyFill="1" applyBorder="1" applyAlignment="1">
      <alignment horizontal="left" vertical="center"/>
    </xf>
    <xf numFmtId="0" fontId="0" fillId="3" borderId="32" xfId="0" applyFill="1" applyBorder="1" applyAlignment="1">
      <alignment horizontal="left" vertical="center"/>
    </xf>
    <xf numFmtId="0" fontId="0" fillId="3" borderId="31" xfId="0" applyFill="1" applyBorder="1" applyAlignment="1">
      <alignment horizontal="right" vertical="center"/>
    </xf>
    <xf numFmtId="0" fontId="23" fillId="3" borderId="17" xfId="0" applyFont="1" applyFill="1" applyBorder="1" applyAlignment="1">
      <alignment horizontal="left" vertical="center" wrapText="1"/>
    </xf>
    <xf numFmtId="0" fontId="0" fillId="3" borderId="17" xfId="0" applyFill="1" applyBorder="1" applyAlignment="1">
      <alignment horizontal="left" vertical="center" wrapText="1"/>
    </xf>
    <xf numFmtId="1" fontId="34" fillId="0" borderId="17" xfId="0" applyNumberFormat="1" applyFont="1" applyBorder="1"/>
    <xf numFmtId="2" fontId="30" fillId="3" borderId="17" xfId="0" applyNumberFormat="1" applyFont="1" applyFill="1" applyBorder="1"/>
    <xf numFmtId="0" fontId="30" fillId="3" borderId="17" xfId="0" applyFont="1" applyFill="1" applyBorder="1"/>
    <xf numFmtId="179" fontId="30" fillId="3" borderId="17" xfId="0" applyNumberFormat="1" applyFont="1" applyFill="1" applyBorder="1"/>
    <xf numFmtId="0" fontId="32" fillId="3" borderId="17" xfId="0" applyFont="1" applyFill="1" applyBorder="1"/>
    <xf numFmtId="0" fontId="0" fillId="4" borderId="17" xfId="0" applyFill="1" applyBorder="1" applyAlignment="1" applyProtection="1">
      <alignment horizontal="left" vertical="center" wrapText="1"/>
      <protection locked="0"/>
    </xf>
    <xf numFmtId="2" fontId="0" fillId="4" borderId="17" xfId="0" applyNumberFormat="1" applyFill="1" applyBorder="1" applyAlignment="1" applyProtection="1">
      <alignment vertical="center"/>
      <protection locked="0"/>
    </xf>
    <xf numFmtId="2" fontId="0" fillId="3" borderId="17" xfId="0" applyNumberFormat="1" applyFill="1" applyBorder="1"/>
    <xf numFmtId="0" fontId="30" fillId="0" borderId="15" xfId="0" applyFont="1" applyBorder="1" applyAlignment="1">
      <alignment vertical="center" wrapText="1"/>
    </xf>
    <xf numFmtId="0" fontId="30" fillId="0" borderId="17" xfId="0" applyFont="1" applyBorder="1" applyAlignment="1">
      <alignment vertical="center"/>
    </xf>
    <xf numFmtId="2" fontId="0" fillId="0" borderId="0" xfId="0" applyNumberFormat="1"/>
    <xf numFmtId="176" fontId="34" fillId="0" borderId="17" xfId="0" applyNumberFormat="1" applyFont="1" applyBorder="1"/>
    <xf numFmtId="0" fontId="0" fillId="3" borderId="37" xfId="0" applyFill="1" applyBorder="1" applyAlignment="1">
      <alignment vertical="center"/>
    </xf>
    <xf numFmtId="176" fontId="34" fillId="3" borderId="17" xfId="0" applyNumberFormat="1" applyFont="1" applyFill="1" applyBorder="1"/>
    <xf numFmtId="0" fontId="0" fillId="0" borderId="0" xfId="0" applyAlignment="1">
      <alignment wrapText="1"/>
    </xf>
    <xf numFmtId="2" fontId="32" fillId="3" borderId="17" xfId="0" applyNumberFormat="1" applyFont="1" applyFill="1" applyBorder="1" applyAlignment="1">
      <alignment horizontal="right"/>
    </xf>
    <xf numFmtId="179" fontId="34" fillId="0" borderId="31" xfId="0" applyNumberFormat="1" applyFont="1" applyBorder="1"/>
    <xf numFmtId="176" fontId="30" fillId="3" borderId="31" xfId="0" applyNumberFormat="1" applyFont="1" applyFill="1" applyBorder="1"/>
    <xf numFmtId="1" fontId="34" fillId="3" borderId="17" xfId="0" applyNumberFormat="1" applyFont="1" applyFill="1" applyBorder="1"/>
    <xf numFmtId="179" fontId="34" fillId="0" borderId="18" xfId="0" applyNumberFormat="1" applyFont="1" applyBorder="1"/>
    <xf numFmtId="0" fontId="0" fillId="0" borderId="18" xfId="0" applyBorder="1"/>
    <xf numFmtId="179" fontId="30" fillId="4" borderId="31" xfId="0" applyNumberFormat="1" applyFont="1" applyFill="1" applyBorder="1" applyProtection="1">
      <protection locked="0"/>
    </xf>
    <xf numFmtId="0" fontId="30" fillId="4" borderId="17" xfId="0" applyFont="1" applyFill="1" applyBorder="1" applyAlignment="1" applyProtection="1">
      <alignment horizontal="right" vertical="center"/>
      <protection locked="0"/>
    </xf>
    <xf numFmtId="176" fontId="12" fillId="3" borderId="25" xfId="0" applyNumberFormat="1" applyFont="1" applyFill="1" applyBorder="1" applyAlignment="1">
      <alignment vertical="center"/>
    </xf>
    <xf numFmtId="176" fontId="32" fillId="4" borderId="17" xfId="0" applyNumberFormat="1" applyFont="1" applyFill="1" applyBorder="1" applyProtection="1">
      <protection locked="0"/>
    </xf>
    <xf numFmtId="176" fontId="32" fillId="3" borderId="17" xfId="0" applyNumberFormat="1" applyFont="1" applyFill="1" applyBorder="1"/>
    <xf numFmtId="176" fontId="30" fillId="4" borderId="17" xfId="0" applyNumberFormat="1" applyFont="1" applyFill="1" applyBorder="1" applyProtection="1">
      <protection locked="0"/>
    </xf>
    <xf numFmtId="0" fontId="30" fillId="0" borderId="15" xfId="0" applyFont="1" applyBorder="1" applyAlignment="1">
      <alignment wrapText="1"/>
    </xf>
    <xf numFmtId="0" fontId="30" fillId="0" borderId="8" xfId="0" applyFont="1" applyBorder="1"/>
    <xf numFmtId="2" fontId="30" fillId="0" borderId="0" xfId="0" applyNumberFormat="1" applyFont="1"/>
    <xf numFmtId="0" fontId="0" fillId="0" borderId="17" xfId="0" applyBorder="1" applyAlignment="1">
      <alignment horizontal="center" vertical="center"/>
    </xf>
    <xf numFmtId="0" fontId="0" fillId="0" borderId="38" xfId="0" applyBorder="1" applyAlignment="1">
      <alignment horizontal="center" vertical="center"/>
    </xf>
    <xf numFmtId="0" fontId="23" fillId="5" borderId="39" xfId="0" applyFont="1" applyFill="1" applyBorder="1" applyAlignment="1">
      <alignment vertical="center"/>
    </xf>
    <xf numFmtId="0" fontId="12" fillId="6" borderId="40" xfId="0" applyFont="1" applyFill="1" applyBorder="1" applyAlignment="1">
      <alignment vertical="center"/>
    </xf>
    <xf numFmtId="0" fontId="0" fillId="3" borderId="41" xfId="0" applyFill="1" applyBorder="1" applyAlignment="1">
      <alignment horizontal="left" vertical="center"/>
    </xf>
    <xf numFmtId="0" fontId="0" fillId="3" borderId="2" xfId="0" applyFill="1" applyBorder="1" applyAlignment="1">
      <alignment vertical="center"/>
    </xf>
    <xf numFmtId="0" fontId="0" fillId="3" borderId="42" xfId="0" applyFill="1" applyBorder="1" applyAlignment="1">
      <alignment vertical="center"/>
    </xf>
    <xf numFmtId="0" fontId="0" fillId="3" borderId="44" xfId="0" applyFill="1" applyBorder="1" applyAlignment="1">
      <alignment vertical="center"/>
    </xf>
    <xf numFmtId="0" fontId="23" fillId="5" borderId="43" xfId="0" applyFont="1" applyFill="1" applyBorder="1" applyAlignment="1">
      <alignment vertical="center"/>
    </xf>
    <xf numFmtId="0" fontId="0" fillId="3" borderId="19" xfId="0" applyFill="1" applyBorder="1" applyAlignment="1">
      <alignment vertical="center" wrapText="1"/>
    </xf>
    <xf numFmtId="0" fontId="35" fillId="3" borderId="19" xfId="0" applyFont="1" applyFill="1" applyBorder="1" applyAlignment="1">
      <alignment vertical="center"/>
    </xf>
    <xf numFmtId="0" fontId="0" fillId="3" borderId="39" xfId="0" applyFill="1" applyBorder="1" applyAlignment="1">
      <alignment vertical="center"/>
    </xf>
    <xf numFmtId="0" fontId="0" fillId="3" borderId="45" xfId="0" applyFill="1" applyBorder="1" applyAlignment="1">
      <alignment vertical="center"/>
    </xf>
    <xf numFmtId="176" fontId="32" fillId="3" borderId="17" xfId="0" applyNumberFormat="1" applyFont="1" applyFill="1" applyBorder="1" applyAlignment="1">
      <alignment horizontal="right"/>
    </xf>
    <xf numFmtId="2" fontId="32" fillId="3" borderId="17" xfId="0" applyNumberFormat="1" applyFont="1" applyFill="1" applyBorder="1" applyAlignment="1">
      <alignment horizontal="right" vertical="center" wrapText="1"/>
    </xf>
    <xf numFmtId="4" fontId="0" fillId="4" borderId="17" xfId="0" applyNumberFormat="1" applyFill="1" applyBorder="1" applyAlignment="1" applyProtection="1">
      <alignment vertical="center"/>
      <protection locked="0"/>
    </xf>
    <xf numFmtId="4" fontId="12" fillId="3" borderId="36" xfId="0" applyNumberFormat="1" applyFont="1" applyFill="1" applyBorder="1" applyAlignment="1">
      <alignment horizontal="left" vertical="center" wrapText="1"/>
    </xf>
    <xf numFmtId="2" fontId="30" fillId="4" borderId="31" xfId="0" applyNumberFormat="1" applyFont="1" applyFill="1" applyBorder="1" applyProtection="1">
      <protection locked="0"/>
    </xf>
    <xf numFmtId="1" fontId="30" fillId="4" borderId="31" xfId="0" applyNumberFormat="1" applyFont="1" applyFill="1" applyBorder="1" applyProtection="1">
      <protection locked="0"/>
    </xf>
    <xf numFmtId="0" fontId="30" fillId="0" borderId="17" xfId="0" applyFont="1" applyBorder="1" applyAlignment="1">
      <alignment horizontal="right" vertical="center"/>
    </xf>
    <xf numFmtId="176" fontId="0" fillId="0" borderId="0" xfId="0" applyNumberFormat="1"/>
    <xf numFmtId="1" fontId="34" fillId="3" borderId="31" xfId="0" applyNumberFormat="1" applyFont="1" applyFill="1" applyBorder="1"/>
    <xf numFmtId="2" fontId="0" fillId="4" borderId="17" xfId="0" applyNumberFormat="1" applyFill="1" applyBorder="1" applyProtection="1">
      <protection locked="0"/>
    </xf>
    <xf numFmtId="2" fontId="0" fillId="3" borderId="17" xfId="0" applyNumberFormat="1" applyFill="1" applyBorder="1" applyAlignment="1">
      <alignment vertical="center"/>
    </xf>
    <xf numFmtId="0" fontId="38" fillId="0" borderId="0" xfId="0" applyFont="1"/>
    <xf numFmtId="0" fontId="0" fillId="0" borderId="0" xfId="0" quotePrefix="1"/>
    <xf numFmtId="0" fontId="0" fillId="4" borderId="17" xfId="0" applyFill="1" applyBorder="1" applyAlignment="1">
      <alignment vertical="center"/>
    </xf>
    <xf numFmtId="2" fontId="0" fillId="4" borderId="17" xfId="0" applyNumberFormat="1" applyFill="1" applyBorder="1" applyAlignment="1">
      <alignment vertical="center"/>
    </xf>
    <xf numFmtId="11" fontId="0" fillId="0" borderId="17" xfId="0" applyNumberFormat="1" applyBorder="1"/>
    <xf numFmtId="180" fontId="0" fillId="0" borderId="17" xfId="0" applyNumberFormat="1" applyBorder="1"/>
    <xf numFmtId="180" fontId="0" fillId="0" borderId="17" xfId="0" quotePrefix="1" applyNumberFormat="1" applyBorder="1"/>
    <xf numFmtId="176" fontId="15" fillId="3" borderId="31" xfId="0" applyNumberFormat="1" applyFont="1" applyFill="1" applyBorder="1"/>
    <xf numFmtId="0" fontId="0" fillId="0" borderId="30" xfId="0" applyBorder="1"/>
    <xf numFmtId="1" fontId="0" fillId="0" borderId="31" xfId="0" applyNumberFormat="1" applyBorder="1"/>
    <xf numFmtId="0" fontId="0" fillId="0" borderId="32" xfId="0" applyBorder="1"/>
    <xf numFmtId="0" fontId="0" fillId="3" borderId="48" xfId="0" applyFill="1" applyBorder="1" applyAlignment="1">
      <alignment vertical="center"/>
    </xf>
    <xf numFmtId="1" fontId="32" fillId="3" borderId="31" xfId="0" applyNumberFormat="1" applyFont="1" applyFill="1" applyBorder="1" applyAlignment="1">
      <alignment horizontal="right"/>
    </xf>
    <xf numFmtId="0" fontId="40" fillId="3" borderId="0" xfId="6" applyFill="1">
      <alignment vertical="center"/>
    </xf>
    <xf numFmtId="0" fontId="40" fillId="3" borderId="11" xfId="6" applyFill="1" applyBorder="1">
      <alignment vertical="center"/>
    </xf>
    <xf numFmtId="0" fontId="40" fillId="3" borderId="10" xfId="6" applyFill="1" applyBorder="1">
      <alignment vertical="center"/>
    </xf>
    <xf numFmtId="0" fontId="40" fillId="3" borderId="4" xfId="6" applyFill="1" applyBorder="1">
      <alignment vertical="center"/>
    </xf>
    <xf numFmtId="0" fontId="40" fillId="3" borderId="9" xfId="6" applyFill="1" applyBorder="1">
      <alignment vertical="center"/>
    </xf>
    <xf numFmtId="0" fontId="40" fillId="3" borderId="8" xfId="6" applyFill="1" applyBorder="1">
      <alignment vertical="center"/>
    </xf>
    <xf numFmtId="0" fontId="41" fillId="3" borderId="0" xfId="6" applyFont="1" applyFill="1">
      <alignment vertical="center"/>
    </xf>
    <xf numFmtId="0" fontId="41" fillId="3" borderId="8" xfId="6" applyFont="1" applyFill="1" applyBorder="1">
      <alignment vertical="center"/>
    </xf>
    <xf numFmtId="0" fontId="42" fillId="3" borderId="0" xfId="6" applyFont="1" applyFill="1">
      <alignment vertical="center"/>
    </xf>
    <xf numFmtId="0" fontId="42" fillId="3" borderId="8" xfId="6" applyFont="1" applyFill="1" applyBorder="1">
      <alignment vertical="center"/>
    </xf>
    <xf numFmtId="0" fontId="42" fillId="3" borderId="0" xfId="6" applyFont="1" applyFill="1" applyAlignment="1" applyProtection="1">
      <alignment horizontal="center" vertical="center"/>
      <protection locked="0"/>
    </xf>
    <xf numFmtId="0" fontId="13" fillId="3" borderId="0" xfId="6" applyFont="1" applyFill="1" applyAlignment="1">
      <alignment horizontal="center" vertical="center"/>
    </xf>
    <xf numFmtId="0" fontId="13" fillId="3" borderId="0" xfId="6" applyFont="1" applyFill="1">
      <alignment vertical="center"/>
    </xf>
    <xf numFmtId="0" fontId="19" fillId="3" borderId="0" xfId="6" applyFont="1" applyFill="1" applyAlignment="1">
      <alignment horizontal="center"/>
    </xf>
    <xf numFmtId="0" fontId="40" fillId="3" borderId="7" xfId="6" applyFill="1" applyBorder="1">
      <alignment vertical="center"/>
    </xf>
    <xf numFmtId="0" fontId="40" fillId="3" borderId="6" xfId="6" applyFill="1" applyBorder="1">
      <alignment vertical="center"/>
    </xf>
    <xf numFmtId="0" fontId="40" fillId="3" borderId="0" xfId="6" applyFill="1" applyAlignment="1">
      <alignment horizontal="center" vertical="center"/>
    </xf>
    <xf numFmtId="0" fontId="43" fillId="0" borderId="0" xfId="6" applyFont="1" applyAlignment="1">
      <alignment horizontal="center" vertical="center"/>
    </xf>
    <xf numFmtId="0" fontId="43" fillId="0" borderId="6" xfId="6" applyFont="1" applyBorder="1" applyAlignment="1">
      <alignment horizontal="center" vertical="center"/>
    </xf>
    <xf numFmtId="0" fontId="44" fillId="3" borderId="6" xfId="5" applyFont="1" applyFill="1" applyBorder="1" applyAlignment="1" applyProtection="1">
      <alignment horizontal="center" vertical="center"/>
      <protection locked="0"/>
    </xf>
    <xf numFmtId="0" fontId="13" fillId="3" borderId="6" xfId="6" applyFont="1" applyFill="1" applyBorder="1" applyAlignment="1">
      <alignment horizontal="center" vertical="center"/>
    </xf>
    <xf numFmtId="0" fontId="13" fillId="3" borderId="6" xfId="6" applyFont="1" applyFill="1" applyBorder="1">
      <alignment vertical="center"/>
    </xf>
    <xf numFmtId="0" fontId="40" fillId="3" borderId="50" xfId="6" applyFill="1" applyBorder="1">
      <alignment vertical="center"/>
    </xf>
    <xf numFmtId="0" fontId="42" fillId="3" borderId="18" xfId="6" applyFont="1" applyFill="1" applyBorder="1">
      <alignment vertical="center"/>
    </xf>
    <xf numFmtId="0" fontId="19" fillId="3" borderId="32" xfId="6" applyFont="1" applyFill="1" applyBorder="1" applyAlignment="1">
      <alignment horizontal="center"/>
    </xf>
    <xf numFmtId="0" fontId="42" fillId="4" borderId="31" xfId="6" applyFont="1" applyFill="1" applyBorder="1" applyAlignment="1" applyProtection="1">
      <alignment horizontal="center" vertical="center"/>
      <protection locked="0"/>
    </xf>
    <xf numFmtId="0" fontId="13" fillId="3" borderId="31" xfId="6" applyFont="1" applyFill="1" applyBorder="1" applyAlignment="1">
      <alignment horizontal="center" vertical="center"/>
    </xf>
    <xf numFmtId="0" fontId="13" fillId="3" borderId="30" xfId="6" applyFont="1" applyFill="1" applyBorder="1">
      <alignment vertical="center"/>
    </xf>
    <xf numFmtId="0" fontId="40" fillId="3" borderId="17" xfId="6" applyFill="1" applyBorder="1" applyAlignment="1">
      <alignment horizontal="center" vertical="center"/>
    </xf>
    <xf numFmtId="0" fontId="42" fillId="3" borderId="17" xfId="6" applyFont="1" applyFill="1" applyBorder="1">
      <alignment vertical="center"/>
    </xf>
    <xf numFmtId="0" fontId="19" fillId="3" borderId="19" xfId="6" applyFont="1" applyFill="1" applyBorder="1" applyAlignment="1">
      <alignment horizontal="center" vertical="center"/>
    </xf>
    <xf numFmtId="0" fontId="44" fillId="8" borderId="17" xfId="5" applyFont="1" applyBorder="1" applyAlignment="1" applyProtection="1">
      <alignment horizontal="center" vertical="center"/>
      <protection locked="0"/>
    </xf>
    <xf numFmtId="0" fontId="13" fillId="3" borderId="17" xfId="6" applyFont="1" applyFill="1" applyBorder="1" applyAlignment="1">
      <alignment horizontal="center" vertical="center"/>
    </xf>
    <xf numFmtId="0" fontId="13" fillId="3" borderId="15" xfId="6" applyFont="1" applyFill="1" applyBorder="1">
      <alignment vertical="center"/>
    </xf>
    <xf numFmtId="0" fontId="42" fillId="3" borderId="17" xfId="6" applyFont="1" applyFill="1" applyBorder="1" applyAlignment="1">
      <alignment horizontal="center" vertical="center"/>
    </xf>
    <xf numFmtId="0" fontId="45" fillId="8" borderId="49" xfId="7" applyAlignment="1">
      <alignment horizontal="center" vertical="center"/>
    </xf>
    <xf numFmtId="0" fontId="42" fillId="3" borderId="15" xfId="6" applyFont="1" applyFill="1" applyBorder="1">
      <alignment vertical="center"/>
    </xf>
    <xf numFmtId="0" fontId="43" fillId="0" borderId="19" xfId="6" applyFont="1" applyBorder="1" applyAlignment="1">
      <alignment horizontal="center" vertical="center"/>
    </xf>
    <xf numFmtId="0" fontId="45" fillId="8" borderId="49" xfId="7" applyAlignment="1" applyProtection="1">
      <alignment horizontal="center" vertical="center"/>
      <protection locked="0"/>
    </xf>
    <xf numFmtId="0" fontId="19" fillId="3" borderId="19" xfId="6" applyFont="1" applyFill="1" applyBorder="1" applyAlignment="1">
      <alignment horizontal="center"/>
    </xf>
    <xf numFmtId="0" fontId="47" fillId="3" borderId="17" xfId="6" applyFont="1" applyFill="1" applyBorder="1" applyAlignment="1">
      <alignment horizontal="center" vertical="center"/>
    </xf>
    <xf numFmtId="0" fontId="42" fillId="4" borderId="17" xfId="6" applyFont="1" applyFill="1" applyBorder="1" applyAlignment="1" applyProtection="1">
      <alignment horizontal="center" vertical="center"/>
      <protection locked="0"/>
    </xf>
    <xf numFmtId="0" fontId="48" fillId="3" borderId="17" xfId="6" applyFont="1" applyFill="1" applyBorder="1" applyAlignment="1">
      <alignment horizontal="center" vertical="center"/>
    </xf>
    <xf numFmtId="0" fontId="45" fillId="3" borderId="17" xfId="7" applyFill="1" applyBorder="1" applyAlignment="1">
      <alignment horizontal="center" vertical="center"/>
    </xf>
    <xf numFmtId="0" fontId="42" fillId="3" borderId="19" xfId="6" applyFont="1" applyFill="1" applyBorder="1" applyAlignment="1">
      <alignment horizontal="center" vertical="center"/>
    </xf>
    <xf numFmtId="0" fontId="25" fillId="3" borderId="5" xfId="6" applyFont="1" applyFill="1" applyBorder="1" applyAlignment="1">
      <alignment horizontal="left" vertical="center"/>
    </xf>
    <xf numFmtId="0" fontId="40" fillId="0" borderId="0" xfId="6">
      <alignment vertical="center"/>
    </xf>
    <xf numFmtId="0" fontId="40" fillId="6" borderId="0" xfId="6" applyFill="1">
      <alignment vertical="center"/>
    </xf>
    <xf numFmtId="0" fontId="40" fillId="6" borderId="0" xfId="6" applyFill="1" applyAlignment="1">
      <alignment horizontal="center" vertical="center"/>
    </xf>
    <xf numFmtId="0" fontId="49" fillId="7" borderId="0" xfId="6" applyFont="1" applyFill="1">
      <alignment vertical="center"/>
    </xf>
    <xf numFmtId="0" fontId="50" fillId="9" borderId="0" xfId="6" applyFont="1" applyFill="1">
      <alignment vertical="center"/>
    </xf>
    <xf numFmtId="0" fontId="40" fillId="6" borderId="17" xfId="6" applyFill="1" applyBorder="1">
      <alignment vertical="center"/>
    </xf>
    <xf numFmtId="0" fontId="40" fillId="6" borderId="17" xfId="6" applyFill="1" applyBorder="1" applyAlignment="1">
      <alignment horizontal="center" vertical="center"/>
    </xf>
    <xf numFmtId="0" fontId="40" fillId="10" borderId="17" xfId="6" applyFill="1" applyBorder="1">
      <alignment vertical="center"/>
    </xf>
    <xf numFmtId="0" fontId="40" fillId="10" borderId="17" xfId="6" applyFill="1" applyBorder="1" applyAlignment="1">
      <alignment horizontal="center" vertical="center"/>
    </xf>
    <xf numFmtId="0" fontId="43" fillId="11" borderId="0" xfId="6" applyFont="1" applyFill="1" applyAlignment="1">
      <alignment horizontal="left" vertical="center"/>
    </xf>
    <xf numFmtId="0" fontId="8" fillId="6" borderId="0" xfId="6" applyFont="1" applyFill="1" applyAlignment="1">
      <alignment horizontal="center" vertical="center"/>
    </xf>
    <xf numFmtId="2" fontId="8" fillId="7" borderId="0" xfId="6" applyNumberFormat="1" applyFont="1" applyFill="1" applyAlignment="1">
      <alignment horizontal="center" vertical="center"/>
    </xf>
    <xf numFmtId="2" fontId="8" fillId="9" borderId="9" xfId="6" applyNumberFormat="1" applyFont="1" applyFill="1" applyBorder="1" applyAlignment="1">
      <alignment horizontal="center" vertical="center"/>
    </xf>
    <xf numFmtId="2" fontId="8" fillId="12" borderId="31" xfId="6" applyNumberFormat="1" applyFont="1" applyFill="1" applyBorder="1" applyAlignment="1">
      <alignment horizontal="center" vertical="center"/>
    </xf>
    <xf numFmtId="2" fontId="51" fillId="12" borderId="31" xfId="6" applyNumberFormat="1" applyFont="1" applyFill="1" applyBorder="1">
      <alignment vertical="center"/>
    </xf>
    <xf numFmtId="0" fontId="51" fillId="12" borderId="0" xfId="6" applyFont="1" applyFill="1">
      <alignment vertical="center"/>
    </xf>
    <xf numFmtId="0" fontId="43" fillId="4" borderId="0" xfId="6" applyFont="1" applyFill="1" applyAlignment="1">
      <alignment horizontal="center" vertical="center"/>
    </xf>
    <xf numFmtId="181" fontId="43" fillId="0" borderId="0" xfId="6" applyNumberFormat="1" applyFont="1" applyAlignment="1">
      <alignment horizontal="center" vertical="center"/>
    </xf>
    <xf numFmtId="2" fontId="43" fillId="0" borderId="0" xfId="6" applyNumberFormat="1" applyFont="1">
      <alignment vertical="center"/>
    </xf>
    <xf numFmtId="0" fontId="43" fillId="0" borderId="43" xfId="6" applyFont="1" applyBorder="1" applyAlignment="1">
      <alignment horizontal="center" vertical="center"/>
    </xf>
    <xf numFmtId="181" fontId="43" fillId="0" borderId="43" xfId="6" applyNumberFormat="1" applyFont="1" applyBorder="1" applyAlignment="1">
      <alignment horizontal="center" vertical="center"/>
    </xf>
    <xf numFmtId="0" fontId="40" fillId="10" borderId="0" xfId="6" applyFill="1">
      <alignment vertical="center"/>
    </xf>
    <xf numFmtId="0" fontId="19" fillId="10" borderId="0" xfId="6" applyFont="1" applyFill="1" applyAlignment="1">
      <alignment horizontal="center" vertical="center"/>
    </xf>
    <xf numFmtId="0" fontId="19" fillId="10" borderId="0" xfId="6" applyFont="1" applyFill="1">
      <alignment vertical="center"/>
    </xf>
    <xf numFmtId="0" fontId="40" fillId="7" borderId="0" xfId="6" applyFill="1">
      <alignment vertical="center"/>
    </xf>
    <xf numFmtId="0" fontId="40" fillId="10" borderId="0" xfId="6" applyFill="1" applyAlignment="1">
      <alignment horizontal="center" vertical="center"/>
    </xf>
    <xf numFmtId="0" fontId="19" fillId="9" borderId="0" xfId="6" applyFont="1" applyFill="1" applyAlignment="1">
      <alignment horizontal="center" vertical="center"/>
    </xf>
    <xf numFmtId="0" fontId="19" fillId="9" borderId="0" xfId="6" applyFont="1" applyFill="1">
      <alignment vertical="center"/>
    </xf>
    <xf numFmtId="0" fontId="40" fillId="13" borderId="0" xfId="6" applyFill="1">
      <alignment vertical="center"/>
    </xf>
    <xf numFmtId="0" fontId="40" fillId="13" borderId="0" xfId="6" applyFill="1" applyAlignment="1">
      <alignment horizontal="center" vertical="center"/>
    </xf>
    <xf numFmtId="0" fontId="19" fillId="13" borderId="0" xfId="6" applyFont="1" applyFill="1" applyAlignment="1">
      <alignment horizontal="center" vertical="center"/>
    </xf>
    <xf numFmtId="0" fontId="19" fillId="13" borderId="0" xfId="6" applyFont="1" applyFill="1">
      <alignment vertical="center"/>
    </xf>
    <xf numFmtId="0" fontId="40" fillId="10" borderId="43" xfId="6" applyFill="1" applyBorder="1">
      <alignment vertical="center"/>
    </xf>
    <xf numFmtId="0" fontId="40" fillId="10" borderId="36" xfId="6" applyFill="1" applyBorder="1">
      <alignment vertical="center"/>
    </xf>
    <xf numFmtId="0" fontId="19" fillId="9" borderId="17" xfId="6" applyFont="1" applyFill="1" applyBorder="1" applyAlignment="1">
      <alignment horizontal="center" vertical="center"/>
    </xf>
    <xf numFmtId="0" fontId="19" fillId="9" borderId="17" xfId="6" applyFont="1" applyFill="1" applyBorder="1">
      <alignment vertical="center"/>
    </xf>
    <xf numFmtId="0" fontId="40" fillId="0" borderId="0" xfId="6" applyAlignment="1">
      <alignment horizontal="right" vertical="center"/>
    </xf>
    <xf numFmtId="181" fontId="43" fillId="6" borderId="0" xfId="6" applyNumberFormat="1" applyFont="1" applyFill="1" applyAlignment="1">
      <alignment horizontal="center" vertical="center"/>
    </xf>
    <xf numFmtId="2" fontId="43" fillId="6" borderId="0" xfId="6" applyNumberFormat="1" applyFont="1" applyFill="1">
      <alignment vertical="center"/>
    </xf>
    <xf numFmtId="0" fontId="43" fillId="6" borderId="0" xfId="6" applyFont="1" applyFill="1">
      <alignment vertical="center"/>
    </xf>
    <xf numFmtId="0" fontId="43" fillId="6" borderId="0" xfId="6" applyFont="1" applyFill="1" applyAlignment="1">
      <alignment horizontal="center" vertical="center"/>
    </xf>
    <xf numFmtId="0" fontId="50" fillId="7" borderId="0" xfId="6" applyFont="1" applyFill="1">
      <alignment vertical="center"/>
    </xf>
    <xf numFmtId="0" fontId="40" fillId="7" borderId="0" xfId="6" applyFill="1" applyAlignment="1">
      <alignment horizontal="center" vertical="center"/>
    </xf>
    <xf numFmtId="0" fontId="19" fillId="7" borderId="0" xfId="6" applyFont="1" applyFill="1" applyAlignment="1">
      <alignment horizontal="center" vertical="center"/>
    </xf>
    <xf numFmtId="2" fontId="43" fillId="7" borderId="0" xfId="6" applyNumberFormat="1" applyFont="1" applyFill="1" applyAlignment="1">
      <alignment horizontal="center" vertical="center"/>
    </xf>
    <xf numFmtId="0" fontId="43" fillId="7" borderId="0" xfId="6" applyFont="1" applyFill="1" applyAlignment="1">
      <alignment horizontal="center" vertical="center"/>
    </xf>
    <xf numFmtId="0" fontId="40" fillId="0" borderId="17" xfId="6" applyBorder="1">
      <alignment vertical="center"/>
    </xf>
    <xf numFmtId="0" fontId="40" fillId="9" borderId="17" xfId="6" applyFill="1" applyBorder="1">
      <alignment vertical="center"/>
    </xf>
    <xf numFmtId="0" fontId="40" fillId="14" borderId="17" xfId="6" applyFill="1" applyBorder="1">
      <alignment vertical="center"/>
    </xf>
    <xf numFmtId="0" fontId="40" fillId="15" borderId="17" xfId="6" applyFill="1" applyBorder="1">
      <alignment vertical="center"/>
    </xf>
    <xf numFmtId="0" fontId="42" fillId="10" borderId="17" xfId="6" applyFont="1" applyFill="1" applyBorder="1" applyAlignment="1">
      <alignment horizontal="center" vertical="center"/>
    </xf>
    <xf numFmtId="0" fontId="42" fillId="10" borderId="17" xfId="6" applyFont="1" applyFill="1" applyBorder="1">
      <alignment vertical="center"/>
    </xf>
    <xf numFmtId="2" fontId="43" fillId="16" borderId="36" xfId="4" applyNumberFormat="1" applyFont="1" applyFill="1" applyBorder="1" applyAlignment="1">
      <alignment vertical="center"/>
    </xf>
    <xf numFmtId="2" fontId="43" fillId="16" borderId="17" xfId="4" applyNumberFormat="1" applyFont="1" applyFill="1" applyBorder="1" applyAlignment="1">
      <alignment vertical="center"/>
    </xf>
    <xf numFmtId="0" fontId="43" fillId="16" borderId="15" xfId="4" applyFont="1" applyFill="1" applyBorder="1" applyAlignment="1">
      <alignment vertical="center"/>
    </xf>
    <xf numFmtId="0" fontId="40" fillId="4" borderId="0" xfId="6" applyFill="1">
      <alignment vertical="center"/>
    </xf>
    <xf numFmtId="2" fontId="43" fillId="4" borderId="36" xfId="4" applyNumberFormat="1" applyFont="1" applyFill="1" applyBorder="1" applyAlignment="1">
      <alignment vertical="center"/>
    </xf>
    <xf numFmtId="2" fontId="43" fillId="4" borderId="17" xfId="4" applyNumberFormat="1" applyFont="1" applyFill="1" applyBorder="1" applyAlignment="1">
      <alignment vertical="center"/>
    </xf>
    <xf numFmtId="0" fontId="43" fillId="4" borderId="15" xfId="4" applyFont="1" applyFill="1" applyBorder="1" applyAlignment="1">
      <alignment vertical="center"/>
    </xf>
    <xf numFmtId="0" fontId="19" fillId="10" borderId="17" xfId="6" applyFont="1" applyFill="1" applyBorder="1" applyAlignment="1">
      <alignment horizontal="center" vertical="center"/>
    </xf>
    <xf numFmtId="0" fontId="40" fillId="14" borderId="17" xfId="6" applyFill="1" applyBorder="1" applyAlignment="1">
      <alignment horizontal="center" vertical="center"/>
    </xf>
    <xf numFmtId="0" fontId="19" fillId="14" borderId="17" xfId="6" applyFont="1" applyFill="1" applyBorder="1" applyAlignment="1">
      <alignment horizontal="center" vertical="center"/>
    </xf>
    <xf numFmtId="0" fontId="40" fillId="15" borderId="17" xfId="6" applyFill="1" applyBorder="1" applyAlignment="1">
      <alignment horizontal="center" vertical="center"/>
    </xf>
    <xf numFmtId="0" fontId="19" fillId="15" borderId="17" xfId="6" applyFont="1" applyFill="1" applyBorder="1" applyAlignment="1">
      <alignment horizontal="center" vertical="center"/>
    </xf>
    <xf numFmtId="2" fontId="43" fillId="16" borderId="36" xfId="4" applyNumberFormat="1" applyFont="1" applyFill="1" applyBorder="1" applyAlignment="1">
      <alignment horizontal="center" vertical="center"/>
    </xf>
    <xf numFmtId="2" fontId="43" fillId="16" borderId="17" xfId="4" applyNumberFormat="1" applyFont="1" applyFill="1" applyBorder="1" applyAlignment="1">
      <alignment horizontal="center" vertical="center"/>
    </xf>
    <xf numFmtId="2" fontId="52" fillId="16" borderId="36" xfId="4" applyNumberFormat="1" applyFont="1" applyFill="1" applyBorder="1" applyAlignment="1">
      <alignment horizontal="center" vertical="center"/>
    </xf>
    <xf numFmtId="0" fontId="19" fillId="0" borderId="0" xfId="6" applyFont="1">
      <alignment vertical="center"/>
    </xf>
    <xf numFmtId="0" fontId="43" fillId="0" borderId="0" xfId="4" applyFont="1" applyAlignment="1">
      <alignment horizontal="center" vertical="center"/>
    </xf>
    <xf numFmtId="0" fontId="40" fillId="0" borderId="0" xfId="6" applyAlignment="1">
      <alignment horizontal="center" vertical="center"/>
    </xf>
    <xf numFmtId="0" fontId="42" fillId="0" borderId="0" xfId="6" applyFont="1">
      <alignment vertical="center"/>
    </xf>
    <xf numFmtId="0" fontId="19" fillId="0" borderId="17" xfId="6" applyFont="1" applyBorder="1">
      <alignment vertical="center"/>
    </xf>
    <xf numFmtId="11" fontId="40" fillId="0" borderId="17" xfId="6" applyNumberFormat="1" applyBorder="1">
      <alignment vertical="center"/>
    </xf>
    <xf numFmtId="0" fontId="43" fillId="0" borderId="17" xfId="4" applyFont="1" applyBorder="1" applyAlignment="1">
      <alignment horizontal="center" vertical="center"/>
    </xf>
    <xf numFmtId="0" fontId="42" fillId="0" borderId="0" xfId="6" applyFont="1" applyAlignment="1">
      <alignment horizontal="center" vertical="center"/>
    </xf>
    <xf numFmtId="0" fontId="19" fillId="3" borderId="17" xfId="4" applyFont="1" applyFill="1" applyBorder="1" applyAlignment="1">
      <alignment horizontal="center"/>
    </xf>
    <xf numFmtId="0" fontId="42" fillId="0" borderId="17" xfId="6" applyFont="1" applyBorder="1" applyAlignment="1">
      <alignment horizontal="center" vertical="center"/>
    </xf>
    <xf numFmtId="0" fontId="42" fillId="0" borderId="17" xfId="6" applyFont="1" applyBorder="1">
      <alignment vertical="center"/>
    </xf>
    <xf numFmtId="0" fontId="58" fillId="3" borderId="17" xfId="6" applyFont="1" applyFill="1" applyBorder="1">
      <alignment vertical="center"/>
    </xf>
    <xf numFmtId="0" fontId="42" fillId="3" borderId="17" xfId="4" applyFont="1" applyFill="1" applyBorder="1" applyAlignment="1">
      <alignment horizontal="center"/>
    </xf>
    <xf numFmtId="0" fontId="0" fillId="3" borderId="24" xfId="0" applyFill="1" applyBorder="1" applyAlignment="1">
      <alignment horizontal="left" vertical="center"/>
    </xf>
    <xf numFmtId="0" fontId="0" fillId="3" borderId="25" xfId="0" applyFill="1" applyBorder="1" applyAlignment="1">
      <alignment horizontal="left" vertical="center"/>
    </xf>
    <xf numFmtId="0" fontId="62" fillId="0" borderId="56" xfId="8" applyBorder="1" applyAlignment="1">
      <alignment vertical="top" wrapText="1"/>
    </xf>
    <xf numFmtId="0" fontId="12" fillId="0" borderId="0" xfId="0" applyFont="1"/>
    <xf numFmtId="0" fontId="62" fillId="0" borderId="0" xfId="8" applyAlignment="1">
      <alignment vertical="center" wrapText="1"/>
    </xf>
    <xf numFmtId="0" fontId="63" fillId="0" borderId="0" xfId="0" applyFont="1" applyAlignment="1">
      <alignment vertical="center" wrapText="1"/>
    </xf>
    <xf numFmtId="0" fontId="62" fillId="0" borderId="0" xfId="8"/>
    <xf numFmtId="0" fontId="36" fillId="0" borderId="0" xfId="8" applyFont="1" applyAlignment="1">
      <alignment vertical="center" wrapText="1"/>
    </xf>
    <xf numFmtId="0" fontId="42" fillId="4" borderId="17" xfId="4" applyFont="1" applyFill="1" applyBorder="1" applyAlignment="1" applyProtection="1">
      <alignment horizontal="center"/>
      <protection locked="0"/>
    </xf>
    <xf numFmtId="0" fontId="27" fillId="4" borderId="17" xfId="4" applyFill="1" applyBorder="1" applyProtection="1">
      <protection locked="0"/>
    </xf>
    <xf numFmtId="0" fontId="27" fillId="4" borderId="17" xfId="4" applyFill="1" applyBorder="1" applyAlignment="1" applyProtection="1">
      <alignment horizontal="center"/>
      <protection locked="0"/>
    </xf>
    <xf numFmtId="0" fontId="40" fillId="4" borderId="17" xfId="6" applyFill="1" applyBorder="1" applyAlignment="1" applyProtection="1">
      <alignment horizontal="center" vertical="center"/>
      <protection locked="0"/>
    </xf>
    <xf numFmtId="0" fontId="0" fillId="4" borderId="25" xfId="0" applyFill="1" applyBorder="1" applyAlignment="1" applyProtection="1">
      <alignment horizontal="left" vertical="center"/>
      <protection locked="0"/>
    </xf>
    <xf numFmtId="0" fontId="0" fillId="4" borderId="25" xfId="0" applyFill="1" applyBorder="1" applyAlignment="1" applyProtection="1">
      <alignment horizontal="right" vertical="center"/>
      <protection locked="0"/>
    </xf>
    <xf numFmtId="1" fontId="15" fillId="3" borderId="17" xfId="0" applyNumberFormat="1" applyFont="1" applyFill="1" applyBorder="1" applyAlignment="1">
      <alignment vertical="center"/>
    </xf>
    <xf numFmtId="0" fontId="42" fillId="3" borderId="0" xfId="6" applyFont="1" applyFill="1" applyAlignment="1">
      <alignment horizontal="center" vertical="center"/>
    </xf>
    <xf numFmtId="0" fontId="27" fillId="3" borderId="17" xfId="4" applyFill="1" applyBorder="1" applyAlignment="1">
      <alignment horizontal="center"/>
    </xf>
    <xf numFmtId="0" fontId="42" fillId="3" borderId="30" xfId="6" applyFont="1" applyFill="1" applyBorder="1">
      <alignment vertical="center"/>
    </xf>
    <xf numFmtId="0" fontId="42" fillId="3" borderId="31" xfId="6" applyFont="1" applyFill="1" applyBorder="1" applyAlignment="1">
      <alignment horizontal="center" vertical="center"/>
    </xf>
    <xf numFmtId="0" fontId="45" fillId="8" borderId="57" xfId="7" applyBorder="1" applyAlignment="1">
      <alignment horizontal="center" vertical="center"/>
    </xf>
    <xf numFmtId="0" fontId="42" fillId="3" borderId="16" xfId="6" applyFont="1" applyFill="1" applyBorder="1">
      <alignment vertical="center"/>
    </xf>
    <xf numFmtId="0" fontId="42" fillId="3" borderId="18" xfId="6" applyFont="1" applyFill="1" applyBorder="1" applyAlignment="1">
      <alignment horizontal="center" vertical="center"/>
    </xf>
    <xf numFmtId="2" fontId="43" fillId="4" borderId="0" xfId="6" applyNumberFormat="1" applyFont="1" applyFill="1">
      <alignment vertical="center"/>
    </xf>
    <xf numFmtId="2" fontId="43" fillId="3" borderId="0" xfId="6" applyNumberFormat="1" applyFont="1" applyFill="1">
      <alignment vertical="center"/>
    </xf>
    <xf numFmtId="0" fontId="43" fillId="3" borderId="0" xfId="6" applyFont="1" applyFill="1">
      <alignment vertical="center"/>
    </xf>
    <xf numFmtId="0" fontId="40" fillId="0" borderId="0" xfId="6" applyAlignment="1">
      <alignment vertical="center" wrapText="1"/>
    </xf>
    <xf numFmtId="0" fontId="40" fillId="0" borderId="0" xfId="6" applyAlignment="1">
      <alignment horizontal="center" vertical="center" wrapText="1"/>
    </xf>
    <xf numFmtId="0" fontId="40" fillId="6" borderId="0" xfId="6" applyFill="1" applyAlignment="1">
      <alignment horizontal="center" vertical="center" wrapText="1"/>
    </xf>
    <xf numFmtId="0" fontId="58" fillId="0" borderId="0" xfId="6" applyFont="1" applyAlignment="1">
      <alignment vertical="center" wrapText="1"/>
    </xf>
    <xf numFmtId="0" fontId="58" fillId="3" borderId="0" xfId="6" applyFont="1" applyFill="1" applyAlignment="1">
      <alignment vertical="center" wrapText="1"/>
    </xf>
    <xf numFmtId="183" fontId="40" fillId="6" borderId="0" xfId="6" applyNumberFormat="1" applyFill="1">
      <alignment vertical="center"/>
    </xf>
    <xf numFmtId="0" fontId="58" fillId="6" borderId="17" xfId="6" applyFont="1" applyFill="1" applyBorder="1">
      <alignment vertical="center"/>
    </xf>
    <xf numFmtId="0" fontId="40" fillId="17" borderId="17" xfId="6" applyFill="1" applyBorder="1">
      <alignment vertical="center"/>
    </xf>
    <xf numFmtId="0" fontId="40" fillId="17" borderId="17" xfId="6" applyFill="1" applyBorder="1" applyAlignment="1">
      <alignment horizontal="center" vertical="center"/>
    </xf>
    <xf numFmtId="0" fontId="40" fillId="17" borderId="0" xfId="6" applyFill="1">
      <alignment vertical="center"/>
    </xf>
    <xf numFmtId="0" fontId="40" fillId="17" borderId="0" xfId="6" applyFill="1" applyAlignment="1">
      <alignment horizontal="center" vertical="center"/>
    </xf>
    <xf numFmtId="2" fontId="51" fillId="12" borderId="31" xfId="6" applyNumberFormat="1" applyFont="1" applyFill="1" applyBorder="1" applyAlignment="1">
      <alignment horizontal="center" vertical="center"/>
    </xf>
    <xf numFmtId="0" fontId="43" fillId="11" borderId="0" xfId="6" applyFont="1" applyFill="1" applyAlignment="1">
      <alignment horizontal="center" vertical="center"/>
    </xf>
    <xf numFmtId="0" fontId="40" fillId="14" borderId="0" xfId="6" applyFill="1" applyAlignment="1">
      <alignment horizontal="center" vertical="center"/>
    </xf>
    <xf numFmtId="0" fontId="64" fillId="11" borderId="0" xfId="6" applyFont="1" applyFill="1" applyAlignment="1">
      <alignment horizontal="center" vertical="center"/>
    </xf>
    <xf numFmtId="0" fontId="65" fillId="10" borderId="0" xfId="6" applyFont="1" applyFill="1">
      <alignment vertical="center"/>
    </xf>
    <xf numFmtId="0" fontId="40" fillId="18" borderId="0" xfId="6" applyFill="1">
      <alignment vertical="center"/>
    </xf>
    <xf numFmtId="0" fontId="40" fillId="14" borderId="0" xfId="6" applyFill="1">
      <alignment vertical="center"/>
    </xf>
    <xf numFmtId="0" fontId="61" fillId="19" borderId="52" xfId="6" applyFont="1" applyFill="1" applyBorder="1" applyAlignment="1">
      <alignment horizontal="left" vertical="center"/>
    </xf>
    <xf numFmtId="0" fontId="61" fillId="19" borderId="51" xfId="6" applyFont="1" applyFill="1" applyBorder="1">
      <alignment vertical="center"/>
    </xf>
    <xf numFmtId="0" fontId="61" fillId="19" borderId="37" xfId="6" applyFont="1" applyFill="1" applyBorder="1">
      <alignment vertical="center"/>
    </xf>
    <xf numFmtId="0" fontId="44" fillId="3" borderId="0" xfId="5" applyFont="1" applyFill="1" applyBorder="1" applyAlignment="1" applyProtection="1">
      <alignment horizontal="center" vertical="center"/>
      <protection locked="0"/>
    </xf>
    <xf numFmtId="0" fontId="42" fillId="4" borderId="18" xfId="6" applyFont="1" applyFill="1" applyBorder="1" applyAlignment="1" applyProtection="1">
      <alignment horizontal="center" vertical="center"/>
      <protection locked="0"/>
    </xf>
    <xf numFmtId="0" fontId="40" fillId="4" borderId="18" xfId="6" applyFill="1" applyBorder="1" applyAlignment="1" applyProtection="1">
      <alignment horizontal="center" vertical="center"/>
      <protection locked="0"/>
    </xf>
    <xf numFmtId="0" fontId="42" fillId="3" borderId="12" xfId="6" applyFont="1" applyFill="1" applyBorder="1">
      <alignment vertical="center"/>
    </xf>
    <xf numFmtId="0" fontId="42" fillId="3" borderId="13" xfId="6" applyFont="1" applyFill="1" applyBorder="1" applyAlignment="1">
      <alignment horizontal="center" vertical="center"/>
    </xf>
    <xf numFmtId="0" fontId="42" fillId="3" borderId="14" xfId="6" applyFont="1" applyFill="1" applyBorder="1" applyAlignment="1">
      <alignment horizontal="center" vertical="center"/>
    </xf>
    <xf numFmtId="0" fontId="42" fillId="3" borderId="20" xfId="6" applyFont="1" applyFill="1" applyBorder="1" applyAlignment="1">
      <alignment horizontal="center" vertical="center"/>
    </xf>
    <xf numFmtId="0" fontId="0" fillId="3" borderId="46" xfId="0" applyFill="1" applyBorder="1" applyAlignment="1">
      <alignment horizontal="center" vertical="center"/>
    </xf>
    <xf numFmtId="0" fontId="0" fillId="3" borderId="47" xfId="0" applyFill="1" applyBorder="1" applyAlignment="1">
      <alignment horizontal="center" vertical="center"/>
    </xf>
    <xf numFmtId="0" fontId="36" fillId="6" borderId="12" xfId="0" applyFont="1" applyFill="1" applyBorder="1" applyAlignment="1">
      <alignment horizontal="left" vertical="center"/>
    </xf>
    <xf numFmtId="0" fontId="36" fillId="6" borderId="13" xfId="0" applyFont="1" applyFill="1" applyBorder="1" applyAlignment="1">
      <alignment horizontal="left" vertical="center"/>
    </xf>
    <xf numFmtId="0" fontId="36" fillId="6" borderId="14" xfId="0" applyFont="1" applyFill="1" applyBorder="1" applyAlignment="1">
      <alignment horizontal="left" vertical="center"/>
    </xf>
    <xf numFmtId="0" fontId="12" fillId="6" borderId="12" xfId="0" applyFont="1" applyFill="1" applyBorder="1" applyAlignment="1">
      <alignment horizontal="left" vertical="center"/>
    </xf>
    <xf numFmtId="0" fontId="12" fillId="6" borderId="13" xfId="0" applyFont="1" applyFill="1" applyBorder="1" applyAlignment="1">
      <alignment horizontal="left" vertical="center"/>
    </xf>
    <xf numFmtId="0" fontId="12" fillId="6" borderId="14" xfId="0" applyFont="1" applyFill="1" applyBorder="1" applyAlignment="1">
      <alignment horizontal="left" vertical="center"/>
    </xf>
    <xf numFmtId="0" fontId="0" fillId="3" borderId="1" xfId="0" applyFill="1" applyBorder="1" applyAlignment="1">
      <alignment horizontal="center" vertical="center"/>
    </xf>
    <xf numFmtId="0" fontId="0" fillId="3" borderId="2" xfId="0" applyFill="1" applyBorder="1" applyAlignment="1">
      <alignment horizontal="center" vertical="center"/>
    </xf>
    <xf numFmtId="0" fontId="1" fillId="2" borderId="1" xfId="0" applyFont="1" applyFill="1" applyBorder="1" applyAlignment="1">
      <alignment horizontal="center" vertical="center"/>
    </xf>
    <xf numFmtId="0" fontId="1" fillId="2" borderId="2" xfId="0" applyFont="1" applyFill="1" applyBorder="1" applyAlignment="1">
      <alignment horizontal="center" vertical="center"/>
    </xf>
    <xf numFmtId="0" fontId="1" fillId="2" borderId="3" xfId="0" applyFont="1" applyFill="1" applyBorder="1" applyAlignment="1">
      <alignment horizontal="center" vertical="center"/>
    </xf>
    <xf numFmtId="0" fontId="2" fillId="3" borderId="2" xfId="0" applyFont="1" applyFill="1" applyBorder="1" applyAlignment="1">
      <alignment horizontal="left" vertical="center"/>
    </xf>
    <xf numFmtId="0" fontId="2" fillId="3" borderId="3" xfId="0" applyFont="1" applyFill="1" applyBorder="1" applyAlignment="1">
      <alignment horizontal="left" vertical="center"/>
    </xf>
    <xf numFmtId="0" fontId="21" fillId="2" borderId="1" xfId="0" applyFont="1" applyFill="1" applyBorder="1" applyAlignment="1">
      <alignment horizontal="center" vertical="center" wrapText="1"/>
    </xf>
    <xf numFmtId="0" fontId="21" fillId="2" borderId="2" xfId="0" applyFont="1" applyFill="1" applyBorder="1" applyAlignment="1">
      <alignment horizontal="center" vertical="center" wrapText="1"/>
    </xf>
    <xf numFmtId="0" fontId="21" fillId="2" borderId="3" xfId="0" applyFont="1" applyFill="1" applyBorder="1" applyAlignment="1">
      <alignment horizontal="center" vertical="center" wrapText="1"/>
    </xf>
    <xf numFmtId="0" fontId="3" fillId="3" borderId="6" xfId="0" applyFont="1" applyFill="1" applyBorder="1" applyAlignment="1">
      <alignment horizontal="left" vertical="center"/>
    </xf>
    <xf numFmtId="0" fontId="3" fillId="3" borderId="7" xfId="0" applyFont="1" applyFill="1" applyBorder="1" applyAlignment="1">
      <alignment horizontal="left" vertical="center"/>
    </xf>
    <xf numFmtId="0" fontId="3" fillId="3" borderId="8" xfId="0" applyFont="1" applyFill="1" applyBorder="1" applyAlignment="1">
      <alignment horizontal="center" vertical="center"/>
    </xf>
    <xf numFmtId="0" fontId="3" fillId="3" borderId="0" xfId="0" applyFont="1" applyFill="1" applyAlignment="1">
      <alignment horizontal="center" vertical="center"/>
    </xf>
    <xf numFmtId="0" fontId="3" fillId="3" borderId="9" xfId="0" applyFont="1" applyFill="1" applyBorder="1" applyAlignment="1">
      <alignment horizontal="center" vertical="center"/>
    </xf>
    <xf numFmtId="0" fontId="5" fillId="3" borderId="8" xfId="0" applyFont="1" applyFill="1" applyBorder="1" applyAlignment="1">
      <alignment horizontal="center" vertical="center"/>
    </xf>
    <xf numFmtId="0" fontId="7" fillId="3" borderId="0" xfId="0" applyFont="1" applyFill="1" applyAlignment="1">
      <alignment horizontal="center" vertical="center"/>
    </xf>
    <xf numFmtId="0" fontId="7" fillId="3" borderId="9" xfId="0" applyFont="1" applyFill="1" applyBorder="1" applyAlignment="1">
      <alignment horizontal="center" vertical="center"/>
    </xf>
    <xf numFmtId="0" fontId="0" fillId="3" borderId="0" xfId="0" applyFill="1" applyAlignment="1">
      <alignment horizontal="center" vertical="center"/>
    </xf>
    <xf numFmtId="0" fontId="23" fillId="5" borderId="21" xfId="0" applyFont="1" applyFill="1" applyBorder="1" applyAlignment="1">
      <alignment horizontal="left" vertical="center"/>
    </xf>
    <xf numFmtId="0" fontId="23" fillId="5" borderId="22" xfId="0" applyFont="1" applyFill="1" applyBorder="1" applyAlignment="1">
      <alignment horizontal="left" vertical="center"/>
    </xf>
    <xf numFmtId="0" fontId="23" fillId="5" borderId="23" xfId="0" applyFont="1" applyFill="1" applyBorder="1" applyAlignment="1">
      <alignment horizontal="left" vertical="center"/>
    </xf>
    <xf numFmtId="0" fontId="8" fillId="3" borderId="8" xfId="0" applyFont="1" applyFill="1" applyBorder="1" applyAlignment="1">
      <alignment horizontal="center" vertical="center" wrapText="1"/>
    </xf>
    <xf numFmtId="0" fontId="8" fillId="3" borderId="0" xfId="0" applyFont="1" applyFill="1" applyAlignment="1">
      <alignment horizontal="center" vertical="center" wrapText="1"/>
    </xf>
    <xf numFmtId="0" fontId="8" fillId="3" borderId="9" xfId="0" applyFont="1" applyFill="1" applyBorder="1" applyAlignment="1">
      <alignment horizontal="center" vertical="center" wrapText="1"/>
    </xf>
    <xf numFmtId="0" fontId="17" fillId="3" borderId="5" xfId="0" applyFont="1" applyFill="1" applyBorder="1" applyAlignment="1">
      <alignment horizontal="center" vertical="center" wrapText="1"/>
    </xf>
    <xf numFmtId="0" fontId="17" fillId="3" borderId="6" xfId="0" applyFont="1" applyFill="1" applyBorder="1" applyAlignment="1">
      <alignment horizontal="center" vertical="center" wrapText="1"/>
    </xf>
    <xf numFmtId="0" fontId="17" fillId="3" borderId="7" xfId="0" applyFont="1" applyFill="1" applyBorder="1" applyAlignment="1">
      <alignment horizontal="center" vertical="center" wrapText="1"/>
    </xf>
    <xf numFmtId="0" fontId="17" fillId="3" borderId="8" xfId="0" applyFont="1" applyFill="1" applyBorder="1" applyAlignment="1">
      <alignment horizontal="center" vertical="center" wrapText="1"/>
    </xf>
    <xf numFmtId="0" fontId="17" fillId="3" borderId="0" xfId="0" applyFont="1" applyFill="1" applyAlignment="1">
      <alignment horizontal="center" vertical="center" wrapText="1"/>
    </xf>
    <xf numFmtId="0" fontId="17" fillId="3" borderId="9" xfId="0" applyFont="1" applyFill="1" applyBorder="1" applyAlignment="1">
      <alignment horizontal="center" vertical="center" wrapText="1"/>
    </xf>
    <xf numFmtId="0" fontId="17" fillId="3" borderId="4" xfId="0" applyFont="1" applyFill="1" applyBorder="1" applyAlignment="1">
      <alignment horizontal="center" vertical="center" wrapText="1"/>
    </xf>
    <xf numFmtId="0" fontId="17" fillId="3" borderId="10" xfId="0" applyFont="1" applyFill="1" applyBorder="1" applyAlignment="1">
      <alignment horizontal="center" vertical="center" wrapText="1"/>
    </xf>
    <xf numFmtId="0" fontId="17" fillId="3" borderId="11" xfId="0" applyFont="1" applyFill="1" applyBorder="1" applyAlignment="1">
      <alignment horizontal="center" vertical="center" wrapText="1"/>
    </xf>
    <xf numFmtId="0" fontId="10" fillId="3" borderId="8" xfId="0" applyFont="1" applyFill="1" applyBorder="1" applyAlignment="1">
      <alignment horizontal="left" vertical="center" wrapText="1"/>
    </xf>
    <xf numFmtId="0" fontId="10" fillId="3" borderId="0" xfId="0" applyFont="1" applyFill="1" applyAlignment="1">
      <alignment horizontal="left" vertical="center" wrapText="1"/>
    </xf>
    <xf numFmtId="0" fontId="10" fillId="3" borderId="9" xfId="0" applyFont="1" applyFill="1" applyBorder="1" applyAlignment="1">
      <alignment horizontal="left" vertical="center" wrapText="1"/>
    </xf>
    <xf numFmtId="0" fontId="10" fillId="3" borderId="4" xfId="0" applyFont="1" applyFill="1" applyBorder="1" applyAlignment="1">
      <alignment horizontal="left" vertical="center" wrapText="1"/>
    </xf>
    <xf numFmtId="0" fontId="10" fillId="3" borderId="10" xfId="0" applyFont="1" applyFill="1" applyBorder="1" applyAlignment="1">
      <alignment horizontal="left" vertical="center" wrapText="1"/>
    </xf>
    <xf numFmtId="0" fontId="10" fillId="3" borderId="11" xfId="0" applyFont="1" applyFill="1" applyBorder="1" applyAlignment="1">
      <alignment horizontal="left" vertical="center" wrapText="1"/>
    </xf>
    <xf numFmtId="0" fontId="2" fillId="3" borderId="5" xfId="0" applyFont="1" applyFill="1" applyBorder="1" applyAlignment="1">
      <alignment horizontal="left" vertical="center"/>
    </xf>
    <xf numFmtId="0" fontId="2" fillId="3" borderId="6" xfId="0" applyFont="1" applyFill="1" applyBorder="1" applyAlignment="1">
      <alignment horizontal="left" vertical="center"/>
    </xf>
    <xf numFmtId="0" fontId="2" fillId="3" borderId="7" xfId="0" applyFont="1" applyFill="1" applyBorder="1" applyAlignment="1">
      <alignment horizontal="left" vertical="center"/>
    </xf>
    <xf numFmtId="0" fontId="0" fillId="6" borderId="15" xfId="0" applyFill="1" applyBorder="1" applyAlignment="1">
      <alignment horizontal="left" vertical="center"/>
    </xf>
    <xf numFmtId="0" fontId="0" fillId="6" borderId="17" xfId="0" applyFill="1" applyBorder="1" applyAlignment="1">
      <alignment horizontal="left" vertical="center"/>
    </xf>
    <xf numFmtId="0" fontId="0" fillId="6" borderId="19" xfId="0" applyFill="1" applyBorder="1" applyAlignment="1">
      <alignment horizontal="left" vertical="center"/>
    </xf>
    <xf numFmtId="0" fontId="25" fillId="3" borderId="1" xfId="0" applyFont="1" applyFill="1" applyBorder="1" applyAlignment="1">
      <alignment horizontal="center" vertical="center" wrapText="1"/>
    </xf>
    <xf numFmtId="0" fontId="25" fillId="3" borderId="2" xfId="0" applyFont="1" applyFill="1" applyBorder="1" applyAlignment="1">
      <alignment horizontal="center" vertical="center" wrapText="1"/>
    </xf>
    <xf numFmtId="0" fontId="25" fillId="3" borderId="3" xfId="0" applyFont="1" applyFill="1" applyBorder="1" applyAlignment="1">
      <alignment horizontal="center" vertical="center" wrapText="1"/>
    </xf>
    <xf numFmtId="0" fontId="19" fillId="3" borderId="5" xfId="0" applyFont="1" applyFill="1" applyBorder="1" applyAlignment="1">
      <alignment horizontal="center" vertical="center" wrapText="1"/>
    </xf>
    <xf numFmtId="0" fontId="19" fillId="3" borderId="6" xfId="0" applyFont="1" applyFill="1" applyBorder="1" applyAlignment="1">
      <alignment horizontal="center" vertical="center" wrapText="1"/>
    </xf>
    <xf numFmtId="0" fontId="19" fillId="3" borderId="7" xfId="0" applyFont="1" applyFill="1" applyBorder="1" applyAlignment="1">
      <alignment horizontal="center" vertical="center" wrapText="1"/>
    </xf>
    <xf numFmtId="0" fontId="19" fillId="3" borderId="4" xfId="0" applyFont="1" applyFill="1" applyBorder="1" applyAlignment="1">
      <alignment horizontal="center" vertical="center" wrapText="1"/>
    </xf>
    <xf numFmtId="0" fontId="19" fillId="3" borderId="10" xfId="0" applyFont="1" applyFill="1" applyBorder="1" applyAlignment="1">
      <alignment horizontal="center" vertical="center" wrapText="1"/>
    </xf>
    <xf numFmtId="0" fontId="19" fillId="3" borderId="11" xfId="0" applyFont="1" applyFill="1" applyBorder="1" applyAlignment="1">
      <alignment horizontal="center" vertical="center" wrapText="1"/>
    </xf>
    <xf numFmtId="0" fontId="3" fillId="5" borderId="12" xfId="0" applyFont="1" applyFill="1" applyBorder="1" applyAlignment="1">
      <alignment horizontal="left" vertical="center"/>
    </xf>
    <xf numFmtId="0" fontId="3" fillId="5" borderId="13" xfId="0" applyFont="1" applyFill="1" applyBorder="1" applyAlignment="1">
      <alignment horizontal="left" vertical="center"/>
    </xf>
    <xf numFmtId="0" fontId="3" fillId="5" borderId="14" xfId="0" applyFont="1" applyFill="1" applyBorder="1" applyAlignment="1">
      <alignment horizontal="left" vertical="center"/>
    </xf>
    <xf numFmtId="0" fontId="12" fillId="6" borderId="33" xfId="0" applyFont="1" applyFill="1" applyBorder="1" applyAlignment="1">
      <alignment horizontal="left" vertical="center"/>
    </xf>
    <xf numFmtId="0" fontId="12" fillId="6" borderId="34" xfId="0" applyFont="1" applyFill="1" applyBorder="1" applyAlignment="1">
      <alignment horizontal="left" vertical="center"/>
    </xf>
    <xf numFmtId="0" fontId="12" fillId="6" borderId="35" xfId="0" applyFont="1" applyFill="1" applyBorder="1" applyAlignment="1">
      <alignment horizontal="left" vertical="center"/>
    </xf>
    <xf numFmtId="0" fontId="12" fillId="6" borderId="27" xfId="0" applyFont="1" applyFill="1" applyBorder="1" applyAlignment="1">
      <alignment horizontal="left" vertical="center"/>
    </xf>
    <xf numFmtId="0" fontId="12" fillId="6" borderId="28" xfId="0" applyFont="1" applyFill="1" applyBorder="1" applyAlignment="1">
      <alignment horizontal="left" vertical="center"/>
    </xf>
    <xf numFmtId="0" fontId="12" fillId="6" borderId="29" xfId="0" applyFont="1" applyFill="1" applyBorder="1" applyAlignment="1">
      <alignment horizontal="left" vertical="center"/>
    </xf>
    <xf numFmtId="0" fontId="19" fillId="3" borderId="8" xfId="0" applyFont="1" applyFill="1" applyBorder="1" applyAlignment="1">
      <alignment horizontal="center" vertical="center" wrapText="1"/>
    </xf>
    <xf numFmtId="0" fontId="19" fillId="3" borderId="0" xfId="0" applyFont="1" applyFill="1" applyAlignment="1">
      <alignment horizontal="center" vertical="center" wrapText="1"/>
    </xf>
    <xf numFmtId="0" fontId="19" fillId="3" borderId="9" xfId="0" applyFont="1" applyFill="1" applyBorder="1" applyAlignment="1">
      <alignment horizontal="center" vertical="center" wrapText="1"/>
    </xf>
    <xf numFmtId="0" fontId="23" fillId="5" borderId="27" xfId="0" applyFont="1" applyFill="1" applyBorder="1" applyAlignment="1">
      <alignment horizontal="left" vertical="center"/>
    </xf>
    <xf numFmtId="0" fontId="23" fillId="5" borderId="28" xfId="0" applyFont="1" applyFill="1" applyBorder="1" applyAlignment="1">
      <alignment horizontal="left" vertical="center"/>
    </xf>
    <xf numFmtId="0" fontId="23" fillId="5" borderId="29" xfId="0" applyFont="1" applyFill="1" applyBorder="1" applyAlignment="1">
      <alignment horizontal="left" vertical="center"/>
    </xf>
    <xf numFmtId="0" fontId="12" fillId="6" borderId="15" xfId="0" applyFont="1" applyFill="1" applyBorder="1" applyAlignment="1">
      <alignment horizontal="left" vertical="center"/>
    </xf>
    <xf numFmtId="0" fontId="12" fillId="6" borderId="17" xfId="0" applyFont="1" applyFill="1" applyBorder="1" applyAlignment="1">
      <alignment horizontal="left" vertical="center"/>
    </xf>
    <xf numFmtId="0" fontId="12" fillId="6" borderId="19" xfId="0" applyFont="1" applyFill="1" applyBorder="1" applyAlignment="1">
      <alignment horizontal="left" vertical="center"/>
    </xf>
    <xf numFmtId="0" fontId="0" fillId="0" borderId="0" xfId="0" applyAlignment="1">
      <alignment horizontal="center"/>
    </xf>
    <xf numFmtId="0" fontId="19" fillId="3" borderId="0" xfId="0" applyFont="1" applyFill="1" applyAlignment="1">
      <alignment horizontal="center"/>
    </xf>
    <xf numFmtId="0" fontId="0" fillId="0" borderId="17" xfId="0" applyBorder="1" applyAlignment="1">
      <alignment horizontal="center"/>
    </xf>
    <xf numFmtId="0" fontId="42" fillId="3" borderId="15" xfId="6" applyFont="1" applyFill="1" applyBorder="1" applyAlignment="1">
      <alignment horizontal="left" vertical="center"/>
    </xf>
    <xf numFmtId="0" fontId="42" fillId="3" borderId="17" xfId="6" applyFont="1" applyFill="1" applyBorder="1" applyAlignment="1">
      <alignment horizontal="left" vertical="center"/>
    </xf>
    <xf numFmtId="0" fontId="46" fillId="3" borderId="15" xfId="6" applyFont="1" applyFill="1" applyBorder="1" applyAlignment="1">
      <alignment horizontal="left" vertical="center"/>
    </xf>
    <xf numFmtId="0" fontId="46" fillId="3" borderId="17" xfId="6" applyFont="1" applyFill="1" applyBorder="1" applyAlignment="1">
      <alignment horizontal="left" vertical="center"/>
    </xf>
    <xf numFmtId="0" fontId="42" fillId="3" borderId="16" xfId="6" applyFont="1" applyFill="1" applyBorder="1" applyAlignment="1">
      <alignment horizontal="left" vertical="center"/>
    </xf>
    <xf numFmtId="0" fontId="42" fillId="3" borderId="18" xfId="6" applyFont="1" applyFill="1" applyBorder="1" applyAlignment="1">
      <alignment horizontal="left" vertical="center"/>
    </xf>
    <xf numFmtId="0" fontId="60" fillId="11" borderId="8" xfId="6" applyFont="1" applyFill="1" applyBorder="1" applyAlignment="1">
      <alignment horizontal="center" vertical="center"/>
    </xf>
    <xf numFmtId="0" fontId="60" fillId="11" borderId="0" xfId="6" applyFont="1" applyFill="1" applyAlignment="1">
      <alignment horizontal="center" vertical="center"/>
    </xf>
    <xf numFmtId="0" fontId="60" fillId="11" borderId="9" xfId="6" applyFont="1" applyFill="1" applyBorder="1" applyAlignment="1">
      <alignment horizontal="center" vertical="center"/>
    </xf>
    <xf numFmtId="0" fontId="66" fillId="2" borderId="0" xfId="4" applyFont="1" applyFill="1" applyAlignment="1">
      <alignment horizontal="center" vertical="center"/>
    </xf>
    <xf numFmtId="0" fontId="25" fillId="19" borderId="5" xfId="6" applyFont="1" applyFill="1" applyBorder="1" applyAlignment="1">
      <alignment horizontal="left" vertical="center"/>
    </xf>
    <xf numFmtId="0" fontId="25" fillId="19" borderId="6" xfId="6" applyFont="1" applyFill="1" applyBorder="1" applyAlignment="1">
      <alignment horizontal="left" vertical="center"/>
    </xf>
    <xf numFmtId="0" fontId="25" fillId="19" borderId="7" xfId="6" applyFont="1" applyFill="1" applyBorder="1" applyAlignment="1">
      <alignment horizontal="left" vertical="center"/>
    </xf>
    <xf numFmtId="0" fontId="25" fillId="19" borderId="12" xfId="6" applyFont="1" applyFill="1" applyBorder="1" applyAlignment="1">
      <alignment horizontal="left" vertical="center"/>
    </xf>
    <xf numFmtId="0" fontId="25" fillId="19" borderId="13" xfId="6" applyFont="1" applyFill="1" applyBorder="1" applyAlignment="1">
      <alignment horizontal="left" vertical="center"/>
    </xf>
    <xf numFmtId="0" fontId="25" fillId="19" borderId="55" xfId="6" applyFont="1" applyFill="1" applyBorder="1" applyAlignment="1">
      <alignment horizontal="left" vertical="center"/>
    </xf>
    <xf numFmtId="0" fontId="25" fillId="19" borderId="54" xfId="6" applyFont="1" applyFill="1" applyBorder="1" applyAlignment="1">
      <alignment horizontal="left" vertical="center"/>
    </xf>
    <xf numFmtId="0" fontId="25" fillId="19" borderId="53" xfId="6" applyFont="1" applyFill="1" applyBorder="1" applyAlignment="1">
      <alignment horizontal="left" vertical="center"/>
    </xf>
    <xf numFmtId="0" fontId="42" fillId="3" borderId="0" xfId="6" applyFont="1" applyFill="1" applyAlignment="1">
      <alignment horizontal="center" vertical="center"/>
    </xf>
    <xf numFmtId="0" fontId="60" fillId="3" borderId="17" xfId="4" applyFont="1" applyFill="1" applyBorder="1" applyAlignment="1">
      <alignment horizontal="center" vertical="center"/>
    </xf>
    <xf numFmtId="0" fontId="59" fillId="3" borderId="17" xfId="4" applyFont="1" applyFill="1" applyBorder="1" applyAlignment="1">
      <alignment horizontal="center" vertical="center"/>
    </xf>
    <xf numFmtId="0" fontId="51" fillId="3" borderId="17" xfId="6" applyFont="1" applyFill="1" applyBorder="1" applyAlignment="1">
      <alignment horizontal="left" vertical="center"/>
    </xf>
    <xf numFmtId="0" fontId="8" fillId="16" borderId="55" xfId="4" applyFont="1" applyFill="1" applyBorder="1" applyAlignment="1">
      <alignment horizontal="center" vertical="center"/>
    </xf>
    <xf numFmtId="0" fontId="8" fillId="16" borderId="54" xfId="4" applyFont="1" applyFill="1" applyBorder="1" applyAlignment="1">
      <alignment horizontal="center" vertical="center"/>
    </xf>
    <xf numFmtId="0" fontId="19" fillId="10" borderId="31" xfId="6" applyFont="1" applyFill="1" applyBorder="1" applyAlignment="1">
      <alignment horizontal="center" vertical="center" wrapText="1"/>
    </xf>
    <xf numFmtId="0" fontId="19" fillId="10" borderId="25" xfId="6" applyFont="1" applyFill="1" applyBorder="1" applyAlignment="1">
      <alignment horizontal="center" vertical="center" wrapText="1"/>
    </xf>
    <xf numFmtId="0" fontId="40" fillId="10" borderId="36" xfId="6" applyFill="1" applyBorder="1" applyAlignment="1">
      <alignment horizontal="center" vertical="center"/>
    </xf>
    <xf numFmtId="0" fontId="40" fillId="10" borderId="51" xfId="6" applyFill="1" applyBorder="1" applyAlignment="1">
      <alignment horizontal="center" vertical="center"/>
    </xf>
    <xf numFmtId="0" fontId="40" fillId="10" borderId="37" xfId="6" applyFill="1" applyBorder="1" applyAlignment="1">
      <alignment horizontal="center" vertical="center"/>
    </xf>
    <xf numFmtId="0" fontId="40" fillId="15" borderId="36" xfId="6" applyFill="1" applyBorder="1" applyAlignment="1">
      <alignment horizontal="center" vertical="center"/>
    </xf>
    <xf numFmtId="0" fontId="40" fillId="15" borderId="51" xfId="6" applyFill="1" applyBorder="1" applyAlignment="1">
      <alignment horizontal="center" vertical="center"/>
    </xf>
    <xf numFmtId="0" fontId="40" fillId="15" borderId="37" xfId="6" applyFill="1" applyBorder="1" applyAlignment="1">
      <alignment horizontal="center" vertical="center"/>
    </xf>
    <xf numFmtId="0" fontId="40" fillId="14" borderId="36" xfId="6" applyFill="1" applyBorder="1" applyAlignment="1">
      <alignment horizontal="center" vertical="center"/>
    </xf>
    <xf numFmtId="0" fontId="40" fillId="14" borderId="51" xfId="6" applyFill="1" applyBorder="1" applyAlignment="1">
      <alignment horizontal="center" vertical="center"/>
    </xf>
    <xf numFmtId="0" fontId="40" fillId="14" borderId="37" xfId="6" applyFill="1" applyBorder="1" applyAlignment="1">
      <alignment horizontal="center" vertical="center"/>
    </xf>
    <xf numFmtId="0" fontId="43" fillId="16" borderId="15" xfId="4" applyFont="1" applyFill="1" applyBorder="1" applyAlignment="1">
      <alignment vertical="center" wrapText="1"/>
    </xf>
    <xf numFmtId="182" fontId="40" fillId="10" borderId="36" xfId="6" applyNumberFormat="1" applyFill="1" applyBorder="1" applyAlignment="1">
      <alignment horizontal="center" vertical="center" wrapText="1"/>
    </xf>
    <xf numFmtId="182" fontId="40" fillId="10" borderId="51" xfId="6" applyNumberFormat="1" applyFill="1" applyBorder="1" applyAlignment="1">
      <alignment horizontal="center" vertical="center" wrapText="1"/>
    </xf>
    <xf numFmtId="182" fontId="40" fillId="10" borderId="37" xfId="6" applyNumberFormat="1" applyFill="1" applyBorder="1" applyAlignment="1">
      <alignment horizontal="center" vertical="center" wrapText="1"/>
    </xf>
    <xf numFmtId="182" fontId="40" fillId="15" borderId="36" xfId="6" applyNumberFormat="1" applyFill="1" applyBorder="1" applyAlignment="1">
      <alignment horizontal="center" vertical="center" wrapText="1"/>
    </xf>
    <xf numFmtId="182" fontId="40" fillId="15" borderId="51" xfId="6" applyNumberFormat="1" applyFill="1" applyBorder="1" applyAlignment="1">
      <alignment horizontal="center" vertical="center" wrapText="1"/>
    </xf>
    <xf numFmtId="182" fontId="40" fillId="15" borderId="37" xfId="6" applyNumberFormat="1" applyFill="1" applyBorder="1" applyAlignment="1">
      <alignment horizontal="center" vertical="center" wrapText="1"/>
    </xf>
    <xf numFmtId="182" fontId="40" fillId="14" borderId="36" xfId="6" applyNumberFormat="1" applyFill="1" applyBorder="1" applyAlignment="1">
      <alignment horizontal="center" vertical="center" wrapText="1"/>
    </xf>
    <xf numFmtId="182" fontId="40" fillId="14" borderId="51" xfId="6" applyNumberFormat="1" applyFill="1" applyBorder="1" applyAlignment="1">
      <alignment horizontal="center" vertical="center" wrapText="1"/>
    </xf>
    <xf numFmtId="182" fontId="40" fillId="14" borderId="37" xfId="6" applyNumberFormat="1" applyFill="1" applyBorder="1" applyAlignment="1">
      <alignment horizontal="center" vertical="center" wrapText="1"/>
    </xf>
    <xf numFmtId="182" fontId="40" fillId="9" borderId="36" xfId="6" applyNumberFormat="1" applyFill="1" applyBorder="1" applyAlignment="1">
      <alignment horizontal="center" vertical="center" wrapText="1"/>
    </xf>
    <xf numFmtId="182" fontId="40" fillId="9" borderId="51" xfId="6" applyNumberFormat="1" applyFill="1" applyBorder="1" applyAlignment="1">
      <alignment horizontal="center" vertical="center" wrapText="1"/>
    </xf>
    <xf numFmtId="0" fontId="40" fillId="6" borderId="36" xfId="6" applyFill="1" applyBorder="1" applyAlignment="1">
      <alignment horizontal="center" vertical="center"/>
    </xf>
    <xf numFmtId="0" fontId="40" fillId="6" borderId="51" xfId="6" applyFill="1" applyBorder="1" applyAlignment="1">
      <alignment horizontal="center" vertical="center"/>
    </xf>
    <xf numFmtId="0" fontId="40" fillId="6" borderId="37" xfId="6" applyFill="1" applyBorder="1" applyAlignment="1">
      <alignment horizontal="center" vertical="center"/>
    </xf>
    <xf numFmtId="0" fontId="40" fillId="9" borderId="36" xfId="6" applyFill="1" applyBorder="1" applyAlignment="1">
      <alignment horizontal="center" vertical="center"/>
    </xf>
    <xf numFmtId="0" fontId="40" fillId="9" borderId="51" xfId="6" applyFill="1" applyBorder="1" applyAlignment="1">
      <alignment horizontal="center" vertical="center"/>
    </xf>
    <xf numFmtId="182" fontId="40" fillId="6" borderId="36" xfId="6" applyNumberFormat="1" applyFill="1" applyBorder="1" applyAlignment="1">
      <alignment horizontal="center" vertical="center" wrapText="1"/>
    </xf>
    <xf numFmtId="182" fontId="40" fillId="6" borderId="51" xfId="6" applyNumberFormat="1" applyFill="1" applyBorder="1" applyAlignment="1">
      <alignment horizontal="center" vertical="center" wrapText="1"/>
    </xf>
  </cellXfs>
  <cellStyles count="9">
    <cellStyle name="Calculation 2" xfId="7" xr:uid="{00000000-0005-0000-0000-000000000000}"/>
    <cellStyle name="Normal 2" xfId="1" xr:uid="{00000000-0005-0000-0000-000003000000}"/>
    <cellStyle name="Normal 2 2" xfId="2" xr:uid="{00000000-0005-0000-0000-000004000000}"/>
    <cellStyle name="Normal 2_DESIGN INPUTS AND CALCULATIONS" xfId="3" xr:uid="{00000000-0005-0000-0000-000005000000}"/>
    <cellStyle name="Normal 3" xfId="6" xr:uid="{00000000-0005-0000-0000-000006000000}"/>
    <cellStyle name="计算 2" xfId="5" xr:uid="{00000000-0005-0000-0000-000008000000}"/>
    <cellStyle name="常规 2" xfId="4" xr:uid="{00000000-0005-0000-0000-000007000000}"/>
    <cellStyle name="표준" xfId="0" builtinId="0"/>
    <cellStyle name="하이퍼링크" xfId="8" builtinId="8"/>
  </cellStyles>
  <dxfs count="3">
    <dxf>
      <fill>
        <patternFill>
          <bgColor theme="0" tint="-0.34998626667073579"/>
        </patternFill>
      </fill>
    </dxf>
    <dxf>
      <font>
        <color rgb="FF9C0006"/>
      </font>
      <fill>
        <patternFill>
          <bgColor rgb="FFFFC7CE"/>
        </patternFill>
      </fill>
    </dxf>
    <dxf>
      <font>
        <color rgb="FF006100"/>
      </font>
      <fill>
        <patternFill>
          <bgColor rgb="FFC6EF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ko-K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a:t>
            </a:r>
            <a:r>
              <a:rPr lang="en-US" baseline="-25000"/>
              <a:t>G(peak)</a:t>
            </a:r>
            <a:r>
              <a:rPr lang="en-US"/>
              <a:t> Vs Q</a:t>
            </a:r>
            <a:r>
              <a:rPr lang="en-US" baseline="-25000"/>
              <a:t>E</a:t>
            </a:r>
            <a:r>
              <a:rPr lang="en-US"/>
              <a:t> with respect to L</a:t>
            </a:r>
            <a:r>
              <a:rPr lang="en-US" baseline="-25000"/>
              <a:t>N</a:t>
            </a:r>
          </a:p>
        </c:rich>
      </c:tx>
      <c:overlay val="0"/>
    </c:title>
    <c:autoTitleDeleted val="0"/>
    <c:plotArea>
      <c:layout/>
      <c:scatterChart>
        <c:scatterStyle val="smoothMarker"/>
        <c:varyColors val="0"/>
        <c:ser>
          <c:idx val="6"/>
          <c:order val="0"/>
          <c:tx>
            <c:v>Ln = 2</c:v>
          </c:tx>
          <c:spPr>
            <a:ln>
              <a:solidFill>
                <a:srgbClr val="FF0000"/>
              </a:solidFill>
            </a:ln>
          </c:spPr>
          <c:marker>
            <c:symbol val="none"/>
          </c:marker>
          <c:xVal>
            <c:numRef>
              <c:f>'tables and calculations'!$G$8:$G$22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calculations'!$F$8:$F$22</c:f>
              <c:numCache>
                <c:formatCode>0.00E+00</c:formatCode>
                <c:ptCount val="15"/>
                <c:pt idx="0">
                  <c:v>5.81</c:v>
                </c:pt>
                <c:pt idx="1">
                  <c:v>3.53</c:v>
                </c:pt>
                <c:pt idx="2">
                  <c:v>2.57</c:v>
                </c:pt>
                <c:pt idx="3">
                  <c:v>2.0499999999999998</c:v>
                </c:pt>
                <c:pt idx="4">
                  <c:v>1.73</c:v>
                </c:pt>
                <c:pt idx="5">
                  <c:v>1.52</c:v>
                </c:pt>
                <c:pt idx="6">
                  <c:v>1.38</c:v>
                </c:pt>
                <c:pt idx="7">
                  <c:v>1.28</c:v>
                </c:pt>
                <c:pt idx="8">
                  <c:v>1.21</c:v>
                </c:pt>
                <c:pt idx="9">
                  <c:v>1.1599999999999999</c:v>
                </c:pt>
                <c:pt idx="10">
                  <c:v>1.1299999999999999</c:v>
                </c:pt>
                <c:pt idx="11">
                  <c:v>1.1100000000000001</c:v>
                </c:pt>
                <c:pt idx="12">
                  <c:v>1.0900000000000001</c:v>
                </c:pt>
                <c:pt idx="13">
                  <c:v>1.07</c:v>
                </c:pt>
                <c:pt idx="14">
                  <c:v>1.06</c:v>
                </c:pt>
              </c:numCache>
            </c:numRef>
          </c:yVal>
          <c:smooth val="1"/>
          <c:extLst>
            <c:ext xmlns:c16="http://schemas.microsoft.com/office/drawing/2014/chart" uri="{C3380CC4-5D6E-409C-BE32-E72D297353CC}">
              <c16:uniqueId val="{00000000-0A1A-474D-9306-7701EC3213C8}"/>
            </c:ext>
          </c:extLst>
        </c:ser>
        <c:ser>
          <c:idx val="1"/>
          <c:order val="1"/>
          <c:tx>
            <c:v>Ln = 2.5</c:v>
          </c:tx>
          <c:spPr>
            <a:ln>
              <a:solidFill>
                <a:srgbClr val="FF0000"/>
              </a:solidFill>
              <a:prstDash val="sysDash"/>
            </a:ln>
          </c:spPr>
          <c:marker>
            <c:symbol val="none"/>
          </c:marker>
          <c:xVal>
            <c:numRef>
              <c:f>'tables and calculations'!$K$8:$K$22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calculations'!$J$8:$J$22</c:f>
              <c:numCache>
                <c:formatCode>0.00E+00</c:formatCode>
                <c:ptCount val="15"/>
                <c:pt idx="0">
                  <c:v>5.03</c:v>
                </c:pt>
                <c:pt idx="1">
                  <c:v>3.06</c:v>
                </c:pt>
                <c:pt idx="2">
                  <c:v>2.2400000000000002</c:v>
                </c:pt>
                <c:pt idx="3">
                  <c:v>1.8</c:v>
                </c:pt>
                <c:pt idx="4">
                  <c:v>1.53</c:v>
                </c:pt>
                <c:pt idx="5">
                  <c:v>1.36</c:v>
                </c:pt>
                <c:pt idx="6">
                  <c:v>1.25</c:v>
                </c:pt>
                <c:pt idx="7">
                  <c:v>1.18</c:v>
                </c:pt>
                <c:pt idx="8">
                  <c:v>1.1299999999999999</c:v>
                </c:pt>
                <c:pt idx="9">
                  <c:v>1.1000000000000001</c:v>
                </c:pt>
                <c:pt idx="10">
                  <c:v>1.08</c:v>
                </c:pt>
                <c:pt idx="11">
                  <c:v>1.07</c:v>
                </c:pt>
                <c:pt idx="12">
                  <c:v>1.05</c:v>
                </c:pt>
                <c:pt idx="13">
                  <c:v>1.05</c:v>
                </c:pt>
                <c:pt idx="14">
                  <c:v>1.04</c:v>
                </c:pt>
              </c:numCache>
            </c:numRef>
          </c:yVal>
          <c:smooth val="1"/>
          <c:extLst>
            <c:ext xmlns:c16="http://schemas.microsoft.com/office/drawing/2014/chart" uri="{C3380CC4-5D6E-409C-BE32-E72D297353CC}">
              <c16:uniqueId val="{00000001-0A1A-474D-9306-7701EC3213C8}"/>
            </c:ext>
          </c:extLst>
        </c:ser>
        <c:ser>
          <c:idx val="0"/>
          <c:order val="2"/>
          <c:tx>
            <c:v>Ln = 3</c:v>
          </c:tx>
          <c:spPr>
            <a:ln>
              <a:solidFill>
                <a:schemeClr val="accent6">
                  <a:lumMod val="75000"/>
                </a:schemeClr>
              </a:solidFill>
            </a:ln>
          </c:spPr>
          <c:marker>
            <c:symbol val="none"/>
          </c:marker>
          <c:xVal>
            <c:numRef>
              <c:f>'tables and calculations'!$AF$8:$AF$23</c:f>
              <c:numCache>
                <c:formatCode>0.00E+00</c:formatCode>
                <c:ptCount val="16"/>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calculations'!$O$8:$O$22</c:f>
              <c:numCache>
                <c:formatCode>0.00E+00</c:formatCode>
                <c:ptCount val="15"/>
                <c:pt idx="0">
                  <c:v>4.47</c:v>
                </c:pt>
                <c:pt idx="1">
                  <c:v>2.74</c:v>
                </c:pt>
                <c:pt idx="2">
                  <c:v>2.0099999999999998</c:v>
                </c:pt>
                <c:pt idx="3">
                  <c:v>1.63</c:v>
                </c:pt>
                <c:pt idx="4">
                  <c:v>1.4</c:v>
                </c:pt>
                <c:pt idx="5">
                  <c:v>1.26</c:v>
                </c:pt>
                <c:pt idx="6">
                  <c:v>1.17</c:v>
                </c:pt>
                <c:pt idx="7">
                  <c:v>1.1200000000000001</c:v>
                </c:pt>
                <c:pt idx="8">
                  <c:v>1.0900000000000001</c:v>
                </c:pt>
                <c:pt idx="9">
                  <c:v>1.07</c:v>
                </c:pt>
                <c:pt idx="10">
                  <c:v>1.05</c:v>
                </c:pt>
                <c:pt idx="11">
                  <c:v>1.04</c:v>
                </c:pt>
                <c:pt idx="12">
                  <c:v>1.04</c:v>
                </c:pt>
                <c:pt idx="13">
                  <c:v>1.03</c:v>
                </c:pt>
                <c:pt idx="14">
                  <c:v>1.03</c:v>
                </c:pt>
              </c:numCache>
            </c:numRef>
          </c:yVal>
          <c:smooth val="1"/>
          <c:extLst>
            <c:ext xmlns:c16="http://schemas.microsoft.com/office/drawing/2014/chart" uri="{C3380CC4-5D6E-409C-BE32-E72D297353CC}">
              <c16:uniqueId val="{00000002-0A1A-474D-9306-7701EC3213C8}"/>
            </c:ext>
          </c:extLst>
        </c:ser>
        <c:ser>
          <c:idx val="2"/>
          <c:order val="3"/>
          <c:tx>
            <c:v>Ln = 3.5</c:v>
          </c:tx>
          <c:spPr>
            <a:ln>
              <a:solidFill>
                <a:schemeClr val="accent6">
                  <a:lumMod val="75000"/>
                </a:schemeClr>
              </a:solidFill>
              <a:prstDash val="sysDash"/>
            </a:ln>
          </c:spPr>
          <c:marker>
            <c:symbol val="none"/>
          </c:marker>
          <c:xVal>
            <c:numRef>
              <c:f>'tables and calculations'!$T$8:$T$22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calculations'!$S$8:$S$22</c:f>
              <c:numCache>
                <c:formatCode>0.00E+00</c:formatCode>
                <c:ptCount val="15"/>
                <c:pt idx="0">
                  <c:v>4.09</c:v>
                </c:pt>
                <c:pt idx="1">
                  <c:v>2.5</c:v>
                </c:pt>
                <c:pt idx="2">
                  <c:v>1.85</c:v>
                </c:pt>
                <c:pt idx="3">
                  <c:v>1.5</c:v>
                </c:pt>
                <c:pt idx="4">
                  <c:v>1.31</c:v>
                </c:pt>
                <c:pt idx="5">
                  <c:v>1.19</c:v>
                </c:pt>
                <c:pt idx="6">
                  <c:v>1.1200000000000001</c:v>
                </c:pt>
                <c:pt idx="7">
                  <c:v>1.0900000000000001</c:v>
                </c:pt>
                <c:pt idx="8">
                  <c:v>1.06</c:v>
                </c:pt>
                <c:pt idx="9">
                  <c:v>1.05</c:v>
                </c:pt>
                <c:pt idx="10">
                  <c:v>1.04</c:v>
                </c:pt>
                <c:pt idx="11">
                  <c:v>1.03</c:v>
                </c:pt>
                <c:pt idx="12">
                  <c:v>1.03</c:v>
                </c:pt>
                <c:pt idx="13">
                  <c:v>1.02</c:v>
                </c:pt>
                <c:pt idx="14">
                  <c:v>1.02</c:v>
                </c:pt>
              </c:numCache>
            </c:numRef>
          </c:yVal>
          <c:smooth val="1"/>
          <c:extLst>
            <c:ext xmlns:c16="http://schemas.microsoft.com/office/drawing/2014/chart" uri="{C3380CC4-5D6E-409C-BE32-E72D297353CC}">
              <c16:uniqueId val="{00000003-0A1A-474D-9306-7701EC3213C8}"/>
            </c:ext>
          </c:extLst>
        </c:ser>
        <c:ser>
          <c:idx val="3"/>
          <c:order val="4"/>
          <c:tx>
            <c:v>Ln = 4</c:v>
          </c:tx>
          <c:spPr>
            <a:ln>
              <a:solidFill>
                <a:schemeClr val="accent4">
                  <a:lumMod val="75000"/>
                </a:schemeClr>
              </a:solidFill>
            </a:ln>
          </c:spPr>
          <c:marker>
            <c:symbol val="none"/>
          </c:marker>
          <c:xVal>
            <c:numRef>
              <c:f>'tables and calculations'!$X$8:$X$22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calculations'!$W$8:$W$22</c:f>
              <c:numCache>
                <c:formatCode>0.00E+00</c:formatCode>
                <c:ptCount val="15"/>
                <c:pt idx="0">
                  <c:v>3.76</c:v>
                </c:pt>
                <c:pt idx="1">
                  <c:v>2.3199999999999998</c:v>
                </c:pt>
                <c:pt idx="2">
                  <c:v>1.72</c:v>
                </c:pt>
                <c:pt idx="3">
                  <c:v>1.41</c:v>
                </c:pt>
                <c:pt idx="4">
                  <c:v>1.24</c:v>
                </c:pt>
                <c:pt idx="5">
                  <c:v>1.1399999999999999</c:v>
                </c:pt>
                <c:pt idx="6">
                  <c:v>1.0900000000000001</c:v>
                </c:pt>
                <c:pt idx="7">
                  <c:v>1.06</c:v>
                </c:pt>
                <c:pt idx="8">
                  <c:v>1.05</c:v>
                </c:pt>
                <c:pt idx="9">
                  <c:v>1.04</c:v>
                </c:pt>
                <c:pt idx="10">
                  <c:v>1.03</c:v>
                </c:pt>
                <c:pt idx="11">
                  <c:v>1.02</c:v>
                </c:pt>
                <c:pt idx="12">
                  <c:v>1.02</c:v>
                </c:pt>
                <c:pt idx="13">
                  <c:v>1.02</c:v>
                </c:pt>
                <c:pt idx="14">
                  <c:v>1.01</c:v>
                </c:pt>
              </c:numCache>
            </c:numRef>
          </c:yVal>
          <c:smooth val="1"/>
          <c:extLst>
            <c:ext xmlns:c16="http://schemas.microsoft.com/office/drawing/2014/chart" uri="{C3380CC4-5D6E-409C-BE32-E72D297353CC}">
              <c16:uniqueId val="{00000004-0A1A-474D-9306-7701EC3213C8}"/>
            </c:ext>
          </c:extLst>
        </c:ser>
        <c:ser>
          <c:idx val="4"/>
          <c:order val="5"/>
          <c:tx>
            <c:v>Ln = 4.5</c:v>
          </c:tx>
          <c:spPr>
            <a:ln>
              <a:solidFill>
                <a:schemeClr val="accent4">
                  <a:lumMod val="75000"/>
                </a:schemeClr>
              </a:solidFill>
              <a:prstDash val="sysDash"/>
            </a:ln>
          </c:spPr>
          <c:marker>
            <c:symbol val="none"/>
          </c:marker>
          <c:xVal>
            <c:numRef>
              <c:f>'tables and calculations'!$AB$8:$AB$22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calculations'!$AA$8:$AA$22</c:f>
              <c:numCache>
                <c:formatCode>0.00E+00</c:formatCode>
                <c:ptCount val="15"/>
                <c:pt idx="0">
                  <c:v>3.51</c:v>
                </c:pt>
                <c:pt idx="1">
                  <c:v>2.17</c:v>
                </c:pt>
                <c:pt idx="2">
                  <c:v>1.62</c:v>
                </c:pt>
                <c:pt idx="3">
                  <c:v>1.34</c:v>
                </c:pt>
                <c:pt idx="4">
                  <c:v>1.19</c:v>
                </c:pt>
                <c:pt idx="5">
                  <c:v>1.1100000000000001</c:v>
                </c:pt>
                <c:pt idx="6">
                  <c:v>1.07</c:v>
                </c:pt>
                <c:pt idx="7">
                  <c:v>1.05</c:v>
                </c:pt>
                <c:pt idx="8">
                  <c:v>1.04</c:v>
                </c:pt>
                <c:pt idx="9">
                  <c:v>1.03</c:v>
                </c:pt>
                <c:pt idx="10">
                  <c:v>1.02</c:v>
                </c:pt>
                <c:pt idx="11">
                  <c:v>1.02</c:v>
                </c:pt>
                <c:pt idx="12">
                  <c:v>1.02</c:v>
                </c:pt>
                <c:pt idx="13">
                  <c:v>1.01</c:v>
                </c:pt>
                <c:pt idx="14">
                  <c:v>1.01</c:v>
                </c:pt>
              </c:numCache>
            </c:numRef>
          </c:yVal>
          <c:smooth val="1"/>
          <c:extLst>
            <c:ext xmlns:c16="http://schemas.microsoft.com/office/drawing/2014/chart" uri="{C3380CC4-5D6E-409C-BE32-E72D297353CC}">
              <c16:uniqueId val="{00000005-0A1A-474D-9306-7701EC3213C8}"/>
            </c:ext>
          </c:extLst>
        </c:ser>
        <c:ser>
          <c:idx val="5"/>
          <c:order val="6"/>
          <c:tx>
            <c:v>Ln = 5</c:v>
          </c:tx>
          <c:spPr>
            <a:ln>
              <a:solidFill>
                <a:srgbClr val="00B050"/>
              </a:solidFill>
            </a:ln>
          </c:spPr>
          <c:marker>
            <c:symbol val="none"/>
          </c:marker>
          <c:xVal>
            <c:numRef>
              <c:f>'tables and calculations'!$AF$8:$AF$22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calculations'!$AE$8:$AE$22</c:f>
              <c:numCache>
                <c:formatCode>0.00E+00</c:formatCode>
                <c:ptCount val="15"/>
                <c:pt idx="0">
                  <c:v>3.32</c:v>
                </c:pt>
                <c:pt idx="1">
                  <c:v>2.0499999999999998</c:v>
                </c:pt>
                <c:pt idx="2">
                  <c:v>1.54</c:v>
                </c:pt>
                <c:pt idx="3">
                  <c:v>1.28</c:v>
                </c:pt>
                <c:pt idx="4">
                  <c:v>1.1499999999999999</c:v>
                </c:pt>
                <c:pt idx="5">
                  <c:v>1.08</c:v>
                </c:pt>
                <c:pt idx="6">
                  <c:v>1.05</c:v>
                </c:pt>
                <c:pt idx="7">
                  <c:v>1.04</c:v>
                </c:pt>
                <c:pt idx="8">
                  <c:v>1.03</c:v>
                </c:pt>
                <c:pt idx="9">
                  <c:v>1.02</c:v>
                </c:pt>
                <c:pt idx="10">
                  <c:v>1.02</c:v>
                </c:pt>
                <c:pt idx="11">
                  <c:v>1.01</c:v>
                </c:pt>
                <c:pt idx="12">
                  <c:v>1.01</c:v>
                </c:pt>
                <c:pt idx="13">
                  <c:v>1.01</c:v>
                </c:pt>
                <c:pt idx="14">
                  <c:v>1.01</c:v>
                </c:pt>
              </c:numCache>
            </c:numRef>
          </c:yVal>
          <c:smooth val="1"/>
          <c:extLst>
            <c:ext xmlns:c16="http://schemas.microsoft.com/office/drawing/2014/chart" uri="{C3380CC4-5D6E-409C-BE32-E72D297353CC}">
              <c16:uniqueId val="{00000006-0A1A-474D-9306-7701EC3213C8}"/>
            </c:ext>
          </c:extLst>
        </c:ser>
        <c:ser>
          <c:idx val="7"/>
          <c:order val="7"/>
          <c:tx>
            <c:v>Ln = 6</c:v>
          </c:tx>
          <c:spPr>
            <a:ln>
              <a:solidFill>
                <a:schemeClr val="accent1"/>
              </a:solidFill>
            </a:ln>
          </c:spPr>
          <c:marker>
            <c:symbol val="none"/>
          </c:marker>
          <c:xVal>
            <c:numRef>
              <c:f>'tables and calculations'!$AN$8:$AN$22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calculations'!$AM$8:$AM$22</c:f>
              <c:numCache>
                <c:formatCode>0.00E+00</c:formatCode>
                <c:ptCount val="15"/>
                <c:pt idx="0">
                  <c:v>3</c:v>
                </c:pt>
                <c:pt idx="1">
                  <c:v>1.86</c:v>
                </c:pt>
                <c:pt idx="2">
                  <c:v>1.41</c:v>
                </c:pt>
                <c:pt idx="3">
                  <c:v>1.19</c:v>
                </c:pt>
                <c:pt idx="4">
                  <c:v>1.0900000000000001</c:v>
                </c:pt>
                <c:pt idx="5">
                  <c:v>1.05</c:v>
                </c:pt>
                <c:pt idx="6">
                  <c:v>1.03</c:v>
                </c:pt>
                <c:pt idx="7">
                  <c:v>1.02</c:v>
                </c:pt>
                <c:pt idx="8">
                  <c:v>1.02</c:v>
                </c:pt>
                <c:pt idx="9">
                  <c:v>1.01</c:v>
                </c:pt>
                <c:pt idx="10">
                  <c:v>1.01</c:v>
                </c:pt>
                <c:pt idx="11">
                  <c:v>1.01</c:v>
                </c:pt>
                <c:pt idx="12">
                  <c:v>1.01</c:v>
                </c:pt>
                <c:pt idx="13">
                  <c:v>1.01</c:v>
                </c:pt>
                <c:pt idx="14">
                  <c:v>1.01</c:v>
                </c:pt>
              </c:numCache>
            </c:numRef>
          </c:yVal>
          <c:smooth val="1"/>
          <c:extLst>
            <c:ext xmlns:c16="http://schemas.microsoft.com/office/drawing/2014/chart" uri="{C3380CC4-5D6E-409C-BE32-E72D297353CC}">
              <c16:uniqueId val="{00000007-0A1A-474D-9306-7701EC3213C8}"/>
            </c:ext>
          </c:extLst>
        </c:ser>
        <c:ser>
          <c:idx val="8"/>
          <c:order val="8"/>
          <c:tx>
            <c:v>Ln = 7</c:v>
          </c:tx>
          <c:spPr>
            <a:ln>
              <a:solidFill>
                <a:schemeClr val="accent2">
                  <a:lumMod val="75000"/>
                </a:schemeClr>
              </a:solidFill>
            </a:ln>
          </c:spPr>
          <c:marker>
            <c:symbol val="none"/>
          </c:marker>
          <c:xVal>
            <c:numRef>
              <c:f>'tables and calculations'!$AV$8:$AV$22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calculations'!$AU$8:$AU$22</c:f>
              <c:numCache>
                <c:formatCode>0.00E+00</c:formatCode>
                <c:ptCount val="15"/>
                <c:pt idx="0">
                  <c:v>2.75</c:v>
                </c:pt>
                <c:pt idx="1">
                  <c:v>1.72</c:v>
                </c:pt>
                <c:pt idx="2">
                  <c:v>1.32</c:v>
                </c:pt>
                <c:pt idx="3">
                  <c:v>1.1399999999999999</c:v>
                </c:pt>
                <c:pt idx="4">
                  <c:v>1.06</c:v>
                </c:pt>
                <c:pt idx="5">
                  <c:v>1.04</c:v>
                </c:pt>
                <c:pt idx="6">
                  <c:v>1.02</c:v>
                </c:pt>
                <c:pt idx="7">
                  <c:v>1.02</c:v>
                </c:pt>
                <c:pt idx="8">
                  <c:v>1.01</c:v>
                </c:pt>
                <c:pt idx="9">
                  <c:v>1.01</c:v>
                </c:pt>
                <c:pt idx="10">
                  <c:v>1.01</c:v>
                </c:pt>
                <c:pt idx="11">
                  <c:v>1.01</c:v>
                </c:pt>
                <c:pt idx="12">
                  <c:v>1.01</c:v>
                </c:pt>
                <c:pt idx="13">
                  <c:v>1.01</c:v>
                </c:pt>
                <c:pt idx="14">
                  <c:v>1</c:v>
                </c:pt>
              </c:numCache>
            </c:numRef>
          </c:yVal>
          <c:smooth val="1"/>
          <c:extLst>
            <c:ext xmlns:c16="http://schemas.microsoft.com/office/drawing/2014/chart" uri="{C3380CC4-5D6E-409C-BE32-E72D297353CC}">
              <c16:uniqueId val="{00000008-0A1A-474D-9306-7701EC3213C8}"/>
            </c:ext>
          </c:extLst>
        </c:ser>
        <c:ser>
          <c:idx val="9"/>
          <c:order val="9"/>
          <c:tx>
            <c:v>Ln = 8</c:v>
          </c:tx>
          <c:spPr>
            <a:ln>
              <a:solidFill>
                <a:schemeClr val="bg1">
                  <a:lumMod val="50000"/>
                </a:schemeClr>
              </a:solidFill>
            </a:ln>
          </c:spPr>
          <c:marker>
            <c:symbol val="none"/>
          </c:marker>
          <c:xVal>
            <c:numRef>
              <c:f>'tables and calculations'!$BD$8:$BD$22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calculations'!$BC$8:$BC$22</c:f>
              <c:numCache>
                <c:formatCode>0.00E+00</c:formatCode>
                <c:ptCount val="15"/>
                <c:pt idx="0">
                  <c:v>2.56</c:v>
                </c:pt>
                <c:pt idx="1">
                  <c:v>1.61</c:v>
                </c:pt>
                <c:pt idx="2">
                  <c:v>1.25</c:v>
                </c:pt>
                <c:pt idx="3">
                  <c:v>1.1000000000000001</c:v>
                </c:pt>
                <c:pt idx="4">
                  <c:v>1.04</c:v>
                </c:pt>
                <c:pt idx="5">
                  <c:v>1.03</c:v>
                </c:pt>
                <c:pt idx="6">
                  <c:v>1.02</c:v>
                </c:pt>
                <c:pt idx="7">
                  <c:v>1.01</c:v>
                </c:pt>
                <c:pt idx="8">
                  <c:v>1.01</c:v>
                </c:pt>
                <c:pt idx="9">
                  <c:v>1.01</c:v>
                </c:pt>
                <c:pt idx="10">
                  <c:v>1.01</c:v>
                </c:pt>
                <c:pt idx="11">
                  <c:v>1.01</c:v>
                </c:pt>
                <c:pt idx="12">
                  <c:v>1</c:v>
                </c:pt>
                <c:pt idx="13">
                  <c:v>1</c:v>
                </c:pt>
                <c:pt idx="14">
                  <c:v>1</c:v>
                </c:pt>
              </c:numCache>
            </c:numRef>
          </c:yVal>
          <c:smooth val="1"/>
          <c:extLst>
            <c:ext xmlns:c16="http://schemas.microsoft.com/office/drawing/2014/chart" uri="{C3380CC4-5D6E-409C-BE32-E72D297353CC}">
              <c16:uniqueId val="{00000009-0A1A-474D-9306-7701EC3213C8}"/>
            </c:ext>
          </c:extLst>
        </c:ser>
        <c:ser>
          <c:idx val="10"/>
          <c:order val="10"/>
          <c:tx>
            <c:v>Ln = 9</c:v>
          </c:tx>
          <c:spPr>
            <a:ln>
              <a:solidFill>
                <a:schemeClr val="tx1"/>
              </a:solidFill>
            </a:ln>
          </c:spPr>
          <c:marker>
            <c:symbol val="none"/>
          </c:marker>
          <c:xVal>
            <c:numRef>
              <c:f>'tables and calculations'!$BL$8:$BL$22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calculations'!$BK$8:$BK$22</c:f>
              <c:numCache>
                <c:formatCode>0.00E+00</c:formatCode>
                <c:ptCount val="15"/>
                <c:pt idx="0">
                  <c:v>2.41</c:v>
                </c:pt>
                <c:pt idx="1">
                  <c:v>1.53</c:v>
                </c:pt>
                <c:pt idx="2">
                  <c:v>1.2</c:v>
                </c:pt>
                <c:pt idx="3">
                  <c:v>1.07</c:v>
                </c:pt>
                <c:pt idx="4">
                  <c:v>1.03</c:v>
                </c:pt>
                <c:pt idx="5">
                  <c:v>1.02</c:v>
                </c:pt>
                <c:pt idx="6">
                  <c:v>1.01</c:v>
                </c:pt>
                <c:pt idx="7">
                  <c:v>1.01</c:v>
                </c:pt>
                <c:pt idx="8">
                  <c:v>1.01</c:v>
                </c:pt>
                <c:pt idx="9">
                  <c:v>1.01</c:v>
                </c:pt>
                <c:pt idx="10">
                  <c:v>1.01</c:v>
                </c:pt>
                <c:pt idx="11">
                  <c:v>1</c:v>
                </c:pt>
                <c:pt idx="12">
                  <c:v>1</c:v>
                </c:pt>
                <c:pt idx="13">
                  <c:v>1</c:v>
                </c:pt>
                <c:pt idx="14">
                  <c:v>1</c:v>
                </c:pt>
              </c:numCache>
            </c:numRef>
          </c:yVal>
          <c:smooth val="1"/>
          <c:extLst>
            <c:ext xmlns:c16="http://schemas.microsoft.com/office/drawing/2014/chart" uri="{C3380CC4-5D6E-409C-BE32-E72D297353CC}">
              <c16:uniqueId val="{0000000A-0A1A-474D-9306-7701EC3213C8}"/>
            </c:ext>
          </c:extLst>
        </c:ser>
        <c:ser>
          <c:idx val="11"/>
          <c:order val="11"/>
          <c:tx>
            <c:v>Mg_max</c:v>
          </c:tx>
          <c:spPr>
            <a:ln>
              <a:prstDash val="dash"/>
            </a:ln>
          </c:spPr>
          <c:marker>
            <c:symbol val="none"/>
          </c:marker>
          <c:xVal>
            <c:numRef>
              <c:f>'tables and calculations'!$J$44:$J$57</c:f>
              <c:numCache>
                <c:formatCode>General</c:formatCode>
                <c:ptCount val="14"/>
              </c:numCache>
            </c:numRef>
          </c:xVal>
          <c:yVal>
            <c:numRef>
              <c:f>'tables and calculations'!$H$44:$H$57</c:f>
              <c:numCache>
                <c:formatCode>General</c:formatCode>
                <c:ptCount val="14"/>
              </c:numCache>
            </c:numRef>
          </c:yVal>
          <c:smooth val="1"/>
          <c:extLst>
            <c:ext xmlns:c16="http://schemas.microsoft.com/office/drawing/2014/chart" uri="{C3380CC4-5D6E-409C-BE32-E72D297353CC}">
              <c16:uniqueId val="{0000000B-0A1A-474D-9306-7701EC3213C8}"/>
            </c:ext>
          </c:extLst>
        </c:ser>
        <c:dLbls>
          <c:showLegendKey val="0"/>
          <c:showVal val="0"/>
          <c:showCatName val="0"/>
          <c:showSerName val="0"/>
          <c:showPercent val="0"/>
          <c:showBubbleSize val="0"/>
        </c:dLbls>
        <c:axId val="120939648"/>
        <c:axId val="120941568"/>
      </c:scatterChart>
      <c:valAx>
        <c:axId val="120939648"/>
        <c:scaling>
          <c:orientation val="minMax"/>
          <c:max val="1.5"/>
          <c:min val="0.15000000000000002"/>
        </c:scaling>
        <c:delete val="0"/>
        <c:axPos val="b"/>
        <c:majorGridlines/>
        <c:title>
          <c:tx>
            <c:rich>
              <a:bodyPr/>
              <a:lstStyle/>
              <a:p>
                <a:pPr>
                  <a:defRPr/>
                </a:pPr>
                <a:r>
                  <a:rPr lang="en-US"/>
                  <a:t>Quality Factor (Q</a:t>
                </a:r>
                <a:r>
                  <a:rPr lang="en-US" baseline="-25000"/>
                  <a:t>E</a:t>
                </a:r>
                <a:r>
                  <a:rPr lang="en-US"/>
                  <a:t>)</a:t>
                </a:r>
              </a:p>
            </c:rich>
          </c:tx>
          <c:overlay val="0"/>
        </c:title>
        <c:numFmt formatCode="#,##0.00" sourceLinked="0"/>
        <c:majorTickMark val="out"/>
        <c:minorTickMark val="none"/>
        <c:tickLblPos val="nextTo"/>
        <c:txPr>
          <a:bodyPr rot="-5400000" vert="horz"/>
          <a:lstStyle/>
          <a:p>
            <a:pPr>
              <a:defRPr/>
            </a:pPr>
            <a:endParaRPr lang="en-US"/>
          </a:p>
        </c:txPr>
        <c:crossAx val="120941568"/>
        <c:crosses val="autoZero"/>
        <c:crossBetween val="midCat"/>
        <c:majorUnit val="5.000000000000001E-2"/>
        <c:minorUnit val="1.0000000000000002E-2"/>
      </c:valAx>
      <c:valAx>
        <c:axId val="120941568"/>
        <c:scaling>
          <c:orientation val="minMax"/>
          <c:max val="3"/>
          <c:min val="1"/>
        </c:scaling>
        <c:delete val="0"/>
        <c:axPos val="l"/>
        <c:majorGridlines/>
        <c:title>
          <c:tx>
            <c:rich>
              <a:bodyPr rot="-5400000" vert="horz"/>
              <a:lstStyle/>
              <a:p>
                <a:pPr>
                  <a:defRPr/>
                </a:pPr>
                <a:r>
                  <a:rPr lang="en-US"/>
                  <a:t>Attainable Peak Gain (M</a:t>
                </a:r>
                <a:r>
                  <a:rPr lang="en-US" baseline="-25000"/>
                  <a:t>G(PEAK)</a:t>
                </a:r>
                <a:r>
                  <a:rPr lang="en-US"/>
                  <a:t>)</a:t>
                </a:r>
              </a:p>
            </c:rich>
          </c:tx>
          <c:overlay val="0"/>
        </c:title>
        <c:numFmt formatCode="#,##0.0" sourceLinked="0"/>
        <c:majorTickMark val="out"/>
        <c:minorTickMark val="none"/>
        <c:tickLblPos val="nextTo"/>
        <c:crossAx val="120939648"/>
        <c:crosses val="autoZero"/>
        <c:crossBetween val="midCat"/>
        <c:majorUnit val="0.1"/>
      </c:valAx>
    </c:plotArea>
    <c:legend>
      <c:legendPos val="b"/>
      <c:overlay val="0"/>
    </c:legend>
    <c:plotVisOnly val="1"/>
    <c:dispBlanksAs val="gap"/>
    <c:showDLblsOverMax val="0"/>
  </c:chart>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ko-K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Gain(dB)</a:t>
            </a:r>
            <a:r>
              <a:rPr lang="en-US" baseline="0"/>
              <a:t> vs Frequency(Hz)</a:t>
            </a:r>
            <a:endParaRPr lang="en-US"/>
          </a:p>
        </c:rich>
      </c:tx>
      <c:overlay val="0"/>
    </c:title>
    <c:autoTitleDeleted val="0"/>
    <c:plotArea>
      <c:layout/>
      <c:scatterChart>
        <c:scatterStyle val="smoothMarker"/>
        <c:varyColors val="0"/>
        <c:ser>
          <c:idx val="0"/>
          <c:order val="0"/>
          <c:tx>
            <c:v>Power Stage</c:v>
          </c:tx>
          <c:xVal>
            <c:numRef>
              <c:f>'tables and calculations'!$D$285:$D$1375</c:f>
              <c:numCache>
                <c:formatCode>0.00E+00</c:formatCode>
                <c:ptCount val="1091"/>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calculations'!$H$285:$H$1375</c:f>
              <c:numCache>
                <c:formatCode>General</c:formatCode>
                <c:ptCount val="1091"/>
                <c:pt idx="0">
                  <c:v>17.051060333802454</c:v>
                </c:pt>
                <c:pt idx="1">
                  <c:v>16.72926804879387</c:v>
                </c:pt>
                <c:pt idx="2">
                  <c:v>16.240857814243714</c:v>
                </c:pt>
                <c:pt idx="3">
                  <c:v>15.637980943541002</c:v>
                </c:pt>
                <c:pt idx="4">
                  <c:v>14.968591843878208</c:v>
                </c:pt>
                <c:pt idx="5">
                  <c:v>14.26975042039774</c:v>
                </c:pt>
                <c:pt idx="6">
                  <c:v>13.566935237399726</c:v>
                </c:pt>
                <c:pt idx="7">
                  <c:v>12.876176394967015</c:v>
                </c:pt>
                <c:pt idx="8">
                  <c:v>12.206750216846141</c:v>
                </c:pt>
                <c:pt idx="9">
                  <c:v>11.563463429910058</c:v>
                </c:pt>
                <c:pt idx="10">
                  <c:v>6.5476610331872811</c:v>
                </c:pt>
                <c:pt idx="11">
                  <c:v>3.240410007008065</c:v>
                </c:pt>
                <c:pt idx="12">
                  <c:v>0.81931298810768427</c:v>
                </c:pt>
                <c:pt idx="13">
                  <c:v>-1.0824577663263804</c:v>
                </c:pt>
                <c:pt idx="14">
                  <c:v>-2.6461649871603625</c:v>
                </c:pt>
                <c:pt idx="15">
                  <c:v>-3.9730467401881349</c:v>
                </c:pt>
                <c:pt idx="16">
                  <c:v>-5.1250442021972651</c:v>
                </c:pt>
                <c:pt idx="17">
                  <c:v>-6.1427103673100456</c:v>
                </c:pt>
                <c:pt idx="18">
                  <c:v>-7.0540047327479058</c:v>
                </c:pt>
                <c:pt idx="19">
                  <c:v>-13.062254348054347</c:v>
                </c:pt>
                <c:pt idx="20">
                  <c:v>-16.581788577748945</c:v>
                </c:pt>
                <c:pt idx="21">
                  <c:v>-19.079761191324277</c:v>
                </c:pt>
                <c:pt idx="22">
                  <c:v>-21.017590135005662</c:v>
                </c:pt>
                <c:pt idx="23">
                  <c:v>-22.601013339871621</c:v>
                </c:pt>
                <c:pt idx="24">
                  <c:v>-23.939827499517904</c:v>
                </c:pt>
                <c:pt idx="25">
                  <c:v>-25.099587492775449</c:v>
                </c:pt>
                <c:pt idx="26">
                  <c:v>-26.122583815573094</c:v>
                </c:pt>
                <c:pt idx="27">
                  <c:v>-27.037694910256057</c:v>
                </c:pt>
                <c:pt idx="28">
                  <c:v>-33.058171030207447</c:v>
                </c:pt>
                <c:pt idx="29">
                  <c:v>-36.579973286243465</c:v>
                </c:pt>
                <c:pt idx="30">
                  <c:v>-39.078739994603616</c:v>
                </c:pt>
                <c:pt idx="31">
                  <c:v>-41.016936540883975</c:v>
                </c:pt>
                <c:pt idx="32">
                  <c:v>-42.600559444418344</c:v>
                </c:pt>
                <c:pt idx="33">
                  <c:v>-43.939494020590729</c:v>
                </c:pt>
                <c:pt idx="34">
                  <c:v>-45.099332170627981</c:v>
                </c:pt>
                <c:pt idx="35">
                  <c:v>-46.122382078285618</c:v>
                </c:pt>
                <c:pt idx="36">
                  <c:v>-47.037531502317535</c:v>
                </c:pt>
              </c:numCache>
            </c:numRef>
          </c:yVal>
          <c:smooth val="1"/>
          <c:extLst>
            <c:ext xmlns:c16="http://schemas.microsoft.com/office/drawing/2014/chart" uri="{C3380CC4-5D6E-409C-BE32-E72D297353CC}">
              <c16:uniqueId val="{00000000-C691-4223-8977-6842B2179B9D}"/>
            </c:ext>
          </c:extLst>
        </c:ser>
        <c:ser>
          <c:idx val="1"/>
          <c:order val="1"/>
          <c:tx>
            <c:v>Type II No Inner Loop Compensator</c:v>
          </c:tx>
          <c:xVal>
            <c:numRef>
              <c:f>'tables and calculations'!$D$285:$D$1375</c:f>
              <c:numCache>
                <c:formatCode>0.00E+00</c:formatCode>
                <c:ptCount val="1091"/>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calculations'!$M$363:$M$399</c:f>
              <c:numCache>
                <c:formatCode>General</c:formatCode>
                <c:ptCount val="37"/>
                <c:pt idx="0">
                  <c:v>28.239733066972661</c:v>
                </c:pt>
                <c:pt idx="1">
                  <c:v>22.224594299178555</c:v>
                </c:pt>
                <c:pt idx="2">
                  <c:v>18.71185466745257</c:v>
                </c:pt>
                <c:pt idx="3">
                  <c:v>16.22576549777061</c:v>
                </c:pt>
                <c:pt idx="4">
                  <c:v>14.303816960942211</c:v>
                </c:pt>
                <c:pt idx="5">
                  <c:v>12.739966898982594</c:v>
                </c:pt>
                <c:pt idx="6">
                  <c:v>11.424277264927412</c:v>
                </c:pt>
                <c:pt idx="7">
                  <c:v>10.291095565763372</c:v>
                </c:pt>
                <c:pt idx="8">
                  <c:v>9.2980453288764373</c:v>
                </c:pt>
                <c:pt idx="9">
                  <c:v>8.4161632398462345</c:v>
                </c:pt>
                <c:pt idx="10">
                  <c:v>2.8873372091378653</c:v>
                </c:pt>
                <c:pt idx="11">
                  <c:v>7.0497415524346227E-2</c:v>
                </c:pt>
                <c:pt idx="12">
                  <c:v>-1.6149459731226912</c:v>
                </c:pt>
                <c:pt idx="13">
                  <c:v>-2.7097791220847993</c:v>
                </c:pt>
                <c:pt idx="14">
                  <c:v>-3.4677883709438078</c:v>
                </c:pt>
                <c:pt idx="15">
                  <c:v>-4.0239125109677101</c:v>
                </c:pt>
                <c:pt idx="16">
                  <c:v>-4.4547147481287306</c:v>
                </c:pt>
                <c:pt idx="17">
                  <c:v>-4.8055789290712028</c:v>
                </c:pt>
                <c:pt idx="18">
                  <c:v>-5.1043421086407861</c:v>
                </c:pt>
                <c:pt idx="19">
                  <c:v>-7.2362999770997147</c:v>
                </c:pt>
                <c:pt idx="20">
                  <c:v>-9.083401950976759</c:v>
                </c:pt>
                <c:pt idx="21">
                  <c:v>-10.779377354494489</c:v>
                </c:pt>
                <c:pt idx="22">
                  <c:v>-12.300140959546404</c:v>
                </c:pt>
                <c:pt idx="23">
                  <c:v>-13.657702348616588</c:v>
                </c:pt>
                <c:pt idx="24">
                  <c:v>-14.876000404283342</c:v>
                </c:pt>
                <c:pt idx="25">
                  <c:v>-15.978729233193247</c:v>
                </c:pt>
                <c:pt idx="26">
                  <c:v>-16.98600918881742</c:v>
                </c:pt>
                <c:pt idx="27">
                  <c:v>-17.914107300833205</c:v>
                </c:pt>
                <c:pt idx="28">
                  <c:v>-24.744112764104401</c:v>
                </c:pt>
                <c:pt idx="29">
                  <c:v>-29.513612202776777</c:v>
                </c:pt>
                <c:pt idx="30">
                  <c:v>-33.330056485971284</c:v>
                </c:pt>
                <c:pt idx="31">
                  <c:v>-36.531061748913551</c:v>
                </c:pt>
                <c:pt idx="32">
                  <c:v>-39.282973068780514</c:v>
                </c:pt>
                <c:pt idx="33">
                  <c:v>-41.690094006385493</c:v>
                </c:pt>
                <c:pt idx="34">
                  <c:v>-43.82469961226785</c:v>
                </c:pt>
                <c:pt idx="35">
                  <c:v>-45.739266073583138</c:v>
                </c:pt>
                <c:pt idx="36">
                  <c:v>-47.4730084771981</c:v>
                </c:pt>
              </c:numCache>
            </c:numRef>
          </c:yVal>
          <c:smooth val="1"/>
          <c:extLst>
            <c:ext xmlns:c16="http://schemas.microsoft.com/office/drawing/2014/chart" uri="{C3380CC4-5D6E-409C-BE32-E72D297353CC}">
              <c16:uniqueId val="{00000001-C691-4223-8977-6842B2179B9D}"/>
            </c:ext>
          </c:extLst>
        </c:ser>
        <c:ser>
          <c:idx val="2"/>
          <c:order val="2"/>
          <c:tx>
            <c:v>Type II No Inner Loop Closed Loop</c:v>
          </c:tx>
          <c:xVal>
            <c:numRef>
              <c:f>'tables and calculations'!$D$285:$D$321</c:f>
              <c:numCache>
                <c:formatCode>0.00E+00</c:formatCode>
                <c:ptCount val="37"/>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calculations'!$P$363:$P$399</c:f>
              <c:numCache>
                <c:formatCode>General</c:formatCode>
                <c:ptCount val="37"/>
                <c:pt idx="0">
                  <c:v>45.290793400775129</c:v>
                </c:pt>
                <c:pt idx="1">
                  <c:v>38.953862347972425</c:v>
                </c:pt>
                <c:pt idx="2">
                  <c:v>34.952712481696288</c:v>
                </c:pt>
                <c:pt idx="3">
                  <c:v>31.863746441311619</c:v>
                </c:pt>
                <c:pt idx="4">
                  <c:v>29.272408804820426</c:v>
                </c:pt>
                <c:pt idx="5">
                  <c:v>27.009717319380357</c:v>
                </c:pt>
                <c:pt idx="6">
                  <c:v>24.991212502327148</c:v>
                </c:pt>
                <c:pt idx="7">
                  <c:v>23.167271960730389</c:v>
                </c:pt>
                <c:pt idx="8">
                  <c:v>21.504795545722576</c:v>
                </c:pt>
                <c:pt idx="9">
                  <c:v>19.979626669756289</c:v>
                </c:pt>
                <c:pt idx="10">
                  <c:v>9.4349982423251415</c:v>
                </c:pt>
                <c:pt idx="11">
                  <c:v>3.3109074225324244</c:v>
                </c:pt>
                <c:pt idx="12">
                  <c:v>-0.79563298501500879</c:v>
                </c:pt>
                <c:pt idx="13">
                  <c:v>-3.7922368884111757</c:v>
                </c:pt>
                <c:pt idx="14">
                  <c:v>-6.1139533581041761</c:v>
                </c:pt>
                <c:pt idx="15">
                  <c:v>-7.9969592511558583</c:v>
                </c:pt>
                <c:pt idx="16">
                  <c:v>-9.5797589503259779</c:v>
                </c:pt>
                <c:pt idx="17">
                  <c:v>-10.948289296381235</c:v>
                </c:pt>
                <c:pt idx="18">
                  <c:v>-12.158346841388694</c:v>
                </c:pt>
                <c:pt idx="19">
                  <c:v>-20.298554325154065</c:v>
                </c:pt>
                <c:pt idx="20">
                  <c:v>-25.665190528725699</c:v>
                </c:pt>
                <c:pt idx="21">
                  <c:v>-29.859138545818777</c:v>
                </c:pt>
                <c:pt idx="22">
                  <c:v>-33.317731094552087</c:v>
                </c:pt>
                <c:pt idx="23">
                  <c:v>-36.258715688488195</c:v>
                </c:pt>
                <c:pt idx="24">
                  <c:v>-38.815827903801249</c:v>
                </c:pt>
                <c:pt idx="25">
                  <c:v>-41.078316725968698</c:v>
                </c:pt>
                <c:pt idx="26">
                  <c:v>-43.108593004390499</c:v>
                </c:pt>
                <c:pt idx="27">
                  <c:v>-44.951802211089259</c:v>
                </c:pt>
                <c:pt idx="28">
                  <c:v>-57.802283794311826</c:v>
                </c:pt>
                <c:pt idx="29">
                  <c:v>-66.093585489020242</c:v>
                </c:pt>
                <c:pt idx="30">
                  <c:v>-72.408796480574907</c:v>
                </c:pt>
                <c:pt idx="31">
                  <c:v>-77.547998289797519</c:v>
                </c:pt>
                <c:pt idx="32">
                  <c:v>-81.883532513198872</c:v>
                </c:pt>
                <c:pt idx="33">
                  <c:v>-85.629588026976222</c:v>
                </c:pt>
                <c:pt idx="34">
                  <c:v>-88.924031782895824</c:v>
                </c:pt>
                <c:pt idx="35">
                  <c:v>-91.861648151868764</c:v>
                </c:pt>
                <c:pt idx="36">
                  <c:v>-94.510539979515642</c:v>
                </c:pt>
              </c:numCache>
            </c:numRef>
          </c:yVal>
          <c:smooth val="1"/>
          <c:extLst>
            <c:ext xmlns:c16="http://schemas.microsoft.com/office/drawing/2014/chart" uri="{C3380CC4-5D6E-409C-BE32-E72D297353CC}">
              <c16:uniqueId val="{00000002-C691-4223-8977-6842B2179B9D}"/>
            </c:ext>
          </c:extLst>
        </c:ser>
        <c:dLbls>
          <c:showLegendKey val="0"/>
          <c:showVal val="0"/>
          <c:showCatName val="0"/>
          <c:showSerName val="0"/>
          <c:showPercent val="0"/>
          <c:showBubbleSize val="0"/>
        </c:dLbls>
        <c:axId val="185075968"/>
        <c:axId val="185086336"/>
      </c:scatterChart>
      <c:valAx>
        <c:axId val="185075968"/>
        <c:scaling>
          <c:logBase val="10"/>
          <c:orientation val="minMax"/>
          <c:max val="100000"/>
          <c:min val="10"/>
        </c:scaling>
        <c:delete val="0"/>
        <c:axPos val="b"/>
        <c:minorGridlines/>
        <c:title>
          <c:tx>
            <c:rich>
              <a:bodyPr/>
              <a:lstStyle/>
              <a:p>
                <a:pPr>
                  <a:defRPr/>
                </a:pPr>
                <a:r>
                  <a:rPr lang="en-US"/>
                  <a:t>Frequency (Hz)</a:t>
                </a:r>
              </a:p>
            </c:rich>
          </c:tx>
          <c:overlay val="0"/>
        </c:title>
        <c:numFmt formatCode="#,##0.00" sourceLinked="0"/>
        <c:majorTickMark val="out"/>
        <c:minorTickMark val="none"/>
        <c:tickLblPos val="nextTo"/>
        <c:crossAx val="185086336"/>
        <c:crossesAt val="-1000"/>
        <c:crossBetween val="midCat"/>
      </c:valAx>
      <c:valAx>
        <c:axId val="185086336"/>
        <c:scaling>
          <c:orientation val="minMax"/>
        </c:scaling>
        <c:delete val="0"/>
        <c:axPos val="l"/>
        <c:majorGridlines/>
        <c:title>
          <c:tx>
            <c:rich>
              <a:bodyPr rot="-5400000" vert="horz"/>
              <a:lstStyle/>
              <a:p>
                <a:pPr>
                  <a:defRPr/>
                </a:pPr>
                <a:r>
                  <a:rPr lang="en-US"/>
                  <a:t>Gain (dB)</a:t>
                </a:r>
              </a:p>
            </c:rich>
          </c:tx>
          <c:overlay val="0"/>
        </c:title>
        <c:numFmt formatCode="General" sourceLinked="1"/>
        <c:majorTickMark val="out"/>
        <c:minorTickMark val="none"/>
        <c:tickLblPos val="nextTo"/>
        <c:crossAx val="185075968"/>
        <c:crosses val="autoZero"/>
        <c:crossBetween val="midCat"/>
      </c:valAx>
    </c:plotArea>
    <c:legend>
      <c:legendPos val="b"/>
      <c:overlay val="0"/>
    </c:legend>
    <c:plotVisOnly val="1"/>
    <c:dispBlanksAs val="gap"/>
    <c:showDLblsOverMax val="0"/>
  </c:chart>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ko-K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Phase(°)</a:t>
            </a:r>
            <a:r>
              <a:rPr lang="en-US" baseline="0"/>
              <a:t> vs Frequency(Hz)</a:t>
            </a:r>
            <a:endParaRPr lang="en-US"/>
          </a:p>
        </c:rich>
      </c:tx>
      <c:overlay val="0"/>
    </c:title>
    <c:autoTitleDeleted val="0"/>
    <c:plotArea>
      <c:layout/>
      <c:scatterChart>
        <c:scatterStyle val="smoothMarker"/>
        <c:varyColors val="0"/>
        <c:ser>
          <c:idx val="0"/>
          <c:order val="0"/>
          <c:tx>
            <c:v>Power Stage</c:v>
          </c:tx>
          <c:xVal>
            <c:numRef>
              <c:f>'tables and calculations'!$D$285:$D$1375</c:f>
              <c:numCache>
                <c:formatCode>0.00E+00</c:formatCode>
                <c:ptCount val="1091"/>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calculations'!$I$285:$I$1375</c:f>
              <c:numCache>
                <c:formatCode>General</c:formatCode>
                <c:ptCount val="1091"/>
                <c:pt idx="0">
                  <c:v>-9.2135175708329378</c:v>
                </c:pt>
                <c:pt idx="1">
                  <c:v>-17.973766085416056</c:v>
                </c:pt>
                <c:pt idx="2">
                  <c:v>-25.948497033069906</c:v>
                </c:pt>
                <c:pt idx="3">
                  <c:v>-32.976601099675861</c:v>
                </c:pt>
                <c:pt idx="4">
                  <c:v>-39.043224533571809</c:v>
                </c:pt>
                <c:pt idx="5">
                  <c:v>-44.223054091712278</c:v>
                </c:pt>
                <c:pt idx="6">
                  <c:v>-48.629303299015731</c:v>
                </c:pt>
                <c:pt idx="7">
                  <c:v>-52.381388071850708</c:v>
                </c:pt>
                <c:pt idx="8">
                  <c:v>-55.588985205745466</c:v>
                </c:pt>
                <c:pt idx="9">
                  <c:v>-58.346291012967896</c:v>
                </c:pt>
                <c:pt idx="10">
                  <c:v>-72.868163371543773</c:v>
                </c:pt>
                <c:pt idx="11">
                  <c:v>-78.387438346113015</c:v>
                </c:pt>
                <c:pt idx="12">
                  <c:v>-81.238272609979703</c:v>
                </c:pt>
                <c:pt idx="13">
                  <c:v>-82.970941449561025</c:v>
                </c:pt>
                <c:pt idx="14">
                  <c:v>-84.133474395202768</c:v>
                </c:pt>
                <c:pt idx="15">
                  <c:v>-84.966889440720095</c:v>
                </c:pt>
                <c:pt idx="16">
                  <c:v>-85.593374494965303</c:v>
                </c:pt>
                <c:pt idx="17">
                  <c:v>-86.081379336170073</c:v>
                </c:pt>
                <c:pt idx="18">
                  <c:v>-86.472197032677414</c:v>
                </c:pt>
                <c:pt idx="19">
                  <c:v>-88.234425156219373</c:v>
                </c:pt>
                <c:pt idx="20">
                  <c:v>-88.822743098070461</c:v>
                </c:pt>
                <c:pt idx="21">
                  <c:v>-89.117002961231378</c:v>
                </c:pt>
                <c:pt idx="22">
                  <c:v>-89.293582236130391</c:v>
                </c:pt>
                <c:pt idx="23">
                  <c:v>-89.411309415749187</c:v>
                </c:pt>
                <c:pt idx="24">
                  <c:v>-89.495403359856326</c:v>
                </c:pt>
                <c:pt idx="25">
                  <c:v>-89.558475264504111</c:v>
                </c:pt>
                <c:pt idx="26">
                  <c:v>-89.607531937995915</c:v>
                </c:pt>
                <c:pt idx="27">
                  <c:v>-89.646777694555283</c:v>
                </c:pt>
                <c:pt idx="28">
                  <c:v>-89.823387169195428</c:v>
                </c:pt>
                <c:pt idx="29">
                  <c:v>-89.882257905622112</c:v>
                </c:pt>
                <c:pt idx="30">
                  <c:v>-89.911693374832936</c:v>
                </c:pt>
                <c:pt idx="31">
                  <c:v>-89.929354679728831</c:v>
                </c:pt>
                <c:pt idx="32">
                  <c:v>-89.941128890658277</c:v>
                </c:pt>
                <c:pt idx="33">
                  <c:v>-89.94953904442437</c:v>
                </c:pt>
                <c:pt idx="34">
                  <c:v>-89.95584666119575</c:v>
                </c:pt>
                <c:pt idx="35">
                  <c:v>-89.960752586098991</c:v>
                </c:pt>
                <c:pt idx="36">
                  <c:v>-89.9646773264394</c:v>
                </c:pt>
              </c:numCache>
            </c:numRef>
          </c:yVal>
          <c:smooth val="1"/>
          <c:extLst>
            <c:ext xmlns:c16="http://schemas.microsoft.com/office/drawing/2014/chart" uri="{C3380CC4-5D6E-409C-BE32-E72D297353CC}">
              <c16:uniqueId val="{00000000-5C8B-4889-899B-5B1060766AE6}"/>
            </c:ext>
          </c:extLst>
        </c:ser>
        <c:ser>
          <c:idx val="1"/>
          <c:order val="1"/>
          <c:tx>
            <c:v>Type II No Inner Loop Compensator</c:v>
          </c:tx>
          <c:xVal>
            <c:numRef>
              <c:f>'tables and calculations'!$D$285:$D$1375</c:f>
              <c:numCache>
                <c:formatCode>0.00E+00</c:formatCode>
                <c:ptCount val="1091"/>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calculations'!$N$363:$N$399</c:f>
              <c:numCache>
                <c:formatCode>General</c:formatCode>
                <c:ptCount val="37"/>
                <c:pt idx="0">
                  <c:v>90.952364785675712</c:v>
                </c:pt>
                <c:pt idx="1">
                  <c:v>91.903697694895911</c:v>
                </c:pt>
                <c:pt idx="2">
                  <c:v>92.852972257917713</c:v>
                </c:pt>
                <c:pt idx="3">
                  <c:v>93.799172748233019</c:v>
                </c:pt>
                <c:pt idx="4">
                  <c:v>94.741299380404513</c:v>
                </c:pt>
                <c:pt idx="5">
                  <c:v>95.67837330404231</c:v>
                </c:pt>
                <c:pt idx="6">
                  <c:v>96.609441333574892</c:v>
                </c:pt>
                <c:pt idx="7">
                  <c:v>97.533580359611278</c:v>
                </c:pt>
                <c:pt idx="8">
                  <c:v>98.44990139493224</c:v>
                </c:pt>
                <c:pt idx="9">
                  <c:v>99.357553216217966</c:v>
                </c:pt>
                <c:pt idx="10">
                  <c:v>107.80203046028483</c:v>
                </c:pt>
                <c:pt idx="11">
                  <c:v>114.78964297420612</c:v>
                </c:pt>
                <c:pt idx="12">
                  <c:v>120.208315855386</c:v>
                </c:pt>
                <c:pt idx="13">
                  <c:v>124.21423077061152</c:v>
                </c:pt>
                <c:pt idx="14">
                  <c:v>127.05833014538752</c:v>
                </c:pt>
                <c:pt idx="15">
                  <c:v>128.98883162445065</c:v>
                </c:pt>
                <c:pt idx="16">
                  <c:v>130.21542805631546</c:v>
                </c:pt>
                <c:pt idx="17">
                  <c:v>130.90397322546164</c:v>
                </c:pt>
                <c:pt idx="18">
                  <c:v>131.18212597824737</c:v>
                </c:pt>
                <c:pt idx="19">
                  <c:v>124.84682764770383</c:v>
                </c:pt>
                <c:pt idx="20">
                  <c:v>115.96281443661864</c:v>
                </c:pt>
                <c:pt idx="21">
                  <c:v>108.6178504644614</c:v>
                </c:pt>
                <c:pt idx="22">
                  <c:v>102.75041142638921</c:v>
                </c:pt>
                <c:pt idx="23">
                  <c:v>97.949553121118541</c:v>
                </c:pt>
                <c:pt idx="24">
                  <c:v>93.895425661840363</c:v>
                </c:pt>
                <c:pt idx="25">
                  <c:v>90.373584309551347</c:v>
                </c:pt>
                <c:pt idx="26">
                  <c:v>87.24277428122565</c:v>
                </c:pt>
                <c:pt idx="27">
                  <c:v>84.408648163982122</c:v>
                </c:pt>
                <c:pt idx="28">
                  <c:v>64.226821975003219</c:v>
                </c:pt>
                <c:pt idx="29">
                  <c:v>51.172570445568738</c:v>
                </c:pt>
                <c:pt idx="30">
                  <c:v>41.996517610171537</c:v>
                </c:pt>
                <c:pt idx="31">
                  <c:v>35.340276757256305</c:v>
                </c:pt>
                <c:pt idx="32">
                  <c:v>30.369769383582565</c:v>
                </c:pt>
                <c:pt idx="33">
                  <c:v>26.55417442221156</c:v>
                </c:pt>
                <c:pt idx="34">
                  <c:v>23.551288485126037</c:v>
                </c:pt>
                <c:pt idx="35">
                  <c:v>21.135930861689303</c:v>
                </c:pt>
                <c:pt idx="36">
                  <c:v>19.156179041812806</c:v>
                </c:pt>
              </c:numCache>
            </c:numRef>
          </c:yVal>
          <c:smooth val="1"/>
          <c:extLst>
            <c:ext xmlns:c16="http://schemas.microsoft.com/office/drawing/2014/chart" uri="{C3380CC4-5D6E-409C-BE32-E72D297353CC}">
              <c16:uniqueId val="{00000001-5C8B-4889-899B-5B1060766AE6}"/>
            </c:ext>
          </c:extLst>
        </c:ser>
        <c:ser>
          <c:idx val="2"/>
          <c:order val="2"/>
          <c:tx>
            <c:v>Type II No Inner Loop Closed Loop</c:v>
          </c:tx>
          <c:xVal>
            <c:numRef>
              <c:f>'tables and calculations'!$D$285:$D$321</c:f>
              <c:numCache>
                <c:formatCode>0.00E+00</c:formatCode>
                <c:ptCount val="37"/>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calculations'!$Q$363:$Q$399</c:f>
              <c:numCache>
                <c:formatCode>General</c:formatCode>
                <c:ptCount val="37"/>
                <c:pt idx="0">
                  <c:v>81.738847214842821</c:v>
                </c:pt>
                <c:pt idx="1">
                  <c:v>73.929931609479823</c:v>
                </c:pt>
                <c:pt idx="2">
                  <c:v>66.904475224847815</c:v>
                </c:pt>
                <c:pt idx="3">
                  <c:v>60.82257164855713</c:v>
                </c:pt>
                <c:pt idx="4">
                  <c:v>55.698074846832753</c:v>
                </c:pt>
                <c:pt idx="5">
                  <c:v>51.455319212330068</c:v>
                </c:pt>
                <c:pt idx="6">
                  <c:v>47.980138034559246</c:v>
                </c:pt>
                <c:pt idx="7">
                  <c:v>45.15219228776067</c:v>
                </c:pt>
                <c:pt idx="8">
                  <c:v>42.86091618918681</c:v>
                </c:pt>
                <c:pt idx="9">
                  <c:v>41.011262203250084</c:v>
                </c:pt>
                <c:pt idx="10">
                  <c:v>34.933867088741096</c:v>
                </c:pt>
                <c:pt idx="11">
                  <c:v>36.402204628093017</c:v>
                </c:pt>
                <c:pt idx="12">
                  <c:v>38.970043245406316</c:v>
                </c:pt>
                <c:pt idx="13">
                  <c:v>41.243289321050526</c:v>
                </c:pt>
                <c:pt idx="14">
                  <c:v>42.924855750184747</c:v>
                </c:pt>
                <c:pt idx="15">
                  <c:v>44.021942183730573</c:v>
                </c:pt>
                <c:pt idx="16">
                  <c:v>44.622053561350157</c:v>
                </c:pt>
                <c:pt idx="17">
                  <c:v>44.822593889291596</c:v>
                </c:pt>
                <c:pt idx="18">
                  <c:v>44.709928945569885</c:v>
                </c:pt>
                <c:pt idx="19">
                  <c:v>36.61240249148446</c:v>
                </c:pt>
                <c:pt idx="20">
                  <c:v>27.140071338548154</c:v>
                </c:pt>
                <c:pt idx="21">
                  <c:v>19.500847503230062</c:v>
                </c:pt>
                <c:pt idx="22">
                  <c:v>13.456829190258844</c:v>
                </c:pt>
                <c:pt idx="23">
                  <c:v>8.5382437053693252</c:v>
                </c:pt>
                <c:pt idx="24">
                  <c:v>4.4000223019840519</c:v>
                </c:pt>
                <c:pt idx="25">
                  <c:v>0.81510904504722248</c:v>
                </c:pt>
                <c:pt idx="26">
                  <c:v>357.63524234322972</c:v>
                </c:pt>
                <c:pt idx="27">
                  <c:v>354.76187046942681</c:v>
                </c:pt>
                <c:pt idx="28">
                  <c:v>334.40343480580788</c:v>
                </c:pt>
                <c:pt idx="29">
                  <c:v>321.29031253994663</c:v>
                </c:pt>
                <c:pt idx="30">
                  <c:v>312.0848242353386</c:v>
                </c:pt>
                <c:pt idx="31">
                  <c:v>305.4109220775274</c:v>
                </c:pt>
                <c:pt idx="32">
                  <c:v>300.42864049292427</c:v>
                </c:pt>
                <c:pt idx="33">
                  <c:v>296.60463537778719</c:v>
                </c:pt>
                <c:pt idx="34">
                  <c:v>293.59544182393029</c:v>
                </c:pt>
                <c:pt idx="35">
                  <c:v>291.17517827559027</c:v>
                </c:pt>
                <c:pt idx="36">
                  <c:v>289.19150171537342</c:v>
                </c:pt>
              </c:numCache>
            </c:numRef>
          </c:yVal>
          <c:smooth val="1"/>
          <c:extLst>
            <c:ext xmlns:c16="http://schemas.microsoft.com/office/drawing/2014/chart" uri="{C3380CC4-5D6E-409C-BE32-E72D297353CC}">
              <c16:uniqueId val="{00000002-5C8B-4889-899B-5B1060766AE6}"/>
            </c:ext>
          </c:extLst>
        </c:ser>
        <c:dLbls>
          <c:showLegendKey val="0"/>
          <c:showVal val="0"/>
          <c:showCatName val="0"/>
          <c:showSerName val="0"/>
          <c:showPercent val="0"/>
          <c:showBubbleSize val="0"/>
        </c:dLbls>
        <c:axId val="185104640"/>
        <c:axId val="185119104"/>
      </c:scatterChart>
      <c:valAx>
        <c:axId val="185104640"/>
        <c:scaling>
          <c:logBase val="10"/>
          <c:orientation val="minMax"/>
          <c:max val="100000"/>
          <c:min val="10"/>
        </c:scaling>
        <c:delete val="0"/>
        <c:axPos val="b"/>
        <c:minorGridlines/>
        <c:title>
          <c:tx>
            <c:rich>
              <a:bodyPr/>
              <a:lstStyle/>
              <a:p>
                <a:pPr>
                  <a:defRPr/>
                </a:pPr>
                <a:r>
                  <a:rPr lang="en-US"/>
                  <a:t>Frequency (Hz)</a:t>
                </a:r>
              </a:p>
            </c:rich>
          </c:tx>
          <c:overlay val="0"/>
        </c:title>
        <c:numFmt formatCode="#,##0.00" sourceLinked="0"/>
        <c:majorTickMark val="out"/>
        <c:minorTickMark val="none"/>
        <c:tickLblPos val="nextTo"/>
        <c:crossAx val="185119104"/>
        <c:crossesAt val="-360"/>
        <c:crossBetween val="midCat"/>
      </c:valAx>
      <c:valAx>
        <c:axId val="185119104"/>
        <c:scaling>
          <c:orientation val="minMax"/>
          <c:max val="180"/>
          <c:min val="-180"/>
        </c:scaling>
        <c:delete val="0"/>
        <c:axPos val="l"/>
        <c:majorGridlines/>
        <c:title>
          <c:tx>
            <c:rich>
              <a:bodyPr rot="-5400000" vert="horz"/>
              <a:lstStyle/>
              <a:p>
                <a:pPr>
                  <a:defRPr/>
                </a:pPr>
                <a:r>
                  <a:rPr lang="en-US"/>
                  <a:t>Phase (</a:t>
                </a:r>
                <a:r>
                  <a:rPr lang="en-US">
                    <a:latin typeface="Arial"/>
                    <a:cs typeface="Arial"/>
                  </a:rPr>
                  <a:t>°)</a:t>
                </a:r>
                <a:endParaRPr lang="en-US"/>
              </a:p>
            </c:rich>
          </c:tx>
          <c:overlay val="0"/>
        </c:title>
        <c:numFmt formatCode="General" sourceLinked="1"/>
        <c:majorTickMark val="out"/>
        <c:minorTickMark val="none"/>
        <c:tickLblPos val="nextTo"/>
        <c:crossAx val="185104640"/>
        <c:crosses val="autoZero"/>
        <c:crossBetween val="midCat"/>
        <c:majorUnit val="30"/>
        <c:minorUnit val="10"/>
      </c:valAx>
    </c:plotArea>
    <c:legend>
      <c:legendPos val="b"/>
      <c:overlay val="0"/>
    </c:legend>
    <c:plotVisOnly val="1"/>
    <c:dispBlanksAs val="gap"/>
    <c:showDLblsOverMax val="0"/>
  </c:chart>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ko-K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LLC Gain Curve with the Selected</a:t>
            </a:r>
            <a:r>
              <a:rPr lang="en-US" baseline="0"/>
              <a:t> L</a:t>
            </a:r>
            <a:r>
              <a:rPr lang="en-US" baseline="-25000"/>
              <a:t>N</a:t>
            </a:r>
            <a:r>
              <a:rPr lang="en-US" baseline="0"/>
              <a:t> and Q</a:t>
            </a:r>
            <a:r>
              <a:rPr lang="en-US" baseline="-25000"/>
              <a:t>E</a:t>
            </a:r>
          </a:p>
        </c:rich>
      </c:tx>
      <c:overlay val="0"/>
    </c:title>
    <c:autoTitleDeleted val="0"/>
    <c:plotArea>
      <c:layout>
        <c:manualLayout>
          <c:layoutTarget val="inner"/>
          <c:xMode val="edge"/>
          <c:yMode val="edge"/>
          <c:x val="0.10230995468688515"/>
          <c:y val="0.12456114762130141"/>
          <c:w val="0.7273907840345305"/>
          <c:h val="0.72545693752621609"/>
        </c:manualLayout>
      </c:layout>
      <c:scatterChart>
        <c:scatterStyle val="smoothMarker"/>
        <c:varyColors val="0"/>
        <c:ser>
          <c:idx val="0"/>
          <c:order val="0"/>
          <c:marker>
            <c:symbol val="none"/>
          </c:marker>
          <c:xVal>
            <c:numRef>
              <c:f>'tables and calculations'!$C$66:$C$140</c:f>
              <c:numCache>
                <c:formatCode>0.00</c:formatCode>
                <c:ptCount val="75"/>
                <c:pt idx="0">
                  <c:v>0</c:v>
                </c:pt>
                <c:pt idx="1">
                  <c:v>0.05</c:v>
                </c:pt>
                <c:pt idx="2">
                  <c:v>0.1</c:v>
                </c:pt>
                <c:pt idx="3">
                  <c:v>0.15000000000000002</c:v>
                </c:pt>
                <c:pt idx="4">
                  <c:v>0.2</c:v>
                </c:pt>
                <c:pt idx="5">
                  <c:v>0.25</c:v>
                </c:pt>
                <c:pt idx="6">
                  <c:v>0.3</c:v>
                </c:pt>
                <c:pt idx="7">
                  <c:v>0.35</c:v>
                </c:pt>
                <c:pt idx="8">
                  <c:v>0.39999999999999997</c:v>
                </c:pt>
                <c:pt idx="11">
                  <c:v>0.44999999999999996</c:v>
                </c:pt>
                <c:pt idx="12">
                  <c:v>0.49999999999999994</c:v>
                </c:pt>
                <c:pt idx="15">
                  <c:v>0.54999999999999993</c:v>
                </c:pt>
                <c:pt idx="16">
                  <c:v>0.6</c:v>
                </c:pt>
                <c:pt idx="17">
                  <c:v>0.65</c:v>
                </c:pt>
                <c:pt idx="18">
                  <c:v>0.70000000000000007</c:v>
                </c:pt>
                <c:pt idx="19">
                  <c:v>0.75000000000000011</c:v>
                </c:pt>
                <c:pt idx="20">
                  <c:v>0.80000000000000016</c:v>
                </c:pt>
                <c:pt idx="21">
                  <c:v>0.8500000000000002</c:v>
                </c:pt>
                <c:pt idx="22">
                  <c:v>0.90000000000000024</c:v>
                </c:pt>
                <c:pt idx="23">
                  <c:v>0.95000000000000029</c:v>
                </c:pt>
                <c:pt idx="24">
                  <c:v>1.0000000000000002</c:v>
                </c:pt>
                <c:pt idx="25">
                  <c:v>1.0500000000000003</c:v>
                </c:pt>
                <c:pt idx="26">
                  <c:v>1.1000000000000003</c:v>
                </c:pt>
                <c:pt idx="27">
                  <c:v>1.1500000000000004</c:v>
                </c:pt>
                <c:pt idx="28">
                  <c:v>1.2000000000000004</c:v>
                </c:pt>
                <c:pt idx="29">
                  <c:v>1.2500000000000004</c:v>
                </c:pt>
                <c:pt idx="30">
                  <c:v>1.3000000000000005</c:v>
                </c:pt>
                <c:pt idx="31">
                  <c:v>1.3500000000000005</c:v>
                </c:pt>
                <c:pt idx="32">
                  <c:v>1.4000000000000006</c:v>
                </c:pt>
                <c:pt idx="33">
                  <c:v>1.4500000000000006</c:v>
                </c:pt>
                <c:pt idx="34">
                  <c:v>1.5000000000000007</c:v>
                </c:pt>
                <c:pt idx="35">
                  <c:v>1.5500000000000007</c:v>
                </c:pt>
                <c:pt idx="36">
                  <c:v>1.6000000000000008</c:v>
                </c:pt>
                <c:pt idx="37">
                  <c:v>1.6500000000000008</c:v>
                </c:pt>
                <c:pt idx="38">
                  <c:v>1.7000000000000008</c:v>
                </c:pt>
                <c:pt idx="39">
                  <c:v>1.7500000000000009</c:v>
                </c:pt>
                <c:pt idx="40">
                  <c:v>1.8000000000000009</c:v>
                </c:pt>
                <c:pt idx="41">
                  <c:v>1.850000000000001</c:v>
                </c:pt>
                <c:pt idx="42">
                  <c:v>1.900000000000001</c:v>
                </c:pt>
                <c:pt idx="43">
                  <c:v>1.9500000000000011</c:v>
                </c:pt>
                <c:pt idx="44">
                  <c:v>2.0000000000000009</c:v>
                </c:pt>
                <c:pt idx="45">
                  <c:v>2.0500000000000007</c:v>
                </c:pt>
                <c:pt idx="46">
                  <c:v>2.1000000000000005</c:v>
                </c:pt>
                <c:pt idx="47">
                  <c:v>2.1500000000000004</c:v>
                </c:pt>
                <c:pt idx="48">
                  <c:v>2.2000000000000002</c:v>
                </c:pt>
                <c:pt idx="49">
                  <c:v>2.25</c:v>
                </c:pt>
                <c:pt idx="50">
                  <c:v>2.2999999999999998</c:v>
                </c:pt>
                <c:pt idx="51">
                  <c:v>2.3499999999999996</c:v>
                </c:pt>
                <c:pt idx="52">
                  <c:v>2.3999999999999995</c:v>
                </c:pt>
                <c:pt idx="53">
                  <c:v>2.4499999999999993</c:v>
                </c:pt>
                <c:pt idx="54">
                  <c:v>2.4999999999999991</c:v>
                </c:pt>
                <c:pt idx="55">
                  <c:v>2.5499999999999989</c:v>
                </c:pt>
                <c:pt idx="56">
                  <c:v>2.5999999999999988</c:v>
                </c:pt>
                <c:pt idx="57">
                  <c:v>2.6499999999999986</c:v>
                </c:pt>
                <c:pt idx="58">
                  <c:v>2.6999999999999984</c:v>
                </c:pt>
                <c:pt idx="59">
                  <c:v>2.7499999999999982</c:v>
                </c:pt>
                <c:pt idx="60">
                  <c:v>2.799999999999998</c:v>
                </c:pt>
                <c:pt idx="61">
                  <c:v>2.8499999999999979</c:v>
                </c:pt>
                <c:pt idx="62">
                  <c:v>2.8999999999999977</c:v>
                </c:pt>
                <c:pt idx="63">
                  <c:v>2.9499999999999975</c:v>
                </c:pt>
                <c:pt idx="64">
                  <c:v>2.9999999999999973</c:v>
                </c:pt>
                <c:pt idx="65">
                  <c:v>3.0499999999999972</c:v>
                </c:pt>
                <c:pt idx="66">
                  <c:v>3.099999999999997</c:v>
                </c:pt>
                <c:pt idx="67">
                  <c:v>3.1499999999999968</c:v>
                </c:pt>
                <c:pt idx="68">
                  <c:v>3.1999999999999966</c:v>
                </c:pt>
                <c:pt idx="69">
                  <c:v>3.2499999999999964</c:v>
                </c:pt>
                <c:pt idx="70">
                  <c:v>3.2999999999999963</c:v>
                </c:pt>
                <c:pt idx="71">
                  <c:v>3.3499999999999961</c:v>
                </c:pt>
                <c:pt idx="72">
                  <c:v>3.3999999999999959</c:v>
                </c:pt>
                <c:pt idx="73">
                  <c:v>3.4499999999999957</c:v>
                </c:pt>
                <c:pt idx="74">
                  <c:v>3.4999999999999956</c:v>
                </c:pt>
              </c:numCache>
            </c:numRef>
          </c:xVal>
          <c:yVal>
            <c:numRef>
              <c:f>'tables and calculations'!$S$66:$S$140</c:f>
              <c:numCache>
                <c:formatCode>0.00</c:formatCode>
                <c:ptCount val="75"/>
                <c:pt idx="0">
                  <c:v>0</c:v>
                </c:pt>
                <c:pt idx="1">
                  <c:v>1.5181158318506433E-2</c:v>
                </c:pt>
                <c:pt idx="2">
                  <c:v>6.2962078120949325E-2</c:v>
                </c:pt>
                <c:pt idx="3">
                  <c:v>0.15050098412273813</c:v>
                </c:pt>
                <c:pt idx="4">
                  <c:v>0.29083533864990702</c:v>
                </c:pt>
                <c:pt idx="5">
                  <c:v>0.50171779647125225</c:v>
                </c:pt>
                <c:pt idx="6">
                  <c:v>0.79140705592399785</c:v>
                </c:pt>
                <c:pt idx="7">
                  <c:v>1.1127644822846203</c:v>
                </c:pt>
                <c:pt idx="8">
                  <c:v>1.3412853929541482</c:v>
                </c:pt>
                <c:pt idx="11">
                  <c:v>1.4102420077716038</c:v>
                </c:pt>
                <c:pt idx="12">
                  <c:v>1.3793103448275859</c:v>
                </c:pt>
                <c:pt idx="15">
                  <c:v>1.3174962181452443</c:v>
                </c:pt>
                <c:pt idx="16">
                  <c:v>1.2553301098465901</c:v>
                </c:pt>
                <c:pt idx="17">
                  <c:v>1.2012729451634376</c:v>
                </c:pt>
                <c:pt idx="18">
                  <c:v>1.1561057889029493</c:v>
                </c:pt>
                <c:pt idx="19">
                  <c:v>1.1185734044460567</c:v>
                </c:pt>
                <c:pt idx="20">
                  <c:v>1.0871522161545182</c:v>
                </c:pt>
                <c:pt idx="21">
                  <c:v>1.0605184284810787</c:v>
                </c:pt>
                <c:pt idx="22">
                  <c:v>1.0376220929081641</c:v>
                </c:pt>
                <c:pt idx="23">
                  <c:v>1.017655062929167</c:v>
                </c:pt>
                <c:pt idx="24">
                  <c:v>1</c:v>
                </c:pt>
                <c:pt idx="25">
                  <c:v>0.98418445235592589</c:v>
                </c:pt>
                <c:pt idx="26">
                  <c:v>0.96984470059197991</c:v>
                </c:pt>
                <c:pt idx="27">
                  <c:v>0.95669860530336404</c:v>
                </c:pt>
                <c:pt idx="28">
                  <c:v>0.9445255464351221</c:v>
                </c:pt>
                <c:pt idx="29">
                  <c:v>0.9331516456588117</c:v>
                </c:pt>
                <c:pt idx="30">
                  <c:v>0.92243884246654517</c:v>
                </c:pt>
                <c:pt idx="31">
                  <c:v>0.91227676501559718</c:v>
                </c:pt>
                <c:pt idx="32">
                  <c:v>0.90257663095459895</c:v>
                </c:pt>
                <c:pt idx="33">
                  <c:v>0.89326663070165102</c:v>
                </c:pt>
                <c:pt idx="34">
                  <c:v>0.88428840131670905</c:v>
                </c:pt>
                <c:pt idx="35">
                  <c:v>0.87559430939615102</c:v>
                </c:pt>
                <c:pt idx="36">
                  <c:v>0.86714533937405303</c:v>
                </c:pt>
                <c:pt idx="37">
                  <c:v>0.85890943886563365</c:v>
                </c:pt>
                <c:pt idx="38">
                  <c:v>0.850860212056744</c:v>
                </c:pt>
                <c:pt idx="39">
                  <c:v>0.84297588038715787</c:v>
                </c:pt>
                <c:pt idx="40">
                  <c:v>0.83523845019323739</c:v>
                </c:pt>
                <c:pt idx="41">
                  <c:v>0.82763304185408781</c:v>
                </c:pt>
                <c:pt idx="42">
                  <c:v>0.82014734591556715</c:v>
                </c:pt>
                <c:pt idx="43">
                  <c:v>0.81277117976107005</c:v>
                </c:pt>
                <c:pt idx="44">
                  <c:v>0.80549612444023666</c:v>
                </c:pt>
                <c:pt idx="45">
                  <c:v>0.79831522581191416</c:v>
                </c:pt>
                <c:pt idx="46">
                  <c:v>0.79122274760251776</c:v>
                </c:pt>
                <c:pt idx="47">
                  <c:v>0.7842139666107788</c:v>
                </c:pt>
                <c:pt idx="48">
                  <c:v>0.77728500231174869</c:v>
                </c:pt>
                <c:pt idx="49">
                  <c:v>0.77043267467788157</c:v>
                </c:pt>
                <c:pt idx="50">
                  <c:v>0.7636543852544061</c:v>
                </c:pt>
                <c:pt idx="51">
                  <c:v>0.7569480174822335</c:v>
                </c:pt>
                <c:pt idx="52">
                  <c:v>0.75031185301589687</c:v>
                </c:pt>
                <c:pt idx="53">
                  <c:v>0.74374450138254644</c:v>
                </c:pt>
                <c:pt idx="54">
                  <c:v>0.73724484080572605</c:v>
                </c:pt>
                <c:pt idx="55">
                  <c:v>0.73081196840104112</c:v>
                </c:pt>
                <c:pt idx="56">
                  <c:v>0.72444515826010702</c:v>
                </c:pt>
                <c:pt idx="57">
                  <c:v>0.71814382619003858</c:v>
                </c:pt>
                <c:pt idx="58">
                  <c:v>0.71190750008012982</c:v>
                </c:pt>
                <c:pt idx="59">
                  <c:v>0.70573579503483608</c:v>
                </c:pt>
                <c:pt idx="60">
                  <c:v>0.69962839254980058</c:v>
                </c:pt>
                <c:pt idx="61">
                  <c:v>0.69358502312152759</c:v>
                </c:pt>
                <c:pt idx="62">
                  <c:v>0.68760545177565191</c:v>
                </c:pt>
                <c:pt idx="63">
                  <c:v>0.68168946607742587</c:v>
                </c:pt>
                <c:pt idx="64">
                  <c:v>0.67583686625377626</c:v>
                </c:pt>
                <c:pt idx="65">
                  <c:v>0.67004745711147995</c:v>
                </c:pt>
                <c:pt idx="66">
                  <c:v>0.66432104148245386</c:v>
                </c:pt>
                <c:pt idx="67">
                  <c:v>0.65865741496640851</c:v>
                </c:pt>
                <c:pt idx="68">
                  <c:v>0.65305636177434423</c:v>
                </c:pt>
                <c:pt idx="69">
                  <c:v>0.6475176515046186</c:v>
                </c:pt>
                <c:pt idx="70">
                  <c:v>0.64204103670736201</c:v>
                </c:pt>
                <c:pt idx="71">
                  <c:v>0.63662625111354121</c:v>
                </c:pt>
                <c:pt idx="72">
                  <c:v>0.63127300842253409</c:v>
                </c:pt>
                <c:pt idx="73">
                  <c:v>0.6259810015571402</c:v>
                </c:pt>
                <c:pt idx="74">
                  <c:v>0.62074990230783889</c:v>
                </c:pt>
              </c:numCache>
            </c:numRef>
          </c:yVal>
          <c:smooth val="1"/>
          <c:extLst>
            <c:ext xmlns:c16="http://schemas.microsoft.com/office/drawing/2014/chart" uri="{C3380CC4-5D6E-409C-BE32-E72D297353CC}">
              <c16:uniqueId val="{00000000-E1D5-4B99-9441-CCFEBF09D22E}"/>
            </c:ext>
          </c:extLst>
        </c:ser>
        <c:ser>
          <c:idx val="1"/>
          <c:order val="1"/>
          <c:tx>
            <c:v>Mg(max)</c:v>
          </c:tx>
          <c:spPr>
            <a:ln>
              <a:solidFill>
                <a:schemeClr val="accent6"/>
              </a:solidFill>
            </a:ln>
          </c:spPr>
          <c:marker>
            <c:symbol val="none"/>
          </c:marker>
          <c:xVal>
            <c:numRef>
              <c:f>'tables and calculations'!$C$66:$C$144</c:f>
              <c:numCache>
                <c:formatCode>0.00</c:formatCode>
                <c:ptCount val="79"/>
                <c:pt idx="0">
                  <c:v>0</c:v>
                </c:pt>
                <c:pt idx="1">
                  <c:v>0.05</c:v>
                </c:pt>
                <c:pt idx="2">
                  <c:v>0.1</c:v>
                </c:pt>
                <c:pt idx="3">
                  <c:v>0.15000000000000002</c:v>
                </c:pt>
                <c:pt idx="4">
                  <c:v>0.2</c:v>
                </c:pt>
                <c:pt idx="5">
                  <c:v>0.25</c:v>
                </c:pt>
                <c:pt idx="6">
                  <c:v>0.3</c:v>
                </c:pt>
                <c:pt idx="7">
                  <c:v>0.35</c:v>
                </c:pt>
                <c:pt idx="8">
                  <c:v>0.39999999999999997</c:v>
                </c:pt>
                <c:pt idx="11">
                  <c:v>0.44999999999999996</c:v>
                </c:pt>
                <c:pt idx="12">
                  <c:v>0.49999999999999994</c:v>
                </c:pt>
                <c:pt idx="15">
                  <c:v>0.54999999999999993</c:v>
                </c:pt>
                <c:pt idx="16">
                  <c:v>0.6</c:v>
                </c:pt>
                <c:pt idx="17">
                  <c:v>0.65</c:v>
                </c:pt>
                <c:pt idx="18">
                  <c:v>0.70000000000000007</c:v>
                </c:pt>
                <c:pt idx="19">
                  <c:v>0.75000000000000011</c:v>
                </c:pt>
                <c:pt idx="20">
                  <c:v>0.80000000000000016</c:v>
                </c:pt>
                <c:pt idx="21">
                  <c:v>0.8500000000000002</c:v>
                </c:pt>
                <c:pt idx="22">
                  <c:v>0.90000000000000024</c:v>
                </c:pt>
                <c:pt idx="23">
                  <c:v>0.95000000000000029</c:v>
                </c:pt>
                <c:pt idx="24">
                  <c:v>1.0000000000000002</c:v>
                </c:pt>
                <c:pt idx="25">
                  <c:v>1.0500000000000003</c:v>
                </c:pt>
                <c:pt idx="26">
                  <c:v>1.1000000000000003</c:v>
                </c:pt>
                <c:pt idx="27">
                  <c:v>1.1500000000000004</c:v>
                </c:pt>
                <c:pt idx="28">
                  <c:v>1.2000000000000004</c:v>
                </c:pt>
                <c:pt idx="29">
                  <c:v>1.2500000000000004</c:v>
                </c:pt>
                <c:pt idx="30">
                  <c:v>1.3000000000000005</c:v>
                </c:pt>
                <c:pt idx="31">
                  <c:v>1.3500000000000005</c:v>
                </c:pt>
                <c:pt idx="32">
                  <c:v>1.4000000000000006</c:v>
                </c:pt>
                <c:pt idx="33">
                  <c:v>1.4500000000000006</c:v>
                </c:pt>
                <c:pt idx="34">
                  <c:v>1.5000000000000007</c:v>
                </c:pt>
                <c:pt idx="35">
                  <c:v>1.5500000000000007</c:v>
                </c:pt>
                <c:pt idx="36">
                  <c:v>1.6000000000000008</c:v>
                </c:pt>
                <c:pt idx="37">
                  <c:v>1.6500000000000008</c:v>
                </c:pt>
                <c:pt idx="38">
                  <c:v>1.7000000000000008</c:v>
                </c:pt>
                <c:pt idx="39">
                  <c:v>1.7500000000000009</c:v>
                </c:pt>
                <c:pt idx="40">
                  <c:v>1.8000000000000009</c:v>
                </c:pt>
                <c:pt idx="41">
                  <c:v>1.850000000000001</c:v>
                </c:pt>
                <c:pt idx="42">
                  <c:v>1.900000000000001</c:v>
                </c:pt>
                <c:pt idx="43">
                  <c:v>1.9500000000000011</c:v>
                </c:pt>
                <c:pt idx="44">
                  <c:v>2.0000000000000009</c:v>
                </c:pt>
                <c:pt idx="45">
                  <c:v>2.0500000000000007</c:v>
                </c:pt>
                <c:pt idx="46">
                  <c:v>2.1000000000000005</c:v>
                </c:pt>
                <c:pt idx="47">
                  <c:v>2.1500000000000004</c:v>
                </c:pt>
                <c:pt idx="48">
                  <c:v>2.2000000000000002</c:v>
                </c:pt>
                <c:pt idx="49">
                  <c:v>2.25</c:v>
                </c:pt>
                <c:pt idx="50">
                  <c:v>2.2999999999999998</c:v>
                </c:pt>
                <c:pt idx="51">
                  <c:v>2.3499999999999996</c:v>
                </c:pt>
                <c:pt idx="52">
                  <c:v>2.3999999999999995</c:v>
                </c:pt>
                <c:pt idx="53">
                  <c:v>2.4499999999999993</c:v>
                </c:pt>
                <c:pt idx="54">
                  <c:v>2.4999999999999991</c:v>
                </c:pt>
                <c:pt idx="55">
                  <c:v>2.5499999999999989</c:v>
                </c:pt>
                <c:pt idx="56">
                  <c:v>2.5999999999999988</c:v>
                </c:pt>
                <c:pt idx="57">
                  <c:v>2.6499999999999986</c:v>
                </c:pt>
                <c:pt idx="58">
                  <c:v>2.6999999999999984</c:v>
                </c:pt>
                <c:pt idx="59">
                  <c:v>2.7499999999999982</c:v>
                </c:pt>
                <c:pt idx="60">
                  <c:v>2.799999999999998</c:v>
                </c:pt>
                <c:pt idx="61">
                  <c:v>2.8499999999999979</c:v>
                </c:pt>
                <c:pt idx="62">
                  <c:v>2.8999999999999977</c:v>
                </c:pt>
                <c:pt idx="63">
                  <c:v>2.9499999999999975</c:v>
                </c:pt>
                <c:pt idx="64">
                  <c:v>2.9999999999999973</c:v>
                </c:pt>
                <c:pt idx="65">
                  <c:v>3.0499999999999972</c:v>
                </c:pt>
                <c:pt idx="66">
                  <c:v>3.099999999999997</c:v>
                </c:pt>
                <c:pt idx="67">
                  <c:v>3.1499999999999968</c:v>
                </c:pt>
                <c:pt idx="68">
                  <c:v>3.1999999999999966</c:v>
                </c:pt>
                <c:pt idx="69">
                  <c:v>3.2499999999999964</c:v>
                </c:pt>
                <c:pt idx="70">
                  <c:v>3.2999999999999963</c:v>
                </c:pt>
                <c:pt idx="71">
                  <c:v>3.3499999999999961</c:v>
                </c:pt>
                <c:pt idx="72">
                  <c:v>3.3999999999999959</c:v>
                </c:pt>
                <c:pt idx="73">
                  <c:v>3.4499999999999957</c:v>
                </c:pt>
                <c:pt idx="74">
                  <c:v>3.4999999999999956</c:v>
                </c:pt>
                <c:pt idx="75">
                  <c:v>3.5499999999999954</c:v>
                </c:pt>
              </c:numCache>
            </c:numRef>
          </c:xVal>
          <c:yVal>
            <c:numRef>
              <c:f>'tables and calculations'!$U$66:$U$144</c:f>
              <c:numCache>
                <c:formatCode>0.00</c:formatCode>
                <c:ptCount val="79"/>
                <c:pt idx="0">
                  <c:v>1.1287671232876713</c:v>
                </c:pt>
                <c:pt idx="1">
                  <c:v>1.1287671232876713</c:v>
                </c:pt>
                <c:pt idx="2">
                  <c:v>1.1287671232876713</c:v>
                </c:pt>
                <c:pt idx="3">
                  <c:v>1.1287671232876713</c:v>
                </c:pt>
                <c:pt idx="4">
                  <c:v>1.1287671232876713</c:v>
                </c:pt>
                <c:pt idx="5">
                  <c:v>1.1287671232876713</c:v>
                </c:pt>
                <c:pt idx="6">
                  <c:v>1.1287671232876713</c:v>
                </c:pt>
                <c:pt idx="7">
                  <c:v>1.1287671232876713</c:v>
                </c:pt>
                <c:pt idx="8">
                  <c:v>1.1287671232876713</c:v>
                </c:pt>
                <c:pt idx="11">
                  <c:v>1.1287671232876713</c:v>
                </c:pt>
                <c:pt idx="12">
                  <c:v>1.1287671232876713</c:v>
                </c:pt>
                <c:pt idx="15">
                  <c:v>1.1287671232876713</c:v>
                </c:pt>
                <c:pt idx="16">
                  <c:v>1.1287671232876713</c:v>
                </c:pt>
                <c:pt idx="17">
                  <c:v>1.1287671232876713</c:v>
                </c:pt>
                <c:pt idx="18">
                  <c:v>1.1287671232876713</c:v>
                </c:pt>
                <c:pt idx="19">
                  <c:v>1.1287671232876713</c:v>
                </c:pt>
                <c:pt idx="20">
                  <c:v>1.1287671232876713</c:v>
                </c:pt>
                <c:pt idx="21">
                  <c:v>1.1287671232876713</c:v>
                </c:pt>
                <c:pt idx="22">
                  <c:v>1.1287671232876713</c:v>
                </c:pt>
                <c:pt idx="23">
                  <c:v>1.1287671232876713</c:v>
                </c:pt>
                <c:pt idx="24">
                  <c:v>1.1287671232876713</c:v>
                </c:pt>
                <c:pt idx="25">
                  <c:v>1.1287671232876713</c:v>
                </c:pt>
                <c:pt idx="26">
                  <c:v>1.1287671232876713</c:v>
                </c:pt>
                <c:pt idx="27">
                  <c:v>1.1287671232876713</c:v>
                </c:pt>
                <c:pt idx="28">
                  <c:v>1.1287671232876713</c:v>
                </c:pt>
                <c:pt idx="29">
                  <c:v>1.1287671232876713</c:v>
                </c:pt>
                <c:pt idx="30">
                  <c:v>1.1287671232876713</c:v>
                </c:pt>
                <c:pt idx="31">
                  <c:v>1.1287671232876713</c:v>
                </c:pt>
                <c:pt idx="32">
                  <c:v>1.1287671232876713</c:v>
                </c:pt>
                <c:pt idx="33">
                  <c:v>1.1287671232876713</c:v>
                </c:pt>
                <c:pt idx="34">
                  <c:v>1.1287671232876713</c:v>
                </c:pt>
                <c:pt idx="35">
                  <c:v>1.1287671232876713</c:v>
                </c:pt>
                <c:pt idx="36">
                  <c:v>1.1287671232876713</c:v>
                </c:pt>
                <c:pt idx="37">
                  <c:v>1.1287671232876713</c:v>
                </c:pt>
                <c:pt idx="38">
                  <c:v>1.1287671232876713</c:v>
                </c:pt>
                <c:pt idx="39">
                  <c:v>1.1287671232876713</c:v>
                </c:pt>
                <c:pt idx="40">
                  <c:v>1.1287671232876713</c:v>
                </c:pt>
                <c:pt idx="41">
                  <c:v>1.1287671232876713</c:v>
                </c:pt>
                <c:pt idx="42">
                  <c:v>1.1287671232876713</c:v>
                </c:pt>
                <c:pt idx="43">
                  <c:v>1.1287671232876713</c:v>
                </c:pt>
                <c:pt idx="44">
                  <c:v>1.1287671232876713</c:v>
                </c:pt>
                <c:pt idx="45">
                  <c:v>1.1287671232876713</c:v>
                </c:pt>
                <c:pt idx="46">
                  <c:v>1.1287671232876713</c:v>
                </c:pt>
                <c:pt idx="47">
                  <c:v>1.1287671232876713</c:v>
                </c:pt>
                <c:pt idx="48">
                  <c:v>1.1287671232876713</c:v>
                </c:pt>
                <c:pt idx="49">
                  <c:v>1.1287671232876713</c:v>
                </c:pt>
                <c:pt idx="50">
                  <c:v>1.1287671232876713</c:v>
                </c:pt>
                <c:pt idx="51">
                  <c:v>1.1287671232876713</c:v>
                </c:pt>
                <c:pt idx="52">
                  <c:v>1.1287671232876713</c:v>
                </c:pt>
                <c:pt idx="53">
                  <c:v>1.1287671232876713</c:v>
                </c:pt>
                <c:pt idx="54">
                  <c:v>1.1287671232876713</c:v>
                </c:pt>
                <c:pt idx="55">
                  <c:v>1.1287671232876713</c:v>
                </c:pt>
                <c:pt idx="56">
                  <c:v>1.1287671232876713</c:v>
                </c:pt>
                <c:pt idx="57">
                  <c:v>1.1287671232876713</c:v>
                </c:pt>
                <c:pt idx="58">
                  <c:v>1.1287671232876713</c:v>
                </c:pt>
                <c:pt idx="59">
                  <c:v>1.1287671232876713</c:v>
                </c:pt>
                <c:pt idx="60">
                  <c:v>1.1287671232876713</c:v>
                </c:pt>
                <c:pt idx="61">
                  <c:v>1.1287671232876713</c:v>
                </c:pt>
                <c:pt idx="62">
                  <c:v>1.1287671232876713</c:v>
                </c:pt>
                <c:pt idx="63">
                  <c:v>1.1287671232876713</c:v>
                </c:pt>
                <c:pt idx="64">
                  <c:v>1.1287671232876713</c:v>
                </c:pt>
                <c:pt idx="65">
                  <c:v>1.1287671232876713</c:v>
                </c:pt>
                <c:pt idx="66">
                  <c:v>1.1287671232876713</c:v>
                </c:pt>
                <c:pt idx="67">
                  <c:v>1.1287671232876713</c:v>
                </c:pt>
                <c:pt idx="68">
                  <c:v>1.1287671232876713</c:v>
                </c:pt>
                <c:pt idx="69">
                  <c:v>1.1287671232876713</c:v>
                </c:pt>
                <c:pt idx="70">
                  <c:v>1.1287671232876713</c:v>
                </c:pt>
                <c:pt idx="71">
                  <c:v>1.1287671232876713</c:v>
                </c:pt>
                <c:pt idx="72">
                  <c:v>1.1287671232876713</c:v>
                </c:pt>
                <c:pt idx="73">
                  <c:v>1.1287671232876713</c:v>
                </c:pt>
                <c:pt idx="74">
                  <c:v>1.1287671232876713</c:v>
                </c:pt>
                <c:pt idx="75">
                  <c:v>1.1287671232876713</c:v>
                </c:pt>
              </c:numCache>
            </c:numRef>
          </c:yVal>
          <c:smooth val="1"/>
          <c:extLst>
            <c:ext xmlns:c16="http://schemas.microsoft.com/office/drawing/2014/chart" uri="{C3380CC4-5D6E-409C-BE32-E72D297353CC}">
              <c16:uniqueId val="{00000001-E1D5-4B99-9441-CCFEBF09D22E}"/>
            </c:ext>
          </c:extLst>
        </c:ser>
        <c:ser>
          <c:idx val="2"/>
          <c:order val="2"/>
          <c:tx>
            <c:v>Mg(min)</c:v>
          </c:tx>
          <c:marker>
            <c:symbol val="none"/>
          </c:marker>
          <c:xVal>
            <c:numRef>
              <c:f>'tables and calculations'!$C$66:$C$144</c:f>
              <c:numCache>
                <c:formatCode>0.00</c:formatCode>
                <c:ptCount val="79"/>
                <c:pt idx="0">
                  <c:v>0</c:v>
                </c:pt>
                <c:pt idx="1">
                  <c:v>0.05</c:v>
                </c:pt>
                <c:pt idx="2">
                  <c:v>0.1</c:v>
                </c:pt>
                <c:pt idx="3">
                  <c:v>0.15000000000000002</c:v>
                </c:pt>
                <c:pt idx="4">
                  <c:v>0.2</c:v>
                </c:pt>
                <c:pt idx="5">
                  <c:v>0.25</c:v>
                </c:pt>
                <c:pt idx="6">
                  <c:v>0.3</c:v>
                </c:pt>
                <c:pt idx="7">
                  <c:v>0.35</c:v>
                </c:pt>
                <c:pt idx="8">
                  <c:v>0.39999999999999997</c:v>
                </c:pt>
                <c:pt idx="11">
                  <c:v>0.44999999999999996</c:v>
                </c:pt>
                <c:pt idx="12">
                  <c:v>0.49999999999999994</c:v>
                </c:pt>
                <c:pt idx="15">
                  <c:v>0.54999999999999993</c:v>
                </c:pt>
                <c:pt idx="16">
                  <c:v>0.6</c:v>
                </c:pt>
                <c:pt idx="17">
                  <c:v>0.65</c:v>
                </c:pt>
                <c:pt idx="18">
                  <c:v>0.70000000000000007</c:v>
                </c:pt>
                <c:pt idx="19">
                  <c:v>0.75000000000000011</c:v>
                </c:pt>
                <c:pt idx="20">
                  <c:v>0.80000000000000016</c:v>
                </c:pt>
                <c:pt idx="21">
                  <c:v>0.8500000000000002</c:v>
                </c:pt>
                <c:pt idx="22">
                  <c:v>0.90000000000000024</c:v>
                </c:pt>
                <c:pt idx="23">
                  <c:v>0.95000000000000029</c:v>
                </c:pt>
                <c:pt idx="24">
                  <c:v>1.0000000000000002</c:v>
                </c:pt>
                <c:pt idx="25">
                  <c:v>1.0500000000000003</c:v>
                </c:pt>
                <c:pt idx="26">
                  <c:v>1.1000000000000003</c:v>
                </c:pt>
                <c:pt idx="27">
                  <c:v>1.1500000000000004</c:v>
                </c:pt>
                <c:pt idx="28">
                  <c:v>1.2000000000000004</c:v>
                </c:pt>
                <c:pt idx="29">
                  <c:v>1.2500000000000004</c:v>
                </c:pt>
                <c:pt idx="30">
                  <c:v>1.3000000000000005</c:v>
                </c:pt>
                <c:pt idx="31">
                  <c:v>1.3500000000000005</c:v>
                </c:pt>
                <c:pt idx="32">
                  <c:v>1.4000000000000006</c:v>
                </c:pt>
                <c:pt idx="33">
                  <c:v>1.4500000000000006</c:v>
                </c:pt>
                <c:pt idx="34">
                  <c:v>1.5000000000000007</c:v>
                </c:pt>
                <c:pt idx="35">
                  <c:v>1.5500000000000007</c:v>
                </c:pt>
                <c:pt idx="36">
                  <c:v>1.6000000000000008</c:v>
                </c:pt>
                <c:pt idx="37">
                  <c:v>1.6500000000000008</c:v>
                </c:pt>
                <c:pt idx="38">
                  <c:v>1.7000000000000008</c:v>
                </c:pt>
                <c:pt idx="39">
                  <c:v>1.7500000000000009</c:v>
                </c:pt>
                <c:pt idx="40">
                  <c:v>1.8000000000000009</c:v>
                </c:pt>
                <c:pt idx="41">
                  <c:v>1.850000000000001</c:v>
                </c:pt>
                <c:pt idx="42">
                  <c:v>1.900000000000001</c:v>
                </c:pt>
                <c:pt idx="43">
                  <c:v>1.9500000000000011</c:v>
                </c:pt>
                <c:pt idx="44">
                  <c:v>2.0000000000000009</c:v>
                </c:pt>
                <c:pt idx="45">
                  <c:v>2.0500000000000007</c:v>
                </c:pt>
                <c:pt idx="46">
                  <c:v>2.1000000000000005</c:v>
                </c:pt>
                <c:pt idx="47">
                  <c:v>2.1500000000000004</c:v>
                </c:pt>
                <c:pt idx="48">
                  <c:v>2.2000000000000002</c:v>
                </c:pt>
                <c:pt idx="49">
                  <c:v>2.25</c:v>
                </c:pt>
                <c:pt idx="50">
                  <c:v>2.2999999999999998</c:v>
                </c:pt>
                <c:pt idx="51">
                  <c:v>2.3499999999999996</c:v>
                </c:pt>
                <c:pt idx="52">
                  <c:v>2.3999999999999995</c:v>
                </c:pt>
                <c:pt idx="53">
                  <c:v>2.4499999999999993</c:v>
                </c:pt>
                <c:pt idx="54">
                  <c:v>2.4999999999999991</c:v>
                </c:pt>
                <c:pt idx="55">
                  <c:v>2.5499999999999989</c:v>
                </c:pt>
                <c:pt idx="56">
                  <c:v>2.5999999999999988</c:v>
                </c:pt>
                <c:pt idx="57">
                  <c:v>2.6499999999999986</c:v>
                </c:pt>
                <c:pt idx="58">
                  <c:v>2.6999999999999984</c:v>
                </c:pt>
                <c:pt idx="59">
                  <c:v>2.7499999999999982</c:v>
                </c:pt>
                <c:pt idx="60">
                  <c:v>2.799999999999998</c:v>
                </c:pt>
                <c:pt idx="61">
                  <c:v>2.8499999999999979</c:v>
                </c:pt>
                <c:pt idx="62">
                  <c:v>2.8999999999999977</c:v>
                </c:pt>
                <c:pt idx="63">
                  <c:v>2.9499999999999975</c:v>
                </c:pt>
                <c:pt idx="64">
                  <c:v>2.9999999999999973</c:v>
                </c:pt>
                <c:pt idx="65">
                  <c:v>3.0499999999999972</c:v>
                </c:pt>
                <c:pt idx="66">
                  <c:v>3.099999999999997</c:v>
                </c:pt>
                <c:pt idx="67">
                  <c:v>3.1499999999999968</c:v>
                </c:pt>
                <c:pt idx="68">
                  <c:v>3.1999999999999966</c:v>
                </c:pt>
                <c:pt idx="69">
                  <c:v>3.2499999999999964</c:v>
                </c:pt>
                <c:pt idx="70">
                  <c:v>3.2999999999999963</c:v>
                </c:pt>
                <c:pt idx="71">
                  <c:v>3.3499999999999961</c:v>
                </c:pt>
                <c:pt idx="72">
                  <c:v>3.3999999999999959</c:v>
                </c:pt>
                <c:pt idx="73">
                  <c:v>3.4499999999999957</c:v>
                </c:pt>
                <c:pt idx="74">
                  <c:v>3.4999999999999956</c:v>
                </c:pt>
                <c:pt idx="75">
                  <c:v>3.5499999999999954</c:v>
                </c:pt>
              </c:numCache>
            </c:numRef>
          </c:xVal>
          <c:yVal>
            <c:numRef>
              <c:f>'tables and calculations'!$V$66:$V$144</c:f>
              <c:numCache>
                <c:formatCode>0.00</c:formatCode>
                <c:ptCount val="79"/>
                <c:pt idx="0">
                  <c:v>0.98536585365853657</c:v>
                </c:pt>
                <c:pt idx="1">
                  <c:v>0.98536585365853657</c:v>
                </c:pt>
                <c:pt idx="2">
                  <c:v>0.98536585365853657</c:v>
                </c:pt>
                <c:pt idx="3">
                  <c:v>0.98536585365853657</c:v>
                </c:pt>
                <c:pt idx="4">
                  <c:v>0.98536585365853657</c:v>
                </c:pt>
                <c:pt idx="5">
                  <c:v>0.98536585365853657</c:v>
                </c:pt>
                <c:pt idx="6">
                  <c:v>0.98536585365853657</c:v>
                </c:pt>
                <c:pt idx="7">
                  <c:v>0.98536585365853657</c:v>
                </c:pt>
                <c:pt idx="8">
                  <c:v>0.98536585365853657</c:v>
                </c:pt>
                <c:pt idx="11">
                  <c:v>0.98536585365853657</c:v>
                </c:pt>
                <c:pt idx="12">
                  <c:v>0.98536585365853657</c:v>
                </c:pt>
                <c:pt idx="15">
                  <c:v>0.98536585365853657</c:v>
                </c:pt>
                <c:pt idx="16">
                  <c:v>0.98536585365853657</c:v>
                </c:pt>
                <c:pt idx="17">
                  <c:v>0.98536585365853657</c:v>
                </c:pt>
                <c:pt idx="18">
                  <c:v>0.98536585365853657</c:v>
                </c:pt>
                <c:pt idx="19">
                  <c:v>0.98536585365853657</c:v>
                </c:pt>
                <c:pt idx="20">
                  <c:v>0.98536585365853657</c:v>
                </c:pt>
                <c:pt idx="21">
                  <c:v>0.98536585365853657</c:v>
                </c:pt>
                <c:pt idx="22">
                  <c:v>0.98536585365853657</c:v>
                </c:pt>
                <c:pt idx="23">
                  <c:v>0.98536585365853657</c:v>
                </c:pt>
                <c:pt idx="24">
                  <c:v>0.98536585365853657</c:v>
                </c:pt>
                <c:pt idx="25">
                  <c:v>0.98536585365853657</c:v>
                </c:pt>
                <c:pt idx="26">
                  <c:v>0.98536585365853657</c:v>
                </c:pt>
                <c:pt idx="27">
                  <c:v>0.98536585365853657</c:v>
                </c:pt>
                <c:pt idx="28">
                  <c:v>0.98536585365853657</c:v>
                </c:pt>
                <c:pt idx="29">
                  <c:v>0.98536585365853657</c:v>
                </c:pt>
                <c:pt idx="30">
                  <c:v>0.98536585365853657</c:v>
                </c:pt>
                <c:pt idx="31">
                  <c:v>0.98536585365853657</c:v>
                </c:pt>
                <c:pt idx="32">
                  <c:v>0.98536585365853657</c:v>
                </c:pt>
                <c:pt idx="33">
                  <c:v>0.98536585365853657</c:v>
                </c:pt>
                <c:pt idx="34">
                  <c:v>0.98536585365853657</c:v>
                </c:pt>
                <c:pt idx="35">
                  <c:v>0.98536585365853657</c:v>
                </c:pt>
                <c:pt idx="36">
                  <c:v>0.98536585365853657</c:v>
                </c:pt>
                <c:pt idx="37">
                  <c:v>0.98536585365853657</c:v>
                </c:pt>
                <c:pt idx="38">
                  <c:v>0.98536585365853657</c:v>
                </c:pt>
                <c:pt idx="39">
                  <c:v>0.98536585365853657</c:v>
                </c:pt>
                <c:pt idx="40">
                  <c:v>0.98536585365853657</c:v>
                </c:pt>
                <c:pt idx="41">
                  <c:v>0.98536585365853657</c:v>
                </c:pt>
                <c:pt idx="42">
                  <c:v>0.98536585365853657</c:v>
                </c:pt>
                <c:pt idx="43">
                  <c:v>0.98536585365853657</c:v>
                </c:pt>
                <c:pt idx="44">
                  <c:v>0.98536585365853657</c:v>
                </c:pt>
                <c:pt idx="45">
                  <c:v>0.98536585365853657</c:v>
                </c:pt>
                <c:pt idx="46">
                  <c:v>0.98536585365853657</c:v>
                </c:pt>
                <c:pt idx="47">
                  <c:v>0.98536585365853657</c:v>
                </c:pt>
                <c:pt idx="48">
                  <c:v>0.98536585365853657</c:v>
                </c:pt>
                <c:pt idx="49">
                  <c:v>0.98536585365853657</c:v>
                </c:pt>
                <c:pt idx="50">
                  <c:v>0.98536585365853657</c:v>
                </c:pt>
                <c:pt idx="51">
                  <c:v>0.98536585365853657</c:v>
                </c:pt>
                <c:pt idx="52">
                  <c:v>0.98536585365853657</c:v>
                </c:pt>
                <c:pt idx="53">
                  <c:v>0.98536585365853657</c:v>
                </c:pt>
                <c:pt idx="54">
                  <c:v>0.98536585365853657</c:v>
                </c:pt>
                <c:pt idx="55">
                  <c:v>0.98536585365853657</c:v>
                </c:pt>
                <c:pt idx="56">
                  <c:v>0.98536585365853657</c:v>
                </c:pt>
                <c:pt idx="57">
                  <c:v>0.98536585365853657</c:v>
                </c:pt>
                <c:pt idx="58">
                  <c:v>0.98536585365853657</c:v>
                </c:pt>
                <c:pt idx="59">
                  <c:v>0.98536585365853657</c:v>
                </c:pt>
                <c:pt idx="60">
                  <c:v>0.98536585365853657</c:v>
                </c:pt>
                <c:pt idx="61">
                  <c:v>0.98536585365853657</c:v>
                </c:pt>
                <c:pt idx="62">
                  <c:v>0.98536585365853657</c:v>
                </c:pt>
                <c:pt idx="63">
                  <c:v>0.98536585365853657</c:v>
                </c:pt>
                <c:pt idx="64">
                  <c:v>0.98536585365853657</c:v>
                </c:pt>
                <c:pt idx="65">
                  <c:v>0.98536585365853657</c:v>
                </c:pt>
                <c:pt idx="66">
                  <c:v>0.98536585365853657</c:v>
                </c:pt>
                <c:pt idx="67">
                  <c:v>0.98536585365853657</c:v>
                </c:pt>
                <c:pt idx="68">
                  <c:v>0.98536585365853657</c:v>
                </c:pt>
                <c:pt idx="69">
                  <c:v>0.98536585365853657</c:v>
                </c:pt>
                <c:pt idx="70">
                  <c:v>0.98536585365853657</c:v>
                </c:pt>
                <c:pt idx="71">
                  <c:v>0.98536585365853657</c:v>
                </c:pt>
                <c:pt idx="72">
                  <c:v>0.98536585365853657</c:v>
                </c:pt>
                <c:pt idx="73">
                  <c:v>0.98536585365853657</c:v>
                </c:pt>
                <c:pt idx="74">
                  <c:v>0.98536585365853657</c:v>
                </c:pt>
                <c:pt idx="75">
                  <c:v>0.98536585365853657</c:v>
                </c:pt>
              </c:numCache>
            </c:numRef>
          </c:yVal>
          <c:smooth val="1"/>
          <c:extLst>
            <c:ext xmlns:c16="http://schemas.microsoft.com/office/drawing/2014/chart" uri="{C3380CC4-5D6E-409C-BE32-E72D297353CC}">
              <c16:uniqueId val="{00000002-E1D5-4B99-9441-CCFEBF09D22E}"/>
            </c:ext>
          </c:extLst>
        </c:ser>
        <c:ser>
          <c:idx val="3"/>
          <c:order val="3"/>
          <c:spPr>
            <a:ln>
              <a:prstDash val="sysDash"/>
            </a:ln>
          </c:spPr>
          <c:marker>
            <c:symbol val="none"/>
          </c:marker>
          <c:xVal>
            <c:numRef>
              <c:f>'tables and calculations'!$C$66:$C$140</c:f>
              <c:numCache>
                <c:formatCode>0.00</c:formatCode>
                <c:ptCount val="75"/>
                <c:pt idx="0">
                  <c:v>0</c:v>
                </c:pt>
                <c:pt idx="1">
                  <c:v>0.05</c:v>
                </c:pt>
                <c:pt idx="2">
                  <c:v>0.1</c:v>
                </c:pt>
                <c:pt idx="3">
                  <c:v>0.15000000000000002</c:v>
                </c:pt>
                <c:pt idx="4">
                  <c:v>0.2</c:v>
                </c:pt>
                <c:pt idx="5">
                  <c:v>0.25</c:v>
                </c:pt>
                <c:pt idx="6">
                  <c:v>0.3</c:v>
                </c:pt>
                <c:pt idx="7">
                  <c:v>0.35</c:v>
                </c:pt>
                <c:pt idx="8">
                  <c:v>0.39999999999999997</c:v>
                </c:pt>
                <c:pt idx="11">
                  <c:v>0.44999999999999996</c:v>
                </c:pt>
                <c:pt idx="12">
                  <c:v>0.49999999999999994</c:v>
                </c:pt>
                <c:pt idx="15">
                  <c:v>0.54999999999999993</c:v>
                </c:pt>
                <c:pt idx="16">
                  <c:v>0.6</c:v>
                </c:pt>
                <c:pt idx="17">
                  <c:v>0.65</c:v>
                </c:pt>
                <c:pt idx="18">
                  <c:v>0.70000000000000007</c:v>
                </c:pt>
                <c:pt idx="19">
                  <c:v>0.75000000000000011</c:v>
                </c:pt>
                <c:pt idx="20">
                  <c:v>0.80000000000000016</c:v>
                </c:pt>
                <c:pt idx="21">
                  <c:v>0.8500000000000002</c:v>
                </c:pt>
                <c:pt idx="22">
                  <c:v>0.90000000000000024</c:v>
                </c:pt>
                <c:pt idx="23">
                  <c:v>0.95000000000000029</c:v>
                </c:pt>
                <c:pt idx="24">
                  <c:v>1.0000000000000002</c:v>
                </c:pt>
                <c:pt idx="25">
                  <c:v>1.0500000000000003</c:v>
                </c:pt>
                <c:pt idx="26">
                  <c:v>1.1000000000000003</c:v>
                </c:pt>
                <c:pt idx="27">
                  <c:v>1.1500000000000004</c:v>
                </c:pt>
                <c:pt idx="28">
                  <c:v>1.2000000000000004</c:v>
                </c:pt>
                <c:pt idx="29">
                  <c:v>1.2500000000000004</c:v>
                </c:pt>
                <c:pt idx="30">
                  <c:v>1.3000000000000005</c:v>
                </c:pt>
                <c:pt idx="31">
                  <c:v>1.3500000000000005</c:v>
                </c:pt>
                <c:pt idx="32">
                  <c:v>1.4000000000000006</c:v>
                </c:pt>
                <c:pt idx="33">
                  <c:v>1.4500000000000006</c:v>
                </c:pt>
                <c:pt idx="34">
                  <c:v>1.5000000000000007</c:v>
                </c:pt>
                <c:pt idx="35">
                  <c:v>1.5500000000000007</c:v>
                </c:pt>
                <c:pt idx="36">
                  <c:v>1.6000000000000008</c:v>
                </c:pt>
                <c:pt idx="37">
                  <c:v>1.6500000000000008</c:v>
                </c:pt>
                <c:pt idx="38">
                  <c:v>1.7000000000000008</c:v>
                </c:pt>
                <c:pt idx="39">
                  <c:v>1.7500000000000009</c:v>
                </c:pt>
                <c:pt idx="40">
                  <c:v>1.8000000000000009</c:v>
                </c:pt>
                <c:pt idx="41">
                  <c:v>1.850000000000001</c:v>
                </c:pt>
                <c:pt idx="42">
                  <c:v>1.900000000000001</c:v>
                </c:pt>
                <c:pt idx="43">
                  <c:v>1.9500000000000011</c:v>
                </c:pt>
                <c:pt idx="44">
                  <c:v>2.0000000000000009</c:v>
                </c:pt>
                <c:pt idx="45">
                  <c:v>2.0500000000000007</c:v>
                </c:pt>
                <c:pt idx="46">
                  <c:v>2.1000000000000005</c:v>
                </c:pt>
                <c:pt idx="47">
                  <c:v>2.1500000000000004</c:v>
                </c:pt>
                <c:pt idx="48">
                  <c:v>2.2000000000000002</c:v>
                </c:pt>
                <c:pt idx="49">
                  <c:v>2.25</c:v>
                </c:pt>
                <c:pt idx="50">
                  <c:v>2.2999999999999998</c:v>
                </c:pt>
                <c:pt idx="51">
                  <c:v>2.3499999999999996</c:v>
                </c:pt>
                <c:pt idx="52">
                  <c:v>2.3999999999999995</c:v>
                </c:pt>
                <c:pt idx="53">
                  <c:v>2.4499999999999993</c:v>
                </c:pt>
                <c:pt idx="54">
                  <c:v>2.4999999999999991</c:v>
                </c:pt>
                <c:pt idx="55">
                  <c:v>2.5499999999999989</c:v>
                </c:pt>
                <c:pt idx="56">
                  <c:v>2.5999999999999988</c:v>
                </c:pt>
                <c:pt idx="57">
                  <c:v>2.6499999999999986</c:v>
                </c:pt>
                <c:pt idx="58">
                  <c:v>2.6999999999999984</c:v>
                </c:pt>
                <c:pt idx="59">
                  <c:v>2.7499999999999982</c:v>
                </c:pt>
                <c:pt idx="60">
                  <c:v>2.799999999999998</c:v>
                </c:pt>
                <c:pt idx="61">
                  <c:v>2.8499999999999979</c:v>
                </c:pt>
                <c:pt idx="62">
                  <c:v>2.8999999999999977</c:v>
                </c:pt>
                <c:pt idx="63">
                  <c:v>2.9499999999999975</c:v>
                </c:pt>
                <c:pt idx="64">
                  <c:v>2.9999999999999973</c:v>
                </c:pt>
                <c:pt idx="65">
                  <c:v>3.0499999999999972</c:v>
                </c:pt>
                <c:pt idx="66">
                  <c:v>3.099999999999997</c:v>
                </c:pt>
                <c:pt idx="67">
                  <c:v>3.1499999999999968</c:v>
                </c:pt>
                <c:pt idx="68">
                  <c:v>3.1999999999999966</c:v>
                </c:pt>
                <c:pt idx="69">
                  <c:v>3.2499999999999964</c:v>
                </c:pt>
                <c:pt idx="70">
                  <c:v>3.2999999999999963</c:v>
                </c:pt>
                <c:pt idx="71">
                  <c:v>3.3499999999999961</c:v>
                </c:pt>
                <c:pt idx="72">
                  <c:v>3.3999999999999959</c:v>
                </c:pt>
                <c:pt idx="73">
                  <c:v>3.4499999999999957</c:v>
                </c:pt>
                <c:pt idx="74">
                  <c:v>3.4999999999999956</c:v>
                </c:pt>
              </c:numCache>
            </c:numRef>
          </c:xVal>
          <c:yVal>
            <c:numRef>
              <c:f>'tables and calculations'!$AO$66:$AO$140</c:f>
              <c:numCache>
                <c:formatCode>0.00</c:formatCode>
                <c:ptCount val="75"/>
                <c:pt idx="0">
                  <c:v>0</c:v>
                </c:pt>
                <c:pt idx="1">
                  <c:v>1.5267174864358253E-2</c:v>
                </c:pt>
                <c:pt idx="2">
                  <c:v>6.4516115872582977E-2</c:v>
                </c:pt>
                <c:pt idx="3">
                  <c:v>0.16023730136411285</c:v>
                </c:pt>
                <c:pt idx="4">
                  <c:v>0.33333290666748638</c:v>
                </c:pt>
                <c:pt idx="5">
                  <c:v>0.6666645833430993</c:v>
                </c:pt>
                <c:pt idx="6">
                  <c:v>1.4594451580117298</c:v>
                </c:pt>
                <c:pt idx="7">
                  <c:v>5.1574635245568734</c:v>
                </c:pt>
                <c:pt idx="8">
                  <c:v>7.9988712789220617</c:v>
                </c:pt>
                <c:pt idx="11">
                  <c:v>2.9101409366080859</c:v>
                </c:pt>
                <c:pt idx="12">
                  <c:v>1.9999910000607508</c:v>
                </c:pt>
                <c:pt idx="15">
                  <c:v>1.6241576285896306</c:v>
                </c:pt>
                <c:pt idx="16">
                  <c:v>1.4210509990639011</c:v>
                </c:pt>
                <c:pt idx="17">
                  <c:v>1.2950182999014366</c:v>
                </c:pt>
                <c:pt idx="18">
                  <c:v>1.2098760731673095</c:v>
                </c:pt>
                <c:pt idx="19">
                  <c:v>1.1489359121703191</c:v>
                </c:pt>
                <c:pt idx="20">
                  <c:v>1.1034481398269957</c:v>
                </c:pt>
                <c:pt idx="21">
                  <c:v>1.0683918019226357</c:v>
                </c:pt>
                <c:pt idx="22">
                  <c:v>1.0406851997234114</c:v>
                </c:pt>
                <c:pt idx="23">
                  <c:v>1.0183356785003961</c:v>
                </c:pt>
                <c:pt idx="24">
                  <c:v>1</c:v>
                </c:pt>
                <c:pt idx="25">
                  <c:v>0.98474134267745184</c:v>
                </c:pt>
                <c:pt idx="26">
                  <c:v>0.97188753347175427</c:v>
                </c:pt>
                <c:pt idx="27">
                  <c:v>0.96094456092974545</c:v>
                </c:pt>
                <c:pt idx="28">
                  <c:v>0.95154179230453773</c:v>
                </c:pt>
                <c:pt idx="29">
                  <c:v>0.94339614140365335</c:v>
                </c:pt>
                <c:pt idx="30">
                  <c:v>0.9362879730288014</c:v>
                </c:pt>
                <c:pt idx="31">
                  <c:v>0.93004450304070585</c:v>
                </c:pt>
                <c:pt idx="32">
                  <c:v>0.92452811609911845</c:v>
                </c:pt>
                <c:pt idx="33">
                  <c:v>0.91962798732143025</c:v>
                </c:pt>
                <c:pt idx="34">
                  <c:v>0.91525397107310913</c:v>
                </c:pt>
                <c:pt idx="35">
                  <c:v>0.91133207517299086</c:v>
                </c:pt>
                <c:pt idx="36">
                  <c:v>0.90780106284806938</c:v>
                </c:pt>
                <c:pt idx="37">
                  <c:v>0.90460986936871013</c:v>
                </c:pt>
                <c:pt idx="38">
                  <c:v>0.9017156155314715</c:v>
                </c:pt>
                <c:pt idx="39">
                  <c:v>0.89908206405285229</c:v>
                </c:pt>
                <c:pt idx="40">
                  <c:v>0.8966784085360161</c:v>
                </c:pt>
                <c:pt idx="41">
                  <c:v>0.8944783148848986</c:v>
                </c:pt>
                <c:pt idx="42">
                  <c:v>0.89245915627611483</c:v>
                </c:pt>
                <c:pt idx="43">
                  <c:v>0.89060139792274506</c:v>
                </c:pt>
                <c:pt idx="44">
                  <c:v>0.88888809876648611</c:v>
                </c:pt>
                <c:pt idx="45">
                  <c:v>0.88730450518312776</c:v>
                </c:pt>
                <c:pt idx="46">
                  <c:v>0.88583771764246522</c:v>
                </c:pt>
                <c:pt idx="47">
                  <c:v>0.88447641562085155</c:v>
                </c:pt>
                <c:pt idx="48">
                  <c:v>0.88321062933626382</c:v>
                </c:pt>
                <c:pt idx="49">
                  <c:v>0.88203154935363315</c:v>
                </c:pt>
                <c:pt idx="50">
                  <c:v>0.88093136700010399</c:v>
                </c:pt>
                <c:pt idx="51">
                  <c:v>0.87990313998542968</c:v>
                </c:pt>
                <c:pt idx="52">
                  <c:v>0.87894067875067028</c:v>
                </c:pt>
                <c:pt idx="53">
                  <c:v>0.87803844994828228</c:v>
                </c:pt>
                <c:pt idx="54">
                  <c:v>0.87719149414773434</c:v>
                </c:pt>
                <c:pt idx="55">
                  <c:v>0.87639535540657454</c:v>
                </c:pt>
                <c:pt idx="56">
                  <c:v>0.87564602078068188</c:v>
                </c:pt>
                <c:pt idx="57">
                  <c:v>0.87493986819391789</c:v>
                </c:pt>
                <c:pt idx="58">
                  <c:v>0.8742736213657476</c:v>
                </c:pt>
                <c:pt idx="59">
                  <c:v>0.87364431072005899</c:v>
                </c:pt>
                <c:pt idx="60">
                  <c:v>0.87304923938054246</c:v>
                </c:pt>
                <c:pt idx="61">
                  <c:v>0.87248595350650593</c:v>
                </c:pt>
                <c:pt idx="62">
                  <c:v>0.87195221634438103</c:v>
                </c:pt>
                <c:pt idx="63">
                  <c:v>0.87144598547001439</c:v>
                </c:pt>
                <c:pt idx="64">
                  <c:v>0.87096539277913221</c:v>
                </c:pt>
                <c:pt idx="65">
                  <c:v>0.87050872685154446</c:v>
                </c:pt>
                <c:pt idx="66">
                  <c:v>0.87007441737130309</c:v>
                </c:pt>
                <c:pt idx="67">
                  <c:v>0.86966102133229806</c:v>
                </c:pt>
                <c:pt idx="68">
                  <c:v>0.86926721079830527</c:v>
                </c:pt>
                <c:pt idx="69">
                  <c:v>0.86889176201970497</c:v>
                </c:pt>
                <c:pt idx="70">
                  <c:v>0.86853354573706754</c:v>
                </c:pt>
                <c:pt idx="71">
                  <c:v>0.86819151852541754</c:v>
                </c:pt>
                <c:pt idx="72">
                  <c:v>0.86786471505301521</c:v>
                </c:pt>
                <c:pt idx="73">
                  <c:v>0.8675522411454718</c:v>
                </c:pt>
                <c:pt idx="74">
                  <c:v>0.86725326756056476</c:v>
                </c:pt>
              </c:numCache>
            </c:numRef>
          </c:yVal>
          <c:smooth val="1"/>
          <c:extLst>
            <c:ext xmlns:c16="http://schemas.microsoft.com/office/drawing/2014/chart" uri="{C3380CC4-5D6E-409C-BE32-E72D297353CC}">
              <c16:uniqueId val="{00000003-E1D5-4B99-9441-CCFEBF09D22E}"/>
            </c:ext>
          </c:extLst>
        </c:ser>
        <c:ser>
          <c:idx val="4"/>
          <c:order val="4"/>
          <c:tx>
            <c:v>Int LR Full Load</c:v>
          </c:tx>
          <c:marker>
            <c:symbol val="none"/>
          </c:marker>
          <c:xVal>
            <c:numRef>
              <c:f>'Integrated Leakage'!$D$24:$D$95</c:f>
              <c:numCache>
                <c:formatCode>0.00</c:formatCode>
                <c:ptCount val="72"/>
                <c:pt idx="0">
                  <c:v>0</c:v>
                </c:pt>
                <c:pt idx="1">
                  <c:v>0.05</c:v>
                </c:pt>
                <c:pt idx="2">
                  <c:v>0.1</c:v>
                </c:pt>
                <c:pt idx="3">
                  <c:v>0.15000000000000002</c:v>
                </c:pt>
                <c:pt idx="4">
                  <c:v>0.2</c:v>
                </c:pt>
                <c:pt idx="5">
                  <c:v>0.25</c:v>
                </c:pt>
                <c:pt idx="6">
                  <c:v>0.3</c:v>
                </c:pt>
                <c:pt idx="7">
                  <c:v>0.35</c:v>
                </c:pt>
                <c:pt idx="8">
                  <c:v>0.39999999999999997</c:v>
                </c:pt>
                <c:pt idx="9">
                  <c:v>0.44999999999999996</c:v>
                </c:pt>
                <c:pt idx="10">
                  <c:v>0.49999999999999994</c:v>
                </c:pt>
                <c:pt idx="11">
                  <c:v>0.54999999999999993</c:v>
                </c:pt>
                <c:pt idx="12">
                  <c:v>0.6</c:v>
                </c:pt>
                <c:pt idx="13">
                  <c:v>0.65</c:v>
                </c:pt>
                <c:pt idx="14">
                  <c:v>0.70000000000000007</c:v>
                </c:pt>
                <c:pt idx="15">
                  <c:v>0.75000000000000011</c:v>
                </c:pt>
                <c:pt idx="16">
                  <c:v>0.80000000000000016</c:v>
                </c:pt>
                <c:pt idx="17">
                  <c:v>0.8500000000000002</c:v>
                </c:pt>
                <c:pt idx="18">
                  <c:v>0.90000000000000024</c:v>
                </c:pt>
                <c:pt idx="19">
                  <c:v>0.95000000000000029</c:v>
                </c:pt>
                <c:pt idx="20">
                  <c:v>1.0000000000000002</c:v>
                </c:pt>
                <c:pt idx="21">
                  <c:v>1.0500000000000003</c:v>
                </c:pt>
                <c:pt idx="22">
                  <c:v>1.1000000000000003</c:v>
                </c:pt>
                <c:pt idx="23">
                  <c:v>1.1500000000000004</c:v>
                </c:pt>
                <c:pt idx="24">
                  <c:v>1.2000000000000004</c:v>
                </c:pt>
                <c:pt idx="25">
                  <c:v>1.2500000000000004</c:v>
                </c:pt>
                <c:pt idx="26">
                  <c:v>1.3000000000000005</c:v>
                </c:pt>
                <c:pt idx="27">
                  <c:v>1.3500000000000005</c:v>
                </c:pt>
                <c:pt idx="28">
                  <c:v>1.4000000000000006</c:v>
                </c:pt>
                <c:pt idx="29">
                  <c:v>1.4500000000000006</c:v>
                </c:pt>
                <c:pt idx="30">
                  <c:v>1.5000000000000007</c:v>
                </c:pt>
                <c:pt idx="31">
                  <c:v>1.5500000000000007</c:v>
                </c:pt>
                <c:pt idx="32">
                  <c:v>1.6000000000000008</c:v>
                </c:pt>
                <c:pt idx="33">
                  <c:v>1.6500000000000008</c:v>
                </c:pt>
                <c:pt idx="34">
                  <c:v>1.7000000000000008</c:v>
                </c:pt>
                <c:pt idx="35">
                  <c:v>1.7500000000000009</c:v>
                </c:pt>
                <c:pt idx="36">
                  <c:v>1.8000000000000009</c:v>
                </c:pt>
                <c:pt idx="37">
                  <c:v>1.850000000000001</c:v>
                </c:pt>
                <c:pt idx="38">
                  <c:v>1.900000000000001</c:v>
                </c:pt>
                <c:pt idx="39">
                  <c:v>1.9500000000000011</c:v>
                </c:pt>
                <c:pt idx="40">
                  <c:v>2.0000000000000009</c:v>
                </c:pt>
                <c:pt idx="41">
                  <c:v>2.0500000000000007</c:v>
                </c:pt>
                <c:pt idx="42">
                  <c:v>2.1000000000000005</c:v>
                </c:pt>
                <c:pt idx="43">
                  <c:v>2.1500000000000004</c:v>
                </c:pt>
                <c:pt idx="44">
                  <c:v>2.2000000000000002</c:v>
                </c:pt>
                <c:pt idx="45">
                  <c:v>2.25</c:v>
                </c:pt>
                <c:pt idx="46">
                  <c:v>2.2999999999999998</c:v>
                </c:pt>
                <c:pt idx="47">
                  <c:v>2.3499999999999996</c:v>
                </c:pt>
                <c:pt idx="48">
                  <c:v>2.3999999999999995</c:v>
                </c:pt>
                <c:pt idx="49">
                  <c:v>2.4499999999999993</c:v>
                </c:pt>
                <c:pt idx="50">
                  <c:v>2.4999999999999991</c:v>
                </c:pt>
                <c:pt idx="51">
                  <c:v>2.5499999999999989</c:v>
                </c:pt>
                <c:pt idx="52">
                  <c:v>2.5999999999999988</c:v>
                </c:pt>
                <c:pt idx="53">
                  <c:v>2.6499999999999986</c:v>
                </c:pt>
                <c:pt idx="54">
                  <c:v>2.6999999999999984</c:v>
                </c:pt>
                <c:pt idx="55">
                  <c:v>2.7499999999999982</c:v>
                </c:pt>
                <c:pt idx="56">
                  <c:v>2.799999999999998</c:v>
                </c:pt>
                <c:pt idx="57">
                  <c:v>2.8499999999999979</c:v>
                </c:pt>
                <c:pt idx="58">
                  <c:v>2.8999999999999977</c:v>
                </c:pt>
                <c:pt idx="59">
                  <c:v>2.9499999999999975</c:v>
                </c:pt>
                <c:pt idx="60">
                  <c:v>2.9999999999999973</c:v>
                </c:pt>
                <c:pt idx="61">
                  <c:v>3.0499999999999972</c:v>
                </c:pt>
                <c:pt idx="62">
                  <c:v>3.099999999999997</c:v>
                </c:pt>
                <c:pt idx="63">
                  <c:v>3.1499999999999968</c:v>
                </c:pt>
                <c:pt idx="64">
                  <c:v>3.1999999999999966</c:v>
                </c:pt>
                <c:pt idx="65">
                  <c:v>3.2499999999999964</c:v>
                </c:pt>
                <c:pt idx="66">
                  <c:v>3.2999999999999963</c:v>
                </c:pt>
                <c:pt idx="67">
                  <c:v>3.3499999999999961</c:v>
                </c:pt>
                <c:pt idx="68">
                  <c:v>3.3999999999999959</c:v>
                </c:pt>
                <c:pt idx="69">
                  <c:v>3.4499999999999957</c:v>
                </c:pt>
                <c:pt idx="70">
                  <c:v>3.4999999999999956</c:v>
                </c:pt>
                <c:pt idx="71">
                  <c:v>3.5499999999999954</c:v>
                </c:pt>
              </c:numCache>
            </c:numRef>
          </c:xVal>
          <c:yVal>
            <c:numRef>
              <c:f>'Integrated Leakage'!$I$24:$I$95</c:f>
              <c:numCache>
                <c:formatCode>0.00</c:formatCode>
                <c:ptCount val="72"/>
                <c:pt idx="0">
                  <c:v>0</c:v>
                </c:pt>
                <c:pt idx="1">
                  <c:v>1.1948329990052187E-2</c:v>
                </c:pt>
                <c:pt idx="2">
                  <c:v>4.9098570485857744E-2</c:v>
                </c:pt>
                <c:pt idx="3">
                  <c:v>0.11559193793776758</c:v>
                </c:pt>
                <c:pt idx="4">
                  <c:v>0.21902478515192528</c:v>
                </c:pt>
                <c:pt idx="5">
                  <c:v>0.37101948716377514</c:v>
                </c:pt>
                <c:pt idx="6">
                  <c:v>0.58563871053219874</c:v>
                </c:pt>
                <c:pt idx="7">
                  <c:v>0.86859083553898453</c:v>
                </c:pt>
                <c:pt idx="8">
                  <c:v>1.1864915695438758</c:v>
                </c:pt>
                <c:pt idx="9">
                  <c:v>1.4438308106929112</c:v>
                </c:pt>
                <c:pt idx="10">
                  <c:v>1.559099101004229</c:v>
                </c:pt>
                <c:pt idx="11">
                  <c:v>1.5542090880679211</c:v>
                </c:pt>
                <c:pt idx="12">
                  <c:v>1.495083435064972</c:v>
                </c:pt>
                <c:pt idx="13">
                  <c:v>1.4238748807779982</c:v>
                </c:pt>
                <c:pt idx="14">
                  <c:v>1.3570033592954414</c:v>
                </c:pt>
                <c:pt idx="15">
                  <c:v>1.2987374024436671</c:v>
                </c:pt>
                <c:pt idx="16">
                  <c:v>1.249047415691307</c:v>
                </c:pt>
                <c:pt idx="17">
                  <c:v>1.2067106735252791</c:v>
                </c:pt>
                <c:pt idx="18">
                  <c:v>1.1703660815976473</c:v>
                </c:pt>
                <c:pt idx="19">
                  <c:v>1.1388217865819632</c:v>
                </c:pt>
                <c:pt idx="20">
                  <c:v>1.1111111111111107</c:v>
                </c:pt>
                <c:pt idx="21">
                  <c:v>1.0864719225233601</c:v>
                </c:pt>
                <c:pt idx="22">
                  <c:v>1.0643088245058401</c:v>
                </c:pt>
                <c:pt idx="23">
                  <c:v>1.0441569195646094</c:v>
                </c:pt>
                <c:pt idx="24">
                  <c:v>1.0256519201815191</c:v>
                </c:pt>
                <c:pt idx="25">
                  <c:v>1.0085068310068712</c:v>
                </c:pt>
                <c:pt idx="26">
                  <c:v>0.9924941568250546</c:v>
                </c:pt>
                <c:pt idx="27">
                  <c:v>0.97743242664073315</c:v>
                </c:pt>
                <c:pt idx="28">
                  <c:v>0.96317598755053668</c:v>
                </c:pt>
                <c:pt idx="29">
                  <c:v>0.94960724622263271</c:v>
                </c:pt>
                <c:pt idx="30">
                  <c:v>0.93663073738405522</c:v>
                </c:pt>
                <c:pt idx="31">
                  <c:v>0.92416855884956584</c:v>
                </c:pt>
                <c:pt idx="32">
                  <c:v>0.9121568334808916</c:v>
                </c:pt>
                <c:pt idx="33">
                  <c:v>0.90054294760846376</c:v>
                </c:pt>
                <c:pt idx="34">
                  <c:v>0.88928338058136647</c:v>
                </c:pt>
                <c:pt idx="35">
                  <c:v>0.87834198759183835</c:v>
                </c:pt>
                <c:pt idx="36">
                  <c:v>0.86768863259207729</c:v>
                </c:pt>
                <c:pt idx="37">
                  <c:v>0.85729809354202091</c:v>
                </c:pt>
                <c:pt idx="38">
                  <c:v>0.84714918096699743</c:v>
                </c:pt>
                <c:pt idx="39">
                  <c:v>0.83722402470596291</c:v>
                </c:pt>
                <c:pt idx="40">
                  <c:v>0.82750749411276148</c:v>
                </c:pt>
                <c:pt idx="41">
                  <c:v>0.81798672477944678</c:v>
                </c:pt>
                <c:pt idx="42">
                  <c:v>0.80865073076181238</c:v>
                </c:pt>
                <c:pt idx="43">
                  <c:v>0.79949008579417835</c:v>
                </c:pt>
                <c:pt idx="44">
                  <c:v>0.79049666044016453</c:v>
                </c:pt>
                <c:pt idx="45">
                  <c:v>0.78166340479968432</c:v>
                </c:pt>
                <c:pt idx="46">
                  <c:v>0.77298416847176854</c:v>
                </c:pt>
                <c:pt idx="47">
                  <c:v>0.7644535511002275</c:v>
                </c:pt>
                <c:pt idx="48">
                  <c:v>0.75606677811055756</c:v>
                </c:pt>
                <c:pt idx="49">
                  <c:v>0.74781959726130554</c:v>
                </c:pt>
                <c:pt idx="50">
                  <c:v>0.73970819244127328</c:v>
                </c:pt>
                <c:pt idx="51">
                  <c:v>0.73172911179096867</c:v>
                </c:pt>
                <c:pt idx="52">
                  <c:v>0.72387920774735903</c:v>
                </c:pt>
                <c:pt idx="53">
                  <c:v>0.7161555870319376</c:v>
                </c:pt>
                <c:pt idx="54">
                  <c:v>0.70855556894403149</c:v>
                </c:pt>
                <c:pt idx="55">
                  <c:v>0.70107665060017976</c:v>
                </c:pt>
                <c:pt idx="56">
                  <c:v>0.69371647798883096</c:v>
                </c:pt>
                <c:pt idx="57">
                  <c:v>0.68647282189739234</c:v>
                </c:pt>
                <c:pt idx="58">
                  <c:v>0.67934355792358259</c:v>
                </c:pt>
                <c:pt idx="59">
                  <c:v>0.67232664991126145</c:v>
                </c:pt>
                <c:pt idx="60">
                  <c:v>0.66542013625736818</c:v>
                </c:pt>
                <c:pt idx="61">
                  <c:v>0.65862211862521824</c:v>
                </c:pt>
                <c:pt idx="62">
                  <c:v>0.65193075267337841</c:v>
                </c:pt>
                <c:pt idx="63">
                  <c:v>0.64534424047122796</c:v>
                </c:pt>
                <c:pt idx="64">
                  <c:v>0.63886082432418145</c:v>
                </c:pt>
                <c:pt idx="65">
                  <c:v>0.6324787817751385</c:v>
                </c:pt>
                <c:pt idx="66">
                  <c:v>0.62619642158538014</c:v>
                </c:pt>
                <c:pt idx="67">
                  <c:v>0.62001208052902979</c:v>
                </c:pt>
                <c:pt idx="68">
                  <c:v>0.61392412086126213</c:v>
                </c:pt>
                <c:pt idx="69">
                  <c:v>0.60793092834246321</c:v>
                </c:pt>
                <c:pt idx="70">
                  <c:v>0.6020309107191546</c:v>
                </c:pt>
                <c:pt idx="71">
                  <c:v>0.59622249657824788</c:v>
                </c:pt>
              </c:numCache>
            </c:numRef>
          </c:yVal>
          <c:smooth val="1"/>
          <c:extLst>
            <c:ext xmlns:c16="http://schemas.microsoft.com/office/drawing/2014/chart" uri="{C3380CC4-5D6E-409C-BE32-E72D297353CC}">
              <c16:uniqueId val="{00000004-E1D5-4B99-9441-CCFEBF09D22E}"/>
            </c:ext>
          </c:extLst>
        </c:ser>
        <c:ser>
          <c:idx val="5"/>
          <c:order val="5"/>
          <c:tx>
            <c:v>Int LR No Load</c:v>
          </c:tx>
          <c:marker>
            <c:symbol val="none"/>
          </c:marker>
          <c:xVal>
            <c:numRef>
              <c:f>'Integrated Leakage'!$D$24:$D$95</c:f>
              <c:numCache>
                <c:formatCode>0.00</c:formatCode>
                <c:ptCount val="72"/>
                <c:pt idx="0">
                  <c:v>0</c:v>
                </c:pt>
                <c:pt idx="1">
                  <c:v>0.05</c:v>
                </c:pt>
                <c:pt idx="2">
                  <c:v>0.1</c:v>
                </c:pt>
                <c:pt idx="3">
                  <c:v>0.15000000000000002</c:v>
                </c:pt>
                <c:pt idx="4">
                  <c:v>0.2</c:v>
                </c:pt>
                <c:pt idx="5">
                  <c:v>0.25</c:v>
                </c:pt>
                <c:pt idx="6">
                  <c:v>0.3</c:v>
                </c:pt>
                <c:pt idx="7">
                  <c:v>0.35</c:v>
                </c:pt>
                <c:pt idx="8">
                  <c:v>0.39999999999999997</c:v>
                </c:pt>
                <c:pt idx="9">
                  <c:v>0.44999999999999996</c:v>
                </c:pt>
                <c:pt idx="10">
                  <c:v>0.49999999999999994</c:v>
                </c:pt>
                <c:pt idx="11">
                  <c:v>0.54999999999999993</c:v>
                </c:pt>
                <c:pt idx="12">
                  <c:v>0.6</c:v>
                </c:pt>
                <c:pt idx="13">
                  <c:v>0.65</c:v>
                </c:pt>
                <c:pt idx="14">
                  <c:v>0.70000000000000007</c:v>
                </c:pt>
                <c:pt idx="15">
                  <c:v>0.75000000000000011</c:v>
                </c:pt>
                <c:pt idx="16">
                  <c:v>0.80000000000000016</c:v>
                </c:pt>
                <c:pt idx="17">
                  <c:v>0.8500000000000002</c:v>
                </c:pt>
                <c:pt idx="18">
                  <c:v>0.90000000000000024</c:v>
                </c:pt>
                <c:pt idx="19">
                  <c:v>0.95000000000000029</c:v>
                </c:pt>
                <c:pt idx="20">
                  <c:v>1.0000000000000002</c:v>
                </c:pt>
                <c:pt idx="21">
                  <c:v>1.0500000000000003</c:v>
                </c:pt>
                <c:pt idx="22">
                  <c:v>1.1000000000000003</c:v>
                </c:pt>
                <c:pt idx="23">
                  <c:v>1.1500000000000004</c:v>
                </c:pt>
                <c:pt idx="24">
                  <c:v>1.2000000000000004</c:v>
                </c:pt>
                <c:pt idx="25">
                  <c:v>1.2500000000000004</c:v>
                </c:pt>
                <c:pt idx="26">
                  <c:v>1.3000000000000005</c:v>
                </c:pt>
                <c:pt idx="27">
                  <c:v>1.3500000000000005</c:v>
                </c:pt>
                <c:pt idx="28">
                  <c:v>1.4000000000000006</c:v>
                </c:pt>
                <c:pt idx="29">
                  <c:v>1.4500000000000006</c:v>
                </c:pt>
                <c:pt idx="30">
                  <c:v>1.5000000000000007</c:v>
                </c:pt>
                <c:pt idx="31">
                  <c:v>1.5500000000000007</c:v>
                </c:pt>
                <c:pt idx="32">
                  <c:v>1.6000000000000008</c:v>
                </c:pt>
                <c:pt idx="33">
                  <c:v>1.6500000000000008</c:v>
                </c:pt>
                <c:pt idx="34">
                  <c:v>1.7000000000000008</c:v>
                </c:pt>
                <c:pt idx="35">
                  <c:v>1.7500000000000009</c:v>
                </c:pt>
                <c:pt idx="36">
                  <c:v>1.8000000000000009</c:v>
                </c:pt>
                <c:pt idx="37">
                  <c:v>1.850000000000001</c:v>
                </c:pt>
                <c:pt idx="38">
                  <c:v>1.900000000000001</c:v>
                </c:pt>
                <c:pt idx="39">
                  <c:v>1.9500000000000011</c:v>
                </c:pt>
                <c:pt idx="40">
                  <c:v>2.0000000000000009</c:v>
                </c:pt>
                <c:pt idx="41">
                  <c:v>2.0500000000000007</c:v>
                </c:pt>
                <c:pt idx="42">
                  <c:v>2.1000000000000005</c:v>
                </c:pt>
                <c:pt idx="43">
                  <c:v>2.1500000000000004</c:v>
                </c:pt>
                <c:pt idx="44">
                  <c:v>2.2000000000000002</c:v>
                </c:pt>
                <c:pt idx="45">
                  <c:v>2.25</c:v>
                </c:pt>
                <c:pt idx="46">
                  <c:v>2.2999999999999998</c:v>
                </c:pt>
                <c:pt idx="47">
                  <c:v>2.3499999999999996</c:v>
                </c:pt>
                <c:pt idx="48">
                  <c:v>2.3999999999999995</c:v>
                </c:pt>
                <c:pt idx="49">
                  <c:v>2.4499999999999993</c:v>
                </c:pt>
                <c:pt idx="50">
                  <c:v>2.4999999999999991</c:v>
                </c:pt>
                <c:pt idx="51">
                  <c:v>2.5499999999999989</c:v>
                </c:pt>
                <c:pt idx="52">
                  <c:v>2.5999999999999988</c:v>
                </c:pt>
                <c:pt idx="53">
                  <c:v>2.6499999999999986</c:v>
                </c:pt>
                <c:pt idx="54">
                  <c:v>2.6999999999999984</c:v>
                </c:pt>
                <c:pt idx="55">
                  <c:v>2.7499999999999982</c:v>
                </c:pt>
                <c:pt idx="56">
                  <c:v>2.799999999999998</c:v>
                </c:pt>
                <c:pt idx="57">
                  <c:v>2.8499999999999979</c:v>
                </c:pt>
                <c:pt idx="58">
                  <c:v>2.8999999999999977</c:v>
                </c:pt>
                <c:pt idx="59">
                  <c:v>2.9499999999999975</c:v>
                </c:pt>
                <c:pt idx="60">
                  <c:v>2.9999999999999973</c:v>
                </c:pt>
                <c:pt idx="61">
                  <c:v>3.0499999999999972</c:v>
                </c:pt>
                <c:pt idx="62">
                  <c:v>3.099999999999997</c:v>
                </c:pt>
                <c:pt idx="63">
                  <c:v>3.1499999999999968</c:v>
                </c:pt>
                <c:pt idx="64">
                  <c:v>3.1999999999999966</c:v>
                </c:pt>
                <c:pt idx="65">
                  <c:v>3.2499999999999964</c:v>
                </c:pt>
                <c:pt idx="66">
                  <c:v>3.2999999999999963</c:v>
                </c:pt>
                <c:pt idx="67">
                  <c:v>3.3499999999999961</c:v>
                </c:pt>
                <c:pt idx="68">
                  <c:v>3.3999999999999959</c:v>
                </c:pt>
                <c:pt idx="69">
                  <c:v>3.4499999999999957</c:v>
                </c:pt>
                <c:pt idx="70">
                  <c:v>3.4999999999999956</c:v>
                </c:pt>
                <c:pt idx="71">
                  <c:v>3.5499999999999954</c:v>
                </c:pt>
              </c:numCache>
            </c:numRef>
          </c:xVal>
          <c:yVal>
            <c:numRef>
              <c:f>'Integrated Leakage'!$K$24:$K$95</c:f>
              <c:numCache>
                <c:formatCode>0.00</c:formatCode>
                <c:ptCount val="72"/>
                <c:pt idx="0">
                  <c:v>0</c:v>
                </c:pt>
                <c:pt idx="1">
                  <c:v>1.2000000000000007E-2</c:v>
                </c:pt>
                <c:pt idx="2">
                  <c:v>5.0000000000000024E-2</c:v>
                </c:pt>
                <c:pt idx="3">
                  <c:v>0.12089552238805978</c:v>
                </c:pt>
                <c:pt idx="4">
                  <c:v>0.24000000000000013</c:v>
                </c:pt>
                <c:pt idx="5">
                  <c:v>0.4411764705882355</c:v>
                </c:pt>
                <c:pt idx="6">
                  <c:v>0.81000000000000016</c:v>
                </c:pt>
                <c:pt idx="7">
                  <c:v>1.6333333333333342</c:v>
                </c:pt>
                <c:pt idx="8">
                  <c:v>4.8000000000000052</c:v>
                </c:pt>
                <c:pt idx="9">
                  <c:v>14.579999999999988</c:v>
                </c:pt>
                <c:pt idx="10">
                  <c:v>3.75</c:v>
                </c:pt>
                <c:pt idx="11">
                  <c:v>2.4199999999999995</c:v>
                </c:pt>
                <c:pt idx="12">
                  <c:v>1.9058823529411761</c:v>
                </c:pt>
                <c:pt idx="13">
                  <c:v>1.6354838709677413</c:v>
                </c:pt>
                <c:pt idx="14">
                  <c:v>1.4699999999999993</c:v>
                </c:pt>
                <c:pt idx="15">
                  <c:v>1.3590604026845632</c:v>
                </c:pt>
                <c:pt idx="16">
                  <c:v>1.2799999999999994</c:v>
                </c:pt>
                <c:pt idx="17">
                  <c:v>1.2211267605633798</c:v>
                </c:pt>
                <c:pt idx="18">
                  <c:v>1.1758064516129028</c:v>
                </c:pt>
                <c:pt idx="19">
                  <c:v>1.1399999999999997</c:v>
                </c:pt>
                <c:pt idx="20">
                  <c:v>1.1111111111111107</c:v>
                </c:pt>
                <c:pt idx="21">
                  <c:v>1.0873972602739723</c:v>
                </c:pt>
                <c:pt idx="22">
                  <c:v>1.0676470588235292</c:v>
                </c:pt>
                <c:pt idx="23">
                  <c:v>1.0509933774834435</c:v>
                </c:pt>
                <c:pt idx="24">
                  <c:v>1.0367999999999997</c:v>
                </c:pt>
                <c:pt idx="25">
                  <c:v>1.0245901639344261</c:v>
                </c:pt>
                <c:pt idx="26">
                  <c:v>1.0139999999999998</c:v>
                </c:pt>
                <c:pt idx="27">
                  <c:v>1.0047473200612556</c:v>
                </c:pt>
                <c:pt idx="28">
                  <c:v>0.99661016949152526</c:v>
                </c:pt>
                <c:pt idx="29">
                  <c:v>0.98941176470588221</c:v>
                </c:pt>
                <c:pt idx="30">
                  <c:v>0.98300970873786386</c:v>
                </c:pt>
                <c:pt idx="31">
                  <c:v>0.97728813559322025</c:v>
                </c:pt>
                <c:pt idx="32">
                  <c:v>0.97215189873417707</c:v>
                </c:pt>
                <c:pt idx="33">
                  <c:v>0.96752221125370186</c:v>
                </c:pt>
                <c:pt idx="34">
                  <c:v>0.96333333333333315</c:v>
                </c:pt>
                <c:pt idx="35">
                  <c:v>0.95953002610966043</c:v>
                </c:pt>
                <c:pt idx="36">
                  <c:v>0.95606557377049173</c:v>
                </c:pt>
                <c:pt idx="37">
                  <c:v>0.95290023201856144</c:v>
                </c:pt>
                <c:pt idx="38">
                  <c:v>0.94999999999999984</c:v>
                </c:pt>
                <c:pt idx="39">
                  <c:v>0.94733564013840821</c:v>
                </c:pt>
                <c:pt idx="40">
                  <c:v>0.94488188976377951</c:v>
                </c:pt>
                <c:pt idx="41">
                  <c:v>0.94261682242990652</c:v>
                </c:pt>
                <c:pt idx="42">
                  <c:v>0.94052132701421798</c:v>
                </c:pt>
                <c:pt idx="43">
                  <c:v>0.93857868020304558</c:v>
                </c:pt>
                <c:pt idx="44">
                  <c:v>0.93677419354838698</c:v>
                </c:pt>
                <c:pt idx="45">
                  <c:v>0.93509492047203679</c:v>
                </c:pt>
                <c:pt idx="46">
                  <c:v>0.93352941176470594</c:v>
                </c:pt>
                <c:pt idx="47">
                  <c:v>0.93206751054852321</c:v>
                </c:pt>
                <c:pt idx="48">
                  <c:v>0.93070017953321371</c:v>
                </c:pt>
                <c:pt idx="49">
                  <c:v>0.92941935483870952</c:v>
                </c:pt>
                <c:pt idx="50">
                  <c:v>0.92821782178217804</c:v>
                </c:pt>
                <c:pt idx="51">
                  <c:v>0.92708910891089114</c:v>
                </c:pt>
                <c:pt idx="52">
                  <c:v>0.92602739726027394</c:v>
                </c:pt>
                <c:pt idx="53">
                  <c:v>0.92502744237102086</c:v>
                </c:pt>
                <c:pt idx="54">
                  <c:v>0.92408450704225353</c:v>
                </c:pt>
                <c:pt idx="55">
                  <c:v>0.92319430315361151</c:v>
                </c:pt>
                <c:pt idx="56">
                  <c:v>0.9223529411764706</c:v>
                </c:pt>
                <c:pt idx="57">
                  <c:v>0.92155688622754484</c:v>
                </c:pt>
                <c:pt idx="58">
                  <c:v>0.92080291970802908</c:v>
                </c:pt>
                <c:pt idx="59">
                  <c:v>0.92008810572687227</c:v>
                </c:pt>
                <c:pt idx="60">
                  <c:v>0.91940976163450616</c:v>
                </c:pt>
                <c:pt idx="61">
                  <c:v>0.91876543209876549</c:v>
                </c:pt>
                <c:pt idx="62">
                  <c:v>0.91815286624203807</c:v>
                </c:pt>
                <c:pt idx="63">
                  <c:v>0.91756999743128687</c:v>
                </c:pt>
                <c:pt idx="64">
                  <c:v>0.91701492537313423</c:v>
                </c:pt>
                <c:pt idx="65">
                  <c:v>0.91648590021691978</c:v>
                </c:pt>
                <c:pt idx="66">
                  <c:v>0.91598130841121483</c:v>
                </c:pt>
                <c:pt idx="67">
                  <c:v>0.91549966009517336</c:v>
                </c:pt>
                <c:pt idx="68">
                  <c:v>0.91503957783641166</c:v>
                </c:pt>
                <c:pt idx="69">
                  <c:v>0.91459978655282825</c:v>
                </c:pt>
                <c:pt idx="70">
                  <c:v>0.91417910447761197</c:v>
                </c:pt>
                <c:pt idx="71">
                  <c:v>0.91377643504531714</c:v>
                </c:pt>
              </c:numCache>
            </c:numRef>
          </c:yVal>
          <c:smooth val="1"/>
          <c:extLst>
            <c:ext xmlns:c16="http://schemas.microsoft.com/office/drawing/2014/chart" uri="{C3380CC4-5D6E-409C-BE32-E72D297353CC}">
              <c16:uniqueId val="{00000005-E1D5-4B99-9441-CCFEBF09D22E}"/>
            </c:ext>
          </c:extLst>
        </c:ser>
        <c:dLbls>
          <c:showLegendKey val="0"/>
          <c:showVal val="0"/>
          <c:showCatName val="0"/>
          <c:showSerName val="0"/>
          <c:showPercent val="0"/>
          <c:showBubbleSize val="0"/>
        </c:dLbls>
        <c:axId val="184449664"/>
        <c:axId val="184472320"/>
      </c:scatterChart>
      <c:valAx>
        <c:axId val="184449664"/>
        <c:scaling>
          <c:orientation val="minMax"/>
          <c:max val="3.5"/>
        </c:scaling>
        <c:delete val="0"/>
        <c:axPos val="b"/>
        <c:majorGridlines/>
        <c:minorGridlines/>
        <c:title>
          <c:tx>
            <c:rich>
              <a:bodyPr/>
              <a:lstStyle/>
              <a:p>
                <a:pPr>
                  <a:defRPr/>
                </a:pPr>
                <a:r>
                  <a:rPr lang="en-US"/>
                  <a:t>Normalized Frequency (f</a:t>
                </a:r>
                <a:r>
                  <a:rPr lang="en-US" baseline="-25000"/>
                  <a:t>N</a:t>
                </a:r>
                <a:r>
                  <a:rPr lang="en-US"/>
                  <a:t>)</a:t>
                </a:r>
              </a:p>
            </c:rich>
          </c:tx>
          <c:overlay val="0"/>
        </c:title>
        <c:numFmt formatCode="0.00" sourceLinked="1"/>
        <c:majorTickMark val="out"/>
        <c:minorTickMark val="none"/>
        <c:tickLblPos val="nextTo"/>
        <c:crossAx val="184472320"/>
        <c:crosses val="autoZero"/>
        <c:crossBetween val="midCat"/>
        <c:majorUnit val="0.5"/>
        <c:minorUnit val="0.1"/>
      </c:valAx>
      <c:valAx>
        <c:axId val="184472320"/>
        <c:scaling>
          <c:orientation val="minMax"/>
          <c:max val="2"/>
          <c:min val="0"/>
        </c:scaling>
        <c:delete val="0"/>
        <c:axPos val="l"/>
        <c:majorGridlines/>
        <c:minorGridlines/>
        <c:title>
          <c:tx>
            <c:rich>
              <a:bodyPr rot="-5400000" vert="horz"/>
              <a:lstStyle/>
              <a:p>
                <a:pPr>
                  <a:defRPr/>
                </a:pPr>
                <a:r>
                  <a:rPr lang="en-US"/>
                  <a:t>Gain (M</a:t>
                </a:r>
                <a:r>
                  <a:rPr lang="en-US" baseline="-25000"/>
                  <a:t>G</a:t>
                </a:r>
                <a:r>
                  <a:rPr lang="en-US"/>
                  <a:t>)</a:t>
                </a:r>
              </a:p>
            </c:rich>
          </c:tx>
          <c:overlay val="0"/>
        </c:title>
        <c:numFmt formatCode="0.00" sourceLinked="1"/>
        <c:majorTickMark val="out"/>
        <c:minorTickMark val="none"/>
        <c:tickLblPos val="nextTo"/>
        <c:crossAx val="184449664"/>
        <c:crosses val="autoZero"/>
        <c:crossBetween val="midCat"/>
        <c:minorUnit val="0.1"/>
      </c:valAx>
    </c:plotArea>
    <c:legend>
      <c:legendPos val="b"/>
      <c:overlay val="0"/>
    </c:legend>
    <c:plotVisOnly val="1"/>
    <c:dispBlanksAs val="gap"/>
    <c:showDLblsOverMax val="0"/>
  </c:chart>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ko-K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sz="1000" b="1">
                <a:solidFill>
                  <a:srgbClr val="FF0000"/>
                </a:solidFill>
              </a:rPr>
              <a:t>Control to input Loop Bode &amp;</a:t>
            </a:r>
            <a:r>
              <a:rPr lang="en-US" sz="1000" b="1" baseline="0">
                <a:solidFill>
                  <a:srgbClr val="FF0000"/>
                </a:solidFill>
              </a:rPr>
              <a:t> </a:t>
            </a:r>
            <a:r>
              <a:rPr lang="en-US" sz="1000" b="1">
                <a:solidFill>
                  <a:srgbClr val="FF0000"/>
                </a:solidFill>
              </a:rPr>
              <a:t>Phase Plot</a:t>
            </a:r>
          </a:p>
        </c:rich>
      </c:tx>
      <c:layout>
        <c:manualLayout>
          <c:xMode val="edge"/>
          <c:yMode val="edge"/>
          <c:x val="0.20101576588640704"/>
          <c:y val="1.3871658899780384E-2"/>
        </c:manualLayout>
      </c:layout>
      <c:overlay val="0"/>
      <c:spPr>
        <a:noFill/>
        <a:ln w="25400">
          <a:noFill/>
        </a:ln>
      </c:spPr>
    </c:title>
    <c:autoTitleDeleted val="0"/>
    <c:plotArea>
      <c:layout>
        <c:manualLayout>
          <c:layoutTarget val="inner"/>
          <c:xMode val="edge"/>
          <c:yMode val="edge"/>
          <c:x val="6.5210160502252867E-2"/>
          <c:y val="0.10694663167104113"/>
          <c:w val="0.7830151600937878"/>
          <c:h val="0.73471300846841381"/>
        </c:manualLayout>
      </c:layout>
      <c:scatterChart>
        <c:scatterStyle val="smoothMarker"/>
        <c:varyColors val="0"/>
        <c:ser>
          <c:idx val="2"/>
          <c:order val="0"/>
          <c:tx>
            <c:v>dB(Gvg(f))</c:v>
          </c:tx>
          <c:spPr>
            <a:ln w="38100">
              <a:solidFill>
                <a:srgbClr val="0000FF"/>
              </a:solidFill>
              <a:prstDash val="solid"/>
            </a:ln>
          </c:spPr>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Data!$K$35:$K$95</c:f>
              <c:numCache>
                <c:formatCode>General</c:formatCode>
                <c:ptCount val="61"/>
                <c:pt idx="0">
                  <c:v>-19.436609098475536</c:v>
                </c:pt>
                <c:pt idx="1">
                  <c:v>-19.449127015609772</c:v>
                </c:pt>
                <c:pt idx="2">
                  <c:v>-19.468892968844038</c:v>
                </c:pt>
                <c:pt idx="3">
                  <c:v>-19.500036789670052</c:v>
                </c:pt>
                <c:pt idx="4">
                  <c:v>-19.548943480337986</c:v>
                </c:pt>
                <c:pt idx="5">
                  <c:v>-19.625344650989508</c:v>
                </c:pt>
                <c:pt idx="6">
                  <c:v>-19.743744944682295</c:v>
                </c:pt>
                <c:pt idx="7">
                  <c:v>-19.925025715758892</c:v>
                </c:pt>
                <c:pt idx="8">
                  <c:v>-20.197682798955782</c:v>
                </c:pt>
                <c:pt idx="9">
                  <c:v>-20.59754600664235</c:v>
                </c:pt>
                <c:pt idx="10">
                  <c:v>-21.164343563161488</c:v>
                </c:pt>
                <c:pt idx="11">
                  <c:v>-21.934089737414308</c:v>
                </c:pt>
                <c:pt idx="12">
                  <c:v>-22.928919713118475</c:v>
                </c:pt>
                <c:pt idx="13">
                  <c:v>-24.149377504893184</c:v>
                </c:pt>
                <c:pt idx="14">
                  <c:v>-25.574221150783142</c:v>
                </c:pt>
                <c:pt idx="15">
                  <c:v>-27.167887041749282</c:v>
                </c:pt>
                <c:pt idx="16">
                  <c:v>-28.890680848751199</c:v>
                </c:pt>
                <c:pt idx="17">
                  <c:v>-30.706582844139717</c:v>
                </c:pt>
                <c:pt idx="18">
                  <c:v>-32.586884092299371</c:v>
                </c:pt>
                <c:pt idx="19">
                  <c:v>-34.510605273258378</c:v>
                </c:pt>
                <c:pt idx="20">
                  <c:v>-36.46334689782126</c:v>
                </c:pt>
                <c:pt idx="21">
                  <c:v>-38.435763098306744</c:v>
                </c:pt>
                <c:pt idx="22">
                  <c:v>-40.422241013975096</c:v>
                </c:pt>
                <c:pt idx="23">
                  <c:v>-42.419978239509753</c:v>
                </c:pt>
                <c:pt idx="24">
                  <c:v>-44.428478673883234</c:v>
                </c:pt>
                <c:pt idx="25">
                  <c:v>-46.449438894987324</c:v>
                </c:pt>
                <c:pt idx="26">
                  <c:v>-48.486995523925422</c:v>
                </c:pt>
                <c:pt idx="27">
                  <c:v>-50.54829332325756</c:v>
                </c:pt>
                <c:pt idx="28">
                  <c:v>-52.644257283140512</c:v>
                </c:pt>
                <c:pt idx="29">
                  <c:v>-54.790233741917966</c:v>
                </c:pt>
                <c:pt idx="30">
                  <c:v>-57.005736322665221</c:v>
                </c:pt>
                <c:pt idx="31">
                  <c:v>-59.311981961604026</c:v>
                </c:pt>
                <c:pt idx="32">
                  <c:v>-61.725807509724206</c:v>
                </c:pt>
                <c:pt idx="33">
                  <c:v>-64.250099947421091</c:v>
                </c:pt>
                <c:pt idx="34">
                  <c:v>-66.864606395233977</c:v>
                </c:pt>
                <c:pt idx="35">
                  <c:v>-69.524261956561105</c:v>
                </c:pt>
                <c:pt idx="36">
                  <c:v>-72.169764509730967</c:v>
                </c:pt>
                <c:pt idx="37">
                  <c:v>-74.74641521682544</c:v>
                </c:pt>
                <c:pt idx="38">
                  <c:v>-77.220210024970612</c:v>
                </c:pt>
                <c:pt idx="39">
                  <c:v>-79.582577874247576</c:v>
                </c:pt>
                <c:pt idx="40">
                  <c:v>-81.844284441040571</c:v>
                </c:pt>
                <c:pt idx="41">
                  <c:v>-84.025314810440051</c:v>
                </c:pt>
                <c:pt idx="42">
                  <c:v>-86.146737495710852</c:v>
                </c:pt>
                <c:pt idx="43">
                  <c:v>-88.226471885919281</c:v>
                </c:pt>
                <c:pt idx="44">
                  <c:v>-90.278094928272381</c:v>
                </c:pt>
                <c:pt idx="45">
                  <c:v>-92.311209143014224</c:v>
                </c:pt>
                <c:pt idx="46">
                  <c:v>-94.332323709561763</c:v>
                </c:pt>
                <c:pt idx="47">
                  <c:v>-96.345735344266217</c:v>
                </c:pt>
                <c:pt idx="48">
                  <c:v>-98.354233374275026</c:v>
                </c:pt>
                <c:pt idx="49">
                  <c:v>-100.35960962941795</c:v>
                </c:pt>
                <c:pt idx="50">
                  <c:v>-102.36300755551892</c:v>
                </c:pt>
                <c:pt idx="51">
                  <c:v>-104.36515379184357</c:v>
                </c:pt>
                <c:pt idx="52">
                  <c:v>-106.36650888839566</c:v>
                </c:pt>
                <c:pt idx="53">
                  <c:v>-108.3673642603228</c:v>
                </c:pt>
                <c:pt idx="54">
                  <c:v>-110.36790410844191</c:v>
                </c:pt>
                <c:pt idx="55">
                  <c:v>-112.36824478729267</c:v>
                </c:pt>
                <c:pt idx="56">
                  <c:v>-114.36845976409739</c:v>
                </c:pt>
                <c:pt idx="57">
                  <c:v>-116.36859541444218</c:v>
                </c:pt>
                <c:pt idx="58">
                  <c:v>-118.36868100766701</c:v>
                </c:pt>
                <c:pt idx="59">
                  <c:v>-120.36873501479124</c:v>
                </c:pt>
                <c:pt idx="60">
                  <c:v>-122.36876909156049</c:v>
                </c:pt>
              </c:numCache>
            </c:numRef>
          </c:yVal>
          <c:smooth val="1"/>
          <c:extLst>
            <c:ext xmlns:c16="http://schemas.microsoft.com/office/drawing/2014/chart" uri="{C3380CC4-5D6E-409C-BE32-E72D297353CC}">
              <c16:uniqueId val="{00000000-3AF9-4EE1-9938-A9AEECFCFDE7}"/>
            </c:ext>
          </c:extLst>
        </c:ser>
        <c:dLbls>
          <c:showLegendKey val="0"/>
          <c:showVal val="0"/>
          <c:showCatName val="0"/>
          <c:showSerName val="0"/>
          <c:showPercent val="0"/>
          <c:showBubbleSize val="0"/>
        </c:dLbls>
        <c:axId val="184679808"/>
        <c:axId val="184550528"/>
      </c:scatterChart>
      <c:scatterChart>
        <c:scatterStyle val="smoothMarker"/>
        <c:varyColors val="0"/>
        <c:ser>
          <c:idx val="0"/>
          <c:order val="1"/>
          <c:tx>
            <c:v>Phase(Gvg(f))</c:v>
          </c:tx>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Data!$L$35:$L$95</c:f>
              <c:numCache>
                <c:formatCode>General</c:formatCode>
                <c:ptCount val="61"/>
                <c:pt idx="0">
                  <c:v>-4.0417695847420276</c:v>
                </c:pt>
                <c:pt idx="1">
                  <c:v>-5.0834123365124082</c:v>
                </c:pt>
                <c:pt idx="2">
                  <c:v>-6.3899551595603725</c:v>
                </c:pt>
                <c:pt idx="3">
                  <c:v>-8.0252946957368163</c:v>
                </c:pt>
                <c:pt idx="4">
                  <c:v>-10.065395389914112</c:v>
                </c:pt>
                <c:pt idx="5">
                  <c:v>-12.597356430441216</c:v>
                </c:pt>
                <c:pt idx="6">
                  <c:v>-15.714979019703984</c:v>
                </c:pt>
                <c:pt idx="7">
                  <c:v>-19.508091571992633</c:v>
                </c:pt>
                <c:pt idx="8">
                  <c:v>-24.04248752229525</c:v>
                </c:pt>
                <c:pt idx="9">
                  <c:v>-29.329255292197686</c:v>
                </c:pt>
                <c:pt idx="10">
                  <c:v>-35.289117141225155</c:v>
                </c:pt>
                <c:pt idx="11">
                  <c:v>-41.728972080718499</c:v>
                </c:pt>
                <c:pt idx="12">
                  <c:v>-48.354682342020403</c:v>
                </c:pt>
                <c:pt idx="13">
                  <c:v>-54.830069124843128</c:v>
                </c:pt>
                <c:pt idx="14">
                  <c:v>-60.858537732187116</c:v>
                </c:pt>
                <c:pt idx="15">
                  <c:v>-66.243943674877229</c:v>
                </c:pt>
                <c:pt idx="16">
                  <c:v>-70.905600726504815</c:v>
                </c:pt>
                <c:pt idx="17">
                  <c:v>-74.856141704383532</c:v>
                </c:pt>
                <c:pt idx="18">
                  <c:v>-78.166195782493489</c:v>
                </c:pt>
                <c:pt idx="19">
                  <c:v>-80.9336193224878</c:v>
                </c:pt>
                <c:pt idx="20">
                  <c:v>-83.263356183188478</c:v>
                </c:pt>
                <c:pt idx="21">
                  <c:v>-85.256892845313061</c:v>
                </c:pt>
                <c:pt idx="22">
                  <c:v>-87.008161699834773</c:v>
                </c:pt>
                <c:pt idx="23">
                  <c:v>-88.603050942409155</c:v>
                </c:pt>
                <c:pt idx="24">
                  <c:v>-90.120529686728318</c:v>
                </c:pt>
                <c:pt idx="25">
                  <c:v>-91.634027646399332</c:v>
                </c:pt>
                <c:pt idx="26">
                  <c:v>-93.211930186471619</c:v>
                </c:pt>
                <c:pt idx="27">
                  <c:v>-94.91585930567706</c:v>
                </c:pt>
                <c:pt idx="28">
                  <c:v>-96.794896284040121</c:v>
                </c:pt>
                <c:pt idx="29">
                  <c:v>-98.873408037558804</c:v>
                </c:pt>
                <c:pt idx="30">
                  <c:v>-101.13071333874332</c:v>
                </c:pt>
                <c:pt idx="31">
                  <c:v>-103.47463112503746</c:v>
                </c:pt>
                <c:pt idx="32">
                  <c:v>-105.72018314632538</c:v>
                </c:pt>
                <c:pt idx="33">
                  <c:v>-107.59649269411214</c:v>
                </c:pt>
                <c:pt idx="34">
                  <c:v>-108.80485798758932</c:v>
                </c:pt>
                <c:pt idx="35">
                  <c:v>-109.12205497805972</c:v>
                </c:pt>
                <c:pt idx="36">
                  <c:v>-108.49723437944088</c:v>
                </c:pt>
                <c:pt idx="37">
                  <c:v>-107.07726150333966</c:v>
                </c:pt>
                <c:pt idx="38">
                  <c:v>-105.14192666605274</c:v>
                </c:pt>
                <c:pt idx="39">
                  <c:v>-102.99576906750887</c:v>
                </c:pt>
                <c:pt idx="40">
                  <c:v>-100.88258908323388</c:v>
                </c:pt>
                <c:pt idx="41">
                  <c:v>-98.953545911238592</c:v>
                </c:pt>
                <c:pt idx="42">
                  <c:v>-97.277397337421988</c:v>
                </c:pt>
                <c:pt idx="43">
                  <c:v>-95.867097440074275</c:v>
                </c:pt>
                <c:pt idx="44">
                  <c:v>-94.704933870874285</c:v>
                </c:pt>
                <c:pt idx="45">
                  <c:v>-93.759975845800739</c:v>
                </c:pt>
                <c:pt idx="46">
                  <c:v>-92.998166842557552</c:v>
                </c:pt>
                <c:pt idx="47">
                  <c:v>-92.387339240552478</c:v>
                </c:pt>
                <c:pt idx="48">
                  <c:v>-91.899256308390136</c:v>
                </c:pt>
                <c:pt idx="49">
                  <c:v>-91.510103227840176</c:v>
                </c:pt>
                <c:pt idx="50">
                  <c:v>-91.200255859885246</c:v>
                </c:pt>
                <c:pt idx="51">
                  <c:v>-90.95376752905689</c:v>
                </c:pt>
                <c:pt idx="52">
                  <c:v>-90.757790255768072</c:v>
                </c:pt>
                <c:pt idx="53">
                  <c:v>-90.602027347849017</c:v>
                </c:pt>
                <c:pt idx="54">
                  <c:v>-90.478254020231788</c:v>
                </c:pt>
                <c:pt idx="55">
                  <c:v>-90.379914081177247</c:v>
                </c:pt>
                <c:pt idx="56">
                  <c:v>-90.301788215342199</c:v>
                </c:pt>
                <c:pt idx="57">
                  <c:v>-90.239724781652654</c:v>
                </c:pt>
                <c:pt idx="58">
                  <c:v>-90.190423110395244</c:v>
                </c:pt>
                <c:pt idx="59">
                  <c:v>-90.151259930555526</c:v>
                </c:pt>
                <c:pt idx="60">
                  <c:v>-90.120150774102356</c:v>
                </c:pt>
              </c:numCache>
            </c:numRef>
          </c:yVal>
          <c:smooth val="1"/>
          <c:extLst>
            <c:ext xmlns:c16="http://schemas.microsoft.com/office/drawing/2014/chart" uri="{C3380CC4-5D6E-409C-BE32-E72D297353CC}">
              <c16:uniqueId val="{00000001-3AF9-4EE1-9938-A9AEECFCFDE7}"/>
            </c:ext>
          </c:extLst>
        </c:ser>
        <c:dLbls>
          <c:showLegendKey val="0"/>
          <c:showVal val="0"/>
          <c:showCatName val="0"/>
          <c:showSerName val="0"/>
          <c:showPercent val="0"/>
          <c:showBubbleSize val="0"/>
        </c:dLbls>
        <c:axId val="184574336"/>
        <c:axId val="184552064"/>
      </c:scatterChart>
      <c:valAx>
        <c:axId val="184679808"/>
        <c:scaling>
          <c:logBase val="10"/>
          <c:orientation val="minMax"/>
          <c:max val="100000"/>
          <c:min val="10"/>
        </c:scaling>
        <c:delete val="0"/>
        <c:axPos val="b"/>
        <c:majorGridlines/>
        <c:minorGridlines/>
        <c:numFmt formatCode="0.00" sourceLinked="1"/>
        <c:majorTickMark val="none"/>
        <c:minorTickMark val="in"/>
        <c:tickLblPos val="low"/>
        <c:crossAx val="184550528"/>
        <c:crosses val="autoZero"/>
        <c:crossBetween val="midCat"/>
        <c:majorUnit val="10"/>
        <c:minorUnit val="10"/>
      </c:valAx>
      <c:valAx>
        <c:axId val="184550528"/>
        <c:scaling>
          <c:orientation val="minMax"/>
          <c:max val="0"/>
          <c:min val="-90"/>
        </c:scaling>
        <c:delete val="0"/>
        <c:axPos val="l"/>
        <c:majorGridlines>
          <c:spPr>
            <a:ln w="15875">
              <a:solidFill>
                <a:srgbClr val="000000"/>
              </a:solidFill>
            </a:ln>
          </c:spPr>
        </c:majorGridlines>
        <c:minorGridlines/>
        <c:numFmt formatCode="0" sourceLinked="0"/>
        <c:majorTickMark val="in"/>
        <c:minorTickMark val="in"/>
        <c:tickLblPos val="low"/>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184679808"/>
        <c:crosses val="autoZero"/>
        <c:crossBetween val="midCat"/>
        <c:majorUnit val="20"/>
        <c:minorUnit val="4"/>
      </c:valAx>
      <c:valAx>
        <c:axId val="184552064"/>
        <c:scaling>
          <c:orientation val="minMax"/>
          <c:max val="0"/>
          <c:min val="-180"/>
        </c:scaling>
        <c:delete val="0"/>
        <c:axPos val="r"/>
        <c:numFmt formatCode="General" sourceLinked="1"/>
        <c:majorTickMark val="out"/>
        <c:minorTickMark val="none"/>
        <c:tickLblPos val="nextTo"/>
        <c:crossAx val="184574336"/>
        <c:crosses val="max"/>
        <c:crossBetween val="midCat"/>
      </c:valAx>
      <c:valAx>
        <c:axId val="184574336"/>
        <c:scaling>
          <c:logBase val="10"/>
          <c:orientation val="minMax"/>
        </c:scaling>
        <c:delete val="1"/>
        <c:axPos val="b"/>
        <c:numFmt formatCode="0.00" sourceLinked="1"/>
        <c:majorTickMark val="out"/>
        <c:minorTickMark val="none"/>
        <c:tickLblPos val="nextTo"/>
        <c:crossAx val="184552064"/>
        <c:crosses val="autoZero"/>
        <c:crossBetween val="midCat"/>
      </c:valAx>
      <c:spPr>
        <a:gradFill rotWithShape="0">
          <a:gsLst>
            <a:gs pos="0">
              <a:srgbClr val="FFFFFF"/>
            </a:gs>
            <a:gs pos="100000">
              <a:srgbClr val="FFFFCC"/>
            </a:gs>
          </a:gsLst>
          <a:lin ang="5400000" scaled="1"/>
        </a:gradFill>
        <a:ln w="12700">
          <a:solidFill>
            <a:srgbClr val="808080"/>
          </a:solidFill>
          <a:prstDash val="solid"/>
        </a:ln>
      </c:spPr>
    </c:plotArea>
    <c:legend>
      <c:legendPos val="r"/>
      <c:layout>
        <c:manualLayout>
          <c:xMode val="edge"/>
          <c:yMode val="edge"/>
          <c:x val="0.24368842162886065"/>
          <c:y val="0.93793282168842818"/>
          <c:w val="0.4847795598737572"/>
          <c:h val="6.2067283083390511E-2"/>
        </c:manualLayout>
      </c:layout>
      <c:overlay val="0"/>
      <c:spPr>
        <a:solidFill>
          <a:srgbClr val="FFFFFF"/>
        </a:solidFill>
        <a:ln w="3175">
          <a:solidFill>
            <a:srgbClr val="000000"/>
          </a:solidFill>
          <a:prstDash val="solid"/>
        </a:ln>
      </c:spPr>
      <c:txPr>
        <a:bodyPr/>
        <a:lstStyle/>
        <a:p>
          <a:pPr>
            <a:defRPr sz="81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ko-K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sz="1000" b="1">
                <a:solidFill>
                  <a:srgbClr val="FF0000"/>
                </a:solidFill>
              </a:rPr>
              <a:t>Open</a:t>
            </a:r>
            <a:r>
              <a:rPr lang="en-US" sz="1000" b="1" baseline="0">
                <a:solidFill>
                  <a:srgbClr val="FF0000"/>
                </a:solidFill>
              </a:rPr>
              <a:t> Zout </a:t>
            </a:r>
            <a:r>
              <a:rPr lang="en-US" sz="1000" b="1">
                <a:solidFill>
                  <a:srgbClr val="FF0000"/>
                </a:solidFill>
              </a:rPr>
              <a:t>Bode &amp;</a:t>
            </a:r>
            <a:r>
              <a:rPr lang="en-US" sz="1000" b="1" baseline="0">
                <a:solidFill>
                  <a:srgbClr val="FF0000"/>
                </a:solidFill>
              </a:rPr>
              <a:t> </a:t>
            </a:r>
            <a:r>
              <a:rPr lang="en-US" sz="1000" b="1">
                <a:solidFill>
                  <a:srgbClr val="FF0000"/>
                </a:solidFill>
              </a:rPr>
              <a:t>Phase Plot</a:t>
            </a:r>
          </a:p>
        </c:rich>
      </c:tx>
      <c:layout>
        <c:manualLayout>
          <c:xMode val="edge"/>
          <c:yMode val="edge"/>
          <c:x val="0.2682488171650752"/>
          <c:y val="9.1922790071817129E-3"/>
        </c:manualLayout>
      </c:layout>
      <c:overlay val="0"/>
      <c:spPr>
        <a:noFill/>
        <a:ln w="25400">
          <a:noFill/>
        </a:ln>
      </c:spPr>
    </c:title>
    <c:autoTitleDeleted val="0"/>
    <c:plotArea>
      <c:layout>
        <c:manualLayout>
          <c:layoutTarget val="inner"/>
          <c:xMode val="edge"/>
          <c:yMode val="edge"/>
          <c:x val="6.5210160502252867E-2"/>
          <c:y val="0.10694663167104113"/>
          <c:w val="0.83447896715687309"/>
          <c:h val="0.7419898305194742"/>
        </c:manualLayout>
      </c:layout>
      <c:scatterChart>
        <c:scatterStyle val="smoothMarker"/>
        <c:varyColors val="0"/>
        <c:ser>
          <c:idx val="2"/>
          <c:order val="0"/>
          <c:tx>
            <c:v>dB(Zout(f))</c:v>
          </c:tx>
          <c:spPr>
            <a:ln w="38100">
              <a:solidFill>
                <a:srgbClr val="0000FF"/>
              </a:solidFill>
              <a:prstDash val="solid"/>
            </a:ln>
          </c:spPr>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Data!$O$35:$O$95</c:f>
              <c:numCache>
                <c:formatCode>General</c:formatCode>
                <c:ptCount val="61"/>
                <c:pt idx="0">
                  <c:v>-4.4903313453936509</c:v>
                </c:pt>
                <c:pt idx="1">
                  <c:v>-4.5028487018878103</c:v>
                </c:pt>
                <c:pt idx="2">
                  <c:v>-4.5226137665676882</c:v>
                </c:pt>
                <c:pt idx="3">
                  <c:v>-4.553756179130179</c:v>
                </c:pt>
                <c:pt idx="4">
                  <c:v>-4.6026606378519137</c:v>
                </c:pt>
                <c:pt idx="5">
                  <c:v>-4.6790582711093549</c:v>
                </c:pt>
                <c:pt idx="6">
                  <c:v>-4.7974529584162342</c:v>
                </c:pt>
                <c:pt idx="7">
                  <c:v>-4.9787248439848177</c:v>
                </c:pt>
                <c:pt idx="8">
                  <c:v>-5.2513678446377785</c:v>
                </c:pt>
                <c:pt idx="9">
                  <c:v>-5.6512087330899146</c:v>
                </c:pt>
                <c:pt idx="10">
                  <c:v>-6.2179709162412706</c:v>
                </c:pt>
                <c:pt idx="11">
                  <c:v>-6.9876610280744691</c:v>
                </c:pt>
                <c:pt idx="12">
                  <c:v>-7.9824021523137976</c:v>
                </c:pt>
                <c:pt idx="13">
                  <c:v>-9.2027191277302141</c:v>
                </c:pt>
                <c:pt idx="14">
                  <c:v>-10.627339604084753</c:v>
                </c:pt>
                <c:pt idx="15">
                  <c:v>-12.220651818662564</c:v>
                </c:pt>
                <c:pt idx="16">
                  <c:v>-13.942885145356051</c:v>
                </c:pt>
                <c:pt idx="17">
                  <c:v>-15.757898987458832</c:v>
                </c:pt>
                <c:pt idx="18">
                  <c:v>-17.636792979468719</c:v>
                </c:pt>
                <c:pt idx="19">
                  <c:v>-19.558284743375161</c:v>
                </c:pt>
                <c:pt idx="20">
                  <c:v>-21.507495322644722</c:v>
                </c:pt>
                <c:pt idx="21">
                  <c:v>-23.474321067624139</c:v>
                </c:pt>
                <c:pt idx="22">
                  <c:v>-25.451953422951419</c:v>
                </c:pt>
                <c:pt idx="23">
                  <c:v>-27.435708180440162</c:v>
                </c:pt>
                <c:pt idx="24">
                  <c:v>-29.422139699575077</c:v>
                </c:pt>
                <c:pt idx="25">
                  <c:v>-31.408351152696341</c:v>
                </c:pt>
                <c:pt idx="26">
                  <c:v>-33.391397956430048</c:v>
                </c:pt>
                <c:pt idx="27">
                  <c:v>-35.367680967927981</c:v>
                </c:pt>
                <c:pt idx="28">
                  <c:v>-37.332224439822227</c:v>
                </c:pt>
                <c:pt idx="29">
                  <c:v>-39.277732173170733</c:v>
                </c:pt>
                <c:pt idx="30">
                  <c:v>-41.193332086941993</c:v>
                </c:pt>
                <c:pt idx="31">
                  <c:v>-43.063001747239078</c:v>
                </c:pt>
                <c:pt idx="32">
                  <c:v>-44.863902387844455</c:v>
                </c:pt>
                <c:pt idx="33">
                  <c:v>-46.565329611541671</c:v>
                </c:pt>
                <c:pt idx="34">
                  <c:v>-48.129646326370043</c:v>
                </c:pt>
                <c:pt idx="35">
                  <c:v>-49.516850940117124</c:v>
                </c:pt>
                <c:pt idx="36">
                  <c:v>-50.693265650789627</c:v>
                </c:pt>
                <c:pt idx="37">
                  <c:v>-51.641704443397131</c:v>
                </c:pt>
                <c:pt idx="38">
                  <c:v>-52.367592474971438</c:v>
                </c:pt>
                <c:pt idx="39">
                  <c:v>-52.896895095049238</c:v>
                </c:pt>
                <c:pt idx="40">
                  <c:v>-53.267330660231387</c:v>
                </c:pt>
                <c:pt idx="41">
                  <c:v>-53.518391980248474</c:v>
                </c:pt>
                <c:pt idx="42">
                  <c:v>-53.684589407110003</c:v>
                </c:pt>
                <c:pt idx="43">
                  <c:v>-53.79281412775665</c:v>
                </c:pt>
                <c:pt idx="44">
                  <c:v>-53.862509997868827</c:v>
                </c:pt>
                <c:pt idx="45">
                  <c:v>-53.907066215125951</c:v>
                </c:pt>
                <c:pt idx="46">
                  <c:v>-53.935415738806334</c:v>
                </c:pt>
                <c:pt idx="47">
                  <c:v>-53.953398532200112</c:v>
                </c:pt>
                <c:pt idx="48">
                  <c:v>-53.964783245925346</c:v>
                </c:pt>
                <c:pt idx="49">
                  <c:v>-53.971981863104418</c:v>
                </c:pt>
                <c:pt idx="50">
                  <c:v>-53.976530015498184</c:v>
                </c:pt>
                <c:pt idx="51">
                  <c:v>-53.979402152326834</c:v>
                </c:pt>
                <c:pt idx="52">
                  <c:v>-53.981215323569558</c:v>
                </c:pt>
                <c:pt idx="53">
                  <c:v>-53.982359745949104</c:v>
                </c:pt>
                <c:pt idx="54">
                  <c:v>-53.983081982473152</c:v>
                </c:pt>
                <c:pt idx="55">
                  <c:v>-53.983537744568686</c:v>
                </c:pt>
                <c:pt idx="56">
                  <c:v>-53.983825335561392</c:v>
                </c:pt>
                <c:pt idx="57">
                  <c:v>-53.984006802985995</c:v>
                </c:pt>
                <c:pt idx="58">
                  <c:v>-53.984121305082347</c:v>
                </c:pt>
                <c:pt idx="59">
                  <c:v>-53.984193552570474</c:v>
                </c:pt>
                <c:pt idx="60">
                  <c:v>-53.984239138270709</c:v>
                </c:pt>
              </c:numCache>
            </c:numRef>
          </c:yVal>
          <c:smooth val="1"/>
          <c:extLst>
            <c:ext xmlns:c16="http://schemas.microsoft.com/office/drawing/2014/chart" uri="{C3380CC4-5D6E-409C-BE32-E72D297353CC}">
              <c16:uniqueId val="{00000000-AB7B-4E43-8C6D-E779B69A04AB}"/>
            </c:ext>
          </c:extLst>
        </c:ser>
        <c:dLbls>
          <c:showLegendKey val="0"/>
          <c:showVal val="0"/>
          <c:showCatName val="0"/>
          <c:showSerName val="0"/>
          <c:showPercent val="0"/>
          <c:showBubbleSize val="0"/>
        </c:dLbls>
        <c:axId val="184609024"/>
        <c:axId val="184610816"/>
      </c:scatterChart>
      <c:scatterChart>
        <c:scatterStyle val="smoothMarker"/>
        <c:varyColors val="0"/>
        <c:ser>
          <c:idx val="0"/>
          <c:order val="1"/>
          <c:tx>
            <c:v>Phase(Zout(f))</c:v>
          </c:tx>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Data!$P$35:$P$95</c:f>
              <c:numCache>
                <c:formatCode>General</c:formatCode>
                <c:ptCount val="61"/>
                <c:pt idx="0">
                  <c:v>-4.0148521124583096</c:v>
                </c:pt>
                <c:pt idx="1">
                  <c:v>-5.0495252480913333</c:v>
                </c:pt>
                <c:pt idx="2">
                  <c:v>-6.3472938457248542</c:v>
                </c:pt>
                <c:pt idx="3">
                  <c:v>-7.9715872894538338</c:v>
                </c:pt>
                <c:pt idx="4">
                  <c:v>-9.9977817829258111</c:v>
                </c:pt>
                <c:pt idx="5">
                  <c:v>-12.51223596553117</c:v>
                </c:pt>
                <c:pt idx="6">
                  <c:v>-15.60781874947663</c:v>
                </c:pt>
                <c:pt idx="7">
                  <c:v>-19.373184876673616</c:v>
                </c:pt>
                <c:pt idx="8">
                  <c:v>-23.872650238910026</c:v>
                </c:pt>
                <c:pt idx="9">
                  <c:v>-29.115443186548777</c:v>
                </c:pt>
                <c:pt idx="10">
                  <c:v>-35.019944378883039</c:v>
                </c:pt>
                <c:pt idx="11">
                  <c:v>-41.39010510817932</c:v>
                </c:pt>
                <c:pt idx="12">
                  <c:v>-47.928077008379269</c:v>
                </c:pt>
                <c:pt idx="13">
                  <c:v>-54.293010634159948</c:v>
                </c:pt>
                <c:pt idx="14">
                  <c:v>-60.182432731852195</c:v>
                </c:pt>
                <c:pt idx="15">
                  <c:v>-65.392801014616765</c:v>
                </c:pt>
                <c:pt idx="16">
                  <c:v>-69.834121698555933</c:v>
                </c:pt>
                <c:pt idx="17">
                  <c:v>-73.507321483329335</c:v>
                </c:pt>
                <c:pt idx="18">
                  <c:v>-76.468315147303898</c:v>
                </c:pt>
                <c:pt idx="19">
                  <c:v>-78.796480025920857</c:v>
                </c:pt>
                <c:pt idx="20">
                  <c:v>-80.57358646311738</c:v>
                </c:pt>
                <c:pt idx="21">
                  <c:v>-81.872126602962396</c:v>
                </c:pt>
                <c:pt idx="22">
                  <c:v>-82.749887221127153</c:v>
                </c:pt>
                <c:pt idx="23">
                  <c:v>-83.247956606238787</c:v>
                </c:pt>
                <c:pt idx="24">
                  <c:v>-83.390292213704669</c:v>
                </c:pt>
                <c:pt idx="25">
                  <c:v>-83.183781812770462</c:v>
                </c:pt>
                <c:pt idx="26">
                  <c:v>-82.618282027775066</c:v>
                </c:pt>
                <c:pt idx="27">
                  <c:v>-81.666494817356138</c:v>
                </c:pt>
                <c:pt idx="28">
                  <c:v>-80.283869499313823</c:v>
                </c:pt>
                <c:pt idx="29">
                  <c:v>-78.409128508145869</c:v>
                </c:pt>
                <c:pt idx="30">
                  <c:v>-75.966643316749114</c:v>
                </c:pt>
                <c:pt idx="31">
                  <c:v>-72.872806508555072</c:v>
                </c:pt>
                <c:pt idx="32">
                  <c:v>-69.049531272681847</c:v>
                </c:pt>
                <c:pt idx="33">
                  <c:v>-64.448026388167435</c:v>
                </c:pt>
                <c:pt idx="34">
                  <c:v>-59.082790624624785</c:v>
                </c:pt>
                <c:pt idx="35">
                  <c:v>-53.067085799744035</c:v>
                </c:pt>
                <c:pt idx="36">
                  <c:v>-46.629451139729909</c:v>
                </c:pt>
                <c:pt idx="37">
                  <c:v>-40.088480819671176</c:v>
                </c:pt>
                <c:pt idx="38">
                  <c:v>-33.784053692291735</c:v>
                </c:pt>
                <c:pt idx="39">
                  <c:v>-27.996952291572963</c:v>
                </c:pt>
                <c:pt idx="40">
                  <c:v>-22.899068267279169</c:v>
                </c:pt>
                <c:pt idx="41">
                  <c:v>-18.550267062134154</c:v>
                </c:pt>
                <c:pt idx="42">
                  <c:v>-14.926666583267515</c:v>
                </c:pt>
                <c:pt idx="43">
                  <c:v>-11.956454959640439</c:v>
                </c:pt>
                <c:pt idx="44">
                  <c:v>-9.5486049365058658</c:v>
                </c:pt>
                <c:pt idx="45">
                  <c:v>-7.6108235161953655</c:v>
                </c:pt>
                <c:pt idx="46">
                  <c:v>-6.0587037648842497</c:v>
                </c:pt>
                <c:pt idx="47">
                  <c:v>-4.8192634856446901</c:v>
                </c:pt>
                <c:pt idx="48">
                  <c:v>-3.8314305321974396</c:v>
                </c:pt>
                <c:pt idx="49">
                  <c:v>-3.0450984817732021</c:v>
                </c:pt>
                <c:pt idx="50">
                  <c:v>-2.4196535861506474</c:v>
                </c:pt>
                <c:pt idx="51">
                  <c:v>-1.9224235421375506</c:v>
                </c:pt>
                <c:pt idx="52">
                  <c:v>-1.5272481300678398</c:v>
                </c:pt>
                <c:pt idx="53">
                  <c:v>-1.2132430230417213</c:v>
                </c:pt>
                <c:pt idx="54">
                  <c:v>-0.96376668518794872</c:v>
                </c:pt>
                <c:pt idx="55">
                  <c:v>-0.76557390579961304</c:v>
                </c:pt>
                <c:pt idx="56">
                  <c:v>-0.6081304103929126</c:v>
                </c:pt>
                <c:pt idx="57">
                  <c:v>-0.48306189238705771</c:v>
                </c:pt>
                <c:pt idx="58">
                  <c:v>-0.38371307688728068</c:v>
                </c:pt>
                <c:pt idx="59">
                  <c:v>-0.30479582337937444</c:v>
                </c:pt>
                <c:pt idx="60">
                  <c:v>-0.24210877654673188</c:v>
                </c:pt>
              </c:numCache>
            </c:numRef>
          </c:yVal>
          <c:smooth val="1"/>
          <c:extLst>
            <c:ext xmlns:c16="http://schemas.microsoft.com/office/drawing/2014/chart" uri="{C3380CC4-5D6E-409C-BE32-E72D297353CC}">
              <c16:uniqueId val="{00000001-AB7B-4E43-8C6D-E779B69A04AB}"/>
            </c:ext>
          </c:extLst>
        </c:ser>
        <c:dLbls>
          <c:showLegendKey val="0"/>
          <c:showVal val="0"/>
          <c:showCatName val="0"/>
          <c:showSerName val="0"/>
          <c:showPercent val="0"/>
          <c:showBubbleSize val="0"/>
        </c:dLbls>
        <c:axId val="184613888"/>
        <c:axId val="184612352"/>
      </c:scatterChart>
      <c:valAx>
        <c:axId val="184609024"/>
        <c:scaling>
          <c:logBase val="10"/>
          <c:orientation val="minMax"/>
          <c:max val="100000"/>
          <c:min val="10"/>
        </c:scaling>
        <c:delete val="0"/>
        <c:axPos val="b"/>
        <c:majorGridlines/>
        <c:minorGridlines/>
        <c:numFmt formatCode="0.00" sourceLinked="1"/>
        <c:majorTickMark val="none"/>
        <c:minorTickMark val="in"/>
        <c:tickLblPos val="low"/>
        <c:crossAx val="184610816"/>
        <c:crosses val="autoZero"/>
        <c:crossBetween val="midCat"/>
        <c:majorUnit val="10"/>
        <c:minorUnit val="10"/>
      </c:valAx>
      <c:valAx>
        <c:axId val="184610816"/>
        <c:scaling>
          <c:orientation val="minMax"/>
          <c:max val="0"/>
          <c:min val="-60"/>
        </c:scaling>
        <c:delete val="0"/>
        <c:axPos val="l"/>
        <c:majorGridlines>
          <c:spPr>
            <a:ln w="15875">
              <a:solidFill>
                <a:srgbClr val="000000"/>
              </a:solidFill>
            </a:ln>
          </c:spPr>
        </c:majorGridlines>
        <c:minorGridlines/>
        <c:numFmt formatCode="0" sourceLinked="0"/>
        <c:majorTickMark val="in"/>
        <c:minorTickMark val="in"/>
        <c:tickLblPos val="low"/>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184609024"/>
        <c:crosses val="autoZero"/>
        <c:crossBetween val="midCat"/>
        <c:majorUnit val="10"/>
        <c:minorUnit val="4"/>
      </c:valAx>
      <c:valAx>
        <c:axId val="184612352"/>
        <c:scaling>
          <c:orientation val="minMax"/>
          <c:max val="0"/>
          <c:min val="-180"/>
        </c:scaling>
        <c:delete val="0"/>
        <c:axPos val="r"/>
        <c:numFmt formatCode="General" sourceLinked="1"/>
        <c:majorTickMark val="out"/>
        <c:minorTickMark val="none"/>
        <c:tickLblPos val="nextTo"/>
        <c:crossAx val="184613888"/>
        <c:crosses val="max"/>
        <c:crossBetween val="midCat"/>
      </c:valAx>
      <c:valAx>
        <c:axId val="184613888"/>
        <c:scaling>
          <c:logBase val="10"/>
          <c:orientation val="minMax"/>
        </c:scaling>
        <c:delete val="1"/>
        <c:axPos val="b"/>
        <c:numFmt formatCode="0.00" sourceLinked="1"/>
        <c:majorTickMark val="out"/>
        <c:minorTickMark val="none"/>
        <c:tickLblPos val="nextTo"/>
        <c:crossAx val="184612352"/>
        <c:crosses val="autoZero"/>
        <c:crossBetween val="midCat"/>
      </c:valAx>
      <c:spPr>
        <a:gradFill rotWithShape="0">
          <a:gsLst>
            <a:gs pos="0">
              <a:srgbClr val="FFFFFF"/>
            </a:gs>
            <a:gs pos="100000">
              <a:srgbClr val="FFFFCC"/>
            </a:gs>
          </a:gsLst>
          <a:lin ang="5400000" scaled="1"/>
        </a:gradFill>
        <a:ln w="12700">
          <a:solidFill>
            <a:srgbClr val="808080"/>
          </a:solidFill>
          <a:prstDash val="solid"/>
        </a:ln>
      </c:spPr>
    </c:plotArea>
    <c:legend>
      <c:legendPos val="r"/>
      <c:layout>
        <c:manualLayout>
          <c:xMode val="edge"/>
          <c:yMode val="edge"/>
          <c:x val="0.24368842162886065"/>
          <c:y val="0.93793282168842818"/>
          <c:w val="0.4847795598737572"/>
          <c:h val="6.2067283083390511E-2"/>
        </c:manualLayout>
      </c:layout>
      <c:overlay val="0"/>
      <c:spPr>
        <a:solidFill>
          <a:srgbClr val="FFFFFF"/>
        </a:solidFill>
        <a:ln w="3175">
          <a:solidFill>
            <a:srgbClr val="000000"/>
          </a:solidFill>
          <a:prstDash val="solid"/>
        </a:ln>
      </c:spPr>
      <c:txPr>
        <a:bodyPr/>
        <a:lstStyle/>
        <a:p>
          <a:pPr>
            <a:defRPr sz="81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ko-K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sz="1000" b="1">
                <a:solidFill>
                  <a:srgbClr val="FF0000"/>
                </a:solidFill>
              </a:rPr>
              <a:t>Overall</a:t>
            </a:r>
            <a:r>
              <a:rPr lang="en-US" sz="1000" b="1" baseline="0">
                <a:solidFill>
                  <a:srgbClr val="FF0000"/>
                </a:solidFill>
              </a:rPr>
              <a:t> </a:t>
            </a:r>
            <a:r>
              <a:rPr lang="en-US" sz="1000" b="1">
                <a:solidFill>
                  <a:srgbClr val="FF0000"/>
                </a:solidFill>
              </a:rPr>
              <a:t>Loop Bode &amp; Phase Plot</a:t>
            </a:r>
          </a:p>
        </c:rich>
      </c:tx>
      <c:layout>
        <c:manualLayout>
          <c:xMode val="edge"/>
          <c:yMode val="edge"/>
          <c:x val="0.13838343627120958"/>
          <c:y val="1.032984279026977E-2"/>
        </c:manualLayout>
      </c:layout>
      <c:overlay val="0"/>
      <c:spPr>
        <a:noFill/>
        <a:ln w="25400">
          <a:noFill/>
        </a:ln>
      </c:spPr>
    </c:title>
    <c:autoTitleDeleted val="0"/>
    <c:plotArea>
      <c:layout>
        <c:manualLayout>
          <c:layoutTarget val="inner"/>
          <c:xMode val="edge"/>
          <c:yMode val="edge"/>
          <c:x val="6.5210160502252867E-2"/>
          <c:y val="0.10694663167104113"/>
          <c:w val="0.78402921928873293"/>
          <c:h val="0.72084548480729205"/>
        </c:manualLayout>
      </c:layout>
      <c:scatterChart>
        <c:scatterStyle val="smoothMarker"/>
        <c:varyColors val="0"/>
        <c:ser>
          <c:idx val="2"/>
          <c:order val="0"/>
          <c:tx>
            <c:v>Closed Loop Gain</c:v>
          </c:tx>
          <c:spPr>
            <a:ln w="50800">
              <a:solidFill>
                <a:srgbClr val="0000FF"/>
              </a:solidFill>
              <a:prstDash val="solid"/>
            </a:ln>
          </c:spPr>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Data!$V$35:$V$95</c:f>
              <c:numCache>
                <c:formatCode>General</c:formatCode>
                <c:ptCount val="61"/>
                <c:pt idx="0">
                  <c:v>45.923191489276014</c:v>
                </c:pt>
                <c:pt idx="1">
                  <c:v>43.943358985382915</c:v>
                </c:pt>
                <c:pt idx="2">
                  <c:v>41.974897821700132</c:v>
                </c:pt>
                <c:pt idx="3">
                  <c:v>40.023846573543835</c:v>
                </c:pt>
                <c:pt idx="4">
                  <c:v>38.098931366368916</c:v>
                </c:pt>
                <c:pt idx="5">
                  <c:v>36.212076326841647</c:v>
                </c:pt>
                <c:pt idx="6">
                  <c:v>34.378124253609379</c:v>
                </c:pt>
                <c:pt idx="7">
                  <c:v>32.612705099942197</c:v>
                </c:pt>
                <c:pt idx="8">
                  <c:v>30.927150809518288</c:v>
                </c:pt>
                <c:pt idx="9">
                  <c:v>29.320767253489514</c:v>
                </c:pt>
                <c:pt idx="10">
                  <c:v>27.774104203754071</c:v>
                </c:pt>
                <c:pt idx="11">
                  <c:v>26.249493460643318</c:v>
                </c:pt>
                <c:pt idx="12">
                  <c:v>24.701984182904866</c:v>
                </c:pt>
                <c:pt idx="13">
                  <c:v>23.095171237984363</c:v>
                </c:pt>
                <c:pt idx="14">
                  <c:v>21.411653472257441</c:v>
                </c:pt>
                <c:pt idx="15">
                  <c:v>19.653152616080359</c:v>
                </c:pt>
                <c:pt idx="16">
                  <c:v>17.833846229129854</c:v>
                </c:pt>
                <c:pt idx="17">
                  <c:v>15.973185051559858</c:v>
                </c:pt>
                <c:pt idx="18">
                  <c:v>14.091653077618433</c:v>
                </c:pt>
                <c:pt idx="19">
                  <c:v>12.209652855024245</c:v>
                </c:pt>
                <c:pt idx="20">
                  <c:v>10.348297946850362</c:v>
                </c:pt>
                <c:pt idx="21">
                  <c:v>8.5307221414582219</c:v>
                </c:pt>
                <c:pt idx="22">
                  <c:v>6.7824727143597441</c:v>
                </c:pt>
                <c:pt idx="23">
                  <c:v>5.1292734621907332</c:v>
                </c:pt>
                <c:pt idx="24">
                  <c:v>3.5904693979923437</c:v>
                </c:pt>
                <c:pt idx="25">
                  <c:v>2.1680658441934892</c:v>
                </c:pt>
                <c:pt idx="26">
                  <c:v>0.83501736584258346</c:v>
                </c:pt>
                <c:pt idx="27">
                  <c:v>-0.47023493272333655</c:v>
                </c:pt>
                <c:pt idx="28">
                  <c:v>-1.8376422198120772</c:v>
                </c:pt>
                <c:pt idx="29">
                  <c:v>-3.3695381844206089</c:v>
                </c:pt>
                <c:pt idx="30">
                  <c:v>-5.1627679411314062</c:v>
                </c:pt>
                <c:pt idx="31">
                  <c:v>-7.296651421654758</c:v>
                </c:pt>
                <c:pt idx="32">
                  <c:v>-9.8274440316181995</c:v>
                </c:pt>
                <c:pt idx="33">
                  <c:v>-12.78306445666715</c:v>
                </c:pt>
                <c:pt idx="34">
                  <c:v>-16.153668092563738</c:v>
                </c:pt>
                <c:pt idx="35">
                  <c:v>-19.883768284651438</c:v>
                </c:pt>
                <c:pt idx="36">
                  <c:v>-23.878119699301763</c:v>
                </c:pt>
                <c:pt idx="37">
                  <c:v>-28.025765745203191</c:v>
                </c:pt>
                <c:pt idx="38">
                  <c:v>-32.230360620202426</c:v>
                </c:pt>
                <c:pt idx="39">
                  <c:v>-36.428888485690273</c:v>
                </c:pt>
                <c:pt idx="40">
                  <c:v>-40.592119520923625</c:v>
                </c:pt>
                <c:pt idx="41">
                  <c:v>-44.713919189498071</c:v>
                </c:pt>
                <c:pt idx="42">
                  <c:v>-48.799441265445154</c:v>
                </c:pt>
                <c:pt idx="43">
                  <c:v>-52.857204924673134</c:v>
                </c:pt>
                <c:pt idx="44">
                  <c:v>-56.895263445917294</c:v>
                </c:pt>
                <c:pt idx="45">
                  <c:v>-60.919945003168834</c:v>
                </c:pt>
                <c:pt idx="46">
                  <c:v>-64.935791004095776</c:v>
                </c:pt>
                <c:pt idx="47">
                  <c:v>-68.945899632726395</c:v>
                </c:pt>
                <c:pt idx="48">
                  <c:v>-72.952322188374779</c:v>
                </c:pt>
                <c:pt idx="49">
                  <c:v>-76.956392356709799</c:v>
                </c:pt>
                <c:pt idx="50">
                  <c:v>-80.958967579064193</c:v>
                </c:pt>
                <c:pt idx="51">
                  <c:v>-84.960595276413585</c:v>
                </c:pt>
                <c:pt idx="52">
                  <c:v>-88.961623417269337</c:v>
                </c:pt>
                <c:pt idx="53">
                  <c:v>-92.962272581925191</c:v>
                </c:pt>
                <c:pt idx="54">
                  <c:v>-96.962682357049601</c:v>
                </c:pt>
                <c:pt idx="55">
                  <c:v>-100.96294097933041</c:v>
                </c:pt>
                <c:pt idx="56">
                  <c:v>-104.96310418749155</c:v>
                </c:pt>
                <c:pt idx="57">
                  <c:v>-108.96320717624137</c:v>
                </c:pt>
                <c:pt idx="58">
                  <c:v>-112.9632721622736</c:v>
                </c:pt>
                <c:pt idx="59">
                  <c:v>-116.96331316748862</c:v>
                </c:pt>
                <c:pt idx="60">
                  <c:v>-120.96333904074733</c:v>
                </c:pt>
              </c:numCache>
            </c:numRef>
          </c:yVal>
          <c:smooth val="1"/>
          <c:extLst>
            <c:ext xmlns:c16="http://schemas.microsoft.com/office/drawing/2014/chart" uri="{C3380CC4-5D6E-409C-BE32-E72D297353CC}">
              <c16:uniqueId val="{00000000-6F1B-4D12-8AA2-26337EC1E55D}"/>
            </c:ext>
          </c:extLst>
        </c:ser>
        <c:dLbls>
          <c:showLegendKey val="0"/>
          <c:showVal val="0"/>
          <c:showCatName val="0"/>
          <c:showSerName val="0"/>
          <c:showPercent val="0"/>
          <c:showBubbleSize val="0"/>
        </c:dLbls>
        <c:axId val="185206272"/>
        <c:axId val="185207808"/>
      </c:scatterChart>
      <c:scatterChart>
        <c:scatterStyle val="smoothMarker"/>
        <c:varyColors val="0"/>
        <c:ser>
          <c:idx val="0"/>
          <c:order val="1"/>
          <c:tx>
            <c:v>Closed Loop Phase</c:v>
          </c:tx>
          <c:spPr>
            <a:ln w="50800">
              <a:solidFill>
                <a:srgbClr val="FF0000"/>
              </a:solidFill>
            </a:ln>
          </c:spPr>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Data!$W$35:$W$95</c:f>
              <c:numCache>
                <c:formatCode>General</c:formatCode>
                <c:ptCount val="61"/>
                <c:pt idx="0">
                  <c:v>92.560990859932758</c:v>
                </c:pt>
                <c:pt idx="1">
                  <c:v>93.208358436968808</c:v>
                </c:pt>
                <c:pt idx="2">
                  <c:v>94.008114054978776</c:v>
                </c:pt>
                <c:pt idx="3">
                  <c:v>94.985449766850678</c:v>
                </c:pt>
                <c:pt idx="4">
                  <c:v>96.159672496488412</c:v>
                </c:pt>
                <c:pt idx="5">
                  <c:v>97.533681299307815</c:v>
                </c:pt>
                <c:pt idx="6">
                  <c:v>99.077289976049741</c:v>
                </c:pt>
                <c:pt idx="7">
                  <c:v>100.70636957406019</c:v>
                </c:pt>
                <c:pt idx="8">
                  <c:v>102.26764123774136</c:v>
                </c:pt>
                <c:pt idx="9">
                  <c:v>103.54875878222587</c:v>
                </c:pt>
                <c:pt idx="10">
                  <c:v>104.33184608015635</c:v>
                </c:pt>
                <c:pt idx="11">
                  <c:v>104.48028788495866</c:v>
                </c:pt>
                <c:pt idx="12">
                  <c:v>104.0076958182562</c:v>
                </c:pt>
                <c:pt idx="13">
                  <c:v>103.0758200475381</c:v>
                </c:pt>
                <c:pt idx="14">
                  <c:v>101.92340777459174</c:v>
                </c:pt>
                <c:pt idx="15">
                  <c:v>100.78085683135964</c:v>
                </c:pt>
                <c:pt idx="16">
                  <c:v>99.819663897913557</c:v>
                </c:pt>
                <c:pt idx="17">
                  <c:v>99.144079460956732</c:v>
                </c:pt>
                <c:pt idx="18">
                  <c:v>98.805349808828112</c:v>
                </c:pt>
                <c:pt idx="19">
                  <c:v>98.818109444463303</c:v>
                </c:pt>
                <c:pt idx="20">
                  <c:v>99.167668740572225</c:v>
                </c:pt>
                <c:pt idx="21">
                  <c:v>99.803857252208076</c:v>
                </c:pt>
                <c:pt idx="22">
                  <c:v>100.6206677148719</c:v>
                </c:pt>
                <c:pt idx="23">
                  <c:v>101.42544649095723</c:v>
                </c:pt>
                <c:pt idx="24">
                  <c:v>101.91083320036732</c:v>
                </c:pt>
                <c:pt idx="25">
                  <c:v>101.6548092910609</c:v>
                </c:pt>
                <c:pt idx="26">
                  <c:v>100.1749737331283</c:v>
                </c:pt>
                <c:pt idx="27">
                  <c:v>97.036800631551458</c:v>
                </c:pt>
                <c:pt idx="28">
                  <c:v>91.97383855232323</c:v>
                </c:pt>
                <c:pt idx="29">
                  <c:v>84.961366415282441</c:v>
                </c:pt>
                <c:pt idx="30">
                  <c:v>76.215678884815091</c:v>
                </c:pt>
                <c:pt idx="31">
                  <c:v>66.143587965888742</c:v>
                </c:pt>
                <c:pt idx="32">
                  <c:v>55.292532328017735</c:v>
                </c:pt>
                <c:pt idx="33">
                  <c:v>44.32092519095157</c:v>
                </c:pt>
                <c:pt idx="34">
                  <c:v>33.95036041266885</c:v>
                </c:pt>
                <c:pt idx="35">
                  <c:v>24.850138907219446</c:v>
                </c:pt>
                <c:pt idx="36">
                  <c:v>17.472644863105611</c:v>
                </c:pt>
                <c:pt idx="37">
                  <c:v>11.938318933599518</c:v>
                </c:pt>
                <c:pt idx="38">
                  <c:v>8.0568829510805688</c:v>
                </c:pt>
                <c:pt idx="39">
                  <c:v>5.4645878448824927</c:v>
                </c:pt>
                <c:pt idx="40">
                  <c:v>3.7769841789258827</c:v>
                </c:pt>
                <c:pt idx="41">
                  <c:v>2.6804345143712291</c:v>
                </c:pt>
                <c:pt idx="42">
                  <c:v>1.9552985456961585</c:v>
                </c:pt>
                <c:pt idx="43">
                  <c:v>1.4612865339381438</c:v>
                </c:pt>
                <c:pt idx="44">
                  <c:v>1.1131082126166372</c:v>
                </c:pt>
                <c:pt idx="45">
                  <c:v>0.85977600992133751</c:v>
                </c:pt>
                <c:pt idx="46">
                  <c:v>0.67054667666046075</c:v>
                </c:pt>
                <c:pt idx="47">
                  <c:v>0.5263659289972128</c:v>
                </c:pt>
                <c:pt idx="48">
                  <c:v>0.41494829565768099</c:v>
                </c:pt>
                <c:pt idx="49">
                  <c:v>0.32801632505021899</c:v>
                </c:pt>
                <c:pt idx="50">
                  <c:v>0.25975456558978116</c:v>
                </c:pt>
                <c:pt idx="51">
                  <c:v>0.20592984688226709</c:v>
                </c:pt>
                <c:pt idx="52">
                  <c:v>0.16337496958403031</c:v>
                </c:pt>
                <c:pt idx="53">
                  <c:v>0.12967259543653292</c:v>
                </c:pt>
                <c:pt idx="54">
                  <c:v>0.10295208856860574</c:v>
                </c:pt>
                <c:pt idx="55">
                  <c:v>8.1752427553511267E-2</c:v>
                </c:pt>
                <c:pt idx="56">
                  <c:v>6.4925568011010945E-2</c:v>
                </c:pt>
                <c:pt idx="57">
                  <c:v>5.1565849468461759E-2</c:v>
                </c:pt>
                <c:pt idx="58">
                  <c:v>4.0957021269857098E-2</c:v>
                </c:pt>
                <c:pt idx="59">
                  <c:v>3.2531720107416166E-2</c:v>
                </c:pt>
                <c:pt idx="60">
                  <c:v>2.5840062741414122E-2</c:v>
                </c:pt>
              </c:numCache>
            </c:numRef>
          </c:yVal>
          <c:smooth val="1"/>
          <c:extLst>
            <c:ext xmlns:c16="http://schemas.microsoft.com/office/drawing/2014/chart" uri="{C3380CC4-5D6E-409C-BE32-E72D297353CC}">
              <c16:uniqueId val="{00000001-6F1B-4D12-8AA2-26337EC1E55D}"/>
            </c:ext>
          </c:extLst>
        </c:ser>
        <c:dLbls>
          <c:showLegendKey val="0"/>
          <c:showVal val="0"/>
          <c:showCatName val="0"/>
          <c:showSerName val="0"/>
          <c:showPercent val="0"/>
          <c:showBubbleSize val="0"/>
        </c:dLbls>
        <c:axId val="185211136"/>
        <c:axId val="185209600"/>
      </c:scatterChart>
      <c:valAx>
        <c:axId val="185206272"/>
        <c:scaling>
          <c:logBase val="10"/>
          <c:orientation val="minMax"/>
          <c:max val="100000"/>
          <c:min val="10"/>
        </c:scaling>
        <c:delete val="0"/>
        <c:axPos val="b"/>
        <c:majorGridlines/>
        <c:minorGridlines/>
        <c:numFmt formatCode="0.00" sourceLinked="1"/>
        <c:majorTickMark val="none"/>
        <c:minorTickMark val="in"/>
        <c:tickLblPos val="low"/>
        <c:crossAx val="185207808"/>
        <c:crosses val="autoZero"/>
        <c:crossBetween val="midCat"/>
        <c:majorUnit val="10"/>
        <c:minorUnit val="10"/>
      </c:valAx>
      <c:valAx>
        <c:axId val="185207808"/>
        <c:scaling>
          <c:orientation val="minMax"/>
          <c:max val="60"/>
          <c:min val="-60"/>
        </c:scaling>
        <c:delete val="0"/>
        <c:axPos val="l"/>
        <c:majorGridlines>
          <c:spPr>
            <a:ln w="15875">
              <a:solidFill>
                <a:srgbClr val="000000"/>
              </a:solidFill>
            </a:ln>
          </c:spPr>
        </c:majorGridlines>
        <c:minorGridlines/>
        <c:numFmt formatCode="0" sourceLinked="0"/>
        <c:majorTickMark val="in"/>
        <c:minorTickMark val="in"/>
        <c:tickLblPos val="low"/>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185206272"/>
        <c:crosses val="autoZero"/>
        <c:crossBetween val="midCat"/>
        <c:majorUnit val="20"/>
        <c:minorUnit val="4"/>
      </c:valAx>
      <c:valAx>
        <c:axId val="185209600"/>
        <c:scaling>
          <c:orientation val="minMax"/>
          <c:max val="180"/>
          <c:min val="0"/>
        </c:scaling>
        <c:delete val="0"/>
        <c:axPos val="r"/>
        <c:numFmt formatCode="General" sourceLinked="1"/>
        <c:majorTickMark val="out"/>
        <c:minorTickMark val="none"/>
        <c:tickLblPos val="nextTo"/>
        <c:crossAx val="185211136"/>
        <c:crosses val="max"/>
        <c:crossBetween val="midCat"/>
      </c:valAx>
      <c:valAx>
        <c:axId val="185211136"/>
        <c:scaling>
          <c:logBase val="10"/>
          <c:orientation val="minMax"/>
        </c:scaling>
        <c:delete val="1"/>
        <c:axPos val="b"/>
        <c:numFmt formatCode="0.00" sourceLinked="1"/>
        <c:majorTickMark val="out"/>
        <c:minorTickMark val="none"/>
        <c:tickLblPos val="nextTo"/>
        <c:crossAx val="185209600"/>
        <c:crosses val="autoZero"/>
        <c:crossBetween val="midCat"/>
      </c:valAx>
      <c:spPr>
        <a:gradFill rotWithShape="0">
          <a:gsLst>
            <a:gs pos="0">
              <a:srgbClr val="FFFFFF"/>
            </a:gs>
            <a:gs pos="100000">
              <a:srgbClr val="FFFFCC"/>
            </a:gs>
          </a:gsLst>
          <a:lin ang="5400000" scaled="1"/>
        </a:gradFill>
        <a:ln w="12700">
          <a:solidFill>
            <a:srgbClr val="808080"/>
          </a:solidFill>
          <a:prstDash val="solid"/>
        </a:ln>
      </c:spPr>
    </c:plotArea>
    <c:legend>
      <c:legendPos val="b"/>
      <c:overlay val="0"/>
      <c:spPr>
        <a:solidFill>
          <a:srgbClr val="FFFFFF"/>
        </a:solidFill>
        <a:ln w="3175">
          <a:solidFill>
            <a:srgbClr val="000000"/>
          </a:solidFill>
          <a:prstDash val="solid"/>
        </a:ln>
      </c:spPr>
      <c:txPr>
        <a:bodyPr/>
        <a:lstStyle/>
        <a:p>
          <a:pPr>
            <a:defRPr sz="81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ko-K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sz="900" b="1">
                <a:solidFill>
                  <a:srgbClr val="FF0000"/>
                </a:solidFill>
              </a:rPr>
              <a:t>Control</a:t>
            </a:r>
            <a:r>
              <a:rPr lang="en-US" sz="900" b="1" baseline="0">
                <a:solidFill>
                  <a:srgbClr val="FF0000"/>
                </a:solidFill>
              </a:rPr>
              <a:t> to output Loop and Feedack </a:t>
            </a:r>
            <a:r>
              <a:rPr lang="en-US" sz="900" b="1">
                <a:solidFill>
                  <a:srgbClr val="FF0000"/>
                </a:solidFill>
              </a:rPr>
              <a:t>Loop Bode</a:t>
            </a:r>
          </a:p>
        </c:rich>
      </c:tx>
      <c:layout>
        <c:manualLayout>
          <c:xMode val="edge"/>
          <c:yMode val="edge"/>
          <c:x val="0.13840942387148353"/>
          <c:y val="2.4395634756181794E-2"/>
        </c:manualLayout>
      </c:layout>
      <c:overlay val="0"/>
      <c:spPr>
        <a:noFill/>
        <a:ln w="25400">
          <a:noFill/>
        </a:ln>
      </c:spPr>
    </c:title>
    <c:autoTitleDeleted val="0"/>
    <c:plotArea>
      <c:layout>
        <c:manualLayout>
          <c:layoutTarget val="inner"/>
          <c:xMode val="edge"/>
          <c:yMode val="edge"/>
          <c:x val="6.5210160502252867E-2"/>
          <c:y val="0.10694663167104113"/>
          <c:w val="0.78402921928873293"/>
          <c:h val="0.72053170163338853"/>
        </c:manualLayout>
      </c:layout>
      <c:scatterChart>
        <c:scatterStyle val="smoothMarker"/>
        <c:varyColors val="0"/>
        <c:ser>
          <c:idx val="2"/>
          <c:order val="0"/>
          <c:tx>
            <c:v>Gvc(f)dB</c:v>
          </c:tx>
          <c:spPr>
            <a:ln w="63500">
              <a:solidFill>
                <a:srgbClr val="0000FF"/>
              </a:solidFill>
              <a:prstDash val="solid"/>
            </a:ln>
          </c:spPr>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Data!$G$35:$G$95</c:f>
              <c:numCache>
                <c:formatCode>General</c:formatCode>
                <c:ptCount val="61"/>
                <c:pt idx="0">
                  <c:v>18.456675901289881</c:v>
                </c:pt>
                <c:pt idx="1">
                  <c:v>18.444157984155694</c:v>
                </c:pt>
                <c:pt idx="2">
                  <c:v>18.424392030921403</c:v>
                </c:pt>
                <c:pt idx="3">
                  <c:v>18.393248210095429</c:v>
                </c:pt>
                <c:pt idx="4">
                  <c:v>18.344341519427449</c:v>
                </c:pt>
                <c:pt idx="5">
                  <c:v>18.267940348775934</c:v>
                </c:pt>
                <c:pt idx="6">
                  <c:v>18.149540055083154</c:v>
                </c:pt>
                <c:pt idx="7">
                  <c:v>17.968259284006571</c:v>
                </c:pt>
                <c:pt idx="8">
                  <c:v>17.695602200809684</c:v>
                </c:pt>
                <c:pt idx="9">
                  <c:v>17.295738993123098</c:v>
                </c:pt>
                <c:pt idx="10">
                  <c:v>16.728941436603975</c:v>
                </c:pt>
                <c:pt idx="11">
                  <c:v>15.959195262351145</c:v>
                </c:pt>
                <c:pt idx="12">
                  <c:v>14.964365286646979</c:v>
                </c:pt>
                <c:pt idx="13">
                  <c:v>13.743907494872278</c:v>
                </c:pt>
                <c:pt idx="14">
                  <c:v>12.319063848982303</c:v>
                </c:pt>
                <c:pt idx="15">
                  <c:v>10.725397958016185</c:v>
                </c:pt>
                <c:pt idx="16">
                  <c:v>9.0026041510142711</c:v>
                </c:pt>
                <c:pt idx="17">
                  <c:v>7.1867021556257535</c:v>
                </c:pt>
                <c:pt idx="18">
                  <c:v>5.3064009074660925</c:v>
                </c:pt>
                <c:pt idx="19">
                  <c:v>3.3826797265070754</c:v>
                </c:pt>
                <c:pt idx="20">
                  <c:v>1.4299381019441531</c:v>
                </c:pt>
                <c:pt idx="21">
                  <c:v>-0.54247809854131046</c:v>
                </c:pt>
                <c:pt idx="22">
                  <c:v>-2.5289560142096414</c:v>
                </c:pt>
                <c:pt idx="23">
                  <c:v>-4.5266932397442998</c:v>
                </c:pt>
                <c:pt idx="24">
                  <c:v>-6.5351936741177754</c:v>
                </c:pt>
                <c:pt idx="25">
                  <c:v>-8.5561538952218559</c:v>
                </c:pt>
                <c:pt idx="26">
                  <c:v>-10.59371052415997</c:v>
                </c:pt>
                <c:pt idx="27">
                  <c:v>-12.65500832349209</c:v>
                </c:pt>
                <c:pt idx="28">
                  <c:v>-14.750972283375035</c:v>
                </c:pt>
                <c:pt idx="29">
                  <c:v>-16.896948742152539</c:v>
                </c:pt>
                <c:pt idx="30">
                  <c:v>-19.112451322899719</c:v>
                </c:pt>
                <c:pt idx="31">
                  <c:v>-21.418696961838574</c:v>
                </c:pt>
                <c:pt idx="32">
                  <c:v>-23.832522509958743</c:v>
                </c:pt>
                <c:pt idx="33">
                  <c:v>-26.356814947655639</c:v>
                </c:pt>
                <c:pt idx="34">
                  <c:v>-28.971321395468497</c:v>
                </c:pt>
                <c:pt idx="35">
                  <c:v>-31.630976956795656</c:v>
                </c:pt>
                <c:pt idx="36">
                  <c:v>-34.276479509965498</c:v>
                </c:pt>
                <c:pt idx="37">
                  <c:v>-36.853130217059977</c:v>
                </c:pt>
                <c:pt idx="38">
                  <c:v>-39.326925025205171</c:v>
                </c:pt>
                <c:pt idx="39">
                  <c:v>-41.689292874482142</c:v>
                </c:pt>
                <c:pt idx="40">
                  <c:v>-43.95099944127513</c:v>
                </c:pt>
                <c:pt idx="41">
                  <c:v>-46.132029810674581</c:v>
                </c:pt>
                <c:pt idx="42">
                  <c:v>-48.253452495945403</c:v>
                </c:pt>
                <c:pt idx="43">
                  <c:v>-50.33318688615384</c:v>
                </c:pt>
                <c:pt idx="44">
                  <c:v>-52.384809928506904</c:v>
                </c:pt>
                <c:pt idx="45">
                  <c:v>-54.417924143248804</c:v>
                </c:pt>
                <c:pt idx="46">
                  <c:v>-56.439038709796343</c:v>
                </c:pt>
                <c:pt idx="47">
                  <c:v>-58.45245034450074</c:v>
                </c:pt>
                <c:pt idx="48">
                  <c:v>-60.460948374509542</c:v>
                </c:pt>
                <c:pt idx="49">
                  <c:v>-62.466324629652505</c:v>
                </c:pt>
                <c:pt idx="50">
                  <c:v>-64.469722555753478</c:v>
                </c:pt>
                <c:pt idx="51">
                  <c:v>-66.471868792078112</c:v>
                </c:pt>
                <c:pt idx="52">
                  <c:v>-68.473223888630201</c:v>
                </c:pt>
                <c:pt idx="53">
                  <c:v>-70.47407926055736</c:v>
                </c:pt>
                <c:pt idx="54">
                  <c:v>-72.474619108676478</c:v>
                </c:pt>
                <c:pt idx="55">
                  <c:v>-74.474959787527197</c:v>
                </c:pt>
                <c:pt idx="56">
                  <c:v>-76.475174764331953</c:v>
                </c:pt>
                <c:pt idx="57">
                  <c:v>-78.475310414676713</c:v>
                </c:pt>
                <c:pt idx="58">
                  <c:v>-80.47539600790158</c:v>
                </c:pt>
                <c:pt idx="59">
                  <c:v>-82.4754500150258</c:v>
                </c:pt>
                <c:pt idx="60">
                  <c:v>-84.475484091795039</c:v>
                </c:pt>
              </c:numCache>
            </c:numRef>
          </c:yVal>
          <c:smooth val="1"/>
          <c:extLst>
            <c:ext xmlns:c16="http://schemas.microsoft.com/office/drawing/2014/chart" uri="{C3380CC4-5D6E-409C-BE32-E72D297353CC}">
              <c16:uniqueId val="{00000000-2B3F-4AAE-B26B-F58C7845BB23}"/>
            </c:ext>
          </c:extLst>
        </c:ser>
        <c:ser>
          <c:idx val="1"/>
          <c:order val="2"/>
          <c:tx>
            <c:v>Gcv(f)dB</c:v>
          </c:tx>
          <c:spPr>
            <a:ln w="63500">
              <a:solidFill>
                <a:srgbClr val="FF0000"/>
              </a:solidFill>
              <a:prstDash val="sysDash"/>
            </a:ln>
          </c:spPr>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Data!$S$35:$S$95</c:f>
              <c:numCache>
                <c:formatCode>General</c:formatCode>
                <c:ptCount val="61"/>
                <c:pt idx="0">
                  <c:v>27.466515587986137</c:v>
                </c:pt>
                <c:pt idx="1">
                  <c:v>25.499201001227206</c:v>
                </c:pt>
                <c:pt idx="2">
                  <c:v>23.550505790778704</c:v>
                </c:pt>
                <c:pt idx="3">
                  <c:v>21.630598363448406</c:v>
                </c:pt>
                <c:pt idx="4">
                  <c:v>19.754589846941471</c:v>
                </c:pt>
                <c:pt idx="5">
                  <c:v>17.94413597806572</c:v>
                </c:pt>
                <c:pt idx="6">
                  <c:v>16.228584198526214</c:v>
                </c:pt>
                <c:pt idx="7">
                  <c:v>14.644445815935619</c:v>
                </c:pt>
                <c:pt idx="8">
                  <c:v>13.231548608708595</c:v>
                </c:pt>
                <c:pt idx="9">
                  <c:v>12.02502826036643</c:v>
                </c:pt>
                <c:pt idx="10">
                  <c:v>11.045162767150114</c:v>
                </c:pt>
                <c:pt idx="11">
                  <c:v>10.290298198292193</c:v>
                </c:pt>
                <c:pt idx="12">
                  <c:v>9.7376188962578798</c:v>
                </c:pt>
                <c:pt idx="13">
                  <c:v>9.3512637431121153</c:v>
                </c:pt>
                <c:pt idx="14">
                  <c:v>9.0925896232751118</c:v>
                </c:pt>
                <c:pt idx="15">
                  <c:v>8.9277546580641758</c:v>
                </c:pt>
                <c:pt idx="16">
                  <c:v>8.8312420781155883</c:v>
                </c:pt>
                <c:pt idx="17">
                  <c:v>8.7864828959340997</c:v>
                </c:pt>
                <c:pt idx="18">
                  <c:v>8.7852521701523401</c:v>
                </c:pt>
                <c:pt idx="19">
                  <c:v>8.826973128517162</c:v>
                </c:pt>
                <c:pt idx="20">
                  <c:v>8.9183598449062096</c:v>
                </c:pt>
                <c:pt idx="21">
                  <c:v>9.0732002399995189</c:v>
                </c:pt>
                <c:pt idx="22">
                  <c:v>9.3114287285694015</c:v>
                </c:pt>
                <c:pt idx="23">
                  <c:v>9.6559667019350464</c:v>
                </c:pt>
                <c:pt idx="24">
                  <c:v>10.125663072110097</c:v>
                </c:pt>
                <c:pt idx="25">
                  <c:v>10.724219739415357</c:v>
                </c:pt>
                <c:pt idx="26">
                  <c:v>11.428727890002516</c:v>
                </c:pt>
                <c:pt idx="27">
                  <c:v>12.184773390768749</c:v>
                </c:pt>
                <c:pt idx="28">
                  <c:v>12.913330063562958</c:v>
                </c:pt>
                <c:pt idx="29">
                  <c:v>13.527410557731939</c:v>
                </c:pt>
                <c:pt idx="30">
                  <c:v>13.94968338176832</c:v>
                </c:pt>
                <c:pt idx="31">
                  <c:v>14.122045540183819</c:v>
                </c:pt>
                <c:pt idx="32">
                  <c:v>14.005078478340556</c:v>
                </c:pt>
                <c:pt idx="33">
                  <c:v>13.573750490988502</c:v>
                </c:pt>
                <c:pt idx="34">
                  <c:v>12.817653302904763</c:v>
                </c:pt>
                <c:pt idx="35">
                  <c:v>11.747208672144216</c:v>
                </c:pt>
                <c:pt idx="36">
                  <c:v>10.398359810663738</c:v>
                </c:pt>
                <c:pt idx="37">
                  <c:v>8.8273644718567841</c:v>
                </c:pt>
                <c:pt idx="38">
                  <c:v>7.0965644050027574</c:v>
                </c:pt>
                <c:pt idx="39">
                  <c:v>5.2604043887918603</c:v>
                </c:pt>
                <c:pt idx="40">
                  <c:v>3.3588799203515105</c:v>
                </c:pt>
                <c:pt idx="41">
                  <c:v>1.4181106211765115</c:v>
                </c:pt>
                <c:pt idx="42">
                  <c:v>-0.54598876949974684</c:v>
                </c:pt>
                <c:pt idx="43">
                  <c:v>-2.5240180385192952</c:v>
                </c:pt>
                <c:pt idx="44">
                  <c:v>-4.5104535174104186</c:v>
                </c:pt>
                <c:pt idx="45">
                  <c:v>-6.5020208599200346</c:v>
                </c:pt>
                <c:pt idx="46">
                  <c:v>-8.4967522942994425</c:v>
                </c:pt>
                <c:pt idx="47">
                  <c:v>-10.493449288225642</c:v>
                </c:pt>
                <c:pt idx="48">
                  <c:v>-12.491373813865252</c:v>
                </c:pt>
                <c:pt idx="49">
                  <c:v>-14.490067727057287</c:v>
                </c:pt>
                <c:pt idx="50">
                  <c:v>-16.489245023310733</c:v>
                </c:pt>
                <c:pt idx="51">
                  <c:v>-18.488726484335473</c:v>
                </c:pt>
                <c:pt idx="52">
                  <c:v>-20.488399528639142</c:v>
                </c:pt>
                <c:pt idx="53">
                  <c:v>-22.488193321367852</c:v>
                </c:pt>
                <c:pt idx="54">
                  <c:v>-24.488063248373134</c:v>
                </c:pt>
                <c:pt idx="55">
                  <c:v>-26.487981191803229</c:v>
                </c:pt>
                <c:pt idx="56">
                  <c:v>-28.487929423159599</c:v>
                </c:pt>
                <c:pt idx="57">
                  <c:v>-30.48789676156467</c:v>
                </c:pt>
                <c:pt idx="58">
                  <c:v>-32.48787615437201</c:v>
                </c:pt>
                <c:pt idx="59">
                  <c:v>-34.48786315246285</c:v>
                </c:pt>
                <c:pt idx="60">
                  <c:v>-36.487854948952304</c:v>
                </c:pt>
              </c:numCache>
            </c:numRef>
          </c:yVal>
          <c:smooth val="1"/>
          <c:extLst>
            <c:ext xmlns:c16="http://schemas.microsoft.com/office/drawing/2014/chart" uri="{C3380CC4-5D6E-409C-BE32-E72D297353CC}">
              <c16:uniqueId val="{00000001-2B3F-4AAE-B26B-F58C7845BB23}"/>
            </c:ext>
          </c:extLst>
        </c:ser>
        <c:dLbls>
          <c:showLegendKey val="0"/>
          <c:showVal val="0"/>
          <c:showCatName val="0"/>
          <c:showSerName val="0"/>
          <c:showPercent val="0"/>
          <c:showBubbleSize val="0"/>
        </c:dLbls>
        <c:axId val="185264000"/>
        <c:axId val="185265536"/>
      </c:scatterChart>
      <c:scatterChart>
        <c:scatterStyle val="smoothMarker"/>
        <c:varyColors val="0"/>
        <c:ser>
          <c:idx val="0"/>
          <c:order val="1"/>
          <c:tx>
            <c:v>Gvc(f) Phase</c:v>
          </c:tx>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Data!$H$35:$H$95</c:f>
              <c:numCache>
                <c:formatCode>General</c:formatCode>
                <c:ptCount val="61"/>
                <c:pt idx="0">
                  <c:v>-4.0417695847420454</c:v>
                </c:pt>
                <c:pt idx="1">
                  <c:v>-5.0834123365124011</c:v>
                </c:pt>
                <c:pt idx="2">
                  <c:v>-6.3899551595603841</c:v>
                </c:pt>
                <c:pt idx="3">
                  <c:v>-8.0252946957367488</c:v>
                </c:pt>
                <c:pt idx="4">
                  <c:v>-10.065395389914162</c:v>
                </c:pt>
                <c:pt idx="5">
                  <c:v>-12.597356430441273</c:v>
                </c:pt>
                <c:pt idx="6">
                  <c:v>-15.714979019703984</c:v>
                </c:pt>
                <c:pt idx="7">
                  <c:v>-19.508091571992665</c:v>
                </c:pt>
                <c:pt idx="8">
                  <c:v>-24.042487522295193</c:v>
                </c:pt>
                <c:pt idx="9">
                  <c:v>-29.329255292197654</c:v>
                </c:pt>
                <c:pt idx="10">
                  <c:v>-35.289117141225169</c:v>
                </c:pt>
                <c:pt idx="11">
                  <c:v>-41.728972080718414</c:v>
                </c:pt>
                <c:pt idx="12">
                  <c:v>-48.354682342020425</c:v>
                </c:pt>
                <c:pt idx="13">
                  <c:v>-54.830069124843121</c:v>
                </c:pt>
                <c:pt idx="14">
                  <c:v>-60.858537732187081</c:v>
                </c:pt>
                <c:pt idx="15">
                  <c:v>-66.243943674877244</c:v>
                </c:pt>
                <c:pt idx="16">
                  <c:v>-70.905600726504872</c:v>
                </c:pt>
                <c:pt idx="17">
                  <c:v>-74.85614170438356</c:v>
                </c:pt>
                <c:pt idx="18">
                  <c:v>-78.166195782493503</c:v>
                </c:pt>
                <c:pt idx="19">
                  <c:v>-80.933619322487786</c:v>
                </c:pt>
                <c:pt idx="20">
                  <c:v>-83.263356183188435</c:v>
                </c:pt>
                <c:pt idx="21">
                  <c:v>-85.256892845313061</c:v>
                </c:pt>
                <c:pt idx="22">
                  <c:v>-87.008161699834773</c:v>
                </c:pt>
                <c:pt idx="23">
                  <c:v>-88.603050942409155</c:v>
                </c:pt>
                <c:pt idx="24">
                  <c:v>-90.120529686728318</c:v>
                </c:pt>
                <c:pt idx="25">
                  <c:v>-91.634027646399332</c:v>
                </c:pt>
                <c:pt idx="26">
                  <c:v>-93.211930186471619</c:v>
                </c:pt>
                <c:pt idx="27">
                  <c:v>-94.91585930567706</c:v>
                </c:pt>
                <c:pt idx="28">
                  <c:v>-96.794896284040078</c:v>
                </c:pt>
                <c:pt idx="29">
                  <c:v>-98.873408037558818</c:v>
                </c:pt>
                <c:pt idx="30">
                  <c:v>-101.13071333874329</c:v>
                </c:pt>
                <c:pt idx="31">
                  <c:v>-103.47463112503743</c:v>
                </c:pt>
                <c:pt idx="32">
                  <c:v>-105.7201831463254</c:v>
                </c:pt>
                <c:pt idx="33">
                  <c:v>-107.59649269411204</c:v>
                </c:pt>
                <c:pt idx="34">
                  <c:v>-108.80485798758936</c:v>
                </c:pt>
                <c:pt idx="35">
                  <c:v>-109.12205497805968</c:v>
                </c:pt>
                <c:pt idx="36">
                  <c:v>-108.49723437944084</c:v>
                </c:pt>
                <c:pt idx="37">
                  <c:v>-107.07726150333966</c:v>
                </c:pt>
                <c:pt idx="38">
                  <c:v>-105.14192666605274</c:v>
                </c:pt>
                <c:pt idx="39">
                  <c:v>-102.99576906750889</c:v>
                </c:pt>
                <c:pt idx="40">
                  <c:v>-100.88258908323384</c:v>
                </c:pt>
                <c:pt idx="41">
                  <c:v>-98.953545911238592</c:v>
                </c:pt>
                <c:pt idx="42">
                  <c:v>-97.277397337421988</c:v>
                </c:pt>
                <c:pt idx="43">
                  <c:v>-95.867097440074289</c:v>
                </c:pt>
                <c:pt idx="44">
                  <c:v>-94.704933870874271</c:v>
                </c:pt>
                <c:pt idx="45">
                  <c:v>-93.759975845800767</c:v>
                </c:pt>
                <c:pt idx="46">
                  <c:v>-92.998166842557566</c:v>
                </c:pt>
                <c:pt idx="47">
                  <c:v>-92.387339240552478</c:v>
                </c:pt>
                <c:pt idx="48">
                  <c:v>-91.899256308390136</c:v>
                </c:pt>
                <c:pt idx="49">
                  <c:v>-91.510103227840176</c:v>
                </c:pt>
                <c:pt idx="50">
                  <c:v>-91.200255859885246</c:v>
                </c:pt>
                <c:pt idx="51">
                  <c:v>-90.953767529056904</c:v>
                </c:pt>
                <c:pt idx="52">
                  <c:v>-90.757790255768072</c:v>
                </c:pt>
                <c:pt idx="53">
                  <c:v>-90.602027347849031</c:v>
                </c:pt>
                <c:pt idx="54">
                  <c:v>-90.478254020231788</c:v>
                </c:pt>
                <c:pt idx="55">
                  <c:v>-90.379914081177247</c:v>
                </c:pt>
                <c:pt idx="56">
                  <c:v>-90.301788215342199</c:v>
                </c:pt>
                <c:pt idx="57">
                  <c:v>-90.239724781652654</c:v>
                </c:pt>
                <c:pt idx="58">
                  <c:v>-90.190423110395244</c:v>
                </c:pt>
                <c:pt idx="59">
                  <c:v>-90.151259930555526</c:v>
                </c:pt>
                <c:pt idx="60">
                  <c:v>-90.120150774102356</c:v>
                </c:pt>
              </c:numCache>
            </c:numRef>
          </c:yVal>
          <c:smooth val="1"/>
          <c:extLst>
            <c:ext xmlns:c16="http://schemas.microsoft.com/office/drawing/2014/chart" uri="{C3380CC4-5D6E-409C-BE32-E72D297353CC}">
              <c16:uniqueId val="{00000002-2B3F-4AAE-B26B-F58C7845BB23}"/>
            </c:ext>
          </c:extLst>
        </c:ser>
        <c:ser>
          <c:idx val="3"/>
          <c:order val="3"/>
          <c:tx>
            <c:v>Gcv(f) Phase</c:v>
          </c:tx>
          <c:spPr>
            <a:ln w="25400">
              <a:prstDash val="sysDash"/>
            </a:ln>
          </c:spPr>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Data!$T$35:$T$95</c:f>
              <c:numCache>
                <c:formatCode>General</c:formatCode>
                <c:ptCount val="61"/>
                <c:pt idx="0">
                  <c:v>96.6027604446748</c:v>
                </c:pt>
                <c:pt idx="1">
                  <c:v>98.291770773481218</c:v>
                </c:pt>
                <c:pt idx="2">
                  <c:v>100.39806921453919</c:v>
                </c:pt>
                <c:pt idx="3">
                  <c:v>103.01074446258744</c:v>
                </c:pt>
                <c:pt idx="4">
                  <c:v>106.22506788640257</c:v>
                </c:pt>
                <c:pt idx="5">
                  <c:v>110.1310377297491</c:v>
                </c:pt>
                <c:pt idx="6">
                  <c:v>114.79226899575373</c:v>
                </c:pt>
                <c:pt idx="7">
                  <c:v>120.21446114605286</c:v>
                </c:pt>
                <c:pt idx="8">
                  <c:v>126.31012876003658</c:v>
                </c:pt>
                <c:pt idx="9">
                  <c:v>132.8780140744235</c:v>
                </c:pt>
                <c:pt idx="10">
                  <c:v>139.62096322138149</c:v>
                </c:pt>
                <c:pt idx="11">
                  <c:v>146.20925996567703</c:v>
                </c:pt>
                <c:pt idx="12">
                  <c:v>152.36237816027662</c:v>
                </c:pt>
                <c:pt idx="13">
                  <c:v>157.90588917238119</c:v>
                </c:pt>
                <c:pt idx="14">
                  <c:v>162.78194550677884</c:v>
                </c:pt>
                <c:pt idx="15">
                  <c:v>167.02480050623689</c:v>
                </c:pt>
                <c:pt idx="16">
                  <c:v>170.72526462441843</c:v>
                </c:pt>
                <c:pt idx="17">
                  <c:v>174.00022116534029</c:v>
                </c:pt>
                <c:pt idx="18">
                  <c:v>176.97154559132161</c:v>
                </c:pt>
                <c:pt idx="19">
                  <c:v>179.75172876695109</c:v>
                </c:pt>
                <c:pt idx="20">
                  <c:v>-177.56897507623933</c:v>
                </c:pt>
                <c:pt idx="21">
                  <c:v>-174.93924990247888</c:v>
                </c:pt>
                <c:pt idx="22">
                  <c:v>-172.37117058529336</c:v>
                </c:pt>
                <c:pt idx="23">
                  <c:v>-169.97150256663363</c:v>
                </c:pt>
                <c:pt idx="24">
                  <c:v>-167.9686371129043</c:v>
                </c:pt>
                <c:pt idx="25">
                  <c:v>-166.71116306253978</c:v>
                </c:pt>
                <c:pt idx="26">
                  <c:v>-166.61309608040003</c:v>
                </c:pt>
                <c:pt idx="27">
                  <c:v>-168.0473400627715</c:v>
                </c:pt>
                <c:pt idx="28">
                  <c:v>-171.23126516363669</c:v>
                </c:pt>
                <c:pt idx="29">
                  <c:v>-176.16522554715871</c:v>
                </c:pt>
                <c:pt idx="30">
                  <c:v>177.34639222355833</c:v>
                </c:pt>
                <c:pt idx="31">
                  <c:v>169.61821909092615</c:v>
                </c:pt>
                <c:pt idx="32">
                  <c:v>161.01271547434311</c:v>
                </c:pt>
                <c:pt idx="33">
                  <c:v>151.91741788506371</c:v>
                </c:pt>
                <c:pt idx="34">
                  <c:v>142.75521840025817</c:v>
                </c:pt>
                <c:pt idx="35">
                  <c:v>133.97219388527913</c:v>
                </c:pt>
                <c:pt idx="36">
                  <c:v>125.96987924254644</c:v>
                </c:pt>
                <c:pt idx="37">
                  <c:v>119.01558043693916</c:v>
                </c:pt>
                <c:pt idx="38">
                  <c:v>113.19880961713328</c:v>
                </c:pt>
                <c:pt idx="39">
                  <c:v>108.46035691239138</c:v>
                </c:pt>
                <c:pt idx="40">
                  <c:v>104.65957326215971</c:v>
                </c:pt>
                <c:pt idx="41">
                  <c:v>101.63398042560982</c:v>
                </c:pt>
                <c:pt idx="42">
                  <c:v>99.23269588311814</c:v>
                </c:pt>
                <c:pt idx="43">
                  <c:v>97.328383974012439</c:v>
                </c:pt>
                <c:pt idx="44">
                  <c:v>95.818042083490909</c:v>
                </c:pt>
                <c:pt idx="45">
                  <c:v>94.6197518557221</c:v>
                </c:pt>
                <c:pt idx="46">
                  <c:v>93.668713519218016</c:v>
                </c:pt>
                <c:pt idx="47">
                  <c:v>92.913705169549687</c:v>
                </c:pt>
                <c:pt idx="48">
                  <c:v>92.314204604047816</c:v>
                </c:pt>
                <c:pt idx="49">
                  <c:v>91.83811955289039</c:v>
                </c:pt>
                <c:pt idx="50">
                  <c:v>91.460010425475033</c:v>
                </c:pt>
                <c:pt idx="51">
                  <c:v>91.15969737593916</c:v>
                </c:pt>
                <c:pt idx="52">
                  <c:v>90.921165225352098</c:v>
                </c:pt>
                <c:pt idx="53">
                  <c:v>90.731699943285562</c:v>
                </c:pt>
                <c:pt idx="54">
                  <c:v>90.581206108800401</c:v>
                </c:pt>
                <c:pt idx="55">
                  <c:v>90.461666508730758</c:v>
                </c:pt>
                <c:pt idx="56">
                  <c:v>90.366713783353191</c:v>
                </c:pt>
                <c:pt idx="57">
                  <c:v>90.291290631121115</c:v>
                </c:pt>
                <c:pt idx="58">
                  <c:v>90.231380131665105</c:v>
                </c:pt>
                <c:pt idx="59">
                  <c:v>90.18379165066294</c:v>
                </c:pt>
                <c:pt idx="60">
                  <c:v>90.145990836843765</c:v>
                </c:pt>
              </c:numCache>
            </c:numRef>
          </c:yVal>
          <c:smooth val="1"/>
          <c:extLst>
            <c:ext xmlns:c16="http://schemas.microsoft.com/office/drawing/2014/chart" uri="{C3380CC4-5D6E-409C-BE32-E72D297353CC}">
              <c16:uniqueId val="{00000003-2B3F-4AAE-B26B-F58C7845BB23}"/>
            </c:ext>
          </c:extLst>
        </c:ser>
        <c:dLbls>
          <c:showLegendKey val="0"/>
          <c:showVal val="0"/>
          <c:showCatName val="0"/>
          <c:showSerName val="0"/>
          <c:showPercent val="0"/>
          <c:showBubbleSize val="0"/>
        </c:dLbls>
        <c:axId val="185870976"/>
        <c:axId val="185869440"/>
      </c:scatterChart>
      <c:valAx>
        <c:axId val="185264000"/>
        <c:scaling>
          <c:logBase val="10"/>
          <c:orientation val="minMax"/>
          <c:max val="100000"/>
          <c:min val="10"/>
        </c:scaling>
        <c:delete val="0"/>
        <c:axPos val="b"/>
        <c:majorGridlines/>
        <c:minorGridlines/>
        <c:numFmt formatCode="0.00" sourceLinked="1"/>
        <c:majorTickMark val="none"/>
        <c:minorTickMark val="in"/>
        <c:tickLblPos val="low"/>
        <c:crossAx val="185265536"/>
        <c:crosses val="autoZero"/>
        <c:crossBetween val="midCat"/>
        <c:majorUnit val="10"/>
        <c:minorUnit val="10"/>
      </c:valAx>
      <c:valAx>
        <c:axId val="185265536"/>
        <c:scaling>
          <c:orientation val="minMax"/>
          <c:max val="60"/>
          <c:min val="-60"/>
        </c:scaling>
        <c:delete val="0"/>
        <c:axPos val="l"/>
        <c:majorGridlines>
          <c:spPr>
            <a:ln w="15875">
              <a:solidFill>
                <a:srgbClr val="000000"/>
              </a:solidFill>
            </a:ln>
          </c:spPr>
        </c:majorGridlines>
        <c:minorGridlines/>
        <c:numFmt formatCode="0" sourceLinked="0"/>
        <c:majorTickMark val="in"/>
        <c:minorTickMark val="in"/>
        <c:tickLblPos val="low"/>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185264000"/>
        <c:crosses val="autoZero"/>
        <c:crossBetween val="midCat"/>
        <c:majorUnit val="20"/>
        <c:minorUnit val="4"/>
      </c:valAx>
      <c:valAx>
        <c:axId val="185869440"/>
        <c:scaling>
          <c:orientation val="minMax"/>
          <c:max val="180"/>
          <c:min val="-180"/>
        </c:scaling>
        <c:delete val="0"/>
        <c:axPos val="r"/>
        <c:numFmt formatCode="General" sourceLinked="1"/>
        <c:majorTickMark val="out"/>
        <c:minorTickMark val="none"/>
        <c:tickLblPos val="nextTo"/>
        <c:crossAx val="185870976"/>
        <c:crosses val="max"/>
        <c:crossBetween val="midCat"/>
        <c:majorUnit val="45"/>
        <c:minorUnit val="5"/>
      </c:valAx>
      <c:valAx>
        <c:axId val="185870976"/>
        <c:scaling>
          <c:logBase val="10"/>
          <c:orientation val="minMax"/>
        </c:scaling>
        <c:delete val="1"/>
        <c:axPos val="b"/>
        <c:numFmt formatCode="0.00" sourceLinked="1"/>
        <c:majorTickMark val="out"/>
        <c:minorTickMark val="none"/>
        <c:tickLblPos val="nextTo"/>
        <c:crossAx val="185869440"/>
        <c:crosses val="autoZero"/>
        <c:crossBetween val="midCat"/>
      </c:valAx>
      <c:spPr>
        <a:gradFill rotWithShape="0">
          <a:gsLst>
            <a:gs pos="0">
              <a:srgbClr val="FFFFFF"/>
            </a:gs>
            <a:gs pos="100000">
              <a:srgbClr val="FFFFCC"/>
            </a:gs>
          </a:gsLst>
          <a:lin ang="5400000" scaled="1"/>
        </a:gradFill>
        <a:ln w="12700">
          <a:solidFill>
            <a:srgbClr val="808080"/>
          </a:solidFill>
          <a:prstDash val="solid"/>
        </a:ln>
      </c:spPr>
    </c:plotArea>
    <c:legend>
      <c:legendPos val="r"/>
      <c:layout>
        <c:manualLayout>
          <c:xMode val="edge"/>
          <c:yMode val="edge"/>
          <c:x val="6.5976298627459413E-3"/>
          <c:y val="0.92362298178449687"/>
          <c:w val="0.973886846844632"/>
          <c:h val="7.6377018215503079E-2"/>
        </c:manualLayout>
      </c:layout>
      <c:overlay val="0"/>
      <c:spPr>
        <a:solidFill>
          <a:srgbClr val="FFFFFF"/>
        </a:solidFill>
        <a:ln w="3175">
          <a:solidFill>
            <a:srgbClr val="000000"/>
          </a:solidFill>
          <a:prstDash val="solid"/>
        </a:ln>
      </c:spPr>
      <c:txPr>
        <a:bodyPr/>
        <a:lstStyle/>
        <a:p>
          <a:pPr>
            <a:defRPr sz="81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ko-K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sz="1000" b="1">
                <a:solidFill>
                  <a:srgbClr val="FF0000"/>
                </a:solidFill>
              </a:rPr>
              <a:t>Audio Susceptibility Plot</a:t>
            </a:r>
          </a:p>
        </c:rich>
      </c:tx>
      <c:layout>
        <c:manualLayout>
          <c:xMode val="edge"/>
          <c:yMode val="edge"/>
          <c:x val="0.30611770587345993"/>
          <c:y val="9.3129511579450579E-3"/>
        </c:manualLayout>
      </c:layout>
      <c:overlay val="0"/>
      <c:spPr>
        <a:noFill/>
        <a:ln w="25400">
          <a:noFill/>
        </a:ln>
      </c:spPr>
    </c:title>
    <c:autoTitleDeleted val="0"/>
    <c:plotArea>
      <c:layout>
        <c:manualLayout>
          <c:layoutTarget val="inner"/>
          <c:xMode val="edge"/>
          <c:yMode val="edge"/>
          <c:x val="6.5210160502252867E-2"/>
          <c:y val="8.8605200126222972E-2"/>
          <c:w val="0.7830151600937878"/>
          <c:h val="0.75301422319079814"/>
        </c:manualLayout>
      </c:layout>
      <c:scatterChart>
        <c:scatterStyle val="smoothMarker"/>
        <c:varyColors val="0"/>
        <c:ser>
          <c:idx val="2"/>
          <c:order val="0"/>
          <c:tx>
            <c:v>dB(Gvg(f)_closed)</c:v>
          </c:tx>
          <c:spPr>
            <a:ln w="50800">
              <a:solidFill>
                <a:srgbClr val="0000FF"/>
              </a:solidFill>
              <a:prstDash val="solid"/>
            </a:ln>
          </c:spPr>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Data!$Y$35:$Y$95</c:f>
              <c:numCache>
                <c:formatCode>General</c:formatCode>
                <c:ptCount val="61"/>
                <c:pt idx="0">
                  <c:v>-65.36187356530364</c:v>
                </c:pt>
                <c:pt idx="1">
                  <c:v>-63.395747247239946</c:v>
                </c:pt>
                <c:pt idx="2">
                  <c:v>-61.448899909324524</c:v>
                </c:pt>
                <c:pt idx="3">
                  <c:v>-59.531835577258676</c:v>
                </c:pt>
                <c:pt idx="4">
                  <c:v>-57.660130555319178</c:v>
                </c:pt>
                <c:pt idx="5">
                  <c:v>-55.856033335205126</c:v>
                </c:pt>
                <c:pt idx="6">
                  <c:v>-54.149542843049971</c:v>
                </c:pt>
                <c:pt idx="7">
                  <c:v>-52.577697855678863</c:v>
                </c:pt>
                <c:pt idx="8">
                  <c:v>-51.180437392363629</c:v>
                </c:pt>
                <c:pt idx="9">
                  <c:v>-49.992339081811643</c:v>
                </c:pt>
                <c:pt idx="10">
                  <c:v>-49.032523752111473</c:v>
                </c:pt>
                <c:pt idx="11">
                  <c:v>-48.298128861251925</c:v>
                </c:pt>
                <c:pt idx="12">
                  <c:v>-47.765850231040261</c:v>
                </c:pt>
                <c:pt idx="13">
                  <c:v>-47.400607713001939</c:v>
                </c:pt>
                <c:pt idx="14">
                  <c:v>-47.165999854566081</c:v>
                </c:pt>
                <c:pt idx="15">
                  <c:v>-47.031965286300348</c:v>
                </c:pt>
                <c:pt idx="16">
                  <c:v>-46.978559648993077</c:v>
                </c:pt>
                <c:pt idx="17">
                  <c:v>-46.997098216865759</c:v>
                </c:pt>
                <c:pt idx="18">
                  <c:v>-47.090190745418084</c:v>
                </c:pt>
                <c:pt idx="19">
                  <c:v>-47.271360939320644</c:v>
                </c:pt>
                <c:pt idx="20">
                  <c:v>-47.563821535639342</c:v>
                </c:pt>
                <c:pt idx="21">
                  <c:v>-47.996986528007568</c:v>
                </c:pt>
                <c:pt idx="22">
                  <c:v>-48.599105779607889</c:v>
                </c:pt>
                <c:pt idx="23">
                  <c:v>-49.386087957274221</c:v>
                </c:pt>
                <c:pt idx="24">
                  <c:v>-50.350164133729962</c:v>
                </c:pt>
                <c:pt idx="25">
                  <c:v>-51.454561204840616</c:v>
                </c:pt>
                <c:pt idx="26">
                  <c:v>-52.638330313843582</c:v>
                </c:pt>
                <c:pt idx="27">
                  <c:v>-53.831033176849104</c:v>
                </c:pt>
                <c:pt idx="28">
                  <c:v>-54.976103615922483</c:v>
                </c:pt>
                <c:pt idx="29">
                  <c:v>-56.064945837985476</c:v>
                </c:pt>
                <c:pt idx="30">
                  <c:v>-57.182723881830675</c:v>
                </c:pt>
                <c:pt idx="31">
                  <c:v>-58.540095015105024</c:v>
                </c:pt>
                <c:pt idx="32">
                  <c:v>-60.398807848415714</c:v>
                </c:pt>
                <c:pt idx="33">
                  <c:v>-62.848993796679693</c:v>
                </c:pt>
                <c:pt idx="34">
                  <c:v>-65.706417263402443</c:v>
                </c:pt>
                <c:pt idx="35">
                  <c:v>-68.695872724654009</c:v>
                </c:pt>
                <c:pt idx="36">
                  <c:v>-71.624570552718566</c:v>
                </c:pt>
                <c:pt idx="37">
                  <c:v>-74.402697626547521</c:v>
                </c:pt>
                <c:pt idx="38">
                  <c:v>-77.007301988913298</c:v>
                </c:pt>
                <c:pt idx="39">
                  <c:v>-79.451163600786984</c:v>
                </c:pt>
                <c:pt idx="40">
                  <c:v>-81.76294766568931</c:v>
                </c:pt>
                <c:pt idx="41">
                  <c:v>-83.974743545589305</c:v>
                </c:pt>
                <c:pt idx="42">
                  <c:v>-86.115160007710344</c:v>
                </c:pt>
                <c:pt idx="43">
                  <c:v>-88.206688210689279</c:v>
                </c:pt>
                <c:pt idx="44">
                  <c:v>-90.265670407927288</c:v>
                </c:pt>
                <c:pt idx="45">
                  <c:v>-92.303393522032891</c:v>
                </c:pt>
                <c:pt idx="46">
                  <c:v>-94.32740197673111</c:v>
                </c:pt>
                <c:pt idx="47">
                  <c:v>-96.342633796113006</c:v>
                </c:pt>
                <c:pt idx="48">
                  <c:v>-98.352277973920152</c:v>
                </c:pt>
                <c:pt idx="49">
                  <c:v>-100.35837647234112</c:v>
                </c:pt>
                <c:pt idx="50">
                  <c:v>-102.36222973228791</c:v>
                </c:pt>
                <c:pt idx="51">
                  <c:v>-104.36466311676045</c:v>
                </c:pt>
                <c:pt idx="52">
                  <c:v>-106.36619933247891</c:v>
                </c:pt>
                <c:pt idx="53">
                  <c:v>-108.36716895933129</c:v>
                </c:pt>
                <c:pt idx="54">
                  <c:v>-110.3677808880549</c:v>
                </c:pt>
                <c:pt idx="55">
                  <c:v>-112.36816704295651</c:v>
                </c:pt>
                <c:pt idx="56">
                  <c:v>-114.36841071172176</c:v>
                </c:pt>
                <c:pt idx="57">
                  <c:v>-116.36856446487742</c:v>
                </c:pt>
                <c:pt idx="58">
                  <c:v>-118.3686614799678</c:v>
                </c:pt>
                <c:pt idx="59">
                  <c:v>-120.36872269370816</c:v>
                </c:pt>
                <c:pt idx="60">
                  <c:v>-122.36876131750735</c:v>
                </c:pt>
              </c:numCache>
            </c:numRef>
          </c:yVal>
          <c:smooth val="1"/>
          <c:extLst>
            <c:ext xmlns:c16="http://schemas.microsoft.com/office/drawing/2014/chart" uri="{C3380CC4-5D6E-409C-BE32-E72D297353CC}">
              <c16:uniqueId val="{00000000-1129-4650-805F-953EB41C3713}"/>
            </c:ext>
          </c:extLst>
        </c:ser>
        <c:dLbls>
          <c:showLegendKey val="0"/>
          <c:showVal val="0"/>
          <c:showCatName val="0"/>
          <c:showSerName val="0"/>
          <c:showPercent val="0"/>
          <c:showBubbleSize val="0"/>
        </c:dLbls>
        <c:axId val="185909632"/>
        <c:axId val="185911168"/>
      </c:scatterChart>
      <c:scatterChart>
        <c:scatterStyle val="smoothMarker"/>
        <c:varyColors val="0"/>
        <c:ser>
          <c:idx val="0"/>
          <c:order val="1"/>
          <c:tx>
            <c:v>Phase(Gvg(f)_closed)</c:v>
          </c:tx>
          <c:spPr>
            <a:ln w="50800">
              <a:solidFill>
                <a:srgbClr val="FF0000"/>
              </a:solidFill>
            </a:ln>
          </c:spPr>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Data!$Z$35:$Z$95</c:f>
              <c:numCache>
                <c:formatCode>General</c:formatCode>
                <c:ptCount val="61"/>
                <c:pt idx="0">
                  <c:v>83.107887031309389</c:v>
                </c:pt>
                <c:pt idx="1">
                  <c:v>81.3450564500843</c:v>
                </c:pt>
                <c:pt idx="2">
                  <c:v>79.146876366691686</c:v>
                </c:pt>
                <c:pt idx="3">
                  <c:v>76.420541843832709</c:v>
                </c:pt>
                <c:pt idx="4">
                  <c:v>73.066888893231507</c:v>
                </c:pt>
                <c:pt idx="5">
                  <c:v>68.992284441541912</c:v>
                </c:pt>
                <c:pt idx="6">
                  <c:v>64.130310923152479</c:v>
                </c:pt>
                <c:pt idx="7">
                  <c:v>58.47364026728939</c:v>
                </c:pt>
                <c:pt idx="8">
                  <c:v>52.108593110727469</c:v>
                </c:pt>
                <c:pt idx="9">
                  <c:v>45.233106356742525</c:v>
                </c:pt>
                <c:pt idx="10">
                  <c:v>38.134669542633823</c:v>
                </c:pt>
                <c:pt idx="11">
                  <c:v>31.123526724876996</c:v>
                </c:pt>
                <c:pt idx="12">
                  <c:v>24.450566107182276</c:v>
                </c:pt>
                <c:pt idx="13">
                  <c:v>18.252818441534274</c:v>
                </c:pt>
                <c:pt idx="14">
                  <c:v>12.545627144058159</c:v>
                </c:pt>
                <c:pt idx="15">
                  <c:v>7.2484493821839537</c:v>
                </c:pt>
                <c:pt idx="16">
                  <c:v>2.2210424291811912</c:v>
                </c:pt>
                <c:pt idx="17">
                  <c:v>-2.7041249206195346</c:v>
                </c:pt>
                <c:pt idx="18">
                  <c:v>-7.6953013791986535</c:v>
                </c:pt>
                <c:pt idx="19">
                  <c:v>-12.896016316726984</c:v>
                </c:pt>
                <c:pt idx="20">
                  <c:v>-18.395314790784251</c:v>
                </c:pt>
                <c:pt idx="21">
                  <c:v>-24.193342199594991</c:v>
                </c:pt>
                <c:pt idx="22">
                  <c:v>-30.173289813332293</c:v>
                </c:pt>
                <c:pt idx="23">
                  <c:v>-36.103252349018383</c:v>
                </c:pt>
                <c:pt idx="24">
                  <c:v>-41.690445579552673</c:v>
                </c:pt>
                <c:pt idx="25">
                  <c:v>-46.684842026263425</c:v>
                </c:pt>
                <c:pt idx="26">
                  <c:v>-50.998651070545506</c:v>
                </c:pt>
                <c:pt idx="27">
                  <c:v>-54.804925761449866</c:v>
                </c:pt>
                <c:pt idx="28">
                  <c:v>-58.595681761606734</c:v>
                </c:pt>
                <c:pt idx="29">
                  <c:v>-63.170141031002039</c:v>
                </c:pt>
                <c:pt idx="30">
                  <c:v>-69.449333691578587</c:v>
                </c:pt>
                <c:pt idx="31">
                  <c:v>-77.912212884059528</c:v>
                </c:pt>
                <c:pt idx="32">
                  <c:v>-87.72429218606824</c:v>
                </c:pt>
                <c:pt idx="33">
                  <c:v>-96.734602710034579</c:v>
                </c:pt>
                <c:pt idx="34">
                  <c:v>-103.10230627997723</c:v>
                </c:pt>
                <c:pt idx="35">
                  <c:v>-106.43660784728254</c:v>
                </c:pt>
                <c:pt idx="36">
                  <c:v>-107.32506527086284</c:v>
                </c:pt>
                <c:pt idx="37">
                  <c:v>-106.5878220224986</c:v>
                </c:pt>
                <c:pt idx="38">
                  <c:v>-104.94061770707712</c:v>
                </c:pt>
                <c:pt idx="39">
                  <c:v>-102.91220391002565</c:v>
                </c:pt>
                <c:pt idx="40">
                  <c:v>-100.84700207579596</c:v>
                </c:pt>
                <c:pt idx="41">
                  <c:v>-98.937882751271559</c:v>
                </c:pt>
                <c:pt idx="42">
                  <c:v>-97.270273145856621</c:v>
                </c:pt>
                <c:pt idx="43">
                  <c:v>-95.863764578804435</c:v>
                </c:pt>
                <c:pt idx="44">
                  <c:v>-94.7033403119691</c:v>
                </c:pt>
                <c:pt idx="45">
                  <c:v>-93.759201807314668</c:v>
                </c:pt>
                <c:pt idx="46">
                  <c:v>-92.997786762015423</c:v>
                </c:pt>
                <c:pt idx="47">
                  <c:v>-92.38715124751846</c:v>
                </c:pt>
                <c:pt idx="48">
                  <c:v>-91.899162881509397</c:v>
                </c:pt>
                <c:pt idx="49">
                  <c:v>-91.510056654742328</c:v>
                </c:pt>
                <c:pt idx="50">
                  <c:v>-91.200232597608718</c:v>
                </c:pt>
                <c:pt idx="51">
                  <c:v>-90.953755895483567</c:v>
                </c:pt>
                <c:pt idx="52">
                  <c:v>-90.757784433137473</c:v>
                </c:pt>
                <c:pt idx="53">
                  <c:v>-90.602024432141434</c:v>
                </c:pt>
                <c:pt idx="54">
                  <c:v>-90.478252559713596</c:v>
                </c:pt>
                <c:pt idx="55">
                  <c:v>-90.379913349436322</c:v>
                </c:pt>
                <c:pt idx="56">
                  <c:v>-90.301787848682721</c:v>
                </c:pt>
                <c:pt idx="57">
                  <c:v>-90.239724597912812</c:v>
                </c:pt>
                <c:pt idx="58">
                  <c:v>-90.190423018315158</c:v>
                </c:pt>
                <c:pt idx="59">
                  <c:v>-90.151259884408674</c:v>
                </c:pt>
                <c:pt idx="60">
                  <c:v>-90.120150750974943</c:v>
                </c:pt>
              </c:numCache>
            </c:numRef>
          </c:yVal>
          <c:smooth val="1"/>
          <c:extLst>
            <c:ext xmlns:c16="http://schemas.microsoft.com/office/drawing/2014/chart" uri="{C3380CC4-5D6E-409C-BE32-E72D297353CC}">
              <c16:uniqueId val="{00000001-1129-4650-805F-953EB41C3713}"/>
            </c:ext>
          </c:extLst>
        </c:ser>
        <c:dLbls>
          <c:showLegendKey val="0"/>
          <c:showVal val="0"/>
          <c:showCatName val="0"/>
          <c:showSerName val="0"/>
          <c:showPercent val="0"/>
          <c:showBubbleSize val="0"/>
        </c:dLbls>
        <c:axId val="185918592"/>
        <c:axId val="185912704"/>
      </c:scatterChart>
      <c:valAx>
        <c:axId val="185909632"/>
        <c:scaling>
          <c:logBase val="10"/>
          <c:orientation val="minMax"/>
          <c:max val="100000"/>
          <c:min val="10"/>
        </c:scaling>
        <c:delete val="0"/>
        <c:axPos val="b"/>
        <c:majorGridlines/>
        <c:minorGridlines/>
        <c:numFmt formatCode="0.00" sourceLinked="1"/>
        <c:majorTickMark val="none"/>
        <c:minorTickMark val="in"/>
        <c:tickLblPos val="low"/>
        <c:crossAx val="185911168"/>
        <c:crosses val="autoZero"/>
        <c:crossBetween val="midCat"/>
        <c:majorUnit val="10"/>
        <c:minorUnit val="10"/>
      </c:valAx>
      <c:valAx>
        <c:axId val="185911168"/>
        <c:scaling>
          <c:orientation val="minMax"/>
          <c:max val="0"/>
          <c:min val="-120"/>
        </c:scaling>
        <c:delete val="0"/>
        <c:axPos val="l"/>
        <c:majorGridlines>
          <c:spPr>
            <a:ln w="15875">
              <a:solidFill>
                <a:srgbClr val="000000"/>
              </a:solidFill>
            </a:ln>
          </c:spPr>
        </c:majorGridlines>
        <c:minorGridlines/>
        <c:numFmt formatCode="0" sourceLinked="0"/>
        <c:majorTickMark val="in"/>
        <c:minorTickMark val="in"/>
        <c:tickLblPos val="low"/>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185909632"/>
        <c:crosses val="autoZero"/>
        <c:crossBetween val="midCat"/>
      </c:valAx>
      <c:valAx>
        <c:axId val="185912704"/>
        <c:scaling>
          <c:orientation val="minMax"/>
          <c:max val="90"/>
          <c:min val="-180"/>
        </c:scaling>
        <c:delete val="0"/>
        <c:axPos val="r"/>
        <c:numFmt formatCode="General" sourceLinked="1"/>
        <c:majorTickMark val="out"/>
        <c:minorTickMark val="none"/>
        <c:tickLblPos val="nextTo"/>
        <c:crossAx val="185918592"/>
        <c:crosses val="max"/>
        <c:crossBetween val="midCat"/>
      </c:valAx>
      <c:valAx>
        <c:axId val="185918592"/>
        <c:scaling>
          <c:logBase val="10"/>
          <c:orientation val="minMax"/>
        </c:scaling>
        <c:delete val="1"/>
        <c:axPos val="b"/>
        <c:numFmt formatCode="0.00" sourceLinked="1"/>
        <c:majorTickMark val="out"/>
        <c:minorTickMark val="none"/>
        <c:tickLblPos val="nextTo"/>
        <c:crossAx val="185912704"/>
        <c:crosses val="autoZero"/>
        <c:crossBetween val="midCat"/>
      </c:valAx>
      <c:spPr>
        <a:gradFill rotWithShape="0">
          <a:gsLst>
            <a:gs pos="0">
              <a:srgbClr val="FFFFFF"/>
            </a:gs>
            <a:gs pos="100000">
              <a:srgbClr val="FFFFCC"/>
            </a:gs>
          </a:gsLst>
          <a:lin ang="5400000" scaled="1"/>
        </a:gradFill>
        <a:ln w="12700">
          <a:solidFill>
            <a:srgbClr val="808080"/>
          </a:solidFill>
          <a:prstDash val="solid"/>
        </a:ln>
      </c:spPr>
    </c:plotArea>
    <c:legend>
      <c:legendPos val="r"/>
      <c:layout>
        <c:manualLayout>
          <c:xMode val="edge"/>
          <c:yMode val="edge"/>
          <c:x val="3.3485948756427138E-2"/>
          <c:y val="0.93793282168842818"/>
          <c:w val="0.94658819640870184"/>
          <c:h val="6.2067283083390511E-2"/>
        </c:manualLayout>
      </c:layout>
      <c:overlay val="0"/>
      <c:spPr>
        <a:solidFill>
          <a:srgbClr val="FFFFFF"/>
        </a:solidFill>
        <a:ln w="3175">
          <a:solidFill>
            <a:srgbClr val="000000"/>
          </a:solidFill>
          <a:prstDash val="solid"/>
        </a:ln>
      </c:spPr>
      <c:txPr>
        <a:bodyPr/>
        <a:lstStyle/>
        <a:p>
          <a:pPr>
            <a:defRPr sz="81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ko-K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sz="1000" b="1">
                <a:solidFill>
                  <a:srgbClr val="FF0000"/>
                </a:solidFill>
              </a:rPr>
              <a:t>Output</a:t>
            </a:r>
            <a:r>
              <a:rPr lang="en-US" sz="1000" b="1" baseline="0">
                <a:solidFill>
                  <a:srgbClr val="FF0000"/>
                </a:solidFill>
              </a:rPr>
              <a:t> Impedance </a:t>
            </a:r>
            <a:r>
              <a:rPr lang="en-US" sz="1000" b="1">
                <a:solidFill>
                  <a:srgbClr val="FF0000"/>
                </a:solidFill>
              </a:rPr>
              <a:t>Plot</a:t>
            </a:r>
          </a:p>
        </c:rich>
      </c:tx>
      <c:layout>
        <c:manualLayout>
          <c:xMode val="edge"/>
          <c:yMode val="edge"/>
          <c:x val="0.3317673711494612"/>
          <c:y val="9.1925008061172781E-3"/>
        </c:manualLayout>
      </c:layout>
      <c:overlay val="0"/>
      <c:spPr>
        <a:noFill/>
        <a:ln w="25400">
          <a:noFill/>
        </a:ln>
      </c:spPr>
    </c:title>
    <c:autoTitleDeleted val="0"/>
    <c:plotArea>
      <c:layout>
        <c:manualLayout>
          <c:layoutTarget val="inner"/>
          <c:xMode val="edge"/>
          <c:yMode val="edge"/>
          <c:x val="6.5210160502252867E-2"/>
          <c:y val="0.10694663167104113"/>
          <c:w val="0.83447896715687309"/>
          <c:h val="0.7419898305194742"/>
        </c:manualLayout>
      </c:layout>
      <c:scatterChart>
        <c:scatterStyle val="smoothMarker"/>
        <c:varyColors val="0"/>
        <c:ser>
          <c:idx val="2"/>
          <c:order val="0"/>
          <c:tx>
            <c:v>dB(Zout(f)_closed)</c:v>
          </c:tx>
          <c:spPr>
            <a:ln w="50800">
              <a:solidFill>
                <a:srgbClr val="0000FF"/>
              </a:solidFill>
              <a:prstDash val="solid"/>
            </a:ln>
          </c:spPr>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Data!$AB$35:$AB$95</c:f>
              <c:numCache>
                <c:formatCode>General</c:formatCode>
                <c:ptCount val="61"/>
                <c:pt idx="0">
                  <c:v>-50.415595812221746</c:v>
                </c:pt>
                <c:pt idx="1">
                  <c:v>-48.449468933517977</c:v>
                </c:pt>
                <c:pt idx="2">
                  <c:v>-46.50262070704818</c:v>
                </c:pt>
                <c:pt idx="3">
                  <c:v>-44.585554966718803</c:v>
                </c:pt>
                <c:pt idx="4">
                  <c:v>-42.713847712833093</c:v>
                </c:pt>
                <c:pt idx="5">
                  <c:v>-40.909746955324977</c:v>
                </c:pt>
                <c:pt idx="6">
                  <c:v>-39.203250856783932</c:v>
                </c:pt>
                <c:pt idx="7">
                  <c:v>-37.6313969839048</c:v>
                </c:pt>
                <c:pt idx="8">
                  <c:v>-36.234122438045631</c:v>
                </c:pt>
                <c:pt idx="9">
                  <c:v>-35.046001808259206</c:v>
                </c:pt>
                <c:pt idx="10">
                  <c:v>-34.086151105191249</c:v>
                </c:pt>
                <c:pt idx="11">
                  <c:v>-33.351700151912084</c:v>
                </c:pt>
                <c:pt idx="12">
                  <c:v>-32.819332670235582</c:v>
                </c:pt>
                <c:pt idx="13">
                  <c:v>-32.453949335838971</c:v>
                </c:pt>
                <c:pt idx="14">
                  <c:v>-32.219118307867703</c:v>
                </c:pt>
                <c:pt idx="15">
                  <c:v>-32.084730063213655</c:v>
                </c:pt>
                <c:pt idx="16">
                  <c:v>-32.03076394559794</c:v>
                </c:pt>
                <c:pt idx="17">
                  <c:v>-32.048414360184893</c:v>
                </c:pt>
                <c:pt idx="18">
                  <c:v>-32.14009963258745</c:v>
                </c:pt>
                <c:pt idx="19">
                  <c:v>-32.319040409437413</c:v>
                </c:pt>
                <c:pt idx="20">
                  <c:v>-32.60796996046281</c:v>
                </c:pt>
                <c:pt idx="21">
                  <c:v>-33.03554449732497</c:v>
                </c:pt>
                <c:pt idx="22">
                  <c:v>-33.628818188584212</c:v>
                </c:pt>
                <c:pt idx="23">
                  <c:v>-34.401817898204612</c:v>
                </c:pt>
                <c:pt idx="24">
                  <c:v>-35.343825159421812</c:v>
                </c:pt>
                <c:pt idx="25">
                  <c:v>-36.413473462549618</c:v>
                </c:pt>
                <c:pt idx="26">
                  <c:v>-37.542732746348186</c:v>
                </c:pt>
                <c:pt idx="27">
                  <c:v>-38.650420821519532</c:v>
                </c:pt>
                <c:pt idx="28">
                  <c:v>-39.664070772604198</c:v>
                </c:pt>
                <c:pt idx="29">
                  <c:v>-40.552444269238244</c:v>
                </c:pt>
                <c:pt idx="30">
                  <c:v>-41.370319646107426</c:v>
                </c:pt>
                <c:pt idx="31">
                  <c:v>-42.29111480074009</c:v>
                </c:pt>
                <c:pt idx="32">
                  <c:v>-43.536902726535978</c:v>
                </c:pt>
                <c:pt idx="33">
                  <c:v>-45.164223460800265</c:v>
                </c:pt>
                <c:pt idx="34">
                  <c:v>-46.971457194538509</c:v>
                </c:pt>
                <c:pt idx="35">
                  <c:v>-48.688461708210028</c:v>
                </c:pt>
                <c:pt idx="36">
                  <c:v>-50.148071693777219</c:v>
                </c:pt>
                <c:pt idx="37">
                  <c:v>-51.297986853119212</c:v>
                </c:pt>
                <c:pt idx="38">
                  <c:v>-52.154684438914117</c:v>
                </c:pt>
                <c:pt idx="39">
                  <c:v>-52.765480821588667</c:v>
                </c:pt>
                <c:pt idx="40">
                  <c:v>-53.185993884880112</c:v>
                </c:pt>
                <c:pt idx="41">
                  <c:v>-53.46782071539775</c:v>
                </c:pt>
                <c:pt idx="42">
                  <c:v>-53.653011919109488</c:v>
                </c:pt>
                <c:pt idx="43">
                  <c:v>-53.773030452526676</c:v>
                </c:pt>
                <c:pt idx="44">
                  <c:v>-53.850085477523741</c:v>
                </c:pt>
                <c:pt idx="45">
                  <c:v>-53.899250594144597</c:v>
                </c:pt>
                <c:pt idx="46">
                  <c:v>-53.93049400597566</c:v>
                </c:pt>
                <c:pt idx="47">
                  <c:v>-53.950296984046908</c:v>
                </c:pt>
                <c:pt idx="48">
                  <c:v>-53.962827845570452</c:v>
                </c:pt>
                <c:pt idx="49">
                  <c:v>-53.970748706027585</c:v>
                </c:pt>
                <c:pt idx="50">
                  <c:v>-53.97575219226718</c:v>
                </c:pt>
                <c:pt idx="51">
                  <c:v>-53.978911477243727</c:v>
                </c:pt>
                <c:pt idx="52">
                  <c:v>-53.980905767652814</c:v>
                </c:pt>
                <c:pt idx="53">
                  <c:v>-53.982164444957618</c:v>
                </c:pt>
                <c:pt idx="54">
                  <c:v>-53.982958762086128</c:v>
                </c:pt>
                <c:pt idx="55">
                  <c:v>-53.983460000232562</c:v>
                </c:pt>
                <c:pt idx="56">
                  <c:v>-53.98377628318579</c:v>
                </c:pt>
                <c:pt idx="57">
                  <c:v>-53.983975853421207</c:v>
                </c:pt>
                <c:pt idx="58">
                  <c:v>-53.984101777383188</c:v>
                </c:pt>
                <c:pt idx="59">
                  <c:v>-53.984181231487398</c:v>
                </c:pt>
                <c:pt idx="60">
                  <c:v>-53.984231364217578</c:v>
                </c:pt>
              </c:numCache>
            </c:numRef>
          </c:yVal>
          <c:smooth val="1"/>
          <c:extLst>
            <c:ext xmlns:c16="http://schemas.microsoft.com/office/drawing/2014/chart" uri="{C3380CC4-5D6E-409C-BE32-E72D297353CC}">
              <c16:uniqueId val="{00000000-FC2E-4E84-9C54-3D826ABB3AF5}"/>
            </c:ext>
          </c:extLst>
        </c:ser>
        <c:dLbls>
          <c:showLegendKey val="0"/>
          <c:showVal val="0"/>
          <c:showCatName val="0"/>
          <c:showSerName val="0"/>
          <c:showPercent val="0"/>
          <c:showBubbleSize val="0"/>
        </c:dLbls>
        <c:axId val="185691136"/>
        <c:axId val="185697024"/>
      </c:scatterChart>
      <c:scatterChart>
        <c:scatterStyle val="smoothMarker"/>
        <c:varyColors val="0"/>
        <c:ser>
          <c:idx val="0"/>
          <c:order val="1"/>
          <c:tx>
            <c:v>Phase(Zout(f)_closed)</c:v>
          </c:tx>
          <c:spPr>
            <a:ln w="50800">
              <a:solidFill>
                <a:srgbClr val="FF0000"/>
              </a:solidFill>
            </a:ln>
          </c:spPr>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Data!$AC$35:$AC$95</c:f>
              <c:numCache>
                <c:formatCode>General</c:formatCode>
                <c:ptCount val="61"/>
                <c:pt idx="0">
                  <c:v>83.134804503593116</c:v>
                </c:pt>
                <c:pt idx="1">
                  <c:v>81.378943538505396</c:v>
                </c:pt>
                <c:pt idx="2">
                  <c:v>79.189537680527224</c:v>
                </c:pt>
                <c:pt idx="3">
                  <c:v>76.47424925011569</c:v>
                </c:pt>
                <c:pt idx="4">
                  <c:v>73.134502500219853</c:v>
                </c:pt>
                <c:pt idx="5">
                  <c:v>69.07740490645196</c:v>
                </c:pt>
                <c:pt idx="6">
                  <c:v>64.237471193379776</c:v>
                </c:pt>
                <c:pt idx="7">
                  <c:v>58.608546962608507</c:v>
                </c:pt>
                <c:pt idx="8">
                  <c:v>52.278430394112775</c:v>
                </c:pt>
                <c:pt idx="9">
                  <c:v>45.446918462391473</c:v>
                </c:pt>
                <c:pt idx="10">
                  <c:v>38.403842304976017</c:v>
                </c:pt>
                <c:pt idx="11">
                  <c:v>31.462393697416317</c:v>
                </c:pt>
                <c:pt idx="12">
                  <c:v>24.877171440823481</c:v>
                </c:pt>
                <c:pt idx="13">
                  <c:v>18.789876932217492</c:v>
                </c:pt>
                <c:pt idx="14">
                  <c:v>13.221732144393098</c:v>
                </c:pt>
                <c:pt idx="15">
                  <c:v>8.0995920424444208</c:v>
                </c:pt>
                <c:pt idx="16">
                  <c:v>3.2925214571300891</c:v>
                </c:pt>
                <c:pt idx="17">
                  <c:v>-1.3553046995653333</c:v>
                </c:pt>
                <c:pt idx="18">
                  <c:v>-5.9974207440090668</c:v>
                </c:pt>
                <c:pt idx="19">
                  <c:v>-10.758877020160021</c:v>
                </c:pt>
                <c:pt idx="20">
                  <c:v>-15.705545070713095</c:v>
                </c:pt>
                <c:pt idx="21">
                  <c:v>-20.808575957244315</c:v>
                </c:pt>
                <c:pt idx="22">
                  <c:v>-25.915015334624751</c:v>
                </c:pt>
                <c:pt idx="23">
                  <c:v>-30.748158012847878</c:v>
                </c:pt>
                <c:pt idx="24">
                  <c:v>-34.960208106529109</c:v>
                </c:pt>
                <c:pt idx="25">
                  <c:v>-38.234596192634527</c:v>
                </c:pt>
                <c:pt idx="26">
                  <c:v>-40.40500291184896</c:v>
                </c:pt>
                <c:pt idx="27">
                  <c:v>-41.555561273129001</c:v>
                </c:pt>
                <c:pt idx="28">
                  <c:v>-42.084654976880429</c:v>
                </c:pt>
                <c:pt idx="29">
                  <c:v>-42.705861501589048</c:v>
                </c:pt>
                <c:pt idx="30">
                  <c:v>-44.285263669584452</c:v>
                </c:pt>
                <c:pt idx="31">
                  <c:v>-47.310388267577117</c:v>
                </c:pt>
                <c:pt idx="32">
                  <c:v>-51.053640312424719</c:v>
                </c:pt>
                <c:pt idx="33">
                  <c:v>-53.586136404089885</c:v>
                </c:pt>
                <c:pt idx="34">
                  <c:v>-53.380238917012662</c:v>
                </c:pt>
                <c:pt idx="35">
                  <c:v>-50.381638668966893</c:v>
                </c:pt>
                <c:pt idx="36">
                  <c:v>-45.45728203115177</c:v>
                </c:pt>
                <c:pt idx="37">
                  <c:v>-39.599041338830183</c:v>
                </c:pt>
                <c:pt idx="38">
                  <c:v>-33.582744733316162</c:v>
                </c:pt>
                <c:pt idx="39">
                  <c:v>-27.913387134089831</c:v>
                </c:pt>
                <c:pt idx="40">
                  <c:v>-22.863481259841272</c:v>
                </c:pt>
                <c:pt idx="41">
                  <c:v>-18.534603902167149</c:v>
                </c:pt>
                <c:pt idx="42">
                  <c:v>-14.919542391702159</c:v>
                </c:pt>
                <c:pt idx="43">
                  <c:v>-11.953122098370633</c:v>
                </c:pt>
                <c:pt idx="44">
                  <c:v>-9.547011377600672</c:v>
                </c:pt>
                <c:pt idx="45">
                  <c:v>-7.6100494777092775</c:v>
                </c:pt>
                <c:pt idx="46">
                  <c:v>-6.0583236843421231</c:v>
                </c:pt>
                <c:pt idx="47">
                  <c:v>-4.8190754926106605</c:v>
                </c:pt>
                <c:pt idx="48">
                  <c:v>-3.8313371053166851</c:v>
                </c:pt>
                <c:pt idx="49">
                  <c:v>-3.0450519086753456</c:v>
                </c:pt>
                <c:pt idx="50">
                  <c:v>-2.4196303238741139</c:v>
                </c:pt>
                <c:pt idx="51">
                  <c:v>-1.9224119085642253</c:v>
                </c:pt>
                <c:pt idx="52">
                  <c:v>-1.5272423074372428</c:v>
                </c:pt>
                <c:pt idx="53">
                  <c:v>-1.2132401073341257</c:v>
                </c:pt>
                <c:pt idx="54">
                  <c:v>-0.96376522466975589</c:v>
                </c:pt>
                <c:pt idx="55">
                  <c:v>-0.76557317405868275</c:v>
                </c:pt>
                <c:pt idx="56">
                  <c:v>-0.60813004373344171</c:v>
                </c:pt>
                <c:pt idx="57">
                  <c:v>-0.48306170864722758</c:v>
                </c:pt>
                <c:pt idx="58">
                  <c:v>-0.38371298480719984</c:v>
                </c:pt>
                <c:pt idx="59">
                  <c:v>-0.30479577723253543</c:v>
                </c:pt>
                <c:pt idx="60">
                  <c:v>-0.24210875341932286</c:v>
                </c:pt>
              </c:numCache>
            </c:numRef>
          </c:yVal>
          <c:smooth val="1"/>
          <c:extLst>
            <c:ext xmlns:c16="http://schemas.microsoft.com/office/drawing/2014/chart" uri="{C3380CC4-5D6E-409C-BE32-E72D297353CC}">
              <c16:uniqueId val="{00000001-FC2E-4E84-9C54-3D826ABB3AF5}"/>
            </c:ext>
          </c:extLst>
        </c:ser>
        <c:dLbls>
          <c:showLegendKey val="0"/>
          <c:showVal val="0"/>
          <c:showCatName val="0"/>
          <c:showSerName val="0"/>
          <c:showPercent val="0"/>
          <c:showBubbleSize val="0"/>
        </c:dLbls>
        <c:axId val="185708544"/>
        <c:axId val="185698560"/>
      </c:scatterChart>
      <c:valAx>
        <c:axId val="185691136"/>
        <c:scaling>
          <c:logBase val="10"/>
          <c:orientation val="minMax"/>
          <c:max val="100000"/>
          <c:min val="10"/>
        </c:scaling>
        <c:delete val="0"/>
        <c:axPos val="b"/>
        <c:majorGridlines/>
        <c:minorGridlines/>
        <c:numFmt formatCode="0.00" sourceLinked="1"/>
        <c:majorTickMark val="none"/>
        <c:minorTickMark val="in"/>
        <c:tickLblPos val="low"/>
        <c:crossAx val="185697024"/>
        <c:crosses val="autoZero"/>
        <c:crossBetween val="midCat"/>
        <c:majorUnit val="10"/>
        <c:minorUnit val="10"/>
      </c:valAx>
      <c:valAx>
        <c:axId val="185697024"/>
        <c:scaling>
          <c:orientation val="minMax"/>
          <c:max val="0"/>
          <c:min val="-120"/>
        </c:scaling>
        <c:delete val="0"/>
        <c:axPos val="l"/>
        <c:majorGridlines>
          <c:spPr>
            <a:ln w="15875">
              <a:solidFill>
                <a:srgbClr val="000000"/>
              </a:solidFill>
            </a:ln>
          </c:spPr>
        </c:majorGridlines>
        <c:minorGridlines/>
        <c:numFmt formatCode="0" sourceLinked="0"/>
        <c:majorTickMark val="in"/>
        <c:minorTickMark val="in"/>
        <c:tickLblPos val="low"/>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185691136"/>
        <c:crosses val="autoZero"/>
        <c:crossBetween val="midCat"/>
        <c:minorUnit val="4"/>
      </c:valAx>
      <c:valAx>
        <c:axId val="185698560"/>
        <c:scaling>
          <c:orientation val="minMax"/>
          <c:max val="90"/>
          <c:min val="-180"/>
        </c:scaling>
        <c:delete val="0"/>
        <c:axPos val="r"/>
        <c:numFmt formatCode="General" sourceLinked="1"/>
        <c:majorTickMark val="out"/>
        <c:minorTickMark val="none"/>
        <c:tickLblPos val="nextTo"/>
        <c:crossAx val="185708544"/>
        <c:crosses val="max"/>
        <c:crossBetween val="midCat"/>
      </c:valAx>
      <c:valAx>
        <c:axId val="185708544"/>
        <c:scaling>
          <c:logBase val="10"/>
          <c:orientation val="minMax"/>
        </c:scaling>
        <c:delete val="1"/>
        <c:axPos val="b"/>
        <c:numFmt formatCode="0.00" sourceLinked="1"/>
        <c:majorTickMark val="out"/>
        <c:minorTickMark val="none"/>
        <c:tickLblPos val="nextTo"/>
        <c:crossAx val="185698560"/>
        <c:crosses val="autoZero"/>
        <c:crossBetween val="midCat"/>
      </c:valAx>
      <c:spPr>
        <a:gradFill rotWithShape="0">
          <a:gsLst>
            <a:gs pos="0">
              <a:srgbClr val="FFFFFF"/>
            </a:gs>
            <a:gs pos="100000">
              <a:srgbClr val="FFFFCC"/>
            </a:gs>
          </a:gsLst>
          <a:lin ang="5400000" scaled="1"/>
        </a:gradFill>
        <a:ln w="12700">
          <a:solidFill>
            <a:srgbClr val="808080"/>
          </a:solidFill>
          <a:prstDash val="solid"/>
        </a:ln>
      </c:spPr>
    </c:plotArea>
    <c:legend>
      <c:legendPos val="r"/>
      <c:layout>
        <c:manualLayout>
          <c:xMode val="edge"/>
          <c:yMode val="edge"/>
          <c:x val="5.3787307935739069E-2"/>
          <c:y val="0.93793282168842818"/>
          <c:w val="0.89571280163667344"/>
          <c:h val="6.2067283083390511E-2"/>
        </c:manualLayout>
      </c:layout>
      <c:overlay val="0"/>
      <c:spPr>
        <a:solidFill>
          <a:srgbClr val="FFFFFF"/>
        </a:solidFill>
        <a:ln w="3175">
          <a:solidFill>
            <a:srgbClr val="000000"/>
          </a:solidFill>
          <a:prstDash val="solid"/>
        </a:ln>
      </c:spPr>
      <c:txPr>
        <a:bodyPr/>
        <a:lstStyle/>
        <a:p>
          <a:pPr>
            <a:defRPr sz="81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ko-K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sz="1000" b="1">
                <a:solidFill>
                  <a:srgbClr val="FF0000"/>
                </a:solidFill>
              </a:rPr>
              <a:t>Output</a:t>
            </a:r>
            <a:r>
              <a:rPr lang="en-US" sz="1000" b="1" baseline="0">
                <a:solidFill>
                  <a:srgbClr val="FF0000"/>
                </a:solidFill>
              </a:rPr>
              <a:t> Current Transient Waveform</a:t>
            </a:r>
            <a:endParaRPr lang="en-US" sz="1000" b="1">
              <a:solidFill>
                <a:srgbClr val="FF0000"/>
              </a:solidFill>
            </a:endParaRPr>
          </a:p>
        </c:rich>
      </c:tx>
      <c:layout>
        <c:manualLayout>
          <c:xMode val="edge"/>
          <c:yMode val="edge"/>
          <c:x val="0.16745448159234499"/>
          <c:y val="1.0329708104470953E-2"/>
        </c:manualLayout>
      </c:layout>
      <c:overlay val="0"/>
      <c:spPr>
        <a:noFill/>
        <a:ln w="25400">
          <a:noFill/>
        </a:ln>
      </c:spPr>
    </c:title>
    <c:autoTitleDeleted val="0"/>
    <c:plotArea>
      <c:layout>
        <c:manualLayout>
          <c:layoutTarget val="inner"/>
          <c:xMode val="edge"/>
          <c:yMode val="edge"/>
          <c:x val="6.5210160502252867E-2"/>
          <c:y val="0.10694663167104113"/>
          <c:w val="0.83571102109207551"/>
          <c:h val="0.73477842708462837"/>
        </c:manualLayout>
      </c:layout>
      <c:scatterChart>
        <c:scatterStyle val="smoothMarker"/>
        <c:varyColors val="0"/>
        <c:ser>
          <c:idx val="2"/>
          <c:order val="0"/>
          <c:tx>
            <c:v>Output current</c:v>
          </c:tx>
          <c:spPr>
            <a:ln w="50800">
              <a:solidFill>
                <a:srgbClr val="0000FF"/>
              </a:solidFill>
              <a:prstDash val="solid"/>
            </a:ln>
          </c:spPr>
          <c:marker>
            <c:symbol val="none"/>
          </c:marker>
          <c:xVal>
            <c:numRef>
              <c:f>Data!$A$101:$A$356</c:f>
              <c:numCache>
                <c:formatCode>General</c:formatCode>
                <c:ptCount val="256"/>
                <c:pt idx="0">
                  <c:v>1.953125E-5</c:v>
                </c:pt>
                <c:pt idx="1">
                  <c:v>3.9062500000000001E-5</c:v>
                </c:pt>
                <c:pt idx="2">
                  <c:v>5.8593749999999998E-5</c:v>
                </c:pt>
                <c:pt idx="3">
                  <c:v>7.8125000000000002E-5</c:v>
                </c:pt>
                <c:pt idx="4">
                  <c:v>9.7656250000000005E-5</c:v>
                </c:pt>
                <c:pt idx="5">
                  <c:v>1.1718750000000001E-4</c:v>
                </c:pt>
                <c:pt idx="6">
                  <c:v>1.3671875000000001E-4</c:v>
                </c:pt>
                <c:pt idx="7">
                  <c:v>1.5625E-4</c:v>
                </c:pt>
                <c:pt idx="8">
                  <c:v>1.7578124999999999E-4</c:v>
                </c:pt>
                <c:pt idx="9">
                  <c:v>1.9531249999999998E-4</c:v>
                </c:pt>
                <c:pt idx="10">
                  <c:v>2.1484374999999997E-4</c:v>
                </c:pt>
                <c:pt idx="11">
                  <c:v>2.3437499999999996E-4</c:v>
                </c:pt>
                <c:pt idx="12">
                  <c:v>2.5390624999999995E-4</c:v>
                </c:pt>
                <c:pt idx="13">
                  <c:v>2.7343749999999997E-4</c:v>
                </c:pt>
                <c:pt idx="14">
                  <c:v>2.9296874999999999E-4</c:v>
                </c:pt>
                <c:pt idx="15">
                  <c:v>3.1250000000000001E-4</c:v>
                </c:pt>
                <c:pt idx="16">
                  <c:v>3.3203125000000002E-4</c:v>
                </c:pt>
                <c:pt idx="17">
                  <c:v>3.5156250000000004E-4</c:v>
                </c:pt>
                <c:pt idx="18">
                  <c:v>3.7109375000000006E-4</c:v>
                </c:pt>
                <c:pt idx="19">
                  <c:v>3.9062500000000008E-4</c:v>
                </c:pt>
                <c:pt idx="20">
                  <c:v>4.1015625000000009E-4</c:v>
                </c:pt>
                <c:pt idx="21">
                  <c:v>4.2968750000000011E-4</c:v>
                </c:pt>
                <c:pt idx="22">
                  <c:v>4.4921875000000013E-4</c:v>
                </c:pt>
                <c:pt idx="23">
                  <c:v>4.6875000000000015E-4</c:v>
                </c:pt>
                <c:pt idx="24">
                  <c:v>4.8828125000000011E-4</c:v>
                </c:pt>
                <c:pt idx="25">
                  <c:v>5.0781250000000013E-4</c:v>
                </c:pt>
                <c:pt idx="26">
                  <c:v>5.2734375000000014E-4</c:v>
                </c:pt>
                <c:pt idx="27">
                  <c:v>5.4687500000000016E-4</c:v>
                </c:pt>
                <c:pt idx="28">
                  <c:v>5.6640625000000018E-4</c:v>
                </c:pt>
                <c:pt idx="29">
                  <c:v>5.859375000000002E-4</c:v>
                </c:pt>
                <c:pt idx="30">
                  <c:v>6.0546875000000021E-4</c:v>
                </c:pt>
                <c:pt idx="31">
                  <c:v>6.2500000000000023E-4</c:v>
                </c:pt>
                <c:pt idx="32">
                  <c:v>6.4453125000000025E-4</c:v>
                </c:pt>
                <c:pt idx="33">
                  <c:v>6.6406250000000026E-4</c:v>
                </c:pt>
                <c:pt idx="34">
                  <c:v>6.8359375000000028E-4</c:v>
                </c:pt>
                <c:pt idx="35">
                  <c:v>7.031250000000003E-4</c:v>
                </c:pt>
                <c:pt idx="36">
                  <c:v>7.2265625000000032E-4</c:v>
                </c:pt>
                <c:pt idx="37">
                  <c:v>7.4218750000000033E-4</c:v>
                </c:pt>
                <c:pt idx="38">
                  <c:v>7.6171875000000035E-4</c:v>
                </c:pt>
                <c:pt idx="39">
                  <c:v>7.8125000000000037E-4</c:v>
                </c:pt>
                <c:pt idx="40">
                  <c:v>8.0078125000000039E-4</c:v>
                </c:pt>
                <c:pt idx="41">
                  <c:v>8.203125000000004E-4</c:v>
                </c:pt>
                <c:pt idx="42">
                  <c:v>8.3984375000000042E-4</c:v>
                </c:pt>
                <c:pt idx="43">
                  <c:v>8.5937500000000044E-4</c:v>
                </c:pt>
                <c:pt idx="44">
                  <c:v>8.7890625000000046E-4</c:v>
                </c:pt>
                <c:pt idx="45">
                  <c:v>8.9843750000000047E-4</c:v>
                </c:pt>
                <c:pt idx="46">
                  <c:v>9.1796875000000049E-4</c:v>
                </c:pt>
                <c:pt idx="47">
                  <c:v>9.3750000000000051E-4</c:v>
                </c:pt>
                <c:pt idx="48">
                  <c:v>9.5703125000000052E-4</c:v>
                </c:pt>
                <c:pt idx="49">
                  <c:v>9.7656250000000043E-4</c:v>
                </c:pt>
                <c:pt idx="50">
                  <c:v>9.9609375000000045E-4</c:v>
                </c:pt>
                <c:pt idx="51">
                  <c:v>1.0156250000000005E-3</c:v>
                </c:pt>
                <c:pt idx="52">
                  <c:v>1.0351562500000005E-3</c:v>
                </c:pt>
                <c:pt idx="53">
                  <c:v>1.0546875000000005E-3</c:v>
                </c:pt>
                <c:pt idx="54">
                  <c:v>1.0742187500000005E-3</c:v>
                </c:pt>
                <c:pt idx="55">
                  <c:v>1.0937500000000005E-3</c:v>
                </c:pt>
                <c:pt idx="56">
                  <c:v>1.1132812500000006E-3</c:v>
                </c:pt>
                <c:pt idx="57">
                  <c:v>1.1328125000000006E-3</c:v>
                </c:pt>
                <c:pt idx="58">
                  <c:v>1.1523437500000006E-3</c:v>
                </c:pt>
                <c:pt idx="59">
                  <c:v>1.1718750000000006E-3</c:v>
                </c:pt>
                <c:pt idx="60">
                  <c:v>1.1914062500000006E-3</c:v>
                </c:pt>
                <c:pt idx="61">
                  <c:v>1.2109375000000006E-3</c:v>
                </c:pt>
                <c:pt idx="62">
                  <c:v>1.2304687500000007E-3</c:v>
                </c:pt>
                <c:pt idx="63">
                  <c:v>1.2500000000000007E-3</c:v>
                </c:pt>
                <c:pt idx="64">
                  <c:v>1.2695312500000007E-3</c:v>
                </c:pt>
                <c:pt idx="65">
                  <c:v>1.2890625000000007E-3</c:v>
                </c:pt>
                <c:pt idx="66">
                  <c:v>1.3085937500000007E-3</c:v>
                </c:pt>
                <c:pt idx="67">
                  <c:v>1.3281250000000007E-3</c:v>
                </c:pt>
                <c:pt idx="68">
                  <c:v>1.3476562500000008E-3</c:v>
                </c:pt>
                <c:pt idx="69">
                  <c:v>1.3671875000000008E-3</c:v>
                </c:pt>
                <c:pt idx="70">
                  <c:v>1.3867187500000008E-3</c:v>
                </c:pt>
                <c:pt idx="71">
                  <c:v>1.4062500000000008E-3</c:v>
                </c:pt>
                <c:pt idx="72">
                  <c:v>1.4257812500000008E-3</c:v>
                </c:pt>
                <c:pt idx="73">
                  <c:v>1.4453125000000009E-3</c:v>
                </c:pt>
                <c:pt idx="74">
                  <c:v>1.4648437500000009E-3</c:v>
                </c:pt>
                <c:pt idx="75">
                  <c:v>1.4843750000000009E-3</c:v>
                </c:pt>
                <c:pt idx="76">
                  <c:v>1.5039062500000009E-3</c:v>
                </c:pt>
                <c:pt idx="77">
                  <c:v>1.5234375000000009E-3</c:v>
                </c:pt>
                <c:pt idx="78">
                  <c:v>1.5429687500000009E-3</c:v>
                </c:pt>
                <c:pt idx="79">
                  <c:v>1.562500000000001E-3</c:v>
                </c:pt>
                <c:pt idx="80">
                  <c:v>1.582031250000001E-3</c:v>
                </c:pt>
                <c:pt idx="81">
                  <c:v>1.601562500000001E-3</c:v>
                </c:pt>
                <c:pt idx="82">
                  <c:v>1.621093750000001E-3</c:v>
                </c:pt>
                <c:pt idx="83">
                  <c:v>1.640625000000001E-3</c:v>
                </c:pt>
                <c:pt idx="84">
                  <c:v>1.660156250000001E-3</c:v>
                </c:pt>
                <c:pt idx="85">
                  <c:v>1.6796875000000011E-3</c:v>
                </c:pt>
                <c:pt idx="86">
                  <c:v>1.6992187500000011E-3</c:v>
                </c:pt>
                <c:pt idx="87">
                  <c:v>1.7187500000000011E-3</c:v>
                </c:pt>
                <c:pt idx="88">
                  <c:v>1.7382812500000011E-3</c:v>
                </c:pt>
                <c:pt idx="89">
                  <c:v>1.7578125000000011E-3</c:v>
                </c:pt>
                <c:pt idx="90">
                  <c:v>1.7773437500000011E-3</c:v>
                </c:pt>
                <c:pt idx="91">
                  <c:v>1.7968750000000012E-3</c:v>
                </c:pt>
                <c:pt idx="92">
                  <c:v>1.8164062500000012E-3</c:v>
                </c:pt>
                <c:pt idx="93">
                  <c:v>1.8359375000000012E-3</c:v>
                </c:pt>
                <c:pt idx="94">
                  <c:v>1.8554687500000012E-3</c:v>
                </c:pt>
                <c:pt idx="95">
                  <c:v>1.8750000000000012E-3</c:v>
                </c:pt>
                <c:pt idx="96">
                  <c:v>1.8945312500000012E-3</c:v>
                </c:pt>
                <c:pt idx="97">
                  <c:v>1.9140625000000013E-3</c:v>
                </c:pt>
                <c:pt idx="98">
                  <c:v>1.9335937500000013E-3</c:v>
                </c:pt>
                <c:pt idx="99">
                  <c:v>1.9531250000000013E-3</c:v>
                </c:pt>
                <c:pt idx="100">
                  <c:v>1.9726562500000013E-3</c:v>
                </c:pt>
                <c:pt idx="101">
                  <c:v>1.9921875000000013E-3</c:v>
                </c:pt>
                <c:pt idx="102">
                  <c:v>2.0117187500000014E-3</c:v>
                </c:pt>
                <c:pt idx="103">
                  <c:v>2.0312500000000014E-3</c:v>
                </c:pt>
                <c:pt idx="104">
                  <c:v>2.0507812500000014E-3</c:v>
                </c:pt>
                <c:pt idx="105">
                  <c:v>2.0703125000000014E-3</c:v>
                </c:pt>
                <c:pt idx="106">
                  <c:v>2.0898437500000014E-3</c:v>
                </c:pt>
                <c:pt idx="107">
                  <c:v>2.1093750000000014E-3</c:v>
                </c:pt>
                <c:pt idx="108">
                  <c:v>2.1289062500000015E-3</c:v>
                </c:pt>
                <c:pt idx="109">
                  <c:v>2.1484375000000015E-3</c:v>
                </c:pt>
                <c:pt idx="110">
                  <c:v>2.1679687500000015E-3</c:v>
                </c:pt>
                <c:pt idx="111">
                  <c:v>2.1875000000000015E-3</c:v>
                </c:pt>
                <c:pt idx="112">
                  <c:v>2.2070312500000015E-3</c:v>
                </c:pt>
                <c:pt idx="113">
                  <c:v>2.2265625000000015E-3</c:v>
                </c:pt>
                <c:pt idx="114">
                  <c:v>2.2460937500000016E-3</c:v>
                </c:pt>
                <c:pt idx="115">
                  <c:v>2.2656250000000016E-3</c:v>
                </c:pt>
                <c:pt idx="116">
                  <c:v>2.2851562500000016E-3</c:v>
                </c:pt>
                <c:pt idx="117">
                  <c:v>2.3046875000000016E-3</c:v>
                </c:pt>
                <c:pt idx="118">
                  <c:v>2.3242187500000016E-3</c:v>
                </c:pt>
                <c:pt idx="119">
                  <c:v>2.3437500000000016E-3</c:v>
                </c:pt>
                <c:pt idx="120">
                  <c:v>2.3632812500000017E-3</c:v>
                </c:pt>
                <c:pt idx="121">
                  <c:v>2.3828125000000017E-3</c:v>
                </c:pt>
                <c:pt idx="122">
                  <c:v>2.4023437500000017E-3</c:v>
                </c:pt>
                <c:pt idx="123">
                  <c:v>2.4218750000000017E-3</c:v>
                </c:pt>
                <c:pt idx="124">
                  <c:v>2.4414062500000017E-3</c:v>
                </c:pt>
                <c:pt idx="125">
                  <c:v>2.4609375000000018E-3</c:v>
                </c:pt>
                <c:pt idx="126">
                  <c:v>2.4804687500000018E-3</c:v>
                </c:pt>
                <c:pt idx="127">
                  <c:v>2.5000000000000018E-3</c:v>
                </c:pt>
                <c:pt idx="128">
                  <c:v>2.5195312500000018E-3</c:v>
                </c:pt>
                <c:pt idx="129">
                  <c:v>2.5390625000000018E-3</c:v>
                </c:pt>
                <c:pt idx="130">
                  <c:v>2.5585937500000018E-3</c:v>
                </c:pt>
                <c:pt idx="131">
                  <c:v>2.5781250000000019E-3</c:v>
                </c:pt>
                <c:pt idx="132">
                  <c:v>2.5976562500000019E-3</c:v>
                </c:pt>
                <c:pt idx="133">
                  <c:v>2.6171875000000019E-3</c:v>
                </c:pt>
                <c:pt idx="134">
                  <c:v>2.6367187500000019E-3</c:v>
                </c:pt>
                <c:pt idx="135">
                  <c:v>2.6562500000000019E-3</c:v>
                </c:pt>
                <c:pt idx="136">
                  <c:v>2.6757812500000019E-3</c:v>
                </c:pt>
                <c:pt idx="137">
                  <c:v>2.695312500000002E-3</c:v>
                </c:pt>
                <c:pt idx="138">
                  <c:v>2.714843750000002E-3</c:v>
                </c:pt>
                <c:pt idx="139">
                  <c:v>2.734375000000002E-3</c:v>
                </c:pt>
                <c:pt idx="140">
                  <c:v>2.753906250000002E-3</c:v>
                </c:pt>
                <c:pt idx="141">
                  <c:v>2.773437500000002E-3</c:v>
                </c:pt>
                <c:pt idx="142">
                  <c:v>2.792968750000002E-3</c:v>
                </c:pt>
                <c:pt idx="143">
                  <c:v>2.8125000000000021E-3</c:v>
                </c:pt>
                <c:pt idx="144">
                  <c:v>2.8320312500000021E-3</c:v>
                </c:pt>
                <c:pt idx="145">
                  <c:v>2.8515625000000021E-3</c:v>
                </c:pt>
                <c:pt idx="146">
                  <c:v>2.8710937500000021E-3</c:v>
                </c:pt>
                <c:pt idx="147">
                  <c:v>2.8906250000000021E-3</c:v>
                </c:pt>
                <c:pt idx="148">
                  <c:v>2.9101562500000022E-3</c:v>
                </c:pt>
                <c:pt idx="149">
                  <c:v>2.9296875000000022E-3</c:v>
                </c:pt>
                <c:pt idx="150">
                  <c:v>2.9492187500000022E-3</c:v>
                </c:pt>
                <c:pt idx="151">
                  <c:v>2.9687500000000022E-3</c:v>
                </c:pt>
                <c:pt idx="152">
                  <c:v>2.9882812500000022E-3</c:v>
                </c:pt>
                <c:pt idx="153">
                  <c:v>3.0078125000000022E-3</c:v>
                </c:pt>
                <c:pt idx="154">
                  <c:v>3.0273437500000023E-3</c:v>
                </c:pt>
                <c:pt idx="155">
                  <c:v>3.0468750000000023E-3</c:v>
                </c:pt>
                <c:pt idx="156">
                  <c:v>3.0664062500000023E-3</c:v>
                </c:pt>
                <c:pt idx="157">
                  <c:v>3.0859375000000023E-3</c:v>
                </c:pt>
                <c:pt idx="158">
                  <c:v>3.1054687500000023E-3</c:v>
                </c:pt>
                <c:pt idx="159">
                  <c:v>3.1250000000000023E-3</c:v>
                </c:pt>
                <c:pt idx="160">
                  <c:v>3.1445312500000024E-3</c:v>
                </c:pt>
                <c:pt idx="161">
                  <c:v>3.1640625000000024E-3</c:v>
                </c:pt>
                <c:pt idx="162">
                  <c:v>3.1835937500000024E-3</c:v>
                </c:pt>
                <c:pt idx="163">
                  <c:v>3.2031250000000024E-3</c:v>
                </c:pt>
                <c:pt idx="164">
                  <c:v>3.2226562500000024E-3</c:v>
                </c:pt>
                <c:pt idx="165">
                  <c:v>3.2421875000000024E-3</c:v>
                </c:pt>
                <c:pt idx="166">
                  <c:v>3.2617187500000025E-3</c:v>
                </c:pt>
                <c:pt idx="167">
                  <c:v>3.2812500000000025E-3</c:v>
                </c:pt>
                <c:pt idx="168">
                  <c:v>3.3007812500000025E-3</c:v>
                </c:pt>
                <c:pt idx="169">
                  <c:v>3.3203125000000025E-3</c:v>
                </c:pt>
                <c:pt idx="170">
                  <c:v>3.3398437500000025E-3</c:v>
                </c:pt>
                <c:pt idx="171">
                  <c:v>3.3593750000000026E-3</c:v>
                </c:pt>
                <c:pt idx="172">
                  <c:v>3.3789062500000026E-3</c:v>
                </c:pt>
                <c:pt idx="173">
                  <c:v>3.3984375000000026E-3</c:v>
                </c:pt>
                <c:pt idx="174">
                  <c:v>3.4179687500000026E-3</c:v>
                </c:pt>
                <c:pt idx="175">
                  <c:v>3.4375000000000026E-3</c:v>
                </c:pt>
                <c:pt idx="176">
                  <c:v>3.4570312500000026E-3</c:v>
                </c:pt>
                <c:pt idx="177">
                  <c:v>3.4765625000000027E-3</c:v>
                </c:pt>
                <c:pt idx="178">
                  <c:v>3.4960937500000027E-3</c:v>
                </c:pt>
                <c:pt idx="179">
                  <c:v>3.5156250000000027E-3</c:v>
                </c:pt>
                <c:pt idx="180">
                  <c:v>3.5351562500000027E-3</c:v>
                </c:pt>
                <c:pt idx="181">
                  <c:v>3.5546875000000027E-3</c:v>
                </c:pt>
                <c:pt idx="182">
                  <c:v>3.5742187500000027E-3</c:v>
                </c:pt>
                <c:pt idx="183">
                  <c:v>3.5937500000000028E-3</c:v>
                </c:pt>
                <c:pt idx="184">
                  <c:v>3.6132812500000028E-3</c:v>
                </c:pt>
                <c:pt idx="185">
                  <c:v>3.6328125000000028E-3</c:v>
                </c:pt>
                <c:pt idx="186">
                  <c:v>3.6523437500000028E-3</c:v>
                </c:pt>
                <c:pt idx="187">
                  <c:v>3.6718750000000028E-3</c:v>
                </c:pt>
                <c:pt idx="188">
                  <c:v>3.6914062500000028E-3</c:v>
                </c:pt>
                <c:pt idx="189">
                  <c:v>3.7109375000000029E-3</c:v>
                </c:pt>
                <c:pt idx="190">
                  <c:v>3.7304687500000029E-3</c:v>
                </c:pt>
                <c:pt idx="191">
                  <c:v>3.7500000000000029E-3</c:v>
                </c:pt>
                <c:pt idx="192">
                  <c:v>3.7695312500000029E-3</c:v>
                </c:pt>
                <c:pt idx="193">
                  <c:v>3.7890625000000029E-3</c:v>
                </c:pt>
                <c:pt idx="194">
                  <c:v>3.8085937500000029E-3</c:v>
                </c:pt>
                <c:pt idx="195">
                  <c:v>3.828125000000003E-3</c:v>
                </c:pt>
                <c:pt idx="196">
                  <c:v>3.847656250000003E-3</c:v>
                </c:pt>
                <c:pt idx="197">
                  <c:v>3.867187500000003E-3</c:v>
                </c:pt>
                <c:pt idx="198">
                  <c:v>3.886718750000003E-3</c:v>
                </c:pt>
                <c:pt idx="199">
                  <c:v>3.9062500000000026E-3</c:v>
                </c:pt>
                <c:pt idx="200">
                  <c:v>3.9257812500000022E-3</c:v>
                </c:pt>
                <c:pt idx="201">
                  <c:v>3.9453125000000018E-3</c:v>
                </c:pt>
                <c:pt idx="202">
                  <c:v>3.9648437500000014E-3</c:v>
                </c:pt>
                <c:pt idx="203">
                  <c:v>3.9843750000000009E-3</c:v>
                </c:pt>
                <c:pt idx="204">
                  <c:v>4.0039062500000005E-3</c:v>
                </c:pt>
                <c:pt idx="205">
                  <c:v>4.0234375000000001E-3</c:v>
                </c:pt>
                <c:pt idx="206">
                  <c:v>4.0429687499999997E-3</c:v>
                </c:pt>
                <c:pt idx="207">
                  <c:v>4.0624999999999993E-3</c:v>
                </c:pt>
                <c:pt idx="208">
                  <c:v>4.0820312499999989E-3</c:v>
                </c:pt>
                <c:pt idx="209">
                  <c:v>4.1015624999999984E-3</c:v>
                </c:pt>
                <c:pt idx="210">
                  <c:v>4.121093749999998E-3</c:v>
                </c:pt>
                <c:pt idx="211">
                  <c:v>4.1406249999999976E-3</c:v>
                </c:pt>
                <c:pt idx="212">
                  <c:v>4.1601562499999972E-3</c:v>
                </c:pt>
                <c:pt idx="213">
                  <c:v>4.1796874999999968E-3</c:v>
                </c:pt>
                <c:pt idx="214">
                  <c:v>4.1992187499999964E-3</c:v>
                </c:pt>
                <c:pt idx="215">
                  <c:v>4.2187499999999959E-3</c:v>
                </c:pt>
                <c:pt idx="216">
                  <c:v>4.2382812499999955E-3</c:v>
                </c:pt>
                <c:pt idx="217">
                  <c:v>4.2578124999999951E-3</c:v>
                </c:pt>
                <c:pt idx="218">
                  <c:v>4.2773437499999947E-3</c:v>
                </c:pt>
                <c:pt idx="219">
                  <c:v>4.2968749999999943E-3</c:v>
                </c:pt>
                <c:pt idx="220">
                  <c:v>4.3164062499999939E-3</c:v>
                </c:pt>
                <c:pt idx="221">
                  <c:v>4.3359374999999934E-3</c:v>
                </c:pt>
                <c:pt idx="222">
                  <c:v>4.355468749999993E-3</c:v>
                </c:pt>
                <c:pt idx="223">
                  <c:v>4.3749999999999926E-3</c:v>
                </c:pt>
                <c:pt idx="224">
                  <c:v>4.3945312499999922E-3</c:v>
                </c:pt>
                <c:pt idx="225">
                  <c:v>4.4140624999999918E-3</c:v>
                </c:pt>
                <c:pt idx="226">
                  <c:v>4.4335937499999914E-3</c:v>
                </c:pt>
                <c:pt idx="227">
                  <c:v>4.4531249999999909E-3</c:v>
                </c:pt>
                <c:pt idx="228">
                  <c:v>4.4726562499999905E-3</c:v>
                </c:pt>
                <c:pt idx="229">
                  <c:v>4.4921874999999901E-3</c:v>
                </c:pt>
                <c:pt idx="230">
                  <c:v>4.5117187499999897E-3</c:v>
                </c:pt>
                <c:pt idx="231">
                  <c:v>4.5312499999999893E-3</c:v>
                </c:pt>
                <c:pt idx="232">
                  <c:v>4.5507812499999889E-3</c:v>
                </c:pt>
                <c:pt idx="233">
                  <c:v>4.5703124999999884E-3</c:v>
                </c:pt>
                <c:pt idx="234">
                  <c:v>4.589843749999988E-3</c:v>
                </c:pt>
                <c:pt idx="235">
                  <c:v>4.6093749999999876E-3</c:v>
                </c:pt>
                <c:pt idx="236">
                  <c:v>4.6289062499999872E-3</c:v>
                </c:pt>
                <c:pt idx="237">
                  <c:v>4.6484374999999868E-3</c:v>
                </c:pt>
                <c:pt idx="238">
                  <c:v>4.6679687499999864E-3</c:v>
                </c:pt>
                <c:pt idx="239">
                  <c:v>4.6874999999999859E-3</c:v>
                </c:pt>
                <c:pt idx="240">
                  <c:v>4.7070312499999855E-3</c:v>
                </c:pt>
                <c:pt idx="241">
                  <c:v>4.7265624999999851E-3</c:v>
                </c:pt>
                <c:pt idx="242">
                  <c:v>4.7460937499999847E-3</c:v>
                </c:pt>
                <c:pt idx="243">
                  <c:v>4.7656249999999843E-3</c:v>
                </c:pt>
                <c:pt idx="244">
                  <c:v>4.7851562499999839E-3</c:v>
                </c:pt>
                <c:pt idx="245">
                  <c:v>4.8046874999999835E-3</c:v>
                </c:pt>
                <c:pt idx="246">
                  <c:v>4.824218749999983E-3</c:v>
                </c:pt>
                <c:pt idx="247">
                  <c:v>4.8437499999999826E-3</c:v>
                </c:pt>
                <c:pt idx="248">
                  <c:v>4.8632812499999822E-3</c:v>
                </c:pt>
                <c:pt idx="249">
                  <c:v>4.8828124999999818E-3</c:v>
                </c:pt>
                <c:pt idx="250">
                  <c:v>4.9023437499999814E-3</c:v>
                </c:pt>
                <c:pt idx="251">
                  <c:v>4.921874999999981E-3</c:v>
                </c:pt>
                <c:pt idx="252">
                  <c:v>4.9414062499999805E-3</c:v>
                </c:pt>
                <c:pt idx="253">
                  <c:v>4.9609374999999801E-3</c:v>
                </c:pt>
                <c:pt idx="254">
                  <c:v>4.9804687499999797E-3</c:v>
                </c:pt>
                <c:pt idx="255">
                  <c:v>4.9999999999999793E-3</c:v>
                </c:pt>
              </c:numCache>
            </c:numRef>
          </c:xVal>
          <c:yVal>
            <c:numRef>
              <c:f>Data!$N$101:$N$356</c:f>
              <c:numCache>
                <c:formatCode>General</c:formatCode>
                <c:ptCount val="256"/>
                <c:pt idx="0">
                  <c:v>8.5126438051929885</c:v>
                </c:pt>
                <c:pt idx="1">
                  <c:v>8.5126509189413433</c:v>
                </c:pt>
                <c:pt idx="2">
                  <c:v>8.5126647142994383</c:v>
                </c:pt>
                <c:pt idx="3">
                  <c:v>8.5126852382323097</c:v>
                </c:pt>
                <c:pt idx="4">
                  <c:v>8.5127125583662</c:v>
                </c:pt>
                <c:pt idx="5">
                  <c:v>8.5127467635017418</c:v>
                </c:pt>
                <c:pt idx="6">
                  <c:v>8.5127879642904833</c:v>
                </c:pt>
                <c:pt idx="7">
                  <c:v>8.5128362940847762</c:v>
                </c:pt>
                <c:pt idx="8">
                  <c:v>8.5128919099730442</c:v>
                </c:pt>
                <c:pt idx="9">
                  <c:v>8.5129549940151534</c:v>
                </c:pt>
                <c:pt idx="10">
                  <c:v>8.5130257546969919</c:v>
                </c:pt>
                <c:pt idx="11">
                  <c:v>8.513104428625617</c:v>
                </c:pt>
                <c:pt idx="12">
                  <c:v>8.5131912824918068</c:v>
                </c:pt>
                <c:pt idx="13">
                  <c:v>8.5132866153307418</c:v>
                </c:pt>
                <c:pt idx="14">
                  <c:v>8.5133907611178934</c:v>
                </c:pt>
                <c:pt idx="15">
                  <c:v>8.5135040917442666</c:v>
                </c:pt>
                <c:pt idx="16">
                  <c:v>8.5136270204218185</c:v>
                </c:pt>
                <c:pt idx="17">
                  <c:v>8.5137600055806395</c:v>
                </c:pt>
                <c:pt idx="18">
                  <c:v>8.5139035553305913</c:v>
                </c:pt>
                <c:pt idx="19">
                  <c:v>8.5140582325721894</c:v>
                </c:pt>
                <c:pt idx="20">
                  <c:v>8.5142246608605028</c:v>
                </c:pt>
                <c:pt idx="21">
                  <c:v>8.514403531143163</c:v>
                </c:pt>
                <c:pt idx="22">
                  <c:v>8.5145956095187643</c:v>
                </c:pt>
                <c:pt idx="23">
                  <c:v>8.5148017461922159</c:v>
                </c:pt>
                <c:pt idx="24">
                  <c:v>8.5150228858377588</c:v>
                </c:pt>
                <c:pt idx="25">
                  <c:v>8.5152600796281348</c:v>
                </c:pt>
                <c:pt idx="26">
                  <c:v>8.5155144992411955</c:v>
                </c:pt>
                <c:pt idx="27">
                  <c:v>8.5157874532271016</c:v>
                </c:pt>
                <c:pt idx="28">
                  <c:v>8.5160804062058695</c:v>
                </c:pt>
                <c:pt idx="29">
                  <c:v>8.516395001475626</c:v>
                </c:pt>
                <c:pt idx="30">
                  <c:v>8.516733087753261</c:v>
                </c:pt>
                <c:pt idx="31">
                  <c:v>8.5170967509495572</c:v>
                </c:pt>
                <c:pt idx="32">
                  <c:v>8.5174883521126095</c:v>
                </c:pt>
                <c:pt idx="33">
                  <c:v>8.5179105729784261</c:v>
                </c:pt>
                <c:pt idx="34">
                  <c:v>8.5183664709604692</c:v>
                </c:pt>
                <c:pt idx="35">
                  <c:v>8.5188595459374579</c:v>
                </c:pt>
                <c:pt idx="36">
                  <c:v>8.5193938218933134</c:v>
                </c:pt>
                <c:pt idx="37">
                  <c:v>8.5199739474063936</c:v>
                </c:pt>
                <c:pt idx="38">
                  <c:v>8.5206053202596017</c:v>
                </c:pt>
                <c:pt idx="39">
                  <c:v>8.5212942432020107</c:v>
                </c:pt>
                <c:pt idx="40">
                  <c:v>8.5220481203348477</c:v>
                </c:pt>
                <c:pt idx="41">
                  <c:v>8.5228757070364622</c:v>
                </c:pt>
                <c:pt idx="42">
                  <c:v>8.5237874312567374</c:v>
                </c:pt>
                <c:pt idx="43">
                  <c:v>8.5247958111364799</c:v>
                </c:pt>
                <c:pt idx="44">
                  <c:v>8.5259160044031574</c:v>
                </c:pt>
                <c:pt idx="45">
                  <c:v>8.527166540731109</c:v>
                </c:pt>
                <c:pt idx="46">
                  <c:v>8.5285703123111176</c:v>
                </c:pt>
                <c:pt idx="47">
                  <c:v>8.5301559354386072</c:v>
                </c:pt>
                <c:pt idx="48">
                  <c:v>8.5319596559948945</c:v>
                </c:pt>
                <c:pt idx="49">
                  <c:v>8.5340280702890254</c:v>
                </c:pt>
                <c:pt idx="50">
                  <c:v>8.5364220994233548</c:v>
                </c:pt>
                <c:pt idx="51">
                  <c:v>8.5392229467168637</c:v>
                </c:pt>
                <c:pt idx="52">
                  <c:v>8.542541296740394</c:v>
                </c:pt>
                <c:pt idx="53">
                  <c:v>8.5465320178849886</c:v>
                </c:pt>
                <c:pt idx="54">
                  <c:v>8.5514186326694066</c:v>
                </c:pt>
                <c:pt idx="55">
                  <c:v>8.5575360626809456</c:v>
                </c:pt>
                <c:pt idx="56">
                  <c:v>8.5654098158980378</c:v>
                </c:pt>
                <c:pt idx="57">
                  <c:v>8.5759138110822644</c:v>
                </c:pt>
                <c:pt idx="58">
                  <c:v>8.5906158107484103</c:v>
                </c:pt>
                <c:pt idx="59">
                  <c:v>8.6126340179785146</c:v>
                </c:pt>
                <c:pt idx="60">
                  <c:v>8.6491707348244233</c:v>
                </c:pt>
                <c:pt idx="61">
                  <c:v>8.7213564713291891</c:v>
                </c:pt>
                <c:pt idx="62">
                  <c:v>8.9275721069399694</c:v>
                </c:pt>
                <c:pt idx="63">
                  <c:v>13.621881216071568</c:v>
                </c:pt>
                <c:pt idx="64">
                  <c:v>17.075097647861185</c:v>
                </c:pt>
                <c:pt idx="65">
                  <c:v>17.281724106458064</c:v>
                </c:pt>
                <c:pt idx="66">
                  <c:v>17.353985861053012</c:v>
                </c:pt>
                <c:pt idx="67">
                  <c:v>17.39054917977964</c:v>
                </c:pt>
                <c:pt idx="68">
                  <c:v>17.412579699091054</c:v>
                </c:pt>
                <c:pt idx="69">
                  <c:v>17.4272883865845</c:v>
                </c:pt>
                <c:pt idx="70">
                  <c:v>17.437796414236598</c:v>
                </c:pt>
                <c:pt idx="71">
                  <c:v>17.445672784641175</c:v>
                </c:pt>
                <c:pt idx="72">
                  <c:v>17.451792008963693</c:v>
                </c:pt>
                <c:pt idx="73">
                  <c:v>17.456679907190207</c:v>
                </c:pt>
                <c:pt idx="74">
                  <c:v>17.460671577921676</c:v>
                </c:pt>
                <c:pt idx="75">
                  <c:v>17.463990650169976</c:v>
                </c:pt>
                <c:pt idx="76">
                  <c:v>17.466792059510887</c:v>
                </c:pt>
                <c:pt idx="77">
                  <c:v>17.469186534599668</c:v>
                </c:pt>
                <c:pt idx="78">
                  <c:v>17.471255308654236</c:v>
                </c:pt>
                <c:pt idx="79">
                  <c:v>17.473059323635134</c:v>
                </c:pt>
                <c:pt idx="80">
                  <c:v>17.474645190761635</c:v>
                </c:pt>
                <c:pt idx="81">
                  <c:v>17.476049166802099</c:v>
                </c:pt>
                <c:pt idx="82">
                  <c:v>17.4772998761519</c:v>
                </c:pt>
                <c:pt idx="83">
                  <c:v>17.478420217128544</c:v>
                </c:pt>
                <c:pt idx="84">
                  <c:v>17.479428724110171</c:v>
                </c:pt>
                <c:pt idx="85">
                  <c:v>17.480340558483828</c:v>
                </c:pt>
                <c:pt idx="86">
                  <c:v>17.481168241272133</c:v>
                </c:pt>
                <c:pt idx="87">
                  <c:v>17.481922202719105</c:v>
                </c:pt>
                <c:pt idx="88">
                  <c:v>17.48261120004776</c:v>
                </c:pt>
                <c:pt idx="89">
                  <c:v>17.483242638856197</c:v>
                </c:pt>
                <c:pt idx="90">
                  <c:v>17.483822823118519</c:v>
                </c:pt>
                <c:pt idx="91">
                  <c:v>17.484357151627687</c:v>
                </c:pt>
                <c:pt idx="92">
                  <c:v>17.484850273800959</c:v>
                </c:pt>
                <c:pt idx="93">
                  <c:v>17.485306214324002</c:v>
                </c:pt>
                <c:pt idx="94">
                  <c:v>17.485728473665567</c:v>
                </c:pt>
                <c:pt idx="95">
                  <c:v>17.486120109738728</c:v>
                </c:pt>
                <c:pt idx="96">
                  <c:v>17.486483804704207</c:v>
                </c:pt>
                <c:pt idx="97">
                  <c:v>17.486821919973679</c:v>
                </c:pt>
                <c:pt idx="98">
                  <c:v>17.487136541769893</c:v>
                </c:pt>
                <c:pt idx="99">
                  <c:v>17.487429519079189</c:v>
                </c:pt>
                <c:pt idx="100">
                  <c:v>17.487702495433126</c:v>
                </c:pt>
                <c:pt idx="101">
                  <c:v>17.487956935654879</c:v>
                </c:pt>
                <c:pt idx="102">
                  <c:v>17.488194148471994</c:v>
                </c:pt>
                <c:pt idx="103">
                  <c:v>17.488415305717822</c:v>
                </c:pt>
                <c:pt idx="104">
                  <c:v>17.488621458701694</c:v>
                </c:pt>
                <c:pt idx="105">
                  <c:v>17.488813552218645</c:v>
                </c:pt>
                <c:pt idx="106">
                  <c:v>17.488992436580169</c:v>
                </c:pt>
                <c:pt idx="107">
                  <c:v>17.489158877979641</c:v>
                </c:pt>
                <c:pt idx="108">
                  <c:v>17.489313567448843</c:v>
                </c:pt>
                <c:pt idx="109">
                  <c:v>17.489457128617985</c:v>
                </c:pt>
                <c:pt idx="110">
                  <c:v>17.48959012445501</c:v>
                </c:pt>
                <c:pt idx="111">
                  <c:v>17.489713063129734</c:v>
                </c:pt>
                <c:pt idx="112">
                  <c:v>17.489826403126546</c:v>
                </c:pt>
                <c:pt idx="113">
                  <c:v>17.489930557706039</c:v>
                </c:pt>
                <c:pt idx="114">
                  <c:v>17.49002589880314</c:v>
                </c:pt>
                <c:pt idx="115">
                  <c:v>17.490112760433131</c:v>
                </c:pt>
                <c:pt idx="116">
                  <c:v>17.490191441667044</c:v>
                </c:pt>
                <c:pt idx="117">
                  <c:v>17.49026220922817</c:v>
                </c:pt>
                <c:pt idx="118">
                  <c:v>17.490325299753287</c:v>
                </c:pt>
                <c:pt idx="119">
                  <c:v>17.490380921755126</c:v>
                </c:pt>
                <c:pt idx="120">
                  <c:v>17.490429257318119</c:v>
                </c:pt>
                <c:pt idx="121">
                  <c:v>17.490470463552871</c:v>
                </c:pt>
                <c:pt idx="122">
                  <c:v>17.490504673832181</c:v>
                </c:pt>
                <c:pt idx="123">
                  <c:v>17.490531998826249</c:v>
                </c:pt>
                <c:pt idx="124">
                  <c:v>17.490552527352683</c:v>
                </c:pt>
                <c:pt idx="125">
                  <c:v>17.490566327053266</c:v>
                </c:pt>
                <c:pt idx="126">
                  <c:v>17.490573444907337</c:v>
                </c:pt>
                <c:pt idx="127">
                  <c:v>17.490573907588484</c:v>
                </c:pt>
                <c:pt idx="128">
                  <c:v>17.490567721670551</c:v>
                </c:pt>
                <c:pt idx="129">
                  <c:v>17.490554873684442</c:v>
                </c:pt>
                <c:pt idx="130">
                  <c:v>17.490535330027676</c:v>
                </c:pt>
                <c:pt idx="131">
                  <c:v>17.490509036725527</c:v>
                </c:pt>
                <c:pt idx="132">
                  <c:v>17.490475919039408</c:v>
                </c:pt>
                <c:pt idx="133">
                  <c:v>17.490435880918405</c:v>
                </c:pt>
                <c:pt idx="134">
                  <c:v>17.49038880428575</c:v>
                </c:pt>
                <c:pt idx="135">
                  <c:v>17.490334548150045</c:v>
                </c:pt>
                <c:pt idx="136">
                  <c:v>17.490272947529224</c:v>
                </c:pt>
                <c:pt idx="137">
                  <c:v>17.490203812170975</c:v>
                </c:pt>
                <c:pt idx="138">
                  <c:v>17.49012692505115</c:v>
                </c:pt>
                <c:pt idx="139">
                  <c:v>17.490042040627579</c:v>
                </c:pt>
                <c:pt idx="140">
                  <c:v>17.489948882821736</c:v>
                </c:pt>
                <c:pt idx="141">
                  <c:v>17.489847142697194</c:v>
                </c:pt>
                <c:pt idx="142">
                  <c:v>17.489736475796196</c:v>
                </c:pt>
                <c:pt idx="143">
                  <c:v>17.489616499089976</c:v>
                </c:pt>
                <c:pt idx="144">
                  <c:v>17.489486787490307</c:v>
                </c:pt>
                <c:pt idx="145">
                  <c:v>17.489346869859489</c:v>
                </c:pt>
                <c:pt idx="146">
                  <c:v>17.489196224444335</c:v>
                </c:pt>
                <c:pt idx="147">
                  <c:v>17.489034273647512</c:v>
                </c:pt>
                <c:pt idx="148">
                  <c:v>17.488860378030516</c:v>
                </c:pt>
                <c:pt idx="149">
                  <c:v>17.488673829424123</c:v>
                </c:pt>
                <c:pt idx="150">
                  <c:v>17.488473842996587</c:v>
                </c:pt>
                <c:pt idx="151">
                  <c:v>17.488259548100554</c:v>
                </c:pt>
                <c:pt idx="152">
                  <c:v>17.488029977681222</c:v>
                </c:pt>
                <c:pt idx="153">
                  <c:v>17.487784055983987</c:v>
                </c:pt>
                <c:pt idx="154">
                  <c:v>17.487520584241782</c:v>
                </c:pt>
                <c:pt idx="155">
                  <c:v>17.487238223951611</c:v>
                </c:pt>
                <c:pt idx="156">
                  <c:v>17.486935477260047</c:v>
                </c:pt>
                <c:pt idx="157">
                  <c:v>17.48661066386509</c:v>
                </c:pt>
                <c:pt idx="158">
                  <c:v>17.486261893696501</c:v>
                </c:pt>
                <c:pt idx="159">
                  <c:v>17.485887034454365</c:v>
                </c:pt>
                <c:pt idx="160">
                  <c:v>17.485483672845312</c:v>
                </c:pt>
                <c:pt idx="161">
                  <c:v>17.485049068049506</c:v>
                </c:pt>
                <c:pt idx="162">
                  <c:v>17.484580095544409</c:v>
                </c:pt>
                <c:pt idx="163">
                  <c:v>17.484073178876788</c:v>
                </c:pt>
                <c:pt idx="164">
                  <c:v>17.483524206261869</c:v>
                </c:pt>
                <c:pt idx="165">
                  <c:v>17.48292842792749</c:v>
                </c:pt>
                <c:pt idx="166">
                  <c:v>17.482280328816763</c:v>
                </c:pt>
                <c:pt idx="167">
                  <c:v>17.481573469466856</c:v>
                </c:pt>
                <c:pt idx="168">
                  <c:v>17.480800285386231</c:v>
                </c:pt>
                <c:pt idx="169">
                  <c:v>17.479951831736468</c:v>
                </c:pt>
                <c:pt idx="170">
                  <c:v>17.479017455101051</c:v>
                </c:pt>
                <c:pt idx="171">
                  <c:v>17.477984366846318</c:v>
                </c:pt>
                <c:pt idx="172">
                  <c:v>17.476837081852437</c:v>
                </c:pt>
                <c:pt idx="173">
                  <c:v>17.475556670316553</c:v>
                </c:pt>
                <c:pt idx="174">
                  <c:v>17.4741197457471</c:v>
                </c:pt>
                <c:pt idx="175">
                  <c:v>17.472497073885428</c:v>
                </c:pt>
                <c:pt idx="176">
                  <c:v>17.470651625915494</c:v>
                </c:pt>
                <c:pt idx="177">
                  <c:v>17.468535798569381</c:v>
                </c:pt>
                <c:pt idx="178">
                  <c:v>17.46608735339133</c:v>
                </c:pt>
                <c:pt idx="179">
                  <c:v>17.463223329647178</c:v>
                </c:pt>
                <c:pt idx="180">
                  <c:v>17.459830644698389</c:v>
                </c:pt>
                <c:pt idx="181">
                  <c:v>17.455751070118559</c:v>
                </c:pt>
                <c:pt idx="182">
                  <c:v>17.450756225130132</c:v>
                </c:pt>
                <c:pt idx="183">
                  <c:v>17.444503891670703</c:v>
                </c:pt>
                <c:pt idx="184">
                  <c:v>17.436457077832962</c:v>
                </c:pt>
                <c:pt idx="185">
                  <c:v>17.425722686033509</c:v>
                </c:pt>
                <c:pt idx="186">
                  <c:v>17.410698337780531</c:v>
                </c:pt>
                <c:pt idx="187">
                  <c:v>17.38819633181669</c:v>
                </c:pt>
                <c:pt idx="188">
                  <c:v>17.350851250854593</c:v>
                </c:pt>
                <c:pt idx="189">
                  <c:v>17.277038187055673</c:v>
                </c:pt>
                <c:pt idx="190">
                  <c:v>17.065842272087785</c:v>
                </c:pt>
                <c:pt idx="191">
                  <c:v>13.208848012280919</c:v>
                </c:pt>
                <c:pt idx="192">
                  <c:v>8.9373384251630021</c:v>
                </c:pt>
                <c:pt idx="193">
                  <c:v>8.7261699978532974</c:v>
                </c:pt>
                <c:pt idx="194">
                  <c:v>8.6523620233455514</c:v>
                </c:pt>
                <c:pt idx="195">
                  <c:v>8.615018723498828</c:v>
                </c:pt>
                <c:pt idx="196">
                  <c:v>8.592517541852418</c:v>
                </c:pt>
                <c:pt idx="197">
                  <c:v>8.5774936412966536</c:v>
                </c:pt>
                <c:pt idx="198">
                  <c:v>8.5667595193631456</c:v>
                </c:pt>
                <c:pt idx="199">
                  <c:v>8.5587128805953956</c:v>
                </c:pt>
                <c:pt idx="200">
                  <c:v>8.5524606670776961</c:v>
                </c:pt>
                <c:pt idx="201">
                  <c:v>8.5474659077954627</c:v>
                </c:pt>
                <c:pt idx="202">
                  <c:v>8.5433863965393009</c:v>
                </c:pt>
                <c:pt idx="203">
                  <c:v>8.539993759662412</c:v>
                </c:pt>
                <c:pt idx="204">
                  <c:v>8.5371297732370728</c:v>
                </c:pt>
                <c:pt idx="205">
                  <c:v>8.5346813575762823</c:v>
                </c:pt>
                <c:pt idx="206">
                  <c:v>8.5325655539477907</c:v>
                </c:pt>
                <c:pt idx="207">
                  <c:v>8.5307201252920706</c:v>
                </c:pt>
                <c:pt idx="208">
                  <c:v>8.5290974693390602</c:v>
                </c:pt>
                <c:pt idx="209">
                  <c:v>8.5276605580013438</c:v>
                </c:pt>
                <c:pt idx="210">
                  <c:v>8.526380157561972</c:v>
                </c:pt>
                <c:pt idx="211">
                  <c:v>8.5252328819390648</c:v>
                </c:pt>
                <c:pt idx="212">
                  <c:v>8.5241998016440448</c:v>
                </c:pt>
                <c:pt idx="213">
                  <c:v>8.5232654318015157</c:v>
                </c:pt>
                <c:pt idx="214">
                  <c:v>8.5224169839698636</c:v>
                </c:pt>
                <c:pt idx="215">
                  <c:v>8.521643804885553</c:v>
                </c:pt>
                <c:pt idx="216">
                  <c:v>8.5209369498326026</c:v>
                </c:pt>
                <c:pt idx="217">
                  <c:v>8.520288854419011</c:v>
                </c:pt>
                <c:pt idx="218">
                  <c:v>8.5196930792627121</c:v>
                </c:pt>
                <c:pt idx="219">
                  <c:v>8.5191441093734142</c:v>
                </c:pt>
                <c:pt idx="220">
                  <c:v>8.5186371950342021</c:v>
                </c:pt>
                <c:pt idx="221">
                  <c:v>8.5181682245060841</c:v>
                </c:pt>
                <c:pt idx="222">
                  <c:v>8.5177336213739459</c:v>
                </c:pt>
                <c:pt idx="223">
                  <c:v>8.5173302611472472</c:v>
                </c:pt>
                <c:pt idx="224">
                  <c:v>8.5169554030333181</c:v>
                </c:pt>
                <c:pt idx="225">
                  <c:v>8.5166066337616542</c:v>
                </c:pt>
                <c:pt idx="226">
                  <c:v>8.5162818210514253</c:v>
                </c:pt>
                <c:pt idx="227">
                  <c:v>8.5159790748489108</c:v>
                </c:pt>
                <c:pt idx="228">
                  <c:v>8.5156967148657525</c:v>
                </c:pt>
                <c:pt idx="229">
                  <c:v>8.5154332432603539</c:v>
                </c:pt>
                <c:pt idx="230">
                  <c:v>8.5151873215394662</c:v>
                </c:pt>
                <c:pt idx="231">
                  <c:v>8.5149577509442018</c:v>
                </c:pt>
                <c:pt idx="232">
                  <c:v>8.5147434557269026</c:v>
                </c:pt>
                <c:pt idx="233">
                  <c:v>8.5145434688383759</c:v>
                </c:pt>
                <c:pt idx="234">
                  <c:v>8.514356919635663</c:v>
                </c:pt>
                <c:pt idx="235">
                  <c:v>8.5141830232908013</c:v>
                </c:pt>
                <c:pt idx="236">
                  <c:v>8.514021071637135</c:v>
                </c:pt>
                <c:pt idx="237">
                  <c:v>8.5138704252380695</c:v>
                </c:pt>
                <c:pt idx="238">
                  <c:v>8.5137305064973567</c:v>
                </c:pt>
                <c:pt idx="239">
                  <c:v>8.513600793662512</c:v>
                </c:pt>
                <c:pt idx="240">
                  <c:v>8.5134808155954342</c:v>
                </c:pt>
                <c:pt idx="241">
                  <c:v>8.5133701472071586</c:v>
                </c:pt>
                <c:pt idx="242">
                  <c:v>8.5132684054676364</c:v>
                </c:pt>
                <c:pt idx="243">
                  <c:v>8.5131752459170933</c:v>
                </c:pt>
                <c:pt idx="244">
                  <c:v>8.5130903596165801</c:v>
                </c:pt>
                <c:pt idx="245">
                  <c:v>8.5130134704845517</c:v>
                </c:pt>
                <c:pt idx="246">
                  <c:v>8.5129443329750707</c:v>
                </c:pt>
                <c:pt idx="247">
                  <c:v>8.5128827300598697</c:v>
                </c:pt>
                <c:pt idx="248">
                  <c:v>8.5128284714817042</c:v>
                </c:pt>
                <c:pt idx="249">
                  <c:v>8.5127813922530926</c:v>
                </c:pt>
                <c:pt idx="250">
                  <c:v>8.5127413513766683</c:v>
                </c:pt>
                <c:pt idx="251">
                  <c:v>8.5127082307686894</c:v>
                </c:pt>
                <c:pt idx="252">
                  <c:v>8.5126819343708675</c:v>
                </c:pt>
                <c:pt idx="253">
                  <c:v>8.5126623874364054</c:v>
                </c:pt>
                <c:pt idx="254">
                  <c:v>8.5126495359814172</c:v>
                </c:pt>
              </c:numCache>
            </c:numRef>
          </c:yVal>
          <c:smooth val="1"/>
          <c:extLst>
            <c:ext xmlns:c16="http://schemas.microsoft.com/office/drawing/2014/chart" uri="{C3380CC4-5D6E-409C-BE32-E72D297353CC}">
              <c16:uniqueId val="{00000000-4C81-40FE-AED3-98EE9662652E}"/>
            </c:ext>
          </c:extLst>
        </c:ser>
        <c:dLbls>
          <c:showLegendKey val="0"/>
          <c:showVal val="0"/>
          <c:showCatName val="0"/>
          <c:showSerName val="0"/>
          <c:showPercent val="0"/>
          <c:showBubbleSize val="0"/>
        </c:dLbls>
        <c:axId val="185750272"/>
        <c:axId val="185751808"/>
      </c:scatterChart>
      <c:valAx>
        <c:axId val="185750272"/>
        <c:scaling>
          <c:orientation val="minMax"/>
          <c:max val="5.000000000000001E-3"/>
          <c:min val="0"/>
        </c:scaling>
        <c:delete val="0"/>
        <c:axPos val="b"/>
        <c:majorGridlines/>
        <c:minorGridlines/>
        <c:numFmt formatCode="General" sourceLinked="1"/>
        <c:majorTickMark val="none"/>
        <c:minorTickMark val="in"/>
        <c:tickLblPos val="low"/>
        <c:crossAx val="185751808"/>
        <c:crosses val="autoZero"/>
        <c:crossBetween val="midCat"/>
      </c:valAx>
      <c:valAx>
        <c:axId val="185751808"/>
        <c:scaling>
          <c:orientation val="minMax"/>
        </c:scaling>
        <c:delete val="0"/>
        <c:axPos val="l"/>
        <c:majorGridlines>
          <c:spPr>
            <a:ln w="15875">
              <a:solidFill>
                <a:srgbClr val="000000"/>
              </a:solidFill>
            </a:ln>
          </c:spPr>
        </c:majorGridlines>
        <c:minorGridlines/>
        <c:numFmt formatCode="0" sourceLinked="0"/>
        <c:majorTickMark val="in"/>
        <c:minorTickMark val="in"/>
        <c:tickLblPos val="low"/>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185750272"/>
        <c:crosses val="autoZero"/>
        <c:crossBetween val="midCat"/>
      </c:valAx>
      <c:spPr>
        <a:gradFill rotWithShape="0">
          <a:gsLst>
            <a:gs pos="0">
              <a:srgbClr val="FFFFFF"/>
            </a:gs>
            <a:gs pos="100000">
              <a:srgbClr val="FFFFCC"/>
            </a:gs>
          </a:gsLst>
          <a:lin ang="5400000" scaled="1"/>
        </a:gradFill>
        <a:ln w="12700">
          <a:solidFill>
            <a:srgbClr val="808080"/>
          </a:solidFill>
          <a:prstDash val="solid"/>
        </a:ln>
      </c:spPr>
    </c:plotArea>
    <c:legend>
      <c:legendPos val="r"/>
      <c:layout>
        <c:manualLayout>
          <c:xMode val="edge"/>
          <c:yMode val="edge"/>
          <c:x val="0.23410308126372484"/>
          <c:y val="0.93793261775781867"/>
          <c:w val="0.4847795598737572"/>
          <c:h val="6.2067283083390511E-2"/>
        </c:manualLayout>
      </c:layout>
      <c:overlay val="0"/>
      <c:spPr>
        <a:solidFill>
          <a:srgbClr val="FFFFFF"/>
        </a:solidFill>
        <a:ln w="3175">
          <a:solidFill>
            <a:srgbClr val="000000"/>
          </a:solidFill>
          <a:prstDash val="solid"/>
        </a:ln>
      </c:spPr>
      <c:txPr>
        <a:bodyPr/>
        <a:lstStyle/>
        <a:p>
          <a:pPr>
            <a:defRPr sz="81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ko-K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LLC Gain Curve with the Selected</a:t>
            </a:r>
            <a:r>
              <a:rPr lang="en-US" baseline="0"/>
              <a:t> L</a:t>
            </a:r>
            <a:r>
              <a:rPr lang="en-US" baseline="-25000"/>
              <a:t>N</a:t>
            </a:r>
            <a:r>
              <a:rPr lang="en-US" baseline="0"/>
              <a:t> and Q</a:t>
            </a:r>
            <a:r>
              <a:rPr lang="en-US" baseline="-25000"/>
              <a:t>E</a:t>
            </a:r>
          </a:p>
        </c:rich>
      </c:tx>
      <c:overlay val="0"/>
    </c:title>
    <c:autoTitleDeleted val="0"/>
    <c:plotArea>
      <c:layout>
        <c:manualLayout>
          <c:layoutTarget val="inner"/>
          <c:xMode val="edge"/>
          <c:yMode val="edge"/>
          <c:x val="0.10230995468688515"/>
          <c:y val="0.12456114762130141"/>
          <c:w val="0.7273907840345305"/>
          <c:h val="0.72545693752621609"/>
        </c:manualLayout>
      </c:layout>
      <c:scatterChart>
        <c:scatterStyle val="smoothMarker"/>
        <c:varyColors val="0"/>
        <c:ser>
          <c:idx val="0"/>
          <c:order val="0"/>
          <c:tx>
            <c:v>Full Load Gain Curve</c:v>
          </c:tx>
          <c:marker>
            <c:symbol val="none"/>
          </c:marker>
          <c:xVal>
            <c:numRef>
              <c:f>'Integrated Leakage'!$D$24:$D$95</c:f>
              <c:numCache>
                <c:formatCode>0.00</c:formatCode>
                <c:ptCount val="72"/>
                <c:pt idx="0">
                  <c:v>0</c:v>
                </c:pt>
                <c:pt idx="1">
                  <c:v>0.05</c:v>
                </c:pt>
                <c:pt idx="2">
                  <c:v>0.1</c:v>
                </c:pt>
                <c:pt idx="3">
                  <c:v>0.15000000000000002</c:v>
                </c:pt>
                <c:pt idx="4">
                  <c:v>0.2</c:v>
                </c:pt>
                <c:pt idx="5">
                  <c:v>0.25</c:v>
                </c:pt>
                <c:pt idx="6">
                  <c:v>0.3</c:v>
                </c:pt>
                <c:pt idx="7">
                  <c:v>0.35</c:v>
                </c:pt>
                <c:pt idx="8">
                  <c:v>0.39999999999999997</c:v>
                </c:pt>
                <c:pt idx="9">
                  <c:v>0.44999999999999996</c:v>
                </c:pt>
                <c:pt idx="10">
                  <c:v>0.49999999999999994</c:v>
                </c:pt>
                <c:pt idx="11">
                  <c:v>0.54999999999999993</c:v>
                </c:pt>
                <c:pt idx="12">
                  <c:v>0.6</c:v>
                </c:pt>
                <c:pt idx="13">
                  <c:v>0.65</c:v>
                </c:pt>
                <c:pt idx="14">
                  <c:v>0.70000000000000007</c:v>
                </c:pt>
                <c:pt idx="15">
                  <c:v>0.75000000000000011</c:v>
                </c:pt>
                <c:pt idx="16">
                  <c:v>0.80000000000000016</c:v>
                </c:pt>
                <c:pt idx="17">
                  <c:v>0.8500000000000002</c:v>
                </c:pt>
                <c:pt idx="18">
                  <c:v>0.90000000000000024</c:v>
                </c:pt>
                <c:pt idx="19">
                  <c:v>0.95000000000000029</c:v>
                </c:pt>
                <c:pt idx="20">
                  <c:v>1.0000000000000002</c:v>
                </c:pt>
                <c:pt idx="21">
                  <c:v>1.0500000000000003</c:v>
                </c:pt>
                <c:pt idx="22">
                  <c:v>1.1000000000000003</c:v>
                </c:pt>
                <c:pt idx="23">
                  <c:v>1.1500000000000004</c:v>
                </c:pt>
                <c:pt idx="24">
                  <c:v>1.2000000000000004</c:v>
                </c:pt>
                <c:pt idx="25">
                  <c:v>1.2500000000000004</c:v>
                </c:pt>
                <c:pt idx="26">
                  <c:v>1.3000000000000005</c:v>
                </c:pt>
                <c:pt idx="27">
                  <c:v>1.3500000000000005</c:v>
                </c:pt>
                <c:pt idx="28">
                  <c:v>1.4000000000000006</c:v>
                </c:pt>
                <c:pt idx="29">
                  <c:v>1.4500000000000006</c:v>
                </c:pt>
                <c:pt idx="30">
                  <c:v>1.5000000000000007</c:v>
                </c:pt>
                <c:pt idx="31">
                  <c:v>1.5500000000000007</c:v>
                </c:pt>
                <c:pt idx="32">
                  <c:v>1.6000000000000008</c:v>
                </c:pt>
                <c:pt idx="33">
                  <c:v>1.6500000000000008</c:v>
                </c:pt>
                <c:pt idx="34">
                  <c:v>1.7000000000000008</c:v>
                </c:pt>
                <c:pt idx="35">
                  <c:v>1.7500000000000009</c:v>
                </c:pt>
                <c:pt idx="36">
                  <c:v>1.8000000000000009</c:v>
                </c:pt>
                <c:pt idx="37">
                  <c:v>1.850000000000001</c:v>
                </c:pt>
                <c:pt idx="38">
                  <c:v>1.900000000000001</c:v>
                </c:pt>
                <c:pt idx="39">
                  <c:v>1.9500000000000011</c:v>
                </c:pt>
                <c:pt idx="40">
                  <c:v>2.0000000000000009</c:v>
                </c:pt>
                <c:pt idx="41">
                  <c:v>2.0500000000000007</c:v>
                </c:pt>
                <c:pt idx="42">
                  <c:v>2.1000000000000005</c:v>
                </c:pt>
                <c:pt idx="43">
                  <c:v>2.1500000000000004</c:v>
                </c:pt>
                <c:pt idx="44">
                  <c:v>2.2000000000000002</c:v>
                </c:pt>
                <c:pt idx="45">
                  <c:v>2.25</c:v>
                </c:pt>
                <c:pt idx="46">
                  <c:v>2.2999999999999998</c:v>
                </c:pt>
                <c:pt idx="47">
                  <c:v>2.3499999999999996</c:v>
                </c:pt>
                <c:pt idx="48">
                  <c:v>2.3999999999999995</c:v>
                </c:pt>
                <c:pt idx="49">
                  <c:v>2.4499999999999993</c:v>
                </c:pt>
                <c:pt idx="50">
                  <c:v>2.4999999999999991</c:v>
                </c:pt>
                <c:pt idx="51">
                  <c:v>2.5499999999999989</c:v>
                </c:pt>
                <c:pt idx="52">
                  <c:v>2.5999999999999988</c:v>
                </c:pt>
                <c:pt idx="53">
                  <c:v>2.6499999999999986</c:v>
                </c:pt>
                <c:pt idx="54">
                  <c:v>2.6999999999999984</c:v>
                </c:pt>
                <c:pt idx="55">
                  <c:v>2.7499999999999982</c:v>
                </c:pt>
                <c:pt idx="56">
                  <c:v>2.799999999999998</c:v>
                </c:pt>
                <c:pt idx="57">
                  <c:v>2.8499999999999979</c:v>
                </c:pt>
                <c:pt idx="58">
                  <c:v>2.8999999999999977</c:v>
                </c:pt>
                <c:pt idx="59">
                  <c:v>2.9499999999999975</c:v>
                </c:pt>
                <c:pt idx="60">
                  <c:v>2.9999999999999973</c:v>
                </c:pt>
                <c:pt idx="61">
                  <c:v>3.0499999999999972</c:v>
                </c:pt>
                <c:pt idx="62">
                  <c:v>3.099999999999997</c:v>
                </c:pt>
                <c:pt idx="63">
                  <c:v>3.1499999999999968</c:v>
                </c:pt>
                <c:pt idx="64">
                  <c:v>3.1999999999999966</c:v>
                </c:pt>
                <c:pt idx="65">
                  <c:v>3.2499999999999964</c:v>
                </c:pt>
                <c:pt idx="66">
                  <c:v>3.2999999999999963</c:v>
                </c:pt>
                <c:pt idx="67">
                  <c:v>3.3499999999999961</c:v>
                </c:pt>
                <c:pt idx="68">
                  <c:v>3.3999999999999959</c:v>
                </c:pt>
                <c:pt idx="69">
                  <c:v>3.4499999999999957</c:v>
                </c:pt>
                <c:pt idx="70">
                  <c:v>3.4999999999999956</c:v>
                </c:pt>
                <c:pt idx="71">
                  <c:v>3.5499999999999954</c:v>
                </c:pt>
              </c:numCache>
            </c:numRef>
          </c:xVal>
          <c:yVal>
            <c:numRef>
              <c:f>'Integrated Leakage'!$L$24:$L$95</c:f>
              <c:numCache>
                <c:formatCode>0.00</c:formatCode>
                <c:ptCount val="72"/>
                <c:pt idx="0">
                  <c:v>0</c:v>
                </c:pt>
                <c:pt idx="1">
                  <c:v>1.5181158318506433E-2</c:v>
                </c:pt>
                <c:pt idx="2">
                  <c:v>6.2962078120949325E-2</c:v>
                </c:pt>
                <c:pt idx="3">
                  <c:v>0.15050098412273813</c:v>
                </c:pt>
                <c:pt idx="4">
                  <c:v>0.29083533864990702</c:v>
                </c:pt>
                <c:pt idx="5">
                  <c:v>0.50171779647125225</c:v>
                </c:pt>
                <c:pt idx="6">
                  <c:v>0.79140705592399785</c:v>
                </c:pt>
                <c:pt idx="7">
                  <c:v>1.1127644822846203</c:v>
                </c:pt>
                <c:pt idx="8">
                  <c:v>1.3412853929541482</c:v>
                </c:pt>
                <c:pt idx="9">
                  <c:v>1.4102420077716038</c:v>
                </c:pt>
                <c:pt idx="10">
                  <c:v>1.3793103448275859</c:v>
                </c:pt>
                <c:pt idx="11">
                  <c:v>1.3174962181452443</c:v>
                </c:pt>
                <c:pt idx="12">
                  <c:v>1.2553301098465901</c:v>
                </c:pt>
                <c:pt idx="13">
                  <c:v>1.2012729451634376</c:v>
                </c:pt>
                <c:pt idx="14">
                  <c:v>1.1561057889029493</c:v>
                </c:pt>
                <c:pt idx="15">
                  <c:v>1.1185734044460567</c:v>
                </c:pt>
                <c:pt idx="16">
                  <c:v>1.0871522161545182</c:v>
                </c:pt>
                <c:pt idx="17">
                  <c:v>1.0605184284810787</c:v>
                </c:pt>
                <c:pt idx="18">
                  <c:v>1.0376220929081641</c:v>
                </c:pt>
                <c:pt idx="19">
                  <c:v>1.017655062929167</c:v>
                </c:pt>
                <c:pt idx="20">
                  <c:v>1</c:v>
                </c:pt>
                <c:pt idx="21">
                  <c:v>0.98418445235592589</c:v>
                </c:pt>
                <c:pt idx="22">
                  <c:v>0.96984470059197991</c:v>
                </c:pt>
                <c:pt idx="23">
                  <c:v>0.95669860530336404</c:v>
                </c:pt>
                <c:pt idx="24">
                  <c:v>0.9445255464351221</c:v>
                </c:pt>
                <c:pt idx="25">
                  <c:v>0.9331516456588117</c:v>
                </c:pt>
                <c:pt idx="26">
                  <c:v>0.92243884246654517</c:v>
                </c:pt>
                <c:pt idx="27">
                  <c:v>0.91227676501559718</c:v>
                </c:pt>
                <c:pt idx="28">
                  <c:v>0.90257663095459895</c:v>
                </c:pt>
                <c:pt idx="29">
                  <c:v>0.89326663070165102</c:v>
                </c:pt>
                <c:pt idx="30">
                  <c:v>0.88428840131670905</c:v>
                </c:pt>
                <c:pt idx="31">
                  <c:v>0.87559430939615102</c:v>
                </c:pt>
                <c:pt idx="32">
                  <c:v>0.86714533937405303</c:v>
                </c:pt>
                <c:pt idx="33">
                  <c:v>0.85890943886563365</c:v>
                </c:pt>
                <c:pt idx="34">
                  <c:v>0.850860212056744</c:v>
                </c:pt>
                <c:pt idx="35">
                  <c:v>0.84297588038715787</c:v>
                </c:pt>
                <c:pt idx="36">
                  <c:v>0.83523845019323739</c:v>
                </c:pt>
                <c:pt idx="37">
                  <c:v>0.82763304185408781</c:v>
                </c:pt>
                <c:pt idx="38">
                  <c:v>0.82014734591556715</c:v>
                </c:pt>
                <c:pt idx="39">
                  <c:v>0.81277117976107005</c:v>
                </c:pt>
                <c:pt idx="40">
                  <c:v>0.80549612444023666</c:v>
                </c:pt>
                <c:pt idx="41">
                  <c:v>0.79831522581191416</c:v>
                </c:pt>
                <c:pt idx="42">
                  <c:v>0.79122274760251776</c:v>
                </c:pt>
                <c:pt idx="43">
                  <c:v>0.7842139666107788</c:v>
                </c:pt>
                <c:pt idx="44">
                  <c:v>0.77728500231174869</c:v>
                </c:pt>
                <c:pt idx="45">
                  <c:v>0.77043267467788157</c:v>
                </c:pt>
                <c:pt idx="46">
                  <c:v>0.7636543852544061</c:v>
                </c:pt>
                <c:pt idx="47">
                  <c:v>0.7569480174822335</c:v>
                </c:pt>
                <c:pt idx="48">
                  <c:v>0.75031185301589687</c:v>
                </c:pt>
                <c:pt idx="49">
                  <c:v>0.74374450138254644</c:v>
                </c:pt>
                <c:pt idx="50">
                  <c:v>0.73724484080572605</c:v>
                </c:pt>
                <c:pt idx="51">
                  <c:v>0.73081196840104112</c:v>
                </c:pt>
                <c:pt idx="52">
                  <c:v>0.72444515826010702</c:v>
                </c:pt>
                <c:pt idx="53">
                  <c:v>0.71814382619003858</c:v>
                </c:pt>
                <c:pt idx="54">
                  <c:v>0.71190750008012982</c:v>
                </c:pt>
                <c:pt idx="55">
                  <c:v>0.70573579503483608</c:v>
                </c:pt>
                <c:pt idx="56">
                  <c:v>0.69962839254980058</c:v>
                </c:pt>
                <c:pt idx="57">
                  <c:v>0.69358502312152759</c:v>
                </c:pt>
                <c:pt idx="58">
                  <c:v>0.68760545177565191</c:v>
                </c:pt>
                <c:pt idx="59">
                  <c:v>0.68168946607742587</c:v>
                </c:pt>
                <c:pt idx="60">
                  <c:v>0.67583686625377626</c:v>
                </c:pt>
                <c:pt idx="61">
                  <c:v>0.67004745711147995</c:v>
                </c:pt>
                <c:pt idx="62">
                  <c:v>0.66432104148245386</c:v>
                </c:pt>
                <c:pt idx="63">
                  <c:v>0.65865741496640851</c:v>
                </c:pt>
                <c:pt idx="64">
                  <c:v>0.65305636177434423</c:v>
                </c:pt>
                <c:pt idx="65">
                  <c:v>0.6475176515046186</c:v>
                </c:pt>
                <c:pt idx="66">
                  <c:v>0.64204103670736201</c:v>
                </c:pt>
                <c:pt idx="67">
                  <c:v>0.63662625111354121</c:v>
                </c:pt>
                <c:pt idx="68">
                  <c:v>0.63127300842253409</c:v>
                </c:pt>
                <c:pt idx="69">
                  <c:v>0.6259810015571402</c:v>
                </c:pt>
                <c:pt idx="70">
                  <c:v>0.62074990230783889</c:v>
                </c:pt>
                <c:pt idx="71">
                  <c:v>0.61557936129925994</c:v>
                </c:pt>
              </c:numCache>
            </c:numRef>
          </c:yVal>
          <c:smooth val="1"/>
          <c:extLst>
            <c:ext xmlns:c16="http://schemas.microsoft.com/office/drawing/2014/chart" uri="{C3380CC4-5D6E-409C-BE32-E72D297353CC}">
              <c16:uniqueId val="{00000000-BEB6-4F23-9B8A-A7C6DDB33A72}"/>
            </c:ext>
          </c:extLst>
        </c:ser>
        <c:ser>
          <c:idx val="1"/>
          <c:order val="1"/>
          <c:tx>
            <c:v>Mg(max)</c:v>
          </c:tx>
          <c:spPr>
            <a:ln>
              <a:solidFill>
                <a:schemeClr val="accent6"/>
              </a:solidFill>
            </a:ln>
          </c:spPr>
          <c:marker>
            <c:symbol val="none"/>
          </c:marker>
          <c:xVal>
            <c:numRef>
              <c:f>'tables and calculations'!$C$66:$C$144</c:f>
              <c:numCache>
                <c:formatCode>0.00</c:formatCode>
                <c:ptCount val="79"/>
                <c:pt idx="0">
                  <c:v>0</c:v>
                </c:pt>
                <c:pt idx="1">
                  <c:v>0.05</c:v>
                </c:pt>
                <c:pt idx="2">
                  <c:v>0.1</c:v>
                </c:pt>
                <c:pt idx="3">
                  <c:v>0.15000000000000002</c:v>
                </c:pt>
                <c:pt idx="4">
                  <c:v>0.2</c:v>
                </c:pt>
                <c:pt idx="5">
                  <c:v>0.25</c:v>
                </c:pt>
                <c:pt idx="6">
                  <c:v>0.3</c:v>
                </c:pt>
                <c:pt idx="7">
                  <c:v>0.35</c:v>
                </c:pt>
                <c:pt idx="8">
                  <c:v>0.39999999999999997</c:v>
                </c:pt>
                <c:pt idx="11">
                  <c:v>0.44999999999999996</c:v>
                </c:pt>
                <c:pt idx="12">
                  <c:v>0.49999999999999994</c:v>
                </c:pt>
                <c:pt idx="15">
                  <c:v>0.54999999999999993</c:v>
                </c:pt>
                <c:pt idx="16">
                  <c:v>0.6</c:v>
                </c:pt>
                <c:pt idx="17">
                  <c:v>0.65</c:v>
                </c:pt>
                <c:pt idx="18">
                  <c:v>0.70000000000000007</c:v>
                </c:pt>
                <c:pt idx="19">
                  <c:v>0.75000000000000011</c:v>
                </c:pt>
                <c:pt idx="20">
                  <c:v>0.80000000000000016</c:v>
                </c:pt>
                <c:pt idx="21">
                  <c:v>0.8500000000000002</c:v>
                </c:pt>
                <c:pt idx="22">
                  <c:v>0.90000000000000024</c:v>
                </c:pt>
                <c:pt idx="23">
                  <c:v>0.95000000000000029</c:v>
                </c:pt>
                <c:pt idx="24">
                  <c:v>1.0000000000000002</c:v>
                </c:pt>
                <c:pt idx="25">
                  <c:v>1.0500000000000003</c:v>
                </c:pt>
                <c:pt idx="26">
                  <c:v>1.1000000000000003</c:v>
                </c:pt>
                <c:pt idx="27">
                  <c:v>1.1500000000000004</c:v>
                </c:pt>
                <c:pt idx="28">
                  <c:v>1.2000000000000004</c:v>
                </c:pt>
                <c:pt idx="29">
                  <c:v>1.2500000000000004</c:v>
                </c:pt>
                <c:pt idx="30">
                  <c:v>1.3000000000000005</c:v>
                </c:pt>
                <c:pt idx="31">
                  <c:v>1.3500000000000005</c:v>
                </c:pt>
                <c:pt idx="32">
                  <c:v>1.4000000000000006</c:v>
                </c:pt>
                <c:pt idx="33">
                  <c:v>1.4500000000000006</c:v>
                </c:pt>
                <c:pt idx="34">
                  <c:v>1.5000000000000007</c:v>
                </c:pt>
                <c:pt idx="35">
                  <c:v>1.5500000000000007</c:v>
                </c:pt>
                <c:pt idx="36">
                  <c:v>1.6000000000000008</c:v>
                </c:pt>
                <c:pt idx="37">
                  <c:v>1.6500000000000008</c:v>
                </c:pt>
                <c:pt idx="38">
                  <c:v>1.7000000000000008</c:v>
                </c:pt>
                <c:pt idx="39">
                  <c:v>1.7500000000000009</c:v>
                </c:pt>
                <c:pt idx="40">
                  <c:v>1.8000000000000009</c:v>
                </c:pt>
                <c:pt idx="41">
                  <c:v>1.850000000000001</c:v>
                </c:pt>
                <c:pt idx="42">
                  <c:v>1.900000000000001</c:v>
                </c:pt>
                <c:pt idx="43">
                  <c:v>1.9500000000000011</c:v>
                </c:pt>
                <c:pt idx="44">
                  <c:v>2.0000000000000009</c:v>
                </c:pt>
                <c:pt idx="45">
                  <c:v>2.0500000000000007</c:v>
                </c:pt>
                <c:pt idx="46">
                  <c:v>2.1000000000000005</c:v>
                </c:pt>
                <c:pt idx="47">
                  <c:v>2.1500000000000004</c:v>
                </c:pt>
                <c:pt idx="48">
                  <c:v>2.2000000000000002</c:v>
                </c:pt>
                <c:pt idx="49">
                  <c:v>2.25</c:v>
                </c:pt>
                <c:pt idx="50">
                  <c:v>2.2999999999999998</c:v>
                </c:pt>
                <c:pt idx="51">
                  <c:v>2.3499999999999996</c:v>
                </c:pt>
                <c:pt idx="52">
                  <c:v>2.3999999999999995</c:v>
                </c:pt>
                <c:pt idx="53">
                  <c:v>2.4499999999999993</c:v>
                </c:pt>
                <c:pt idx="54">
                  <c:v>2.4999999999999991</c:v>
                </c:pt>
                <c:pt idx="55">
                  <c:v>2.5499999999999989</c:v>
                </c:pt>
                <c:pt idx="56">
                  <c:v>2.5999999999999988</c:v>
                </c:pt>
                <c:pt idx="57">
                  <c:v>2.6499999999999986</c:v>
                </c:pt>
                <c:pt idx="58">
                  <c:v>2.6999999999999984</c:v>
                </c:pt>
                <c:pt idx="59">
                  <c:v>2.7499999999999982</c:v>
                </c:pt>
                <c:pt idx="60">
                  <c:v>2.799999999999998</c:v>
                </c:pt>
                <c:pt idx="61">
                  <c:v>2.8499999999999979</c:v>
                </c:pt>
                <c:pt idx="62">
                  <c:v>2.8999999999999977</c:v>
                </c:pt>
                <c:pt idx="63">
                  <c:v>2.9499999999999975</c:v>
                </c:pt>
                <c:pt idx="64">
                  <c:v>2.9999999999999973</c:v>
                </c:pt>
                <c:pt idx="65">
                  <c:v>3.0499999999999972</c:v>
                </c:pt>
                <c:pt idx="66">
                  <c:v>3.099999999999997</c:v>
                </c:pt>
                <c:pt idx="67">
                  <c:v>3.1499999999999968</c:v>
                </c:pt>
                <c:pt idx="68">
                  <c:v>3.1999999999999966</c:v>
                </c:pt>
                <c:pt idx="69">
                  <c:v>3.2499999999999964</c:v>
                </c:pt>
                <c:pt idx="70">
                  <c:v>3.2999999999999963</c:v>
                </c:pt>
                <c:pt idx="71">
                  <c:v>3.3499999999999961</c:v>
                </c:pt>
                <c:pt idx="72">
                  <c:v>3.3999999999999959</c:v>
                </c:pt>
                <c:pt idx="73">
                  <c:v>3.4499999999999957</c:v>
                </c:pt>
                <c:pt idx="74">
                  <c:v>3.4999999999999956</c:v>
                </c:pt>
                <c:pt idx="75">
                  <c:v>3.5499999999999954</c:v>
                </c:pt>
              </c:numCache>
            </c:numRef>
          </c:xVal>
          <c:yVal>
            <c:numRef>
              <c:f>'tables and calculations'!$U$66:$U$144</c:f>
              <c:numCache>
                <c:formatCode>0.00</c:formatCode>
                <c:ptCount val="79"/>
                <c:pt idx="0">
                  <c:v>1.1287671232876713</c:v>
                </c:pt>
                <c:pt idx="1">
                  <c:v>1.1287671232876713</c:v>
                </c:pt>
                <c:pt idx="2">
                  <c:v>1.1287671232876713</c:v>
                </c:pt>
                <c:pt idx="3">
                  <c:v>1.1287671232876713</c:v>
                </c:pt>
                <c:pt idx="4">
                  <c:v>1.1287671232876713</c:v>
                </c:pt>
                <c:pt idx="5">
                  <c:v>1.1287671232876713</c:v>
                </c:pt>
                <c:pt idx="6">
                  <c:v>1.1287671232876713</c:v>
                </c:pt>
                <c:pt idx="7">
                  <c:v>1.1287671232876713</c:v>
                </c:pt>
                <c:pt idx="8">
                  <c:v>1.1287671232876713</c:v>
                </c:pt>
                <c:pt idx="11">
                  <c:v>1.1287671232876713</c:v>
                </c:pt>
                <c:pt idx="12">
                  <c:v>1.1287671232876713</c:v>
                </c:pt>
                <c:pt idx="15">
                  <c:v>1.1287671232876713</c:v>
                </c:pt>
                <c:pt idx="16">
                  <c:v>1.1287671232876713</c:v>
                </c:pt>
                <c:pt idx="17">
                  <c:v>1.1287671232876713</c:v>
                </c:pt>
                <c:pt idx="18">
                  <c:v>1.1287671232876713</c:v>
                </c:pt>
                <c:pt idx="19">
                  <c:v>1.1287671232876713</c:v>
                </c:pt>
                <c:pt idx="20">
                  <c:v>1.1287671232876713</c:v>
                </c:pt>
                <c:pt idx="21">
                  <c:v>1.1287671232876713</c:v>
                </c:pt>
                <c:pt idx="22">
                  <c:v>1.1287671232876713</c:v>
                </c:pt>
                <c:pt idx="23">
                  <c:v>1.1287671232876713</c:v>
                </c:pt>
                <c:pt idx="24">
                  <c:v>1.1287671232876713</c:v>
                </c:pt>
                <c:pt idx="25">
                  <c:v>1.1287671232876713</c:v>
                </c:pt>
                <c:pt idx="26">
                  <c:v>1.1287671232876713</c:v>
                </c:pt>
                <c:pt idx="27">
                  <c:v>1.1287671232876713</c:v>
                </c:pt>
                <c:pt idx="28">
                  <c:v>1.1287671232876713</c:v>
                </c:pt>
                <c:pt idx="29">
                  <c:v>1.1287671232876713</c:v>
                </c:pt>
                <c:pt idx="30">
                  <c:v>1.1287671232876713</c:v>
                </c:pt>
                <c:pt idx="31">
                  <c:v>1.1287671232876713</c:v>
                </c:pt>
                <c:pt idx="32">
                  <c:v>1.1287671232876713</c:v>
                </c:pt>
                <c:pt idx="33">
                  <c:v>1.1287671232876713</c:v>
                </c:pt>
                <c:pt idx="34">
                  <c:v>1.1287671232876713</c:v>
                </c:pt>
                <c:pt idx="35">
                  <c:v>1.1287671232876713</c:v>
                </c:pt>
                <c:pt idx="36">
                  <c:v>1.1287671232876713</c:v>
                </c:pt>
                <c:pt idx="37">
                  <c:v>1.1287671232876713</c:v>
                </c:pt>
                <c:pt idx="38">
                  <c:v>1.1287671232876713</c:v>
                </c:pt>
                <c:pt idx="39">
                  <c:v>1.1287671232876713</c:v>
                </c:pt>
                <c:pt idx="40">
                  <c:v>1.1287671232876713</c:v>
                </c:pt>
                <c:pt idx="41">
                  <c:v>1.1287671232876713</c:v>
                </c:pt>
                <c:pt idx="42">
                  <c:v>1.1287671232876713</c:v>
                </c:pt>
                <c:pt idx="43">
                  <c:v>1.1287671232876713</c:v>
                </c:pt>
                <c:pt idx="44">
                  <c:v>1.1287671232876713</c:v>
                </c:pt>
                <c:pt idx="45">
                  <c:v>1.1287671232876713</c:v>
                </c:pt>
                <c:pt idx="46">
                  <c:v>1.1287671232876713</c:v>
                </c:pt>
                <c:pt idx="47">
                  <c:v>1.1287671232876713</c:v>
                </c:pt>
                <c:pt idx="48">
                  <c:v>1.1287671232876713</c:v>
                </c:pt>
                <c:pt idx="49">
                  <c:v>1.1287671232876713</c:v>
                </c:pt>
                <c:pt idx="50">
                  <c:v>1.1287671232876713</c:v>
                </c:pt>
                <c:pt idx="51">
                  <c:v>1.1287671232876713</c:v>
                </c:pt>
                <c:pt idx="52">
                  <c:v>1.1287671232876713</c:v>
                </c:pt>
                <c:pt idx="53">
                  <c:v>1.1287671232876713</c:v>
                </c:pt>
                <c:pt idx="54">
                  <c:v>1.1287671232876713</c:v>
                </c:pt>
                <c:pt idx="55">
                  <c:v>1.1287671232876713</c:v>
                </c:pt>
                <c:pt idx="56">
                  <c:v>1.1287671232876713</c:v>
                </c:pt>
                <c:pt idx="57">
                  <c:v>1.1287671232876713</c:v>
                </c:pt>
                <c:pt idx="58">
                  <c:v>1.1287671232876713</c:v>
                </c:pt>
                <c:pt idx="59">
                  <c:v>1.1287671232876713</c:v>
                </c:pt>
                <c:pt idx="60">
                  <c:v>1.1287671232876713</c:v>
                </c:pt>
                <c:pt idx="61">
                  <c:v>1.1287671232876713</c:v>
                </c:pt>
                <c:pt idx="62">
                  <c:v>1.1287671232876713</c:v>
                </c:pt>
                <c:pt idx="63">
                  <c:v>1.1287671232876713</c:v>
                </c:pt>
                <c:pt idx="64">
                  <c:v>1.1287671232876713</c:v>
                </c:pt>
                <c:pt idx="65">
                  <c:v>1.1287671232876713</c:v>
                </c:pt>
                <c:pt idx="66">
                  <c:v>1.1287671232876713</c:v>
                </c:pt>
                <c:pt idx="67">
                  <c:v>1.1287671232876713</c:v>
                </c:pt>
                <c:pt idx="68">
                  <c:v>1.1287671232876713</c:v>
                </c:pt>
                <c:pt idx="69">
                  <c:v>1.1287671232876713</c:v>
                </c:pt>
                <c:pt idx="70">
                  <c:v>1.1287671232876713</c:v>
                </c:pt>
                <c:pt idx="71">
                  <c:v>1.1287671232876713</c:v>
                </c:pt>
                <c:pt idx="72">
                  <c:v>1.1287671232876713</c:v>
                </c:pt>
                <c:pt idx="73">
                  <c:v>1.1287671232876713</c:v>
                </c:pt>
                <c:pt idx="74">
                  <c:v>1.1287671232876713</c:v>
                </c:pt>
                <c:pt idx="75">
                  <c:v>1.1287671232876713</c:v>
                </c:pt>
              </c:numCache>
            </c:numRef>
          </c:yVal>
          <c:smooth val="1"/>
          <c:extLst>
            <c:ext xmlns:c16="http://schemas.microsoft.com/office/drawing/2014/chart" uri="{C3380CC4-5D6E-409C-BE32-E72D297353CC}">
              <c16:uniqueId val="{00000001-BEB6-4F23-9B8A-A7C6DDB33A72}"/>
            </c:ext>
          </c:extLst>
        </c:ser>
        <c:ser>
          <c:idx val="2"/>
          <c:order val="2"/>
          <c:tx>
            <c:v>Mg(min)</c:v>
          </c:tx>
          <c:marker>
            <c:symbol val="none"/>
          </c:marker>
          <c:xVal>
            <c:numRef>
              <c:f>'tables and calculations'!$C$66:$C$144</c:f>
              <c:numCache>
                <c:formatCode>0.00</c:formatCode>
                <c:ptCount val="79"/>
                <c:pt idx="0">
                  <c:v>0</c:v>
                </c:pt>
                <c:pt idx="1">
                  <c:v>0.05</c:v>
                </c:pt>
                <c:pt idx="2">
                  <c:v>0.1</c:v>
                </c:pt>
                <c:pt idx="3">
                  <c:v>0.15000000000000002</c:v>
                </c:pt>
                <c:pt idx="4">
                  <c:v>0.2</c:v>
                </c:pt>
                <c:pt idx="5">
                  <c:v>0.25</c:v>
                </c:pt>
                <c:pt idx="6">
                  <c:v>0.3</c:v>
                </c:pt>
                <c:pt idx="7">
                  <c:v>0.35</c:v>
                </c:pt>
                <c:pt idx="8">
                  <c:v>0.39999999999999997</c:v>
                </c:pt>
                <c:pt idx="11">
                  <c:v>0.44999999999999996</c:v>
                </c:pt>
                <c:pt idx="12">
                  <c:v>0.49999999999999994</c:v>
                </c:pt>
                <c:pt idx="15">
                  <c:v>0.54999999999999993</c:v>
                </c:pt>
                <c:pt idx="16">
                  <c:v>0.6</c:v>
                </c:pt>
                <c:pt idx="17">
                  <c:v>0.65</c:v>
                </c:pt>
                <c:pt idx="18">
                  <c:v>0.70000000000000007</c:v>
                </c:pt>
                <c:pt idx="19">
                  <c:v>0.75000000000000011</c:v>
                </c:pt>
                <c:pt idx="20">
                  <c:v>0.80000000000000016</c:v>
                </c:pt>
                <c:pt idx="21">
                  <c:v>0.8500000000000002</c:v>
                </c:pt>
                <c:pt idx="22">
                  <c:v>0.90000000000000024</c:v>
                </c:pt>
                <c:pt idx="23">
                  <c:v>0.95000000000000029</c:v>
                </c:pt>
                <c:pt idx="24">
                  <c:v>1.0000000000000002</c:v>
                </c:pt>
                <c:pt idx="25">
                  <c:v>1.0500000000000003</c:v>
                </c:pt>
                <c:pt idx="26">
                  <c:v>1.1000000000000003</c:v>
                </c:pt>
                <c:pt idx="27">
                  <c:v>1.1500000000000004</c:v>
                </c:pt>
                <c:pt idx="28">
                  <c:v>1.2000000000000004</c:v>
                </c:pt>
                <c:pt idx="29">
                  <c:v>1.2500000000000004</c:v>
                </c:pt>
                <c:pt idx="30">
                  <c:v>1.3000000000000005</c:v>
                </c:pt>
                <c:pt idx="31">
                  <c:v>1.3500000000000005</c:v>
                </c:pt>
                <c:pt idx="32">
                  <c:v>1.4000000000000006</c:v>
                </c:pt>
                <c:pt idx="33">
                  <c:v>1.4500000000000006</c:v>
                </c:pt>
                <c:pt idx="34">
                  <c:v>1.5000000000000007</c:v>
                </c:pt>
                <c:pt idx="35">
                  <c:v>1.5500000000000007</c:v>
                </c:pt>
                <c:pt idx="36">
                  <c:v>1.6000000000000008</c:v>
                </c:pt>
                <c:pt idx="37">
                  <c:v>1.6500000000000008</c:v>
                </c:pt>
                <c:pt idx="38">
                  <c:v>1.7000000000000008</c:v>
                </c:pt>
                <c:pt idx="39">
                  <c:v>1.7500000000000009</c:v>
                </c:pt>
                <c:pt idx="40">
                  <c:v>1.8000000000000009</c:v>
                </c:pt>
                <c:pt idx="41">
                  <c:v>1.850000000000001</c:v>
                </c:pt>
                <c:pt idx="42">
                  <c:v>1.900000000000001</c:v>
                </c:pt>
                <c:pt idx="43">
                  <c:v>1.9500000000000011</c:v>
                </c:pt>
                <c:pt idx="44">
                  <c:v>2.0000000000000009</c:v>
                </c:pt>
                <c:pt idx="45">
                  <c:v>2.0500000000000007</c:v>
                </c:pt>
                <c:pt idx="46">
                  <c:v>2.1000000000000005</c:v>
                </c:pt>
                <c:pt idx="47">
                  <c:v>2.1500000000000004</c:v>
                </c:pt>
                <c:pt idx="48">
                  <c:v>2.2000000000000002</c:v>
                </c:pt>
                <c:pt idx="49">
                  <c:v>2.25</c:v>
                </c:pt>
                <c:pt idx="50">
                  <c:v>2.2999999999999998</c:v>
                </c:pt>
                <c:pt idx="51">
                  <c:v>2.3499999999999996</c:v>
                </c:pt>
                <c:pt idx="52">
                  <c:v>2.3999999999999995</c:v>
                </c:pt>
                <c:pt idx="53">
                  <c:v>2.4499999999999993</c:v>
                </c:pt>
                <c:pt idx="54">
                  <c:v>2.4999999999999991</c:v>
                </c:pt>
                <c:pt idx="55">
                  <c:v>2.5499999999999989</c:v>
                </c:pt>
                <c:pt idx="56">
                  <c:v>2.5999999999999988</c:v>
                </c:pt>
                <c:pt idx="57">
                  <c:v>2.6499999999999986</c:v>
                </c:pt>
                <c:pt idx="58">
                  <c:v>2.6999999999999984</c:v>
                </c:pt>
                <c:pt idx="59">
                  <c:v>2.7499999999999982</c:v>
                </c:pt>
                <c:pt idx="60">
                  <c:v>2.799999999999998</c:v>
                </c:pt>
                <c:pt idx="61">
                  <c:v>2.8499999999999979</c:v>
                </c:pt>
                <c:pt idx="62">
                  <c:v>2.8999999999999977</c:v>
                </c:pt>
                <c:pt idx="63">
                  <c:v>2.9499999999999975</c:v>
                </c:pt>
                <c:pt idx="64">
                  <c:v>2.9999999999999973</c:v>
                </c:pt>
                <c:pt idx="65">
                  <c:v>3.0499999999999972</c:v>
                </c:pt>
                <c:pt idx="66">
                  <c:v>3.099999999999997</c:v>
                </c:pt>
                <c:pt idx="67">
                  <c:v>3.1499999999999968</c:v>
                </c:pt>
                <c:pt idx="68">
                  <c:v>3.1999999999999966</c:v>
                </c:pt>
                <c:pt idx="69">
                  <c:v>3.2499999999999964</c:v>
                </c:pt>
                <c:pt idx="70">
                  <c:v>3.2999999999999963</c:v>
                </c:pt>
                <c:pt idx="71">
                  <c:v>3.3499999999999961</c:v>
                </c:pt>
                <c:pt idx="72">
                  <c:v>3.3999999999999959</c:v>
                </c:pt>
                <c:pt idx="73">
                  <c:v>3.4499999999999957</c:v>
                </c:pt>
                <c:pt idx="74">
                  <c:v>3.4999999999999956</c:v>
                </c:pt>
                <c:pt idx="75">
                  <c:v>3.5499999999999954</c:v>
                </c:pt>
              </c:numCache>
            </c:numRef>
          </c:xVal>
          <c:yVal>
            <c:numRef>
              <c:f>'tables and calculations'!$V$66:$V$144</c:f>
              <c:numCache>
                <c:formatCode>0.00</c:formatCode>
                <c:ptCount val="79"/>
                <c:pt idx="0">
                  <c:v>0.98536585365853657</c:v>
                </c:pt>
                <c:pt idx="1">
                  <c:v>0.98536585365853657</c:v>
                </c:pt>
                <c:pt idx="2">
                  <c:v>0.98536585365853657</c:v>
                </c:pt>
                <c:pt idx="3">
                  <c:v>0.98536585365853657</c:v>
                </c:pt>
                <c:pt idx="4">
                  <c:v>0.98536585365853657</c:v>
                </c:pt>
                <c:pt idx="5">
                  <c:v>0.98536585365853657</c:v>
                </c:pt>
                <c:pt idx="6">
                  <c:v>0.98536585365853657</c:v>
                </c:pt>
                <c:pt idx="7">
                  <c:v>0.98536585365853657</c:v>
                </c:pt>
                <c:pt idx="8">
                  <c:v>0.98536585365853657</c:v>
                </c:pt>
                <c:pt idx="11">
                  <c:v>0.98536585365853657</c:v>
                </c:pt>
                <c:pt idx="12">
                  <c:v>0.98536585365853657</c:v>
                </c:pt>
                <c:pt idx="15">
                  <c:v>0.98536585365853657</c:v>
                </c:pt>
                <c:pt idx="16">
                  <c:v>0.98536585365853657</c:v>
                </c:pt>
                <c:pt idx="17">
                  <c:v>0.98536585365853657</c:v>
                </c:pt>
                <c:pt idx="18">
                  <c:v>0.98536585365853657</c:v>
                </c:pt>
                <c:pt idx="19">
                  <c:v>0.98536585365853657</c:v>
                </c:pt>
                <c:pt idx="20">
                  <c:v>0.98536585365853657</c:v>
                </c:pt>
                <c:pt idx="21">
                  <c:v>0.98536585365853657</c:v>
                </c:pt>
                <c:pt idx="22">
                  <c:v>0.98536585365853657</c:v>
                </c:pt>
                <c:pt idx="23">
                  <c:v>0.98536585365853657</c:v>
                </c:pt>
                <c:pt idx="24">
                  <c:v>0.98536585365853657</c:v>
                </c:pt>
                <c:pt idx="25">
                  <c:v>0.98536585365853657</c:v>
                </c:pt>
                <c:pt idx="26">
                  <c:v>0.98536585365853657</c:v>
                </c:pt>
                <c:pt idx="27">
                  <c:v>0.98536585365853657</c:v>
                </c:pt>
                <c:pt idx="28">
                  <c:v>0.98536585365853657</c:v>
                </c:pt>
                <c:pt idx="29">
                  <c:v>0.98536585365853657</c:v>
                </c:pt>
                <c:pt idx="30">
                  <c:v>0.98536585365853657</c:v>
                </c:pt>
                <c:pt idx="31">
                  <c:v>0.98536585365853657</c:v>
                </c:pt>
                <c:pt idx="32">
                  <c:v>0.98536585365853657</c:v>
                </c:pt>
                <c:pt idx="33">
                  <c:v>0.98536585365853657</c:v>
                </c:pt>
                <c:pt idx="34">
                  <c:v>0.98536585365853657</c:v>
                </c:pt>
                <c:pt idx="35">
                  <c:v>0.98536585365853657</c:v>
                </c:pt>
                <c:pt idx="36">
                  <c:v>0.98536585365853657</c:v>
                </c:pt>
                <c:pt idx="37">
                  <c:v>0.98536585365853657</c:v>
                </c:pt>
                <c:pt idx="38">
                  <c:v>0.98536585365853657</c:v>
                </c:pt>
                <c:pt idx="39">
                  <c:v>0.98536585365853657</c:v>
                </c:pt>
                <c:pt idx="40">
                  <c:v>0.98536585365853657</c:v>
                </c:pt>
                <c:pt idx="41">
                  <c:v>0.98536585365853657</c:v>
                </c:pt>
                <c:pt idx="42">
                  <c:v>0.98536585365853657</c:v>
                </c:pt>
                <c:pt idx="43">
                  <c:v>0.98536585365853657</c:v>
                </c:pt>
                <c:pt idx="44">
                  <c:v>0.98536585365853657</c:v>
                </c:pt>
                <c:pt idx="45">
                  <c:v>0.98536585365853657</c:v>
                </c:pt>
                <c:pt idx="46">
                  <c:v>0.98536585365853657</c:v>
                </c:pt>
                <c:pt idx="47">
                  <c:v>0.98536585365853657</c:v>
                </c:pt>
                <c:pt idx="48">
                  <c:v>0.98536585365853657</c:v>
                </c:pt>
                <c:pt idx="49">
                  <c:v>0.98536585365853657</c:v>
                </c:pt>
                <c:pt idx="50">
                  <c:v>0.98536585365853657</c:v>
                </c:pt>
                <c:pt idx="51">
                  <c:v>0.98536585365853657</c:v>
                </c:pt>
                <c:pt idx="52">
                  <c:v>0.98536585365853657</c:v>
                </c:pt>
                <c:pt idx="53">
                  <c:v>0.98536585365853657</c:v>
                </c:pt>
                <c:pt idx="54">
                  <c:v>0.98536585365853657</c:v>
                </c:pt>
                <c:pt idx="55">
                  <c:v>0.98536585365853657</c:v>
                </c:pt>
                <c:pt idx="56">
                  <c:v>0.98536585365853657</c:v>
                </c:pt>
                <c:pt idx="57">
                  <c:v>0.98536585365853657</c:v>
                </c:pt>
                <c:pt idx="58">
                  <c:v>0.98536585365853657</c:v>
                </c:pt>
                <c:pt idx="59">
                  <c:v>0.98536585365853657</c:v>
                </c:pt>
                <c:pt idx="60">
                  <c:v>0.98536585365853657</c:v>
                </c:pt>
                <c:pt idx="61">
                  <c:v>0.98536585365853657</c:v>
                </c:pt>
                <c:pt idx="62">
                  <c:v>0.98536585365853657</c:v>
                </c:pt>
                <c:pt idx="63">
                  <c:v>0.98536585365853657</c:v>
                </c:pt>
                <c:pt idx="64">
                  <c:v>0.98536585365853657</c:v>
                </c:pt>
                <c:pt idx="65">
                  <c:v>0.98536585365853657</c:v>
                </c:pt>
                <c:pt idx="66">
                  <c:v>0.98536585365853657</c:v>
                </c:pt>
                <c:pt idx="67">
                  <c:v>0.98536585365853657</c:v>
                </c:pt>
                <c:pt idx="68">
                  <c:v>0.98536585365853657</c:v>
                </c:pt>
                <c:pt idx="69">
                  <c:v>0.98536585365853657</c:v>
                </c:pt>
                <c:pt idx="70">
                  <c:v>0.98536585365853657</c:v>
                </c:pt>
                <c:pt idx="71">
                  <c:v>0.98536585365853657</c:v>
                </c:pt>
                <c:pt idx="72">
                  <c:v>0.98536585365853657</c:v>
                </c:pt>
                <c:pt idx="73">
                  <c:v>0.98536585365853657</c:v>
                </c:pt>
                <c:pt idx="74">
                  <c:v>0.98536585365853657</c:v>
                </c:pt>
                <c:pt idx="75">
                  <c:v>0.98536585365853657</c:v>
                </c:pt>
              </c:numCache>
            </c:numRef>
          </c:yVal>
          <c:smooth val="1"/>
          <c:extLst>
            <c:ext xmlns:c16="http://schemas.microsoft.com/office/drawing/2014/chart" uri="{C3380CC4-5D6E-409C-BE32-E72D297353CC}">
              <c16:uniqueId val="{00000002-BEB6-4F23-9B8A-A7C6DDB33A72}"/>
            </c:ext>
          </c:extLst>
        </c:ser>
        <c:ser>
          <c:idx val="3"/>
          <c:order val="3"/>
          <c:tx>
            <c:v>No Load Gain Curve</c:v>
          </c:tx>
          <c:spPr>
            <a:ln>
              <a:prstDash val="sysDash"/>
            </a:ln>
          </c:spPr>
          <c:marker>
            <c:symbol val="none"/>
          </c:marker>
          <c:xVal>
            <c:numRef>
              <c:f>'Integrated Leakage'!$D$24:$D$95</c:f>
              <c:numCache>
                <c:formatCode>0.00</c:formatCode>
                <c:ptCount val="72"/>
                <c:pt idx="0">
                  <c:v>0</c:v>
                </c:pt>
                <c:pt idx="1">
                  <c:v>0.05</c:v>
                </c:pt>
                <c:pt idx="2">
                  <c:v>0.1</c:v>
                </c:pt>
                <c:pt idx="3">
                  <c:v>0.15000000000000002</c:v>
                </c:pt>
                <c:pt idx="4">
                  <c:v>0.2</c:v>
                </c:pt>
                <c:pt idx="5">
                  <c:v>0.25</c:v>
                </c:pt>
                <c:pt idx="6">
                  <c:v>0.3</c:v>
                </c:pt>
                <c:pt idx="7">
                  <c:v>0.35</c:v>
                </c:pt>
                <c:pt idx="8">
                  <c:v>0.39999999999999997</c:v>
                </c:pt>
                <c:pt idx="9">
                  <c:v>0.44999999999999996</c:v>
                </c:pt>
                <c:pt idx="10">
                  <c:v>0.49999999999999994</c:v>
                </c:pt>
                <c:pt idx="11">
                  <c:v>0.54999999999999993</c:v>
                </c:pt>
                <c:pt idx="12">
                  <c:v>0.6</c:v>
                </c:pt>
                <c:pt idx="13">
                  <c:v>0.65</c:v>
                </c:pt>
                <c:pt idx="14">
                  <c:v>0.70000000000000007</c:v>
                </c:pt>
                <c:pt idx="15">
                  <c:v>0.75000000000000011</c:v>
                </c:pt>
                <c:pt idx="16">
                  <c:v>0.80000000000000016</c:v>
                </c:pt>
                <c:pt idx="17">
                  <c:v>0.8500000000000002</c:v>
                </c:pt>
                <c:pt idx="18">
                  <c:v>0.90000000000000024</c:v>
                </c:pt>
                <c:pt idx="19">
                  <c:v>0.95000000000000029</c:v>
                </c:pt>
                <c:pt idx="20">
                  <c:v>1.0000000000000002</c:v>
                </c:pt>
                <c:pt idx="21">
                  <c:v>1.0500000000000003</c:v>
                </c:pt>
                <c:pt idx="22">
                  <c:v>1.1000000000000003</c:v>
                </c:pt>
                <c:pt idx="23">
                  <c:v>1.1500000000000004</c:v>
                </c:pt>
                <c:pt idx="24">
                  <c:v>1.2000000000000004</c:v>
                </c:pt>
                <c:pt idx="25">
                  <c:v>1.2500000000000004</c:v>
                </c:pt>
                <c:pt idx="26">
                  <c:v>1.3000000000000005</c:v>
                </c:pt>
                <c:pt idx="27">
                  <c:v>1.3500000000000005</c:v>
                </c:pt>
                <c:pt idx="28">
                  <c:v>1.4000000000000006</c:v>
                </c:pt>
                <c:pt idx="29">
                  <c:v>1.4500000000000006</c:v>
                </c:pt>
                <c:pt idx="30">
                  <c:v>1.5000000000000007</c:v>
                </c:pt>
                <c:pt idx="31">
                  <c:v>1.5500000000000007</c:v>
                </c:pt>
                <c:pt idx="32">
                  <c:v>1.6000000000000008</c:v>
                </c:pt>
                <c:pt idx="33">
                  <c:v>1.6500000000000008</c:v>
                </c:pt>
                <c:pt idx="34">
                  <c:v>1.7000000000000008</c:v>
                </c:pt>
                <c:pt idx="35">
                  <c:v>1.7500000000000009</c:v>
                </c:pt>
                <c:pt idx="36">
                  <c:v>1.8000000000000009</c:v>
                </c:pt>
                <c:pt idx="37">
                  <c:v>1.850000000000001</c:v>
                </c:pt>
                <c:pt idx="38">
                  <c:v>1.900000000000001</c:v>
                </c:pt>
                <c:pt idx="39">
                  <c:v>1.9500000000000011</c:v>
                </c:pt>
                <c:pt idx="40">
                  <c:v>2.0000000000000009</c:v>
                </c:pt>
                <c:pt idx="41">
                  <c:v>2.0500000000000007</c:v>
                </c:pt>
                <c:pt idx="42">
                  <c:v>2.1000000000000005</c:v>
                </c:pt>
                <c:pt idx="43">
                  <c:v>2.1500000000000004</c:v>
                </c:pt>
                <c:pt idx="44">
                  <c:v>2.2000000000000002</c:v>
                </c:pt>
                <c:pt idx="45">
                  <c:v>2.25</c:v>
                </c:pt>
                <c:pt idx="46">
                  <c:v>2.2999999999999998</c:v>
                </c:pt>
                <c:pt idx="47">
                  <c:v>2.3499999999999996</c:v>
                </c:pt>
                <c:pt idx="48">
                  <c:v>2.3999999999999995</c:v>
                </c:pt>
                <c:pt idx="49">
                  <c:v>2.4499999999999993</c:v>
                </c:pt>
                <c:pt idx="50">
                  <c:v>2.4999999999999991</c:v>
                </c:pt>
                <c:pt idx="51">
                  <c:v>2.5499999999999989</c:v>
                </c:pt>
                <c:pt idx="52">
                  <c:v>2.5999999999999988</c:v>
                </c:pt>
                <c:pt idx="53">
                  <c:v>2.6499999999999986</c:v>
                </c:pt>
                <c:pt idx="54">
                  <c:v>2.6999999999999984</c:v>
                </c:pt>
                <c:pt idx="55">
                  <c:v>2.7499999999999982</c:v>
                </c:pt>
                <c:pt idx="56">
                  <c:v>2.799999999999998</c:v>
                </c:pt>
                <c:pt idx="57">
                  <c:v>2.8499999999999979</c:v>
                </c:pt>
                <c:pt idx="58">
                  <c:v>2.8999999999999977</c:v>
                </c:pt>
                <c:pt idx="59">
                  <c:v>2.9499999999999975</c:v>
                </c:pt>
                <c:pt idx="60">
                  <c:v>2.9999999999999973</c:v>
                </c:pt>
                <c:pt idx="61">
                  <c:v>3.0499999999999972</c:v>
                </c:pt>
                <c:pt idx="62">
                  <c:v>3.099999999999997</c:v>
                </c:pt>
                <c:pt idx="63">
                  <c:v>3.1499999999999968</c:v>
                </c:pt>
                <c:pt idx="64">
                  <c:v>3.1999999999999966</c:v>
                </c:pt>
                <c:pt idx="65">
                  <c:v>3.2499999999999964</c:v>
                </c:pt>
                <c:pt idx="66">
                  <c:v>3.2999999999999963</c:v>
                </c:pt>
                <c:pt idx="67">
                  <c:v>3.3499999999999961</c:v>
                </c:pt>
                <c:pt idx="68">
                  <c:v>3.3999999999999959</c:v>
                </c:pt>
                <c:pt idx="69">
                  <c:v>3.4499999999999957</c:v>
                </c:pt>
                <c:pt idx="70">
                  <c:v>3.4999999999999956</c:v>
                </c:pt>
                <c:pt idx="71">
                  <c:v>3.5499999999999954</c:v>
                </c:pt>
              </c:numCache>
            </c:numRef>
          </c:xVal>
          <c:yVal>
            <c:numRef>
              <c:f>'Integrated Leakage'!$M$24:$M$95</c:f>
              <c:numCache>
                <c:formatCode>0.00</c:formatCode>
                <c:ptCount val="72"/>
                <c:pt idx="0">
                  <c:v>0</c:v>
                </c:pt>
                <c:pt idx="1">
                  <c:v>1.5267174864358253E-2</c:v>
                </c:pt>
                <c:pt idx="2">
                  <c:v>6.4516115872582977E-2</c:v>
                </c:pt>
                <c:pt idx="3">
                  <c:v>0.16023730136411285</c:v>
                </c:pt>
                <c:pt idx="4">
                  <c:v>0.33333290666748638</c:v>
                </c:pt>
                <c:pt idx="5">
                  <c:v>0.6666645833430993</c:v>
                </c:pt>
                <c:pt idx="6">
                  <c:v>1.4594451580117298</c:v>
                </c:pt>
                <c:pt idx="7">
                  <c:v>5.1574635245568734</c:v>
                </c:pt>
                <c:pt idx="8">
                  <c:v>7.9988712789220617</c:v>
                </c:pt>
                <c:pt idx="9">
                  <c:v>2.9101409366080859</c:v>
                </c:pt>
                <c:pt idx="10">
                  <c:v>1.9999910000607508</c:v>
                </c:pt>
                <c:pt idx="11">
                  <c:v>1.6241576285896306</c:v>
                </c:pt>
                <c:pt idx="12">
                  <c:v>1.4210509990639011</c:v>
                </c:pt>
                <c:pt idx="13">
                  <c:v>1.2950182999014366</c:v>
                </c:pt>
                <c:pt idx="14">
                  <c:v>1.2098760731673095</c:v>
                </c:pt>
                <c:pt idx="15">
                  <c:v>1.1489359121703191</c:v>
                </c:pt>
                <c:pt idx="16">
                  <c:v>1.1034481398269957</c:v>
                </c:pt>
                <c:pt idx="17">
                  <c:v>1.0683918019226357</c:v>
                </c:pt>
                <c:pt idx="18">
                  <c:v>1.0406851997234114</c:v>
                </c:pt>
                <c:pt idx="19">
                  <c:v>1.0183356785003961</c:v>
                </c:pt>
                <c:pt idx="20">
                  <c:v>1</c:v>
                </c:pt>
                <c:pt idx="21">
                  <c:v>0.98474134267745184</c:v>
                </c:pt>
                <c:pt idx="22">
                  <c:v>0.97188753347175427</c:v>
                </c:pt>
                <c:pt idx="23">
                  <c:v>0.96094456092974545</c:v>
                </c:pt>
                <c:pt idx="24">
                  <c:v>0.95154179230453773</c:v>
                </c:pt>
                <c:pt idx="25">
                  <c:v>0.94339614140365335</c:v>
                </c:pt>
                <c:pt idx="26">
                  <c:v>0.9362879730288014</c:v>
                </c:pt>
                <c:pt idx="27">
                  <c:v>0.93004450304070585</c:v>
                </c:pt>
                <c:pt idx="28">
                  <c:v>0.92452811609911845</c:v>
                </c:pt>
                <c:pt idx="29">
                  <c:v>0.91962798732143025</c:v>
                </c:pt>
                <c:pt idx="30">
                  <c:v>0.91525397107310913</c:v>
                </c:pt>
                <c:pt idx="31">
                  <c:v>0.91133207517299086</c:v>
                </c:pt>
                <c:pt idx="32">
                  <c:v>0.90780106284806938</c:v>
                </c:pt>
                <c:pt idx="33">
                  <c:v>0.90460986936871013</c:v>
                </c:pt>
                <c:pt idx="34">
                  <c:v>0.9017156155314715</c:v>
                </c:pt>
                <c:pt idx="35">
                  <c:v>0.89908206405285229</c:v>
                </c:pt>
                <c:pt idx="36">
                  <c:v>0.8966784085360161</c:v>
                </c:pt>
                <c:pt idx="37">
                  <c:v>0.8944783148848986</c:v>
                </c:pt>
                <c:pt idx="38">
                  <c:v>0.89245915627611483</c:v>
                </c:pt>
                <c:pt idx="39">
                  <c:v>0.89060139792274506</c:v>
                </c:pt>
                <c:pt idx="40">
                  <c:v>0.88888809876648611</c:v>
                </c:pt>
                <c:pt idx="41">
                  <c:v>0.88730450518312776</c:v>
                </c:pt>
                <c:pt idx="42">
                  <c:v>0.88583771764246522</c:v>
                </c:pt>
                <c:pt idx="43">
                  <c:v>0.88447641562085155</c:v>
                </c:pt>
                <c:pt idx="44">
                  <c:v>0.88321062933626382</c:v>
                </c:pt>
                <c:pt idx="45">
                  <c:v>0.88203154935363315</c:v>
                </c:pt>
                <c:pt idx="46">
                  <c:v>0.88093136700010399</c:v>
                </c:pt>
                <c:pt idx="47">
                  <c:v>0.87990313998542968</c:v>
                </c:pt>
                <c:pt idx="48">
                  <c:v>0.87894067875067028</c:v>
                </c:pt>
                <c:pt idx="49">
                  <c:v>0.87803844994828228</c:v>
                </c:pt>
                <c:pt idx="50">
                  <c:v>0.87719149414773434</c:v>
                </c:pt>
                <c:pt idx="51">
                  <c:v>0.87639535540657454</c:v>
                </c:pt>
                <c:pt idx="52">
                  <c:v>0.87564602078068188</c:v>
                </c:pt>
                <c:pt idx="53">
                  <c:v>0.87493986819391789</c:v>
                </c:pt>
                <c:pt idx="54">
                  <c:v>0.8742736213657476</c:v>
                </c:pt>
                <c:pt idx="55">
                  <c:v>0.87364431072005899</c:v>
                </c:pt>
                <c:pt idx="56">
                  <c:v>0.87304923938054246</c:v>
                </c:pt>
                <c:pt idx="57">
                  <c:v>0.87248595350650593</c:v>
                </c:pt>
                <c:pt idx="58">
                  <c:v>0.87195221634438103</c:v>
                </c:pt>
                <c:pt idx="59">
                  <c:v>0.87144598547001439</c:v>
                </c:pt>
                <c:pt idx="60">
                  <c:v>0.87096539277913221</c:v>
                </c:pt>
                <c:pt idx="61">
                  <c:v>0.87050872685154446</c:v>
                </c:pt>
                <c:pt idx="62">
                  <c:v>0.87007441737130309</c:v>
                </c:pt>
                <c:pt idx="63">
                  <c:v>0.86966102133229806</c:v>
                </c:pt>
                <c:pt idx="64">
                  <c:v>0.86926721079830527</c:v>
                </c:pt>
                <c:pt idx="65">
                  <c:v>0.86889176201970497</c:v>
                </c:pt>
                <c:pt idx="66">
                  <c:v>0.86853354573706754</c:v>
                </c:pt>
                <c:pt idx="67">
                  <c:v>0.86819151852541754</c:v>
                </c:pt>
                <c:pt idx="68">
                  <c:v>0.86786471505301521</c:v>
                </c:pt>
                <c:pt idx="69">
                  <c:v>0.8675522411454718</c:v>
                </c:pt>
                <c:pt idx="70">
                  <c:v>0.86725326756056476</c:v>
                </c:pt>
                <c:pt idx="71">
                  <c:v>0.8669670243914237</c:v>
                </c:pt>
              </c:numCache>
            </c:numRef>
          </c:yVal>
          <c:smooth val="1"/>
          <c:extLst>
            <c:ext xmlns:c16="http://schemas.microsoft.com/office/drawing/2014/chart" uri="{C3380CC4-5D6E-409C-BE32-E72D297353CC}">
              <c16:uniqueId val="{00000003-BEB6-4F23-9B8A-A7C6DDB33A72}"/>
            </c:ext>
          </c:extLst>
        </c:ser>
        <c:dLbls>
          <c:showLegendKey val="0"/>
          <c:showVal val="0"/>
          <c:showCatName val="0"/>
          <c:showSerName val="0"/>
          <c:showPercent val="0"/>
          <c:showBubbleSize val="0"/>
        </c:dLbls>
        <c:axId val="76994432"/>
        <c:axId val="120090624"/>
      </c:scatterChart>
      <c:valAx>
        <c:axId val="76994432"/>
        <c:scaling>
          <c:orientation val="minMax"/>
          <c:max val="3.5"/>
        </c:scaling>
        <c:delete val="0"/>
        <c:axPos val="b"/>
        <c:majorGridlines/>
        <c:minorGridlines/>
        <c:title>
          <c:tx>
            <c:rich>
              <a:bodyPr/>
              <a:lstStyle/>
              <a:p>
                <a:pPr>
                  <a:defRPr/>
                </a:pPr>
                <a:r>
                  <a:rPr lang="en-US"/>
                  <a:t>Normalized Frequency (f</a:t>
                </a:r>
                <a:r>
                  <a:rPr lang="en-US" baseline="-25000"/>
                  <a:t>N</a:t>
                </a:r>
                <a:r>
                  <a:rPr lang="en-US"/>
                  <a:t>)</a:t>
                </a:r>
              </a:p>
            </c:rich>
          </c:tx>
          <c:overlay val="0"/>
        </c:title>
        <c:numFmt formatCode="0.00" sourceLinked="1"/>
        <c:majorTickMark val="out"/>
        <c:minorTickMark val="none"/>
        <c:tickLblPos val="nextTo"/>
        <c:crossAx val="120090624"/>
        <c:crosses val="autoZero"/>
        <c:crossBetween val="midCat"/>
        <c:majorUnit val="0.5"/>
        <c:minorUnit val="0.1"/>
      </c:valAx>
      <c:valAx>
        <c:axId val="120090624"/>
        <c:scaling>
          <c:orientation val="minMax"/>
          <c:max val="2"/>
          <c:min val="0"/>
        </c:scaling>
        <c:delete val="0"/>
        <c:axPos val="l"/>
        <c:majorGridlines/>
        <c:minorGridlines/>
        <c:title>
          <c:tx>
            <c:rich>
              <a:bodyPr rot="-5400000" vert="horz"/>
              <a:lstStyle/>
              <a:p>
                <a:pPr>
                  <a:defRPr/>
                </a:pPr>
                <a:r>
                  <a:rPr lang="en-US"/>
                  <a:t>Gain (M</a:t>
                </a:r>
                <a:r>
                  <a:rPr lang="en-US" baseline="-25000"/>
                  <a:t>G</a:t>
                </a:r>
                <a:r>
                  <a:rPr lang="en-US"/>
                  <a:t>)</a:t>
                </a:r>
              </a:p>
            </c:rich>
          </c:tx>
          <c:overlay val="0"/>
        </c:title>
        <c:numFmt formatCode="0.00" sourceLinked="1"/>
        <c:majorTickMark val="out"/>
        <c:minorTickMark val="none"/>
        <c:tickLblPos val="nextTo"/>
        <c:crossAx val="76994432"/>
        <c:crosses val="autoZero"/>
        <c:crossBetween val="midCat"/>
        <c:minorUnit val="0.1"/>
      </c:valAx>
    </c:plotArea>
    <c:legend>
      <c:legendPos val="b"/>
      <c:overlay val="0"/>
    </c:legend>
    <c:plotVisOnly val="1"/>
    <c:dispBlanksAs val="gap"/>
    <c:showDLblsOverMax val="0"/>
  </c:chart>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ko-K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sz="1000" b="1">
                <a:solidFill>
                  <a:srgbClr val="FF0000"/>
                </a:solidFill>
              </a:rPr>
              <a:t>Output</a:t>
            </a:r>
            <a:r>
              <a:rPr lang="en-US" sz="1000" b="1" baseline="0">
                <a:solidFill>
                  <a:srgbClr val="FF0000"/>
                </a:solidFill>
              </a:rPr>
              <a:t> Voltage Transient Waveform</a:t>
            </a:r>
            <a:endParaRPr lang="en-US" sz="1000" b="1">
              <a:solidFill>
                <a:srgbClr val="FF0000"/>
              </a:solidFill>
            </a:endParaRPr>
          </a:p>
        </c:rich>
      </c:tx>
      <c:layout>
        <c:manualLayout>
          <c:xMode val="edge"/>
          <c:yMode val="edge"/>
          <c:x val="0.16745448159234499"/>
          <c:y val="1.0329708104470953E-2"/>
        </c:manualLayout>
      </c:layout>
      <c:overlay val="0"/>
      <c:spPr>
        <a:noFill/>
        <a:ln w="25400">
          <a:noFill/>
        </a:ln>
      </c:spPr>
    </c:title>
    <c:autoTitleDeleted val="0"/>
    <c:plotArea>
      <c:layout>
        <c:manualLayout>
          <c:layoutTarget val="inner"/>
          <c:xMode val="edge"/>
          <c:yMode val="edge"/>
          <c:x val="6.5210160502252867E-2"/>
          <c:y val="0.10694663167104113"/>
          <c:w val="0.83571102109207551"/>
          <c:h val="0.73477842708462837"/>
        </c:manualLayout>
      </c:layout>
      <c:scatterChart>
        <c:scatterStyle val="smoothMarker"/>
        <c:varyColors val="0"/>
        <c:ser>
          <c:idx val="2"/>
          <c:order val="0"/>
          <c:tx>
            <c:v>Output Votage</c:v>
          </c:tx>
          <c:spPr>
            <a:ln w="63500">
              <a:solidFill>
                <a:srgbClr val="FF0000"/>
              </a:solidFill>
              <a:prstDash val="solid"/>
            </a:ln>
          </c:spPr>
          <c:marker>
            <c:symbol val="none"/>
          </c:marker>
          <c:xVal>
            <c:numRef>
              <c:f>Data!$C$362:$C$617</c:f>
              <c:numCache>
                <c:formatCode>General</c:formatCode>
                <c:ptCount val="256"/>
                <c:pt idx="0">
                  <c:v>1.953125E-5</c:v>
                </c:pt>
                <c:pt idx="1">
                  <c:v>3.9062500000000001E-5</c:v>
                </c:pt>
                <c:pt idx="2">
                  <c:v>5.8593749999999998E-5</c:v>
                </c:pt>
                <c:pt idx="3">
                  <c:v>7.8125000000000002E-5</c:v>
                </c:pt>
                <c:pt idx="4">
                  <c:v>9.7656250000000005E-5</c:v>
                </c:pt>
                <c:pt idx="5">
                  <c:v>1.1718750000000001E-4</c:v>
                </c:pt>
                <c:pt idx="6">
                  <c:v>1.3671875000000001E-4</c:v>
                </c:pt>
                <c:pt idx="7">
                  <c:v>1.5625E-4</c:v>
                </c:pt>
                <c:pt idx="8">
                  <c:v>1.7578124999999999E-4</c:v>
                </c:pt>
                <c:pt idx="9">
                  <c:v>1.9531249999999998E-4</c:v>
                </c:pt>
                <c:pt idx="10">
                  <c:v>2.1484374999999997E-4</c:v>
                </c:pt>
                <c:pt idx="11">
                  <c:v>2.3437499999999996E-4</c:v>
                </c:pt>
                <c:pt idx="12">
                  <c:v>2.5390624999999995E-4</c:v>
                </c:pt>
                <c:pt idx="13">
                  <c:v>2.7343749999999997E-4</c:v>
                </c:pt>
                <c:pt idx="14">
                  <c:v>2.9296874999999999E-4</c:v>
                </c:pt>
                <c:pt idx="15">
                  <c:v>3.1250000000000001E-4</c:v>
                </c:pt>
                <c:pt idx="16">
                  <c:v>3.3203125000000002E-4</c:v>
                </c:pt>
                <c:pt idx="17">
                  <c:v>3.5156250000000004E-4</c:v>
                </c:pt>
                <c:pt idx="18">
                  <c:v>3.7109375000000006E-4</c:v>
                </c:pt>
                <c:pt idx="19">
                  <c:v>3.9062500000000008E-4</c:v>
                </c:pt>
                <c:pt idx="20">
                  <c:v>4.1015625000000009E-4</c:v>
                </c:pt>
                <c:pt idx="21">
                  <c:v>4.2968750000000011E-4</c:v>
                </c:pt>
                <c:pt idx="22">
                  <c:v>4.4921875000000013E-4</c:v>
                </c:pt>
                <c:pt idx="23">
                  <c:v>4.6875000000000015E-4</c:v>
                </c:pt>
                <c:pt idx="24">
                  <c:v>4.8828125000000011E-4</c:v>
                </c:pt>
                <c:pt idx="25">
                  <c:v>5.0781250000000013E-4</c:v>
                </c:pt>
                <c:pt idx="26">
                  <c:v>5.2734375000000014E-4</c:v>
                </c:pt>
                <c:pt idx="27">
                  <c:v>5.4687500000000016E-4</c:v>
                </c:pt>
                <c:pt idx="28">
                  <c:v>5.6640625000000018E-4</c:v>
                </c:pt>
                <c:pt idx="29">
                  <c:v>5.859375000000002E-4</c:v>
                </c:pt>
                <c:pt idx="30">
                  <c:v>6.0546875000000021E-4</c:v>
                </c:pt>
                <c:pt idx="31">
                  <c:v>6.2500000000000023E-4</c:v>
                </c:pt>
                <c:pt idx="32">
                  <c:v>6.4453125000000025E-4</c:v>
                </c:pt>
                <c:pt idx="33">
                  <c:v>6.6406250000000026E-4</c:v>
                </c:pt>
                <c:pt idx="34">
                  <c:v>6.8359375000000028E-4</c:v>
                </c:pt>
                <c:pt idx="35">
                  <c:v>7.031250000000003E-4</c:v>
                </c:pt>
                <c:pt idx="36">
                  <c:v>7.2265625000000032E-4</c:v>
                </c:pt>
                <c:pt idx="37">
                  <c:v>7.4218750000000033E-4</c:v>
                </c:pt>
                <c:pt idx="38">
                  <c:v>7.6171875000000035E-4</c:v>
                </c:pt>
                <c:pt idx="39">
                  <c:v>7.8125000000000037E-4</c:v>
                </c:pt>
                <c:pt idx="40">
                  <c:v>8.0078125000000039E-4</c:v>
                </c:pt>
                <c:pt idx="41">
                  <c:v>8.203125000000004E-4</c:v>
                </c:pt>
                <c:pt idx="42">
                  <c:v>8.3984375000000042E-4</c:v>
                </c:pt>
                <c:pt idx="43">
                  <c:v>8.5937500000000044E-4</c:v>
                </c:pt>
                <c:pt idx="44">
                  <c:v>8.7890625000000046E-4</c:v>
                </c:pt>
                <c:pt idx="45">
                  <c:v>8.9843750000000047E-4</c:v>
                </c:pt>
                <c:pt idx="46">
                  <c:v>9.1796875000000049E-4</c:v>
                </c:pt>
                <c:pt idx="47">
                  <c:v>9.3750000000000051E-4</c:v>
                </c:pt>
                <c:pt idx="48">
                  <c:v>9.5703125000000052E-4</c:v>
                </c:pt>
                <c:pt idx="49">
                  <c:v>9.7656250000000043E-4</c:v>
                </c:pt>
                <c:pt idx="50">
                  <c:v>9.9609375000000045E-4</c:v>
                </c:pt>
                <c:pt idx="51">
                  <c:v>1.0156250000000005E-3</c:v>
                </c:pt>
                <c:pt idx="52">
                  <c:v>1.0351562500000005E-3</c:v>
                </c:pt>
                <c:pt idx="53">
                  <c:v>1.0546875000000005E-3</c:v>
                </c:pt>
                <c:pt idx="54">
                  <c:v>1.0742187500000005E-3</c:v>
                </c:pt>
                <c:pt idx="55">
                  <c:v>1.0937500000000005E-3</c:v>
                </c:pt>
                <c:pt idx="56">
                  <c:v>1.1132812500000006E-3</c:v>
                </c:pt>
                <c:pt idx="57">
                  <c:v>1.1328125000000006E-3</c:v>
                </c:pt>
                <c:pt idx="58">
                  <c:v>1.1523437500000006E-3</c:v>
                </c:pt>
                <c:pt idx="59">
                  <c:v>1.1718750000000006E-3</c:v>
                </c:pt>
                <c:pt idx="60">
                  <c:v>1.1914062500000006E-3</c:v>
                </c:pt>
                <c:pt idx="61">
                  <c:v>1.2109375000000006E-3</c:v>
                </c:pt>
                <c:pt idx="62">
                  <c:v>1.2304687500000007E-3</c:v>
                </c:pt>
                <c:pt idx="63">
                  <c:v>1.2500000000000007E-3</c:v>
                </c:pt>
                <c:pt idx="64">
                  <c:v>1.2695312500000007E-3</c:v>
                </c:pt>
                <c:pt idx="65">
                  <c:v>1.2890625000000007E-3</c:v>
                </c:pt>
                <c:pt idx="66">
                  <c:v>1.3085937500000007E-3</c:v>
                </c:pt>
                <c:pt idx="67">
                  <c:v>1.3281250000000007E-3</c:v>
                </c:pt>
                <c:pt idx="68">
                  <c:v>1.3476562500000008E-3</c:v>
                </c:pt>
                <c:pt idx="69">
                  <c:v>1.3671875000000008E-3</c:v>
                </c:pt>
                <c:pt idx="70">
                  <c:v>1.3867187500000008E-3</c:v>
                </c:pt>
                <c:pt idx="71">
                  <c:v>1.4062500000000008E-3</c:v>
                </c:pt>
                <c:pt idx="72">
                  <c:v>1.4257812500000008E-3</c:v>
                </c:pt>
                <c:pt idx="73">
                  <c:v>1.4453125000000009E-3</c:v>
                </c:pt>
                <c:pt idx="74">
                  <c:v>1.4648437500000009E-3</c:v>
                </c:pt>
                <c:pt idx="75">
                  <c:v>1.4843750000000009E-3</c:v>
                </c:pt>
                <c:pt idx="76">
                  <c:v>1.5039062500000009E-3</c:v>
                </c:pt>
                <c:pt idx="77">
                  <c:v>1.5234375000000009E-3</c:v>
                </c:pt>
                <c:pt idx="78">
                  <c:v>1.5429687500000009E-3</c:v>
                </c:pt>
                <c:pt idx="79">
                  <c:v>1.562500000000001E-3</c:v>
                </c:pt>
                <c:pt idx="80">
                  <c:v>1.582031250000001E-3</c:v>
                </c:pt>
                <c:pt idx="81">
                  <c:v>1.601562500000001E-3</c:v>
                </c:pt>
                <c:pt idx="82">
                  <c:v>1.621093750000001E-3</c:v>
                </c:pt>
                <c:pt idx="83">
                  <c:v>1.640625000000001E-3</c:v>
                </c:pt>
                <c:pt idx="84">
                  <c:v>1.660156250000001E-3</c:v>
                </c:pt>
                <c:pt idx="85">
                  <c:v>1.6796875000000011E-3</c:v>
                </c:pt>
                <c:pt idx="86">
                  <c:v>1.6992187500000011E-3</c:v>
                </c:pt>
                <c:pt idx="87">
                  <c:v>1.7187500000000011E-3</c:v>
                </c:pt>
                <c:pt idx="88">
                  <c:v>1.7382812500000011E-3</c:v>
                </c:pt>
                <c:pt idx="89">
                  <c:v>1.7578125000000011E-3</c:v>
                </c:pt>
                <c:pt idx="90">
                  <c:v>1.7773437500000011E-3</c:v>
                </c:pt>
                <c:pt idx="91">
                  <c:v>1.7968750000000012E-3</c:v>
                </c:pt>
                <c:pt idx="92">
                  <c:v>1.8164062500000012E-3</c:v>
                </c:pt>
                <c:pt idx="93">
                  <c:v>1.8359375000000012E-3</c:v>
                </c:pt>
                <c:pt idx="94">
                  <c:v>1.8554687500000012E-3</c:v>
                </c:pt>
                <c:pt idx="95">
                  <c:v>1.8750000000000012E-3</c:v>
                </c:pt>
                <c:pt idx="96">
                  <c:v>1.8945312500000012E-3</c:v>
                </c:pt>
                <c:pt idx="97">
                  <c:v>1.9140625000000013E-3</c:v>
                </c:pt>
                <c:pt idx="98">
                  <c:v>1.9335937500000013E-3</c:v>
                </c:pt>
                <c:pt idx="99">
                  <c:v>1.9531250000000013E-3</c:v>
                </c:pt>
                <c:pt idx="100">
                  <c:v>1.9726562500000013E-3</c:v>
                </c:pt>
                <c:pt idx="101">
                  <c:v>1.9921875000000013E-3</c:v>
                </c:pt>
                <c:pt idx="102">
                  <c:v>2.0117187500000014E-3</c:v>
                </c:pt>
                <c:pt idx="103">
                  <c:v>2.0312500000000014E-3</c:v>
                </c:pt>
                <c:pt idx="104">
                  <c:v>2.0507812500000014E-3</c:v>
                </c:pt>
                <c:pt idx="105">
                  <c:v>2.0703125000000014E-3</c:v>
                </c:pt>
                <c:pt idx="106">
                  <c:v>2.0898437500000014E-3</c:v>
                </c:pt>
                <c:pt idx="107">
                  <c:v>2.1093750000000014E-3</c:v>
                </c:pt>
                <c:pt idx="108">
                  <c:v>2.1289062500000015E-3</c:v>
                </c:pt>
                <c:pt idx="109">
                  <c:v>2.1484375000000015E-3</c:v>
                </c:pt>
                <c:pt idx="110">
                  <c:v>2.1679687500000015E-3</c:v>
                </c:pt>
                <c:pt idx="111">
                  <c:v>2.1875000000000015E-3</c:v>
                </c:pt>
                <c:pt idx="112">
                  <c:v>2.2070312500000015E-3</c:v>
                </c:pt>
                <c:pt idx="113">
                  <c:v>2.2265625000000015E-3</c:v>
                </c:pt>
                <c:pt idx="114">
                  <c:v>2.2460937500000016E-3</c:v>
                </c:pt>
                <c:pt idx="115">
                  <c:v>2.2656250000000016E-3</c:v>
                </c:pt>
                <c:pt idx="116">
                  <c:v>2.2851562500000016E-3</c:v>
                </c:pt>
                <c:pt idx="117">
                  <c:v>2.3046875000000016E-3</c:v>
                </c:pt>
                <c:pt idx="118">
                  <c:v>2.3242187500000016E-3</c:v>
                </c:pt>
                <c:pt idx="119">
                  <c:v>2.3437500000000016E-3</c:v>
                </c:pt>
                <c:pt idx="120">
                  <c:v>2.3632812500000017E-3</c:v>
                </c:pt>
                <c:pt idx="121">
                  <c:v>2.3828125000000017E-3</c:v>
                </c:pt>
                <c:pt idx="122">
                  <c:v>2.4023437500000017E-3</c:v>
                </c:pt>
                <c:pt idx="123">
                  <c:v>2.4218750000000017E-3</c:v>
                </c:pt>
                <c:pt idx="124">
                  <c:v>2.4414062500000017E-3</c:v>
                </c:pt>
                <c:pt idx="125">
                  <c:v>2.4609375000000018E-3</c:v>
                </c:pt>
                <c:pt idx="126">
                  <c:v>2.4804687500000018E-3</c:v>
                </c:pt>
                <c:pt idx="127">
                  <c:v>2.5000000000000018E-3</c:v>
                </c:pt>
                <c:pt idx="128">
                  <c:v>2.5195312500000018E-3</c:v>
                </c:pt>
                <c:pt idx="129">
                  <c:v>2.5390625000000018E-3</c:v>
                </c:pt>
                <c:pt idx="130">
                  <c:v>2.5585937500000018E-3</c:v>
                </c:pt>
                <c:pt idx="131">
                  <c:v>2.5781250000000019E-3</c:v>
                </c:pt>
                <c:pt idx="132">
                  <c:v>2.5976562500000019E-3</c:v>
                </c:pt>
                <c:pt idx="133">
                  <c:v>2.6171875000000019E-3</c:v>
                </c:pt>
                <c:pt idx="134">
                  <c:v>2.6367187500000019E-3</c:v>
                </c:pt>
                <c:pt idx="135">
                  <c:v>2.6562500000000019E-3</c:v>
                </c:pt>
                <c:pt idx="136">
                  <c:v>2.6757812500000019E-3</c:v>
                </c:pt>
                <c:pt idx="137">
                  <c:v>2.695312500000002E-3</c:v>
                </c:pt>
                <c:pt idx="138">
                  <c:v>2.714843750000002E-3</c:v>
                </c:pt>
                <c:pt idx="139">
                  <c:v>2.734375000000002E-3</c:v>
                </c:pt>
                <c:pt idx="140">
                  <c:v>2.753906250000002E-3</c:v>
                </c:pt>
                <c:pt idx="141">
                  <c:v>2.773437500000002E-3</c:v>
                </c:pt>
                <c:pt idx="142">
                  <c:v>2.792968750000002E-3</c:v>
                </c:pt>
                <c:pt idx="143">
                  <c:v>2.8125000000000021E-3</c:v>
                </c:pt>
                <c:pt idx="144">
                  <c:v>2.8320312500000021E-3</c:v>
                </c:pt>
                <c:pt idx="145">
                  <c:v>2.8515625000000021E-3</c:v>
                </c:pt>
                <c:pt idx="146">
                  <c:v>2.8710937500000021E-3</c:v>
                </c:pt>
                <c:pt idx="147">
                  <c:v>2.8906250000000021E-3</c:v>
                </c:pt>
                <c:pt idx="148">
                  <c:v>2.9101562500000022E-3</c:v>
                </c:pt>
                <c:pt idx="149">
                  <c:v>2.9296875000000022E-3</c:v>
                </c:pt>
                <c:pt idx="150">
                  <c:v>2.9492187500000022E-3</c:v>
                </c:pt>
                <c:pt idx="151">
                  <c:v>2.9687500000000022E-3</c:v>
                </c:pt>
                <c:pt idx="152">
                  <c:v>2.9882812500000022E-3</c:v>
                </c:pt>
                <c:pt idx="153">
                  <c:v>3.0078125000000022E-3</c:v>
                </c:pt>
                <c:pt idx="154">
                  <c:v>3.0273437500000023E-3</c:v>
                </c:pt>
                <c:pt idx="155">
                  <c:v>3.0468750000000023E-3</c:v>
                </c:pt>
                <c:pt idx="156">
                  <c:v>3.0664062500000023E-3</c:v>
                </c:pt>
                <c:pt idx="157">
                  <c:v>3.0859375000000023E-3</c:v>
                </c:pt>
                <c:pt idx="158">
                  <c:v>3.1054687500000023E-3</c:v>
                </c:pt>
                <c:pt idx="159">
                  <c:v>3.1250000000000023E-3</c:v>
                </c:pt>
                <c:pt idx="160">
                  <c:v>3.1445312500000024E-3</c:v>
                </c:pt>
                <c:pt idx="161">
                  <c:v>3.1640625000000024E-3</c:v>
                </c:pt>
                <c:pt idx="162">
                  <c:v>3.1835937500000024E-3</c:v>
                </c:pt>
                <c:pt idx="163">
                  <c:v>3.2031250000000024E-3</c:v>
                </c:pt>
                <c:pt idx="164">
                  <c:v>3.2226562500000024E-3</c:v>
                </c:pt>
                <c:pt idx="165">
                  <c:v>3.2421875000000024E-3</c:v>
                </c:pt>
                <c:pt idx="166">
                  <c:v>3.2617187500000025E-3</c:v>
                </c:pt>
                <c:pt idx="167">
                  <c:v>3.2812500000000025E-3</c:v>
                </c:pt>
                <c:pt idx="168">
                  <c:v>3.3007812500000025E-3</c:v>
                </c:pt>
                <c:pt idx="169">
                  <c:v>3.3203125000000025E-3</c:v>
                </c:pt>
                <c:pt idx="170">
                  <c:v>3.3398437500000025E-3</c:v>
                </c:pt>
                <c:pt idx="171">
                  <c:v>3.3593750000000026E-3</c:v>
                </c:pt>
                <c:pt idx="172">
                  <c:v>3.3789062500000026E-3</c:v>
                </c:pt>
                <c:pt idx="173">
                  <c:v>3.3984375000000026E-3</c:v>
                </c:pt>
                <c:pt idx="174">
                  <c:v>3.4179687500000026E-3</c:v>
                </c:pt>
                <c:pt idx="175">
                  <c:v>3.4375000000000026E-3</c:v>
                </c:pt>
                <c:pt idx="176">
                  <c:v>3.4570312500000026E-3</c:v>
                </c:pt>
                <c:pt idx="177">
                  <c:v>3.4765625000000027E-3</c:v>
                </c:pt>
                <c:pt idx="178">
                  <c:v>3.4960937500000027E-3</c:v>
                </c:pt>
                <c:pt idx="179">
                  <c:v>3.5156250000000027E-3</c:v>
                </c:pt>
                <c:pt idx="180">
                  <c:v>3.5351562500000027E-3</c:v>
                </c:pt>
                <c:pt idx="181">
                  <c:v>3.5546875000000027E-3</c:v>
                </c:pt>
                <c:pt idx="182">
                  <c:v>3.5742187500000027E-3</c:v>
                </c:pt>
                <c:pt idx="183">
                  <c:v>3.5937500000000028E-3</c:v>
                </c:pt>
                <c:pt idx="184">
                  <c:v>3.6132812500000028E-3</c:v>
                </c:pt>
                <c:pt idx="185">
                  <c:v>3.6328125000000028E-3</c:v>
                </c:pt>
                <c:pt idx="186">
                  <c:v>3.6523437500000028E-3</c:v>
                </c:pt>
                <c:pt idx="187">
                  <c:v>3.6718750000000028E-3</c:v>
                </c:pt>
                <c:pt idx="188">
                  <c:v>3.6914062500000028E-3</c:v>
                </c:pt>
                <c:pt idx="189">
                  <c:v>3.7109375000000029E-3</c:v>
                </c:pt>
                <c:pt idx="190">
                  <c:v>3.7304687500000029E-3</c:v>
                </c:pt>
                <c:pt idx="191">
                  <c:v>3.7500000000000029E-3</c:v>
                </c:pt>
                <c:pt idx="192">
                  <c:v>3.7695312500000029E-3</c:v>
                </c:pt>
                <c:pt idx="193">
                  <c:v>3.7890625000000029E-3</c:v>
                </c:pt>
                <c:pt idx="194">
                  <c:v>3.8085937500000029E-3</c:v>
                </c:pt>
                <c:pt idx="195">
                  <c:v>3.828125000000003E-3</c:v>
                </c:pt>
                <c:pt idx="196">
                  <c:v>3.847656250000003E-3</c:v>
                </c:pt>
                <c:pt idx="197">
                  <c:v>3.867187500000003E-3</c:v>
                </c:pt>
                <c:pt idx="198">
                  <c:v>3.886718750000003E-3</c:v>
                </c:pt>
                <c:pt idx="199">
                  <c:v>3.9062500000000026E-3</c:v>
                </c:pt>
                <c:pt idx="200">
                  <c:v>3.9257812500000022E-3</c:v>
                </c:pt>
                <c:pt idx="201">
                  <c:v>3.9453125000000018E-3</c:v>
                </c:pt>
                <c:pt idx="202">
                  <c:v>3.9648437500000014E-3</c:v>
                </c:pt>
                <c:pt idx="203">
                  <c:v>3.9843750000000009E-3</c:v>
                </c:pt>
                <c:pt idx="204">
                  <c:v>4.0039062500000005E-3</c:v>
                </c:pt>
                <c:pt idx="205">
                  <c:v>4.0234375000000001E-3</c:v>
                </c:pt>
                <c:pt idx="206">
                  <c:v>4.0429687499999997E-3</c:v>
                </c:pt>
                <c:pt idx="207">
                  <c:v>4.0624999999999993E-3</c:v>
                </c:pt>
                <c:pt idx="208">
                  <c:v>4.0820312499999989E-3</c:v>
                </c:pt>
                <c:pt idx="209">
                  <c:v>4.1015624999999984E-3</c:v>
                </c:pt>
                <c:pt idx="210">
                  <c:v>4.121093749999998E-3</c:v>
                </c:pt>
                <c:pt idx="211">
                  <c:v>4.1406249999999976E-3</c:v>
                </c:pt>
                <c:pt idx="212">
                  <c:v>4.1601562499999972E-3</c:v>
                </c:pt>
                <c:pt idx="213">
                  <c:v>4.1796874999999968E-3</c:v>
                </c:pt>
                <c:pt idx="214">
                  <c:v>4.1992187499999964E-3</c:v>
                </c:pt>
                <c:pt idx="215">
                  <c:v>4.2187499999999959E-3</c:v>
                </c:pt>
                <c:pt idx="216">
                  <c:v>4.2382812499999955E-3</c:v>
                </c:pt>
                <c:pt idx="217">
                  <c:v>4.2578124999999951E-3</c:v>
                </c:pt>
                <c:pt idx="218">
                  <c:v>4.2773437499999947E-3</c:v>
                </c:pt>
                <c:pt idx="219">
                  <c:v>4.2968749999999943E-3</c:v>
                </c:pt>
                <c:pt idx="220">
                  <c:v>4.3164062499999939E-3</c:v>
                </c:pt>
                <c:pt idx="221">
                  <c:v>4.3359374999999934E-3</c:v>
                </c:pt>
                <c:pt idx="222">
                  <c:v>4.355468749999993E-3</c:v>
                </c:pt>
                <c:pt idx="223">
                  <c:v>4.3749999999999926E-3</c:v>
                </c:pt>
                <c:pt idx="224">
                  <c:v>4.3945312499999922E-3</c:v>
                </c:pt>
                <c:pt idx="225">
                  <c:v>4.4140624999999918E-3</c:v>
                </c:pt>
                <c:pt idx="226">
                  <c:v>4.4335937499999914E-3</c:v>
                </c:pt>
                <c:pt idx="227">
                  <c:v>4.4531249999999909E-3</c:v>
                </c:pt>
                <c:pt idx="228">
                  <c:v>4.4726562499999905E-3</c:v>
                </c:pt>
                <c:pt idx="229">
                  <c:v>4.4921874999999901E-3</c:v>
                </c:pt>
                <c:pt idx="230">
                  <c:v>4.5117187499999897E-3</c:v>
                </c:pt>
                <c:pt idx="231">
                  <c:v>4.5312499999999893E-3</c:v>
                </c:pt>
                <c:pt idx="232">
                  <c:v>4.5507812499999889E-3</c:v>
                </c:pt>
                <c:pt idx="233">
                  <c:v>4.5703124999999884E-3</c:v>
                </c:pt>
                <c:pt idx="234">
                  <c:v>4.589843749999988E-3</c:v>
                </c:pt>
                <c:pt idx="235">
                  <c:v>4.6093749999999876E-3</c:v>
                </c:pt>
                <c:pt idx="236">
                  <c:v>4.6289062499999872E-3</c:v>
                </c:pt>
                <c:pt idx="237">
                  <c:v>4.6484374999999868E-3</c:v>
                </c:pt>
                <c:pt idx="238">
                  <c:v>4.6679687499999864E-3</c:v>
                </c:pt>
                <c:pt idx="239">
                  <c:v>4.6874999999999859E-3</c:v>
                </c:pt>
                <c:pt idx="240">
                  <c:v>4.7070312499999855E-3</c:v>
                </c:pt>
                <c:pt idx="241">
                  <c:v>4.7265624999999851E-3</c:v>
                </c:pt>
                <c:pt idx="242">
                  <c:v>4.7460937499999847E-3</c:v>
                </c:pt>
                <c:pt idx="243">
                  <c:v>4.7656249999999843E-3</c:v>
                </c:pt>
                <c:pt idx="244">
                  <c:v>4.7851562499999839E-3</c:v>
                </c:pt>
                <c:pt idx="245">
                  <c:v>4.8046874999999835E-3</c:v>
                </c:pt>
                <c:pt idx="246">
                  <c:v>4.824218749999983E-3</c:v>
                </c:pt>
                <c:pt idx="247">
                  <c:v>4.8437499999999826E-3</c:v>
                </c:pt>
                <c:pt idx="248">
                  <c:v>4.8632812499999822E-3</c:v>
                </c:pt>
                <c:pt idx="249">
                  <c:v>4.8828124999999818E-3</c:v>
                </c:pt>
                <c:pt idx="250">
                  <c:v>4.9023437499999814E-3</c:v>
                </c:pt>
                <c:pt idx="251">
                  <c:v>4.921874999999981E-3</c:v>
                </c:pt>
                <c:pt idx="252">
                  <c:v>4.9414062499999805E-3</c:v>
                </c:pt>
                <c:pt idx="253">
                  <c:v>4.9609374999999801E-3</c:v>
                </c:pt>
                <c:pt idx="254">
                  <c:v>4.9804687499999797E-3</c:v>
                </c:pt>
                <c:pt idx="255">
                  <c:v>4.9999999999999793E-3</c:v>
                </c:pt>
              </c:numCache>
            </c:numRef>
          </c:xVal>
          <c:yVal>
            <c:numRef>
              <c:f>Data!$D$362:$D$617</c:f>
              <c:numCache>
                <c:formatCode>General</c:formatCode>
                <c:ptCount val="256"/>
                <c:pt idx="0">
                  <c:v>50.067336887962313</c:v>
                </c:pt>
                <c:pt idx="1">
                  <c:v>50.083826575013525</c:v>
                </c:pt>
                <c:pt idx="2">
                  <c:v>50.085129544342777</c:v>
                </c:pt>
                <c:pt idx="3">
                  <c:v>50.087712802719189</c:v>
                </c:pt>
                <c:pt idx="4">
                  <c:v>50.089776031211585</c:v>
                </c:pt>
                <c:pt idx="5">
                  <c:v>50.089218372220131</c:v>
                </c:pt>
                <c:pt idx="6">
                  <c:v>50.089805847090737</c:v>
                </c:pt>
                <c:pt idx="7">
                  <c:v>50.086828187044972</c:v>
                </c:pt>
                <c:pt idx="8">
                  <c:v>50.087160595794536</c:v>
                </c:pt>
                <c:pt idx="9">
                  <c:v>50.084738098881438</c:v>
                </c:pt>
                <c:pt idx="10">
                  <c:v>50.086523382159235</c:v>
                </c:pt>
                <c:pt idx="11">
                  <c:v>50.085614750630555</c:v>
                </c:pt>
                <c:pt idx="12">
                  <c:v>50.087666693075327</c:v>
                </c:pt>
                <c:pt idx="13">
                  <c:v>50.086404351991028</c:v>
                </c:pt>
                <c:pt idx="14">
                  <c:v>50.086458815847934</c:v>
                </c:pt>
                <c:pt idx="15">
                  <c:v>50.083830532412627</c:v>
                </c:pt>
                <c:pt idx="16">
                  <c:v>50.082277386329899</c:v>
                </c:pt>
                <c:pt idx="17">
                  <c:v>50.080137625641669</c:v>
                </c:pt>
                <c:pt idx="18">
                  <c:v>50.079312602203451</c:v>
                </c:pt>
                <c:pt idx="19">
                  <c:v>50.079336254145105</c:v>
                </c:pt>
                <c:pt idx="20">
                  <c:v>50.079579824237712</c:v>
                </c:pt>
                <c:pt idx="21">
                  <c:v>50.080392142143332</c:v>
                </c:pt>
                <c:pt idx="22">
                  <c:v>50.079589277468699</c:v>
                </c:pt>
                <c:pt idx="23">
                  <c:v>50.079005482625185</c:v>
                </c:pt>
                <c:pt idx="24">
                  <c:v>50.076369485600523</c:v>
                </c:pt>
                <c:pt idx="25">
                  <c:v>50.07495902609552</c:v>
                </c:pt>
                <c:pt idx="26">
                  <c:v>50.072573996894015</c:v>
                </c:pt>
                <c:pt idx="27">
                  <c:v>50.072502891569691</c:v>
                </c:pt>
                <c:pt idx="28">
                  <c:v>50.07196372718618</c:v>
                </c:pt>
                <c:pt idx="29">
                  <c:v>50.0731220296963</c:v>
                </c:pt>
                <c:pt idx="30">
                  <c:v>50.072981295192136</c:v>
                </c:pt>
                <c:pt idx="31">
                  <c:v>50.073027975620072</c:v>
                </c:pt>
                <c:pt idx="32">
                  <c:v>50.071389761637818</c:v>
                </c:pt>
                <c:pt idx="33">
                  <c:v>50.069652227143592</c:v>
                </c:pt>
                <c:pt idx="34">
                  <c:v>50.067479063390323</c:v>
                </c:pt>
                <c:pt idx="35">
                  <c:v>50.066056182442622</c:v>
                </c:pt>
                <c:pt idx="36">
                  <c:v>50.065547558237647</c:v>
                </c:pt>
                <c:pt idx="37">
                  <c:v>50.065728385128587</c:v>
                </c:pt>
                <c:pt idx="38">
                  <c:v>50.066547438025822</c:v>
                </c:pt>
                <c:pt idx="39">
                  <c:v>50.066645395730397</c:v>
                </c:pt>
                <c:pt idx="40">
                  <c:v>50.066447047186088</c:v>
                </c:pt>
                <c:pt idx="41">
                  <c:v>50.064730796272393</c:v>
                </c:pt>
                <c:pt idx="42">
                  <c:v>50.063105110902768</c:v>
                </c:pt>
                <c:pt idx="43">
                  <c:v>50.060810080264943</c:v>
                </c:pt>
                <c:pt idx="44">
                  <c:v>50.05992431202467</c:v>
                </c:pt>
                <c:pt idx="45">
                  <c:v>50.059194460178674</c:v>
                </c:pt>
                <c:pt idx="46">
                  <c:v>50.060046666964034</c:v>
                </c:pt>
                <c:pt idx="47">
                  <c:v>50.060312682085389</c:v>
                </c:pt>
                <c:pt idx="48">
                  <c:v>50.060993406890404</c:v>
                </c:pt>
                <c:pt idx="49">
                  <c:v>50.059966871934861</c:v>
                </c:pt>
                <c:pt idx="50">
                  <c:v>50.058893528891886</c:v>
                </c:pt>
                <c:pt idx="51">
                  <c:v>50.056482896184058</c:v>
                </c:pt>
                <c:pt idx="52">
                  <c:v>50.055082011552905</c:v>
                </c:pt>
                <c:pt idx="53">
                  <c:v>50.053550700748929</c:v>
                </c:pt>
                <c:pt idx="54">
                  <c:v>50.053804562027565</c:v>
                </c:pt>
                <c:pt idx="55">
                  <c:v>50.053899860367956</c:v>
                </c:pt>
                <c:pt idx="56">
                  <c:v>50.054940398729059</c:v>
                </c:pt>
                <c:pt idx="57">
                  <c:v>50.054581487132396</c:v>
                </c:pt>
                <c:pt idx="58">
                  <c:v>50.054146283792598</c:v>
                </c:pt>
                <c:pt idx="59">
                  <c:v>50.051831456221855</c:v>
                </c:pt>
                <c:pt idx="60">
                  <c:v>50.050116363762378</c:v>
                </c:pt>
                <c:pt idx="61">
                  <c:v>50.046754370959775</c:v>
                </c:pt>
                <c:pt idx="62">
                  <c:v>50.046220414244445</c:v>
                </c:pt>
                <c:pt idx="63">
                  <c:v>50.016209157971488</c:v>
                </c:pt>
                <c:pt idx="64">
                  <c:v>49.962365437306545</c:v>
                </c:pt>
                <c:pt idx="65">
                  <c:v>49.929107389527921</c:v>
                </c:pt>
                <c:pt idx="66">
                  <c:v>49.907490096553829</c:v>
                </c:pt>
                <c:pt idx="67">
                  <c:v>49.890890680297282</c:v>
                </c:pt>
                <c:pt idx="68">
                  <c:v>49.875691523550188</c:v>
                </c:pt>
                <c:pt idx="69">
                  <c:v>49.864995266412414</c:v>
                </c:pt>
                <c:pt idx="70">
                  <c:v>49.855563485327224</c:v>
                </c:pt>
                <c:pt idx="71">
                  <c:v>49.850686662753716</c:v>
                </c:pt>
                <c:pt idx="72">
                  <c:v>49.84659499990029</c:v>
                </c:pt>
                <c:pt idx="73">
                  <c:v>49.845885028243273</c:v>
                </c:pt>
                <c:pt idx="74">
                  <c:v>49.844502548088357</c:v>
                </c:pt>
                <c:pt idx="75">
                  <c:v>49.844555666787322</c:v>
                </c:pt>
                <c:pt idx="76">
                  <c:v>49.843067468377221</c:v>
                </c:pt>
                <c:pt idx="77">
                  <c:v>49.842277930228846</c:v>
                </c:pt>
                <c:pt idx="78">
                  <c:v>49.840969047585432</c:v>
                </c:pt>
                <c:pt idx="79">
                  <c:v>49.840859337429755</c:v>
                </c:pt>
                <c:pt idx="80">
                  <c:v>49.84171176872956</c:v>
                </c:pt>
                <c:pt idx="81">
                  <c:v>49.843452200034868</c:v>
                </c:pt>
                <c:pt idx="82">
                  <c:v>49.84618896658133</c:v>
                </c:pt>
                <c:pt idx="83">
                  <c:v>49.848075627670354</c:v>
                </c:pt>
                <c:pt idx="84">
                  <c:v>49.850243376396698</c:v>
                </c:pt>
                <c:pt idx="85">
                  <c:v>49.850330966614955</c:v>
                </c:pt>
                <c:pt idx="86">
                  <c:v>49.851183773680638</c:v>
                </c:pt>
                <c:pt idx="87">
                  <c:v>49.850507998869773</c:v>
                </c:pt>
                <c:pt idx="88">
                  <c:v>49.852012711857377</c:v>
                </c:pt>
                <c:pt idx="89">
                  <c:v>49.852848534674699</c:v>
                </c:pt>
                <c:pt idx="90">
                  <c:v>49.856075298245813</c:v>
                </c:pt>
                <c:pt idx="91">
                  <c:v>49.858157219696082</c:v>
                </c:pt>
                <c:pt idx="92">
                  <c:v>49.861215122109449</c:v>
                </c:pt>
                <c:pt idx="93">
                  <c:v>49.862328107925698</c:v>
                </c:pt>
                <c:pt idx="94">
                  <c:v>49.863381561696642</c:v>
                </c:pt>
                <c:pt idx="95">
                  <c:v>49.86327690969874</c:v>
                </c:pt>
                <c:pt idx="96">
                  <c:v>49.863513067390485</c:v>
                </c:pt>
                <c:pt idx="97">
                  <c:v>49.864435544671473</c:v>
                </c:pt>
                <c:pt idx="98">
                  <c:v>49.865935535943123</c:v>
                </c:pt>
                <c:pt idx="99">
                  <c:v>49.868839798160693</c:v>
                </c:pt>
                <c:pt idx="100">
                  <c:v>49.870997467183621</c:v>
                </c:pt>
                <c:pt idx="101">
                  <c:v>49.873898995324318</c:v>
                </c:pt>
                <c:pt idx="102">
                  <c:v>49.874500498561439</c:v>
                </c:pt>
                <c:pt idx="103">
                  <c:v>49.875775453073814</c:v>
                </c:pt>
                <c:pt idx="104">
                  <c:v>49.874888910954489</c:v>
                </c:pt>
                <c:pt idx="105">
                  <c:v>49.87590300904391</c:v>
                </c:pt>
                <c:pt idx="106">
                  <c:v>49.875922539684211</c:v>
                </c:pt>
                <c:pt idx="107">
                  <c:v>49.878523146655816</c:v>
                </c:pt>
                <c:pt idx="108">
                  <c:v>49.880267463816864</c:v>
                </c:pt>
                <c:pt idx="109">
                  <c:v>49.883444734985957</c:v>
                </c:pt>
                <c:pt idx="110">
                  <c:v>49.884940458435324</c:v>
                </c:pt>
                <c:pt idx="111">
                  <c:v>49.886382641555983</c:v>
                </c:pt>
                <c:pt idx="112">
                  <c:v>49.886382116909928</c:v>
                </c:pt>
                <c:pt idx="113">
                  <c:v>49.886294903493635</c:v>
                </c:pt>
                <c:pt idx="114">
                  <c:v>49.886503973231768</c:v>
                </c:pt>
                <c:pt idx="115">
                  <c:v>49.887193219391833</c:v>
                </c:pt>
                <c:pt idx="116">
                  <c:v>49.889394304013067</c:v>
                </c:pt>
                <c:pt idx="117">
                  <c:v>49.891332036381669</c:v>
                </c:pt>
                <c:pt idx="118">
                  <c:v>49.894309330588698</c:v>
                </c:pt>
                <c:pt idx="119">
                  <c:v>49.895394090336204</c:v>
                </c:pt>
                <c:pt idx="120">
                  <c:v>49.896915489323781</c:v>
                </c:pt>
                <c:pt idx="121">
                  <c:v>49.896177332002814</c:v>
                </c:pt>
                <c:pt idx="122">
                  <c:v>49.896666706524819</c:v>
                </c:pt>
                <c:pt idx="123">
                  <c:v>49.896075014002975</c:v>
                </c:pt>
                <c:pt idx="124">
                  <c:v>49.897729433694039</c:v>
                </c:pt>
                <c:pt idx="125">
                  <c:v>49.898995461607903</c:v>
                </c:pt>
                <c:pt idx="126">
                  <c:v>49.901877343798951</c:v>
                </c:pt>
                <c:pt idx="127">
                  <c:v>49.903684996972004</c:v>
                </c:pt>
                <c:pt idx="128">
                  <c:v>49.905479854977081</c:v>
                </c:pt>
                <c:pt idx="129">
                  <c:v>49.905850802617415</c:v>
                </c:pt>
                <c:pt idx="130">
                  <c:v>49.905720888970116</c:v>
                </c:pt>
                <c:pt idx="131">
                  <c:v>49.905464297866729</c:v>
                </c:pt>
                <c:pt idx="132">
                  <c:v>49.90543159876772</c:v>
                </c:pt>
                <c:pt idx="133">
                  <c:v>49.906785442255874</c:v>
                </c:pt>
                <c:pt idx="134">
                  <c:v>49.908285876791481</c:v>
                </c:pt>
                <c:pt idx="135">
                  <c:v>49.91107030352277</c:v>
                </c:pt>
                <c:pt idx="136">
                  <c:v>49.912554168503121</c:v>
                </c:pt>
                <c:pt idx="137">
                  <c:v>49.914409816149096</c:v>
                </c:pt>
                <c:pt idx="138">
                  <c:v>49.914072372891496</c:v>
                </c:pt>
                <c:pt idx="139">
                  <c:v>49.914389948201588</c:v>
                </c:pt>
                <c:pt idx="140">
                  <c:v>49.913357960875246</c:v>
                </c:pt>
                <c:pt idx="141">
                  <c:v>49.914208105374307</c:v>
                </c:pt>
                <c:pt idx="142">
                  <c:v>49.914729358397445</c:v>
                </c:pt>
                <c:pt idx="143">
                  <c:v>49.91722039665985</c:v>
                </c:pt>
                <c:pt idx="144">
                  <c:v>49.918932494993932</c:v>
                </c:pt>
                <c:pt idx="145">
                  <c:v>49.921223552034064</c:v>
                </c:pt>
                <c:pt idx="146">
                  <c:v>49.92185943423106</c:v>
                </c:pt>
                <c:pt idx="147">
                  <c:v>49.922227596916798</c:v>
                </c:pt>
                <c:pt idx="148">
                  <c:v>49.92154790559492</c:v>
                </c:pt>
                <c:pt idx="149">
                  <c:v>49.921278995297421</c:v>
                </c:pt>
                <c:pt idx="150">
                  <c:v>49.921518708790941</c:v>
                </c:pt>
                <c:pt idx="151">
                  <c:v>49.922688586020605</c:v>
                </c:pt>
                <c:pt idx="152">
                  <c:v>49.924757020453498</c:v>
                </c:pt>
                <c:pt idx="153">
                  <c:v>49.926687308019076</c:v>
                </c:pt>
                <c:pt idx="154">
                  <c:v>49.928609507151727</c:v>
                </c:pt>
                <c:pt idx="155">
                  <c:v>49.929042593793682</c:v>
                </c:pt>
                <c:pt idx="156">
                  <c:v>49.92930564110307</c:v>
                </c:pt>
                <c:pt idx="157">
                  <c:v>49.928290234674009</c:v>
                </c:pt>
                <c:pt idx="158">
                  <c:v>49.928387079757819</c:v>
                </c:pt>
                <c:pt idx="159">
                  <c:v>49.928240747135447</c:v>
                </c:pt>
                <c:pt idx="160">
                  <c:v>49.930072623518235</c:v>
                </c:pt>
                <c:pt idx="161">
                  <c:v>49.931483529308075</c:v>
                </c:pt>
                <c:pt idx="162">
                  <c:v>49.934055211449831</c:v>
                </c:pt>
                <c:pt idx="163">
                  <c:v>49.934974441776731</c:v>
                </c:pt>
                <c:pt idx="164">
                  <c:v>49.936023227105196</c:v>
                </c:pt>
                <c:pt idx="165">
                  <c:v>49.935236542443555</c:v>
                </c:pt>
                <c:pt idx="166">
                  <c:v>49.935017071948359</c:v>
                </c:pt>
                <c:pt idx="167">
                  <c:v>49.934298004397192</c:v>
                </c:pt>
                <c:pt idx="168">
                  <c:v>49.935067780017022</c:v>
                </c:pt>
                <c:pt idx="169">
                  <c:v>49.936232898207017</c:v>
                </c:pt>
                <c:pt idx="170">
                  <c:v>49.938322618180777</c:v>
                </c:pt>
                <c:pt idx="171">
                  <c:v>49.940207101177329</c:v>
                </c:pt>
                <c:pt idx="172">
                  <c:v>49.941390334663573</c:v>
                </c:pt>
                <c:pt idx="173">
                  <c:v>49.941896151036659</c:v>
                </c:pt>
                <c:pt idx="174">
                  <c:v>49.941143849710734</c:v>
                </c:pt>
                <c:pt idx="175">
                  <c:v>49.940855667269304</c:v>
                </c:pt>
                <c:pt idx="176">
                  <c:v>49.940078036808416</c:v>
                </c:pt>
                <c:pt idx="177">
                  <c:v>49.94126793570944</c:v>
                </c:pt>
                <c:pt idx="178">
                  <c:v>49.942078852655264</c:v>
                </c:pt>
                <c:pt idx="179">
                  <c:v>49.944793748208802</c:v>
                </c:pt>
                <c:pt idx="180">
                  <c:v>49.945823279415094</c:v>
                </c:pt>
                <c:pt idx="181">
                  <c:v>49.947733587912481</c:v>
                </c:pt>
                <c:pt idx="182">
                  <c:v>49.947073731706816</c:v>
                </c:pt>
                <c:pt idx="183">
                  <c:v>49.947352393266137</c:v>
                </c:pt>
                <c:pt idx="184">
                  <c:v>49.94595627427568</c:v>
                </c:pt>
                <c:pt idx="185">
                  <c:v>49.946595645393032</c:v>
                </c:pt>
                <c:pt idx="186">
                  <c:v>49.946822098308708</c:v>
                </c:pt>
                <c:pt idx="187">
                  <c:v>49.949217178759405</c:v>
                </c:pt>
                <c:pt idx="188">
                  <c:v>49.951012848152139</c:v>
                </c:pt>
                <c:pt idx="189">
                  <c:v>49.954041937966821</c:v>
                </c:pt>
                <c:pt idx="190">
                  <c:v>49.955470771748587</c:v>
                </c:pt>
                <c:pt idx="191">
                  <c:v>49.979351990396403</c:v>
                </c:pt>
                <c:pt idx="192">
                  <c:v>50.03315754202611</c:v>
                </c:pt>
                <c:pt idx="193">
                  <c:v>50.07004686507841</c:v>
                </c:pt>
                <c:pt idx="194">
                  <c:v>50.09133188944557</c:v>
                </c:pt>
                <c:pt idx="195">
                  <c:v>50.108877143234942</c:v>
                </c:pt>
                <c:pt idx="196">
                  <c:v>50.123931209867401</c:v>
                </c:pt>
                <c:pt idx="197">
                  <c:v>50.135265766043084</c:v>
                </c:pt>
                <c:pt idx="198">
                  <c:v>50.144587083787691</c:v>
                </c:pt>
                <c:pt idx="199">
                  <c:v>50.149905194555188</c:v>
                </c:pt>
                <c:pt idx="200">
                  <c:v>50.153848779246736</c:v>
                </c:pt>
                <c:pt idx="201">
                  <c:v>50.154922287210546</c:v>
                </c:pt>
                <c:pt idx="202">
                  <c:v>50.156097555464441</c:v>
                </c:pt>
                <c:pt idx="203">
                  <c:v>50.156392456130476</c:v>
                </c:pt>
                <c:pt idx="204">
                  <c:v>50.157610380570013</c:v>
                </c:pt>
                <c:pt idx="205">
                  <c:v>50.15875684220984</c:v>
                </c:pt>
                <c:pt idx="206">
                  <c:v>50.159747794342003</c:v>
                </c:pt>
                <c:pt idx="207">
                  <c:v>50.160217521419675</c:v>
                </c:pt>
                <c:pt idx="208">
                  <c:v>50.159032373723321</c:v>
                </c:pt>
                <c:pt idx="209">
                  <c:v>50.157626711751647</c:v>
                </c:pt>
                <c:pt idx="210">
                  <c:v>50.154587748711492</c:v>
                </c:pt>
                <c:pt idx="211">
                  <c:v>50.152969108710174</c:v>
                </c:pt>
                <c:pt idx="212">
                  <c:v>50.150579428712213</c:v>
                </c:pt>
                <c:pt idx="213">
                  <c:v>50.15064914815801</c:v>
                </c:pt>
                <c:pt idx="214">
                  <c:v>50.1496992415981</c:v>
                </c:pt>
                <c:pt idx="215">
                  <c:v>50.150386018480191</c:v>
                </c:pt>
                <c:pt idx="216">
                  <c:v>50.148938930541007</c:v>
                </c:pt>
                <c:pt idx="217">
                  <c:v>50.147949970027376</c:v>
                </c:pt>
                <c:pt idx="218">
                  <c:v>50.14494319415428</c:v>
                </c:pt>
                <c:pt idx="219">
                  <c:v>50.142550350607088</c:v>
                </c:pt>
                <c:pt idx="220">
                  <c:v>50.139856038263872</c:v>
                </c:pt>
                <c:pt idx="221">
                  <c:v>50.138307145482678</c:v>
                </c:pt>
                <c:pt idx="222">
                  <c:v>50.137716015732337</c:v>
                </c:pt>
                <c:pt idx="223">
                  <c:v>50.137316505981381</c:v>
                </c:pt>
                <c:pt idx="224">
                  <c:v>50.137575448870408</c:v>
                </c:pt>
                <c:pt idx="225">
                  <c:v>50.136154056534323</c:v>
                </c:pt>
                <c:pt idx="226">
                  <c:v>50.135104169766855</c:v>
                </c:pt>
                <c:pt idx="227">
                  <c:v>50.131785576341478</c:v>
                </c:pt>
                <c:pt idx="228">
                  <c:v>50.129955765268583</c:v>
                </c:pt>
                <c:pt idx="229">
                  <c:v>50.126796456647355</c:v>
                </c:pt>
                <c:pt idx="230">
                  <c:v>50.126337498188796</c:v>
                </c:pt>
                <c:pt idx="231">
                  <c:v>50.125012363300357</c:v>
                </c:pt>
                <c:pt idx="232">
                  <c:v>50.135867872153554</c:v>
                </c:pt>
                <c:pt idx="233">
                  <c:v>50.124981837705718</c:v>
                </c:pt>
                <c:pt idx="234">
                  <c:v>50.124663851103065</c:v>
                </c:pt>
                <c:pt idx="235">
                  <c:v>50.122442181792955</c:v>
                </c:pt>
                <c:pt idx="236">
                  <c:v>50.120224430214428</c:v>
                </c:pt>
                <c:pt idx="237">
                  <c:v>50.117562315687785</c:v>
                </c:pt>
                <c:pt idx="238">
                  <c:v>50.115506859738332</c:v>
                </c:pt>
                <c:pt idx="239">
                  <c:v>50.114606926284047</c:v>
                </c:pt>
                <c:pt idx="240">
                  <c:v>50.114089174558458</c:v>
                </c:pt>
                <c:pt idx="241">
                  <c:v>50.114601692890488</c:v>
                </c:pt>
                <c:pt idx="242">
                  <c:v>50.114073433041852</c:v>
                </c:pt>
                <c:pt idx="243">
                  <c:v>50.113524183190037</c:v>
                </c:pt>
                <c:pt idx="244">
                  <c:v>50.111379346180193</c:v>
                </c:pt>
                <c:pt idx="245">
                  <c:v>50.109114225583852</c:v>
                </c:pt>
                <c:pt idx="246">
                  <c:v>50.106755168739816</c:v>
                </c:pt>
                <c:pt idx="247">
                  <c:v>50.104683998109628</c:v>
                </c:pt>
                <c:pt idx="248">
                  <c:v>50.104543409211495</c:v>
                </c:pt>
                <c:pt idx="249">
                  <c:v>50.103416863275335</c:v>
                </c:pt>
                <c:pt idx="250">
                  <c:v>50.105329839922639</c:v>
                </c:pt>
                <c:pt idx="251">
                  <c:v>50.102834927200412</c:v>
                </c:pt>
                <c:pt idx="252">
                  <c:v>50.105135946310206</c:v>
                </c:pt>
                <c:pt idx="253">
                  <c:v>50.098562898372244</c:v>
                </c:pt>
                <c:pt idx="254">
                  <c:v>50.103702257449804</c:v>
                </c:pt>
                <c:pt idx="255">
                  <c:v>50.065501322182051</c:v>
                </c:pt>
              </c:numCache>
            </c:numRef>
          </c:yVal>
          <c:smooth val="1"/>
          <c:extLst>
            <c:ext xmlns:c16="http://schemas.microsoft.com/office/drawing/2014/chart" uri="{C3380CC4-5D6E-409C-BE32-E72D297353CC}">
              <c16:uniqueId val="{00000000-6E64-4CAA-AC50-8A59C2303DC1}"/>
            </c:ext>
          </c:extLst>
        </c:ser>
        <c:dLbls>
          <c:showLegendKey val="0"/>
          <c:showVal val="0"/>
          <c:showCatName val="0"/>
          <c:showSerName val="0"/>
          <c:showPercent val="0"/>
          <c:showBubbleSize val="0"/>
        </c:dLbls>
        <c:axId val="185764096"/>
        <c:axId val="185782272"/>
      </c:scatterChart>
      <c:valAx>
        <c:axId val="185764096"/>
        <c:scaling>
          <c:orientation val="minMax"/>
          <c:max val="5.000000000000001E-3"/>
          <c:min val="0"/>
        </c:scaling>
        <c:delete val="0"/>
        <c:axPos val="b"/>
        <c:majorGridlines/>
        <c:minorGridlines/>
        <c:numFmt formatCode="General" sourceLinked="1"/>
        <c:majorTickMark val="none"/>
        <c:minorTickMark val="in"/>
        <c:tickLblPos val="low"/>
        <c:crossAx val="185782272"/>
        <c:crosses val="autoZero"/>
        <c:crossBetween val="midCat"/>
      </c:valAx>
      <c:valAx>
        <c:axId val="185782272"/>
        <c:scaling>
          <c:orientation val="minMax"/>
        </c:scaling>
        <c:delete val="0"/>
        <c:axPos val="l"/>
        <c:majorGridlines>
          <c:spPr>
            <a:ln w="15875">
              <a:solidFill>
                <a:srgbClr val="000000"/>
              </a:solidFill>
            </a:ln>
          </c:spPr>
        </c:majorGridlines>
        <c:minorGridlines/>
        <c:numFmt formatCode="General" sourceLinked="0"/>
        <c:majorTickMark val="in"/>
        <c:minorTickMark val="in"/>
        <c:tickLblPos val="low"/>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185764096"/>
        <c:crosses val="autoZero"/>
        <c:crossBetween val="midCat"/>
        <c:majorUnit val="0.1"/>
      </c:valAx>
      <c:spPr>
        <a:gradFill rotWithShape="0">
          <a:gsLst>
            <a:gs pos="0">
              <a:srgbClr val="FFFFFF"/>
            </a:gs>
            <a:gs pos="100000">
              <a:srgbClr val="FFFFCC"/>
            </a:gs>
          </a:gsLst>
          <a:lin ang="5400000" scaled="1"/>
        </a:gradFill>
        <a:ln w="12700">
          <a:solidFill>
            <a:srgbClr val="808080"/>
          </a:solidFill>
          <a:prstDash val="solid"/>
        </a:ln>
      </c:spPr>
    </c:plotArea>
    <c:legend>
      <c:legendPos val="r"/>
      <c:layout>
        <c:manualLayout>
          <c:xMode val="edge"/>
          <c:yMode val="edge"/>
          <c:x val="0.23410308126372484"/>
          <c:y val="0.93793261775781867"/>
          <c:w val="0.4847795598737572"/>
          <c:h val="6.2067283083390511E-2"/>
        </c:manualLayout>
      </c:layout>
      <c:overlay val="0"/>
      <c:spPr>
        <a:solidFill>
          <a:srgbClr val="FFFFFF"/>
        </a:solidFill>
        <a:ln w="3175">
          <a:solidFill>
            <a:srgbClr val="000000"/>
          </a:solidFill>
          <a:prstDash val="solid"/>
        </a:ln>
      </c:spPr>
      <c:txPr>
        <a:bodyPr/>
        <a:lstStyle/>
        <a:p>
          <a:pPr>
            <a:defRPr sz="81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ko-K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sz="1000" b="1">
                <a:solidFill>
                  <a:srgbClr val="FF0000"/>
                </a:solidFill>
              </a:rPr>
              <a:t>Input Ripple </a:t>
            </a:r>
            <a:r>
              <a:rPr lang="en-US" sz="1000" b="1" baseline="0">
                <a:solidFill>
                  <a:srgbClr val="FF0000"/>
                </a:solidFill>
              </a:rPr>
              <a:t>Cancellation</a:t>
            </a:r>
            <a:endParaRPr lang="en-US" sz="1000" b="1">
              <a:solidFill>
                <a:srgbClr val="FF0000"/>
              </a:solidFill>
            </a:endParaRPr>
          </a:p>
        </c:rich>
      </c:tx>
      <c:layout>
        <c:manualLayout>
          <c:xMode val="edge"/>
          <c:yMode val="edge"/>
          <c:x val="0.34125901795523866"/>
          <c:y val="1.9525024889130237E-2"/>
        </c:manualLayout>
      </c:layout>
      <c:overlay val="0"/>
      <c:spPr>
        <a:noFill/>
        <a:ln w="25400">
          <a:noFill/>
        </a:ln>
      </c:spPr>
    </c:title>
    <c:autoTitleDeleted val="0"/>
    <c:plotArea>
      <c:layout>
        <c:manualLayout>
          <c:layoutTarget val="inner"/>
          <c:xMode val="edge"/>
          <c:yMode val="edge"/>
          <c:x val="6.5210160502252867E-2"/>
          <c:y val="0.10694663167104113"/>
          <c:w val="0.83571102109207551"/>
          <c:h val="0.73477842708462837"/>
        </c:manualLayout>
      </c:layout>
      <c:scatterChart>
        <c:scatterStyle val="smoothMarker"/>
        <c:varyColors val="0"/>
        <c:ser>
          <c:idx val="2"/>
          <c:order val="0"/>
          <c:tx>
            <c:v>Output Voltage</c:v>
          </c:tx>
          <c:spPr>
            <a:ln w="50800">
              <a:solidFill>
                <a:srgbClr val="FF0000"/>
              </a:solidFill>
              <a:prstDash val="solid"/>
            </a:ln>
          </c:spPr>
          <c:marker>
            <c:symbol val="none"/>
          </c:marker>
          <c:xVal>
            <c:numRef>
              <c:f>Data!$C$695:$C$758</c:f>
              <c:numCache>
                <c:formatCode>General</c:formatCode>
                <c:ptCount val="64"/>
                <c:pt idx="0">
                  <c:v>3.1250000000000001E-4</c:v>
                </c:pt>
                <c:pt idx="1">
                  <c:v>6.2500000000000001E-4</c:v>
                </c:pt>
                <c:pt idx="2">
                  <c:v>9.3749999999999997E-4</c:v>
                </c:pt>
                <c:pt idx="3">
                  <c:v>1.25E-3</c:v>
                </c:pt>
                <c:pt idx="4">
                  <c:v>1.5625000000000001E-3</c:v>
                </c:pt>
                <c:pt idx="5">
                  <c:v>1.8750000000000001E-3</c:v>
                </c:pt>
                <c:pt idx="6">
                  <c:v>2.1875000000000002E-3</c:v>
                </c:pt>
                <c:pt idx="7">
                  <c:v>2.5000000000000001E-3</c:v>
                </c:pt>
                <c:pt idx="8">
                  <c:v>2.8124999999999999E-3</c:v>
                </c:pt>
                <c:pt idx="9">
                  <c:v>3.1249999999999997E-3</c:v>
                </c:pt>
                <c:pt idx="10">
                  <c:v>3.4374999999999996E-3</c:v>
                </c:pt>
                <c:pt idx="11">
                  <c:v>3.7499999999999994E-3</c:v>
                </c:pt>
                <c:pt idx="12">
                  <c:v>4.0624999999999993E-3</c:v>
                </c:pt>
                <c:pt idx="13">
                  <c:v>4.3749999999999995E-3</c:v>
                </c:pt>
                <c:pt idx="14">
                  <c:v>4.6874999999999998E-3</c:v>
                </c:pt>
                <c:pt idx="15">
                  <c:v>5.0000000000000001E-3</c:v>
                </c:pt>
                <c:pt idx="16">
                  <c:v>5.3125000000000004E-3</c:v>
                </c:pt>
                <c:pt idx="17">
                  <c:v>5.6250000000000007E-3</c:v>
                </c:pt>
                <c:pt idx="18">
                  <c:v>5.9375000000000009E-3</c:v>
                </c:pt>
                <c:pt idx="19">
                  <c:v>6.2500000000000012E-3</c:v>
                </c:pt>
                <c:pt idx="20">
                  <c:v>6.5625000000000015E-3</c:v>
                </c:pt>
                <c:pt idx="21">
                  <c:v>6.8750000000000018E-3</c:v>
                </c:pt>
                <c:pt idx="22">
                  <c:v>7.187500000000002E-3</c:v>
                </c:pt>
                <c:pt idx="23">
                  <c:v>7.5000000000000023E-3</c:v>
                </c:pt>
                <c:pt idx="24">
                  <c:v>7.8125000000000017E-3</c:v>
                </c:pt>
                <c:pt idx="25">
                  <c:v>8.125000000000002E-3</c:v>
                </c:pt>
                <c:pt idx="26">
                  <c:v>8.4375000000000023E-3</c:v>
                </c:pt>
                <c:pt idx="27">
                  <c:v>8.7500000000000026E-3</c:v>
                </c:pt>
                <c:pt idx="28">
                  <c:v>9.0625000000000028E-3</c:v>
                </c:pt>
                <c:pt idx="29">
                  <c:v>9.3750000000000031E-3</c:v>
                </c:pt>
                <c:pt idx="30">
                  <c:v>9.6875000000000034E-3</c:v>
                </c:pt>
                <c:pt idx="31">
                  <c:v>1.0000000000000004E-2</c:v>
                </c:pt>
                <c:pt idx="32">
                  <c:v>1.0312500000000004E-2</c:v>
                </c:pt>
                <c:pt idx="33">
                  <c:v>1.0625000000000004E-2</c:v>
                </c:pt>
                <c:pt idx="34">
                  <c:v>1.0937500000000005E-2</c:v>
                </c:pt>
                <c:pt idx="35">
                  <c:v>1.1250000000000005E-2</c:v>
                </c:pt>
                <c:pt idx="36">
                  <c:v>1.1562500000000005E-2</c:v>
                </c:pt>
                <c:pt idx="37">
                  <c:v>1.1875000000000005E-2</c:v>
                </c:pt>
                <c:pt idx="38">
                  <c:v>1.2187500000000006E-2</c:v>
                </c:pt>
                <c:pt idx="39">
                  <c:v>1.2500000000000006E-2</c:v>
                </c:pt>
                <c:pt idx="40">
                  <c:v>1.2812500000000006E-2</c:v>
                </c:pt>
                <c:pt idx="41">
                  <c:v>1.3125000000000006E-2</c:v>
                </c:pt>
                <c:pt idx="42">
                  <c:v>1.3437500000000007E-2</c:v>
                </c:pt>
                <c:pt idx="43">
                  <c:v>1.3750000000000007E-2</c:v>
                </c:pt>
                <c:pt idx="44">
                  <c:v>1.4062500000000007E-2</c:v>
                </c:pt>
                <c:pt idx="45">
                  <c:v>1.4375000000000008E-2</c:v>
                </c:pt>
                <c:pt idx="46">
                  <c:v>1.4687500000000008E-2</c:v>
                </c:pt>
                <c:pt idx="47">
                  <c:v>1.5000000000000008E-2</c:v>
                </c:pt>
                <c:pt idx="48">
                  <c:v>1.5312500000000008E-2</c:v>
                </c:pt>
                <c:pt idx="49">
                  <c:v>1.5625000000000007E-2</c:v>
                </c:pt>
                <c:pt idx="50">
                  <c:v>1.5937500000000007E-2</c:v>
                </c:pt>
                <c:pt idx="51">
                  <c:v>1.6250000000000007E-2</c:v>
                </c:pt>
                <c:pt idx="52">
                  <c:v>1.6562500000000008E-2</c:v>
                </c:pt>
                <c:pt idx="53">
                  <c:v>1.6875000000000008E-2</c:v>
                </c:pt>
                <c:pt idx="54">
                  <c:v>1.7187500000000008E-2</c:v>
                </c:pt>
                <c:pt idx="55">
                  <c:v>1.7500000000000009E-2</c:v>
                </c:pt>
                <c:pt idx="56">
                  <c:v>1.7812500000000009E-2</c:v>
                </c:pt>
                <c:pt idx="57">
                  <c:v>1.8125000000000009E-2</c:v>
                </c:pt>
                <c:pt idx="58">
                  <c:v>1.8437500000000009E-2</c:v>
                </c:pt>
                <c:pt idx="59">
                  <c:v>1.875000000000001E-2</c:v>
                </c:pt>
                <c:pt idx="60">
                  <c:v>1.906250000000001E-2</c:v>
                </c:pt>
                <c:pt idx="61">
                  <c:v>1.937500000000001E-2</c:v>
                </c:pt>
                <c:pt idx="62">
                  <c:v>1.9687500000000011E-2</c:v>
                </c:pt>
                <c:pt idx="63">
                  <c:v>2.0000000000000011E-2</c:v>
                </c:pt>
              </c:numCache>
            </c:numRef>
          </c:xVal>
          <c:yVal>
            <c:numRef>
              <c:f>Data!$D$695:$D$758</c:f>
              <c:numCache>
                <c:formatCode>General</c:formatCode>
                <c:ptCount val="64"/>
                <c:pt idx="0">
                  <c:v>50.02111539031673</c:v>
                </c:pt>
                <c:pt idx="1">
                  <c:v>50.022015981010604</c:v>
                </c:pt>
                <c:pt idx="2">
                  <c:v>50.0227045457722</c:v>
                </c:pt>
                <c:pt idx="3">
                  <c:v>50.023174453346428</c:v>
                </c:pt>
                <c:pt idx="4">
                  <c:v>50.023421178266496</c:v>
                </c:pt>
                <c:pt idx="5">
                  <c:v>50.023442344436539</c:v>
                </c:pt>
                <c:pt idx="6">
                  <c:v>50.023237748014765</c:v>
                </c:pt>
                <c:pt idx="7">
                  <c:v>50.022809359376559</c:v>
                </c:pt>
                <c:pt idx="8">
                  <c:v>50.022161304138713</c:v>
                </c:pt>
                <c:pt idx="9">
                  <c:v>50.021299823427377</c:v>
                </c:pt>
                <c:pt idx="10">
                  <c:v>50.020233213772791</c:v>
                </c:pt>
                <c:pt idx="11">
                  <c:v>50.018971747208965</c:v>
                </c:pt>
                <c:pt idx="12">
                  <c:v>50.017527572348513</c:v>
                </c:pt>
                <c:pt idx="13">
                  <c:v>50.015914597384786</c:v>
                </c:pt>
                <c:pt idx="14">
                  <c:v>50.014148356148461</c:v>
                </c:pt>
                <c:pt idx="15">
                  <c:v>50.012245858508116</c:v>
                </c:pt>
                <c:pt idx="16">
                  <c:v>50.010225426556097</c:v>
                </c:pt>
                <c:pt idx="17">
                  <c:v>50.008106518156552</c:v>
                </c:pt>
                <c:pt idx="18">
                  <c:v>50.005909539555674</c:v>
                </c:pt>
                <c:pt idx="19">
                  <c:v>50.003655648858398</c:v>
                </c:pt>
                <c:pt idx="20">
                  <c:v>50.001366552264244</c:v>
                </c:pt>
                <c:pt idx="21">
                  <c:v>49.999064295024745</c:v>
                </c:pt>
                <c:pt idx="22">
                  <c:v>49.996771049135653</c:v>
                </c:pt>
                <c:pt idx="23">
                  <c:v>49.994508899808537</c:v>
                </c:pt>
                <c:pt idx="24">
                  <c:v>49.992299632777986</c:v>
                </c:pt>
                <c:pt idx="25">
                  <c:v>49.990164524493231</c:v>
                </c:pt>
                <c:pt idx="26">
                  <c:v>49.988124137214228</c:v>
                </c:pt>
                <c:pt idx="27">
                  <c:v>49.986198120985861</c:v>
                </c:pt>
                <c:pt idx="28">
                  <c:v>49.984405024397276</c:v>
                </c:pt>
                <c:pt idx="29">
                  <c:v>49.982762115948816</c:v>
                </c:pt>
                <c:pt idx="30">
                  <c:v>49.981285217746958</c:v>
                </c:pt>
                <c:pt idx="31">
                  <c:v>49.979988553128756</c:v>
                </c:pt>
                <c:pt idx="32">
                  <c:v>49.97888460968327</c:v>
                </c:pt>
                <c:pt idx="33">
                  <c:v>49.977984018989396</c:v>
                </c:pt>
                <c:pt idx="34">
                  <c:v>49.977295454227793</c:v>
                </c:pt>
                <c:pt idx="35">
                  <c:v>49.976825546653572</c:v>
                </c:pt>
                <c:pt idx="36">
                  <c:v>49.976578821733504</c:v>
                </c:pt>
                <c:pt idx="37">
                  <c:v>49.976557655563461</c:v>
                </c:pt>
                <c:pt idx="38">
                  <c:v>49.976762251985235</c:v>
                </c:pt>
                <c:pt idx="39">
                  <c:v>49.977190640623441</c:v>
                </c:pt>
                <c:pt idx="40">
                  <c:v>49.977838695861294</c:v>
                </c:pt>
                <c:pt idx="41">
                  <c:v>49.978700176572623</c:v>
                </c:pt>
                <c:pt idx="42">
                  <c:v>49.979766786227216</c:v>
                </c:pt>
                <c:pt idx="43">
                  <c:v>49.981028252791027</c:v>
                </c:pt>
                <c:pt idx="44">
                  <c:v>49.982472427651494</c:v>
                </c:pt>
                <c:pt idx="45">
                  <c:v>49.984085402615221</c:v>
                </c:pt>
                <c:pt idx="46">
                  <c:v>49.985851643851532</c:v>
                </c:pt>
                <c:pt idx="47">
                  <c:v>49.987754141491884</c:v>
                </c:pt>
                <c:pt idx="48">
                  <c:v>49.989774573443903</c:v>
                </c:pt>
                <c:pt idx="49">
                  <c:v>49.991893481843448</c:v>
                </c:pt>
                <c:pt idx="50">
                  <c:v>49.994090460444326</c:v>
                </c:pt>
                <c:pt idx="51">
                  <c:v>49.996344351141587</c:v>
                </c:pt>
                <c:pt idx="52">
                  <c:v>49.998633447735763</c:v>
                </c:pt>
                <c:pt idx="53">
                  <c:v>50.000935704975255</c:v>
                </c:pt>
                <c:pt idx="54">
                  <c:v>50.00322895086434</c:v>
                </c:pt>
                <c:pt idx="55">
                  <c:v>50.00549110019147</c:v>
                </c:pt>
                <c:pt idx="56">
                  <c:v>50.007700367222014</c:v>
                </c:pt>
                <c:pt idx="57">
                  <c:v>50.009835475506769</c:v>
                </c:pt>
                <c:pt idx="58">
                  <c:v>50.011875862785772</c:v>
                </c:pt>
                <c:pt idx="59">
                  <c:v>50.013801879014139</c:v>
                </c:pt>
                <c:pt idx="60">
                  <c:v>50.015594975602724</c:v>
                </c:pt>
                <c:pt idx="61">
                  <c:v>50.017237884051177</c:v>
                </c:pt>
                <c:pt idx="62">
                  <c:v>50.018714782253035</c:v>
                </c:pt>
                <c:pt idx="63">
                  <c:v>50.020011446871251</c:v>
                </c:pt>
              </c:numCache>
            </c:numRef>
          </c:yVal>
          <c:smooth val="1"/>
          <c:extLst>
            <c:ext xmlns:c16="http://schemas.microsoft.com/office/drawing/2014/chart" uri="{C3380CC4-5D6E-409C-BE32-E72D297353CC}">
              <c16:uniqueId val="{00000000-014B-4E06-9BCC-EAE01796D5B6}"/>
            </c:ext>
          </c:extLst>
        </c:ser>
        <c:dLbls>
          <c:showLegendKey val="0"/>
          <c:showVal val="0"/>
          <c:showCatName val="0"/>
          <c:showSerName val="0"/>
          <c:showPercent val="0"/>
          <c:showBubbleSize val="0"/>
        </c:dLbls>
        <c:axId val="186218368"/>
        <c:axId val="186219904"/>
      </c:scatterChart>
      <c:scatterChart>
        <c:scatterStyle val="smoothMarker"/>
        <c:varyColors val="0"/>
        <c:ser>
          <c:idx val="0"/>
          <c:order val="1"/>
          <c:tx>
            <c:v>Vin_PFC</c:v>
          </c:tx>
          <c:spPr>
            <a:ln w="50800">
              <a:solidFill>
                <a:srgbClr val="3136F7"/>
              </a:solidFill>
            </a:ln>
          </c:spPr>
          <c:marker>
            <c:symbol val="none"/>
          </c:marker>
          <c:xVal>
            <c:numRef>
              <c:f>Data!$A$626:$A$689</c:f>
              <c:numCache>
                <c:formatCode>General</c:formatCode>
                <c:ptCount val="64"/>
                <c:pt idx="0">
                  <c:v>3.1250000000000001E-4</c:v>
                </c:pt>
                <c:pt idx="1">
                  <c:v>6.2500000000000001E-4</c:v>
                </c:pt>
                <c:pt idx="2">
                  <c:v>9.3749999999999997E-4</c:v>
                </c:pt>
                <c:pt idx="3">
                  <c:v>1.25E-3</c:v>
                </c:pt>
                <c:pt idx="4">
                  <c:v>1.5625000000000001E-3</c:v>
                </c:pt>
                <c:pt idx="5">
                  <c:v>1.8750000000000001E-3</c:v>
                </c:pt>
                <c:pt idx="6">
                  <c:v>2.1875000000000002E-3</c:v>
                </c:pt>
                <c:pt idx="7">
                  <c:v>2.5000000000000001E-3</c:v>
                </c:pt>
                <c:pt idx="8">
                  <c:v>2.8124999999999999E-3</c:v>
                </c:pt>
                <c:pt idx="9">
                  <c:v>3.1249999999999997E-3</c:v>
                </c:pt>
                <c:pt idx="10">
                  <c:v>3.4374999999999996E-3</c:v>
                </c:pt>
                <c:pt idx="11">
                  <c:v>3.7499999999999994E-3</c:v>
                </c:pt>
                <c:pt idx="12">
                  <c:v>4.0624999999999993E-3</c:v>
                </c:pt>
                <c:pt idx="13">
                  <c:v>4.3749999999999995E-3</c:v>
                </c:pt>
                <c:pt idx="14">
                  <c:v>4.6874999999999998E-3</c:v>
                </c:pt>
                <c:pt idx="15">
                  <c:v>5.0000000000000001E-3</c:v>
                </c:pt>
                <c:pt idx="16">
                  <c:v>5.3125000000000004E-3</c:v>
                </c:pt>
                <c:pt idx="17">
                  <c:v>5.6250000000000007E-3</c:v>
                </c:pt>
                <c:pt idx="18">
                  <c:v>5.9375000000000009E-3</c:v>
                </c:pt>
                <c:pt idx="19">
                  <c:v>6.2500000000000012E-3</c:v>
                </c:pt>
                <c:pt idx="20">
                  <c:v>6.5625000000000015E-3</c:v>
                </c:pt>
                <c:pt idx="21">
                  <c:v>6.8750000000000018E-3</c:v>
                </c:pt>
                <c:pt idx="22">
                  <c:v>7.187500000000002E-3</c:v>
                </c:pt>
                <c:pt idx="23">
                  <c:v>7.5000000000000023E-3</c:v>
                </c:pt>
                <c:pt idx="24">
                  <c:v>7.8125000000000017E-3</c:v>
                </c:pt>
                <c:pt idx="25">
                  <c:v>8.125000000000002E-3</c:v>
                </c:pt>
                <c:pt idx="26">
                  <c:v>8.4375000000000023E-3</c:v>
                </c:pt>
                <c:pt idx="27">
                  <c:v>8.7500000000000026E-3</c:v>
                </c:pt>
                <c:pt idx="28">
                  <c:v>9.0625000000000028E-3</c:v>
                </c:pt>
                <c:pt idx="29">
                  <c:v>9.3750000000000031E-3</c:v>
                </c:pt>
                <c:pt idx="30">
                  <c:v>9.6875000000000034E-3</c:v>
                </c:pt>
                <c:pt idx="31">
                  <c:v>1.0000000000000004E-2</c:v>
                </c:pt>
                <c:pt idx="32">
                  <c:v>1.0312500000000004E-2</c:v>
                </c:pt>
                <c:pt idx="33">
                  <c:v>1.0625000000000004E-2</c:v>
                </c:pt>
                <c:pt idx="34">
                  <c:v>1.0937500000000005E-2</c:v>
                </c:pt>
                <c:pt idx="35">
                  <c:v>1.1250000000000005E-2</c:v>
                </c:pt>
                <c:pt idx="36">
                  <c:v>1.1562500000000005E-2</c:v>
                </c:pt>
                <c:pt idx="37">
                  <c:v>1.1875000000000005E-2</c:v>
                </c:pt>
                <c:pt idx="38">
                  <c:v>1.2187500000000006E-2</c:v>
                </c:pt>
                <c:pt idx="39">
                  <c:v>1.2500000000000006E-2</c:v>
                </c:pt>
                <c:pt idx="40">
                  <c:v>1.2812500000000006E-2</c:v>
                </c:pt>
                <c:pt idx="41">
                  <c:v>1.3125000000000006E-2</c:v>
                </c:pt>
                <c:pt idx="42">
                  <c:v>1.3437500000000007E-2</c:v>
                </c:pt>
                <c:pt idx="43">
                  <c:v>1.3750000000000007E-2</c:v>
                </c:pt>
                <c:pt idx="44">
                  <c:v>1.4062500000000007E-2</c:v>
                </c:pt>
                <c:pt idx="45">
                  <c:v>1.4375000000000008E-2</c:v>
                </c:pt>
                <c:pt idx="46">
                  <c:v>1.4687500000000008E-2</c:v>
                </c:pt>
                <c:pt idx="47">
                  <c:v>1.5000000000000008E-2</c:v>
                </c:pt>
                <c:pt idx="48">
                  <c:v>1.5312500000000008E-2</c:v>
                </c:pt>
                <c:pt idx="49">
                  <c:v>1.5625000000000007E-2</c:v>
                </c:pt>
                <c:pt idx="50">
                  <c:v>1.5937500000000007E-2</c:v>
                </c:pt>
                <c:pt idx="51">
                  <c:v>1.6250000000000007E-2</c:v>
                </c:pt>
                <c:pt idx="52">
                  <c:v>1.6562500000000008E-2</c:v>
                </c:pt>
                <c:pt idx="53">
                  <c:v>1.6875000000000008E-2</c:v>
                </c:pt>
                <c:pt idx="54">
                  <c:v>1.7187500000000008E-2</c:v>
                </c:pt>
                <c:pt idx="55">
                  <c:v>1.7500000000000009E-2</c:v>
                </c:pt>
                <c:pt idx="56">
                  <c:v>1.7812500000000009E-2</c:v>
                </c:pt>
                <c:pt idx="57">
                  <c:v>1.8125000000000009E-2</c:v>
                </c:pt>
                <c:pt idx="58">
                  <c:v>1.8437500000000009E-2</c:v>
                </c:pt>
                <c:pt idx="59">
                  <c:v>1.875000000000001E-2</c:v>
                </c:pt>
                <c:pt idx="60">
                  <c:v>1.906250000000001E-2</c:v>
                </c:pt>
                <c:pt idx="61">
                  <c:v>1.937500000000001E-2</c:v>
                </c:pt>
                <c:pt idx="62">
                  <c:v>1.9687500000000011E-2</c:v>
                </c:pt>
                <c:pt idx="63">
                  <c:v>2.0000000000000011E-2</c:v>
                </c:pt>
              </c:numCache>
            </c:numRef>
          </c:xVal>
          <c:yVal>
            <c:numRef>
              <c:f>Data!$M$626:$M$689</c:f>
              <c:numCache>
                <c:formatCode>General</c:formatCode>
                <c:ptCount val="64"/>
                <c:pt idx="0">
                  <c:v>390.98017140329563</c:v>
                </c:pt>
                <c:pt idx="1">
                  <c:v>391.95090322016131</c:v>
                </c:pt>
                <c:pt idx="2">
                  <c:v>392.90284677254465</c:v>
                </c:pt>
                <c:pt idx="3">
                  <c:v>393.82683432365087</c:v>
                </c:pt>
                <c:pt idx="4">
                  <c:v>394.71396736826</c:v>
                </c:pt>
                <c:pt idx="5">
                  <c:v>395.55570233019603</c:v>
                </c:pt>
                <c:pt idx="6">
                  <c:v>396.34393284163644</c:v>
                </c:pt>
                <c:pt idx="7">
                  <c:v>397.07106781186548</c:v>
                </c:pt>
                <c:pt idx="8">
                  <c:v>397.73010453362735</c:v>
                </c:pt>
                <c:pt idx="9">
                  <c:v>398.31469612302544</c:v>
                </c:pt>
                <c:pt idx="10">
                  <c:v>398.81921264348352</c:v>
                </c:pt>
                <c:pt idx="11">
                  <c:v>399.23879532511285</c:v>
                </c:pt>
                <c:pt idx="12">
                  <c:v>399.56940335732207</c:v>
                </c:pt>
                <c:pt idx="13">
                  <c:v>399.80785280403228</c:v>
                </c:pt>
                <c:pt idx="14">
                  <c:v>399.95184726672198</c:v>
                </c:pt>
                <c:pt idx="15">
                  <c:v>400</c:v>
                </c:pt>
                <c:pt idx="16">
                  <c:v>399.95184726672198</c:v>
                </c:pt>
                <c:pt idx="17">
                  <c:v>399.80785280403228</c:v>
                </c:pt>
                <c:pt idx="18">
                  <c:v>399.56940335732207</c:v>
                </c:pt>
                <c:pt idx="19">
                  <c:v>399.23879532511285</c:v>
                </c:pt>
                <c:pt idx="20">
                  <c:v>398.81921264348352</c:v>
                </c:pt>
                <c:pt idx="21">
                  <c:v>398.31469612302544</c:v>
                </c:pt>
                <c:pt idx="22">
                  <c:v>397.73010453362735</c:v>
                </c:pt>
                <c:pt idx="23">
                  <c:v>397.07106781186548</c:v>
                </c:pt>
                <c:pt idx="24">
                  <c:v>396.34393284163644</c:v>
                </c:pt>
                <c:pt idx="25">
                  <c:v>395.55570233019603</c:v>
                </c:pt>
                <c:pt idx="26">
                  <c:v>394.71396736825994</c:v>
                </c:pt>
                <c:pt idx="27">
                  <c:v>393.82683432365087</c:v>
                </c:pt>
                <c:pt idx="28">
                  <c:v>392.90284677254459</c:v>
                </c:pt>
                <c:pt idx="29">
                  <c:v>391.95090322016125</c:v>
                </c:pt>
                <c:pt idx="30">
                  <c:v>390.98017140329557</c:v>
                </c:pt>
                <c:pt idx="31">
                  <c:v>390</c:v>
                </c:pt>
                <c:pt idx="32">
                  <c:v>389.01982859670437</c:v>
                </c:pt>
                <c:pt idx="33">
                  <c:v>388.04909677983869</c:v>
                </c:pt>
                <c:pt idx="34">
                  <c:v>387.09715322745535</c:v>
                </c:pt>
                <c:pt idx="35">
                  <c:v>386.17316567634907</c:v>
                </c:pt>
                <c:pt idx="36">
                  <c:v>385.28603263174</c:v>
                </c:pt>
                <c:pt idx="37">
                  <c:v>384.44429766980397</c:v>
                </c:pt>
                <c:pt idx="38">
                  <c:v>383.65606715836356</c:v>
                </c:pt>
                <c:pt idx="39">
                  <c:v>382.92893218813452</c:v>
                </c:pt>
                <c:pt idx="40">
                  <c:v>382.26989546637265</c:v>
                </c:pt>
                <c:pt idx="41">
                  <c:v>381.68530387697456</c:v>
                </c:pt>
                <c:pt idx="42">
                  <c:v>381.18078735651642</c:v>
                </c:pt>
                <c:pt idx="43">
                  <c:v>380.76120467488715</c:v>
                </c:pt>
                <c:pt idx="44">
                  <c:v>380.43059664267793</c:v>
                </c:pt>
                <c:pt idx="45">
                  <c:v>380.19214719596766</c:v>
                </c:pt>
                <c:pt idx="46">
                  <c:v>380.04815273327802</c:v>
                </c:pt>
                <c:pt idx="47">
                  <c:v>380</c:v>
                </c:pt>
                <c:pt idx="48">
                  <c:v>380.04815273327802</c:v>
                </c:pt>
                <c:pt idx="49">
                  <c:v>380.19214719596772</c:v>
                </c:pt>
                <c:pt idx="50">
                  <c:v>380.43059664267793</c:v>
                </c:pt>
                <c:pt idx="51">
                  <c:v>380.76120467488715</c:v>
                </c:pt>
                <c:pt idx="52">
                  <c:v>381.18078735651648</c:v>
                </c:pt>
                <c:pt idx="53">
                  <c:v>381.68530387697456</c:v>
                </c:pt>
                <c:pt idx="54">
                  <c:v>382.26989546637265</c:v>
                </c:pt>
                <c:pt idx="55">
                  <c:v>382.92893218813452</c:v>
                </c:pt>
                <c:pt idx="56">
                  <c:v>383.65606715836356</c:v>
                </c:pt>
                <c:pt idx="57">
                  <c:v>384.44429766980397</c:v>
                </c:pt>
                <c:pt idx="58">
                  <c:v>385.28603263174006</c:v>
                </c:pt>
                <c:pt idx="59">
                  <c:v>386.17316567634913</c:v>
                </c:pt>
                <c:pt idx="60">
                  <c:v>387.09715322745541</c:v>
                </c:pt>
                <c:pt idx="61">
                  <c:v>388.04909677983875</c:v>
                </c:pt>
                <c:pt idx="62">
                  <c:v>389.01982859670443</c:v>
                </c:pt>
                <c:pt idx="63">
                  <c:v>390.00000000000006</c:v>
                </c:pt>
              </c:numCache>
            </c:numRef>
          </c:yVal>
          <c:smooth val="1"/>
          <c:extLst>
            <c:ext xmlns:c16="http://schemas.microsoft.com/office/drawing/2014/chart" uri="{C3380CC4-5D6E-409C-BE32-E72D297353CC}">
              <c16:uniqueId val="{00000001-014B-4E06-9BCC-EAE01796D5B6}"/>
            </c:ext>
          </c:extLst>
        </c:ser>
        <c:dLbls>
          <c:showLegendKey val="0"/>
          <c:showVal val="0"/>
          <c:showCatName val="0"/>
          <c:showSerName val="0"/>
          <c:showPercent val="0"/>
          <c:showBubbleSize val="0"/>
        </c:dLbls>
        <c:axId val="186235520"/>
        <c:axId val="186233984"/>
      </c:scatterChart>
      <c:valAx>
        <c:axId val="186218368"/>
        <c:scaling>
          <c:orientation val="minMax"/>
          <c:max val="2.0000000000000004E-2"/>
          <c:min val="0"/>
        </c:scaling>
        <c:delete val="0"/>
        <c:axPos val="b"/>
        <c:majorGridlines/>
        <c:minorGridlines/>
        <c:numFmt formatCode="General" sourceLinked="1"/>
        <c:majorTickMark val="none"/>
        <c:minorTickMark val="in"/>
        <c:tickLblPos val="low"/>
        <c:crossAx val="186219904"/>
        <c:crosses val="autoZero"/>
        <c:crossBetween val="midCat"/>
      </c:valAx>
      <c:valAx>
        <c:axId val="186219904"/>
        <c:scaling>
          <c:orientation val="minMax"/>
        </c:scaling>
        <c:delete val="0"/>
        <c:axPos val="l"/>
        <c:majorGridlines>
          <c:spPr>
            <a:ln w="15875">
              <a:solidFill>
                <a:srgbClr val="000000"/>
              </a:solidFill>
            </a:ln>
          </c:spPr>
        </c:majorGridlines>
        <c:minorGridlines/>
        <c:numFmt formatCode="General" sourceLinked="0"/>
        <c:majorTickMark val="in"/>
        <c:minorTickMark val="in"/>
        <c:tickLblPos val="low"/>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186218368"/>
        <c:crosses val="autoZero"/>
        <c:crossBetween val="midCat"/>
        <c:majorUnit val="5.000000000000001E-2"/>
      </c:valAx>
      <c:valAx>
        <c:axId val="186233984"/>
        <c:scaling>
          <c:orientation val="minMax"/>
        </c:scaling>
        <c:delete val="0"/>
        <c:axPos val="r"/>
        <c:numFmt formatCode="General" sourceLinked="1"/>
        <c:majorTickMark val="out"/>
        <c:minorTickMark val="none"/>
        <c:tickLblPos val="nextTo"/>
        <c:crossAx val="186235520"/>
        <c:crosses val="max"/>
        <c:crossBetween val="midCat"/>
      </c:valAx>
      <c:valAx>
        <c:axId val="186235520"/>
        <c:scaling>
          <c:orientation val="minMax"/>
        </c:scaling>
        <c:delete val="1"/>
        <c:axPos val="b"/>
        <c:numFmt formatCode="General" sourceLinked="1"/>
        <c:majorTickMark val="out"/>
        <c:minorTickMark val="none"/>
        <c:tickLblPos val="nextTo"/>
        <c:crossAx val="186233984"/>
        <c:crosses val="autoZero"/>
        <c:crossBetween val="midCat"/>
      </c:valAx>
      <c:spPr>
        <a:gradFill rotWithShape="0">
          <a:gsLst>
            <a:gs pos="0">
              <a:srgbClr val="FFFFFF"/>
            </a:gs>
            <a:gs pos="100000">
              <a:srgbClr val="FFFFCC"/>
            </a:gs>
          </a:gsLst>
          <a:lin ang="5400000" scaled="1"/>
        </a:gradFill>
        <a:ln w="12700">
          <a:solidFill>
            <a:srgbClr val="808080"/>
          </a:solidFill>
          <a:prstDash val="solid"/>
        </a:ln>
      </c:spPr>
    </c:plotArea>
    <c:legend>
      <c:legendPos val="r"/>
      <c:layout>
        <c:manualLayout>
          <c:xMode val="edge"/>
          <c:yMode val="edge"/>
          <c:x val="0.23410308126372484"/>
          <c:y val="0.93793261775781867"/>
          <c:w val="0.62838917614880485"/>
          <c:h val="6.2067517422391166E-2"/>
        </c:manualLayout>
      </c:layout>
      <c:overlay val="0"/>
      <c:spPr>
        <a:solidFill>
          <a:srgbClr val="FFFFFF"/>
        </a:solidFill>
        <a:ln w="3175">
          <a:solidFill>
            <a:srgbClr val="000000"/>
          </a:solidFill>
          <a:prstDash val="solid"/>
        </a:ln>
      </c:spPr>
      <c:txPr>
        <a:bodyPr/>
        <a:lstStyle/>
        <a:p>
          <a:pPr>
            <a:defRPr sz="81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ko-K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sz="1000" b="1">
                <a:solidFill>
                  <a:srgbClr val="FF0000"/>
                </a:solidFill>
              </a:rPr>
              <a:t>Audio Susceptibility Plot</a:t>
            </a:r>
          </a:p>
        </c:rich>
      </c:tx>
      <c:layout>
        <c:manualLayout>
          <c:xMode val="edge"/>
          <c:yMode val="edge"/>
          <c:x val="0.30611770587345993"/>
          <c:y val="9.3129511579450579E-3"/>
        </c:manualLayout>
      </c:layout>
      <c:overlay val="0"/>
      <c:spPr>
        <a:noFill/>
        <a:ln w="25400">
          <a:noFill/>
        </a:ln>
      </c:spPr>
    </c:title>
    <c:autoTitleDeleted val="0"/>
    <c:plotArea>
      <c:layout>
        <c:manualLayout>
          <c:layoutTarget val="inner"/>
          <c:xMode val="edge"/>
          <c:yMode val="edge"/>
          <c:x val="6.5210160502252867E-2"/>
          <c:y val="8.8605200126222972E-2"/>
          <c:w val="0.7830151600937878"/>
          <c:h val="0.75301422319079814"/>
        </c:manualLayout>
      </c:layout>
      <c:scatterChart>
        <c:scatterStyle val="smoothMarker"/>
        <c:varyColors val="0"/>
        <c:ser>
          <c:idx val="2"/>
          <c:order val="0"/>
          <c:tx>
            <c:v>dB(Gvg(f)_closed)</c:v>
          </c:tx>
          <c:spPr>
            <a:ln w="50800">
              <a:solidFill>
                <a:srgbClr val="0000FF"/>
              </a:solidFill>
              <a:prstDash val="solid"/>
            </a:ln>
          </c:spPr>
          <c:marker>
            <c:symbol val="none"/>
          </c:marker>
          <c:xVal>
            <c:numRef>
              <c:f>Sheet2!#REF!</c:f>
            </c:numRef>
          </c:xVal>
          <c:yVal>
            <c:numRef>
              <c:f>Sheet2!#REF!</c:f>
              <c:numCache>
                <c:formatCode>General</c:formatCode>
                <c:ptCount val="1"/>
                <c:pt idx="0">
                  <c:v>1</c:v>
                </c:pt>
              </c:numCache>
            </c:numRef>
          </c:yVal>
          <c:smooth val="1"/>
          <c:extLst>
            <c:ext xmlns:c16="http://schemas.microsoft.com/office/drawing/2014/chart" uri="{C3380CC4-5D6E-409C-BE32-E72D297353CC}">
              <c16:uniqueId val="{00000000-54B6-4732-B58D-763E6054BC0E}"/>
            </c:ext>
          </c:extLst>
        </c:ser>
        <c:dLbls>
          <c:showLegendKey val="0"/>
          <c:showVal val="0"/>
          <c:showCatName val="0"/>
          <c:showSerName val="0"/>
          <c:showPercent val="0"/>
          <c:showBubbleSize val="0"/>
        </c:dLbls>
        <c:axId val="186260096"/>
        <c:axId val="186265984"/>
      </c:scatterChart>
      <c:valAx>
        <c:axId val="186260096"/>
        <c:scaling>
          <c:orientation val="minMax"/>
          <c:max val="49"/>
          <c:min val="1"/>
        </c:scaling>
        <c:delete val="0"/>
        <c:axPos val="b"/>
        <c:majorGridlines/>
        <c:minorGridlines/>
        <c:numFmt formatCode="General" sourceLinked="1"/>
        <c:majorTickMark val="none"/>
        <c:minorTickMark val="in"/>
        <c:tickLblPos val="low"/>
        <c:crossAx val="186265984"/>
        <c:crosses val="autoZero"/>
        <c:crossBetween val="midCat"/>
        <c:majorUnit val="10"/>
        <c:minorUnit val="10"/>
      </c:valAx>
      <c:valAx>
        <c:axId val="186265984"/>
        <c:scaling>
          <c:orientation val="minMax"/>
          <c:max val="-40"/>
          <c:min val="-400"/>
        </c:scaling>
        <c:delete val="0"/>
        <c:axPos val="l"/>
        <c:majorGridlines>
          <c:spPr>
            <a:ln w="15875">
              <a:solidFill>
                <a:srgbClr val="000000"/>
              </a:solidFill>
            </a:ln>
          </c:spPr>
        </c:majorGridlines>
        <c:minorGridlines/>
        <c:numFmt formatCode="0" sourceLinked="0"/>
        <c:majorTickMark val="in"/>
        <c:minorTickMark val="in"/>
        <c:tickLblPos val="low"/>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186260096"/>
        <c:crosses val="autoZero"/>
        <c:crossBetween val="midCat"/>
      </c:valAx>
      <c:spPr>
        <a:gradFill rotWithShape="0">
          <a:gsLst>
            <a:gs pos="0">
              <a:srgbClr val="FFFFFF"/>
            </a:gs>
            <a:gs pos="100000">
              <a:srgbClr val="FFFFCC"/>
            </a:gs>
          </a:gsLst>
          <a:lin ang="5400000" scaled="1"/>
        </a:gradFill>
        <a:ln w="12700">
          <a:solidFill>
            <a:srgbClr val="808080"/>
          </a:solidFill>
          <a:prstDash val="solid"/>
        </a:ln>
      </c:spPr>
    </c:plotArea>
    <c:legend>
      <c:legendPos val="r"/>
      <c:layout>
        <c:manualLayout>
          <c:xMode val="edge"/>
          <c:yMode val="edge"/>
          <c:x val="3.3485948756427138E-2"/>
          <c:y val="0.93793282168842818"/>
          <c:w val="0.94658819640870184"/>
          <c:h val="6.2067283083390511E-2"/>
        </c:manualLayout>
      </c:layout>
      <c:overlay val="0"/>
      <c:spPr>
        <a:solidFill>
          <a:srgbClr val="FFFFFF"/>
        </a:solidFill>
        <a:ln w="3175">
          <a:solidFill>
            <a:srgbClr val="000000"/>
          </a:solidFill>
          <a:prstDash val="solid"/>
        </a:ln>
      </c:spPr>
      <c:txPr>
        <a:bodyPr/>
        <a:lstStyle/>
        <a:p>
          <a:pPr>
            <a:defRPr sz="81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ko-K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LLC Gain Curve with the Selected</a:t>
            </a:r>
            <a:r>
              <a:rPr lang="en-US" baseline="0"/>
              <a:t> L</a:t>
            </a:r>
            <a:r>
              <a:rPr lang="en-US" baseline="-25000"/>
              <a:t>N</a:t>
            </a:r>
            <a:r>
              <a:rPr lang="en-US" baseline="0"/>
              <a:t> and Q</a:t>
            </a:r>
            <a:r>
              <a:rPr lang="en-US" baseline="-25000"/>
              <a:t>E</a:t>
            </a:r>
          </a:p>
        </c:rich>
      </c:tx>
      <c:overlay val="0"/>
    </c:title>
    <c:autoTitleDeleted val="0"/>
    <c:plotArea>
      <c:layout>
        <c:manualLayout>
          <c:layoutTarget val="inner"/>
          <c:xMode val="edge"/>
          <c:yMode val="edge"/>
          <c:x val="0.10230995468688515"/>
          <c:y val="0.12456114762130141"/>
          <c:w val="0.7273907840345305"/>
          <c:h val="0.72545693752621609"/>
        </c:manualLayout>
      </c:layout>
      <c:scatterChart>
        <c:scatterStyle val="smoothMarker"/>
        <c:varyColors val="0"/>
        <c:ser>
          <c:idx val="0"/>
          <c:order val="0"/>
          <c:marker>
            <c:symbol val="none"/>
          </c:marker>
          <c:xVal>
            <c:numRef>
              <c:f>'tables and calculations'!$C$66:$C$140</c:f>
              <c:numCache>
                <c:formatCode>0.00</c:formatCode>
                <c:ptCount val="75"/>
                <c:pt idx="0">
                  <c:v>0</c:v>
                </c:pt>
                <c:pt idx="1">
                  <c:v>0.05</c:v>
                </c:pt>
                <c:pt idx="2">
                  <c:v>0.1</c:v>
                </c:pt>
                <c:pt idx="3">
                  <c:v>0.15000000000000002</c:v>
                </c:pt>
                <c:pt idx="4">
                  <c:v>0.2</c:v>
                </c:pt>
                <c:pt idx="5">
                  <c:v>0.25</c:v>
                </c:pt>
                <c:pt idx="6">
                  <c:v>0.3</c:v>
                </c:pt>
                <c:pt idx="7">
                  <c:v>0.35</c:v>
                </c:pt>
                <c:pt idx="8">
                  <c:v>0.39999999999999997</c:v>
                </c:pt>
                <c:pt idx="11">
                  <c:v>0.44999999999999996</c:v>
                </c:pt>
                <c:pt idx="12">
                  <c:v>0.49999999999999994</c:v>
                </c:pt>
                <c:pt idx="15">
                  <c:v>0.54999999999999993</c:v>
                </c:pt>
                <c:pt idx="16">
                  <c:v>0.6</c:v>
                </c:pt>
                <c:pt idx="17">
                  <c:v>0.65</c:v>
                </c:pt>
                <c:pt idx="18">
                  <c:v>0.70000000000000007</c:v>
                </c:pt>
                <c:pt idx="19">
                  <c:v>0.75000000000000011</c:v>
                </c:pt>
                <c:pt idx="20">
                  <c:v>0.80000000000000016</c:v>
                </c:pt>
                <c:pt idx="21">
                  <c:v>0.8500000000000002</c:v>
                </c:pt>
                <c:pt idx="22">
                  <c:v>0.90000000000000024</c:v>
                </c:pt>
                <c:pt idx="23">
                  <c:v>0.95000000000000029</c:v>
                </c:pt>
                <c:pt idx="24">
                  <c:v>1.0000000000000002</c:v>
                </c:pt>
                <c:pt idx="25">
                  <c:v>1.0500000000000003</c:v>
                </c:pt>
                <c:pt idx="26">
                  <c:v>1.1000000000000003</c:v>
                </c:pt>
                <c:pt idx="27">
                  <c:v>1.1500000000000004</c:v>
                </c:pt>
                <c:pt idx="28">
                  <c:v>1.2000000000000004</c:v>
                </c:pt>
                <c:pt idx="29">
                  <c:v>1.2500000000000004</c:v>
                </c:pt>
                <c:pt idx="30">
                  <c:v>1.3000000000000005</c:v>
                </c:pt>
                <c:pt idx="31">
                  <c:v>1.3500000000000005</c:v>
                </c:pt>
                <c:pt idx="32">
                  <c:v>1.4000000000000006</c:v>
                </c:pt>
                <c:pt idx="33">
                  <c:v>1.4500000000000006</c:v>
                </c:pt>
                <c:pt idx="34">
                  <c:v>1.5000000000000007</c:v>
                </c:pt>
                <c:pt idx="35">
                  <c:v>1.5500000000000007</c:v>
                </c:pt>
                <c:pt idx="36">
                  <c:v>1.6000000000000008</c:v>
                </c:pt>
                <c:pt idx="37">
                  <c:v>1.6500000000000008</c:v>
                </c:pt>
                <c:pt idx="38">
                  <c:v>1.7000000000000008</c:v>
                </c:pt>
                <c:pt idx="39">
                  <c:v>1.7500000000000009</c:v>
                </c:pt>
                <c:pt idx="40">
                  <c:v>1.8000000000000009</c:v>
                </c:pt>
                <c:pt idx="41">
                  <c:v>1.850000000000001</c:v>
                </c:pt>
                <c:pt idx="42">
                  <c:v>1.900000000000001</c:v>
                </c:pt>
                <c:pt idx="43">
                  <c:v>1.9500000000000011</c:v>
                </c:pt>
                <c:pt idx="44">
                  <c:v>2.0000000000000009</c:v>
                </c:pt>
                <c:pt idx="45">
                  <c:v>2.0500000000000007</c:v>
                </c:pt>
                <c:pt idx="46">
                  <c:v>2.1000000000000005</c:v>
                </c:pt>
                <c:pt idx="47">
                  <c:v>2.1500000000000004</c:v>
                </c:pt>
                <c:pt idx="48">
                  <c:v>2.2000000000000002</c:v>
                </c:pt>
                <c:pt idx="49">
                  <c:v>2.25</c:v>
                </c:pt>
                <c:pt idx="50">
                  <c:v>2.2999999999999998</c:v>
                </c:pt>
                <c:pt idx="51">
                  <c:v>2.3499999999999996</c:v>
                </c:pt>
                <c:pt idx="52">
                  <c:v>2.3999999999999995</c:v>
                </c:pt>
                <c:pt idx="53">
                  <c:v>2.4499999999999993</c:v>
                </c:pt>
                <c:pt idx="54">
                  <c:v>2.4999999999999991</c:v>
                </c:pt>
                <c:pt idx="55">
                  <c:v>2.5499999999999989</c:v>
                </c:pt>
                <c:pt idx="56">
                  <c:v>2.5999999999999988</c:v>
                </c:pt>
                <c:pt idx="57">
                  <c:v>2.6499999999999986</c:v>
                </c:pt>
                <c:pt idx="58">
                  <c:v>2.6999999999999984</c:v>
                </c:pt>
                <c:pt idx="59">
                  <c:v>2.7499999999999982</c:v>
                </c:pt>
                <c:pt idx="60">
                  <c:v>2.799999999999998</c:v>
                </c:pt>
                <c:pt idx="61">
                  <c:v>2.8499999999999979</c:v>
                </c:pt>
                <c:pt idx="62">
                  <c:v>2.8999999999999977</c:v>
                </c:pt>
                <c:pt idx="63">
                  <c:v>2.9499999999999975</c:v>
                </c:pt>
                <c:pt idx="64">
                  <c:v>2.9999999999999973</c:v>
                </c:pt>
                <c:pt idx="65">
                  <c:v>3.0499999999999972</c:v>
                </c:pt>
                <c:pt idx="66">
                  <c:v>3.099999999999997</c:v>
                </c:pt>
                <c:pt idx="67">
                  <c:v>3.1499999999999968</c:v>
                </c:pt>
                <c:pt idx="68">
                  <c:v>3.1999999999999966</c:v>
                </c:pt>
                <c:pt idx="69">
                  <c:v>3.2499999999999964</c:v>
                </c:pt>
                <c:pt idx="70">
                  <c:v>3.2999999999999963</c:v>
                </c:pt>
                <c:pt idx="71">
                  <c:v>3.3499999999999961</c:v>
                </c:pt>
                <c:pt idx="72">
                  <c:v>3.3999999999999959</c:v>
                </c:pt>
                <c:pt idx="73">
                  <c:v>3.4499999999999957</c:v>
                </c:pt>
                <c:pt idx="74">
                  <c:v>3.4999999999999956</c:v>
                </c:pt>
              </c:numCache>
            </c:numRef>
          </c:xVal>
          <c:yVal>
            <c:numRef>
              <c:f>'tables and calculations'!$S$66:$S$140</c:f>
              <c:numCache>
                <c:formatCode>0.00</c:formatCode>
                <c:ptCount val="75"/>
                <c:pt idx="0">
                  <c:v>0</c:v>
                </c:pt>
                <c:pt idx="1">
                  <c:v>1.5181158318506433E-2</c:v>
                </c:pt>
                <c:pt idx="2">
                  <c:v>6.2962078120949325E-2</c:v>
                </c:pt>
                <c:pt idx="3">
                  <c:v>0.15050098412273813</c:v>
                </c:pt>
                <c:pt idx="4">
                  <c:v>0.29083533864990702</c:v>
                </c:pt>
                <c:pt idx="5">
                  <c:v>0.50171779647125225</c:v>
                </c:pt>
                <c:pt idx="6">
                  <c:v>0.79140705592399785</c:v>
                </c:pt>
                <c:pt idx="7">
                  <c:v>1.1127644822846203</c:v>
                </c:pt>
                <c:pt idx="8">
                  <c:v>1.3412853929541482</c:v>
                </c:pt>
                <c:pt idx="11">
                  <c:v>1.4102420077716038</c:v>
                </c:pt>
                <c:pt idx="12">
                  <c:v>1.3793103448275859</c:v>
                </c:pt>
                <c:pt idx="15">
                  <c:v>1.3174962181452443</c:v>
                </c:pt>
                <c:pt idx="16">
                  <c:v>1.2553301098465901</c:v>
                </c:pt>
                <c:pt idx="17">
                  <c:v>1.2012729451634376</c:v>
                </c:pt>
                <c:pt idx="18">
                  <c:v>1.1561057889029493</c:v>
                </c:pt>
                <c:pt idx="19">
                  <c:v>1.1185734044460567</c:v>
                </c:pt>
                <c:pt idx="20">
                  <c:v>1.0871522161545182</c:v>
                </c:pt>
                <c:pt idx="21">
                  <c:v>1.0605184284810787</c:v>
                </c:pt>
                <c:pt idx="22">
                  <c:v>1.0376220929081641</c:v>
                </c:pt>
                <c:pt idx="23">
                  <c:v>1.017655062929167</c:v>
                </c:pt>
                <c:pt idx="24">
                  <c:v>1</c:v>
                </c:pt>
                <c:pt idx="25">
                  <c:v>0.98418445235592589</c:v>
                </c:pt>
                <c:pt idx="26">
                  <c:v>0.96984470059197991</c:v>
                </c:pt>
                <c:pt idx="27">
                  <c:v>0.95669860530336404</c:v>
                </c:pt>
                <c:pt idx="28">
                  <c:v>0.9445255464351221</c:v>
                </c:pt>
                <c:pt idx="29">
                  <c:v>0.9331516456588117</c:v>
                </c:pt>
                <c:pt idx="30">
                  <c:v>0.92243884246654517</c:v>
                </c:pt>
                <c:pt idx="31">
                  <c:v>0.91227676501559718</c:v>
                </c:pt>
                <c:pt idx="32">
                  <c:v>0.90257663095459895</c:v>
                </c:pt>
                <c:pt idx="33">
                  <c:v>0.89326663070165102</c:v>
                </c:pt>
                <c:pt idx="34">
                  <c:v>0.88428840131670905</c:v>
                </c:pt>
                <c:pt idx="35">
                  <c:v>0.87559430939615102</c:v>
                </c:pt>
                <c:pt idx="36">
                  <c:v>0.86714533937405303</c:v>
                </c:pt>
                <c:pt idx="37">
                  <c:v>0.85890943886563365</c:v>
                </c:pt>
                <c:pt idx="38">
                  <c:v>0.850860212056744</c:v>
                </c:pt>
                <c:pt idx="39">
                  <c:v>0.84297588038715787</c:v>
                </c:pt>
                <c:pt idx="40">
                  <c:v>0.83523845019323739</c:v>
                </c:pt>
                <c:pt idx="41">
                  <c:v>0.82763304185408781</c:v>
                </c:pt>
                <c:pt idx="42">
                  <c:v>0.82014734591556715</c:v>
                </c:pt>
                <c:pt idx="43">
                  <c:v>0.81277117976107005</c:v>
                </c:pt>
                <c:pt idx="44">
                  <c:v>0.80549612444023666</c:v>
                </c:pt>
                <c:pt idx="45">
                  <c:v>0.79831522581191416</c:v>
                </c:pt>
                <c:pt idx="46">
                  <c:v>0.79122274760251776</c:v>
                </c:pt>
                <c:pt idx="47">
                  <c:v>0.7842139666107788</c:v>
                </c:pt>
                <c:pt idx="48">
                  <c:v>0.77728500231174869</c:v>
                </c:pt>
                <c:pt idx="49">
                  <c:v>0.77043267467788157</c:v>
                </c:pt>
                <c:pt idx="50">
                  <c:v>0.7636543852544061</c:v>
                </c:pt>
                <c:pt idx="51">
                  <c:v>0.7569480174822335</c:v>
                </c:pt>
                <c:pt idx="52">
                  <c:v>0.75031185301589687</c:v>
                </c:pt>
                <c:pt idx="53">
                  <c:v>0.74374450138254644</c:v>
                </c:pt>
                <c:pt idx="54">
                  <c:v>0.73724484080572605</c:v>
                </c:pt>
                <c:pt idx="55">
                  <c:v>0.73081196840104112</c:v>
                </c:pt>
                <c:pt idx="56">
                  <c:v>0.72444515826010702</c:v>
                </c:pt>
                <c:pt idx="57">
                  <c:v>0.71814382619003858</c:v>
                </c:pt>
                <c:pt idx="58">
                  <c:v>0.71190750008012982</c:v>
                </c:pt>
                <c:pt idx="59">
                  <c:v>0.70573579503483608</c:v>
                </c:pt>
                <c:pt idx="60">
                  <c:v>0.69962839254980058</c:v>
                </c:pt>
                <c:pt idx="61">
                  <c:v>0.69358502312152759</c:v>
                </c:pt>
                <c:pt idx="62">
                  <c:v>0.68760545177565191</c:v>
                </c:pt>
                <c:pt idx="63">
                  <c:v>0.68168946607742587</c:v>
                </c:pt>
                <c:pt idx="64">
                  <c:v>0.67583686625377626</c:v>
                </c:pt>
                <c:pt idx="65">
                  <c:v>0.67004745711147995</c:v>
                </c:pt>
                <c:pt idx="66">
                  <c:v>0.66432104148245386</c:v>
                </c:pt>
                <c:pt idx="67">
                  <c:v>0.65865741496640851</c:v>
                </c:pt>
                <c:pt idx="68">
                  <c:v>0.65305636177434423</c:v>
                </c:pt>
                <c:pt idx="69">
                  <c:v>0.6475176515046186</c:v>
                </c:pt>
                <c:pt idx="70">
                  <c:v>0.64204103670736201</c:v>
                </c:pt>
                <c:pt idx="71">
                  <c:v>0.63662625111354121</c:v>
                </c:pt>
                <c:pt idx="72">
                  <c:v>0.63127300842253409</c:v>
                </c:pt>
                <c:pt idx="73">
                  <c:v>0.6259810015571402</c:v>
                </c:pt>
                <c:pt idx="74">
                  <c:v>0.62074990230783889</c:v>
                </c:pt>
              </c:numCache>
            </c:numRef>
          </c:yVal>
          <c:smooth val="1"/>
          <c:extLst>
            <c:ext xmlns:c16="http://schemas.microsoft.com/office/drawing/2014/chart" uri="{C3380CC4-5D6E-409C-BE32-E72D297353CC}">
              <c16:uniqueId val="{00000000-DE03-4603-9DA6-37B70DD346AA}"/>
            </c:ext>
          </c:extLst>
        </c:ser>
        <c:ser>
          <c:idx val="1"/>
          <c:order val="1"/>
          <c:tx>
            <c:v>Mg(max)</c:v>
          </c:tx>
          <c:spPr>
            <a:ln>
              <a:solidFill>
                <a:schemeClr val="accent6"/>
              </a:solidFill>
            </a:ln>
          </c:spPr>
          <c:marker>
            <c:symbol val="none"/>
          </c:marker>
          <c:xVal>
            <c:numRef>
              <c:f>'tables and calculations'!$C$66:$C$144</c:f>
              <c:numCache>
                <c:formatCode>0.00</c:formatCode>
                <c:ptCount val="79"/>
                <c:pt idx="0">
                  <c:v>0</c:v>
                </c:pt>
                <c:pt idx="1">
                  <c:v>0.05</c:v>
                </c:pt>
                <c:pt idx="2">
                  <c:v>0.1</c:v>
                </c:pt>
                <c:pt idx="3">
                  <c:v>0.15000000000000002</c:v>
                </c:pt>
                <c:pt idx="4">
                  <c:v>0.2</c:v>
                </c:pt>
                <c:pt idx="5">
                  <c:v>0.25</c:v>
                </c:pt>
                <c:pt idx="6">
                  <c:v>0.3</c:v>
                </c:pt>
                <c:pt idx="7">
                  <c:v>0.35</c:v>
                </c:pt>
                <c:pt idx="8">
                  <c:v>0.39999999999999997</c:v>
                </c:pt>
                <c:pt idx="11">
                  <c:v>0.44999999999999996</c:v>
                </c:pt>
                <c:pt idx="12">
                  <c:v>0.49999999999999994</c:v>
                </c:pt>
                <c:pt idx="15">
                  <c:v>0.54999999999999993</c:v>
                </c:pt>
                <c:pt idx="16">
                  <c:v>0.6</c:v>
                </c:pt>
                <c:pt idx="17">
                  <c:v>0.65</c:v>
                </c:pt>
                <c:pt idx="18">
                  <c:v>0.70000000000000007</c:v>
                </c:pt>
                <c:pt idx="19">
                  <c:v>0.75000000000000011</c:v>
                </c:pt>
                <c:pt idx="20">
                  <c:v>0.80000000000000016</c:v>
                </c:pt>
                <c:pt idx="21">
                  <c:v>0.8500000000000002</c:v>
                </c:pt>
                <c:pt idx="22">
                  <c:v>0.90000000000000024</c:v>
                </c:pt>
                <c:pt idx="23">
                  <c:v>0.95000000000000029</c:v>
                </c:pt>
                <c:pt idx="24">
                  <c:v>1.0000000000000002</c:v>
                </c:pt>
                <c:pt idx="25">
                  <c:v>1.0500000000000003</c:v>
                </c:pt>
                <c:pt idx="26">
                  <c:v>1.1000000000000003</c:v>
                </c:pt>
                <c:pt idx="27">
                  <c:v>1.1500000000000004</c:v>
                </c:pt>
                <c:pt idx="28">
                  <c:v>1.2000000000000004</c:v>
                </c:pt>
                <c:pt idx="29">
                  <c:v>1.2500000000000004</c:v>
                </c:pt>
                <c:pt idx="30">
                  <c:v>1.3000000000000005</c:v>
                </c:pt>
                <c:pt idx="31">
                  <c:v>1.3500000000000005</c:v>
                </c:pt>
                <c:pt idx="32">
                  <c:v>1.4000000000000006</c:v>
                </c:pt>
                <c:pt idx="33">
                  <c:v>1.4500000000000006</c:v>
                </c:pt>
                <c:pt idx="34">
                  <c:v>1.5000000000000007</c:v>
                </c:pt>
                <c:pt idx="35">
                  <c:v>1.5500000000000007</c:v>
                </c:pt>
                <c:pt idx="36">
                  <c:v>1.6000000000000008</c:v>
                </c:pt>
                <c:pt idx="37">
                  <c:v>1.6500000000000008</c:v>
                </c:pt>
                <c:pt idx="38">
                  <c:v>1.7000000000000008</c:v>
                </c:pt>
                <c:pt idx="39">
                  <c:v>1.7500000000000009</c:v>
                </c:pt>
                <c:pt idx="40">
                  <c:v>1.8000000000000009</c:v>
                </c:pt>
                <c:pt idx="41">
                  <c:v>1.850000000000001</c:v>
                </c:pt>
                <c:pt idx="42">
                  <c:v>1.900000000000001</c:v>
                </c:pt>
                <c:pt idx="43">
                  <c:v>1.9500000000000011</c:v>
                </c:pt>
                <c:pt idx="44">
                  <c:v>2.0000000000000009</c:v>
                </c:pt>
                <c:pt idx="45">
                  <c:v>2.0500000000000007</c:v>
                </c:pt>
                <c:pt idx="46">
                  <c:v>2.1000000000000005</c:v>
                </c:pt>
                <c:pt idx="47">
                  <c:v>2.1500000000000004</c:v>
                </c:pt>
                <c:pt idx="48">
                  <c:v>2.2000000000000002</c:v>
                </c:pt>
                <c:pt idx="49">
                  <c:v>2.25</c:v>
                </c:pt>
                <c:pt idx="50">
                  <c:v>2.2999999999999998</c:v>
                </c:pt>
                <c:pt idx="51">
                  <c:v>2.3499999999999996</c:v>
                </c:pt>
                <c:pt idx="52">
                  <c:v>2.3999999999999995</c:v>
                </c:pt>
                <c:pt idx="53">
                  <c:v>2.4499999999999993</c:v>
                </c:pt>
                <c:pt idx="54">
                  <c:v>2.4999999999999991</c:v>
                </c:pt>
                <c:pt idx="55">
                  <c:v>2.5499999999999989</c:v>
                </c:pt>
                <c:pt idx="56">
                  <c:v>2.5999999999999988</c:v>
                </c:pt>
                <c:pt idx="57">
                  <c:v>2.6499999999999986</c:v>
                </c:pt>
                <c:pt idx="58">
                  <c:v>2.6999999999999984</c:v>
                </c:pt>
                <c:pt idx="59">
                  <c:v>2.7499999999999982</c:v>
                </c:pt>
                <c:pt idx="60">
                  <c:v>2.799999999999998</c:v>
                </c:pt>
                <c:pt idx="61">
                  <c:v>2.8499999999999979</c:v>
                </c:pt>
                <c:pt idx="62">
                  <c:v>2.8999999999999977</c:v>
                </c:pt>
                <c:pt idx="63">
                  <c:v>2.9499999999999975</c:v>
                </c:pt>
                <c:pt idx="64">
                  <c:v>2.9999999999999973</c:v>
                </c:pt>
                <c:pt idx="65">
                  <c:v>3.0499999999999972</c:v>
                </c:pt>
                <c:pt idx="66">
                  <c:v>3.099999999999997</c:v>
                </c:pt>
                <c:pt idx="67">
                  <c:v>3.1499999999999968</c:v>
                </c:pt>
                <c:pt idx="68">
                  <c:v>3.1999999999999966</c:v>
                </c:pt>
                <c:pt idx="69">
                  <c:v>3.2499999999999964</c:v>
                </c:pt>
                <c:pt idx="70">
                  <c:v>3.2999999999999963</c:v>
                </c:pt>
                <c:pt idx="71">
                  <c:v>3.3499999999999961</c:v>
                </c:pt>
                <c:pt idx="72">
                  <c:v>3.3999999999999959</c:v>
                </c:pt>
                <c:pt idx="73">
                  <c:v>3.4499999999999957</c:v>
                </c:pt>
                <c:pt idx="74">
                  <c:v>3.4999999999999956</c:v>
                </c:pt>
                <c:pt idx="75">
                  <c:v>3.5499999999999954</c:v>
                </c:pt>
              </c:numCache>
            </c:numRef>
          </c:xVal>
          <c:yVal>
            <c:numRef>
              <c:f>'tables and calculations'!$U$66:$U$144</c:f>
              <c:numCache>
                <c:formatCode>0.00</c:formatCode>
                <c:ptCount val="79"/>
                <c:pt idx="0">
                  <c:v>1.1287671232876713</c:v>
                </c:pt>
                <c:pt idx="1">
                  <c:v>1.1287671232876713</c:v>
                </c:pt>
                <c:pt idx="2">
                  <c:v>1.1287671232876713</c:v>
                </c:pt>
                <c:pt idx="3">
                  <c:v>1.1287671232876713</c:v>
                </c:pt>
                <c:pt idx="4">
                  <c:v>1.1287671232876713</c:v>
                </c:pt>
                <c:pt idx="5">
                  <c:v>1.1287671232876713</c:v>
                </c:pt>
                <c:pt idx="6">
                  <c:v>1.1287671232876713</c:v>
                </c:pt>
                <c:pt idx="7">
                  <c:v>1.1287671232876713</c:v>
                </c:pt>
                <c:pt idx="8">
                  <c:v>1.1287671232876713</c:v>
                </c:pt>
                <c:pt idx="11">
                  <c:v>1.1287671232876713</c:v>
                </c:pt>
                <c:pt idx="12">
                  <c:v>1.1287671232876713</c:v>
                </c:pt>
                <c:pt idx="15">
                  <c:v>1.1287671232876713</c:v>
                </c:pt>
                <c:pt idx="16">
                  <c:v>1.1287671232876713</c:v>
                </c:pt>
                <c:pt idx="17">
                  <c:v>1.1287671232876713</c:v>
                </c:pt>
                <c:pt idx="18">
                  <c:v>1.1287671232876713</c:v>
                </c:pt>
                <c:pt idx="19">
                  <c:v>1.1287671232876713</c:v>
                </c:pt>
                <c:pt idx="20">
                  <c:v>1.1287671232876713</c:v>
                </c:pt>
                <c:pt idx="21">
                  <c:v>1.1287671232876713</c:v>
                </c:pt>
                <c:pt idx="22">
                  <c:v>1.1287671232876713</c:v>
                </c:pt>
                <c:pt idx="23">
                  <c:v>1.1287671232876713</c:v>
                </c:pt>
                <c:pt idx="24">
                  <c:v>1.1287671232876713</c:v>
                </c:pt>
                <c:pt idx="25">
                  <c:v>1.1287671232876713</c:v>
                </c:pt>
                <c:pt idx="26">
                  <c:v>1.1287671232876713</c:v>
                </c:pt>
                <c:pt idx="27">
                  <c:v>1.1287671232876713</c:v>
                </c:pt>
                <c:pt idx="28">
                  <c:v>1.1287671232876713</c:v>
                </c:pt>
                <c:pt idx="29">
                  <c:v>1.1287671232876713</c:v>
                </c:pt>
                <c:pt idx="30">
                  <c:v>1.1287671232876713</c:v>
                </c:pt>
                <c:pt idx="31">
                  <c:v>1.1287671232876713</c:v>
                </c:pt>
                <c:pt idx="32">
                  <c:v>1.1287671232876713</c:v>
                </c:pt>
                <c:pt idx="33">
                  <c:v>1.1287671232876713</c:v>
                </c:pt>
                <c:pt idx="34">
                  <c:v>1.1287671232876713</c:v>
                </c:pt>
                <c:pt idx="35">
                  <c:v>1.1287671232876713</c:v>
                </c:pt>
                <c:pt idx="36">
                  <c:v>1.1287671232876713</c:v>
                </c:pt>
                <c:pt idx="37">
                  <c:v>1.1287671232876713</c:v>
                </c:pt>
                <c:pt idx="38">
                  <c:v>1.1287671232876713</c:v>
                </c:pt>
                <c:pt idx="39">
                  <c:v>1.1287671232876713</c:v>
                </c:pt>
                <c:pt idx="40">
                  <c:v>1.1287671232876713</c:v>
                </c:pt>
                <c:pt idx="41">
                  <c:v>1.1287671232876713</c:v>
                </c:pt>
                <c:pt idx="42">
                  <c:v>1.1287671232876713</c:v>
                </c:pt>
                <c:pt idx="43">
                  <c:v>1.1287671232876713</c:v>
                </c:pt>
                <c:pt idx="44">
                  <c:v>1.1287671232876713</c:v>
                </c:pt>
                <c:pt idx="45">
                  <c:v>1.1287671232876713</c:v>
                </c:pt>
                <c:pt idx="46">
                  <c:v>1.1287671232876713</c:v>
                </c:pt>
                <c:pt idx="47">
                  <c:v>1.1287671232876713</c:v>
                </c:pt>
                <c:pt idx="48">
                  <c:v>1.1287671232876713</c:v>
                </c:pt>
                <c:pt idx="49">
                  <c:v>1.1287671232876713</c:v>
                </c:pt>
                <c:pt idx="50">
                  <c:v>1.1287671232876713</c:v>
                </c:pt>
                <c:pt idx="51">
                  <c:v>1.1287671232876713</c:v>
                </c:pt>
                <c:pt idx="52">
                  <c:v>1.1287671232876713</c:v>
                </c:pt>
                <c:pt idx="53">
                  <c:v>1.1287671232876713</c:v>
                </c:pt>
                <c:pt idx="54">
                  <c:v>1.1287671232876713</c:v>
                </c:pt>
                <c:pt idx="55">
                  <c:v>1.1287671232876713</c:v>
                </c:pt>
                <c:pt idx="56">
                  <c:v>1.1287671232876713</c:v>
                </c:pt>
                <c:pt idx="57">
                  <c:v>1.1287671232876713</c:v>
                </c:pt>
                <c:pt idx="58">
                  <c:v>1.1287671232876713</c:v>
                </c:pt>
                <c:pt idx="59">
                  <c:v>1.1287671232876713</c:v>
                </c:pt>
                <c:pt idx="60">
                  <c:v>1.1287671232876713</c:v>
                </c:pt>
                <c:pt idx="61">
                  <c:v>1.1287671232876713</c:v>
                </c:pt>
                <c:pt idx="62">
                  <c:v>1.1287671232876713</c:v>
                </c:pt>
                <c:pt idx="63">
                  <c:v>1.1287671232876713</c:v>
                </c:pt>
                <c:pt idx="64">
                  <c:v>1.1287671232876713</c:v>
                </c:pt>
                <c:pt idx="65">
                  <c:v>1.1287671232876713</c:v>
                </c:pt>
                <c:pt idx="66">
                  <c:v>1.1287671232876713</c:v>
                </c:pt>
                <c:pt idx="67">
                  <c:v>1.1287671232876713</c:v>
                </c:pt>
                <c:pt idx="68">
                  <c:v>1.1287671232876713</c:v>
                </c:pt>
                <c:pt idx="69">
                  <c:v>1.1287671232876713</c:v>
                </c:pt>
                <c:pt idx="70">
                  <c:v>1.1287671232876713</c:v>
                </c:pt>
                <c:pt idx="71">
                  <c:v>1.1287671232876713</c:v>
                </c:pt>
                <c:pt idx="72">
                  <c:v>1.1287671232876713</c:v>
                </c:pt>
                <c:pt idx="73">
                  <c:v>1.1287671232876713</c:v>
                </c:pt>
                <c:pt idx="74">
                  <c:v>1.1287671232876713</c:v>
                </c:pt>
                <c:pt idx="75">
                  <c:v>1.1287671232876713</c:v>
                </c:pt>
              </c:numCache>
            </c:numRef>
          </c:yVal>
          <c:smooth val="1"/>
          <c:extLst>
            <c:ext xmlns:c16="http://schemas.microsoft.com/office/drawing/2014/chart" uri="{C3380CC4-5D6E-409C-BE32-E72D297353CC}">
              <c16:uniqueId val="{00000001-DE03-4603-9DA6-37B70DD346AA}"/>
            </c:ext>
          </c:extLst>
        </c:ser>
        <c:ser>
          <c:idx val="2"/>
          <c:order val="2"/>
          <c:tx>
            <c:v>Mg(min)</c:v>
          </c:tx>
          <c:marker>
            <c:symbol val="none"/>
          </c:marker>
          <c:xVal>
            <c:numRef>
              <c:f>'tables and calculations'!$C$66:$C$144</c:f>
              <c:numCache>
                <c:formatCode>0.00</c:formatCode>
                <c:ptCount val="79"/>
                <c:pt idx="0">
                  <c:v>0</c:v>
                </c:pt>
                <c:pt idx="1">
                  <c:v>0.05</c:v>
                </c:pt>
                <c:pt idx="2">
                  <c:v>0.1</c:v>
                </c:pt>
                <c:pt idx="3">
                  <c:v>0.15000000000000002</c:v>
                </c:pt>
                <c:pt idx="4">
                  <c:v>0.2</c:v>
                </c:pt>
                <c:pt idx="5">
                  <c:v>0.25</c:v>
                </c:pt>
                <c:pt idx="6">
                  <c:v>0.3</c:v>
                </c:pt>
                <c:pt idx="7">
                  <c:v>0.35</c:v>
                </c:pt>
                <c:pt idx="8">
                  <c:v>0.39999999999999997</c:v>
                </c:pt>
                <c:pt idx="11">
                  <c:v>0.44999999999999996</c:v>
                </c:pt>
                <c:pt idx="12">
                  <c:v>0.49999999999999994</c:v>
                </c:pt>
                <c:pt idx="15">
                  <c:v>0.54999999999999993</c:v>
                </c:pt>
                <c:pt idx="16">
                  <c:v>0.6</c:v>
                </c:pt>
                <c:pt idx="17">
                  <c:v>0.65</c:v>
                </c:pt>
                <c:pt idx="18">
                  <c:v>0.70000000000000007</c:v>
                </c:pt>
                <c:pt idx="19">
                  <c:v>0.75000000000000011</c:v>
                </c:pt>
                <c:pt idx="20">
                  <c:v>0.80000000000000016</c:v>
                </c:pt>
                <c:pt idx="21">
                  <c:v>0.8500000000000002</c:v>
                </c:pt>
                <c:pt idx="22">
                  <c:v>0.90000000000000024</c:v>
                </c:pt>
                <c:pt idx="23">
                  <c:v>0.95000000000000029</c:v>
                </c:pt>
                <c:pt idx="24">
                  <c:v>1.0000000000000002</c:v>
                </c:pt>
                <c:pt idx="25">
                  <c:v>1.0500000000000003</c:v>
                </c:pt>
                <c:pt idx="26">
                  <c:v>1.1000000000000003</c:v>
                </c:pt>
                <c:pt idx="27">
                  <c:v>1.1500000000000004</c:v>
                </c:pt>
                <c:pt idx="28">
                  <c:v>1.2000000000000004</c:v>
                </c:pt>
                <c:pt idx="29">
                  <c:v>1.2500000000000004</c:v>
                </c:pt>
                <c:pt idx="30">
                  <c:v>1.3000000000000005</c:v>
                </c:pt>
                <c:pt idx="31">
                  <c:v>1.3500000000000005</c:v>
                </c:pt>
                <c:pt idx="32">
                  <c:v>1.4000000000000006</c:v>
                </c:pt>
                <c:pt idx="33">
                  <c:v>1.4500000000000006</c:v>
                </c:pt>
                <c:pt idx="34">
                  <c:v>1.5000000000000007</c:v>
                </c:pt>
                <c:pt idx="35">
                  <c:v>1.5500000000000007</c:v>
                </c:pt>
                <c:pt idx="36">
                  <c:v>1.6000000000000008</c:v>
                </c:pt>
                <c:pt idx="37">
                  <c:v>1.6500000000000008</c:v>
                </c:pt>
                <c:pt idx="38">
                  <c:v>1.7000000000000008</c:v>
                </c:pt>
                <c:pt idx="39">
                  <c:v>1.7500000000000009</c:v>
                </c:pt>
                <c:pt idx="40">
                  <c:v>1.8000000000000009</c:v>
                </c:pt>
                <c:pt idx="41">
                  <c:v>1.850000000000001</c:v>
                </c:pt>
                <c:pt idx="42">
                  <c:v>1.900000000000001</c:v>
                </c:pt>
                <c:pt idx="43">
                  <c:v>1.9500000000000011</c:v>
                </c:pt>
                <c:pt idx="44">
                  <c:v>2.0000000000000009</c:v>
                </c:pt>
                <c:pt idx="45">
                  <c:v>2.0500000000000007</c:v>
                </c:pt>
                <c:pt idx="46">
                  <c:v>2.1000000000000005</c:v>
                </c:pt>
                <c:pt idx="47">
                  <c:v>2.1500000000000004</c:v>
                </c:pt>
                <c:pt idx="48">
                  <c:v>2.2000000000000002</c:v>
                </c:pt>
                <c:pt idx="49">
                  <c:v>2.25</c:v>
                </c:pt>
                <c:pt idx="50">
                  <c:v>2.2999999999999998</c:v>
                </c:pt>
                <c:pt idx="51">
                  <c:v>2.3499999999999996</c:v>
                </c:pt>
                <c:pt idx="52">
                  <c:v>2.3999999999999995</c:v>
                </c:pt>
                <c:pt idx="53">
                  <c:v>2.4499999999999993</c:v>
                </c:pt>
                <c:pt idx="54">
                  <c:v>2.4999999999999991</c:v>
                </c:pt>
                <c:pt idx="55">
                  <c:v>2.5499999999999989</c:v>
                </c:pt>
                <c:pt idx="56">
                  <c:v>2.5999999999999988</c:v>
                </c:pt>
                <c:pt idx="57">
                  <c:v>2.6499999999999986</c:v>
                </c:pt>
                <c:pt idx="58">
                  <c:v>2.6999999999999984</c:v>
                </c:pt>
                <c:pt idx="59">
                  <c:v>2.7499999999999982</c:v>
                </c:pt>
                <c:pt idx="60">
                  <c:v>2.799999999999998</c:v>
                </c:pt>
                <c:pt idx="61">
                  <c:v>2.8499999999999979</c:v>
                </c:pt>
                <c:pt idx="62">
                  <c:v>2.8999999999999977</c:v>
                </c:pt>
                <c:pt idx="63">
                  <c:v>2.9499999999999975</c:v>
                </c:pt>
                <c:pt idx="64">
                  <c:v>2.9999999999999973</c:v>
                </c:pt>
                <c:pt idx="65">
                  <c:v>3.0499999999999972</c:v>
                </c:pt>
                <c:pt idx="66">
                  <c:v>3.099999999999997</c:v>
                </c:pt>
                <c:pt idx="67">
                  <c:v>3.1499999999999968</c:v>
                </c:pt>
                <c:pt idx="68">
                  <c:v>3.1999999999999966</c:v>
                </c:pt>
                <c:pt idx="69">
                  <c:v>3.2499999999999964</c:v>
                </c:pt>
                <c:pt idx="70">
                  <c:v>3.2999999999999963</c:v>
                </c:pt>
                <c:pt idx="71">
                  <c:v>3.3499999999999961</c:v>
                </c:pt>
                <c:pt idx="72">
                  <c:v>3.3999999999999959</c:v>
                </c:pt>
                <c:pt idx="73">
                  <c:v>3.4499999999999957</c:v>
                </c:pt>
                <c:pt idx="74">
                  <c:v>3.4999999999999956</c:v>
                </c:pt>
                <c:pt idx="75">
                  <c:v>3.5499999999999954</c:v>
                </c:pt>
              </c:numCache>
            </c:numRef>
          </c:xVal>
          <c:yVal>
            <c:numRef>
              <c:f>'tables and calculations'!$V$66:$V$144</c:f>
              <c:numCache>
                <c:formatCode>0.00</c:formatCode>
                <c:ptCount val="79"/>
                <c:pt idx="0">
                  <c:v>0.98536585365853657</c:v>
                </c:pt>
                <c:pt idx="1">
                  <c:v>0.98536585365853657</c:v>
                </c:pt>
                <c:pt idx="2">
                  <c:v>0.98536585365853657</c:v>
                </c:pt>
                <c:pt idx="3">
                  <c:v>0.98536585365853657</c:v>
                </c:pt>
                <c:pt idx="4">
                  <c:v>0.98536585365853657</c:v>
                </c:pt>
                <c:pt idx="5">
                  <c:v>0.98536585365853657</c:v>
                </c:pt>
                <c:pt idx="6">
                  <c:v>0.98536585365853657</c:v>
                </c:pt>
                <c:pt idx="7">
                  <c:v>0.98536585365853657</c:v>
                </c:pt>
                <c:pt idx="8">
                  <c:v>0.98536585365853657</c:v>
                </c:pt>
                <c:pt idx="11">
                  <c:v>0.98536585365853657</c:v>
                </c:pt>
                <c:pt idx="12">
                  <c:v>0.98536585365853657</c:v>
                </c:pt>
                <c:pt idx="15">
                  <c:v>0.98536585365853657</c:v>
                </c:pt>
                <c:pt idx="16">
                  <c:v>0.98536585365853657</c:v>
                </c:pt>
                <c:pt idx="17">
                  <c:v>0.98536585365853657</c:v>
                </c:pt>
                <c:pt idx="18">
                  <c:v>0.98536585365853657</c:v>
                </c:pt>
                <c:pt idx="19">
                  <c:v>0.98536585365853657</c:v>
                </c:pt>
                <c:pt idx="20">
                  <c:v>0.98536585365853657</c:v>
                </c:pt>
                <c:pt idx="21">
                  <c:v>0.98536585365853657</c:v>
                </c:pt>
                <c:pt idx="22">
                  <c:v>0.98536585365853657</c:v>
                </c:pt>
                <c:pt idx="23">
                  <c:v>0.98536585365853657</c:v>
                </c:pt>
                <c:pt idx="24">
                  <c:v>0.98536585365853657</c:v>
                </c:pt>
                <c:pt idx="25">
                  <c:v>0.98536585365853657</c:v>
                </c:pt>
                <c:pt idx="26">
                  <c:v>0.98536585365853657</c:v>
                </c:pt>
                <c:pt idx="27">
                  <c:v>0.98536585365853657</c:v>
                </c:pt>
                <c:pt idx="28">
                  <c:v>0.98536585365853657</c:v>
                </c:pt>
                <c:pt idx="29">
                  <c:v>0.98536585365853657</c:v>
                </c:pt>
                <c:pt idx="30">
                  <c:v>0.98536585365853657</c:v>
                </c:pt>
                <c:pt idx="31">
                  <c:v>0.98536585365853657</c:v>
                </c:pt>
                <c:pt idx="32">
                  <c:v>0.98536585365853657</c:v>
                </c:pt>
                <c:pt idx="33">
                  <c:v>0.98536585365853657</c:v>
                </c:pt>
                <c:pt idx="34">
                  <c:v>0.98536585365853657</c:v>
                </c:pt>
                <c:pt idx="35">
                  <c:v>0.98536585365853657</c:v>
                </c:pt>
                <c:pt idx="36">
                  <c:v>0.98536585365853657</c:v>
                </c:pt>
                <c:pt idx="37">
                  <c:v>0.98536585365853657</c:v>
                </c:pt>
                <c:pt idx="38">
                  <c:v>0.98536585365853657</c:v>
                </c:pt>
                <c:pt idx="39">
                  <c:v>0.98536585365853657</c:v>
                </c:pt>
                <c:pt idx="40">
                  <c:v>0.98536585365853657</c:v>
                </c:pt>
                <c:pt idx="41">
                  <c:v>0.98536585365853657</c:v>
                </c:pt>
                <c:pt idx="42">
                  <c:v>0.98536585365853657</c:v>
                </c:pt>
                <c:pt idx="43">
                  <c:v>0.98536585365853657</c:v>
                </c:pt>
                <c:pt idx="44">
                  <c:v>0.98536585365853657</c:v>
                </c:pt>
                <c:pt idx="45">
                  <c:v>0.98536585365853657</c:v>
                </c:pt>
                <c:pt idx="46">
                  <c:v>0.98536585365853657</c:v>
                </c:pt>
                <c:pt idx="47">
                  <c:v>0.98536585365853657</c:v>
                </c:pt>
                <c:pt idx="48">
                  <c:v>0.98536585365853657</c:v>
                </c:pt>
                <c:pt idx="49">
                  <c:v>0.98536585365853657</c:v>
                </c:pt>
                <c:pt idx="50">
                  <c:v>0.98536585365853657</c:v>
                </c:pt>
                <c:pt idx="51">
                  <c:v>0.98536585365853657</c:v>
                </c:pt>
                <c:pt idx="52">
                  <c:v>0.98536585365853657</c:v>
                </c:pt>
                <c:pt idx="53">
                  <c:v>0.98536585365853657</c:v>
                </c:pt>
                <c:pt idx="54">
                  <c:v>0.98536585365853657</c:v>
                </c:pt>
                <c:pt idx="55">
                  <c:v>0.98536585365853657</c:v>
                </c:pt>
                <c:pt idx="56">
                  <c:v>0.98536585365853657</c:v>
                </c:pt>
                <c:pt idx="57">
                  <c:v>0.98536585365853657</c:v>
                </c:pt>
                <c:pt idx="58">
                  <c:v>0.98536585365853657</c:v>
                </c:pt>
                <c:pt idx="59">
                  <c:v>0.98536585365853657</c:v>
                </c:pt>
                <c:pt idx="60">
                  <c:v>0.98536585365853657</c:v>
                </c:pt>
                <c:pt idx="61">
                  <c:v>0.98536585365853657</c:v>
                </c:pt>
                <c:pt idx="62">
                  <c:v>0.98536585365853657</c:v>
                </c:pt>
                <c:pt idx="63">
                  <c:v>0.98536585365853657</c:v>
                </c:pt>
                <c:pt idx="64">
                  <c:v>0.98536585365853657</c:v>
                </c:pt>
                <c:pt idx="65">
                  <c:v>0.98536585365853657</c:v>
                </c:pt>
                <c:pt idx="66">
                  <c:v>0.98536585365853657</c:v>
                </c:pt>
                <c:pt idx="67">
                  <c:v>0.98536585365853657</c:v>
                </c:pt>
                <c:pt idx="68">
                  <c:v>0.98536585365853657</c:v>
                </c:pt>
                <c:pt idx="69">
                  <c:v>0.98536585365853657</c:v>
                </c:pt>
                <c:pt idx="70">
                  <c:v>0.98536585365853657</c:v>
                </c:pt>
                <c:pt idx="71">
                  <c:v>0.98536585365853657</c:v>
                </c:pt>
                <c:pt idx="72">
                  <c:v>0.98536585365853657</c:v>
                </c:pt>
                <c:pt idx="73">
                  <c:v>0.98536585365853657</c:v>
                </c:pt>
                <c:pt idx="74">
                  <c:v>0.98536585365853657</c:v>
                </c:pt>
                <c:pt idx="75">
                  <c:v>0.98536585365853657</c:v>
                </c:pt>
              </c:numCache>
            </c:numRef>
          </c:yVal>
          <c:smooth val="1"/>
          <c:extLst>
            <c:ext xmlns:c16="http://schemas.microsoft.com/office/drawing/2014/chart" uri="{C3380CC4-5D6E-409C-BE32-E72D297353CC}">
              <c16:uniqueId val="{00000002-DE03-4603-9DA6-37B70DD346AA}"/>
            </c:ext>
          </c:extLst>
        </c:ser>
        <c:ser>
          <c:idx val="3"/>
          <c:order val="3"/>
          <c:spPr>
            <a:ln>
              <a:prstDash val="sysDash"/>
            </a:ln>
          </c:spPr>
          <c:marker>
            <c:symbol val="none"/>
          </c:marker>
          <c:xVal>
            <c:numRef>
              <c:f>'tables and calculations'!$C$66:$C$140</c:f>
              <c:numCache>
                <c:formatCode>0.00</c:formatCode>
                <c:ptCount val="75"/>
                <c:pt idx="0">
                  <c:v>0</c:v>
                </c:pt>
                <c:pt idx="1">
                  <c:v>0.05</c:v>
                </c:pt>
                <c:pt idx="2">
                  <c:v>0.1</c:v>
                </c:pt>
                <c:pt idx="3">
                  <c:v>0.15000000000000002</c:v>
                </c:pt>
                <c:pt idx="4">
                  <c:v>0.2</c:v>
                </c:pt>
                <c:pt idx="5">
                  <c:v>0.25</c:v>
                </c:pt>
                <c:pt idx="6">
                  <c:v>0.3</c:v>
                </c:pt>
                <c:pt idx="7">
                  <c:v>0.35</c:v>
                </c:pt>
                <c:pt idx="8">
                  <c:v>0.39999999999999997</c:v>
                </c:pt>
                <c:pt idx="11">
                  <c:v>0.44999999999999996</c:v>
                </c:pt>
                <c:pt idx="12">
                  <c:v>0.49999999999999994</c:v>
                </c:pt>
                <c:pt idx="15">
                  <c:v>0.54999999999999993</c:v>
                </c:pt>
                <c:pt idx="16">
                  <c:v>0.6</c:v>
                </c:pt>
                <c:pt idx="17">
                  <c:v>0.65</c:v>
                </c:pt>
                <c:pt idx="18">
                  <c:v>0.70000000000000007</c:v>
                </c:pt>
                <c:pt idx="19">
                  <c:v>0.75000000000000011</c:v>
                </c:pt>
                <c:pt idx="20">
                  <c:v>0.80000000000000016</c:v>
                </c:pt>
                <c:pt idx="21">
                  <c:v>0.8500000000000002</c:v>
                </c:pt>
                <c:pt idx="22">
                  <c:v>0.90000000000000024</c:v>
                </c:pt>
                <c:pt idx="23">
                  <c:v>0.95000000000000029</c:v>
                </c:pt>
                <c:pt idx="24">
                  <c:v>1.0000000000000002</c:v>
                </c:pt>
                <c:pt idx="25">
                  <c:v>1.0500000000000003</c:v>
                </c:pt>
                <c:pt idx="26">
                  <c:v>1.1000000000000003</c:v>
                </c:pt>
                <c:pt idx="27">
                  <c:v>1.1500000000000004</c:v>
                </c:pt>
                <c:pt idx="28">
                  <c:v>1.2000000000000004</c:v>
                </c:pt>
                <c:pt idx="29">
                  <c:v>1.2500000000000004</c:v>
                </c:pt>
                <c:pt idx="30">
                  <c:v>1.3000000000000005</c:v>
                </c:pt>
                <c:pt idx="31">
                  <c:v>1.3500000000000005</c:v>
                </c:pt>
                <c:pt idx="32">
                  <c:v>1.4000000000000006</c:v>
                </c:pt>
                <c:pt idx="33">
                  <c:v>1.4500000000000006</c:v>
                </c:pt>
                <c:pt idx="34">
                  <c:v>1.5000000000000007</c:v>
                </c:pt>
                <c:pt idx="35">
                  <c:v>1.5500000000000007</c:v>
                </c:pt>
                <c:pt idx="36">
                  <c:v>1.6000000000000008</c:v>
                </c:pt>
                <c:pt idx="37">
                  <c:v>1.6500000000000008</c:v>
                </c:pt>
                <c:pt idx="38">
                  <c:v>1.7000000000000008</c:v>
                </c:pt>
                <c:pt idx="39">
                  <c:v>1.7500000000000009</c:v>
                </c:pt>
                <c:pt idx="40">
                  <c:v>1.8000000000000009</c:v>
                </c:pt>
                <c:pt idx="41">
                  <c:v>1.850000000000001</c:v>
                </c:pt>
                <c:pt idx="42">
                  <c:v>1.900000000000001</c:v>
                </c:pt>
                <c:pt idx="43">
                  <c:v>1.9500000000000011</c:v>
                </c:pt>
                <c:pt idx="44">
                  <c:v>2.0000000000000009</c:v>
                </c:pt>
                <c:pt idx="45">
                  <c:v>2.0500000000000007</c:v>
                </c:pt>
                <c:pt idx="46">
                  <c:v>2.1000000000000005</c:v>
                </c:pt>
                <c:pt idx="47">
                  <c:v>2.1500000000000004</c:v>
                </c:pt>
                <c:pt idx="48">
                  <c:v>2.2000000000000002</c:v>
                </c:pt>
                <c:pt idx="49">
                  <c:v>2.25</c:v>
                </c:pt>
                <c:pt idx="50">
                  <c:v>2.2999999999999998</c:v>
                </c:pt>
                <c:pt idx="51">
                  <c:v>2.3499999999999996</c:v>
                </c:pt>
                <c:pt idx="52">
                  <c:v>2.3999999999999995</c:v>
                </c:pt>
                <c:pt idx="53">
                  <c:v>2.4499999999999993</c:v>
                </c:pt>
                <c:pt idx="54">
                  <c:v>2.4999999999999991</c:v>
                </c:pt>
                <c:pt idx="55">
                  <c:v>2.5499999999999989</c:v>
                </c:pt>
                <c:pt idx="56">
                  <c:v>2.5999999999999988</c:v>
                </c:pt>
                <c:pt idx="57">
                  <c:v>2.6499999999999986</c:v>
                </c:pt>
                <c:pt idx="58">
                  <c:v>2.6999999999999984</c:v>
                </c:pt>
                <c:pt idx="59">
                  <c:v>2.7499999999999982</c:v>
                </c:pt>
                <c:pt idx="60">
                  <c:v>2.799999999999998</c:v>
                </c:pt>
                <c:pt idx="61">
                  <c:v>2.8499999999999979</c:v>
                </c:pt>
                <c:pt idx="62">
                  <c:v>2.8999999999999977</c:v>
                </c:pt>
                <c:pt idx="63">
                  <c:v>2.9499999999999975</c:v>
                </c:pt>
                <c:pt idx="64">
                  <c:v>2.9999999999999973</c:v>
                </c:pt>
                <c:pt idx="65">
                  <c:v>3.0499999999999972</c:v>
                </c:pt>
                <c:pt idx="66">
                  <c:v>3.099999999999997</c:v>
                </c:pt>
                <c:pt idx="67">
                  <c:v>3.1499999999999968</c:v>
                </c:pt>
                <c:pt idx="68">
                  <c:v>3.1999999999999966</c:v>
                </c:pt>
                <c:pt idx="69">
                  <c:v>3.2499999999999964</c:v>
                </c:pt>
                <c:pt idx="70">
                  <c:v>3.2999999999999963</c:v>
                </c:pt>
                <c:pt idx="71">
                  <c:v>3.3499999999999961</c:v>
                </c:pt>
                <c:pt idx="72">
                  <c:v>3.3999999999999959</c:v>
                </c:pt>
                <c:pt idx="73">
                  <c:v>3.4499999999999957</c:v>
                </c:pt>
                <c:pt idx="74">
                  <c:v>3.4999999999999956</c:v>
                </c:pt>
              </c:numCache>
            </c:numRef>
          </c:xVal>
          <c:yVal>
            <c:numRef>
              <c:f>'tables and calculations'!$AO$66:$AO$140</c:f>
              <c:numCache>
                <c:formatCode>0.00</c:formatCode>
                <c:ptCount val="75"/>
                <c:pt idx="0">
                  <c:v>0</c:v>
                </c:pt>
                <c:pt idx="1">
                  <c:v>1.5267174864358253E-2</c:v>
                </c:pt>
                <c:pt idx="2">
                  <c:v>6.4516115872582977E-2</c:v>
                </c:pt>
                <c:pt idx="3">
                  <c:v>0.16023730136411285</c:v>
                </c:pt>
                <c:pt idx="4">
                  <c:v>0.33333290666748638</c:v>
                </c:pt>
                <c:pt idx="5">
                  <c:v>0.6666645833430993</c:v>
                </c:pt>
                <c:pt idx="6">
                  <c:v>1.4594451580117298</c:v>
                </c:pt>
                <c:pt idx="7">
                  <c:v>5.1574635245568734</c:v>
                </c:pt>
                <c:pt idx="8">
                  <c:v>7.9988712789220617</c:v>
                </c:pt>
                <c:pt idx="11">
                  <c:v>2.9101409366080859</c:v>
                </c:pt>
                <c:pt idx="12">
                  <c:v>1.9999910000607508</c:v>
                </c:pt>
                <c:pt idx="15">
                  <c:v>1.6241576285896306</c:v>
                </c:pt>
                <c:pt idx="16">
                  <c:v>1.4210509990639011</c:v>
                </c:pt>
                <c:pt idx="17">
                  <c:v>1.2950182999014366</c:v>
                </c:pt>
                <c:pt idx="18">
                  <c:v>1.2098760731673095</c:v>
                </c:pt>
                <c:pt idx="19">
                  <c:v>1.1489359121703191</c:v>
                </c:pt>
                <c:pt idx="20">
                  <c:v>1.1034481398269957</c:v>
                </c:pt>
                <c:pt idx="21">
                  <c:v>1.0683918019226357</c:v>
                </c:pt>
                <c:pt idx="22">
                  <c:v>1.0406851997234114</c:v>
                </c:pt>
                <c:pt idx="23">
                  <c:v>1.0183356785003961</c:v>
                </c:pt>
                <c:pt idx="24">
                  <c:v>1</c:v>
                </c:pt>
                <c:pt idx="25">
                  <c:v>0.98474134267745184</c:v>
                </c:pt>
                <c:pt idx="26">
                  <c:v>0.97188753347175427</c:v>
                </c:pt>
                <c:pt idx="27">
                  <c:v>0.96094456092974545</c:v>
                </c:pt>
                <c:pt idx="28">
                  <c:v>0.95154179230453773</c:v>
                </c:pt>
                <c:pt idx="29">
                  <c:v>0.94339614140365335</c:v>
                </c:pt>
                <c:pt idx="30">
                  <c:v>0.9362879730288014</c:v>
                </c:pt>
                <c:pt idx="31">
                  <c:v>0.93004450304070585</c:v>
                </c:pt>
                <c:pt idx="32">
                  <c:v>0.92452811609911845</c:v>
                </c:pt>
                <c:pt idx="33">
                  <c:v>0.91962798732143025</c:v>
                </c:pt>
                <c:pt idx="34">
                  <c:v>0.91525397107310913</c:v>
                </c:pt>
                <c:pt idx="35">
                  <c:v>0.91133207517299086</c:v>
                </c:pt>
                <c:pt idx="36">
                  <c:v>0.90780106284806938</c:v>
                </c:pt>
                <c:pt idx="37">
                  <c:v>0.90460986936871013</c:v>
                </c:pt>
                <c:pt idx="38">
                  <c:v>0.9017156155314715</c:v>
                </c:pt>
                <c:pt idx="39">
                  <c:v>0.89908206405285229</c:v>
                </c:pt>
                <c:pt idx="40">
                  <c:v>0.8966784085360161</c:v>
                </c:pt>
                <c:pt idx="41">
                  <c:v>0.8944783148848986</c:v>
                </c:pt>
                <c:pt idx="42">
                  <c:v>0.89245915627611483</c:v>
                </c:pt>
                <c:pt idx="43">
                  <c:v>0.89060139792274506</c:v>
                </c:pt>
                <c:pt idx="44">
                  <c:v>0.88888809876648611</c:v>
                </c:pt>
                <c:pt idx="45">
                  <c:v>0.88730450518312776</c:v>
                </c:pt>
                <c:pt idx="46">
                  <c:v>0.88583771764246522</c:v>
                </c:pt>
                <c:pt idx="47">
                  <c:v>0.88447641562085155</c:v>
                </c:pt>
                <c:pt idx="48">
                  <c:v>0.88321062933626382</c:v>
                </c:pt>
                <c:pt idx="49">
                  <c:v>0.88203154935363315</c:v>
                </c:pt>
                <c:pt idx="50">
                  <c:v>0.88093136700010399</c:v>
                </c:pt>
                <c:pt idx="51">
                  <c:v>0.87990313998542968</c:v>
                </c:pt>
                <c:pt idx="52">
                  <c:v>0.87894067875067028</c:v>
                </c:pt>
                <c:pt idx="53">
                  <c:v>0.87803844994828228</c:v>
                </c:pt>
                <c:pt idx="54">
                  <c:v>0.87719149414773434</c:v>
                </c:pt>
                <c:pt idx="55">
                  <c:v>0.87639535540657454</c:v>
                </c:pt>
                <c:pt idx="56">
                  <c:v>0.87564602078068188</c:v>
                </c:pt>
                <c:pt idx="57">
                  <c:v>0.87493986819391789</c:v>
                </c:pt>
                <c:pt idx="58">
                  <c:v>0.8742736213657476</c:v>
                </c:pt>
                <c:pt idx="59">
                  <c:v>0.87364431072005899</c:v>
                </c:pt>
                <c:pt idx="60">
                  <c:v>0.87304923938054246</c:v>
                </c:pt>
                <c:pt idx="61">
                  <c:v>0.87248595350650593</c:v>
                </c:pt>
                <c:pt idx="62">
                  <c:v>0.87195221634438103</c:v>
                </c:pt>
                <c:pt idx="63">
                  <c:v>0.87144598547001439</c:v>
                </c:pt>
                <c:pt idx="64">
                  <c:v>0.87096539277913221</c:v>
                </c:pt>
                <c:pt idx="65">
                  <c:v>0.87050872685154446</c:v>
                </c:pt>
                <c:pt idx="66">
                  <c:v>0.87007441737130309</c:v>
                </c:pt>
                <c:pt idx="67">
                  <c:v>0.86966102133229806</c:v>
                </c:pt>
                <c:pt idx="68">
                  <c:v>0.86926721079830527</c:v>
                </c:pt>
                <c:pt idx="69">
                  <c:v>0.86889176201970497</c:v>
                </c:pt>
                <c:pt idx="70">
                  <c:v>0.86853354573706754</c:v>
                </c:pt>
                <c:pt idx="71">
                  <c:v>0.86819151852541754</c:v>
                </c:pt>
                <c:pt idx="72">
                  <c:v>0.86786471505301521</c:v>
                </c:pt>
                <c:pt idx="73">
                  <c:v>0.8675522411454718</c:v>
                </c:pt>
                <c:pt idx="74">
                  <c:v>0.86725326756056476</c:v>
                </c:pt>
              </c:numCache>
            </c:numRef>
          </c:yVal>
          <c:smooth val="1"/>
          <c:extLst>
            <c:ext xmlns:c16="http://schemas.microsoft.com/office/drawing/2014/chart" uri="{C3380CC4-5D6E-409C-BE32-E72D297353CC}">
              <c16:uniqueId val="{00000003-DE03-4603-9DA6-37B70DD346AA}"/>
            </c:ext>
          </c:extLst>
        </c:ser>
        <c:dLbls>
          <c:showLegendKey val="0"/>
          <c:showVal val="0"/>
          <c:showCatName val="0"/>
          <c:showSerName val="0"/>
          <c:showPercent val="0"/>
          <c:showBubbleSize val="0"/>
        </c:dLbls>
        <c:axId val="167104896"/>
        <c:axId val="167106816"/>
      </c:scatterChart>
      <c:valAx>
        <c:axId val="167104896"/>
        <c:scaling>
          <c:orientation val="minMax"/>
          <c:max val="3.5"/>
        </c:scaling>
        <c:delete val="0"/>
        <c:axPos val="b"/>
        <c:majorGridlines/>
        <c:minorGridlines/>
        <c:title>
          <c:tx>
            <c:rich>
              <a:bodyPr/>
              <a:lstStyle/>
              <a:p>
                <a:pPr>
                  <a:defRPr/>
                </a:pPr>
                <a:r>
                  <a:rPr lang="en-US"/>
                  <a:t>Normalized Frequency (f</a:t>
                </a:r>
                <a:r>
                  <a:rPr lang="en-US" baseline="-25000"/>
                  <a:t>N</a:t>
                </a:r>
                <a:r>
                  <a:rPr lang="en-US"/>
                  <a:t>)</a:t>
                </a:r>
              </a:p>
            </c:rich>
          </c:tx>
          <c:overlay val="0"/>
        </c:title>
        <c:numFmt formatCode="0.00" sourceLinked="1"/>
        <c:majorTickMark val="out"/>
        <c:minorTickMark val="none"/>
        <c:tickLblPos val="nextTo"/>
        <c:crossAx val="167106816"/>
        <c:crosses val="autoZero"/>
        <c:crossBetween val="midCat"/>
        <c:majorUnit val="0.5"/>
        <c:minorUnit val="0.1"/>
      </c:valAx>
      <c:valAx>
        <c:axId val="167106816"/>
        <c:scaling>
          <c:orientation val="minMax"/>
          <c:max val="2"/>
          <c:min val="0"/>
        </c:scaling>
        <c:delete val="0"/>
        <c:axPos val="l"/>
        <c:majorGridlines/>
        <c:minorGridlines/>
        <c:title>
          <c:tx>
            <c:rich>
              <a:bodyPr rot="-5400000" vert="horz"/>
              <a:lstStyle/>
              <a:p>
                <a:pPr>
                  <a:defRPr/>
                </a:pPr>
                <a:r>
                  <a:rPr lang="en-US"/>
                  <a:t>Gain (M</a:t>
                </a:r>
                <a:r>
                  <a:rPr lang="en-US" baseline="-25000"/>
                  <a:t>G</a:t>
                </a:r>
                <a:r>
                  <a:rPr lang="en-US"/>
                  <a:t>)</a:t>
                </a:r>
              </a:p>
            </c:rich>
          </c:tx>
          <c:overlay val="0"/>
        </c:title>
        <c:numFmt formatCode="0.00" sourceLinked="1"/>
        <c:majorTickMark val="out"/>
        <c:minorTickMark val="none"/>
        <c:tickLblPos val="nextTo"/>
        <c:crossAx val="167104896"/>
        <c:crosses val="autoZero"/>
        <c:crossBetween val="midCat"/>
        <c:minorUnit val="0.1"/>
      </c:valAx>
    </c:plotArea>
    <c:legend>
      <c:legendPos val="b"/>
      <c:overlay val="0"/>
    </c:legend>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ko-K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a:t>
            </a:r>
            <a:r>
              <a:rPr lang="en-US" baseline="-25000"/>
              <a:t>G(peak)</a:t>
            </a:r>
            <a:r>
              <a:rPr lang="en-US"/>
              <a:t> Vs Q</a:t>
            </a:r>
            <a:r>
              <a:rPr lang="en-US" baseline="-25000"/>
              <a:t>E</a:t>
            </a:r>
            <a:r>
              <a:rPr lang="en-US"/>
              <a:t> with respect to L</a:t>
            </a:r>
            <a:r>
              <a:rPr lang="en-US" baseline="-25000"/>
              <a:t>N</a:t>
            </a:r>
          </a:p>
        </c:rich>
      </c:tx>
      <c:overlay val="0"/>
    </c:title>
    <c:autoTitleDeleted val="0"/>
    <c:plotArea>
      <c:layout/>
      <c:scatterChart>
        <c:scatterStyle val="smoothMarker"/>
        <c:varyColors val="0"/>
        <c:ser>
          <c:idx val="6"/>
          <c:order val="0"/>
          <c:tx>
            <c:v>Ln = 2</c:v>
          </c:tx>
          <c:spPr>
            <a:ln>
              <a:solidFill>
                <a:srgbClr val="FF0000"/>
              </a:solidFill>
            </a:ln>
          </c:spPr>
          <c:marker>
            <c:symbol val="none"/>
          </c:marker>
          <c:xVal>
            <c:numRef>
              <c:f>'tables and calculations'!$G$8:$G$22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calculations'!$F$8:$F$22</c:f>
              <c:numCache>
                <c:formatCode>0.00E+00</c:formatCode>
                <c:ptCount val="15"/>
                <c:pt idx="0">
                  <c:v>5.81</c:v>
                </c:pt>
                <c:pt idx="1">
                  <c:v>3.53</c:v>
                </c:pt>
                <c:pt idx="2">
                  <c:v>2.57</c:v>
                </c:pt>
                <c:pt idx="3">
                  <c:v>2.0499999999999998</c:v>
                </c:pt>
                <c:pt idx="4">
                  <c:v>1.73</c:v>
                </c:pt>
                <c:pt idx="5">
                  <c:v>1.52</c:v>
                </c:pt>
                <c:pt idx="6">
                  <c:v>1.38</c:v>
                </c:pt>
                <c:pt idx="7">
                  <c:v>1.28</c:v>
                </c:pt>
                <c:pt idx="8">
                  <c:v>1.21</c:v>
                </c:pt>
                <c:pt idx="9">
                  <c:v>1.1599999999999999</c:v>
                </c:pt>
                <c:pt idx="10">
                  <c:v>1.1299999999999999</c:v>
                </c:pt>
                <c:pt idx="11">
                  <c:v>1.1100000000000001</c:v>
                </c:pt>
                <c:pt idx="12">
                  <c:v>1.0900000000000001</c:v>
                </c:pt>
                <c:pt idx="13">
                  <c:v>1.07</c:v>
                </c:pt>
                <c:pt idx="14">
                  <c:v>1.06</c:v>
                </c:pt>
              </c:numCache>
            </c:numRef>
          </c:yVal>
          <c:smooth val="1"/>
          <c:extLst>
            <c:ext xmlns:c16="http://schemas.microsoft.com/office/drawing/2014/chart" uri="{C3380CC4-5D6E-409C-BE32-E72D297353CC}">
              <c16:uniqueId val="{00000000-ECCD-4CB0-AF27-50E2E62BF332}"/>
            </c:ext>
          </c:extLst>
        </c:ser>
        <c:ser>
          <c:idx val="1"/>
          <c:order val="1"/>
          <c:tx>
            <c:v>Ln = 2.5</c:v>
          </c:tx>
          <c:spPr>
            <a:ln>
              <a:solidFill>
                <a:srgbClr val="FF0000"/>
              </a:solidFill>
              <a:prstDash val="sysDash"/>
            </a:ln>
          </c:spPr>
          <c:marker>
            <c:symbol val="none"/>
          </c:marker>
          <c:xVal>
            <c:numRef>
              <c:f>'tables and calculations'!$K$8:$K$22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calculations'!$J$8:$J$22</c:f>
              <c:numCache>
                <c:formatCode>0.00E+00</c:formatCode>
                <c:ptCount val="15"/>
                <c:pt idx="0">
                  <c:v>5.03</c:v>
                </c:pt>
                <c:pt idx="1">
                  <c:v>3.06</c:v>
                </c:pt>
                <c:pt idx="2">
                  <c:v>2.2400000000000002</c:v>
                </c:pt>
                <c:pt idx="3">
                  <c:v>1.8</c:v>
                </c:pt>
                <c:pt idx="4">
                  <c:v>1.53</c:v>
                </c:pt>
                <c:pt idx="5">
                  <c:v>1.36</c:v>
                </c:pt>
                <c:pt idx="6">
                  <c:v>1.25</c:v>
                </c:pt>
                <c:pt idx="7">
                  <c:v>1.18</c:v>
                </c:pt>
                <c:pt idx="8">
                  <c:v>1.1299999999999999</c:v>
                </c:pt>
                <c:pt idx="9">
                  <c:v>1.1000000000000001</c:v>
                </c:pt>
                <c:pt idx="10">
                  <c:v>1.08</c:v>
                </c:pt>
                <c:pt idx="11">
                  <c:v>1.07</c:v>
                </c:pt>
                <c:pt idx="12">
                  <c:v>1.05</c:v>
                </c:pt>
                <c:pt idx="13">
                  <c:v>1.05</c:v>
                </c:pt>
                <c:pt idx="14">
                  <c:v>1.04</c:v>
                </c:pt>
              </c:numCache>
            </c:numRef>
          </c:yVal>
          <c:smooth val="1"/>
          <c:extLst>
            <c:ext xmlns:c16="http://schemas.microsoft.com/office/drawing/2014/chart" uri="{C3380CC4-5D6E-409C-BE32-E72D297353CC}">
              <c16:uniqueId val="{00000001-ECCD-4CB0-AF27-50E2E62BF332}"/>
            </c:ext>
          </c:extLst>
        </c:ser>
        <c:ser>
          <c:idx val="0"/>
          <c:order val="2"/>
          <c:tx>
            <c:v>Ln = 3</c:v>
          </c:tx>
          <c:spPr>
            <a:ln>
              <a:solidFill>
                <a:schemeClr val="accent6">
                  <a:lumMod val="75000"/>
                </a:schemeClr>
              </a:solidFill>
            </a:ln>
          </c:spPr>
          <c:marker>
            <c:symbol val="none"/>
          </c:marker>
          <c:xVal>
            <c:numRef>
              <c:f>'tables and calculations'!$AF$8:$AF$23</c:f>
              <c:numCache>
                <c:formatCode>0.00E+00</c:formatCode>
                <c:ptCount val="16"/>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calculations'!$O$8:$O$22</c:f>
              <c:numCache>
                <c:formatCode>0.00E+00</c:formatCode>
                <c:ptCount val="15"/>
                <c:pt idx="0">
                  <c:v>4.47</c:v>
                </c:pt>
                <c:pt idx="1">
                  <c:v>2.74</c:v>
                </c:pt>
                <c:pt idx="2">
                  <c:v>2.0099999999999998</c:v>
                </c:pt>
                <c:pt idx="3">
                  <c:v>1.63</c:v>
                </c:pt>
                <c:pt idx="4">
                  <c:v>1.4</c:v>
                </c:pt>
                <c:pt idx="5">
                  <c:v>1.26</c:v>
                </c:pt>
                <c:pt idx="6">
                  <c:v>1.17</c:v>
                </c:pt>
                <c:pt idx="7">
                  <c:v>1.1200000000000001</c:v>
                </c:pt>
                <c:pt idx="8">
                  <c:v>1.0900000000000001</c:v>
                </c:pt>
                <c:pt idx="9">
                  <c:v>1.07</c:v>
                </c:pt>
                <c:pt idx="10">
                  <c:v>1.05</c:v>
                </c:pt>
                <c:pt idx="11">
                  <c:v>1.04</c:v>
                </c:pt>
                <c:pt idx="12">
                  <c:v>1.04</c:v>
                </c:pt>
                <c:pt idx="13">
                  <c:v>1.03</c:v>
                </c:pt>
                <c:pt idx="14">
                  <c:v>1.03</c:v>
                </c:pt>
              </c:numCache>
            </c:numRef>
          </c:yVal>
          <c:smooth val="1"/>
          <c:extLst>
            <c:ext xmlns:c16="http://schemas.microsoft.com/office/drawing/2014/chart" uri="{C3380CC4-5D6E-409C-BE32-E72D297353CC}">
              <c16:uniqueId val="{00000002-ECCD-4CB0-AF27-50E2E62BF332}"/>
            </c:ext>
          </c:extLst>
        </c:ser>
        <c:ser>
          <c:idx val="2"/>
          <c:order val="3"/>
          <c:tx>
            <c:v>Ln = 3.5</c:v>
          </c:tx>
          <c:spPr>
            <a:ln>
              <a:solidFill>
                <a:schemeClr val="accent6">
                  <a:lumMod val="75000"/>
                </a:schemeClr>
              </a:solidFill>
              <a:prstDash val="sysDash"/>
            </a:ln>
          </c:spPr>
          <c:marker>
            <c:symbol val="none"/>
          </c:marker>
          <c:xVal>
            <c:numRef>
              <c:f>'tables and calculations'!$T$8:$T$22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calculations'!$S$8:$S$22</c:f>
              <c:numCache>
                <c:formatCode>0.00E+00</c:formatCode>
                <c:ptCount val="15"/>
                <c:pt idx="0">
                  <c:v>4.09</c:v>
                </c:pt>
                <c:pt idx="1">
                  <c:v>2.5</c:v>
                </c:pt>
                <c:pt idx="2">
                  <c:v>1.85</c:v>
                </c:pt>
                <c:pt idx="3">
                  <c:v>1.5</c:v>
                </c:pt>
                <c:pt idx="4">
                  <c:v>1.31</c:v>
                </c:pt>
                <c:pt idx="5">
                  <c:v>1.19</c:v>
                </c:pt>
                <c:pt idx="6">
                  <c:v>1.1200000000000001</c:v>
                </c:pt>
                <c:pt idx="7">
                  <c:v>1.0900000000000001</c:v>
                </c:pt>
                <c:pt idx="8">
                  <c:v>1.06</c:v>
                </c:pt>
                <c:pt idx="9">
                  <c:v>1.05</c:v>
                </c:pt>
                <c:pt idx="10">
                  <c:v>1.04</c:v>
                </c:pt>
                <c:pt idx="11">
                  <c:v>1.03</c:v>
                </c:pt>
                <c:pt idx="12">
                  <c:v>1.03</c:v>
                </c:pt>
                <c:pt idx="13">
                  <c:v>1.02</c:v>
                </c:pt>
                <c:pt idx="14">
                  <c:v>1.02</c:v>
                </c:pt>
              </c:numCache>
            </c:numRef>
          </c:yVal>
          <c:smooth val="1"/>
          <c:extLst>
            <c:ext xmlns:c16="http://schemas.microsoft.com/office/drawing/2014/chart" uri="{C3380CC4-5D6E-409C-BE32-E72D297353CC}">
              <c16:uniqueId val="{00000003-ECCD-4CB0-AF27-50E2E62BF332}"/>
            </c:ext>
          </c:extLst>
        </c:ser>
        <c:ser>
          <c:idx val="3"/>
          <c:order val="4"/>
          <c:tx>
            <c:v>Ln = 4</c:v>
          </c:tx>
          <c:spPr>
            <a:ln>
              <a:solidFill>
                <a:schemeClr val="accent4">
                  <a:lumMod val="75000"/>
                </a:schemeClr>
              </a:solidFill>
            </a:ln>
          </c:spPr>
          <c:marker>
            <c:symbol val="none"/>
          </c:marker>
          <c:xVal>
            <c:numRef>
              <c:f>'tables and calculations'!$X$8:$X$22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calculations'!$W$8:$W$22</c:f>
              <c:numCache>
                <c:formatCode>0.00E+00</c:formatCode>
                <c:ptCount val="15"/>
                <c:pt idx="0">
                  <c:v>3.76</c:v>
                </c:pt>
                <c:pt idx="1">
                  <c:v>2.3199999999999998</c:v>
                </c:pt>
                <c:pt idx="2">
                  <c:v>1.72</c:v>
                </c:pt>
                <c:pt idx="3">
                  <c:v>1.41</c:v>
                </c:pt>
                <c:pt idx="4">
                  <c:v>1.24</c:v>
                </c:pt>
                <c:pt idx="5">
                  <c:v>1.1399999999999999</c:v>
                </c:pt>
                <c:pt idx="6">
                  <c:v>1.0900000000000001</c:v>
                </c:pt>
                <c:pt idx="7">
                  <c:v>1.06</c:v>
                </c:pt>
                <c:pt idx="8">
                  <c:v>1.05</c:v>
                </c:pt>
                <c:pt idx="9">
                  <c:v>1.04</c:v>
                </c:pt>
                <c:pt idx="10">
                  <c:v>1.03</c:v>
                </c:pt>
                <c:pt idx="11">
                  <c:v>1.02</c:v>
                </c:pt>
                <c:pt idx="12">
                  <c:v>1.02</c:v>
                </c:pt>
                <c:pt idx="13">
                  <c:v>1.02</c:v>
                </c:pt>
                <c:pt idx="14">
                  <c:v>1.01</c:v>
                </c:pt>
              </c:numCache>
            </c:numRef>
          </c:yVal>
          <c:smooth val="1"/>
          <c:extLst>
            <c:ext xmlns:c16="http://schemas.microsoft.com/office/drawing/2014/chart" uri="{C3380CC4-5D6E-409C-BE32-E72D297353CC}">
              <c16:uniqueId val="{00000004-ECCD-4CB0-AF27-50E2E62BF332}"/>
            </c:ext>
          </c:extLst>
        </c:ser>
        <c:ser>
          <c:idx val="4"/>
          <c:order val="5"/>
          <c:tx>
            <c:v>Ln = 4.5</c:v>
          </c:tx>
          <c:spPr>
            <a:ln>
              <a:solidFill>
                <a:schemeClr val="accent4">
                  <a:lumMod val="75000"/>
                </a:schemeClr>
              </a:solidFill>
              <a:prstDash val="sysDash"/>
            </a:ln>
          </c:spPr>
          <c:marker>
            <c:symbol val="none"/>
          </c:marker>
          <c:xVal>
            <c:numRef>
              <c:f>'tables and calculations'!$AB$8:$AB$22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calculations'!$AA$8:$AA$22</c:f>
              <c:numCache>
                <c:formatCode>0.00E+00</c:formatCode>
                <c:ptCount val="15"/>
                <c:pt idx="0">
                  <c:v>3.51</c:v>
                </c:pt>
                <c:pt idx="1">
                  <c:v>2.17</c:v>
                </c:pt>
                <c:pt idx="2">
                  <c:v>1.62</c:v>
                </c:pt>
                <c:pt idx="3">
                  <c:v>1.34</c:v>
                </c:pt>
                <c:pt idx="4">
                  <c:v>1.19</c:v>
                </c:pt>
                <c:pt idx="5">
                  <c:v>1.1100000000000001</c:v>
                </c:pt>
                <c:pt idx="6">
                  <c:v>1.07</c:v>
                </c:pt>
                <c:pt idx="7">
                  <c:v>1.05</c:v>
                </c:pt>
                <c:pt idx="8">
                  <c:v>1.04</c:v>
                </c:pt>
                <c:pt idx="9">
                  <c:v>1.03</c:v>
                </c:pt>
                <c:pt idx="10">
                  <c:v>1.02</c:v>
                </c:pt>
                <c:pt idx="11">
                  <c:v>1.02</c:v>
                </c:pt>
                <c:pt idx="12">
                  <c:v>1.02</c:v>
                </c:pt>
                <c:pt idx="13">
                  <c:v>1.01</c:v>
                </c:pt>
                <c:pt idx="14">
                  <c:v>1.01</c:v>
                </c:pt>
              </c:numCache>
            </c:numRef>
          </c:yVal>
          <c:smooth val="1"/>
          <c:extLst>
            <c:ext xmlns:c16="http://schemas.microsoft.com/office/drawing/2014/chart" uri="{C3380CC4-5D6E-409C-BE32-E72D297353CC}">
              <c16:uniqueId val="{00000005-ECCD-4CB0-AF27-50E2E62BF332}"/>
            </c:ext>
          </c:extLst>
        </c:ser>
        <c:ser>
          <c:idx val="5"/>
          <c:order val="6"/>
          <c:tx>
            <c:v>Ln = 5</c:v>
          </c:tx>
          <c:spPr>
            <a:ln>
              <a:solidFill>
                <a:srgbClr val="00B050"/>
              </a:solidFill>
            </a:ln>
          </c:spPr>
          <c:marker>
            <c:symbol val="none"/>
          </c:marker>
          <c:xVal>
            <c:numRef>
              <c:f>'tables and calculations'!$AF$8:$AF$22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calculations'!$AE$8:$AE$22</c:f>
              <c:numCache>
                <c:formatCode>0.00E+00</c:formatCode>
                <c:ptCount val="15"/>
                <c:pt idx="0">
                  <c:v>3.32</c:v>
                </c:pt>
                <c:pt idx="1">
                  <c:v>2.0499999999999998</c:v>
                </c:pt>
                <c:pt idx="2">
                  <c:v>1.54</c:v>
                </c:pt>
                <c:pt idx="3">
                  <c:v>1.28</c:v>
                </c:pt>
                <c:pt idx="4">
                  <c:v>1.1499999999999999</c:v>
                </c:pt>
                <c:pt idx="5">
                  <c:v>1.08</c:v>
                </c:pt>
                <c:pt idx="6">
                  <c:v>1.05</c:v>
                </c:pt>
                <c:pt idx="7">
                  <c:v>1.04</c:v>
                </c:pt>
                <c:pt idx="8">
                  <c:v>1.03</c:v>
                </c:pt>
                <c:pt idx="9">
                  <c:v>1.02</c:v>
                </c:pt>
                <c:pt idx="10">
                  <c:v>1.02</c:v>
                </c:pt>
                <c:pt idx="11">
                  <c:v>1.01</c:v>
                </c:pt>
                <c:pt idx="12">
                  <c:v>1.01</c:v>
                </c:pt>
                <c:pt idx="13">
                  <c:v>1.01</c:v>
                </c:pt>
                <c:pt idx="14">
                  <c:v>1.01</c:v>
                </c:pt>
              </c:numCache>
            </c:numRef>
          </c:yVal>
          <c:smooth val="1"/>
          <c:extLst>
            <c:ext xmlns:c16="http://schemas.microsoft.com/office/drawing/2014/chart" uri="{C3380CC4-5D6E-409C-BE32-E72D297353CC}">
              <c16:uniqueId val="{00000006-ECCD-4CB0-AF27-50E2E62BF332}"/>
            </c:ext>
          </c:extLst>
        </c:ser>
        <c:ser>
          <c:idx val="7"/>
          <c:order val="7"/>
          <c:tx>
            <c:v>Ln = 6</c:v>
          </c:tx>
          <c:spPr>
            <a:ln>
              <a:solidFill>
                <a:schemeClr val="accent1"/>
              </a:solidFill>
            </a:ln>
          </c:spPr>
          <c:marker>
            <c:symbol val="none"/>
          </c:marker>
          <c:xVal>
            <c:numRef>
              <c:f>'tables and calculations'!$AN$8:$AN$22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calculations'!$AM$8:$AM$22</c:f>
              <c:numCache>
                <c:formatCode>0.00E+00</c:formatCode>
                <c:ptCount val="15"/>
                <c:pt idx="0">
                  <c:v>3</c:v>
                </c:pt>
                <c:pt idx="1">
                  <c:v>1.86</c:v>
                </c:pt>
                <c:pt idx="2">
                  <c:v>1.41</c:v>
                </c:pt>
                <c:pt idx="3">
                  <c:v>1.19</c:v>
                </c:pt>
                <c:pt idx="4">
                  <c:v>1.0900000000000001</c:v>
                </c:pt>
                <c:pt idx="5">
                  <c:v>1.05</c:v>
                </c:pt>
                <c:pt idx="6">
                  <c:v>1.03</c:v>
                </c:pt>
                <c:pt idx="7">
                  <c:v>1.02</c:v>
                </c:pt>
                <c:pt idx="8">
                  <c:v>1.02</c:v>
                </c:pt>
                <c:pt idx="9">
                  <c:v>1.01</c:v>
                </c:pt>
                <c:pt idx="10">
                  <c:v>1.01</c:v>
                </c:pt>
                <c:pt idx="11">
                  <c:v>1.01</c:v>
                </c:pt>
                <c:pt idx="12">
                  <c:v>1.01</c:v>
                </c:pt>
                <c:pt idx="13">
                  <c:v>1.01</c:v>
                </c:pt>
                <c:pt idx="14">
                  <c:v>1.01</c:v>
                </c:pt>
              </c:numCache>
            </c:numRef>
          </c:yVal>
          <c:smooth val="1"/>
          <c:extLst>
            <c:ext xmlns:c16="http://schemas.microsoft.com/office/drawing/2014/chart" uri="{C3380CC4-5D6E-409C-BE32-E72D297353CC}">
              <c16:uniqueId val="{00000007-ECCD-4CB0-AF27-50E2E62BF332}"/>
            </c:ext>
          </c:extLst>
        </c:ser>
        <c:ser>
          <c:idx val="8"/>
          <c:order val="8"/>
          <c:tx>
            <c:v>Ln = 7</c:v>
          </c:tx>
          <c:spPr>
            <a:ln>
              <a:solidFill>
                <a:schemeClr val="accent2">
                  <a:lumMod val="75000"/>
                </a:schemeClr>
              </a:solidFill>
            </a:ln>
          </c:spPr>
          <c:marker>
            <c:symbol val="none"/>
          </c:marker>
          <c:xVal>
            <c:numRef>
              <c:f>'tables and calculations'!$AV$8:$AV$22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calculations'!$AU$8:$AU$22</c:f>
              <c:numCache>
                <c:formatCode>0.00E+00</c:formatCode>
                <c:ptCount val="15"/>
                <c:pt idx="0">
                  <c:v>2.75</c:v>
                </c:pt>
                <c:pt idx="1">
                  <c:v>1.72</c:v>
                </c:pt>
                <c:pt idx="2">
                  <c:v>1.32</c:v>
                </c:pt>
                <c:pt idx="3">
                  <c:v>1.1399999999999999</c:v>
                </c:pt>
                <c:pt idx="4">
                  <c:v>1.06</c:v>
                </c:pt>
                <c:pt idx="5">
                  <c:v>1.04</c:v>
                </c:pt>
                <c:pt idx="6">
                  <c:v>1.02</c:v>
                </c:pt>
                <c:pt idx="7">
                  <c:v>1.02</c:v>
                </c:pt>
                <c:pt idx="8">
                  <c:v>1.01</c:v>
                </c:pt>
                <c:pt idx="9">
                  <c:v>1.01</c:v>
                </c:pt>
                <c:pt idx="10">
                  <c:v>1.01</c:v>
                </c:pt>
                <c:pt idx="11">
                  <c:v>1.01</c:v>
                </c:pt>
                <c:pt idx="12">
                  <c:v>1.01</c:v>
                </c:pt>
                <c:pt idx="13">
                  <c:v>1.01</c:v>
                </c:pt>
                <c:pt idx="14">
                  <c:v>1</c:v>
                </c:pt>
              </c:numCache>
            </c:numRef>
          </c:yVal>
          <c:smooth val="1"/>
          <c:extLst>
            <c:ext xmlns:c16="http://schemas.microsoft.com/office/drawing/2014/chart" uri="{C3380CC4-5D6E-409C-BE32-E72D297353CC}">
              <c16:uniqueId val="{00000008-ECCD-4CB0-AF27-50E2E62BF332}"/>
            </c:ext>
          </c:extLst>
        </c:ser>
        <c:ser>
          <c:idx val="9"/>
          <c:order val="9"/>
          <c:tx>
            <c:v>Ln = 8</c:v>
          </c:tx>
          <c:spPr>
            <a:ln>
              <a:solidFill>
                <a:schemeClr val="bg1">
                  <a:lumMod val="50000"/>
                </a:schemeClr>
              </a:solidFill>
            </a:ln>
          </c:spPr>
          <c:marker>
            <c:symbol val="none"/>
          </c:marker>
          <c:xVal>
            <c:numRef>
              <c:f>'tables and calculations'!$BD$8:$BD$22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calculations'!$BC$8:$BC$22</c:f>
              <c:numCache>
                <c:formatCode>0.00E+00</c:formatCode>
                <c:ptCount val="15"/>
                <c:pt idx="0">
                  <c:v>2.56</c:v>
                </c:pt>
                <c:pt idx="1">
                  <c:v>1.61</c:v>
                </c:pt>
                <c:pt idx="2">
                  <c:v>1.25</c:v>
                </c:pt>
                <c:pt idx="3">
                  <c:v>1.1000000000000001</c:v>
                </c:pt>
                <c:pt idx="4">
                  <c:v>1.04</c:v>
                </c:pt>
                <c:pt idx="5">
                  <c:v>1.03</c:v>
                </c:pt>
                <c:pt idx="6">
                  <c:v>1.02</c:v>
                </c:pt>
                <c:pt idx="7">
                  <c:v>1.01</c:v>
                </c:pt>
                <c:pt idx="8">
                  <c:v>1.01</c:v>
                </c:pt>
                <c:pt idx="9">
                  <c:v>1.01</c:v>
                </c:pt>
                <c:pt idx="10">
                  <c:v>1.01</c:v>
                </c:pt>
                <c:pt idx="11">
                  <c:v>1.01</c:v>
                </c:pt>
                <c:pt idx="12">
                  <c:v>1</c:v>
                </c:pt>
                <c:pt idx="13">
                  <c:v>1</c:v>
                </c:pt>
                <c:pt idx="14">
                  <c:v>1</c:v>
                </c:pt>
              </c:numCache>
            </c:numRef>
          </c:yVal>
          <c:smooth val="1"/>
          <c:extLst>
            <c:ext xmlns:c16="http://schemas.microsoft.com/office/drawing/2014/chart" uri="{C3380CC4-5D6E-409C-BE32-E72D297353CC}">
              <c16:uniqueId val="{00000009-ECCD-4CB0-AF27-50E2E62BF332}"/>
            </c:ext>
          </c:extLst>
        </c:ser>
        <c:ser>
          <c:idx val="10"/>
          <c:order val="10"/>
          <c:tx>
            <c:v>Ln = 9</c:v>
          </c:tx>
          <c:spPr>
            <a:ln>
              <a:solidFill>
                <a:schemeClr val="tx1"/>
              </a:solidFill>
            </a:ln>
          </c:spPr>
          <c:marker>
            <c:symbol val="none"/>
          </c:marker>
          <c:xVal>
            <c:numRef>
              <c:f>'tables and calculations'!$BL$8:$BL$22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calculations'!$BK$8:$BK$22</c:f>
              <c:numCache>
                <c:formatCode>0.00E+00</c:formatCode>
                <c:ptCount val="15"/>
                <c:pt idx="0">
                  <c:v>2.41</c:v>
                </c:pt>
                <c:pt idx="1">
                  <c:v>1.53</c:v>
                </c:pt>
                <c:pt idx="2">
                  <c:v>1.2</c:v>
                </c:pt>
                <c:pt idx="3">
                  <c:v>1.07</c:v>
                </c:pt>
                <c:pt idx="4">
                  <c:v>1.03</c:v>
                </c:pt>
                <c:pt idx="5">
                  <c:v>1.02</c:v>
                </c:pt>
                <c:pt idx="6">
                  <c:v>1.01</c:v>
                </c:pt>
                <c:pt idx="7">
                  <c:v>1.01</c:v>
                </c:pt>
                <c:pt idx="8">
                  <c:v>1.01</c:v>
                </c:pt>
                <c:pt idx="9">
                  <c:v>1.01</c:v>
                </c:pt>
                <c:pt idx="10">
                  <c:v>1.01</c:v>
                </c:pt>
                <c:pt idx="11">
                  <c:v>1</c:v>
                </c:pt>
                <c:pt idx="12">
                  <c:v>1</c:v>
                </c:pt>
                <c:pt idx="13">
                  <c:v>1</c:v>
                </c:pt>
                <c:pt idx="14">
                  <c:v>1</c:v>
                </c:pt>
              </c:numCache>
            </c:numRef>
          </c:yVal>
          <c:smooth val="1"/>
          <c:extLst>
            <c:ext xmlns:c16="http://schemas.microsoft.com/office/drawing/2014/chart" uri="{C3380CC4-5D6E-409C-BE32-E72D297353CC}">
              <c16:uniqueId val="{0000000A-ECCD-4CB0-AF27-50E2E62BF332}"/>
            </c:ext>
          </c:extLst>
        </c:ser>
        <c:ser>
          <c:idx val="11"/>
          <c:order val="11"/>
          <c:tx>
            <c:v>Mg_max</c:v>
          </c:tx>
          <c:spPr>
            <a:ln>
              <a:prstDash val="dash"/>
            </a:ln>
          </c:spPr>
          <c:marker>
            <c:symbol val="none"/>
          </c:marker>
          <c:xVal>
            <c:numRef>
              <c:f>'tables and calculations'!$J$44:$J$57</c:f>
              <c:numCache>
                <c:formatCode>General</c:formatCode>
                <c:ptCount val="14"/>
              </c:numCache>
            </c:numRef>
          </c:xVal>
          <c:yVal>
            <c:numRef>
              <c:f>'tables and calculations'!$H$44:$H$57</c:f>
              <c:numCache>
                <c:formatCode>General</c:formatCode>
                <c:ptCount val="14"/>
              </c:numCache>
            </c:numRef>
          </c:yVal>
          <c:smooth val="1"/>
          <c:extLst>
            <c:ext xmlns:c16="http://schemas.microsoft.com/office/drawing/2014/chart" uri="{C3380CC4-5D6E-409C-BE32-E72D297353CC}">
              <c16:uniqueId val="{0000000B-ECCD-4CB0-AF27-50E2E62BF332}"/>
            </c:ext>
          </c:extLst>
        </c:ser>
        <c:dLbls>
          <c:showLegendKey val="0"/>
          <c:showVal val="0"/>
          <c:showCatName val="0"/>
          <c:showSerName val="0"/>
          <c:showPercent val="0"/>
          <c:showBubbleSize val="0"/>
        </c:dLbls>
        <c:axId val="174448000"/>
        <c:axId val="174458368"/>
      </c:scatterChart>
      <c:valAx>
        <c:axId val="174448000"/>
        <c:scaling>
          <c:orientation val="minMax"/>
          <c:max val="1.5"/>
          <c:min val="0.15000000000000002"/>
        </c:scaling>
        <c:delete val="0"/>
        <c:axPos val="b"/>
        <c:majorGridlines/>
        <c:title>
          <c:tx>
            <c:rich>
              <a:bodyPr/>
              <a:lstStyle/>
              <a:p>
                <a:pPr>
                  <a:defRPr/>
                </a:pPr>
                <a:r>
                  <a:rPr lang="en-US"/>
                  <a:t>Quality Factor (Q</a:t>
                </a:r>
                <a:r>
                  <a:rPr lang="en-US" baseline="-25000"/>
                  <a:t>E</a:t>
                </a:r>
                <a:r>
                  <a:rPr lang="en-US"/>
                  <a:t>)</a:t>
                </a:r>
              </a:p>
            </c:rich>
          </c:tx>
          <c:overlay val="0"/>
        </c:title>
        <c:numFmt formatCode="#,##0.00" sourceLinked="0"/>
        <c:majorTickMark val="out"/>
        <c:minorTickMark val="none"/>
        <c:tickLblPos val="nextTo"/>
        <c:txPr>
          <a:bodyPr rot="-5400000" vert="horz"/>
          <a:lstStyle/>
          <a:p>
            <a:pPr>
              <a:defRPr/>
            </a:pPr>
            <a:endParaRPr lang="en-US"/>
          </a:p>
        </c:txPr>
        <c:crossAx val="174458368"/>
        <c:crosses val="autoZero"/>
        <c:crossBetween val="midCat"/>
        <c:majorUnit val="5.000000000000001E-2"/>
        <c:minorUnit val="1.0000000000000002E-2"/>
      </c:valAx>
      <c:valAx>
        <c:axId val="174458368"/>
        <c:scaling>
          <c:orientation val="minMax"/>
          <c:max val="3"/>
          <c:min val="1"/>
        </c:scaling>
        <c:delete val="0"/>
        <c:axPos val="l"/>
        <c:majorGridlines/>
        <c:title>
          <c:tx>
            <c:rich>
              <a:bodyPr rot="-5400000" vert="horz"/>
              <a:lstStyle/>
              <a:p>
                <a:pPr>
                  <a:defRPr/>
                </a:pPr>
                <a:r>
                  <a:rPr lang="en-US"/>
                  <a:t>Attainable Peak Gain (M</a:t>
                </a:r>
                <a:r>
                  <a:rPr lang="en-US" baseline="-25000"/>
                  <a:t>G(PEAK)</a:t>
                </a:r>
                <a:r>
                  <a:rPr lang="en-US"/>
                  <a:t>)</a:t>
                </a:r>
              </a:p>
            </c:rich>
          </c:tx>
          <c:overlay val="0"/>
        </c:title>
        <c:numFmt formatCode="#,##0.0" sourceLinked="0"/>
        <c:majorTickMark val="out"/>
        <c:minorTickMark val="none"/>
        <c:tickLblPos val="nextTo"/>
        <c:crossAx val="174448000"/>
        <c:crosses val="autoZero"/>
        <c:crossBetween val="midCat"/>
        <c:majorUnit val="0.1"/>
      </c:valAx>
    </c:plotArea>
    <c:legend>
      <c:legendPos val="b"/>
      <c:overlay val="0"/>
    </c:legend>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ko-K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LLC Gain Curve with the Selected</a:t>
            </a:r>
            <a:r>
              <a:rPr lang="en-US" baseline="0"/>
              <a:t> L</a:t>
            </a:r>
            <a:r>
              <a:rPr lang="en-US" baseline="-25000"/>
              <a:t>N</a:t>
            </a:r>
            <a:r>
              <a:rPr lang="en-US" baseline="0"/>
              <a:t> and Q</a:t>
            </a:r>
            <a:r>
              <a:rPr lang="en-US" baseline="-25000"/>
              <a:t>E</a:t>
            </a:r>
          </a:p>
        </c:rich>
      </c:tx>
      <c:overlay val="0"/>
    </c:title>
    <c:autoTitleDeleted val="0"/>
    <c:plotArea>
      <c:layout>
        <c:manualLayout>
          <c:layoutTarget val="inner"/>
          <c:xMode val="edge"/>
          <c:yMode val="edge"/>
          <c:x val="0.10230995468688515"/>
          <c:y val="0.12456114762130141"/>
          <c:w val="0.7273907840345305"/>
          <c:h val="0.72545693752621609"/>
        </c:manualLayout>
      </c:layout>
      <c:scatterChart>
        <c:scatterStyle val="smoothMarker"/>
        <c:varyColors val="0"/>
        <c:ser>
          <c:idx val="0"/>
          <c:order val="0"/>
          <c:tx>
            <c:v>Ln_Qe Gain with respect to freq</c:v>
          </c:tx>
          <c:marker>
            <c:symbol val="none"/>
          </c:marker>
          <c:xVal>
            <c:numRef>
              <c:f>'tables and calculations'!$C$66:$C$144</c:f>
              <c:numCache>
                <c:formatCode>0.00</c:formatCode>
                <c:ptCount val="79"/>
                <c:pt idx="0">
                  <c:v>0</c:v>
                </c:pt>
                <c:pt idx="1">
                  <c:v>0.05</c:v>
                </c:pt>
                <c:pt idx="2">
                  <c:v>0.1</c:v>
                </c:pt>
                <c:pt idx="3">
                  <c:v>0.15000000000000002</c:v>
                </c:pt>
                <c:pt idx="4">
                  <c:v>0.2</c:v>
                </c:pt>
                <c:pt idx="5">
                  <c:v>0.25</c:v>
                </c:pt>
                <c:pt idx="6">
                  <c:v>0.3</c:v>
                </c:pt>
                <c:pt idx="7">
                  <c:v>0.35</c:v>
                </c:pt>
                <c:pt idx="8">
                  <c:v>0.39999999999999997</c:v>
                </c:pt>
                <c:pt idx="11">
                  <c:v>0.44999999999999996</c:v>
                </c:pt>
                <c:pt idx="12">
                  <c:v>0.49999999999999994</c:v>
                </c:pt>
                <c:pt idx="15">
                  <c:v>0.54999999999999993</c:v>
                </c:pt>
                <c:pt idx="16">
                  <c:v>0.6</c:v>
                </c:pt>
                <c:pt idx="17">
                  <c:v>0.65</c:v>
                </c:pt>
                <c:pt idx="18">
                  <c:v>0.70000000000000007</c:v>
                </c:pt>
                <c:pt idx="19">
                  <c:v>0.75000000000000011</c:v>
                </c:pt>
                <c:pt idx="20">
                  <c:v>0.80000000000000016</c:v>
                </c:pt>
                <c:pt idx="21">
                  <c:v>0.8500000000000002</c:v>
                </c:pt>
                <c:pt idx="22">
                  <c:v>0.90000000000000024</c:v>
                </c:pt>
                <c:pt idx="23">
                  <c:v>0.95000000000000029</c:v>
                </c:pt>
                <c:pt idx="24">
                  <c:v>1.0000000000000002</c:v>
                </c:pt>
                <c:pt idx="25">
                  <c:v>1.0500000000000003</c:v>
                </c:pt>
                <c:pt idx="26">
                  <c:v>1.1000000000000003</c:v>
                </c:pt>
                <c:pt idx="27">
                  <c:v>1.1500000000000004</c:v>
                </c:pt>
                <c:pt idx="28">
                  <c:v>1.2000000000000004</c:v>
                </c:pt>
                <c:pt idx="29">
                  <c:v>1.2500000000000004</c:v>
                </c:pt>
                <c:pt idx="30">
                  <c:v>1.3000000000000005</c:v>
                </c:pt>
                <c:pt idx="31">
                  <c:v>1.3500000000000005</c:v>
                </c:pt>
                <c:pt idx="32">
                  <c:v>1.4000000000000006</c:v>
                </c:pt>
                <c:pt idx="33">
                  <c:v>1.4500000000000006</c:v>
                </c:pt>
                <c:pt idx="34">
                  <c:v>1.5000000000000007</c:v>
                </c:pt>
                <c:pt idx="35">
                  <c:v>1.5500000000000007</c:v>
                </c:pt>
                <c:pt idx="36">
                  <c:v>1.6000000000000008</c:v>
                </c:pt>
                <c:pt idx="37">
                  <c:v>1.6500000000000008</c:v>
                </c:pt>
                <c:pt idx="38">
                  <c:v>1.7000000000000008</c:v>
                </c:pt>
                <c:pt idx="39">
                  <c:v>1.7500000000000009</c:v>
                </c:pt>
                <c:pt idx="40">
                  <c:v>1.8000000000000009</c:v>
                </c:pt>
                <c:pt idx="41">
                  <c:v>1.850000000000001</c:v>
                </c:pt>
                <c:pt idx="42">
                  <c:v>1.900000000000001</c:v>
                </c:pt>
                <c:pt idx="43">
                  <c:v>1.9500000000000011</c:v>
                </c:pt>
                <c:pt idx="44">
                  <c:v>2.0000000000000009</c:v>
                </c:pt>
                <c:pt idx="45">
                  <c:v>2.0500000000000007</c:v>
                </c:pt>
                <c:pt idx="46">
                  <c:v>2.1000000000000005</c:v>
                </c:pt>
                <c:pt idx="47">
                  <c:v>2.1500000000000004</c:v>
                </c:pt>
                <c:pt idx="48">
                  <c:v>2.2000000000000002</c:v>
                </c:pt>
                <c:pt idx="49">
                  <c:v>2.25</c:v>
                </c:pt>
                <c:pt idx="50">
                  <c:v>2.2999999999999998</c:v>
                </c:pt>
                <c:pt idx="51">
                  <c:v>2.3499999999999996</c:v>
                </c:pt>
                <c:pt idx="52">
                  <c:v>2.3999999999999995</c:v>
                </c:pt>
                <c:pt idx="53">
                  <c:v>2.4499999999999993</c:v>
                </c:pt>
                <c:pt idx="54">
                  <c:v>2.4999999999999991</c:v>
                </c:pt>
                <c:pt idx="55">
                  <c:v>2.5499999999999989</c:v>
                </c:pt>
                <c:pt idx="56">
                  <c:v>2.5999999999999988</c:v>
                </c:pt>
                <c:pt idx="57">
                  <c:v>2.6499999999999986</c:v>
                </c:pt>
                <c:pt idx="58">
                  <c:v>2.6999999999999984</c:v>
                </c:pt>
                <c:pt idx="59">
                  <c:v>2.7499999999999982</c:v>
                </c:pt>
                <c:pt idx="60">
                  <c:v>2.799999999999998</c:v>
                </c:pt>
                <c:pt idx="61">
                  <c:v>2.8499999999999979</c:v>
                </c:pt>
                <c:pt idx="62">
                  <c:v>2.8999999999999977</c:v>
                </c:pt>
                <c:pt idx="63">
                  <c:v>2.9499999999999975</c:v>
                </c:pt>
                <c:pt idx="64">
                  <c:v>2.9999999999999973</c:v>
                </c:pt>
                <c:pt idx="65">
                  <c:v>3.0499999999999972</c:v>
                </c:pt>
                <c:pt idx="66">
                  <c:v>3.099999999999997</c:v>
                </c:pt>
                <c:pt idx="67">
                  <c:v>3.1499999999999968</c:v>
                </c:pt>
                <c:pt idx="68">
                  <c:v>3.1999999999999966</c:v>
                </c:pt>
                <c:pt idx="69">
                  <c:v>3.2499999999999964</c:v>
                </c:pt>
                <c:pt idx="70">
                  <c:v>3.2999999999999963</c:v>
                </c:pt>
                <c:pt idx="71">
                  <c:v>3.3499999999999961</c:v>
                </c:pt>
                <c:pt idx="72">
                  <c:v>3.3999999999999959</c:v>
                </c:pt>
                <c:pt idx="73">
                  <c:v>3.4499999999999957</c:v>
                </c:pt>
                <c:pt idx="74">
                  <c:v>3.4999999999999956</c:v>
                </c:pt>
                <c:pt idx="75">
                  <c:v>3.5499999999999954</c:v>
                </c:pt>
              </c:numCache>
            </c:numRef>
          </c:xVal>
          <c:yVal>
            <c:numRef>
              <c:f>'tables and calculations'!$S$66:$S$144</c:f>
              <c:numCache>
                <c:formatCode>0.00</c:formatCode>
                <c:ptCount val="79"/>
                <c:pt idx="0">
                  <c:v>0</c:v>
                </c:pt>
                <c:pt idx="1">
                  <c:v>1.5181158318506433E-2</c:v>
                </c:pt>
                <c:pt idx="2">
                  <c:v>6.2962078120949325E-2</c:v>
                </c:pt>
                <c:pt idx="3">
                  <c:v>0.15050098412273813</c:v>
                </c:pt>
                <c:pt idx="4">
                  <c:v>0.29083533864990702</c:v>
                </c:pt>
                <c:pt idx="5">
                  <c:v>0.50171779647125225</c:v>
                </c:pt>
                <c:pt idx="6">
                  <c:v>0.79140705592399785</c:v>
                </c:pt>
                <c:pt idx="7">
                  <c:v>1.1127644822846203</c:v>
                </c:pt>
                <c:pt idx="8">
                  <c:v>1.3412853929541482</c:v>
                </c:pt>
                <c:pt idx="11">
                  <c:v>1.4102420077716038</c:v>
                </c:pt>
                <c:pt idx="12">
                  <c:v>1.3793103448275859</c:v>
                </c:pt>
                <c:pt idx="15">
                  <c:v>1.3174962181452443</c:v>
                </c:pt>
                <c:pt idx="16">
                  <c:v>1.2553301098465901</c:v>
                </c:pt>
                <c:pt idx="17">
                  <c:v>1.2012729451634376</c:v>
                </c:pt>
                <c:pt idx="18">
                  <c:v>1.1561057889029493</c:v>
                </c:pt>
                <c:pt idx="19">
                  <c:v>1.1185734044460567</c:v>
                </c:pt>
                <c:pt idx="20">
                  <c:v>1.0871522161545182</c:v>
                </c:pt>
                <c:pt idx="21">
                  <c:v>1.0605184284810787</c:v>
                </c:pt>
                <c:pt idx="22">
                  <c:v>1.0376220929081641</c:v>
                </c:pt>
                <c:pt idx="23">
                  <c:v>1.017655062929167</c:v>
                </c:pt>
                <c:pt idx="24">
                  <c:v>1</c:v>
                </c:pt>
                <c:pt idx="25">
                  <c:v>0.98418445235592589</c:v>
                </c:pt>
                <c:pt idx="26">
                  <c:v>0.96984470059197991</c:v>
                </c:pt>
                <c:pt idx="27">
                  <c:v>0.95669860530336404</c:v>
                </c:pt>
                <c:pt idx="28">
                  <c:v>0.9445255464351221</c:v>
                </c:pt>
                <c:pt idx="29">
                  <c:v>0.9331516456588117</c:v>
                </c:pt>
                <c:pt idx="30">
                  <c:v>0.92243884246654517</c:v>
                </c:pt>
                <c:pt idx="31">
                  <c:v>0.91227676501559718</c:v>
                </c:pt>
                <c:pt idx="32">
                  <c:v>0.90257663095459895</c:v>
                </c:pt>
                <c:pt idx="33">
                  <c:v>0.89326663070165102</c:v>
                </c:pt>
                <c:pt idx="34">
                  <c:v>0.88428840131670905</c:v>
                </c:pt>
                <c:pt idx="35">
                  <c:v>0.87559430939615102</c:v>
                </c:pt>
                <c:pt idx="36">
                  <c:v>0.86714533937405303</c:v>
                </c:pt>
                <c:pt idx="37">
                  <c:v>0.85890943886563365</c:v>
                </c:pt>
                <c:pt idx="38">
                  <c:v>0.850860212056744</c:v>
                </c:pt>
                <c:pt idx="39">
                  <c:v>0.84297588038715787</c:v>
                </c:pt>
                <c:pt idx="40">
                  <c:v>0.83523845019323739</c:v>
                </c:pt>
                <c:pt idx="41">
                  <c:v>0.82763304185408781</c:v>
                </c:pt>
                <c:pt idx="42">
                  <c:v>0.82014734591556715</c:v>
                </c:pt>
                <c:pt idx="43">
                  <c:v>0.81277117976107005</c:v>
                </c:pt>
                <c:pt idx="44">
                  <c:v>0.80549612444023666</c:v>
                </c:pt>
                <c:pt idx="45">
                  <c:v>0.79831522581191416</c:v>
                </c:pt>
                <c:pt idx="46">
                  <c:v>0.79122274760251776</c:v>
                </c:pt>
                <c:pt idx="47">
                  <c:v>0.7842139666107788</c:v>
                </c:pt>
                <c:pt idx="48">
                  <c:v>0.77728500231174869</c:v>
                </c:pt>
                <c:pt idx="49">
                  <c:v>0.77043267467788157</c:v>
                </c:pt>
                <c:pt idx="50">
                  <c:v>0.7636543852544061</c:v>
                </c:pt>
                <c:pt idx="51">
                  <c:v>0.7569480174822335</c:v>
                </c:pt>
                <c:pt idx="52">
                  <c:v>0.75031185301589687</c:v>
                </c:pt>
                <c:pt idx="53">
                  <c:v>0.74374450138254644</c:v>
                </c:pt>
                <c:pt idx="54">
                  <c:v>0.73724484080572605</c:v>
                </c:pt>
                <c:pt idx="55">
                  <c:v>0.73081196840104112</c:v>
                </c:pt>
                <c:pt idx="56">
                  <c:v>0.72444515826010702</c:v>
                </c:pt>
                <c:pt idx="57">
                  <c:v>0.71814382619003858</c:v>
                </c:pt>
                <c:pt idx="58">
                  <c:v>0.71190750008012982</c:v>
                </c:pt>
                <c:pt idx="59">
                  <c:v>0.70573579503483608</c:v>
                </c:pt>
                <c:pt idx="60">
                  <c:v>0.69962839254980058</c:v>
                </c:pt>
                <c:pt idx="61">
                  <c:v>0.69358502312152759</c:v>
                </c:pt>
                <c:pt idx="62">
                  <c:v>0.68760545177565191</c:v>
                </c:pt>
                <c:pt idx="63">
                  <c:v>0.68168946607742587</c:v>
                </c:pt>
                <c:pt idx="64">
                  <c:v>0.67583686625377626</c:v>
                </c:pt>
                <c:pt idx="65">
                  <c:v>0.67004745711147995</c:v>
                </c:pt>
                <c:pt idx="66">
                  <c:v>0.66432104148245386</c:v>
                </c:pt>
                <c:pt idx="67">
                  <c:v>0.65865741496640851</c:v>
                </c:pt>
                <c:pt idx="68">
                  <c:v>0.65305636177434423</c:v>
                </c:pt>
                <c:pt idx="69">
                  <c:v>0.6475176515046186</c:v>
                </c:pt>
                <c:pt idx="70">
                  <c:v>0.64204103670736201</c:v>
                </c:pt>
                <c:pt idx="71">
                  <c:v>0.63662625111354121</c:v>
                </c:pt>
                <c:pt idx="72">
                  <c:v>0.63127300842253409</c:v>
                </c:pt>
                <c:pt idx="73">
                  <c:v>0.6259810015571402</c:v>
                </c:pt>
                <c:pt idx="74">
                  <c:v>0.62074990230783889</c:v>
                </c:pt>
                <c:pt idx="75">
                  <c:v>0.61557936129925994</c:v>
                </c:pt>
              </c:numCache>
            </c:numRef>
          </c:yVal>
          <c:smooth val="1"/>
          <c:extLst>
            <c:ext xmlns:c16="http://schemas.microsoft.com/office/drawing/2014/chart" uri="{C3380CC4-5D6E-409C-BE32-E72D297353CC}">
              <c16:uniqueId val="{00000000-9155-4DB8-85FE-A66070FF2214}"/>
            </c:ext>
          </c:extLst>
        </c:ser>
        <c:ser>
          <c:idx val="1"/>
          <c:order val="1"/>
          <c:tx>
            <c:v>Mg(nom)</c:v>
          </c:tx>
          <c:spPr>
            <a:ln>
              <a:solidFill>
                <a:schemeClr val="accent6"/>
              </a:solidFill>
            </a:ln>
          </c:spPr>
          <c:marker>
            <c:symbol val="none"/>
          </c:marker>
          <c:xVal>
            <c:numRef>
              <c:f>'tables and calculations'!$C$66:$C$144</c:f>
              <c:numCache>
                <c:formatCode>0.00</c:formatCode>
                <c:ptCount val="79"/>
                <c:pt idx="0">
                  <c:v>0</c:v>
                </c:pt>
                <c:pt idx="1">
                  <c:v>0.05</c:v>
                </c:pt>
                <c:pt idx="2">
                  <c:v>0.1</c:v>
                </c:pt>
                <c:pt idx="3">
                  <c:v>0.15000000000000002</c:v>
                </c:pt>
                <c:pt idx="4">
                  <c:v>0.2</c:v>
                </c:pt>
                <c:pt idx="5">
                  <c:v>0.25</c:v>
                </c:pt>
                <c:pt idx="6">
                  <c:v>0.3</c:v>
                </c:pt>
                <c:pt idx="7">
                  <c:v>0.35</c:v>
                </c:pt>
                <c:pt idx="8">
                  <c:v>0.39999999999999997</c:v>
                </c:pt>
                <c:pt idx="11">
                  <c:v>0.44999999999999996</c:v>
                </c:pt>
                <c:pt idx="12">
                  <c:v>0.49999999999999994</c:v>
                </c:pt>
                <c:pt idx="15">
                  <c:v>0.54999999999999993</c:v>
                </c:pt>
                <c:pt idx="16">
                  <c:v>0.6</c:v>
                </c:pt>
                <c:pt idx="17">
                  <c:v>0.65</c:v>
                </c:pt>
                <c:pt idx="18">
                  <c:v>0.70000000000000007</c:v>
                </c:pt>
                <c:pt idx="19">
                  <c:v>0.75000000000000011</c:v>
                </c:pt>
                <c:pt idx="20">
                  <c:v>0.80000000000000016</c:v>
                </c:pt>
                <c:pt idx="21">
                  <c:v>0.8500000000000002</c:v>
                </c:pt>
                <c:pt idx="22">
                  <c:v>0.90000000000000024</c:v>
                </c:pt>
                <c:pt idx="23">
                  <c:v>0.95000000000000029</c:v>
                </c:pt>
                <c:pt idx="24">
                  <c:v>1.0000000000000002</c:v>
                </c:pt>
                <c:pt idx="25">
                  <c:v>1.0500000000000003</c:v>
                </c:pt>
                <c:pt idx="26">
                  <c:v>1.1000000000000003</c:v>
                </c:pt>
                <c:pt idx="27">
                  <c:v>1.1500000000000004</c:v>
                </c:pt>
                <c:pt idx="28">
                  <c:v>1.2000000000000004</c:v>
                </c:pt>
                <c:pt idx="29">
                  <c:v>1.2500000000000004</c:v>
                </c:pt>
                <c:pt idx="30">
                  <c:v>1.3000000000000005</c:v>
                </c:pt>
                <c:pt idx="31">
                  <c:v>1.3500000000000005</c:v>
                </c:pt>
                <c:pt idx="32">
                  <c:v>1.4000000000000006</c:v>
                </c:pt>
                <c:pt idx="33">
                  <c:v>1.4500000000000006</c:v>
                </c:pt>
                <c:pt idx="34">
                  <c:v>1.5000000000000007</c:v>
                </c:pt>
                <c:pt idx="35">
                  <c:v>1.5500000000000007</c:v>
                </c:pt>
                <c:pt idx="36">
                  <c:v>1.6000000000000008</c:v>
                </c:pt>
                <c:pt idx="37">
                  <c:v>1.6500000000000008</c:v>
                </c:pt>
                <c:pt idx="38">
                  <c:v>1.7000000000000008</c:v>
                </c:pt>
                <c:pt idx="39">
                  <c:v>1.7500000000000009</c:v>
                </c:pt>
                <c:pt idx="40">
                  <c:v>1.8000000000000009</c:v>
                </c:pt>
                <c:pt idx="41">
                  <c:v>1.850000000000001</c:v>
                </c:pt>
                <c:pt idx="42">
                  <c:v>1.900000000000001</c:v>
                </c:pt>
                <c:pt idx="43">
                  <c:v>1.9500000000000011</c:v>
                </c:pt>
                <c:pt idx="44">
                  <c:v>2.0000000000000009</c:v>
                </c:pt>
                <c:pt idx="45">
                  <c:v>2.0500000000000007</c:v>
                </c:pt>
                <c:pt idx="46">
                  <c:v>2.1000000000000005</c:v>
                </c:pt>
                <c:pt idx="47">
                  <c:v>2.1500000000000004</c:v>
                </c:pt>
                <c:pt idx="48">
                  <c:v>2.2000000000000002</c:v>
                </c:pt>
                <c:pt idx="49">
                  <c:v>2.25</c:v>
                </c:pt>
                <c:pt idx="50">
                  <c:v>2.2999999999999998</c:v>
                </c:pt>
                <c:pt idx="51">
                  <c:v>2.3499999999999996</c:v>
                </c:pt>
                <c:pt idx="52">
                  <c:v>2.3999999999999995</c:v>
                </c:pt>
                <c:pt idx="53">
                  <c:v>2.4499999999999993</c:v>
                </c:pt>
                <c:pt idx="54">
                  <c:v>2.4999999999999991</c:v>
                </c:pt>
                <c:pt idx="55">
                  <c:v>2.5499999999999989</c:v>
                </c:pt>
                <c:pt idx="56">
                  <c:v>2.5999999999999988</c:v>
                </c:pt>
                <c:pt idx="57">
                  <c:v>2.6499999999999986</c:v>
                </c:pt>
                <c:pt idx="58">
                  <c:v>2.6999999999999984</c:v>
                </c:pt>
                <c:pt idx="59">
                  <c:v>2.7499999999999982</c:v>
                </c:pt>
                <c:pt idx="60">
                  <c:v>2.799999999999998</c:v>
                </c:pt>
                <c:pt idx="61">
                  <c:v>2.8499999999999979</c:v>
                </c:pt>
                <c:pt idx="62">
                  <c:v>2.8999999999999977</c:v>
                </c:pt>
                <c:pt idx="63">
                  <c:v>2.9499999999999975</c:v>
                </c:pt>
                <c:pt idx="64">
                  <c:v>2.9999999999999973</c:v>
                </c:pt>
                <c:pt idx="65">
                  <c:v>3.0499999999999972</c:v>
                </c:pt>
                <c:pt idx="66">
                  <c:v>3.099999999999997</c:v>
                </c:pt>
                <c:pt idx="67">
                  <c:v>3.1499999999999968</c:v>
                </c:pt>
                <c:pt idx="68">
                  <c:v>3.1999999999999966</c:v>
                </c:pt>
                <c:pt idx="69">
                  <c:v>3.2499999999999964</c:v>
                </c:pt>
                <c:pt idx="70">
                  <c:v>3.2999999999999963</c:v>
                </c:pt>
                <c:pt idx="71">
                  <c:v>3.3499999999999961</c:v>
                </c:pt>
                <c:pt idx="72">
                  <c:v>3.3999999999999959</c:v>
                </c:pt>
                <c:pt idx="73">
                  <c:v>3.4499999999999957</c:v>
                </c:pt>
                <c:pt idx="74">
                  <c:v>3.4999999999999956</c:v>
                </c:pt>
                <c:pt idx="75">
                  <c:v>3.5499999999999954</c:v>
                </c:pt>
              </c:numCache>
            </c:numRef>
          </c:xVal>
          <c:yVal>
            <c:numRef>
              <c:f>'tables and calculations'!$AR$66:$AR$141</c:f>
              <c:numCache>
                <c:formatCode>0.00</c:formatCode>
                <c:ptCount val="76"/>
                <c:pt idx="0">
                  <c:v>1.035897435897436</c:v>
                </c:pt>
                <c:pt idx="1">
                  <c:v>1.035897435897436</c:v>
                </c:pt>
                <c:pt idx="2">
                  <c:v>1.035897435897436</c:v>
                </c:pt>
                <c:pt idx="3">
                  <c:v>1.035897435897436</c:v>
                </c:pt>
                <c:pt idx="4">
                  <c:v>1.035897435897436</c:v>
                </c:pt>
                <c:pt idx="5">
                  <c:v>1.035897435897436</c:v>
                </c:pt>
                <c:pt idx="6">
                  <c:v>1.035897435897436</c:v>
                </c:pt>
                <c:pt idx="7">
                  <c:v>1.035897435897436</c:v>
                </c:pt>
                <c:pt idx="8">
                  <c:v>1.035897435897436</c:v>
                </c:pt>
                <c:pt idx="11">
                  <c:v>1.035897435897436</c:v>
                </c:pt>
                <c:pt idx="12">
                  <c:v>1.035897435897436</c:v>
                </c:pt>
                <c:pt idx="15">
                  <c:v>1.035897435897436</c:v>
                </c:pt>
                <c:pt idx="16">
                  <c:v>1.035897435897436</c:v>
                </c:pt>
                <c:pt idx="17">
                  <c:v>1.035897435897436</c:v>
                </c:pt>
                <c:pt idx="18">
                  <c:v>1.035897435897436</c:v>
                </c:pt>
                <c:pt idx="19">
                  <c:v>1.035897435897436</c:v>
                </c:pt>
                <c:pt idx="20">
                  <c:v>1.035897435897436</c:v>
                </c:pt>
                <c:pt idx="21">
                  <c:v>1.035897435897436</c:v>
                </c:pt>
                <c:pt idx="22">
                  <c:v>1.035897435897436</c:v>
                </c:pt>
                <c:pt idx="23">
                  <c:v>1.035897435897436</c:v>
                </c:pt>
                <c:pt idx="24">
                  <c:v>1.035897435897436</c:v>
                </c:pt>
                <c:pt idx="25">
                  <c:v>1.035897435897436</c:v>
                </c:pt>
                <c:pt idx="26">
                  <c:v>1.035897435897436</c:v>
                </c:pt>
                <c:pt idx="27">
                  <c:v>1.035897435897436</c:v>
                </c:pt>
                <c:pt idx="28">
                  <c:v>1.035897435897436</c:v>
                </c:pt>
                <c:pt idx="29">
                  <c:v>1.035897435897436</c:v>
                </c:pt>
                <c:pt idx="30">
                  <c:v>1.035897435897436</c:v>
                </c:pt>
                <c:pt idx="31">
                  <c:v>1.035897435897436</c:v>
                </c:pt>
                <c:pt idx="32">
                  <c:v>1.035897435897436</c:v>
                </c:pt>
                <c:pt idx="33">
                  <c:v>1.035897435897436</c:v>
                </c:pt>
                <c:pt idx="34">
                  <c:v>1.035897435897436</c:v>
                </c:pt>
                <c:pt idx="35">
                  <c:v>1.035897435897436</c:v>
                </c:pt>
                <c:pt idx="36">
                  <c:v>1.035897435897436</c:v>
                </c:pt>
                <c:pt idx="37">
                  <c:v>1.035897435897436</c:v>
                </c:pt>
                <c:pt idx="38">
                  <c:v>1.035897435897436</c:v>
                </c:pt>
                <c:pt idx="39">
                  <c:v>1.035897435897436</c:v>
                </c:pt>
                <c:pt idx="40">
                  <c:v>1.035897435897436</c:v>
                </c:pt>
                <c:pt idx="41">
                  <c:v>1.035897435897436</c:v>
                </c:pt>
                <c:pt idx="42">
                  <c:v>1.035897435897436</c:v>
                </c:pt>
                <c:pt idx="43">
                  <c:v>1.035897435897436</c:v>
                </c:pt>
                <c:pt idx="44">
                  <c:v>1.035897435897436</c:v>
                </c:pt>
                <c:pt idx="45">
                  <c:v>1.035897435897436</c:v>
                </c:pt>
                <c:pt idx="46">
                  <c:v>1.035897435897436</c:v>
                </c:pt>
                <c:pt idx="47">
                  <c:v>1.035897435897436</c:v>
                </c:pt>
                <c:pt idx="48">
                  <c:v>1.035897435897436</c:v>
                </c:pt>
                <c:pt idx="49">
                  <c:v>1.035897435897436</c:v>
                </c:pt>
                <c:pt idx="50">
                  <c:v>1.035897435897436</c:v>
                </c:pt>
                <c:pt idx="51">
                  <c:v>1.035897435897436</c:v>
                </c:pt>
                <c:pt idx="52">
                  <c:v>1.035897435897436</c:v>
                </c:pt>
                <c:pt idx="53">
                  <c:v>1.035897435897436</c:v>
                </c:pt>
                <c:pt idx="54">
                  <c:v>1.035897435897436</c:v>
                </c:pt>
                <c:pt idx="55">
                  <c:v>1.035897435897436</c:v>
                </c:pt>
                <c:pt idx="56">
                  <c:v>1.035897435897436</c:v>
                </c:pt>
                <c:pt idx="57">
                  <c:v>1.035897435897436</c:v>
                </c:pt>
                <c:pt idx="58">
                  <c:v>1.035897435897436</c:v>
                </c:pt>
                <c:pt idx="59">
                  <c:v>1.035897435897436</c:v>
                </c:pt>
                <c:pt idx="60">
                  <c:v>1.035897435897436</c:v>
                </c:pt>
                <c:pt idx="61">
                  <c:v>1.035897435897436</c:v>
                </c:pt>
                <c:pt idx="62">
                  <c:v>1.035897435897436</c:v>
                </c:pt>
                <c:pt idx="63">
                  <c:v>1.035897435897436</c:v>
                </c:pt>
                <c:pt idx="64">
                  <c:v>1.035897435897436</c:v>
                </c:pt>
                <c:pt idx="65">
                  <c:v>1.035897435897436</c:v>
                </c:pt>
                <c:pt idx="66">
                  <c:v>1.035897435897436</c:v>
                </c:pt>
                <c:pt idx="67">
                  <c:v>1.035897435897436</c:v>
                </c:pt>
                <c:pt idx="68">
                  <c:v>1.035897435897436</c:v>
                </c:pt>
                <c:pt idx="69">
                  <c:v>1.035897435897436</c:v>
                </c:pt>
                <c:pt idx="70">
                  <c:v>1.035897435897436</c:v>
                </c:pt>
                <c:pt idx="71">
                  <c:v>1.035897435897436</c:v>
                </c:pt>
                <c:pt idx="72">
                  <c:v>1.035897435897436</c:v>
                </c:pt>
                <c:pt idx="73">
                  <c:v>1.035897435897436</c:v>
                </c:pt>
                <c:pt idx="74">
                  <c:v>1.035897435897436</c:v>
                </c:pt>
                <c:pt idx="75">
                  <c:v>1.035897435897436</c:v>
                </c:pt>
              </c:numCache>
            </c:numRef>
          </c:yVal>
          <c:smooth val="1"/>
          <c:extLst>
            <c:ext xmlns:c16="http://schemas.microsoft.com/office/drawing/2014/chart" uri="{C3380CC4-5D6E-409C-BE32-E72D297353CC}">
              <c16:uniqueId val="{00000001-9155-4DB8-85FE-A66070FF2214}"/>
            </c:ext>
          </c:extLst>
        </c:ser>
        <c:dLbls>
          <c:showLegendKey val="0"/>
          <c:showVal val="0"/>
          <c:showCatName val="0"/>
          <c:showSerName val="0"/>
          <c:showPercent val="0"/>
          <c:showBubbleSize val="0"/>
        </c:dLbls>
        <c:axId val="166148352"/>
        <c:axId val="174489984"/>
      </c:scatterChart>
      <c:valAx>
        <c:axId val="166148352"/>
        <c:scaling>
          <c:orientation val="minMax"/>
          <c:max val="3.5"/>
        </c:scaling>
        <c:delete val="0"/>
        <c:axPos val="b"/>
        <c:majorGridlines/>
        <c:minorGridlines/>
        <c:title>
          <c:tx>
            <c:rich>
              <a:bodyPr/>
              <a:lstStyle/>
              <a:p>
                <a:pPr>
                  <a:defRPr/>
                </a:pPr>
                <a:r>
                  <a:rPr lang="en-US"/>
                  <a:t>Normalized Frequency (f</a:t>
                </a:r>
                <a:r>
                  <a:rPr lang="en-US" baseline="-25000"/>
                  <a:t>N</a:t>
                </a:r>
                <a:r>
                  <a:rPr lang="en-US"/>
                  <a:t>)</a:t>
                </a:r>
              </a:p>
            </c:rich>
          </c:tx>
          <c:overlay val="0"/>
        </c:title>
        <c:numFmt formatCode="0.00" sourceLinked="1"/>
        <c:majorTickMark val="out"/>
        <c:minorTickMark val="none"/>
        <c:tickLblPos val="nextTo"/>
        <c:crossAx val="174489984"/>
        <c:crosses val="autoZero"/>
        <c:crossBetween val="midCat"/>
        <c:majorUnit val="0.5"/>
        <c:minorUnit val="0.1"/>
      </c:valAx>
      <c:valAx>
        <c:axId val="174489984"/>
        <c:scaling>
          <c:orientation val="minMax"/>
          <c:max val="2"/>
          <c:min val="0"/>
        </c:scaling>
        <c:delete val="0"/>
        <c:axPos val="l"/>
        <c:majorGridlines/>
        <c:minorGridlines/>
        <c:title>
          <c:tx>
            <c:rich>
              <a:bodyPr rot="-5400000" vert="horz"/>
              <a:lstStyle/>
              <a:p>
                <a:pPr>
                  <a:defRPr/>
                </a:pPr>
                <a:r>
                  <a:rPr lang="en-US"/>
                  <a:t>Gain (M</a:t>
                </a:r>
                <a:r>
                  <a:rPr lang="en-US" baseline="-25000"/>
                  <a:t>G</a:t>
                </a:r>
                <a:r>
                  <a:rPr lang="en-US"/>
                  <a:t>)</a:t>
                </a:r>
              </a:p>
            </c:rich>
          </c:tx>
          <c:overlay val="0"/>
        </c:title>
        <c:numFmt formatCode="0.00" sourceLinked="1"/>
        <c:majorTickMark val="out"/>
        <c:minorTickMark val="none"/>
        <c:tickLblPos val="nextTo"/>
        <c:crossAx val="166148352"/>
        <c:crosses val="autoZero"/>
        <c:crossBetween val="midCat"/>
        <c:minorUnit val="0.1"/>
      </c:valAx>
    </c:plotArea>
    <c:legend>
      <c:legendPos val="b"/>
      <c:overlay val="0"/>
    </c:legend>
    <c:plotVisOnly val="1"/>
    <c:dispBlanksAs val="gap"/>
    <c:showDLblsOverMax val="0"/>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ko-K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Gain(dB)</a:t>
            </a:r>
            <a:r>
              <a:rPr lang="en-US" baseline="0"/>
              <a:t> vs Frequency(Hz)</a:t>
            </a:r>
            <a:endParaRPr lang="en-US"/>
          </a:p>
        </c:rich>
      </c:tx>
      <c:overlay val="0"/>
    </c:title>
    <c:autoTitleDeleted val="0"/>
    <c:plotArea>
      <c:layout/>
      <c:scatterChart>
        <c:scatterStyle val="smoothMarker"/>
        <c:varyColors val="0"/>
        <c:ser>
          <c:idx val="0"/>
          <c:order val="0"/>
          <c:tx>
            <c:v>Power Stage</c:v>
          </c:tx>
          <c:xVal>
            <c:numRef>
              <c:f>'tables and calculations'!$D$285:$D$1375</c:f>
              <c:numCache>
                <c:formatCode>0.00E+00</c:formatCode>
                <c:ptCount val="1091"/>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calculations'!$H$285:$H$1375</c:f>
              <c:numCache>
                <c:formatCode>General</c:formatCode>
                <c:ptCount val="1091"/>
                <c:pt idx="0">
                  <c:v>17.051060333802454</c:v>
                </c:pt>
                <c:pt idx="1">
                  <c:v>16.72926804879387</c:v>
                </c:pt>
                <c:pt idx="2">
                  <c:v>16.240857814243714</c:v>
                </c:pt>
                <c:pt idx="3">
                  <c:v>15.637980943541002</c:v>
                </c:pt>
                <c:pt idx="4">
                  <c:v>14.968591843878208</c:v>
                </c:pt>
                <c:pt idx="5">
                  <c:v>14.26975042039774</c:v>
                </c:pt>
                <c:pt idx="6">
                  <c:v>13.566935237399726</c:v>
                </c:pt>
                <c:pt idx="7">
                  <c:v>12.876176394967015</c:v>
                </c:pt>
                <c:pt idx="8">
                  <c:v>12.206750216846141</c:v>
                </c:pt>
                <c:pt idx="9">
                  <c:v>11.563463429910058</c:v>
                </c:pt>
                <c:pt idx="10">
                  <c:v>6.5476610331872811</c:v>
                </c:pt>
                <c:pt idx="11">
                  <c:v>3.240410007008065</c:v>
                </c:pt>
                <c:pt idx="12">
                  <c:v>0.81931298810768427</c:v>
                </c:pt>
                <c:pt idx="13">
                  <c:v>-1.0824577663263804</c:v>
                </c:pt>
                <c:pt idx="14">
                  <c:v>-2.6461649871603625</c:v>
                </c:pt>
                <c:pt idx="15">
                  <c:v>-3.9730467401881349</c:v>
                </c:pt>
                <c:pt idx="16">
                  <c:v>-5.1250442021972651</c:v>
                </c:pt>
                <c:pt idx="17">
                  <c:v>-6.1427103673100456</c:v>
                </c:pt>
                <c:pt idx="18">
                  <c:v>-7.0540047327479058</c:v>
                </c:pt>
                <c:pt idx="19">
                  <c:v>-13.062254348054347</c:v>
                </c:pt>
                <c:pt idx="20">
                  <c:v>-16.581788577748945</c:v>
                </c:pt>
                <c:pt idx="21">
                  <c:v>-19.079761191324277</c:v>
                </c:pt>
                <c:pt idx="22">
                  <c:v>-21.017590135005662</c:v>
                </c:pt>
                <c:pt idx="23">
                  <c:v>-22.601013339871621</c:v>
                </c:pt>
                <c:pt idx="24">
                  <c:v>-23.939827499517904</c:v>
                </c:pt>
                <c:pt idx="25">
                  <c:v>-25.099587492775449</c:v>
                </c:pt>
                <c:pt idx="26">
                  <c:v>-26.122583815573094</c:v>
                </c:pt>
                <c:pt idx="27">
                  <c:v>-27.037694910256057</c:v>
                </c:pt>
                <c:pt idx="28">
                  <c:v>-33.058171030207447</c:v>
                </c:pt>
                <c:pt idx="29">
                  <c:v>-36.579973286243465</c:v>
                </c:pt>
                <c:pt idx="30">
                  <c:v>-39.078739994603616</c:v>
                </c:pt>
                <c:pt idx="31">
                  <c:v>-41.016936540883975</c:v>
                </c:pt>
                <c:pt idx="32">
                  <c:v>-42.600559444418344</c:v>
                </c:pt>
                <c:pt idx="33">
                  <c:v>-43.939494020590729</c:v>
                </c:pt>
                <c:pt idx="34">
                  <c:v>-45.099332170627981</c:v>
                </c:pt>
                <c:pt idx="35">
                  <c:v>-46.122382078285618</c:v>
                </c:pt>
                <c:pt idx="36">
                  <c:v>-47.037531502317535</c:v>
                </c:pt>
              </c:numCache>
            </c:numRef>
          </c:yVal>
          <c:smooth val="1"/>
          <c:extLst>
            <c:ext xmlns:c16="http://schemas.microsoft.com/office/drawing/2014/chart" uri="{C3380CC4-5D6E-409C-BE32-E72D297353CC}">
              <c16:uniqueId val="{00000000-6603-4322-A6A1-B6F2052B4A71}"/>
            </c:ext>
          </c:extLst>
        </c:ser>
        <c:ser>
          <c:idx val="1"/>
          <c:order val="1"/>
          <c:tx>
            <c:v>Type II Inner Loop Compensator</c:v>
          </c:tx>
          <c:xVal>
            <c:numRef>
              <c:f>'tables and calculations'!$D$285:$D$1375</c:f>
              <c:numCache>
                <c:formatCode>0.00E+00</c:formatCode>
                <c:ptCount val="1091"/>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calculations'!$M$285:$M$1375</c:f>
              <c:numCache>
                <c:formatCode>General</c:formatCode>
                <c:ptCount val="1091"/>
                <c:pt idx="0">
                  <c:v>28.294269478146575</c:v>
                </c:pt>
                <c:pt idx="1">
                  <c:v>22.438475219266216</c:v>
                </c:pt>
                <c:pt idx="2">
                  <c:v>19.178115359983487</c:v>
                </c:pt>
                <c:pt idx="3">
                  <c:v>17.020747129924246</c:v>
                </c:pt>
                <c:pt idx="4">
                  <c:v>15.485316129608563</c:v>
                </c:pt>
                <c:pt idx="5">
                  <c:v>14.347948751037887</c:v>
                </c:pt>
                <c:pt idx="6">
                  <c:v>13.483177964221227</c:v>
                </c:pt>
                <c:pt idx="7">
                  <c:v>12.812774565120455</c:v>
                </c:pt>
                <c:pt idx="8">
                  <c:v>12.284731009735738</c:v>
                </c:pt>
                <c:pt idx="9">
                  <c:v>11.863042063213925</c:v>
                </c:pt>
                <c:pt idx="10">
                  <c:v>10.136052015236057</c:v>
                </c:pt>
                <c:pt idx="11">
                  <c:v>9.6972435704895243</c:v>
                </c:pt>
                <c:pt idx="12">
                  <c:v>9.4997497906869324</c:v>
                </c:pt>
                <c:pt idx="13">
                  <c:v>9.3692918552918805</c:v>
                </c:pt>
                <c:pt idx="14">
                  <c:v>9.2592149662955716</c:v>
                </c:pt>
                <c:pt idx="15">
                  <c:v>9.1532944990761642</c:v>
                </c:pt>
                <c:pt idx="16">
                  <c:v>9.0450102469828906</c:v>
                </c:pt>
                <c:pt idx="17">
                  <c:v>8.9315944440189199</c:v>
                </c:pt>
                <c:pt idx="18">
                  <c:v>8.8119418449228757</c:v>
                </c:pt>
                <c:pt idx="19">
                  <c:v>7.3192682785752972</c:v>
                </c:pt>
                <c:pt idx="20">
                  <c:v>5.6144767845776471</c:v>
                </c:pt>
                <c:pt idx="21">
                  <c:v>3.9837186639635074</c:v>
                </c:pt>
                <c:pt idx="22">
                  <c:v>2.5090446797014527</c:v>
                </c:pt>
                <c:pt idx="23">
                  <c:v>1.1931108435030997</c:v>
                </c:pt>
                <c:pt idx="24">
                  <c:v>1.6989907730162512E-2</c:v>
                </c:pt>
                <c:pt idx="25">
                  <c:v>-1.0409849334058674</c:v>
                </c:pt>
                <c:pt idx="26">
                  <c:v>-2.0000426144435997</c:v>
                </c:pt>
                <c:pt idx="27">
                  <c:v>-2.8760599191675285</c:v>
                </c:pt>
                <c:pt idx="28">
                  <c:v>-8.9796272868207527</c:v>
                </c:pt>
                <c:pt idx="29">
                  <c:v>-12.763548200830597</c:v>
                </c:pt>
                <c:pt idx="30">
                  <c:v>-15.494220461016281</c:v>
                </c:pt>
                <c:pt idx="31">
                  <c:v>-17.608346772905609</c:v>
                </c:pt>
                <c:pt idx="32">
                  <c:v>-19.320197058079362</c:v>
                </c:pt>
                <c:pt idx="33">
                  <c:v>-20.752379776315138</c:v>
                </c:pt>
                <c:pt idx="34">
                  <c:v>-21.980852709457604</c:v>
                </c:pt>
                <c:pt idx="35">
                  <c:v>-23.055291934875282</c:v>
                </c:pt>
                <c:pt idx="36">
                  <c:v>-24.00962409626683</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7">
                  <c:v>0</c:v>
                </c:pt>
                <c:pt idx="78">
                  <c:v>28.239733066972661</c:v>
                </c:pt>
                <c:pt idx="79">
                  <c:v>22.224594299178555</c:v>
                </c:pt>
                <c:pt idx="80">
                  <c:v>18.71185466745257</c:v>
                </c:pt>
                <c:pt idx="81">
                  <c:v>16.22576549777061</c:v>
                </c:pt>
                <c:pt idx="82">
                  <c:v>14.303816960942211</c:v>
                </c:pt>
                <c:pt idx="83">
                  <c:v>12.739966898982594</c:v>
                </c:pt>
                <c:pt idx="84">
                  <c:v>11.424277264927412</c:v>
                </c:pt>
                <c:pt idx="85">
                  <c:v>10.291095565763372</c:v>
                </c:pt>
                <c:pt idx="86">
                  <c:v>9.2980453288764373</c:v>
                </c:pt>
                <c:pt idx="87">
                  <c:v>8.4161632398462345</c:v>
                </c:pt>
                <c:pt idx="88">
                  <c:v>2.8873372091378653</c:v>
                </c:pt>
                <c:pt idx="89">
                  <c:v>7.0497415524346227E-2</c:v>
                </c:pt>
                <c:pt idx="90">
                  <c:v>-1.6149459731226912</c:v>
                </c:pt>
                <c:pt idx="91">
                  <c:v>-2.7097791220847993</c:v>
                </c:pt>
                <c:pt idx="92">
                  <c:v>-3.4677883709438078</c:v>
                </c:pt>
                <c:pt idx="93">
                  <c:v>-4.0239125109677101</c:v>
                </c:pt>
                <c:pt idx="94">
                  <c:v>-4.4547147481287306</c:v>
                </c:pt>
                <c:pt idx="95">
                  <c:v>-4.8055789290712028</c:v>
                </c:pt>
                <c:pt idx="96">
                  <c:v>-5.1043421086407861</c:v>
                </c:pt>
                <c:pt idx="97">
                  <c:v>-7.2362999770997147</c:v>
                </c:pt>
                <c:pt idx="98">
                  <c:v>-9.083401950976759</c:v>
                </c:pt>
                <c:pt idx="99">
                  <c:v>-10.779377354494489</c:v>
                </c:pt>
                <c:pt idx="100">
                  <c:v>-12.300140959546404</c:v>
                </c:pt>
                <c:pt idx="101">
                  <c:v>-13.657702348616588</c:v>
                </c:pt>
                <c:pt idx="102">
                  <c:v>-14.876000404283342</c:v>
                </c:pt>
                <c:pt idx="103">
                  <c:v>-15.978729233193247</c:v>
                </c:pt>
                <c:pt idx="104">
                  <c:v>-16.98600918881742</c:v>
                </c:pt>
                <c:pt idx="105">
                  <c:v>-17.914107300833205</c:v>
                </c:pt>
                <c:pt idx="106">
                  <c:v>-24.744112764104401</c:v>
                </c:pt>
                <c:pt idx="107">
                  <c:v>-29.513612202776777</c:v>
                </c:pt>
                <c:pt idx="108">
                  <c:v>-33.330056485971284</c:v>
                </c:pt>
                <c:pt idx="109">
                  <c:v>-36.531061748913551</c:v>
                </c:pt>
                <c:pt idx="110">
                  <c:v>-39.282973068780514</c:v>
                </c:pt>
                <c:pt idx="111">
                  <c:v>-41.690094006385493</c:v>
                </c:pt>
                <c:pt idx="112">
                  <c:v>-43.82469961226785</c:v>
                </c:pt>
                <c:pt idx="113">
                  <c:v>-45.739266073583138</c:v>
                </c:pt>
                <c:pt idx="114">
                  <c:v>-47.4730084771981</c:v>
                </c:pt>
                <c:pt idx="117">
                  <c:v>0</c:v>
                </c:pt>
              </c:numCache>
            </c:numRef>
          </c:yVal>
          <c:smooth val="1"/>
          <c:extLst>
            <c:ext xmlns:c16="http://schemas.microsoft.com/office/drawing/2014/chart" uri="{C3380CC4-5D6E-409C-BE32-E72D297353CC}">
              <c16:uniqueId val="{00000001-6603-4322-A6A1-B6F2052B4A71}"/>
            </c:ext>
          </c:extLst>
        </c:ser>
        <c:ser>
          <c:idx val="2"/>
          <c:order val="2"/>
          <c:tx>
            <c:v>Type II Inner Loop Closed Loop</c:v>
          </c:tx>
          <c:xVal>
            <c:numRef>
              <c:f>'tables and calculations'!$D$285:$D$321</c:f>
              <c:numCache>
                <c:formatCode>0.00E+00</c:formatCode>
                <c:ptCount val="37"/>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calculations'!$Q$285:$Q$321</c:f>
              <c:numCache>
                <c:formatCode>General</c:formatCode>
                <c:ptCount val="37"/>
                <c:pt idx="0">
                  <c:v>45.345329811949043</c:v>
                </c:pt>
                <c:pt idx="1">
                  <c:v>39.167743268060079</c:v>
                </c:pt>
                <c:pt idx="2">
                  <c:v>35.418973174227204</c:v>
                </c:pt>
                <c:pt idx="3">
                  <c:v>32.658728073465248</c:v>
                </c:pt>
                <c:pt idx="4">
                  <c:v>30.453907973486764</c:v>
                </c:pt>
                <c:pt idx="5">
                  <c:v>28.617699171435639</c:v>
                </c:pt>
                <c:pt idx="6">
                  <c:v>27.050113201620938</c:v>
                </c:pt>
                <c:pt idx="7">
                  <c:v>25.688950960087471</c:v>
                </c:pt>
                <c:pt idx="8">
                  <c:v>24.491481226581882</c:v>
                </c:pt>
                <c:pt idx="9">
                  <c:v>23.426505493123994</c:v>
                </c:pt>
                <c:pt idx="10">
                  <c:v>16.683713048423346</c:v>
                </c:pt>
                <c:pt idx="11">
                  <c:v>12.937653577497585</c:v>
                </c:pt>
                <c:pt idx="12">
                  <c:v>10.319062778794613</c:v>
                </c:pt>
                <c:pt idx="13">
                  <c:v>8.2868340889655023</c:v>
                </c:pt>
                <c:pt idx="14">
                  <c:v>6.6130499791352237</c:v>
                </c:pt>
                <c:pt idx="15">
                  <c:v>5.1802477588880329</c:v>
                </c:pt>
                <c:pt idx="16">
                  <c:v>3.9199660447856348</c:v>
                </c:pt>
                <c:pt idx="17">
                  <c:v>2.7888840767088729</c:v>
                </c:pt>
                <c:pt idx="18">
                  <c:v>1.7579371121749472</c:v>
                </c:pt>
                <c:pt idx="19">
                  <c:v>-5.742986069479052</c:v>
                </c:pt>
                <c:pt idx="20">
                  <c:v>-10.967311793171303</c:v>
                </c:pt>
                <c:pt idx="21">
                  <c:v>-15.096042527360755</c:v>
                </c:pt>
                <c:pt idx="22">
                  <c:v>-18.508545455304191</c:v>
                </c:pt>
                <c:pt idx="23">
                  <c:v>-21.407902496368525</c:v>
                </c:pt>
                <c:pt idx="24">
                  <c:v>-23.922837591787744</c:v>
                </c:pt>
                <c:pt idx="25">
                  <c:v>-26.140572426181315</c:v>
                </c:pt>
                <c:pt idx="26">
                  <c:v>-28.122626430016687</c:v>
                </c:pt>
                <c:pt idx="27">
                  <c:v>-29.913754829423592</c:v>
                </c:pt>
                <c:pt idx="28">
                  <c:v>-42.037798317028191</c:v>
                </c:pt>
                <c:pt idx="29">
                  <c:v>-49.343521487074071</c:v>
                </c:pt>
                <c:pt idx="30">
                  <c:v>-54.572960455619892</c:v>
                </c:pt>
                <c:pt idx="31">
                  <c:v>-58.625283313789573</c:v>
                </c:pt>
                <c:pt idx="32">
                  <c:v>-61.920756502497703</c:v>
                </c:pt>
                <c:pt idx="33">
                  <c:v>-64.691873796905867</c:v>
                </c:pt>
                <c:pt idx="34">
                  <c:v>-67.080184880085582</c:v>
                </c:pt>
                <c:pt idx="35">
                  <c:v>-69.17767401316091</c:v>
                </c:pt>
                <c:pt idx="36">
                  <c:v>-71.047155598584368</c:v>
                </c:pt>
              </c:numCache>
            </c:numRef>
          </c:yVal>
          <c:smooth val="1"/>
          <c:extLst>
            <c:ext xmlns:c16="http://schemas.microsoft.com/office/drawing/2014/chart" uri="{C3380CC4-5D6E-409C-BE32-E72D297353CC}">
              <c16:uniqueId val="{00000002-6603-4322-A6A1-B6F2052B4A71}"/>
            </c:ext>
          </c:extLst>
        </c:ser>
        <c:dLbls>
          <c:showLegendKey val="0"/>
          <c:showVal val="0"/>
          <c:showCatName val="0"/>
          <c:showSerName val="0"/>
          <c:showPercent val="0"/>
          <c:showBubbleSize val="0"/>
        </c:dLbls>
        <c:axId val="184301824"/>
        <c:axId val="184304000"/>
      </c:scatterChart>
      <c:valAx>
        <c:axId val="184301824"/>
        <c:scaling>
          <c:logBase val="10"/>
          <c:orientation val="minMax"/>
          <c:max val="100000"/>
          <c:min val="10"/>
        </c:scaling>
        <c:delete val="0"/>
        <c:axPos val="b"/>
        <c:minorGridlines/>
        <c:title>
          <c:tx>
            <c:rich>
              <a:bodyPr/>
              <a:lstStyle/>
              <a:p>
                <a:pPr>
                  <a:defRPr/>
                </a:pPr>
                <a:r>
                  <a:rPr lang="en-US"/>
                  <a:t>Frequency (Hz)</a:t>
                </a:r>
              </a:p>
            </c:rich>
          </c:tx>
          <c:overlay val="0"/>
        </c:title>
        <c:numFmt formatCode="#,##0.00" sourceLinked="0"/>
        <c:majorTickMark val="out"/>
        <c:minorTickMark val="none"/>
        <c:tickLblPos val="nextTo"/>
        <c:crossAx val="184304000"/>
        <c:crossesAt val="-1000"/>
        <c:crossBetween val="midCat"/>
      </c:valAx>
      <c:valAx>
        <c:axId val="184304000"/>
        <c:scaling>
          <c:orientation val="minMax"/>
        </c:scaling>
        <c:delete val="0"/>
        <c:axPos val="l"/>
        <c:majorGridlines/>
        <c:title>
          <c:tx>
            <c:rich>
              <a:bodyPr rot="-5400000" vert="horz"/>
              <a:lstStyle/>
              <a:p>
                <a:pPr>
                  <a:defRPr/>
                </a:pPr>
                <a:r>
                  <a:rPr lang="en-US"/>
                  <a:t>Gain (dB)</a:t>
                </a:r>
              </a:p>
            </c:rich>
          </c:tx>
          <c:overlay val="0"/>
        </c:title>
        <c:numFmt formatCode="General" sourceLinked="1"/>
        <c:majorTickMark val="out"/>
        <c:minorTickMark val="none"/>
        <c:tickLblPos val="nextTo"/>
        <c:crossAx val="184301824"/>
        <c:crosses val="autoZero"/>
        <c:crossBetween val="midCat"/>
        <c:majorUnit val="10"/>
      </c:valAx>
    </c:plotArea>
    <c:legend>
      <c:legendPos val="b"/>
      <c:overlay val="0"/>
    </c:legend>
    <c:plotVisOnly val="1"/>
    <c:dispBlanksAs val="gap"/>
    <c:showDLblsOverMax val="0"/>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ko-K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Phase(°)</a:t>
            </a:r>
            <a:r>
              <a:rPr lang="en-US" baseline="0"/>
              <a:t> vs Frequency(Hz)</a:t>
            </a:r>
            <a:endParaRPr lang="en-US"/>
          </a:p>
        </c:rich>
      </c:tx>
      <c:overlay val="0"/>
    </c:title>
    <c:autoTitleDeleted val="0"/>
    <c:plotArea>
      <c:layout/>
      <c:scatterChart>
        <c:scatterStyle val="smoothMarker"/>
        <c:varyColors val="0"/>
        <c:ser>
          <c:idx val="0"/>
          <c:order val="0"/>
          <c:tx>
            <c:v>Power Stage</c:v>
          </c:tx>
          <c:xVal>
            <c:numRef>
              <c:f>'tables and calculations'!$D$285:$D$1375</c:f>
              <c:numCache>
                <c:formatCode>0.00E+00</c:formatCode>
                <c:ptCount val="1091"/>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calculations'!$I$285:$I$1375</c:f>
              <c:numCache>
                <c:formatCode>General</c:formatCode>
                <c:ptCount val="1091"/>
                <c:pt idx="0">
                  <c:v>-9.2135175708329378</c:v>
                </c:pt>
                <c:pt idx="1">
                  <c:v>-17.973766085416056</c:v>
                </c:pt>
                <c:pt idx="2">
                  <c:v>-25.948497033069906</c:v>
                </c:pt>
                <c:pt idx="3">
                  <c:v>-32.976601099675861</c:v>
                </c:pt>
                <c:pt idx="4">
                  <c:v>-39.043224533571809</c:v>
                </c:pt>
                <c:pt idx="5">
                  <c:v>-44.223054091712278</c:v>
                </c:pt>
                <c:pt idx="6">
                  <c:v>-48.629303299015731</c:v>
                </c:pt>
                <c:pt idx="7">
                  <c:v>-52.381388071850708</c:v>
                </c:pt>
                <c:pt idx="8">
                  <c:v>-55.588985205745466</c:v>
                </c:pt>
                <c:pt idx="9">
                  <c:v>-58.346291012967896</c:v>
                </c:pt>
                <c:pt idx="10">
                  <c:v>-72.868163371543773</c:v>
                </c:pt>
                <c:pt idx="11">
                  <c:v>-78.387438346113015</c:v>
                </c:pt>
                <c:pt idx="12">
                  <c:v>-81.238272609979703</c:v>
                </c:pt>
                <c:pt idx="13">
                  <c:v>-82.970941449561025</c:v>
                </c:pt>
                <c:pt idx="14">
                  <c:v>-84.133474395202768</c:v>
                </c:pt>
                <c:pt idx="15">
                  <c:v>-84.966889440720095</c:v>
                </c:pt>
                <c:pt idx="16">
                  <c:v>-85.593374494965303</c:v>
                </c:pt>
                <c:pt idx="17">
                  <c:v>-86.081379336170073</c:v>
                </c:pt>
                <c:pt idx="18">
                  <c:v>-86.472197032677414</c:v>
                </c:pt>
                <c:pt idx="19">
                  <c:v>-88.234425156219373</c:v>
                </c:pt>
                <c:pt idx="20">
                  <c:v>-88.822743098070461</c:v>
                </c:pt>
                <c:pt idx="21">
                  <c:v>-89.117002961231378</c:v>
                </c:pt>
                <c:pt idx="22">
                  <c:v>-89.293582236130391</c:v>
                </c:pt>
                <c:pt idx="23">
                  <c:v>-89.411309415749187</c:v>
                </c:pt>
                <c:pt idx="24">
                  <c:v>-89.495403359856326</c:v>
                </c:pt>
                <c:pt idx="25">
                  <c:v>-89.558475264504111</c:v>
                </c:pt>
                <c:pt idx="26">
                  <c:v>-89.607531937995915</c:v>
                </c:pt>
                <c:pt idx="27">
                  <c:v>-89.646777694555283</c:v>
                </c:pt>
                <c:pt idx="28">
                  <c:v>-89.823387169195428</c:v>
                </c:pt>
                <c:pt idx="29">
                  <c:v>-89.882257905622112</c:v>
                </c:pt>
                <c:pt idx="30">
                  <c:v>-89.911693374832936</c:v>
                </c:pt>
                <c:pt idx="31">
                  <c:v>-89.929354679728831</c:v>
                </c:pt>
                <c:pt idx="32">
                  <c:v>-89.941128890658277</c:v>
                </c:pt>
                <c:pt idx="33">
                  <c:v>-89.94953904442437</c:v>
                </c:pt>
                <c:pt idx="34">
                  <c:v>-89.95584666119575</c:v>
                </c:pt>
                <c:pt idx="35">
                  <c:v>-89.960752586098991</c:v>
                </c:pt>
                <c:pt idx="36">
                  <c:v>-89.9646773264394</c:v>
                </c:pt>
              </c:numCache>
            </c:numRef>
          </c:yVal>
          <c:smooth val="1"/>
          <c:extLst>
            <c:ext xmlns:c16="http://schemas.microsoft.com/office/drawing/2014/chart" uri="{C3380CC4-5D6E-409C-BE32-E72D297353CC}">
              <c16:uniqueId val="{00000000-6C5E-4227-9565-2959BA20D4A2}"/>
            </c:ext>
          </c:extLst>
        </c:ser>
        <c:ser>
          <c:idx val="1"/>
          <c:order val="1"/>
          <c:tx>
            <c:v>Type II Inner Loop Compensator</c:v>
          </c:tx>
          <c:xVal>
            <c:numRef>
              <c:f>'tables and calculations'!$D$285:$D$1375</c:f>
              <c:numCache>
                <c:formatCode>0.00E+00</c:formatCode>
                <c:ptCount val="1091"/>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calculations'!$N$285:$N$1375</c:f>
              <c:numCache>
                <c:formatCode>General</c:formatCode>
                <c:ptCount val="1091"/>
                <c:pt idx="0">
                  <c:v>96.295579024933602</c:v>
                </c:pt>
                <c:pt idx="1">
                  <c:v>102.42626801719116</c:v>
                </c:pt>
                <c:pt idx="2">
                  <c:v>108.25089287889847</c:v>
                </c:pt>
                <c:pt idx="3">
                  <c:v>113.66778219292165</c:v>
                </c:pt>
                <c:pt idx="4">
                  <c:v>118.61922648173332</c:v>
                </c:pt>
                <c:pt idx="5">
                  <c:v>123.08650653961962</c:v>
                </c:pt>
                <c:pt idx="6">
                  <c:v>127.0800393884755</c:v>
                </c:pt>
                <c:pt idx="7">
                  <c:v>130.6288302739153</c:v>
                </c:pt>
                <c:pt idx="8">
                  <c:v>133.77166033924178</c:v>
                </c:pt>
                <c:pt idx="9">
                  <c:v>136.55078698273596</c:v>
                </c:pt>
                <c:pt idx="10">
                  <c:v>151.82906421372809</c:v>
                </c:pt>
                <c:pt idx="11">
                  <c:v>156.93471174114572</c:v>
                </c:pt>
                <c:pt idx="12">
                  <c:v>158.61387735098006</c:v>
                </c:pt>
                <c:pt idx="13">
                  <c:v>158.81191249478729</c:v>
                </c:pt>
                <c:pt idx="14">
                  <c:v>158.25875873976256</c:v>
                </c:pt>
                <c:pt idx="15">
                  <c:v>157.28622141126607</c:v>
                </c:pt>
                <c:pt idx="16">
                  <c:v>156.06677317087733</c:v>
                </c:pt>
                <c:pt idx="17">
                  <c:v>154.69922888290938</c:v>
                </c:pt>
                <c:pt idx="18">
                  <c:v>153.24446483308176</c:v>
                </c:pt>
                <c:pt idx="19">
                  <c:v>138.71582286872169</c:v>
                </c:pt>
                <c:pt idx="20">
                  <c:v>127.70768924341787</c:v>
                </c:pt>
                <c:pt idx="21">
                  <c:v>119.97194864589653</c:v>
                </c:pt>
                <c:pt idx="22">
                  <c:v>114.42690188579456</c:v>
                </c:pt>
                <c:pt idx="23">
                  <c:v>110.30498818097944</c:v>
                </c:pt>
                <c:pt idx="24">
                  <c:v>107.12964773869331</c:v>
                </c:pt>
                <c:pt idx="25">
                  <c:v>104.60653415210405</c:v>
                </c:pt>
                <c:pt idx="26">
                  <c:v>102.54912152985401</c:v>
                </c:pt>
                <c:pt idx="27">
                  <c:v>100.83529338934207</c:v>
                </c:pt>
                <c:pt idx="28">
                  <c:v>92.163707700254577</c:v>
                </c:pt>
                <c:pt idx="29">
                  <c:v>89.089551193388758</c:v>
                </c:pt>
                <c:pt idx="30">
                  <c:v>87.868479914236275</c:v>
                </c:pt>
                <c:pt idx="31">
                  <c:v>87.432230071271448</c:v>
                </c:pt>
                <c:pt idx="32">
                  <c:v>87.340064064548869</c:v>
                </c:pt>
                <c:pt idx="33">
                  <c:v>87.396940842662019</c:v>
                </c:pt>
                <c:pt idx="34">
                  <c:v>87.514602501472609</c:v>
                </c:pt>
                <c:pt idx="35">
                  <c:v>87.652659423938488</c:v>
                </c:pt>
                <c:pt idx="36">
                  <c:v>87.792692479755402</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7">
                  <c:v>0</c:v>
                </c:pt>
                <c:pt idx="78">
                  <c:v>90.952364785675712</c:v>
                </c:pt>
                <c:pt idx="79">
                  <c:v>91.903697694895911</c:v>
                </c:pt>
                <c:pt idx="80">
                  <c:v>92.852972257917713</c:v>
                </c:pt>
                <c:pt idx="81">
                  <c:v>93.799172748233019</c:v>
                </c:pt>
                <c:pt idx="82">
                  <c:v>94.741299380404513</c:v>
                </c:pt>
                <c:pt idx="83">
                  <c:v>95.67837330404231</c:v>
                </c:pt>
                <c:pt idx="84">
                  <c:v>96.609441333574892</c:v>
                </c:pt>
                <c:pt idx="85">
                  <c:v>97.533580359611278</c:v>
                </c:pt>
                <c:pt idx="86">
                  <c:v>98.44990139493224</c:v>
                </c:pt>
                <c:pt idx="87">
                  <c:v>99.357553216217966</c:v>
                </c:pt>
                <c:pt idx="88">
                  <c:v>107.80203046028483</c:v>
                </c:pt>
                <c:pt idx="89">
                  <c:v>114.78964297420612</c:v>
                </c:pt>
                <c:pt idx="90">
                  <c:v>120.208315855386</c:v>
                </c:pt>
                <c:pt idx="91">
                  <c:v>124.21423077061152</c:v>
                </c:pt>
                <c:pt idx="92">
                  <c:v>127.05833014538752</c:v>
                </c:pt>
                <c:pt idx="93">
                  <c:v>128.98883162445065</c:v>
                </c:pt>
                <c:pt idx="94">
                  <c:v>130.21542805631546</c:v>
                </c:pt>
                <c:pt idx="95">
                  <c:v>130.90397322546164</c:v>
                </c:pt>
                <c:pt idx="96">
                  <c:v>131.18212597824737</c:v>
                </c:pt>
                <c:pt idx="97">
                  <c:v>124.84682764770383</c:v>
                </c:pt>
                <c:pt idx="98">
                  <c:v>115.96281443661864</c:v>
                </c:pt>
                <c:pt idx="99">
                  <c:v>108.6178504644614</c:v>
                </c:pt>
                <c:pt idx="100">
                  <c:v>102.75041142638921</c:v>
                </c:pt>
                <c:pt idx="101">
                  <c:v>97.949553121118541</c:v>
                </c:pt>
                <c:pt idx="102">
                  <c:v>93.895425661840363</c:v>
                </c:pt>
                <c:pt idx="103">
                  <c:v>90.373584309551347</c:v>
                </c:pt>
                <c:pt idx="104">
                  <c:v>87.24277428122565</c:v>
                </c:pt>
                <c:pt idx="105">
                  <c:v>84.408648163982122</c:v>
                </c:pt>
                <c:pt idx="106">
                  <c:v>64.226821975003219</c:v>
                </c:pt>
                <c:pt idx="107">
                  <c:v>51.172570445568738</c:v>
                </c:pt>
                <c:pt idx="108">
                  <c:v>41.996517610171537</c:v>
                </c:pt>
                <c:pt idx="109">
                  <c:v>35.340276757256305</c:v>
                </c:pt>
                <c:pt idx="110">
                  <c:v>30.369769383582565</c:v>
                </c:pt>
                <c:pt idx="111">
                  <c:v>26.55417442221156</c:v>
                </c:pt>
                <c:pt idx="112">
                  <c:v>23.551288485126037</c:v>
                </c:pt>
                <c:pt idx="113">
                  <c:v>21.135930861689303</c:v>
                </c:pt>
                <c:pt idx="114">
                  <c:v>19.156179041812806</c:v>
                </c:pt>
              </c:numCache>
            </c:numRef>
          </c:yVal>
          <c:smooth val="1"/>
          <c:extLst>
            <c:ext xmlns:c16="http://schemas.microsoft.com/office/drawing/2014/chart" uri="{C3380CC4-5D6E-409C-BE32-E72D297353CC}">
              <c16:uniqueId val="{00000001-6C5E-4227-9565-2959BA20D4A2}"/>
            </c:ext>
          </c:extLst>
        </c:ser>
        <c:ser>
          <c:idx val="2"/>
          <c:order val="2"/>
          <c:tx>
            <c:v>Type II Inner Loop Closed Loop</c:v>
          </c:tx>
          <c:xVal>
            <c:numRef>
              <c:f>'tables and calculations'!$D$285:$D$321</c:f>
              <c:numCache>
                <c:formatCode>0.00E+00</c:formatCode>
                <c:ptCount val="37"/>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calculations'!$R$285:$R$321</c:f>
              <c:numCache>
                <c:formatCode>General</c:formatCode>
                <c:ptCount val="37"/>
                <c:pt idx="0">
                  <c:v>87.082061454100668</c:v>
                </c:pt>
                <c:pt idx="1">
                  <c:v>84.452501931775103</c:v>
                </c:pt>
                <c:pt idx="2">
                  <c:v>82.30239584582857</c:v>
                </c:pt>
                <c:pt idx="3">
                  <c:v>80.691181093245802</c:v>
                </c:pt>
                <c:pt idx="4">
                  <c:v>79.576001948161533</c:v>
                </c:pt>
                <c:pt idx="5">
                  <c:v>78.863452447907378</c:v>
                </c:pt>
                <c:pt idx="6">
                  <c:v>78.450736089459753</c:v>
                </c:pt>
                <c:pt idx="7">
                  <c:v>78.24744220206459</c:v>
                </c:pt>
                <c:pt idx="8">
                  <c:v>78.182675133496332</c:v>
                </c:pt>
                <c:pt idx="9">
                  <c:v>78.204495969768075</c:v>
                </c:pt>
                <c:pt idx="10">
                  <c:v>78.960900842184273</c:v>
                </c:pt>
                <c:pt idx="11">
                  <c:v>78.547273395032718</c:v>
                </c:pt>
                <c:pt idx="12">
                  <c:v>77.375604741000359</c:v>
                </c:pt>
                <c:pt idx="13">
                  <c:v>75.840971045226269</c:v>
                </c:pt>
                <c:pt idx="14">
                  <c:v>74.12528434455983</c:v>
                </c:pt>
                <c:pt idx="15">
                  <c:v>72.319331970545988</c:v>
                </c:pt>
                <c:pt idx="16">
                  <c:v>70.473398675912065</c:v>
                </c:pt>
                <c:pt idx="17">
                  <c:v>68.617849546739279</c:v>
                </c:pt>
                <c:pt idx="18">
                  <c:v>66.772267800404293</c:v>
                </c:pt>
                <c:pt idx="19">
                  <c:v>50.481397712502257</c:v>
                </c:pt>
                <c:pt idx="20">
                  <c:v>38.884946145347413</c:v>
                </c:pt>
                <c:pt idx="21">
                  <c:v>30.854945684665125</c:v>
                </c:pt>
                <c:pt idx="22">
                  <c:v>25.133319649664088</c:v>
                </c:pt>
                <c:pt idx="23">
                  <c:v>20.893678765230248</c:v>
                </c:pt>
                <c:pt idx="24">
                  <c:v>17.634244378836939</c:v>
                </c:pt>
                <c:pt idx="25">
                  <c:v>15.048058887599893</c:v>
                </c:pt>
                <c:pt idx="26">
                  <c:v>12.941589591858076</c:v>
                </c:pt>
                <c:pt idx="27">
                  <c:v>11.188515694786787</c:v>
                </c:pt>
                <c:pt idx="28">
                  <c:v>2.3403205310591488</c:v>
                </c:pt>
                <c:pt idx="29">
                  <c:v>359.20729328776667</c:v>
                </c:pt>
                <c:pt idx="30">
                  <c:v>357.95678653940331</c:v>
                </c:pt>
                <c:pt idx="31">
                  <c:v>357.5028753915426</c:v>
                </c:pt>
                <c:pt idx="32">
                  <c:v>357.39893517389061</c:v>
                </c:pt>
                <c:pt idx="33">
                  <c:v>357.44740179823765</c:v>
                </c:pt>
                <c:pt idx="34">
                  <c:v>357.55875584027689</c:v>
                </c:pt>
                <c:pt idx="35">
                  <c:v>357.6919068378395</c:v>
                </c:pt>
                <c:pt idx="36">
                  <c:v>357.82801515331602</c:v>
                </c:pt>
              </c:numCache>
            </c:numRef>
          </c:yVal>
          <c:smooth val="1"/>
          <c:extLst>
            <c:ext xmlns:c16="http://schemas.microsoft.com/office/drawing/2014/chart" uri="{C3380CC4-5D6E-409C-BE32-E72D297353CC}">
              <c16:uniqueId val="{00000002-6C5E-4227-9565-2959BA20D4A2}"/>
            </c:ext>
          </c:extLst>
        </c:ser>
        <c:dLbls>
          <c:showLegendKey val="0"/>
          <c:showVal val="0"/>
          <c:showCatName val="0"/>
          <c:showSerName val="0"/>
          <c:showPercent val="0"/>
          <c:showBubbleSize val="0"/>
        </c:dLbls>
        <c:axId val="184346496"/>
        <c:axId val="184225792"/>
      </c:scatterChart>
      <c:valAx>
        <c:axId val="184346496"/>
        <c:scaling>
          <c:logBase val="10"/>
          <c:orientation val="minMax"/>
          <c:max val="100000"/>
          <c:min val="10"/>
        </c:scaling>
        <c:delete val="0"/>
        <c:axPos val="b"/>
        <c:minorGridlines/>
        <c:title>
          <c:tx>
            <c:rich>
              <a:bodyPr/>
              <a:lstStyle/>
              <a:p>
                <a:pPr>
                  <a:defRPr/>
                </a:pPr>
                <a:r>
                  <a:rPr lang="en-US"/>
                  <a:t>Frequency (Hz)</a:t>
                </a:r>
              </a:p>
            </c:rich>
          </c:tx>
          <c:overlay val="0"/>
        </c:title>
        <c:numFmt formatCode="#,##0.00" sourceLinked="0"/>
        <c:majorTickMark val="out"/>
        <c:minorTickMark val="none"/>
        <c:tickLblPos val="nextTo"/>
        <c:crossAx val="184225792"/>
        <c:crossesAt val="-360"/>
        <c:crossBetween val="midCat"/>
      </c:valAx>
      <c:valAx>
        <c:axId val="184225792"/>
        <c:scaling>
          <c:orientation val="minMax"/>
          <c:max val="180"/>
          <c:min val="-180"/>
        </c:scaling>
        <c:delete val="0"/>
        <c:axPos val="l"/>
        <c:majorGridlines/>
        <c:title>
          <c:tx>
            <c:rich>
              <a:bodyPr rot="-5400000" vert="horz"/>
              <a:lstStyle/>
              <a:p>
                <a:pPr>
                  <a:defRPr/>
                </a:pPr>
                <a:r>
                  <a:rPr lang="en-US"/>
                  <a:t>Phase (</a:t>
                </a:r>
                <a:r>
                  <a:rPr lang="en-US">
                    <a:latin typeface="Arial"/>
                    <a:cs typeface="Arial"/>
                  </a:rPr>
                  <a:t>°)</a:t>
                </a:r>
                <a:endParaRPr lang="en-US"/>
              </a:p>
            </c:rich>
          </c:tx>
          <c:overlay val="0"/>
        </c:title>
        <c:numFmt formatCode="General" sourceLinked="1"/>
        <c:majorTickMark val="out"/>
        <c:minorTickMark val="none"/>
        <c:tickLblPos val="nextTo"/>
        <c:crossAx val="184346496"/>
        <c:crosses val="autoZero"/>
        <c:crossBetween val="midCat"/>
        <c:majorUnit val="30"/>
        <c:minorUnit val="10"/>
      </c:valAx>
    </c:plotArea>
    <c:legend>
      <c:legendPos val="b"/>
      <c:overlay val="0"/>
    </c:legend>
    <c:plotVisOnly val="1"/>
    <c:dispBlanksAs val="gap"/>
    <c:showDLblsOverMax val="0"/>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ko-K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Gain(dB)</a:t>
            </a:r>
            <a:r>
              <a:rPr lang="en-US" baseline="0"/>
              <a:t> vs Frequency(Hz)</a:t>
            </a:r>
            <a:endParaRPr lang="en-US"/>
          </a:p>
        </c:rich>
      </c:tx>
      <c:overlay val="0"/>
    </c:title>
    <c:autoTitleDeleted val="0"/>
    <c:plotArea>
      <c:layout/>
      <c:scatterChart>
        <c:scatterStyle val="smoothMarker"/>
        <c:varyColors val="0"/>
        <c:ser>
          <c:idx val="0"/>
          <c:order val="0"/>
          <c:tx>
            <c:v>Power Stage</c:v>
          </c:tx>
          <c:xVal>
            <c:numRef>
              <c:f>'tables and calculations'!$D$285:$D$1375</c:f>
              <c:numCache>
                <c:formatCode>0.00E+00</c:formatCode>
                <c:ptCount val="1091"/>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calculations'!$H$285:$H$1375</c:f>
              <c:numCache>
                <c:formatCode>General</c:formatCode>
                <c:ptCount val="1091"/>
                <c:pt idx="0">
                  <c:v>17.051060333802454</c:v>
                </c:pt>
                <c:pt idx="1">
                  <c:v>16.72926804879387</c:v>
                </c:pt>
                <c:pt idx="2">
                  <c:v>16.240857814243714</c:v>
                </c:pt>
                <c:pt idx="3">
                  <c:v>15.637980943541002</c:v>
                </c:pt>
                <c:pt idx="4">
                  <c:v>14.968591843878208</c:v>
                </c:pt>
                <c:pt idx="5">
                  <c:v>14.26975042039774</c:v>
                </c:pt>
                <c:pt idx="6">
                  <c:v>13.566935237399726</c:v>
                </c:pt>
                <c:pt idx="7">
                  <c:v>12.876176394967015</c:v>
                </c:pt>
                <c:pt idx="8">
                  <c:v>12.206750216846141</c:v>
                </c:pt>
                <c:pt idx="9">
                  <c:v>11.563463429910058</c:v>
                </c:pt>
                <c:pt idx="10">
                  <c:v>6.5476610331872811</c:v>
                </c:pt>
                <c:pt idx="11">
                  <c:v>3.240410007008065</c:v>
                </c:pt>
                <c:pt idx="12">
                  <c:v>0.81931298810768427</c:v>
                </c:pt>
                <c:pt idx="13">
                  <c:v>-1.0824577663263804</c:v>
                </c:pt>
                <c:pt idx="14">
                  <c:v>-2.6461649871603625</c:v>
                </c:pt>
                <c:pt idx="15">
                  <c:v>-3.9730467401881349</c:v>
                </c:pt>
                <c:pt idx="16">
                  <c:v>-5.1250442021972651</c:v>
                </c:pt>
                <c:pt idx="17">
                  <c:v>-6.1427103673100456</c:v>
                </c:pt>
                <c:pt idx="18">
                  <c:v>-7.0540047327479058</c:v>
                </c:pt>
                <c:pt idx="19">
                  <c:v>-13.062254348054347</c:v>
                </c:pt>
                <c:pt idx="20">
                  <c:v>-16.581788577748945</c:v>
                </c:pt>
                <c:pt idx="21">
                  <c:v>-19.079761191324277</c:v>
                </c:pt>
                <c:pt idx="22">
                  <c:v>-21.017590135005662</c:v>
                </c:pt>
                <c:pt idx="23">
                  <c:v>-22.601013339871621</c:v>
                </c:pt>
                <c:pt idx="24">
                  <c:v>-23.939827499517904</c:v>
                </c:pt>
                <c:pt idx="25">
                  <c:v>-25.099587492775449</c:v>
                </c:pt>
                <c:pt idx="26">
                  <c:v>-26.122583815573094</c:v>
                </c:pt>
                <c:pt idx="27">
                  <c:v>-27.037694910256057</c:v>
                </c:pt>
                <c:pt idx="28">
                  <c:v>-33.058171030207447</c:v>
                </c:pt>
                <c:pt idx="29">
                  <c:v>-36.579973286243465</c:v>
                </c:pt>
                <c:pt idx="30">
                  <c:v>-39.078739994603616</c:v>
                </c:pt>
                <c:pt idx="31">
                  <c:v>-41.016936540883975</c:v>
                </c:pt>
                <c:pt idx="32">
                  <c:v>-42.600559444418344</c:v>
                </c:pt>
                <c:pt idx="33">
                  <c:v>-43.939494020590729</c:v>
                </c:pt>
                <c:pt idx="34">
                  <c:v>-45.099332170627981</c:v>
                </c:pt>
                <c:pt idx="35">
                  <c:v>-46.122382078285618</c:v>
                </c:pt>
                <c:pt idx="36">
                  <c:v>-47.037531502317535</c:v>
                </c:pt>
              </c:numCache>
            </c:numRef>
          </c:yVal>
          <c:smooth val="1"/>
          <c:extLst>
            <c:ext xmlns:c16="http://schemas.microsoft.com/office/drawing/2014/chart" uri="{C3380CC4-5D6E-409C-BE32-E72D297353CC}">
              <c16:uniqueId val="{00000000-FE8B-4E02-82FD-B093AAC92453}"/>
            </c:ext>
          </c:extLst>
        </c:ser>
        <c:ser>
          <c:idx val="1"/>
          <c:order val="1"/>
          <c:tx>
            <c:v>Type III Inner Loop Compensator</c:v>
          </c:tx>
          <c:xVal>
            <c:numRef>
              <c:f>'tables and calculations'!$D$285:$D$1375</c:f>
              <c:numCache>
                <c:formatCode>0.00E+00</c:formatCode>
                <c:ptCount val="1091"/>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calculations'!$O$324:$O$360</c:f>
              <c:numCache>
                <c:formatCode>General</c:formatCode>
                <c:ptCount val="37"/>
                <c:pt idx="0">
                  <c:v>28.294309103845428</c:v>
                </c:pt>
                <c:pt idx="1">
                  <c:v>22.438633719831422</c:v>
                </c:pt>
                <c:pt idx="2">
                  <c:v>19.178471977893203</c:v>
                </c:pt>
                <c:pt idx="3">
                  <c:v>17.021381096508787</c:v>
                </c:pt>
                <c:pt idx="4">
                  <c:v>15.486306660594241</c:v>
                </c:pt>
                <c:pt idx="5">
                  <c:v>14.349375042093683</c:v>
                </c:pt>
                <c:pt idx="6">
                  <c:v>13.485119186508982</c:v>
                </c:pt>
                <c:pt idx="7">
                  <c:v>12.815309860850078</c:v>
                </c:pt>
                <c:pt idx="8">
                  <c:v>12.287939487725197</c:v>
                </c:pt>
                <c:pt idx="9">
                  <c:v>11.867002794455765</c:v>
                </c:pt>
                <c:pt idx="10">
                  <c:v>10.151872708390341</c:v>
                </c:pt>
                <c:pt idx="11">
                  <c:v>9.7327571695282558</c:v>
                </c:pt>
                <c:pt idx="12">
                  <c:v>9.5626801085315591</c:v>
                </c:pt>
                <c:pt idx="13">
                  <c:v>9.4672126957520746</c:v>
                </c:pt>
                <c:pt idx="14">
                  <c:v>9.3995118946408667</c:v>
                </c:pt>
                <c:pt idx="15">
                  <c:v>9.3431298474196129</c:v>
                </c:pt>
                <c:pt idx="16">
                  <c:v>9.2912918275912233</c:v>
                </c:pt>
                <c:pt idx="17">
                  <c:v>9.2409483202385427</c:v>
                </c:pt>
                <c:pt idx="18">
                  <c:v>9.1906893822945115</c:v>
                </c:pt>
                <c:pt idx="19">
                  <c:v>8.6645880801737967</c:v>
                </c:pt>
                <c:pt idx="20">
                  <c:v>8.1956957259710492</c:v>
                </c:pt>
                <c:pt idx="21">
                  <c:v>7.8409339267402132</c:v>
                </c:pt>
                <c:pt idx="22">
                  <c:v>7.574757765056388</c:v>
                </c:pt>
                <c:pt idx="23">
                  <c:v>7.363495738696165</c:v>
                </c:pt>
                <c:pt idx="24">
                  <c:v>7.1833768110689213</c:v>
                </c:pt>
                <c:pt idx="25">
                  <c:v>7.0196984716597219</c:v>
                </c:pt>
                <c:pt idx="26">
                  <c:v>6.8636760481561341</c:v>
                </c:pt>
                <c:pt idx="27">
                  <c:v>6.7101118776844038</c:v>
                </c:pt>
                <c:pt idx="28">
                  <c:v>5.0272161631874255</c:v>
                </c:pt>
                <c:pt idx="29">
                  <c:v>3.1703977175445037</c:v>
                </c:pt>
                <c:pt idx="30">
                  <c:v>1.4056474576765732</c:v>
                </c:pt>
                <c:pt idx="31">
                  <c:v>-0.17214966353031935</c:v>
                </c:pt>
                <c:pt idx="32">
                  <c:v>-1.5610301588870612</c:v>
                </c:pt>
                <c:pt idx="33">
                  <c:v>-2.785743549017381</c:v>
                </c:pt>
                <c:pt idx="34">
                  <c:v>-3.8738683174995825</c:v>
                </c:pt>
                <c:pt idx="35">
                  <c:v>-4.8493087041334189</c:v>
                </c:pt>
                <c:pt idx="36">
                  <c:v>-5.7313728434379296</c:v>
                </c:pt>
              </c:numCache>
            </c:numRef>
          </c:yVal>
          <c:smooth val="1"/>
          <c:extLst>
            <c:ext xmlns:c16="http://schemas.microsoft.com/office/drawing/2014/chart" uri="{C3380CC4-5D6E-409C-BE32-E72D297353CC}">
              <c16:uniqueId val="{00000001-FE8B-4E02-82FD-B093AAC92453}"/>
            </c:ext>
          </c:extLst>
        </c:ser>
        <c:ser>
          <c:idx val="2"/>
          <c:order val="2"/>
          <c:tx>
            <c:v>Type III Inner Loop Closed Loop</c:v>
          </c:tx>
          <c:xVal>
            <c:numRef>
              <c:f>'tables and calculations'!$D$285:$D$321</c:f>
              <c:numCache>
                <c:formatCode>0.00E+00</c:formatCode>
                <c:ptCount val="37"/>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calculations'!$R$324:$R$360</c:f>
              <c:numCache>
                <c:formatCode>General</c:formatCode>
                <c:ptCount val="37"/>
                <c:pt idx="0">
                  <c:v>45.345369437647889</c:v>
                </c:pt>
                <c:pt idx="1">
                  <c:v>39.167901768625299</c:v>
                </c:pt>
                <c:pt idx="2">
                  <c:v>35.419329792136921</c:v>
                </c:pt>
                <c:pt idx="3">
                  <c:v>32.659362040049793</c:v>
                </c:pt>
                <c:pt idx="4">
                  <c:v>30.454898504472435</c:v>
                </c:pt>
                <c:pt idx="5">
                  <c:v>28.619125462491411</c:v>
                </c:pt>
                <c:pt idx="6">
                  <c:v>27.052054423908707</c:v>
                </c:pt>
                <c:pt idx="7">
                  <c:v>25.691486255817097</c:v>
                </c:pt>
                <c:pt idx="8">
                  <c:v>24.494689704571357</c:v>
                </c:pt>
                <c:pt idx="9">
                  <c:v>23.430466224365851</c:v>
                </c:pt>
                <c:pt idx="10">
                  <c:v>16.699533741577625</c:v>
                </c:pt>
                <c:pt idx="11">
                  <c:v>12.973167176536329</c:v>
                </c:pt>
                <c:pt idx="12">
                  <c:v>10.381993096639231</c:v>
                </c:pt>
                <c:pt idx="13">
                  <c:v>8.3847549294257018</c:v>
                </c:pt>
                <c:pt idx="14">
                  <c:v>6.7533469074805037</c:v>
                </c:pt>
                <c:pt idx="15">
                  <c:v>5.3700831072314603</c:v>
                </c:pt>
                <c:pt idx="16">
                  <c:v>4.1662476253939413</c:v>
                </c:pt>
                <c:pt idx="17">
                  <c:v>3.0982379529284758</c:v>
                </c:pt>
                <c:pt idx="18">
                  <c:v>2.136684649546587</c:v>
                </c:pt>
                <c:pt idx="19">
                  <c:v>-4.397666267880556</c:v>
                </c:pt>
                <c:pt idx="20">
                  <c:v>-8.386092851777887</c:v>
                </c:pt>
                <c:pt idx="21">
                  <c:v>-11.238827264584055</c:v>
                </c:pt>
                <c:pt idx="22">
                  <c:v>-13.44283236994926</c:v>
                </c:pt>
                <c:pt idx="23">
                  <c:v>-15.237517601175457</c:v>
                </c:pt>
                <c:pt idx="24">
                  <c:v>-16.756450688448982</c:v>
                </c:pt>
                <c:pt idx="25">
                  <c:v>-18.079889021115747</c:v>
                </c:pt>
                <c:pt idx="26">
                  <c:v>-19.258907767416954</c:v>
                </c:pt>
                <c:pt idx="27">
                  <c:v>-20.327583032571649</c:v>
                </c:pt>
                <c:pt idx="28">
                  <c:v>-28.030954867020036</c:v>
                </c:pt>
                <c:pt idx="29">
                  <c:v>-33.409575568698948</c:v>
                </c:pt>
                <c:pt idx="30">
                  <c:v>-37.673092536927051</c:v>
                </c:pt>
                <c:pt idx="31">
                  <c:v>-41.189086204414302</c:v>
                </c:pt>
                <c:pt idx="32">
                  <c:v>-44.161589603305409</c:v>
                </c:pt>
                <c:pt idx="33">
                  <c:v>-46.725237569608112</c:v>
                </c:pt>
                <c:pt idx="34">
                  <c:v>-48.973200488127574</c:v>
                </c:pt>
                <c:pt idx="35">
                  <c:v>-50.971690782419039</c:v>
                </c:pt>
                <c:pt idx="36">
                  <c:v>-52.768904345755459</c:v>
                </c:pt>
              </c:numCache>
            </c:numRef>
          </c:yVal>
          <c:smooth val="1"/>
          <c:extLst>
            <c:ext xmlns:c16="http://schemas.microsoft.com/office/drawing/2014/chart" uri="{C3380CC4-5D6E-409C-BE32-E72D297353CC}">
              <c16:uniqueId val="{00000002-FE8B-4E02-82FD-B093AAC92453}"/>
            </c:ext>
          </c:extLst>
        </c:ser>
        <c:dLbls>
          <c:showLegendKey val="0"/>
          <c:showVal val="0"/>
          <c:showCatName val="0"/>
          <c:showSerName val="0"/>
          <c:showPercent val="0"/>
          <c:showBubbleSize val="0"/>
        </c:dLbls>
        <c:axId val="184260480"/>
        <c:axId val="184270848"/>
      </c:scatterChart>
      <c:valAx>
        <c:axId val="184260480"/>
        <c:scaling>
          <c:logBase val="10"/>
          <c:orientation val="minMax"/>
          <c:max val="100000"/>
          <c:min val="10"/>
        </c:scaling>
        <c:delete val="0"/>
        <c:axPos val="b"/>
        <c:minorGridlines/>
        <c:title>
          <c:tx>
            <c:rich>
              <a:bodyPr/>
              <a:lstStyle/>
              <a:p>
                <a:pPr>
                  <a:defRPr/>
                </a:pPr>
                <a:r>
                  <a:rPr lang="en-US"/>
                  <a:t>Frequency (Hz)</a:t>
                </a:r>
              </a:p>
            </c:rich>
          </c:tx>
          <c:overlay val="0"/>
        </c:title>
        <c:numFmt formatCode="#,##0.00" sourceLinked="0"/>
        <c:majorTickMark val="out"/>
        <c:minorTickMark val="none"/>
        <c:tickLblPos val="nextTo"/>
        <c:crossAx val="184270848"/>
        <c:crossesAt val="-1000"/>
        <c:crossBetween val="midCat"/>
      </c:valAx>
      <c:valAx>
        <c:axId val="184270848"/>
        <c:scaling>
          <c:orientation val="minMax"/>
        </c:scaling>
        <c:delete val="0"/>
        <c:axPos val="l"/>
        <c:majorGridlines/>
        <c:title>
          <c:tx>
            <c:rich>
              <a:bodyPr rot="-5400000" vert="horz"/>
              <a:lstStyle/>
              <a:p>
                <a:pPr>
                  <a:defRPr/>
                </a:pPr>
                <a:r>
                  <a:rPr lang="en-US"/>
                  <a:t>Gain (dB)</a:t>
                </a:r>
              </a:p>
            </c:rich>
          </c:tx>
          <c:overlay val="0"/>
        </c:title>
        <c:numFmt formatCode="General" sourceLinked="1"/>
        <c:majorTickMark val="out"/>
        <c:minorTickMark val="none"/>
        <c:tickLblPos val="nextTo"/>
        <c:crossAx val="184260480"/>
        <c:crosses val="autoZero"/>
        <c:crossBetween val="midCat"/>
      </c:valAx>
    </c:plotArea>
    <c:legend>
      <c:legendPos val="b"/>
      <c:overlay val="0"/>
    </c:legend>
    <c:plotVisOnly val="1"/>
    <c:dispBlanksAs val="gap"/>
    <c:showDLblsOverMax val="0"/>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ko-K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Phase(°)</a:t>
            </a:r>
            <a:r>
              <a:rPr lang="en-US" baseline="0"/>
              <a:t> vs Frequency(Hz)</a:t>
            </a:r>
            <a:endParaRPr lang="en-US"/>
          </a:p>
        </c:rich>
      </c:tx>
      <c:overlay val="0"/>
    </c:title>
    <c:autoTitleDeleted val="0"/>
    <c:plotArea>
      <c:layout/>
      <c:scatterChart>
        <c:scatterStyle val="smoothMarker"/>
        <c:varyColors val="0"/>
        <c:ser>
          <c:idx val="0"/>
          <c:order val="0"/>
          <c:tx>
            <c:v>Power Stage</c:v>
          </c:tx>
          <c:xVal>
            <c:numRef>
              <c:f>'tables and calculations'!$D$285:$D$1375</c:f>
              <c:numCache>
                <c:formatCode>0.00E+00</c:formatCode>
                <c:ptCount val="1091"/>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calculations'!$I$285:$I$1375</c:f>
              <c:numCache>
                <c:formatCode>General</c:formatCode>
                <c:ptCount val="1091"/>
                <c:pt idx="0">
                  <c:v>-9.2135175708329378</c:v>
                </c:pt>
                <c:pt idx="1">
                  <c:v>-17.973766085416056</c:v>
                </c:pt>
                <c:pt idx="2">
                  <c:v>-25.948497033069906</c:v>
                </c:pt>
                <c:pt idx="3">
                  <c:v>-32.976601099675861</c:v>
                </c:pt>
                <c:pt idx="4">
                  <c:v>-39.043224533571809</c:v>
                </c:pt>
                <c:pt idx="5">
                  <c:v>-44.223054091712278</c:v>
                </c:pt>
                <c:pt idx="6">
                  <c:v>-48.629303299015731</c:v>
                </c:pt>
                <c:pt idx="7">
                  <c:v>-52.381388071850708</c:v>
                </c:pt>
                <c:pt idx="8">
                  <c:v>-55.588985205745466</c:v>
                </c:pt>
                <c:pt idx="9">
                  <c:v>-58.346291012967896</c:v>
                </c:pt>
                <c:pt idx="10">
                  <c:v>-72.868163371543773</c:v>
                </c:pt>
                <c:pt idx="11">
                  <c:v>-78.387438346113015</c:v>
                </c:pt>
                <c:pt idx="12">
                  <c:v>-81.238272609979703</c:v>
                </c:pt>
                <c:pt idx="13">
                  <c:v>-82.970941449561025</c:v>
                </c:pt>
                <c:pt idx="14">
                  <c:v>-84.133474395202768</c:v>
                </c:pt>
                <c:pt idx="15">
                  <c:v>-84.966889440720095</c:v>
                </c:pt>
                <c:pt idx="16">
                  <c:v>-85.593374494965303</c:v>
                </c:pt>
                <c:pt idx="17">
                  <c:v>-86.081379336170073</c:v>
                </c:pt>
                <c:pt idx="18">
                  <c:v>-86.472197032677414</c:v>
                </c:pt>
                <c:pt idx="19">
                  <c:v>-88.234425156219373</c:v>
                </c:pt>
                <c:pt idx="20">
                  <c:v>-88.822743098070461</c:v>
                </c:pt>
                <c:pt idx="21">
                  <c:v>-89.117002961231378</c:v>
                </c:pt>
                <c:pt idx="22">
                  <c:v>-89.293582236130391</c:v>
                </c:pt>
                <c:pt idx="23">
                  <c:v>-89.411309415749187</c:v>
                </c:pt>
                <c:pt idx="24">
                  <c:v>-89.495403359856326</c:v>
                </c:pt>
                <c:pt idx="25">
                  <c:v>-89.558475264504111</c:v>
                </c:pt>
                <c:pt idx="26">
                  <c:v>-89.607531937995915</c:v>
                </c:pt>
                <c:pt idx="27">
                  <c:v>-89.646777694555283</c:v>
                </c:pt>
                <c:pt idx="28">
                  <c:v>-89.823387169195428</c:v>
                </c:pt>
                <c:pt idx="29">
                  <c:v>-89.882257905622112</c:v>
                </c:pt>
                <c:pt idx="30">
                  <c:v>-89.911693374832936</c:v>
                </c:pt>
                <c:pt idx="31">
                  <c:v>-89.929354679728831</c:v>
                </c:pt>
                <c:pt idx="32">
                  <c:v>-89.941128890658277</c:v>
                </c:pt>
                <c:pt idx="33">
                  <c:v>-89.94953904442437</c:v>
                </c:pt>
                <c:pt idx="34">
                  <c:v>-89.95584666119575</c:v>
                </c:pt>
                <c:pt idx="35">
                  <c:v>-89.960752586098991</c:v>
                </c:pt>
                <c:pt idx="36">
                  <c:v>-89.9646773264394</c:v>
                </c:pt>
              </c:numCache>
            </c:numRef>
          </c:yVal>
          <c:smooth val="1"/>
          <c:extLst>
            <c:ext xmlns:c16="http://schemas.microsoft.com/office/drawing/2014/chart" uri="{C3380CC4-5D6E-409C-BE32-E72D297353CC}">
              <c16:uniqueId val="{00000000-A78B-4834-9170-6E0743C5F2DA}"/>
            </c:ext>
          </c:extLst>
        </c:ser>
        <c:ser>
          <c:idx val="1"/>
          <c:order val="1"/>
          <c:tx>
            <c:v>Type III Inner Loop Compensator</c:v>
          </c:tx>
          <c:xVal>
            <c:numRef>
              <c:f>'tables and calculations'!$D$285:$D$1375</c:f>
              <c:numCache>
                <c:formatCode>0.00E+00</c:formatCode>
                <c:ptCount val="1091"/>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calculations'!$P$324:$P$360</c:f>
              <c:numCache>
                <c:formatCode>General</c:formatCode>
                <c:ptCount val="37"/>
                <c:pt idx="0">
                  <c:v>96.449381288347794</c:v>
                </c:pt>
                <c:pt idx="1">
                  <c:v>102.73386932457653</c:v>
                </c:pt>
                <c:pt idx="2">
                  <c:v>108.71228679172691</c:v>
                </c:pt>
                <c:pt idx="3">
                  <c:v>114.28295905429587</c:v>
                </c:pt>
                <c:pt idx="4">
                  <c:v>119.38817341746045</c:v>
                </c:pt>
                <c:pt idx="5">
                  <c:v>124.00920745964194</c:v>
                </c:pt>
                <c:pt idx="6">
                  <c:v>128.15647498865854</c:v>
                </c:pt>
                <c:pt idx="7">
                  <c:v>131.85897803819191</c:v>
                </c:pt>
                <c:pt idx="8">
                  <c:v>135.15549454211339</c:v>
                </c:pt>
                <c:pt idx="9">
                  <c:v>138.08827869212683</c:v>
                </c:pt>
                <c:pt idx="10">
                  <c:v>154.90083702552732</c:v>
                </c:pt>
                <c:pt idx="11">
                  <c:v>161.53437991394568</c:v>
                </c:pt>
                <c:pt idx="12">
                  <c:v>164.73194998147133</c:v>
                </c:pt>
                <c:pt idx="13">
                  <c:v>166.43589609446082</c:v>
                </c:pt>
                <c:pt idx="14">
                  <c:v>167.37328969162269</c:v>
                </c:pt>
                <c:pt idx="15">
                  <c:v>167.8732248866886</c:v>
                </c:pt>
                <c:pt idx="16">
                  <c:v>168.10564455143901</c:v>
                </c:pt>
                <c:pt idx="17">
                  <c:v>168.16703337306731</c:v>
                </c:pt>
                <c:pt idx="18">
                  <c:v>168.11615077090738</c:v>
                </c:pt>
                <c:pt idx="19">
                  <c:v>165.9418708421872</c:v>
                </c:pt>
                <c:pt idx="20">
                  <c:v>163.96976481560102</c:v>
                </c:pt>
                <c:pt idx="21">
                  <c:v>162.42058249244423</c:v>
                </c:pt>
                <c:pt idx="22">
                  <c:v>160.97109267877644</c:v>
                </c:pt>
                <c:pt idx="23">
                  <c:v>159.484111279882</c:v>
                </c:pt>
                <c:pt idx="24">
                  <c:v>157.92879756311697</c:v>
                </c:pt>
                <c:pt idx="25">
                  <c:v>156.3129371113348</c:v>
                </c:pt>
                <c:pt idx="26">
                  <c:v>154.6547864993662</c:v>
                </c:pt>
                <c:pt idx="27">
                  <c:v>152.97319256932133</c:v>
                </c:pt>
                <c:pt idx="28">
                  <c:v>137.2773026096215</c:v>
                </c:pt>
                <c:pt idx="29">
                  <c:v>125.84608042270699</c:v>
                </c:pt>
                <c:pt idx="30">
                  <c:v>118.14815122050729</c:v>
                </c:pt>
                <c:pt idx="31">
                  <c:v>112.90667179451354</c:v>
                </c:pt>
                <c:pt idx="32">
                  <c:v>109.20944556468658</c:v>
                </c:pt>
                <c:pt idx="33">
                  <c:v>106.49929364774538</c:v>
                </c:pt>
                <c:pt idx="34">
                  <c:v>104.44227542594906</c:v>
                </c:pt>
                <c:pt idx="35">
                  <c:v>102.8338341768673</c:v>
                </c:pt>
                <c:pt idx="36">
                  <c:v>101.54436179837921</c:v>
                </c:pt>
              </c:numCache>
            </c:numRef>
          </c:yVal>
          <c:smooth val="1"/>
          <c:extLst>
            <c:ext xmlns:c16="http://schemas.microsoft.com/office/drawing/2014/chart" uri="{C3380CC4-5D6E-409C-BE32-E72D297353CC}">
              <c16:uniqueId val="{00000001-A78B-4834-9170-6E0743C5F2DA}"/>
            </c:ext>
          </c:extLst>
        </c:ser>
        <c:ser>
          <c:idx val="2"/>
          <c:order val="2"/>
          <c:tx>
            <c:v>Type III Inner Loop Closed Loop</c:v>
          </c:tx>
          <c:xVal>
            <c:numRef>
              <c:f>'tables and calculations'!$D$285:$D$321</c:f>
              <c:numCache>
                <c:formatCode>0.00E+00</c:formatCode>
                <c:ptCount val="37"/>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calculations'!$S$324:$S$360</c:f>
              <c:numCache>
                <c:formatCode>General</c:formatCode>
                <c:ptCount val="37"/>
                <c:pt idx="0">
                  <c:v>87.23586371751486</c:v>
                </c:pt>
                <c:pt idx="1">
                  <c:v>84.760103239160472</c:v>
                </c:pt>
                <c:pt idx="2">
                  <c:v>82.763789758657026</c:v>
                </c:pt>
                <c:pt idx="3">
                  <c:v>81.306357954620026</c:v>
                </c:pt>
                <c:pt idx="4">
                  <c:v>80.344948883888634</c:v>
                </c:pt>
                <c:pt idx="5">
                  <c:v>79.786153367929671</c:v>
                </c:pt>
                <c:pt idx="6">
                  <c:v>79.527171689642827</c:v>
                </c:pt>
                <c:pt idx="7">
                  <c:v>79.477589966341228</c:v>
                </c:pt>
                <c:pt idx="8">
                  <c:v>79.566509336367957</c:v>
                </c:pt>
                <c:pt idx="9">
                  <c:v>79.741987679158981</c:v>
                </c:pt>
                <c:pt idx="10">
                  <c:v>82.032673653983537</c:v>
                </c:pt>
                <c:pt idx="11">
                  <c:v>83.14694156783267</c:v>
                </c:pt>
                <c:pt idx="12">
                  <c:v>83.493677371491628</c:v>
                </c:pt>
                <c:pt idx="13">
                  <c:v>83.464954644899791</c:v>
                </c:pt>
                <c:pt idx="14">
                  <c:v>83.23981529641992</c:v>
                </c:pt>
                <c:pt idx="15">
                  <c:v>82.906335445968509</c:v>
                </c:pt>
                <c:pt idx="16">
                  <c:v>82.512270056473682</c:v>
                </c:pt>
                <c:pt idx="17">
                  <c:v>82.085654036897225</c:v>
                </c:pt>
                <c:pt idx="18">
                  <c:v>81.643953738229925</c:v>
                </c:pt>
                <c:pt idx="19">
                  <c:v>77.707445685967826</c:v>
                </c:pt>
                <c:pt idx="20">
                  <c:v>75.147021717530578</c:v>
                </c:pt>
                <c:pt idx="21">
                  <c:v>73.303579531212904</c:v>
                </c:pt>
                <c:pt idx="22">
                  <c:v>71.677510442646096</c:v>
                </c:pt>
                <c:pt idx="23">
                  <c:v>70.072801864132799</c:v>
                </c:pt>
                <c:pt idx="24">
                  <c:v>68.433394203260661</c:v>
                </c:pt>
                <c:pt idx="25">
                  <c:v>66.754461846830637</c:v>
                </c:pt>
                <c:pt idx="26">
                  <c:v>65.047254561370309</c:v>
                </c:pt>
                <c:pt idx="27">
                  <c:v>63.326414874766073</c:v>
                </c:pt>
                <c:pt idx="28">
                  <c:v>47.453915440426101</c:v>
                </c:pt>
                <c:pt idx="29">
                  <c:v>35.963822517084822</c:v>
                </c:pt>
                <c:pt idx="30">
                  <c:v>28.23645784567438</c:v>
                </c:pt>
                <c:pt idx="31">
                  <c:v>22.977317114784682</c:v>
                </c:pt>
                <c:pt idx="32">
                  <c:v>19.268316674028341</c:v>
                </c:pt>
                <c:pt idx="33">
                  <c:v>16.549754603320935</c:v>
                </c:pt>
                <c:pt idx="34">
                  <c:v>14.486428764753356</c:v>
                </c:pt>
                <c:pt idx="35">
                  <c:v>12.873081590768322</c:v>
                </c:pt>
                <c:pt idx="36">
                  <c:v>11.5796844719398</c:v>
                </c:pt>
              </c:numCache>
            </c:numRef>
          </c:yVal>
          <c:smooth val="1"/>
          <c:extLst>
            <c:ext xmlns:c16="http://schemas.microsoft.com/office/drawing/2014/chart" uri="{C3380CC4-5D6E-409C-BE32-E72D297353CC}">
              <c16:uniqueId val="{00000002-A78B-4834-9170-6E0743C5F2DA}"/>
            </c:ext>
          </c:extLst>
        </c:ser>
        <c:dLbls>
          <c:showLegendKey val="0"/>
          <c:showVal val="0"/>
          <c:showCatName val="0"/>
          <c:showSerName val="0"/>
          <c:showPercent val="0"/>
          <c:showBubbleSize val="0"/>
        </c:dLbls>
        <c:axId val="184776576"/>
        <c:axId val="184786944"/>
      </c:scatterChart>
      <c:valAx>
        <c:axId val="184776576"/>
        <c:scaling>
          <c:logBase val="10"/>
          <c:orientation val="minMax"/>
          <c:max val="100000"/>
          <c:min val="10"/>
        </c:scaling>
        <c:delete val="0"/>
        <c:axPos val="b"/>
        <c:minorGridlines/>
        <c:title>
          <c:tx>
            <c:rich>
              <a:bodyPr/>
              <a:lstStyle/>
              <a:p>
                <a:pPr>
                  <a:defRPr/>
                </a:pPr>
                <a:r>
                  <a:rPr lang="en-US"/>
                  <a:t>Frequency (Hz)</a:t>
                </a:r>
              </a:p>
            </c:rich>
          </c:tx>
          <c:overlay val="0"/>
        </c:title>
        <c:numFmt formatCode="#,##0.00" sourceLinked="0"/>
        <c:majorTickMark val="out"/>
        <c:minorTickMark val="none"/>
        <c:tickLblPos val="nextTo"/>
        <c:crossAx val="184786944"/>
        <c:crossesAt val="-360"/>
        <c:crossBetween val="midCat"/>
      </c:valAx>
      <c:valAx>
        <c:axId val="184786944"/>
        <c:scaling>
          <c:orientation val="minMax"/>
          <c:max val="180"/>
          <c:min val="-180"/>
        </c:scaling>
        <c:delete val="0"/>
        <c:axPos val="l"/>
        <c:majorGridlines/>
        <c:title>
          <c:tx>
            <c:rich>
              <a:bodyPr rot="-5400000" vert="horz"/>
              <a:lstStyle/>
              <a:p>
                <a:pPr>
                  <a:defRPr/>
                </a:pPr>
                <a:r>
                  <a:rPr lang="en-US"/>
                  <a:t>Phase (</a:t>
                </a:r>
                <a:r>
                  <a:rPr lang="en-US">
                    <a:latin typeface="Arial"/>
                    <a:cs typeface="Arial"/>
                  </a:rPr>
                  <a:t>°)</a:t>
                </a:r>
                <a:endParaRPr lang="en-US"/>
              </a:p>
            </c:rich>
          </c:tx>
          <c:overlay val="0"/>
        </c:title>
        <c:numFmt formatCode="General" sourceLinked="1"/>
        <c:majorTickMark val="out"/>
        <c:minorTickMark val="none"/>
        <c:tickLblPos val="nextTo"/>
        <c:crossAx val="184776576"/>
        <c:crosses val="autoZero"/>
        <c:crossBetween val="midCat"/>
        <c:majorUnit val="30"/>
        <c:minorUnit val="10"/>
      </c:valAx>
    </c:plotArea>
    <c:legend>
      <c:legendPos val="b"/>
      <c:overlay val="0"/>
    </c:legend>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chart" Target="../charts/chart4.xml"/><Relationship Id="rId1" Type="http://schemas.openxmlformats.org/officeDocument/2006/relationships/chart" Target="../charts/chart3.xml"/><Relationship Id="rId5" Type="http://schemas.openxmlformats.org/officeDocument/2006/relationships/image" Target="../media/image7.png"/><Relationship Id="rId4" Type="http://schemas.openxmlformats.org/officeDocument/2006/relationships/image" Target="../media/image6.png"/></Relationships>
</file>

<file path=xl/drawings/_rels/drawing5.xml.rels><?xml version="1.0" encoding="UTF-8" standalone="yes"?>
<Relationships xmlns="http://schemas.openxmlformats.org/package/2006/relationships"><Relationship Id="rId8" Type="http://schemas.openxmlformats.org/officeDocument/2006/relationships/image" Target="../media/image8.emf"/><Relationship Id="rId3" Type="http://schemas.openxmlformats.org/officeDocument/2006/relationships/chart" Target="../charts/chart7.xml"/><Relationship Id="rId7" Type="http://schemas.openxmlformats.org/officeDocument/2006/relationships/chart" Target="../charts/chart11.xml"/><Relationship Id="rId2" Type="http://schemas.openxmlformats.org/officeDocument/2006/relationships/chart" Target="../charts/chart6.xml"/><Relationship Id="rId1" Type="http://schemas.openxmlformats.org/officeDocument/2006/relationships/chart" Target="../charts/chart5.xml"/><Relationship Id="rId6" Type="http://schemas.openxmlformats.org/officeDocument/2006/relationships/chart" Target="../charts/chart10.xml"/><Relationship Id="rId11" Type="http://schemas.openxmlformats.org/officeDocument/2006/relationships/image" Target="../media/image7.png"/><Relationship Id="rId5" Type="http://schemas.openxmlformats.org/officeDocument/2006/relationships/chart" Target="../charts/chart9.xml"/><Relationship Id="rId10" Type="http://schemas.openxmlformats.org/officeDocument/2006/relationships/image" Target="../media/image6.png"/><Relationship Id="rId4" Type="http://schemas.openxmlformats.org/officeDocument/2006/relationships/chart" Target="../charts/chart8.xml"/><Relationship Id="rId9"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7.xml.rels><?xml version="1.0" encoding="UTF-8" standalone="yes"?>
<Relationships xmlns="http://schemas.openxmlformats.org/package/2006/relationships"><Relationship Id="rId8" Type="http://schemas.openxmlformats.org/officeDocument/2006/relationships/chart" Target="../charts/chart19.xml"/><Relationship Id="rId3" Type="http://schemas.openxmlformats.org/officeDocument/2006/relationships/image" Target="../media/image10.png"/><Relationship Id="rId7" Type="http://schemas.openxmlformats.org/officeDocument/2006/relationships/chart" Target="../charts/chart18.xml"/><Relationship Id="rId2" Type="http://schemas.openxmlformats.org/officeDocument/2006/relationships/chart" Target="../charts/chart14.xml"/><Relationship Id="rId1" Type="http://schemas.openxmlformats.org/officeDocument/2006/relationships/chart" Target="../charts/chart13.xml"/><Relationship Id="rId6" Type="http://schemas.openxmlformats.org/officeDocument/2006/relationships/chart" Target="../charts/chart17.xml"/><Relationship Id="rId11" Type="http://schemas.openxmlformats.org/officeDocument/2006/relationships/chart" Target="../charts/chart22.xml"/><Relationship Id="rId5" Type="http://schemas.openxmlformats.org/officeDocument/2006/relationships/chart" Target="../charts/chart16.xml"/><Relationship Id="rId10" Type="http://schemas.openxmlformats.org/officeDocument/2006/relationships/chart" Target="../charts/chart21.xml"/><Relationship Id="rId4" Type="http://schemas.openxmlformats.org/officeDocument/2006/relationships/chart" Target="../charts/chart15.xml"/><Relationship Id="rId9" Type="http://schemas.openxmlformats.org/officeDocument/2006/relationships/chart" Target="../charts/chart20.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4.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9.emf"/></Relationships>
</file>

<file path=xl/drawings/drawing1.xml><?xml version="1.0" encoding="utf-8"?>
<xdr:wsDr xmlns:xdr="http://schemas.openxmlformats.org/drawingml/2006/spreadsheetDrawing" xmlns:a="http://schemas.openxmlformats.org/drawingml/2006/main">
  <xdr:twoCellAnchor editAs="oneCell">
    <xdr:from>
      <xdr:col>1</xdr:col>
      <xdr:colOff>29936</xdr:colOff>
      <xdr:row>2</xdr:row>
      <xdr:rowOff>9525</xdr:rowOff>
    </xdr:from>
    <xdr:to>
      <xdr:col>13</xdr:col>
      <xdr:colOff>431062</xdr:colOff>
      <xdr:row>32</xdr:row>
      <xdr:rowOff>21206</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42257" y="390525"/>
          <a:ext cx="7748984" cy="572668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590550</xdr:colOff>
      <xdr:row>2</xdr:row>
      <xdr:rowOff>19050</xdr:rowOff>
    </xdr:from>
    <xdr:to>
      <xdr:col>9</xdr:col>
      <xdr:colOff>576663</xdr:colOff>
      <xdr:row>16</xdr:row>
      <xdr:rowOff>95250</xdr:rowOff>
    </xdr:to>
    <xdr:pic>
      <xdr:nvPicPr>
        <xdr:cNvPr id="2" name="Picture 1" descr="https://e2e.ti.com/cfs-file/__key/communityserver-blogs-components-weblogfiles/00-00-00-03-59/3036.figure1.jpg">
          <a:extLst>
            <a:ext uri="{FF2B5EF4-FFF2-40B4-BE49-F238E27FC236}">
              <a16:creationId xmlns:a16="http://schemas.microsoft.com/office/drawing/2014/main" id="{17FE247F-0917-4F00-82F0-2F6217C482F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0550" y="400050"/>
          <a:ext cx="5472513" cy="2743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19</xdr:row>
      <xdr:rowOff>0</xdr:rowOff>
    </xdr:from>
    <xdr:to>
      <xdr:col>10</xdr:col>
      <xdr:colOff>372711</xdr:colOff>
      <xdr:row>33</xdr:row>
      <xdr:rowOff>76200</xdr:rowOff>
    </xdr:to>
    <xdr:pic>
      <xdr:nvPicPr>
        <xdr:cNvPr id="3" name="Picture 2" descr="https://e2e.ti.com/cfs-file/__key/communityserver-blogs-components-weblogfiles/00-00-00-03-59/8726.figure2.jpg">
          <a:extLst>
            <a:ext uri="{FF2B5EF4-FFF2-40B4-BE49-F238E27FC236}">
              <a16:creationId xmlns:a16="http://schemas.microsoft.com/office/drawing/2014/main" id="{A80CE2DD-0286-47E6-9B01-B2478C08036D}"/>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9600" y="3619500"/>
          <a:ext cx="5859111" cy="2743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11</xdr:col>
      <xdr:colOff>0</xdr:colOff>
      <xdr:row>19</xdr:row>
      <xdr:rowOff>0</xdr:rowOff>
    </xdr:from>
    <xdr:ext cx="2855259" cy="490775"/>
    <mc:AlternateContent xmlns:mc="http://schemas.openxmlformats.org/markup-compatibility/2006" xmlns:a14="http://schemas.microsoft.com/office/drawing/2010/main">
      <mc:Choice Requires="a14">
        <xdr:sp macro="" textlink="">
          <xdr:nvSpPr>
            <xdr:cNvPr id="4" name="TextBox 3">
              <a:extLst>
                <a:ext uri="{FF2B5EF4-FFF2-40B4-BE49-F238E27FC236}">
                  <a16:creationId xmlns:a16="http://schemas.microsoft.com/office/drawing/2014/main" id="{2A86E21C-1128-41E5-B128-726C8A6C2A1C}"/>
                </a:ext>
              </a:extLst>
            </xdr:cNvPr>
            <xdr:cNvSpPr txBox="1"/>
          </xdr:nvSpPr>
          <xdr:spPr>
            <a:xfrm>
              <a:off x="6705600" y="3619500"/>
              <a:ext cx="2855259" cy="4907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sSub>
                      <m:sSubPr>
                        <m:ctrlPr>
                          <a:rPr lang="en-US" sz="2400" i="1">
                            <a:latin typeface="Cambria Math" panose="02040503050406030204" pitchFamily="18" charset="0"/>
                          </a:rPr>
                        </m:ctrlPr>
                      </m:sSubPr>
                      <m:e>
                        <m:r>
                          <a:rPr lang="en-US" sz="2400" b="0" i="1">
                            <a:latin typeface="Cambria Math"/>
                          </a:rPr>
                          <m:t>𝐿</m:t>
                        </m:r>
                      </m:e>
                      <m:sub>
                        <m:r>
                          <a:rPr lang="en-US" sz="2400" b="0" i="1">
                            <a:latin typeface="Cambria Math"/>
                          </a:rPr>
                          <m:t>𝑝</m:t>
                        </m:r>
                      </m:sub>
                    </m:sSub>
                    <m:r>
                      <a:rPr lang="en-US" sz="2400" b="0" i="1">
                        <a:latin typeface="Cambria Math"/>
                      </a:rPr>
                      <m:t>=</m:t>
                    </m:r>
                    <m:sSub>
                      <m:sSubPr>
                        <m:ctrlPr>
                          <a:rPr lang="en-US" sz="2400" b="0" i="1">
                            <a:latin typeface="Cambria Math" panose="02040503050406030204" pitchFamily="18" charset="0"/>
                          </a:rPr>
                        </m:ctrlPr>
                      </m:sSubPr>
                      <m:e>
                        <m:r>
                          <a:rPr lang="en-US" sz="2400" b="0" i="1">
                            <a:latin typeface="Cambria Math"/>
                          </a:rPr>
                          <m:t>𝐿</m:t>
                        </m:r>
                      </m:e>
                      <m:sub>
                        <m:r>
                          <a:rPr lang="en-US" sz="2400" b="0" i="1">
                            <a:latin typeface="Cambria Math"/>
                          </a:rPr>
                          <m:t>𝑟</m:t>
                        </m:r>
                        <m:r>
                          <a:rPr lang="en-US" sz="2400" b="0" i="1">
                            <a:latin typeface="Cambria Math"/>
                          </a:rPr>
                          <m:t>1</m:t>
                        </m:r>
                      </m:sub>
                    </m:sSub>
                    <m:r>
                      <a:rPr lang="en-US" sz="2400" b="0" i="1">
                        <a:latin typeface="Cambria Math"/>
                      </a:rPr>
                      <m:t>+</m:t>
                    </m:r>
                    <m:sSub>
                      <m:sSubPr>
                        <m:ctrlPr>
                          <a:rPr lang="en-US" sz="2400" b="0" i="1">
                            <a:latin typeface="Cambria Math" panose="02040503050406030204" pitchFamily="18" charset="0"/>
                          </a:rPr>
                        </m:ctrlPr>
                      </m:sSubPr>
                      <m:e>
                        <m:r>
                          <a:rPr lang="en-US" sz="2400" b="0" i="1">
                            <a:latin typeface="Cambria Math"/>
                          </a:rPr>
                          <m:t>𝐿</m:t>
                        </m:r>
                      </m:e>
                      <m:sub>
                        <m:r>
                          <a:rPr lang="en-US" sz="2400" b="0" i="1">
                            <a:latin typeface="Cambria Math"/>
                          </a:rPr>
                          <m:t>𝑚</m:t>
                        </m:r>
                      </m:sub>
                    </m:sSub>
                  </m:oMath>
                </m:oMathPara>
              </a14:m>
              <a:endParaRPr lang="en-US" sz="1100"/>
            </a:p>
          </xdr:txBody>
        </xdr:sp>
      </mc:Choice>
      <mc:Fallback xmlns="">
        <xdr:sp macro="" textlink="">
          <xdr:nvSpPr>
            <xdr:cNvPr id="4" name="TextBox 3">
              <a:extLst>
                <a:ext uri="{FF2B5EF4-FFF2-40B4-BE49-F238E27FC236}">
                  <a16:creationId xmlns:a16="http://schemas.microsoft.com/office/drawing/2014/main" id="{2A86E21C-1128-41E5-B128-726C8A6C2A1C}"/>
                </a:ext>
              </a:extLst>
            </xdr:cNvPr>
            <xdr:cNvSpPr txBox="1"/>
          </xdr:nvSpPr>
          <xdr:spPr>
            <a:xfrm>
              <a:off x="6705600" y="3619500"/>
              <a:ext cx="2855259" cy="4907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en-US" sz="2400" b="0" i="0">
                  <a:latin typeface="Cambria Math"/>
                </a:rPr>
                <a:t>𝐿</a:t>
              </a:r>
              <a:r>
                <a:rPr lang="en-US" sz="2400" b="0" i="0">
                  <a:latin typeface="Cambria Math" panose="02040503050406030204" pitchFamily="18" charset="0"/>
                </a:rPr>
                <a:t>_</a:t>
              </a:r>
              <a:r>
                <a:rPr lang="en-US" sz="2400" b="0" i="0">
                  <a:latin typeface="Cambria Math"/>
                </a:rPr>
                <a:t>𝑝=𝐿</a:t>
              </a:r>
              <a:r>
                <a:rPr lang="en-US" sz="2400" b="0" i="0">
                  <a:latin typeface="Cambria Math" panose="02040503050406030204" pitchFamily="18" charset="0"/>
                </a:rPr>
                <a:t>_</a:t>
              </a:r>
              <a:r>
                <a:rPr lang="en-US" sz="2400" b="0" i="0">
                  <a:latin typeface="Cambria Math"/>
                </a:rPr>
                <a:t>𝑟1+𝐿</a:t>
              </a:r>
              <a:r>
                <a:rPr lang="en-US" sz="2400" b="0" i="0">
                  <a:latin typeface="Cambria Math" panose="02040503050406030204" pitchFamily="18" charset="0"/>
                </a:rPr>
                <a:t>_</a:t>
              </a:r>
              <a:r>
                <a:rPr lang="en-US" sz="2400" b="0" i="0">
                  <a:latin typeface="Cambria Math"/>
                </a:rPr>
                <a:t>𝑚</a:t>
              </a:r>
              <a:endParaRPr lang="en-US" sz="1100"/>
            </a:p>
          </xdr:txBody>
        </xdr:sp>
      </mc:Fallback>
    </mc:AlternateContent>
    <xdr:clientData/>
  </xdr:oneCellAnchor>
  <xdr:oneCellAnchor>
    <xdr:from>
      <xdr:col>11</xdr:col>
      <xdr:colOff>255492</xdr:colOff>
      <xdr:row>22</xdr:row>
      <xdr:rowOff>81803</xdr:rowOff>
    </xdr:from>
    <xdr:ext cx="2855259" cy="497637"/>
    <mc:AlternateContent xmlns:mc="http://schemas.openxmlformats.org/markup-compatibility/2006" xmlns:a14="http://schemas.microsoft.com/office/drawing/2010/main">
      <mc:Choice Requires="a14">
        <xdr:sp macro="" textlink="">
          <xdr:nvSpPr>
            <xdr:cNvPr id="5" name="TextBox 4">
              <a:extLst>
                <a:ext uri="{FF2B5EF4-FFF2-40B4-BE49-F238E27FC236}">
                  <a16:creationId xmlns:a16="http://schemas.microsoft.com/office/drawing/2014/main" id="{CEA101E7-9B9B-4F81-8A40-B327AB6A7CA5}"/>
                </a:ext>
              </a:extLst>
            </xdr:cNvPr>
            <xdr:cNvSpPr txBox="1"/>
          </xdr:nvSpPr>
          <xdr:spPr>
            <a:xfrm>
              <a:off x="6961092" y="4272803"/>
              <a:ext cx="2855259" cy="49763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sSub>
                      <m:sSubPr>
                        <m:ctrlPr>
                          <a:rPr lang="en-US" sz="2400" i="1">
                            <a:latin typeface="Cambria Math" panose="02040503050406030204" pitchFamily="18" charset="0"/>
                          </a:rPr>
                        </m:ctrlPr>
                      </m:sSubPr>
                      <m:e>
                        <m:r>
                          <a:rPr lang="en-US" sz="2400" b="0" i="1">
                            <a:latin typeface="Cambria Math"/>
                          </a:rPr>
                          <m:t>𝐿</m:t>
                        </m:r>
                      </m:e>
                      <m:sub>
                        <m:r>
                          <a:rPr lang="en-US" sz="2400" b="0" i="1">
                            <a:latin typeface="Cambria Math"/>
                          </a:rPr>
                          <m:t>𝐿𝐾</m:t>
                        </m:r>
                      </m:sub>
                    </m:sSub>
                    <m:r>
                      <a:rPr lang="en-US" sz="2400" b="0" i="1">
                        <a:latin typeface="Cambria Math"/>
                      </a:rPr>
                      <m:t>=</m:t>
                    </m:r>
                    <m:sSub>
                      <m:sSubPr>
                        <m:ctrlPr>
                          <a:rPr lang="en-US" sz="2400" b="0" i="1">
                            <a:latin typeface="Cambria Math" panose="02040503050406030204" pitchFamily="18" charset="0"/>
                          </a:rPr>
                        </m:ctrlPr>
                      </m:sSubPr>
                      <m:e>
                        <m:r>
                          <a:rPr lang="en-US" sz="2400" b="0" i="1">
                            <a:latin typeface="Cambria Math"/>
                          </a:rPr>
                          <m:t>𝐿</m:t>
                        </m:r>
                      </m:e>
                      <m:sub>
                        <m:r>
                          <a:rPr lang="en-US" sz="2400" b="0" i="1">
                            <a:latin typeface="Cambria Math"/>
                          </a:rPr>
                          <m:t>𝑝</m:t>
                        </m:r>
                      </m:sub>
                    </m:sSub>
                    <m:r>
                      <a:rPr lang="en-US" sz="2400" b="0" i="1">
                        <a:latin typeface="Cambria Math"/>
                        <a:ea typeface="Cambria Math"/>
                      </a:rPr>
                      <m:t>×</m:t>
                    </m:r>
                    <m:d>
                      <m:dPr>
                        <m:ctrlPr>
                          <a:rPr lang="en-US" sz="2400" b="0" i="1">
                            <a:latin typeface="Cambria Math" panose="02040503050406030204" pitchFamily="18" charset="0"/>
                            <a:ea typeface="Cambria Math"/>
                          </a:rPr>
                        </m:ctrlPr>
                      </m:dPr>
                      <m:e>
                        <m:r>
                          <a:rPr lang="en-US" sz="2400" b="0" i="1">
                            <a:latin typeface="Cambria Math"/>
                            <a:ea typeface="Cambria Math"/>
                          </a:rPr>
                          <m:t>1−</m:t>
                        </m:r>
                        <m:sSup>
                          <m:sSupPr>
                            <m:ctrlPr>
                              <a:rPr lang="en-US" sz="2400" b="0" i="1">
                                <a:latin typeface="Cambria Math" panose="02040503050406030204" pitchFamily="18" charset="0"/>
                                <a:ea typeface="Cambria Math"/>
                              </a:rPr>
                            </m:ctrlPr>
                          </m:sSupPr>
                          <m:e>
                            <m:r>
                              <a:rPr lang="en-US" sz="2400" b="0" i="1">
                                <a:latin typeface="Cambria Math"/>
                                <a:ea typeface="Cambria Math"/>
                              </a:rPr>
                              <m:t>𝑘</m:t>
                            </m:r>
                          </m:e>
                          <m:sup>
                            <m:r>
                              <a:rPr lang="en-US" sz="2400" b="0" i="1">
                                <a:latin typeface="Cambria Math"/>
                                <a:ea typeface="Cambria Math"/>
                              </a:rPr>
                              <m:t>2</m:t>
                            </m:r>
                          </m:sup>
                        </m:sSup>
                      </m:e>
                    </m:d>
                  </m:oMath>
                </m:oMathPara>
              </a14:m>
              <a:endParaRPr lang="en-US" sz="1100"/>
            </a:p>
          </xdr:txBody>
        </xdr:sp>
      </mc:Choice>
      <mc:Fallback xmlns="">
        <xdr:sp macro="" textlink="">
          <xdr:nvSpPr>
            <xdr:cNvPr id="5" name="TextBox 4">
              <a:extLst>
                <a:ext uri="{FF2B5EF4-FFF2-40B4-BE49-F238E27FC236}">
                  <a16:creationId xmlns:a16="http://schemas.microsoft.com/office/drawing/2014/main" id="{CEA101E7-9B9B-4F81-8A40-B327AB6A7CA5}"/>
                </a:ext>
              </a:extLst>
            </xdr:cNvPr>
            <xdr:cNvSpPr txBox="1"/>
          </xdr:nvSpPr>
          <xdr:spPr>
            <a:xfrm>
              <a:off x="6961092" y="4272803"/>
              <a:ext cx="2855259" cy="49763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en-US" sz="2400" b="0" i="0">
                  <a:latin typeface="Cambria Math"/>
                </a:rPr>
                <a:t>𝐿</a:t>
              </a:r>
              <a:r>
                <a:rPr lang="en-US" sz="2400" b="0" i="0">
                  <a:latin typeface="Cambria Math" panose="02040503050406030204" pitchFamily="18" charset="0"/>
                </a:rPr>
                <a:t>_</a:t>
              </a:r>
              <a:r>
                <a:rPr lang="en-US" sz="2400" b="0" i="0">
                  <a:latin typeface="Cambria Math"/>
                </a:rPr>
                <a:t>𝐿𝐾=𝐿</a:t>
              </a:r>
              <a:r>
                <a:rPr lang="en-US" sz="2400" b="0" i="0">
                  <a:latin typeface="Cambria Math" panose="02040503050406030204" pitchFamily="18" charset="0"/>
                </a:rPr>
                <a:t>_</a:t>
              </a:r>
              <a:r>
                <a:rPr lang="en-US" sz="2400" b="0" i="0">
                  <a:latin typeface="Cambria Math"/>
                </a:rPr>
                <a:t>𝑝</a:t>
              </a:r>
              <a:r>
                <a:rPr lang="en-US" sz="2400" b="0" i="0">
                  <a:latin typeface="Cambria Math"/>
                  <a:ea typeface="Cambria Math"/>
                </a:rPr>
                <a:t>×</a:t>
              </a:r>
              <a:r>
                <a:rPr lang="en-US" sz="2400" b="0" i="0">
                  <a:latin typeface="Cambria Math" panose="02040503050406030204" pitchFamily="18" charset="0"/>
                  <a:ea typeface="Cambria Math"/>
                </a:rPr>
                <a:t>(</a:t>
              </a:r>
              <a:r>
                <a:rPr lang="en-US" sz="2400" b="0" i="0">
                  <a:latin typeface="Cambria Math"/>
                  <a:ea typeface="Cambria Math"/>
                </a:rPr>
                <a:t>1−𝑘</a:t>
              </a:r>
              <a:r>
                <a:rPr lang="en-US" sz="2400" b="0" i="0">
                  <a:latin typeface="Cambria Math" panose="02040503050406030204" pitchFamily="18" charset="0"/>
                  <a:ea typeface="Cambria Math"/>
                </a:rPr>
                <a:t>^</a:t>
              </a:r>
              <a:r>
                <a:rPr lang="en-US" sz="2400" b="0" i="0">
                  <a:latin typeface="Cambria Math"/>
                  <a:ea typeface="Cambria Math"/>
                </a:rPr>
                <a:t>2</a:t>
              </a:r>
              <a:r>
                <a:rPr lang="en-US" sz="2400" b="0" i="0">
                  <a:latin typeface="Cambria Math" panose="02040503050406030204" pitchFamily="18" charset="0"/>
                  <a:ea typeface="Cambria Math"/>
                </a:rPr>
                <a:t> )</a:t>
              </a:r>
              <a:endParaRPr lang="en-US" sz="1100"/>
            </a:p>
          </xdr:txBody>
        </xdr:sp>
      </mc:Fallback>
    </mc:AlternateContent>
    <xdr:clientData/>
  </xdr:oneCellAnchor>
  <xdr:oneCellAnchor>
    <xdr:from>
      <xdr:col>11</xdr:col>
      <xdr:colOff>244289</xdr:colOff>
      <xdr:row>25</xdr:row>
      <xdr:rowOff>59391</xdr:rowOff>
    </xdr:from>
    <xdr:ext cx="2855259" cy="490775"/>
    <mc:AlternateContent xmlns:mc="http://schemas.openxmlformats.org/markup-compatibility/2006" xmlns:a14="http://schemas.microsoft.com/office/drawing/2010/main">
      <mc:Choice Requires="a14">
        <xdr:sp macro="" textlink="">
          <xdr:nvSpPr>
            <xdr:cNvPr id="6" name="TextBox 5">
              <a:extLst>
                <a:ext uri="{FF2B5EF4-FFF2-40B4-BE49-F238E27FC236}">
                  <a16:creationId xmlns:a16="http://schemas.microsoft.com/office/drawing/2014/main" id="{1AD607F3-ADC3-4739-BA82-D4049D9DB5BB}"/>
                </a:ext>
              </a:extLst>
            </xdr:cNvPr>
            <xdr:cNvSpPr txBox="1"/>
          </xdr:nvSpPr>
          <xdr:spPr>
            <a:xfrm>
              <a:off x="6949889" y="4821891"/>
              <a:ext cx="2855259" cy="4907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sSub>
                      <m:sSubPr>
                        <m:ctrlPr>
                          <a:rPr lang="en-US" sz="2400" i="1">
                            <a:latin typeface="Cambria Math" panose="02040503050406030204" pitchFamily="18" charset="0"/>
                          </a:rPr>
                        </m:ctrlPr>
                      </m:sSubPr>
                      <m:e>
                        <m:r>
                          <a:rPr lang="en-US" sz="2400" b="0" i="1">
                            <a:latin typeface="Cambria Math"/>
                          </a:rPr>
                          <m:t>𝐿</m:t>
                        </m:r>
                      </m:e>
                      <m:sub>
                        <m:r>
                          <a:rPr lang="en-US" sz="2400" b="0" i="1">
                            <a:latin typeface="Cambria Math"/>
                          </a:rPr>
                          <m:t>𝑟</m:t>
                        </m:r>
                        <m:r>
                          <a:rPr lang="en-US" sz="2400" b="0" i="1">
                            <a:latin typeface="Cambria Math"/>
                          </a:rPr>
                          <m:t>1</m:t>
                        </m:r>
                      </m:sub>
                    </m:sSub>
                    <m:r>
                      <a:rPr lang="en-US" sz="2400" b="0" i="1">
                        <a:latin typeface="Cambria Math"/>
                      </a:rPr>
                      <m:t>=</m:t>
                    </m:r>
                    <m:sSub>
                      <m:sSubPr>
                        <m:ctrlPr>
                          <a:rPr lang="en-US" sz="2400" b="0" i="1">
                            <a:latin typeface="Cambria Math" panose="02040503050406030204" pitchFamily="18" charset="0"/>
                          </a:rPr>
                        </m:ctrlPr>
                      </m:sSubPr>
                      <m:e>
                        <m:r>
                          <a:rPr lang="en-US" sz="2400" b="0" i="1">
                            <a:latin typeface="Cambria Math"/>
                          </a:rPr>
                          <m:t>𝐿</m:t>
                        </m:r>
                      </m:e>
                      <m:sub>
                        <m:r>
                          <a:rPr lang="en-US" sz="2400" b="0" i="1">
                            <a:latin typeface="Cambria Math"/>
                          </a:rPr>
                          <m:t>𝑝</m:t>
                        </m:r>
                      </m:sub>
                    </m:sSub>
                    <m:r>
                      <a:rPr lang="en-US" sz="2400" b="0" i="1">
                        <a:latin typeface="Cambria Math"/>
                        <a:ea typeface="Cambria Math"/>
                      </a:rPr>
                      <m:t>×</m:t>
                    </m:r>
                    <m:d>
                      <m:dPr>
                        <m:ctrlPr>
                          <a:rPr lang="en-US" sz="2400" b="0" i="1">
                            <a:latin typeface="Cambria Math" panose="02040503050406030204" pitchFamily="18" charset="0"/>
                            <a:ea typeface="Cambria Math"/>
                          </a:rPr>
                        </m:ctrlPr>
                      </m:dPr>
                      <m:e>
                        <m:r>
                          <a:rPr lang="en-US" sz="2400" b="0" i="1">
                            <a:latin typeface="Cambria Math"/>
                            <a:ea typeface="Cambria Math"/>
                          </a:rPr>
                          <m:t>1−</m:t>
                        </m:r>
                        <m:r>
                          <a:rPr lang="en-US" sz="2400" b="0" i="1">
                            <a:latin typeface="Cambria Math"/>
                            <a:ea typeface="Cambria Math"/>
                          </a:rPr>
                          <m:t>𝑘</m:t>
                        </m:r>
                      </m:e>
                    </m:d>
                  </m:oMath>
                </m:oMathPara>
              </a14:m>
              <a:endParaRPr lang="en-US" sz="1100"/>
            </a:p>
          </xdr:txBody>
        </xdr:sp>
      </mc:Choice>
      <mc:Fallback xmlns="">
        <xdr:sp macro="" textlink="">
          <xdr:nvSpPr>
            <xdr:cNvPr id="6" name="TextBox 5">
              <a:extLst>
                <a:ext uri="{FF2B5EF4-FFF2-40B4-BE49-F238E27FC236}">
                  <a16:creationId xmlns:a16="http://schemas.microsoft.com/office/drawing/2014/main" id="{1AD607F3-ADC3-4739-BA82-D4049D9DB5BB}"/>
                </a:ext>
              </a:extLst>
            </xdr:cNvPr>
            <xdr:cNvSpPr txBox="1"/>
          </xdr:nvSpPr>
          <xdr:spPr>
            <a:xfrm>
              <a:off x="6949889" y="4821891"/>
              <a:ext cx="2855259" cy="4907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en-US" sz="2400" b="0" i="0">
                  <a:latin typeface="Cambria Math"/>
                </a:rPr>
                <a:t>𝐿</a:t>
              </a:r>
              <a:r>
                <a:rPr lang="en-US" sz="2400" b="0" i="0">
                  <a:latin typeface="Cambria Math" panose="02040503050406030204" pitchFamily="18" charset="0"/>
                </a:rPr>
                <a:t>_</a:t>
              </a:r>
              <a:r>
                <a:rPr lang="en-US" sz="2400" b="0" i="0">
                  <a:latin typeface="Cambria Math"/>
                </a:rPr>
                <a:t>𝑟1=𝐿</a:t>
              </a:r>
              <a:r>
                <a:rPr lang="en-US" sz="2400" b="0" i="0">
                  <a:latin typeface="Cambria Math" panose="02040503050406030204" pitchFamily="18" charset="0"/>
                </a:rPr>
                <a:t>_</a:t>
              </a:r>
              <a:r>
                <a:rPr lang="en-US" sz="2400" b="0" i="0">
                  <a:latin typeface="Cambria Math"/>
                </a:rPr>
                <a:t>𝑝</a:t>
              </a:r>
              <a:r>
                <a:rPr lang="en-US" sz="2400" b="0" i="0">
                  <a:latin typeface="Cambria Math"/>
                  <a:ea typeface="Cambria Math"/>
                </a:rPr>
                <a:t>×</a:t>
              </a:r>
              <a:r>
                <a:rPr lang="en-US" sz="2400" b="0" i="0">
                  <a:latin typeface="Cambria Math" panose="02040503050406030204" pitchFamily="18" charset="0"/>
                  <a:ea typeface="Cambria Math"/>
                </a:rPr>
                <a:t>(</a:t>
              </a:r>
              <a:r>
                <a:rPr lang="en-US" sz="2400" b="0" i="0">
                  <a:latin typeface="Cambria Math"/>
                  <a:ea typeface="Cambria Math"/>
                </a:rPr>
                <a:t>1−𝑘</a:t>
              </a:r>
              <a:r>
                <a:rPr lang="en-US" sz="2400" b="0" i="0">
                  <a:latin typeface="Cambria Math" panose="02040503050406030204" pitchFamily="18" charset="0"/>
                  <a:ea typeface="Cambria Math"/>
                </a:rPr>
                <a:t>)</a:t>
              </a:r>
              <a:endParaRPr lang="en-US" sz="1100"/>
            </a:p>
          </xdr:txBody>
        </xdr:sp>
      </mc:Fallback>
    </mc:AlternateContent>
    <xdr:clientData/>
  </xdr:oneCellAnchor>
  <xdr:twoCellAnchor>
    <xdr:from>
      <xdr:col>11</xdr:col>
      <xdr:colOff>367553</xdr:colOff>
      <xdr:row>29</xdr:row>
      <xdr:rowOff>25774</xdr:rowOff>
    </xdr:from>
    <xdr:to>
      <xdr:col>19</xdr:col>
      <xdr:colOff>51548</xdr:colOff>
      <xdr:row>32</xdr:row>
      <xdr:rowOff>93009</xdr:rowOff>
    </xdr:to>
    <xdr:sp macro="" textlink="">
      <xdr:nvSpPr>
        <xdr:cNvPr id="7" name="TextBox 6">
          <a:extLst>
            <a:ext uri="{FF2B5EF4-FFF2-40B4-BE49-F238E27FC236}">
              <a16:creationId xmlns:a16="http://schemas.microsoft.com/office/drawing/2014/main" id="{EB194A00-6EF5-4C5B-A63E-A7E67FCA7E56}"/>
            </a:ext>
          </a:extLst>
        </xdr:cNvPr>
        <xdr:cNvSpPr txBox="1"/>
      </xdr:nvSpPr>
      <xdr:spPr>
        <a:xfrm>
          <a:off x="7073153" y="5550274"/>
          <a:ext cx="4560795" cy="63873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a:t>NOTE: LLK is the primary inductance </a:t>
          </a:r>
          <a:r>
            <a:rPr lang="en-US" sz="1600" baseline="0"/>
            <a:t> with the secondary windings completely shorted</a:t>
          </a:r>
          <a:endParaRPr lang="en-US" sz="16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4</xdr:col>
      <xdr:colOff>49868</xdr:colOff>
      <xdr:row>55</xdr:row>
      <xdr:rowOff>104974</xdr:rowOff>
    </xdr:from>
    <xdr:to>
      <xdr:col>4</xdr:col>
      <xdr:colOff>7375071</xdr:colOff>
      <xdr:row>87</xdr:row>
      <xdr:rowOff>119344</xdr:rowOff>
    </xdr:to>
    <xdr:graphicFrame macro="">
      <xdr:nvGraphicFramePr>
        <xdr:cNvPr id="2" name="Chart 1">
          <a:extLst>
            <a:ext uri="{FF2B5EF4-FFF2-40B4-BE49-F238E27FC236}">
              <a16:creationId xmlns:a16="http://schemas.microsoft.com/office/drawing/2014/main"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171450</xdr:colOff>
      <xdr:row>60</xdr:row>
      <xdr:rowOff>76199</xdr:rowOff>
    </xdr:from>
    <xdr:to>
      <xdr:col>3</xdr:col>
      <xdr:colOff>161925</xdr:colOff>
      <xdr:row>86</xdr:row>
      <xdr:rowOff>171450</xdr:rowOff>
    </xdr:to>
    <xdr:graphicFrame macro="">
      <xdr:nvGraphicFramePr>
        <xdr:cNvPr id="5" name="Chart 4">
          <a:extLst>
            <a:ext uri="{FF2B5EF4-FFF2-40B4-BE49-F238E27FC236}">
              <a16:creationId xmlns:a16="http://schemas.microsoft.com/office/drawing/2014/main" id="{00000000-0008-0000-01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9525</xdr:colOff>
          <xdr:row>204</xdr:row>
          <xdr:rowOff>9525</xdr:rowOff>
        </xdr:from>
        <xdr:to>
          <xdr:col>4</xdr:col>
          <xdr:colOff>2324100</xdr:colOff>
          <xdr:row>204</xdr:row>
          <xdr:rowOff>428625</xdr:rowOff>
        </xdr:to>
        <xdr:sp macro="" textlink="">
          <xdr:nvSpPr>
            <xdr:cNvPr id="2051" name="Object 3" hidden="1">
              <a:extLst>
                <a:ext uri="{63B3BB69-23CF-44E3-9099-C40C66FF867C}">
                  <a14:compatExt spid="_x0000_s2051"/>
                </a:ext>
                <a:ext uri="{FF2B5EF4-FFF2-40B4-BE49-F238E27FC236}">
                  <a16:creationId xmlns:a16="http://schemas.microsoft.com/office/drawing/2014/main" id="{00000000-0008-0000-0200-0000030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0</xdr:col>
      <xdr:colOff>578427</xdr:colOff>
      <xdr:row>144</xdr:row>
      <xdr:rowOff>5194</xdr:rowOff>
    </xdr:from>
    <xdr:to>
      <xdr:col>10</xdr:col>
      <xdr:colOff>923926</xdr:colOff>
      <xdr:row>170</xdr:row>
      <xdr:rowOff>14720</xdr:rowOff>
    </xdr:to>
    <xdr:graphicFrame macro="">
      <xdr:nvGraphicFramePr>
        <xdr:cNvPr id="3" name="Chart 2">
          <a:extLst>
            <a:ext uri="{FF2B5EF4-FFF2-40B4-BE49-F238E27FC236}">
              <a16:creationId xmlns:a16="http://schemas.microsoft.com/office/drawing/2014/main" id="{00000000-0008-0000-02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597101</xdr:colOff>
      <xdr:row>24</xdr:row>
      <xdr:rowOff>170169</xdr:rowOff>
    </xdr:from>
    <xdr:to>
      <xdr:col>8</xdr:col>
      <xdr:colOff>707572</xdr:colOff>
      <xdr:row>60</xdr:row>
      <xdr:rowOff>85355</xdr:rowOff>
    </xdr:to>
    <xdr:graphicFrame macro="">
      <xdr:nvGraphicFramePr>
        <xdr:cNvPr id="6" name="Chart 5">
          <a:extLst>
            <a:ext uri="{FF2B5EF4-FFF2-40B4-BE49-F238E27FC236}">
              <a16:creationId xmlns:a16="http://schemas.microsoft.com/office/drawing/2014/main" id="{00000000-0008-0000-02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1</xdr:col>
      <xdr:colOff>0</xdr:colOff>
      <xdr:row>0</xdr:row>
      <xdr:rowOff>176892</xdr:rowOff>
    </xdr:from>
    <xdr:ext cx="4803303" cy="264560"/>
    <xdr:sp macro="" textlink="">
      <xdr:nvSpPr>
        <xdr:cNvPr id="7" name="TextBox 6">
          <a:extLst>
            <a:ext uri="{FF2B5EF4-FFF2-40B4-BE49-F238E27FC236}">
              <a16:creationId xmlns:a16="http://schemas.microsoft.com/office/drawing/2014/main" id="{00000000-0008-0000-0200-000007000000}"/>
            </a:ext>
          </a:extLst>
        </xdr:cNvPr>
        <xdr:cNvSpPr txBox="1"/>
      </xdr:nvSpPr>
      <xdr:spPr>
        <a:xfrm>
          <a:off x="571500" y="176892"/>
          <a:ext cx="480330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a:t>The Mg_max values were</a:t>
          </a:r>
          <a:r>
            <a:rPr lang="en-US" sz="1100" baseline="0"/>
            <a:t> calculated in MathCad and imported here for graphing</a:t>
          </a:r>
          <a:endParaRPr lang="en-US" sz="1100"/>
        </a:p>
      </xdr:txBody>
    </xdr:sp>
    <xdr:clientData/>
  </xdr:oneCellAnchor>
  <xdr:twoCellAnchor>
    <xdr:from>
      <xdr:col>10</xdr:col>
      <xdr:colOff>0</xdr:colOff>
      <xdr:row>400</xdr:row>
      <xdr:rowOff>0</xdr:rowOff>
    </xdr:from>
    <xdr:to>
      <xdr:col>10</xdr:col>
      <xdr:colOff>3365673</xdr:colOff>
      <xdr:row>400</xdr:row>
      <xdr:rowOff>3816546</xdr:rowOff>
    </xdr:to>
    <xdr:pic>
      <xdr:nvPicPr>
        <xdr:cNvPr id="9" name="Picture 8">
          <a:extLst>
            <a:ext uri="{FF2B5EF4-FFF2-40B4-BE49-F238E27FC236}">
              <a16:creationId xmlns:a16="http://schemas.microsoft.com/office/drawing/2014/main" id="{00000000-0008-0000-0200-000009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1992429" y="71800357"/>
          <a:ext cx="3365673" cy="3816546"/>
        </a:xfrm>
        <a:prstGeom prst="rect">
          <a:avLst/>
        </a:prstGeom>
      </xdr:spPr>
    </xdr:pic>
    <xdr:clientData/>
  </xdr:twoCellAnchor>
  <xdr:twoCellAnchor>
    <xdr:from>
      <xdr:col>11</xdr:col>
      <xdr:colOff>0</xdr:colOff>
      <xdr:row>400</xdr:row>
      <xdr:rowOff>0</xdr:rowOff>
    </xdr:from>
    <xdr:to>
      <xdr:col>11</xdr:col>
      <xdr:colOff>3416476</xdr:colOff>
      <xdr:row>400</xdr:row>
      <xdr:rowOff>4013406</xdr:rowOff>
    </xdr:to>
    <xdr:pic>
      <xdr:nvPicPr>
        <xdr:cNvPr id="10" name="Picture 9">
          <a:extLst>
            <a:ext uri="{FF2B5EF4-FFF2-40B4-BE49-F238E27FC236}">
              <a16:creationId xmlns:a16="http://schemas.microsoft.com/office/drawing/2014/main" id="{00000000-0008-0000-0200-00000A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5575643" y="71800357"/>
          <a:ext cx="3416476" cy="4013406"/>
        </a:xfrm>
        <a:prstGeom prst="rect">
          <a:avLst/>
        </a:prstGeom>
      </xdr:spPr>
    </xdr:pic>
    <xdr:clientData/>
  </xdr:twoCellAnchor>
  <xdr:twoCellAnchor>
    <xdr:from>
      <xdr:col>12</xdr:col>
      <xdr:colOff>0</xdr:colOff>
      <xdr:row>400</xdr:row>
      <xdr:rowOff>0</xdr:rowOff>
    </xdr:from>
    <xdr:to>
      <xdr:col>12</xdr:col>
      <xdr:colOff>3378374</xdr:colOff>
      <xdr:row>402</xdr:row>
      <xdr:rowOff>34691</xdr:rowOff>
    </xdr:to>
    <xdr:pic>
      <xdr:nvPicPr>
        <xdr:cNvPr id="11" name="Picture 10">
          <a:extLst>
            <a:ext uri="{FF2B5EF4-FFF2-40B4-BE49-F238E27FC236}">
              <a16:creationId xmlns:a16="http://schemas.microsoft.com/office/drawing/2014/main" id="{00000000-0008-0000-0200-00000B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9276786" y="71800357"/>
          <a:ext cx="3378374" cy="428012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5</xdr:col>
      <xdr:colOff>21292</xdr:colOff>
      <xdr:row>0</xdr:row>
      <xdr:rowOff>167191</xdr:rowOff>
    </xdr:from>
    <xdr:to>
      <xdr:col>16</xdr:col>
      <xdr:colOff>217714</xdr:colOff>
      <xdr:row>22</xdr:row>
      <xdr:rowOff>27214</xdr:rowOff>
    </xdr:to>
    <xdr:graphicFrame macro="">
      <xdr:nvGraphicFramePr>
        <xdr:cNvPr id="2" name="Chart 1">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73</xdr:row>
      <xdr:rowOff>83911</xdr:rowOff>
    </xdr:from>
    <xdr:to>
      <xdr:col>4</xdr:col>
      <xdr:colOff>730250</xdr:colOff>
      <xdr:row>101</xdr:row>
      <xdr:rowOff>34699</xdr:rowOff>
    </xdr:to>
    <xdr:graphicFrame macro="">
      <xdr:nvGraphicFramePr>
        <xdr:cNvPr id="3" name="Chart 2">
          <a:extLst>
            <a:ext uri="{FF2B5EF4-FFF2-40B4-BE49-F238E27FC236}">
              <a16:creationId xmlns:a16="http://schemas.microsoft.com/office/drawing/2014/main" id="{00000000-0008-0000-03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783239</xdr:colOff>
      <xdr:row>73</xdr:row>
      <xdr:rowOff>65917</xdr:rowOff>
    </xdr:from>
    <xdr:to>
      <xdr:col>13</xdr:col>
      <xdr:colOff>335040</xdr:colOff>
      <xdr:row>101</xdr:row>
      <xdr:rowOff>10383</xdr:rowOff>
    </xdr:to>
    <xdr:graphicFrame macro="">
      <xdr:nvGraphicFramePr>
        <xdr:cNvPr id="4" name="Chart 3">
          <a:extLst>
            <a:ext uri="{FF2B5EF4-FFF2-40B4-BE49-F238E27FC236}">
              <a16:creationId xmlns:a16="http://schemas.microsoft.com/office/drawing/2014/main" id="{00000000-0008-0000-0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101</xdr:row>
      <xdr:rowOff>90581</xdr:rowOff>
    </xdr:from>
    <xdr:to>
      <xdr:col>4</xdr:col>
      <xdr:colOff>730250</xdr:colOff>
      <xdr:row>129</xdr:row>
      <xdr:rowOff>45104</xdr:rowOff>
    </xdr:to>
    <xdr:graphicFrame macro="">
      <xdr:nvGraphicFramePr>
        <xdr:cNvPr id="5" name="Chart 4">
          <a:extLst>
            <a:ext uri="{FF2B5EF4-FFF2-40B4-BE49-F238E27FC236}">
              <a16:creationId xmlns:a16="http://schemas.microsoft.com/office/drawing/2014/main" id="{00000000-0008-0000-0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xdr:col>
      <xdr:colOff>796100</xdr:colOff>
      <xdr:row>101</xdr:row>
      <xdr:rowOff>108903</xdr:rowOff>
    </xdr:from>
    <xdr:to>
      <xdr:col>13</xdr:col>
      <xdr:colOff>404176</xdr:colOff>
      <xdr:row>129</xdr:row>
      <xdr:rowOff>50535</xdr:rowOff>
    </xdr:to>
    <xdr:graphicFrame macro="">
      <xdr:nvGraphicFramePr>
        <xdr:cNvPr id="6" name="Chart 5">
          <a:extLst>
            <a:ext uri="{FF2B5EF4-FFF2-40B4-BE49-F238E27FC236}">
              <a16:creationId xmlns:a16="http://schemas.microsoft.com/office/drawing/2014/main" id="{00000000-0008-0000-03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45</xdr:row>
      <xdr:rowOff>36420</xdr:rowOff>
    </xdr:from>
    <xdr:to>
      <xdr:col>4</xdr:col>
      <xdr:colOff>730250</xdr:colOff>
      <xdr:row>72</xdr:row>
      <xdr:rowOff>181443</xdr:rowOff>
    </xdr:to>
    <xdr:graphicFrame macro="">
      <xdr:nvGraphicFramePr>
        <xdr:cNvPr id="7" name="Chart 6">
          <a:extLst>
            <a:ext uri="{FF2B5EF4-FFF2-40B4-BE49-F238E27FC236}">
              <a16:creationId xmlns:a16="http://schemas.microsoft.com/office/drawing/2014/main" id="{00000000-0008-0000-03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xdr:col>
      <xdr:colOff>776008</xdr:colOff>
      <xdr:row>45</xdr:row>
      <xdr:rowOff>53228</xdr:rowOff>
    </xdr:from>
    <xdr:to>
      <xdr:col>13</xdr:col>
      <xdr:colOff>378609</xdr:colOff>
      <xdr:row>72</xdr:row>
      <xdr:rowOff>184458</xdr:rowOff>
    </xdr:to>
    <xdr:graphicFrame macro="">
      <xdr:nvGraphicFramePr>
        <xdr:cNvPr id="8" name="Chart 7">
          <a:extLst>
            <a:ext uri="{FF2B5EF4-FFF2-40B4-BE49-F238E27FC236}">
              <a16:creationId xmlns:a16="http://schemas.microsoft.com/office/drawing/2014/main" id="{00000000-0008-0000-03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mc:AlternateContent xmlns:mc="http://schemas.openxmlformats.org/markup-compatibility/2006">
    <mc:Choice xmlns:a14="http://schemas.microsoft.com/office/drawing/2010/main" Requires="a14">
      <xdr:twoCellAnchor>
        <xdr:from>
          <xdr:col>5</xdr:col>
          <xdr:colOff>0</xdr:colOff>
          <xdr:row>23</xdr:row>
          <xdr:rowOff>0</xdr:rowOff>
        </xdr:from>
        <xdr:to>
          <xdr:col>11</xdr:col>
          <xdr:colOff>43543</xdr:colOff>
          <xdr:row>23</xdr:row>
          <xdr:rowOff>181429</xdr:rowOff>
        </xdr:to>
        <xdr:pic>
          <xdr:nvPicPr>
            <xdr:cNvPr id="32" name="Picture 31">
              <a:extLst>
                <a:ext uri="{FF2B5EF4-FFF2-40B4-BE49-F238E27FC236}">
                  <a16:creationId xmlns:a16="http://schemas.microsoft.com/office/drawing/2014/main" id="{00000000-0008-0000-0300-000020000000}"/>
                </a:ext>
              </a:extLst>
            </xdr:cNvPr>
            <xdr:cNvPicPr>
              <a:picLocks noChangeAspect="1"/>
              <a:extLst>
                <a:ext uri="{84589F7E-364E-4C9E-8A38-B11213B215E9}">
                  <a14:cameraTool cellRange="TypeLookup" spid="_x0000_s4684"/>
                </a:ext>
              </a:extLst>
            </xdr:cNvPicPr>
          </xdr:nvPicPr>
          <xdr:blipFill>
            <a:blip xmlns:r="http://schemas.openxmlformats.org/officeDocument/2006/relationships" r:embed="rId8"/>
            <a:stretch>
              <a:fillRect/>
            </a:stretch>
          </xdr:blipFill>
          <xdr:spPr>
            <a:xfrm>
              <a:off x="8572500" y="5581650"/>
              <a:ext cx="3701143" cy="181429"/>
            </a:xfrm>
            <a:prstGeom prst="rect">
              <a:avLst/>
            </a:prstGeom>
          </xdr:spPr>
        </xdr:pic>
        <xdr:clientData/>
      </xdr:twoCellAnchor>
    </mc:Choice>
    <mc:Fallback/>
  </mc:AlternateContent>
  <xdr:twoCellAnchor>
    <xdr:from>
      <xdr:col>5</xdr:col>
      <xdr:colOff>142875</xdr:colOff>
      <xdr:row>23</xdr:row>
      <xdr:rowOff>127000</xdr:rowOff>
    </xdr:from>
    <xdr:to>
      <xdr:col>10</xdr:col>
      <xdr:colOff>469619</xdr:colOff>
      <xdr:row>42</xdr:row>
      <xdr:rowOff>169832</xdr:rowOff>
    </xdr:to>
    <xdr:pic>
      <xdr:nvPicPr>
        <xdr:cNvPr id="33" name="Picture 32">
          <a:extLst>
            <a:ext uri="{FF2B5EF4-FFF2-40B4-BE49-F238E27FC236}">
              <a16:creationId xmlns:a16="http://schemas.microsoft.com/office/drawing/2014/main" id="{00000000-0008-0000-0300-000021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8699500" y="5651500"/>
          <a:ext cx="3342994" cy="3868707"/>
        </a:xfrm>
        <a:prstGeom prst="rect">
          <a:avLst/>
        </a:prstGeom>
      </xdr:spPr>
    </xdr:pic>
    <xdr:clientData/>
  </xdr:twoCellAnchor>
  <xdr:twoCellAnchor>
    <xdr:from>
      <xdr:col>11</xdr:col>
      <xdr:colOff>83910</xdr:colOff>
      <xdr:row>23</xdr:row>
      <xdr:rowOff>127000</xdr:rowOff>
    </xdr:from>
    <xdr:to>
      <xdr:col>16</xdr:col>
      <xdr:colOff>456922</xdr:colOff>
      <xdr:row>43</xdr:row>
      <xdr:rowOff>185263</xdr:rowOff>
    </xdr:to>
    <xdr:pic>
      <xdr:nvPicPr>
        <xdr:cNvPr id="34" name="Picture 33">
          <a:extLst>
            <a:ext uri="{FF2B5EF4-FFF2-40B4-BE49-F238E27FC236}">
              <a16:creationId xmlns:a16="http://schemas.microsoft.com/office/drawing/2014/main" id="{00000000-0008-0000-0300-0000220000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12260035" y="5651500"/>
          <a:ext cx="3389262" cy="4074638"/>
        </a:xfrm>
        <a:prstGeom prst="rect">
          <a:avLst/>
        </a:prstGeom>
      </xdr:spPr>
    </xdr:pic>
    <xdr:clientData/>
  </xdr:twoCellAnchor>
  <xdr:twoCellAnchor>
    <xdr:from>
      <xdr:col>17</xdr:col>
      <xdr:colOff>138339</xdr:colOff>
      <xdr:row>23</xdr:row>
      <xdr:rowOff>127000</xdr:rowOff>
    </xdr:from>
    <xdr:to>
      <xdr:col>22</xdr:col>
      <xdr:colOff>473249</xdr:colOff>
      <xdr:row>45</xdr:row>
      <xdr:rowOff>80048</xdr:rowOff>
    </xdr:to>
    <xdr:pic>
      <xdr:nvPicPr>
        <xdr:cNvPr id="35" name="Picture 34">
          <a:extLst>
            <a:ext uri="{FF2B5EF4-FFF2-40B4-BE49-F238E27FC236}">
              <a16:creationId xmlns:a16="http://schemas.microsoft.com/office/drawing/2014/main" id="{00000000-0008-0000-0300-00002300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15933964" y="5651500"/>
          <a:ext cx="3351160" cy="4350423"/>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0</xdr:colOff>
      <xdr:row>97</xdr:row>
      <xdr:rowOff>0</xdr:rowOff>
    </xdr:from>
    <xdr:to>
      <xdr:col>17</xdr:col>
      <xdr:colOff>96488</xdr:colOff>
      <xdr:row>123</xdr:row>
      <xdr:rowOff>9526</xdr:rowOff>
    </xdr:to>
    <xdr:graphicFrame macro="">
      <xdr:nvGraphicFramePr>
        <xdr:cNvPr id="2" name="Chart 1">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6</xdr:col>
      <xdr:colOff>931801</xdr:colOff>
      <xdr:row>26</xdr:row>
      <xdr:rowOff>71285</xdr:rowOff>
    </xdr:from>
    <xdr:to>
      <xdr:col>11</xdr:col>
      <xdr:colOff>329633</xdr:colOff>
      <xdr:row>42</xdr:row>
      <xdr:rowOff>70078</xdr:rowOff>
    </xdr:to>
    <xdr:graphicFrame macro="">
      <xdr:nvGraphicFramePr>
        <xdr:cNvPr id="2" name="Chart 8">
          <a:extLst>
            <a:ext uri="{FF2B5EF4-FFF2-40B4-BE49-F238E27FC236}">
              <a16:creationId xmlns:a16="http://schemas.microsoft.com/office/drawing/2014/main" id="{00000000-0008-0000-0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431676</xdr:colOff>
      <xdr:row>26</xdr:row>
      <xdr:rowOff>81178</xdr:rowOff>
    </xdr:from>
    <xdr:to>
      <xdr:col>19</xdr:col>
      <xdr:colOff>86807</xdr:colOff>
      <xdr:row>42</xdr:row>
      <xdr:rowOff>98496</xdr:rowOff>
    </xdr:to>
    <xdr:graphicFrame macro="">
      <xdr:nvGraphicFramePr>
        <xdr:cNvPr id="3" name="Chart 8">
          <a:extLst>
            <a:ext uri="{FF2B5EF4-FFF2-40B4-BE49-F238E27FC236}">
              <a16:creationId xmlns:a16="http://schemas.microsoft.com/office/drawing/2014/main" id="{00000000-0008-0000-0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17</xdr:col>
      <xdr:colOff>153250</xdr:colOff>
      <xdr:row>4</xdr:row>
      <xdr:rowOff>42561</xdr:rowOff>
    </xdr:from>
    <xdr:to>
      <xdr:col>20</xdr:col>
      <xdr:colOff>497903</xdr:colOff>
      <xdr:row>19</xdr:row>
      <xdr:rowOff>2595</xdr:rowOff>
    </xdr:to>
    <xdr:pic>
      <xdr:nvPicPr>
        <xdr:cNvPr id="4" name="图片 1">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3"/>
        <a:stretch>
          <a:fillRect/>
        </a:stretch>
      </xdr:blipFill>
      <xdr:spPr>
        <a:xfrm>
          <a:off x="11697550" y="928386"/>
          <a:ext cx="2245731" cy="2827060"/>
        </a:xfrm>
        <a:prstGeom prst="rect">
          <a:avLst/>
        </a:prstGeom>
      </xdr:spPr>
    </xdr:pic>
    <xdr:clientData/>
  </xdr:twoCellAnchor>
  <xdr:twoCellAnchor>
    <xdr:from>
      <xdr:col>1</xdr:col>
      <xdr:colOff>880065</xdr:colOff>
      <xdr:row>43</xdr:row>
      <xdr:rowOff>104301</xdr:rowOff>
    </xdr:from>
    <xdr:to>
      <xdr:col>6</xdr:col>
      <xdr:colOff>192201</xdr:colOff>
      <xdr:row>59</xdr:row>
      <xdr:rowOff>95641</xdr:rowOff>
    </xdr:to>
    <xdr:graphicFrame macro="">
      <xdr:nvGraphicFramePr>
        <xdr:cNvPr id="5" name="Chart 4">
          <a:extLst>
            <a:ext uri="{FF2B5EF4-FFF2-40B4-BE49-F238E27FC236}">
              <a16:creationId xmlns:a16="http://schemas.microsoft.com/office/drawing/2014/main" id="{00000000-0008-0000-07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899640</xdr:colOff>
      <xdr:row>26</xdr:row>
      <xdr:rowOff>68167</xdr:rowOff>
    </xdr:from>
    <xdr:to>
      <xdr:col>6</xdr:col>
      <xdr:colOff>188929</xdr:colOff>
      <xdr:row>42</xdr:row>
      <xdr:rowOff>60838</xdr:rowOff>
    </xdr:to>
    <xdr:graphicFrame macro="">
      <xdr:nvGraphicFramePr>
        <xdr:cNvPr id="6" name="Chart 8">
          <a:extLst>
            <a:ext uri="{FF2B5EF4-FFF2-40B4-BE49-F238E27FC236}">
              <a16:creationId xmlns:a16="http://schemas.microsoft.com/office/drawing/2014/main" id="{00000000-0008-0000-07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913533</xdr:colOff>
      <xdr:row>43</xdr:row>
      <xdr:rowOff>125990</xdr:rowOff>
    </xdr:from>
    <xdr:to>
      <xdr:col>11</xdr:col>
      <xdr:colOff>311365</xdr:colOff>
      <xdr:row>59</xdr:row>
      <xdr:rowOff>124783</xdr:rowOff>
    </xdr:to>
    <xdr:graphicFrame macro="">
      <xdr:nvGraphicFramePr>
        <xdr:cNvPr id="7" name="Chart 8">
          <a:extLst>
            <a:ext uri="{FF2B5EF4-FFF2-40B4-BE49-F238E27FC236}">
              <a16:creationId xmlns:a16="http://schemas.microsoft.com/office/drawing/2014/main" id="{00000000-0008-0000-07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412173</xdr:colOff>
      <xdr:row>43</xdr:row>
      <xdr:rowOff>108455</xdr:rowOff>
    </xdr:from>
    <xdr:to>
      <xdr:col>19</xdr:col>
      <xdr:colOff>67304</xdr:colOff>
      <xdr:row>59</xdr:row>
      <xdr:rowOff>125773</xdr:rowOff>
    </xdr:to>
    <xdr:graphicFrame macro="">
      <xdr:nvGraphicFramePr>
        <xdr:cNvPr id="8" name="Chart 8">
          <a:extLst>
            <a:ext uri="{FF2B5EF4-FFF2-40B4-BE49-F238E27FC236}">
              <a16:creationId xmlns:a16="http://schemas.microsoft.com/office/drawing/2014/main" id="{00000000-0008-0000-07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854869</xdr:colOff>
      <xdr:row>61</xdr:row>
      <xdr:rowOff>61913</xdr:rowOff>
    </xdr:from>
    <xdr:to>
      <xdr:col>6</xdr:col>
      <xdr:colOff>167005</xdr:colOff>
      <xdr:row>77</xdr:row>
      <xdr:rowOff>53253</xdr:rowOff>
    </xdr:to>
    <xdr:graphicFrame macro="">
      <xdr:nvGraphicFramePr>
        <xdr:cNvPr id="9" name="Chart 8">
          <a:extLst>
            <a:ext uri="{FF2B5EF4-FFF2-40B4-BE49-F238E27FC236}">
              <a16:creationId xmlns:a16="http://schemas.microsoft.com/office/drawing/2014/main" id="{00000000-0008-0000-07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6</xdr:col>
      <xdr:colOff>930852</xdr:colOff>
      <xdr:row>61</xdr:row>
      <xdr:rowOff>45894</xdr:rowOff>
    </xdr:from>
    <xdr:to>
      <xdr:col>11</xdr:col>
      <xdr:colOff>268532</xdr:colOff>
      <xdr:row>77</xdr:row>
      <xdr:rowOff>37234</xdr:rowOff>
    </xdr:to>
    <xdr:graphicFrame macro="">
      <xdr:nvGraphicFramePr>
        <xdr:cNvPr id="10" name="Chart 8">
          <a:extLst>
            <a:ext uri="{FF2B5EF4-FFF2-40B4-BE49-F238E27FC236}">
              <a16:creationId xmlns:a16="http://schemas.microsoft.com/office/drawing/2014/main" id="{00000000-0008-0000-07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12</xdr:col>
      <xdr:colOff>374072</xdr:colOff>
      <xdr:row>61</xdr:row>
      <xdr:rowOff>13855</xdr:rowOff>
    </xdr:from>
    <xdr:to>
      <xdr:col>19</xdr:col>
      <xdr:colOff>54119</xdr:colOff>
      <xdr:row>77</xdr:row>
      <xdr:rowOff>5196</xdr:rowOff>
    </xdr:to>
    <xdr:graphicFrame macro="">
      <xdr:nvGraphicFramePr>
        <xdr:cNvPr id="11" name="Chart 8">
          <a:extLst>
            <a:ext uri="{FF2B5EF4-FFF2-40B4-BE49-F238E27FC236}">
              <a16:creationId xmlns:a16="http://schemas.microsoft.com/office/drawing/2014/main" id="{00000000-0008-0000-07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5</xdr:col>
      <xdr:colOff>73269</xdr:colOff>
      <xdr:row>110</xdr:row>
      <xdr:rowOff>0</xdr:rowOff>
    </xdr:from>
    <xdr:to>
      <xdr:col>8</xdr:col>
      <xdr:colOff>766135</xdr:colOff>
      <xdr:row>125</xdr:row>
      <xdr:rowOff>167312</xdr:rowOff>
    </xdr:to>
    <xdr:graphicFrame macro="">
      <xdr:nvGraphicFramePr>
        <xdr:cNvPr id="12" name="Chart 8">
          <a:extLst>
            <a:ext uri="{FF2B5EF4-FFF2-40B4-BE49-F238E27FC236}">
              <a16:creationId xmlns:a16="http://schemas.microsoft.com/office/drawing/2014/main" id="{00000000-0008-0000-07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a0799100\Desktop\Emei%20UCC28180\Design%20Calculator\UCC28180%20Design%20Calculator.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a0799100\Desktop\UCC28740%20FlyLight\Design%20Calculator\SLUC487_UCC28740%20Design%20Calculator_Rev%20A_unlocked.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SIGN INPUTS AND CALCULATIONS"/>
      <sheetName val="SCHEMATIC"/>
      <sheetName val="data"/>
      <sheetName val="Sheet1"/>
    </sheetNames>
    <sheetDataSet>
      <sheetData sheetId="0" refreshError="1"/>
      <sheetData sheetId="1" refreshError="1"/>
      <sheetData sheetId="2">
        <row r="7">
          <cell r="H7">
            <v>1000</v>
          </cell>
        </row>
        <row r="18">
          <cell r="H18">
            <v>1000</v>
          </cell>
        </row>
        <row r="22">
          <cell r="H22">
            <v>1000000</v>
          </cell>
        </row>
      </sheetData>
      <sheetData sheetId="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ART HERE"/>
      <sheetName val="SCHEMATIC AND BoM"/>
      <sheetName val="CALCULATIONS"/>
      <sheetName val="LOOKUP TABLES AND DROPDOWN LIST"/>
      <sheetName val="Sheet1"/>
    </sheetNames>
    <sheetDataSet>
      <sheetData sheetId="0" refreshError="1"/>
      <sheetData sheetId="1" refreshError="1"/>
      <sheetData sheetId="2">
        <row r="10">
          <cell r="C10">
            <v>127.27922061357856</v>
          </cell>
        </row>
        <row r="30">
          <cell r="C30">
            <v>13.78125</v>
          </cell>
        </row>
        <row r="35">
          <cell r="C35">
            <v>70.003571337468216</v>
          </cell>
        </row>
      </sheetData>
      <sheetData sheetId="3" refreshError="1"/>
      <sheetData sheetId="4"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8" Type="http://schemas.openxmlformats.org/officeDocument/2006/relationships/hyperlink" Target="https://www.ti.com/tool/PMP30763" TargetMode="External"/><Relationship Id="rId13" Type="http://schemas.openxmlformats.org/officeDocument/2006/relationships/hyperlink" Target="https://www.ti.com/tool/TIDA-010081" TargetMode="External"/><Relationship Id="rId3" Type="http://schemas.openxmlformats.org/officeDocument/2006/relationships/hyperlink" Target="https://www.ti.com/lit/pdf/slua834" TargetMode="External"/><Relationship Id="rId7" Type="http://schemas.openxmlformats.org/officeDocument/2006/relationships/hyperlink" Target="https://www.ti.com/tool/PMP40580" TargetMode="External"/><Relationship Id="rId12" Type="http://schemas.openxmlformats.org/officeDocument/2006/relationships/hyperlink" Target="https://www.ti.com/tool/PMP22083" TargetMode="External"/><Relationship Id="rId2" Type="http://schemas.openxmlformats.org/officeDocument/2006/relationships/hyperlink" Target="https://www.ti.com/lit/pdf/slua966" TargetMode="External"/><Relationship Id="rId1" Type="http://schemas.openxmlformats.org/officeDocument/2006/relationships/hyperlink" Target="https://e2e.ti.com/blogs_/b/powerhouse/archive/2020/04/22/how-to-reduce-audible-noise-and-power-consumption-at-standby-in-your-ac-dc-design" TargetMode="External"/><Relationship Id="rId6" Type="http://schemas.openxmlformats.org/officeDocument/2006/relationships/hyperlink" Target="https://www.ti.com/lit/zip/slum684" TargetMode="External"/><Relationship Id="rId11" Type="http://schemas.openxmlformats.org/officeDocument/2006/relationships/hyperlink" Target="https://www.ti.com/tool/PMP40766" TargetMode="External"/><Relationship Id="rId5" Type="http://schemas.openxmlformats.org/officeDocument/2006/relationships/hyperlink" Target="https://www.ti.com/tool/UCC25640EVM-020" TargetMode="External"/><Relationship Id="rId10" Type="http://schemas.openxmlformats.org/officeDocument/2006/relationships/hyperlink" Target="https://www.ti.com/tool/PMP22088" TargetMode="External"/><Relationship Id="rId4" Type="http://schemas.openxmlformats.org/officeDocument/2006/relationships/hyperlink" Target="https://www.ti.com/tool/PFCLLCSREVM034" TargetMode="External"/><Relationship Id="rId9" Type="http://schemas.openxmlformats.org/officeDocument/2006/relationships/hyperlink" Target="https://www.ti.com/tool/PMP22087"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2.bin"/><Relationship Id="rId5" Type="http://schemas.openxmlformats.org/officeDocument/2006/relationships/image" Target="../media/image4.emf"/><Relationship Id="rId4" Type="http://schemas.openxmlformats.org/officeDocument/2006/relationships/oleObject" Target="../embeddings/oleObject1.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B35:D49"/>
  <sheetViews>
    <sheetView tabSelected="1" zoomScale="130" zoomScaleNormal="130" workbookViewId="0">
      <selection activeCell="B75" sqref="B75"/>
    </sheetView>
  </sheetViews>
  <sheetFormatPr defaultRowHeight="16.5"/>
  <sheetData>
    <row r="35" spans="2:4">
      <c r="B35" s="89" t="s">
        <v>192</v>
      </c>
      <c r="C35" s="89" t="s">
        <v>193</v>
      </c>
      <c r="D35" s="89" t="s">
        <v>194</v>
      </c>
    </row>
    <row r="36" spans="2:4" ht="18">
      <c r="B36" s="54" t="s">
        <v>190</v>
      </c>
      <c r="C36" s="54">
        <f>'DESIGN INPUTS AND CALCULATIONS'!C154</f>
        <v>14.97</v>
      </c>
      <c r="D36" s="55" t="s">
        <v>147</v>
      </c>
    </row>
    <row r="37" spans="2:4" ht="18">
      <c r="B37" s="54" t="s">
        <v>191</v>
      </c>
      <c r="C37" s="54">
        <f>'DESIGN INPUTS AND CALCULATIONS'!C152</f>
        <v>125</v>
      </c>
      <c r="D37" s="55" t="s">
        <v>148</v>
      </c>
    </row>
    <row r="38" spans="2:4" ht="18">
      <c r="B38" s="58" t="s">
        <v>174</v>
      </c>
      <c r="C38" s="88">
        <f>'DESIGN INPUTS AND CALCULATIONS'!C191</f>
        <v>27</v>
      </c>
      <c r="D38" s="58" t="s">
        <v>179</v>
      </c>
    </row>
    <row r="39" spans="2:4" ht="18">
      <c r="B39" s="58" t="s">
        <v>173</v>
      </c>
      <c r="C39" s="54">
        <f>'DESIGN INPUTS AND CALCULATIONS'!C189</f>
        <v>5.6</v>
      </c>
      <c r="D39" s="58" t="s">
        <v>179</v>
      </c>
    </row>
    <row r="40" spans="2:4" ht="18">
      <c r="B40" s="58" t="s">
        <v>175</v>
      </c>
      <c r="C40" s="54">
        <f>'DESIGN INPUTS AND CALCULATIONS'!C226</f>
        <v>180</v>
      </c>
      <c r="D40" s="58" t="s">
        <v>70</v>
      </c>
    </row>
    <row r="41" spans="2:4" ht="18">
      <c r="B41" s="58" t="s">
        <v>176</v>
      </c>
      <c r="C41" s="54">
        <f>'DESIGN INPUTS AND CALCULATIONS'!C228</f>
        <v>110</v>
      </c>
      <c r="D41" s="58" t="s">
        <v>155</v>
      </c>
    </row>
    <row r="42" spans="2:4" ht="18">
      <c r="B42" s="58" t="s">
        <v>188</v>
      </c>
      <c r="C42" s="54">
        <f>'DESIGN INPUTS AND CALCULATIONS'!C172</f>
        <v>68</v>
      </c>
      <c r="D42" s="58" t="s">
        <v>70</v>
      </c>
    </row>
    <row r="43" spans="2:4" ht="18">
      <c r="B43" s="58" t="s">
        <v>189</v>
      </c>
      <c r="C43" s="54">
        <f>'DESIGN INPUTS AND CALCULATIONS'!C170</f>
        <v>10000</v>
      </c>
      <c r="D43" s="58" t="s">
        <v>70</v>
      </c>
    </row>
    <row r="44" spans="2:4">
      <c r="B44" s="58" t="s">
        <v>195</v>
      </c>
      <c r="C44" s="54">
        <f>Lr</f>
        <v>40</v>
      </c>
      <c r="D44" s="58" t="s">
        <v>73</v>
      </c>
    </row>
    <row r="45" spans="2:4">
      <c r="B45" s="58" t="s">
        <v>196</v>
      </c>
      <c r="C45" s="54">
        <f>Lm</f>
        <v>240</v>
      </c>
      <c r="D45" s="58" t="s">
        <v>73</v>
      </c>
    </row>
    <row r="46" spans="2:4">
      <c r="B46" s="58" t="s">
        <v>197</v>
      </c>
      <c r="C46" s="54">
        <f>Cr</f>
        <v>6.2E-2</v>
      </c>
      <c r="D46" s="58" t="s">
        <v>198</v>
      </c>
    </row>
    <row r="47" spans="2:4" ht="18">
      <c r="B47" s="58" t="s">
        <v>168</v>
      </c>
      <c r="C47" s="61">
        <f>'DESIGN INPUTS AND CALCULATIONS'!$C$203</f>
        <v>150</v>
      </c>
      <c r="D47" s="58" t="s">
        <v>156</v>
      </c>
    </row>
    <row r="48" spans="2:4" ht="18">
      <c r="B48" s="60" t="s">
        <v>186</v>
      </c>
      <c r="C48" s="88">
        <f>'DESIGN INPUTS AND CALCULATIONS'!C209</f>
        <v>200</v>
      </c>
      <c r="D48" s="58" t="s">
        <v>179</v>
      </c>
    </row>
    <row r="49" spans="2:4" ht="18">
      <c r="B49" s="60" t="s">
        <v>187</v>
      </c>
      <c r="C49" s="88">
        <f>'DESIGN INPUTS AND CALCULATIONS'!C210</f>
        <v>82</v>
      </c>
      <c r="D49" s="58" t="s">
        <v>179</v>
      </c>
    </row>
  </sheetData>
  <sheetProtection algorithmName="SHA-512" hashValue="HnLEVItdVmsxxYRNlAaY9QPykGOuQThpE19stUVc819msxd4qLxBUkfFkMtAAeZNzfoInO8JzFptTLpLXqGOLA==" saltValue="nN6OzZK3Sh6SRxTCHTwHhQ==" spinCount="100000" sheet="1" objects="1" scenarios="1"/>
  <phoneticPr fontId="67" type="noConversion"/>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2:JB762"/>
  <sheetViews>
    <sheetView topLeftCell="R17" zoomScale="60" zoomScaleNormal="60" workbookViewId="0">
      <selection activeCell="X26" sqref="X26"/>
    </sheetView>
  </sheetViews>
  <sheetFormatPr defaultColWidth="9.125" defaultRowHeight="16.5"/>
  <cols>
    <col min="1" max="1" width="15" style="222" customWidth="1"/>
    <col min="2" max="2" width="15.375" style="222" customWidth="1"/>
    <col min="3" max="3" width="17" style="222" customWidth="1"/>
    <col min="4" max="4" width="16.75" style="222" customWidth="1"/>
    <col min="5" max="5" width="15.25" style="222" customWidth="1"/>
    <col min="6" max="6" width="39.25" style="222" customWidth="1"/>
    <col min="7" max="7" width="19.25" style="222" customWidth="1"/>
    <col min="8" max="8" width="40.75" style="222" customWidth="1"/>
    <col min="9" max="9" width="16.375" style="222" customWidth="1"/>
    <col min="10" max="10" width="44" style="222" customWidth="1"/>
    <col min="11" max="11" width="54.125" style="222" customWidth="1"/>
    <col min="12" max="12" width="32.125" style="222" customWidth="1"/>
    <col min="13" max="13" width="15.25" style="222" customWidth="1"/>
    <col min="14" max="14" width="15.875" style="222" customWidth="1"/>
    <col min="15" max="15" width="43" style="222" customWidth="1"/>
    <col min="16" max="16" width="42.375" style="222" customWidth="1"/>
    <col min="17" max="17" width="41.25" style="222" customWidth="1"/>
    <col min="18" max="18" width="28" style="222" customWidth="1"/>
    <col min="19" max="19" width="23.75" style="222" customWidth="1"/>
    <col min="20" max="24" width="25.75" style="222" customWidth="1"/>
    <col min="25" max="25" width="36.375" style="222" customWidth="1"/>
    <col min="26" max="79" width="40.75" style="222" customWidth="1"/>
    <col min="80" max="85" width="25.75" style="222" customWidth="1"/>
    <col min="86" max="16384" width="9.125" style="222"/>
  </cols>
  <sheetData>
    <row r="2" spans="2:25">
      <c r="B2" s="268"/>
      <c r="C2" s="268"/>
      <c r="D2" s="268"/>
      <c r="E2" s="268"/>
      <c r="F2" s="268"/>
      <c r="G2" s="268"/>
      <c r="H2" s="268"/>
      <c r="I2" s="268"/>
      <c r="J2" s="268"/>
      <c r="K2" s="268"/>
      <c r="L2" s="268"/>
      <c r="M2" s="268"/>
      <c r="N2" s="268"/>
    </row>
    <row r="3" spans="2:25" ht="23.25">
      <c r="B3" s="300"/>
      <c r="C3" s="300"/>
      <c r="D3" s="458"/>
      <c r="E3" s="459"/>
      <c r="F3" s="459"/>
      <c r="G3" s="459"/>
      <c r="H3" s="459"/>
      <c r="I3" s="459"/>
      <c r="J3" s="459"/>
      <c r="K3" s="459"/>
      <c r="L3" s="459"/>
      <c r="M3" s="459"/>
      <c r="N3" s="459"/>
      <c r="T3" s="293" t="s">
        <v>742</v>
      </c>
      <c r="U3" s="268">
        <f>(Lseries2*microhenry2/(res_cap2*nanoF2))^0.5*1/(rload2*ratio2^2)</f>
        <v>0.4046572674025678</v>
      </c>
    </row>
    <row r="4" spans="2:25">
      <c r="B4" s="300"/>
      <c r="C4" s="300"/>
      <c r="D4" s="300"/>
      <c r="E4" s="300"/>
      <c r="F4" s="300"/>
      <c r="G4" s="300"/>
      <c r="H4" s="300"/>
      <c r="I4" s="300"/>
      <c r="J4" s="300"/>
      <c r="K4" s="300"/>
      <c r="L4" s="300"/>
      <c r="M4" s="300"/>
      <c r="N4" s="300"/>
      <c r="O4" s="298" t="s">
        <v>646</v>
      </c>
      <c r="Q4" s="297" t="s">
        <v>17</v>
      </c>
      <c r="R4" s="294">
        <v>1E-3</v>
      </c>
      <c r="T4" s="293" t="s">
        <v>586</v>
      </c>
      <c r="U4" s="268">
        <f>2*PI()*switchingf2*1000</f>
        <v>628318.5307179587</v>
      </c>
    </row>
    <row r="5" spans="2:25">
      <c r="B5" s="460"/>
      <c r="C5" s="460"/>
      <c r="D5" s="460"/>
      <c r="E5" s="460"/>
      <c r="F5" s="300"/>
      <c r="G5" s="460"/>
      <c r="H5" s="460"/>
      <c r="I5" s="460"/>
      <c r="J5" s="460"/>
      <c r="K5" s="300"/>
      <c r="L5" s="300"/>
      <c r="M5" s="300"/>
      <c r="N5" s="300"/>
      <c r="O5" s="298" t="s">
        <v>653</v>
      </c>
      <c r="Q5" s="297" t="s">
        <v>743</v>
      </c>
      <c r="R5" s="294">
        <v>9.9999999999999995E-7</v>
      </c>
      <c r="T5" s="293" t="s">
        <v>585</v>
      </c>
      <c r="U5" s="268">
        <f>2*PI()*foutput2*1000</f>
        <v>635000.63500095252</v>
      </c>
    </row>
    <row r="6" spans="2:25">
      <c r="B6" s="299"/>
      <c r="C6" s="298"/>
      <c r="D6" s="298"/>
      <c r="E6" s="298"/>
      <c r="F6" s="268"/>
      <c r="G6" s="299"/>
      <c r="H6" s="298"/>
      <c r="I6" s="298"/>
      <c r="J6" s="298"/>
      <c r="K6" s="268"/>
      <c r="L6" s="268"/>
      <c r="M6" s="268"/>
      <c r="N6" s="268"/>
      <c r="O6" s="298" t="s">
        <v>659</v>
      </c>
      <c r="Q6" s="297" t="s">
        <v>744</v>
      </c>
      <c r="R6" s="294">
        <v>1000</v>
      </c>
      <c r="T6" s="293" t="s">
        <v>745</v>
      </c>
      <c r="U6" s="268">
        <f>magL2/Lseries2</f>
        <v>6</v>
      </c>
      <c r="Y6" s="222" t="s">
        <v>746</v>
      </c>
    </row>
    <row r="7" spans="2:25">
      <c r="B7" s="299"/>
      <c r="C7" s="298"/>
      <c r="D7" s="298"/>
      <c r="E7" s="298"/>
      <c r="F7" s="268"/>
      <c r="G7" s="299"/>
      <c r="H7" s="298"/>
      <c r="I7" s="298"/>
      <c r="J7" s="298"/>
      <c r="K7" s="268"/>
      <c r="L7" s="268"/>
      <c r="M7" s="268"/>
      <c r="N7" s="268"/>
      <c r="O7" s="298" t="s">
        <v>666</v>
      </c>
      <c r="Q7" s="297" t="s">
        <v>584</v>
      </c>
      <c r="R7" s="294">
        <v>1E-3</v>
      </c>
      <c r="T7" s="293" t="s">
        <v>747</v>
      </c>
      <c r="U7" s="268">
        <f>ohm_second/ohm_second0</f>
        <v>0.98947701165214774</v>
      </c>
    </row>
    <row r="8" spans="2:25">
      <c r="B8" s="292"/>
      <c r="C8" s="296"/>
      <c r="D8" s="296"/>
      <c r="E8" s="296"/>
      <c r="G8" s="292"/>
      <c r="H8" s="296"/>
      <c r="I8" s="296"/>
      <c r="J8" s="296"/>
      <c r="O8" s="298" t="s">
        <v>674</v>
      </c>
      <c r="Q8" s="297" t="s">
        <v>154</v>
      </c>
      <c r="R8" s="294">
        <v>1E-3</v>
      </c>
      <c r="T8" s="293" t="s">
        <v>748</v>
      </c>
      <c r="U8" s="268">
        <f>8*ratio2^2*rload2/((PI())^2)</f>
        <v>50.878822062860074</v>
      </c>
    </row>
    <row r="9" spans="2:25">
      <c r="B9" s="292"/>
      <c r="C9" s="296"/>
      <c r="D9" s="296"/>
      <c r="E9" s="296"/>
      <c r="G9" s="292"/>
      <c r="H9" s="296"/>
      <c r="I9" s="296"/>
      <c r="J9" s="296"/>
      <c r="O9" s="298" t="s">
        <v>681</v>
      </c>
      <c r="Q9" s="297" t="s">
        <v>749</v>
      </c>
      <c r="R9" s="294">
        <v>1E-3</v>
      </c>
      <c r="T9" s="293" t="s">
        <v>750</v>
      </c>
      <c r="U9" s="268">
        <f>ohm_second*Lseries2*microhenry2-1/(ohm_second*res_cap2*nanoF2)</f>
        <v>-0.53741088287766914</v>
      </c>
    </row>
    <row r="10" spans="2:25">
      <c r="B10" s="292"/>
      <c r="C10" s="296"/>
      <c r="D10" s="296"/>
      <c r="E10" s="296"/>
      <c r="G10" s="292"/>
      <c r="H10" s="296"/>
      <c r="I10" s="296"/>
      <c r="J10" s="296"/>
      <c r="O10" s="298" t="s">
        <v>688</v>
      </c>
      <c r="Q10" s="297" t="s">
        <v>583</v>
      </c>
      <c r="R10" s="294">
        <v>9.9999999999999995E-7</v>
      </c>
      <c r="T10" s="293" t="s">
        <v>751</v>
      </c>
      <c r="U10" s="268">
        <f>IF(freq_ratio2&gt;1,Lseries2*microhenry2*(1+1/freq_ratio2^2),Lseries2*microhenry2*(1+1/freq_ratio2^2)+magL2*microhenry2*(1-freq_ratio2))</f>
        <v>8.3380833188298131E-5</v>
      </c>
    </row>
    <row r="11" spans="2:25">
      <c r="B11" s="292"/>
      <c r="C11" s="296"/>
      <c r="D11" s="296"/>
      <c r="E11" s="296"/>
      <c r="G11" s="292"/>
      <c r="H11" s="296"/>
      <c r="I11" s="296"/>
      <c r="J11" s="296"/>
      <c r="O11" s="298" t="s">
        <v>694</v>
      </c>
      <c r="Q11" s="297" t="s">
        <v>582</v>
      </c>
      <c r="R11" s="294">
        <v>9.9999999999999995E-7</v>
      </c>
      <c r="T11" s="293" t="s">
        <v>752</v>
      </c>
      <c r="U11" s="268">
        <f>8*ratio2*rload2*(Coutput2*microF2/(effectiveL2))^0.5/(PI()^2)</f>
        <v>60.398042878533658</v>
      </c>
    </row>
    <row r="12" spans="2:25">
      <c r="B12" s="292"/>
      <c r="C12" s="296"/>
      <c r="D12" s="296"/>
      <c r="E12" s="296"/>
      <c r="G12" s="292"/>
      <c r="H12" s="296"/>
      <c r="I12" s="296"/>
      <c r="J12" s="296"/>
      <c r="O12" s="298" t="s">
        <v>700</v>
      </c>
      <c r="Q12" s="297" t="s">
        <v>685</v>
      </c>
      <c r="R12" s="294">
        <v>9.9999999999999995E-7</v>
      </c>
      <c r="T12" s="293" t="s">
        <v>581</v>
      </c>
      <c r="U12" s="268">
        <f>(8*ratio2^2/(effectiveL2*Coutput2*microhenry2*PI()^2))^0.5</f>
        <v>9095.8454438921835</v>
      </c>
    </row>
    <row r="13" spans="2:25">
      <c r="B13" s="292"/>
      <c r="C13" s="296"/>
      <c r="D13" s="296"/>
      <c r="E13" s="296"/>
      <c r="G13" s="292"/>
      <c r="H13" s="296"/>
      <c r="I13" s="296"/>
      <c r="J13" s="296"/>
      <c r="O13" s="298" t="s">
        <v>706</v>
      </c>
      <c r="Q13" s="297" t="s">
        <v>753</v>
      </c>
      <c r="R13" s="294">
        <v>1.0000000000000001E-9</v>
      </c>
      <c r="T13" s="293" t="s">
        <v>580</v>
      </c>
      <c r="U13" s="268">
        <f>(8*ratio2^2/(effectiveL2*Coutput2*microhenry2*PI()^2*(1+Rc_2*miliOhm2*PI()/(rload2*2^1.5))))^0.5</f>
        <v>9093.271276787671</v>
      </c>
    </row>
    <row r="14" spans="2:25">
      <c r="B14" s="292">
        <v>1</v>
      </c>
      <c r="C14" s="296"/>
      <c r="D14" s="296"/>
      <c r="E14" s="296"/>
      <c r="G14" s="292"/>
      <c r="H14" s="296"/>
      <c r="I14" s="296"/>
      <c r="J14" s="296"/>
      <c r="O14" s="298" t="s">
        <v>754</v>
      </c>
      <c r="Q14" s="297" t="s">
        <v>330</v>
      </c>
      <c r="R14" s="294">
        <v>1E-3</v>
      </c>
      <c r="T14" s="293" t="s">
        <v>755</v>
      </c>
      <c r="U14" s="268">
        <f>(rload2+Rc_2*miliOhm2*PI()/(2)^1.5)^0.5*8*ratio2*PI()*(effectiveL2*Coutput2*microF2*rload2)^0.5/(16*2^0.5*ratio2^2*rload2*Coutput2*microF2*Rc_2*miliOhm2+effectiveL2*PI()^3)</f>
        <v>19.707213004156692</v>
      </c>
    </row>
    <row r="15" spans="2:25">
      <c r="B15" s="292">
        <v>1</v>
      </c>
      <c r="C15" s="296"/>
      <c r="D15" s="296"/>
      <c r="E15" s="296"/>
      <c r="G15" s="292"/>
      <c r="H15" s="296"/>
      <c r="I15" s="296"/>
      <c r="J15" s="296"/>
      <c r="O15" s="298" t="s">
        <v>756</v>
      </c>
      <c r="Q15" s="297" t="s">
        <v>757</v>
      </c>
      <c r="R15" s="294">
        <v>9.9999999999999998E-13</v>
      </c>
      <c r="T15" s="293" t="s">
        <v>758</v>
      </c>
      <c r="U15" s="268">
        <f>(Vinput2*Lnratio2*freq_ratio2/(2*ratio2*foutput2*kilihertz2))*((1/(freq_ratio2^2)-freq_ratio2^2)*(PI()^2*Qfactor2*Lnratio2/8)^2-(1+Lnratio2-1/(freq_ratio2^2))*2/(freq_ratio2^2))/((Lnratio2+1-1/freq_ratio2^2)^2+((1/freq_ratio2-freq_ratio2)*Lnratio2*Qfactor2*PI()^2/8)^2)^1.5</f>
        <v>-1.5854960507022072E-4</v>
      </c>
    </row>
    <row r="16" spans="2:25">
      <c r="B16" s="292">
        <v>1</v>
      </c>
      <c r="C16" s="296"/>
      <c r="D16" s="296"/>
      <c r="E16" s="296"/>
      <c r="O16" s="298" t="s">
        <v>759</v>
      </c>
      <c r="Q16" s="297" t="s">
        <v>579</v>
      </c>
      <c r="R16" s="294">
        <v>1000000</v>
      </c>
      <c r="T16" s="293" t="s">
        <v>760</v>
      </c>
      <c r="U16" s="268">
        <f>(Vinput2*Lnratio2*freq_ratio2/(2*ratio2*foutput2*kilihertz2))*(((1/freq_ratio2^2-freq_ratio2^2)*(PI()^2*Qfactor2*Lnratio2/8)^2-(Lnratio2+1-1/freq_ratio2^2)*2/freq_ratio2^2)/(freq_ratio2*SIN(0.5*PI()*freq_ratio2))/((1+Lnratio2-1/freq_ratio2^2)^2+((1/freq_ratio2-freq_ratio2)*PI()^2*Qfactor2*Lnratio2/8)^2)^1.5+(-0.5*PI()*COS(0.5*PI()*freq_ratio2)/SIN(0.5*PI()*freq_ratio2)^2)/((1+Lnratio2-1/freq_ratio2^2)^2+((1/freq_ratio2-freq_ratio2)*PI()^2*Qfactor2*Lnratio2/8)^2)^0.5)</f>
        <v>-1.7269678311879211E-4</v>
      </c>
    </row>
    <row r="17" spans="1:29">
      <c r="B17" s="292">
        <v>1</v>
      </c>
      <c r="C17" s="296"/>
      <c r="D17" s="296"/>
      <c r="E17" s="296"/>
      <c r="O17" s="298" t="s">
        <v>761</v>
      </c>
      <c r="Q17" s="297" t="s">
        <v>578</v>
      </c>
      <c r="R17" s="294">
        <v>9.9999999999999995E-7</v>
      </c>
      <c r="T17" s="293" t="s">
        <v>762</v>
      </c>
      <c r="U17" s="268">
        <f>Lnratio2/((1+Lnratio2-1/freq_ratio2^2)^2+((1/freq_ratio2-freq_ratio2)*PI()^2*Qfactor2*Lnratio2/8)^2)^0.5</f>
        <v>1.0035201829882874</v>
      </c>
    </row>
    <row r="18" spans="1:29">
      <c r="B18" s="292">
        <v>1</v>
      </c>
      <c r="C18" s="296"/>
      <c r="D18" s="296"/>
      <c r="E18" s="296"/>
      <c r="Q18" s="297" t="s">
        <v>577</v>
      </c>
      <c r="R18" s="294">
        <v>1000</v>
      </c>
      <c r="T18" s="293" t="s">
        <v>763</v>
      </c>
      <c r="U18" s="268">
        <f>Lnratio2/(SIN(0.5*freq_ratio2*PI())*((1+Lnratio2-1/freq_ratio2^2)^2+((1/freq_ratio2-freq_ratio2)*PI()^2*Qfactor2*Lnratio2/(8*SIN(0.5*PI()*freq_ratio2)))^2)^0.5)</f>
        <v>1.0036572758004987</v>
      </c>
    </row>
    <row r="19" spans="1:29">
      <c r="B19" s="292">
        <v>1</v>
      </c>
      <c r="C19" s="296"/>
      <c r="D19" s="296"/>
      <c r="E19" s="296"/>
      <c r="Q19" s="297" t="s">
        <v>576</v>
      </c>
      <c r="R19" s="294">
        <v>1.0000000000000001E-9</v>
      </c>
      <c r="T19" s="293" t="s">
        <v>764</v>
      </c>
      <c r="U19" s="268">
        <f>-1/rload2</f>
        <v>-0.25490196078431376</v>
      </c>
    </row>
    <row r="20" spans="1:29">
      <c r="B20" s="292">
        <v>1</v>
      </c>
      <c r="C20" s="296"/>
      <c r="D20" s="296"/>
      <c r="E20" s="296"/>
      <c r="Q20" s="297" t="s">
        <v>765</v>
      </c>
      <c r="R20" s="294">
        <v>1.0000000000000001E-9</v>
      </c>
      <c r="T20" s="293" t="s">
        <v>766</v>
      </c>
      <c r="U20" s="268">
        <f>2*Vinput2*res_cap2*nanoF2*switchingf2*kilihertz2/(Voutput2*lmabda2)</f>
        <v>14.039460207612457</v>
      </c>
      <c r="W20" s="222" t="s">
        <v>900</v>
      </c>
      <c r="X20" s="222">
        <f>INDEX(B35:B95,MATCH(0,V35:V95,-1),1)</f>
        <v>3981.0717055349719</v>
      </c>
      <c r="Y20" s="222">
        <f>MATCH(0,V35:V95,-1)</f>
        <v>27</v>
      </c>
    </row>
    <row r="21" spans="1:29">
      <c r="B21" s="292">
        <v>1</v>
      </c>
      <c r="C21" s="296"/>
      <c r="D21" s="296"/>
      <c r="E21" s="296"/>
      <c r="Q21" s="297" t="s">
        <v>575</v>
      </c>
      <c r="R21" s="294">
        <v>9.9999999999999995E-7</v>
      </c>
      <c r="T21" s="293" t="s">
        <v>767</v>
      </c>
      <c r="U21" s="268">
        <f>Voutput2/(rload2*switchingf2*kilihertz2)+2*junctioncap2*nanoF2*Vinput2^2/Voutput2+0.5*Vinput2*res_cap2*nanoF2*Iramp2/(Voutput2*switchingf2*kilihertz2*CdivH2*picoF2)</f>
        <v>2.0084454809688585E-4</v>
      </c>
      <c r="W21" s="222" t="s">
        <v>901</v>
      </c>
      <c r="X21" s="222">
        <f>INDEX(W35:W95,MATCH(0,V35:V95,-1),1)</f>
        <v>100.1749737331283</v>
      </c>
    </row>
    <row r="22" spans="1:29">
      <c r="B22" s="292">
        <v>1</v>
      </c>
      <c r="C22" s="296"/>
      <c r="D22" s="296"/>
      <c r="E22" s="296"/>
      <c r="F22" s="222" t="str">
        <f>IMPRODUCT(Kth_2/(2/rload2-Kfeed2/Gdc_ccm2),IMDIV(COMPLEX(1,Rc_2*Coutput2*microF2*miliOhm2*C35),IMSUM(1,IMPRODUCT(D36,1/omega1_2),IMPRODUCT(D36,D36,1/omega2_2),IMPRODUCT(D36,D36,D36,1/omega3_2))))</f>
        <v>7.84780932051763-0.657259423071163i</v>
      </c>
      <c r="Q22" s="295" t="s">
        <v>574</v>
      </c>
      <c r="R22" s="294">
        <v>1000000</v>
      </c>
      <c r="T22" s="293" t="s">
        <v>768</v>
      </c>
      <c r="U22" s="268">
        <f>Voutput2/(Vinput2*rload2)-2*Vinput2*junctioncap2*nanoF2*switchingf2*kilihertz2/Voutput2</f>
        <v>3.3045803921568626E-2</v>
      </c>
    </row>
    <row r="23" spans="1:29">
      <c r="B23" s="292">
        <v>1</v>
      </c>
      <c r="C23" s="296"/>
      <c r="D23" s="296"/>
      <c r="E23" s="296"/>
      <c r="N23" s="222" t="str">
        <f>IMSUM(feedtype2,IMDIV(COMPLEX(1,Rvolt2*Cvolt2*nanoF2*kiliOhm2*C35),IMPRODUCT(Rupper2*kiliOhm2*(Cvolt2*nanoF2+Cforward2*picoF2),COMPLEX(1,Rvolt2*Cvolt2*Cforward2*picoF2*nanoF2*kiliOhm2*C35/(Cvolt2*nanoF2+Cforward2*picoF2)),D35)))</f>
        <v>1.2192242652549-10.6669315003433i</v>
      </c>
      <c r="Q23" s="295" t="s">
        <v>573</v>
      </c>
      <c r="R23" s="294">
        <v>1E-3</v>
      </c>
      <c r="T23" s="293" t="s">
        <v>769</v>
      </c>
      <c r="U23" s="268">
        <f>IF(freq_ratio2&gt;1,Gdc_ccm2,Gdc_dcm2)</f>
        <v>-1.7269678311879211E-4</v>
      </c>
    </row>
    <row r="24" spans="1:29">
      <c r="B24" s="292">
        <v>1</v>
      </c>
      <c r="C24" s="296"/>
      <c r="D24" s="296"/>
      <c r="E24" s="296"/>
      <c r="N24" s="222" t="str">
        <f>IMPRODUCT(-currentransferratio2*RFB_2/(Rfeedforward2),IMDIV(COMPLEX(1,(Rfeedforward2*kiliOhm2+q_Rz_Cz_2*Rzero2)*q_Rz_Cz_2*Czero2*nanoF2*C35),IMPRODUCT(COMPLEX(1,q_Rz_Cz_2*Rzero2*Czero2*nanoF2*C35),COMPLEX(1,C35/(2*PI()*F_roll2*kilihertz2)))))</f>
        <v>-2.20022607731982-0.0031559108379905i</v>
      </c>
      <c r="Q24" s="295" t="s">
        <v>572</v>
      </c>
      <c r="R24" s="294">
        <v>1.0000000000000001E-9</v>
      </c>
      <c r="T24" s="268"/>
      <c r="U24" s="268"/>
    </row>
    <row r="25" spans="1:29">
      <c r="B25" s="292">
        <v>1</v>
      </c>
      <c r="C25" s="292"/>
      <c r="D25" s="292"/>
      <c r="E25" s="292"/>
      <c r="I25" s="222">
        <f>freq_ratio2</f>
        <v>0.98947701165214774</v>
      </c>
      <c r="Q25" s="295" t="s">
        <v>770</v>
      </c>
      <c r="R25" s="268">
        <f>2*miliampere2</f>
        <v>2E-3</v>
      </c>
      <c r="T25" s="293" t="s">
        <v>771</v>
      </c>
      <c r="U25" s="268">
        <f>(2/rload2-Kfeed2/GainDC2)/(Coutput2*microF2*(1+Rc_2*miliOhm2/rload2)-Kfeed2/(Gdc_dcm2*QpoleL2*omegapole0))</f>
        <v>886.27249247460406</v>
      </c>
    </row>
    <row r="26" spans="1:29">
      <c r="B26" s="292">
        <v>1</v>
      </c>
      <c r="C26" s="292"/>
      <c r="D26" s="292"/>
      <c r="E26" s="292"/>
      <c r="I26" s="222">
        <f>(Kinput2-Kfeed2*Metccm2/(2*ratio2*Gdc_ccm2))/(2/rload2-Kfeed2/Gdc_ccm2)</f>
        <v>0.10804465431098013</v>
      </c>
      <c r="Q26" s="295" t="s">
        <v>772</v>
      </c>
      <c r="R26" s="294">
        <v>256</v>
      </c>
      <c r="T26" s="293" t="s">
        <v>773</v>
      </c>
      <c r="U26" s="268">
        <f>(Xequiv2^2+Requiv2^2)*(2*Gdc_ccm2/(rload2*Kfeed2)-1)/((Xequiv2^2+Requiv2^2)*(1+Rc_2*miliOhm2/rload2)*(Coutput2*microF2*Gdc_ccm2/Kfeed2)-2*Requiv2*effectiveL2-rload2*Coutput2*Xequiv2^2*microF2-Rc_2*miliOhm2*Coutput2*Requiv2*microF2)</f>
        <v>941.85260124323986</v>
      </c>
    </row>
    <row r="27" spans="1:29">
      <c r="B27" s="292">
        <v>1</v>
      </c>
      <c r="C27" s="292"/>
      <c r="D27" s="292"/>
      <c r="E27" s="292"/>
      <c r="K27" s="222">
        <f>freq_ratio2</f>
        <v>0.98947701165214774</v>
      </c>
      <c r="Q27" s="295" t="s">
        <v>774</v>
      </c>
      <c r="R27" s="268">
        <f>time_load2/Nt_load2</f>
        <v>1.953125E-5</v>
      </c>
      <c r="T27" s="293" t="s">
        <v>775</v>
      </c>
      <c r="U27" s="268">
        <f>(Xequiv2^2+Requiv2^2)*(1-2*Gdc_ccm2/(Kfeed2*rload2))/(effectiveL2^2+effectiveL2*rload2*Coutput2*Requiv2*microF2+effectiveL2*Rc_2*miliOhm2*Coutput2*Requiv2*microF2)</f>
        <v>115958649.1570909</v>
      </c>
    </row>
    <row r="28" spans="1:29">
      <c r="B28" s="292">
        <v>1</v>
      </c>
      <c r="C28" s="292"/>
      <c r="D28" s="292"/>
      <c r="E28" s="292"/>
      <c r="Q28" s="295" t="s">
        <v>776</v>
      </c>
      <c r="R28" s="294">
        <v>256</v>
      </c>
      <c r="T28" s="293" t="s">
        <v>777</v>
      </c>
      <c r="U28" s="268">
        <f>(Xequiv2^2+Requiv2^2)*(1-2*Gdc_ccm2/(Kfeed2*rload2))/(effectiveL2^2*rload2*Coutput2*microF2)</f>
        <v>70809536896647.594</v>
      </c>
    </row>
    <row r="29" spans="1:29">
      <c r="B29" s="292"/>
      <c r="C29" s="292"/>
      <c r="D29" s="292"/>
      <c r="E29" s="292"/>
      <c r="Q29" s="295" t="s">
        <v>778</v>
      </c>
      <c r="R29" s="268">
        <v>64</v>
      </c>
      <c r="T29" s="293" t="s">
        <v>779</v>
      </c>
      <c r="U29" s="268">
        <f>((Xequiv2^2+Requiv2^2)*Gdc_ccm2-Kfeed2*rload2*Xequiv2^2)/(-Kfeed2*rload2*effectiveL2*Requiv2)</f>
        <v>122867.85075062975</v>
      </c>
    </row>
    <row r="30" spans="1:29">
      <c r="B30" s="292"/>
      <c r="C30" s="292"/>
      <c r="D30" s="292"/>
      <c r="E30" s="292"/>
      <c r="F30" s="222">
        <f>Rc_2*Coutput2*microF2*miliOhm2</f>
        <v>3.76E-6</v>
      </c>
      <c r="Q30" s="295" t="s">
        <v>780</v>
      </c>
      <c r="R30" s="294">
        <f>1/(Nt_input*Fline)</f>
        <v>3.1250000000000001E-4</v>
      </c>
      <c r="T30" s="293" t="s">
        <v>571</v>
      </c>
      <c r="U30" s="268">
        <f>((Xequiv2^2+Requiv2^2)*Gdc_ccm2-Kfeed2*rload2*Xequiv2^2)/(-Kfeed2*rload2*effectiveL2^2)</f>
        <v>74973723295.255722</v>
      </c>
    </row>
    <row r="31" spans="1:29" ht="17.25" thickBot="1">
      <c r="B31" s="292"/>
      <c r="C31" s="292"/>
      <c r="D31" s="292"/>
      <c r="E31" s="292"/>
      <c r="G31" s="291" t="str">
        <f>IF(freq_ratio2&gt;1,IMPRODUCT(Kth_2/(2/rload2-Kfeed2/Gdc_ccm2),IMDIV(COMPLEX(1,Rc_2*Coutput2*microF2*miliOhm2*C35),IMSUM(1,IMPRODUCT(D36,1/omega1_2),IMPRODUCT(D36,D36,1/omega2_2),IMPRODUCT(D36,D36,D36,1/omega3_2)))),IMPRODUCT(Kth_2/(2/rload2-Kfeed2/Gdc_dcm2),(IMDIV(COMPLEX(1,Rc_2*Coutput2*microF2*miliOhm2*C35),IMSUM(1,IMDIV(D35,omegat2),IMDIV(IMPRODUCT(D35,D35),omegapole0^2*(1-2*Gdc_dcm2/(Kfeed2*rload2))))))))</f>
        <v>8.35126624499907-0.590095720315848i</v>
      </c>
      <c r="Q31" s="290"/>
      <c r="T31" s="289"/>
    </row>
    <row r="32" spans="1:29">
      <c r="A32" s="461" t="s">
        <v>570</v>
      </c>
      <c r="B32" s="462"/>
      <c r="C32" s="462"/>
      <c r="D32" s="463" t="s">
        <v>781</v>
      </c>
      <c r="E32" s="465" t="s">
        <v>782</v>
      </c>
      <c r="F32" s="466"/>
      <c r="G32" s="466"/>
      <c r="H32" s="467"/>
      <c r="I32" s="468" t="s">
        <v>783</v>
      </c>
      <c r="J32" s="469"/>
      <c r="K32" s="469"/>
      <c r="L32" s="470"/>
      <c r="M32" s="471" t="s">
        <v>784</v>
      </c>
      <c r="N32" s="472"/>
      <c r="O32" s="472"/>
      <c r="P32" s="473"/>
      <c r="Q32" s="465" t="s">
        <v>785</v>
      </c>
      <c r="R32" s="466"/>
      <c r="S32" s="466"/>
      <c r="T32" s="467"/>
      <c r="U32" s="486" t="s">
        <v>786</v>
      </c>
      <c r="V32" s="487"/>
      <c r="W32" s="488"/>
      <c r="X32" s="489" t="s">
        <v>787</v>
      </c>
      <c r="Y32" s="490"/>
      <c r="Z32" s="490"/>
      <c r="AA32" s="465" t="s">
        <v>788</v>
      </c>
      <c r="AB32" s="466"/>
      <c r="AC32" s="466"/>
    </row>
    <row r="33" spans="1:29" ht="27" customHeight="1">
      <c r="A33" s="474" t="s">
        <v>569</v>
      </c>
      <c r="B33" s="287" t="s">
        <v>568</v>
      </c>
      <c r="C33" s="288" t="s">
        <v>455</v>
      </c>
      <c r="D33" s="464"/>
      <c r="E33" s="281" t="s">
        <v>789</v>
      </c>
      <c r="F33" s="475" t="s">
        <v>790</v>
      </c>
      <c r="G33" s="476"/>
      <c r="H33" s="477"/>
      <c r="I33" s="285" t="s">
        <v>791</v>
      </c>
      <c r="J33" s="478" t="s">
        <v>792</v>
      </c>
      <c r="K33" s="479"/>
      <c r="L33" s="480"/>
      <c r="M33" s="283" t="s">
        <v>793</v>
      </c>
      <c r="N33" s="481" t="s">
        <v>794</v>
      </c>
      <c r="O33" s="482"/>
      <c r="P33" s="483"/>
      <c r="Q33" s="281" t="s">
        <v>795</v>
      </c>
      <c r="R33" s="475" t="s">
        <v>796</v>
      </c>
      <c r="S33" s="476"/>
      <c r="T33" s="477"/>
      <c r="U33" s="491" t="s">
        <v>797</v>
      </c>
      <c r="V33" s="492"/>
      <c r="W33" s="492"/>
      <c r="X33" s="484" t="s">
        <v>798</v>
      </c>
      <c r="Y33" s="485"/>
      <c r="Z33" s="485"/>
      <c r="AA33" s="475" t="s">
        <v>794</v>
      </c>
      <c r="AB33" s="476"/>
      <c r="AC33" s="476"/>
    </row>
    <row r="34" spans="1:29">
      <c r="A34" s="474"/>
      <c r="B34" s="287" t="s">
        <v>567</v>
      </c>
      <c r="C34" s="286" t="s">
        <v>799</v>
      </c>
      <c r="D34" s="281" t="s">
        <v>800</v>
      </c>
      <c r="E34" s="281" t="s">
        <v>801</v>
      </c>
      <c r="F34" s="229" t="s">
        <v>802</v>
      </c>
      <c r="G34" s="230" t="s">
        <v>803</v>
      </c>
      <c r="H34" s="229" t="s">
        <v>804</v>
      </c>
      <c r="I34" s="285" t="s">
        <v>805</v>
      </c>
      <c r="J34" s="271" t="s">
        <v>802</v>
      </c>
      <c r="K34" s="284" t="s">
        <v>803</v>
      </c>
      <c r="L34" s="271" t="s">
        <v>804</v>
      </c>
      <c r="M34" s="283" t="s">
        <v>805</v>
      </c>
      <c r="N34" s="270" t="s">
        <v>802</v>
      </c>
      <c r="O34" s="282" t="s">
        <v>803</v>
      </c>
      <c r="P34" s="270" t="s">
        <v>804</v>
      </c>
      <c r="Q34" s="281" t="s">
        <v>805</v>
      </c>
      <c r="R34" s="229"/>
      <c r="S34" s="230" t="s">
        <v>803</v>
      </c>
      <c r="T34" s="229" t="s">
        <v>804</v>
      </c>
      <c r="U34" s="227"/>
      <c r="V34" s="227" t="s">
        <v>806</v>
      </c>
      <c r="W34" s="227" t="s">
        <v>807</v>
      </c>
      <c r="X34" s="269"/>
      <c r="Y34" s="269" t="s">
        <v>806</v>
      </c>
      <c r="Z34" s="269" t="s">
        <v>807</v>
      </c>
      <c r="AA34" s="229"/>
      <c r="AB34" s="229" t="s">
        <v>806</v>
      </c>
      <c r="AC34" s="229" t="s">
        <v>807</v>
      </c>
    </row>
    <row r="35" spans="1:29">
      <c r="A35" s="276">
        <v>-3</v>
      </c>
      <c r="B35" s="275">
        <f>10^A35*10000</f>
        <v>10</v>
      </c>
      <c r="C35" s="274">
        <f>2*PI()*B35</f>
        <v>62.831853071795862</v>
      </c>
      <c r="D35" s="273" t="str">
        <f>COMPLEX(0,C35)</f>
        <v>62.8318530717959i</v>
      </c>
      <c r="E35" s="272">
        <f t="shared" ref="E35:E66" si="0">IF(freq_ratio2&gt;1,Kth_2/(2/rload2-Kfeed2/Gdc_ccm2),Kth_2/(2/rload2-Kfeed2/Gdc_dcm2))</f>
        <v>8.3928235835944331</v>
      </c>
      <c r="F35" s="229" t="str">
        <f>IF(freq_ratio2&gt;1,IMPRODUCT(Kth_2/(2/rload2-Kfeed2/Gdc_ccm2),IMDIV(COMPLEX(1,Rc_2*Coutput2*microF2*miliOhm2*C35),IMSUM(1,IMPRODUCT(D35,1/omega1_2),IMPRODUCT(D35,D35,1/omega2_2),IMPRODUCT(D35,D35,D35,1/omega3_2)))),IMPRODUCT(Kth_2/(2/rload2-Kfeed2/Gdc_dcm2),(IMDIV(COMPLEX(1,Rc_2*Coutput2*microF2*miliOhm2*C35),IMSUM(1,IMDIV(D35,omegat2),IMDIV(IMPRODUCT(D35,D35),omegapole0^2*(1-2*Gdc_dcm2/(Kfeed2*rload2))))))))</f>
        <v>8.35126624499907-0.590095720315848i</v>
      </c>
      <c r="G35" s="229">
        <f>20*LOG(IMABS(F35))</f>
        <v>18.456675901289881</v>
      </c>
      <c r="H35" s="229">
        <f>(180/PI()*IMARGUMENT(F35))</f>
        <v>-4.0417695847420454</v>
      </c>
      <c r="I35" s="271">
        <f>IF(freq_ratio2&gt;1,(Kinput2-Kfeed2*Metccm2/(2*ratio2*Gdc_ccm2))/(2/rload2-Kfeed2/Gdc_ccm2),(Kinput2-Kfeed2*Metccm2/(2*ratio2*Gdc_dcm2))/(2/rload2-Kfeed2/Gdc_dcm2))</f>
        <v>0.10696552926333035</v>
      </c>
      <c r="J35" s="271" t="str">
        <f>IF(freq_ratio2&gt;1,IMPRODUCT(I35,IMDIV((IMPRODUCT(COMPLEX(1,Rc_2*Coutput2*microF2*miliOhm2*C35),COMPLEX(1,(effectiveL2*Requiv2*Kfeed2*0.5*Metccm2)*C35/(ratio2*(Xequiv2^2+Requiv2^2)*(Kfeed2*Metccm2*0.5/ratio2-Kinput2*Gdc_ccm2))))),IMSUM(1,IMPRODUCT(D35,1/omega1_2),IMPRODUCT(D35,D35,1/omega2_2),IMPRODUCT(D35,D35,D35,1/omega3_2)))),IMPRODUCT(I35,(IMDIV(COMPLEX(1,Rc_2*Coutput2*microF2*miliOhm2*C35),IMSUM(1,IMDIV(D35,omegat2),IMDIV(IMPRODUCT(D35,D35),omegapole0^2*(1-2*Gdc_dcm2/(Kfeed2*rload2))))))))</f>
        <v>0.106435885970659-0.00752069913193364i</v>
      </c>
      <c r="K35" s="271">
        <f>20*LOG(IMABS(J35))</f>
        <v>-19.436609098475536</v>
      </c>
      <c r="L35" s="271">
        <f>(180/PI()*IMARGUMENT(J35))</f>
        <v>-4.0417695847420276</v>
      </c>
      <c r="M35" s="270">
        <f t="shared" ref="M35:M66" si="1">IF(freq_ratio2&gt;1,(1-Kfeed2*rload2*Xequiv2^2/(Gdc_ccm2*(Xequiv2^2+Requiv2^2)))/(2/rload2-Kfeed2/Gdc_ccm2),1/(2/rload2-Kfeed2/Gdc_dcm2))</f>
        <v>0.59780244108271963</v>
      </c>
      <c r="N35" s="270" t="str">
        <f t="shared" ref="N35:N66" si="2">IF(freq_ratio2&gt;1,IMPRODUCT(M35,IMDIV((IMPRODUCT(COMPLEX(1,Rc_2*Coutput2*microF2*miliOhm2*C35),IMSUM(1,IMDIV(D35,omega4_2),IMDIV(IMPRODUCT(D35,D35),omega5_2)))),IMSUM(1,IMPRODUCT(D35,1/omega1_2),IMPRODUCT(D35,D35,1/omega2_2),IMPRODUCT(D35,D35,D35,1/omega3_2)))),IMPRODUCT(M35,(IMDIV(IMPRODUCT(COMPLEX(1,Rc_2*Coutput2*microF2*miliOhm2*C35),COMPLEX(1,-Kfeed2*effectiveL2*PI()^2*C35/(8*ratio2^2*Gdc_dcm2))),IMSUM(1,IMDIV(D35,omegat2),IMDIV(IMPRODUCT(D35,D35),omegapole0^2*(1-2*Gdc_dcm2/(Kfeed2*rload2))))))))</f>
        <v>0.594862149086458-0.0417517695735081i</v>
      </c>
      <c r="O35" s="270">
        <f>20*LOG(IMABS(N35))</f>
        <v>-4.4903313453936509</v>
      </c>
      <c r="P35" s="270">
        <f>(180/PI()*IMARGUMENT(N35))</f>
        <v>-4.0148521124583096</v>
      </c>
      <c r="Q35" s="229">
        <f t="shared" ref="Q35:Q66" si="3">-currentransferratio2*RFB_2/(Rfeedforward2*(Cvolt2*nanoF2+Cforward2*picoF2*alpha_Cf2)*Rupper2*kiliOhm2)</f>
        <v>-1474.628881071144</v>
      </c>
      <c r="R35" s="229" t="str">
        <f t="shared" ref="R35:R66" si="4">IMPRODUCT(IMPRODUCT(-currentransferratio2*RFB_2/(Rfeedforward2),IMDIV(COMPLEX(1,(Rfeedforward2*kiliOhm2+q_Rz_Cz_2*Rzero2)*q_Rz_Cz_2*Czero2*nanoF2*C35),IMPRODUCT(COMPLEX(1,q_Rz_Cz_2*Rzero2*Czero2*nanoF2*C35),COMPLEX(1,C35/(2*PI()*F_roll2*kilihertz2))))),IMSUM(feedtype2,IMDIV(COMPLEX(1,Rvolt2*Cvolt2*nanoF2*kiliOhm2*C35),IMPRODUCT(Rupper2*kiliOhm2*(Cvolt2*nanoF2+Cforward2*picoF2),COMPLEX(1,Rvolt2*Cvolt2*Cforward2*picoF2*nanoF2*kiliOhm2*C35/(Cvolt2*nanoF2+Cforward2*picoF2)),D35))))</f>
        <v>-2.71623290724496+23.4658130889669i</v>
      </c>
      <c r="S35" s="229">
        <f>20*LOG(IMABS(R35))</f>
        <v>27.466515587986137</v>
      </c>
      <c r="T35" s="229">
        <f>(180/PI()*IMARGUMENT(R35))</f>
        <v>96.6027604446748</v>
      </c>
      <c r="U35" s="227" t="str">
        <f t="shared" ref="U35:U95" si="5">IMPRODUCT(F35,R35)</f>
        <v>-8.83690831429955+197.572090175293i</v>
      </c>
      <c r="V35" s="227">
        <f>20*LOG(IMABS(U35))</f>
        <v>45.923191489276014</v>
      </c>
      <c r="W35" s="227">
        <f>(180/PI()*IMARGUMENT(U35))</f>
        <v>92.560990859932758</v>
      </c>
      <c r="X35" s="269" t="str">
        <f t="shared" ref="X35:X95" si="6">IMDIV(J35,IMSUM(1,IMPRODUCT(F35,R35,-1)))</f>
        <v>0.000064727408474595+0.00053549652835177i</v>
      </c>
      <c r="Y35" s="269">
        <f>20*LOG(IMABS(X35))</f>
        <v>-65.36187356530364</v>
      </c>
      <c r="Z35" s="269">
        <f>(180/PI()*IMARGUMENT(X35))</f>
        <v>83.107887031309389</v>
      </c>
      <c r="AA35" s="268" t="str">
        <f t="shared" ref="AA35:AA95" si="7">IMDIV(IMPRODUCT(1,N35),IMSUM(1,IMPRODUCT(F35,R35,-1)))</f>
        <v>0.00036033861200188+0.00299292035972012i</v>
      </c>
      <c r="AB35" s="268">
        <f>20*LOG(IMABS(AA35))</f>
        <v>-50.415595812221746</v>
      </c>
      <c r="AC35" s="268">
        <f>(180/PI()*IMARGUMENT(AA35))</f>
        <v>83.134804503593116</v>
      </c>
    </row>
    <row r="36" spans="1:29">
      <c r="A36" s="276">
        <v>-2.9</v>
      </c>
      <c r="B36" s="275">
        <f t="shared" ref="B36:B95" si="8">10^A36*10000</f>
        <v>12.589254117941662</v>
      </c>
      <c r="C36" s="274">
        <f t="shared" ref="C36:C95" si="9">2*PI()*B36</f>
        <v>79.100616502201149</v>
      </c>
      <c r="D36" s="273" t="str">
        <f t="shared" ref="D36:D95" si="10">COMPLEX(0,C36)</f>
        <v>79.1006165022011i</v>
      </c>
      <c r="E36" s="272">
        <f t="shared" si="0"/>
        <v>8.3928235835944331</v>
      </c>
      <c r="F36" s="229" t="str">
        <f t="shared" ref="F36:F66" si="11">IF(freq_ratio2&gt;1,IMPRODUCT(Kth_2/(2/rload2-Kfeed2/Gdc_ccm2),IMDIV(COMPLEX(1,Rc_2*Coutput2*microF2*miliOhm2*C36),IMSUM(1,IMPRODUCT(D36,1/omega1_2),IMPRODUCT(D36,D36,1/omega2_2),IMPRODUCT(D36,D36,D36,1/omega3_2)))),IMPRODUCT(Kth_2/(2/rload2-Kfeed2/Gdc_dcm2),(IMDIV(COMPLEX(1,Rc_2*Coutput2*microF2*miliOhm2*C36),IMSUM(1,IMDIV(D36,omegat2),IMDIV(IMPRODUCT(D36,D36),omegapole0^2*(1-2*Gdc_dcm2/(Kfeed2*rload2))))))))</f>
        <v>8.32714920425415-0.740748340529048i</v>
      </c>
      <c r="G36" s="229">
        <f t="shared" ref="G36:G95" si="12">20*LOG(IMABS(F36))</f>
        <v>18.444157984155694</v>
      </c>
      <c r="H36" s="229">
        <f t="shared" ref="H36:H95" si="13">(180/PI()*IMARGUMENT(F36))</f>
        <v>-5.0834123365124011</v>
      </c>
      <c r="I36" s="271">
        <f t="shared" ref="I36:I66" si="14">IF(freq_ratio2&gt;1,(Kinput2-Kfeed2*Metccm2/(2*ratio2*Gdc_ccm2))/(2/rload2-Kfeed2/Gdc_ccm2),(Kinput2-Kfeed2*Metccm2/(2*ratio2*Gdc_dcm2))/(2/rload2-Kfeed2/Gdc_dcm2))</f>
        <v>0.10696552926333035</v>
      </c>
      <c r="J36" s="271" t="str">
        <f t="shared" ref="J36:J66" si="15">IF(freq_ratio2&gt;1,IMPRODUCT(I36,IMDIV((IMPRODUCT(COMPLEX(1,Rc_2*Coutput2*microF2*miliOhm2*C36),COMPLEX(1,(effectiveL2*Requiv2*Kfeed2*0.5*Metccm2)*C36/(ratio2*(Xequiv2^2+Requiv2^2)*(Kfeed2*Metccm2*0.5/ratio2-Kinput2*Gdc_ccm2))))),IMSUM(1,IMPRODUCT(D36,1/omega1_2),IMPRODUCT(D36,D36,1/omega2_2),IMPRODUCT(D36,D36,D36,1/omega3_2)))),IMPRODUCT(I36,(IMDIV(COMPLEX(1,Rc_2*Coutput2*microF2*miliOhm2*C36),IMSUM(1,IMDIV(D36,omegat2),IMDIV(IMPRODUCT(D36,D36),omegapole0^2*(1-2*Gdc_dcm2/(Kfeed2*rload2))))))))</f>
        <v>0.1061285171809-0.00944074869517145i</v>
      </c>
      <c r="K36" s="271">
        <f t="shared" ref="K36:K95" si="16">20*LOG(IMABS(J36))</f>
        <v>-19.449127015609772</v>
      </c>
      <c r="L36" s="271">
        <f t="shared" ref="L36:L95" si="17">(180/PI()*IMARGUMENT(J36))</f>
        <v>-5.0834123365124082</v>
      </c>
      <c r="M36" s="270">
        <f t="shared" si="1"/>
        <v>0.59780244108271963</v>
      </c>
      <c r="N36" s="270" t="str">
        <f t="shared" si="2"/>
        <v>0.593155804446585-0.052411083431904i</v>
      </c>
      <c r="O36" s="270">
        <f t="shared" ref="O36:O95" si="18">20*LOG(IMABS(N36))</f>
        <v>-4.5028487018878103</v>
      </c>
      <c r="P36" s="270">
        <f t="shared" ref="P36:P95" si="19">(180/PI()*IMARGUMENT(N36))</f>
        <v>-5.0495252480913333</v>
      </c>
      <c r="Q36" s="229">
        <f t="shared" si="3"/>
        <v>-1474.628881071144</v>
      </c>
      <c r="R36" s="229" t="str">
        <f t="shared" si="4"/>
        <v>-2.71623727138411+18.6378693278196i</v>
      </c>
      <c r="S36" s="229">
        <f t="shared" ref="S36:S95" si="20">20*LOG(IMABS(R36))</f>
        <v>25.499201001227206</v>
      </c>
      <c r="T36" s="229">
        <f t="shared" ref="T36:T95" si="21">(180/PI()*IMARGUMENT(R36))</f>
        <v>98.291770773481218</v>
      </c>
      <c r="U36" s="227" t="str">
        <f t="shared" si="5"/>
        <v>-8.81254225739204+157.212366993407i</v>
      </c>
      <c r="V36" s="227">
        <f t="shared" ref="V36:V95" si="22">20*LOG(IMABS(U36))</f>
        <v>43.943358985382915</v>
      </c>
      <c r="W36" s="227">
        <f t="shared" ref="W36:W95" si="23">(180/PI()*IMARGUMENT(U36))</f>
        <v>93.208358436968808</v>
      </c>
      <c r="X36" s="269" t="str">
        <f t="shared" si="6"/>
        <v>0.000101789116168191+0.000668711432743493i</v>
      </c>
      <c r="Y36" s="269">
        <f t="shared" ref="Y36:Y95" si="24">20*LOG(IMABS(X36))</f>
        <v>-63.395747247239946</v>
      </c>
      <c r="Z36" s="269">
        <f t="shared" ref="Z36:Z95" si="25">(180/PI()*IMARGUMENT(X36))</f>
        <v>81.3450564500843</v>
      </c>
      <c r="AA36" s="268" t="str">
        <f t="shared" si="7"/>
        <v>0.000566662452203322+0.00373759021905258i</v>
      </c>
      <c r="AB36" s="268">
        <f t="shared" ref="AB36:AB95" si="26">20*LOG(IMABS(AA36))</f>
        <v>-48.449468933517977</v>
      </c>
      <c r="AC36" s="268">
        <f t="shared" ref="AC36:AC95" si="27">(180/PI()*IMARGUMENT(AA36))</f>
        <v>81.378943538505396</v>
      </c>
    </row>
    <row r="37" spans="1:29">
      <c r="A37" s="276">
        <v>-2.8</v>
      </c>
      <c r="B37" s="275">
        <f t="shared" si="8"/>
        <v>15.848931924611135</v>
      </c>
      <c r="C37" s="274">
        <f t="shared" si="9"/>
        <v>99.581776203206161</v>
      </c>
      <c r="D37" s="273" t="str">
        <f t="shared" si="10"/>
        <v>99.5817762032062i</v>
      </c>
      <c r="E37" s="272">
        <f t="shared" si="0"/>
        <v>8.3928235835944331</v>
      </c>
      <c r="F37" s="229" t="str">
        <f t="shared" si="11"/>
        <v>8.28920934295956-0.928312319832118i</v>
      </c>
      <c r="G37" s="229">
        <f t="shared" si="12"/>
        <v>18.424392030921403</v>
      </c>
      <c r="H37" s="229">
        <f t="shared" si="13"/>
        <v>-6.3899551595603841</v>
      </c>
      <c r="I37" s="271">
        <f t="shared" si="14"/>
        <v>0.10696552926333035</v>
      </c>
      <c r="J37" s="271" t="str">
        <f t="shared" si="15"/>
        <v>0.105644978202256-0.0118312290998956i</v>
      </c>
      <c r="K37" s="271">
        <f t="shared" si="16"/>
        <v>-19.468892968844038</v>
      </c>
      <c r="L37" s="271">
        <f t="shared" si="17"/>
        <v>-6.3899551595603725</v>
      </c>
      <c r="M37" s="270">
        <f t="shared" si="1"/>
        <v>0.59780244108271963</v>
      </c>
      <c r="N37" s="270" t="str">
        <f t="shared" si="2"/>
        <v>0.590471458563712-0.0656820363698177i</v>
      </c>
      <c r="O37" s="270">
        <f t="shared" si="18"/>
        <v>-4.5226137665676882</v>
      </c>
      <c r="P37" s="270">
        <f t="shared" si="19"/>
        <v>-6.3472938457248542</v>
      </c>
      <c r="Q37" s="229">
        <f t="shared" si="3"/>
        <v>-1474.628881071144</v>
      </c>
      <c r="R37" s="229" t="str">
        <f t="shared" si="4"/>
        <v>-2.71624418805944+14.8024600809933i</v>
      </c>
      <c r="S37" s="229">
        <f t="shared" si="20"/>
        <v>23.550505790778704</v>
      </c>
      <c r="T37" s="229">
        <f t="shared" si="21"/>
        <v>100.39806921453919</v>
      </c>
      <c r="U37" s="227" t="str">
        <f t="shared" si="5"/>
        <v>-8.7742106444127+125.222213345604i</v>
      </c>
      <c r="V37" s="227">
        <f t="shared" si="22"/>
        <v>41.974897821700132</v>
      </c>
      <c r="W37" s="227">
        <f t="shared" si="23"/>
        <v>94.008114054978776</v>
      </c>
      <c r="X37" s="269" t="str">
        <f t="shared" si="6"/>
        <v>0.00015936276542967+0.000831220996523971i</v>
      </c>
      <c r="Y37" s="269">
        <f t="shared" si="24"/>
        <v>-61.448899909324524</v>
      </c>
      <c r="Z37" s="269">
        <f t="shared" si="25"/>
        <v>79.146876366691686</v>
      </c>
      <c r="AA37" s="268" t="str">
        <f t="shared" si="7"/>
        <v>0.000887177994235231+0.0046461404763965i</v>
      </c>
      <c r="AB37" s="268">
        <f t="shared" si="26"/>
        <v>-46.50262070704818</v>
      </c>
      <c r="AC37" s="268">
        <f t="shared" si="27"/>
        <v>79.189537680527224</v>
      </c>
    </row>
    <row r="38" spans="1:29">
      <c r="A38" s="276">
        <v>-2.7</v>
      </c>
      <c r="B38" s="275">
        <f t="shared" si="8"/>
        <v>19.95262314968878</v>
      </c>
      <c r="C38" s="274">
        <f t="shared" si="9"/>
        <v>125.36602861381581</v>
      </c>
      <c r="D38" s="273" t="str">
        <f t="shared" si="10"/>
        <v>125.366028613816i</v>
      </c>
      <c r="E38" s="272">
        <f t="shared" si="0"/>
        <v>8.3928235835944331</v>
      </c>
      <c r="F38" s="229" t="str">
        <f t="shared" si="11"/>
        <v>8.22977945195858-1.1603253144863i</v>
      </c>
      <c r="G38" s="229">
        <f t="shared" si="12"/>
        <v>18.393248210095429</v>
      </c>
      <c r="H38" s="229">
        <f t="shared" si="13"/>
        <v>-8.0252946957367488</v>
      </c>
      <c r="I38" s="271">
        <f t="shared" si="14"/>
        <v>0.10696552926333035</v>
      </c>
      <c r="J38" s="271" t="str">
        <f t="shared" si="15"/>
        <v>0.104887551374244-0.0147882068704836i</v>
      </c>
      <c r="K38" s="271">
        <f t="shared" si="16"/>
        <v>-19.500036789670052</v>
      </c>
      <c r="L38" s="271">
        <f t="shared" si="17"/>
        <v>-8.0252946957368163</v>
      </c>
      <c r="M38" s="270">
        <f t="shared" si="1"/>
        <v>0.59780244108271963</v>
      </c>
      <c r="N38" s="270" t="str">
        <f t="shared" si="2"/>
        <v>0.586266636034805-0.0820979537669019i</v>
      </c>
      <c r="O38" s="270">
        <f t="shared" si="18"/>
        <v>-4.553756179130179</v>
      </c>
      <c r="P38" s="270">
        <f t="shared" si="19"/>
        <v>-7.9715872894538338</v>
      </c>
      <c r="Q38" s="229">
        <f t="shared" si="3"/>
        <v>-1474.628881071144</v>
      </c>
      <c r="R38" s="229" t="str">
        <f t="shared" si="4"/>
        <v>-2.71625515020334+11.7553358294407i</v>
      </c>
      <c r="S38" s="229">
        <f t="shared" si="20"/>
        <v>21.630598363448406</v>
      </c>
      <c r="T38" s="229">
        <f t="shared" si="21"/>
        <v>103.01074446258744</v>
      </c>
      <c r="U38" s="227" t="str">
        <f t="shared" si="5"/>
        <v>-8.71416707823226+99.8955608713883i</v>
      </c>
      <c r="V38" s="227">
        <f t="shared" si="22"/>
        <v>40.023846573543835</v>
      </c>
      <c r="W38" s="227">
        <f t="shared" si="23"/>
        <v>94.985449766850678</v>
      </c>
      <c r="X38" s="269" t="str">
        <f t="shared" si="6"/>
        <v>0.000247796134506717+0.00102587559875904i</v>
      </c>
      <c r="Y38" s="269">
        <f t="shared" si="24"/>
        <v>-59.531835577258676</v>
      </c>
      <c r="Z38" s="269">
        <f t="shared" si="25"/>
        <v>76.420541843832709</v>
      </c>
      <c r="AA38" s="268" t="str">
        <f t="shared" si="7"/>
        <v>0.00137949367904606+0.00573464925724507i</v>
      </c>
      <c r="AB38" s="268">
        <f t="shared" si="26"/>
        <v>-44.585554966718803</v>
      </c>
      <c r="AC38" s="268">
        <f t="shared" si="27"/>
        <v>76.47424925011569</v>
      </c>
    </row>
    <row r="39" spans="1:29">
      <c r="A39" s="276">
        <v>-2.6</v>
      </c>
      <c r="B39" s="275">
        <f t="shared" si="8"/>
        <v>25.118864315095777</v>
      </c>
      <c r="C39" s="274">
        <f t="shared" si="9"/>
        <v>157.82647919764742</v>
      </c>
      <c r="D39" s="273" t="str">
        <f t="shared" si="10"/>
        <v>157.826479197647i</v>
      </c>
      <c r="E39" s="272">
        <f t="shared" si="0"/>
        <v>8.3928235835944331</v>
      </c>
      <c r="F39" s="229" t="str">
        <f t="shared" si="11"/>
        <v>8.13730960141445-1.44440556814143i</v>
      </c>
      <c r="G39" s="229">
        <f t="shared" si="12"/>
        <v>18.344341519427449</v>
      </c>
      <c r="H39" s="229">
        <f t="shared" si="13"/>
        <v>-10.065395389914162</v>
      </c>
      <c r="I39" s="271">
        <f t="shared" si="14"/>
        <v>0.10696552926333035</v>
      </c>
      <c r="J39" s="271" t="str">
        <f t="shared" si="15"/>
        <v>0.103709034227323-0.0184087756079081i</v>
      </c>
      <c r="K39" s="271">
        <f t="shared" si="16"/>
        <v>-19.548943480337986</v>
      </c>
      <c r="L39" s="271">
        <f t="shared" si="17"/>
        <v>-10.065395389914112</v>
      </c>
      <c r="M39" s="270">
        <f t="shared" si="1"/>
        <v>0.59780244108271963</v>
      </c>
      <c r="N39" s="270" t="str">
        <f t="shared" si="2"/>
        <v>0.579724148653782-0.102197866987388i</v>
      </c>
      <c r="O39" s="270">
        <f t="shared" si="18"/>
        <v>-4.6026606378519137</v>
      </c>
      <c r="P39" s="270">
        <f t="shared" si="19"/>
        <v>-9.9977817829258111</v>
      </c>
      <c r="Q39" s="229">
        <f t="shared" si="3"/>
        <v>-1474.628881071144</v>
      </c>
      <c r="R39" s="229" t="str">
        <f t="shared" si="4"/>
        <v>-2.71627252391052+9.33422611380069i</v>
      </c>
      <c r="S39" s="229">
        <f t="shared" si="20"/>
        <v>19.754589846941471</v>
      </c>
      <c r="T39" s="229">
        <f t="shared" si="21"/>
        <v>106.22506788640257</v>
      </c>
      <c r="U39" s="227" t="str">
        <f t="shared" si="5"/>
        <v>-8.62074231581048+79.8788869357298i</v>
      </c>
      <c r="V39" s="227">
        <f t="shared" si="22"/>
        <v>38.098931366368916</v>
      </c>
      <c r="W39" s="227">
        <f t="shared" si="23"/>
        <v>96.159672496488412</v>
      </c>
      <c r="X39" s="269" t="str">
        <f t="shared" si="6"/>
        <v>0.000381300161680516+0.00125240407652788i</v>
      </c>
      <c r="Y39" s="269">
        <f t="shared" si="24"/>
        <v>-57.660130555319178</v>
      </c>
      <c r="Z39" s="269">
        <f t="shared" si="25"/>
        <v>73.066888893231507</v>
      </c>
      <c r="AA39" s="268" t="str">
        <f t="shared" si="7"/>
        <v>0.00212272733279396+0.00700187443057707i</v>
      </c>
      <c r="AB39" s="268">
        <f t="shared" si="26"/>
        <v>-42.713847712833093</v>
      </c>
      <c r="AC39" s="268">
        <f t="shared" si="27"/>
        <v>73.134502500219853</v>
      </c>
    </row>
    <row r="40" spans="1:29">
      <c r="A40" s="276">
        <v>-2.5</v>
      </c>
      <c r="B40" s="275">
        <f t="shared" si="8"/>
        <v>31.622776601683764</v>
      </c>
      <c r="C40" s="274">
        <f t="shared" si="9"/>
        <v>198.69176531592183</v>
      </c>
      <c r="D40" s="273" t="str">
        <f t="shared" si="10"/>
        <v>198.691765315922i</v>
      </c>
      <c r="E40" s="272">
        <f t="shared" si="0"/>
        <v>8.3928235835944331</v>
      </c>
      <c r="F40" s="229" t="str">
        <f t="shared" si="11"/>
        <v>7.99492277761338-1.78668966518652i</v>
      </c>
      <c r="G40" s="229">
        <f t="shared" si="12"/>
        <v>18.267940348775934</v>
      </c>
      <c r="H40" s="229">
        <f t="shared" si="13"/>
        <v>-12.597356430441273</v>
      </c>
      <c r="I40" s="271">
        <f t="shared" si="14"/>
        <v>0.10696552926333035</v>
      </c>
      <c r="J40" s="271" t="str">
        <f t="shared" si="15"/>
        <v>0.101894331247294-0.0227711453436924i</v>
      </c>
      <c r="K40" s="271">
        <f t="shared" si="16"/>
        <v>-19.625344650989508</v>
      </c>
      <c r="L40" s="271">
        <f t="shared" si="17"/>
        <v>-12.597356430441216</v>
      </c>
      <c r="M40" s="270">
        <f t="shared" si="1"/>
        <v>0.59780244108271963</v>
      </c>
      <c r="N40" s="270" t="str">
        <f t="shared" si="2"/>
        <v>0.56964990286719-0.126415981391061i</v>
      </c>
      <c r="O40" s="270">
        <f t="shared" si="18"/>
        <v>-4.6790582711093549</v>
      </c>
      <c r="P40" s="270">
        <f t="shared" si="19"/>
        <v>-12.51223596553117</v>
      </c>
      <c r="Q40" s="229">
        <f t="shared" si="3"/>
        <v>-1474.628881071144</v>
      </c>
      <c r="R40" s="229" t="str">
        <f t="shared" si="4"/>
        <v>-2.71630005907927+7.41019804986408i</v>
      </c>
      <c r="S40" s="229">
        <f t="shared" si="20"/>
        <v>17.94413597806572</v>
      </c>
      <c r="T40" s="229">
        <f t="shared" si="21"/>
        <v>110.1310377297491</v>
      </c>
      <c r="U40" s="227" t="str">
        <f t="shared" si="5"/>
        <v>-8.47688494048796+64.097146418587i</v>
      </c>
      <c r="V40" s="227">
        <f t="shared" si="22"/>
        <v>36.212076326841647</v>
      </c>
      <c r="W40" s="227">
        <f t="shared" si="23"/>
        <v>97.533681299307815</v>
      </c>
      <c r="X40" s="269" t="str">
        <f t="shared" si="6"/>
        <v>0.000577670004798537+0.00150427631284202i</v>
      </c>
      <c r="Y40" s="269">
        <f t="shared" si="24"/>
        <v>-55.856033335205126</v>
      </c>
      <c r="Z40" s="269">
        <f t="shared" si="25"/>
        <v>68.992284441541912</v>
      </c>
      <c r="AA40" s="268" t="str">
        <f t="shared" si="7"/>
        <v>0.00321595723921321+0.00841180421069863i</v>
      </c>
      <c r="AB40" s="268">
        <f t="shared" si="26"/>
        <v>-40.909746955324977</v>
      </c>
      <c r="AC40" s="268">
        <f t="shared" si="27"/>
        <v>69.07740490645196</v>
      </c>
    </row>
    <row r="41" spans="1:29">
      <c r="A41" s="276">
        <v>-2.4</v>
      </c>
      <c r="B41" s="275">
        <f t="shared" si="8"/>
        <v>39.81071705534972</v>
      </c>
      <c r="C41" s="274">
        <f t="shared" si="9"/>
        <v>250.13811247045712</v>
      </c>
      <c r="D41" s="273" t="str">
        <f t="shared" si="10"/>
        <v>250.138112470457i</v>
      </c>
      <c r="E41" s="272">
        <f t="shared" si="0"/>
        <v>8.3928235835944331</v>
      </c>
      <c r="F41" s="229" t="str">
        <f t="shared" si="11"/>
        <v>7.77915313516557-2.18881590617972i</v>
      </c>
      <c r="G41" s="229">
        <f t="shared" si="12"/>
        <v>18.149540055083154</v>
      </c>
      <c r="H41" s="229">
        <f t="shared" si="13"/>
        <v>-15.714979019703984</v>
      </c>
      <c r="I41" s="271">
        <f t="shared" si="14"/>
        <v>0.10696552926333035</v>
      </c>
      <c r="J41" s="271" t="str">
        <f t="shared" si="15"/>
        <v>0.0991443730510434-0.0278961960218207i</v>
      </c>
      <c r="K41" s="271">
        <f t="shared" si="16"/>
        <v>-19.743744944682295</v>
      </c>
      <c r="L41" s="271">
        <f t="shared" si="17"/>
        <v>-15.714979019703984</v>
      </c>
      <c r="M41" s="270">
        <f t="shared" si="1"/>
        <v>0.59780244108271963</v>
      </c>
      <c r="N41" s="270" t="str">
        <f t="shared" si="2"/>
        <v>0.554383627734297-0.1548682435443i</v>
      </c>
      <c r="O41" s="270">
        <f t="shared" si="18"/>
        <v>-4.7974529584162342</v>
      </c>
      <c r="P41" s="270">
        <f t="shared" si="19"/>
        <v>-15.60781874947663</v>
      </c>
      <c r="Q41" s="229">
        <f t="shared" si="3"/>
        <v>-1474.628881071144</v>
      </c>
      <c r="R41" s="229" t="str">
        <f t="shared" si="4"/>
        <v>-2.71634369862335+5.88079020058624i</v>
      </c>
      <c r="S41" s="229">
        <f t="shared" si="20"/>
        <v>16.228584198526214</v>
      </c>
      <c r="T41" s="229">
        <f t="shared" si="21"/>
        <v>114.79226899575373</v>
      </c>
      <c r="U41" s="227" t="str">
        <f t="shared" si="5"/>
        <v>-8.25888646738409+51.6931438203393i</v>
      </c>
      <c r="V41" s="227">
        <f t="shared" si="22"/>
        <v>34.378124253609379</v>
      </c>
      <c r="W41" s="227">
        <f t="shared" si="23"/>
        <v>99.077289976049741</v>
      </c>
      <c r="X41" s="269" t="str">
        <f t="shared" si="6"/>
        <v>0.000855724151876516+0.00176466961650586i</v>
      </c>
      <c r="Y41" s="269">
        <f t="shared" si="24"/>
        <v>-54.149542843049971</v>
      </c>
      <c r="Z41" s="269">
        <f t="shared" si="25"/>
        <v>64.130310923152479</v>
      </c>
      <c r="AA41" s="268" t="str">
        <f t="shared" si="7"/>
        <v>0.00476397363323479+0.00987122273901613i</v>
      </c>
      <c r="AB41" s="268">
        <f t="shared" si="26"/>
        <v>-39.203250856783932</v>
      </c>
      <c r="AC41" s="268">
        <f t="shared" si="27"/>
        <v>64.237471193379776</v>
      </c>
    </row>
    <row r="42" spans="1:29">
      <c r="A42" s="276">
        <v>-2.2999999999999998</v>
      </c>
      <c r="B42" s="275">
        <f t="shared" si="8"/>
        <v>50.118723362727209</v>
      </c>
      <c r="C42" s="274">
        <f t="shared" si="9"/>
        <v>314.90522624728584</v>
      </c>
      <c r="D42" s="273" t="str">
        <f t="shared" si="10"/>
        <v>314.905226247286i</v>
      </c>
      <c r="E42" s="272">
        <f t="shared" si="0"/>
        <v>8.3928235835944331</v>
      </c>
      <c r="F42" s="229" t="str">
        <f t="shared" si="11"/>
        <v>7.45998221004543-2.64290395640747i</v>
      </c>
      <c r="G42" s="229">
        <f t="shared" si="12"/>
        <v>17.968259284006571</v>
      </c>
      <c r="H42" s="229">
        <f t="shared" si="13"/>
        <v>-19.508091571992665</v>
      </c>
      <c r="I42" s="271">
        <f t="shared" si="14"/>
        <v>0.10696552926333035</v>
      </c>
      <c r="J42" s="271" t="str">
        <f t="shared" si="15"/>
        <v>0.0950765779173916-0.0336834937221689i</v>
      </c>
      <c r="K42" s="271">
        <f t="shared" si="16"/>
        <v>-19.925025715758892</v>
      </c>
      <c r="L42" s="271">
        <f t="shared" si="17"/>
        <v>-19.508091571992633</v>
      </c>
      <c r="M42" s="270">
        <f t="shared" si="1"/>
        <v>0.59780244108271963</v>
      </c>
      <c r="N42" s="270" t="str">
        <f t="shared" si="2"/>
        <v>0.531801437019431-0.186997139813812i</v>
      </c>
      <c r="O42" s="270">
        <f t="shared" si="18"/>
        <v>-4.9787248439848177</v>
      </c>
      <c r="P42" s="270">
        <f t="shared" si="19"/>
        <v>-19.373184876673616</v>
      </c>
      <c r="Q42" s="229">
        <f t="shared" si="3"/>
        <v>-1474.628881071144</v>
      </c>
      <c r="R42" s="229" t="str">
        <f t="shared" si="4"/>
        <v>-2.71641286073741+4.66455616735301i</v>
      </c>
      <c r="S42" s="229">
        <f t="shared" si="20"/>
        <v>14.644445815935619</v>
      </c>
      <c r="T42" s="229">
        <f t="shared" si="21"/>
        <v>120.21446114605286</v>
      </c>
      <c r="U42" s="227" t="str">
        <f t="shared" si="5"/>
        <v>-7.93641766665756+41.9767243230902i</v>
      </c>
      <c r="V42" s="227">
        <f t="shared" si="22"/>
        <v>32.612705099942197</v>
      </c>
      <c r="W42" s="227">
        <f t="shared" si="23"/>
        <v>100.70636957406019</v>
      </c>
      <c r="X42" s="269" t="str">
        <f t="shared" si="6"/>
        <v>0.00122892701178514+0.00200335719888425i</v>
      </c>
      <c r="Y42" s="269">
        <f t="shared" si="24"/>
        <v>-52.577697855678863</v>
      </c>
      <c r="Z42" s="269">
        <f t="shared" si="25"/>
        <v>58.47364026728939</v>
      </c>
      <c r="AA42" s="268" t="str">
        <f t="shared" si="7"/>
        <v>0.00684179016628563+0.0112124123569827i</v>
      </c>
      <c r="AB42" s="268">
        <f t="shared" si="26"/>
        <v>-37.6313969839048</v>
      </c>
      <c r="AC42" s="268">
        <f t="shared" si="27"/>
        <v>58.608546962608507</v>
      </c>
    </row>
    <row r="43" spans="1:29">
      <c r="A43" s="276">
        <v>-2.2000000000000002</v>
      </c>
      <c r="B43" s="275">
        <f t="shared" si="8"/>
        <v>63.09573444801925</v>
      </c>
      <c r="C43" s="274">
        <f t="shared" si="9"/>
        <v>396.44219162949946</v>
      </c>
      <c r="D43" s="273" t="str">
        <f t="shared" si="10"/>
        <v>396.442191629499i</v>
      </c>
      <c r="E43" s="272">
        <f t="shared" si="0"/>
        <v>8.3928235835944331</v>
      </c>
      <c r="F43" s="229" t="str">
        <f t="shared" si="11"/>
        <v>7.00433233091773-3.12475538220327i</v>
      </c>
      <c r="G43" s="229">
        <f t="shared" si="12"/>
        <v>17.695602200809684</v>
      </c>
      <c r="H43" s="229">
        <f t="shared" si="13"/>
        <v>-24.042487522295193</v>
      </c>
      <c r="I43" s="271">
        <f t="shared" si="14"/>
        <v>0.10696552926333035</v>
      </c>
      <c r="J43" s="271" t="str">
        <f t="shared" si="15"/>
        <v>0.0892693748951646-0.0398246323119622i</v>
      </c>
      <c r="K43" s="271">
        <f t="shared" si="16"/>
        <v>-20.197682798955782</v>
      </c>
      <c r="L43" s="271">
        <f t="shared" si="17"/>
        <v>-24.04248752229525</v>
      </c>
      <c r="M43" s="270">
        <f t="shared" si="1"/>
        <v>0.59780244108271963</v>
      </c>
      <c r="N43" s="270" t="str">
        <f t="shared" si="2"/>
        <v>0.499562997157051-0.221090618513577i</v>
      </c>
      <c r="O43" s="270">
        <f t="shared" si="18"/>
        <v>-5.2513678446377785</v>
      </c>
      <c r="P43" s="270">
        <f t="shared" si="19"/>
        <v>-23.872650238910026</v>
      </c>
      <c r="Q43" s="229">
        <f t="shared" si="3"/>
        <v>-1474.628881071144</v>
      </c>
      <c r="R43" s="229" t="str">
        <f t="shared" si="4"/>
        <v>-2.71652247052286+3.69672734490938i</v>
      </c>
      <c r="S43" s="229">
        <f t="shared" si="20"/>
        <v>13.231548608708595</v>
      </c>
      <c r="T43" s="229">
        <f t="shared" si="21"/>
        <v>126.31012876003658</v>
      </c>
      <c r="U43" s="227" t="str">
        <f t="shared" si="5"/>
        <v>-7.47605750040419+34.3815750711789i</v>
      </c>
      <c r="V43" s="227">
        <f t="shared" si="22"/>
        <v>30.927150809518288</v>
      </c>
      <c r="W43" s="227">
        <f t="shared" si="23"/>
        <v>102.26764123774136</v>
      </c>
      <c r="X43" s="269" t="str">
        <f t="shared" si="6"/>
        <v>0.00169537002496192+0.00217847265356705i</v>
      </c>
      <c r="Y43" s="269">
        <f t="shared" si="24"/>
        <v>-51.180437392363629</v>
      </c>
      <c r="Z43" s="269">
        <f t="shared" si="25"/>
        <v>52.108593110727469</v>
      </c>
      <c r="AA43" s="268" t="str">
        <f t="shared" si="7"/>
        <v>0.00943889160119463+0.0122030014138866i</v>
      </c>
      <c r="AB43" s="268">
        <f t="shared" si="26"/>
        <v>-36.234122438045631</v>
      </c>
      <c r="AC43" s="268">
        <f t="shared" si="27"/>
        <v>52.278430394112775</v>
      </c>
    </row>
    <row r="44" spans="1:29">
      <c r="A44" s="276">
        <v>-2.1</v>
      </c>
      <c r="B44" s="275">
        <f t="shared" si="8"/>
        <v>79.432823472428126</v>
      </c>
      <c r="C44" s="274">
        <f t="shared" si="9"/>
        <v>499.09114934975014</v>
      </c>
      <c r="D44" s="273" t="str">
        <f t="shared" si="10"/>
        <v>499.09114934975i</v>
      </c>
      <c r="E44" s="272">
        <f t="shared" si="0"/>
        <v>8.3928235835944331</v>
      </c>
      <c r="F44" s="229" t="str">
        <f t="shared" si="11"/>
        <v>6.38577215018082-3.58781682305806i</v>
      </c>
      <c r="G44" s="229">
        <f t="shared" si="12"/>
        <v>17.295738993123098</v>
      </c>
      <c r="H44" s="229">
        <f t="shared" si="13"/>
        <v>-29.329255292197654</v>
      </c>
      <c r="I44" s="271">
        <f t="shared" si="14"/>
        <v>0.10696552926333035</v>
      </c>
      <c r="J44" s="271" t="str">
        <f t="shared" si="15"/>
        <v>0.081385899631479-0.0457262947988627i</v>
      </c>
      <c r="K44" s="271">
        <f t="shared" si="16"/>
        <v>-20.59754600664235</v>
      </c>
      <c r="L44" s="271">
        <f t="shared" si="17"/>
        <v>-29.329255292197686</v>
      </c>
      <c r="M44" s="270">
        <f t="shared" si="1"/>
        <v>0.59780244108271963</v>
      </c>
      <c r="N44" s="270" t="str">
        <f t="shared" si="2"/>
        <v>0.455798219036895-0.253854971112022i</v>
      </c>
      <c r="O44" s="270">
        <f t="shared" si="18"/>
        <v>-5.6512087330899146</v>
      </c>
      <c r="P44" s="270">
        <f t="shared" si="19"/>
        <v>-29.115443186548777</v>
      </c>
      <c r="Q44" s="229">
        <f t="shared" si="3"/>
        <v>-1474.628881071144</v>
      </c>
      <c r="R44" s="229" t="str">
        <f t="shared" si="4"/>
        <v>-2.71669617832409+2.92576390187852i</v>
      </c>
      <c r="S44" s="229">
        <f t="shared" si="20"/>
        <v>12.02502826036643</v>
      </c>
      <c r="T44" s="229">
        <f t="shared" si="21"/>
        <v>132.8780140744235</v>
      </c>
      <c r="U44" s="227" t="str">
        <f t="shared" si="5"/>
        <v>-6.85109784858889+28.4302698943489i</v>
      </c>
      <c r="V44" s="227">
        <f t="shared" si="22"/>
        <v>29.320767253489514</v>
      </c>
      <c r="W44" s="227">
        <f t="shared" si="23"/>
        <v>103.54875878222587</v>
      </c>
      <c r="X44" s="269" t="str">
        <f t="shared" si="6"/>
        <v>0.00222891714209115+0.00224712791295812i</v>
      </c>
      <c r="Y44" s="269">
        <f t="shared" si="24"/>
        <v>-49.992339081811643</v>
      </c>
      <c r="Z44" s="269">
        <f t="shared" si="25"/>
        <v>45.233106356742525</v>
      </c>
      <c r="AA44" s="268" t="str">
        <f t="shared" si="7"/>
        <v>0.0124099709881019+0.0126050974487017i</v>
      </c>
      <c r="AB44" s="268">
        <f t="shared" si="26"/>
        <v>-35.046001808259206</v>
      </c>
      <c r="AC44" s="268">
        <f t="shared" si="27"/>
        <v>45.446918462391473</v>
      </c>
    </row>
    <row r="45" spans="1:29">
      <c r="A45" s="276">
        <v>-2</v>
      </c>
      <c r="B45" s="275">
        <f t="shared" si="8"/>
        <v>100</v>
      </c>
      <c r="C45" s="274">
        <f t="shared" si="9"/>
        <v>628.31853071795865</v>
      </c>
      <c r="D45" s="273" t="str">
        <f t="shared" si="10"/>
        <v>628.318530717959i</v>
      </c>
      <c r="E45" s="272">
        <f t="shared" si="0"/>
        <v>8.3928235835944331</v>
      </c>
      <c r="F45" s="229" t="str">
        <f t="shared" si="11"/>
        <v>5.60104224100893-3.96416196687427i</v>
      </c>
      <c r="G45" s="229">
        <f t="shared" si="12"/>
        <v>16.728941436603975</v>
      </c>
      <c r="H45" s="229">
        <f t="shared" si="13"/>
        <v>-35.289117141225169</v>
      </c>
      <c r="I45" s="271">
        <f t="shared" si="14"/>
        <v>0.10696552926333035</v>
      </c>
      <c r="J45" s="271" t="str">
        <f t="shared" si="15"/>
        <v>0.0713846111226375-0.0505227684877262i</v>
      </c>
      <c r="K45" s="271">
        <f t="shared" si="16"/>
        <v>-21.164343563161488</v>
      </c>
      <c r="L45" s="271">
        <f t="shared" si="17"/>
        <v>-35.289117141225155</v>
      </c>
      <c r="M45" s="270">
        <f t="shared" si="1"/>
        <v>0.59780244108271963</v>
      </c>
      <c r="N45" s="270" t="str">
        <f t="shared" si="2"/>
        <v>0.400276487374508-0.280484313020889i</v>
      </c>
      <c r="O45" s="270">
        <f t="shared" si="18"/>
        <v>-6.2179709162412706</v>
      </c>
      <c r="P45" s="270">
        <f t="shared" si="19"/>
        <v>-35.019944378883039</v>
      </c>
      <c r="Q45" s="229">
        <f t="shared" si="3"/>
        <v>-1474.628881071144</v>
      </c>
      <c r="R45" s="229" t="str">
        <f t="shared" si="4"/>
        <v>-2.71697145649282+2.31061038587941i</v>
      </c>
      <c r="S45" s="229">
        <f t="shared" si="20"/>
        <v>11.045162767150114</v>
      </c>
      <c r="T45" s="229">
        <f t="shared" si="21"/>
        <v>139.62096322138149</v>
      </c>
      <c r="U45" s="227" t="str">
        <f t="shared" si="5"/>
        <v>-6.058238083464+23.7123412867363i</v>
      </c>
      <c r="V45" s="227">
        <f t="shared" si="22"/>
        <v>27.774104203754071</v>
      </c>
      <c r="W45" s="227">
        <f t="shared" si="23"/>
        <v>104.33184608015635</v>
      </c>
      <c r="X45" s="269" t="str">
        <f t="shared" si="6"/>
        <v>0.00278039502997087+0.00218282625107017i</v>
      </c>
      <c r="Y45" s="269">
        <f t="shared" si="24"/>
        <v>-49.032523752111473</v>
      </c>
      <c r="Z45" s="269">
        <f t="shared" si="25"/>
        <v>38.134669542633823</v>
      </c>
      <c r="AA45" s="268" t="str">
        <f t="shared" si="7"/>
        <v>0.0154815906725933+0.0122722480660054i</v>
      </c>
      <c r="AB45" s="268">
        <f t="shared" si="26"/>
        <v>-34.086151105191249</v>
      </c>
      <c r="AC45" s="268">
        <f t="shared" si="27"/>
        <v>38.403842304976017</v>
      </c>
    </row>
    <row r="46" spans="1:29">
      <c r="A46" s="276">
        <v>-1.9</v>
      </c>
      <c r="B46" s="275">
        <f t="shared" si="8"/>
        <v>125.89254117941664</v>
      </c>
      <c r="C46" s="274">
        <f t="shared" si="9"/>
        <v>791.0061650220116</v>
      </c>
      <c r="D46" s="273" t="str">
        <f t="shared" si="10"/>
        <v>791.006165022012i</v>
      </c>
      <c r="E46" s="272">
        <f t="shared" si="0"/>
        <v>8.3928235835944331</v>
      </c>
      <c r="F46" s="229" t="str">
        <f t="shared" si="11"/>
        <v>4.6867760124354-4.18001821661009i</v>
      </c>
      <c r="G46" s="229">
        <f t="shared" si="12"/>
        <v>15.959195262351145</v>
      </c>
      <c r="H46" s="229">
        <f t="shared" si="13"/>
        <v>-41.728972080718414</v>
      </c>
      <c r="I46" s="271">
        <f t="shared" si="14"/>
        <v>0.10696552926333035</v>
      </c>
      <c r="J46" s="271" t="str">
        <f t="shared" si="15"/>
        <v>0.0597323977700159-0.0532738304834679i</v>
      </c>
      <c r="K46" s="271">
        <f t="shared" si="16"/>
        <v>-21.934089737414308</v>
      </c>
      <c r="L46" s="271">
        <f t="shared" si="17"/>
        <v>-41.728972080718499</v>
      </c>
      <c r="M46" s="270">
        <f t="shared" si="1"/>
        <v>0.59780244108271963</v>
      </c>
      <c r="N46" s="270" t="str">
        <f t="shared" si="2"/>
        <v>0.335589709172634-0.295759140633026i</v>
      </c>
      <c r="O46" s="270">
        <f t="shared" si="18"/>
        <v>-6.9876610280744691</v>
      </c>
      <c r="P46" s="270">
        <f t="shared" si="19"/>
        <v>-41.39010510817932</v>
      </c>
      <c r="Q46" s="229">
        <f t="shared" si="3"/>
        <v>-1474.628881071144</v>
      </c>
      <c r="R46" s="229" t="str">
        <f t="shared" si="4"/>
        <v>-2.71740766728697+1.81850994747918i</v>
      </c>
      <c r="S46" s="229">
        <f t="shared" si="20"/>
        <v>10.290298198292193</v>
      </c>
      <c r="T46" s="229">
        <f t="shared" si="21"/>
        <v>146.20925996567703</v>
      </c>
      <c r="U46" s="227" t="str">
        <f t="shared" si="5"/>
        <v>-5.13447636349898+19.881762351436i</v>
      </c>
      <c r="V46" s="227">
        <f t="shared" si="22"/>
        <v>26.249493460643318</v>
      </c>
      <c r="W46" s="227">
        <f t="shared" si="23"/>
        <v>104.48028788495866</v>
      </c>
      <c r="X46" s="269" t="str">
        <f t="shared" si="6"/>
        <v>0.00329302616603766+0.00198832507356768i</v>
      </c>
      <c r="Y46" s="269">
        <f t="shared" si="24"/>
        <v>-48.298128861251925</v>
      </c>
      <c r="Z46" s="269">
        <f t="shared" si="25"/>
        <v>31.123526724876996</v>
      </c>
      <c r="AA46" s="268" t="str">
        <f t="shared" si="7"/>
        <v>0.0183381419331235+0.011221078241954i</v>
      </c>
      <c r="AB46" s="268">
        <f t="shared" si="26"/>
        <v>-33.351700151912084</v>
      </c>
      <c r="AC46" s="268">
        <f t="shared" si="27"/>
        <v>31.462393697416317</v>
      </c>
    </row>
    <row r="47" spans="1:29">
      <c r="A47" s="276">
        <v>-1.8</v>
      </c>
      <c r="B47" s="275">
        <f t="shared" si="8"/>
        <v>158.48931924611125</v>
      </c>
      <c r="C47" s="274">
        <f t="shared" si="9"/>
        <v>995.81776203206107</v>
      </c>
      <c r="D47" s="273" t="str">
        <f t="shared" si="10"/>
        <v>995.817762032061i</v>
      </c>
      <c r="E47" s="272">
        <f t="shared" si="0"/>
        <v>8.3928235835944331</v>
      </c>
      <c r="F47" s="229" t="str">
        <f t="shared" si="11"/>
        <v>3.72155693322617-4.18501865170479i</v>
      </c>
      <c r="G47" s="229">
        <f t="shared" si="12"/>
        <v>14.964365286646979</v>
      </c>
      <c r="H47" s="229">
        <f t="shared" si="13"/>
        <v>-48.354682342020425</v>
      </c>
      <c r="I47" s="271">
        <f t="shared" si="14"/>
        <v>0.10696552926333035</v>
      </c>
      <c r="J47" s="271" t="str">
        <f t="shared" si="15"/>
        <v>0.0474307964514211-0.0533375604285958i</v>
      </c>
      <c r="K47" s="271">
        <f t="shared" si="16"/>
        <v>-22.928919713118475</v>
      </c>
      <c r="L47" s="271">
        <f t="shared" si="17"/>
        <v>-48.354682342020403</v>
      </c>
      <c r="M47" s="270">
        <f t="shared" si="1"/>
        <v>0.59780244108271963</v>
      </c>
      <c r="N47" s="270" t="str">
        <f t="shared" si="2"/>
        <v>0.267297866988787-0.296115990358027i</v>
      </c>
      <c r="O47" s="270">
        <f t="shared" si="18"/>
        <v>-7.9824021523137976</v>
      </c>
      <c r="P47" s="270">
        <f t="shared" si="19"/>
        <v>-47.928077008379269</v>
      </c>
      <c r="Q47" s="229">
        <f t="shared" si="3"/>
        <v>-1474.628881071144</v>
      </c>
      <c r="R47" s="229" t="str">
        <f t="shared" si="4"/>
        <v>-2.7180988247083+1.42326106787333i</v>
      </c>
      <c r="S47" s="229">
        <f t="shared" si="20"/>
        <v>9.7376188962578798</v>
      </c>
      <c r="T47" s="229">
        <f t="shared" si="21"/>
        <v>152.36237816027662</v>
      </c>
      <c r="U47" s="227" t="str">
        <f t="shared" si="5"/>
        <v>-4.15918541099192+16.672041373516i</v>
      </c>
      <c r="V47" s="227">
        <f t="shared" si="22"/>
        <v>24.701984182904866</v>
      </c>
      <c r="W47" s="227">
        <f t="shared" si="23"/>
        <v>104.0076958182562</v>
      </c>
      <c r="X47" s="269" t="str">
        <f t="shared" si="6"/>
        <v>0.00372306795824176+0.00169282200810522i</v>
      </c>
      <c r="Y47" s="269">
        <f t="shared" si="24"/>
        <v>-47.765850231040261</v>
      </c>
      <c r="Z47" s="269">
        <f t="shared" si="25"/>
        <v>24.450566107182276</v>
      </c>
      <c r="AA47" s="268" t="str">
        <f t="shared" si="7"/>
        <v>0.0207368128234594+0.00961566740436396i</v>
      </c>
      <c r="AB47" s="268">
        <f t="shared" si="26"/>
        <v>-32.819332670235582</v>
      </c>
      <c r="AC47" s="268">
        <f t="shared" si="27"/>
        <v>24.877171440823481</v>
      </c>
    </row>
    <row r="48" spans="1:29">
      <c r="A48" s="276">
        <v>-1.7</v>
      </c>
      <c r="B48" s="275">
        <f t="shared" si="8"/>
        <v>199.52623149688793</v>
      </c>
      <c r="C48" s="274">
        <f t="shared" si="9"/>
        <v>1253.6602861381591</v>
      </c>
      <c r="D48" s="273" t="str">
        <f t="shared" si="10"/>
        <v>1253.66028613816i</v>
      </c>
      <c r="E48" s="272">
        <f t="shared" si="0"/>
        <v>8.3928235835944331</v>
      </c>
      <c r="F48" s="229" t="str">
        <f t="shared" si="11"/>
        <v>2.80298270352812-3.97791170092777i</v>
      </c>
      <c r="G48" s="229">
        <f t="shared" si="12"/>
        <v>13.743907494872278</v>
      </c>
      <c r="H48" s="229">
        <f t="shared" si="13"/>
        <v>-54.830069124843121</v>
      </c>
      <c r="I48" s="271">
        <f t="shared" si="14"/>
        <v>0.10696552926333035</v>
      </c>
      <c r="J48" s="271" t="str">
        <f t="shared" si="15"/>
        <v>0.0357236781415152-0.0506980071979903i</v>
      </c>
      <c r="K48" s="271">
        <f t="shared" si="16"/>
        <v>-24.149377504893184</v>
      </c>
      <c r="L48" s="271">
        <f t="shared" si="17"/>
        <v>-54.830069124843128</v>
      </c>
      <c r="M48" s="270">
        <f t="shared" si="1"/>
        <v>0.59780244108271963</v>
      </c>
      <c r="N48" s="270" t="str">
        <f t="shared" si="2"/>
        <v>0.202306247249954-0.281466472768234i</v>
      </c>
      <c r="O48" s="270">
        <f t="shared" si="18"/>
        <v>-9.2027191277302141</v>
      </c>
      <c r="P48" s="270">
        <f t="shared" si="19"/>
        <v>-54.293010634159948</v>
      </c>
      <c r="Q48" s="229">
        <f t="shared" si="3"/>
        <v>-1474.628881071144</v>
      </c>
      <c r="R48" s="229" t="str">
        <f t="shared" si="4"/>
        <v>-2.71919375812387+1.10382452286556i</v>
      </c>
      <c r="S48" s="229">
        <f t="shared" si="20"/>
        <v>9.3512637431121153</v>
      </c>
      <c r="T48" s="229">
        <f t="shared" si="21"/>
        <v>157.90588917238119</v>
      </c>
      <c r="U48" s="227" t="str">
        <f t="shared" si="5"/>
        <v>-3.23093658628491+13.910713712853i</v>
      </c>
      <c r="V48" s="227">
        <f t="shared" si="22"/>
        <v>23.095171237984363</v>
      </c>
      <c r="W48" s="227">
        <f t="shared" si="23"/>
        <v>103.0758200475381</v>
      </c>
      <c r="X48" s="269" t="str">
        <f t="shared" si="6"/>
        <v>0.00405087281226575+0.00133599846401422i</v>
      </c>
      <c r="Y48" s="269">
        <f t="shared" si="24"/>
        <v>-47.400607713001939</v>
      </c>
      <c r="Z48" s="269">
        <f t="shared" si="25"/>
        <v>18.252818441534274</v>
      </c>
      <c r="AA48" s="268" t="str">
        <f t="shared" si="7"/>
        <v>0.0225692822057058+0.00767876096400066i</v>
      </c>
      <c r="AB48" s="268">
        <f t="shared" si="26"/>
        <v>-32.453949335838971</v>
      </c>
      <c r="AC48" s="268">
        <f t="shared" si="27"/>
        <v>18.789876932217492</v>
      </c>
    </row>
    <row r="49" spans="1:29">
      <c r="A49" s="276">
        <v>-1.6</v>
      </c>
      <c r="B49" s="275">
        <f t="shared" si="8"/>
        <v>251.1886431509578</v>
      </c>
      <c r="C49" s="274">
        <f t="shared" si="9"/>
        <v>1578.2647919764743</v>
      </c>
      <c r="D49" s="273" t="str">
        <f t="shared" si="10"/>
        <v>1578.26479197647i</v>
      </c>
      <c r="E49" s="272">
        <f t="shared" si="0"/>
        <v>8.3928235835944331</v>
      </c>
      <c r="F49" s="229" t="str">
        <f t="shared" si="11"/>
        <v>2.01119057167445-3.6072509193611i</v>
      </c>
      <c r="G49" s="229">
        <f t="shared" si="12"/>
        <v>12.319063848982303</v>
      </c>
      <c r="H49" s="229">
        <f t="shared" si="13"/>
        <v>-60.858537732187081</v>
      </c>
      <c r="I49" s="271">
        <f t="shared" si="14"/>
        <v>0.10696552926333035</v>
      </c>
      <c r="J49" s="271" t="str">
        <f t="shared" si="15"/>
        <v>0.0256323824522049-0.045973980023758i</v>
      </c>
      <c r="K49" s="271">
        <f t="shared" si="16"/>
        <v>-25.574221150783142</v>
      </c>
      <c r="L49" s="271">
        <f t="shared" si="17"/>
        <v>-60.858537732187116</v>
      </c>
      <c r="M49" s="270">
        <f t="shared" si="1"/>
        <v>0.59780244108271963</v>
      </c>
      <c r="N49" s="270" t="str">
        <f t="shared" si="2"/>
        <v>0.14628475809733-0.255246084708726i</v>
      </c>
      <c r="O49" s="270">
        <f t="shared" si="18"/>
        <v>-10.627339604084753</v>
      </c>
      <c r="P49" s="270">
        <f t="shared" si="19"/>
        <v>-60.182432731852195</v>
      </c>
      <c r="Q49" s="229">
        <f t="shared" si="3"/>
        <v>-1474.628881071144</v>
      </c>
      <c r="R49" s="229" t="str">
        <f t="shared" si="4"/>
        <v>-2.72092791267242+0.843207528326164i</v>
      </c>
      <c r="S49" s="229">
        <f t="shared" si="20"/>
        <v>9.0925896232751118</v>
      </c>
      <c r="T49" s="229">
        <f t="shared" si="21"/>
        <v>162.78194550677884</v>
      </c>
      <c r="U49" s="227" t="str">
        <f t="shared" si="5"/>
        <v>-2.43064343240586+11.5109207454374i</v>
      </c>
      <c r="V49" s="227">
        <f t="shared" si="22"/>
        <v>21.411653472257441</v>
      </c>
      <c r="W49" s="227">
        <f t="shared" si="23"/>
        <v>101.92340777459174</v>
      </c>
      <c r="X49" s="269" t="str">
        <f t="shared" si="6"/>
        <v>0.00427764464042209+0.000951905516743125i</v>
      </c>
      <c r="Y49" s="269">
        <f t="shared" si="24"/>
        <v>-47.165999854566081</v>
      </c>
      <c r="Z49" s="269">
        <f t="shared" si="25"/>
        <v>12.545627144058159</v>
      </c>
      <c r="AA49" s="268" t="str">
        <f t="shared" si="7"/>
        <v>0.0238438603536766+0.00560206925213579i</v>
      </c>
      <c r="AB49" s="268">
        <f t="shared" si="26"/>
        <v>-32.219118307867703</v>
      </c>
      <c r="AC49" s="268">
        <f t="shared" si="27"/>
        <v>13.221732144393098</v>
      </c>
    </row>
    <row r="50" spans="1:29">
      <c r="A50" s="276">
        <v>-1.5</v>
      </c>
      <c r="B50" s="275">
        <f t="shared" si="8"/>
        <v>316.22776601683785</v>
      </c>
      <c r="C50" s="274">
        <f t="shared" si="9"/>
        <v>1986.9176531592195</v>
      </c>
      <c r="D50" s="273" t="str">
        <f t="shared" si="10"/>
        <v>1986.91765315922i</v>
      </c>
      <c r="E50" s="272">
        <f t="shared" si="0"/>
        <v>8.3928235835944331</v>
      </c>
      <c r="F50" s="229" t="str">
        <f t="shared" si="11"/>
        <v>1.38486102328123-3.14643384373039i</v>
      </c>
      <c r="G50" s="229">
        <f t="shared" si="12"/>
        <v>10.725397958016185</v>
      </c>
      <c r="H50" s="229">
        <f t="shared" si="13"/>
        <v>-66.243943674877244</v>
      </c>
      <c r="I50" s="271">
        <f t="shared" si="14"/>
        <v>0.10696552926333035</v>
      </c>
      <c r="J50" s="271" t="str">
        <f t="shared" si="15"/>
        <v>0.0176498875302217-0.0401009217022688i</v>
      </c>
      <c r="K50" s="271">
        <f t="shared" si="16"/>
        <v>-27.167887041749282</v>
      </c>
      <c r="L50" s="271">
        <f t="shared" si="17"/>
        <v>-66.243943674877229</v>
      </c>
      <c r="M50" s="270">
        <f t="shared" si="1"/>
        <v>0.59780244108271963</v>
      </c>
      <c r="N50" s="270" t="str">
        <f t="shared" si="2"/>
        <v>0.101970123943118-0.222648153040045i</v>
      </c>
      <c r="O50" s="270">
        <f t="shared" si="18"/>
        <v>-12.220651818662564</v>
      </c>
      <c r="P50" s="270">
        <f t="shared" si="19"/>
        <v>-65.392801014616765</v>
      </c>
      <c r="Q50" s="229">
        <f t="shared" si="3"/>
        <v>-1474.628881071144</v>
      </c>
      <c r="R50" s="229" t="str">
        <f t="shared" si="4"/>
        <v>-2.72367335681385+0.62756788393658i</v>
      </c>
      <c r="S50" s="229">
        <f t="shared" si="20"/>
        <v>8.9277546580641758</v>
      </c>
      <c r="T50" s="229">
        <f t="shared" si="21"/>
        <v>167.02480050623689</v>
      </c>
      <c r="U50" s="227" t="str">
        <f t="shared" si="5"/>
        <v>-1.79730824274473+9.4389523310727i</v>
      </c>
      <c r="V50" s="227">
        <f t="shared" si="22"/>
        <v>19.653152616080359</v>
      </c>
      <c r="W50" s="227">
        <f t="shared" si="23"/>
        <v>100.78085683135964</v>
      </c>
      <c r="X50" s="269" t="str">
        <f t="shared" si="6"/>
        <v>0.00441486135888557+0.000561519888493128i</v>
      </c>
      <c r="Y50" s="269">
        <f t="shared" si="24"/>
        <v>-47.031965286300348</v>
      </c>
      <c r="Z50" s="269">
        <f t="shared" si="25"/>
        <v>7.2484493821839537</v>
      </c>
      <c r="AA50" s="268" t="str">
        <f t="shared" si="7"/>
        <v>0.0246268865438351+0.00350474608416092i</v>
      </c>
      <c r="AB50" s="268">
        <f t="shared" si="26"/>
        <v>-32.084730063213655</v>
      </c>
      <c r="AC50" s="268">
        <f t="shared" si="27"/>
        <v>8.0995920424444208</v>
      </c>
    </row>
    <row r="51" spans="1:29">
      <c r="A51" s="276">
        <v>-1.4</v>
      </c>
      <c r="B51" s="275">
        <f t="shared" si="8"/>
        <v>398.10717055349727</v>
      </c>
      <c r="C51" s="274">
        <f t="shared" si="9"/>
        <v>2501.3811247045714</v>
      </c>
      <c r="D51" s="273" t="str">
        <f t="shared" si="10"/>
        <v>2501.38112470457i</v>
      </c>
      <c r="E51" s="272">
        <f t="shared" si="0"/>
        <v>8.3928235835944331</v>
      </c>
      <c r="F51" s="229" t="str">
        <f t="shared" si="11"/>
        <v>0.922241462802627-2.66411664042504i</v>
      </c>
      <c r="G51" s="229">
        <f t="shared" si="12"/>
        <v>9.0026041510142711</v>
      </c>
      <c r="H51" s="229">
        <f t="shared" si="13"/>
        <v>-70.905600726504872</v>
      </c>
      <c r="I51" s="271">
        <f t="shared" si="14"/>
        <v>0.10696552926333035</v>
      </c>
      <c r="J51" s="271" t="str">
        <f t="shared" si="15"/>
        <v>0.0117538567556811-0.0339538468340192i</v>
      </c>
      <c r="K51" s="271">
        <f t="shared" si="16"/>
        <v>-28.890680848751199</v>
      </c>
      <c r="L51" s="271">
        <f t="shared" si="17"/>
        <v>-70.905600726504815</v>
      </c>
      <c r="M51" s="270">
        <f t="shared" si="1"/>
        <v>0.59780244108271963</v>
      </c>
      <c r="N51" s="270" t="str">
        <f t="shared" si="2"/>
        <v>0.0692383088717017-0.188530606113724i</v>
      </c>
      <c r="O51" s="270">
        <f t="shared" si="18"/>
        <v>-13.942885145356051</v>
      </c>
      <c r="P51" s="270">
        <f t="shared" si="19"/>
        <v>-69.834121698555933</v>
      </c>
      <c r="Q51" s="229">
        <f t="shared" si="3"/>
        <v>-1474.628881071144</v>
      </c>
      <c r="R51" s="229" t="str">
        <f t="shared" si="4"/>
        <v>-2.72801705697849+0.445494835164111i</v>
      </c>
      <c r="S51" s="229">
        <f t="shared" si="20"/>
        <v>8.8312420781155883</v>
      </c>
      <c r="T51" s="229">
        <f t="shared" si="21"/>
        <v>170.72526462441843</v>
      </c>
      <c r="U51" s="227" t="str">
        <f t="shared" si="5"/>
        <v>-1.32904023759424+7.6786094453125i</v>
      </c>
      <c r="V51" s="227">
        <f t="shared" si="22"/>
        <v>17.833846229129854</v>
      </c>
      <c r="W51" s="227">
        <f t="shared" si="23"/>
        <v>99.819663897913557</v>
      </c>
      <c r="X51" s="269" t="str">
        <f t="shared" si="6"/>
        <v>0.0044745115300573+0.000173539150296509i</v>
      </c>
      <c r="Y51" s="269">
        <f t="shared" si="24"/>
        <v>-46.978559648993077</v>
      </c>
      <c r="Z51" s="269">
        <f t="shared" si="25"/>
        <v>2.2210424291811912</v>
      </c>
      <c r="AA51" s="268" t="str">
        <f t="shared" si="7"/>
        <v>0.0249887383620459+0.00143756910914652i</v>
      </c>
      <c r="AB51" s="268">
        <f t="shared" si="26"/>
        <v>-32.03076394559794</v>
      </c>
      <c r="AC51" s="268">
        <f t="shared" si="27"/>
        <v>3.2925214571300891</v>
      </c>
    </row>
    <row r="52" spans="1:29">
      <c r="A52" s="276">
        <v>-1.3</v>
      </c>
      <c r="B52" s="275">
        <f t="shared" si="8"/>
        <v>501.18723362727206</v>
      </c>
      <c r="C52" s="274">
        <f t="shared" si="9"/>
        <v>3149.0522624728583</v>
      </c>
      <c r="D52" s="273" t="str">
        <f t="shared" si="10"/>
        <v>3149.05226247286i</v>
      </c>
      <c r="E52" s="272">
        <f t="shared" si="0"/>
        <v>8.3928235835944331</v>
      </c>
      <c r="F52" s="229" t="str">
        <f t="shared" si="11"/>
        <v>0.597558678904764-2.20792968755561i</v>
      </c>
      <c r="G52" s="229">
        <f t="shared" si="12"/>
        <v>7.1867021556257535</v>
      </c>
      <c r="H52" s="229">
        <f t="shared" si="13"/>
        <v>-74.85614170438356</v>
      </c>
      <c r="I52" s="271">
        <f t="shared" si="14"/>
        <v>0.10696552926333035</v>
      </c>
      <c r="J52" s="271" t="str">
        <f t="shared" si="15"/>
        <v>0.00761581364344251-0.0281397988714137i</v>
      </c>
      <c r="K52" s="271">
        <f t="shared" si="16"/>
        <v>-30.706582844139717</v>
      </c>
      <c r="L52" s="271">
        <f t="shared" si="17"/>
        <v>-74.856141704383532</v>
      </c>
      <c r="M52" s="270">
        <f t="shared" si="1"/>
        <v>0.59780244108271963</v>
      </c>
      <c r="N52" s="270" t="str">
        <f t="shared" si="2"/>
        <v>0.0462657343985184-0.156263824643623i</v>
      </c>
      <c r="O52" s="270">
        <f t="shared" si="18"/>
        <v>-15.757898987458832</v>
      </c>
      <c r="P52" s="270">
        <f t="shared" si="19"/>
        <v>-73.507321483329335</v>
      </c>
      <c r="Q52" s="229">
        <f t="shared" si="3"/>
        <v>-1474.628881071144</v>
      </c>
      <c r="R52" s="229" t="str">
        <f t="shared" si="4"/>
        <v>-2.73488248547439+0.287437058741744i</v>
      </c>
      <c r="S52" s="229">
        <f t="shared" si="20"/>
        <v>8.7864828959340997</v>
      </c>
      <c r="T52" s="229">
        <f t="shared" si="21"/>
        <v>174.00022116534029</v>
      </c>
      <c r="U52" s="227" t="str">
        <f t="shared" si="5"/>
        <v>-0.999611949680291+6.21018874074477i</v>
      </c>
      <c r="V52" s="227">
        <f t="shared" si="22"/>
        <v>15.973185051559858</v>
      </c>
      <c r="W52" s="227">
        <f t="shared" si="23"/>
        <v>99.144079460956732</v>
      </c>
      <c r="X52" s="269" t="str">
        <f t="shared" si="6"/>
        <v>0.00446335288337996-0.000210808426677066i</v>
      </c>
      <c r="Y52" s="269">
        <f t="shared" si="24"/>
        <v>-46.997098216865759</v>
      </c>
      <c r="Z52" s="269">
        <f t="shared" si="25"/>
        <v>-2.7041249206195346</v>
      </c>
      <c r="AA52" s="268" t="str">
        <f t="shared" si="7"/>
        <v>0.0249722554477794-0.00059081714880216i</v>
      </c>
      <c r="AB52" s="268">
        <f t="shared" si="26"/>
        <v>-32.048414360184893</v>
      </c>
      <c r="AC52" s="268">
        <f t="shared" si="27"/>
        <v>-1.3553046995653333</v>
      </c>
    </row>
    <row r="53" spans="1:29">
      <c r="A53" s="276">
        <v>-1.2</v>
      </c>
      <c r="B53" s="275">
        <f t="shared" si="8"/>
        <v>630.95734448019311</v>
      </c>
      <c r="C53" s="274">
        <f t="shared" si="9"/>
        <v>3964.421916294998</v>
      </c>
      <c r="D53" s="273" t="str">
        <f t="shared" si="10"/>
        <v>3964.421916295i</v>
      </c>
      <c r="E53" s="272">
        <f t="shared" si="0"/>
        <v>8.3928235835944331</v>
      </c>
      <c r="F53" s="229" t="str">
        <f t="shared" si="11"/>
        <v>0.377771925716639-1.80297745845323i</v>
      </c>
      <c r="G53" s="229">
        <f t="shared" si="12"/>
        <v>5.3064009074660925</v>
      </c>
      <c r="H53" s="229">
        <f t="shared" si="13"/>
        <v>-78.166195782493503</v>
      </c>
      <c r="I53" s="271">
        <f t="shared" si="14"/>
        <v>0.10696552926333035</v>
      </c>
      <c r="J53" s="271" t="str">
        <f t="shared" si="15"/>
        <v>0.00481465785294177-0.0229787313140101i</v>
      </c>
      <c r="K53" s="271">
        <f t="shared" si="16"/>
        <v>-32.586884092299371</v>
      </c>
      <c r="L53" s="271">
        <f t="shared" si="17"/>
        <v>-78.166195782493489</v>
      </c>
      <c r="M53" s="270">
        <f t="shared" si="1"/>
        <v>0.59780244108271963</v>
      </c>
      <c r="N53" s="270" t="str">
        <f t="shared" si="2"/>
        <v>0.030714592332106-0.127624524660118i</v>
      </c>
      <c r="O53" s="270">
        <f t="shared" si="18"/>
        <v>-17.636792979468719</v>
      </c>
      <c r="P53" s="270">
        <f t="shared" si="19"/>
        <v>-76.468315147303898</v>
      </c>
      <c r="Q53" s="229">
        <f t="shared" si="3"/>
        <v>-1474.628881071144</v>
      </c>
      <c r="R53" s="229" t="str">
        <f t="shared" si="4"/>
        <v>-2.74571627363361+0.145264259512714i</v>
      </c>
      <c r="S53" s="229">
        <f t="shared" si="20"/>
        <v>8.7852521701523401</v>
      </c>
      <c r="T53" s="229">
        <f t="shared" si="21"/>
        <v>176.97154559132161</v>
      </c>
      <c r="U53" s="227" t="str">
        <f t="shared" si="5"/>
        <v>-0.775346338741759+5.00534130772352i</v>
      </c>
      <c r="V53" s="227">
        <f t="shared" si="22"/>
        <v>14.091653077618433</v>
      </c>
      <c r="W53" s="227">
        <f t="shared" si="23"/>
        <v>98.805349808828112</v>
      </c>
      <c r="X53" s="269" t="str">
        <f t="shared" si="6"/>
        <v>0.00438088213050943-0.000591952679299889i</v>
      </c>
      <c r="Y53" s="269">
        <f t="shared" si="24"/>
        <v>-47.090190745418084</v>
      </c>
      <c r="Z53" s="269">
        <f t="shared" si="25"/>
        <v>-7.6953013791986535</v>
      </c>
      <c r="AA53" s="268" t="str">
        <f t="shared" si="7"/>
        <v>0.0245816721287504-0.00258251905057409i</v>
      </c>
      <c r="AB53" s="268">
        <f t="shared" si="26"/>
        <v>-32.14009963258745</v>
      </c>
      <c r="AC53" s="268">
        <f t="shared" si="27"/>
        <v>-5.9974207440090668</v>
      </c>
    </row>
    <row r="54" spans="1:29">
      <c r="A54" s="276">
        <v>-1.1000000000000001</v>
      </c>
      <c r="B54" s="275">
        <f t="shared" si="8"/>
        <v>794.32823472428095</v>
      </c>
      <c r="C54" s="274">
        <f t="shared" si="9"/>
        <v>4990.9114934974996</v>
      </c>
      <c r="D54" s="273" t="str">
        <f t="shared" si="10"/>
        <v>4990.9114934975i</v>
      </c>
      <c r="E54" s="272">
        <f t="shared" si="0"/>
        <v>8.3928235835944331</v>
      </c>
      <c r="F54" s="229" t="str">
        <f t="shared" si="11"/>
        <v>0.232611607259982-1.45771936224158i</v>
      </c>
      <c r="G54" s="229">
        <f t="shared" si="12"/>
        <v>3.3826797265070754</v>
      </c>
      <c r="H54" s="229">
        <f t="shared" si="13"/>
        <v>-80.933619322487786</v>
      </c>
      <c r="I54" s="271">
        <f t="shared" si="14"/>
        <v>0.10696552926333035</v>
      </c>
      <c r="J54" s="271" t="str">
        <f t="shared" si="15"/>
        <v>0.00296460701640315-0.0185784583157884i</v>
      </c>
      <c r="K54" s="271">
        <f t="shared" si="16"/>
        <v>-34.510605273258378</v>
      </c>
      <c r="L54" s="271">
        <f t="shared" si="17"/>
        <v>-80.9336193224878</v>
      </c>
      <c r="M54" s="270">
        <f t="shared" si="1"/>
        <v>0.59780244108271963</v>
      </c>
      <c r="N54" s="270" t="str">
        <f t="shared" si="2"/>
        <v>0.0204430894541291-0.103211866731119i</v>
      </c>
      <c r="O54" s="270">
        <f t="shared" si="18"/>
        <v>-19.558284743375161</v>
      </c>
      <c r="P54" s="270">
        <f t="shared" si="19"/>
        <v>-78.796480025920857</v>
      </c>
      <c r="Q54" s="229">
        <f t="shared" si="3"/>
        <v>-1474.628881071144</v>
      </c>
      <c r="R54" s="229" t="str">
        <f t="shared" si="4"/>
        <v>-2.76276903123181+0.0119715688108065i</v>
      </c>
      <c r="S54" s="229">
        <f t="shared" si="20"/>
        <v>8.826973128517162</v>
      </c>
      <c r="T54" s="229">
        <f t="shared" si="21"/>
        <v>179.75172876695109</v>
      </c>
      <c r="U54" s="227" t="str">
        <f t="shared" si="5"/>
        <v>-0.625200957191015+4.03012663609053i</v>
      </c>
      <c r="V54" s="227">
        <f t="shared" si="22"/>
        <v>12.209652855024245</v>
      </c>
      <c r="W54" s="227">
        <f t="shared" si="23"/>
        <v>98.818109444463303</v>
      </c>
      <c r="X54" s="269" t="str">
        <f t="shared" si="6"/>
        <v>0.00422023950984689-0.000966255064965623i</v>
      </c>
      <c r="Y54" s="269">
        <f t="shared" si="24"/>
        <v>-47.271360939320644</v>
      </c>
      <c r="Z54" s="269">
        <f t="shared" si="25"/>
        <v>-12.896016316726984</v>
      </c>
      <c r="AA54" s="268" t="str">
        <f t="shared" si="7"/>
        <v>0.0237873373728227-0.00451998551362608i</v>
      </c>
      <c r="AB54" s="268">
        <f t="shared" si="26"/>
        <v>-32.319040409437413</v>
      </c>
      <c r="AC54" s="268">
        <f t="shared" si="27"/>
        <v>-10.758877020160021</v>
      </c>
    </row>
    <row r="55" spans="1:29" s="277" customFormat="1">
      <c r="A55" s="280">
        <v>-1</v>
      </c>
      <c r="B55" s="279">
        <f t="shared" si="8"/>
        <v>1000</v>
      </c>
      <c r="C55" s="278">
        <f t="shared" si="9"/>
        <v>6283.1853071795858</v>
      </c>
      <c r="D55" s="273" t="str">
        <f t="shared" si="10"/>
        <v>6283.18530717959i</v>
      </c>
      <c r="E55" s="272">
        <f t="shared" si="0"/>
        <v>8.3928235835944331</v>
      </c>
      <c r="F55" s="229" t="str">
        <f t="shared" si="11"/>
        <v>0.138298275127627-1.17081442085252i</v>
      </c>
      <c r="G55" s="229">
        <f t="shared" si="12"/>
        <v>1.4299381019441531</v>
      </c>
      <c r="H55" s="229">
        <f t="shared" si="13"/>
        <v>-83.263356183188435</v>
      </c>
      <c r="I55" s="271">
        <f t="shared" si="14"/>
        <v>0.10696552926333035</v>
      </c>
      <c r="J55" s="271" t="str">
        <f t="shared" si="15"/>
        <v>0.00176259491789493-0.0149218892722149i</v>
      </c>
      <c r="K55" s="271">
        <f t="shared" si="16"/>
        <v>-36.46334689782126</v>
      </c>
      <c r="L55" s="271">
        <f t="shared" si="17"/>
        <v>-83.263356183188478</v>
      </c>
      <c r="M55" s="270">
        <f t="shared" si="1"/>
        <v>0.59780244108271963</v>
      </c>
      <c r="N55" s="270" t="str">
        <f t="shared" si="2"/>
        <v>0.0137685469564778-0.0829317630942916i</v>
      </c>
      <c r="O55" s="270">
        <f t="shared" si="18"/>
        <v>-21.507495322644722</v>
      </c>
      <c r="P55" s="270">
        <f t="shared" si="19"/>
        <v>-80.57358646311738</v>
      </c>
      <c r="Q55" s="229">
        <f t="shared" si="3"/>
        <v>-1474.628881071144</v>
      </c>
      <c r="R55" s="229" t="str">
        <f t="shared" si="4"/>
        <v>-2.7895037842448-0.118428016837543i</v>
      </c>
      <c r="S55" s="229">
        <f t="shared" si="20"/>
        <v>8.9183598449062096</v>
      </c>
      <c r="T55" s="229">
        <f t="shared" si="21"/>
        <v>-177.56897507623933</v>
      </c>
      <c r="U55" s="227" t="str">
        <f t="shared" si="5"/>
        <v>-0.524440791769404+3.24961286716107i</v>
      </c>
      <c r="V55" s="227">
        <f t="shared" si="22"/>
        <v>10.348297946850362</v>
      </c>
      <c r="W55" s="227">
        <f t="shared" si="23"/>
        <v>99.167668740572225</v>
      </c>
      <c r="X55" s="269" t="str">
        <f t="shared" si="6"/>
        <v>0.00397219172883588-0.00132101156714762i</v>
      </c>
      <c r="Y55" s="269">
        <f t="shared" si="24"/>
        <v>-47.563821535639342</v>
      </c>
      <c r="Z55" s="269">
        <f t="shared" si="25"/>
        <v>-18.395314790784251</v>
      </c>
      <c r="AA55" s="268" t="str">
        <f t="shared" si="7"/>
        <v>0.0225463857871258-0.00633985772661746i</v>
      </c>
      <c r="AB55" s="268">
        <f t="shared" si="26"/>
        <v>-32.60796996046281</v>
      </c>
      <c r="AC55" s="268">
        <f t="shared" si="27"/>
        <v>-15.705545070713095</v>
      </c>
    </row>
    <row r="56" spans="1:29">
      <c r="A56" s="276">
        <v>-0.9</v>
      </c>
      <c r="B56" s="275">
        <f t="shared" si="8"/>
        <v>1258.9254117941666</v>
      </c>
      <c r="C56" s="274">
        <f t="shared" si="9"/>
        <v>7910.0616502201183</v>
      </c>
      <c r="D56" s="273" t="str">
        <f t="shared" si="10"/>
        <v>7910.06165022012i</v>
      </c>
      <c r="E56" s="272">
        <f t="shared" si="0"/>
        <v>8.3928235835944331</v>
      </c>
      <c r="F56" s="229" t="str">
        <f t="shared" si="11"/>
        <v>0.0776819732728176-0.93623803965426i</v>
      </c>
      <c r="G56" s="229">
        <f t="shared" si="12"/>
        <v>-0.54247809854131046</v>
      </c>
      <c r="H56" s="229">
        <f t="shared" si="13"/>
        <v>-85.256892845313061</v>
      </c>
      <c r="I56" s="271">
        <f t="shared" si="14"/>
        <v>0.10696552926333035</v>
      </c>
      <c r="J56" s="271" t="str">
        <f t="shared" si="15"/>
        <v>0.00099004742594484-0.0119322414477812i</v>
      </c>
      <c r="K56" s="271">
        <f t="shared" si="16"/>
        <v>-38.435763098306744</v>
      </c>
      <c r="L56" s="271">
        <f t="shared" si="17"/>
        <v>-85.256892845313061</v>
      </c>
      <c r="M56" s="270">
        <f t="shared" si="1"/>
        <v>0.59780244108271963</v>
      </c>
      <c r="N56" s="270" t="str">
        <f t="shared" si="2"/>
        <v>0.00947721343894489-0.0663589335254433i</v>
      </c>
      <c r="O56" s="270">
        <f t="shared" si="18"/>
        <v>-23.474321067624139</v>
      </c>
      <c r="P56" s="270">
        <f t="shared" si="19"/>
        <v>-81.872126602962396</v>
      </c>
      <c r="Q56" s="229">
        <f t="shared" si="3"/>
        <v>-1474.628881071144</v>
      </c>
      <c r="R56" s="229" t="str">
        <f t="shared" si="4"/>
        <v>-2.8311553824763-0.250719102848493i</v>
      </c>
      <c r="S56" s="229">
        <f t="shared" si="20"/>
        <v>9.0732002399995189</v>
      </c>
      <c r="T56" s="229">
        <f t="shared" si="21"/>
        <v>-174.93924990247888</v>
      </c>
      <c r="U56" s="227" t="str">
        <f t="shared" si="5"/>
        <v>-0.454662498107466+2.63115901059976i</v>
      </c>
      <c r="V56" s="227">
        <f t="shared" si="22"/>
        <v>8.5307221414582219</v>
      </c>
      <c r="W56" s="227">
        <f t="shared" si="23"/>
        <v>99.803857252208076</v>
      </c>
      <c r="X56" s="269" t="str">
        <f t="shared" si="6"/>
        <v>0.00363266528739709-0.00163207716390719i</v>
      </c>
      <c r="Y56" s="269">
        <f t="shared" si="24"/>
        <v>-47.996986528007568</v>
      </c>
      <c r="Z56" s="269">
        <f t="shared" si="25"/>
        <v>-24.193342199594991</v>
      </c>
      <c r="AA56" s="268" t="str">
        <f t="shared" si="7"/>
        <v>0.020841487348026-0.0079205082349848i</v>
      </c>
      <c r="AB56" s="268">
        <f t="shared" si="26"/>
        <v>-33.03554449732497</v>
      </c>
      <c r="AC56" s="268">
        <f t="shared" si="27"/>
        <v>-20.808575957244315</v>
      </c>
    </row>
    <row r="57" spans="1:29">
      <c r="A57" s="276">
        <v>-0.8</v>
      </c>
      <c r="B57" s="275">
        <f t="shared" si="8"/>
        <v>1584.8931924611131</v>
      </c>
      <c r="C57" s="274">
        <f t="shared" si="9"/>
        <v>9958.1776203206136</v>
      </c>
      <c r="D57" s="273" t="str">
        <f t="shared" si="10"/>
        <v>9958.17762032061i</v>
      </c>
      <c r="E57" s="272">
        <f t="shared" si="0"/>
        <v>8.3928235835944331</v>
      </c>
      <c r="F57" s="229" t="str">
        <f t="shared" si="11"/>
        <v>0.0390094928509726-0.74637974188703i</v>
      </c>
      <c r="G57" s="229">
        <f t="shared" si="12"/>
        <v>-2.5289560142096414</v>
      </c>
      <c r="H57" s="229">
        <f t="shared" si="13"/>
        <v>-87.008161699834773</v>
      </c>
      <c r="I57" s="271">
        <f t="shared" si="14"/>
        <v>0.10696552926333035</v>
      </c>
      <c r="J57" s="271" t="str">
        <f t="shared" si="15"/>
        <v>0.000497171304452861-0.00951252022959619i</v>
      </c>
      <c r="K57" s="271">
        <f t="shared" si="16"/>
        <v>-40.422241013975096</v>
      </c>
      <c r="L57" s="271">
        <f t="shared" si="17"/>
        <v>-87.008161699834773</v>
      </c>
      <c r="M57" s="270">
        <f t="shared" si="1"/>
        <v>0.59780244108271963</v>
      </c>
      <c r="N57" s="270" t="str">
        <f t="shared" si="2"/>
        <v>0.00673697376017138-0.0529561079996801i</v>
      </c>
      <c r="O57" s="270">
        <f t="shared" si="18"/>
        <v>-25.451953422951419</v>
      </c>
      <c r="P57" s="270">
        <f t="shared" si="19"/>
        <v>-82.749887221127153</v>
      </c>
      <c r="Q57" s="229">
        <f t="shared" si="3"/>
        <v>-1474.628881071144</v>
      </c>
      <c r="R57" s="229" t="str">
        <f t="shared" si="4"/>
        <v>-2.89541170356191-0.387813319961766i</v>
      </c>
      <c r="S57" s="229">
        <f t="shared" si="20"/>
        <v>9.3114287285694015</v>
      </c>
      <c r="T57" s="229">
        <f t="shared" si="21"/>
        <v>-172.37117058529336</v>
      </c>
      <c r="U57" s="227" t="str">
        <f t="shared" si="5"/>
        <v>-0.402404547804136+2.14594823902866i</v>
      </c>
      <c r="V57" s="227">
        <f t="shared" si="22"/>
        <v>6.7824727143597441</v>
      </c>
      <c r="W57" s="227">
        <f t="shared" si="23"/>
        <v>100.6206677148719</v>
      </c>
      <c r="X57" s="269" t="str">
        <f t="shared" si="6"/>
        <v>0.00321228695080272-0.00186759142243749i</v>
      </c>
      <c r="Y57" s="269">
        <f t="shared" si="24"/>
        <v>-48.599105779607889</v>
      </c>
      <c r="Z57" s="269">
        <f t="shared" si="25"/>
        <v>-30.173289813332293</v>
      </c>
      <c r="AA57" s="268" t="str">
        <f t="shared" si="7"/>
        <v>0.0187297883754841-0.00910076314135919i</v>
      </c>
      <c r="AB57" s="268">
        <f t="shared" si="26"/>
        <v>-33.628818188584212</v>
      </c>
      <c r="AC57" s="268">
        <f t="shared" si="27"/>
        <v>-25.915015334624751</v>
      </c>
    </row>
    <row r="58" spans="1:29">
      <c r="A58" s="276">
        <v>-0.7</v>
      </c>
      <c r="B58" s="275">
        <f t="shared" si="8"/>
        <v>1995.2623149688795</v>
      </c>
      <c r="C58" s="274">
        <f t="shared" si="9"/>
        <v>12536.602861381592</v>
      </c>
      <c r="D58" s="273" t="str">
        <f t="shared" si="10"/>
        <v>12536.6028613816i</v>
      </c>
      <c r="E58" s="272">
        <f t="shared" si="0"/>
        <v>8.3928235835944331</v>
      </c>
      <c r="F58" s="229" t="str">
        <f t="shared" si="11"/>
        <v>0.0144770557220407-0.593657886887112i</v>
      </c>
      <c r="G58" s="229">
        <f t="shared" si="12"/>
        <v>-4.5266932397442998</v>
      </c>
      <c r="H58" s="229">
        <f t="shared" si="13"/>
        <v>-88.603050942409155</v>
      </c>
      <c r="I58" s="271">
        <f t="shared" si="14"/>
        <v>0.10696552926333035</v>
      </c>
      <c r="J58" s="271" t="str">
        <f t="shared" si="15"/>
        <v>0.000184508337636189-0.00756609851735194i</v>
      </c>
      <c r="K58" s="271">
        <f t="shared" si="16"/>
        <v>-42.419978239509753</v>
      </c>
      <c r="L58" s="271">
        <f t="shared" si="17"/>
        <v>-88.603050942409155</v>
      </c>
      <c r="M58" s="270">
        <f t="shared" si="1"/>
        <v>0.59780244108271963</v>
      </c>
      <c r="N58" s="270" t="str">
        <f t="shared" si="2"/>
        <v>0.00499483911683875-0.0421882921712218i</v>
      </c>
      <c r="O58" s="270">
        <f t="shared" si="18"/>
        <v>-27.435708180440162</v>
      </c>
      <c r="P58" s="270">
        <f t="shared" si="19"/>
        <v>-83.247956606238787</v>
      </c>
      <c r="Q58" s="229">
        <f t="shared" si="3"/>
        <v>-1474.628881071144</v>
      </c>
      <c r="R58" s="229" t="str">
        <f t="shared" si="4"/>
        <v>-2.99303400358564-0.529287725331156i</v>
      </c>
      <c r="S58" s="229">
        <f t="shared" si="20"/>
        <v>9.6559667019350464</v>
      </c>
      <c r="T58" s="229">
        <f t="shared" si="21"/>
        <v>-169.97150256663363</v>
      </c>
      <c r="U58" s="227" t="str">
        <f t="shared" si="5"/>
        <v>-0.357546152623252+1.76917571405731i</v>
      </c>
      <c r="V58" s="227">
        <f t="shared" si="22"/>
        <v>5.1292734621907332</v>
      </c>
      <c r="W58" s="227">
        <f t="shared" si="23"/>
        <v>101.42544649095723</v>
      </c>
      <c r="X58" s="269" t="str">
        <f t="shared" si="6"/>
        <v>0.00274210163453919-0.00199981333585038i</v>
      </c>
      <c r="Y58" s="269">
        <f t="shared" si="24"/>
        <v>-49.386087957274221</v>
      </c>
      <c r="Z58" s="269">
        <f t="shared" si="25"/>
        <v>-36.103252349018383</v>
      </c>
      <c r="AA58" s="268" t="str">
        <f t="shared" si="7"/>
        <v>0.016372537758601-0.0097399237334719i</v>
      </c>
      <c r="AB58" s="268">
        <f t="shared" si="26"/>
        <v>-34.401817898204612</v>
      </c>
      <c r="AC58" s="268">
        <f t="shared" si="27"/>
        <v>-30.748158012847878</v>
      </c>
    </row>
    <row r="59" spans="1:29">
      <c r="A59" s="276">
        <v>-0.6</v>
      </c>
      <c r="B59" s="275">
        <f t="shared" si="8"/>
        <v>2511.8864315095802</v>
      </c>
      <c r="C59" s="274">
        <f t="shared" si="9"/>
        <v>15782.647919764757</v>
      </c>
      <c r="D59" s="273" t="str">
        <f t="shared" si="10"/>
        <v>15782.6479197648i</v>
      </c>
      <c r="E59" s="272">
        <f t="shared" si="0"/>
        <v>8.3928235835944331</v>
      </c>
      <c r="F59" s="229" t="str">
        <f t="shared" si="11"/>
        <v>-0.000991314346334786-0.471236970530105i</v>
      </c>
      <c r="G59" s="229">
        <f t="shared" si="12"/>
        <v>-6.5351936741177754</v>
      </c>
      <c r="H59" s="229">
        <f t="shared" si="13"/>
        <v>-90.120529686728318</v>
      </c>
      <c r="I59" s="271">
        <f t="shared" si="14"/>
        <v>0.10696552926333035</v>
      </c>
      <c r="J59" s="271" t="str">
        <f t="shared" si="15"/>
        <v>-0.0000126341823661472-0.00600585863138248i</v>
      </c>
      <c r="K59" s="271">
        <f t="shared" si="16"/>
        <v>-44.428478673883234</v>
      </c>
      <c r="L59" s="271">
        <f t="shared" si="17"/>
        <v>-90.120529686728318</v>
      </c>
      <c r="M59" s="270">
        <f t="shared" si="1"/>
        <v>0.59780244108271963</v>
      </c>
      <c r="N59" s="270" t="str">
        <f t="shared" si="2"/>
        <v>0.00389035233244351-0.0335735097107416i</v>
      </c>
      <c r="O59" s="270">
        <f t="shared" si="18"/>
        <v>-29.422139699575077</v>
      </c>
      <c r="P59" s="270">
        <f t="shared" si="19"/>
        <v>-83.390292213704669</v>
      </c>
      <c r="Q59" s="229">
        <f t="shared" si="3"/>
        <v>-1474.628881071144</v>
      </c>
      <c r="R59" s="229" t="str">
        <f t="shared" si="4"/>
        <v>-3.13788446620628-0.668773378196153i</v>
      </c>
      <c r="S59" s="229">
        <f t="shared" si="20"/>
        <v>10.125663072110097</v>
      </c>
      <c r="T59" s="229">
        <f t="shared" si="21"/>
        <v>-167.9686371129043</v>
      </c>
      <c r="U59" s="227" t="str">
        <f t="shared" si="5"/>
        <v>-0.312040110823848+1.47935013437278i</v>
      </c>
      <c r="V59" s="227">
        <f t="shared" si="22"/>
        <v>3.5904693979923437</v>
      </c>
      <c r="W59" s="227">
        <f t="shared" si="23"/>
        <v>101.91083320036732</v>
      </c>
      <c r="X59" s="269" t="str">
        <f t="shared" si="6"/>
        <v>0.00226812247979515-0.00202014505064125i</v>
      </c>
      <c r="Y59" s="269">
        <f t="shared" si="24"/>
        <v>-50.350164133729962</v>
      </c>
      <c r="Z59" s="269">
        <f t="shared" si="25"/>
        <v>-41.690445579552673</v>
      </c>
      <c r="AA59" s="268" t="str">
        <f t="shared" si="7"/>
        <v>0.0140082634280146-0.00979420005544639i</v>
      </c>
      <c r="AB59" s="268">
        <f t="shared" si="26"/>
        <v>-35.343825159421812</v>
      </c>
      <c r="AC59" s="268">
        <f t="shared" si="27"/>
        <v>-34.960208106529109</v>
      </c>
    </row>
    <row r="60" spans="1:29">
      <c r="A60" s="276">
        <v>-0.5</v>
      </c>
      <c r="B60" s="275">
        <f t="shared" si="8"/>
        <v>3162.2776601683795</v>
      </c>
      <c r="C60" s="274">
        <f t="shared" si="9"/>
        <v>19869.176531592202</v>
      </c>
      <c r="D60" s="273" t="str">
        <f t="shared" si="10"/>
        <v>19869.1765315922i</v>
      </c>
      <c r="E60" s="272">
        <f t="shared" si="0"/>
        <v>8.3928235835944331</v>
      </c>
      <c r="F60" s="229" t="str">
        <f t="shared" si="11"/>
        <v>-0.0106480528908655-0.37326362218792i</v>
      </c>
      <c r="G60" s="229">
        <f t="shared" si="12"/>
        <v>-8.5561538952218559</v>
      </c>
      <c r="H60" s="229">
        <f t="shared" si="13"/>
        <v>-91.634027646399332</v>
      </c>
      <c r="I60" s="271">
        <f t="shared" si="14"/>
        <v>0.10696552926333035</v>
      </c>
      <c r="J60" s="271" t="str">
        <f t="shared" si="15"/>
        <v>-0.0001357081561111-0.00475720006555638i</v>
      </c>
      <c r="K60" s="271">
        <f t="shared" si="16"/>
        <v>-46.449438894987324</v>
      </c>
      <c r="L60" s="271">
        <f t="shared" si="17"/>
        <v>-91.634027646399332</v>
      </c>
      <c r="M60" s="270">
        <f t="shared" si="1"/>
        <v>0.59780244108271963</v>
      </c>
      <c r="N60" s="270" t="str">
        <f t="shared" si="2"/>
        <v>0.00319137910868372-0.0266994262612345i</v>
      </c>
      <c r="O60" s="270">
        <f t="shared" si="18"/>
        <v>-31.408351152696341</v>
      </c>
      <c r="P60" s="270">
        <f t="shared" si="19"/>
        <v>-83.183781812770462</v>
      </c>
      <c r="Q60" s="229">
        <f t="shared" si="3"/>
        <v>-1474.628881071144</v>
      </c>
      <c r="R60" s="229" t="str">
        <f t="shared" si="4"/>
        <v>-3.34521204869549-0.7900864757695i</v>
      </c>
      <c r="S60" s="229">
        <f t="shared" si="20"/>
        <v>10.724219739415357</v>
      </c>
      <c r="T60" s="229">
        <f t="shared" si="21"/>
        <v>-166.71116306253978</v>
      </c>
      <c r="U60" s="227" t="str">
        <f t="shared" si="5"/>
        <v>-0.259290544961742+1.2570588488651i</v>
      </c>
      <c r="V60" s="227">
        <f t="shared" si="22"/>
        <v>2.1680658441934892</v>
      </c>
      <c r="W60" s="227">
        <f t="shared" si="23"/>
        <v>101.6548092910609</v>
      </c>
      <c r="X60" s="269" t="str">
        <f t="shared" si="6"/>
        <v>0.00183486000560484-0.00194607437408863i</v>
      </c>
      <c r="Y60" s="269">
        <f t="shared" si="24"/>
        <v>-51.454561204840616</v>
      </c>
      <c r="Z60" s="269">
        <f t="shared" si="25"/>
        <v>-46.684842026263425</v>
      </c>
      <c r="AA60" s="268" t="str">
        <f t="shared" si="7"/>
        <v>0.0118703440659081-0.00935265119017409i</v>
      </c>
      <c r="AB60" s="268">
        <f t="shared" si="26"/>
        <v>-36.413473462549618</v>
      </c>
      <c r="AC60" s="268">
        <f t="shared" si="27"/>
        <v>-38.234596192634527</v>
      </c>
    </row>
    <row r="61" spans="1:29">
      <c r="A61" s="276">
        <v>-0.4</v>
      </c>
      <c r="B61" s="275">
        <f t="shared" si="8"/>
        <v>3981.0717055349719</v>
      </c>
      <c r="C61" s="274">
        <f t="shared" si="9"/>
        <v>25013.811247045713</v>
      </c>
      <c r="D61" s="273" t="str">
        <f t="shared" si="10"/>
        <v>25013.8112470457i</v>
      </c>
      <c r="E61" s="272">
        <f t="shared" si="0"/>
        <v>8.3928235835944331</v>
      </c>
      <c r="F61" s="229" t="str">
        <f t="shared" si="11"/>
        <v>-0.0165474259669645-0.294870762332495i</v>
      </c>
      <c r="G61" s="229">
        <f t="shared" si="12"/>
        <v>-10.59371052415997</v>
      </c>
      <c r="H61" s="229">
        <f t="shared" si="13"/>
        <v>-93.211930186471619</v>
      </c>
      <c r="I61" s="271">
        <f t="shared" si="14"/>
        <v>0.10696552926333035</v>
      </c>
      <c r="J61" s="271" t="str">
        <f t="shared" si="15"/>
        <v>-0.000210894957921192-0.00375809247543707i</v>
      </c>
      <c r="K61" s="271">
        <f t="shared" si="16"/>
        <v>-48.486995523925422</v>
      </c>
      <c r="L61" s="271">
        <f t="shared" si="17"/>
        <v>-93.211930186471619</v>
      </c>
      <c r="M61" s="270">
        <f t="shared" si="1"/>
        <v>0.59780244108271963</v>
      </c>
      <c r="N61" s="270" t="str">
        <f t="shared" si="2"/>
        <v>0.00274955753031317-0.0212234392104059i</v>
      </c>
      <c r="O61" s="270">
        <f t="shared" si="18"/>
        <v>-33.391397956430048</v>
      </c>
      <c r="P61" s="270">
        <f t="shared" si="19"/>
        <v>-82.618282027775066</v>
      </c>
      <c r="Q61" s="229">
        <f t="shared" si="3"/>
        <v>-1474.628881071144</v>
      </c>
      <c r="R61" s="229" t="str">
        <f t="shared" si="4"/>
        <v>-3.62637593523357-0.863048733708743i</v>
      </c>
      <c r="S61" s="229">
        <f t="shared" si="20"/>
        <v>11.428727890002516</v>
      </c>
      <c r="T61" s="229">
        <f t="shared" si="21"/>
        <v>-166.61309608040003</v>
      </c>
      <c r="U61" s="227" t="str">
        <f t="shared" si="5"/>
        <v>-0.194480650722132+1.08359347155347i</v>
      </c>
      <c r="V61" s="227">
        <f t="shared" si="22"/>
        <v>0.83501736584258346</v>
      </c>
      <c r="W61" s="227">
        <f t="shared" si="23"/>
        <v>100.1749737331283</v>
      </c>
      <c r="X61" s="269" t="str">
        <f t="shared" si="6"/>
        <v>0.00146881775737136-0.00181375155917167i</v>
      </c>
      <c r="Y61" s="269">
        <f t="shared" si="24"/>
        <v>-52.638330313843582</v>
      </c>
      <c r="Z61" s="269">
        <f t="shared" si="25"/>
        <v>-50.998651070545506</v>
      </c>
      <c r="AA61" s="268" t="str">
        <f t="shared" si="7"/>
        <v>0.0101046864221994-0.0086012837169061i</v>
      </c>
      <c r="AB61" s="268">
        <f t="shared" si="26"/>
        <v>-37.542732746348186</v>
      </c>
      <c r="AC61" s="268">
        <f t="shared" si="27"/>
        <v>-40.40500291184896</v>
      </c>
    </row>
    <row r="62" spans="1:29">
      <c r="A62" s="276">
        <v>-0.3</v>
      </c>
      <c r="B62" s="275">
        <f t="shared" si="8"/>
        <v>5011.8723362727224</v>
      </c>
      <c r="C62" s="274">
        <f t="shared" si="9"/>
        <v>31490.522624728597</v>
      </c>
      <c r="D62" s="273" t="str">
        <f t="shared" si="10"/>
        <v>31490.5226247286i</v>
      </c>
      <c r="E62" s="272">
        <f t="shared" si="0"/>
        <v>8.3928235835944331</v>
      </c>
      <c r="F62" s="229" t="str">
        <f t="shared" si="11"/>
        <v>-0.0199615121631664-0.232086102918838i</v>
      </c>
      <c r="G62" s="229">
        <f t="shared" si="12"/>
        <v>-12.65500832349209</v>
      </c>
      <c r="H62" s="229">
        <f t="shared" si="13"/>
        <v>-94.91585930567706</v>
      </c>
      <c r="I62" s="271">
        <f t="shared" si="14"/>
        <v>0.10696552926333035</v>
      </c>
      <c r="J62" s="271" t="str">
        <f t="shared" si="15"/>
        <v>-0.000254407076731982-0.00295790952664648i</v>
      </c>
      <c r="K62" s="271">
        <f t="shared" si="16"/>
        <v>-50.54829332325756</v>
      </c>
      <c r="L62" s="271">
        <f t="shared" si="17"/>
        <v>-94.91585930567706</v>
      </c>
      <c r="M62" s="270">
        <f t="shared" si="1"/>
        <v>0.59780244108271963</v>
      </c>
      <c r="N62" s="270" t="str">
        <f t="shared" si="2"/>
        <v>0.00247052189962218-0.0168657610706078i</v>
      </c>
      <c r="O62" s="270">
        <f t="shared" si="18"/>
        <v>-35.367680967927981</v>
      </c>
      <c r="P62" s="270">
        <f t="shared" si="19"/>
        <v>-81.666494817356138</v>
      </c>
      <c r="Q62" s="229">
        <f t="shared" si="3"/>
        <v>-1474.628881071144</v>
      </c>
      <c r="R62" s="229" t="str">
        <f t="shared" si="4"/>
        <v>-3.97849833455969-0.84222081838784i</v>
      </c>
      <c r="S62" s="229">
        <f t="shared" si="20"/>
        <v>12.184773390768749</v>
      </c>
      <c r="T62" s="229">
        <f t="shared" si="21"/>
        <v>-168.0473400627715</v>
      </c>
      <c r="U62" s="227" t="str">
        <f t="shared" si="5"/>
        <v>-0.116050904640298+0.940166175047367i</v>
      </c>
      <c r="V62" s="227">
        <f t="shared" si="22"/>
        <v>-0.47023493272333655</v>
      </c>
      <c r="W62" s="227">
        <f t="shared" si="23"/>
        <v>97.036800631551458</v>
      </c>
      <c r="X62" s="269" t="str">
        <f t="shared" si="6"/>
        <v>0.00117258336493587-0.00166254630662082i</v>
      </c>
      <c r="Y62" s="269">
        <f t="shared" si="24"/>
        <v>-53.831033176849104</v>
      </c>
      <c r="Z62" s="269">
        <f t="shared" si="25"/>
        <v>-54.804925761449866</v>
      </c>
      <c r="AA62" s="268" t="str">
        <f t="shared" si="7"/>
        <v>0.00874102047591679-0.00774852584931288i</v>
      </c>
      <c r="AB62" s="268">
        <f t="shared" si="26"/>
        <v>-38.650420821519532</v>
      </c>
      <c r="AC62" s="268">
        <f t="shared" si="27"/>
        <v>-41.555561273129001</v>
      </c>
    </row>
    <row r="63" spans="1:29">
      <c r="A63" s="276">
        <v>-0.2</v>
      </c>
      <c r="B63" s="275">
        <f t="shared" si="8"/>
        <v>6309.5734448019321</v>
      </c>
      <c r="C63" s="274">
        <f t="shared" si="9"/>
        <v>39644.219162949987</v>
      </c>
      <c r="D63" s="273" t="str">
        <f t="shared" si="10"/>
        <v>39644.21916295i</v>
      </c>
      <c r="E63" s="272">
        <f t="shared" si="0"/>
        <v>8.3928235835944331</v>
      </c>
      <c r="F63" s="229" t="str">
        <f t="shared" si="11"/>
        <v>-0.0216517545191812-0.18171474126139i</v>
      </c>
      <c r="G63" s="229">
        <f t="shared" si="12"/>
        <v>-14.750972283375035</v>
      </c>
      <c r="H63" s="229">
        <f t="shared" si="13"/>
        <v>-96.794896284040078</v>
      </c>
      <c r="I63" s="271">
        <f t="shared" si="14"/>
        <v>0.10696552926333035</v>
      </c>
      <c r="J63" s="271" t="str">
        <f t="shared" si="15"/>
        <v>-0.000275949012695921-0.0023159325679105i</v>
      </c>
      <c r="K63" s="271">
        <f t="shared" si="16"/>
        <v>-52.644257283140512</v>
      </c>
      <c r="L63" s="271">
        <f t="shared" si="17"/>
        <v>-96.794896284040121</v>
      </c>
      <c r="M63" s="270">
        <f t="shared" si="1"/>
        <v>0.59780244108271963</v>
      </c>
      <c r="N63" s="270" t="str">
        <f t="shared" si="2"/>
        <v>0.00229443624917333-0.0134002884153283i</v>
      </c>
      <c r="O63" s="270">
        <f t="shared" si="18"/>
        <v>-37.332224439822227</v>
      </c>
      <c r="P63" s="270">
        <f t="shared" si="19"/>
        <v>-80.283869499313823</v>
      </c>
      <c r="Q63" s="229">
        <f t="shared" si="3"/>
        <v>-1474.628881071144</v>
      </c>
      <c r="R63" s="229" t="str">
        <f t="shared" si="4"/>
        <v>-4.37079509248785-0.674192820718087i</v>
      </c>
      <c r="S63" s="229">
        <f t="shared" si="20"/>
        <v>12.913330063562958</v>
      </c>
      <c r="T63" s="229">
        <f t="shared" si="21"/>
        <v>-171.23126516363669</v>
      </c>
      <c r="U63" s="227" t="str">
        <f t="shared" si="5"/>
        <v>-0.0278753915808851+0.808835356790765i</v>
      </c>
      <c r="V63" s="227">
        <f t="shared" si="22"/>
        <v>-1.8376422198120772</v>
      </c>
      <c r="W63" s="227">
        <f t="shared" si="23"/>
        <v>91.97383855232323</v>
      </c>
      <c r="X63" s="269" t="str">
        <f t="shared" si="6"/>
        <v>0.000929167883061936-0.00152196340578747i</v>
      </c>
      <c r="Y63" s="269">
        <f t="shared" si="24"/>
        <v>-54.976103615922483</v>
      </c>
      <c r="Z63" s="269">
        <f t="shared" si="25"/>
        <v>-58.595681761606734</v>
      </c>
      <c r="AA63" s="268" t="str">
        <f t="shared" si="7"/>
        <v>0.00771420711570047-0.00696656910866352i</v>
      </c>
      <c r="AB63" s="268">
        <f t="shared" si="26"/>
        <v>-39.664070772604198</v>
      </c>
      <c r="AC63" s="268">
        <f t="shared" si="27"/>
        <v>-42.084654976880429</v>
      </c>
    </row>
    <row r="64" spans="1:29">
      <c r="A64" s="276">
        <v>-0.1</v>
      </c>
      <c r="B64" s="275">
        <f t="shared" si="8"/>
        <v>7943.2823472428145</v>
      </c>
      <c r="C64" s="274">
        <f t="shared" si="9"/>
        <v>49909.114934975027</v>
      </c>
      <c r="D64" s="273" t="str">
        <f t="shared" si="10"/>
        <v>49909.114934975i</v>
      </c>
      <c r="E64" s="272">
        <f t="shared" si="0"/>
        <v>8.3928235835944331</v>
      </c>
      <c r="F64" s="229" t="str">
        <f t="shared" si="11"/>
        <v>-0.0220486963871934-0.141228836566736i</v>
      </c>
      <c r="G64" s="229">
        <f t="shared" si="12"/>
        <v>-16.896948742152539</v>
      </c>
      <c r="H64" s="229">
        <f t="shared" si="13"/>
        <v>-98.873408037558818</v>
      </c>
      <c r="I64" s="271">
        <f t="shared" si="14"/>
        <v>0.10696552926333035</v>
      </c>
      <c r="J64" s="271" t="str">
        <f t="shared" si="15"/>
        <v>-0.000281007989162636-0.00179994457170939i</v>
      </c>
      <c r="K64" s="271">
        <f t="shared" si="16"/>
        <v>-54.790233741917966</v>
      </c>
      <c r="L64" s="271">
        <f t="shared" si="17"/>
        <v>-98.873408037558804</v>
      </c>
      <c r="M64" s="270">
        <f t="shared" si="1"/>
        <v>0.59780244108271963</v>
      </c>
      <c r="N64" s="270" t="str">
        <f t="shared" si="2"/>
        <v>0.00218343646998418-0.0106454835298001i</v>
      </c>
      <c r="O64" s="270">
        <f t="shared" si="18"/>
        <v>-39.277732173170733</v>
      </c>
      <c r="P64" s="270">
        <f t="shared" si="19"/>
        <v>-78.409128508145869</v>
      </c>
      <c r="Q64" s="229">
        <f t="shared" si="3"/>
        <v>-1474.628881071144</v>
      </c>
      <c r="R64" s="229" t="str">
        <f t="shared" si="4"/>
        <v>-4.7358406272134-0.317441302076207i</v>
      </c>
      <c r="S64" s="229">
        <f t="shared" si="20"/>
        <v>13.527410557731939</v>
      </c>
      <c r="T64" s="229">
        <f t="shared" si="21"/>
        <v>-176.16522554715871</v>
      </c>
      <c r="U64" s="227" t="str">
        <f t="shared" si="5"/>
        <v>0.0595872463571113+0.675836428837063i</v>
      </c>
      <c r="V64" s="227">
        <f t="shared" si="22"/>
        <v>-3.3695381844206089</v>
      </c>
      <c r="W64" s="227">
        <f t="shared" si="23"/>
        <v>84.961366415282441</v>
      </c>
      <c r="X64" s="269" t="str">
        <f t="shared" si="6"/>
        <v>0.000710001182790373-0.00140374522011592i</v>
      </c>
      <c r="Y64" s="269">
        <f t="shared" si="24"/>
        <v>-56.064945837985476</v>
      </c>
      <c r="Z64" s="269">
        <f t="shared" si="25"/>
        <v>-63.170141031002039</v>
      </c>
      <c r="AA64" s="268" t="str">
        <f t="shared" si="7"/>
        <v>0.00689562533231458-0.00636440616891403i</v>
      </c>
      <c r="AB64" s="268">
        <f t="shared" si="26"/>
        <v>-40.552444269238244</v>
      </c>
      <c r="AC64" s="268">
        <f t="shared" si="27"/>
        <v>-42.705861501589048</v>
      </c>
    </row>
    <row r="65" spans="1:29">
      <c r="A65" s="276">
        <v>0</v>
      </c>
      <c r="B65" s="275">
        <f t="shared" si="8"/>
        <v>10000</v>
      </c>
      <c r="C65" s="274">
        <f t="shared" si="9"/>
        <v>62831.853071795864</v>
      </c>
      <c r="D65" s="273" t="str">
        <f t="shared" si="10"/>
        <v>62831.8530717959i</v>
      </c>
      <c r="E65" s="272">
        <f t="shared" si="0"/>
        <v>8.3928235835944331</v>
      </c>
      <c r="F65" s="229" t="str">
        <f t="shared" si="11"/>
        <v>-0.021381720578763-0.108675149683092i</v>
      </c>
      <c r="G65" s="229">
        <f t="shared" si="12"/>
        <v>-19.112451322899719</v>
      </c>
      <c r="H65" s="229">
        <f t="shared" si="13"/>
        <v>-101.13071333874329</v>
      </c>
      <c r="I65" s="271">
        <f t="shared" si="14"/>
        <v>0.10696552926333035</v>
      </c>
      <c r="J65" s="271" t="str">
        <f t="shared" si="15"/>
        <v>-0.000272507462534857-0.00138505173948206i</v>
      </c>
      <c r="K65" s="271">
        <f t="shared" si="16"/>
        <v>-57.005736322665221</v>
      </c>
      <c r="L65" s="271">
        <f t="shared" si="17"/>
        <v>-101.13071333874332</v>
      </c>
      <c r="M65" s="270">
        <f t="shared" si="1"/>
        <v>0.59780244108271963</v>
      </c>
      <c r="N65" s="270" t="str">
        <f t="shared" si="2"/>
        <v>0.00211359318426563-0.00845618345004303i</v>
      </c>
      <c r="O65" s="270">
        <f t="shared" si="18"/>
        <v>-41.193332086941993</v>
      </c>
      <c r="P65" s="270">
        <f t="shared" si="19"/>
        <v>-75.966643316749114</v>
      </c>
      <c r="Q65" s="229">
        <f t="shared" si="3"/>
        <v>-1474.628881071144</v>
      </c>
      <c r="R65" s="229" t="str">
        <f t="shared" si="4"/>
        <v>-4.97757967807358+0.230697557354168i</v>
      </c>
      <c r="S65" s="229">
        <f t="shared" si="20"/>
        <v>13.94968338176832</v>
      </c>
      <c r="T65" s="229">
        <f t="shared" si="21"/>
        <v>177.34639222355833</v>
      </c>
      <c r="U65" s="227" t="str">
        <f t="shared" si="5"/>
        <v>0.131500309412086+0.536006505864613i</v>
      </c>
      <c r="V65" s="227">
        <f t="shared" si="22"/>
        <v>-5.1627679411314062</v>
      </c>
      <c r="W65" s="227">
        <f t="shared" si="23"/>
        <v>76.215678884815091</v>
      </c>
      <c r="X65" s="269" t="str">
        <f t="shared" si="6"/>
        <v>0.000485528682890724-0.00129511296187951i</v>
      </c>
      <c r="Y65" s="269">
        <f t="shared" si="24"/>
        <v>-57.182723881830675</v>
      </c>
      <c r="Z65" s="269">
        <f t="shared" si="25"/>
        <v>-69.449333691578587</v>
      </c>
      <c r="AA65" s="268" t="str">
        <f t="shared" si="7"/>
        <v>0.00611391787110931-0.00596325335625697i</v>
      </c>
      <c r="AB65" s="268">
        <f t="shared" si="26"/>
        <v>-41.370319646107426</v>
      </c>
      <c r="AC65" s="268">
        <f t="shared" si="27"/>
        <v>-44.285263669584452</v>
      </c>
    </row>
    <row r="66" spans="1:29">
      <c r="A66" s="276">
        <v>0.1</v>
      </c>
      <c r="B66" s="275">
        <f t="shared" si="8"/>
        <v>12589.254117941673</v>
      </c>
      <c r="C66" s="274">
        <f t="shared" si="9"/>
        <v>79100.616502201228</v>
      </c>
      <c r="D66" s="273" t="str">
        <f t="shared" si="10"/>
        <v>79100.6165022012i</v>
      </c>
      <c r="E66" s="272">
        <f t="shared" si="0"/>
        <v>8.3928235835944331</v>
      </c>
      <c r="F66" s="229" t="str">
        <f t="shared" si="11"/>
        <v>-0.0197901308762251-0.0825929138344692i</v>
      </c>
      <c r="G66" s="229">
        <f t="shared" si="12"/>
        <v>-21.418696961838574</v>
      </c>
      <c r="H66" s="229">
        <f t="shared" si="13"/>
        <v>-103.47463112503743</v>
      </c>
      <c r="I66" s="271">
        <f t="shared" si="14"/>
        <v>0.10696552926333035</v>
      </c>
      <c r="J66" s="271" t="str">
        <f t="shared" si="15"/>
        <v>-0.000252222842799157-0.00105263677399031i</v>
      </c>
      <c r="K66" s="271">
        <f t="shared" si="16"/>
        <v>-59.311981961604026</v>
      </c>
      <c r="L66" s="271">
        <f t="shared" si="17"/>
        <v>-103.47463112503746</v>
      </c>
      <c r="M66" s="270">
        <f t="shared" si="1"/>
        <v>0.59780244108271963</v>
      </c>
      <c r="N66" s="270" t="str">
        <f t="shared" si="2"/>
        <v>0.00206978986242857-0.00671661259632469i</v>
      </c>
      <c r="O66" s="270">
        <f t="shared" si="18"/>
        <v>-43.063001747239078</v>
      </c>
      <c r="P66" s="270">
        <f t="shared" si="19"/>
        <v>-72.872806508555072</v>
      </c>
      <c r="Q66" s="229">
        <f t="shared" si="3"/>
        <v>-1474.628881071144</v>
      </c>
      <c r="R66" s="229" t="str">
        <f t="shared" si="4"/>
        <v>-4.99958001451871+0.915951403373983i</v>
      </c>
      <c r="S66" s="229">
        <f t="shared" si="20"/>
        <v>14.122045540183819</v>
      </c>
      <c r="T66" s="229">
        <f t="shared" si="21"/>
        <v>169.61821909092615</v>
      </c>
      <c r="U66" s="227" t="str">
        <f t="shared" si="5"/>
        <v>0.174593438148913+0.394803083198645i</v>
      </c>
      <c r="V66" s="227">
        <f t="shared" si="22"/>
        <v>-7.296651421654758</v>
      </c>
      <c r="W66" s="227">
        <f t="shared" si="23"/>
        <v>66.143587965888742</v>
      </c>
      <c r="X66" s="269" t="str">
        <f t="shared" si="6"/>
        <v>0.00024773818626904-0.00115679838076877i</v>
      </c>
      <c r="Y66" s="269">
        <f t="shared" si="24"/>
        <v>-58.540095015105024</v>
      </c>
      <c r="Z66" s="269">
        <f t="shared" si="25"/>
        <v>-77.912212884059528</v>
      </c>
      <c r="AA66" s="268" t="str">
        <f t="shared" si="7"/>
        <v>0.00520823859611321-0.00564616778680977i</v>
      </c>
      <c r="AB66" s="268">
        <f t="shared" si="26"/>
        <v>-42.29111480074009</v>
      </c>
      <c r="AC66" s="268">
        <f t="shared" si="27"/>
        <v>-47.310388267577117</v>
      </c>
    </row>
    <row r="67" spans="1:29">
      <c r="A67" s="276">
        <v>0.2</v>
      </c>
      <c r="B67" s="275">
        <f t="shared" si="8"/>
        <v>15848.931924611135</v>
      </c>
      <c r="C67" s="274">
        <f t="shared" si="9"/>
        <v>99581.776203206173</v>
      </c>
      <c r="D67" s="273" t="str">
        <f t="shared" si="10"/>
        <v>99581.7762032062i</v>
      </c>
      <c r="E67" s="272">
        <f t="shared" ref="E67:E95" si="28">IF(freq_ratio2&gt;1,Kth_2/(2/rload2-Kfeed2/Gdc_ccm2),Kth_2/(2/rload2-Kfeed2/Gdc_dcm2))</f>
        <v>8.3928235835944331</v>
      </c>
      <c r="F67" s="229" t="str">
        <f t="shared" ref="F67:F95" si="29">IF(freq_ratio2&gt;1,IMPRODUCT(Kth_2/(2/rload2-Kfeed2/Gdc_ccm2),IMDIV(COMPLEX(1,Rc_2*Coutput2*microF2*miliOhm2*C67),IMSUM(1,IMPRODUCT(D67,1/omega1_2),IMPRODUCT(D67,D67,1/omega2_2),IMPRODUCT(D67,D67,D67,1/omega3_2)))),IMPRODUCT(Kth_2/(2/rload2-Kfeed2/Gdc_dcm2),(IMDIV(COMPLEX(1,Rc_2*Coutput2*microF2*miliOhm2*C67),IMSUM(1,IMDIV(D67,omegat2),IMDIV(IMPRODUCT(D67,D67),omegapole0^2*(1-2*Gdc_dcm2/(Kfeed2*rload2))))))))</f>
        <v>-0.0174279489225136-0.061918167051365i</v>
      </c>
      <c r="G67" s="229">
        <f t="shared" si="12"/>
        <v>-23.832522509958743</v>
      </c>
      <c r="H67" s="229">
        <f t="shared" si="13"/>
        <v>-105.7201831463254</v>
      </c>
      <c r="I67" s="271">
        <f t="shared" ref="I67:I95" si="30">IF(freq_ratio2&gt;1,(Kinput2-Kfeed2*Metccm2/(2*ratio2*Gdc_ccm2))/(2/rload2-Kfeed2/Gdc_ccm2),(Kinput2-Kfeed2*Metccm2/(2*ratio2*Gdc_dcm2))/(2/rload2-Kfeed2/Gdc_dcm2))</f>
        <v>0.10696552926333035</v>
      </c>
      <c r="J67" s="271" t="str">
        <f t="shared" ref="J67:J95" si="31">IF(freq_ratio2&gt;1,IMPRODUCT(I67,IMDIV((IMPRODUCT(COMPLEX(1,Rc_2*Coutput2*microF2*miliOhm2*C67),COMPLEX(1,(effectiveL2*Requiv2*Kfeed2*0.5*Metccm2)*C67/(ratio2*(Xequiv2^2+Requiv2^2)*(Kfeed2*Metccm2*0.5/ratio2-Kinput2*Gdc_ccm2))))),IMSUM(1,IMPRODUCT(D67,1/omega1_2),IMPRODUCT(D67,D67,1/omega2_2),IMPRODUCT(D67,D67,D67,1/omega3_2)))),IMPRODUCT(I67,(IMDIV(COMPLEX(1,Rc_2*Coutput2*microF2*miliOhm2*C67),IMSUM(1,IMDIV(D67,omegat2),IMDIV(IMPRODUCT(D67,D67),omegapole0^2*(1-2*Gdc_dcm2/(Kfeed2*rload2))))))))</f>
        <v>-0.000222117117308996-0.000789139607629885i</v>
      </c>
      <c r="K67" s="271">
        <f t="shared" si="16"/>
        <v>-61.725807509724206</v>
      </c>
      <c r="L67" s="271">
        <f t="shared" si="17"/>
        <v>-105.72018314632538</v>
      </c>
      <c r="M67" s="270">
        <f t="shared" ref="M67:M95" si="32">IF(freq_ratio2&gt;1,(1-Kfeed2*rload2*Xequiv2^2/(Gdc_ccm2*(Xequiv2^2+Requiv2^2)))/(2/rload2-Kfeed2/Gdc_ccm2),1/(2/rload2-Kfeed2/Gdc_dcm2))</f>
        <v>0.59780244108271963</v>
      </c>
      <c r="N67" s="270" t="str">
        <f t="shared" ref="N67:N95" si="33">IF(freq_ratio2&gt;1,IMPRODUCT(M67,IMDIV((IMPRODUCT(COMPLEX(1,Rc_2*Coutput2*microF2*miliOhm2*C67),IMSUM(1,IMDIV(D67,omega4_2),IMDIV(IMPRODUCT(D67,D67),omega5_2)))),IMSUM(1,IMPRODUCT(D67,1/omega1_2),IMPRODUCT(D67,D67,1/omega2_2),IMPRODUCT(D67,D67,D67,1/omega3_2)))),IMPRODUCT(M67,(IMDIV(IMPRODUCT(COMPLEX(1,Rc_2*Coutput2*microF2*miliOhm2*C67),COMPLEX(1,-Kfeed2*effectiveL2*PI()^2*C67/(8*ratio2^2*Gdc_dcm2))),IMSUM(1,IMDIV(D67,omegat2),IMDIV(IMPRODUCT(D67,D67),omegapole0^2*(1-2*Gdc_dcm2/(Kfeed2*rload2))))))))</f>
        <v>0.0020424654597274-0.00533458390433395i</v>
      </c>
      <c r="O67" s="270">
        <f t="shared" si="18"/>
        <v>-44.863902387844455</v>
      </c>
      <c r="P67" s="270">
        <f t="shared" si="19"/>
        <v>-69.049531272681847</v>
      </c>
      <c r="Q67" s="229">
        <f t="shared" ref="Q67:Q95" si="34">-currentransferratio2*RFB_2/(Rfeedforward2*(Cvolt2*nanoF2+Cforward2*picoF2*alpha_Cf2)*Rupper2*kiliOhm2)</f>
        <v>-1474.628881071144</v>
      </c>
      <c r="R67" s="229" t="str">
        <f t="shared" ref="R67:R95" si="35">IMPRODUCT(IMPRODUCT(-currentransferratio2*RFB_2/(Rfeedforward2),IMDIV(COMPLEX(1,(Rfeedforward2*kiliOhm2+q_Rz_Cz_2*Rzero2)*q_Rz_Cz_2*Czero2*nanoF2*C67),IMPRODUCT(COMPLEX(1,q_Rz_Cz_2*Rzero2*Czero2*nanoF2*C67),COMPLEX(1,C67/(2*PI()*F_roll2*kilihertz2))))),IMSUM(feedtype2,IMDIV(COMPLEX(1,Rvolt2*Cvolt2*nanoF2*kiliOhm2*C67),IMPRODUCT(Rupper2*kiliOhm2*(Cvolt2*nanoF2+Cforward2*picoF2),COMPLEX(1,Rvolt2*Cvolt2*Cforward2*picoF2*nanoF2*kiliOhm2*C67/(Cvolt2*nanoF2+Cforward2*picoF2)),D67))))</f>
        <v>-4.74195211618736+1.63160800754483i</v>
      </c>
      <c r="S67" s="229">
        <f t="shared" si="20"/>
        <v>14.005078478340556</v>
      </c>
      <c r="T67" s="229">
        <f t="shared" si="21"/>
        <v>161.01271547434311</v>
      </c>
      <c r="U67" s="227" t="str">
        <f t="shared" si="5"/>
        <v>0.183668676447424+0.265177402262607i</v>
      </c>
      <c r="V67" s="227">
        <f t="shared" si="22"/>
        <v>-9.8274440316181995</v>
      </c>
      <c r="W67" s="227">
        <f t="shared" si="23"/>
        <v>55.292532328017735</v>
      </c>
      <c r="X67" s="269" t="str">
        <f t="shared" si="6"/>
        <v>0.0000379261957095797-0.000954370382583682i</v>
      </c>
      <c r="Y67" s="269">
        <f t="shared" si="24"/>
        <v>-60.398807848415714</v>
      </c>
      <c r="Z67" s="269">
        <f t="shared" si="25"/>
        <v>-87.72429218606824</v>
      </c>
      <c r="AA67" s="268" t="str">
        <f t="shared" si="7"/>
        <v>0.00418334896649084-0.00517590611892013i</v>
      </c>
      <c r="AB67" s="268">
        <f t="shared" si="26"/>
        <v>-43.536902726535978</v>
      </c>
      <c r="AC67" s="268">
        <f t="shared" si="27"/>
        <v>-51.053640312424719</v>
      </c>
    </row>
    <row r="68" spans="1:29">
      <c r="A68" s="276">
        <v>0.3</v>
      </c>
      <c r="B68" s="275">
        <f t="shared" si="8"/>
        <v>19952.623149688796</v>
      </c>
      <c r="C68" s="274">
        <f t="shared" si="9"/>
        <v>125366.02861381591</v>
      </c>
      <c r="D68" s="273" t="str">
        <f t="shared" si="10"/>
        <v>125366.028613816i</v>
      </c>
      <c r="E68" s="272">
        <f t="shared" si="28"/>
        <v>8.3928235835944331</v>
      </c>
      <c r="F68" s="229" t="str">
        <f t="shared" si="29"/>
        <v>-0.0145416598091144-0.0458508579709543i</v>
      </c>
      <c r="G68" s="229">
        <f t="shared" si="12"/>
        <v>-26.356814947655639</v>
      </c>
      <c r="H68" s="229">
        <f t="shared" si="13"/>
        <v>-107.59649269411204</v>
      </c>
      <c r="I68" s="271">
        <f t="shared" si="30"/>
        <v>0.10696552926333035</v>
      </c>
      <c r="J68" s="271" t="str">
        <f t="shared" si="31"/>
        <v>-0.000185331708972139-0.000584363681804027i</v>
      </c>
      <c r="K68" s="271">
        <f t="shared" si="16"/>
        <v>-64.250099947421091</v>
      </c>
      <c r="L68" s="271">
        <f t="shared" si="17"/>
        <v>-107.59649269411214</v>
      </c>
      <c r="M68" s="270">
        <f t="shared" si="32"/>
        <v>0.59780244108271963</v>
      </c>
      <c r="N68" s="270" t="str">
        <f t="shared" si="33"/>
        <v>0.00202554943442191-0.00423675784771041i</v>
      </c>
      <c r="O68" s="270">
        <f t="shared" si="18"/>
        <v>-46.565329611541671</v>
      </c>
      <c r="P68" s="270">
        <f t="shared" si="19"/>
        <v>-64.448026388167435</v>
      </c>
      <c r="Q68" s="229">
        <f t="shared" si="34"/>
        <v>-1474.628881071144</v>
      </c>
      <c r="R68" s="229" t="str">
        <f t="shared" si="35"/>
        <v>-4.21006734389943+2.24632212649915i</v>
      </c>
      <c r="S68" s="229">
        <f t="shared" si="20"/>
        <v>13.573750490988502</v>
      </c>
      <c r="T68" s="229">
        <f t="shared" si="21"/>
        <v>151.91741788506371</v>
      </c>
      <c r="U68" s="227" t="str">
        <f t="shared" si="5"/>
        <v>0.164217163867572+0.160369947648048i</v>
      </c>
      <c r="V68" s="227">
        <f t="shared" si="22"/>
        <v>-12.78306445666715</v>
      </c>
      <c r="W68" s="227">
        <f t="shared" si="23"/>
        <v>44.32092519095157</v>
      </c>
      <c r="X68" s="269" t="str">
        <f t="shared" si="6"/>
        <v>-0.000084477133822468-0.000715390708547472i</v>
      </c>
      <c r="Y68" s="269">
        <f t="shared" si="24"/>
        <v>-62.848993796679693</v>
      </c>
      <c r="Z68" s="269">
        <f t="shared" si="25"/>
        <v>-96.734602710034579</v>
      </c>
      <c r="AA68" s="268" t="str">
        <f t="shared" si="7"/>
        <v>0.00327561376936326-0.00444068444403222i</v>
      </c>
      <c r="AB68" s="268">
        <f t="shared" si="26"/>
        <v>-45.164223460800265</v>
      </c>
      <c r="AC68" s="268">
        <f t="shared" si="27"/>
        <v>-53.586136404089885</v>
      </c>
    </row>
    <row r="69" spans="1:29">
      <c r="A69" s="276">
        <v>0.4</v>
      </c>
      <c r="B69" s="275">
        <f t="shared" si="8"/>
        <v>25118.864315095805</v>
      </c>
      <c r="C69" s="274">
        <f t="shared" si="9"/>
        <v>157826.4791976476</v>
      </c>
      <c r="D69" s="273" t="str">
        <f t="shared" si="10"/>
        <v>157826.479197648i</v>
      </c>
      <c r="E69" s="272">
        <f t="shared" si="28"/>
        <v>8.3928235835944331</v>
      </c>
      <c r="F69" s="229" t="str">
        <f t="shared" si="29"/>
        <v>-0.0114750915651098-0.0336984940184413i</v>
      </c>
      <c r="G69" s="229">
        <f t="shared" si="12"/>
        <v>-28.971321395468497</v>
      </c>
      <c r="H69" s="229">
        <f t="shared" si="13"/>
        <v>-108.80485798758936</v>
      </c>
      <c r="I69" s="271">
        <f t="shared" si="30"/>
        <v>0.10696552926333035</v>
      </c>
      <c r="J69" s="271" t="str">
        <f t="shared" si="31"/>
        <v>-0.000146248664752877-0.000429483261760161i</v>
      </c>
      <c r="K69" s="271">
        <f t="shared" si="16"/>
        <v>-66.864606395233977</v>
      </c>
      <c r="L69" s="271">
        <f t="shared" si="17"/>
        <v>-108.80485798758932</v>
      </c>
      <c r="M69" s="270">
        <f t="shared" si="32"/>
        <v>0.59780244108271963</v>
      </c>
      <c r="N69" s="270" t="str">
        <f t="shared" si="33"/>
        <v>0.00201516634944181-0.00336480365776473i</v>
      </c>
      <c r="O69" s="270">
        <f t="shared" si="18"/>
        <v>-48.129646326370043</v>
      </c>
      <c r="P69" s="270">
        <f t="shared" si="19"/>
        <v>-59.082790624624785</v>
      </c>
      <c r="Q69" s="229">
        <f t="shared" si="34"/>
        <v>-1474.628881071144</v>
      </c>
      <c r="R69" s="229" t="str">
        <f t="shared" si="35"/>
        <v>-3.48198503912871+2.64726247425169i</v>
      </c>
      <c r="S69" s="229">
        <f t="shared" si="20"/>
        <v>12.817653302904763</v>
      </c>
      <c r="T69" s="229">
        <f t="shared" si="21"/>
        <v>142.75521840025817</v>
      </c>
      <c r="U69" s="227" t="str">
        <f t="shared" si="5"/>
        <v>0.129164855806159+0.0869600727244637i</v>
      </c>
      <c r="V69" s="227">
        <f t="shared" si="22"/>
        <v>-16.153668092563738</v>
      </c>
      <c r="W69" s="227">
        <f t="shared" si="23"/>
        <v>33.95036041266885</v>
      </c>
      <c r="X69" s="269" t="str">
        <f t="shared" si="6"/>
        <v>-0.000117520188671809-0.000504920855394164i</v>
      </c>
      <c r="Y69" s="269">
        <f t="shared" si="24"/>
        <v>-65.706417263402443</v>
      </c>
      <c r="Z69" s="269">
        <f t="shared" si="25"/>
        <v>-103.10230627997723</v>
      </c>
      <c r="AA69" s="268" t="str">
        <f t="shared" si="7"/>
        <v>0.00267324551206303-0.00359693571683431i</v>
      </c>
      <c r="AB69" s="268">
        <f t="shared" si="26"/>
        <v>-46.971457194538509</v>
      </c>
      <c r="AC69" s="268">
        <f t="shared" si="27"/>
        <v>-53.380238917012662</v>
      </c>
    </row>
    <row r="70" spans="1:29">
      <c r="A70" s="276">
        <v>0.5</v>
      </c>
      <c r="B70" s="275">
        <f t="shared" si="8"/>
        <v>31622.776601683796</v>
      </c>
      <c r="C70" s="274">
        <f t="shared" si="9"/>
        <v>198691.76531592204</v>
      </c>
      <c r="D70" s="273" t="str">
        <f t="shared" si="10"/>
        <v>198691.765315922i</v>
      </c>
      <c r="E70" s="272">
        <f t="shared" si="28"/>
        <v>8.3928235835944331</v>
      </c>
      <c r="F70" s="229" t="str">
        <f t="shared" si="29"/>
        <v>-0.00858560043280615-0.0247629029954622i</v>
      </c>
      <c r="G70" s="229">
        <f t="shared" si="12"/>
        <v>-31.630976956795656</v>
      </c>
      <c r="H70" s="229">
        <f t="shared" si="13"/>
        <v>-109.12205497805968</v>
      </c>
      <c r="I70" s="271">
        <f t="shared" si="30"/>
        <v>0.10696552926333035</v>
      </c>
      <c r="J70" s="271" t="str">
        <f t="shared" si="31"/>
        <v>-0.00010942244706939-0.000315600226625009i</v>
      </c>
      <c r="K70" s="271">
        <f t="shared" si="16"/>
        <v>-69.524261956561105</v>
      </c>
      <c r="L70" s="271">
        <f t="shared" si="17"/>
        <v>-109.12205497805972</v>
      </c>
      <c r="M70" s="270">
        <f t="shared" si="32"/>
        <v>0.59780244108271963</v>
      </c>
      <c r="N70" s="270" t="str">
        <f t="shared" si="33"/>
        <v>0.00200883770228238-0.0026723219962562i</v>
      </c>
      <c r="O70" s="270">
        <f t="shared" si="18"/>
        <v>-49.516850940117124</v>
      </c>
      <c r="P70" s="270">
        <f t="shared" si="19"/>
        <v>-53.067085799744035</v>
      </c>
      <c r="Q70" s="229">
        <f t="shared" si="34"/>
        <v>-1474.628881071144</v>
      </c>
      <c r="R70" s="229" t="str">
        <f t="shared" si="35"/>
        <v>-2.68480869406935+2.78290230094058i</v>
      </c>
      <c r="S70" s="229">
        <f t="shared" si="20"/>
        <v>11.747208672144216</v>
      </c>
      <c r="T70" s="229">
        <f t="shared" si="21"/>
        <v>133.97219388527913</v>
      </c>
      <c r="U70" s="227" t="str">
        <f t="shared" si="5"/>
        <v>0.0919634344098437+0.0425907700532002i</v>
      </c>
      <c r="V70" s="227">
        <f t="shared" si="22"/>
        <v>-19.883768284651438</v>
      </c>
      <c r="W70" s="227">
        <f t="shared" si="23"/>
        <v>24.850138907219446</v>
      </c>
      <c r="X70" s="269" t="str">
        <f t="shared" si="6"/>
        <v>-0.000103973511077267-0.000352440144653129i</v>
      </c>
      <c r="Y70" s="269">
        <f t="shared" si="24"/>
        <v>-68.695872724654009</v>
      </c>
      <c r="Z70" s="269">
        <f t="shared" si="25"/>
        <v>-106.43660784728254</v>
      </c>
      <c r="AA70" s="268" t="str">
        <f t="shared" si="7"/>
        <v>0.00234516551563567-0.00283296916503706i</v>
      </c>
      <c r="AB70" s="268">
        <f t="shared" si="26"/>
        <v>-48.688461708210028</v>
      </c>
      <c r="AC70" s="268">
        <f t="shared" si="27"/>
        <v>-50.381638668966893</v>
      </c>
    </row>
    <row r="71" spans="1:29">
      <c r="A71" s="276">
        <v>0.6</v>
      </c>
      <c r="B71" s="275">
        <f t="shared" si="8"/>
        <v>39810.717055349727</v>
      </c>
      <c r="C71" s="274">
        <f t="shared" si="9"/>
        <v>250138.11247045716</v>
      </c>
      <c r="D71" s="273" t="str">
        <f t="shared" si="10"/>
        <v>250138.112470457i</v>
      </c>
      <c r="E71" s="272">
        <f t="shared" si="28"/>
        <v>8.3928235835944331</v>
      </c>
      <c r="F71" s="229" t="str">
        <f t="shared" si="29"/>
        <v>-0.00613182586350078-0.0183290359027673i</v>
      </c>
      <c r="G71" s="229">
        <f t="shared" si="12"/>
        <v>-34.276479509965498</v>
      </c>
      <c r="H71" s="229">
        <f t="shared" si="13"/>
        <v>-108.49723437944084</v>
      </c>
      <c r="I71" s="271">
        <f t="shared" si="30"/>
        <v>0.10696552926333035</v>
      </c>
      <c r="J71" s="271" t="str">
        <f t="shared" si="31"/>
        <v>-0.0000781493846864628-0.000233601362723559i</v>
      </c>
      <c r="K71" s="271">
        <f t="shared" si="16"/>
        <v>-72.169764509730967</v>
      </c>
      <c r="L71" s="271">
        <f t="shared" si="17"/>
        <v>-108.49723437944088</v>
      </c>
      <c r="M71" s="270">
        <f t="shared" si="32"/>
        <v>0.59780244108271963</v>
      </c>
      <c r="N71" s="270" t="str">
        <f t="shared" si="33"/>
        <v>0.00200499172765306-0.00212240356419112i</v>
      </c>
      <c r="O71" s="270">
        <f t="shared" si="18"/>
        <v>-50.693265650789627</v>
      </c>
      <c r="P71" s="270">
        <f t="shared" si="19"/>
        <v>-46.629451139729909</v>
      </c>
      <c r="Q71" s="229">
        <f t="shared" si="34"/>
        <v>-1474.628881071144</v>
      </c>
      <c r="R71" s="229" t="str">
        <f t="shared" si="35"/>
        <v>-1.94456407633462+2.67942386605301i</v>
      </c>
      <c r="S71" s="229">
        <f t="shared" si="20"/>
        <v>10.398359810663738</v>
      </c>
      <c r="T71" s="229">
        <f t="shared" si="21"/>
        <v>125.96987924254644</v>
      </c>
      <c r="U71" s="227" t="str">
        <f t="shared" si="5"/>
        <v>0.0610349845361203+0.0192122242092237i</v>
      </c>
      <c r="V71" s="227">
        <f t="shared" si="22"/>
        <v>-23.878119699301763</v>
      </c>
      <c r="W71" s="227">
        <f t="shared" si="23"/>
        <v>17.472644863105611</v>
      </c>
      <c r="X71" s="269" t="str">
        <f t="shared" si="6"/>
        <v>-0.0000781061563342981-0.000250384148332753i</v>
      </c>
      <c r="Y71" s="269">
        <f t="shared" si="24"/>
        <v>-71.624570552718566</v>
      </c>
      <c r="Z71" s="269">
        <f t="shared" si="25"/>
        <v>-107.32506527086284</v>
      </c>
      <c r="AA71" s="268" t="str">
        <f t="shared" si="7"/>
        <v>0.00218065754221232-0.00221574632526512i</v>
      </c>
      <c r="AB71" s="268">
        <f t="shared" si="26"/>
        <v>-50.148071693777219</v>
      </c>
      <c r="AC71" s="268">
        <f t="shared" si="27"/>
        <v>-45.45728203115177</v>
      </c>
    </row>
    <row r="72" spans="1:29">
      <c r="A72" s="276">
        <v>0.7</v>
      </c>
      <c r="B72" s="275">
        <f t="shared" si="8"/>
        <v>50118.723362727229</v>
      </c>
      <c r="C72" s="274">
        <f t="shared" si="9"/>
        <v>314905.22624728602</v>
      </c>
      <c r="D72" s="273" t="str">
        <f t="shared" si="10"/>
        <v>314905.226247286i</v>
      </c>
      <c r="E72" s="272">
        <f t="shared" si="28"/>
        <v>8.3928235835944331</v>
      </c>
      <c r="F72" s="229" t="str">
        <f t="shared" si="29"/>
        <v>-0.00421880779322279-0.0137328389585871i</v>
      </c>
      <c r="G72" s="229">
        <f t="shared" si="12"/>
        <v>-36.853130217059977</v>
      </c>
      <c r="H72" s="229">
        <f t="shared" si="13"/>
        <v>-107.07726150333966</v>
      </c>
      <c r="I72" s="271">
        <f t="shared" si="30"/>
        <v>0.10696552926333035</v>
      </c>
      <c r="J72" s="271" t="str">
        <f t="shared" si="31"/>
        <v>-0.0000537681989818583-0.000175023384307125i</v>
      </c>
      <c r="K72" s="271">
        <f t="shared" si="16"/>
        <v>-74.74641521682544</v>
      </c>
      <c r="L72" s="271">
        <f t="shared" si="17"/>
        <v>-107.07726150333966</v>
      </c>
      <c r="M72" s="270">
        <f t="shared" si="32"/>
        <v>0.59780244108271963</v>
      </c>
      <c r="N72" s="270" t="str">
        <f t="shared" si="33"/>
        <v>0.00200265020627768-0.00168570005006351i</v>
      </c>
      <c r="O72" s="270">
        <f t="shared" si="18"/>
        <v>-51.641704443397131</v>
      </c>
      <c r="P72" s="270">
        <f t="shared" si="19"/>
        <v>-40.088480819671176</v>
      </c>
      <c r="Q72" s="229">
        <f t="shared" si="34"/>
        <v>-1474.628881071144</v>
      </c>
      <c r="R72" s="229" t="str">
        <f t="shared" si="35"/>
        <v>-1.34014699914353+2.41613946285612i</v>
      </c>
      <c r="S72" s="229">
        <f t="shared" si="20"/>
        <v>8.8273644718567841</v>
      </c>
      <c r="T72" s="229">
        <f t="shared" si="21"/>
        <v>119.01558043693916</v>
      </c>
      <c r="U72" s="227" t="str">
        <f t="shared" si="5"/>
        <v>0.0388342767489411+0.00821079492466134i</v>
      </c>
      <c r="V72" s="227">
        <f t="shared" si="22"/>
        <v>-28.025765745203191</v>
      </c>
      <c r="W72" s="227">
        <f t="shared" si="23"/>
        <v>11.938318933599518</v>
      </c>
      <c r="X72" s="269" t="str">
        <f t="shared" si="6"/>
        <v>-0.0000543810910254641-0.000182559460921893i</v>
      </c>
      <c r="Y72" s="269">
        <f t="shared" si="24"/>
        <v>-74.402697626547521</v>
      </c>
      <c r="Z72" s="269">
        <f t="shared" si="25"/>
        <v>-106.5878220224986</v>
      </c>
      <c r="AA72" s="268" t="str">
        <f t="shared" si="7"/>
        <v>0.00209839274452077-0.00173588231166151i</v>
      </c>
      <c r="AB72" s="268">
        <f t="shared" si="26"/>
        <v>-51.297986853119212</v>
      </c>
      <c r="AC72" s="268">
        <f t="shared" si="27"/>
        <v>-39.599041338830183</v>
      </c>
    </row>
    <row r="73" spans="1:29">
      <c r="A73" s="276">
        <v>0.8</v>
      </c>
      <c r="B73" s="275">
        <f t="shared" si="8"/>
        <v>63095.734448019342</v>
      </c>
      <c r="C73" s="274">
        <f t="shared" si="9"/>
        <v>396442.19162950001</v>
      </c>
      <c r="D73" s="273" t="str">
        <f t="shared" si="10"/>
        <v>396442.1916295i</v>
      </c>
      <c r="E73" s="272">
        <f t="shared" si="28"/>
        <v>8.3928235835944331</v>
      </c>
      <c r="F73" s="229" t="str">
        <f t="shared" si="29"/>
        <v>-0.00282257243975773-0.010430565203626i</v>
      </c>
      <c r="G73" s="229">
        <f t="shared" si="12"/>
        <v>-39.326925025205171</v>
      </c>
      <c r="H73" s="229">
        <f t="shared" si="13"/>
        <v>-105.14192666605274</v>
      </c>
      <c r="I73" s="271">
        <f t="shared" si="30"/>
        <v>0.10696552926333035</v>
      </c>
      <c r="J73" s="271" t="str">
        <f t="shared" si="31"/>
        <v>-0.0000359733469785948-0.000132936301640181i</v>
      </c>
      <c r="K73" s="271">
        <f t="shared" si="16"/>
        <v>-77.220210024970612</v>
      </c>
      <c r="L73" s="271">
        <f t="shared" si="17"/>
        <v>-105.14192666605274</v>
      </c>
      <c r="M73" s="270">
        <f t="shared" si="32"/>
        <v>0.59780244108271963</v>
      </c>
      <c r="N73" s="270" t="str">
        <f t="shared" si="33"/>
        <v>0.00200121696096775-0.00133889156056903i</v>
      </c>
      <c r="O73" s="270">
        <f t="shared" si="18"/>
        <v>-52.367592474971438</v>
      </c>
      <c r="P73" s="270">
        <f t="shared" si="19"/>
        <v>-33.784053692291735</v>
      </c>
      <c r="Q73" s="229">
        <f t="shared" si="34"/>
        <v>-1474.628881071144</v>
      </c>
      <c r="R73" s="229" t="str">
        <f t="shared" si="35"/>
        <v>-0.891742269862364+2.08070998706435i</v>
      </c>
      <c r="S73" s="229">
        <f t="shared" si="20"/>
        <v>7.0965644050027574</v>
      </c>
      <c r="T73" s="229">
        <f t="shared" si="21"/>
        <v>113.19880961713328</v>
      </c>
      <c r="U73" s="227" t="str">
        <f t="shared" si="5"/>
        <v>0.024219988344191+0.00342842122601235i</v>
      </c>
      <c r="V73" s="227">
        <f t="shared" si="22"/>
        <v>-32.230360620202426</v>
      </c>
      <c r="W73" s="227">
        <f t="shared" si="23"/>
        <v>8.0568829510805688</v>
      </c>
      <c r="X73" s="269" t="str">
        <f t="shared" si="6"/>
        <v>-0.0000363871303699626-0.00013636378124256i</v>
      </c>
      <c r="Y73" s="269">
        <f t="shared" si="24"/>
        <v>-77.007301988913298</v>
      </c>
      <c r="Z73" s="269">
        <f t="shared" si="25"/>
        <v>-104.94061770707712</v>
      </c>
      <c r="AA73" s="268" t="str">
        <f t="shared" si="7"/>
        <v>0.00205568508782714-0.00136490170967933i</v>
      </c>
      <c r="AB73" s="268">
        <f t="shared" si="26"/>
        <v>-52.154684438914117</v>
      </c>
      <c r="AC73" s="268">
        <f t="shared" si="27"/>
        <v>-33.582744733316162</v>
      </c>
    </row>
    <row r="74" spans="1:29">
      <c r="A74" s="276">
        <v>0.9</v>
      </c>
      <c r="B74" s="275">
        <f t="shared" si="8"/>
        <v>79432.823472428179</v>
      </c>
      <c r="C74" s="274">
        <f t="shared" si="9"/>
        <v>499091.14934975049</v>
      </c>
      <c r="D74" s="273" t="str">
        <f t="shared" si="10"/>
        <v>499091.14934975i</v>
      </c>
      <c r="E74" s="272">
        <f t="shared" si="28"/>
        <v>8.3928235835944331</v>
      </c>
      <c r="F74" s="229" t="str">
        <f t="shared" si="29"/>
        <v>-0.00185133263067036-0.00802170509443024i</v>
      </c>
      <c r="G74" s="229">
        <f t="shared" si="12"/>
        <v>-41.689292874482142</v>
      </c>
      <c r="H74" s="229">
        <f t="shared" si="13"/>
        <v>-102.99576906750889</v>
      </c>
      <c r="I74" s="271">
        <f t="shared" si="30"/>
        <v>0.10696552926333035</v>
      </c>
      <c r="J74" s="271" t="str">
        <f t="shared" si="31"/>
        <v>-0.000023595012180313-0.000102235668660702i</v>
      </c>
      <c r="K74" s="271">
        <f t="shared" si="16"/>
        <v>-79.582577874247576</v>
      </c>
      <c r="L74" s="271">
        <f t="shared" si="17"/>
        <v>-102.99576906750887</v>
      </c>
      <c r="M74" s="270">
        <f t="shared" si="32"/>
        <v>0.59780244108271963</v>
      </c>
      <c r="N74" s="270" t="str">
        <f t="shared" si="33"/>
        <v>0.00200033371310726-0.00106345982107345i</v>
      </c>
      <c r="O74" s="270">
        <f t="shared" si="18"/>
        <v>-52.896895095049238</v>
      </c>
      <c r="P74" s="270">
        <f t="shared" si="19"/>
        <v>-27.996952291572963</v>
      </c>
      <c r="Q74" s="229">
        <f t="shared" si="34"/>
        <v>-1474.628881071144</v>
      </c>
      <c r="R74" s="229" t="str">
        <f t="shared" si="35"/>
        <v>-0.580226503734826+1.73810988718705i</v>
      </c>
      <c r="S74" s="229">
        <f t="shared" si="20"/>
        <v>5.2604043887918603</v>
      </c>
      <c r="T74" s="229">
        <f t="shared" si="21"/>
        <v>108.46035691239138</v>
      </c>
      <c r="U74" s="227" t="str">
        <f t="shared" si="5"/>
        <v>0.015016797196272+0.00143658635109294i</v>
      </c>
      <c r="V74" s="227">
        <f t="shared" si="22"/>
        <v>-36.428888485690273</v>
      </c>
      <c r="W74" s="227">
        <f t="shared" si="23"/>
        <v>5.4645878448824927</v>
      </c>
      <c r="X74" s="269" t="str">
        <f t="shared" si="6"/>
        <v>-0.0000238033021541148-0.000103829043854331i</v>
      </c>
      <c r="Y74" s="269">
        <f t="shared" si="24"/>
        <v>-79.451163600786984</v>
      </c>
      <c r="Z74" s="269">
        <f t="shared" si="25"/>
        <v>-102.91220391002565</v>
      </c>
      <c r="AA74" s="268" t="str">
        <f t="shared" si="7"/>
        <v>0.0020324006466343-0.00107670882003444i</v>
      </c>
      <c r="AB74" s="268">
        <f t="shared" si="26"/>
        <v>-52.765480821588667</v>
      </c>
      <c r="AC74" s="268">
        <f t="shared" si="27"/>
        <v>-27.913387134089831</v>
      </c>
    </row>
    <row r="75" spans="1:29">
      <c r="A75" s="276">
        <v>1</v>
      </c>
      <c r="B75" s="275">
        <f t="shared" si="8"/>
        <v>100000</v>
      </c>
      <c r="C75" s="274">
        <f t="shared" si="9"/>
        <v>628318.53071795858</v>
      </c>
      <c r="D75" s="273" t="str">
        <f t="shared" si="10"/>
        <v>628318.530717959i</v>
      </c>
      <c r="E75" s="272">
        <f t="shared" si="28"/>
        <v>8.3928235835944331</v>
      </c>
      <c r="F75" s="229" t="str">
        <f t="shared" si="29"/>
        <v>-0.00119796796917111-0.00623115635514755i</v>
      </c>
      <c r="G75" s="229">
        <f t="shared" si="12"/>
        <v>-43.95099944127513</v>
      </c>
      <c r="H75" s="229">
        <f t="shared" si="13"/>
        <v>-100.88258908323384</v>
      </c>
      <c r="I75" s="271">
        <f t="shared" si="30"/>
        <v>0.10696552926333035</v>
      </c>
      <c r="J75" s="271" t="str">
        <f t="shared" si="31"/>
        <v>-0.0000152679579865571-0.0000794153398808211i</v>
      </c>
      <c r="K75" s="271">
        <f t="shared" si="16"/>
        <v>-81.844284441040571</v>
      </c>
      <c r="L75" s="271">
        <f t="shared" si="17"/>
        <v>-100.88258908323388</v>
      </c>
      <c r="M75" s="270">
        <f t="shared" si="32"/>
        <v>0.59780244108271963</v>
      </c>
      <c r="N75" s="270" t="str">
        <f t="shared" si="33"/>
        <v>0.00199978588629699-0.000844704308791397i</v>
      </c>
      <c r="O75" s="270">
        <f t="shared" si="18"/>
        <v>-53.267330660231387</v>
      </c>
      <c r="P75" s="270">
        <f t="shared" si="19"/>
        <v>-22.899068267279169</v>
      </c>
      <c r="Q75" s="229">
        <f t="shared" si="34"/>
        <v>-1474.628881071144</v>
      </c>
      <c r="R75" s="229" t="str">
        <f t="shared" si="35"/>
        <v>-0.372558025144574+1.42419999538656i</v>
      </c>
      <c r="S75" s="229">
        <f t="shared" si="20"/>
        <v>3.3588799203515105</v>
      </c>
      <c r="T75" s="229">
        <f t="shared" si="21"/>
        <v>104.65957326215971</v>
      </c>
      <c r="U75" s="227" t="str">
        <f t="shared" si="5"/>
        <v>0.00932072543303492+0.000615321329874092i</v>
      </c>
      <c r="V75" s="227">
        <f t="shared" si="22"/>
        <v>-40.592119520923625</v>
      </c>
      <c r="W75" s="227">
        <f t="shared" si="23"/>
        <v>3.7769841789258827</v>
      </c>
      <c r="X75" s="269" t="str">
        <f t="shared" si="6"/>
        <v>-0.0000153618096212853-0.0000801720540329905i</v>
      </c>
      <c r="Y75" s="269">
        <f t="shared" si="24"/>
        <v>-81.76294766568931</v>
      </c>
      <c r="Z75" s="269">
        <f t="shared" si="25"/>
        <v>-100.84700207579596</v>
      </c>
      <c r="AA75" s="268" t="str">
        <f t="shared" si="7"/>
        <v>0.00201912952124358-0.000851397538015401i</v>
      </c>
      <c r="AB75" s="268">
        <f t="shared" si="26"/>
        <v>-53.185993884880112</v>
      </c>
      <c r="AC75" s="268">
        <f t="shared" si="27"/>
        <v>-22.863481259841272</v>
      </c>
    </row>
    <row r="76" spans="1:29">
      <c r="A76" s="276">
        <v>1.1000000000000001</v>
      </c>
      <c r="B76" s="275">
        <f t="shared" si="8"/>
        <v>125892.5411794168</v>
      </c>
      <c r="C76" s="274">
        <f t="shared" si="9"/>
        <v>791006.16502201266</v>
      </c>
      <c r="D76" s="273" t="str">
        <f t="shared" si="10"/>
        <v>791006.165022013i</v>
      </c>
      <c r="E76" s="272">
        <f t="shared" si="28"/>
        <v>8.3928235835944331</v>
      </c>
      <c r="F76" s="229" t="str">
        <f t="shared" si="29"/>
        <v>-0.000768248861983437-0.00487611635043737i</v>
      </c>
      <c r="G76" s="229">
        <f t="shared" si="12"/>
        <v>-46.132029810674581</v>
      </c>
      <c r="H76" s="229">
        <f t="shared" si="13"/>
        <v>-98.953545911238592</v>
      </c>
      <c r="I76" s="271">
        <f t="shared" si="30"/>
        <v>0.10696552926333035</v>
      </c>
      <c r="J76" s="271" t="str">
        <f t="shared" si="31"/>
        <v>-9.79123954048556E-06-0.0000621455176531584i</v>
      </c>
      <c r="K76" s="271">
        <f t="shared" si="16"/>
        <v>-84.025314810440051</v>
      </c>
      <c r="L76" s="271">
        <f t="shared" si="17"/>
        <v>-98.953545911238592</v>
      </c>
      <c r="M76" s="270">
        <f t="shared" si="32"/>
        <v>0.59780244108271963</v>
      </c>
      <c r="N76" s="270" t="str">
        <f t="shared" si="33"/>
        <v>0.00199944430927537-0.000670955830417356i</v>
      </c>
      <c r="O76" s="270">
        <f t="shared" si="18"/>
        <v>-53.518391980248474</v>
      </c>
      <c r="P76" s="270">
        <f t="shared" si="19"/>
        <v>-18.550267062134154</v>
      </c>
      <c r="Q76" s="229">
        <f t="shared" si="34"/>
        <v>-1474.628881071144</v>
      </c>
      <c r="R76" s="229" t="str">
        <f t="shared" si="35"/>
        <v>-0.237423007299929+1.15316216280938i</v>
      </c>
      <c r="S76" s="229">
        <f t="shared" si="20"/>
        <v>1.4181106211765115</v>
      </c>
      <c r="T76" s="229">
        <f t="shared" si="21"/>
        <v>101.63398042560982</v>
      </c>
      <c r="U76" s="227" t="str">
        <f t="shared" si="5"/>
        <v>0.00580535283194739+0.00027178668860453i</v>
      </c>
      <c r="V76" s="227">
        <f t="shared" si="22"/>
        <v>-44.713919189498071</v>
      </c>
      <c r="W76" s="227">
        <f t="shared" si="23"/>
        <v>2.6804345143712291</v>
      </c>
      <c r="X76" s="269" t="str">
        <f t="shared" si="6"/>
        <v>-9.83132416429247E-06-0.0000625110886014381i</v>
      </c>
      <c r="Y76" s="269">
        <f t="shared" si="24"/>
        <v>-83.974743545589305</v>
      </c>
      <c r="Z76" s="269">
        <f t="shared" si="25"/>
        <v>-98.937882751271559</v>
      </c>
      <c r="AA76" s="268" t="str">
        <f t="shared" si="7"/>
        <v>0.00201130391037983-0.000674323872792341i</v>
      </c>
      <c r="AB76" s="268">
        <f t="shared" si="26"/>
        <v>-53.46782071539775</v>
      </c>
      <c r="AC76" s="268">
        <f t="shared" si="27"/>
        <v>-18.534603902167149</v>
      </c>
    </row>
    <row r="77" spans="1:29">
      <c r="A77" s="276">
        <v>1.2</v>
      </c>
      <c r="B77" s="275">
        <f t="shared" si="8"/>
        <v>158489.31924611135</v>
      </c>
      <c r="C77" s="274">
        <f t="shared" si="9"/>
        <v>995817.7620320617</v>
      </c>
      <c r="D77" s="273" t="str">
        <f t="shared" si="10"/>
        <v>995817.762032062i</v>
      </c>
      <c r="E77" s="272">
        <f t="shared" si="28"/>
        <v>8.3928235835944331</v>
      </c>
      <c r="F77" s="229" t="str">
        <f t="shared" si="29"/>
        <v>-0.00048979289214792-0.00383543604263147i</v>
      </c>
      <c r="G77" s="229">
        <f t="shared" si="12"/>
        <v>-48.253452495945403</v>
      </c>
      <c r="H77" s="229">
        <f t="shared" si="13"/>
        <v>-97.277397337421988</v>
      </c>
      <c r="I77" s="271">
        <f t="shared" si="30"/>
        <v>0.10696552926333035</v>
      </c>
      <c r="J77" s="271" t="str">
        <f t="shared" si="31"/>
        <v>-6.24235162531342E-06-0.0000488821720329816i</v>
      </c>
      <c r="K77" s="271">
        <f t="shared" si="16"/>
        <v>-86.146737495710852</v>
      </c>
      <c r="L77" s="271">
        <f t="shared" si="17"/>
        <v>-97.277397337421988</v>
      </c>
      <c r="M77" s="270">
        <f t="shared" si="32"/>
        <v>0.59780244108271963</v>
      </c>
      <c r="N77" s="270" t="str">
        <f t="shared" si="33"/>
        <v>0.00199923049757948-0.000532950585763104i</v>
      </c>
      <c r="O77" s="270">
        <f t="shared" si="18"/>
        <v>-53.684589407110003</v>
      </c>
      <c r="P77" s="270">
        <f t="shared" si="19"/>
        <v>-14.926666583267515</v>
      </c>
      <c r="Q77" s="229">
        <f t="shared" si="34"/>
        <v>-1474.628881071144</v>
      </c>
      <c r="R77" s="229" t="str">
        <f t="shared" si="35"/>
        <v>-0.150669490337394+0.926909762558312i</v>
      </c>
      <c r="S77" s="229">
        <f t="shared" si="20"/>
        <v>-0.54598876949974684</v>
      </c>
      <c r="T77" s="229">
        <f t="shared" si="21"/>
        <v>99.23269588311814</v>
      </c>
      <c r="U77" s="227" t="str">
        <f t="shared" si="5"/>
        <v>0.00362889995701393+0.000123889380401378i</v>
      </c>
      <c r="V77" s="227">
        <f t="shared" si="22"/>
        <v>-48.799441265445154</v>
      </c>
      <c r="W77" s="227">
        <f t="shared" si="23"/>
        <v>1.9552985456961585</v>
      </c>
      <c r="X77" s="269" t="str">
        <f t="shared" si="6"/>
        <v>-6.25898672696155E-06-0.0000490609848608216i</v>
      </c>
      <c r="Y77" s="269">
        <f t="shared" si="24"/>
        <v>-86.115160007710344</v>
      </c>
      <c r="Z77" s="269">
        <f t="shared" si="25"/>
        <v>-97.270273145856621</v>
      </c>
      <c r="AA77" s="268" t="str">
        <f t="shared" si="7"/>
        <v>0.00200657840635736-0.00053464215490055i</v>
      </c>
      <c r="AB77" s="268">
        <f t="shared" si="26"/>
        <v>-53.653011919109488</v>
      </c>
      <c r="AC77" s="268">
        <f t="shared" si="27"/>
        <v>-14.919542391702159</v>
      </c>
    </row>
    <row r="78" spans="1:29">
      <c r="A78" s="276">
        <v>1.3</v>
      </c>
      <c r="B78" s="275">
        <f t="shared" si="8"/>
        <v>199526.23149688804</v>
      </c>
      <c r="C78" s="274">
        <f t="shared" si="9"/>
        <v>1253660.2861381597</v>
      </c>
      <c r="D78" s="273" t="str">
        <f t="shared" si="10"/>
        <v>1253660.28613816i</v>
      </c>
      <c r="E78" s="272">
        <f t="shared" si="28"/>
        <v>8.3928235835944331</v>
      </c>
      <c r="F78" s="229" t="str">
        <f t="shared" si="29"/>
        <v>-0.000311087149655-0.00302732957665274i</v>
      </c>
      <c r="G78" s="229">
        <f t="shared" si="12"/>
        <v>-50.33318688615384</v>
      </c>
      <c r="H78" s="229">
        <f t="shared" si="13"/>
        <v>-95.867097440074289</v>
      </c>
      <c r="I78" s="271">
        <f t="shared" si="30"/>
        <v>0.10696552926333035</v>
      </c>
      <c r="J78" s="271" t="str">
        <f t="shared" si="31"/>
        <v>-3.96476838556599E-06-0.0000385829521132995i</v>
      </c>
      <c r="K78" s="271">
        <f t="shared" si="16"/>
        <v>-88.226471885919281</v>
      </c>
      <c r="L78" s="271">
        <f t="shared" si="17"/>
        <v>-95.867097440074275</v>
      </c>
      <c r="M78" s="270">
        <f t="shared" si="32"/>
        <v>0.59780244108271963</v>
      </c>
      <c r="N78" s="270" t="str">
        <f t="shared" si="33"/>
        <v>0.00199909629449677-0.000423333325746289i</v>
      </c>
      <c r="O78" s="270">
        <f t="shared" si="18"/>
        <v>-53.79281412775665</v>
      </c>
      <c r="P78" s="270">
        <f t="shared" si="19"/>
        <v>-11.956454959640439</v>
      </c>
      <c r="Q78" s="229">
        <f t="shared" si="34"/>
        <v>-1474.628881071144</v>
      </c>
      <c r="R78" s="229" t="str">
        <f t="shared" si="35"/>
        <v>-0.0953893506423918+0.741714791550166i</v>
      </c>
      <c r="S78" s="229">
        <f t="shared" si="20"/>
        <v>-2.5240180385192952</v>
      </c>
      <c r="T78" s="229">
        <f t="shared" si="21"/>
        <v>97.328383974012439</v>
      </c>
      <c r="U78" s="227" t="str">
        <f t="shared" si="5"/>
        <v>0.00227508952709942+0.0000580370621371181i</v>
      </c>
      <c r="V78" s="227">
        <f t="shared" si="22"/>
        <v>-52.857204924673134</v>
      </c>
      <c r="W78" s="227">
        <f t="shared" si="23"/>
        <v>1.4612865339381438</v>
      </c>
      <c r="X78" s="269" t="str">
        <f t="shared" si="6"/>
        <v>-3.97155967870913E-06-0.0000386711629688265i</v>
      </c>
      <c r="Y78" s="269">
        <f t="shared" si="24"/>
        <v>-88.206688210689279</v>
      </c>
      <c r="Z78" s="269">
        <f t="shared" si="25"/>
        <v>-95.863764578804435</v>
      </c>
      <c r="AA78" s="268" t="str">
        <f t="shared" si="7"/>
        <v>0.0020036794629409-0.000424182090308038i</v>
      </c>
      <c r="AB78" s="268">
        <f t="shared" si="26"/>
        <v>-53.773030452526676</v>
      </c>
      <c r="AC78" s="268">
        <f t="shared" si="27"/>
        <v>-11.953122098370633</v>
      </c>
    </row>
    <row r="79" spans="1:29">
      <c r="A79" s="276">
        <v>1.4</v>
      </c>
      <c r="B79" s="275">
        <f t="shared" si="8"/>
        <v>251188.643150958</v>
      </c>
      <c r="C79" s="274">
        <f t="shared" si="9"/>
        <v>1578264.7919764756</v>
      </c>
      <c r="D79" s="273" t="str">
        <f t="shared" si="10"/>
        <v>1578264.79197648i</v>
      </c>
      <c r="E79" s="272">
        <f t="shared" si="28"/>
        <v>8.3928235835944331</v>
      </c>
      <c r="F79" s="229" t="str">
        <f t="shared" si="29"/>
        <v>-0.000197107069360285-0.00239493428967082i</v>
      </c>
      <c r="G79" s="229">
        <f t="shared" si="12"/>
        <v>-52.384809928506904</v>
      </c>
      <c r="H79" s="229">
        <f t="shared" si="13"/>
        <v>-94.704933870874271</v>
      </c>
      <c r="I79" s="271">
        <f t="shared" si="30"/>
        <v>0.10696552926333035</v>
      </c>
      <c r="J79" s="271" t="str">
        <f t="shared" si="31"/>
        <v>-0.0000025121059421384-0.0000305231500810152i</v>
      </c>
      <c r="K79" s="271">
        <f t="shared" si="16"/>
        <v>-90.278094928272381</v>
      </c>
      <c r="L79" s="271">
        <f t="shared" si="17"/>
        <v>-94.704933870874285</v>
      </c>
      <c r="M79" s="270">
        <f t="shared" si="32"/>
        <v>0.59780244108271963</v>
      </c>
      <c r="N79" s="270" t="str">
        <f t="shared" si="33"/>
        <v>0.00199901190384693-0.000336263397888683i</v>
      </c>
      <c r="O79" s="270">
        <f t="shared" si="18"/>
        <v>-53.862509997868827</v>
      </c>
      <c r="P79" s="270">
        <f t="shared" si="19"/>
        <v>-9.5486049365058658</v>
      </c>
      <c r="Q79" s="229">
        <f t="shared" si="34"/>
        <v>-1474.628881071144</v>
      </c>
      <c r="R79" s="229" t="str">
        <f t="shared" si="35"/>
        <v>-0.0603093912865929+0.591881030042218i</v>
      </c>
      <c r="S79" s="229">
        <f t="shared" si="20"/>
        <v>-4.5104535174104186</v>
      </c>
      <c r="T79" s="229">
        <f t="shared" si="21"/>
        <v>95.818042083490909</v>
      </c>
      <c r="U79" s="227" t="str">
        <f t="shared" si="5"/>
        <v>0.0014294035816252+0.0000277730939398675i</v>
      </c>
      <c r="V79" s="227">
        <f t="shared" si="22"/>
        <v>-56.895263445917294</v>
      </c>
      <c r="W79" s="227">
        <f t="shared" si="23"/>
        <v>1.1131082126166372</v>
      </c>
      <c r="X79" s="269" t="str">
        <f t="shared" si="6"/>
        <v>-2.51485174249739E-06-0.0000305669123802645i</v>
      </c>
      <c r="Y79" s="269">
        <f t="shared" si="24"/>
        <v>-90.265670407927288</v>
      </c>
      <c r="Z79" s="269">
        <f t="shared" si="25"/>
        <v>-94.7033403119691</v>
      </c>
      <c r="AA79" s="268" t="str">
        <f t="shared" si="7"/>
        <v>0.00200188275312124-0.000336689063964849i</v>
      </c>
      <c r="AB79" s="268">
        <f t="shared" si="26"/>
        <v>-53.850085477523741</v>
      </c>
      <c r="AC79" s="268">
        <f t="shared" si="27"/>
        <v>-9.547011377600672</v>
      </c>
    </row>
    <row r="80" spans="1:29">
      <c r="A80" s="276">
        <v>1.5</v>
      </c>
      <c r="B80" s="275">
        <f t="shared" si="8"/>
        <v>316227.76601683802</v>
      </c>
      <c r="C80" s="274">
        <f t="shared" si="9"/>
        <v>1986917.6531592207</v>
      </c>
      <c r="D80" s="273" t="str">
        <f t="shared" si="10"/>
        <v>1986917.65315922i</v>
      </c>
      <c r="E80" s="272">
        <f t="shared" si="28"/>
        <v>8.3928235835944331</v>
      </c>
      <c r="F80" s="229" t="str">
        <f t="shared" si="29"/>
        <v>-0.000124696555050624-0.00189743966666643i</v>
      </c>
      <c r="G80" s="229">
        <f t="shared" si="12"/>
        <v>-54.417924143248804</v>
      </c>
      <c r="H80" s="229">
        <f t="shared" si="13"/>
        <v>-93.759975845800767</v>
      </c>
      <c r="I80" s="271">
        <f t="shared" si="30"/>
        <v>0.10696552926333035</v>
      </c>
      <c r="J80" s="271" t="str">
        <f t="shared" si="31"/>
        <v>-1.58924262799666E-06-0.0000241826408203006i</v>
      </c>
      <c r="K80" s="271">
        <f t="shared" si="16"/>
        <v>-92.311209143014224</v>
      </c>
      <c r="L80" s="271">
        <f t="shared" si="17"/>
        <v>-93.759975845800739</v>
      </c>
      <c r="M80" s="270">
        <f t="shared" si="32"/>
        <v>0.59780244108271963</v>
      </c>
      <c r="N80" s="270" t="str">
        <f t="shared" si="33"/>
        <v>0.00199895877223409-0.000267102393155236i</v>
      </c>
      <c r="O80" s="270">
        <f t="shared" si="18"/>
        <v>-53.907066215125951</v>
      </c>
      <c r="P80" s="270">
        <f t="shared" si="19"/>
        <v>-7.6108235161953655</v>
      </c>
      <c r="Q80" s="229">
        <f t="shared" si="34"/>
        <v>-1474.628881071144</v>
      </c>
      <c r="R80" s="229" t="str">
        <f t="shared" si="35"/>
        <v>-0.0380999407449605+0.471504358823824i</v>
      </c>
      <c r="S80" s="229">
        <f t="shared" si="20"/>
        <v>-6.5020208599200346</v>
      </c>
      <c r="T80" s="229">
        <f t="shared" si="21"/>
        <v>94.6197518557221</v>
      </c>
      <c r="U80" s="227" t="str">
        <f t="shared" si="5"/>
        <v>0.000899402004796975+0.0000134973696304444i</v>
      </c>
      <c r="V80" s="227">
        <f t="shared" si="22"/>
        <v>-60.919945003168834</v>
      </c>
      <c r="W80" s="227">
        <f t="shared" si="23"/>
        <v>0.85977600992133751</v>
      </c>
      <c r="X80" s="269" t="str">
        <f t="shared" si="6"/>
        <v>-1.59034629247773E-06-0.0000242044318002785i</v>
      </c>
      <c r="Y80" s="269">
        <f t="shared" si="24"/>
        <v>-92.303393522032891</v>
      </c>
      <c r="Z80" s="269">
        <f t="shared" si="25"/>
        <v>-93.759201807314668</v>
      </c>
      <c r="AA80" s="268" t="str">
        <f t="shared" si="7"/>
        <v>0.002000761869531-0.000267315812510426i</v>
      </c>
      <c r="AB80" s="268">
        <f t="shared" si="26"/>
        <v>-53.899250594144597</v>
      </c>
      <c r="AC80" s="268">
        <f t="shared" si="27"/>
        <v>-7.6100494777092775</v>
      </c>
    </row>
    <row r="81" spans="1:29">
      <c r="A81" s="276">
        <v>1.6</v>
      </c>
      <c r="B81" s="275">
        <f t="shared" si="8"/>
        <v>398107.17055349756</v>
      </c>
      <c r="C81" s="274">
        <f t="shared" si="9"/>
        <v>2501381.1247045733</v>
      </c>
      <c r="D81" s="273" t="str">
        <f t="shared" si="10"/>
        <v>2501381.12470457i</v>
      </c>
      <c r="E81" s="272">
        <f t="shared" si="28"/>
        <v>8.3928235835944331</v>
      </c>
      <c r="F81" s="229" t="str">
        <f t="shared" si="29"/>
        <v>-0.0000788103058323997-0.00150471135670221i</v>
      </c>
      <c r="G81" s="229">
        <f t="shared" si="12"/>
        <v>-56.439038709796343</v>
      </c>
      <c r="H81" s="229">
        <f t="shared" si="13"/>
        <v>-92.998166842557566</v>
      </c>
      <c r="I81" s="271">
        <f t="shared" si="30"/>
        <v>0.10696552926333035</v>
      </c>
      <c r="J81" s="271" t="str">
        <f t="shared" si="31"/>
        <v>-1.00442788899385E-06-0.0000191773656451938i</v>
      </c>
      <c r="K81" s="271">
        <f t="shared" si="16"/>
        <v>-94.332323709561763</v>
      </c>
      <c r="L81" s="271">
        <f t="shared" si="17"/>
        <v>-92.998166842557552</v>
      </c>
      <c r="M81" s="270">
        <f t="shared" si="32"/>
        <v>0.59780244108271963</v>
      </c>
      <c r="N81" s="270" t="str">
        <f t="shared" si="33"/>
        <v>0.00199892529473705-0.000212166409605119i</v>
      </c>
      <c r="O81" s="270">
        <f t="shared" si="18"/>
        <v>-53.935415738806334</v>
      </c>
      <c r="P81" s="270">
        <f t="shared" si="19"/>
        <v>-6.0587037648842497</v>
      </c>
      <c r="Q81" s="229">
        <f t="shared" si="34"/>
        <v>-1474.628881071144</v>
      </c>
      <c r="R81" s="229" t="str">
        <f t="shared" si="35"/>
        <v>-0.0240578462776156+0.375207469589132i</v>
      </c>
      <c r="S81" s="229">
        <f t="shared" si="20"/>
        <v>-8.4967522942994425</v>
      </c>
      <c r="T81" s="229">
        <f t="shared" si="21"/>
        <v>93.668713519218016</v>
      </c>
      <c r="U81" s="227" t="str">
        <f t="shared" si="5"/>
        <v>0.000566474946833074+6.62989908280388E-06i</v>
      </c>
      <c r="V81" s="227">
        <f t="shared" si="22"/>
        <v>-64.935791004095776</v>
      </c>
      <c r="W81" s="227">
        <f t="shared" si="23"/>
        <v>0.67054667666046075</v>
      </c>
      <c r="X81" s="269" t="str">
        <f t="shared" si="6"/>
        <v>-1.00486990651291E-06-0.0000191882419657272i</v>
      </c>
      <c r="Y81" s="269">
        <f t="shared" si="24"/>
        <v>-94.32740197673111</v>
      </c>
      <c r="Z81" s="269">
        <f t="shared" si="25"/>
        <v>-92.997786762015423</v>
      </c>
      <c r="AA81" s="268" t="str">
        <f t="shared" si="7"/>
        <v>0.00200005968579242-0.000212273396972507i</v>
      </c>
      <c r="AB81" s="268">
        <f t="shared" si="26"/>
        <v>-53.93049400597566</v>
      </c>
      <c r="AC81" s="268">
        <f t="shared" si="27"/>
        <v>-6.0583236843421231</v>
      </c>
    </row>
    <row r="82" spans="1:29">
      <c r="A82" s="276">
        <v>1.7</v>
      </c>
      <c r="B82" s="275">
        <f t="shared" si="8"/>
        <v>501187.23362727236</v>
      </c>
      <c r="C82" s="274">
        <f t="shared" si="9"/>
        <v>3149052.2624728605</v>
      </c>
      <c r="D82" s="273" t="str">
        <f t="shared" si="10"/>
        <v>3149052.26247286i</v>
      </c>
      <c r="E82" s="272">
        <f t="shared" si="28"/>
        <v>8.3928235835944331</v>
      </c>
      <c r="F82" s="229" t="str">
        <f t="shared" si="29"/>
        <v>-0.0000497786729038309-0.00119398914130241i</v>
      </c>
      <c r="G82" s="229">
        <f t="shared" si="12"/>
        <v>-58.45245034450074</v>
      </c>
      <c r="H82" s="229">
        <f t="shared" si="13"/>
        <v>-92.387339240552478</v>
      </c>
      <c r="I82" s="271">
        <f t="shared" si="30"/>
        <v>0.10696552926333035</v>
      </c>
      <c r="J82" s="271" t="str">
        <f t="shared" si="31"/>
        <v>-6.34423211705837E-07-0.0000152172483029107i</v>
      </c>
      <c r="K82" s="271">
        <f t="shared" si="16"/>
        <v>-96.345735344266217</v>
      </c>
      <c r="L82" s="271">
        <f t="shared" si="17"/>
        <v>-92.387339240552478</v>
      </c>
      <c r="M82" s="270">
        <f t="shared" si="32"/>
        <v>0.59780244108271963</v>
      </c>
      <c r="N82" s="270" t="str">
        <f t="shared" si="33"/>
        <v>0.0019989041903888-0.000168529486736639i</v>
      </c>
      <c r="O82" s="270">
        <f t="shared" si="18"/>
        <v>-53.953398532200112</v>
      </c>
      <c r="P82" s="270">
        <f t="shared" si="19"/>
        <v>-4.8192634856446901</v>
      </c>
      <c r="Q82" s="229">
        <f t="shared" si="34"/>
        <v>-1474.628881071144</v>
      </c>
      <c r="R82" s="229" t="str">
        <f t="shared" si="35"/>
        <v>-0.0151866961249261+0.298377264518938i</v>
      </c>
      <c r="S82" s="229">
        <f t="shared" si="20"/>
        <v>-10.493449288225642</v>
      </c>
      <c r="T82" s="229">
        <f t="shared" si="21"/>
        <v>92.913705169549687</v>
      </c>
      <c r="U82" s="227" t="str">
        <f t="shared" si="5"/>
        <v>0.000357015187426021+3.27992601299311E-06i</v>
      </c>
      <c r="V82" s="227">
        <f t="shared" si="22"/>
        <v>-68.945899632726395</v>
      </c>
      <c r="W82" s="227">
        <f t="shared" si="23"/>
        <v>0.5263659289972128</v>
      </c>
      <c r="X82" s="269" t="str">
        <f t="shared" si="6"/>
        <v>-6.34599844207264E-07-0.0000152226851141304i</v>
      </c>
      <c r="Y82" s="269">
        <f t="shared" si="24"/>
        <v>-96.342633796113006</v>
      </c>
      <c r="Z82" s="269">
        <f t="shared" si="25"/>
        <v>-92.38715124751846</v>
      </c>
      <c r="AA82" s="268" t="str">
        <f t="shared" si="7"/>
        <v>0.00199961863755161-0.000168583114867805i</v>
      </c>
      <c r="AB82" s="268">
        <f t="shared" si="26"/>
        <v>-53.950296984046908</v>
      </c>
      <c r="AC82" s="268">
        <f t="shared" si="27"/>
        <v>-4.8190754926106605</v>
      </c>
    </row>
    <row r="83" spans="1:29">
      <c r="A83" s="276">
        <v>1.8</v>
      </c>
      <c r="B83" s="275">
        <f t="shared" si="8"/>
        <v>630957.34448019369</v>
      </c>
      <c r="C83" s="274">
        <f t="shared" si="9"/>
        <v>3964421.9162950017</v>
      </c>
      <c r="D83" s="273" t="str">
        <f t="shared" si="10"/>
        <v>3964421.916295i</v>
      </c>
      <c r="E83" s="272">
        <f t="shared" si="28"/>
        <v>8.3928235835944331</v>
      </c>
      <c r="F83" s="229" t="str">
        <f t="shared" si="29"/>
        <v>-0.000031429247947154-0.000947793954871899i</v>
      </c>
      <c r="G83" s="229">
        <f t="shared" si="12"/>
        <v>-60.460948374509542</v>
      </c>
      <c r="H83" s="229">
        <f t="shared" si="13"/>
        <v>-91.899256308390136</v>
      </c>
      <c r="I83" s="271">
        <f t="shared" si="30"/>
        <v>0.10696552926333035</v>
      </c>
      <c r="J83" s="271" t="str">
        <f t="shared" si="31"/>
        <v>-4.00561992937301E-07-0.000012079520200285i</v>
      </c>
      <c r="K83" s="271">
        <f t="shared" si="16"/>
        <v>-98.354233374275026</v>
      </c>
      <c r="L83" s="271">
        <f t="shared" si="17"/>
        <v>-91.899256308390136</v>
      </c>
      <c r="M83" s="270">
        <f t="shared" si="32"/>
        <v>0.59780244108271963</v>
      </c>
      <c r="N83" s="270" t="str">
        <f t="shared" si="33"/>
        <v>0.0019988908818448-0.000133867587677422i</v>
      </c>
      <c r="O83" s="270">
        <f t="shared" si="18"/>
        <v>-53.964783245925346</v>
      </c>
      <c r="P83" s="270">
        <f t="shared" si="19"/>
        <v>-3.8314305321974396</v>
      </c>
      <c r="Q83" s="229">
        <f t="shared" si="34"/>
        <v>-1474.628881071144</v>
      </c>
      <c r="R83" s="229" t="str">
        <f t="shared" si="35"/>
        <v>-0.00958500490980266+0.237179397085381i</v>
      </c>
      <c r="S83" s="229">
        <f t="shared" si="20"/>
        <v>-12.491373813865252</v>
      </c>
      <c r="T83" s="229">
        <f t="shared" si="21"/>
        <v>92.314204604047816</v>
      </c>
      <c r="U83" s="227" t="str">
        <f t="shared" si="5"/>
        <v>0.000225098448273571+0.0000016302396319755i</v>
      </c>
      <c r="V83" s="227">
        <f t="shared" si="22"/>
        <v>-72.952322188374779</v>
      </c>
      <c r="W83" s="227">
        <f t="shared" si="23"/>
        <v>0.41494829565768099</v>
      </c>
      <c r="X83" s="269" t="str">
        <f t="shared" si="6"/>
        <v>-4.00632477738985E-07-0.0000120822405470107i</v>
      </c>
      <c r="Y83" s="269">
        <f t="shared" si="24"/>
        <v>-98.352277973920152</v>
      </c>
      <c r="Z83" s="269">
        <f t="shared" si="25"/>
        <v>-91.899162881509397</v>
      </c>
      <c r="AA83" s="268" t="str">
        <f t="shared" si="7"/>
        <v>0.00199934114871501-0.000133894467709157i</v>
      </c>
      <c r="AB83" s="268">
        <f t="shared" si="26"/>
        <v>-53.962827845570452</v>
      </c>
      <c r="AC83" s="268">
        <f t="shared" si="27"/>
        <v>-3.8313371053166851</v>
      </c>
    </row>
    <row r="84" spans="1:29">
      <c r="A84" s="276">
        <v>1.9</v>
      </c>
      <c r="B84" s="275">
        <f t="shared" si="8"/>
        <v>794328.23472428194</v>
      </c>
      <c r="C84" s="274">
        <f t="shared" si="9"/>
        <v>4990911.4934975058</v>
      </c>
      <c r="D84" s="273" t="str">
        <f t="shared" si="10"/>
        <v>4990911.49349751i</v>
      </c>
      <c r="E84" s="272">
        <f t="shared" si="28"/>
        <v>8.3928235835944331</v>
      </c>
      <c r="F84" s="229" t="str">
        <f t="shared" si="29"/>
        <v>-0.0000198388955149601-0.000752545752811915i</v>
      </c>
      <c r="G84" s="229">
        <f t="shared" si="12"/>
        <v>-62.466324629652505</v>
      </c>
      <c r="H84" s="229">
        <f t="shared" si="13"/>
        <v>-91.510103227840176</v>
      </c>
      <c r="I84" s="271">
        <f t="shared" si="30"/>
        <v>0.10696552926333035</v>
      </c>
      <c r="J84" s="271" t="str">
        <f t="shared" si="31"/>
        <v>-2.52844342267086E-07-0.0000095911052987871i</v>
      </c>
      <c r="K84" s="271">
        <f t="shared" si="16"/>
        <v>-100.35960962941795</v>
      </c>
      <c r="L84" s="271">
        <f t="shared" si="17"/>
        <v>-91.510103227840176</v>
      </c>
      <c r="M84" s="270">
        <f t="shared" si="32"/>
        <v>0.59780244108271963</v>
      </c>
      <c r="N84" s="270" t="str">
        <f t="shared" si="33"/>
        <v>0.00199888248767326-0.000106334733348588i</v>
      </c>
      <c r="O84" s="270">
        <f t="shared" si="18"/>
        <v>-53.971981863104418</v>
      </c>
      <c r="P84" s="270">
        <f t="shared" si="19"/>
        <v>-3.0450984817732021</v>
      </c>
      <c r="Q84" s="229">
        <f t="shared" si="34"/>
        <v>-1474.628881071144</v>
      </c>
      <c r="R84" s="229" t="str">
        <f t="shared" si="35"/>
        <v>-0.00604885588005747+0.188483390796859i</v>
      </c>
      <c r="S84" s="229">
        <f t="shared" si="20"/>
        <v>-14.490067727057287</v>
      </c>
      <c r="T84" s="229">
        <f t="shared" si="21"/>
        <v>91.83811955289039</v>
      </c>
      <c r="U84" s="227" t="str">
        <f t="shared" si="5"/>
        <v>0.000141962377839554+8.12738505584349E-07i</v>
      </c>
      <c r="V84" s="227">
        <f t="shared" si="22"/>
        <v>-76.956392356709799</v>
      </c>
      <c r="W84" s="227">
        <f t="shared" si="23"/>
        <v>0.32801632505021899</v>
      </c>
      <c r="X84" s="269" t="str">
        <f t="shared" si="6"/>
        <v>-2.52872444473077E-07-9.59246727376981E-06i</v>
      </c>
      <c r="Y84" s="269">
        <f t="shared" si="24"/>
        <v>-100.35837647234112</v>
      </c>
      <c r="Z84" s="269">
        <f t="shared" si="25"/>
        <v>-91.510056654742328</v>
      </c>
      <c r="AA84" s="268" t="str">
        <f t="shared" si="7"/>
        <v>0.00199916638051962-0.000106348205993293i</v>
      </c>
      <c r="AB84" s="268">
        <f t="shared" si="26"/>
        <v>-53.970748706027585</v>
      </c>
      <c r="AC84" s="268">
        <f t="shared" si="27"/>
        <v>-3.0450519086753456</v>
      </c>
    </row>
    <row r="85" spans="1:29">
      <c r="A85" s="276">
        <v>2</v>
      </c>
      <c r="B85" s="275">
        <f t="shared" si="8"/>
        <v>1000000</v>
      </c>
      <c r="C85" s="274">
        <f t="shared" si="9"/>
        <v>6283185.307179586</v>
      </c>
      <c r="D85" s="273" t="str">
        <f t="shared" si="10"/>
        <v>6283185.30717959i</v>
      </c>
      <c r="E85" s="272">
        <f t="shared" si="28"/>
        <v>8.3928235835944331</v>
      </c>
      <c r="F85" s="229" t="str">
        <f t="shared" si="29"/>
        <v>-0.0000125208355143-0.00059761098679725i</v>
      </c>
      <c r="G85" s="229">
        <f t="shared" si="12"/>
        <v>-64.469722555753478</v>
      </c>
      <c r="H85" s="229">
        <f t="shared" si="13"/>
        <v>-91.200255859885246</v>
      </c>
      <c r="I85" s="271">
        <f t="shared" si="30"/>
        <v>0.10696552926333035</v>
      </c>
      <c r="J85" s="271" t="str">
        <f t="shared" si="31"/>
        <v>-1.59576545874757E-07-7.61648030125424E-06i</v>
      </c>
      <c r="K85" s="271">
        <f t="shared" si="16"/>
        <v>-102.36300755551892</v>
      </c>
      <c r="L85" s="271">
        <f t="shared" si="17"/>
        <v>-91.200255859885246</v>
      </c>
      <c r="M85" s="270">
        <f t="shared" si="32"/>
        <v>0.59780244108271963</v>
      </c>
      <c r="N85" s="270" t="str">
        <f t="shared" si="33"/>
        <v>0.00199887719248592-0.0000844646452920818i</v>
      </c>
      <c r="O85" s="270">
        <f t="shared" si="18"/>
        <v>-53.976530015498184</v>
      </c>
      <c r="P85" s="270">
        <f t="shared" si="19"/>
        <v>-2.4196535861506474</v>
      </c>
      <c r="Q85" s="229">
        <f t="shared" si="34"/>
        <v>-1474.628881071144</v>
      </c>
      <c r="R85" s="229" t="str">
        <f t="shared" si="35"/>
        <v>-0.00381701680642485+0.1497603108958i</v>
      </c>
      <c r="S85" s="229">
        <f t="shared" si="20"/>
        <v>-16.489245023310733</v>
      </c>
      <c r="T85" s="229">
        <f t="shared" si="21"/>
        <v>91.460010425475033</v>
      </c>
      <c r="U85" s="227" t="str">
        <f t="shared" si="5"/>
        <v>0.0000895461994170905+0.0000004059669610125i</v>
      </c>
      <c r="V85" s="227">
        <f t="shared" si="22"/>
        <v>-80.958967579064193</v>
      </c>
      <c r="W85" s="227">
        <f t="shared" si="23"/>
        <v>0.25975456558978116</v>
      </c>
      <c r="X85" s="269" t="str">
        <f t="shared" si="6"/>
        <v>-1.59587744034416E-07-7.61716245398969E-06i</v>
      </c>
      <c r="Y85" s="269">
        <f t="shared" si="24"/>
        <v>-102.36222973228791</v>
      </c>
      <c r="Z85" s="269">
        <f t="shared" si="25"/>
        <v>-91.200232597608718</v>
      </c>
      <c r="AA85" s="268" t="str">
        <f t="shared" si="7"/>
        <v>0.00199905623466675-0.0000844713978339328i</v>
      </c>
      <c r="AB85" s="268">
        <f t="shared" si="26"/>
        <v>-53.97575219226718</v>
      </c>
      <c r="AC85" s="268">
        <f t="shared" si="27"/>
        <v>-2.4196303238741139</v>
      </c>
    </row>
    <row r="86" spans="1:29">
      <c r="A86" s="276">
        <v>2.1</v>
      </c>
      <c r="B86" s="275">
        <f t="shared" si="8"/>
        <v>1258925.4117941677</v>
      </c>
      <c r="C86" s="274">
        <f t="shared" si="9"/>
        <v>7910061.650220125</v>
      </c>
      <c r="D86" s="273" t="str">
        <f t="shared" si="10"/>
        <v>7910061.65022012i</v>
      </c>
      <c r="E86" s="272">
        <f t="shared" si="28"/>
        <v>8.3928235835944331</v>
      </c>
      <c r="F86" s="229" t="str">
        <f t="shared" si="29"/>
        <v>-0.0000079014428508769-0.00047462038323281i</v>
      </c>
      <c r="G86" s="229">
        <f t="shared" si="12"/>
        <v>-66.471868792078112</v>
      </c>
      <c r="H86" s="229">
        <f t="shared" si="13"/>
        <v>-90.953767529056904</v>
      </c>
      <c r="I86" s="271">
        <f t="shared" si="30"/>
        <v>0.10696552926333035</v>
      </c>
      <c r="J86" s="271" t="str">
        <f t="shared" si="31"/>
        <v>-1.0070294080053E-07-0.0000060489798202001i</v>
      </c>
      <c r="K86" s="271">
        <f t="shared" si="16"/>
        <v>-104.36515379184357</v>
      </c>
      <c r="L86" s="271">
        <f t="shared" si="17"/>
        <v>-90.95376752905689</v>
      </c>
      <c r="M86" s="270">
        <f t="shared" si="32"/>
        <v>0.59780244108271963</v>
      </c>
      <c r="N86" s="270" t="str">
        <f t="shared" si="33"/>
        <v>0.00199887385191747-0.0000670926346718489i</v>
      </c>
      <c r="O86" s="270">
        <f t="shared" si="18"/>
        <v>-53.979402152326834</v>
      </c>
      <c r="P86" s="270">
        <f t="shared" si="19"/>
        <v>-1.9224235421375506</v>
      </c>
      <c r="Q86" s="229">
        <f t="shared" si="34"/>
        <v>-1474.628881071144</v>
      </c>
      <c r="R86" s="229" t="str">
        <f t="shared" si="35"/>
        <v>-0.00240855220416514+0.118980203930797i</v>
      </c>
      <c r="S86" s="229">
        <f t="shared" si="20"/>
        <v>-18.488726484335473</v>
      </c>
      <c r="T86" s="229">
        <f t="shared" si="21"/>
        <v>91.15969737593916</v>
      </c>
      <c r="U86" s="227" t="str">
        <f t="shared" si="5"/>
        <v>0.0000564894610243473+2.03032688432216E-07i</v>
      </c>
      <c r="V86" s="227">
        <f t="shared" si="22"/>
        <v>-84.960595276413585</v>
      </c>
      <c r="W86" s="227">
        <f t="shared" si="23"/>
        <v>0.20592984688226709</v>
      </c>
      <c r="X86" s="269" t="str">
        <f t="shared" si="6"/>
        <v>-1.00707401497341E-07-6.04932156356168E-06i</v>
      </c>
      <c r="Y86" s="269">
        <f t="shared" si="24"/>
        <v>-104.36466311676045</v>
      </c>
      <c r="Z86" s="269">
        <f t="shared" si="25"/>
        <v>-90.953755895483567</v>
      </c>
      <c r="AA86" s="268" t="str">
        <f t="shared" si="7"/>
        <v>0.00199898678722636-0.0000670960190301392i</v>
      </c>
      <c r="AB86" s="268">
        <f t="shared" si="26"/>
        <v>-53.978911477243727</v>
      </c>
      <c r="AC86" s="268">
        <f t="shared" si="27"/>
        <v>-1.9224119085642253</v>
      </c>
    </row>
    <row r="87" spans="1:29">
      <c r="A87" s="276">
        <v>2.2000000000000002</v>
      </c>
      <c r="B87" s="275">
        <f t="shared" si="8"/>
        <v>1584893.1924611153</v>
      </c>
      <c r="C87" s="274">
        <f t="shared" si="9"/>
        <v>9958177.6203206275</v>
      </c>
      <c r="D87" s="273" t="str">
        <f t="shared" si="10"/>
        <v>9958177.62032063i</v>
      </c>
      <c r="E87" s="272">
        <f t="shared" si="28"/>
        <v>8.3928235835944331</v>
      </c>
      <c r="F87" s="229" t="str">
        <f t="shared" si="29"/>
        <v>-4.98600291484385E-06-0.000376964818315627i</v>
      </c>
      <c r="G87" s="229">
        <f t="shared" si="12"/>
        <v>-68.473223888630201</v>
      </c>
      <c r="H87" s="229">
        <f t="shared" si="13"/>
        <v>-90.757790255768072</v>
      </c>
      <c r="I87" s="271">
        <f t="shared" si="30"/>
        <v>0.10696552926333035</v>
      </c>
      <c r="J87" s="271" t="str">
        <f t="shared" si="31"/>
        <v>-6.35460087278956E-08-4.80437136598518E-06i</v>
      </c>
      <c r="K87" s="271">
        <f t="shared" si="16"/>
        <v>-106.36650888839566</v>
      </c>
      <c r="L87" s="271">
        <f t="shared" si="17"/>
        <v>-90.757790255768072</v>
      </c>
      <c r="M87" s="270">
        <f t="shared" si="32"/>
        <v>0.59780244108271963</v>
      </c>
      <c r="N87" s="270" t="str">
        <f t="shared" si="33"/>
        <v>0.00199887174434804-0.0000532935650783042i</v>
      </c>
      <c r="O87" s="270">
        <f t="shared" si="18"/>
        <v>-53.981215323569558</v>
      </c>
      <c r="P87" s="270">
        <f t="shared" si="19"/>
        <v>-1.5272481300678398</v>
      </c>
      <c r="Q87" s="229">
        <f t="shared" si="34"/>
        <v>-1474.628881071144</v>
      </c>
      <c r="R87" s="229" t="str">
        <f t="shared" si="35"/>
        <v>-0.00151976422173813+0.0945200390884537i</v>
      </c>
      <c r="S87" s="229">
        <f t="shared" si="20"/>
        <v>-20.488399528639142</v>
      </c>
      <c r="T87" s="229">
        <f t="shared" si="21"/>
        <v>90.921165225352098</v>
      </c>
      <c r="U87" s="227" t="str">
        <f t="shared" si="5"/>
        <v>0.0000356383069110044+1.0162045332392E-07i</v>
      </c>
      <c r="V87" s="227">
        <f t="shared" si="22"/>
        <v>-88.961623417269337</v>
      </c>
      <c r="W87" s="227">
        <f t="shared" si="23"/>
        <v>0.16337496958403031</v>
      </c>
      <c r="X87" s="269" t="str">
        <f t="shared" si="6"/>
        <v>-6.35477852235721E-08-4.80454259820662E-06i</v>
      </c>
      <c r="Y87" s="269">
        <f t="shared" si="24"/>
        <v>-106.36619933247891</v>
      </c>
      <c r="Z87" s="269">
        <f t="shared" si="25"/>
        <v>-90.757784433137473</v>
      </c>
      <c r="AA87" s="268" t="str">
        <f t="shared" si="7"/>
        <v>0.00199894298870766-0.0000532952612976906i</v>
      </c>
      <c r="AB87" s="268">
        <f t="shared" si="26"/>
        <v>-53.980905767652814</v>
      </c>
      <c r="AC87" s="268">
        <f t="shared" si="27"/>
        <v>-1.5272423074372428</v>
      </c>
    </row>
    <row r="88" spans="1:29">
      <c r="A88" s="276">
        <v>2.2999999999999998</v>
      </c>
      <c r="B88" s="275">
        <f t="shared" si="8"/>
        <v>1995262.3149688803</v>
      </c>
      <c r="C88" s="274">
        <f t="shared" si="9"/>
        <v>12536602.861381596</v>
      </c>
      <c r="D88" s="273" t="str">
        <f t="shared" si="10"/>
        <v>12536602.8613816i</v>
      </c>
      <c r="E88" s="272">
        <f t="shared" si="28"/>
        <v>8.3928235835944331</v>
      </c>
      <c r="F88" s="229" t="str">
        <f t="shared" si="29"/>
        <v>-3.14616599890464E-06-0.000299413971907863i</v>
      </c>
      <c r="G88" s="229">
        <f t="shared" si="12"/>
        <v>-70.47407926055736</v>
      </c>
      <c r="H88" s="229">
        <f t="shared" si="13"/>
        <v>-90.602027347849031</v>
      </c>
      <c r="I88" s="271">
        <f t="shared" si="30"/>
        <v>0.10696552926333035</v>
      </c>
      <c r="J88" s="271" t="str">
        <f t="shared" si="31"/>
        <v>-4.00975080521115E-08-3.81599513619756E-06i</v>
      </c>
      <c r="K88" s="271">
        <f t="shared" si="16"/>
        <v>-108.3673642603228</v>
      </c>
      <c r="L88" s="271">
        <f t="shared" si="17"/>
        <v>-90.602027347849017</v>
      </c>
      <c r="M88" s="270">
        <f t="shared" si="32"/>
        <v>0.59780244108271963</v>
      </c>
      <c r="N88" s="270" t="str">
        <f t="shared" si="33"/>
        <v>0.00199887041463601-0.0000423325789675627i</v>
      </c>
      <c r="O88" s="270">
        <f t="shared" si="18"/>
        <v>-53.982359745949104</v>
      </c>
      <c r="P88" s="270">
        <f t="shared" si="19"/>
        <v>-1.2132430230417213</v>
      </c>
      <c r="Q88" s="229">
        <f t="shared" si="34"/>
        <v>-1474.628881071144</v>
      </c>
      <c r="R88" s="229" t="str">
        <f t="shared" si="35"/>
        <v>-0.00095893444358693+0.0750852997666929i</v>
      </c>
      <c r="S88" s="229">
        <f t="shared" si="20"/>
        <v>-22.488193321367852</v>
      </c>
      <c r="T88" s="229">
        <f t="shared" si="21"/>
        <v>90.731699943285562</v>
      </c>
      <c r="U88" s="227" t="str">
        <f t="shared" si="5"/>
        <v>0.0000224846048019797+5.08875534100876E-08i</v>
      </c>
      <c r="V88" s="227">
        <f t="shared" si="22"/>
        <v>-92.962272581925191</v>
      </c>
      <c r="W88" s="227">
        <f t="shared" si="23"/>
        <v>0.12967259543653292</v>
      </c>
      <c r="X88" s="269" t="str">
        <f t="shared" si="6"/>
        <v>-4.00982154536165E-08-3.81608094130992E-06i</v>
      </c>
      <c r="Y88" s="269">
        <f t="shared" si="24"/>
        <v>-108.36716895933129</v>
      </c>
      <c r="Z88" s="269">
        <f t="shared" si="25"/>
        <v>-90.602024432141434</v>
      </c>
      <c r="AA88" s="268" t="str">
        <f t="shared" si="7"/>
        <v>0.00199891536161219-0.0000423334290980737i</v>
      </c>
      <c r="AB88" s="268">
        <f t="shared" si="26"/>
        <v>-53.982164444957618</v>
      </c>
      <c r="AC88" s="268">
        <f t="shared" si="27"/>
        <v>-1.2132401073341257</v>
      </c>
    </row>
    <row r="89" spans="1:29">
      <c r="A89" s="276">
        <v>2.4</v>
      </c>
      <c r="B89" s="275">
        <f t="shared" si="8"/>
        <v>2511886.4315095805</v>
      </c>
      <c r="C89" s="274">
        <f t="shared" si="9"/>
        <v>15782647.919764757</v>
      </c>
      <c r="D89" s="273" t="str">
        <f t="shared" si="10"/>
        <v>15782647.9197648i</v>
      </c>
      <c r="E89" s="272">
        <f t="shared" si="28"/>
        <v>8.3928235835944331</v>
      </c>
      <c r="F89" s="229" t="str">
        <f t="shared" si="29"/>
        <v>-1.98518049000439E-06-0.000237823033757586i</v>
      </c>
      <c r="G89" s="229">
        <f t="shared" si="12"/>
        <v>-72.474619108676478</v>
      </c>
      <c r="H89" s="229">
        <f t="shared" si="13"/>
        <v>-90.478254020231788</v>
      </c>
      <c r="I89" s="271">
        <f t="shared" si="30"/>
        <v>0.10696552926333035</v>
      </c>
      <c r="J89" s="271" t="str">
        <f t="shared" si="31"/>
        <v>-2.5300887083059E-08-3.03102602163792E-06i</v>
      </c>
      <c r="K89" s="271">
        <f t="shared" si="16"/>
        <v>-110.36790410844191</v>
      </c>
      <c r="L89" s="271">
        <f t="shared" si="17"/>
        <v>-90.478254020231788</v>
      </c>
      <c r="M89" s="270">
        <f t="shared" si="32"/>
        <v>0.59780244108271963</v>
      </c>
      <c r="N89" s="270" t="str">
        <f t="shared" si="33"/>
        <v>0.00199886957567404-0.0000336259604654086i</v>
      </c>
      <c r="O89" s="270">
        <f t="shared" si="18"/>
        <v>-53.983081982473152</v>
      </c>
      <c r="P89" s="270">
        <f t="shared" si="19"/>
        <v>-0.96376668518794872</v>
      </c>
      <c r="Q89" s="229">
        <f t="shared" si="34"/>
        <v>-1474.628881071144</v>
      </c>
      <c r="R89" s="229" t="str">
        <f t="shared" si="35"/>
        <v>-0.000605057888305754+0.0596450617803996i</v>
      </c>
      <c r="S89" s="229">
        <f t="shared" si="20"/>
        <v>-24.488063248373134</v>
      </c>
      <c r="T89" s="229">
        <f t="shared" si="21"/>
        <v>90.581206108800401</v>
      </c>
      <c r="U89" s="227" t="str">
        <f t="shared" si="5"/>
        <v>0.0000141861706903885+2.54904896242772E-08i</v>
      </c>
      <c r="V89" s="227">
        <f t="shared" si="22"/>
        <v>-96.962682357049601</v>
      </c>
      <c r="W89" s="227">
        <f t="shared" si="23"/>
        <v>0.10295208856860574</v>
      </c>
      <c r="X89" s="269" t="str">
        <f t="shared" si="6"/>
        <v>-2.5301168746324E-08-3.03106902154537E-06i</v>
      </c>
      <c r="Y89" s="269">
        <f t="shared" si="24"/>
        <v>-110.3677808880549</v>
      </c>
      <c r="Z89" s="269">
        <f t="shared" si="25"/>
        <v>-90.478252559713596</v>
      </c>
      <c r="AA89" s="268" t="str">
        <f t="shared" si="7"/>
        <v>0.00199889793323847-0.0000336263865421808i</v>
      </c>
      <c r="AB89" s="268">
        <f t="shared" si="26"/>
        <v>-53.982958762086128</v>
      </c>
      <c r="AC89" s="268">
        <f t="shared" si="27"/>
        <v>-0.96376522466975589</v>
      </c>
    </row>
    <row r="90" spans="1:29">
      <c r="A90" s="276">
        <v>2.5000000000000102</v>
      </c>
      <c r="B90" s="275">
        <f t="shared" si="8"/>
        <v>3162277.660168455</v>
      </c>
      <c r="C90" s="274">
        <f t="shared" si="9"/>
        <v>19869176.531592678</v>
      </c>
      <c r="D90" s="273" t="str">
        <f t="shared" si="10"/>
        <v>19869176.5315927i</v>
      </c>
      <c r="E90" s="272">
        <f t="shared" si="28"/>
        <v>8.3928235835944331</v>
      </c>
      <c r="F90" s="229" t="str">
        <f t="shared" si="29"/>
        <v>-1.25259763208231E-06-0.00018890456944385i</v>
      </c>
      <c r="G90" s="229">
        <f t="shared" si="12"/>
        <v>-74.474959787527197</v>
      </c>
      <c r="H90" s="229">
        <f t="shared" si="13"/>
        <v>-90.379914081177247</v>
      </c>
      <c r="I90" s="271">
        <f t="shared" si="30"/>
        <v>0.10696552926333035</v>
      </c>
      <c r="J90" s="271" t="str">
        <f t="shared" si="31"/>
        <v>-1.59642064836893E-08-0.0000024075660651703i</v>
      </c>
      <c r="K90" s="271">
        <f t="shared" si="16"/>
        <v>-112.36824478729267</v>
      </c>
      <c r="L90" s="271">
        <f t="shared" si="17"/>
        <v>-90.379914081177247</v>
      </c>
      <c r="M90" s="270">
        <f t="shared" si="32"/>
        <v>0.59780244108271963</v>
      </c>
      <c r="N90" s="270" t="str">
        <f t="shared" si="33"/>
        <v>0.00199886904633662-0.000026710048686026i</v>
      </c>
      <c r="O90" s="270">
        <f t="shared" si="18"/>
        <v>-53.983537744568686</v>
      </c>
      <c r="P90" s="270">
        <f t="shared" si="19"/>
        <v>-0.76557390579961304</v>
      </c>
      <c r="Q90" s="229">
        <f t="shared" si="34"/>
        <v>-1474.628881071144</v>
      </c>
      <c r="R90" s="229" t="str">
        <f t="shared" si="35"/>
        <v>-0.000381770158865447+0.0473791038465095i</v>
      </c>
      <c r="S90" s="229">
        <f t="shared" si="20"/>
        <v>-26.487981191803229</v>
      </c>
      <c r="T90" s="229">
        <f t="shared" si="21"/>
        <v>90.461666508730758</v>
      </c>
      <c r="U90" s="227" t="str">
        <f t="shared" si="5"/>
        <v>8.95060741715733E-06+1.27711741986678E-08i</v>
      </c>
      <c r="V90" s="227">
        <f t="shared" si="22"/>
        <v>-100.96294097933041</v>
      </c>
      <c r="W90" s="227">
        <f t="shared" si="23"/>
        <v>8.1752427553511267E-2</v>
      </c>
      <c r="X90" s="269" t="str">
        <f t="shared" si="6"/>
        <v>-1.59643186263172E-08-2.40758761474574E-06i</v>
      </c>
      <c r="Y90" s="269">
        <f t="shared" si="24"/>
        <v>-112.36816704295651</v>
      </c>
      <c r="Z90" s="269">
        <f t="shared" si="25"/>
        <v>-90.379913349436322</v>
      </c>
      <c r="AA90" s="268" t="str">
        <f t="shared" si="7"/>
        <v>0.00199888693792999-0.0000267102622309639i</v>
      </c>
      <c r="AB90" s="268">
        <f t="shared" si="26"/>
        <v>-53.983460000232562</v>
      </c>
      <c r="AC90" s="268">
        <f t="shared" si="27"/>
        <v>-0.76557317405868275</v>
      </c>
    </row>
    <row r="91" spans="1:29">
      <c r="A91" s="276">
        <v>2.6</v>
      </c>
      <c r="B91" s="275">
        <f t="shared" si="8"/>
        <v>3981071.705534976</v>
      </c>
      <c r="C91" s="274">
        <f t="shared" si="9"/>
        <v>25013811.247045737</v>
      </c>
      <c r="D91" s="273" t="str">
        <f t="shared" si="10"/>
        <v>25013811.2470457i</v>
      </c>
      <c r="E91" s="272">
        <f t="shared" si="28"/>
        <v>8.3928235835944331</v>
      </c>
      <c r="F91" s="229" t="str">
        <f t="shared" si="29"/>
        <v>-7.90348981668534E-07-0.000150049736587922i</v>
      </c>
      <c r="G91" s="229">
        <f t="shared" si="12"/>
        <v>-76.475174764331953</v>
      </c>
      <c r="H91" s="229">
        <f t="shared" si="13"/>
        <v>-90.301788215342199</v>
      </c>
      <c r="I91" s="271">
        <f t="shared" si="30"/>
        <v>0.10696552926333035</v>
      </c>
      <c r="J91" s="271" t="str">
        <f t="shared" si="31"/>
        <v>-1.00729029134081E-08-1.91236588379194E-06i</v>
      </c>
      <c r="K91" s="271">
        <f t="shared" si="16"/>
        <v>-114.36845976409739</v>
      </c>
      <c r="L91" s="271">
        <f t="shared" si="17"/>
        <v>-90.301788215342199</v>
      </c>
      <c r="M91" s="270">
        <f t="shared" si="32"/>
        <v>0.59780244108271963</v>
      </c>
      <c r="N91" s="270" t="str">
        <f t="shared" si="33"/>
        <v>0.00199886871235201-0.0000212165452551181i</v>
      </c>
      <c r="O91" s="270">
        <f t="shared" si="18"/>
        <v>-53.983825335561392</v>
      </c>
      <c r="P91" s="270">
        <f t="shared" si="19"/>
        <v>-0.6081304103929126</v>
      </c>
      <c r="Q91" s="229">
        <f t="shared" si="34"/>
        <v>-1474.628881071144</v>
      </c>
      <c r="R91" s="229" t="str">
        <f t="shared" si="35"/>
        <v>-0.000240882452949659+0.0376352351077566i</v>
      </c>
      <c r="S91" s="229">
        <f t="shared" si="20"/>
        <v>-28.487929423159599</v>
      </c>
      <c r="T91" s="229">
        <f t="shared" si="21"/>
        <v>90.366713783353191</v>
      </c>
      <c r="U91" s="227" t="str">
        <f t="shared" si="5"/>
        <v>5.64734749554478E-06+6.39937887147757E-09i</v>
      </c>
      <c r="V91" s="227">
        <f t="shared" si="22"/>
        <v>-104.96310418749155</v>
      </c>
      <c r="W91" s="227">
        <f t="shared" si="23"/>
        <v>6.4925568011010945E-2</v>
      </c>
      <c r="X91" s="269" t="str">
        <f t="shared" si="6"/>
        <v>-1.00729475608203E-08-1.91237668371208E-06i</v>
      </c>
      <c r="Y91" s="269">
        <f t="shared" si="24"/>
        <v>-114.36841071172176</v>
      </c>
      <c r="Z91" s="269">
        <f t="shared" si="25"/>
        <v>-90.301787848682721</v>
      </c>
      <c r="AA91" s="268" t="str">
        <f t="shared" si="7"/>
        <v>0.00199888000085775-0.0000212166522813358i</v>
      </c>
      <c r="AB91" s="268">
        <f t="shared" si="26"/>
        <v>-53.98377628318579</v>
      </c>
      <c r="AC91" s="268">
        <f t="shared" si="27"/>
        <v>-0.60813004373344171</v>
      </c>
    </row>
    <row r="92" spans="1:29">
      <c r="A92" s="276">
        <v>2.7</v>
      </c>
      <c r="B92" s="275">
        <f t="shared" si="8"/>
        <v>5011872.3362727268</v>
      </c>
      <c r="C92" s="274">
        <f t="shared" si="9"/>
        <v>31490522.624728624</v>
      </c>
      <c r="D92" s="273" t="str">
        <f t="shared" si="10"/>
        <v>31490522.6247286i</v>
      </c>
      <c r="E92" s="272">
        <f t="shared" si="28"/>
        <v>8.3928235835944331</v>
      </c>
      <c r="F92" s="229" t="str">
        <f t="shared" si="29"/>
        <v>-4.98681792054736E-07-0.000119187491091907i</v>
      </c>
      <c r="G92" s="229">
        <f t="shared" si="12"/>
        <v>-78.475310414676713</v>
      </c>
      <c r="H92" s="229">
        <f t="shared" si="13"/>
        <v>-90.239724781652654</v>
      </c>
      <c r="I92" s="271">
        <f t="shared" si="30"/>
        <v>0.10696552926333035</v>
      </c>
      <c r="J92" s="271" t="str">
        <f t="shared" si="31"/>
        <v>-6.35563958777696E-09-1.51903026904257E-06i</v>
      </c>
      <c r="K92" s="271">
        <f t="shared" si="16"/>
        <v>-116.36859541444218</v>
      </c>
      <c r="L92" s="271">
        <f t="shared" si="17"/>
        <v>-90.239724781652654</v>
      </c>
      <c r="M92" s="270">
        <f t="shared" si="32"/>
        <v>0.59780244108271963</v>
      </c>
      <c r="N92" s="270" t="str">
        <f t="shared" si="33"/>
        <v>0.00199886850162381-0.0000168529006552381i</v>
      </c>
      <c r="O92" s="270">
        <f t="shared" si="18"/>
        <v>-53.984006802985995</v>
      </c>
      <c r="P92" s="270">
        <f t="shared" si="19"/>
        <v>-0.48306189238705771</v>
      </c>
      <c r="Q92" s="229">
        <f t="shared" si="34"/>
        <v>-1474.628881071144</v>
      </c>
      <c r="R92" s="229" t="str">
        <f t="shared" si="35"/>
        <v>-0.000151987256311701+0.0298950682553927i</v>
      </c>
      <c r="S92" s="229">
        <f t="shared" si="20"/>
        <v>-30.48789676156467</v>
      </c>
      <c r="T92" s="229">
        <f t="shared" si="21"/>
        <v>90.291290631121115</v>
      </c>
      <c r="U92" s="227" t="str">
        <f t="shared" si="5"/>
        <v>3.56319397465892E-06+3.20685354653637E-09i</v>
      </c>
      <c r="V92" s="227">
        <f t="shared" si="22"/>
        <v>-108.96320717624137</v>
      </c>
      <c r="W92" s="227">
        <f t="shared" si="23"/>
        <v>5.1565849468461759E-2</v>
      </c>
      <c r="X92" s="269" t="str">
        <f t="shared" si="6"/>
        <v>-6.35565736289202E-09-1.51903568168174E-06i</v>
      </c>
      <c r="Y92" s="269">
        <f t="shared" si="24"/>
        <v>-116.36856446487742</v>
      </c>
      <c r="Z92" s="269">
        <f t="shared" si="25"/>
        <v>-90.239724597912812</v>
      </c>
      <c r="AA92" s="268" t="str">
        <f t="shared" si="7"/>
        <v>0.00199887562405944-0.0000168529542954819i</v>
      </c>
      <c r="AB92" s="268">
        <f t="shared" si="26"/>
        <v>-53.983975853421207</v>
      </c>
      <c r="AC92" s="268">
        <f t="shared" si="27"/>
        <v>-0.48306170864722758</v>
      </c>
    </row>
    <row r="93" spans="1:29">
      <c r="A93" s="276">
        <v>2.80000000000001</v>
      </c>
      <c r="B93" s="275">
        <f t="shared" si="8"/>
        <v>6309573.4448020831</v>
      </c>
      <c r="C93" s="274">
        <f t="shared" si="9"/>
        <v>39644219.162950933</v>
      </c>
      <c r="D93" s="273" t="str">
        <f t="shared" si="10"/>
        <v>39644219.1629509i</v>
      </c>
      <c r="E93" s="272">
        <f t="shared" si="28"/>
        <v>8.3928235835944331</v>
      </c>
      <c r="F93" s="229" t="str">
        <f t="shared" si="29"/>
        <v>-3.14649048211916E-07-0.0000946733622575396i</v>
      </c>
      <c r="G93" s="229">
        <f t="shared" si="12"/>
        <v>-80.47539600790158</v>
      </c>
      <c r="H93" s="229">
        <f t="shared" si="13"/>
        <v>-90.190423110395244</v>
      </c>
      <c r="I93" s="271">
        <f t="shared" si="30"/>
        <v>0.10696552926333035</v>
      </c>
      <c r="J93" s="271" t="str">
        <f t="shared" si="31"/>
        <v>-4.0101643551736E-09-1.20660063924276E-06i</v>
      </c>
      <c r="K93" s="271">
        <f t="shared" si="16"/>
        <v>-118.36868100766701</v>
      </c>
      <c r="L93" s="271">
        <f t="shared" si="17"/>
        <v>-90.190423110395244</v>
      </c>
      <c r="M93" s="270">
        <f t="shared" si="32"/>
        <v>0.59780244108271963</v>
      </c>
      <c r="N93" s="270" t="str">
        <f t="shared" si="33"/>
        <v>0.00199886836866405-0.0000133867346850149i</v>
      </c>
      <c r="O93" s="270">
        <f t="shared" si="18"/>
        <v>-53.984121305082347</v>
      </c>
      <c r="P93" s="270">
        <f t="shared" si="19"/>
        <v>-0.38371307688728068</v>
      </c>
      <c r="Q93" s="229">
        <f t="shared" si="34"/>
        <v>-1474.628881071144</v>
      </c>
      <c r="R93" s="229" t="str">
        <f t="shared" si="35"/>
        <v>-0.0000958977556642265+0.0237466663885048i</v>
      </c>
      <c r="S93" s="229">
        <f t="shared" si="20"/>
        <v>-32.48787615437201</v>
      </c>
      <c r="T93" s="229">
        <f t="shared" si="21"/>
        <v>90.231380131665105</v>
      </c>
      <c r="U93" s="227" t="str">
        <f t="shared" si="5"/>
        <v>0.0000022482069235454+1.6070969843354E-09i</v>
      </c>
      <c r="V93" s="227">
        <f t="shared" si="22"/>
        <v>-112.9632721622736</v>
      </c>
      <c r="W93" s="227">
        <f t="shared" si="23"/>
        <v>4.0957021269857098E-2</v>
      </c>
      <c r="X93" s="269" t="str">
        <f t="shared" si="6"/>
        <v>-4.01017143174017E-09-1.20660335194322E-06i</v>
      </c>
      <c r="Y93" s="269">
        <f t="shared" si="24"/>
        <v>-118.3686614799678</v>
      </c>
      <c r="Z93" s="269">
        <f t="shared" si="25"/>
        <v>-90.190423018315158</v>
      </c>
      <c r="AA93" s="268" t="str">
        <f t="shared" si="7"/>
        <v>0.00199887286256537-0.0000133867615688424i</v>
      </c>
      <c r="AB93" s="268">
        <f t="shared" si="26"/>
        <v>-53.984101777383188</v>
      </c>
      <c r="AC93" s="268">
        <f t="shared" si="27"/>
        <v>-0.38371298480719984</v>
      </c>
    </row>
    <row r="94" spans="1:29">
      <c r="A94" s="276">
        <v>2.9000000000000101</v>
      </c>
      <c r="B94" s="275">
        <f t="shared" si="8"/>
        <v>7943282.3472430035</v>
      </c>
      <c r="C94" s="274">
        <f t="shared" si="9"/>
        <v>49909114.934976213</v>
      </c>
      <c r="D94" s="273" t="str">
        <f t="shared" si="10"/>
        <v>49909114.9349762i</v>
      </c>
      <c r="E94" s="272">
        <f t="shared" si="28"/>
        <v>8.3928235835944331</v>
      </c>
      <c r="F94" s="229" t="str">
        <f t="shared" si="29"/>
        <v>-1.9853096750275E-07-0.0000752014103981346i</v>
      </c>
      <c r="G94" s="229">
        <f t="shared" si="12"/>
        <v>-82.4754500150258</v>
      </c>
      <c r="H94" s="229">
        <f t="shared" si="13"/>
        <v>-90.151259930555526</v>
      </c>
      <c r="I94" s="271">
        <f t="shared" si="30"/>
        <v>0.10696552926333035</v>
      </c>
      <c r="J94" s="271" t="str">
        <f t="shared" si="31"/>
        <v>-2.53025335306737E-09-9.58432949825017E-07i</v>
      </c>
      <c r="K94" s="271">
        <f t="shared" si="16"/>
        <v>-120.36873501479124</v>
      </c>
      <c r="L94" s="271">
        <f t="shared" si="17"/>
        <v>-90.151259930555526</v>
      </c>
      <c r="M94" s="270">
        <f t="shared" si="32"/>
        <v>0.59780244108271963</v>
      </c>
      <c r="N94" s="270" t="str">
        <f t="shared" si="33"/>
        <v>0.00199886828477242-0.0000106334612596784i</v>
      </c>
      <c r="O94" s="270">
        <f t="shared" si="18"/>
        <v>-53.984193552570474</v>
      </c>
      <c r="P94" s="270">
        <f t="shared" si="19"/>
        <v>-0.30479582337937444</v>
      </c>
      <c r="Q94" s="229">
        <f t="shared" si="34"/>
        <v>-1474.628881071144</v>
      </c>
      <c r="R94" s="229" t="str">
        <f t="shared" si="35"/>
        <v>-0.000060507504729181+0.0188627325908278i</v>
      </c>
      <c r="S94" s="229">
        <f t="shared" si="20"/>
        <v>-34.48786315246285</v>
      </c>
      <c r="T94" s="229">
        <f t="shared" si="21"/>
        <v>90.18379165066294</v>
      </c>
      <c r="U94" s="227" t="str">
        <f t="shared" si="5"/>
        <v>1.41851610740657E-06+8.05413144303513E-10i</v>
      </c>
      <c r="V94" s="227">
        <f t="shared" si="22"/>
        <v>-116.96331316748862</v>
      </c>
      <c r="W94" s="227">
        <f t="shared" si="23"/>
        <v>3.2531720107416166E-2</v>
      </c>
      <c r="X94" s="269" t="str">
        <f t="shared" si="6"/>
        <v>-2.53025617034091E-09-9.5843430938156E-07i</v>
      </c>
      <c r="Y94" s="269">
        <f t="shared" si="24"/>
        <v>-120.36872269370816</v>
      </c>
      <c r="Z94" s="269">
        <f t="shared" si="25"/>
        <v>-90.151259884408674</v>
      </c>
      <c r="AA94" s="268" t="str">
        <f t="shared" si="7"/>
        <v>0.00199887112021186-0.0000106334747335165i</v>
      </c>
      <c r="AB94" s="268">
        <f t="shared" si="26"/>
        <v>-53.984181231487398</v>
      </c>
      <c r="AC94" s="268">
        <f t="shared" si="27"/>
        <v>-0.30479577723253543</v>
      </c>
    </row>
    <row r="95" spans="1:29">
      <c r="A95" s="276">
        <v>3.0000000000000102</v>
      </c>
      <c r="B95" s="275">
        <f t="shared" si="8"/>
        <v>10000000.000000238</v>
      </c>
      <c r="C95" s="274">
        <f t="shared" si="9"/>
        <v>62831853.071797363</v>
      </c>
      <c r="D95" s="273" t="str">
        <f t="shared" si="10"/>
        <v>62831853.0717974i</v>
      </c>
      <c r="E95" s="272">
        <f t="shared" si="28"/>
        <v>8.3928235835944331</v>
      </c>
      <c r="F95" s="229" t="str">
        <f t="shared" si="29"/>
        <v>-1.2526490630557E-07-0.0000597344460364287i</v>
      </c>
      <c r="G95" s="229">
        <f t="shared" si="12"/>
        <v>-84.475484091795039</v>
      </c>
      <c r="H95" s="229">
        <f t="shared" si="13"/>
        <v>-90.120150774102356</v>
      </c>
      <c r="I95" s="271">
        <f t="shared" si="30"/>
        <v>0.10696552926333035</v>
      </c>
      <c r="J95" s="271" t="str">
        <f t="shared" si="31"/>
        <v>-1.59648619652724E-09-7.61308345385472E-07i</v>
      </c>
      <c r="K95" s="271">
        <f t="shared" si="16"/>
        <v>-122.36876909156049</v>
      </c>
      <c r="L95" s="271">
        <f t="shared" si="17"/>
        <v>-90.120150774102356</v>
      </c>
      <c r="M95" s="270">
        <f t="shared" si="32"/>
        <v>0.59780244108271963</v>
      </c>
      <c r="N95" s="270" t="str">
        <f t="shared" si="33"/>
        <v>0.00199886823184048-8.44645847562841E-06i</v>
      </c>
      <c r="O95" s="270">
        <f t="shared" si="18"/>
        <v>-53.984239138270709</v>
      </c>
      <c r="P95" s="270">
        <f t="shared" si="19"/>
        <v>-0.24210877654673188</v>
      </c>
      <c r="Q95" s="229">
        <f t="shared" si="34"/>
        <v>-1474.628881071144</v>
      </c>
      <c r="R95" s="229" t="str">
        <f t="shared" si="35"/>
        <v>-0.0000381776988817355+0.0149832436805992i</v>
      </c>
      <c r="S95" s="229">
        <f t="shared" si="20"/>
        <v>-36.487854948952304</v>
      </c>
      <c r="T95" s="229">
        <f t="shared" si="21"/>
        <v>90.145990836843765</v>
      </c>
      <c r="U95" s="227" t="str">
        <f t="shared" si="5"/>
        <v>8.95020543415288E-07+4.03649077842271E-10i</v>
      </c>
      <c r="V95" s="227">
        <f t="shared" si="22"/>
        <v>-120.96333904074733</v>
      </c>
      <c r="W95" s="227">
        <f t="shared" si="23"/>
        <v>2.5840062741414122E-2</v>
      </c>
      <c r="X95" s="269" t="str">
        <f t="shared" si="6"/>
        <v>-1.5964873181145E-09-7.61309026773335E-07i</v>
      </c>
      <c r="Y95" s="269">
        <f t="shared" si="24"/>
        <v>-122.36876131750735</v>
      </c>
      <c r="Z95" s="269">
        <f t="shared" si="25"/>
        <v>-90.120150750974943</v>
      </c>
      <c r="AA95" s="268" t="str">
        <f t="shared" si="7"/>
        <v>0.00199887002087362-8.44646522854627E-06i</v>
      </c>
      <c r="AB95" s="268">
        <f t="shared" si="26"/>
        <v>-53.984231364217578</v>
      </c>
      <c r="AC95" s="268">
        <f t="shared" si="27"/>
        <v>-0.24210875341932286</v>
      </c>
    </row>
    <row r="99" spans="1:146">
      <c r="A99" s="267" t="s">
        <v>808</v>
      </c>
      <c r="B99" s="266" t="s">
        <v>809</v>
      </c>
      <c r="C99" s="264" t="s">
        <v>810</v>
      </c>
      <c r="D99" s="265" t="s">
        <v>811</v>
      </c>
      <c r="E99" s="264" t="s">
        <v>812</v>
      </c>
      <c r="F99" s="246" t="s">
        <v>813</v>
      </c>
      <c r="G99" s="246" t="s">
        <v>814</v>
      </c>
      <c r="H99" s="246" t="s">
        <v>815</v>
      </c>
      <c r="I99" s="246" t="s">
        <v>816</v>
      </c>
      <c r="J99" s="246" t="s">
        <v>817</v>
      </c>
      <c r="K99" s="246" t="s">
        <v>566</v>
      </c>
      <c r="N99" s="263" t="s">
        <v>818</v>
      </c>
      <c r="O99" s="262" t="s">
        <v>819</v>
      </c>
      <c r="P99" s="260" t="s">
        <v>820</v>
      </c>
      <c r="Q99" s="260" t="s">
        <v>821</v>
      </c>
      <c r="R99" s="261" t="s">
        <v>822</v>
      </c>
      <c r="S99" s="260" t="s">
        <v>823</v>
      </c>
      <c r="T99" s="261" t="s">
        <v>824</v>
      </c>
      <c r="U99" s="260" t="s">
        <v>825</v>
      </c>
      <c r="V99" s="260" t="s">
        <v>826</v>
      </c>
      <c r="W99" s="261" t="s">
        <v>827</v>
      </c>
      <c r="X99" s="261" t="s">
        <v>828</v>
      </c>
      <c r="Y99" s="261" t="s">
        <v>829</v>
      </c>
      <c r="Z99" s="260" t="s">
        <v>830</v>
      </c>
      <c r="AA99" s="260" t="s">
        <v>831</v>
      </c>
      <c r="AB99" s="261" t="s">
        <v>832</v>
      </c>
      <c r="AC99" s="260" t="s">
        <v>833</v>
      </c>
      <c r="AD99" s="261" t="s">
        <v>834</v>
      </c>
      <c r="AE99" s="260" t="s">
        <v>835</v>
      </c>
      <c r="AF99" s="260" t="s">
        <v>836</v>
      </c>
      <c r="AG99" s="261" t="s">
        <v>837</v>
      </c>
      <c r="AH99" s="261" t="s">
        <v>838</v>
      </c>
      <c r="AI99" s="261" t="s">
        <v>839</v>
      </c>
      <c r="AJ99" s="260" t="s">
        <v>840</v>
      </c>
      <c r="AK99" s="260" t="s">
        <v>841</v>
      </c>
      <c r="AL99" s="261" t="s">
        <v>842</v>
      </c>
      <c r="AM99" s="260" t="s">
        <v>843</v>
      </c>
      <c r="AN99" s="261" t="s">
        <v>844</v>
      </c>
      <c r="AO99" s="260" t="s">
        <v>845</v>
      </c>
      <c r="AP99" s="260" t="s">
        <v>846</v>
      </c>
      <c r="AQ99" s="261" t="s">
        <v>847</v>
      </c>
      <c r="AR99" s="261" t="s">
        <v>848</v>
      </c>
      <c r="AS99" s="261" t="s">
        <v>849</v>
      </c>
      <c r="AT99" s="260" t="s">
        <v>850</v>
      </c>
      <c r="AU99" s="260" t="s">
        <v>851</v>
      </c>
      <c r="AV99" s="261" t="s">
        <v>852</v>
      </c>
      <c r="AW99" s="260" t="s">
        <v>853</v>
      </c>
      <c r="AX99" s="261" t="s">
        <v>854</v>
      </c>
      <c r="AY99" s="260" t="s">
        <v>855</v>
      </c>
      <c r="AZ99" s="260" t="s">
        <v>856</v>
      </c>
      <c r="BA99" s="261" t="s">
        <v>857</v>
      </c>
      <c r="BB99" s="261" t="s">
        <v>858</v>
      </c>
      <c r="BC99" s="261" t="s">
        <v>859</v>
      </c>
      <c r="BD99" s="260" t="s">
        <v>860</v>
      </c>
      <c r="BE99" s="260" t="s">
        <v>861</v>
      </c>
      <c r="BF99" s="261" t="s">
        <v>862</v>
      </c>
      <c r="BG99" s="260" t="s">
        <v>863</v>
      </c>
      <c r="BH99" s="261" t="s">
        <v>864</v>
      </c>
      <c r="BI99" s="260" t="s">
        <v>865</v>
      </c>
      <c r="BJ99" s="260" t="s">
        <v>866</v>
      </c>
      <c r="BK99" s="261" t="s">
        <v>867</v>
      </c>
      <c r="BL99" s="261" t="s">
        <v>868</v>
      </c>
      <c r="BM99" s="261" t="s">
        <v>869</v>
      </c>
      <c r="BN99" s="260" t="s">
        <v>870</v>
      </c>
      <c r="BO99" s="260" t="s">
        <v>871</v>
      </c>
      <c r="BP99" s="261" t="s">
        <v>872</v>
      </c>
      <c r="BQ99" s="260" t="s">
        <v>873</v>
      </c>
      <c r="BR99" s="261" t="s">
        <v>874</v>
      </c>
      <c r="BS99" s="260" t="s">
        <v>875</v>
      </c>
      <c r="BT99" s="260" t="s">
        <v>876</v>
      </c>
      <c r="BU99" s="261" t="s">
        <v>877</v>
      </c>
      <c r="BV99" s="261" t="s">
        <v>878</v>
      </c>
      <c r="BW99" s="261" t="s">
        <v>879</v>
      </c>
      <c r="BX99" s="260" t="s">
        <v>880</v>
      </c>
      <c r="BY99" s="260" t="s">
        <v>881</v>
      </c>
      <c r="BZ99" s="261" t="s">
        <v>882</v>
      </c>
      <c r="CA99" s="260" t="s">
        <v>883</v>
      </c>
      <c r="CB99" s="260">
        <v>65</v>
      </c>
      <c r="CC99" s="259">
        <v>66</v>
      </c>
      <c r="CD99" s="259">
        <v>67</v>
      </c>
      <c r="CE99" s="259">
        <v>68</v>
      </c>
      <c r="CF99" s="259">
        <v>69</v>
      </c>
      <c r="CG99" s="259">
        <v>70</v>
      </c>
      <c r="CH99" s="259">
        <v>71</v>
      </c>
      <c r="CI99" s="259">
        <v>72</v>
      </c>
      <c r="CJ99" s="259">
        <v>73</v>
      </c>
      <c r="CK99" s="259">
        <v>74</v>
      </c>
      <c r="CL99" s="259">
        <v>75</v>
      </c>
      <c r="CM99" s="259">
        <v>76</v>
      </c>
      <c r="CN99" s="259">
        <v>77</v>
      </c>
      <c r="CO99" s="259">
        <v>78</v>
      </c>
      <c r="CP99" s="259">
        <v>79</v>
      </c>
      <c r="CQ99" s="259">
        <v>80</v>
      </c>
      <c r="CR99" s="259">
        <v>81</v>
      </c>
      <c r="CS99" s="259">
        <v>82</v>
      </c>
      <c r="CT99" s="259">
        <v>83</v>
      </c>
      <c r="CU99" s="259">
        <v>84</v>
      </c>
      <c r="CV99" s="259">
        <v>85</v>
      </c>
      <c r="CW99" s="259">
        <v>86</v>
      </c>
      <c r="CX99" s="259">
        <v>87</v>
      </c>
      <c r="CY99" s="259">
        <v>88</v>
      </c>
      <c r="CZ99" s="259">
        <v>89</v>
      </c>
      <c r="DA99" s="259">
        <v>90</v>
      </c>
      <c r="DB99" s="259">
        <v>91</v>
      </c>
      <c r="DC99" s="259">
        <v>92</v>
      </c>
      <c r="DD99" s="259">
        <v>93</v>
      </c>
      <c r="DE99" s="259">
        <v>94</v>
      </c>
      <c r="DF99" s="259">
        <v>95</v>
      </c>
      <c r="DG99" s="259">
        <v>96</v>
      </c>
      <c r="DH99" s="259">
        <v>97</v>
      </c>
      <c r="DI99" s="259">
        <v>98</v>
      </c>
      <c r="DJ99" s="259">
        <v>99</v>
      </c>
      <c r="DK99" s="259">
        <v>100</v>
      </c>
      <c r="DL99" s="259">
        <v>101</v>
      </c>
      <c r="DM99" s="259">
        <v>102</v>
      </c>
      <c r="DN99" s="259">
        <v>103</v>
      </c>
      <c r="DO99" s="259">
        <v>104</v>
      </c>
      <c r="DP99" s="259">
        <v>105</v>
      </c>
      <c r="DQ99" s="259">
        <v>106</v>
      </c>
      <c r="DR99" s="259">
        <v>107</v>
      </c>
      <c r="DS99" s="259">
        <v>108</v>
      </c>
      <c r="DT99" s="259">
        <v>109</v>
      </c>
      <c r="DU99" s="259">
        <v>110</v>
      </c>
      <c r="DV99" s="259">
        <v>111</v>
      </c>
      <c r="DW99" s="259">
        <v>112</v>
      </c>
      <c r="DX99" s="259">
        <v>113</v>
      </c>
      <c r="DY99" s="259">
        <v>114</v>
      </c>
      <c r="DZ99" s="259">
        <v>115</v>
      </c>
      <c r="EA99" s="259">
        <v>116</v>
      </c>
      <c r="EB99" s="259">
        <v>117</v>
      </c>
      <c r="EC99" s="259">
        <v>118</v>
      </c>
      <c r="ED99" s="259">
        <v>119</v>
      </c>
      <c r="EE99" s="259">
        <v>120</v>
      </c>
      <c r="EF99" s="259">
        <v>121</v>
      </c>
      <c r="EG99" s="259">
        <v>122</v>
      </c>
      <c r="EH99" s="259">
        <v>123</v>
      </c>
      <c r="EI99" s="259">
        <v>124</v>
      </c>
      <c r="EJ99" s="259">
        <v>125</v>
      </c>
      <c r="EK99" s="259">
        <v>126</v>
      </c>
      <c r="EL99" s="259">
        <v>127</v>
      </c>
      <c r="EM99" s="259">
        <v>128</v>
      </c>
      <c r="EN99" s="223"/>
      <c r="EO99" s="223"/>
      <c r="EP99" s="223"/>
    </row>
    <row r="100" spans="1:146" ht="17.25" thickBot="1">
      <c r="A100" s="248">
        <v>0</v>
      </c>
      <c r="B100" s="248">
        <v>0</v>
      </c>
      <c r="C100" s="247">
        <v>0</v>
      </c>
      <c r="D100" s="243"/>
      <c r="E100" s="243"/>
      <c r="F100" s="243"/>
      <c r="G100" s="243"/>
      <c r="H100" s="243"/>
      <c r="I100" s="243"/>
      <c r="J100" s="243"/>
      <c r="K100" s="243"/>
      <c r="N100" s="246"/>
      <c r="O100" s="223"/>
      <c r="P100" s="223" t="str">
        <f ca="1">IMSUM(P101:P357)</f>
        <v>-726.062144022971-0.412212502495756i</v>
      </c>
      <c r="Q100" s="223" t="str">
        <f ca="1">IMSUM(Q101:Q357)</f>
        <v>3.66076097322115+0.029396049751772i</v>
      </c>
      <c r="R100" s="223" t="str">
        <f t="shared" ref="R100:CC100" ca="1" si="36">IMSUM(R101:R357)</f>
        <v>246.089515263911+0.412251253111749i</v>
      </c>
      <c r="S100" s="223" t="str">
        <f t="shared" ca="1" si="36"/>
        <v>5.31399629606329-0.0289306009459448i</v>
      </c>
      <c r="T100" s="223" t="str">
        <f t="shared" ca="1" si="36"/>
        <v>-139.306285656924-0.412289390436013i</v>
      </c>
      <c r="U100" s="223" t="str">
        <f t="shared" ca="1" si="36"/>
        <v>3.66067375064519+0.0284650967265018i</v>
      </c>
      <c r="V100" s="223" t="str">
        <f t="shared" ca="1" si="36"/>
        <v>106.349138436164+0.4123269143875i</v>
      </c>
      <c r="W100" s="223" t="str">
        <f t="shared" ca="1" si="36"/>
        <v>5.31408211541819-0.0279995379858186i</v>
      </c>
      <c r="X100" s="223" t="str">
        <f t="shared" ca="1" si="36"/>
        <v>-74.067860108766-0.412363824878672i</v>
      </c>
      <c r="Y100" s="223" t="str">
        <f t="shared" ca="1" si="36"/>
        <v>3.66058933468275+0.0275339256117584i</v>
      </c>
      <c r="Z100" s="223" t="str">
        <f t="shared" ca="1" si="36"/>
        <v>68.20183516466+0.412400121819906i</v>
      </c>
      <c r="AA100" s="223" t="str">
        <f t="shared" ca="1" si="36"/>
        <v>5.31416512781447-0.0270682605057837i</v>
      </c>
      <c r="AB100" s="223" t="str">
        <f t="shared" ca="1" si="36"/>
        <v>-48.9447163648863-0.4124358051349i</v>
      </c>
      <c r="AC100" s="223" t="str">
        <f t="shared" ca="1" si="36"/>
        <v>3.66050772602537+0.0266025435484312i</v>
      </c>
      <c r="AD100" s="223" t="str">
        <f t="shared" ca="1" si="36"/>
        <v>50.3718542874745+0.412470874744134i</v>
      </c>
      <c r="AE100" s="223" t="str">
        <f t="shared" ca="1" si="36"/>
        <v>5.31424533256788-0.0261367756342841i</v>
      </c>
      <c r="AF100" s="223" t="str">
        <f t="shared" ca="1" si="36"/>
        <v>-35.6190069407857-0.412505330572484i</v>
      </c>
      <c r="AG100" s="223" t="str">
        <f t="shared" ca="1" si="36"/>
        <v>3.66042892535214+0.0256709576675003i</v>
      </c>
      <c r="AH100" s="223" t="str">
        <f t="shared" ca="1" si="36"/>
        <v>40.0261136014406+0.412539172529134i</v>
      </c>
      <c r="AI100" s="223" t="str">
        <f t="shared" ca="1" si="36"/>
        <v>5.314322729022-0.0252050905029786i</v>
      </c>
      <c r="AJ100" s="223" t="str">
        <f t="shared" ca="1" si="36"/>
        <v>-27.3483222855936-0.412572400533298i</v>
      </c>
      <c r="AK100" s="223" t="str">
        <f t="shared" ca="1" si="36"/>
        <v>3.66035293327157+0.0247391750731953i</v>
      </c>
      <c r="AL100" s="223" t="str">
        <f t="shared" ca="1" si="36"/>
        <v>33.2588306668241+0.412605014501364i</v>
      </c>
      <c r="AM100" s="223" t="str">
        <f t="shared" ca="1" si="36"/>
        <v>5.3143973165568-0.024273212292615i</v>
      </c>
      <c r="AN100" s="223" t="str">
        <f t="shared" ca="1" si="36"/>
        <v>-21.7053357139116-0.412637014440785i</v>
      </c>
      <c r="AO100" s="223" t="str">
        <f t="shared" ca="1" si="36"/>
        <v>3.66027975043155+0.023807202938734i</v>
      </c>
      <c r="AP100" s="223" t="str">
        <f t="shared" ca="1" si="36"/>
        <v>28.4787035719233+0.412668400188541i</v>
      </c>
      <c r="AQ100" s="223" t="str">
        <f t="shared" ca="1" si="36"/>
        <v>5.314469094554-0.023341148008194i</v>
      </c>
      <c r="AR100" s="223" t="str">
        <f t="shared" ca="1" si="36"/>
        <v>5.314469094554-0.023341148008194i</v>
      </c>
      <c r="AS100" s="223" t="str">
        <f t="shared" ca="1" si="36"/>
        <v>3.66020937739799+0.0228750483911195i</v>
      </c>
      <c r="AT100" s="223" t="str">
        <f t="shared" ca="1" si="36"/>
        <v>24.9156932592745+0.412729328897992i</v>
      </c>
      <c r="AU100" s="223" t="str">
        <f t="shared" ca="1" si="36"/>
        <v>5.31453806242438-0.0224089049066198i</v>
      </c>
      <c r="AV100" s="223" t="str">
        <f t="shared" ca="1" si="36"/>
        <v>-14.4773298319961-0.412758871724056i</v>
      </c>
      <c r="AW100" s="223" t="str">
        <f t="shared" ca="1" si="36"/>
        <v>3.66014181483104+0.0219427185350494i</v>
      </c>
      <c r="AX100" s="223" t="str">
        <f t="shared" ca="1" si="36"/>
        <v>22.1517261164435+0.412787800130349i</v>
      </c>
      <c r="AY100" s="223" t="str">
        <f t="shared" ca="1" si="36"/>
        <v>5.31460421961209-0.021476490106771i</v>
      </c>
      <c r="AZ100" s="223" t="str">
        <f t="shared" ca="1" si="36"/>
        <v>-12.0134421320546-0.412816114018024i</v>
      </c>
      <c r="BA100" s="223" t="str">
        <f t="shared" ca="1" si="36"/>
        <v>3.66007706320632+0.0210102205454361i</v>
      </c>
      <c r="BB100" s="223" t="str">
        <f t="shared" ca="1" si="36"/>
        <v>19.9401945408703+0.412843813349745i</v>
      </c>
      <c r="BC100" s="223" t="str">
        <f t="shared" ca="1" si="36"/>
        <v>5.31466756554189-0.0205439107367376i</v>
      </c>
      <c r="BD100" s="223" t="str">
        <f t="shared" ca="1" si="36"/>
        <v>-10.0161142635245-0.412870898028872i</v>
      </c>
      <c r="BE100" s="223" t="str">
        <f t="shared" ca="1" si="36"/>
        <v>3.66001512304995+0.0200775615469784i</v>
      </c>
      <c r="BF100" s="223" t="str">
        <f t="shared" ca="1" si="36"/>
        <v>18.1262009322057+0.41289736802811i</v>
      </c>
      <c r="BG100" s="223" t="str">
        <f t="shared" ca="1" si="36"/>
        <v>5.31472809974843-0.0196111739327787i</v>
      </c>
      <c r="BH100" s="223" t="str">
        <f t="shared" ca="1" si="36"/>
        <v>-8.36020709432986-0.412923223278246i</v>
      </c>
      <c r="BI100" s="223" t="str">
        <f t="shared" ca="1" si="36"/>
        <v>3.65995599489396+0.0191447487569381i</v>
      </c>
      <c r="BJ100" s="223" t="str">
        <f t="shared" ca="1" si="36"/>
        <v>16.6075276972321+0.412948463713256i</v>
      </c>
      <c r="BK100" s="223" t="str">
        <f t="shared" ca="1" si="36"/>
        <v>5.31478582170434-0.0186782868382354i</v>
      </c>
      <c r="BL100" s="223" t="str">
        <f t="shared" ca="1" si="36"/>
        <v>-6.96139192038847-0.41297308928811i</v>
      </c>
      <c r="BM100" s="223" t="str">
        <f t="shared" ca="1" si="36"/>
        <v>3.65989967925391+0.0182117891779185i</v>
      </c>
      <c r="BN100" s="223" t="str">
        <f t="shared" ca="1" si="36"/>
        <v>15.3139738297466+0.412997099927975i</v>
      </c>
      <c r="BO100" s="223" t="str">
        <f t="shared" ca="1" si="36"/>
        <v>5.31484073096334-0.0177452566360188i</v>
      </c>
      <c r="BP100" s="223" t="str">
        <f t="shared" ca="1" si="36"/>
        <v>-5.76074562845804-0.413020495594634i</v>
      </c>
      <c r="BQ100" s="223" t="str">
        <f t="shared" ca="1" si="36"/>
        <v>3.6598461765333+0.017278690078486i</v>
      </c>
      <c r="BR100" s="223" t="str">
        <f t="shared" ca="1" si="36"/>
        <v>14.1957077469725+0.41304327622844i</v>
      </c>
      <c r="BS100" s="223" t="str">
        <f t="shared" ca="1" si="36"/>
        <v>5.31489282705536-0.0168120904156082i</v>
      </c>
      <c r="BT100" s="223" t="str">
        <f t="shared" ca="1" si="36"/>
        <v>-4.71583158188294-0.413065441773258i</v>
      </c>
      <c r="BU100" s="223" t="str">
        <f t="shared" ca="1" si="36"/>
        <v>3.65979548719497+0.016345458559111i</v>
      </c>
      <c r="BV100" s="223" t="str">
        <f t="shared" ca="1" si="36"/>
        <v>13.2163574137205+0.413086992207589i</v>
      </c>
      <c r="BW100" s="223" t="str">
        <f t="shared" ca="1" si="36"/>
        <v>5.31494210954329-0.0158787953823607i</v>
      </c>
      <c r="BX100" s="223" t="str">
        <f t="shared" ca="1" si="36"/>
        <v>-3.79528910572942-0.413107927430698i</v>
      </c>
      <c r="BY100" s="223" t="str">
        <f t="shared" ca="1" si="36"/>
        <v>3.6597476116264+0.0154121017654907i</v>
      </c>
      <c r="BZ100" s="223" t="str">
        <f t="shared" ca="1" si="36"/>
        <v>12.3487322195072+0.413128247457566i</v>
      </c>
      <c r="CA100" s="223" t="str">
        <f t="shared" ca="1" si="36"/>
        <v>5.31498857806692-0.0149453786410216i</v>
      </c>
      <c r="CB100" s="223" t="str">
        <f t="shared" ca="1" si="36"/>
        <v>-2.97542009764398-0.413147952200577i</v>
      </c>
      <c r="CC100" s="223" t="str">
        <f t="shared" ca="1" si="36"/>
        <v>3.65970255025509+0.0144786268888879i</v>
      </c>
      <c r="CD100" s="223" t="str">
        <f t="shared" ref="CD100:EM100" ca="1" si="37">IMSUM(CD101:CD357)</f>
        <v>11.5720766906025+0.413167041618703i</v>
      </c>
      <c r="CE100" s="223" t="str">
        <f t="shared" ca="1" si="37"/>
        <v>5.3150322321897-0.0140118473763513i</v>
      </c>
      <c r="CF100" s="223" t="str">
        <f t="shared" ca="1" si="37"/>
        <v>-2.23796225144874-0.413185515663547i</v>
      </c>
      <c r="CG100" s="223" t="str">
        <f t="shared" ca="1" si="37"/>
        <v>3.65966030343672+0.0135450410155205i</v>
      </c>
      <c r="CH100" s="223" t="str">
        <f t="shared" ca="1" si="37"/>
        <v>10.870251843599+0.413203374301966i</v>
      </c>
      <c r="CI100" s="223" t="str">
        <f t="shared" ca="1" si="37"/>
        <v>5.3150730716351-0.0130782087057675i</v>
      </c>
      <c r="CJ100" s="223" t="str">
        <f t="shared" ca="1" si="37"/>
        <v>-1.56859365997319-0.413220617503463i</v>
      </c>
      <c r="CK100" s="223" t="str">
        <f t="shared" ca="1" si="37"/>
        <v>3.65962087150997+0.0126113513447281i</v>
      </c>
      <c r="CL100" s="223" t="str">
        <f t="shared" ca="1" si="37"/>
        <v>10.2304977613196+0.413237245254633i</v>
      </c>
      <c r="CM100" s="223" t="str">
        <f t="shared" ca="1" si="37"/>
        <v>5.31511109597282-0.0121444698117879i</v>
      </c>
      <c r="CN100" s="223" t="str">
        <f t="shared" ca="1" si="37"/>
        <v>-0.955902735718398-0.41325325743253i</v>
      </c>
      <c r="CO100" s="223" t="str">
        <f t="shared" ca="1" si="37"/>
        <v>3.65958425480529+0.0116775650367797i</v>
      </c>
      <c r="CP100" s="223" t="str">
        <f t="shared" ca="1" si="37"/>
        <v>9.64257127629348+0.413268654085263i</v>
      </c>
      <c r="CQ100" s="223" t="str">
        <f t="shared" ca="1" si="37"/>
        <v>5.31514630496442-0.0112106378604535i</v>
      </c>
      <c r="CR100" s="223" t="str">
        <f t="shared" ca="1" si="37"/>
        <v>-0.390662479290751-0.413283435132618i</v>
      </c>
      <c r="CS100" s="223" t="str">
        <f t="shared" ca="1" si="37"/>
        <v>3.65955045361951+0.0107436892174162i</v>
      </c>
      <c r="CT100" s="223" t="str">
        <f t="shared" ca="1" si="37"/>
        <v>9.09813209326117+0.413297600566714i</v>
      </c>
      <c r="CU100" s="223" t="str">
        <f t="shared" ca="1" si="37"/>
        <v>5.31517869829988-0.0102767199743958i</v>
      </c>
      <c r="CV100" s="223" t="str">
        <f t="shared" ca="1" si="37"/>
        <v>0.134691293151681-0.41331115031856i</v>
      </c>
      <c r="CW100" s="223" t="str">
        <f t="shared" ca="1" si="37"/>
        <v>3.65951946821909+0.00980973107854499i</v>
      </c>
      <c r="CX100" s="223" t="str">
        <f t="shared" ca="1" si="37"/>
        <v>8.59029725054129+0.413324084397505i</v>
      </c>
      <c r="CY100" s="223" t="str">
        <f t="shared" ca="1" si="37"/>
        <v>5.31520827566766-0.00934272335146025i</v>
      </c>
      <c r="CZ100" s="223" t="str">
        <f t="shared" ca="1" si="37"/>
        <v>0.626442084108005-0.413336402760345i</v>
      </c>
      <c r="DA100" s="223" t="str">
        <f t="shared" ca="1" si="37"/>
        <v>3.65949129891159+0.0088756977341089i</v>
      </c>
      <c r="DB100" s="223" t="str">
        <f t="shared" ca="1" si="37"/>
        <v>8.11331196000996+0.41334810537874i</v>
      </c>
      <c r="DC100" s="223" t="str">
        <f t="shared" ca="1" si="37"/>
        <v>5.31523503690397-0.00840865510707234i</v>
      </c>
      <c r="DD100" s="223" t="str">
        <f t="shared" ca="1" si="37"/>
        <v>1.08987742687655-0.413359192218625i</v>
      </c>
      <c r="DE100" s="223" t="str">
        <f t="shared" ca="1" si="37"/>
        <v>3.65946594581633+0.00794159636179081i</v>
      </c>
      <c r="DF100" s="223" t="str">
        <f t="shared" ca="1" si="37"/>
        <v>7.66230233709465+0.413369663248958i</v>
      </c>
      <c r="DG100" s="223" t="str">
        <f t="shared" ca="1" si="37"/>
        <v>5.31525898177405-0.00747452240708713i</v>
      </c>
      <c r="DH100" s="223" t="str">
        <f t="shared" ca="1" si="37"/>
        <v>1.52950449868153-0.413379518483135i</v>
      </c>
      <c r="DI100" s="223" t="str">
        <f t="shared" ca="1" si="37"/>
        <v>3.65944340923116+0.00700743413397431i</v>
      </c>
      <c r="DJ100" s="223" t="str">
        <f t="shared" ca="1" si="37"/>
        <v>7.23308664364687+0.413388757860216i</v>
      </c>
      <c r="DK100" s="223" t="str">
        <f t="shared" ca="1" si="37"/>
        <v>5.31528011002293-0.00654033243155228i</v>
      </c>
      <c r="DL100" s="223" t="str">
        <f t="shared" ca="1" si="37"/>
        <v>1.94921602460334-0.413397381343014i</v>
      </c>
      <c r="DM100" s="223" t="str">
        <f t="shared" ca="1" si="37"/>
        <v>3.65942368932947+0.00607321818337914i</v>
      </c>
      <c r="DN100" s="223" t="str">
        <f t="shared" ca="1" si="37"/>
        <v>6.82202888478218+0.413405389024096i</v>
      </c>
      <c r="DO100" s="223" t="str">
        <f t="shared" ca="1" si="37"/>
        <v>5.31529842153719-0.00560609232690634i</v>
      </c>
      <c r="DP100" s="223" t="str">
        <f t="shared" ca="1" si="37"/>
        <v>2.35242000021613-0.413412780740372i</v>
      </c>
      <c r="DQ100" s="223" t="str">
        <f t="shared" ca="1" si="37"/>
        <v>3.65940678624092+0.00513895571548595i</v>
      </c>
      <c r="DR100" s="223" t="str">
        <f t="shared" ca="1" si="37"/>
        <v>6.42592338280328+0.413419556541975i</v>
      </c>
      <c r="DS100" s="223" t="str">
        <f t="shared" ca="1" si="37"/>
        <v>5.31531391615631-0.00467180925582156i</v>
      </c>
      <c r="DT100" s="223" t="str">
        <f t="shared" ca="1" si="37"/>
        <v>2.74214284617486-0.41342571644812i</v>
      </c>
      <c r="DU100" s="223" t="str">
        <f t="shared" ca="1" si="37"/>
        <v>3.65939270012786+0.00420465383238988i</v>
      </c>
      <c r="DV100" s="223" t="str">
        <f t="shared" ca="1" si="37"/>
        <v>6.04190216664357+0.413431260359947i</v>
      </c>
      <c r="DW100" s="223" t="str">
        <f t="shared" ca="1" si="37"/>
        <v>5.31532659373883-0.0037374903699916i</v>
      </c>
      <c r="DX100" s="223" t="str">
        <f t="shared" ca="1" si="37"/>
        <v>3.12111295501019-0.413436188321339i</v>
      </c>
      <c r="DY100" s="223" t="str">
        <f t="shared" ca="1" si="37"/>
        <v>3.65938143109546+0.00327031974403091i</v>
      </c>
      <c r="DZ100" s="223" t="str">
        <f t="shared" ca="1" si="37"/>
        <v>5.66735921244354+0.413440500321623i</v>
      </c>
      <c r="EA100" s="223" t="str">
        <f t="shared" ca="1" si="37"/>
        <v>5.3153364541858-0.00280314283744243i</v>
      </c>
      <c r="EB100" s="223" t="str">
        <f t="shared" ca="1" si="37"/>
        <v>3.49182977012432-0.413444196338627i</v>
      </c>
      <c r="EC100" s="223" t="str">
        <f t="shared" ca="1" si="37"/>
        <v>3.65937297924932+0.00233596057069829i</v>
      </c>
      <c r="ED100" s="223" t="str">
        <f t="shared" ca="1" si="37"/>
        <v>5.29988708024329+0.413447276375199i</v>
      </c>
      <c r="EE100" s="223" t="str">
        <f t="shared" ca="1" si="37"/>
        <v>5.31534349743821-0.00186877382039485i</v>
      </c>
      <c r="EF100" s="223" t="str">
        <f t="shared" ca="1" si="37"/>
        <v>3.85662228040055-0.413449740382073i</v>
      </c>
      <c r="EG100" s="223" t="str">
        <f t="shared" ca="1" si="37"/>
        <v>3.65936734464833+0.00140158350057484i</v>
      </c>
      <c r="EH100" s="223" t="str">
        <f t="shared" ca="1" si="37"/>
        <v>4.93722253817067+0.413451588422201i</v>
      </c>
      <c r="EI100" s="223" t="str">
        <f t="shared" ca="1" si="37"/>
        <v>5.31534772338353-0.000934390497985549i</v>
      </c>
      <c r="EJ100" s="223" t="str">
        <f t="shared" ca="1" si="37"/>
        <v>4.2176999463663-0.413452820441987i</v>
      </c>
      <c r="EK100" s="223" t="str">
        <f t="shared" ca="1" si="37"/>
        <v>3.65936452733964+0.000467195685557309i</v>
      </c>
      <c r="EL100" s="223" t="str">
        <f t="shared" ca="1" si="37"/>
        <v>4.57719848297475+0.413453436435479i</v>
      </c>
      <c r="EM100" s="223" t="str">
        <f t="shared" ca="1" si="37"/>
        <v>5.31534913204084-3.72005980854244E-12i</v>
      </c>
      <c r="EN100" s="223"/>
      <c r="EO100" s="223"/>
      <c r="EP100" s="223"/>
    </row>
    <row r="101" spans="1:146" ht="17.25" thickBot="1">
      <c r="A101" s="257">
        <f>A100+Div_Nt_load2</f>
        <v>1.953125E-5</v>
      </c>
      <c r="B101" s="256">
        <v>1</v>
      </c>
      <c r="C101" s="230">
        <f>C100+1/time_load2</f>
        <v>200</v>
      </c>
      <c r="D101" s="229">
        <f>2*PI()*C101</f>
        <v>1256.6370614359173</v>
      </c>
      <c r="E101" s="229" t="str">
        <f>COMPLEX(0,D101)</f>
        <v>1256.63706143592i</v>
      </c>
      <c r="F101" s="229" t="str">
        <f>IF(freq_ratio2&gt;1,IMPRODUCT(Kth_2/(2/rload2-Kfeed2/Gdc_ccm2),IMDIV(COMPLEX(1,Rc_2*Coutput2*microF2*miliOhm2*D101),IMSUM(1,IMPRODUCT(E101,1/omega1_2),IMPRODUCT(E101,E101,1/omega2_2),IMPRODUCT(E101,E101,E101,1/omega3_2)))),IMPRODUCT(Kth_2/(2/rload2-Kfeed2/Gdc_dcm2),(IMDIV(COMPLEX(1,Rc_2*Coutput2*microF2*miliOhm2*D101),IMSUM(1,IMDIV(E101,omegat2),IMDIV(IMPRODUCT(E101,E101),omegapole0^2*(1-2*Gdc_dcm2/(Kfeed2*rload2))))))))</f>
        <v>2.79407541824365-3.9748115208941i</v>
      </c>
      <c r="G101" s="229" t="str">
        <f>IMPRODUCT(IMPRODUCT(-currentransferratio2*RFB_2/(Rfeedforward2),IMDIV(COMPLEX(1,(Rfeedforward2*kiliOhm2+q_Rz_Cz_2*Rzero2)*q_Rz_Cz_2*Czero2*nanoF2*D101),IMPRODUCT(COMPLEX(1,q_Rz_Cz_2*Rzero2*Czero2*nanoF2*D101),COMPLEX(1,D101/(2*PI()*F_roll2*kilihertz2))))),IMSUM(feedtype2,IMDIV(COMPLEX(1,Rvolt2*Cvolt2*nanoF2*kiliOhm2*D101),IMPRODUCT(Rupper2*kiliOhm2*(Cvolt2*nanoF2+Cforward2*picoF2),COMPLEX(1,Rvolt2*Cvolt2*Cforward2*picoF2*nanoF2*kiliOhm2*D101/(Cvolt2*nanoF2+Cforward2*picoF2)),E101))))</f>
        <v>-2.71920786091552+1.10086655521369i</v>
      </c>
      <c r="H101" s="229" t="str">
        <f t="shared" ref="H101:H132" si="38">IF(freq_ratio2&gt;1,IMPRODUCT(M35,IMDIV((IMPRODUCT(COMPLEX(1,Rc_2*Coutput2*microF2*miliOhm2*D101),IMSUM(1,IMDIV(E101,omega4_2),IMDIV(IMPRODUCT(E101,E101),omega5_2)))),IMSUM(1,IMPRODUCT(E101,1/omega1_2),IMPRODUCT(E101,E101,1/omega2_2),IMPRODUCT(E101,E101,E101,1/omega3_2)))),IMPRODUCT(M35,(IMDIV(IMPRODUCT(COMPLEX(1,Rc_2*Coutput2*microF2*miliOhm2*D101),COMPLEX(1,-Kfeed2*effectiveL2*PI()^2*D101/(8*ratio2^2*Gdc_dcm2))),IMSUM(1,IMDIV(E101,omegat2),IMDIV(IMPRODUCT(E101,E101),omegapole0^2*(1-2*Gdc_dcm2/(Kfeed2*rload2))))))))</f>
        <v>0.20167603243509-0.281247171242877i</v>
      </c>
      <c r="I101" s="229" t="str">
        <f>IMDIV(IMPRODUCT(-1,H101),IMSUM(1,IMPRODUCT(F101,G101,-1)))</f>
        <v>-0.022585167772965-0.00765781237637517i</v>
      </c>
      <c r="J101" s="255" t="str">
        <f ca="1">IMPRODUCT(1/N_FFT2,P100)</f>
        <v>-2.83618025008973-0.00161020508787405i</v>
      </c>
      <c r="K101" s="254" t="str">
        <f ca="1">IMPRODUCT(I101,J101)</f>
        <v>0.064043276134196+0.0217553029728265i</v>
      </c>
      <c r="M101" s="258"/>
      <c r="N101" s="246">
        <f ca="1">Ioutput2+O101</f>
        <v>8.5126438051929885</v>
      </c>
      <c r="O101" s="223">
        <f t="shared" ref="O101:O164" ca="1" si="39">I_step2*(th_2/time_load2-0.5)+2*I_step2*(th_2/time_load2)*SUMPRODUCT((SIN(ROW(INDIRECT(1&amp;":"&amp;N_FFT2))*PI()*th_2/time_load2)/(ROW(INDIRECT(1&amp;":"&amp;N_FFT2))*PI()*th_2/time_load2))*(SIN(ROW(INDIRECT(1&amp;":"&amp;N_FFT2))*PI()*transient2/time_load2)/(ROW(INDIRECT(1&amp;":"&amp;N_FFT2))*PI()*transient2/time_load2))*COS(ROW(INDIRECT(1&amp;":"&amp;N_FFT2))*2*PI()*Div_Nt_load2*B101/time_load2-ROW(INDIRECT(1&amp;":"&amp;N_FFT2))*PI()*(time_load2-transient2)/time_load2))</f>
        <v>-4.4873561948070115</v>
      </c>
      <c r="P101" s="223" t="str">
        <f t="shared" ref="P101:P164" ca="1" si="40">IMPRODUCT(O101,IMEXP(COMPLEX(0,-2*PI()*1*B101/Nt_load2)))</f>
        <v>-4.48600468701766+0.110125233840465i</v>
      </c>
      <c r="Q101" s="223" t="str">
        <f t="shared" ref="Q101:Q164" ca="1" si="41">IMPRODUCT(O101,IMEXP(COMPLEX(0,-2*PI()*2*B101/Nt_load2)))</f>
        <v>-4.48195097774737+0.220184132357912i</v>
      </c>
      <c r="R101" s="223" t="str">
        <f t="shared" ref="R101:R164" ca="1" si="42">IMPRODUCT(O101,IMEXP(COMPLEX(0,-2*PI()*3*B101/Nt_load2)))</f>
        <v>-4.47519750879903+0.330110400187242i</v>
      </c>
      <c r="S101" s="223" t="str">
        <f t="shared" ref="S101:S164" ca="1" si="43">IMPRODUCT(O101,IMEXP(COMPLEX(0,-2*PI()*4*B101/Nt_load2)))</f>
        <v>-4.46574834820981+0.439837821855122i</v>
      </c>
      <c r="T101" s="223" t="str">
        <f t="shared" ref="T101:T164" ca="1" si="44">IMPRODUCT(O101,IMEXP(COMPLEX(0,-2*PI()*5*B101/Nt_load2)))</f>
        <v>-4.4536091878007+0.549300301665711i</v>
      </c>
      <c r="U101" s="223" t="str">
        <f t="shared" ref="U101:U164" ca="1" si="45">IMPRODUCT(O101,IMEXP(COMPLEX(0,-2*PI()*6*B101/Nt_load2)))</f>
        <v>-4.43878733974804+0.658431903514241i</v>
      </c>
      <c r="V101" s="223" t="str">
        <f t="shared" ref="V101:V164" ca="1" si="46">IMPRODUCT(O101,IMEXP(COMPLEX(0,-2*PI()*7*B101/Nt_load2)))</f>
        <v>-4.42129173217886+0.767166890604444i</v>
      </c>
      <c r="W101" s="223" t="str">
        <f t="shared" ref="W101:W164" ca="1" si="47">IMPRODUCT(O101,IMEXP(COMPLEX(0,-2*PI()*8*B101/Nt_load2)))</f>
        <v>-4.40113290379297+0.875439765045967i</v>
      </c>
      <c r="X101" s="223" t="str">
        <f t="shared" ref="X101:X164" ca="1" si="48">IMPRODUCT(O101,IMEXP(COMPLEX(0,-2*PI()*9*B101/Nt_load2)))</f>
        <v>-4.37832299751479+0.983185307307825i</v>
      </c>
      <c r="Y101" s="223" t="str">
        <f t="shared" ref="Y101:Y164" ca="1" si="49">IMPRODUCT(O101,IMEXP(COMPLEX(0,-2*PI()*10*B101/Nt_load2)))</f>
        <v>-4.35287575317895+1.09033861550423i</v>
      </c>
      <c r="Z101" s="223" t="str">
        <f t="shared" ref="Z101:Z164" ca="1" si="50">IMPRODUCT(O101,IMEXP(COMPLEX(0,-2*PI()*11*B101/Nt_load2)))</f>
        <v>-4.3248064992539+1.19683514448905i</v>
      </c>
      <c r="AA101" s="223" t="str">
        <f t="shared" ref="AA101:AA164" ca="1" si="51">IMPRODUCT(O101,IMEXP(COMPLEX(0,-2*PI()*12*B101/Nt_load2)))</f>
        <v>-4.29413214360863+1.30261074473536i</v>
      </c>
      <c r="AB101" s="223" t="str">
        <f t="shared" ref="AB101:AB164" ca="1" si="52">IMPRODUCT(O101,IMEXP(COMPLEX(0,-2*PI()*13*B101/Nt_load2)))</f>
        <v>-4.260871163328+1.40760170097681i</v>
      </c>
      <c r="AC101" s="223" t="str">
        <f t="shared" ref="AC101:AC164" ca="1" si="53">IMPRODUCT(O101,IMEXP(COMPLEX(0,-2*PI()*14*B101/Nt_load2)))</f>
        <v>-4.22504359358281+1.5117447705872i</v>
      </c>
      <c r="AD101" s="223" t="str">
        <f t="shared" ref="AD101:AD164" ca="1" si="54">IMPRODUCT(O101,IMEXP(COMPLEX(0,-2*PI()*15*B101/Nt_load2)))</f>
        <v>-4.1866710155614+1.61497722167557i</v>
      </c>
      <c r="AE101" s="223" t="str">
        <f t="shared" ref="AE101:AE164" ca="1" si="55">IMPRODUCT(O101,IMEXP(COMPLEX(0,-2*PI()*16*B101/Nt_load2)))</f>
        <v>-4.14577654346993+1.7172368708735i</v>
      </c>
      <c r="AF101" s="223" t="str">
        <f t="shared" ref="AF101:AF164" ca="1" si="56">IMPRODUCT(O101,IMEXP(COMPLEX(0,-2*PI()*17*B101/Nt_load2)))</f>
        <v>-4.10238481060924+1.81846212079202i</v>
      </c>
      <c r="AG101" s="223" t="str">
        <f t="shared" ref="AG101:AG164" ca="1" si="57">IMPRODUCT(O101,IMEXP(COMPLEX(0,-2*PI()*18*B101/Nt_load2)))</f>
        <v>-4.05652195453669+1.91859199712567i</v>
      </c>
      <c r="AH101" s="223" t="str">
        <f t="shared" ref="AH101:AH164" ca="1" si="58">IMPRODUCT(O101,IMEXP(COMPLEX(0,-2*PI()*19*B101/Nt_load2)))</f>
        <v>-4.00821560132186+2.01756618538102i</v>
      </c>
      <c r="AI101" s="223" t="str">
        <f t="shared" ref="AI101:AI164" ca="1" si="59">IMPRODUCT(O101,IMEXP(COMPLEX(0,-2*PI()*20*B101/Nt_load2)))</f>
        <v>-3.95749484890562+2.11532506720795i</v>
      </c>
      <c r="AJ101" s="223" t="str">
        <f t="shared" ref="AJ101:AJ164" ca="1" si="60">IMPRODUCT(O101,IMEXP(COMPLEX(0,-2*PI()*21*B101/Nt_load2)))</f>
        <v>-3.90439024957267+2.2118097563115i</v>
      </c>
      <c r="AK101" s="223" t="str">
        <f t="shared" ref="AK101:AK164" ca="1" si="61">IMPRODUCT(O101,IMEXP(COMPLEX(0,-2*PI()*22*B101/Nt_load2)))</f>
        <v>-3.84893379154793+2.30696213392274i</v>
      </c>
      <c r="AL101" s="223" t="str">
        <f t="shared" ref="AL101:AL164" ca="1" si="62">IMPRODUCT(O101,IMEXP(COMPLEX(0,-2*PI()*23*B101/Nt_load2)))</f>
        <v>-3.79115887972806+2.40072488380737i</v>
      </c>
      <c r="AM101" s="223" t="str">
        <f t="shared" ref="AM101:AM164" ca="1" si="63">IMPRODUCT(O101,IMEXP(COMPLEX(0,-2*PI()*24*B101/Nt_load2)))</f>
        <v>-3.73110031555961+2.49304152679089i</v>
      </c>
      <c r="AN101" s="223" t="str">
        <f t="shared" ref="AN101:AN164" ca="1" si="64">IMPRODUCT(O101,IMEXP(COMPLEX(0,-2*PI()*25*B101/Nt_load2)))</f>
        <v>-3.66879427607589+2.58385645477949i</v>
      </c>
      <c r="AO101" s="223" t="str">
        <f t="shared" ref="AO101:AO164" ca="1" si="65">IMPRODUCT(O101,IMEXP(COMPLEX(0,-2*PI()*26*B101/Nt_load2)))</f>
        <v>-3.60427829210532+2.67311496425635i</v>
      </c>
      <c r="AP101" s="223" t="str">
        <f t="shared" ref="AP101:AP164" ca="1" si="66">IMPRODUCT(O101,IMEXP(COMPLEX(0,-2*PI()*27*B101/Nt_load2)))</f>
        <v>-3.53759122566423+2.76076328923295i</v>
      </c>
      <c r="AQ101" s="223" t="str">
        <f t="shared" ref="AQ101:AQ164" ca="1" si="67">IMPRODUCT(O101,IMEXP(COMPLEX(0,-2*PI()*28*B101/Nt_load2)))</f>
        <v>-3.46877324654785+2.8467486336357i</v>
      </c>
      <c r="AR101" s="223" t="str">
        <f t="shared" ref="AR101:AR164" ca="1" si="68">IMPRODUCT(O101,IMEXP(COMPLEX(0,-2*PI()*28*B101/Nt_load2)))</f>
        <v>-3.46877324654785+2.8467486336357i</v>
      </c>
      <c r="AS101" s="223" t="str">
        <f t="shared" ref="AS101:AS164" ca="1" si="69">IMPRODUCT(O101,IMEXP(COMPLEX(0,-2*PI()*30*B101/Nt_load2)))</f>
        <v>-3.3249116224108+3.01352423621089i</v>
      </c>
      <c r="AT101" s="223" t="str">
        <f t="shared" ref="AT101:AT164" ca="1" si="70">IMPRODUCT(O101,IMEXP(COMPLEX(0,-2*PI()*31*B101/Nt_load2)))</f>
        <v>-3.24995463425317+3.09421403499648i</v>
      </c>
      <c r="AU101" s="223" t="str">
        <f t="shared" ref="AU101:AU164" ca="1" si="71">IMPRODUCT(O101,IMEXP(COMPLEX(0,-2*PI()*32*B101/Nt_load2)))</f>
        <v>-3.1730399949475+3.1730399949475i</v>
      </c>
      <c r="AV101" s="223" t="str">
        <f t="shared" ref="AV101:AV164" ca="1" si="72">IMPRODUCT(O101,IMEXP(COMPLEX(0,-2*PI()*33*B101/Nt_load2)))</f>
        <v>-3.09421403499648+3.24995463425317i</v>
      </c>
      <c r="AW101" s="223" t="str">
        <f t="shared" ref="AW101:AW164" ca="1" si="73">IMPRODUCT(O101,IMEXP(COMPLEX(0,-2*PI()*34*B101/Nt_load2)))</f>
        <v>-3.01352423621089+3.3249116224108i</v>
      </c>
      <c r="AX101" s="223" t="str">
        <f t="shared" ref="AX101:AX164" ca="1" si="74">IMPRODUCT(O101,IMEXP(COMPLEX(0,-2*PI()*35*B101/Nt_load2)))</f>
        <v>-2.93101920310834+3.39786580813354i</v>
      </c>
      <c r="AY101" s="223" t="str">
        <f t="shared" ref="AY101:AY164" ca="1" si="75">IMPRODUCT(O101,IMEXP(COMPLEX(0,-2*PI()*36*B101/Nt_load2)))</f>
        <v>-2.8467486336357+3.46877324654785i</v>
      </c>
      <c r="AZ101" s="223" t="str">
        <f t="shared" ref="AZ101:AZ164" ca="1" si="76">IMPRODUCT(O101,IMEXP(COMPLEX(0,-2*PI()*37*B101/Nt_load2)))</f>
        <v>-2.76076328923294+3.53759122566423i</v>
      </c>
      <c r="BA101" s="223" t="str">
        <f t="shared" ref="BA101:BA164" ca="1" si="77">IMPRODUCT(O101,IMEXP(COMPLEX(0,-2*PI()*38*B101/Nt_load2)))</f>
        <v>-2.67311496425635+3.60427829210532i</v>
      </c>
      <c r="BB101" s="223" t="str">
        <f t="shared" ref="BB101:BB164" ca="1" si="78">IMPRODUCT(O101,IMEXP(COMPLEX(0,-2*PI()*39*B101/Nt_load2)))</f>
        <v>-2.58385645477949+3.66879427607589i</v>
      </c>
      <c r="BC101" s="223" t="str">
        <f t="shared" ref="BC101:BC164" ca="1" si="79">IMPRODUCT(O101,IMEXP(COMPLEX(0,-2*PI()*40*B101/Nt_load2)))</f>
        <v>-2.49304152679089+3.73110031555961i</v>
      </c>
      <c r="BD101" s="223" t="str">
        <f t="shared" ref="BD101:BD164" ca="1" si="80">IMPRODUCT(O101,IMEXP(COMPLEX(0,-2*PI()*41*B101/Nt_load2)))</f>
        <v>-2.40072488380738+3.79115887972806i</v>
      </c>
      <c r="BE101" s="223" t="str">
        <f t="shared" ref="BE101:BE164" ca="1" si="81">IMPRODUCT(O101,IMEXP(COMPLEX(0,-2*PI()*42*B101/Nt_load2)))</f>
        <v>-2.30696213392274+3.84893379154793i</v>
      </c>
      <c r="BF101" s="223" t="str">
        <f t="shared" ref="BF101:BF164" ca="1" si="82">IMPRODUCT(O101,IMEXP(COMPLEX(0,-2*PI()*43*B101/Nt_load2)))</f>
        <v>-2.2118097563115+3.90439024957267i</v>
      </c>
      <c r="BG101" s="223" t="str">
        <f t="shared" ref="BG101:BG164" ca="1" si="83">IMPRODUCT(O101,IMEXP(COMPLEX(0,-2*PI()*44*B101/Nt_load2)))</f>
        <v>-2.11532506720796+3.95749484890562i</v>
      </c>
      <c r="BH101" s="223" t="str">
        <f t="shared" ref="BH101:BH164" ca="1" si="84">IMPRODUCT(O101,IMEXP(COMPLEX(0,-2*PI()*45*B101/Nt_load2)))</f>
        <v>-2.01756618538102+4.00821560132186i</v>
      </c>
      <c r="BI101" s="223" t="str">
        <f t="shared" ref="BI101:BI164" ca="1" si="85">IMPRODUCT(O101,IMEXP(COMPLEX(0,-2*PI()*46*B101/Nt_load2)))</f>
        <v>-1.91859199712568+4.05652195453669i</v>
      </c>
      <c r="BJ101" s="223" t="str">
        <f t="shared" ref="BJ101:BJ164" ca="1" si="86">IMPRODUCT(O101,IMEXP(COMPLEX(0,-2*PI()*47*B101/Nt_load2)))</f>
        <v>-1.81846212079203+4.10238481060924i</v>
      </c>
      <c r="BK101" s="223" t="str">
        <f t="shared" ref="BK101:BK164" ca="1" si="87">IMPRODUCT(O101,IMEXP(COMPLEX(0,-2*PI()*48*B101/Nt_load2)))</f>
        <v>-1.71723687087351+4.14577654346992i</v>
      </c>
      <c r="BL101" s="223" t="str">
        <f t="shared" ref="BL101:BL164" ca="1" si="88">IMPRODUCT(O101,IMEXP(COMPLEX(0,-2*PI()*49*B101/Nt_load2)))</f>
        <v>-1.61497722167559+4.18667101556139i</v>
      </c>
      <c r="BM101" s="223" t="str">
        <f t="shared" ref="BM101:BM164" ca="1" si="89">IMPRODUCT(O101,IMEXP(COMPLEX(0,-2*PI()*50*B101/Nt_load2)))</f>
        <v>-1.51174477058722+4.2250435935828i</v>
      </c>
      <c r="BN101" s="223" t="str">
        <f t="shared" ref="BN101:BN164" ca="1" si="90">IMPRODUCT(O101,IMEXP(COMPLEX(0,-2*PI()*51*B101/Nt_load2)))</f>
        <v>-1.40760170097683+4.26087116332799i</v>
      </c>
      <c r="BO101" s="223" t="str">
        <f t="shared" ref="BO101:BO164" ca="1" si="91">IMPRODUCT(O101,IMEXP(COMPLEX(0,-2*PI()*52*B101/Nt_load2)))</f>
        <v>-1.30261074473538+4.29413214360862i</v>
      </c>
      <c r="BP101" s="223" t="str">
        <f t="shared" ref="BP101:BP164" ca="1" si="92">IMPRODUCT(O101,IMEXP(COMPLEX(0,-2*PI()*53*B101/Nt_load2)))</f>
        <v>-1.19683514448906+4.32480649925389i</v>
      </c>
      <c r="BQ101" s="223" t="str">
        <f t="shared" ref="BQ101:BQ164" ca="1" si="93">IMPRODUCT(O101,IMEXP(COMPLEX(0,-2*PI()*54*B101/Nt_load2)))</f>
        <v>-1.09033861550425+4.35287575317894i</v>
      </c>
      <c r="BR101" s="223" t="str">
        <f t="shared" ref="BR101:BR164" ca="1" si="94">IMPRODUCT(O101,IMEXP(COMPLEX(0,-2*PI()*55*B101/Nt_load2)))</f>
        <v>-0.983185307307847+4.37832299751479i</v>
      </c>
      <c r="BS101" s="223" t="str">
        <f t="shared" ref="BS101:BS164" ca="1" si="95">IMPRODUCT(O101,IMEXP(COMPLEX(0,-2*PI()*56*B101/Nt_load2)))</f>
        <v>-0.875439765045989+4.40113290379297i</v>
      </c>
      <c r="BT101" s="223" t="str">
        <f t="shared" ref="BT101:BT164" ca="1" si="96">IMPRODUCT(O101,IMEXP(COMPLEX(0,-2*PI()*57*B101/Nt_load2)))</f>
        <v>-0.767166890604466+4.42129173217886i</v>
      </c>
      <c r="BU101" s="223" t="str">
        <f t="shared" ref="BU101:BU164" ca="1" si="97">IMPRODUCT(O101,IMEXP(COMPLEX(0,-2*PI()*58*B101/Nt_load2)))</f>
        <v>-0.658431903514218+4.43878733974804i</v>
      </c>
      <c r="BV101" s="223" t="str">
        <f t="shared" ref="BV101:BV164" ca="1" si="98">IMPRODUCT(O101,IMEXP(COMPLEX(0,-2*PI()*59*B101/Nt_load2)))</f>
        <v>-0.549300301665693+4.45360918780071i</v>
      </c>
      <c r="BW101" s="223" t="str">
        <f t="shared" ref="BW101:BW164" ca="1" si="99">IMPRODUCT(O101,IMEXP(COMPLEX(0,-2*PI()*60*B101/Nt_load2)))</f>
        <v>-0.439837821855102+4.46574834820981i</v>
      </c>
      <c r="BX101" s="223" t="str">
        <f t="shared" ref="BX101:BX164" ca="1" si="100">IMPRODUCT(O101,IMEXP(COMPLEX(0,-2*PI()*61*B101/Nt_load2)))</f>
        <v>-0.330110400187223+4.47519750879904i</v>
      </c>
      <c r="BY101" s="223" t="str">
        <f t="shared" ref="BY101:BY164" ca="1" si="101">IMPRODUCT(O101,IMEXP(COMPLEX(0,-2*PI()*62*B101/Nt_load2)))</f>
        <v>-0.220184132357895+4.48195097774738i</v>
      </c>
      <c r="BZ101" s="223" t="str">
        <f t="shared" ref="BZ101:BZ164" ca="1" si="102">IMPRODUCT(O101,IMEXP(COMPLEX(0,-2*PI()*63*B101/Nt_load2)))</f>
        <v>-0.110125233840449+4.48600468701766i</v>
      </c>
      <c r="CA101" s="223" t="str">
        <f t="shared" ref="CA101:CA164" ca="1" si="103">IMPRODUCT(O101,IMEXP(COMPLEX(0,-2*PI()*64*B101/Nt_load2)))</f>
        <v>1.56674078595064E-14+4.48735619480701i</v>
      </c>
      <c r="CB101" s="223" t="str">
        <f t="shared" ref="CB101:CB164" ca="1" si="104">IMPRODUCT(O101,IMEXP(COMPLEX(0,-2*PI()*65*B101/Nt_load2)))</f>
        <v>0.110125233840479+4.48600468701766i</v>
      </c>
      <c r="CC101" s="223" t="str">
        <f t="shared" ref="CC101:CC164" ca="1" si="105">IMPRODUCT(O101,IMEXP(COMPLEX(0,-2*PI()*66*B101/Nt_load2)))</f>
        <v>0.220184132357925+4.48195097774737i</v>
      </c>
      <c r="CD101" s="223" t="str">
        <f t="shared" ref="CD101:CD164" ca="1" si="106">IMPRODUCT(O101,IMEXP(COMPLEX(0,-2*PI()*67*B101/Nt_load2)))</f>
        <v>0.330110400187254+4.47519750879903i</v>
      </c>
      <c r="CE101" s="223" t="str">
        <f t="shared" ref="CE101:CE164" ca="1" si="107">IMPRODUCT(O101,IMEXP(COMPLEX(0,-2*PI()*68*B101/Nt_load2)))</f>
        <v>0.439837821855132+4.46574834820981i</v>
      </c>
      <c r="CF101" s="223" t="str">
        <f t="shared" ref="CF101:CF164" ca="1" si="108">IMPRODUCT(O101,IMEXP(COMPLEX(0,-2*PI()*69*B101/Nt_load2)))</f>
        <v>0.54930030166572+4.4536091878007i</v>
      </c>
      <c r="CG101" s="223" t="str">
        <f t="shared" ref="CG101:CG164" ca="1" si="109">IMPRODUCT(O101,IMEXP(COMPLEX(0,-2*PI()*70*B101/Nt_load2)))</f>
        <v>0.65843190351425+4.43878733974804i</v>
      </c>
      <c r="CH101" s="223" t="str">
        <f t="shared" ref="CH101:CH164" ca="1" si="110">IMPRODUCT(O101,IMEXP(COMPLEX(0,-2*PI()*71*B101/Nt_load2)))</f>
        <v>0.767166890604453+4.42129173217886i</v>
      </c>
      <c r="CI101" s="223" t="str">
        <f t="shared" ref="CI101:CI164" ca="1" si="111">IMPRODUCT(O101,IMEXP(COMPLEX(0,-2*PI()*72*B101/Nt_load2)))</f>
        <v>0.875439765045971+4.40113290379297i</v>
      </c>
      <c r="CJ101" s="223" t="str">
        <f t="shared" ref="CJ101:CJ164" ca="1" si="112">IMPRODUCT(O101,IMEXP(COMPLEX(0,-2*PI()*73*B101/Nt_load2)))</f>
        <v>0.983185307307834+4.37832299751479i</v>
      </c>
      <c r="CK101" s="223" t="str">
        <f t="shared" ref="CK101:CK164" ca="1" si="113">IMPRODUCT(O101,IMEXP(COMPLEX(0,-2*PI()*74*B101/Nt_load2)))</f>
        <v>1.09033861550424+4.35287575317895i</v>
      </c>
      <c r="CL101" s="223" t="str">
        <f t="shared" ref="CL101:CL164" ca="1" si="114">IMPRODUCT(O101,IMEXP(COMPLEX(0,-2*PI()*75*B101/Nt_load2)))</f>
        <v>1.19683514448905+4.3248064992539i</v>
      </c>
      <c r="CM101" s="223" t="str">
        <f t="shared" ref="CM101:CM164" ca="1" si="115">IMPRODUCT(O101,IMEXP(COMPLEX(0,-2*PI()*76*B101/Nt_load2)))</f>
        <v>1.30261074473537+4.29413214360863i</v>
      </c>
      <c r="CN101" s="223" t="str">
        <f t="shared" ref="CN101:CN164" ca="1" si="116">IMPRODUCT(O101,IMEXP(COMPLEX(0,-2*PI()*77*B101/Nt_load2)))</f>
        <v>1.40760170097681+4.260871163328i</v>
      </c>
      <c r="CO101" s="223" t="str">
        <f t="shared" ref="CO101:CO164" ca="1" si="117">IMPRODUCT(O101,IMEXP(COMPLEX(0,-2*PI()*78*B101/Nt_load2)))</f>
        <v>1.5117447705872+4.22504359358281i</v>
      </c>
      <c r="CP101" s="223" t="str">
        <f t="shared" ref="CP101:CP164" ca="1" si="118">IMPRODUCT(O101,IMEXP(COMPLEX(0,-2*PI()*79*B101/Nt_load2)))</f>
        <v>1.61497722167557+4.1866710155614i</v>
      </c>
      <c r="CQ101" s="223" t="str">
        <f t="shared" ref="CQ101:CQ164" ca="1" si="119">IMPRODUCT(O101,IMEXP(COMPLEX(0,-2*PI()*80*B101/Nt_load2)))</f>
        <v>1.71723687087349+4.14577654346993i</v>
      </c>
      <c r="CR101" s="223" t="str">
        <f t="shared" ref="CR101:CR164" ca="1" si="120">IMPRODUCT(O101,IMEXP(COMPLEX(0,-2*PI()*81*B101/Nt_load2)))</f>
        <v>1.81846212079202+4.10238481060924i</v>
      </c>
      <c r="CS101" s="223" t="str">
        <f t="shared" ref="CS101:CS164" ca="1" si="121">IMPRODUCT(O101,IMEXP(COMPLEX(0,-2*PI()*82*B101/Nt_load2)))</f>
        <v>1.91859199712566+4.0565219545367i</v>
      </c>
      <c r="CT101" s="223" t="str">
        <f t="shared" ref="CT101:CT164" ca="1" si="122">IMPRODUCT(O101,IMEXP(COMPLEX(0,-2*PI()*83*B101/Nt_load2)))</f>
        <v>2.01756618538101+4.00821560132186i</v>
      </c>
      <c r="CU101" s="223" t="str">
        <f t="shared" ref="CU101:CU164" ca="1" si="123">IMPRODUCT(O101,IMEXP(COMPLEX(0,-2*PI()*84*B101/Nt_load2)))</f>
        <v>2.11532506720794+3.95749484890563i</v>
      </c>
      <c r="CV101" s="223" t="str">
        <f t="shared" ref="CV101:CV164" ca="1" si="124">IMPRODUCT(O101,IMEXP(COMPLEX(0,-2*PI()*85*B101/Nt_load2)))</f>
        <v>2.21180975631149+3.90439024957268i</v>
      </c>
      <c r="CW101" s="223" t="str">
        <f t="shared" ref="CW101:CW164" ca="1" si="125">IMPRODUCT(O101,IMEXP(COMPLEX(0,-2*PI()*86*B101/Nt_load2)))</f>
        <v>2.30696213392273+3.84893379154793i</v>
      </c>
      <c r="CX101" s="223" t="str">
        <f t="shared" ref="CX101:CX164" ca="1" si="126">IMPRODUCT(O101,IMEXP(COMPLEX(0,-2*PI()*87*B101/Nt_load2)))</f>
        <v>2.40072488380736+3.79115887972807i</v>
      </c>
      <c r="CY101" s="223" t="str">
        <f t="shared" ref="CY101:CY164" ca="1" si="127">IMPRODUCT(O101,IMEXP(COMPLEX(0,-2*PI()*88*B101/Nt_load2)))</f>
        <v>2.49304152679088+3.73110031555962i</v>
      </c>
      <c r="CZ101" s="223" t="str">
        <f t="shared" ref="CZ101:CZ164" ca="1" si="128">IMPRODUCT(O101,IMEXP(COMPLEX(0,-2*PI()*89*B101/Nt_load2)))</f>
        <v>2.58385645477948+3.6687942760759i</v>
      </c>
      <c r="DA101" s="223" t="str">
        <f t="shared" ref="DA101:DA164" ca="1" si="129">IMPRODUCT(O101,IMEXP(COMPLEX(0,-2*PI()*90*B101/Nt_load2)))</f>
        <v>2.67311496425633+3.60427829210533i</v>
      </c>
      <c r="DB101" s="223" t="str">
        <f t="shared" ref="DB101:DB164" ca="1" si="130">IMPRODUCT(O101,IMEXP(COMPLEX(0,-2*PI()*91*B101/Nt_load2)))</f>
        <v>2.76076328923293+3.53759122566424i</v>
      </c>
      <c r="DC101" s="223" t="str">
        <f t="shared" ref="DC101:DC164" ca="1" si="131">IMPRODUCT(O101,IMEXP(COMPLEX(0,-2*PI()*92*B101/Nt_load2)))</f>
        <v>2.84674863363569+3.46877324654786i</v>
      </c>
      <c r="DD101" s="223" t="str">
        <f t="shared" ref="DD101:DD164" ca="1" si="132">IMPRODUCT(O101,IMEXP(COMPLEX(0,-2*PI()*93*B101/Nt_load2)))</f>
        <v>2.93101920310832+3.39786580813356i</v>
      </c>
      <c r="DE101" s="223" t="str">
        <f t="shared" ref="DE101:DE164" ca="1" si="133">IMPRODUCT(O101,IMEXP(COMPLEX(0,-2*PI()*94*B101/Nt_load2)))</f>
        <v>3.01352423621087+3.32491162241082i</v>
      </c>
      <c r="DF101" s="223" t="str">
        <f t="shared" ref="DF101:DF164" ca="1" si="134">IMPRODUCT(O101,IMEXP(COMPLEX(0,-2*PI()*95*B101/Nt_load2)))</f>
        <v>3.09421403499647+3.24995463425319i</v>
      </c>
      <c r="DG101" s="223" t="str">
        <f t="shared" ref="DG101:DG164" ca="1" si="135">IMPRODUCT(O101,IMEXP(COMPLEX(0,-2*PI()*96*B101/Nt_load2)))</f>
        <v>3.17303999494748+3.17303999494752i</v>
      </c>
      <c r="DH101" s="223" t="str">
        <f t="shared" ref="DH101:DH164" ca="1" si="136">IMPRODUCT(O101,IMEXP(COMPLEX(0,-2*PI()*97*B101/Nt_load2)))</f>
        <v>3.24995463425319+3.09421403499646i</v>
      </c>
      <c r="DI101" s="223" t="str">
        <f t="shared" ref="DI101:DI164" ca="1" si="137">IMPRODUCT(O101,IMEXP(COMPLEX(0,-2*PI()*98*B101/Nt_load2)))</f>
        <v>3.32491162241082+3.01352423621087i</v>
      </c>
      <c r="DJ101" s="223" t="str">
        <f t="shared" ref="DJ101:DJ164" ca="1" si="138">IMPRODUCT(O101,IMEXP(COMPLEX(0,-2*PI()*99*B101/Nt_load2)))</f>
        <v>3.39786580813356+2.93101920310832i</v>
      </c>
      <c r="DK101" s="223" t="str">
        <f t="shared" ref="DK101:DK164" ca="1" si="139">IMPRODUCT(O101,IMEXP(COMPLEX(0,-2*PI()*100*B101/Nt_load2)))</f>
        <v>3.46877324654787+2.84674863363568i</v>
      </c>
      <c r="DL101" s="223" t="str">
        <f t="shared" ref="DL101:DL164" ca="1" si="140">IMPRODUCT(O101,IMEXP(COMPLEX(0,-2*PI()*101*B101/Nt_load2)))</f>
        <v>3.53759122566424+2.76076328923293i</v>
      </c>
      <c r="DM101" s="223" t="str">
        <f t="shared" ref="DM101:DM164" ca="1" si="141">IMPRODUCT(O101,IMEXP(COMPLEX(0,-2*PI()*102*B101/Nt_load2)))</f>
        <v>3.60427829210533+2.67311496425634i</v>
      </c>
      <c r="DN101" s="223" t="str">
        <f t="shared" ref="DN101:DN164" ca="1" si="142">IMPRODUCT(O101,IMEXP(COMPLEX(0,-2*PI()*103*B101/Nt_load2)))</f>
        <v>3.6687942760759+2.58385645477948i</v>
      </c>
      <c r="DO101" s="223" t="str">
        <f t="shared" ref="DO101:DO164" ca="1" si="143">IMPRODUCT(O101,IMEXP(COMPLEX(0,-2*PI()*104*B101/Nt_load2)))</f>
        <v>3.73110031555962+2.49304152679088i</v>
      </c>
      <c r="DP101" s="223" t="str">
        <f t="shared" ref="DP101:DP164" ca="1" si="144">IMPRODUCT(O101,IMEXP(COMPLEX(0,-2*PI()*105*B101/Nt_load2)))</f>
        <v>3.79115887972807+2.40072488380736i</v>
      </c>
      <c r="DQ101" s="223" t="str">
        <f t="shared" ref="DQ101:DQ164" ca="1" si="145">IMPRODUCT(O101,IMEXP(COMPLEX(0,-2*PI()*106*B101/Nt_load2)))</f>
        <v>3.84893379154793+2.30696213392273i</v>
      </c>
      <c r="DR101" s="223" t="str">
        <f t="shared" ref="DR101:DR164" ca="1" si="146">IMPRODUCT(O101,IMEXP(COMPLEX(0,-2*PI()*107*B101/Nt_load2)))</f>
        <v>3.90439024957267+2.21180975631149i</v>
      </c>
      <c r="DS101" s="223" t="str">
        <f t="shared" ref="DS101:DS164" ca="1" si="147">IMPRODUCT(O101,IMEXP(COMPLEX(0,-2*PI()*108*B101/Nt_load2)))</f>
        <v>3.95749484890563+2.11532506720794i</v>
      </c>
      <c r="DT101" s="223" t="str">
        <f t="shared" ref="DT101:DT164" ca="1" si="148">IMPRODUCT(O101,IMEXP(COMPLEX(0,-2*PI()*109*B101/Nt_load2)))</f>
        <v>4.00821560132186+2.01756618538101i</v>
      </c>
      <c r="DU101" s="223" t="str">
        <f t="shared" ref="DU101:DU164" ca="1" si="149">IMPRODUCT(O101,IMEXP(COMPLEX(0,-2*PI()*110*B101/Nt_load2)))</f>
        <v>4.0565219545367+1.91859199712566i</v>
      </c>
      <c r="DV101" s="223" t="str">
        <f t="shared" ref="DV101:DV164" ca="1" si="150">IMPRODUCT(O101,IMEXP(COMPLEX(0,-2*PI()*111*B101/Nt_load2)))</f>
        <v>4.10238481060924+1.81846212079202i</v>
      </c>
      <c r="DW101" s="223" t="str">
        <f t="shared" ref="DW101:DW164" ca="1" si="151">IMPRODUCT(O101,IMEXP(COMPLEX(0,-2*PI()*112*B101/Nt_load2)))</f>
        <v>4.14577654346993+1.71723687087349i</v>
      </c>
      <c r="DX101" s="223" t="str">
        <f t="shared" ref="DX101:DX164" ca="1" si="152">IMPRODUCT(O101,IMEXP(COMPLEX(0,-2*PI()*113*B101/Nt_load2)))</f>
        <v>4.1866710155614+1.61497722167557i</v>
      </c>
      <c r="DY101" s="223" t="str">
        <f t="shared" ref="DY101:DY164" ca="1" si="153">IMPRODUCT(O101,IMEXP(COMPLEX(0,-2*PI()*114*B101/Nt_load2)))</f>
        <v>4.22504359358281+1.5117447705872i</v>
      </c>
      <c r="DZ101" s="223" t="str">
        <f t="shared" ref="DZ101:DZ164" ca="1" si="154">IMPRODUCT(O101,IMEXP(COMPLEX(0,-2*PI()*115*B101/Nt_load2)))</f>
        <v>4.260871163328+1.40760170097681i</v>
      </c>
      <c r="EA101" s="223" t="str">
        <f t="shared" ref="EA101:EA164" ca="1" si="155">IMPRODUCT(O101,IMEXP(COMPLEX(0,-2*PI()*116*B101/Nt_load2)))</f>
        <v>4.29413214360863+1.30261074473536i</v>
      </c>
      <c r="EB101" s="223" t="str">
        <f t="shared" ref="EB101:EB164" ca="1" si="156">IMPRODUCT(O101,IMEXP(COMPLEX(0,-2*PI()*117*B101/Nt_load2)))</f>
        <v>4.3248064992539+1.19683514448905i</v>
      </c>
      <c r="EC101" s="223" t="str">
        <f t="shared" ref="EC101:EC164" ca="1" si="157">IMPRODUCT(O101,IMEXP(COMPLEX(0,-2*PI()*118*B101/Nt_load2)))</f>
        <v>4.35287575317895+1.09033861550423i</v>
      </c>
      <c r="ED101" s="223" t="str">
        <f t="shared" ref="ED101:ED164" ca="1" si="158">IMPRODUCT(O101,IMEXP(COMPLEX(0,-2*PI()*119*B101/Nt_load2)))</f>
        <v>4.37832299751479+0.983185307307829i</v>
      </c>
      <c r="EE101" s="223" t="str">
        <f t="shared" ref="EE101:EE164" ca="1" si="159">IMPRODUCT(O101,IMEXP(COMPLEX(0,-2*PI()*120*B101/Nt_load2)))</f>
        <v>4.40113290379297+0.875439765045971i</v>
      </c>
      <c r="EF101" s="223" t="str">
        <f t="shared" ref="EF101:EF164" ca="1" si="160">IMPRODUCT(O101,IMEXP(COMPLEX(0,-2*PI()*121*B101/Nt_load2)))</f>
        <v>4.42129173217886+0.767166890604453i</v>
      </c>
      <c r="EG101" s="223" t="str">
        <f t="shared" ref="EG101:EG164" ca="1" si="161">IMPRODUCT(O101,IMEXP(COMPLEX(0,-2*PI()*122*B101/Nt_load2)))</f>
        <v>4.43878733974804+0.65843190351425i</v>
      </c>
      <c r="EH101" s="223" t="str">
        <f t="shared" ref="EH101:EH164" ca="1" si="162">IMPRODUCT(O101,IMEXP(COMPLEX(0,-2*PI()*123*B101/Nt_load2)))</f>
        <v>4.4536091878007+0.54930030166572i</v>
      </c>
      <c r="EI101" s="223" t="str">
        <f t="shared" ref="EI101:EI164" ca="1" si="163">IMPRODUCT(O101,IMEXP(COMPLEX(0,-2*PI()*124*B101/Nt_load2)))</f>
        <v>4.46574834820981+0.439837821855131i</v>
      </c>
      <c r="EJ101" s="223" t="str">
        <f t="shared" ref="EJ101:EJ164" ca="1" si="164">IMPRODUCT(O101,IMEXP(COMPLEX(0,-2*PI()*125*B101/Nt_load2)))</f>
        <v>4.47519750879903+0.330110400187254i</v>
      </c>
      <c r="EK101" s="223" t="str">
        <f t="shared" ref="EK101:EK164" ca="1" si="165">IMPRODUCT(O101,IMEXP(COMPLEX(0,-2*PI()*126*B101/Nt_load2)))</f>
        <v>4.48195097774737+0.220184132357924i</v>
      </c>
      <c r="EL101" s="223" t="str">
        <f t="shared" ref="EL101:EL164" ca="1" si="166">IMPRODUCT(O101,IMEXP(COMPLEX(0,-2*PI()*127*B101/Nt_load2)))</f>
        <v>4.48600468701766+0.110125233840479i</v>
      </c>
      <c r="EM101" s="223" t="str">
        <f t="shared" ref="EM101:EM164" ca="1" si="167">IMPRODUCT(O101,IMEXP(COMPLEX(0,-2*PI()*128*B101/Nt_load2)))</f>
        <v>4.48735619480701+1.44992730189426E-14i</v>
      </c>
      <c r="EN101" s="223"/>
      <c r="EO101" s="223"/>
      <c r="EP101" s="223"/>
    </row>
    <row r="102" spans="1:146" ht="17.25" thickBot="1">
      <c r="A102" s="257">
        <f t="shared" ref="A102:A164" si="168">A101+Div_Nt_load2</f>
        <v>3.9062500000000001E-5</v>
      </c>
      <c r="B102" s="256">
        <v>2</v>
      </c>
      <c r="C102" s="230">
        <f t="shared" ref="C102:C164" si="169">C101+1/time_load2</f>
        <v>400</v>
      </c>
      <c r="D102" s="229">
        <f t="shared" ref="D102:D165" si="170">2*PI()*C102</f>
        <v>2513.2741228718346</v>
      </c>
      <c r="E102" s="229" t="str">
        <f t="shared" ref="E102:E165" si="171">COMPLEX(0,D102)</f>
        <v>2513.27412287183i</v>
      </c>
      <c r="F102" s="229" t="str">
        <f t="shared" ref="F102:F132" si="172">IF(freq_ratio2&gt;1,IMPRODUCT(Kth_2/(2/rload2-Kfeed2/Gdc_ccm2),IMDIV(COMPLEX(1,Rc_2*Coutput2*microF2*miliOhm2*D102),IMSUM(1,IMPRODUCT(E102,1/omega1_2),IMPRODUCT(E102,E102,1/omega2_2),IMPRODUCT(E102,E102,E102,1/omega3_2)))),IMPRODUCT(Kth_2/(2/rload2-Kfeed2/Gdc_dcm2),(IMDIV(COMPLEX(1,Rc_2*Coutput2*microF2*miliOhm2*D102),IMSUM(1,IMDIV(E102,omegat2),IMDIV(IMPRODUCT(E102,E102),omegapole0^2*(1-2*Gdc_dcm2/(Kfeed2*rload2))))))))</f>
        <v>0.914272086545276-2.65433396358929i</v>
      </c>
      <c r="G102" s="229" t="str">
        <f t="shared" ref="G102:G132" si="173">IMPRODUCT(IMPRODUCT(-currentransferratio2*RFB_2/(Rfeedforward2),IMDIV(COMPLEX(1,(Rfeedforward2*kiliOhm2+q_Rz_Cz_2*Rzero2)*q_Rz_Cz_2*Czero2*nanoF2*D102),IMPRODUCT(COMPLEX(1,q_Rz_Cz_2*Rzero2*Czero2*nanoF2*D102),COMPLEX(1,D102/(2*PI()*F_roll2*kilihertz2))))),IMSUM(feedtype2,IMDIV(COMPLEX(1,Rvolt2*Cvolt2*nanoF2*kiliOhm2*D102),IMPRODUCT(Rupper2*kiliOhm2*(Cvolt2*nanoF2+Cforward2*picoF2),COMPLEX(1,Rvolt2*Cvolt2*Cforward2*picoF2*nanoF2*kiliOhm2*D102/(Cvolt2*nanoF2+Cforward2*picoF2)),E102))))</f>
        <v>-2.72812912521863+0.442026658272159i</v>
      </c>
      <c r="H102" s="229" t="str">
        <f t="shared" si="38"/>
        <v>0.0686744477648441-0.187838633144549i</v>
      </c>
      <c r="I102" s="229" t="str">
        <f t="shared" ref="I102:I165" si="174">IMDIV(IMPRODUCT(-1,H102),IMSUM(1,IMPRODUCT(F102,G102,-1)))</f>
        <v>-0.0249921335379748-0.00139540374751671i</v>
      </c>
      <c r="J102" s="255" t="str">
        <f ca="1">IMPRODUCT(1/N_FFT2,Q100)</f>
        <v>0.0142998475516451+0.000114828319342859i</v>
      </c>
      <c r="K102" s="254" t="str">
        <f t="shared" ref="K102:K165" ca="1" si="175">IMPRODUCT(I102,J102)</f>
        <v>-0.000357223467716264-0.0000228238655534412i</v>
      </c>
      <c r="M102" s="258"/>
      <c r="N102" s="246">
        <f t="shared" ref="N102:N164" ca="1" si="176">Ioutput2+O102</f>
        <v>8.5126509189413433</v>
      </c>
      <c r="O102" s="223">
        <f t="shared" ca="1" si="39"/>
        <v>-4.4873490810586576</v>
      </c>
      <c r="P102" s="223" t="str">
        <f t="shared" ca="1" si="40"/>
        <v>-4.48194387256784+0.220183783302825i</v>
      </c>
      <c r="Q102" s="223" t="str">
        <f t="shared" ca="1" si="41"/>
        <v>-4.4657412687161+0.439837124585851i</v>
      </c>
      <c r="R102" s="223" t="str">
        <f t="shared" ca="1" si="42"/>
        <v>-4.43878030299527+0.658430859710569i</v>
      </c>
      <c r="S102" s="223" t="str">
        <f t="shared" ca="1" si="43"/>
        <v>-4.40112592673329+0.87543837722251i</v>
      </c>
      <c r="T102" s="223" t="str">
        <f t="shared" ca="1" si="44"/>
        <v>-4.35286885262072+1.09033688700438i</v>
      </c>
      <c r="U102" s="223" t="str">
        <f t="shared" ca="1" si="45"/>
        <v>-4.29412533617589+1.30260867972322i</v>
      </c>
      <c r="V102" s="223" t="str">
        <f t="shared" ca="1" si="46"/>
        <v>-4.22503689567526+1.51174237403756i</v>
      </c>
      <c r="W102" s="223" t="str">
        <f t="shared" ca="1" si="47"/>
        <v>-4.14576997122343+1.71723414855986i</v>
      </c>
      <c r="X102" s="223" t="str">
        <f t="shared" ca="1" si="48"/>
        <v>-4.05651552378435+1.91858895560632i</v>
      </c>
      <c r="Y102" s="223" t="str">
        <f t="shared" ca="1" si="49"/>
        <v>-3.95748857513968+2.11532171381019i</v>
      </c>
      <c r="Z102" s="223" t="str">
        <f t="shared" ca="1" si="50"/>
        <v>-3.84892768988244+2.30695847672519i</v>
      </c>
      <c r="AA102" s="223" t="str">
        <f t="shared" ca="1" si="51"/>
        <v>-3.73109440069402+2.49303757460406i</v>
      </c>
      <c r="AB102" s="223" t="str">
        <f t="shared" ca="1" si="52"/>
        <v>-3.60427257828907+2.67311072660141i</v>
      </c>
      <c r="AC102" s="223" t="str">
        <f t="shared" ca="1" si="53"/>
        <v>-3.46876774754601+2.84674412072152i</v>
      </c>
      <c r="AD102" s="223" t="str">
        <f t="shared" ca="1" si="54"/>
        <v>-3.32490635147095+3.01351945890948i</v>
      </c>
      <c r="AE102" s="223" t="str">
        <f t="shared" ca="1" si="55"/>
        <v>-3.1730349647678+3.1730349647678i</v>
      </c>
      <c r="AF102" s="223" t="str">
        <f t="shared" ca="1" si="56"/>
        <v>-3.01351945890948+3.32490635147095i</v>
      </c>
      <c r="AG102" s="223" t="str">
        <f t="shared" ca="1" si="57"/>
        <v>-2.84674412072152+3.46876774754601i</v>
      </c>
      <c r="AH102" s="223" t="str">
        <f t="shared" ca="1" si="58"/>
        <v>-2.6731107266014+3.60427257828907i</v>
      </c>
      <c r="AI102" s="223" t="str">
        <f t="shared" ca="1" si="59"/>
        <v>-2.49303757460406+3.73109440069402i</v>
      </c>
      <c r="AJ102" s="223" t="str">
        <f t="shared" ca="1" si="60"/>
        <v>-2.30695847672519+3.84892768988244i</v>
      </c>
      <c r="AK102" s="223" t="str">
        <f t="shared" ca="1" si="61"/>
        <v>-2.1153217138102+3.95748857513968i</v>
      </c>
      <c r="AL102" s="223" t="str">
        <f t="shared" ca="1" si="62"/>
        <v>-1.91858895560633+4.05651552378435i</v>
      </c>
      <c r="AM102" s="223" t="str">
        <f t="shared" ca="1" si="63"/>
        <v>-1.71723414855987+4.14576997122342i</v>
      </c>
      <c r="AN102" s="223" t="str">
        <f t="shared" ca="1" si="64"/>
        <v>-1.51174237403758+4.22503689567526i</v>
      </c>
      <c r="AO102" s="223" t="str">
        <f t="shared" ca="1" si="65"/>
        <v>-1.30260867972324+4.29412533617589i</v>
      </c>
      <c r="AP102" s="223" t="str">
        <f t="shared" ca="1" si="66"/>
        <v>-1.0903368870044+4.35286885262071i</v>
      </c>
      <c r="AQ102" s="223" t="str">
        <f t="shared" ca="1" si="67"/>
        <v>-0.875438377222532+4.40112592673329i</v>
      </c>
      <c r="AR102" s="223" t="str">
        <f t="shared" ca="1" si="68"/>
        <v>-0.875438377222532+4.40112592673329i</v>
      </c>
      <c r="AS102" s="223" t="str">
        <f t="shared" ca="1" si="69"/>
        <v>-0.439837124585831+4.4657412687161i</v>
      </c>
      <c r="AT102" s="223" t="str">
        <f t="shared" ca="1" si="70"/>
        <v>-0.220183783302807+4.48194387256785i</v>
      </c>
      <c r="AU102" s="223" t="str">
        <f t="shared" ca="1" si="71"/>
        <v>1.56673830221652E-14+4.48734908105866i</v>
      </c>
      <c r="AV102" s="223" t="str">
        <f t="shared" ca="1" si="72"/>
        <v>0.220183783302838+4.48194387256784i</v>
      </c>
      <c r="AW102" s="223" t="str">
        <f t="shared" ca="1" si="73"/>
        <v>0.439837124585862+4.4657412687161i</v>
      </c>
      <c r="AX102" s="223" t="str">
        <f t="shared" ca="1" si="74"/>
        <v>0.658430859710578+4.43878030299527i</v>
      </c>
      <c r="AY102" s="223" t="str">
        <f t="shared" ca="1" si="75"/>
        <v>0.875438377222514+4.40112592673329i</v>
      </c>
      <c r="AZ102" s="223" t="str">
        <f t="shared" ca="1" si="76"/>
        <v>1.09033688700438+4.35286885262072i</v>
      </c>
      <c r="BA102" s="223" t="str">
        <f t="shared" ca="1" si="77"/>
        <v>1.30260867972322+4.29412533617589i</v>
      </c>
      <c r="BB102" s="223" t="str">
        <f t="shared" ca="1" si="78"/>
        <v>1.51174237403756+4.22503689567526i</v>
      </c>
      <c r="BC102" s="223" t="str">
        <f t="shared" ca="1" si="79"/>
        <v>1.71723414855986+4.14576997122343i</v>
      </c>
      <c r="BD102" s="223" t="str">
        <f t="shared" ca="1" si="80"/>
        <v>1.91858895560632+4.05651552378435i</v>
      </c>
      <c r="BE102" s="223" t="str">
        <f t="shared" ca="1" si="81"/>
        <v>2.11532171381018+3.95748857513968i</v>
      </c>
      <c r="BF102" s="223" t="str">
        <f t="shared" ca="1" si="82"/>
        <v>2.30695847672518+3.84892768988244i</v>
      </c>
      <c r="BG102" s="223" t="str">
        <f t="shared" ca="1" si="83"/>
        <v>2.49303757460405+3.73109440069403i</v>
      </c>
      <c r="BH102" s="223" t="str">
        <f t="shared" ca="1" si="84"/>
        <v>2.67311072660139+3.60427257828907i</v>
      </c>
      <c r="BI102" s="223" t="str">
        <f t="shared" ca="1" si="85"/>
        <v>2.84674412072151+3.46876774754602i</v>
      </c>
      <c r="BJ102" s="223" t="str">
        <f t="shared" ca="1" si="86"/>
        <v>3.01351945890947+3.32490635147097i</v>
      </c>
      <c r="BK102" s="223" t="str">
        <f t="shared" ca="1" si="87"/>
        <v>3.17303496476778+3.17303496476781i</v>
      </c>
      <c r="BL102" s="223" t="str">
        <f t="shared" ca="1" si="88"/>
        <v>3.32490635147097+3.01351945890947i</v>
      </c>
      <c r="BM102" s="223" t="str">
        <f t="shared" ca="1" si="89"/>
        <v>3.46876774754603+2.8467441207215i</v>
      </c>
      <c r="BN102" s="223" t="str">
        <f t="shared" ca="1" si="90"/>
        <v>3.60427257828907+2.67311072660139i</v>
      </c>
      <c r="BO102" s="223" t="str">
        <f t="shared" ca="1" si="91"/>
        <v>3.73109440069403+2.49303757460405i</v>
      </c>
      <c r="BP102" s="223" t="str">
        <f t="shared" ca="1" si="92"/>
        <v>3.84892768988244+2.30695847672518i</v>
      </c>
      <c r="BQ102" s="223" t="str">
        <f t="shared" ca="1" si="93"/>
        <v>3.95748857513968+2.11532171381018i</v>
      </c>
      <c r="BR102" s="223" t="str">
        <f t="shared" ca="1" si="94"/>
        <v>4.05651552378435+1.91858895560632i</v>
      </c>
      <c r="BS102" s="223" t="str">
        <f t="shared" ca="1" si="95"/>
        <v>4.14576997122343+1.71723414855986i</v>
      </c>
      <c r="BT102" s="223" t="str">
        <f t="shared" ca="1" si="96"/>
        <v>4.22503689567526+1.51174237403756i</v>
      </c>
      <c r="BU102" s="223" t="str">
        <f t="shared" ca="1" si="97"/>
        <v>4.29412533617589+1.30260867972322i</v>
      </c>
      <c r="BV102" s="223" t="str">
        <f t="shared" ca="1" si="98"/>
        <v>4.35286885262072+1.09033688700438i</v>
      </c>
      <c r="BW102" s="223" t="str">
        <f t="shared" ca="1" si="99"/>
        <v>4.40112592673329+0.875438377222514i</v>
      </c>
      <c r="BX102" s="223" t="str">
        <f t="shared" ca="1" si="100"/>
        <v>4.43878030299527+0.658430859710578i</v>
      </c>
      <c r="BY102" s="223" t="str">
        <f t="shared" ca="1" si="101"/>
        <v>4.4657412687161+0.43983712458586i</v>
      </c>
      <c r="BZ102" s="223" t="str">
        <f t="shared" ca="1" si="102"/>
        <v>4.48194387256784+0.220183783302836i</v>
      </c>
      <c r="CA102" s="223" t="str">
        <f t="shared" ca="1" si="103"/>
        <v>4.48734908105866+1.44992500334307E-14i</v>
      </c>
      <c r="CB102" s="223" t="str">
        <f t="shared" ca="1" si="104"/>
        <v>4.48194387256785-0.220183783302808i</v>
      </c>
      <c r="CC102" s="223" t="str">
        <f t="shared" ca="1" si="105"/>
        <v>4.4657412687161-0.439837124585832i</v>
      </c>
      <c r="CD102" s="223" t="str">
        <f t="shared" ca="1" si="106"/>
        <v>4.43878030299527-0.658430859710547i</v>
      </c>
      <c r="CE102" s="223" t="str">
        <f t="shared" ca="1" si="107"/>
        <v>4.40112592673329-0.875438377222532i</v>
      </c>
      <c r="CF102" s="223" t="str">
        <f t="shared" ca="1" si="108"/>
        <v>4.35286885262071-1.0903368870044i</v>
      </c>
      <c r="CG102" s="223" t="str">
        <f t="shared" ca="1" si="109"/>
        <v>4.29412533617589-1.30260867972324i</v>
      </c>
      <c r="CH102" s="223" t="str">
        <f t="shared" ca="1" si="110"/>
        <v>4.22503689567526-1.51174237403758i</v>
      </c>
      <c r="CI102" s="223" t="str">
        <f t="shared" ca="1" si="111"/>
        <v>4.14576997122342-1.71723414855987i</v>
      </c>
      <c r="CJ102" s="223" t="str">
        <f t="shared" ca="1" si="112"/>
        <v>4.05651552378435-1.91858895560633i</v>
      </c>
      <c r="CK102" s="223" t="str">
        <f t="shared" ca="1" si="113"/>
        <v>3.95748857513968-2.1153217138102i</v>
      </c>
      <c r="CL102" s="223" t="str">
        <f t="shared" ca="1" si="114"/>
        <v>3.84892768988244-2.30695847672519i</v>
      </c>
      <c r="CM102" s="223" t="str">
        <f t="shared" ca="1" si="115"/>
        <v>3.73109440069402-2.49303757460406i</v>
      </c>
      <c r="CN102" s="223" t="str">
        <f t="shared" ca="1" si="116"/>
        <v>3.60427257828907-2.6731107266014i</v>
      </c>
      <c r="CO102" s="223" t="str">
        <f t="shared" ca="1" si="117"/>
        <v>3.46876774754601-2.84674412072152i</v>
      </c>
      <c r="CP102" s="223" t="str">
        <f t="shared" ca="1" si="118"/>
        <v>3.32490635147096-3.01351945890948i</v>
      </c>
      <c r="CQ102" s="223" t="str">
        <f t="shared" ca="1" si="119"/>
        <v>3.17303496476781-3.17303496476779i</v>
      </c>
      <c r="CR102" s="223" t="str">
        <f t="shared" ca="1" si="120"/>
        <v>3.01351945890949-3.32490635147095i</v>
      </c>
      <c r="CS102" s="223" t="str">
        <f t="shared" ca="1" si="121"/>
        <v>2.84674412072153-3.46876774754601i</v>
      </c>
      <c r="CT102" s="223" t="str">
        <f t="shared" ca="1" si="122"/>
        <v>2.67311072660141-3.60427257828906i</v>
      </c>
      <c r="CU102" s="223" t="str">
        <f t="shared" ca="1" si="123"/>
        <v>2.49303757460407-3.73109440069401i</v>
      </c>
      <c r="CV102" s="223" t="str">
        <f t="shared" ca="1" si="124"/>
        <v>2.30695847672521-3.84892768988243i</v>
      </c>
      <c r="CW102" s="223" t="str">
        <f t="shared" ca="1" si="125"/>
        <v>2.11532171381021-3.95748857513967i</v>
      </c>
      <c r="CX102" s="223" t="str">
        <f t="shared" ca="1" si="126"/>
        <v>1.91858895560635-4.05651552378434i</v>
      </c>
      <c r="CY102" s="223" t="str">
        <f t="shared" ca="1" si="127"/>
        <v>1.71723414855984-4.14576997122343i</v>
      </c>
      <c r="CZ102" s="223" t="str">
        <f t="shared" ca="1" si="128"/>
        <v>1.51174237403755-4.22503689567527i</v>
      </c>
      <c r="DA102" s="223" t="str">
        <f t="shared" ca="1" si="129"/>
        <v>1.30260867972321-4.2941253361759i</v>
      </c>
      <c r="DB102" s="223" t="str">
        <f t="shared" ca="1" si="130"/>
        <v>1.09033688700437-4.35286885262072i</v>
      </c>
      <c r="DC102" s="223" t="str">
        <f t="shared" ca="1" si="131"/>
        <v>0.875438377222501-4.4011259267333i</v>
      </c>
      <c r="DD102" s="223" t="str">
        <f t="shared" ca="1" si="132"/>
        <v>0.65843085971056-4.43878030299527i</v>
      </c>
      <c r="DE102" s="223" t="str">
        <f t="shared" ca="1" si="133"/>
        <v>0.439837124585847-4.4657412687161i</v>
      </c>
      <c r="DF102" s="223" t="str">
        <f t="shared" ca="1" si="134"/>
        <v>0.220183783302821-4.48194387256784i</v>
      </c>
      <c r="DG102" s="223" t="str">
        <f t="shared" ca="1" si="135"/>
        <v>8.24650318994194E-16-4.48734908105866i</v>
      </c>
      <c r="DH102" s="223" t="str">
        <f t="shared" ca="1" si="136"/>
        <v>-0.220183783302823-4.48194387256784i</v>
      </c>
      <c r="DI102" s="223" t="str">
        <f t="shared" ca="1" si="137"/>
        <v>-0.439837124585849-4.4657412687161i</v>
      </c>
      <c r="DJ102" s="223" t="str">
        <f t="shared" ca="1" si="138"/>
        <v>-0.65843085971056-4.43878030299527i</v>
      </c>
      <c r="DK102" s="223" t="str">
        <f t="shared" ca="1" si="139"/>
        <v>-0.875438377222505-4.4011259267333i</v>
      </c>
      <c r="DL102" s="223" t="str">
        <f t="shared" ca="1" si="140"/>
        <v>-1.09033688700437-4.35286885262072i</v>
      </c>
      <c r="DM102" s="223" t="str">
        <f t="shared" ca="1" si="141"/>
        <v>-1.30260867972321-4.2941253361759i</v>
      </c>
      <c r="DN102" s="223" t="str">
        <f t="shared" ca="1" si="142"/>
        <v>-1.51174237403755-4.22503689567527i</v>
      </c>
      <c r="DO102" s="223" t="str">
        <f t="shared" ca="1" si="143"/>
        <v>-1.71723414855984-4.14576997122343i</v>
      </c>
      <c r="DP102" s="223" t="str">
        <f t="shared" ca="1" si="144"/>
        <v>-1.91858895560631-4.05651552378436i</v>
      </c>
      <c r="DQ102" s="223" t="str">
        <f t="shared" ca="1" si="145"/>
        <v>-2.11532171381017-3.95748857513969i</v>
      </c>
      <c r="DR102" s="223" t="str">
        <f t="shared" ca="1" si="146"/>
        <v>-2.3069584767252-3.84892768988243i</v>
      </c>
      <c r="DS102" s="223" t="str">
        <f t="shared" ca="1" si="147"/>
        <v>-2.49303757460407-3.73109440069401i</v>
      </c>
      <c r="DT102" s="223" t="str">
        <f t="shared" ca="1" si="148"/>
        <v>-2.67311072660141-3.60427257828906i</v>
      </c>
      <c r="DU102" s="223" t="str">
        <f t="shared" ca="1" si="149"/>
        <v>-2.84674412072153-3.46876774754601i</v>
      </c>
      <c r="DV102" s="223" t="str">
        <f t="shared" ca="1" si="150"/>
        <v>-3.01351945890949-3.32490635147094i</v>
      </c>
      <c r="DW102" s="223" t="str">
        <f t="shared" ca="1" si="151"/>
        <v>-3.17303496476781-3.17303496476779i</v>
      </c>
      <c r="DX102" s="223" t="str">
        <f t="shared" ca="1" si="152"/>
        <v>-3.32490635147096-3.01351945890947i</v>
      </c>
      <c r="DY102" s="223" t="str">
        <f t="shared" ca="1" si="153"/>
        <v>-3.46876774754602-2.84674412072152i</v>
      </c>
      <c r="DZ102" s="223" t="str">
        <f t="shared" ca="1" si="154"/>
        <v>-3.60427257828907-2.6731107266014i</v>
      </c>
      <c r="EA102" s="223" t="str">
        <f t="shared" ca="1" si="155"/>
        <v>-3.73109440069402-2.49303757460406i</v>
      </c>
      <c r="EB102" s="223" t="str">
        <f t="shared" ca="1" si="156"/>
        <v>-3.84892768988244-2.30695847672519i</v>
      </c>
      <c r="EC102" s="223" t="str">
        <f t="shared" ca="1" si="157"/>
        <v>-3.95748857513968-2.1153217138102i</v>
      </c>
      <c r="ED102" s="223" t="str">
        <f t="shared" ca="1" si="158"/>
        <v>-4.05651552378435-1.91858895560633i</v>
      </c>
      <c r="EE102" s="223" t="str">
        <f t="shared" ca="1" si="159"/>
        <v>-4.14576997122342-1.71723414855987i</v>
      </c>
      <c r="EF102" s="223" t="str">
        <f t="shared" ca="1" si="160"/>
        <v>-4.22503689567526-1.51174237403757i</v>
      </c>
      <c r="EG102" s="223" t="str">
        <f t="shared" ca="1" si="161"/>
        <v>-4.29412533617589-1.30260867972324i</v>
      </c>
      <c r="EH102" s="223" t="str">
        <f t="shared" ca="1" si="162"/>
        <v>-4.35286885262071-1.0903368870044i</v>
      </c>
      <c r="EI102" s="223" t="str">
        <f t="shared" ca="1" si="163"/>
        <v>-4.40112592673329-0.875438377222527i</v>
      </c>
      <c r="EJ102" s="223" t="str">
        <f t="shared" ca="1" si="164"/>
        <v>-4.43878030299527-0.658430859710592i</v>
      </c>
      <c r="EK102" s="223" t="str">
        <f t="shared" ca="1" si="165"/>
        <v>-4.4657412687161-0.439837124585831i</v>
      </c>
      <c r="EL102" s="223" t="str">
        <f t="shared" ca="1" si="166"/>
        <v>-4.48194387256785-0.220183783302805i</v>
      </c>
      <c r="EM102" s="223" t="str">
        <f t="shared" ca="1" si="167"/>
        <v>-4.48734908105866+1.4842732703171E-14i</v>
      </c>
      <c r="EN102" s="223"/>
      <c r="EO102" s="223"/>
      <c r="EP102" s="223"/>
    </row>
    <row r="103" spans="1:146" ht="17.25" thickBot="1">
      <c r="A103" s="257">
        <f t="shared" si="168"/>
        <v>5.8593749999999998E-5</v>
      </c>
      <c r="B103" s="256">
        <v>3</v>
      </c>
      <c r="C103" s="230">
        <f t="shared" si="169"/>
        <v>600</v>
      </c>
      <c r="D103" s="229">
        <f t="shared" si="170"/>
        <v>3769.9111843077517</v>
      </c>
      <c r="E103" s="229" t="str">
        <f t="shared" si="171"/>
        <v>3769.91118430775i</v>
      </c>
      <c r="F103" s="229" t="str">
        <f t="shared" si="172"/>
        <v>0.418461886791863-1.88645697770351i</v>
      </c>
      <c r="G103" s="229" t="str">
        <f t="shared" si="173"/>
        <v>-2.74291178646029+0.175341925627024i</v>
      </c>
      <c r="H103" s="229" t="str">
        <f t="shared" si="38"/>
        <v>0.0335936827510027-0.133528026196646i</v>
      </c>
      <c r="I103" s="229" t="str">
        <f t="shared" si="174"/>
        <v>-0.0247000500508879+0.00215082772614964i</v>
      </c>
      <c r="J103" s="255" t="str">
        <f ca="1">IMPRODUCT(1/N_FFT2,R100)</f>
        <v>0.961287168999652+0.00161035645746777i</v>
      </c>
      <c r="K103" s="254" t="str">
        <f t="shared" ca="1" si="175"/>
        <v>-0.0237473047868854+0.00202778721077712i</v>
      </c>
      <c r="M103" s="258"/>
      <c r="N103" s="246">
        <f t="shared" ca="1" si="176"/>
        <v>8.5126647142994383</v>
      </c>
      <c r="O103" s="223">
        <f t="shared" ca="1" si="39"/>
        <v>-4.4873352857005617</v>
      </c>
      <c r="P103" s="223" t="str">
        <f t="shared" ca="1" si="40"/>
        <v>-4.47517665634671+0.330108862017951i</v>
      </c>
      <c r="Q103" s="223" t="str">
        <f t="shared" ca="1" si="41"/>
        <v>-4.4387666569511+0.658428835511131i</v>
      </c>
      <c r="R103" s="223" t="str">
        <f t="shared" ca="1" si="42"/>
        <v>-4.37830259645509+0.983180726096671i</v>
      </c>
      <c r="S103" s="223" t="str">
        <f t="shared" ca="1" si="43"/>
        <v>-4.29411213484128+1.30260467514215i</v>
      </c>
      <c r="T103" s="223" t="str">
        <f t="shared" ca="1" si="44"/>
        <v>-4.18665150751565+1.61496969659194i</v>
      </c>
      <c r="U103" s="223" t="str">
        <f t="shared" ca="1" si="45"/>
        <v>-4.05650305292833+1.9185830573307i</v>
      </c>
      <c r="V103" s="223" t="str">
        <f t="shared" ca="1" si="46"/>
        <v>-3.90437205683115+2.21179945025073i</v>
      </c>
      <c r="W103" s="223" t="str">
        <f t="shared" ca="1" si="47"/>
        <v>-3.73108293027298+2.49302991031374i</v>
      </c>
      <c r="X103" s="223" t="str">
        <f t="shared" ca="1" si="48"/>
        <v>-3.53757474204485+2.76075042529013i</v>
      </c>
      <c r="Y103" s="223" t="str">
        <f t="shared" ca="1" si="49"/>
        <v>-3.32489612978485+3.01351019451322i</v>
      </c>
      <c r="Z103" s="223" t="str">
        <f t="shared" ca="1" si="50"/>
        <v>-3.09419961731983+3.24993949089382i</v>
      </c>
      <c r="AA103" s="223" t="str">
        <f t="shared" ca="1" si="51"/>
        <v>-2.84673536903899+3.46875708359i</v>
      </c>
      <c r="AB103" s="223" t="str">
        <f t="shared" ca="1" si="52"/>
        <v>-2.58384441514472+3.668777181108i</v>
      </c>
      <c r="AC103" s="223" t="str">
        <f t="shared" ca="1" si="53"/>
        <v>-2.30695138449373+3.84891585720912i</v>
      </c>
      <c r="AD103" s="223" t="str">
        <f t="shared" ca="1" si="54"/>
        <v>-2.01755678440987+4.00819692479986i</v>
      </c>
      <c r="AE103" s="223" t="str">
        <f t="shared" ca="1" si="55"/>
        <v>-1.71722886930488+4.14575722597443i</v>
      </c>
      <c r="AF103" s="223" t="str">
        <f t="shared" ca="1" si="56"/>
        <v>-1.40759514217193+4.26085130954219i</v>
      </c>
      <c r="AG103" s="223" t="str">
        <f t="shared" ca="1" si="57"/>
        <v>-1.0903335350058+4.35285547069221i</v>
      </c>
      <c r="AH103" s="223" t="str">
        <f t="shared" ca="1" si="58"/>
        <v>-0.767163315944135+4.42127113090375i</v>
      </c>
      <c r="AI103" s="223" t="str">
        <f t="shared" ca="1" si="59"/>
        <v>-0.439835772404281+4.46572753978642i</v>
      </c>
      <c r="AJ103" s="223" t="str">
        <f t="shared" ca="1" si="60"/>
        <v>-0.110124720705289+4.48598378420864i</v>
      </c>
      <c r="AK103" s="223" t="str">
        <f t="shared" ca="1" si="61"/>
        <v>0.220183106396699+4.48193009382686i</v>
      </c>
      <c r="AL103" s="223" t="str">
        <f t="shared" ca="1" si="62"/>
        <v>0.549297742167882+4.45358843594046i</v>
      </c>
      <c r="AM103" s="223" t="str">
        <f t="shared" ca="1" si="63"/>
        <v>0.875435685881661+4.40111239644913i</v>
      </c>
      <c r="AN103" s="223" t="str">
        <f t="shared" ca="1" si="64"/>
        <v>1.19682956776361+4.32478634755754i</v>
      </c>
      <c r="AO103" s="223" t="str">
        <f t="shared" ca="1" si="65"/>
        <v>1.5117377265214+4.22502390673772i</v>
      </c>
      <c r="AP103" s="223" t="str">
        <f t="shared" ca="1" si="66"/>
        <v>1.81845364755825+4.10236569530015i</v>
      </c>
      <c r="AQ103" s="223" t="str">
        <f t="shared" ca="1" si="67"/>
        <v>2.11531521072339+3.95747640872003i</v>
      </c>
      <c r="AR103" s="223" t="str">
        <f t="shared" ca="1" si="68"/>
        <v>2.11531521072339+3.95747640872003i</v>
      </c>
      <c r="AS103" s="223" t="str">
        <f t="shared" ca="1" si="69"/>
        <v>2.67310250871616+3.60426149775355i</v>
      </c>
      <c r="AT103" s="223" t="str">
        <f t="shared" ca="1" si="70"/>
        <v>2.93100554584782+3.39784997557318i</v>
      </c>
      <c r="AU103" s="223" t="str">
        <f t="shared" ca="1" si="71"/>
        <v>3.17302520997653+3.17302520997656i</v>
      </c>
      <c r="AV103" s="223" t="str">
        <f t="shared" ca="1" si="72"/>
        <v>3.39784997557318+2.93100554584782i</v>
      </c>
      <c r="AW103" s="223" t="str">
        <f t="shared" ca="1" si="73"/>
        <v>3.60426149775355+2.67310250871617i</v>
      </c>
      <c r="AX103" s="223" t="str">
        <f t="shared" ca="1" si="74"/>
        <v>3.79114121459494+2.40071369748518i</v>
      </c>
      <c r="AY103" s="223" t="str">
        <f t="shared" ca="1" si="75"/>
        <v>3.95747640872003+2.11531521072339i</v>
      </c>
      <c r="AZ103" s="223" t="str">
        <f t="shared" ca="1" si="76"/>
        <v>4.10236569530015+1.81845364755825i</v>
      </c>
      <c r="BA103" s="223" t="str">
        <f t="shared" ca="1" si="77"/>
        <v>4.22502390673772+1.51173772652139i</v>
      </c>
      <c r="BB103" s="223" t="str">
        <f t="shared" ca="1" si="78"/>
        <v>4.32478634755754+1.19682956776361i</v>
      </c>
      <c r="BC103" s="223" t="str">
        <f t="shared" ca="1" si="79"/>
        <v>4.40111239644913+0.875435685881661i</v>
      </c>
      <c r="BD103" s="223" t="str">
        <f t="shared" ca="1" si="80"/>
        <v>4.45358843594046+0.549297742167882i</v>
      </c>
      <c r="BE103" s="223" t="str">
        <f t="shared" ca="1" si="81"/>
        <v>4.48193009382686+0.220183106396698i</v>
      </c>
      <c r="BF103" s="223" t="str">
        <f t="shared" ca="1" si="82"/>
        <v>4.48598378420864-0.110124720705291i</v>
      </c>
      <c r="BG103" s="223" t="str">
        <f t="shared" ca="1" si="83"/>
        <v>4.46572753978642-0.439835772404281i</v>
      </c>
      <c r="BH103" s="223" t="str">
        <f t="shared" ca="1" si="84"/>
        <v>4.42127113090375-0.767163315944135i</v>
      </c>
      <c r="BI103" s="223" t="str">
        <f t="shared" ca="1" si="85"/>
        <v>4.35285547069221-1.0903335350058i</v>
      </c>
      <c r="BJ103" s="223" t="str">
        <f t="shared" ca="1" si="86"/>
        <v>4.26085130954219-1.40759514217193i</v>
      </c>
      <c r="BK103" s="223" t="str">
        <f t="shared" ca="1" si="87"/>
        <v>4.14575722597443-1.71722886930488i</v>
      </c>
      <c r="BL103" s="223" t="str">
        <f t="shared" ca="1" si="88"/>
        <v>4.00819692479986-2.01755678440987i</v>
      </c>
      <c r="BM103" s="223" t="str">
        <f t="shared" ca="1" si="89"/>
        <v>3.84891585720911-2.30695138449374i</v>
      </c>
      <c r="BN103" s="223" t="str">
        <f t="shared" ca="1" si="90"/>
        <v>3.668777181108-2.58384441514472i</v>
      </c>
      <c r="BO103" s="223" t="str">
        <f t="shared" ca="1" si="91"/>
        <v>3.46875708359-2.84673536903899i</v>
      </c>
      <c r="BP103" s="223" t="str">
        <f t="shared" ca="1" si="92"/>
        <v>3.24993949089382-3.09419961731982i</v>
      </c>
      <c r="BQ103" s="223" t="str">
        <f t="shared" ca="1" si="93"/>
        <v>3.01351019451322-3.32489612978484i</v>
      </c>
      <c r="BR103" s="223" t="str">
        <f t="shared" ca="1" si="94"/>
        <v>2.76075042529014-3.53757474204484i</v>
      </c>
      <c r="BS103" s="223" t="str">
        <f t="shared" ca="1" si="95"/>
        <v>2.49302991031376-3.73108293027297i</v>
      </c>
      <c r="BT103" s="223" t="str">
        <f t="shared" ca="1" si="96"/>
        <v>2.21179945025075-3.90437205683114i</v>
      </c>
      <c r="BU103" s="223" t="str">
        <f t="shared" ca="1" si="97"/>
        <v>1.91858305733073-4.05650305292833i</v>
      </c>
      <c r="BV103" s="223" t="str">
        <f t="shared" ca="1" si="98"/>
        <v>1.61496969659193-4.18665150751565i</v>
      </c>
      <c r="BW103" s="223" t="str">
        <f t="shared" ca="1" si="99"/>
        <v>1.30260467514213-4.29411213484129i</v>
      </c>
      <c r="BX103" s="223" t="str">
        <f t="shared" ca="1" si="100"/>
        <v>0.983180726096662-4.37830259645509i</v>
      </c>
      <c r="BY103" s="223" t="str">
        <f t="shared" ca="1" si="101"/>
        <v>0.658428835511122-4.4387666569511i</v>
      </c>
      <c r="BZ103" s="223" t="str">
        <f t="shared" ca="1" si="102"/>
        <v>0.330108862017947-4.47517665634671i</v>
      </c>
      <c r="CA103" s="223" t="str">
        <f t="shared" ca="1" si="103"/>
        <v>8.24647783789946E-16-4.48733528570056i</v>
      </c>
      <c r="CB103" s="223" t="str">
        <f t="shared" ca="1" si="104"/>
        <v>-0.330108862017949-4.47517665634671i</v>
      </c>
      <c r="CC103" s="223" t="str">
        <f t="shared" ca="1" si="105"/>
        <v>-0.658428835511122-4.4387666569511i</v>
      </c>
      <c r="CD103" s="223" t="str">
        <f t="shared" ca="1" si="106"/>
        <v>-0.983180726096667-4.37830259645509i</v>
      </c>
      <c r="CE103" s="223" t="str">
        <f t="shared" ca="1" si="107"/>
        <v>-1.30260467514213-4.29411213484129i</v>
      </c>
      <c r="CF103" s="223" t="str">
        <f t="shared" ca="1" si="108"/>
        <v>-1.61496969659193-4.18665150751565i</v>
      </c>
      <c r="CG103" s="223" t="str">
        <f t="shared" ca="1" si="109"/>
        <v>-1.91858305733069-4.05650305292834i</v>
      </c>
      <c r="CH103" s="223" t="str">
        <f t="shared" ca="1" si="110"/>
        <v>-2.21179945025075-3.90437205683114i</v>
      </c>
      <c r="CI103" s="223" t="str">
        <f t="shared" ca="1" si="111"/>
        <v>-2.49302991031376-3.73108293027297i</v>
      </c>
      <c r="CJ103" s="223" t="str">
        <f t="shared" ca="1" si="112"/>
        <v>-2.76075042529014-3.53757474204484i</v>
      </c>
      <c r="CK103" s="223" t="str">
        <f t="shared" ca="1" si="113"/>
        <v>-3.01351019451322-3.32489612978484i</v>
      </c>
      <c r="CL103" s="223" t="str">
        <f t="shared" ca="1" si="114"/>
        <v>-3.24993949089382-3.09419961731982i</v>
      </c>
      <c r="CM103" s="223" t="str">
        <f t="shared" ca="1" si="115"/>
        <v>-3.46875708359-2.84673536903899i</v>
      </c>
      <c r="CN103" s="223" t="str">
        <f t="shared" ca="1" si="116"/>
        <v>-3.668777181108-2.58384441514472i</v>
      </c>
      <c r="CO103" s="223" t="str">
        <f t="shared" ca="1" si="117"/>
        <v>-3.84891585720912-2.30695138449374i</v>
      </c>
      <c r="CP103" s="223" t="str">
        <f t="shared" ca="1" si="118"/>
        <v>-4.00819692479986-2.01755678440987i</v>
      </c>
      <c r="CQ103" s="223" t="str">
        <f t="shared" ca="1" si="119"/>
        <v>-4.14575722597443-1.71722886930488i</v>
      </c>
      <c r="CR103" s="223" t="str">
        <f t="shared" ca="1" si="120"/>
        <v>-4.26085130954219-1.40759514217192i</v>
      </c>
      <c r="CS103" s="223" t="str">
        <f t="shared" ca="1" si="121"/>
        <v>-4.35285547069221-1.0903335350058i</v>
      </c>
      <c r="CT103" s="223" t="str">
        <f t="shared" ca="1" si="122"/>
        <v>-4.42127113090376-0.76716331594409i</v>
      </c>
      <c r="CU103" s="223" t="str">
        <f t="shared" ca="1" si="123"/>
        <v>-4.46572753978642-0.439835772404281i</v>
      </c>
      <c r="CV103" s="223" t="str">
        <f t="shared" ca="1" si="124"/>
        <v>-4.48598378420864-0.11012472070529i</v>
      </c>
      <c r="CW103" s="223" t="str">
        <f t="shared" ca="1" si="125"/>
        <v>-4.48193009382686+0.220183106396701i</v>
      </c>
      <c r="CX103" s="223" t="str">
        <f t="shared" ca="1" si="126"/>
        <v>-4.45358843594046+0.549297742167882i</v>
      </c>
      <c r="CY103" s="223" t="str">
        <f t="shared" ca="1" si="127"/>
        <v>-4.40111239644913+0.875435685881665i</v>
      </c>
      <c r="CZ103" s="223" t="str">
        <f t="shared" ca="1" si="128"/>
        <v>-4.32478634755754+1.19682956776361i</v>
      </c>
      <c r="DA103" s="223" t="str">
        <f t="shared" ca="1" si="129"/>
        <v>-4.22502390673772+1.5117377265214i</v>
      </c>
      <c r="DB103" s="223" t="str">
        <f t="shared" ca="1" si="130"/>
        <v>-4.10236569530015+1.81845364755825i</v>
      </c>
      <c r="DC103" s="223" t="str">
        <f t="shared" ca="1" si="131"/>
        <v>-3.95747640872003+2.11531521072339i</v>
      </c>
      <c r="DD103" s="223" t="str">
        <f t="shared" ca="1" si="132"/>
        <v>-3.79114121459494+2.40071369748518i</v>
      </c>
      <c r="DE103" s="223" t="str">
        <f t="shared" ca="1" si="133"/>
        <v>-3.60426149775355+2.67310250871617i</v>
      </c>
      <c r="DF103" s="223" t="str">
        <f t="shared" ca="1" si="134"/>
        <v>-3.39784997557318+2.93100554584782i</v>
      </c>
      <c r="DG103" s="223" t="str">
        <f t="shared" ca="1" si="135"/>
        <v>-3.17302520997656+3.17302520997653i</v>
      </c>
      <c r="DH103" s="223" t="str">
        <f t="shared" ca="1" si="136"/>
        <v>-2.93100554584782+3.39784997557318i</v>
      </c>
      <c r="DI103" s="223" t="str">
        <f t="shared" ca="1" si="137"/>
        <v>-2.67310250871616+3.60426149775355i</v>
      </c>
      <c r="DJ103" s="223" t="str">
        <f t="shared" ca="1" si="138"/>
        <v>-2.40071369748518+3.79114121459494i</v>
      </c>
      <c r="DK103" s="223" t="str">
        <f t="shared" ca="1" si="139"/>
        <v>-2.11531521072339+3.95747640872003i</v>
      </c>
      <c r="DL103" s="223" t="str">
        <f t="shared" ca="1" si="140"/>
        <v>-1.81845364755825+4.10236569530015i</v>
      </c>
      <c r="DM103" s="223" t="str">
        <f t="shared" ca="1" si="141"/>
        <v>-1.51173772652139+4.22502390673772i</v>
      </c>
      <c r="DN103" s="223" t="str">
        <f t="shared" ca="1" si="142"/>
        <v>-1.19682956776361+4.32478634755754i</v>
      </c>
      <c r="DO103" s="223" t="str">
        <f t="shared" ca="1" si="143"/>
        <v>-0.875435685881665+4.40111239644913i</v>
      </c>
      <c r="DP103" s="223" t="str">
        <f t="shared" ca="1" si="144"/>
        <v>-0.549297742167882+4.45358843594046i</v>
      </c>
      <c r="DQ103" s="223" t="str">
        <f t="shared" ca="1" si="145"/>
        <v>-0.220183106396699+4.48193009382686i</v>
      </c>
      <c r="DR103" s="223" t="str">
        <f t="shared" ca="1" si="146"/>
        <v>0.110124720705292+4.48598378420864i</v>
      </c>
      <c r="DS103" s="223" t="str">
        <f t="shared" ca="1" si="147"/>
        <v>0.439835772404282+4.46572753978642i</v>
      </c>
      <c r="DT103" s="223" t="str">
        <f t="shared" ca="1" si="148"/>
        <v>0.76716331594409+4.42127113090376i</v>
      </c>
      <c r="DU103" s="223" t="str">
        <f t="shared" ca="1" si="149"/>
        <v>1.0903335350058+4.35285547069221i</v>
      </c>
      <c r="DV103" s="223" t="str">
        <f t="shared" ca="1" si="150"/>
        <v>1.40759514217192+4.26085130954219i</v>
      </c>
      <c r="DW103" s="223" t="str">
        <f t="shared" ca="1" si="151"/>
        <v>1.71722886930488+4.14575722597443i</v>
      </c>
      <c r="DX103" s="223" t="str">
        <f t="shared" ca="1" si="152"/>
        <v>2.01755678440987+4.00819692479986i</v>
      </c>
      <c r="DY103" s="223" t="str">
        <f t="shared" ca="1" si="153"/>
        <v>2.30695138449374+3.84891585720911i</v>
      </c>
      <c r="DZ103" s="223" t="str">
        <f t="shared" ca="1" si="154"/>
        <v>2.58384441514472+3.668777181108i</v>
      </c>
      <c r="EA103" s="223" t="str">
        <f t="shared" ca="1" si="155"/>
        <v>2.84673536903899+3.46875708359i</v>
      </c>
      <c r="EB103" s="223" t="str">
        <f t="shared" ca="1" si="156"/>
        <v>3.09419961731982+3.24993949089382i</v>
      </c>
      <c r="EC103" s="223" t="str">
        <f t="shared" ca="1" si="157"/>
        <v>3.32489612978484+3.01351019451322i</v>
      </c>
      <c r="ED103" s="223" t="str">
        <f t="shared" ca="1" si="158"/>
        <v>3.53757474204485+2.76075042529014i</v>
      </c>
      <c r="EE103" s="223" t="str">
        <f t="shared" ca="1" si="159"/>
        <v>3.73108293027297+2.49302991031376i</v>
      </c>
      <c r="EF103" s="223" t="str">
        <f t="shared" ca="1" si="160"/>
        <v>3.90437205683114+2.21179945025075i</v>
      </c>
      <c r="EG103" s="223" t="str">
        <f t="shared" ca="1" si="161"/>
        <v>4.05650305292833+1.91858305733072i</v>
      </c>
      <c r="EH103" s="223" t="str">
        <f t="shared" ca="1" si="162"/>
        <v>4.18665150751565+1.61496969659193i</v>
      </c>
      <c r="EI103" s="223" t="str">
        <f t="shared" ca="1" si="163"/>
        <v>4.29411213484129+1.30260467514213i</v>
      </c>
      <c r="EJ103" s="223" t="str">
        <f t="shared" ca="1" si="164"/>
        <v>4.37830259645509+0.983180726096662i</v>
      </c>
      <c r="EK103" s="223" t="str">
        <f t="shared" ca="1" si="165"/>
        <v>4.4387666569511+0.658428835511122i</v>
      </c>
      <c r="EL103" s="223" t="str">
        <f t="shared" ca="1" si="166"/>
        <v>4.47517665634671+0.330108862017947i</v>
      </c>
      <c r="EM103" s="223" t="str">
        <f t="shared" ca="1" si="167"/>
        <v>4.48733528570056+1.64929556757989E-15i</v>
      </c>
      <c r="EN103" s="223"/>
      <c r="EO103" s="223"/>
      <c r="EP103" s="223"/>
    </row>
    <row r="104" spans="1:146" ht="17.25" thickBot="1">
      <c r="A104" s="257">
        <f t="shared" si="168"/>
        <v>7.8125000000000002E-5</v>
      </c>
      <c r="B104" s="256">
        <v>4</v>
      </c>
      <c r="C104" s="230">
        <f t="shared" si="169"/>
        <v>800</v>
      </c>
      <c r="D104" s="229">
        <f t="shared" si="170"/>
        <v>5026.5482457436692</v>
      </c>
      <c r="E104" s="229" t="str">
        <f t="shared" si="171"/>
        <v>5026.54824574367i</v>
      </c>
      <c r="F104" s="229" t="str">
        <f t="shared" si="172"/>
        <v>0.22904012797102-1.44800360635526i</v>
      </c>
      <c r="G104" s="229" t="str">
        <f t="shared" si="173"/>
        <v>-2.76342837699534+0.00792697160431133i</v>
      </c>
      <c r="H104" s="229" t="str">
        <f t="shared" si="38"/>
        <v>0.0201903580059524-0.102524980834588i</v>
      </c>
      <c r="I104" s="229" t="str">
        <f t="shared" si="174"/>
        <v>-0.0237558819673315+0.00457845724848617i</v>
      </c>
      <c r="J104" s="255" t="str">
        <f ca="1">IMPRODUCT(1/N_FFT2,S100)</f>
        <v>0.0207577980314972-0.000113010159945097i</v>
      </c>
      <c r="K104" s="254" t="str">
        <f t="shared" ca="1" si="175"/>
        <v>-0.000492602387752+0.0000977233468806853i</v>
      </c>
      <c r="M104" s="258"/>
      <c r="N104" s="246">
        <f t="shared" ca="1" si="176"/>
        <v>8.5126852382323097</v>
      </c>
      <c r="O104" s="223">
        <f t="shared" ca="1" si="39"/>
        <v>-4.4873147617676903</v>
      </c>
      <c r="P104" s="223" t="str">
        <f t="shared" ca="1" si="40"/>
        <v>-4.46570711468189+0.439833760707093i</v>
      </c>
      <c r="Q104" s="223" t="str">
        <f t="shared" ca="1" si="41"/>
        <v>-4.40109226687788+0.875431681860983i</v>
      </c>
      <c r="R104" s="223" t="str">
        <f t="shared" ca="1" si="42"/>
        <v>-4.29409249466207+1.30259871735892i</v>
      </c>
      <c r="S104" s="223" t="str">
        <f t="shared" ca="1" si="43"/>
        <v>-4.14573826433293+1.7172210151358i</v>
      </c>
      <c r="T104" s="223" t="str">
        <f t="shared" ca="1" si="44"/>
        <v>-3.9574583082272+2.11530553580842i</v>
      </c>
      <c r="U104" s="223" t="str">
        <f t="shared" ca="1" si="45"/>
        <v>-3.73106586524647+2.49301850782758i</v>
      </c>
      <c r="V104" s="223" t="str">
        <f t="shared" ca="1" si="46"/>
        <v>-3.46874121837534+2.84672234879381i</v>
      </c>
      <c r="W104" s="223" t="str">
        <f t="shared" ca="1" si="47"/>
        <v>-3.17301069736443+3.17301069736443i</v>
      </c>
      <c r="X104" s="223" t="str">
        <f t="shared" ca="1" si="48"/>
        <v>-2.84672234879381+3.46874121837534i</v>
      </c>
      <c r="Y104" s="223" t="str">
        <f t="shared" ca="1" si="49"/>
        <v>-2.49301850782758+3.73106586524647i</v>
      </c>
      <c r="Z104" s="223" t="str">
        <f t="shared" ca="1" si="50"/>
        <v>-2.11530553580842+3.95745830822719i</v>
      </c>
      <c r="AA104" s="223" t="str">
        <f t="shared" ca="1" si="51"/>
        <v>-1.7172210151358+4.14573826433293i</v>
      </c>
      <c r="AB104" s="223" t="str">
        <f t="shared" ca="1" si="52"/>
        <v>-1.30259871735893+4.29409249466207i</v>
      </c>
      <c r="AC104" s="223" t="str">
        <f t="shared" ca="1" si="53"/>
        <v>-0.875431681861006+4.40109226687788i</v>
      </c>
      <c r="AD104" s="223" t="str">
        <f t="shared" ca="1" si="54"/>
        <v>-0.439833760707072+4.46570711468189i</v>
      </c>
      <c r="AE104" s="223" t="str">
        <f t="shared" ca="1" si="55"/>
        <v>1.56672631978621E-14+4.48731476176769i</v>
      </c>
      <c r="AF104" s="223" t="str">
        <f t="shared" ca="1" si="56"/>
        <v>0.439833760707103+4.46570711468189i</v>
      </c>
      <c r="AG104" s="223" t="str">
        <f t="shared" ca="1" si="57"/>
        <v>0.875431681860988+4.40109226687788i</v>
      </c>
      <c r="AH104" s="223" t="str">
        <f t="shared" ca="1" si="58"/>
        <v>1.30259871735892+4.29409249466207i</v>
      </c>
      <c r="AI104" s="223" t="str">
        <f t="shared" ca="1" si="59"/>
        <v>1.71722101513579+4.14573826433293i</v>
      </c>
      <c r="AJ104" s="223" t="str">
        <f t="shared" ca="1" si="60"/>
        <v>2.11530553580841+3.9574583082272i</v>
      </c>
      <c r="AK104" s="223" t="str">
        <f t="shared" ca="1" si="61"/>
        <v>2.49301850782757+3.73106586524648i</v>
      </c>
      <c r="AL104" s="223" t="str">
        <f t="shared" ca="1" si="62"/>
        <v>2.8467223487938+3.46874121837535i</v>
      </c>
      <c r="AM104" s="223" t="str">
        <f t="shared" ca="1" si="63"/>
        <v>3.17301069736442+3.17301069736445i</v>
      </c>
      <c r="AN104" s="223" t="str">
        <f t="shared" ca="1" si="64"/>
        <v>3.46874121837536+2.8467223487938i</v>
      </c>
      <c r="AO104" s="223" t="str">
        <f t="shared" ca="1" si="65"/>
        <v>3.73106586524648+2.49301850782757i</v>
      </c>
      <c r="AP104" s="223" t="str">
        <f t="shared" ca="1" si="66"/>
        <v>3.9574583082272+2.11530553580841i</v>
      </c>
      <c r="AQ104" s="223" t="str">
        <f t="shared" ca="1" si="67"/>
        <v>4.14573826433293+1.71722101513579i</v>
      </c>
      <c r="AR104" s="223" t="str">
        <f t="shared" ca="1" si="68"/>
        <v>4.14573826433293+1.71722101513579i</v>
      </c>
      <c r="AS104" s="223" t="str">
        <f t="shared" ca="1" si="69"/>
        <v>4.40109226687788+0.875431681860988i</v>
      </c>
      <c r="AT104" s="223" t="str">
        <f t="shared" ca="1" si="70"/>
        <v>4.46570711468189+0.439833760707101i</v>
      </c>
      <c r="AU104" s="223" t="str">
        <f t="shared" ca="1" si="71"/>
        <v>4.48731476176769+1.44991391430204E-14i</v>
      </c>
      <c r="AV104" s="223" t="str">
        <f t="shared" ca="1" si="72"/>
        <v>4.46570711468189-0.439833760707073i</v>
      </c>
      <c r="AW104" s="223" t="str">
        <f t="shared" ca="1" si="73"/>
        <v>4.40109226687788-0.875431681861006i</v>
      </c>
      <c r="AX104" s="223" t="str">
        <f t="shared" ca="1" si="74"/>
        <v>4.29409249466207-1.30259871735893i</v>
      </c>
      <c r="AY104" s="223" t="str">
        <f t="shared" ca="1" si="75"/>
        <v>4.14573826433293-1.7172210151358i</v>
      </c>
      <c r="AZ104" s="223" t="str">
        <f t="shared" ca="1" si="76"/>
        <v>3.95745830822719-2.11530553580842i</v>
      </c>
      <c r="BA104" s="223" t="str">
        <f t="shared" ca="1" si="77"/>
        <v>3.73106586524647-2.49301850782758i</v>
      </c>
      <c r="BB104" s="223" t="str">
        <f t="shared" ca="1" si="78"/>
        <v>3.46874121837534-2.84672234879381i</v>
      </c>
      <c r="BC104" s="223" t="str">
        <f t="shared" ca="1" si="79"/>
        <v>3.17301069736444-3.17301069736442i</v>
      </c>
      <c r="BD104" s="223" t="str">
        <f t="shared" ca="1" si="80"/>
        <v>2.84672234879382-3.46874121837534i</v>
      </c>
      <c r="BE104" s="223" t="str">
        <f t="shared" ca="1" si="81"/>
        <v>2.49301850782759-3.73106586524646i</v>
      </c>
      <c r="BF104" s="223" t="str">
        <f t="shared" ca="1" si="82"/>
        <v>2.11530553580844-3.95745830822719i</v>
      </c>
      <c r="BG104" s="223" t="str">
        <f t="shared" ca="1" si="83"/>
        <v>1.71722101513577-4.14573826433294i</v>
      </c>
      <c r="BH104" s="223" t="str">
        <f t="shared" ca="1" si="84"/>
        <v>1.3025987173589-4.29409249466208i</v>
      </c>
      <c r="BI104" s="223" t="str">
        <f t="shared" ca="1" si="85"/>
        <v>0.875431681860974-4.40109226687788i</v>
      </c>
      <c r="BJ104" s="223" t="str">
        <f t="shared" ca="1" si="86"/>
        <v>0.439833760707088-4.46570711468189i</v>
      </c>
      <c r="BK104" s="223" t="str">
        <f t="shared" ca="1" si="87"/>
        <v>8.24644012060249E-16-4.48731476176769i</v>
      </c>
      <c r="BL104" s="223" t="str">
        <f t="shared" ca="1" si="88"/>
        <v>-0.43983376070709-4.46570711468189i</v>
      </c>
      <c r="BM104" s="223" t="str">
        <f t="shared" ca="1" si="89"/>
        <v>-0.875431681860979-4.40109226687788i</v>
      </c>
      <c r="BN104" s="223" t="str">
        <f t="shared" ca="1" si="90"/>
        <v>-1.3025987173589-4.29409249466208i</v>
      </c>
      <c r="BO104" s="223" t="str">
        <f t="shared" ca="1" si="91"/>
        <v>-1.71722101513578-4.14573826433293i</v>
      </c>
      <c r="BP104" s="223" t="str">
        <f t="shared" ca="1" si="92"/>
        <v>-2.1153055358084-3.95745830822721i</v>
      </c>
      <c r="BQ104" s="223" t="str">
        <f t="shared" ca="1" si="93"/>
        <v>-2.49301850782759-3.73106586524646i</v>
      </c>
      <c r="BR104" s="223" t="str">
        <f t="shared" ca="1" si="94"/>
        <v>-2.84672234879382-3.46874121837534i</v>
      </c>
      <c r="BS104" s="223" t="str">
        <f t="shared" ca="1" si="95"/>
        <v>-3.17301069736444-3.17301069736442i</v>
      </c>
      <c r="BT104" s="223" t="str">
        <f t="shared" ca="1" si="96"/>
        <v>-3.46874121837535-2.84672234879381i</v>
      </c>
      <c r="BU104" s="223" t="str">
        <f t="shared" ca="1" si="97"/>
        <v>-3.73106586524647-2.49301850782758i</v>
      </c>
      <c r="BV104" s="223" t="str">
        <f t="shared" ca="1" si="98"/>
        <v>-3.95745830822719-2.11530553580842i</v>
      </c>
      <c r="BW104" s="223" t="str">
        <f t="shared" ca="1" si="99"/>
        <v>-4.14573826433293-1.7172210151358i</v>
      </c>
      <c r="BX104" s="223" t="str">
        <f t="shared" ca="1" si="100"/>
        <v>-4.29409249466207-1.30259871735893i</v>
      </c>
      <c r="BY104" s="223" t="str">
        <f t="shared" ca="1" si="101"/>
        <v>-4.40109226687788-0.875431681861001i</v>
      </c>
      <c r="BZ104" s="223" t="str">
        <f t="shared" ca="1" si="102"/>
        <v>-4.46570711468189-0.439833760707072i</v>
      </c>
      <c r="CA104" s="223" t="str">
        <f t="shared" ca="1" si="103"/>
        <v>-4.48731476176769+1.48426191858018E-14i</v>
      </c>
      <c r="CB104" s="223" t="str">
        <f t="shared" ca="1" si="104"/>
        <v>-4.46570711468189+0.439833760707102i</v>
      </c>
      <c r="CC104" s="223" t="str">
        <f t="shared" ca="1" si="105"/>
        <v>-4.40109226687788+0.875431681860992i</v>
      </c>
      <c r="CD104" s="223" t="str">
        <f t="shared" ca="1" si="106"/>
        <v>-4.29409249466207+1.30259871735892i</v>
      </c>
      <c r="CE104" s="223" t="str">
        <f t="shared" ca="1" si="107"/>
        <v>-4.14573826433293+1.71722101513579i</v>
      </c>
      <c r="CF104" s="223" t="str">
        <f t="shared" ca="1" si="108"/>
        <v>-3.9574583082272+2.11530553580841i</v>
      </c>
      <c r="CG104" s="223" t="str">
        <f t="shared" ca="1" si="109"/>
        <v>-3.73106586524647+2.49301850782757i</v>
      </c>
      <c r="CH104" s="223" t="str">
        <f t="shared" ca="1" si="110"/>
        <v>-3.46874121837535+2.8467223487938i</v>
      </c>
      <c r="CI104" s="223" t="str">
        <f t="shared" ca="1" si="111"/>
        <v>-3.17301069736445+3.17301069736442i</v>
      </c>
      <c r="CJ104" s="223" t="str">
        <f t="shared" ca="1" si="112"/>
        <v>-2.8467223487938+3.46874121837535i</v>
      </c>
      <c r="CK104" s="223" t="str">
        <f t="shared" ca="1" si="113"/>
        <v>-2.49301850782756+3.73106586524648i</v>
      </c>
      <c r="CL104" s="223" t="str">
        <f t="shared" ca="1" si="114"/>
        <v>-2.11530553580841+3.9574583082272i</v>
      </c>
      <c r="CM104" s="223" t="str">
        <f t="shared" ca="1" si="115"/>
        <v>-1.71722101513579+4.14573826433293i</v>
      </c>
      <c r="CN104" s="223" t="str">
        <f t="shared" ca="1" si="116"/>
        <v>-1.30259871735892+4.29409249466207i</v>
      </c>
      <c r="CO104" s="223" t="str">
        <f t="shared" ca="1" si="117"/>
        <v>-0.875431681860992+4.40109226687788i</v>
      </c>
      <c r="CP104" s="223" t="str">
        <f t="shared" ca="1" si="118"/>
        <v>-0.4398337607071+4.46570711468189i</v>
      </c>
      <c r="CQ104" s="223" t="str">
        <f t="shared" ca="1" si="119"/>
        <v>-1.33310150881787E-14+4.48731476176769i</v>
      </c>
      <c r="CR104" s="223" t="str">
        <f t="shared" ca="1" si="120"/>
        <v>0.439833760707074+4.46570711468189i</v>
      </c>
      <c r="CS104" s="223" t="str">
        <f t="shared" ca="1" si="121"/>
        <v>0.875431681860965+4.40109226687788i</v>
      </c>
      <c r="CT104" s="223" t="str">
        <f t="shared" ca="1" si="122"/>
        <v>1.30259871735893+4.29409249466207i</v>
      </c>
      <c r="CU104" s="223" t="str">
        <f t="shared" ca="1" si="123"/>
        <v>1.7172210151358+4.14573826433293i</v>
      </c>
      <c r="CV104" s="223" t="str">
        <f t="shared" ca="1" si="124"/>
        <v>2.11530553580842+3.95745830822719i</v>
      </c>
      <c r="CW104" s="223" t="str">
        <f t="shared" ca="1" si="125"/>
        <v>2.49301850782758+3.73106586524647i</v>
      </c>
      <c r="CX104" s="223" t="str">
        <f t="shared" ca="1" si="126"/>
        <v>2.84672234879381+3.46874121837535i</v>
      </c>
      <c r="CY104" s="223" t="str">
        <f t="shared" ca="1" si="127"/>
        <v>3.17301069736443+3.17301069736443i</v>
      </c>
      <c r="CZ104" s="223" t="str">
        <f t="shared" ca="1" si="128"/>
        <v>3.46874121837534+2.84672234879382i</v>
      </c>
      <c r="DA104" s="223" t="str">
        <f t="shared" ca="1" si="129"/>
        <v>3.73106586524646+2.49301850782759i</v>
      </c>
      <c r="DB104" s="223" t="str">
        <f t="shared" ca="1" si="130"/>
        <v>3.95745830822719+2.11530553580843i</v>
      </c>
      <c r="DC104" s="223" t="str">
        <f t="shared" ca="1" si="131"/>
        <v>4.14573826433292+1.71722101513582i</v>
      </c>
      <c r="DD104" s="223" t="str">
        <f t="shared" ca="1" si="132"/>
        <v>4.29409249466208+1.3025987173589i</v>
      </c>
      <c r="DE104" s="223" t="str">
        <f t="shared" ca="1" si="133"/>
        <v>4.40109226687788+0.875431681860974i</v>
      </c>
      <c r="DF104" s="223" t="str">
        <f t="shared" ca="1" si="134"/>
        <v>4.46570711468189+0.439833760707085i</v>
      </c>
      <c r="DG104" s="223" t="str">
        <f t="shared" ca="1" si="135"/>
        <v>4.48731476176769+1.6492880241205E-15i</v>
      </c>
      <c r="DH104" s="223" t="str">
        <f t="shared" ca="1" si="136"/>
        <v>4.46570711468189-0.439833760707089i</v>
      </c>
      <c r="DI104" s="223" t="str">
        <f t="shared" ca="1" si="137"/>
        <v>4.40109226687788-0.875431681860979i</v>
      </c>
      <c r="DJ104" s="223" t="str">
        <f t="shared" ca="1" si="138"/>
        <v>4.29409249466208-1.3025987173589i</v>
      </c>
      <c r="DK104" s="223" t="str">
        <f t="shared" ca="1" si="139"/>
        <v>4.14573826433293-1.71722101513578i</v>
      </c>
      <c r="DL104" s="223" t="str">
        <f t="shared" ca="1" si="140"/>
        <v>3.95745830822721-2.1153055358084i</v>
      </c>
      <c r="DM104" s="223" t="str">
        <f t="shared" ca="1" si="141"/>
        <v>3.73106586524638-2.49301850782771i</v>
      </c>
      <c r="DN104" s="223" t="str">
        <f t="shared" ca="1" si="142"/>
        <v>3.46874121837548-2.84672234879365i</v>
      </c>
      <c r="DO104" s="223" t="str">
        <f t="shared" ca="1" si="143"/>
        <v>3.17301069736452-3.17301069736434i</v>
      </c>
      <c r="DP104" s="223" t="str">
        <f t="shared" ca="1" si="144"/>
        <v>2.84672234879384-3.46874121837532i</v>
      </c>
      <c r="DQ104" s="223" t="str">
        <f t="shared" ca="1" si="145"/>
        <v>2.49301850782754-3.7310658652465i</v>
      </c>
      <c r="DR104" s="223" t="str">
        <f t="shared" ca="1" si="146"/>
        <v>2.1153055358083-3.95745830822726i</v>
      </c>
      <c r="DS104" s="223" t="str">
        <f t="shared" ca="1" si="147"/>
        <v>1.7172210151356-4.14573826433301i</v>
      </c>
      <c r="DT104" s="223" t="str">
        <f t="shared" ca="1" si="148"/>
        <v>1.30259871735906-4.29409249466203i</v>
      </c>
      <c r="DU104" s="223" t="str">
        <f t="shared" ca="1" si="149"/>
        <v>0.875431681861046-4.40109226687787i</v>
      </c>
      <c r="DV104" s="223" t="str">
        <f t="shared" ca="1" si="150"/>
        <v>0.439833760707069-4.46570711468189i</v>
      </c>
      <c r="DW104" s="223" t="str">
        <f t="shared" ca="1" si="151"/>
        <v>-1.09670842385035E-13-4.48731476176769i</v>
      </c>
      <c r="DX104" s="223" t="str">
        <f t="shared" ca="1" si="152"/>
        <v>-0.43983376070728-4.46570711468188i</v>
      </c>
      <c r="DY104" s="223" t="str">
        <f t="shared" ca="1" si="153"/>
        <v>-0.875431681860817-4.40109226687791i</v>
      </c>
      <c r="DZ104" s="223" t="str">
        <f t="shared" ca="1" si="154"/>
        <v>-1.30259871735884-4.29409249466209i</v>
      </c>
      <c r="EA104" s="223" t="str">
        <f t="shared" ca="1" si="155"/>
        <v>-1.7172210151358-4.14573826433293i</v>
      </c>
      <c r="EB104" s="223" t="str">
        <f t="shared" ca="1" si="156"/>
        <v>-2.1153055358085-3.95745830822716i</v>
      </c>
      <c r="EC104" s="223" t="str">
        <f t="shared" ca="1" si="157"/>
        <v>-2.49301850782771-3.73106586524638i</v>
      </c>
      <c r="ED104" s="223" t="str">
        <f t="shared" ca="1" si="158"/>
        <v>-2.84672234879366-3.46874121837547i</v>
      </c>
      <c r="EE104" s="223" t="str">
        <f t="shared" ca="1" si="159"/>
        <v>-3.17301069736435-3.17301069736451i</v>
      </c>
      <c r="EF104" s="223" t="str">
        <f t="shared" ca="1" si="160"/>
        <v>-3.46874121837533-2.84672234879383i</v>
      </c>
      <c r="EG104" s="223" t="str">
        <f t="shared" ca="1" si="161"/>
        <v>-3.7310658652465-2.49301850782753i</v>
      </c>
      <c r="EH104" s="223" t="str">
        <f t="shared" ca="1" si="162"/>
        <v>-3.95745830822727-2.11530553580829i</v>
      </c>
      <c r="EI104" s="223" t="str">
        <f t="shared" ca="1" si="163"/>
        <v>-4.14573826433285-1.717221015136i</v>
      </c>
      <c r="EJ104" s="223" t="str">
        <f t="shared" ca="1" si="164"/>
        <v>-4.29409249466203-1.30259871735905i</v>
      </c>
      <c r="EK104" s="223" t="str">
        <f t="shared" ca="1" si="165"/>
        <v>-4.40109226687787-0.875431681861033i</v>
      </c>
      <c r="EL104" s="223" t="str">
        <f t="shared" ca="1" si="166"/>
        <v>-4.4657071146819-0.439833760707053i</v>
      </c>
      <c r="EM104" s="223" t="str">
        <f t="shared" ca="1" si="167"/>
        <v>-4.48731476176769+1.25338105582897E-13i</v>
      </c>
      <c r="EN104" s="223"/>
      <c r="EO104" s="223"/>
      <c r="EP104" s="223"/>
    </row>
    <row r="105" spans="1:146" ht="17.25" thickBot="1">
      <c r="A105" s="257">
        <f t="shared" si="168"/>
        <v>9.7656250000000005E-5</v>
      </c>
      <c r="B105" s="256">
        <v>5</v>
      </c>
      <c r="C105" s="230">
        <f t="shared" si="169"/>
        <v>1000</v>
      </c>
      <c r="D105" s="229">
        <f t="shared" si="170"/>
        <v>6283.1853071795858</v>
      </c>
      <c r="E105" s="229" t="str">
        <f t="shared" si="171"/>
        <v>6283.18530717959i</v>
      </c>
      <c r="F105" s="229" t="str">
        <f t="shared" si="172"/>
        <v>0.138298275127627-1.17081442085252i</v>
      </c>
      <c r="G105" s="229" t="str">
        <f t="shared" si="173"/>
        <v>-2.7895037842448-0.118428016837543i</v>
      </c>
      <c r="H105" s="229" t="str">
        <f t="shared" si="38"/>
        <v>0.0137685469564778-0.0829317630942916i</v>
      </c>
      <c r="I105" s="229" t="str">
        <f t="shared" si="174"/>
        <v>-0.0225463857871258+0.00633985772661746i</v>
      </c>
      <c r="J105" s="255" t="str">
        <f ca="1">IMPRODUCT(1/N_FFT2,T100)</f>
        <v>-0.544165178347359-0.00161050543139068i</v>
      </c>
      <c r="K105" s="254" t="str">
        <f t="shared" ca="1" si="175"/>
        <v>0.0122791684182426-0.00341361873373328i</v>
      </c>
      <c r="M105" s="258"/>
      <c r="N105" s="246">
        <f t="shared" ca="1" si="176"/>
        <v>8.5127125583662</v>
      </c>
      <c r="O105" s="223">
        <f t="shared" ca="1" si="39"/>
        <v>-4.4872874416338009</v>
      </c>
      <c r="P105" s="223" t="str">
        <f t="shared" ca="1" si="40"/>
        <v>-4.45354095168335+0.549291885543356i</v>
      </c>
      <c r="Q105" s="223" t="str">
        <f t="shared" ca="1" si="41"/>
        <v>-4.35280906045218+1.09032190984584i</v>
      </c>
      <c r="R105" s="223" t="str">
        <f t="shared" ca="1" si="42"/>
        <v>-4.1866068693459+1.61495247774979i</v>
      </c>
      <c r="S105" s="223" t="str">
        <f t="shared" ca="1" si="43"/>
        <v>-3.95743421402018+2.11529265718645i</v>
      </c>
      <c r="T105" s="223" t="str">
        <f t="shared" ca="1" si="44"/>
        <v>-3.66873806452562+2.58381686613917i</v>
      </c>
      <c r="U105" s="223" t="str">
        <f t="shared" ca="1" si="45"/>
        <v>-3.32486067966974+3.01347806440175i</v>
      </c>
      <c r="V105" s="223" t="str">
        <f t="shared" ca="1" si="46"/>
        <v>-2.93097429540273+3.39781374762256i</v>
      </c>
      <c r="W105" s="223" t="str">
        <f t="shared" ca="1" si="47"/>
        <v>-2.49300332957443+3.73104314938534i</v>
      </c>
      <c r="X105" s="223" t="str">
        <f t="shared" ca="1" si="48"/>
        <v>-2.0175352731754+4.00815418931676i</v>
      </c>
      <c r="Y105" s="223" t="str">
        <f t="shared" ca="1" si="49"/>
        <v>-1.51172160834077+4.2249788594406i</v>
      </c>
      <c r="Z105" s="223" t="str">
        <f t="shared" ca="1" si="50"/>
        <v>-0.983170243402332+4.37825591489724i</v>
      </c>
      <c r="AA105" s="223" t="str">
        <f t="shared" ca="1" si="51"/>
        <v>-0.439831082865675+4.46567992610192i</v>
      </c>
      <c r="AB105" s="223" t="str">
        <f t="shared" ca="1" si="52"/>
        <v>0.110123546553144+4.48593595455162i</v>
      </c>
      <c r="AC105" s="223" t="str">
        <f t="shared" ca="1" si="53"/>
        <v>0.658421815328524+4.43871933072411i</v>
      </c>
      <c r="AD105" s="223" t="str">
        <f t="shared" ca="1" si="54"/>
        <v>1.19681680714064+4.32474023659111i</v>
      </c>
      <c r="AE105" s="223" t="str">
        <f t="shared" ca="1" si="55"/>
        <v>1.71721056017318+4.1457130238204i</v>
      </c>
      <c r="AF105" s="223" t="str">
        <f t="shared" ca="1" si="56"/>
        <v>2.2117758679967+3.90433042833107i</v>
      </c>
      <c r="AG105" s="223" t="str">
        <f t="shared" ca="1" si="57"/>
        <v>2.67307400803887+3.60422306903879i</v>
      </c>
      <c r="AH105" s="223" t="str">
        <f t="shared" ca="1" si="58"/>
        <v>3.09416662689596+3.24990483996804i</v>
      </c>
      <c r="AI105" s="223" t="str">
        <f t="shared" ca="1" si="59"/>
        <v>3.46872009962627+2.84670501708433i</v>
      </c>
      <c r="AJ105" s="223" t="str">
        <f t="shared" ca="1" si="60"/>
        <v>3.79110079336456+2.40068810102334i</v>
      </c>
      <c r="AK105" s="223" t="str">
        <f t="shared" ca="1" si="61"/>
        <v>4.05645980240425+1.91856260135627i</v>
      </c>
      <c r="AL105" s="223" t="str">
        <f t="shared" ca="1" si="62"/>
        <v>4.26080588025253+1.40758013436178i</v>
      </c>
      <c r="AM105" s="223" t="str">
        <f t="shared" ca="1" si="63"/>
        <v>4.4010654716927+0.87542635196727i</v>
      </c>
      <c r="AN105" s="223" t="str">
        <f t="shared" ca="1" si="64"/>
        <v>4.47512894191552+0.33010534239007i</v>
      </c>
      <c r="AO105" s="223" t="str">
        <f t="shared" ca="1" si="65"/>
        <v>4.48188230739038-0.220180758799583i</v>
      </c>
      <c r="AP105" s="223" t="str">
        <f t="shared" ca="1" si="66"/>
        <v>4.42122399121446-0.767155136432071i</v>
      </c>
      <c r="AQ105" s="223" t="str">
        <f t="shared" ca="1" si="67"/>
        <v>4.29406635092397-1.30259078674269i</v>
      </c>
      <c r="AR105" s="223" t="str">
        <f t="shared" ca="1" si="68"/>
        <v>4.29406635092397-1.30259078674269i</v>
      </c>
      <c r="AS105" s="223" t="str">
        <f t="shared" ca="1" si="69"/>
        <v>3.84887481998423-2.30692678772772i</v>
      </c>
      <c r="AT105" s="223" t="str">
        <f t="shared" ca="1" si="70"/>
        <v>3.53753702434574-2.76072099010884i</v>
      </c>
      <c r="AU105" s="223" t="str">
        <f t="shared" ca="1" si="71"/>
        <v>3.1729913791125-3.17299137911249i</v>
      </c>
      <c r="AV105" s="223" t="str">
        <f t="shared" ca="1" si="72"/>
        <v>2.76072099010884-3.53753702434573i</v>
      </c>
      <c r="AW105" s="223" t="str">
        <f t="shared" ca="1" si="73"/>
        <v>2.30692678772774-3.84887481998423i</v>
      </c>
      <c r="AX105" s="223" t="str">
        <f t="shared" ca="1" si="74"/>
        <v>1.81843425916579-4.10232195578755i</v>
      </c>
      <c r="AY105" s="223" t="str">
        <f t="shared" ca="1" si="75"/>
        <v>1.30259078674265-4.29406635092398i</v>
      </c>
      <c r="AZ105" s="223" t="str">
        <f t="shared" ca="1" si="76"/>
        <v>0.767155136432085-4.42122399121446i</v>
      </c>
      <c r="BA105" s="223" t="str">
        <f t="shared" ca="1" si="77"/>
        <v>0.220180758799596-4.48188230739037i</v>
      </c>
      <c r="BB105" s="223" t="str">
        <f t="shared" ca="1" si="78"/>
        <v>-0.330105342390057-4.47512894191552i</v>
      </c>
      <c r="BC105" s="223" t="str">
        <f t="shared" ca="1" si="79"/>
        <v>-0.875426351967261-4.4010654716927i</v>
      </c>
      <c r="BD105" s="223" t="str">
        <f t="shared" ca="1" si="80"/>
        <v>-1.40758013436177-4.26080588025253i</v>
      </c>
      <c r="BE105" s="223" t="str">
        <f t="shared" ca="1" si="81"/>
        <v>-1.91856260135625-4.05645980240425i</v>
      </c>
      <c r="BF105" s="223" t="str">
        <f t="shared" ca="1" si="82"/>
        <v>-2.40068810102336-3.79110079336454i</v>
      </c>
      <c r="BG105" s="223" t="str">
        <f t="shared" ca="1" si="83"/>
        <v>-2.84670501708436-3.46872009962625i</v>
      </c>
      <c r="BH105" s="223" t="str">
        <f t="shared" ca="1" si="84"/>
        <v>-3.24990483996804-3.09416662689597i</v>
      </c>
      <c r="BI105" s="223" t="str">
        <f t="shared" ca="1" si="85"/>
        <v>-3.60422306903878-2.67307400803888i</v>
      </c>
      <c r="BJ105" s="223" t="str">
        <f t="shared" ca="1" si="86"/>
        <v>-3.90433042833106-2.21177586799672i</v>
      </c>
      <c r="BK105" s="223" t="str">
        <f t="shared" ca="1" si="87"/>
        <v>-4.1457130238204-1.7172105601732i</v>
      </c>
      <c r="BL105" s="223" t="str">
        <f t="shared" ca="1" si="88"/>
        <v>-4.32474023659111-1.19681680714065i</v>
      </c>
      <c r="BM105" s="223" t="str">
        <f t="shared" ca="1" si="89"/>
        <v>-4.43871933072412-0.658421815328493i</v>
      </c>
      <c r="BN105" s="223" t="str">
        <f t="shared" ca="1" si="90"/>
        <v>-4.48593595455162-0.110123546553114i</v>
      </c>
      <c r="BO105" s="223" t="str">
        <f t="shared" ca="1" si="91"/>
        <v>-4.46567992610192+0.439831082865705i</v>
      </c>
      <c r="BP105" s="223" t="str">
        <f t="shared" ca="1" si="92"/>
        <v>-4.37825591489724+0.983170243402319i</v>
      </c>
      <c r="BQ105" s="223" t="str">
        <f t="shared" ca="1" si="93"/>
        <v>-4.22497885944061+1.51172160834076i</v>
      </c>
      <c r="BR105" s="223" t="str">
        <f t="shared" ca="1" si="94"/>
        <v>-4.00815418931677+2.01753527317538i</v>
      </c>
      <c r="BS105" s="223" t="str">
        <f t="shared" ca="1" si="95"/>
        <v>-3.73104314938534+2.49300332957442i</v>
      </c>
      <c r="BT105" s="223" t="str">
        <f t="shared" ca="1" si="96"/>
        <v>-3.39781374762258+2.93097429540272i</v>
      </c>
      <c r="BU105" s="223" t="str">
        <f t="shared" ca="1" si="97"/>
        <v>-3.01347806440173+3.32486067966975i</v>
      </c>
      <c r="BV105" s="223" t="str">
        <f t="shared" ca="1" si="98"/>
        <v>-2.58381686613915+3.66873806452563i</v>
      </c>
      <c r="BW105" s="223" t="str">
        <f t="shared" ca="1" si="99"/>
        <v>-2.11529265718645+3.95743421402018i</v>
      </c>
      <c r="BX105" s="223" t="str">
        <f t="shared" ca="1" si="100"/>
        <v>-1.61495247774979+4.1866068693459i</v>
      </c>
      <c r="BY105" s="223" t="str">
        <f t="shared" ca="1" si="101"/>
        <v>-1.09032190984584+4.35280906045218i</v>
      </c>
      <c r="BZ105" s="223" t="str">
        <f t="shared" ca="1" si="102"/>
        <v>-0.549291885543365+4.45354095168335i</v>
      </c>
      <c r="CA105" s="223" t="str">
        <f t="shared" ca="1" si="103"/>
        <v>-1.33309339249137E-14+4.4872874416338i</v>
      </c>
      <c r="CB105" s="223" t="str">
        <f t="shared" ca="1" si="104"/>
        <v>0.549291885543338+4.45354095168336i</v>
      </c>
      <c r="CC105" s="223" t="str">
        <f t="shared" ca="1" si="105"/>
        <v>1.09032190984586+4.35280906045217i</v>
      </c>
      <c r="CD105" s="223" t="str">
        <f t="shared" ca="1" si="106"/>
        <v>1.6149524777498+4.18660686934589i</v>
      </c>
      <c r="CE105" s="223" t="str">
        <f t="shared" ca="1" si="107"/>
        <v>2.11529265718646+3.95743421402017i</v>
      </c>
      <c r="CF105" s="223" t="str">
        <f t="shared" ca="1" si="108"/>
        <v>2.58381686613917+3.66873806452562i</v>
      </c>
      <c r="CG105" s="223" t="str">
        <f t="shared" ca="1" si="109"/>
        <v>3.01347806440174+3.32486067966974i</v>
      </c>
      <c r="CH105" s="223" t="str">
        <f t="shared" ca="1" si="110"/>
        <v>3.39781374762256+2.93097429540274i</v>
      </c>
      <c r="CI105" s="223" t="str">
        <f t="shared" ca="1" si="111"/>
        <v>3.73104314938533+2.49300332957444i</v>
      </c>
      <c r="CJ105" s="223" t="str">
        <f t="shared" ca="1" si="112"/>
        <v>4.00815418931675+2.01753527317541i</v>
      </c>
      <c r="CK105" s="223" t="str">
        <f t="shared" ca="1" si="113"/>
        <v>4.22497885944061+1.51172160834074i</v>
      </c>
      <c r="CL105" s="223" t="str">
        <f t="shared" ca="1" si="114"/>
        <v>4.37825591489724+0.983170243402301i</v>
      </c>
      <c r="CM105" s="223" t="str">
        <f t="shared" ca="1" si="115"/>
        <v>4.46567992610192+0.439831082865688i</v>
      </c>
      <c r="CN105" s="223" t="str">
        <f t="shared" ca="1" si="116"/>
        <v>4.48593595455162-0.110123546553131i</v>
      </c>
      <c r="CO105" s="223" t="str">
        <f t="shared" ca="1" si="117"/>
        <v>4.43871933072411-0.658421815328511i</v>
      </c>
      <c r="CP105" s="223" t="str">
        <f t="shared" ca="1" si="118"/>
        <v>4.32474023659111-1.19681680714062i</v>
      </c>
      <c r="CQ105" s="223" t="str">
        <f t="shared" ca="1" si="119"/>
        <v>4.14571302382041-1.71721056017317i</v>
      </c>
      <c r="CR105" s="223" t="str">
        <f t="shared" ca="1" si="120"/>
        <v>3.90433042833107-2.21177586799669i</v>
      </c>
      <c r="CS105" s="223" t="str">
        <f t="shared" ca="1" si="121"/>
        <v>3.6042230690388-2.67307400803886i</v>
      </c>
      <c r="CT105" s="223" t="str">
        <f t="shared" ca="1" si="122"/>
        <v>3.2499048399679-3.09416662689611i</v>
      </c>
      <c r="CU105" s="223" t="str">
        <f t="shared" ca="1" si="123"/>
        <v>2.84670501708438-3.46872009962623i</v>
      </c>
      <c r="CV105" s="223" t="str">
        <f t="shared" ca="1" si="124"/>
        <v>2.4006881010232-3.79110079336465i</v>
      </c>
      <c r="CW105" s="223" t="str">
        <f t="shared" ca="1" si="125"/>
        <v>1.91856260135632-4.05645980240422i</v>
      </c>
      <c r="CX105" s="223" t="str">
        <f t="shared" ca="1" si="126"/>
        <v>1.40758013436162-4.26080588025258i</v>
      </c>
      <c r="CY105" s="223" t="str">
        <f t="shared" ca="1" si="127"/>
        <v>0.875426351967328-4.40106547169269i</v>
      </c>
      <c r="CZ105" s="223" t="str">
        <f t="shared" ca="1" si="128"/>
        <v>0.330105342389905-4.47512894191554i</v>
      </c>
      <c r="DA105" s="223" t="str">
        <f t="shared" ca="1" si="129"/>
        <v>-0.220180758799526-4.48188230739038i</v>
      </c>
      <c r="DB105" s="223" t="str">
        <f t="shared" ca="1" si="130"/>
        <v>-0.767155136432237-4.42122399121443i</v>
      </c>
      <c r="DC105" s="223" t="str">
        <f t="shared" ca="1" si="131"/>
        <v>-1.30259078674259-4.294066350924i</v>
      </c>
      <c r="DD105" s="223" t="str">
        <f t="shared" ca="1" si="132"/>
        <v>-1.81843425916589-4.10232195578751i</v>
      </c>
      <c r="DE105" s="223" t="str">
        <f t="shared" ca="1" si="133"/>
        <v>-2.30692678772763-3.84887481998429i</v>
      </c>
      <c r="DF105" s="223" t="str">
        <f t="shared" ca="1" si="134"/>
        <v>-2.76072099010893-3.53753702434567i</v>
      </c>
      <c r="DG105" s="223" t="str">
        <f t="shared" ca="1" si="135"/>
        <v>-3.17299137911242-3.17299137911257i</v>
      </c>
      <c r="DH105" s="223" t="str">
        <f t="shared" ca="1" si="136"/>
        <v>-3.53753702434581-2.76072099010875i</v>
      </c>
      <c r="DI105" s="223" t="str">
        <f t="shared" ca="1" si="137"/>
        <v>-3.84887481998417-2.30692678772782i</v>
      </c>
      <c r="DJ105" s="223" t="str">
        <f t="shared" ca="1" si="138"/>
        <v>-4.1023219557876-1.81843425916568i</v>
      </c>
      <c r="DK105" s="223" t="str">
        <f t="shared" ca="1" si="139"/>
        <v>-4.29406635092393-1.3025907867428i</v>
      </c>
      <c r="DL105" s="223" t="str">
        <f t="shared" ca="1" si="140"/>
        <v>-4.42122399121447-0.767155136432013i</v>
      </c>
      <c r="DM105" s="223" t="str">
        <f t="shared" ca="1" si="141"/>
        <v>-4.48188230739037-0.220180758799745i</v>
      </c>
      <c r="DN105" s="223" t="str">
        <f t="shared" ca="1" si="142"/>
        <v>-4.47512894191552+0.330105342390131i</v>
      </c>
      <c r="DO105" s="223" t="str">
        <f t="shared" ca="1" si="143"/>
        <v>-4.40106547169273+0.875426351967113i</v>
      </c>
      <c r="DP105" s="223" t="str">
        <f t="shared" ca="1" si="144"/>
        <v>-4.2608058802525+1.40758013436184i</v>
      </c>
      <c r="DQ105" s="223" t="str">
        <f t="shared" ca="1" si="145"/>
        <v>-4.05645980240431+1.91856260135612i</v>
      </c>
      <c r="DR105" s="223" t="str">
        <f t="shared" ca="1" si="146"/>
        <v>-3.79110079336453+2.40068810102338i</v>
      </c>
      <c r="DS105" s="223" t="str">
        <f t="shared" ca="1" si="147"/>
        <v>-3.46872009962637+2.84670501708421i</v>
      </c>
      <c r="DT105" s="223" t="str">
        <f t="shared" ca="1" si="148"/>
        <v>-3.09416662689594+3.24990483996806i</v>
      </c>
      <c r="DU105" s="223" t="str">
        <f t="shared" ca="1" si="149"/>
        <v>-2.67307400803904+3.60422306903867i</v>
      </c>
      <c r="DV105" s="223" t="str">
        <f t="shared" ca="1" si="150"/>
        <v>-2.21177586799669+3.90433042833107i</v>
      </c>
      <c r="DW105" s="223" t="str">
        <f t="shared" ca="1" si="151"/>
        <v>-1.71721056017337+4.14571302382032i</v>
      </c>
      <c r="DX105" s="223" t="str">
        <f t="shared" ca="1" si="152"/>
        <v>-1.19681680714062+4.32474023659111i</v>
      </c>
      <c r="DY105" s="223" t="str">
        <f t="shared" ca="1" si="153"/>
        <v>-0.658421815328726+4.43871933072408i</v>
      </c>
      <c r="DZ105" s="223" t="str">
        <f t="shared" ca="1" si="154"/>
        <v>-0.110123546553128+4.48593595455162i</v>
      </c>
      <c r="EA105" s="223" t="str">
        <f t="shared" ca="1" si="155"/>
        <v>0.439831082865913+4.46567992610189i</v>
      </c>
      <c r="EB105" s="223" t="str">
        <f t="shared" ca="1" si="156"/>
        <v>0.983170243402305+4.37825591489724i</v>
      </c>
      <c r="EC105" s="223" t="str">
        <f t="shared" ca="1" si="157"/>
        <v>1.51172160834096+4.22497885944054i</v>
      </c>
      <c r="ED105" s="223" t="str">
        <f t="shared" ca="1" si="158"/>
        <v>2.01753527317537+4.00815418931677i</v>
      </c>
      <c r="EE105" s="223" t="str">
        <f t="shared" ca="1" si="159"/>
        <v>2.49300332957459+3.73104314938523i</v>
      </c>
      <c r="EF105" s="223" t="str">
        <f t="shared" ca="1" si="160"/>
        <v>2.9309742954027+3.39781374762258i</v>
      </c>
      <c r="EG105" s="223" t="str">
        <f t="shared" ca="1" si="161"/>
        <v>3.32486067966986+3.01347806440161i</v>
      </c>
      <c r="EH105" s="223" t="str">
        <f t="shared" ca="1" si="162"/>
        <v>3.66873806452559+2.58381686613921i</v>
      </c>
      <c r="EI105" s="223" t="str">
        <f t="shared" ca="1" si="163"/>
        <v>3.95743421402026+2.1152926571863i</v>
      </c>
      <c r="EJ105" s="223" t="str">
        <f t="shared" ca="1" si="164"/>
        <v>4.18660686934587+1.61495247774984i</v>
      </c>
      <c r="EK105" s="223" t="str">
        <f t="shared" ca="1" si="165"/>
        <v>4.35280906045222+1.09032190984568i</v>
      </c>
      <c r="EL105" s="223" t="str">
        <f t="shared" ca="1" si="166"/>
        <v>4.45354095168334+0.549291885543423i</v>
      </c>
      <c r="EM105" s="223" t="str">
        <f t="shared" ca="1" si="167"/>
        <v>4.4872874416338-1.48700654370796E-13i</v>
      </c>
      <c r="EN105" s="223"/>
      <c r="EO105" s="223"/>
      <c r="EP105" s="223"/>
    </row>
    <row r="106" spans="1:146" ht="17.25" thickBot="1">
      <c r="A106" s="257">
        <f t="shared" si="168"/>
        <v>1.1718750000000001E-4</v>
      </c>
      <c r="B106" s="256">
        <v>6</v>
      </c>
      <c r="C106" s="230">
        <f t="shared" si="169"/>
        <v>1200</v>
      </c>
      <c r="D106" s="229">
        <f t="shared" si="170"/>
        <v>7539.8223686155034</v>
      </c>
      <c r="E106" s="229" t="str">
        <f t="shared" si="171"/>
        <v>7539.8223686155i</v>
      </c>
      <c r="F106" s="229" t="str">
        <f t="shared" si="172"/>
        <v>0.0881705581771447-0.981128801465903i</v>
      </c>
      <c r="G106" s="229" t="str">
        <f t="shared" si="173"/>
        <v>-2.82091845532597-0.222841550873823i</v>
      </c>
      <c r="H106" s="229" t="str">
        <f t="shared" si="38"/>
        <v>0.0102199445643045-0.0695296043409785i</v>
      </c>
      <c r="I106" s="229" t="str">
        <f t="shared" si="174"/>
        <v>-0.0212333351024389+0.0076188820224543i</v>
      </c>
      <c r="J106" s="255" t="str">
        <f ca="1">IMPRODUCT(1/N_FFT2,U100)</f>
        <v>0.0142995068384578+0.000111191784087898i</v>
      </c>
      <c r="K106" s="254" t="str">
        <f t="shared" ca="1" si="175"/>
        <v>-0.000304473377585423+0.000106585283169312i</v>
      </c>
      <c r="M106" s="258"/>
      <c r="N106" s="246">
        <f t="shared" ca="1" si="176"/>
        <v>8.5127467635017418</v>
      </c>
      <c r="O106" s="223">
        <f t="shared" ca="1" si="39"/>
        <v>-4.4872532364982574</v>
      </c>
      <c r="P106" s="223" t="str">
        <f t="shared" ca="1" si="40"/>
        <v>-4.43868549580751+0.658416796392748i</v>
      </c>
      <c r="Q106" s="223" t="str">
        <f t="shared" ca="1" si="41"/>
        <v>-4.29403361865008+1.30258085751594i</v>
      </c>
      <c r="R106" s="223" t="str">
        <f t="shared" ca="1" si="42"/>
        <v>-4.05642888132794+1.91854797677635i</v>
      </c>
      <c r="S106" s="223" t="str">
        <f t="shared" ca="1" si="43"/>
        <v>-3.73101470885455+2.4929843262193i</v>
      </c>
      <c r="T106" s="223" t="str">
        <f t="shared" ca="1" si="44"/>
        <v>-3.32483533533607+3.01345509363667i</v>
      </c>
      <c r="U106" s="223" t="str">
        <f t="shared" ca="1" si="45"/>
        <v>-2.84668331757608+3.46869365869893i</v>
      </c>
      <c r="V106" s="223" t="str">
        <f t="shared" ca="1" si="46"/>
        <v>-2.30690920277367+3.84884548126087i</v>
      </c>
      <c r="W106" s="223" t="str">
        <f t="shared" ca="1" si="47"/>
        <v>-1.71719747043452+4.14568142239577i</v>
      </c>
      <c r="X106" s="223" t="str">
        <f t="shared" ca="1" si="48"/>
        <v>-1.09031359867587+4.35277588040167i</v>
      </c>
      <c r="Y106" s="223" t="str">
        <f t="shared" ca="1" si="49"/>
        <v>-0.439827730176104+4.46564588567345i</v>
      </c>
      <c r="Z106" s="223" t="str">
        <f t="shared" ca="1" si="50"/>
        <v>0.220179080433162+4.48184814345641i</v>
      </c>
      <c r="AA106" s="223" t="str">
        <f t="shared" ca="1" si="51"/>
        <v>0.875419678876362+4.40103192379924i</v>
      </c>
      <c r="AB106" s="223" t="str">
        <f t="shared" ca="1" si="52"/>
        <v>1.51171008497766+4.22494665379824i</v>
      </c>
      <c r="AC106" s="223" t="str">
        <f t="shared" ca="1" si="53"/>
        <v>2.11527653299717+3.9574040477838i</v>
      </c>
      <c r="AD106" s="223" t="str">
        <f t="shared" ca="1" si="54"/>
        <v>2.67305363206342+3.60419559521631i</v>
      </c>
      <c r="AE106" s="223" t="str">
        <f t="shared" ca="1" si="55"/>
        <v>3.17296719242918+3.17296719242922i</v>
      </c>
      <c r="AF106" s="223" t="str">
        <f t="shared" ca="1" si="56"/>
        <v>3.60419559521631+2.67305363206342i</v>
      </c>
      <c r="AG106" s="223" t="str">
        <f t="shared" ca="1" si="57"/>
        <v>3.9574040477838+2.11527653299717i</v>
      </c>
      <c r="AH106" s="223" t="str">
        <f t="shared" ca="1" si="58"/>
        <v>4.22494665379824+1.51171008497766i</v>
      </c>
      <c r="AI106" s="223" t="str">
        <f t="shared" ca="1" si="59"/>
        <v>4.40103192379924+0.875419678876362i</v>
      </c>
      <c r="AJ106" s="223" t="str">
        <f t="shared" ca="1" si="60"/>
        <v>4.48184814345641+0.220179080433161i</v>
      </c>
      <c r="AK106" s="223" t="str">
        <f t="shared" ca="1" si="61"/>
        <v>4.46564588567345-0.439827730176105i</v>
      </c>
      <c r="AL106" s="223" t="str">
        <f t="shared" ca="1" si="62"/>
        <v>4.35277588040167-1.09031359867587i</v>
      </c>
      <c r="AM106" s="223" t="str">
        <f t="shared" ca="1" si="63"/>
        <v>4.14568142239577-1.71719747043452i</v>
      </c>
      <c r="AN106" s="223" t="str">
        <f t="shared" ca="1" si="64"/>
        <v>3.84884548126087-2.30690920277368i</v>
      </c>
      <c r="AO106" s="223" t="str">
        <f t="shared" ca="1" si="65"/>
        <v>3.46869365869893-2.84668331757607i</v>
      </c>
      <c r="AP106" s="223" t="str">
        <f t="shared" ca="1" si="66"/>
        <v>3.01345509363668-3.32483533533606i</v>
      </c>
      <c r="AQ106" s="223" t="str">
        <f t="shared" ca="1" si="67"/>
        <v>2.49298432621931-3.73101470885454i</v>
      </c>
      <c r="AR106" s="223" t="str">
        <f t="shared" ca="1" si="68"/>
        <v>2.49298432621931-3.73101470885454i</v>
      </c>
      <c r="AS106" s="223" t="str">
        <f t="shared" ca="1" si="69"/>
        <v>1.30258085751592-4.29403361865009i</v>
      </c>
      <c r="AT106" s="223" t="str">
        <f t="shared" ca="1" si="70"/>
        <v>0.658416796392739-4.43868549580751i</v>
      </c>
      <c r="AU106" s="223" t="str">
        <f t="shared" ca="1" si="71"/>
        <v>8.24632705421932E-16-4.48725323649826i</v>
      </c>
      <c r="AV106" s="223" t="str">
        <f t="shared" ca="1" si="72"/>
        <v>-0.658416796392739-4.43868549580751i</v>
      </c>
      <c r="AW106" s="223" t="str">
        <f t="shared" ca="1" si="73"/>
        <v>-1.30258085751592-4.29403361865009i</v>
      </c>
      <c r="AX106" s="223" t="str">
        <f t="shared" ca="1" si="74"/>
        <v>-1.91854797677633-4.05642888132795i</v>
      </c>
      <c r="AY106" s="223" t="str">
        <f t="shared" ca="1" si="75"/>
        <v>-2.49298432621932-3.73101470885454i</v>
      </c>
      <c r="AZ106" s="223" t="str">
        <f t="shared" ca="1" si="76"/>
        <v>-3.01345509363668-3.32483533533606i</v>
      </c>
      <c r="BA106" s="223" t="str">
        <f t="shared" ca="1" si="77"/>
        <v>-3.46869365869893-2.84668331757607i</v>
      </c>
      <c r="BB106" s="223" t="str">
        <f t="shared" ca="1" si="78"/>
        <v>-3.84884548126087-2.30690920277368i</v>
      </c>
      <c r="BC106" s="223" t="str">
        <f t="shared" ca="1" si="79"/>
        <v>-4.14568142239577-1.71719747043452i</v>
      </c>
      <c r="BD106" s="223" t="str">
        <f t="shared" ca="1" si="80"/>
        <v>-4.35277588040167-1.09031359867587i</v>
      </c>
      <c r="BE106" s="223" t="str">
        <f t="shared" ca="1" si="81"/>
        <v>-4.46564588567345-0.439827730176104i</v>
      </c>
      <c r="BF106" s="223" t="str">
        <f t="shared" ca="1" si="82"/>
        <v>-4.48184814345641+0.220179080433163i</v>
      </c>
      <c r="BG106" s="223" t="str">
        <f t="shared" ca="1" si="83"/>
        <v>-4.40103192379924+0.875419678876367i</v>
      </c>
      <c r="BH106" s="223" t="str">
        <f t="shared" ca="1" si="84"/>
        <v>-4.22494665379824+1.51171008497766i</v>
      </c>
      <c r="BI106" s="223" t="str">
        <f t="shared" ca="1" si="85"/>
        <v>-3.9574040477838+2.11527653299717i</v>
      </c>
      <c r="BJ106" s="223" t="str">
        <f t="shared" ca="1" si="86"/>
        <v>-3.60419559521631+2.67305363206342i</v>
      </c>
      <c r="BK106" s="223" t="str">
        <f t="shared" ca="1" si="87"/>
        <v>-3.17296719242922+3.17296719242918i</v>
      </c>
      <c r="BL106" s="223" t="str">
        <f t="shared" ca="1" si="88"/>
        <v>-2.67305363206342+3.60419559521631i</v>
      </c>
      <c r="BM106" s="223" t="str">
        <f t="shared" ca="1" si="89"/>
        <v>-2.11527653299717+3.9574040477838i</v>
      </c>
      <c r="BN106" s="223" t="str">
        <f t="shared" ca="1" si="90"/>
        <v>-1.51171008497766+4.22494665379824i</v>
      </c>
      <c r="BO106" s="223" t="str">
        <f t="shared" ca="1" si="91"/>
        <v>-0.875419678876367+4.40103192379924i</v>
      </c>
      <c r="BP106" s="223" t="str">
        <f t="shared" ca="1" si="92"/>
        <v>-0.220179080433161+4.48184814345641i</v>
      </c>
      <c r="BQ106" s="223" t="str">
        <f t="shared" ca="1" si="93"/>
        <v>0.439827730176106+4.46564588567345i</v>
      </c>
      <c r="BR106" s="223" t="str">
        <f t="shared" ca="1" si="94"/>
        <v>1.09031359867587+4.35277588040167i</v>
      </c>
      <c r="BS106" s="223" t="str">
        <f t="shared" ca="1" si="95"/>
        <v>1.71719747043452+4.14568142239577i</v>
      </c>
      <c r="BT106" s="223" t="str">
        <f t="shared" ca="1" si="96"/>
        <v>2.30690920277368+3.84884548126087i</v>
      </c>
      <c r="BU106" s="223" t="str">
        <f t="shared" ca="1" si="97"/>
        <v>2.84668331757607+3.46869365869893i</v>
      </c>
      <c r="BV106" s="223" t="str">
        <f t="shared" ca="1" si="98"/>
        <v>3.32483533533606+3.01345509363667i</v>
      </c>
      <c r="BW106" s="223" t="str">
        <f t="shared" ca="1" si="99"/>
        <v>3.73101470885454+2.49298432621931i</v>
      </c>
      <c r="BX106" s="223" t="str">
        <f t="shared" ca="1" si="100"/>
        <v>4.05642888132794+1.91854797677637i</v>
      </c>
      <c r="BY106" s="223" t="str">
        <f t="shared" ca="1" si="101"/>
        <v>4.29403361865009+1.30258085751592i</v>
      </c>
      <c r="BZ106" s="223" t="str">
        <f t="shared" ca="1" si="102"/>
        <v>4.43868549580751+0.658416796392739i</v>
      </c>
      <c r="CA106" s="223" t="str">
        <f t="shared" ca="1" si="103"/>
        <v>4.48725323649826+1.64926541084386E-15i</v>
      </c>
      <c r="CB106" s="223" t="str">
        <f t="shared" ca="1" si="104"/>
        <v>4.43868549580751-0.658416796392744i</v>
      </c>
      <c r="CC106" s="223" t="str">
        <f t="shared" ca="1" si="105"/>
        <v>4.29403361865009-1.30258085751592i</v>
      </c>
      <c r="CD106" s="223" t="str">
        <f t="shared" ca="1" si="106"/>
        <v>4.05642888132795-1.91854797677633i</v>
      </c>
      <c r="CE106" s="223" t="str">
        <f t="shared" ca="1" si="107"/>
        <v>3.73101470885446-2.49298432621943i</v>
      </c>
      <c r="CF106" s="223" t="str">
        <f t="shared" ca="1" si="108"/>
        <v>3.32483533533603-3.01345509363671i</v>
      </c>
      <c r="CG106" s="223" t="str">
        <f t="shared" ca="1" si="109"/>
        <v>2.84668331757611-3.4686936586989i</v>
      </c>
      <c r="CH106" s="223" t="str">
        <f t="shared" ca="1" si="110"/>
        <v>2.30690920277379-3.8488454812608i</v>
      </c>
      <c r="CI106" s="223" t="str">
        <f t="shared" ca="1" si="111"/>
        <v>1.71719747043431-4.14568142239585i</v>
      </c>
      <c r="CJ106" s="223" t="str">
        <f t="shared" ca="1" si="112"/>
        <v>1.09031359867573-4.35277588040171i</v>
      </c>
      <c r="CK106" s="223" t="str">
        <f t="shared" ca="1" si="113"/>
        <v>0.439827730176101-4.46564588567345i</v>
      </c>
      <c r="CL106" s="223" t="str">
        <f t="shared" ca="1" si="114"/>
        <v>-0.220179080433075-4.48184814345642i</v>
      </c>
      <c r="CM106" s="223" t="str">
        <f t="shared" ca="1" si="115"/>
        <v>-0.875419678876192-4.40103192379928i</v>
      </c>
      <c r="CN106" s="223" t="str">
        <f t="shared" ca="1" si="116"/>
        <v>-1.51171008497783-4.22494665379818i</v>
      </c>
      <c r="CO106" s="223" t="str">
        <f t="shared" ca="1" si="117"/>
        <v>-2.11527653299725-3.95740404778375i</v>
      </c>
      <c r="CP106" s="223" t="str">
        <f t="shared" ca="1" si="118"/>
        <v>-2.67305363206342-3.6041955952163i</v>
      </c>
      <c r="CQ106" s="223" t="str">
        <f t="shared" ca="1" si="119"/>
        <v>-3.17296719242912-3.17296719242928i</v>
      </c>
      <c r="CR106" s="223" t="str">
        <f t="shared" ca="1" si="120"/>
        <v>-3.60419559521617-2.6730536320636i</v>
      </c>
      <c r="CS106" s="223" t="str">
        <f t="shared" ca="1" si="121"/>
        <v>-3.95740404778386-2.11527653299705i</v>
      </c>
      <c r="CT106" s="223" t="str">
        <f t="shared" ca="1" si="122"/>
        <v>-4.22494665379826-1.51171008497761i</v>
      </c>
      <c r="CU106" s="223" t="str">
        <f t="shared" ca="1" si="123"/>
        <v>-4.40103192379924-0.875419678876407i</v>
      </c>
      <c r="CV106" s="223" t="str">
        <f t="shared" ca="1" si="124"/>
        <v>-4.48184814345641-0.220179080433294i</v>
      </c>
      <c r="CW106" s="223" t="str">
        <f t="shared" ca="1" si="125"/>
        <v>-4.46564588567343+0.439827730176327i</v>
      </c>
      <c r="CX106" s="223" t="str">
        <f t="shared" ca="1" si="126"/>
        <v>-4.35277588040165+1.09031359867596i</v>
      </c>
      <c r="CY106" s="223" t="str">
        <f t="shared" ca="1" si="127"/>
        <v>-4.14568142239576+1.71719747043453i</v>
      </c>
      <c r="CZ106" s="223" t="str">
        <f t="shared" ca="1" si="128"/>
        <v>-3.84884548126091+2.3069092027736i</v>
      </c>
      <c r="DA106" s="223" t="str">
        <f t="shared" ca="1" si="129"/>
        <v>-3.46869365869904+2.84668331757594i</v>
      </c>
      <c r="DB106" s="223" t="str">
        <f t="shared" ca="1" si="130"/>
        <v>-3.01345509363655+3.32483533533618i</v>
      </c>
      <c r="DC106" s="223" t="str">
        <f t="shared" ca="1" si="131"/>
        <v>-2.49298432621924+3.73101470885459i</v>
      </c>
      <c r="DD106" s="223" t="str">
        <f t="shared" ca="1" si="132"/>
        <v>-1.91854797677637+4.05642888132793i</v>
      </c>
      <c r="DE106" s="223" t="str">
        <f t="shared" ca="1" si="133"/>
        <v>-1.30258085751605+4.29403361865005i</v>
      </c>
      <c r="DF106" s="223" t="str">
        <f t="shared" ca="1" si="134"/>
        <v>-0.658416796392959+4.43868549580748i</v>
      </c>
      <c r="DG106" s="223" t="str">
        <f t="shared" ca="1" si="135"/>
        <v>1.33032472488902E-13+4.48725323649826i</v>
      </c>
      <c r="DH106" s="223" t="str">
        <f t="shared" ca="1" si="136"/>
        <v>0.658416796392788+4.43868549580751i</v>
      </c>
      <c r="DI106" s="223" t="str">
        <f t="shared" ca="1" si="137"/>
        <v>1.30258085751589+4.2940336186501i</v>
      </c>
      <c r="DJ106" s="223" t="str">
        <f t="shared" ca="1" si="138"/>
        <v>1.91854797677621+4.05642888132801i</v>
      </c>
      <c r="DK106" s="223" t="str">
        <f t="shared" ca="1" si="139"/>
        <v>2.49298432621946+3.73101470885444i</v>
      </c>
      <c r="DL106" s="223" t="str">
        <f t="shared" ca="1" si="140"/>
        <v>3.01345509363675+3.324835335336i</v>
      </c>
      <c r="DM106" s="223" t="str">
        <f t="shared" ca="1" si="141"/>
        <v>3.46869365869893+2.84668331757607i</v>
      </c>
      <c r="DN106" s="223" t="str">
        <f t="shared" ca="1" si="142"/>
        <v>3.84884548126083+2.30690920277375i</v>
      </c>
      <c r="DO106" s="223" t="str">
        <f t="shared" ca="1" si="143"/>
        <v>4.1456814223957+1.71719747043468i</v>
      </c>
      <c r="DP106" s="223" t="str">
        <f t="shared" ca="1" si="144"/>
        <v>4.35277588040172+1.09031359867569i</v>
      </c>
      <c r="DQ106" s="223" t="str">
        <f t="shared" ca="1" si="145"/>
        <v>4.46564588567345+0.439827730176055i</v>
      </c>
      <c r="DR106" s="223" t="str">
        <f t="shared" ca="1" si="146"/>
        <v>4.48184814345642-0.220179080433122i</v>
      </c>
      <c r="DS106" s="223" t="str">
        <f t="shared" ca="1" si="147"/>
        <v>4.40103192379927-0.875419678876236i</v>
      </c>
      <c r="DT106" s="223" t="str">
        <f t="shared" ca="1" si="148"/>
        <v>4.22494665379831-1.51171008497745i</v>
      </c>
      <c r="DU106" s="223" t="str">
        <f t="shared" ca="1" si="149"/>
        <v>3.95740404778373-2.11527653299729i</v>
      </c>
      <c r="DV106" s="223" t="str">
        <f t="shared" ca="1" si="150"/>
        <v>3.60419559521628-2.67305363206345i</v>
      </c>
      <c r="DW106" s="223" t="str">
        <f t="shared" ca="1" si="151"/>
        <v>3.17296719242924-3.17296719242916i</v>
      </c>
      <c r="DX106" s="223" t="str">
        <f t="shared" ca="1" si="152"/>
        <v>2.67305363206357-3.6041955952162i</v>
      </c>
      <c r="DY106" s="223" t="str">
        <f t="shared" ca="1" si="153"/>
        <v>2.11527653299701-3.95740404778388i</v>
      </c>
      <c r="DZ106" s="223" t="str">
        <f t="shared" ca="1" si="154"/>
        <v>1.51171008497757-4.22494665379827i</v>
      </c>
      <c r="EA106" s="223" t="str">
        <f t="shared" ca="1" si="155"/>
        <v>0.875419678876367-4.40103192379924i</v>
      </c>
      <c r="EB106" s="223" t="str">
        <f t="shared" ca="1" si="156"/>
        <v>0.220179080433247-4.48184814345641i</v>
      </c>
      <c r="EC106" s="223" t="str">
        <f t="shared" ca="1" si="157"/>
        <v>-0.439827730175922-4.46564588567347i</v>
      </c>
      <c r="ED106" s="223" t="str">
        <f t="shared" ca="1" si="158"/>
        <v>-1.090313598676-4.35277588040164i</v>
      </c>
      <c r="EE106" s="223" t="str">
        <f t="shared" ca="1" si="159"/>
        <v>-1.71719747043457-4.14568142239574i</v>
      </c>
      <c r="EF106" s="223" t="str">
        <f t="shared" ca="1" si="160"/>
        <v>-2.30690920277363-3.84884548126089i</v>
      </c>
      <c r="EG106" s="223" t="str">
        <f t="shared" ca="1" si="161"/>
        <v>-2.84668331757598-3.46869365869901i</v>
      </c>
      <c r="EH106" s="223" t="str">
        <f t="shared" ca="1" si="162"/>
        <v>-3.32483533533622-3.01345509363651i</v>
      </c>
      <c r="EI106" s="223" t="str">
        <f t="shared" ca="1" si="163"/>
        <v>-3.73101470885461-2.49298432621921i</v>
      </c>
      <c r="EJ106" s="223" t="str">
        <f t="shared" ca="1" si="164"/>
        <v>-4.05642888132795-1.91854797677633i</v>
      </c>
      <c r="EK106" s="223" t="str">
        <f t="shared" ca="1" si="165"/>
        <v>-4.29403361865006-1.30258085751601i</v>
      </c>
      <c r="EL106" s="223" t="str">
        <f t="shared" ca="1" si="166"/>
        <v>-4.43868549580749-0.658416796392914i</v>
      </c>
      <c r="EM106" s="223" t="str">
        <f t="shared" ca="1" si="167"/>
        <v>-4.48725323649826+1.88004580620902E-13i</v>
      </c>
      <c r="EN106" s="223"/>
      <c r="EO106" s="223"/>
      <c r="EP106" s="223"/>
    </row>
    <row r="107" spans="1:146" ht="17.25" thickBot="1">
      <c r="A107" s="257">
        <f t="shared" si="168"/>
        <v>1.3671875000000001E-4</v>
      </c>
      <c r="B107" s="256">
        <v>7</v>
      </c>
      <c r="C107" s="230">
        <f t="shared" si="169"/>
        <v>1400</v>
      </c>
      <c r="D107" s="229">
        <f t="shared" si="170"/>
        <v>8796.45943005142</v>
      </c>
      <c r="E107" s="229" t="str">
        <f t="shared" si="171"/>
        <v>8796.45943005142i</v>
      </c>
      <c r="F107" s="229" t="str">
        <f t="shared" si="172"/>
        <v>0.0576653009835916-0.843574793081298i</v>
      </c>
      <c r="G107" s="229" t="str">
        <f t="shared" si="173"/>
        <v>-2.85741232929671-0.313285590743273i</v>
      </c>
      <c r="H107" s="229" t="str">
        <f t="shared" si="38"/>
        <v>0.00805933630057209-0.0598158355217765i</v>
      </c>
      <c r="I107" s="229" t="str">
        <f t="shared" si="174"/>
        <v>-0.0199106432841819+0.00852459708790908i</v>
      </c>
      <c r="J107" s="255" t="str">
        <f ca="1">IMPRODUCT(1/N_FFT2,V100)</f>
        <v>0.415426322016266+0.00161065200932617i</v>
      </c>
      <c r="K107" s="254" t="str">
        <f t="shared" ca="1" si="175"/>
        <v>-0.00828513546795389+0.003509272897288i</v>
      </c>
      <c r="M107" s="258"/>
      <c r="N107" s="246">
        <f t="shared" ca="1" si="176"/>
        <v>8.5127879642904833</v>
      </c>
      <c r="O107" s="223">
        <f t="shared" ca="1" si="39"/>
        <v>-4.4872120357095167</v>
      </c>
      <c r="P107" s="223" t="str">
        <f t="shared" ca="1" si="40"/>
        <v>-4.42114969544315+0.767142244892854i</v>
      </c>
      <c r="Q107" s="223" t="str">
        <f t="shared" ca="1" si="41"/>
        <v>-4.22490786144012+1.51169620484998i</v>
      </c>
      <c r="R107" s="223" t="str">
        <f t="shared" ca="1" si="42"/>
        <v>-3.90426481861729+2.21173870055295i</v>
      </c>
      <c r="S107" s="223" t="str">
        <f t="shared" ca="1" si="43"/>
        <v>-3.46866181005854+2.8466571800724i</v>
      </c>
      <c r="T107" s="223" t="str">
        <f t="shared" ca="1" si="44"/>
        <v>-2.93092504230079+3.39775664958962i</v>
      </c>
      <c r="U107" s="223" t="str">
        <f t="shared" ca="1" si="45"/>
        <v>-2.30688802133512+3.84881014216561i</v>
      </c>
      <c r="V107" s="223" t="str">
        <f t="shared" ca="1" si="46"/>
        <v>-1.61492533953193+4.18653651616154i</v>
      </c>
      <c r="W107" s="223" t="str">
        <f t="shared" ca="1" si="47"/>
        <v>-0.875411641001237+4.40099151467211i</v>
      </c>
      <c r="X107" s="223" t="str">
        <f t="shared" ca="1" si="48"/>
        <v>-0.110121695999094+4.48586057133819i</v>
      </c>
      <c r="Y107" s="223" t="str">
        <f t="shared" ca="1" si="49"/>
        <v>0.658410750981477+4.4386447409551i</v>
      </c>
      <c r="Z107" s="223" t="str">
        <f t="shared" ca="1" si="50"/>
        <v>1.40755648090021+4.26073428020243i</v>
      </c>
      <c r="AA107" s="223" t="str">
        <f t="shared" ca="1" si="51"/>
        <v>2.1152571110798+3.9573677119321i</v>
      </c>
      <c r="AB107" s="223" t="str">
        <f t="shared" ca="1" si="52"/>
        <v>2.76067459800209+3.53747757835472i</v>
      </c>
      <c r="AC107" s="223" t="str">
        <f t="shared" ca="1" si="53"/>
        <v>3.3248048075653+3.01342742487803i</v>
      </c>
      <c r="AD107" s="223" t="str">
        <f t="shared" ca="1" si="54"/>
        <v>3.79103708640059+2.40064775903332i</v>
      </c>
      <c r="AE107" s="223" t="str">
        <f t="shared" ca="1" si="55"/>
        <v>4.14564335783033+1.71718170357526i</v>
      </c>
      <c r="AF107" s="223" t="str">
        <f t="shared" ca="1" si="56"/>
        <v>4.3781823411763+0.983153721870788i</v>
      </c>
      <c r="AG107" s="223" t="str">
        <f t="shared" ca="1" si="57"/>
        <v>4.48180699229582+0.220177058806277i</v>
      </c>
      <c r="AH107" s="223" t="str">
        <f t="shared" ca="1" si="58"/>
        <v>4.45346611284672-0.549282655053233i</v>
      </c>
      <c r="AI107" s="223" t="str">
        <f t="shared" ca="1" si="59"/>
        <v>4.29399419195347-1.30256889755829i</v>
      </c>
      <c r="AJ107" s="223" t="str">
        <f t="shared" ca="1" si="60"/>
        <v>4.00808683491274-2.01750136981752i</v>
      </c>
      <c r="AK107" s="223" t="str">
        <f t="shared" ca="1" si="61"/>
        <v>3.60416250243248-2.67302908878223i</v>
      </c>
      <c r="AL107" s="223" t="str">
        <f t="shared" ca="1" si="62"/>
        <v>3.09411463145387-3.24985022744733i</v>
      </c>
      <c r="AM107" s="223" t="str">
        <f t="shared" ca="1" si="63"/>
        <v>2.49296143628751-3.7309804516507i</v>
      </c>
      <c r="AN107" s="223" t="str">
        <f t="shared" ca="1" si="64"/>
        <v>1.81840370156991-4.10225301895595i</v>
      </c>
      <c r="AO107" s="223" t="str">
        <f t="shared" ca="1" si="65"/>
        <v>1.09030358770078-4.35273591434895i</v>
      </c>
      <c r="AP107" s="223" t="str">
        <f t="shared" ca="1" si="66"/>
        <v>0.330099795186142-4.47505374030686i</v>
      </c>
      <c r="AQ107" s="223" t="str">
        <f t="shared" ca="1" si="67"/>
        <v>-0.439823691792631-4.46560488327777i</v>
      </c>
      <c r="AR107" s="223" t="str">
        <f t="shared" ca="1" si="68"/>
        <v>-0.439823691792631-4.46560488327777i</v>
      </c>
      <c r="AS107" s="223" t="str">
        <f t="shared" ca="1" si="69"/>
        <v>-1.91853036116925-4.05639163625606i</v>
      </c>
      <c r="AT107" s="223" t="str">
        <f t="shared" ca="1" si="70"/>
        <v>-2.5837734467903-3.66867641378709i</v>
      </c>
      <c r="AU107" s="223" t="str">
        <f t="shared" ca="1" si="71"/>
        <v>-3.1729380590721-3.17293805907208i</v>
      </c>
      <c r="AV107" s="223" t="str">
        <f t="shared" ca="1" si="72"/>
        <v>-3.6686764137871-2.58377344679028i</v>
      </c>
      <c r="AW107" s="223" t="str">
        <f t="shared" ca="1" si="73"/>
        <v>-4.05639163625605-1.91853036116927i</v>
      </c>
      <c r="AX107" s="223" t="str">
        <f t="shared" ca="1" si="74"/>
        <v>-4.32466756216606-1.19679669541865i</v>
      </c>
      <c r="AY107" s="223" t="str">
        <f t="shared" ca="1" si="75"/>
        <v>-4.46560488327777-0.439823691792613i</v>
      </c>
      <c r="AZ107" s="223" t="str">
        <f t="shared" ca="1" si="76"/>
        <v>-4.47505374030686+0.33009979518616i</v>
      </c>
      <c r="BA107" s="223" t="str">
        <f t="shared" ca="1" si="77"/>
        <v>-4.35273591434894+1.09030358770079i</v>
      </c>
      <c r="BB107" s="223" t="str">
        <f t="shared" ca="1" si="78"/>
        <v>-4.10225301895594+1.81840370156993i</v>
      </c>
      <c r="BC107" s="223" t="str">
        <f t="shared" ca="1" si="79"/>
        <v>-3.73098045165071+2.49296143628749i</v>
      </c>
      <c r="BD107" s="223" t="str">
        <f t="shared" ca="1" si="80"/>
        <v>-3.24985022744734+3.09411463145385i</v>
      </c>
      <c r="BE107" s="223" t="str">
        <f t="shared" ca="1" si="81"/>
        <v>-2.67302908878222+3.60416250243249i</v>
      </c>
      <c r="BF107" s="223" t="str">
        <f t="shared" ca="1" si="82"/>
        <v>-2.0175013698175+4.00808683491274i</v>
      </c>
      <c r="BG107" s="223" t="str">
        <f t="shared" ca="1" si="83"/>
        <v>-1.30256889755828+4.29399419195347i</v>
      </c>
      <c r="BH107" s="223" t="str">
        <f t="shared" ca="1" si="84"/>
        <v>-0.549282655053259+4.45346611284671i</v>
      </c>
      <c r="BI107" s="223" t="str">
        <f t="shared" ca="1" si="85"/>
        <v>0.220177058806247+4.48180699229583i</v>
      </c>
      <c r="BJ107" s="223" t="str">
        <f t="shared" ca="1" si="86"/>
        <v>0.983153721870811+4.37818234117629i</v>
      </c>
      <c r="BK107" s="223" t="str">
        <f t="shared" ca="1" si="87"/>
        <v>1.71718170357527+4.14564335783032i</v>
      </c>
      <c r="BL107" s="223" t="str">
        <f t="shared" ca="1" si="88"/>
        <v>2.40064775903333+3.79103708640058i</v>
      </c>
      <c r="BM107" s="223" t="str">
        <f t="shared" ca="1" si="89"/>
        <v>3.01342742487804+3.32480480756529i</v>
      </c>
      <c r="BN107" s="223" t="str">
        <f t="shared" ca="1" si="90"/>
        <v>3.5374775783547+2.76067459800211i</v>
      </c>
      <c r="BO107" s="223" t="str">
        <f t="shared" ca="1" si="91"/>
        <v>3.9573677119321+2.11525711107979i</v>
      </c>
      <c r="BP107" s="223" t="str">
        <f t="shared" ca="1" si="92"/>
        <v>4.26073428020244+1.4075564809002i</v>
      </c>
      <c r="BQ107" s="223" t="str">
        <f t="shared" ca="1" si="93"/>
        <v>4.4386447409551+0.658410750981459i</v>
      </c>
      <c r="BR107" s="223" t="str">
        <f t="shared" ca="1" si="94"/>
        <v>4.48586057133819-0.110121695999112i</v>
      </c>
      <c r="BS107" s="223" t="str">
        <f t="shared" ca="1" si="95"/>
        <v>4.40099151467211-0.87541164100121i</v>
      </c>
      <c r="BT107" s="223" t="str">
        <f t="shared" ca="1" si="96"/>
        <v>4.18653651616155-1.6149253395319i</v>
      </c>
      <c r="BU107" s="223" t="str">
        <f t="shared" ca="1" si="97"/>
        <v>3.84881014216563-2.30688802133509i</v>
      </c>
      <c r="BV107" s="223" t="str">
        <f t="shared" ca="1" si="98"/>
        <v>3.39775664958967-2.93092504230073i</v>
      </c>
      <c r="BW107" s="223" t="str">
        <f t="shared" ca="1" si="99"/>
        <v>2.84665718007243-3.46866181005852i</v>
      </c>
      <c r="BX107" s="223" t="str">
        <f t="shared" ca="1" si="100"/>
        <v>2.21173870055295-3.90426481861729i</v>
      </c>
      <c r="BY107" s="223" t="str">
        <f t="shared" ca="1" si="101"/>
        <v>1.51169620484995-4.22490786144013i</v>
      </c>
      <c r="BZ107" s="223" t="str">
        <f t="shared" ca="1" si="102"/>
        <v>0.767142244892787-4.42114969544317i</v>
      </c>
      <c r="CA107" s="223" t="str">
        <f t="shared" ca="1" si="103"/>
        <v>-1.09668331740265E-13-4.48721203570952i</v>
      </c>
      <c r="CB107" s="223" t="str">
        <f t="shared" ca="1" si="104"/>
        <v>-0.767142244892998-4.42114969544313i</v>
      </c>
      <c r="CC107" s="223" t="str">
        <f t="shared" ca="1" si="105"/>
        <v>-1.51169620485015-4.22490786144006i</v>
      </c>
      <c r="CD107" s="223" t="str">
        <f t="shared" ca="1" si="106"/>
        <v>-2.21173870055314-3.90426481861718i</v>
      </c>
      <c r="CE107" s="223" t="str">
        <f t="shared" ca="1" si="107"/>
        <v>-2.84665718007225-3.46866181005867i</v>
      </c>
      <c r="CF107" s="223" t="str">
        <f t="shared" ca="1" si="108"/>
        <v>-3.39775664958951-2.93092504230091i</v>
      </c>
      <c r="CG107" s="223" t="str">
        <f t="shared" ca="1" si="109"/>
        <v>-3.84881014216555-2.30688802133522i</v>
      </c>
      <c r="CH107" s="223" t="str">
        <f t="shared" ca="1" si="110"/>
        <v>-4.18653651616152-1.614925339532i</v>
      </c>
      <c r="CI107" s="223" t="str">
        <f t="shared" ca="1" si="111"/>
        <v>-4.4009915146721-0.875411641001264i</v>
      </c>
      <c r="CJ107" s="223" t="str">
        <f t="shared" ca="1" si="112"/>
        <v>-4.48586057133819-0.110121695999124i</v>
      </c>
      <c r="CK107" s="223" t="str">
        <f t="shared" ca="1" si="113"/>
        <v>-4.4386447409551+0.658410750981495i</v>
      </c>
      <c r="CL107" s="223" t="str">
        <f t="shared" ca="1" si="114"/>
        <v>-4.26073428020241+1.40755648090027i</v>
      </c>
      <c r="CM107" s="223" t="str">
        <f t="shared" ca="1" si="115"/>
        <v>-3.95736771193204+2.1152571110799i</v>
      </c>
      <c r="CN107" s="223" t="str">
        <f t="shared" ca="1" si="116"/>
        <v>-3.53747757835463+2.76067459800221i</v>
      </c>
      <c r="CO107" s="223" t="str">
        <f t="shared" ca="1" si="117"/>
        <v>-3.01342742487792+3.32480480756539i</v>
      </c>
      <c r="CP107" s="223" t="str">
        <f t="shared" ca="1" si="118"/>
        <v>-2.40064775903315+3.79103708640069i</v>
      </c>
      <c r="CQ107" s="223" t="str">
        <f t="shared" ca="1" si="119"/>
        <v>-1.71718170357545+4.14564335783025i</v>
      </c>
      <c r="CR107" s="223" t="str">
        <f t="shared" ca="1" si="120"/>
        <v>-0.983153721870954+4.37818234117626i</v>
      </c>
      <c r="CS107" s="223" t="str">
        <f t="shared" ca="1" si="121"/>
        <v>-0.220177058806394+4.48180699229582i</v>
      </c>
      <c r="CT107" s="223" t="str">
        <f t="shared" ca="1" si="122"/>
        <v>0.549282655053156+4.45346611284672i</v>
      </c>
      <c r="CU107" s="223" t="str">
        <f t="shared" ca="1" si="123"/>
        <v>1.30256889755823+4.29399419195349i</v>
      </c>
      <c r="CV107" s="223" t="str">
        <f t="shared" ca="1" si="124"/>
        <v>2.01750136981749+4.00808683491275i</v>
      </c>
      <c r="CW107" s="223" t="str">
        <f t="shared" ca="1" si="125"/>
        <v>2.67302908878225+3.60416250243247i</v>
      </c>
      <c r="CX107" s="223" t="str">
        <f t="shared" ca="1" si="126"/>
        <v>3.24985022744737+3.09411463145382i</v>
      </c>
      <c r="CY107" s="223" t="str">
        <f t="shared" ca="1" si="127"/>
        <v>3.73098045165075+2.49296143628743i</v>
      </c>
      <c r="CZ107" s="223" t="str">
        <f t="shared" ca="1" si="128"/>
        <v>4.10225301895599+1.81840370156981i</v>
      </c>
      <c r="DA107" s="223" t="str">
        <f t="shared" ca="1" si="129"/>
        <v>4.35273591434898+1.09030358770063i</v>
      </c>
      <c r="DB107" s="223" t="str">
        <f t="shared" ca="1" si="130"/>
        <v>4.47505374030688+0.330099795185945i</v>
      </c>
      <c r="DC107" s="223" t="str">
        <f t="shared" ca="1" si="131"/>
        <v>4.46560488327779-0.439823691792423i</v>
      </c>
      <c r="DD107" s="223" t="str">
        <f t="shared" ca="1" si="132"/>
        <v>4.32466756216611-1.19679669541847i</v>
      </c>
      <c r="DE107" s="223" t="str">
        <f t="shared" ca="1" si="133"/>
        <v>4.05639163625611-1.91853036116914i</v>
      </c>
      <c r="DF107" s="223" t="str">
        <f t="shared" ca="1" si="134"/>
        <v>3.66867641378716-2.58377344679021i</v>
      </c>
      <c r="DG107" s="223" t="str">
        <f t="shared" ca="1" si="135"/>
        <v>3.17293805907213-3.17293805907205i</v>
      </c>
      <c r="DH107" s="223" t="str">
        <f t="shared" ca="1" si="136"/>
        <v>2.58377344679031-3.66867641378709i</v>
      </c>
      <c r="DI107" s="223" t="str">
        <f t="shared" ca="1" si="137"/>
        <v>1.91853036116926-4.05639163625606i</v>
      </c>
      <c r="DJ107" s="223" t="str">
        <f t="shared" ca="1" si="138"/>
        <v>1.19679669541859-4.32466756216608i</v>
      </c>
      <c r="DK107" s="223" t="str">
        <f t="shared" ca="1" si="139"/>
        <v>0.439823691792547-4.46560488327778i</v>
      </c>
      <c r="DL107" s="223" t="str">
        <f t="shared" ca="1" si="140"/>
        <v>-0.330099795186265-4.47505374030685i</v>
      </c>
      <c r="DM107" s="223" t="str">
        <f t="shared" ca="1" si="141"/>
        <v>-1.09030358770094-4.35273591434891i</v>
      </c>
      <c r="DN107" s="223" t="str">
        <f t="shared" ca="1" si="142"/>
        <v>-1.8184037015701-4.10225301895587i</v>
      </c>
      <c r="DO107" s="223" t="str">
        <f t="shared" ca="1" si="143"/>
        <v>-2.4929614362877-3.73098045165058i</v>
      </c>
      <c r="DP107" s="223" t="str">
        <f t="shared" ca="1" si="144"/>
        <v>-3.09411463145373-3.24985022744745i</v>
      </c>
      <c r="DQ107" s="223" t="str">
        <f t="shared" ca="1" si="145"/>
        <v>-3.6041625024324-2.67302908878235i</v>
      </c>
      <c r="DR107" s="223" t="str">
        <f t="shared" ca="1" si="146"/>
        <v>-4.00808683491269-2.01750136981761i</v>
      </c>
      <c r="DS107" s="223" t="str">
        <f t="shared" ca="1" si="147"/>
        <v>-4.29399419195345-1.30256889755835i</v>
      </c>
      <c r="DT107" s="223" t="str">
        <f t="shared" ca="1" si="148"/>
        <v>-4.45346611284671-0.549282655053282i</v>
      </c>
      <c r="DU107" s="223" t="str">
        <f t="shared" ca="1" si="149"/>
        <v>-4.48180699229582+0.220177058806269i</v>
      </c>
      <c r="DV107" s="223" t="str">
        <f t="shared" ca="1" si="150"/>
        <v>-4.37818234117629+0.983153721870824i</v>
      </c>
      <c r="DW107" s="223" t="str">
        <f t="shared" ca="1" si="151"/>
        <v>-4.1456433578303+1.71718170357532i</v>
      </c>
      <c r="DX107" s="223" t="str">
        <f t="shared" ca="1" si="152"/>
        <v>-3.79103708640053+2.40064775903342i</v>
      </c>
      <c r="DY107" s="223" t="str">
        <f t="shared" ca="1" si="153"/>
        <v>-3.32480480756518+3.01342742487816i</v>
      </c>
      <c r="DZ107" s="223" t="str">
        <f t="shared" ca="1" si="154"/>
        <v>-2.76067459800195+3.53747757835482i</v>
      </c>
      <c r="EA107" s="223" t="str">
        <f t="shared" ca="1" si="155"/>
        <v>-2.11525711108001+3.95736771193198i</v>
      </c>
      <c r="EB107" s="223" t="str">
        <f t="shared" ca="1" si="156"/>
        <v>-1.4075564809004+4.26073428020237i</v>
      </c>
      <c r="EC107" s="223" t="str">
        <f t="shared" ca="1" si="157"/>
        <v>-0.658410750981625+4.43864474095508i</v>
      </c>
      <c r="ED107" s="223" t="str">
        <f t="shared" ca="1" si="158"/>
        <v>0.110121695998998+4.4858605713382i</v>
      </c>
      <c r="EE107" s="223" t="str">
        <f t="shared" ca="1" si="159"/>
        <v>0.875411641001139+4.40099151467212i</v>
      </c>
      <c r="EF107" s="223" t="str">
        <f t="shared" ca="1" si="160"/>
        <v>1.61492533953187+4.18653651616157i</v>
      </c>
      <c r="EG107" s="223" t="str">
        <f t="shared" ca="1" si="161"/>
        <v>2.3068880213351+3.84881014216562i</v>
      </c>
      <c r="EH107" s="223" t="str">
        <f t="shared" ca="1" si="162"/>
        <v>2.9309250423008+3.3977566495896i</v>
      </c>
      <c r="EI107" s="223" t="str">
        <f t="shared" ca="1" si="163"/>
        <v>3.46866181005859+2.84665718007234i</v>
      </c>
      <c r="EJ107" s="223" t="str">
        <f t="shared" ca="1" si="164"/>
        <v>3.90426481861734+2.21173870055286i</v>
      </c>
      <c r="EK107" s="223" t="str">
        <f t="shared" ca="1" si="165"/>
        <v>4.22490786144016+1.51169620484985i</v>
      </c>
      <c r="EL107" s="223" t="str">
        <f t="shared" ca="1" si="166"/>
        <v>4.42114969544318+0.767142244892688i</v>
      </c>
      <c r="EM107" s="223" t="str">
        <f t="shared" ca="1" si="167"/>
        <v>4.48721203570952-2.1933666348053E-13i</v>
      </c>
      <c r="EN107" s="223"/>
      <c r="EO107" s="223"/>
      <c r="EP107" s="223"/>
    </row>
    <row r="108" spans="1:146" ht="17.25" thickBot="1">
      <c r="A108" s="257">
        <f t="shared" si="168"/>
        <v>1.5625E-4</v>
      </c>
      <c r="B108" s="256">
        <v>8</v>
      </c>
      <c r="C108" s="230">
        <f t="shared" si="169"/>
        <v>1600</v>
      </c>
      <c r="D108" s="229">
        <f t="shared" si="170"/>
        <v>10053.096491487338</v>
      </c>
      <c r="E108" s="229" t="str">
        <f t="shared" si="171"/>
        <v>10053.0964914873i</v>
      </c>
      <c r="F108" s="229" t="str">
        <f t="shared" si="172"/>
        <v>0.03776197859641-0.739404055039664i</v>
      </c>
      <c r="G108" s="229" t="str">
        <f t="shared" si="173"/>
        <v>-2.89868937003806-0.393574722031177i</v>
      </c>
      <c r="H108" s="229" t="str">
        <f t="shared" si="38"/>
        <v>0.00664849858521849-0.0524639523519902i</v>
      </c>
      <c r="I108" s="229" t="str">
        <f t="shared" si="174"/>
        <v>-0.0186360590210312+0.00913850367765027i</v>
      </c>
      <c r="J108" s="255" t="str">
        <f ca="1">IMPRODUCT(1/N_FFT2,W100)</f>
        <v>0.0207581332633523-0.000109373195257104i</v>
      </c>
      <c r="K108" s="254" t="str">
        <f t="shared" ca="1" si="175"/>
        <v>-0.000385850289315171+0.00019173656249043i</v>
      </c>
      <c r="M108" s="258"/>
      <c r="N108" s="246">
        <f t="shared" ca="1" si="176"/>
        <v>8.5128362940847762</v>
      </c>
      <c r="O108" s="223">
        <f t="shared" ca="1" si="39"/>
        <v>-4.4871637059152238</v>
      </c>
      <c r="P108" s="223" t="str">
        <f t="shared" ca="1" si="40"/>
        <v>-4.40094411352126+0.875402212326083i</v>
      </c>
      <c r="Q108" s="223" t="str">
        <f t="shared" ca="1" si="41"/>
        <v>-4.14559870692257+1.7171632085637i</v>
      </c>
      <c r="R108" s="223" t="str">
        <f t="shared" ca="1" si="42"/>
        <v>-3.73094026689538+2.49293458569242i</v>
      </c>
      <c r="S108" s="223" t="str">
        <f t="shared" ca="1" si="43"/>
        <v>-3.17290388474682+3.17290388474681i</v>
      </c>
      <c r="T108" s="223" t="str">
        <f t="shared" ca="1" si="44"/>
        <v>-2.49293458569243+3.73094026689538i</v>
      </c>
      <c r="U108" s="223" t="str">
        <f t="shared" ca="1" si="45"/>
        <v>-1.7171632085637+4.14559870692257i</v>
      </c>
      <c r="V108" s="223" t="str">
        <f t="shared" ca="1" si="46"/>
        <v>-0.875402212326106+4.40094411352126i</v>
      </c>
      <c r="W108" s="223" t="str">
        <f t="shared" ca="1" si="47"/>
        <v>1.5666735792961E-14+4.48716370591522i</v>
      </c>
      <c r="X108" s="223" t="str">
        <f t="shared" ca="1" si="48"/>
        <v>0.875402212326088+4.40094411352126i</v>
      </c>
      <c r="Y108" s="223" t="str">
        <f t="shared" ca="1" si="49"/>
        <v>1.71716320856369+4.14559870692257i</v>
      </c>
      <c r="Z108" s="223" t="str">
        <f t="shared" ca="1" si="50"/>
        <v>2.49293458569241+3.73094026689539i</v>
      </c>
      <c r="AA108" s="223" t="str">
        <f t="shared" ca="1" si="51"/>
        <v>3.1729038847468+3.17290388474683i</v>
      </c>
      <c r="AB108" s="223" t="str">
        <f t="shared" ca="1" si="52"/>
        <v>3.73094026689539+2.49293458569241i</v>
      </c>
      <c r="AC108" s="223" t="str">
        <f t="shared" ca="1" si="53"/>
        <v>4.14559870692257+1.71716320856369i</v>
      </c>
      <c r="AD108" s="223" t="str">
        <f t="shared" ca="1" si="54"/>
        <v>4.40094411352126+0.875402212326088i</v>
      </c>
      <c r="AE108" s="223" t="str">
        <f t="shared" ca="1" si="55"/>
        <v>4.48716370591522+1.44986510605168E-14i</v>
      </c>
      <c r="AF108" s="223" t="str">
        <f t="shared" ca="1" si="56"/>
        <v>4.40094411352126-0.875402212326106i</v>
      </c>
      <c r="AG108" s="223" t="str">
        <f t="shared" ca="1" si="57"/>
        <v>4.14559870692257-1.7171632085637i</v>
      </c>
      <c r="AH108" s="223" t="str">
        <f t="shared" ca="1" si="58"/>
        <v>3.73094026689538-2.49293458569243i</v>
      </c>
      <c r="AI108" s="223" t="str">
        <f t="shared" ca="1" si="59"/>
        <v>3.17290388474682-3.17290388474681i</v>
      </c>
      <c r="AJ108" s="223" t="str">
        <f t="shared" ca="1" si="60"/>
        <v>2.49293458569243-3.73094026689537i</v>
      </c>
      <c r="AK108" s="223" t="str">
        <f t="shared" ca="1" si="61"/>
        <v>1.71716320856367-4.14559870692258i</v>
      </c>
      <c r="AL108" s="223" t="str">
        <f t="shared" ca="1" si="62"/>
        <v>0.875402212326074-4.40094411352126i</v>
      </c>
      <c r="AM108" s="223" t="str">
        <f t="shared" ca="1" si="63"/>
        <v>8.24616252183611E-16-4.48716370591522i</v>
      </c>
      <c r="AN108" s="223" t="str">
        <f t="shared" ca="1" si="64"/>
        <v>-0.875402212326079-4.40094411352126i</v>
      </c>
      <c r="AO108" s="223" t="str">
        <f t="shared" ca="1" si="65"/>
        <v>-1.71716320856368-4.14559870692258i</v>
      </c>
      <c r="AP108" s="223" t="str">
        <f t="shared" ca="1" si="66"/>
        <v>-2.49293458569244-3.73094026689537i</v>
      </c>
      <c r="AQ108" s="223" t="str">
        <f t="shared" ca="1" si="67"/>
        <v>-3.17290388474682-3.17290388474681i</v>
      </c>
      <c r="AR108" s="223" t="str">
        <f t="shared" ca="1" si="68"/>
        <v>-3.17290388474682-3.17290388474681i</v>
      </c>
      <c r="AS108" s="223" t="str">
        <f t="shared" ca="1" si="69"/>
        <v>-4.14559870692257-1.7171632085637i</v>
      </c>
      <c r="AT108" s="223" t="str">
        <f t="shared" ca="1" si="70"/>
        <v>-4.40094411352126-0.875402212326101i</v>
      </c>
      <c r="AU108" s="223" t="str">
        <f t="shared" ca="1" si="71"/>
        <v>-4.48716370591522+1.48421195407774E-14i</v>
      </c>
      <c r="AV108" s="223" t="str">
        <f t="shared" ca="1" si="72"/>
        <v>-4.40094411352126+0.875402212326092i</v>
      </c>
      <c r="AW108" s="223" t="str">
        <f t="shared" ca="1" si="73"/>
        <v>-4.14559870692257+1.71716320856369i</v>
      </c>
      <c r="AX108" s="223" t="str">
        <f t="shared" ca="1" si="74"/>
        <v>-3.73094026689539+2.49293458569241i</v>
      </c>
      <c r="AY108" s="223" t="str">
        <f t="shared" ca="1" si="75"/>
        <v>-3.17290388474683+3.1729038847468i</v>
      </c>
      <c r="AZ108" s="223" t="str">
        <f t="shared" ca="1" si="76"/>
        <v>-2.49293458569241+3.73094026689539i</v>
      </c>
      <c r="BA108" s="223" t="str">
        <f t="shared" ca="1" si="77"/>
        <v>-1.71716320856369+4.14559870692257i</v>
      </c>
      <c r="BB108" s="223" t="str">
        <f t="shared" ca="1" si="78"/>
        <v>-0.875402212326092+4.40094411352126i</v>
      </c>
      <c r="BC108" s="223" t="str">
        <f t="shared" ca="1" si="79"/>
        <v>-1.33305663280726E-14+4.48716370591522i</v>
      </c>
      <c r="BD108" s="223" t="str">
        <f t="shared" ca="1" si="80"/>
        <v>0.875402212326065+4.40094411352126i</v>
      </c>
      <c r="BE108" s="223" t="str">
        <f t="shared" ca="1" si="81"/>
        <v>1.7171632085637+4.14559870692257i</v>
      </c>
      <c r="BF108" s="223" t="str">
        <f t="shared" ca="1" si="82"/>
        <v>2.49293458569243+3.73094026689538i</v>
      </c>
      <c r="BG108" s="223" t="str">
        <f t="shared" ca="1" si="83"/>
        <v>3.17290388474681+3.17290388474682i</v>
      </c>
      <c r="BH108" s="223" t="str">
        <f t="shared" ca="1" si="84"/>
        <v>3.73094026689537+2.49293458569243i</v>
      </c>
      <c r="BI108" s="223" t="str">
        <f t="shared" ca="1" si="85"/>
        <v>4.14559870692256+1.71716320856372i</v>
      </c>
      <c r="BJ108" s="223" t="str">
        <f t="shared" ca="1" si="86"/>
        <v>4.40094411352126+0.875402212326074i</v>
      </c>
      <c r="BK108" s="223" t="str">
        <f t="shared" ca="1" si="87"/>
        <v>4.48716370591522+1.64923250436722E-15i</v>
      </c>
      <c r="BL108" s="223" t="str">
        <f t="shared" ca="1" si="88"/>
        <v>4.40094411352126-0.875402212326079i</v>
      </c>
      <c r="BM108" s="223" t="str">
        <f t="shared" ca="1" si="89"/>
        <v>4.14559870692258-1.71716320856368i</v>
      </c>
      <c r="BN108" s="223" t="str">
        <f t="shared" ca="1" si="90"/>
        <v>3.7309402668953-2.49293458569255i</v>
      </c>
      <c r="BO108" s="223" t="str">
        <f t="shared" ca="1" si="91"/>
        <v>3.1729038847469-3.17290388474673i</v>
      </c>
      <c r="BP108" s="223" t="str">
        <f t="shared" ca="1" si="92"/>
        <v>2.49293458569239-3.73094026689541i</v>
      </c>
      <c r="BQ108" s="223" t="str">
        <f t="shared" ca="1" si="93"/>
        <v>1.7171632085635-4.14559870692265i</v>
      </c>
      <c r="BR108" s="223" t="str">
        <f t="shared" ca="1" si="94"/>
        <v>0.875402212326146-4.40094411352125i</v>
      </c>
      <c r="BS108" s="223" t="str">
        <f t="shared" ca="1" si="95"/>
        <v>-1.09667150550727E-13-4.48716370591522i</v>
      </c>
      <c r="BT108" s="223" t="str">
        <f t="shared" ca="1" si="96"/>
        <v>-0.875402212325917-4.4009441135213i</v>
      </c>
      <c r="BU108" s="223" t="str">
        <f t="shared" ca="1" si="97"/>
        <v>-1.7171632085637-4.14559870692257i</v>
      </c>
      <c r="BV108" s="223" t="str">
        <f t="shared" ca="1" si="98"/>
        <v>-2.49293458569256-3.73094026689529i</v>
      </c>
      <c r="BW108" s="223" t="str">
        <f t="shared" ca="1" si="99"/>
        <v>-3.17290388474674-3.17290388474689i</v>
      </c>
      <c r="BX108" s="223" t="str">
        <f t="shared" ca="1" si="100"/>
        <v>-3.73094026689542-2.49293458569237i</v>
      </c>
      <c r="BY108" s="223" t="str">
        <f t="shared" ca="1" si="101"/>
        <v>-4.14559870692249-1.7171632085639i</v>
      </c>
      <c r="BZ108" s="223" t="str">
        <f t="shared" ca="1" si="102"/>
        <v>-4.40094411352125-0.875402212326133i</v>
      </c>
      <c r="CA108" s="223" t="str">
        <f t="shared" ca="1" si="103"/>
        <v>-4.48716370591522+1.25333886343688E-13i</v>
      </c>
      <c r="CB108" s="223" t="str">
        <f t="shared" ca="1" si="104"/>
        <v>-4.40094411352129+0.875402212325931i</v>
      </c>
      <c r="CC108" s="223" t="str">
        <f t="shared" ca="1" si="105"/>
        <v>-4.14559870692256+1.71716320856371i</v>
      </c>
      <c r="CD108" s="223" t="str">
        <f t="shared" ca="1" si="106"/>
        <v>-3.73094026689528+2.49293458569257i</v>
      </c>
      <c r="CE108" s="223" t="str">
        <f t="shared" ca="1" si="107"/>
        <v>-3.17290388474688+3.17290388474675i</v>
      </c>
      <c r="CF108" s="223" t="str">
        <f t="shared" ca="1" si="108"/>
        <v>-2.49293458569236+3.73094026689543i</v>
      </c>
      <c r="CG108" s="223" t="str">
        <f t="shared" ca="1" si="109"/>
        <v>-1.71716320856388+4.14559870692249i</v>
      </c>
      <c r="CH108" s="223" t="str">
        <f t="shared" ca="1" si="110"/>
        <v>-0.875402212326115+4.40094411352125i</v>
      </c>
      <c r="CI108" s="223" t="str">
        <f t="shared" ca="1" si="111"/>
        <v>1.33029818198138E-13+4.48716370591522i</v>
      </c>
      <c r="CJ108" s="223" t="str">
        <f t="shared" ca="1" si="112"/>
        <v>0.875402212325944+4.40094411352129i</v>
      </c>
      <c r="CK108" s="223" t="str">
        <f t="shared" ca="1" si="113"/>
        <v>1.71716320856372+4.14559870692256i</v>
      </c>
      <c r="CL108" s="223" t="str">
        <f t="shared" ca="1" si="114"/>
        <v>2.49293458569258+3.73094026689527i</v>
      </c>
      <c r="CM108" s="223" t="str">
        <f t="shared" ca="1" si="115"/>
        <v>3.17290388474676+3.17290388474687i</v>
      </c>
      <c r="CN108" s="223" t="str">
        <f t="shared" ca="1" si="116"/>
        <v>3.73094026689543+2.49293458569235i</v>
      </c>
      <c r="CO108" s="223" t="str">
        <f t="shared" ca="1" si="117"/>
        <v>4.1455987069225+1.71716320856387i</v>
      </c>
      <c r="CP108" s="223" t="str">
        <f t="shared" ca="1" si="118"/>
        <v>4.40094411352126+0.875402212326101i</v>
      </c>
      <c r="CQ108" s="223" t="str">
        <f t="shared" ca="1" si="119"/>
        <v>4.48716370591522-1.48696553991098E-13i</v>
      </c>
      <c r="CR108" s="223" t="str">
        <f t="shared" ca="1" si="120"/>
        <v>4.40094411352129-0.875402212325962i</v>
      </c>
      <c r="CS108" s="223" t="str">
        <f t="shared" ca="1" si="121"/>
        <v>4.14559870692255-1.71716320856373i</v>
      </c>
      <c r="CT108" s="223" t="str">
        <f t="shared" ca="1" si="122"/>
        <v>3.73094026689527-2.4929345856926i</v>
      </c>
      <c r="CU108" s="223" t="str">
        <f t="shared" ca="1" si="123"/>
        <v>3.17290388474686-3.17290388474677i</v>
      </c>
      <c r="CV108" s="223" t="str">
        <f t="shared" ca="1" si="124"/>
        <v>2.49293458569233-3.73094026689545i</v>
      </c>
      <c r="CW108" s="223" t="str">
        <f t="shared" ca="1" si="125"/>
        <v>1.71716320856386-4.1455987069225i</v>
      </c>
      <c r="CX108" s="223" t="str">
        <f t="shared" ca="1" si="126"/>
        <v>0.875402212326092-4.40094411352126i</v>
      </c>
      <c r="CY108" s="223" t="str">
        <f t="shared" ca="1" si="127"/>
        <v>-1.64363289784059E-13-4.48716370591522i</v>
      </c>
      <c r="CZ108" s="223" t="str">
        <f t="shared" ca="1" si="128"/>
        <v>-0.875402212325976-4.40094411352128i</v>
      </c>
      <c r="DA108" s="223" t="str">
        <f t="shared" ca="1" si="129"/>
        <v>-1.71716320856375-4.14559870692254i</v>
      </c>
      <c r="DB108" s="223" t="str">
        <f t="shared" ca="1" si="130"/>
        <v>-2.49293458569223-3.73094026689551i</v>
      </c>
      <c r="DC108" s="223" t="str">
        <f t="shared" ca="1" si="131"/>
        <v>-3.17290388474678-3.17290388474685i</v>
      </c>
      <c r="DD108" s="223" t="str">
        <f t="shared" ca="1" si="132"/>
        <v>-3.73094026689545-2.49293458569233i</v>
      </c>
      <c r="DE108" s="223" t="str">
        <f t="shared" ca="1" si="133"/>
        <v>-4.14559870692251-1.71716320856384i</v>
      </c>
      <c r="DF108" s="223" t="str">
        <f t="shared" ca="1" si="134"/>
        <v>-4.40094411352126-0.87540221232607i</v>
      </c>
      <c r="DG108" s="223" t="str">
        <f t="shared" ca="1" si="135"/>
        <v>-4.48716370591522+1.88000829515531E-13i</v>
      </c>
      <c r="DH108" s="223" t="str">
        <f t="shared" ca="1" si="136"/>
        <v>-4.40094411352128+0.875402212325984i</v>
      </c>
      <c r="DI108" s="223" t="str">
        <f t="shared" ca="1" si="137"/>
        <v>-4.14559870692254+1.71716320856376i</v>
      </c>
      <c r="DJ108" s="223" t="str">
        <f t="shared" ca="1" si="138"/>
        <v>-3.73094026689549+2.49293458569225i</v>
      </c>
      <c r="DK108" s="223" t="str">
        <f t="shared" ca="1" si="139"/>
        <v>-3.17290388474683+3.17290388474679i</v>
      </c>
      <c r="DL108" s="223" t="str">
        <f t="shared" ca="1" si="140"/>
        <v>-2.4929345856923+3.73094026689546i</v>
      </c>
      <c r="DM108" s="223" t="str">
        <f t="shared" ca="1" si="141"/>
        <v>-1.71716320856383+4.14559870692251i</v>
      </c>
      <c r="DN108" s="223" t="str">
        <f t="shared" ca="1" si="142"/>
        <v>-0.875402212326061+4.40094411352126i</v>
      </c>
      <c r="DO108" s="223" t="str">
        <f t="shared" ca="1" si="143"/>
        <v>1.95696761369982E-13+4.48716370591522i</v>
      </c>
      <c r="DP108" s="223" t="str">
        <f t="shared" ca="1" si="144"/>
        <v>0.875402212326007+4.40094411352128i</v>
      </c>
      <c r="DQ108" s="223" t="str">
        <f t="shared" ca="1" si="145"/>
        <v>1.71716320856378+4.14559870692254i</v>
      </c>
      <c r="DR108" s="223" t="str">
        <f t="shared" ca="1" si="146"/>
        <v>2.49293458569226+3.73094026689549i</v>
      </c>
      <c r="DS108" s="223" t="str">
        <f t="shared" ca="1" si="147"/>
        <v>3.1729038847468+3.17290388474683i</v>
      </c>
      <c r="DT108" s="223" t="str">
        <f t="shared" ca="1" si="148"/>
        <v>3.73094026689547+2.4929345856923i</v>
      </c>
      <c r="DU108" s="223" t="str">
        <f t="shared" ca="1" si="149"/>
        <v>4.14559870692252+1.71716320856381i</v>
      </c>
      <c r="DV108" s="223" t="str">
        <f t="shared" ca="1" si="150"/>
        <v>4.40094411352127+0.875402212326038i</v>
      </c>
      <c r="DW108" s="223" t="str">
        <f t="shared" ca="1" si="151"/>
        <v>4.48716370591522-2.19334301101454E-13i</v>
      </c>
      <c r="DX108" s="223" t="str">
        <f t="shared" ca="1" si="152"/>
        <v>4.40094411352128-0.875402212326016i</v>
      </c>
      <c r="DY108" s="223" t="str">
        <f t="shared" ca="1" si="153"/>
        <v>4.14559870692253-1.71716320856379i</v>
      </c>
      <c r="DZ108" s="223" t="str">
        <f t="shared" ca="1" si="154"/>
        <v>3.73094026689548-2.49293458569228i</v>
      </c>
      <c r="EA108" s="223" t="str">
        <f t="shared" ca="1" si="155"/>
        <v>3.17290388474682-3.17290388474682i</v>
      </c>
      <c r="EB108" s="223" t="str">
        <f t="shared" ca="1" si="156"/>
        <v>2.49293458569228-3.73094026689548i</v>
      </c>
      <c r="EC108" s="223" t="str">
        <f t="shared" ca="1" si="157"/>
        <v>1.7171632085638-4.14559870692253i</v>
      </c>
      <c r="ED108" s="223" t="str">
        <f t="shared" ca="1" si="158"/>
        <v>0.875402212326029-4.40094411352127i</v>
      </c>
      <c r="EE108" s="223" t="str">
        <f t="shared" ca="1" si="159"/>
        <v>2.19334787600717E-13-4.48716370591522i</v>
      </c>
      <c r="EF108" s="223" t="str">
        <f t="shared" ca="1" si="160"/>
        <v>-0.875402212326038-4.40094411352127i</v>
      </c>
      <c r="EG108" s="223" t="str">
        <f t="shared" ca="1" si="161"/>
        <v>-1.71716320856381-4.14559870692252i</v>
      </c>
      <c r="EH108" s="223" t="str">
        <f t="shared" ca="1" si="162"/>
        <v>-2.49293458569229-3.73094026689548i</v>
      </c>
      <c r="EI108" s="223" t="str">
        <f t="shared" ca="1" si="163"/>
        <v>-3.17290388474682-3.17290388474681i</v>
      </c>
      <c r="EJ108" s="223" t="str">
        <f t="shared" ca="1" si="164"/>
        <v>-3.73094026689549-2.49293458569227i</v>
      </c>
      <c r="EK108" s="223" t="str">
        <f t="shared" ca="1" si="165"/>
        <v>-4.14559870692254-1.71716320856378i</v>
      </c>
      <c r="EL108" s="223" t="str">
        <f t="shared" ca="1" si="166"/>
        <v>-4.40094411352128-0.875402212326007i</v>
      </c>
      <c r="EM108" s="223" t="str">
        <f t="shared" ca="1" si="167"/>
        <v>-4.48716370591522-2.11638855746267E-13i</v>
      </c>
      <c r="EN108" s="223"/>
      <c r="EO108" s="223"/>
      <c r="EP108" s="223"/>
    </row>
    <row r="109" spans="1:146" ht="17.25" thickBot="1">
      <c r="A109" s="257">
        <f t="shared" si="168"/>
        <v>1.7578124999999999E-4</v>
      </c>
      <c r="B109" s="256">
        <v>9</v>
      </c>
      <c r="C109" s="230">
        <f t="shared" si="169"/>
        <v>1800</v>
      </c>
      <c r="D109" s="229">
        <f t="shared" si="170"/>
        <v>11309.733552923255</v>
      </c>
      <c r="E109" s="229" t="str">
        <f t="shared" si="171"/>
        <v>11309.7335529233i</v>
      </c>
      <c r="F109" s="229" t="str">
        <f t="shared" si="172"/>
        <v>0.0240776548933322-0.657835050134808i</v>
      </c>
      <c r="G109" s="229" t="str">
        <f t="shared" si="173"/>
        <v>-2.94442255879685-0.465697911239635i</v>
      </c>
      <c r="H109" s="229" t="str">
        <f t="shared" si="38"/>
        <v>0.00567732985906775-0.046711123070489i</v>
      </c>
      <c r="I109" s="229" t="str">
        <f t="shared" si="174"/>
        <v>-0.0174429579233628+0.0095267359852327i</v>
      </c>
      <c r="J109" s="255" t="str">
        <f ca="1">IMPRODUCT(1/N_FFT2,X100)</f>
        <v>-0.289327578549867-0.00161079619093231i</v>
      </c>
      <c r="K109" s="254" t="str">
        <f t="shared" ca="1" si="175"/>
        <v>0.00506207440875081-0.00272825040390971i</v>
      </c>
      <c r="M109" s="258"/>
      <c r="N109" s="246">
        <f t="shared" ca="1" si="176"/>
        <v>8.5128919099730442</v>
      </c>
      <c r="O109" s="223">
        <f t="shared" ca="1" si="39"/>
        <v>-4.4871080900269558</v>
      </c>
      <c r="P109" s="223" t="str">
        <f t="shared" ca="1" si="40"/>
        <v>-4.37808092115242+0.983130947242826i</v>
      </c>
      <c r="Q109" s="223" t="str">
        <f t="shared" ca="1" si="41"/>
        <v>-4.05629767047195+1.91848591866325i</v>
      </c>
      <c r="R109" s="223" t="str">
        <f t="shared" ca="1" si="42"/>
        <v>-3.53739563314719+2.76061064733448i</v>
      </c>
      <c r="S109" s="223" t="str">
        <f t="shared" ca="1" si="43"/>
        <v>-2.84659123762947+3.46858145895934i</v>
      </c>
      <c r="T109" s="223" t="str">
        <f t="shared" ca="1" si="44"/>
        <v>-2.01745463466097+4.00799398810307i</v>
      </c>
      <c r="U109" s="223" t="str">
        <f t="shared" ca="1" si="45"/>
        <v>-1.09027833096016+4.35263508378822i</v>
      </c>
      <c r="V109" s="223" t="str">
        <f t="shared" ca="1" si="46"/>
        <v>-0.110119145044344+4.48575665696213i</v>
      </c>
      <c r="W109" s="223" t="str">
        <f t="shared" ca="1" si="47"/>
        <v>0.875391362204536+4.40088956627669i</v>
      </c>
      <c r="X109" s="223" t="str">
        <f t="shared" ca="1" si="48"/>
        <v>1.81836157848494+4.10215799079888i</v>
      </c>
      <c r="Y109" s="223" t="str">
        <f t="shared" ca="1" si="49"/>
        <v>2.67296716841141+3.60407901247739i</v>
      </c>
      <c r="Z109" s="223" t="str">
        <f t="shared" ca="1" si="50"/>
        <v>3.39767794099924+2.93085714780379i</v>
      </c>
      <c r="AA109" s="223" t="str">
        <f t="shared" ca="1" si="51"/>
        <v>3.95727604002431+2.11520811142423i</v>
      </c>
      <c r="AB109" s="223" t="str">
        <f t="shared" ca="1" si="52"/>
        <v>4.32456738180507+1.19676897177902i</v>
      </c>
      <c r="AC109" s="223" t="str">
        <f t="shared" ca="1" si="53"/>
        <v>4.48170317182039+0.220171958433377i</v>
      </c>
      <c r="AD109" s="223" t="str">
        <f t="shared" ca="1" si="54"/>
        <v>4.42104728008611-0.767124474142613i</v>
      </c>
      <c r="AE109" s="223" t="str">
        <f t="shared" ca="1" si="55"/>
        <v>4.14554732454171-1.71714192528469i</v>
      </c>
      <c r="AF109" s="223" t="str">
        <f t="shared" ca="1" si="56"/>
        <v>3.66859142937565-2.58371359401481i</v>
      </c>
      <c r="AG109" s="223" t="str">
        <f t="shared" ca="1" si="57"/>
        <v>3.01335761922411-3.32472778889481i</v>
      </c>
      <c r="AH109" s="223" t="str">
        <f t="shared" ca="1" si="58"/>
        <v>2.21168746591394-3.9041743768311i</v>
      </c>
      <c r="AI109" s="223" t="str">
        <f t="shared" ca="1" si="59"/>
        <v>1.30253872371935-4.29389472213711i</v>
      </c>
      <c r="AJ109" s="223" t="str">
        <f t="shared" ca="1" si="60"/>
        <v>0.330092148467366-4.47495007626963i</v>
      </c>
      <c r="AK109" s="223" t="str">
        <f t="shared" ca="1" si="61"/>
        <v>-0.658395498982139-4.4385419203276i</v>
      </c>
      <c r="AL109" s="223" t="str">
        <f t="shared" ca="1" si="62"/>
        <v>-1.61488792999667-4.18643953558825i</v>
      </c>
      <c r="AM109" s="223" t="str">
        <f t="shared" ca="1" si="63"/>
        <v>-2.49290368716043-3.73089402397432i</v>
      </c>
      <c r="AN109" s="223" t="str">
        <f t="shared" ca="1" si="64"/>
        <v>-3.24977494508996-3.09404295669128i</v>
      </c>
      <c r="AO109" s="223" t="str">
        <f t="shared" ca="1" si="65"/>
        <v>-3.8487209849798-2.30683458257447i</v>
      </c>
      <c r="AP109" s="223" t="str">
        <f t="shared" ca="1" si="66"/>
        <v>-4.26063558084759-1.40752387503761i</v>
      </c>
      <c r="AQ109" s="223" t="str">
        <f t="shared" ca="1" si="67"/>
        <v>-4.46550143812208-0.439813503334059i</v>
      </c>
      <c r="AR109" s="223" t="str">
        <f t="shared" ca="1" si="68"/>
        <v>-4.46550143812208-0.439813503334059i</v>
      </c>
      <c r="AS109" s="223" t="str">
        <f t="shared" ca="1" si="69"/>
        <v>-4.2248099919996+1.51166118660423i</v>
      </c>
      <c r="AT109" s="223" t="str">
        <f t="shared" ca="1" si="70"/>
        <v>-3.79094926752008+2.40059214834055i</v>
      </c>
      <c r="AU109" s="223" t="str">
        <f t="shared" ca="1" si="71"/>
        <v>-3.17286455837509+3.17286455837506i</v>
      </c>
      <c r="AV109" s="223" t="str">
        <f t="shared" ca="1" si="72"/>
        <v>-2.40059214834055+3.79094926752008i</v>
      </c>
      <c r="AW109" s="223" t="str">
        <f t="shared" ca="1" si="73"/>
        <v>-1.51166118660422+4.2248099919996i</v>
      </c>
      <c r="AX109" s="223" t="str">
        <f t="shared" ca="1" si="74"/>
        <v>-0.549269930992073+4.45336294888406i</v>
      </c>
      <c r="AY109" s="223" t="str">
        <f t="shared" ca="1" si="75"/>
        <v>0.43981350333406+4.46550143812208i</v>
      </c>
      <c r="AZ109" s="223" t="str">
        <f t="shared" ca="1" si="76"/>
        <v>1.40752387503761+4.26063558084759i</v>
      </c>
      <c r="BA109" s="223" t="str">
        <f t="shared" ca="1" si="77"/>
        <v>2.30683458257447+3.84872098497979i</v>
      </c>
      <c r="BB109" s="223" t="str">
        <f t="shared" ca="1" si="78"/>
        <v>3.09404295669128+3.24977494508996i</v>
      </c>
      <c r="BC109" s="223" t="str">
        <f t="shared" ca="1" si="79"/>
        <v>3.73089402397432+2.49290368716043i</v>
      </c>
      <c r="BD109" s="223" t="str">
        <f t="shared" ca="1" si="80"/>
        <v>4.18643953558824+1.61488792999671i</v>
      </c>
      <c r="BE109" s="223" t="str">
        <f t="shared" ca="1" si="81"/>
        <v>4.4385419203276+0.658395498982139i</v>
      </c>
      <c r="BF109" s="223" t="str">
        <f t="shared" ca="1" si="82"/>
        <v>4.47495007626963-0.330092148467371i</v>
      </c>
      <c r="BG109" s="223" t="str">
        <f t="shared" ca="1" si="83"/>
        <v>4.29389472213711-1.30253872371935i</v>
      </c>
      <c r="BH109" s="223" t="str">
        <f t="shared" ca="1" si="84"/>
        <v>3.9041743768311-2.21168746591394i</v>
      </c>
      <c r="BI109" s="223" t="str">
        <f t="shared" ca="1" si="85"/>
        <v>3.32472778889477-3.01335761922415i</v>
      </c>
      <c r="BJ109" s="223" t="str">
        <f t="shared" ca="1" si="86"/>
        <v>2.58371359401488-3.6685914293756i</v>
      </c>
      <c r="BK109" s="223" t="str">
        <f t="shared" ca="1" si="87"/>
        <v>1.71714192528448-4.1455473245418i</v>
      </c>
      <c r="BL109" s="223" t="str">
        <f t="shared" ca="1" si="88"/>
        <v>0.767124474142568-4.42104728008612i</v>
      </c>
      <c r="BM109" s="223" t="str">
        <f t="shared" ca="1" si="89"/>
        <v>-0.220171958433291-4.4817031718204i</v>
      </c>
      <c r="BN109" s="223" t="str">
        <f t="shared" ca="1" si="90"/>
        <v>-1.19676897177881-4.32456738180513i</v>
      </c>
      <c r="BO109" s="223" t="str">
        <f t="shared" ca="1" si="91"/>
        <v>-2.11520811142432-3.95727604002426i</v>
      </c>
      <c r="BP109" s="223" t="str">
        <f t="shared" ca="1" si="92"/>
        <v>-2.93085714780375-3.39767794099927i</v>
      </c>
      <c r="BQ109" s="223" t="str">
        <f t="shared" ca="1" si="93"/>
        <v>-3.60407901247726-2.6729671684116i</v>
      </c>
      <c r="BR109" s="223" t="str">
        <f t="shared" ca="1" si="94"/>
        <v>-4.10215799079892-1.81836157848485i</v>
      </c>
      <c r="BS109" s="223" t="str">
        <f t="shared" ca="1" si="95"/>
        <v>-4.40088956627668-0.875391362204581i</v>
      </c>
      <c r="BT109" s="223" t="str">
        <f t="shared" ca="1" si="96"/>
        <v>-4.48575665696213+0.110119145044162i</v>
      </c>
      <c r="BU109" s="223" t="str">
        <f t="shared" ca="1" si="97"/>
        <v>-4.3526350837882+1.09027833096025i</v>
      </c>
      <c r="BV109" s="223" t="str">
        <f t="shared" ca="1" si="98"/>
        <v>-4.00799398810309+2.01745463466093i</v>
      </c>
      <c r="BW109" s="223" t="str">
        <f t="shared" ca="1" si="99"/>
        <v>-3.46858145895945+2.84659123762933i</v>
      </c>
      <c r="BX109" s="223" t="str">
        <f t="shared" ca="1" si="100"/>
        <v>-2.76061064733438+3.53739563314727i</v>
      </c>
      <c r="BY109" s="223" t="str">
        <f t="shared" ca="1" si="101"/>
        <v>-1.91848591866327+4.05629767047194i</v>
      </c>
      <c r="BZ109" s="223" t="str">
        <f t="shared" ca="1" si="102"/>
        <v>-0.983130947242996+4.37808092115238i</v>
      </c>
      <c r="CA109" s="223" t="str">
        <f t="shared" ca="1" si="103"/>
        <v>1.33028169367832E-13+4.48710809002696i</v>
      </c>
      <c r="CB109" s="223" t="str">
        <f t="shared" ca="1" si="104"/>
        <v>0.983130947242821+4.37808092115242i</v>
      </c>
      <c r="CC109" s="223" t="str">
        <f t="shared" ca="1" si="105"/>
        <v>1.91848591866311+4.05629767047202i</v>
      </c>
      <c r="CD109" s="223" t="str">
        <f t="shared" ca="1" si="106"/>
        <v>2.7606106473346+3.5373956331471i</v>
      </c>
      <c r="CE109" s="223" t="str">
        <f t="shared" ca="1" si="107"/>
        <v>3.46858145895935+2.84659123762946i</v>
      </c>
      <c r="CF109" s="223" t="str">
        <f t="shared" ca="1" si="108"/>
        <v>4.00799398810301+2.01745463466109i</v>
      </c>
      <c r="CG109" s="223" t="str">
        <f t="shared" ca="1" si="109"/>
        <v>4.35263508378826+1.09027833095998i</v>
      </c>
      <c r="CH109" s="223" t="str">
        <f t="shared" ca="1" si="110"/>
        <v>4.48575665696213+0.110119145044343i</v>
      </c>
      <c r="CI109" s="223" t="str">
        <f t="shared" ca="1" si="111"/>
        <v>4.40088956627672-0.875391362204411i</v>
      </c>
      <c r="CJ109" s="223" t="str">
        <f t="shared" ca="1" si="112"/>
        <v>4.10215799079881-1.81836157848511i</v>
      </c>
      <c r="CK109" s="223" t="str">
        <f t="shared" ca="1" si="113"/>
        <v>3.60407901247736-2.67296716841145i</v>
      </c>
      <c r="CL109" s="223" t="str">
        <f t="shared" ca="1" si="114"/>
        <v>2.93085714780388-3.39767794099916i</v>
      </c>
      <c r="CM109" s="223" t="str">
        <f t="shared" ca="1" si="115"/>
        <v>2.11520811142408-3.9572760400244i</v>
      </c>
      <c r="CN109" s="223" t="str">
        <f t="shared" ca="1" si="116"/>
        <v>1.19676897177896-4.32456738180508i</v>
      </c>
      <c r="CO109" s="223" t="str">
        <f t="shared" ca="1" si="117"/>
        <v>0.220171958433463-4.48170317182039i</v>
      </c>
      <c r="CP109" s="223" t="str">
        <f t="shared" ca="1" si="118"/>
        <v>-0.767124474142832-4.42104728008607i</v>
      </c>
      <c r="CQ109" s="223" t="str">
        <f t="shared" ca="1" si="119"/>
        <v>-1.71714192528474-4.14554732454169i</v>
      </c>
      <c r="CR109" s="223" t="str">
        <f t="shared" ca="1" si="120"/>
        <v>-2.58371359401473-3.6685914293757i</v>
      </c>
      <c r="CS109" s="223" t="str">
        <f t="shared" ca="1" si="121"/>
        <v>-3.32472778889465-3.01335761922428i</v>
      </c>
      <c r="CT109" s="223" t="str">
        <f t="shared" ca="1" si="122"/>
        <v>-3.90417437683115-2.21168746591386i</v>
      </c>
      <c r="CU109" s="223" t="str">
        <f t="shared" ca="1" si="123"/>
        <v>-4.29389472213708-1.30253872371944i</v>
      </c>
      <c r="CV109" s="223" t="str">
        <f t="shared" ca="1" si="124"/>
        <v>-4.47495007626961-0.330092148467583i</v>
      </c>
      <c r="CW109" s="223" t="str">
        <f t="shared" ca="1" si="125"/>
        <v>-4.43854192032758+0.658395498982229i</v>
      </c>
      <c r="CX109" s="223" t="str">
        <f t="shared" ca="1" si="126"/>
        <v>-4.18643953558827+1.61488792999664i</v>
      </c>
      <c r="CY109" s="223" t="str">
        <f t="shared" ca="1" si="127"/>
        <v>-3.73089402397444+2.49290368716025i</v>
      </c>
      <c r="CZ109" s="223" t="str">
        <f t="shared" ca="1" si="128"/>
        <v>-3.09404295669122+3.24977494509001i</v>
      </c>
      <c r="DA109" s="223" t="str">
        <f t="shared" ca="1" si="129"/>
        <v>-2.3068345825745+3.84872098497977i</v>
      </c>
      <c r="DB109" s="223" t="str">
        <f t="shared" ca="1" si="130"/>
        <v>-1.40752387503779+4.26063558084753i</v>
      </c>
      <c r="DC109" s="223" t="str">
        <f t="shared" ca="1" si="131"/>
        <v>-0.439813503333962+4.46550143812209i</v>
      </c>
      <c r="DD109" s="223" t="str">
        <f t="shared" ca="1" si="132"/>
        <v>0.549269930992033+4.45336294888406i</v>
      </c>
      <c r="DE109" s="223" t="str">
        <f t="shared" ca="1" si="133"/>
        <v>1.51166118660405+4.22480999199966i</v>
      </c>
      <c r="DF109" s="223" t="str">
        <f t="shared" ca="1" si="134"/>
        <v>2.40059214834067+3.79094926752001i</v>
      </c>
      <c r="DG109" s="223" t="str">
        <f t="shared" ca="1" si="135"/>
        <v>3.17286455837506+3.17286455837509i</v>
      </c>
      <c r="DH109" s="223" t="str">
        <f t="shared" ca="1" si="136"/>
        <v>3.79094926751999+2.40059214834069i</v>
      </c>
      <c r="DI109" s="223" t="str">
        <f t="shared" ca="1" si="137"/>
        <v>4.22480999199965+1.5116611866041i</v>
      </c>
      <c r="DJ109" s="223" t="str">
        <f t="shared" ca="1" si="138"/>
        <v>4.45336294888406+0.549269930992078i</v>
      </c>
      <c r="DK109" s="223" t="str">
        <f t="shared" ca="1" si="139"/>
        <v>4.46550143812209-0.439813503333931i</v>
      </c>
      <c r="DL109" s="223" t="str">
        <f t="shared" ca="1" si="140"/>
        <v>4.26063558084754-1.40752387503774i</v>
      </c>
      <c r="DM109" s="223" t="str">
        <f t="shared" ca="1" si="141"/>
        <v>3.84872098497979-2.30683458257447i</v>
      </c>
      <c r="DN109" s="223" t="str">
        <f t="shared" ca="1" si="142"/>
        <v>3.24977494509005-3.09404295669119i</v>
      </c>
      <c r="DO109" s="223" t="str">
        <f t="shared" ca="1" si="143"/>
        <v>2.49290368716027-3.73089402397442i</v>
      </c>
      <c r="DP109" s="223" t="str">
        <f t="shared" ca="1" si="144"/>
        <v>1.61488792999667-4.18643953558826i</v>
      </c>
      <c r="DQ109" s="223" t="str">
        <f t="shared" ca="1" si="145"/>
        <v>0.658395498982274-4.43854192032758i</v>
      </c>
      <c r="DR109" s="223" t="str">
        <f t="shared" ca="1" si="146"/>
        <v>-0.330092148467552-4.47495007626961i</v>
      </c>
      <c r="DS109" s="223" t="str">
        <f t="shared" ca="1" si="147"/>
        <v>-1.30253872371939-4.2938947221371i</v>
      </c>
      <c r="DT109" s="223" t="str">
        <f t="shared" ca="1" si="148"/>
        <v>-2.21168746591384-3.90417437683116i</v>
      </c>
      <c r="DU109" s="223" t="str">
        <f t="shared" ca="1" si="149"/>
        <v>-3.01335761922424-3.32472778889468i</v>
      </c>
      <c r="DV109" s="223" t="str">
        <f t="shared" ca="1" si="150"/>
        <v>-3.66859142937567-2.58371359401477i</v>
      </c>
      <c r="DW109" s="223" t="str">
        <f t="shared" ca="1" si="151"/>
        <v>-4.14554732454168-1.71714192528476i</v>
      </c>
      <c r="DX109" s="223" t="str">
        <f t="shared" ca="1" si="152"/>
        <v>-4.42104728008614-0.767124474142438i</v>
      </c>
      <c r="DY109" s="223" t="str">
        <f t="shared" ca="1" si="153"/>
        <v>-4.48170317182039+0.220171958433432i</v>
      </c>
      <c r="DZ109" s="223" t="str">
        <f t="shared" ca="1" si="154"/>
        <v>-4.32456738180509+1.19676897177893i</v>
      </c>
      <c r="EA109" s="223" t="str">
        <f t="shared" ca="1" si="155"/>
        <v>-3.9572760400242+2.11520811142444i</v>
      </c>
      <c r="EB109" s="223" t="str">
        <f t="shared" ca="1" si="156"/>
        <v>-3.39767794099917+2.93085714780386i</v>
      </c>
      <c r="EC109" s="223" t="str">
        <f t="shared" ca="1" si="157"/>
        <v>-2.67296716841149+3.60407901247734i</v>
      </c>
      <c r="ED109" s="223" t="str">
        <f t="shared" ca="1" si="158"/>
        <v>-1.81836157848514+4.1021579907988i</v>
      </c>
      <c r="EE109" s="223" t="str">
        <f t="shared" ca="1" si="159"/>
        <v>-0.875391362204447+4.40088956627671i</v>
      </c>
      <c r="EF109" s="223" t="str">
        <f t="shared" ca="1" si="160"/>
        <v>0.110119145044295+4.48575665696213i</v>
      </c>
      <c r="EG109" s="223" t="str">
        <f t="shared" ca="1" si="161"/>
        <v>1.09027833095995+4.35263508378827i</v>
      </c>
      <c r="EH109" s="223" t="str">
        <f t="shared" ca="1" si="162"/>
        <v>2.01745463466105+4.00799398810303i</v>
      </c>
      <c r="EI109" s="223" t="str">
        <f t="shared" ca="1" si="163"/>
        <v>2.84659123762943+3.46858145895937i</v>
      </c>
      <c r="EJ109" s="223" t="str">
        <f t="shared" ca="1" si="164"/>
        <v>3.53739563314708+2.76061064733463i</v>
      </c>
      <c r="EK109" s="223" t="str">
        <f t="shared" ca="1" si="165"/>
        <v>4.056297670472+1.91848591866314i</v>
      </c>
      <c r="EL109" s="223" t="str">
        <f t="shared" ca="1" si="166"/>
        <v>4.37808092115241+0.983130947242857i</v>
      </c>
      <c r="EM109" s="223" t="str">
        <f t="shared" ca="1" si="167"/>
        <v>4.48710809002696+1.80303149375801E-13i</v>
      </c>
      <c r="EN109" s="223"/>
      <c r="EO109" s="223"/>
      <c r="EP109" s="223"/>
    </row>
    <row r="110" spans="1:146" ht="17.25" thickBot="1">
      <c r="A110" s="257">
        <f t="shared" si="168"/>
        <v>1.9531249999999998E-4</v>
      </c>
      <c r="B110" s="256">
        <v>10</v>
      </c>
      <c r="C110" s="230">
        <f t="shared" si="169"/>
        <v>2000</v>
      </c>
      <c r="D110" s="229">
        <f t="shared" si="170"/>
        <v>12566.370614359172</v>
      </c>
      <c r="E110" s="229" t="str">
        <f t="shared" si="171"/>
        <v>12566.3706143592i</v>
      </c>
      <c r="F110" s="229" t="str">
        <f t="shared" si="172"/>
        <v>0.0142784154491373-0.592253428434515i</v>
      </c>
      <c r="G110" s="229" t="str">
        <f t="shared" si="173"/>
        <v>-2.99425919819284-0.530752442601886i</v>
      </c>
      <c r="H110" s="229" t="str">
        <f t="shared" si="38"/>
        <v>0.00498070260973513-0.0420893555674518i</v>
      </c>
      <c r="I110" s="229" t="str">
        <f t="shared" si="174"/>
        <v>-0.0163477829497051+0.00974342429600807i</v>
      </c>
      <c r="J110" s="255" t="str">
        <f ca="1">IMPRODUCT(1/N_FFT2,Y100)</f>
        <v>0.0142991770886045+0.000107554396920931i</v>
      </c>
      <c r="K110" s="254" t="str">
        <f t="shared" ca="1" si="175"/>
        <v>-0.000234807791528004+0.000137564673521881i</v>
      </c>
      <c r="N110" s="246">
        <f t="shared" ca="1" si="176"/>
        <v>8.5129549940151534</v>
      </c>
      <c r="O110" s="223">
        <f t="shared" ca="1" si="39"/>
        <v>-4.4870450059848466</v>
      </c>
      <c r="P110" s="223" t="str">
        <f t="shared" ca="1" si="40"/>
        <v>-4.3525738902958+1.09026300278824i</v>
      </c>
      <c r="Q110" s="223" t="str">
        <f t="shared" ca="1" si="41"/>
        <v>-3.95722040486613+2.11517837381264i</v>
      </c>
      <c r="R110" s="223" t="str">
        <f t="shared" ca="1" si="42"/>
        <v>-3.32468104670282+3.01331525457072i</v>
      </c>
      <c r="S110" s="223" t="str">
        <f t="shared" ca="1" si="43"/>
        <v>-2.49286863954445+3.73084157151029i</v>
      </c>
      <c r="T110" s="223" t="str">
        <f t="shared" ca="1" si="44"/>
        <v>-1.51163993423054+4.22475059559414i</v>
      </c>
      <c r="U110" s="223" t="str">
        <f t="shared" ca="1" si="45"/>
        <v>-0.439807320016651+4.46543865784688i</v>
      </c>
      <c r="V110" s="223" t="str">
        <f t="shared" ca="1" si="46"/>
        <v>0.658386242630728+4.43847951907499i</v>
      </c>
      <c r="W110" s="223" t="str">
        <f t="shared" ca="1" si="47"/>
        <v>1.71711778406691+4.14548904248638i</v>
      </c>
      <c r="X110" s="223" t="str">
        <f t="shared" ca="1" si="48"/>
        <v>2.6729295892914+3.60402834289965i</v>
      </c>
      <c r="Y110" s="223" t="str">
        <f t="shared" ca="1" si="49"/>
        <v>3.46853269433536+2.8465512175368i</v>
      </c>
      <c r="Z110" s="223" t="str">
        <f t="shared" ca="1" si="50"/>
        <v>4.05624064317332+1.91845894675973i</v>
      </c>
      <c r="AA110" s="223" t="str">
        <f t="shared" ca="1" si="51"/>
        <v>4.40082769437676+0.875379055118447i</v>
      </c>
      <c r="AB110" s="223" t="str">
        <f t="shared" ca="1" si="52"/>
        <v>4.48164016376578-0.220168863046115i</v>
      </c>
      <c r="AC110" s="223" t="str">
        <f t="shared" ca="1" si="53"/>
        <v>4.29383435447267-1.30252041138857i</v>
      </c>
      <c r="AD110" s="223" t="str">
        <f t="shared" ca="1" si="54"/>
        <v>3.84866687599204-2.30680215089531i</v>
      </c>
      <c r="AE110" s="223" t="str">
        <f t="shared" ca="1" si="55"/>
        <v>3.17281995122112-3.17281995122111i</v>
      </c>
      <c r="AF110" s="223" t="str">
        <f t="shared" ca="1" si="56"/>
        <v>2.30680215089532-3.84866687599204i</v>
      </c>
      <c r="AG110" s="223" t="str">
        <f t="shared" ca="1" si="57"/>
        <v>1.30252041138854-4.29383435447268i</v>
      </c>
      <c r="AH110" s="223" t="str">
        <f t="shared" ca="1" si="58"/>
        <v>0.220168863046128-4.48164016376577i</v>
      </c>
      <c r="AI110" s="223" t="str">
        <f t="shared" ca="1" si="59"/>
        <v>-0.875379055118438-4.40082769437676i</v>
      </c>
      <c r="AJ110" s="223" t="str">
        <f t="shared" ca="1" si="60"/>
        <v>-1.91845894675971-4.05624064317333i</v>
      </c>
      <c r="AK110" s="223" t="str">
        <f t="shared" ca="1" si="61"/>
        <v>-2.84655121753682-3.46853269433534i</v>
      </c>
      <c r="AL110" s="223" t="str">
        <f t="shared" ca="1" si="62"/>
        <v>-3.60402834289964-2.67292958929142i</v>
      </c>
      <c r="AM110" s="223" t="str">
        <f t="shared" ca="1" si="63"/>
        <v>-4.14548904248638-1.71711778406693i</v>
      </c>
      <c r="AN110" s="223" t="str">
        <f t="shared" ca="1" si="64"/>
        <v>-4.43847951907499-0.658386242630697i</v>
      </c>
      <c r="AO110" s="223" t="str">
        <f t="shared" ca="1" si="65"/>
        <v>-4.46543865784688+0.43980732001668i</v>
      </c>
      <c r="AP110" s="223" t="str">
        <f t="shared" ca="1" si="66"/>
        <v>-4.22475059559415+1.51163993423053i</v>
      </c>
      <c r="AQ110" s="223" t="str">
        <f t="shared" ca="1" si="67"/>
        <v>-3.7308415715103+2.49286863954443i</v>
      </c>
      <c r="AR110" s="223" t="str">
        <f t="shared" ca="1" si="68"/>
        <v>-3.7308415715103+2.49286863954443i</v>
      </c>
      <c r="AS110" s="223" t="str">
        <f t="shared" ca="1" si="69"/>
        <v>-2.11517837381264+3.95722040486613i</v>
      </c>
      <c r="AT110" s="223" t="str">
        <f t="shared" ca="1" si="70"/>
        <v>-1.09026300278824+4.3525738902958i</v>
      </c>
      <c r="AU110" s="223" t="str">
        <f t="shared" ca="1" si="71"/>
        <v>-1.33302136916638E-14+4.48704500598485i</v>
      </c>
      <c r="AV110" s="223" t="str">
        <f t="shared" ca="1" si="72"/>
        <v>1.09026300278826+4.3525738902958i</v>
      </c>
      <c r="AW110" s="223" t="str">
        <f t="shared" ca="1" si="73"/>
        <v>2.11517837381265+3.95722040486612i</v>
      </c>
      <c r="AX110" s="223" t="str">
        <f t="shared" ca="1" si="74"/>
        <v>3.01331525457072+3.32468104670283i</v>
      </c>
      <c r="AY110" s="223" t="str">
        <f t="shared" ca="1" si="75"/>
        <v>3.73084157151028+2.49286863954446i</v>
      </c>
      <c r="AZ110" s="223" t="str">
        <f t="shared" ca="1" si="76"/>
        <v>4.22475059559415+1.51163993423051i</v>
      </c>
      <c r="BA110" s="223" t="str">
        <f t="shared" ca="1" si="77"/>
        <v>4.46543865784688+0.439807320016663i</v>
      </c>
      <c r="BB110" s="223" t="str">
        <f t="shared" ca="1" si="78"/>
        <v>4.43847951907499-0.658386242630715i</v>
      </c>
      <c r="BC110" s="223" t="str">
        <f t="shared" ca="1" si="79"/>
        <v>4.14548904248639-1.7171177840669i</v>
      </c>
      <c r="BD110" s="223" t="str">
        <f t="shared" ca="1" si="80"/>
        <v>3.60402834289966-2.6729295892914i</v>
      </c>
      <c r="BE110" s="223" t="str">
        <f t="shared" ca="1" si="81"/>
        <v>2.84655121753684-3.46853269433532i</v>
      </c>
      <c r="BF110" s="223" t="str">
        <f t="shared" ca="1" si="82"/>
        <v>1.91845894675978-4.05624064317329i</v>
      </c>
      <c r="BG110" s="223" t="str">
        <f t="shared" ca="1" si="83"/>
        <v>0.875379055118505-4.40082769437675i</v>
      </c>
      <c r="BH110" s="223" t="str">
        <f t="shared" ca="1" si="84"/>
        <v>-0.220168863046058-4.48164016376578i</v>
      </c>
      <c r="BI110" s="223" t="str">
        <f t="shared" ca="1" si="85"/>
        <v>-1.30252041138848-4.29383435447269i</v>
      </c>
      <c r="BJ110" s="223" t="str">
        <f t="shared" ca="1" si="86"/>
        <v>-2.30680215089522-3.84866687599209i</v>
      </c>
      <c r="BK110" s="223" t="str">
        <f t="shared" ca="1" si="87"/>
        <v>-3.17281995122104-3.1728199512212i</v>
      </c>
      <c r="BL110" s="223" t="str">
        <f t="shared" ca="1" si="88"/>
        <v>-3.84866687599198-2.3068021508954i</v>
      </c>
      <c r="BM110" s="223" t="str">
        <f t="shared" ca="1" si="89"/>
        <v>-4.29383435447263-1.30252041138869i</v>
      </c>
      <c r="BN110" s="223" t="str">
        <f t="shared" ca="1" si="90"/>
        <v>-4.48164016376577-0.220168863046277i</v>
      </c>
      <c r="BO110" s="223" t="str">
        <f t="shared" ca="1" si="91"/>
        <v>-4.40082769437679+0.87537905511829i</v>
      </c>
      <c r="BP110" s="223" t="str">
        <f t="shared" ca="1" si="92"/>
        <v>-4.05624064317339+1.91845894675958i</v>
      </c>
      <c r="BQ110" s="223" t="str">
        <f t="shared" ca="1" si="93"/>
        <v>-3.46853269433546+2.84655121753667i</v>
      </c>
      <c r="BR110" s="223" t="str">
        <f t="shared" ca="1" si="94"/>
        <v>-2.67292958929157+3.60402834289953i</v>
      </c>
      <c r="BS110" s="223" t="str">
        <f t="shared" ca="1" si="95"/>
        <v>-1.71711778406711+4.1454890424863i</v>
      </c>
      <c r="BT110" s="223" t="str">
        <f t="shared" ca="1" si="96"/>
        <v>-0.65838624263093+4.43847951907496i</v>
      </c>
      <c r="BU110" s="223" t="str">
        <f t="shared" ca="1" si="97"/>
        <v>0.439807320016889+4.46543865784685i</v>
      </c>
      <c r="BV110" s="223" t="str">
        <f t="shared" ca="1" si="98"/>
        <v>1.51163993423073+4.22475059559407i</v>
      </c>
      <c r="BW110" s="223" t="str">
        <f t="shared" ca="1" si="99"/>
        <v>2.4928686395446+3.73084157151018i</v>
      </c>
      <c r="BX110" s="223" t="str">
        <f t="shared" ca="1" si="100"/>
        <v>3.32468104670295+3.01331525457058i</v>
      </c>
      <c r="BY110" s="223" t="str">
        <f t="shared" ca="1" si="101"/>
        <v>3.95722040486621+2.11517837381249i</v>
      </c>
      <c r="BZ110" s="223" t="str">
        <f t="shared" ca="1" si="102"/>
        <v>4.35257389029584+1.09026300278808i</v>
      </c>
      <c r="CA110" s="223" t="str">
        <f t="shared" ca="1" si="103"/>
        <v>4.48704500598485-1.48692620488386E-13i</v>
      </c>
      <c r="CB110" s="223" t="str">
        <f t="shared" ca="1" si="104"/>
        <v>4.35257389029577-1.09026300278837i</v>
      </c>
      <c r="CC110" s="223" t="str">
        <f t="shared" ca="1" si="105"/>
        <v>3.95722040486607-2.11517837381276i</v>
      </c>
      <c r="CD110" s="223" t="str">
        <f t="shared" ca="1" si="106"/>
        <v>3.32468104670274-3.0133152545708i</v>
      </c>
      <c r="CE110" s="223" t="str">
        <f t="shared" ca="1" si="107"/>
        <v>2.49286863954435-3.73084157151035i</v>
      </c>
      <c r="CF110" s="223" t="str">
        <f t="shared" ca="1" si="108"/>
        <v>1.51163993423044-4.22475059559418i</v>
      </c>
      <c r="CG110" s="223" t="str">
        <f t="shared" ca="1" si="109"/>
        <v>0.439807320016585-4.46543865784689i</v>
      </c>
      <c r="CH110" s="223" t="str">
        <f t="shared" ca="1" si="110"/>
        <v>-0.658386242630791-4.43847951907498i</v>
      </c>
      <c r="CI110" s="223" t="str">
        <f t="shared" ca="1" si="111"/>
        <v>-1.71711778406698-4.14548904248636i</v>
      </c>
      <c r="CJ110" s="223" t="str">
        <f t="shared" ca="1" si="112"/>
        <v>-2.67292958929146-3.60402834289961i</v>
      </c>
      <c r="CK110" s="223" t="str">
        <f t="shared" ca="1" si="113"/>
        <v>-3.46853269433538-2.84655121753678i</v>
      </c>
      <c r="CL110" s="223" t="str">
        <f t="shared" ca="1" si="114"/>
        <v>-4.05624064317333-1.91845894675971i</v>
      </c>
      <c r="CM110" s="223" t="str">
        <f t="shared" ca="1" si="115"/>
        <v>-4.40082769437676-0.875379055118429i</v>
      </c>
      <c r="CN110" s="223" t="str">
        <f t="shared" ca="1" si="116"/>
        <v>-4.48164016376577+0.220168863046136i</v>
      </c>
      <c r="CO110" s="223" t="str">
        <f t="shared" ca="1" si="117"/>
        <v>-4.29383435447267+1.30252041138855i</v>
      </c>
      <c r="CP110" s="223" t="str">
        <f t="shared" ca="1" si="118"/>
        <v>-3.84866687599205+2.30680215089528i</v>
      </c>
      <c r="CQ110" s="223" t="str">
        <f t="shared" ca="1" si="119"/>
        <v>-3.17281995122114+3.1728199512211i</v>
      </c>
      <c r="CR110" s="223" t="str">
        <f t="shared" ca="1" si="120"/>
        <v>-2.30680215089534+3.84866687599202i</v>
      </c>
      <c r="CS110" s="223" t="str">
        <f t="shared" ca="1" si="121"/>
        <v>-1.30252041138861+4.29383435447265i</v>
      </c>
      <c r="CT110" s="223" t="str">
        <f t="shared" ca="1" si="122"/>
        <v>-0.220168863046198+4.48164016376577i</v>
      </c>
      <c r="CU110" s="223" t="str">
        <f t="shared" ca="1" si="123"/>
        <v>0.875379055118366+4.40082769437678i</v>
      </c>
      <c r="CV110" s="223" t="str">
        <f t="shared" ca="1" si="124"/>
        <v>1.91845894675965+4.05624064317336i</v>
      </c>
      <c r="CW110" s="223" t="str">
        <f t="shared" ca="1" si="125"/>
        <v>2.84655121753673+3.46853269433541i</v>
      </c>
      <c r="CX110" s="223" t="str">
        <f t="shared" ca="1" si="126"/>
        <v>3.60402834289958+2.67292958929151i</v>
      </c>
      <c r="CY110" s="223" t="str">
        <f t="shared" ca="1" si="127"/>
        <v>4.14548904248634+1.71711778406703i</v>
      </c>
      <c r="CZ110" s="223" t="str">
        <f t="shared" ca="1" si="128"/>
        <v>4.43847951907497+0.658386242630854i</v>
      </c>
      <c r="DA110" s="223" t="str">
        <f t="shared" ca="1" si="129"/>
        <v>4.46543865784689-0.439807320016523i</v>
      </c>
      <c r="DB110" s="223" t="str">
        <f t="shared" ca="1" si="130"/>
        <v>4.2247505955942-1.51163993423038i</v>
      </c>
      <c r="DC110" s="223" t="str">
        <f t="shared" ca="1" si="131"/>
        <v>3.73084157151039-2.4928686395443i</v>
      </c>
      <c r="DD110" s="223" t="str">
        <f t="shared" ca="1" si="132"/>
        <v>3.01331525457085-3.3246810467027i</v>
      </c>
      <c r="DE110" s="223" t="str">
        <f t="shared" ca="1" si="133"/>
        <v>2.11517837381282-3.95722040486604i</v>
      </c>
      <c r="DF110" s="223" t="str">
        <f t="shared" ca="1" si="134"/>
        <v>1.09026300278844-4.35257389029575i</v>
      </c>
      <c r="DG110" s="223" t="str">
        <f t="shared" ca="1" si="135"/>
        <v>2.19328985489245E-13-4.48704500598485i</v>
      </c>
      <c r="DH110" s="223" t="str">
        <f t="shared" ca="1" si="136"/>
        <v>-1.09026300278845-4.35257389029575i</v>
      </c>
      <c r="DI110" s="223" t="str">
        <f t="shared" ca="1" si="137"/>
        <v>-2.11517837381283-3.95722040486603i</v>
      </c>
      <c r="DJ110" s="223" t="str">
        <f t="shared" ca="1" si="138"/>
        <v>-3.01331525457086-3.32468104670269i</v>
      </c>
      <c r="DK110" s="223" t="str">
        <f t="shared" ca="1" si="139"/>
        <v>-3.73084157151039-2.49286863954429i</v>
      </c>
      <c r="DL110" s="223" t="str">
        <f t="shared" ca="1" si="140"/>
        <v>-4.2247505955942-1.51163993423037i</v>
      </c>
      <c r="DM110" s="223" t="str">
        <f t="shared" ca="1" si="141"/>
        <v>-4.46543865784689-0.439807320016515i</v>
      </c>
      <c r="DN110" s="223" t="str">
        <f t="shared" ca="1" si="142"/>
        <v>-4.43847951907497+0.658386242630863i</v>
      </c>
      <c r="DO110" s="223" t="str">
        <f t="shared" ca="1" si="143"/>
        <v>-4.14548904248633+1.71711778406704i</v>
      </c>
      <c r="DP110" s="223" t="str">
        <f t="shared" ca="1" si="144"/>
        <v>-3.60402834289957+2.67292958929152i</v>
      </c>
      <c r="DQ110" s="223" t="str">
        <f t="shared" ca="1" si="145"/>
        <v>-2.84655121753673+3.46853269433542i</v>
      </c>
      <c r="DR110" s="223" t="str">
        <f t="shared" ca="1" si="146"/>
        <v>-1.91845894675964+4.05624064317336i</v>
      </c>
      <c r="DS110" s="223" t="str">
        <f t="shared" ca="1" si="147"/>
        <v>-0.875379055118358+4.40082769437678i</v>
      </c>
      <c r="DT110" s="223" t="str">
        <f t="shared" ca="1" si="148"/>
        <v>0.220168863046206+4.48164016376577i</v>
      </c>
      <c r="DU110" s="223" t="str">
        <f t="shared" ca="1" si="149"/>
        <v>1.30252041138862+4.29383435447265i</v>
      </c>
      <c r="DV110" s="223" t="str">
        <f t="shared" ca="1" si="150"/>
        <v>2.30680215089534+3.84866687599202i</v>
      </c>
      <c r="DW110" s="223" t="str">
        <f t="shared" ca="1" si="151"/>
        <v>3.17281995122115+3.17281995122109i</v>
      </c>
      <c r="DX110" s="223" t="str">
        <f t="shared" ca="1" si="152"/>
        <v>3.84866687599206+2.30680215089528i</v>
      </c>
      <c r="DY110" s="223" t="str">
        <f t="shared" ca="1" si="153"/>
        <v>4.29383435447268+1.30252041138854i</v>
      </c>
      <c r="DZ110" s="223" t="str">
        <f t="shared" ca="1" si="154"/>
        <v>4.48164016376577+0.220168863046128i</v>
      </c>
      <c r="EA110" s="223" t="str">
        <f t="shared" ca="1" si="155"/>
        <v>4.40082769437676-0.875379055118438i</v>
      </c>
      <c r="EB110" s="223" t="str">
        <f t="shared" ca="1" si="156"/>
        <v>4.05624064317333-1.91845894675971i</v>
      </c>
      <c r="EC110" s="223" t="str">
        <f t="shared" ca="1" si="157"/>
        <v>3.46853269433537-2.84655121753679i</v>
      </c>
      <c r="ED110" s="223" t="str">
        <f t="shared" ca="1" si="158"/>
        <v>2.67292958929145-3.60402834289962i</v>
      </c>
      <c r="EE110" s="223" t="str">
        <f t="shared" ca="1" si="159"/>
        <v>1.71711778406697-4.14548904248636i</v>
      </c>
      <c r="EF110" s="223" t="str">
        <f t="shared" ca="1" si="160"/>
        <v>0.658386242630782-4.43847951907498i</v>
      </c>
      <c r="EG110" s="223" t="str">
        <f t="shared" ca="1" si="161"/>
        <v>-0.439807320016593-4.46543865784689i</v>
      </c>
      <c r="EH110" s="223" t="str">
        <f t="shared" ca="1" si="162"/>
        <v>-1.51163993423044-4.22475059559418i</v>
      </c>
      <c r="EI110" s="223" t="str">
        <f t="shared" ca="1" si="163"/>
        <v>-2.49286863954436-3.73084157151035i</v>
      </c>
      <c r="EJ110" s="223" t="str">
        <f t="shared" ca="1" si="164"/>
        <v>-3.32468104670274-3.0133152545708i</v>
      </c>
      <c r="EK110" s="223" t="str">
        <f t="shared" ca="1" si="165"/>
        <v>-3.95722040486607-2.11517837381276i</v>
      </c>
      <c r="EL110" s="223" t="str">
        <f t="shared" ca="1" si="166"/>
        <v>-4.35257389029577-1.09026300278838i</v>
      </c>
      <c r="EM110" s="223" t="str">
        <f t="shared" ca="1" si="167"/>
        <v>-4.48704500598485-1.4896797178759E-13i</v>
      </c>
      <c r="EN110" s="223"/>
      <c r="EO110" s="223"/>
      <c r="EP110" s="223"/>
    </row>
    <row r="111" spans="1:146" ht="17.25" thickBot="1">
      <c r="A111" s="257">
        <f t="shared" si="168"/>
        <v>2.1484374999999997E-4</v>
      </c>
      <c r="B111" s="256">
        <v>11</v>
      </c>
      <c r="C111" s="230">
        <f t="shared" si="169"/>
        <v>2200</v>
      </c>
      <c r="D111" s="229">
        <f t="shared" si="170"/>
        <v>13823.00767579509</v>
      </c>
      <c r="E111" s="229" t="str">
        <f t="shared" si="171"/>
        <v>13823.0076757951i</v>
      </c>
      <c r="F111" s="229" t="str">
        <f t="shared" si="172"/>
        <v>0.00703010378453921-0.538385574754674i</v>
      </c>
      <c r="G111" s="229" t="str">
        <f t="shared" si="173"/>
        <v>-3.04782637897075-0.589369016615823i</v>
      </c>
      <c r="H111" s="229" t="str">
        <f t="shared" si="38"/>
        <v>0.0044642251796736-0.0382962710557451i</v>
      </c>
      <c r="I111" s="229" t="str">
        <f t="shared" si="174"/>
        <v>-0.0153556755720023+0.00983218107361352i</v>
      </c>
      <c r="J111" s="255" t="str">
        <f ca="1">IMPRODUCT(1/N_FFT2,Z100)</f>
        <v>0.266413418611953+0.00161093797585901i</v>
      </c>
      <c r="K111" s="254" t="str">
        <f t="shared" ca="1" si="175"/>
        <v>-0.0041067970581102+0.00259468793130921i</v>
      </c>
      <c r="N111" s="246">
        <f t="shared" ca="1" si="176"/>
        <v>8.5130257546969919</v>
      </c>
      <c r="O111" s="223">
        <f t="shared" ca="1" si="39"/>
        <v>-4.4869742453030081</v>
      </c>
      <c r="P111" s="223" t="str">
        <f t="shared" ca="1" si="40"/>
        <v>-4.3244383854636+1.19673327368362i</v>
      </c>
      <c r="Q111" s="223" t="str">
        <f t="shared" ca="1" si="41"/>
        <v>-3.84860618253077+2.30676577263459i</v>
      </c>
      <c r="R111" s="223" t="str">
        <f t="shared" ca="1" si="42"/>
        <v>-3.09395066532743+3.24967800843906i</v>
      </c>
      <c r="S111" s="223" t="str">
        <f t="shared" ca="1" si="43"/>
        <v>-2.11514501745814+3.95715799951613i</v>
      </c>
      <c r="T111" s="223" t="str">
        <f t="shared" ca="1" si="44"/>
        <v>-0.983101621697843+4.37795032857016i</v>
      </c>
      <c r="U111" s="223" t="str">
        <f t="shared" ca="1" si="45"/>
        <v>0.220165390984053+4.48156948831828i</v>
      </c>
      <c r="V111" s="223" t="str">
        <f t="shared" ca="1" si="46"/>
        <v>1.40748189039165+4.26050849151038i</v>
      </c>
      <c r="W111" s="223" t="str">
        <f t="shared" ca="1" si="47"/>
        <v>2.49282932701594+3.73078273615361i</v>
      </c>
      <c r="X111" s="223" t="str">
        <f t="shared" ca="1" si="48"/>
        <v>3.39757659259021+2.93076972406493i</v>
      </c>
      <c r="Y111" s="223" t="str">
        <f t="shared" ca="1" si="49"/>
        <v>4.05617667627457+1.91842869266979i</v>
      </c>
      <c r="Z111" s="223" t="str">
        <f t="shared" ca="1" si="50"/>
        <v>4.42091540587205+0.767101591795837i</v>
      </c>
      <c r="AA111" s="223" t="str">
        <f t="shared" ca="1" si="51"/>
        <v>4.46536823789706-0.439800384256969i</v>
      </c>
      <c r="AB111" s="223" t="str">
        <f t="shared" ca="1" si="52"/>
        <v>4.18631465942464-1.61483975994489i</v>
      </c>
      <c r="AC111" s="223" t="str">
        <f t="shared" ca="1" si="53"/>
        <v>3.60397150738706-2.67288743720246i</v>
      </c>
      <c r="AD111" s="223" t="str">
        <f t="shared" ca="1" si="54"/>
        <v>2.76052830183209-3.5372901171372i</v>
      </c>
      <c r="AE111" s="223" t="str">
        <f t="shared" ca="1" si="55"/>
        <v>1.71709070512629-4.14542366814074i</v>
      </c>
      <c r="AF111" s="223" t="str">
        <f t="shared" ca="1" si="56"/>
        <v>0.549253546969029-4.45323011073473i</v>
      </c>
      <c r="AG111" s="223" t="str">
        <f t="shared" ca="1" si="57"/>
        <v>-0.658375859882291-4.43840952427069i</v>
      </c>
      <c r="AH111" s="223" t="str">
        <f t="shared" ca="1" si="58"/>
        <v>-1.81830733907312-4.1020356286465i</v>
      </c>
      <c r="AI111" s="223" t="str">
        <f t="shared" ca="1" si="59"/>
        <v>-2.84650632743548-3.46847799558859i</v>
      </c>
      <c r="AJ111" s="223" t="str">
        <f t="shared" ca="1" si="60"/>
        <v>-3.66848199996203-2.58363652512638i</v>
      </c>
      <c r="AK111" s="223" t="str">
        <f t="shared" ca="1" si="61"/>
        <v>-4.22468397129411-1.51161609567481i</v>
      </c>
      <c r="AL111" s="223" t="str">
        <f t="shared" ca="1" si="62"/>
        <v>-4.47481659420376-0.330082302238687i</v>
      </c>
      <c r="AM111" s="223" t="str">
        <f t="shared" ca="1" si="63"/>
        <v>-4.40075829334158+0.875365250394246i</v>
      </c>
      <c r="AN111" s="223" t="str">
        <f t="shared" ca="1" si="64"/>
        <v>-4.00787443474306+2.01739445655665i</v>
      </c>
      <c r="AO111" s="223" t="str">
        <f t="shared" ca="1" si="65"/>
        <v>-3.32462861649596+3.0132677346012i</v>
      </c>
      <c r="AP111" s="223" t="str">
        <f t="shared" ca="1" si="66"/>
        <v>-2.4005205417318+3.79083618832786i</v>
      </c>
      <c r="AQ111" s="223" t="str">
        <f t="shared" ca="1" si="67"/>
        <v>-1.30249987064687+4.29376664072204i</v>
      </c>
      <c r="AR111" s="223" t="str">
        <f t="shared" ca="1" si="68"/>
        <v>-1.30249987064687+4.29376664072204i</v>
      </c>
      <c r="AS111" s="223" t="str">
        <f t="shared" ca="1" si="69"/>
        <v>1.09024580934501+4.35250525022293i</v>
      </c>
      <c r="AT111" s="223" t="str">
        <f t="shared" ca="1" si="70"/>
        <v>2.21162149409146+3.90405792027797i</v>
      </c>
      <c r="AU111" s="223" t="str">
        <f t="shared" ca="1" si="71"/>
        <v>3.17276991586315+3.17276991586315i</v>
      </c>
      <c r="AV111" s="223" t="str">
        <f t="shared" ca="1" si="72"/>
        <v>3.90405792027796+2.21162149409147i</v>
      </c>
      <c r="AW111" s="223" t="str">
        <f t="shared" ca="1" si="73"/>
        <v>4.35250525022292+1.09024580934503i</v>
      </c>
      <c r="AX111" s="223" t="str">
        <f t="shared" ca="1" si="74"/>
        <v>4.48562285254971-0.110115860330405i</v>
      </c>
      <c r="AY111" s="223" t="str">
        <f t="shared" ca="1" si="75"/>
        <v>4.29376664072204-1.30249987064685i</v>
      </c>
      <c r="AZ111" s="223" t="str">
        <f t="shared" ca="1" si="76"/>
        <v>3.79083618832785-2.40052054173183i</v>
      </c>
      <c r="BA111" s="223" t="str">
        <f t="shared" ca="1" si="77"/>
        <v>3.01326773460107-3.32462861649608i</v>
      </c>
      <c r="BB111" s="223" t="str">
        <f t="shared" ca="1" si="78"/>
        <v>2.01739445655682-4.00787443474297i</v>
      </c>
      <c r="BC111" s="223" t="str">
        <f t="shared" ca="1" si="79"/>
        <v>0.8753652503943-4.40075829334157i</v>
      </c>
      <c r="BD111" s="223" t="str">
        <f t="shared" ca="1" si="80"/>
        <v>-0.330082302238719-4.47481659420375i</v>
      </c>
      <c r="BE111" s="223" t="str">
        <f t="shared" ca="1" si="81"/>
        <v>-1.51161609567496-4.22468397129405i</v>
      </c>
      <c r="BF111" s="223" t="str">
        <f t="shared" ca="1" si="82"/>
        <v>-2.58363652512625-3.66848199996211i</v>
      </c>
      <c r="BG111" s="223" t="str">
        <f t="shared" ca="1" si="83"/>
        <v>-3.46847799558859-2.84650632743549i</v>
      </c>
      <c r="BH111" s="223" t="str">
        <f t="shared" ca="1" si="84"/>
        <v>-4.10203562864653-1.81830733907305i</v>
      </c>
      <c r="BI111" s="223" t="str">
        <f t="shared" ca="1" si="85"/>
        <v>-4.43840952427065-0.658375859882529i</v>
      </c>
      <c r="BJ111" s="223" t="str">
        <f t="shared" ca="1" si="86"/>
        <v>-4.45323011073474+0.549253546968922i</v>
      </c>
      <c r="BK111" s="223" t="str">
        <f t="shared" ca="1" si="87"/>
        <v>-4.14542366814072+1.71709070512633i</v>
      </c>
      <c r="BL111" s="223" t="str">
        <f t="shared" ca="1" si="88"/>
        <v>-3.53729011713713+2.76052830183219i</v>
      </c>
      <c r="BM111" s="223" t="str">
        <f t="shared" ca="1" si="89"/>
        <v>-2.67288743720262+3.60397150738694i</v>
      </c>
      <c r="BN111" s="223" t="str">
        <f t="shared" ca="1" si="90"/>
        <v>-1.61483975994494+4.18631465942462i</v>
      </c>
      <c r="BO111" s="223" t="str">
        <f t="shared" ca="1" si="91"/>
        <v>-0.439800384256935+4.46536823789707i</v>
      </c>
      <c r="BP111" s="223" t="str">
        <f t="shared" ca="1" si="92"/>
        <v>0.767101591795999+4.42091540587202i</v>
      </c>
      <c r="BQ111" s="223" t="str">
        <f t="shared" ca="1" si="93"/>
        <v>1.91842869266966+4.05617667627463i</v>
      </c>
      <c r="BR111" s="223" t="str">
        <f t="shared" ca="1" si="94"/>
        <v>2.93076972406492+3.39757659259022i</v>
      </c>
      <c r="BS111" s="223" t="str">
        <f t="shared" ca="1" si="95"/>
        <v>3.73078273615365+2.49282932701587i</v>
      </c>
      <c r="BT111" s="223" t="str">
        <f t="shared" ca="1" si="96"/>
        <v>4.26050849151045+1.40748189039145i</v>
      </c>
      <c r="BU111" s="223" t="str">
        <f t="shared" ca="1" si="97"/>
        <v>4.48156948831827+0.220165390984154i</v>
      </c>
      <c r="BV111" s="223" t="str">
        <f t="shared" ca="1" si="98"/>
        <v>4.37795032857016-0.983101621697829i</v>
      </c>
      <c r="BW111" s="223" t="str">
        <f t="shared" ca="1" si="99"/>
        <v>3.95715799951607-2.11514501745825i</v>
      </c>
      <c r="BX111" s="223" t="str">
        <f t="shared" ca="1" si="100"/>
        <v>3.2496780084392-3.09395066532728i</v>
      </c>
      <c r="BY111" s="223" t="str">
        <f t="shared" ca="1" si="101"/>
        <v>2.30676577263465-3.84860618253073i</v>
      </c>
      <c r="BZ111" s="223" t="str">
        <f t="shared" ca="1" si="102"/>
        <v>1.19673327368357-4.32443838546361i</v>
      </c>
      <c r="CA111" s="223" t="str">
        <f t="shared" ca="1" si="103"/>
        <v>-1.64356349905876E-13-4.48697424530301i</v>
      </c>
      <c r="CB111" s="223" t="str">
        <f t="shared" ca="1" si="104"/>
        <v>-1.19673327368347-4.32443838546364i</v>
      </c>
      <c r="CC111" s="223" t="str">
        <f t="shared" ca="1" si="105"/>
        <v>-2.30676577263455-3.84860618253079i</v>
      </c>
      <c r="CD111" s="223" t="str">
        <f t="shared" ca="1" si="106"/>
        <v>-3.24967800843912-3.09395066532736i</v>
      </c>
      <c r="CE111" s="223" t="str">
        <f t="shared" ca="1" si="107"/>
        <v>-3.95715799951623-2.11514501745794i</v>
      </c>
      <c r="CF111" s="223" t="str">
        <f t="shared" ca="1" si="108"/>
        <v>-4.37795032857013-0.983101621697946i</v>
      </c>
      <c r="CG111" s="223" t="str">
        <f t="shared" ca="1" si="109"/>
        <v>-4.48156948831828+0.220165390984044i</v>
      </c>
      <c r="CH111" s="223" t="str">
        <f t="shared" ca="1" si="110"/>
        <v>-4.26050849151035+1.40748189039176i</v>
      </c>
      <c r="CI111" s="223" t="str">
        <f t="shared" ca="1" si="111"/>
        <v>-3.73078273615371+2.49282932701577i</v>
      </c>
      <c r="CJ111" s="223" t="str">
        <f t="shared" ca="1" si="112"/>
        <v>-2.930769724065+3.39757659259014i</v>
      </c>
      <c r="CK111" s="223" t="str">
        <f t="shared" ca="1" si="113"/>
        <v>-1.91842869266977+4.05617667627458i</v>
      </c>
      <c r="CL111" s="223" t="str">
        <f t="shared" ca="1" si="114"/>
        <v>-0.767101591795671+4.42091540587207i</v>
      </c>
      <c r="CM111" s="223" t="str">
        <f t="shared" ca="1" si="115"/>
        <v>0.439800384256818+4.46536823789708i</v>
      </c>
      <c r="CN111" s="223" t="str">
        <f t="shared" ca="1" si="116"/>
        <v>1.61483975994484+4.18631465942466i</v>
      </c>
      <c r="CO111" s="223" t="str">
        <f t="shared" ca="1" si="117"/>
        <v>2.67288743720253+3.60397150738701i</v>
      </c>
      <c r="CP111" s="223" t="str">
        <f t="shared" ca="1" si="118"/>
        <v>3.53729011713733+2.76052830183193i</v>
      </c>
      <c r="CQ111" s="223" t="str">
        <f t="shared" ca="1" si="119"/>
        <v>4.14542366814068+1.71709070512643i</v>
      </c>
      <c r="CR111" s="223" t="str">
        <f t="shared" ca="1" si="120"/>
        <v>4.45323011073473+0.549253546969047i</v>
      </c>
      <c r="CS111" s="223" t="str">
        <f t="shared" ca="1" si="121"/>
        <v>4.43840952427067-0.658375859882412i</v>
      </c>
      <c r="CT111" s="223" t="str">
        <f t="shared" ca="1" si="122"/>
        <v>4.10203562864658-1.81830733907295i</v>
      </c>
      <c r="CU111" s="223" t="str">
        <f t="shared" ca="1" si="123"/>
        <v>3.46847799558866-2.8465063274354i</v>
      </c>
      <c r="CV111" s="223" t="str">
        <f t="shared" ca="1" si="124"/>
        <v>2.58363652512635-3.66848199996205i</v>
      </c>
      <c r="CW111" s="223" t="str">
        <f t="shared" ca="1" si="125"/>
        <v>1.51161609567464-4.22468397129417i</v>
      </c>
      <c r="CX111" s="223" t="str">
        <f t="shared" ca="1" si="126"/>
        <v>0.330082302238837-4.47481659420374i</v>
      </c>
      <c r="CY111" s="223" t="str">
        <f t="shared" ca="1" si="127"/>
        <v>-0.875365250394192-4.4007582933416i</v>
      </c>
      <c r="CZ111" s="223" t="str">
        <f t="shared" ca="1" si="128"/>
        <v>-2.01739445655672-4.00787443474303i</v>
      </c>
      <c r="DA111" s="223" t="str">
        <f t="shared" ca="1" si="129"/>
        <v>-3.01326773460132-3.32462861649585i</v>
      </c>
      <c r="DB111" s="223" t="str">
        <f t="shared" ca="1" si="130"/>
        <v>-3.79083618832779-2.40052054173192i</v>
      </c>
      <c r="DC111" s="223" t="str">
        <f t="shared" ca="1" si="131"/>
        <v>-4.29376664072203-1.30249987064688i</v>
      </c>
      <c r="DD111" s="223" t="str">
        <f t="shared" ca="1" si="132"/>
        <v>-4.48562285254971-0.110115860330291i</v>
      </c>
      <c r="DE111" s="223" t="str">
        <f t="shared" ca="1" si="133"/>
        <v>-4.35250525022297+1.09024580934482i</v>
      </c>
      <c r="DF111" s="223" t="str">
        <f t="shared" ca="1" si="134"/>
        <v>-3.90405792027802+2.21162149409137i</v>
      </c>
      <c r="DG111" s="223" t="str">
        <f t="shared" ca="1" si="135"/>
        <v>-3.17276991586313+3.17276991586317i</v>
      </c>
      <c r="DH111" s="223" t="str">
        <f t="shared" ca="1" si="136"/>
        <v>-2.21162149409133+3.90405792027805i</v>
      </c>
      <c r="DI111" s="223" t="str">
        <f t="shared" ca="1" si="137"/>
        <v>-1.09024580934521+4.35250525022288i</v>
      </c>
      <c r="DJ111" s="223" t="str">
        <f t="shared" ca="1" si="138"/>
        <v>0.110115860330338+4.48562285254971i</v>
      </c>
      <c r="DK111" s="223" t="str">
        <f t="shared" ca="1" si="139"/>
        <v>1.30249987064693+4.29376664072202i</v>
      </c>
      <c r="DL111" s="223" t="str">
        <f t="shared" ca="1" si="140"/>
        <v>2.40052054173197+3.79083618832776i</v>
      </c>
      <c r="DM111" s="223" t="str">
        <f t="shared" ca="1" si="141"/>
        <v>3.32462861649588+3.01326773460128i</v>
      </c>
      <c r="DN111" s="223" t="str">
        <f t="shared" ca="1" si="142"/>
        <v>4.00787443474305+2.01739445655668i</v>
      </c>
      <c r="DO111" s="223" t="str">
        <f t="shared" ca="1" si="143"/>
        <v>4.4007582933416+0.875365250394129i</v>
      </c>
      <c r="DP111" s="223" t="str">
        <f t="shared" ca="1" si="144"/>
        <v>4.47481659420378-0.330082302238438i</v>
      </c>
      <c r="DQ111" s="223" t="str">
        <f t="shared" ca="1" si="145"/>
        <v>4.22468397129414-1.51161609567471i</v>
      </c>
      <c r="DR111" s="223" t="str">
        <f t="shared" ca="1" si="146"/>
        <v>3.66848199996202-2.58363652512639i</v>
      </c>
      <c r="DS111" s="223" t="str">
        <f t="shared" ca="1" si="147"/>
        <v>2.84650632743536-3.46847799558869i</v>
      </c>
      <c r="DT111" s="223" t="str">
        <f t="shared" ca="1" si="148"/>
        <v>1.8183073390733-4.10203562864643i</v>
      </c>
      <c r="DU111" s="223" t="str">
        <f t="shared" ca="1" si="149"/>
        <v>0.658375859882363-4.43840952427068i</v>
      </c>
      <c r="DV111" s="223" t="str">
        <f t="shared" ca="1" si="150"/>
        <v>-0.549253546969097-4.45323011073472i</v>
      </c>
      <c r="DW111" s="223" t="str">
        <f t="shared" ca="1" si="151"/>
        <v>-1.71709070512647-4.14542366814066i</v>
      </c>
      <c r="DX111" s="223" t="str">
        <f t="shared" ca="1" si="152"/>
        <v>-2.76052830183196-3.5372901171373i</v>
      </c>
      <c r="DY111" s="223" t="str">
        <f t="shared" ca="1" si="153"/>
        <v>-3.60397150738705-2.67288743720248i</v>
      </c>
      <c r="DZ111" s="223" t="str">
        <f t="shared" ca="1" si="154"/>
        <v>-4.18631465942468-1.61483975994479i</v>
      </c>
      <c r="EA111" s="223" t="str">
        <f t="shared" ca="1" si="155"/>
        <v>-4.46536823789708-0.439800384256771i</v>
      </c>
      <c r="EB111" s="223" t="str">
        <f t="shared" ca="1" si="156"/>
        <v>-4.42091540587207+0.767101591795716i</v>
      </c>
      <c r="EC111" s="223" t="str">
        <f t="shared" ca="1" si="157"/>
        <v>-4.05617667627456+1.91842869266981i</v>
      </c>
      <c r="ED111" s="223" t="str">
        <f t="shared" ca="1" si="158"/>
        <v>-3.3975765925901+2.93076972406505i</v>
      </c>
      <c r="EE111" s="223" t="str">
        <f t="shared" ca="1" si="159"/>
        <v>-2.4928293270161+3.7307827361535i</v>
      </c>
      <c r="EF111" s="223" t="str">
        <f t="shared" ca="1" si="160"/>
        <v>-1.40748189039173+4.26050849151035i</v>
      </c>
      <c r="EG111" s="223" t="str">
        <f t="shared" ca="1" si="161"/>
        <v>-0.220165390983998+4.48156948831828i</v>
      </c>
      <c r="EH111" s="223" t="str">
        <f t="shared" ca="1" si="162"/>
        <v>0.983101621697991+4.37795032857013i</v>
      </c>
      <c r="EI111" s="223" t="str">
        <f t="shared" ca="1" si="163"/>
        <v>2.115145017458+3.95715799951621i</v>
      </c>
      <c r="EJ111" s="223" t="str">
        <f t="shared" ca="1" si="164"/>
        <v>3.09395066532741+3.24967800843908i</v>
      </c>
      <c r="EK111" s="223" t="str">
        <f t="shared" ca="1" si="165"/>
        <v>3.84860618253082+2.30676577263449i</v>
      </c>
      <c r="EL111" s="223" t="str">
        <f t="shared" ca="1" si="166"/>
        <v>4.32443838546365+1.19673327368342i</v>
      </c>
      <c r="EM111" s="223" t="str">
        <f t="shared" ca="1" si="167"/>
        <v>4.48697424530301+1.17633473964227E-13i</v>
      </c>
      <c r="EN111" s="223"/>
      <c r="EO111" s="223"/>
      <c r="EP111" s="223"/>
    </row>
    <row r="112" spans="1:146" ht="17.25" thickBot="1">
      <c r="A112" s="257">
        <f t="shared" si="168"/>
        <v>2.3437499999999996E-4</v>
      </c>
      <c r="B112" s="256">
        <v>12</v>
      </c>
      <c r="C112" s="230">
        <f t="shared" si="169"/>
        <v>2400</v>
      </c>
      <c r="D112" s="229">
        <f t="shared" si="170"/>
        <v>15079.644737231007</v>
      </c>
      <c r="E112" s="229" t="str">
        <f t="shared" si="171"/>
        <v>15079.644737231i</v>
      </c>
      <c r="F112" s="229" t="str">
        <f t="shared" si="172"/>
        <v>0.00152570299983509-0.493351264415365i</v>
      </c>
      <c r="G112" s="229" t="str">
        <f t="shared" si="173"/>
        <v>-3.10473646643528-0.641924356006045i</v>
      </c>
      <c r="H112" s="229" t="str">
        <f t="shared" si="38"/>
        <v>0.00407080275863039-0.0351280769764527i</v>
      </c>
      <c r="I112" s="229" t="str">
        <f t="shared" si="174"/>
        <v>-0.0144647074471766+0.00982743628570988i</v>
      </c>
      <c r="J112" s="255" t="str">
        <f ca="1">IMPRODUCT(1/N_FFT2,AA100)</f>
        <v>0.0207584575305253-0.000105735392600718i</v>
      </c>
      <c r="K112" s="254" t="str">
        <f t="shared" ca="1" si="175"/>
        <v>-0.00029922590739976+0.000205531850291634i</v>
      </c>
      <c r="N112" s="246">
        <f t="shared" ca="1" si="176"/>
        <v>8.513104428625617</v>
      </c>
      <c r="O112" s="223">
        <f t="shared" ca="1" si="39"/>
        <v>-4.4868955713743839</v>
      </c>
      <c r="P112" s="223" t="str">
        <f t="shared" ca="1" si="40"/>
        <v>-4.29369135446636+1.30247703281089i</v>
      </c>
      <c r="Q112" s="223" t="str">
        <f t="shared" ca="1" si="41"/>
        <v>-3.73071732117267+2.49278561812309i</v>
      </c>
      <c r="R112" s="223" t="str">
        <f t="shared" ca="1" si="42"/>
        <v>-2.84645641722351+3.46841717981937i</v>
      </c>
      <c r="S112" s="223" t="str">
        <f t="shared" ca="1" si="43"/>
        <v>-1.71706059791728+4.14535098290833i</v>
      </c>
      <c r="T112" s="223" t="str">
        <f t="shared" ca="1" si="44"/>
        <v>-0.439792672863467+4.46528994280491i</v>
      </c>
      <c r="U112" s="223" t="str">
        <f t="shared" ca="1" si="45"/>
        <v>0.875349901872172+4.40068113111044i</v>
      </c>
      <c r="V112" s="223" t="str">
        <f t="shared" ca="1" si="46"/>
        <v>2.1151079308249+3.95708861530554i</v>
      </c>
      <c r="W112" s="223" t="str">
        <f t="shared" ca="1" si="47"/>
        <v>3.1727142849947+3.17271428499473i</v>
      </c>
      <c r="X112" s="223" t="str">
        <f t="shared" ca="1" si="48"/>
        <v>3.95708861530554+2.1151079308249i</v>
      </c>
      <c r="Y112" s="223" t="str">
        <f t="shared" ca="1" si="49"/>
        <v>4.40068113111044+0.875349901872172i</v>
      </c>
      <c r="Z112" s="223" t="str">
        <f t="shared" ca="1" si="50"/>
        <v>4.46528994280491-0.439792672863467i</v>
      </c>
      <c r="AA112" s="223" t="str">
        <f t="shared" ca="1" si="51"/>
        <v>4.14535098290833-1.71706059791728i</v>
      </c>
      <c r="AB112" s="223" t="str">
        <f t="shared" ca="1" si="52"/>
        <v>3.46841717981937-2.84645641722351i</v>
      </c>
      <c r="AC112" s="223" t="str">
        <f t="shared" ca="1" si="53"/>
        <v>2.4927856181231-3.73071732117266i</v>
      </c>
      <c r="AD112" s="223" t="str">
        <f t="shared" ca="1" si="54"/>
        <v>1.30247703281087-4.29369135446637i</v>
      </c>
      <c r="AE112" s="223" t="str">
        <f t="shared" ca="1" si="55"/>
        <v>8.24566976490848E-16-4.48689557137438i</v>
      </c>
      <c r="AF112" s="223" t="str">
        <f t="shared" ca="1" si="56"/>
        <v>-1.30247703281087-4.29369135446637i</v>
      </c>
      <c r="AG112" s="223" t="str">
        <f t="shared" ca="1" si="57"/>
        <v>-2.4927856181231-3.73071732117266i</v>
      </c>
      <c r="AH112" s="223" t="str">
        <f t="shared" ca="1" si="58"/>
        <v>-3.46841717981937-2.84645641722351i</v>
      </c>
      <c r="AI112" s="223" t="str">
        <f t="shared" ca="1" si="59"/>
        <v>-4.14535098290833-1.71706059791728i</v>
      </c>
      <c r="AJ112" s="223" t="str">
        <f t="shared" ca="1" si="60"/>
        <v>-4.46528994280491-0.439792672863467i</v>
      </c>
      <c r="AK112" s="223" t="str">
        <f t="shared" ca="1" si="61"/>
        <v>-4.40068113111044+0.875349901872176i</v>
      </c>
      <c r="AL112" s="223" t="str">
        <f t="shared" ca="1" si="62"/>
        <v>-3.95708861530554+2.1151079308249i</v>
      </c>
      <c r="AM112" s="223" t="str">
        <f t="shared" ca="1" si="63"/>
        <v>-3.17271428499473+3.1727142849947i</v>
      </c>
      <c r="AN112" s="223" t="str">
        <f t="shared" ca="1" si="64"/>
        <v>-2.1151079308249+3.95708861530554i</v>
      </c>
      <c r="AO112" s="223" t="str">
        <f t="shared" ca="1" si="65"/>
        <v>-0.875349901872176+4.40068113111044i</v>
      </c>
      <c r="AP112" s="223" t="str">
        <f t="shared" ca="1" si="66"/>
        <v>0.439792672863468+4.46528994280491i</v>
      </c>
      <c r="AQ112" s="223" t="str">
        <f t="shared" ca="1" si="67"/>
        <v>1.71706059791728+4.14535098290833i</v>
      </c>
      <c r="AR112" s="223" t="str">
        <f t="shared" ca="1" si="68"/>
        <v>1.71706059791728+4.14535098290833i</v>
      </c>
      <c r="AS112" s="223" t="str">
        <f t="shared" ca="1" si="69"/>
        <v>3.73071732117266+2.4927856181231i</v>
      </c>
      <c r="AT112" s="223" t="str">
        <f t="shared" ca="1" si="70"/>
        <v>4.29369135446637+1.30247703281087i</v>
      </c>
      <c r="AU112" s="223" t="str">
        <f t="shared" ca="1" si="71"/>
        <v>4.48689557137438+1.6491339529817E-15i</v>
      </c>
      <c r="AV112" s="223" t="str">
        <f t="shared" ca="1" si="72"/>
        <v>4.29369135446637-1.30247703281087i</v>
      </c>
      <c r="AW112" s="223" t="str">
        <f t="shared" ca="1" si="73"/>
        <v>3.73071732117258-2.49278561812322i</v>
      </c>
      <c r="AX112" s="223" t="str">
        <f t="shared" ca="1" si="74"/>
        <v>2.84645641722354-3.46841717981934i</v>
      </c>
      <c r="AY112" s="223" t="str">
        <f t="shared" ca="1" si="75"/>
        <v>1.71706059791707-4.14535098290841i</v>
      </c>
      <c r="AZ112" s="223" t="str">
        <f t="shared" ca="1" si="76"/>
        <v>0.439792672863464-4.46528994280491i</v>
      </c>
      <c r="BA112" s="223" t="str">
        <f t="shared" ca="1" si="77"/>
        <v>-0.875349901872001-4.40068113111047i</v>
      </c>
      <c r="BB112" s="223" t="str">
        <f t="shared" ca="1" si="78"/>
        <v>-2.11510793082498-3.95708861530549i</v>
      </c>
      <c r="BC112" s="223" t="str">
        <f t="shared" ca="1" si="79"/>
        <v>-3.17271428499464-3.17271428499479i</v>
      </c>
      <c r="BD112" s="223" t="str">
        <f t="shared" ca="1" si="80"/>
        <v>-3.9570886153056-2.11510793082478i</v>
      </c>
      <c r="BE112" s="223" t="str">
        <f t="shared" ca="1" si="81"/>
        <v>-4.40068113111043-0.875349901872217i</v>
      </c>
      <c r="BF112" s="223" t="str">
        <f t="shared" ca="1" si="82"/>
        <v>-4.46528994280489+0.439792672863689i</v>
      </c>
      <c r="BG112" s="223" t="str">
        <f t="shared" ca="1" si="83"/>
        <v>-4.14535098290832+1.71706059791728i</v>
      </c>
      <c r="BH112" s="223" t="str">
        <f t="shared" ca="1" si="84"/>
        <v>-3.46841717981948+2.84645641722337i</v>
      </c>
      <c r="BI112" s="223" t="str">
        <f t="shared" ca="1" si="85"/>
        <v>-2.49278561812302+3.73071732117271i</v>
      </c>
      <c r="BJ112" s="223" t="str">
        <f t="shared" ca="1" si="86"/>
        <v>-1.302477032811+4.29369135446633i</v>
      </c>
      <c r="BK112" s="223" t="str">
        <f t="shared" ca="1" si="87"/>
        <v>1.33021868880582E-13+4.48689557137438i</v>
      </c>
      <c r="BL112" s="223" t="str">
        <f t="shared" ca="1" si="88"/>
        <v>1.30247703281084+4.29369135446638i</v>
      </c>
      <c r="BM112" s="223" t="str">
        <f t="shared" ca="1" si="89"/>
        <v>2.49278561812325+3.73071732117256i</v>
      </c>
      <c r="BN112" s="223" t="str">
        <f t="shared" ca="1" si="90"/>
        <v>3.46841717981937+2.84645641722351i</v>
      </c>
      <c r="BO112" s="223" t="str">
        <f t="shared" ca="1" si="91"/>
        <v>4.14535098290826+1.71706059791744i</v>
      </c>
      <c r="BP112" s="223" t="str">
        <f t="shared" ca="1" si="92"/>
        <v>4.46528994280491+0.439792672863417i</v>
      </c>
      <c r="BQ112" s="223" t="str">
        <f t="shared" ca="1" si="93"/>
        <v>4.40068113111046-0.875349901872046i</v>
      </c>
      <c r="BR112" s="223" t="str">
        <f t="shared" ca="1" si="94"/>
        <v>3.95708861530547-2.11510793082502i</v>
      </c>
      <c r="BS112" s="223" t="str">
        <f t="shared" ca="1" si="95"/>
        <v>3.17271428499476-3.17271428499467i</v>
      </c>
      <c r="BT112" s="223" t="str">
        <f t="shared" ca="1" si="96"/>
        <v>2.11510793082474-3.95708861530562i</v>
      </c>
      <c r="BU112" s="223" t="str">
        <f t="shared" ca="1" si="97"/>
        <v>0.875349901872176-4.40068113111044i</v>
      </c>
      <c r="BV112" s="223" t="str">
        <f t="shared" ca="1" si="98"/>
        <v>-0.439792672863284-4.46528994280493i</v>
      </c>
      <c r="BW112" s="223" t="str">
        <f t="shared" ca="1" si="99"/>
        <v>-1.71706059791733-4.1453509829083i</v>
      </c>
      <c r="BX112" s="223" t="str">
        <f t="shared" ca="1" si="100"/>
        <v>-2.84645641722341-3.46841717981945i</v>
      </c>
      <c r="BY112" s="223" t="str">
        <f t="shared" ca="1" si="101"/>
        <v>-3.73071732117273-2.49278561812299i</v>
      </c>
      <c r="BZ112" s="223" t="str">
        <f t="shared" ca="1" si="102"/>
        <v>-4.29369135446634-1.30247703281096i</v>
      </c>
      <c r="CA112" s="223" t="str">
        <f t="shared" ca="1" si="103"/>
        <v>-4.48689557137438+1.8798959535529E-13i</v>
      </c>
      <c r="CB112" s="223" t="str">
        <f t="shared" ca="1" si="104"/>
        <v>-4.29369135446636+1.30247703281088i</v>
      </c>
      <c r="CC112" s="223" t="str">
        <f t="shared" ca="1" si="105"/>
        <v>-3.73071732117278+2.49278561812292i</v>
      </c>
      <c r="CD112" s="223" t="str">
        <f t="shared" ca="1" si="106"/>
        <v>-2.84645641722347+3.4684171798194i</v>
      </c>
      <c r="CE112" s="223" t="str">
        <f t="shared" ca="1" si="107"/>
        <v>-1.71706059791741+4.14535098290827i</v>
      </c>
      <c r="CF112" s="223" t="str">
        <f t="shared" ca="1" si="108"/>
        <v>-0.43979267286337+4.46528994280492i</v>
      </c>
      <c r="CG112" s="223" t="str">
        <f t="shared" ca="1" si="109"/>
        <v>0.875349901872091+4.40068113111045i</v>
      </c>
      <c r="CH112" s="223" t="str">
        <f t="shared" ca="1" si="110"/>
        <v>2.11510793082506+3.95708861530545i</v>
      </c>
      <c r="CI112" s="223" t="str">
        <f t="shared" ca="1" si="111"/>
        <v>3.1727142849947+3.17271428499473i</v>
      </c>
      <c r="CJ112" s="223" t="str">
        <f t="shared" ca="1" si="112"/>
        <v>3.95708861530543+2.1151079308251i</v>
      </c>
      <c r="CK112" s="223" t="str">
        <f t="shared" ca="1" si="113"/>
        <v>4.40068113111045+0.875349901872122i</v>
      </c>
      <c r="CL112" s="223" t="str">
        <f t="shared" ca="1" si="114"/>
        <v>4.46528994280492-0.439792672863339i</v>
      </c>
      <c r="CM112" s="223" t="str">
        <f t="shared" ca="1" si="115"/>
        <v>4.14535098290829-1.71706059791736i</v>
      </c>
      <c r="CN112" s="223" t="str">
        <f t="shared" ca="1" si="116"/>
        <v>3.46841717981943-2.84645641722344i</v>
      </c>
      <c r="CO112" s="223" t="str">
        <f t="shared" ca="1" si="117"/>
        <v>2.49278561812294-3.73071732117276i</v>
      </c>
      <c r="CP112" s="223" t="str">
        <f t="shared" ca="1" si="118"/>
        <v>1.30247703281091-4.29369135446636i</v>
      </c>
      <c r="CQ112" s="223" t="str">
        <f t="shared" ca="1" si="119"/>
        <v>2.19321681051365E-13-4.48689557137438i</v>
      </c>
      <c r="CR112" s="223" t="str">
        <f t="shared" ca="1" si="120"/>
        <v>-1.30247703281092-4.29369135446636i</v>
      </c>
      <c r="CS112" s="223" t="str">
        <f t="shared" ca="1" si="121"/>
        <v>-2.49278561812295-3.73071732117276i</v>
      </c>
      <c r="CT112" s="223" t="str">
        <f t="shared" ca="1" si="122"/>
        <v>-3.46841717981943-2.84645641722343i</v>
      </c>
      <c r="CU112" s="223" t="str">
        <f t="shared" ca="1" si="123"/>
        <v>-4.14535098290829-1.71706059791736i</v>
      </c>
      <c r="CV112" s="223" t="str">
        <f t="shared" ca="1" si="124"/>
        <v>-4.46528994280492-0.439792672863331i</v>
      </c>
      <c r="CW112" s="223" t="str">
        <f t="shared" ca="1" si="125"/>
        <v>-4.40068113111044+0.875349901872131i</v>
      </c>
      <c r="CX112" s="223" t="str">
        <f t="shared" ca="1" si="126"/>
        <v>-3.95708861530564+2.1151079308247i</v>
      </c>
      <c r="CY112" s="223" t="str">
        <f t="shared" ca="1" si="127"/>
        <v>-3.1727142849947+3.17271428499474i</v>
      </c>
      <c r="CZ112" s="223" t="str">
        <f t="shared" ca="1" si="128"/>
        <v>-2.11510793082505+3.95708861530545i</v>
      </c>
      <c r="DA112" s="223" t="str">
        <f t="shared" ca="1" si="129"/>
        <v>-0.875349901872082+4.40068113111045i</v>
      </c>
      <c r="DB112" s="223" t="str">
        <f t="shared" ca="1" si="130"/>
        <v>0.439792672863378+4.46528994280492i</v>
      </c>
      <c r="DC112" s="223" t="str">
        <f t="shared" ca="1" si="131"/>
        <v>1.71706059791741+4.14535098290827i</v>
      </c>
      <c r="DD112" s="223" t="str">
        <f t="shared" ca="1" si="132"/>
        <v>2.84645641722348+3.4684171798194i</v>
      </c>
      <c r="DE112" s="223" t="str">
        <f t="shared" ca="1" si="133"/>
        <v>3.73071732117278+2.49278561812291i</v>
      </c>
      <c r="DF112" s="223" t="str">
        <f t="shared" ca="1" si="134"/>
        <v>4.29369135446637+1.30247703281087i</v>
      </c>
      <c r="DG112" s="223" t="str">
        <f t="shared" ca="1" si="135"/>
        <v>4.48689557137438+1.80294609848428E-13i</v>
      </c>
      <c r="DH112" s="223" t="str">
        <f t="shared" ca="1" si="136"/>
        <v>4.29369135446634-1.30247703281097i</v>
      </c>
      <c r="DI112" s="223" t="str">
        <f t="shared" ca="1" si="137"/>
        <v>3.73071732117273-2.492785618123i</v>
      </c>
      <c r="DJ112" s="223" t="str">
        <f t="shared" ca="1" si="138"/>
        <v>2.8464564172234-3.46841717981946i</v>
      </c>
      <c r="DK112" s="223" t="str">
        <f t="shared" ca="1" si="139"/>
        <v>1.71706059791732-4.14535098290831i</v>
      </c>
      <c r="DL112" s="223" t="str">
        <f t="shared" ca="1" si="140"/>
        <v>0.439792672863292-4.46528994280493i</v>
      </c>
      <c r="DM112" s="223" t="str">
        <f t="shared" ca="1" si="141"/>
        <v>-0.875349901872185-4.40068113111044i</v>
      </c>
      <c r="DN112" s="223" t="str">
        <f t="shared" ca="1" si="142"/>
        <v>-2.11510793082474-3.95708861530562i</v>
      </c>
      <c r="DO112" s="223" t="str">
        <f t="shared" ca="1" si="143"/>
        <v>-3.17271428499477-3.17271428499466i</v>
      </c>
      <c r="DP112" s="223" t="str">
        <f t="shared" ca="1" si="144"/>
        <v>-3.95708861530547-2.11510793082501i</v>
      </c>
      <c r="DQ112" s="223" t="str">
        <f t="shared" ca="1" si="145"/>
        <v>-4.40068113111047-0.875349901872028i</v>
      </c>
      <c r="DR112" s="223" t="str">
        <f t="shared" ca="1" si="146"/>
        <v>-4.46528994280491+0.439792672863432i</v>
      </c>
      <c r="DS112" s="223" t="str">
        <f t="shared" ca="1" si="147"/>
        <v>-4.14535098290825+1.71706059791745i</v>
      </c>
      <c r="DT112" s="223" t="str">
        <f t="shared" ca="1" si="148"/>
        <v>-3.46841717981937+2.84645641722351i</v>
      </c>
      <c r="DU112" s="223" t="str">
        <f t="shared" ca="1" si="149"/>
        <v>-2.49278561812324+3.73071732117257i</v>
      </c>
      <c r="DV112" s="223" t="str">
        <f t="shared" ca="1" si="150"/>
        <v>-1.30247703281084+4.29369135446638i</v>
      </c>
      <c r="DW112" s="223" t="str">
        <f t="shared" ca="1" si="151"/>
        <v>-1.2532688337372E-13+4.48689557137438i</v>
      </c>
      <c r="DX112" s="223" t="str">
        <f t="shared" ca="1" si="152"/>
        <v>1.302477032811+4.29369135446633i</v>
      </c>
      <c r="DY112" s="223" t="str">
        <f t="shared" ca="1" si="153"/>
        <v>2.49278561812303+3.73071732117271i</v>
      </c>
      <c r="DZ112" s="223" t="str">
        <f t="shared" ca="1" si="154"/>
        <v>3.46841717981949+2.84645641722336i</v>
      </c>
      <c r="EA112" s="223" t="str">
        <f t="shared" ca="1" si="155"/>
        <v>4.14535098290832+1.71706059791728i</v>
      </c>
      <c r="EB112" s="223" t="str">
        <f t="shared" ca="1" si="156"/>
        <v>4.46528994280489+0.439792672863682i</v>
      </c>
      <c r="EC112" s="223" t="str">
        <f t="shared" ca="1" si="157"/>
        <v>4.40068113111042-0.875349901872239i</v>
      </c>
      <c r="ED112" s="223" t="str">
        <f t="shared" ca="1" si="158"/>
        <v>3.9570886153056-2.11510793082478i</v>
      </c>
      <c r="EE112" s="223" t="str">
        <f t="shared" ca="1" si="159"/>
        <v>3.17271428499463-3.1727142849948i</v>
      </c>
      <c r="EF112" s="223" t="str">
        <f t="shared" ca="1" si="160"/>
        <v>2.11510793082498-3.95708861530549i</v>
      </c>
      <c r="EG112" s="223" t="str">
        <f t="shared" ca="1" si="161"/>
        <v>0.875349901871992-4.40068113111047i</v>
      </c>
      <c r="EH112" s="223" t="str">
        <f t="shared" ca="1" si="162"/>
        <v>-0.439792672863487-4.46528994280491i</v>
      </c>
      <c r="EI112" s="223" t="str">
        <f t="shared" ca="1" si="163"/>
        <v>-1.71706059791707-4.14535098290841i</v>
      </c>
      <c r="EJ112" s="223" t="str">
        <f t="shared" ca="1" si="164"/>
        <v>-2.84645641722355-3.46841717981933i</v>
      </c>
      <c r="EK112" s="223" t="str">
        <f t="shared" ca="1" si="165"/>
        <v>-3.73071732117258-2.49278561812322i</v>
      </c>
      <c r="EL112" s="223" t="str">
        <f t="shared" ca="1" si="166"/>
        <v>-4.2936913544664-1.30247703281078i</v>
      </c>
      <c r="EM112" s="223" t="str">
        <f t="shared" ca="1" si="167"/>
        <v>-4.48689557137438-7.03591568990112E-14i</v>
      </c>
      <c r="EN112" s="223"/>
      <c r="EO112" s="223"/>
      <c r="EP112" s="223"/>
    </row>
    <row r="113" spans="1:146" ht="17.25" thickBot="1">
      <c r="A113" s="257">
        <f t="shared" si="168"/>
        <v>2.5390624999999995E-4</v>
      </c>
      <c r="B113" s="256">
        <v>13</v>
      </c>
      <c r="C113" s="230">
        <f t="shared" si="169"/>
        <v>2600</v>
      </c>
      <c r="D113" s="229">
        <f t="shared" si="170"/>
        <v>16336.281798666923</v>
      </c>
      <c r="E113" s="229" t="str">
        <f t="shared" si="171"/>
        <v>16336.2817986669i</v>
      </c>
      <c r="F113" s="229" t="str">
        <f t="shared" si="172"/>
        <v>-0.00274599110734565-0.455140376604021i</v>
      </c>
      <c r="G113" s="229" t="str">
        <f t="shared" si="173"/>
        <v>-3.1645924744984-0.688655332078934i</v>
      </c>
      <c r="H113" s="229" t="str">
        <f t="shared" si="38"/>
        <v>0.00376427038563976-0.0324425431004239i</v>
      </c>
      <c r="I113" s="229" t="str">
        <f t="shared" si="174"/>
        <v>-0.0136688980898273+0.00975586762752463i</v>
      </c>
      <c r="J113" s="255" t="str">
        <f ca="1">IMPRODUCT(1/N_FFT2,AB100)</f>
        <v>-0.191190298300337-0.0016110773638082i</v>
      </c>
      <c r="K113" s="254" t="str">
        <f t="shared" ca="1" si="175"/>
        <v>0.00262907816073-0.00184320558958431i</v>
      </c>
      <c r="N113" s="246">
        <f t="shared" ca="1" si="176"/>
        <v>8.5131912824918068</v>
      </c>
      <c r="O113" s="223">
        <f t="shared" ca="1" si="39"/>
        <v>-4.4868087175081932</v>
      </c>
      <c r="P113" s="223" t="str">
        <f t="shared" ca="1" si="40"/>
        <v>-4.26035131820453+1.40742996734489i</v>
      </c>
      <c r="Q113" s="223" t="str">
        <f t="shared" ca="1" si="41"/>
        <v>-3.60383855421559+2.67278883241022i</v>
      </c>
      <c r="R113" s="223" t="str">
        <f t="shared" ca="1" si="42"/>
        <v>-2.58354121286621+3.66834666695083i</v>
      </c>
      <c r="S113" s="223" t="str">
        <f t="shared" ca="1" si="43"/>
        <v>-1.30245182046439+4.29360824049849i</v>
      </c>
      <c r="T113" s="223" t="str">
        <f t="shared" ca="1" si="44"/>
        <v>0.110111798074978+4.48545737460877i</v>
      </c>
      <c r="U113" s="223" t="str">
        <f t="shared" ca="1" si="45"/>
        <v>1.51156033104027+4.22452811958128i</v>
      </c>
      <c r="V113" s="223" t="str">
        <f t="shared" ca="1" si="46"/>
        <v>2.76042646390358+3.53715962389151i</v>
      </c>
      <c r="W113" s="223" t="str">
        <f t="shared" ca="1" si="47"/>
        <v>3.73064510482223+2.4927373647004i</v>
      </c>
      <c r="X113" s="223" t="str">
        <f t="shared" ca="1" si="48"/>
        <v>4.32427885373673+1.19668912530903i</v>
      </c>
      <c r="Y113" s="223" t="str">
        <f t="shared" ca="1" si="49"/>
        <v>4.48140415990894-0.220157268920095i</v>
      </c>
      <c r="Z113" s="223" t="str">
        <f t="shared" ca="1" si="50"/>
        <v>4.18616022318407-1.61478018731313i</v>
      </c>
      <c r="AA113" s="223" t="str">
        <f t="shared" ca="1" si="51"/>
        <v>3.46835004087289-2.8464013177141i</v>
      </c>
      <c r="AB113" s="223" t="str">
        <f t="shared" ca="1" si="52"/>
        <v>2.40043198475558-3.79069634158025i</v>
      </c>
      <c r="AC113" s="223" t="str">
        <f t="shared" ca="1" si="53"/>
        <v>1.09020558937167-4.35234468308868i</v>
      </c>
      <c r="AD113" s="223" t="str">
        <f t="shared" ca="1" si="54"/>
        <v>-0.330070125258672-4.47465151491367i</v>
      </c>
      <c r="AE113" s="223" t="str">
        <f t="shared" ca="1" si="55"/>
        <v>-1.71702736038162-4.14527074039904i</v>
      </c>
      <c r="AF113" s="223" t="str">
        <f t="shared" ca="1" si="56"/>
        <v>-2.93066160580463-3.39745125347961i</v>
      </c>
      <c r="AG113" s="223" t="str">
        <f t="shared" ca="1" si="57"/>
        <v>-3.84846420460541-2.30668067434104i</v>
      </c>
      <c r="AH113" s="223" t="str">
        <f t="shared" ca="1" si="58"/>
        <v>-4.37778882274818-0.983065354352718i</v>
      </c>
      <c r="AI113" s="223" t="str">
        <f t="shared" ca="1" si="59"/>
        <v>-4.46520350716382+0.439784159695906i</v>
      </c>
      <c r="AJ113" s="223" t="str">
        <f t="shared" ca="1" si="60"/>
        <v>-4.10188430152164+1.81824026037206i</v>
      </c>
      <c r="AK113" s="223" t="str">
        <f t="shared" ca="1" si="61"/>
        <v>-3.32450596849015+3.01315657292828i</v>
      </c>
      <c r="AL113" s="223" t="str">
        <f t="shared" ca="1" si="62"/>
        <v>-2.21153990574062+3.90391389669705i</v>
      </c>
      <c r="AM113" s="223" t="str">
        <f t="shared" ca="1" si="63"/>
        <v>-0.875332957523453+4.40059594611693i</v>
      </c>
      <c r="AN113" s="223" t="str">
        <f t="shared" ca="1" si="64"/>
        <v>0.549233284599888+4.45306582778597i</v>
      </c>
      <c r="AO113" s="223" t="str">
        <f t="shared" ca="1" si="65"/>
        <v>1.91835792041803+4.05602704092033i</v>
      </c>
      <c r="AP113" s="223" t="str">
        <f t="shared" ca="1" si="66"/>
        <v>3.09383652720161+3.24955812541653i</v>
      </c>
      <c r="AQ113" s="223" t="str">
        <f t="shared" ca="1" si="67"/>
        <v>3.95701201703404+2.11506698819582i</v>
      </c>
      <c r="AR113" s="223" t="str">
        <f t="shared" ca="1" si="68"/>
        <v>3.95701201703404+2.11506698819582i</v>
      </c>
      <c r="AS113" s="223" t="str">
        <f t="shared" ca="1" si="69"/>
        <v>4.43824578806431-0.658351571910427i</v>
      </c>
      <c r="AT113" s="223" t="str">
        <f t="shared" ca="1" si="70"/>
        <v>4.00772658129421-2.01732003338472i</v>
      </c>
      <c r="AU113" s="223" t="str">
        <f t="shared" ca="1" si="71"/>
        <v>3.17265287003705-3.17265287003687i</v>
      </c>
      <c r="AV113" s="223" t="str">
        <f t="shared" ca="1" si="72"/>
        <v>2.0173200333849-4.00772658129412i</v>
      </c>
      <c r="AW113" s="223" t="str">
        <f t="shared" ca="1" si="73"/>
        <v>0.658351571910234-4.43824578806434i</v>
      </c>
      <c r="AX113" s="223" t="str">
        <f t="shared" ca="1" si="74"/>
        <v>-0.767073292851528-4.4207523150366i</v>
      </c>
      <c r="AY113" s="223" t="str">
        <f t="shared" ca="1" si="75"/>
        <v>-2.11506698819588-3.95701201703401i</v>
      </c>
      <c r="AZ113" s="223" t="str">
        <f t="shared" ca="1" si="76"/>
        <v>-3.24955812541654-3.0938365272016i</v>
      </c>
      <c r="BA113" s="223" t="str">
        <f t="shared" ca="1" si="77"/>
        <v>-4.05602704092032-1.91835792041805i</v>
      </c>
      <c r="BB113" s="223" t="str">
        <f t="shared" ca="1" si="78"/>
        <v>-4.45306582778595-0.549233284600005i</v>
      </c>
      <c r="BC113" s="223" t="str">
        <f t="shared" ca="1" si="79"/>
        <v>-4.40059594611696+0.875332957523291i</v>
      </c>
      <c r="BD113" s="223" t="str">
        <f t="shared" ca="1" si="80"/>
        <v>-3.90391389669715+2.21153990574044i</v>
      </c>
      <c r="BE113" s="223" t="str">
        <f t="shared" ca="1" si="81"/>
        <v>-3.01315657292817+3.32450596849025i</v>
      </c>
      <c r="BF113" s="223" t="str">
        <f t="shared" ca="1" si="82"/>
        <v>-1.81824026037196+4.10188430152168i</v>
      </c>
      <c r="BG113" s="223" t="str">
        <f t="shared" ca="1" si="83"/>
        <v>-0.439784159695842+4.46520350716383i</v>
      </c>
      <c r="BH113" s="223" t="str">
        <f t="shared" ca="1" si="84"/>
        <v>0.983065354352691+4.37778882274818i</v>
      </c>
      <c r="BI113" s="223" t="str">
        <f t="shared" ca="1" si="85"/>
        <v>2.30668067434097+3.84846420460544i</v>
      </c>
      <c r="BJ113" s="223" t="str">
        <f t="shared" ca="1" si="86"/>
        <v>3.39745125347953+2.93066160580472i</v>
      </c>
      <c r="BK113" s="223" t="str">
        <f t="shared" ca="1" si="87"/>
        <v>4.14527074039896+1.71702736038181i</v>
      </c>
      <c r="BL113" s="223" t="str">
        <f t="shared" ca="1" si="88"/>
        <v>4.47465151491369+0.330070125258473i</v>
      </c>
      <c r="BM113" s="223" t="str">
        <f t="shared" ca="1" si="89"/>
        <v>4.35234468308865-1.0902055893718i</v>
      </c>
      <c r="BN113" s="223" t="str">
        <f t="shared" ca="1" si="90"/>
        <v>3.79069634158022-2.40043198475562i</v>
      </c>
      <c r="BO113" s="223" t="str">
        <f t="shared" ca="1" si="91"/>
        <v>2.84640131771409-3.4683500408729i</v>
      </c>
      <c r="BP113" s="223" t="str">
        <f t="shared" ca="1" si="92"/>
        <v>1.61478018731315-4.18616022318406i</v>
      </c>
      <c r="BQ113" s="223" t="str">
        <f t="shared" ca="1" si="93"/>
        <v>0.22015726892021-4.48140415990893i</v>
      </c>
      <c r="BR113" s="223" t="str">
        <f t="shared" ca="1" si="94"/>
        <v>-1.19668912530887-4.32427885373677i</v>
      </c>
      <c r="BS113" s="223" t="str">
        <f t="shared" ca="1" si="95"/>
        <v>-2.49273736470022-3.73064510482234i</v>
      </c>
      <c r="BT113" s="223" t="str">
        <f t="shared" ca="1" si="96"/>
        <v>-3.5371596238916-2.76042646390346i</v>
      </c>
      <c r="BU113" s="223" t="str">
        <f t="shared" ca="1" si="97"/>
        <v>-4.22452811958132-1.51156033104017i</v>
      </c>
      <c r="BV113" s="223" t="str">
        <f t="shared" ca="1" si="98"/>
        <v>-4.48545737460877-0.110111798074915i</v>
      </c>
      <c r="BW113" s="223" t="str">
        <f t="shared" ca="1" si="99"/>
        <v>-4.29360824049849+1.30245182046437i</v>
      </c>
      <c r="BX113" s="223" t="str">
        <f t="shared" ca="1" si="100"/>
        <v>-3.66834666695087+2.58354121286616i</v>
      </c>
      <c r="BY113" s="223" t="str">
        <f t="shared" ca="1" si="101"/>
        <v>-2.67278883241033+3.60383855421551i</v>
      </c>
      <c r="BZ113" s="223" t="str">
        <f t="shared" ca="1" si="102"/>
        <v>-1.40742996734507+4.26035131820447i</v>
      </c>
      <c r="CA113" s="223" t="str">
        <f t="shared" ca="1" si="103"/>
        <v>1.95681279411637E-13+4.48680871750819i</v>
      </c>
      <c r="CB113" s="223" t="str">
        <f t="shared" ca="1" si="104"/>
        <v>1.40742996734502+4.26035131820449i</v>
      </c>
      <c r="CC113" s="223" t="str">
        <f t="shared" ca="1" si="105"/>
        <v>2.67278883241028+3.60383855421555i</v>
      </c>
      <c r="CD113" s="223" t="str">
        <f t="shared" ca="1" si="106"/>
        <v>3.66834666695084+2.58354121286621i</v>
      </c>
      <c r="CE113" s="223" t="str">
        <f t="shared" ca="1" si="107"/>
        <v>4.29360824049848+1.30245182046442i</v>
      </c>
      <c r="CF113" s="223" t="str">
        <f t="shared" ca="1" si="108"/>
        <v>4.48545737460878-0.11011179807486i</v>
      </c>
      <c r="CG113" s="223" t="str">
        <f t="shared" ca="1" si="109"/>
        <v>4.22452811958134-1.51156033104012i</v>
      </c>
      <c r="CH113" s="223" t="str">
        <f t="shared" ca="1" si="110"/>
        <v>3.53715962389136-2.76042646390377i</v>
      </c>
      <c r="CI113" s="223" t="str">
        <f t="shared" ca="1" si="111"/>
        <v>2.49273736470026-3.73064510482232i</v>
      </c>
      <c r="CJ113" s="223" t="str">
        <f t="shared" ca="1" si="112"/>
        <v>1.19668912530893-4.32427885373676i</v>
      </c>
      <c r="CK113" s="223" t="str">
        <f t="shared" ca="1" si="113"/>
        <v>-0.220157268920155-4.48140415990894i</v>
      </c>
      <c r="CL113" s="223" t="str">
        <f t="shared" ca="1" si="114"/>
        <v>-1.6147801873131-4.18616022318408i</v>
      </c>
      <c r="CM113" s="223" t="str">
        <f t="shared" ca="1" si="115"/>
        <v>-2.84640131771404-3.46835004087293i</v>
      </c>
      <c r="CN113" s="223" t="str">
        <f t="shared" ca="1" si="116"/>
        <v>-3.7906963415802-2.40043198475567i</v>
      </c>
      <c r="CO113" s="223" t="str">
        <f t="shared" ca="1" si="117"/>
        <v>-4.35234468308863-1.09020558937187i</v>
      </c>
      <c r="CP113" s="223" t="str">
        <f t="shared" ca="1" si="118"/>
        <v>-4.47465151491366+0.330070125258863i</v>
      </c>
      <c r="CQ113" s="223" t="str">
        <f t="shared" ca="1" si="119"/>
        <v>-4.14527074039898+1.71702736038176i</v>
      </c>
      <c r="CR113" s="223" t="str">
        <f t="shared" ca="1" si="120"/>
        <v>-3.39745125347957+2.93066160580468i</v>
      </c>
      <c r="CS113" s="223" t="str">
        <f t="shared" ca="1" si="121"/>
        <v>-2.30668067434102+3.84846420460541i</v>
      </c>
      <c r="CT113" s="223" t="str">
        <f t="shared" ca="1" si="122"/>
        <v>-0.98306535435275+4.37778882274817i</v>
      </c>
      <c r="CU113" s="223" t="str">
        <f t="shared" ca="1" si="123"/>
        <v>0.439784159695787+4.46520350716383i</v>
      </c>
      <c r="CV113" s="223" t="str">
        <f t="shared" ca="1" si="124"/>
        <v>1.81824026037191+4.10188430152171i</v>
      </c>
      <c r="CW113" s="223" t="str">
        <f t="shared" ca="1" si="125"/>
        <v>3.01315657292846+3.32450596848999i</v>
      </c>
      <c r="CX113" s="223" t="str">
        <f t="shared" ca="1" si="126"/>
        <v>3.90391389669712+2.21153990574048i</v>
      </c>
      <c r="CY113" s="223" t="str">
        <f t="shared" ca="1" si="127"/>
        <v>4.40059594611695+0.875332957523336i</v>
      </c>
      <c r="CZ113" s="223" t="str">
        <f t="shared" ca="1" si="128"/>
        <v>4.45306582778596-0.549233284599942i</v>
      </c>
      <c r="DA113" s="223" t="str">
        <f t="shared" ca="1" si="129"/>
        <v>4.05602704092034-1.918357920418i</v>
      </c>
      <c r="DB113" s="223" t="str">
        <f t="shared" ca="1" si="130"/>
        <v>3.24955812541658-3.09383652720157i</v>
      </c>
      <c r="DC113" s="223" t="str">
        <f t="shared" ca="1" si="131"/>
        <v>2.11506698819592-3.95701201703398i</v>
      </c>
      <c r="DD113" s="223" t="str">
        <f t="shared" ca="1" si="132"/>
        <v>0.767073292851573-4.42075231503659i</v>
      </c>
      <c r="DE113" s="223" t="str">
        <f t="shared" ca="1" si="133"/>
        <v>-0.658351571910611-4.43824578806428i</v>
      </c>
      <c r="DF113" s="223" t="str">
        <f t="shared" ca="1" si="134"/>
        <v>-2.01732003338485-4.00772658129415i</v>
      </c>
      <c r="DG113" s="223" t="str">
        <f t="shared" ca="1" si="135"/>
        <v>-3.17265287003701-3.17265287003691i</v>
      </c>
      <c r="DH113" s="223" t="str">
        <f t="shared" ca="1" si="136"/>
        <v>-4.00772658129421-2.01732003338473i</v>
      </c>
      <c r="DI113" s="223" t="str">
        <f t="shared" ca="1" si="137"/>
        <v>-4.4382457880643-0.658351571910472i</v>
      </c>
      <c r="DJ113" s="223" t="str">
        <f t="shared" ca="1" si="138"/>
        <v>-4.42075231503664+0.767073292851272i</v>
      </c>
      <c r="DK113" s="223" t="str">
        <f t="shared" ca="1" si="139"/>
        <v>-3.95701201703413+2.11506698819565i</v>
      </c>
      <c r="DL113" s="223" t="str">
        <f t="shared" ca="1" si="140"/>
        <v>-3.09383652720179+3.24955812541636i</v>
      </c>
      <c r="DM113" s="223" t="str">
        <f t="shared" ca="1" si="141"/>
        <v>-1.91835792041789+4.0560270409204i</v>
      </c>
      <c r="DN113" s="223" t="str">
        <f t="shared" ca="1" si="142"/>
        <v>-0.549233284599803+4.45306582778598i</v>
      </c>
      <c r="DO113" s="223" t="str">
        <f t="shared" ca="1" si="143"/>
        <v>0.875332957523475+4.40059594611693i</v>
      </c>
      <c r="DP113" s="223" t="str">
        <f t="shared" ca="1" si="144"/>
        <v>2.21153990574062+3.90391389669704i</v>
      </c>
      <c r="DQ113" s="223" t="str">
        <f t="shared" ca="1" si="145"/>
        <v>3.32450596849008+3.01315657292835i</v>
      </c>
      <c r="DR113" s="223" t="str">
        <f t="shared" ca="1" si="146"/>
        <v>4.10188430152158+1.8182402603722i</v>
      </c>
      <c r="DS113" s="223" t="str">
        <f t="shared" ca="1" si="147"/>
        <v>4.4652035071638+0.439784159696091i</v>
      </c>
      <c r="DT113" s="223" t="str">
        <f t="shared" ca="1" si="148"/>
        <v>4.37778882274814-0.983065354352871i</v>
      </c>
      <c r="DU113" s="223" t="str">
        <f t="shared" ca="1" si="149"/>
        <v>3.84846420460533-2.30668067434115i</v>
      </c>
      <c r="DV113" s="223" t="str">
        <f t="shared" ca="1" si="150"/>
        <v>2.93066160580457-3.39745125347966i</v>
      </c>
      <c r="DW113" s="223" t="str">
        <f t="shared" ca="1" si="151"/>
        <v>1.71702736038162-4.14527074039905i</v>
      </c>
      <c r="DX113" s="223" t="str">
        <f t="shared" ca="1" si="152"/>
        <v>0.330070125258723-4.47465151491367i</v>
      </c>
      <c r="DY113" s="223" t="str">
        <f t="shared" ca="1" si="153"/>
        <v>-1.09020558937156-4.35234468308871i</v>
      </c>
      <c r="DZ113" s="223" t="str">
        <f t="shared" ca="1" si="154"/>
        <v>-2.40043198475543-3.79069634158035i</v>
      </c>
      <c r="EA113" s="223" t="str">
        <f t="shared" ca="1" si="155"/>
        <v>-3.46835004087274-2.84640131771428i</v>
      </c>
      <c r="EB113" s="223" t="str">
        <f t="shared" ca="1" si="156"/>
        <v>-4.18616022318414-1.61478018731296i</v>
      </c>
      <c r="EC113" s="223" t="str">
        <f t="shared" ca="1" si="157"/>
        <v>-4.48140415990895-0.220157268920014i</v>
      </c>
      <c r="ED113" s="223" t="str">
        <f t="shared" ca="1" si="158"/>
        <v>-4.32427885373672+1.19668912530905i</v>
      </c>
      <c r="EE113" s="223" t="str">
        <f t="shared" ca="1" si="159"/>
        <v>-3.73064510482223+2.49273736470039i</v>
      </c>
      <c r="EF113" s="223" t="str">
        <f t="shared" ca="1" si="160"/>
        <v>-2.76042646390366+3.53715962389144i</v>
      </c>
      <c r="EG113" s="223" t="str">
        <f t="shared" ca="1" si="161"/>
        <v>-1.51156033104039+4.22452811958124i</v>
      </c>
      <c r="EH113" s="223" t="str">
        <f t="shared" ca="1" si="162"/>
        <v>-0.110111798075165+4.48545737460877i</v>
      </c>
      <c r="EI113" s="223" t="str">
        <f t="shared" ca="1" si="163"/>
        <v>1.30245182046454+4.29360824049844i</v>
      </c>
      <c r="EJ113" s="223" t="str">
        <f t="shared" ca="1" si="164"/>
        <v>2.58354121286632+3.66834666695076i</v>
      </c>
      <c r="EK113" s="223" t="str">
        <f t="shared" ca="1" si="165"/>
        <v>3.60383855421563+2.67278883241017i</v>
      </c>
      <c r="EL113" s="223" t="str">
        <f t="shared" ca="1" si="166"/>
        <v>4.26035131820454+1.40742996734487i</v>
      </c>
      <c r="EM113" s="223" t="str">
        <f t="shared" ca="1" si="167"/>
        <v>4.48680871750819+5.49671489126014E-14i</v>
      </c>
      <c r="EN113" s="223"/>
      <c r="EO113" s="223"/>
      <c r="EP113" s="223"/>
    </row>
    <row r="114" spans="1:146" ht="17.25" thickBot="1">
      <c r="A114" s="257">
        <f t="shared" si="168"/>
        <v>2.7343749999999997E-4</v>
      </c>
      <c r="B114" s="256">
        <v>14</v>
      </c>
      <c r="C114" s="230">
        <f t="shared" si="169"/>
        <v>2800</v>
      </c>
      <c r="D114" s="229">
        <f t="shared" si="170"/>
        <v>17592.91886010284</v>
      </c>
      <c r="E114" s="229" t="str">
        <f t="shared" si="171"/>
        <v>17592.9188601028i</v>
      </c>
      <c r="F114" s="229" t="str">
        <f t="shared" si="172"/>
        <v>-0.00612146689428419-0.422308283175499i</v>
      </c>
      <c r="G114" s="229" t="str">
        <f t="shared" si="173"/>
        <v>-3.22699321051102-0.729723517738646i</v>
      </c>
      <c r="H114" s="229" t="str">
        <f t="shared" si="38"/>
        <v>0.00352082501628594-0.0301374494943705i</v>
      </c>
      <c r="I114" s="229" t="str">
        <f t="shared" si="174"/>
        <v>-0.0129602481037844+0.00963782506953206i</v>
      </c>
      <c r="J114" s="255" t="str">
        <f ca="1">IMPRODUCT(1/N_FFT2,AC100)</f>
        <v>0.0142988583047866+0.000103916185736059i</v>
      </c>
      <c r="K114" s="254" t="str">
        <f t="shared" ca="1" si="175"/>
        <v>-0.000186318277250909+0.000136463115486421i</v>
      </c>
      <c r="N114" s="246">
        <f t="shared" ca="1" si="176"/>
        <v>8.5132866153307418</v>
      </c>
      <c r="O114" s="223">
        <f t="shared" ca="1" si="39"/>
        <v>-4.4867133846692591</v>
      </c>
      <c r="P114" s="223" t="str">
        <f t="shared" ca="1" si="40"/>
        <v>-4.22443835951257+1.51152821437414i</v>
      </c>
      <c r="Q114" s="223" t="str">
        <f t="shared" ca="1" si="41"/>
        <v>-3.46827634759184+2.84634083920131i</v>
      </c>
      <c r="R114" s="223" t="str">
        <f t="shared" ca="1" si="42"/>
        <v>-2.30663166346693+3.84838243490198i</v>
      </c>
      <c r="S114" s="223" t="str">
        <f t="shared" ca="1" si="43"/>
        <v>-0.87531435900922+4.40050244507176i</v>
      </c>
      <c r="T114" s="223" t="str">
        <f t="shared" ca="1" si="44"/>
        <v>0.658337583677752+4.43815148705941i</v>
      </c>
      <c r="U114" s="223" t="str">
        <f t="shared" ca="1" si="45"/>
        <v>2.11502204860661+3.9569279409762i</v>
      </c>
      <c r="V114" s="223" t="str">
        <f t="shared" ca="1" si="46"/>
        <v>3.32443533151586+3.0130925513066i</v>
      </c>
      <c r="W114" s="223" t="str">
        <f t="shared" ca="1" si="47"/>
        <v>4.14518266434037+1.71699087808362i</v>
      </c>
      <c r="X114" s="223" t="str">
        <f t="shared" ca="1" si="48"/>
        <v>4.48130894190258+0.22015259115943i</v>
      </c>
      <c r="Y114" s="223" t="str">
        <f t="shared" ca="1" si="49"/>
        <v>4.29351701265959-1.30242414680201i</v>
      </c>
      <c r="Z114" s="223" t="str">
        <f t="shared" ca="1" si="50"/>
        <v>3.60376198216137-2.67273204270437i</v>
      </c>
      <c r="AA114" s="223" t="str">
        <f t="shared" ca="1" si="51"/>
        <v>2.49268440061288-3.73056583846358i</v>
      </c>
      <c r="AB114" s="223" t="str">
        <f t="shared" ca="1" si="52"/>
        <v>1.09018242538131-4.35225220725546i</v>
      </c>
      <c r="AC114" s="223" t="str">
        <f t="shared" ca="1" si="53"/>
        <v>-0.439774815443642-4.46510863337856i</v>
      </c>
      <c r="AD114" s="223" t="str">
        <f t="shared" ca="1" si="54"/>
        <v>-1.91831716037714-4.05594086105466i</v>
      </c>
      <c r="AE114" s="223" t="str">
        <f t="shared" ca="1" si="55"/>
        <v>-3.17258545954009-3.17258545954007i</v>
      </c>
      <c r="AF114" s="223" t="str">
        <f t="shared" ca="1" si="56"/>
        <v>-4.05594086105465-1.91831716037717i</v>
      </c>
      <c r="AG114" s="223" t="str">
        <f t="shared" ca="1" si="57"/>
        <v>-4.46510863337856-0.439774815443624i</v>
      </c>
      <c r="AH114" s="223" t="str">
        <f t="shared" ca="1" si="58"/>
        <v>-4.35225220725546+1.09018242538132i</v>
      </c>
      <c r="AI114" s="223" t="str">
        <f t="shared" ca="1" si="59"/>
        <v>-3.73056583846359+2.49268440061286i</v>
      </c>
      <c r="AJ114" s="223" t="str">
        <f t="shared" ca="1" si="60"/>
        <v>-2.67273204270435+3.60376198216137i</v>
      </c>
      <c r="AK114" s="223" t="str">
        <f t="shared" ca="1" si="61"/>
        <v>-1.302424146802+4.2935170126596i</v>
      </c>
      <c r="AL114" s="223" t="str">
        <f t="shared" ca="1" si="62"/>
        <v>0.220152591159401+4.48130894190259i</v>
      </c>
      <c r="AM114" s="223" t="str">
        <f t="shared" ca="1" si="63"/>
        <v>1.71699087808363+4.14518266434036i</v>
      </c>
      <c r="AN114" s="223" t="str">
        <f t="shared" ca="1" si="64"/>
        <v>3.01309255130661+3.32443533151585i</v>
      </c>
      <c r="AO114" s="223" t="str">
        <f t="shared" ca="1" si="65"/>
        <v>3.95692794097621+2.11502204860659i</v>
      </c>
      <c r="AP114" s="223" t="str">
        <f t="shared" ca="1" si="66"/>
        <v>4.43815148705941+0.658337583677735i</v>
      </c>
      <c r="AQ114" s="223" t="str">
        <f t="shared" ca="1" si="67"/>
        <v>4.40050244507177-0.875314359009193i</v>
      </c>
      <c r="AR114" s="223" t="str">
        <f t="shared" ca="1" si="68"/>
        <v>4.40050244507177-0.875314359009193i</v>
      </c>
      <c r="AS114" s="223" t="str">
        <f t="shared" ca="1" si="69"/>
        <v>2.84634083920135-3.46827634759182i</v>
      </c>
      <c r="AT114" s="223" t="str">
        <f t="shared" ca="1" si="70"/>
        <v>1.51152821437411-4.22443835951257i</v>
      </c>
      <c r="AU114" s="223" t="str">
        <f t="shared" ca="1" si="71"/>
        <v>-1.09656144612207E-13-4.48671338466926i</v>
      </c>
      <c r="AV114" s="223" t="str">
        <f t="shared" ca="1" si="72"/>
        <v>-1.5115282143743-4.22443835951251i</v>
      </c>
      <c r="AW114" s="223" t="str">
        <f t="shared" ca="1" si="73"/>
        <v>-2.84634083920117-3.46827634759197i</v>
      </c>
      <c r="AX114" s="223" t="str">
        <f t="shared" ca="1" si="74"/>
        <v>-3.84838243490192-2.30663166346703i</v>
      </c>
      <c r="AY114" s="223" t="str">
        <f t="shared" ca="1" si="75"/>
        <v>-4.40050244507176-0.875314359009247i</v>
      </c>
      <c r="AZ114" s="223" t="str">
        <f t="shared" ca="1" si="76"/>
        <v>-4.4381514870594+0.65833758367777i</v>
      </c>
      <c r="BA114" s="223" t="str">
        <f t="shared" ca="1" si="77"/>
        <v>-3.95692794097615+2.11502204860671i</v>
      </c>
      <c r="BB114" s="223" t="str">
        <f t="shared" ca="1" si="78"/>
        <v>-3.01309255130649+3.32443533151596i</v>
      </c>
      <c r="BC114" s="223" t="str">
        <f t="shared" ca="1" si="79"/>
        <v>-1.71699087808381+4.14518266434029i</v>
      </c>
      <c r="BD114" s="223" t="str">
        <f t="shared" ca="1" si="80"/>
        <v>-0.220152591159548+4.48130894190258i</v>
      </c>
      <c r="BE114" s="223" t="str">
        <f t="shared" ca="1" si="81"/>
        <v>1.30242414680194+4.29351701265961i</v>
      </c>
      <c r="BF114" s="223" t="str">
        <f t="shared" ca="1" si="82"/>
        <v>2.67273204270439+3.60376198216135i</v>
      </c>
      <c r="BG114" s="223" t="str">
        <f t="shared" ca="1" si="83"/>
        <v>3.73056583846364+2.4926844006128i</v>
      </c>
      <c r="BH114" s="223" t="str">
        <f t="shared" ca="1" si="84"/>
        <v>4.3522522072555+1.09018242538116i</v>
      </c>
      <c r="BI114" s="223" t="str">
        <f t="shared" ca="1" si="85"/>
        <v>4.46510863337858-0.439774815443434i</v>
      </c>
      <c r="BJ114" s="223" t="str">
        <f t="shared" ca="1" si="86"/>
        <v>4.05594086105472-1.91831716037703i</v>
      </c>
      <c r="BK114" s="223" t="str">
        <f t="shared" ca="1" si="87"/>
        <v>3.17258545954012-3.17258545954004i</v>
      </c>
      <c r="BL114" s="223" t="str">
        <f t="shared" ca="1" si="88"/>
        <v>1.91831716037716-4.05594086105466i</v>
      </c>
      <c r="BM114" s="223" t="str">
        <f t="shared" ca="1" si="89"/>
        <v>0.439774815443559-4.46510863337857i</v>
      </c>
      <c r="BN114" s="223" t="str">
        <f t="shared" ca="1" si="90"/>
        <v>-1.09018242538147-4.35225220725542i</v>
      </c>
      <c r="BO114" s="223" t="str">
        <f t="shared" ca="1" si="91"/>
        <v>-2.49268440061307-3.73056583846346i</v>
      </c>
      <c r="BP114" s="223" t="str">
        <f t="shared" ca="1" si="92"/>
        <v>-3.60376198216128-2.67273204270448i</v>
      </c>
      <c r="BQ114" s="223" t="str">
        <f t="shared" ca="1" si="93"/>
        <v>-4.29351701265957-1.30242414680207i</v>
      </c>
      <c r="BR114" s="223" t="str">
        <f t="shared" ca="1" si="94"/>
        <v>-4.48130894190258+0.220152591159423i</v>
      </c>
      <c r="BS114" s="223" t="str">
        <f t="shared" ca="1" si="95"/>
        <v>-4.14518266434034+1.71699087808369i</v>
      </c>
      <c r="BT114" s="223" t="str">
        <f t="shared" ca="1" si="96"/>
        <v>-3.32443533151574+3.01309255130673i</v>
      </c>
      <c r="BU114" s="223" t="str">
        <f t="shared" ca="1" si="97"/>
        <v>-2.11502204860681+3.95692794097609i</v>
      </c>
      <c r="BV114" s="223" t="str">
        <f t="shared" ca="1" si="98"/>
        <v>-0.658337583677901+4.43815148705939i</v>
      </c>
      <c r="BW114" s="223" t="str">
        <f t="shared" ca="1" si="99"/>
        <v>0.875314359009121+4.40050244507178i</v>
      </c>
      <c r="BX114" s="223" t="str">
        <f t="shared" ca="1" si="100"/>
        <v>2.30663166346691+3.84838243490198i</v>
      </c>
      <c r="BY114" s="223" t="str">
        <f t="shared" ca="1" si="101"/>
        <v>3.46827634759189+2.84634083920126i</v>
      </c>
      <c r="BZ114" s="223" t="str">
        <f t="shared" ca="1" si="102"/>
        <v>4.22443835951261+1.51152821437401i</v>
      </c>
      <c r="CA114" s="223" t="str">
        <f t="shared" ca="1" si="103"/>
        <v>4.48671338466926-2.19312289224413E-13i</v>
      </c>
      <c r="CB114" s="223" t="str">
        <f t="shared" ca="1" si="104"/>
        <v>4.22443835951262-1.51152821437399i</v>
      </c>
      <c r="CC114" s="223" t="str">
        <f t="shared" ca="1" si="105"/>
        <v>3.4682763475919-2.84634083920124i</v>
      </c>
      <c r="CD114" s="223" t="str">
        <f t="shared" ca="1" si="106"/>
        <v>2.30663166346693-3.84838243490197i</v>
      </c>
      <c r="CE114" s="223" t="str">
        <f t="shared" ca="1" si="107"/>
        <v>0.875314359009144-4.40050244507178i</v>
      </c>
      <c r="CF114" s="223" t="str">
        <f t="shared" ca="1" si="108"/>
        <v>-0.658337583677878-4.43815148705939i</v>
      </c>
      <c r="CG114" s="223" t="str">
        <f t="shared" ca="1" si="109"/>
        <v>-2.1150220486068-3.95692794097611i</v>
      </c>
      <c r="CH114" s="223" t="str">
        <f t="shared" ca="1" si="110"/>
        <v>-3.32443533151573-3.01309255130675i</v>
      </c>
      <c r="CI114" s="223" t="str">
        <f t="shared" ca="1" si="111"/>
        <v>-4.14518266434033-1.71699087808371i</v>
      </c>
      <c r="CJ114" s="223" t="str">
        <f t="shared" ca="1" si="112"/>
        <v>-4.48130894190258-0.220152591159446i</v>
      </c>
      <c r="CK114" s="223" t="str">
        <f t="shared" ca="1" si="113"/>
        <v>-4.29351701265958+1.30242414680204i</v>
      </c>
      <c r="CL114" s="223" t="str">
        <f t="shared" ca="1" si="114"/>
        <v>-3.60376198216129+2.67273204270447i</v>
      </c>
      <c r="CM114" s="223" t="str">
        <f t="shared" ca="1" si="115"/>
        <v>-2.4926844006127+3.7305658384637i</v>
      </c>
      <c r="CN114" s="223" t="str">
        <f t="shared" ca="1" si="116"/>
        <v>-1.09018242538149+4.35225220725541i</v>
      </c>
      <c r="CO114" s="223" t="str">
        <f t="shared" ca="1" si="117"/>
        <v>0.439774815443535+4.46510863337857i</v>
      </c>
      <c r="CP114" s="223" t="str">
        <f t="shared" ca="1" si="118"/>
        <v>1.91831716037714+4.05594086105467i</v>
      </c>
      <c r="CQ114" s="223" t="str">
        <f t="shared" ca="1" si="119"/>
        <v>3.17258545954011+3.17258545954005i</v>
      </c>
      <c r="CR114" s="223" t="str">
        <f t="shared" ca="1" si="120"/>
        <v>4.05594086105471+1.91831716037705i</v>
      </c>
      <c r="CS114" s="223" t="str">
        <f t="shared" ca="1" si="121"/>
        <v>4.46510863337858+0.439774815443457i</v>
      </c>
      <c r="CT114" s="223" t="str">
        <f t="shared" ca="1" si="122"/>
        <v>4.3522522072555-1.09018242538113i</v>
      </c>
      <c r="CU114" s="223" t="str">
        <f t="shared" ca="1" si="123"/>
        <v>3.73056583846365-2.49268440061278i</v>
      </c>
      <c r="CV114" s="223" t="str">
        <f t="shared" ca="1" si="124"/>
        <v>2.6727320427044-3.60376198216134i</v>
      </c>
      <c r="CW114" s="223" t="str">
        <f t="shared" ca="1" si="125"/>
        <v>1.30242414680195-4.29351701265961i</v>
      </c>
      <c r="CX114" s="223" t="str">
        <f t="shared" ca="1" si="126"/>
        <v>-0.220152591159524-4.48130894190258i</v>
      </c>
      <c r="CY114" s="223" t="str">
        <f t="shared" ca="1" si="127"/>
        <v>-1.71699087808378-4.1451826643403i</v>
      </c>
      <c r="CZ114" s="223" t="str">
        <f t="shared" ca="1" si="128"/>
        <v>-3.01309255130648-3.32443533151597i</v>
      </c>
      <c r="DA114" s="223" t="str">
        <f t="shared" ca="1" si="129"/>
        <v>-3.95692794097614-2.11502204860673i</v>
      </c>
      <c r="DB114" s="223" t="str">
        <f t="shared" ca="1" si="130"/>
        <v>-4.4381514870594-0.658337583677784i</v>
      </c>
      <c r="DC114" s="223" t="str">
        <f t="shared" ca="1" si="131"/>
        <v>-4.40050244507176+0.87531435900922i</v>
      </c>
      <c r="DD114" s="223" t="str">
        <f t="shared" ca="1" si="132"/>
        <v>-3.84838243490193+2.30663166346701i</v>
      </c>
      <c r="DE114" s="223" t="str">
        <f t="shared" ca="1" si="133"/>
        <v>-2.8463408392012+3.46827634759194i</v>
      </c>
      <c r="DF114" s="223" t="str">
        <f t="shared" ca="1" si="134"/>
        <v>-1.51152821437432+4.2244383595125i</v>
      </c>
      <c r="DG114" s="223" t="str">
        <f t="shared" ca="1" si="135"/>
        <v>-1.25321794578676E-13+4.48671338466926i</v>
      </c>
      <c r="DH114" s="223" t="str">
        <f t="shared" ca="1" si="136"/>
        <v>1.51152821437408+4.22443835951258i</v>
      </c>
      <c r="DI114" s="223" t="str">
        <f t="shared" ca="1" si="137"/>
        <v>2.84634083920132+3.46827634759184i</v>
      </c>
      <c r="DJ114" s="223" t="str">
        <f t="shared" ca="1" si="138"/>
        <v>3.84838243490203+2.30663166346683i</v>
      </c>
      <c r="DK114" s="223" t="str">
        <f t="shared" ca="1" si="139"/>
        <v>4.4005024450718+0.875314359009031i</v>
      </c>
      <c r="DL114" s="223" t="str">
        <f t="shared" ca="1" si="140"/>
        <v>4.43815148705944-0.658337583677537i</v>
      </c>
      <c r="DM114" s="223" t="str">
        <f t="shared" ca="1" si="141"/>
        <v>3.95692794097627-2.11502204860649i</v>
      </c>
      <c r="DN114" s="223" t="str">
        <f t="shared" ca="1" si="142"/>
        <v>3.01309255130667-3.3244353315158i</v>
      </c>
      <c r="DO114" s="223" t="str">
        <f t="shared" ca="1" si="143"/>
        <v>1.7169908780836-4.14518266434038i</v>
      </c>
      <c r="DP114" s="223" t="str">
        <f t="shared" ca="1" si="144"/>
        <v>0.220152591159329-4.48130894190259i</v>
      </c>
      <c r="DQ114" s="223" t="str">
        <f t="shared" ca="1" si="145"/>
        <v>-1.30242414680214-4.29351701265955i</v>
      </c>
      <c r="DR114" s="223" t="str">
        <f t="shared" ca="1" si="146"/>
        <v>-2.67273204270419-3.6037619821615i</v>
      </c>
      <c r="DS114" s="223" t="str">
        <f t="shared" ca="1" si="147"/>
        <v>-3.7305658384635-2.492684400613i</v>
      </c>
      <c r="DT114" s="223" t="str">
        <f t="shared" ca="1" si="148"/>
        <v>-4.35225220725544-1.09018242538138i</v>
      </c>
      <c r="DU114" s="223" t="str">
        <f t="shared" ca="1" si="149"/>
        <v>-4.46510863337856+0.439774815443652i</v>
      </c>
      <c r="DV114" s="223" t="str">
        <f t="shared" ca="1" si="150"/>
        <v>-4.05594086105462+1.91831716037723i</v>
      </c>
      <c r="DW114" s="223" t="str">
        <f t="shared" ca="1" si="151"/>
        <v>-3.17258545953998+3.17258545954018i</v>
      </c>
      <c r="DX114" s="223" t="str">
        <f t="shared" ca="1" si="152"/>
        <v>-1.91831716037738+4.05594086105456i</v>
      </c>
      <c r="DY114" s="223" t="str">
        <f t="shared" ca="1" si="153"/>
        <v>-0.439774815443785+4.46510863337855i</v>
      </c>
      <c r="DZ114" s="223" t="str">
        <f t="shared" ca="1" si="154"/>
        <v>1.09018242538125+4.35225220725547i</v>
      </c>
      <c r="EA114" s="223" t="str">
        <f t="shared" ca="1" si="155"/>
        <v>2.49268440061286+3.73056583846359i</v>
      </c>
      <c r="EB114" s="223" t="str">
        <f t="shared" ca="1" si="156"/>
        <v>3.6037619821614+2.67273204270432i</v>
      </c>
      <c r="EC114" s="223" t="str">
        <f t="shared" ca="1" si="157"/>
        <v>4.29351701265963+1.30242414680187i</v>
      </c>
      <c r="ED114" s="223" t="str">
        <f t="shared" ca="1" si="158"/>
        <v>4.4813089419026-0.220152591159196i</v>
      </c>
      <c r="EE114" s="223" t="str">
        <f t="shared" ca="1" si="159"/>
        <v>4.14518266434043-1.71699087808348i</v>
      </c>
      <c r="EF114" s="223" t="str">
        <f t="shared" ca="1" si="160"/>
        <v>3.32443533151591-3.01309255130655i</v>
      </c>
      <c r="EG114" s="223" t="str">
        <f t="shared" ca="1" si="161"/>
        <v>2.11502204860664-3.95692794097619i</v>
      </c>
      <c r="EH114" s="223" t="str">
        <f t="shared" ca="1" si="162"/>
        <v>0.658337583677699-4.43815148705941i</v>
      </c>
      <c r="EI114" s="223" t="str">
        <f t="shared" ca="1" si="163"/>
        <v>-0.875314359009336-4.40050244507174i</v>
      </c>
      <c r="EJ114" s="223" t="str">
        <f t="shared" ca="1" si="164"/>
        <v>-2.3066316634671-3.84838243490187i</v>
      </c>
      <c r="EK114" s="223" t="str">
        <f t="shared" ca="1" si="165"/>
        <v>-3.46827634759174-2.84634083920145i</v>
      </c>
      <c r="EL114" s="223" t="str">
        <f t="shared" ca="1" si="166"/>
        <v>-4.22443835951253-1.51152821437424i</v>
      </c>
      <c r="EM114" s="223" t="str">
        <f t="shared" ca="1" si="167"/>
        <v>-4.48671338466926-3.95756619883271E-14i</v>
      </c>
      <c r="EN114" s="223"/>
      <c r="EO114" s="223"/>
      <c r="EP114" s="223"/>
    </row>
    <row r="115" spans="1:146" ht="17.25" thickBot="1">
      <c r="A115" s="257">
        <f t="shared" si="168"/>
        <v>2.9296874999999999E-4</v>
      </c>
      <c r="B115" s="256">
        <v>15</v>
      </c>
      <c r="C115" s="230">
        <f t="shared" si="169"/>
        <v>3000</v>
      </c>
      <c r="D115" s="229">
        <f t="shared" si="170"/>
        <v>18849.555921538758</v>
      </c>
      <c r="E115" s="229" t="str">
        <f t="shared" si="171"/>
        <v>18849.5559215388i</v>
      </c>
      <c r="F115" s="229" t="str">
        <f t="shared" si="172"/>
        <v>-0.00882950883813439-0.393790521869615i</v>
      </c>
      <c r="G115" s="229" t="str">
        <f t="shared" si="173"/>
        <v>-3.2915380923237-0.765253038837637i</v>
      </c>
      <c r="H115" s="229" t="str">
        <f t="shared" si="38"/>
        <v>0.00332428423802682-0.0281374741741234i</v>
      </c>
      <c r="I115" s="229" t="str">
        <f t="shared" si="174"/>
        <v>-0.0123300347441199+0.00948863247496879i</v>
      </c>
      <c r="J115" s="255" t="str">
        <f ca="1">IMPRODUCT(1/N_FFT2,AD100)</f>
        <v>0.196765055810447+0.00161121435446927i</v>
      </c>
      <c r="K115" s="254" t="str">
        <f t="shared" ca="1" si="175"/>
        <v>-0.00244140819541946+0.00184716496953122i</v>
      </c>
      <c r="N115" s="246">
        <f t="shared" ca="1" si="176"/>
        <v>8.5133907611178934</v>
      </c>
      <c r="O115" s="223">
        <f t="shared" ca="1" si="39"/>
        <v>-4.4866092388821075</v>
      </c>
      <c r="P115" s="223" t="str">
        <f t="shared" ca="1" si="40"/>
        <v>-4.18597411106242+1.61470839594569i</v>
      </c>
      <c r="Q115" s="223" t="str">
        <f t="shared" ca="1" si="41"/>
        <v>-3.32435816457765+3.01302261127065i</v>
      </c>
      <c r="R115" s="223" t="str">
        <f t="shared" ca="1" si="42"/>
        <v>-2.01723034553443+4.00754840213781i</v>
      </c>
      <c r="S115" s="223" t="str">
        <f t="shared" ca="1" si="43"/>
        <v>-0.43976460737139+4.46500498908184i</v>
      </c>
      <c r="T115" s="223" t="str">
        <f t="shared" ca="1" si="44"/>
        <v>1.1966359218146+4.32408660101127i</v>
      </c>
      <c r="U115" s="223" t="str">
        <f t="shared" ca="1" si="45"/>
        <v>2.67267000313138+3.60367833148076i</v>
      </c>
      <c r="V115" s="223" t="str">
        <f t="shared" ca="1" si="46"/>
        <v>3.79052781135183+2.40032526416538i</v>
      </c>
      <c r="W115" s="223" t="str">
        <f t="shared" ca="1" si="47"/>
        <v>4.40040030041671+0.87529404117405i</v>
      </c>
      <c r="X115" s="223" t="str">
        <f t="shared" ca="1" si="48"/>
        <v>4.42055577320621-0.767039189608679i</v>
      </c>
      <c r="Y115" s="223" t="str">
        <f t="shared" ca="1" si="49"/>
        <v>3.84829310608072-2.30657812183196i</v>
      </c>
      <c r="Z115" s="223" t="str">
        <f t="shared" ca="1" si="50"/>
        <v>2.76030373835118-3.53700236562923i</v>
      </c>
      <c r="AA115" s="223" t="str">
        <f t="shared" ca="1" si="51"/>
        <v>1.30239391487577-4.29341735135508i</v>
      </c>
      <c r="AB115" s="223" t="str">
        <f t="shared" ca="1" si="52"/>
        <v>-0.330055450700596-4.47445257678357i</v>
      </c>
      <c r="AC115" s="223" t="str">
        <f t="shared" ca="1" si="53"/>
        <v>-1.91827263231539-4.05584671437815i</v>
      </c>
      <c r="AD115" s="223" t="str">
        <f t="shared" ca="1" si="54"/>
        <v>-3.24941365360347-3.09369897860112i</v>
      </c>
      <c r="AE115" s="223" t="str">
        <f t="shared" ca="1" si="55"/>
        <v>-4.14508644617922-1.71695102321634i</v>
      </c>
      <c r="AF115" s="223" t="str">
        <f t="shared" ca="1" si="56"/>
        <v>-4.48525795606192-0.1101069026244i</v>
      </c>
      <c r="AG115" s="223" t="str">
        <f t="shared" ca="1" si="57"/>
        <v>-4.22434030166476+1.51149312871517i</v>
      </c>
      <c r="AH115" s="223" t="str">
        <f t="shared" ca="1" si="58"/>
        <v>-3.39730020649927+2.93053131178329i</v>
      </c>
      <c r="AI115" s="223" t="str">
        <f t="shared" ca="1" si="59"/>
        <v>-2.11497295462239+3.95683609259192i</v>
      </c>
      <c r="AJ115" s="223" t="str">
        <f t="shared" ca="1" si="60"/>
        <v>-0.549208866286608+4.45286784933199i</v>
      </c>
      <c r="AK115" s="223" t="str">
        <f t="shared" ca="1" si="61"/>
        <v>1.09015712001919+4.35215118258704i</v>
      </c>
      <c r="AL115" s="223" t="str">
        <f t="shared" ca="1" si="62"/>
        <v>2.5834263514393+3.6681835762556i</v>
      </c>
      <c r="AM115" s="223" t="str">
        <f t="shared" ca="1" si="63"/>
        <v>3.73047924440631+2.49262654031364i</v>
      </c>
      <c r="AN115" s="223" t="str">
        <f t="shared" ca="1" si="64"/>
        <v>4.37759419102782+0.983021648338327i</v>
      </c>
      <c r="AO115" s="223" t="str">
        <f t="shared" ca="1" si="65"/>
        <v>4.43804846849315-0.658322302316978i</v>
      </c>
      <c r="AP115" s="223" t="str">
        <f t="shared" ca="1" si="66"/>
        <v>3.90374033293949-2.21144158308642i</v>
      </c>
      <c r="AQ115" s="223" t="str">
        <f t="shared" ca="1" si="67"/>
        <v>2.8462747698134-3.46819584180968i</v>
      </c>
      <c r="AR115" s="223" t="str">
        <f t="shared" ca="1" si="68"/>
        <v>2.8462747698134-3.46819584180968i</v>
      </c>
      <c r="AS115" s="223" t="str">
        <f t="shared" ca="1" si="69"/>
        <v>-0.220147480967778-4.4812049215636i</v>
      </c>
      <c r="AT115" s="223" t="str">
        <f t="shared" ca="1" si="70"/>
        <v>-1.81815942339163-4.10170193621556i</v>
      </c>
      <c r="AU115" s="223" t="str">
        <f t="shared" ca="1" si="71"/>
        <v>-3.17251181734767-3.17251181734783i</v>
      </c>
      <c r="AV115" s="223" t="str">
        <f t="shared" ca="1" si="72"/>
        <v>-4.10170193621565-1.81815942339142i</v>
      </c>
      <c r="AW115" s="223" t="str">
        <f t="shared" ca="1" si="73"/>
        <v>-4.48120492156359-0.220147480967997i</v>
      </c>
      <c r="AX115" s="223" t="str">
        <f t="shared" ca="1" si="74"/>
        <v>-4.26016190762762+1.40736739454234i</v>
      </c>
      <c r="AY115" s="223" t="str">
        <f t="shared" ca="1" si="75"/>
        <v>-3.46819584180981+2.84627476981324i</v>
      </c>
      <c r="AZ115" s="223" t="str">
        <f t="shared" ca="1" si="76"/>
        <v>-2.21144158308642+3.90374033293949i</v>
      </c>
      <c r="BA115" s="223" t="str">
        <f t="shared" ca="1" si="77"/>
        <v>-0.658322302317193+4.43804846849311i</v>
      </c>
      <c r="BB115" s="223" t="str">
        <f t="shared" ca="1" si="78"/>
        <v>0.983021648338331+4.37759419102782i</v>
      </c>
      <c r="BC115" s="223" t="str">
        <f t="shared" ca="1" si="79"/>
        <v>2.49262654031379+3.73047924440621i</v>
      </c>
      <c r="BD115" s="223" t="str">
        <f t="shared" ca="1" si="80"/>
        <v>3.66818357625557+2.58342635143934i</v>
      </c>
      <c r="BE115" s="223" t="str">
        <f t="shared" ca="1" si="81"/>
        <v>4.35215118258707+1.09015712001906i</v>
      </c>
      <c r="BF115" s="223" t="str">
        <f t="shared" ca="1" si="82"/>
        <v>4.452867849332-0.549208866286519i</v>
      </c>
      <c r="BG115" s="223" t="str">
        <f t="shared" ca="1" si="83"/>
        <v>3.95683609259186-2.11497295462252i</v>
      </c>
      <c r="BH115" s="223" t="str">
        <f t="shared" ca="1" si="84"/>
        <v>2.93053131178339-3.39730020649919i</v>
      </c>
      <c r="BI115" s="223" t="str">
        <f t="shared" ca="1" si="85"/>
        <v>1.51149312871508-4.22434030166479i</v>
      </c>
      <c r="BJ115" s="223" t="str">
        <f t="shared" ca="1" si="86"/>
        <v>-0.110106902624273-4.48525795606192i</v>
      </c>
      <c r="BK115" s="223" t="str">
        <f t="shared" ca="1" si="87"/>
        <v>-1.71695102321639-4.1450864461792i</v>
      </c>
      <c r="BL115" s="223" t="str">
        <f t="shared" ca="1" si="88"/>
        <v>-3.093698978601-3.24941365360359i</v>
      </c>
      <c r="BM115" s="223" t="str">
        <f t="shared" ca="1" si="89"/>
        <v>-4.05584671437816-1.91827263231538i</v>
      </c>
      <c r="BN115" s="223" t="str">
        <f t="shared" ca="1" si="90"/>
        <v>-4.47445257678355-0.330055450700811i</v>
      </c>
      <c r="BO115" s="223" t="str">
        <f t="shared" ca="1" si="91"/>
        <v>-4.29341735135507+1.30239391487578i</v>
      </c>
      <c r="BP115" s="223" t="str">
        <f t="shared" ca="1" si="92"/>
        <v>-3.53700236562911+2.76030373835133i</v>
      </c>
      <c r="BQ115" s="223" t="str">
        <f t="shared" ca="1" si="93"/>
        <v>-2.30657812183199+3.84829310608071i</v>
      </c>
      <c r="BR115" s="223" t="str">
        <f t="shared" ca="1" si="94"/>
        <v>-0.767039189608545+4.42055577320623i</v>
      </c>
      <c r="BS115" s="223" t="str">
        <f t="shared" ca="1" si="95"/>
        <v>0.875294041173969+4.40040030041673i</v>
      </c>
      <c r="BT115" s="223" t="str">
        <f t="shared" ca="1" si="96"/>
        <v>2.4003252641655+3.79052781135176i</v>
      </c>
      <c r="BU115" s="223" t="str">
        <f t="shared" ca="1" si="97"/>
        <v>3.60367833148069+2.67267000313149i</v>
      </c>
      <c r="BV115" s="223" t="str">
        <f t="shared" ca="1" si="98"/>
        <v>4.32408660101129+1.19663592181452i</v>
      </c>
      <c r="BW115" s="223" t="str">
        <f t="shared" ca="1" si="99"/>
        <v>4.46500498908186-0.439764607371263i</v>
      </c>
      <c r="BX115" s="223" t="str">
        <f t="shared" ca="1" si="100"/>
        <v>4.00754840213779-2.01723034553448i</v>
      </c>
      <c r="BY115" s="223" t="str">
        <f t="shared" ca="1" si="101"/>
        <v>3.01302261127078-3.32435816457753i</v>
      </c>
      <c r="BZ115" s="223" t="str">
        <f t="shared" ca="1" si="102"/>
        <v>1.61470839594567-4.18597411106242i</v>
      </c>
      <c r="CA115" s="223" t="str">
        <f t="shared" ca="1" si="103"/>
        <v>2.1930768497712E-13-4.48660923888211i</v>
      </c>
      <c r="CB115" s="223" t="str">
        <f t="shared" ca="1" si="104"/>
        <v>-1.61470839594568-4.18597411106242i</v>
      </c>
      <c r="CC115" s="223" t="str">
        <f t="shared" ca="1" si="105"/>
        <v>-3.01302261127079-3.32435816457752i</v>
      </c>
      <c r="CD115" s="223" t="str">
        <f t="shared" ca="1" si="106"/>
        <v>-4.00754840213779-2.01723034553447i</v>
      </c>
      <c r="CE115" s="223" t="str">
        <f t="shared" ca="1" si="107"/>
        <v>-4.46500498908186-0.439764607371255i</v>
      </c>
      <c r="CF115" s="223" t="str">
        <f t="shared" ca="1" si="108"/>
        <v>-4.32408660101129+1.19663592181452i</v>
      </c>
      <c r="CG115" s="223" t="str">
        <f t="shared" ca="1" si="109"/>
        <v>-3.60367833148068+2.67267000313149i</v>
      </c>
      <c r="CH115" s="223" t="str">
        <f t="shared" ca="1" si="110"/>
        <v>-2.40032526416549+3.79052781135176i</v>
      </c>
      <c r="CI115" s="223" t="str">
        <f t="shared" ca="1" si="111"/>
        <v>-0.87529404117396+4.40040030041673i</v>
      </c>
      <c r="CJ115" s="223" t="str">
        <f t="shared" ca="1" si="112"/>
        <v>0.767039189608549+4.42055577320623i</v>
      </c>
      <c r="CK115" s="223" t="str">
        <f t="shared" ca="1" si="113"/>
        <v>2.30657812183199+3.8482931060807i</v>
      </c>
      <c r="CL115" s="223" t="str">
        <f t="shared" ca="1" si="114"/>
        <v>3.53700236562912+2.76030373835132i</v>
      </c>
      <c r="CM115" s="223" t="str">
        <f t="shared" ca="1" si="115"/>
        <v>4.29341735135508+1.30239391487577i</v>
      </c>
      <c r="CN115" s="223" t="str">
        <f t="shared" ca="1" si="116"/>
        <v>4.47445257678358-0.330055450700374i</v>
      </c>
      <c r="CO115" s="223" t="str">
        <f t="shared" ca="1" si="117"/>
        <v>4.05584671437815-1.91827263231539i</v>
      </c>
      <c r="CP115" s="223" t="str">
        <f t="shared" ca="1" si="118"/>
        <v>3.09369897860099-3.24941365360359i</v>
      </c>
      <c r="CQ115" s="223" t="str">
        <f t="shared" ca="1" si="119"/>
        <v>1.71695102321638-4.1450864461792i</v>
      </c>
      <c r="CR115" s="223" t="str">
        <f t="shared" ca="1" si="120"/>
        <v>0.110106902624265-4.48525795606192i</v>
      </c>
      <c r="CS115" s="223" t="str">
        <f t="shared" ca="1" si="121"/>
        <v>-1.51149312871509-4.22434030166479i</v>
      </c>
      <c r="CT115" s="223" t="str">
        <f t="shared" ca="1" si="122"/>
        <v>-2.93053131178339-3.39730020649918i</v>
      </c>
      <c r="CU115" s="223" t="str">
        <f t="shared" ca="1" si="123"/>
        <v>-3.95683609259186-2.11497295462251i</v>
      </c>
      <c r="CV115" s="223" t="str">
        <f t="shared" ca="1" si="124"/>
        <v>-4.452867849332-0.549208866286519i</v>
      </c>
      <c r="CW115" s="223" t="str">
        <f t="shared" ca="1" si="125"/>
        <v>-4.35215118258707+1.09015712001906i</v>
      </c>
      <c r="CX115" s="223" t="str">
        <f t="shared" ca="1" si="126"/>
        <v>-3.66818357625556+2.58342635143935i</v>
      </c>
      <c r="CY115" s="223" t="str">
        <f t="shared" ca="1" si="127"/>
        <v>-2.49262654031378+3.73047924440622i</v>
      </c>
      <c r="CZ115" s="223" t="str">
        <f t="shared" ca="1" si="128"/>
        <v>-0.983021648338313+4.37759419102782i</v>
      </c>
      <c r="DA115" s="223" t="str">
        <f t="shared" ca="1" si="129"/>
        <v>0.658322302317211+4.43804846849311i</v>
      </c>
      <c r="DB115" s="223" t="str">
        <f t="shared" ca="1" si="130"/>
        <v>2.21144158308643+3.90374033293948i</v>
      </c>
      <c r="DC115" s="223" t="str">
        <f t="shared" ca="1" si="131"/>
        <v>3.46819584180983+2.84627476981322i</v>
      </c>
      <c r="DD115" s="223" t="str">
        <f t="shared" ca="1" si="132"/>
        <v>4.26016190762762+1.40736739454233i</v>
      </c>
      <c r="DE115" s="223" t="str">
        <f t="shared" ca="1" si="133"/>
        <v>4.48120492156359-0.220147480968013i</v>
      </c>
      <c r="DF115" s="223" t="str">
        <f t="shared" ca="1" si="134"/>
        <v>4.10170193621565-1.81815942339144i</v>
      </c>
      <c r="DG115" s="223" t="str">
        <f t="shared" ca="1" si="135"/>
        <v>3.17251181734767-3.17251181734784i</v>
      </c>
      <c r="DH115" s="223" t="str">
        <f t="shared" ca="1" si="136"/>
        <v>1.81815942339162-4.10170193621557i</v>
      </c>
      <c r="DI115" s="223" t="str">
        <f t="shared" ca="1" si="137"/>
        <v>0.220147480967762-4.4812049215636i</v>
      </c>
      <c r="DJ115" s="223" t="str">
        <f t="shared" ca="1" si="138"/>
        <v>-1.40736739454214-4.26016190762768i</v>
      </c>
      <c r="DK115" s="223" t="str">
        <f t="shared" ca="1" si="139"/>
        <v>-2.84627476981342-3.46819584180967i</v>
      </c>
      <c r="DL115" s="223" t="str">
        <f t="shared" ca="1" si="140"/>
        <v>-3.90374033293939-2.2114415830866i</v>
      </c>
      <c r="DM115" s="223" t="str">
        <f t="shared" ca="1" si="141"/>
        <v>-4.43804846849315-0.65832230231696i</v>
      </c>
      <c r="DN115" s="223" t="str">
        <f t="shared" ca="1" si="142"/>
        <v>-4.37759419102786+0.983021648338125i</v>
      </c>
      <c r="DO115" s="223" t="str">
        <f t="shared" ca="1" si="143"/>
        <v>-3.73047924440633+2.49262654031362i</v>
      </c>
      <c r="DP115" s="223" t="str">
        <f t="shared" ca="1" si="144"/>
        <v>-2.58342635143915+3.66818357625571i</v>
      </c>
      <c r="DQ115" s="223" t="str">
        <f t="shared" ca="1" si="145"/>
        <v>-1.09015712001927+4.35215118258702i</v>
      </c>
      <c r="DR115" s="223" t="str">
        <f t="shared" ca="1" si="146"/>
        <v>0.549208866286752+4.45286784933197i</v>
      </c>
      <c r="DS115" s="223" t="str">
        <f t="shared" ca="1" si="147"/>
        <v>2.11497295462232+3.95683609259196i</v>
      </c>
      <c r="DT115" s="223" t="str">
        <f t="shared" ca="1" si="148"/>
        <v>3.39730020649934+2.93053131178322i</v>
      </c>
      <c r="DU115" s="223" t="str">
        <f t="shared" ca="1" si="149"/>
        <v>4.22434030166472+1.51149312871529i</v>
      </c>
      <c r="DV115" s="223" t="str">
        <f t="shared" ca="1" si="150"/>
        <v>4.48525795606192-0.110106902624499i</v>
      </c>
      <c r="DW115" s="223" t="str">
        <f t="shared" ca="1" si="151"/>
        <v>4.14508644617928-1.71695102321619i</v>
      </c>
      <c r="DX115" s="223" t="str">
        <f t="shared" ca="1" si="152"/>
        <v>3.24941365360343-3.09369897860116i</v>
      </c>
      <c r="DY115" s="223" t="str">
        <f t="shared" ca="1" si="153"/>
        <v>1.91827263231558-4.05584671437806i</v>
      </c>
      <c r="DZ115" s="223" t="str">
        <f t="shared" ca="1" si="154"/>
        <v>0.330055450700585-4.47445257678357i</v>
      </c>
      <c r="EA115" s="223" t="str">
        <f t="shared" ca="1" si="155"/>
        <v>-1.30239391487599-4.29341735135501i</v>
      </c>
      <c r="EB115" s="223" t="str">
        <f t="shared" ca="1" si="156"/>
        <v>-2.76030373835116-3.53700236562925i</v>
      </c>
      <c r="EC115" s="223" t="str">
        <f t="shared" ca="1" si="157"/>
        <v>-3.84829310608082-2.3065781218318i</v>
      </c>
      <c r="ED115" s="223" t="str">
        <f t="shared" ca="1" si="158"/>
        <v>-4.4205557732062-0.76703918960876i</v>
      </c>
      <c r="EE115" s="223" t="str">
        <f t="shared" ca="1" si="159"/>
        <v>-4.40040030041668+0.875294041174193i</v>
      </c>
      <c r="EF115" s="223" t="str">
        <f t="shared" ca="1" si="160"/>
        <v>-3.79052781135187+2.40032526416531i</v>
      </c>
      <c r="EG115" s="223" t="str">
        <f t="shared" ca="1" si="161"/>
        <v>-2.67267000313131+3.60367833148082i</v>
      </c>
      <c r="EH115" s="223" t="str">
        <f t="shared" ca="1" si="162"/>
        <v>-1.19663592181473+4.32408660101123i</v>
      </c>
      <c r="EI115" s="223" t="str">
        <f t="shared" ca="1" si="163"/>
        <v>0.439764607371489+4.46500498908184i</v>
      </c>
      <c r="EJ115" s="223" t="str">
        <f t="shared" ca="1" si="164"/>
        <v>2.01723034553428+4.00754840213789i</v>
      </c>
      <c r="EK115" s="223" t="str">
        <f t="shared" ca="1" si="165"/>
        <v>3.32435816457768+3.01302261127061i</v>
      </c>
      <c r="EL115" s="223" t="str">
        <f t="shared" ca="1" si="166"/>
        <v>4.18597411106234+1.61470839594587i</v>
      </c>
      <c r="EM115" s="223" t="str">
        <f t="shared" ca="1" si="167"/>
        <v>4.48660923888211-7.69449444921643E-15i</v>
      </c>
      <c r="EN115" s="223"/>
      <c r="EO115" s="223"/>
      <c r="EP115" s="223"/>
    </row>
    <row r="116" spans="1:146" ht="17.25" thickBot="1">
      <c r="A116" s="257">
        <f t="shared" si="168"/>
        <v>3.1250000000000001E-4</v>
      </c>
      <c r="B116" s="256">
        <v>16</v>
      </c>
      <c r="C116" s="230">
        <f t="shared" si="169"/>
        <v>3200</v>
      </c>
      <c r="D116" s="229">
        <f t="shared" si="170"/>
        <v>20106.192982974677</v>
      </c>
      <c r="E116" s="229" t="str">
        <f t="shared" si="171"/>
        <v>20106.1929829747i</v>
      </c>
      <c r="F116" s="229" t="str">
        <f t="shared" si="172"/>
        <v>-0.0110300514698178-0.368785717512134i</v>
      </c>
      <c r="G116" s="229" t="str">
        <f t="shared" si="173"/>
        <v>-3.35783155908367-0.795353209867086i</v>
      </c>
      <c r="H116" s="229" t="str">
        <f t="shared" si="38"/>
        <v>0.00316333724001947-0.0263859094824002i</v>
      </c>
      <c r="I116" s="229" t="str">
        <f t="shared" si="174"/>
        <v>-0.0117695891536857+0.00931970262471177i</v>
      </c>
      <c r="J116" s="255" t="str">
        <f ca="1">IMPRODUCT(1/N_FFT2,AE100)</f>
        <v>0.0207587708303433-0.000102096779821422i</v>
      </c>
      <c r="K116" s="254" t="str">
        <f t="shared" ca="1" si="175"/>
        <v>-0.000243370692381779+0.000194667208145753i</v>
      </c>
      <c r="N116" s="246">
        <f t="shared" ca="1" si="176"/>
        <v>8.5135040917442666</v>
      </c>
      <c r="O116" s="223">
        <f t="shared" ca="1" si="39"/>
        <v>-4.4864959082557334</v>
      </c>
      <c r="P116" s="223" t="str">
        <f t="shared" ca="1" si="40"/>
        <v>-4.14498174233311+1.71690765346324i</v>
      </c>
      <c r="Q116" s="223" t="str">
        <f t="shared" ca="1" si="41"/>
        <v>-3.17243168049333+3.17243168049333i</v>
      </c>
      <c r="R116" s="223" t="str">
        <f t="shared" ca="1" si="42"/>
        <v>-1.71690765346325+4.1449817423331i</v>
      </c>
      <c r="S116" s="223" t="str">
        <f t="shared" ca="1" si="43"/>
        <v>1.5664404206645E-14+4.48649590825573i</v>
      </c>
      <c r="T116" s="223" t="str">
        <f t="shared" ca="1" si="44"/>
        <v>1.71690765346323+4.14498174233311i</v>
      </c>
      <c r="U116" s="223" t="str">
        <f t="shared" ca="1" si="45"/>
        <v>3.17243168049331+3.17243168049334i</v>
      </c>
      <c r="V116" s="223" t="str">
        <f t="shared" ca="1" si="46"/>
        <v>4.14498174233311+1.71690765346323i</v>
      </c>
      <c r="W116" s="223" t="str">
        <f t="shared" ca="1" si="47"/>
        <v>4.48649590825573+1.44964933132451E-14i</v>
      </c>
      <c r="X116" s="223" t="str">
        <f t="shared" ca="1" si="48"/>
        <v>4.1449817423331-1.71690765346325i</v>
      </c>
      <c r="Y116" s="223" t="str">
        <f t="shared" ca="1" si="49"/>
        <v>3.17243168049333-3.17243168049332i</v>
      </c>
      <c r="Z116" s="223" t="str">
        <f t="shared" ca="1" si="50"/>
        <v>1.71690765346321-4.14498174233312i</v>
      </c>
      <c r="AA116" s="223" t="str">
        <f t="shared" ca="1" si="51"/>
        <v>8.24493529493004E-16-4.48649590825573i</v>
      </c>
      <c r="AB116" s="223" t="str">
        <f t="shared" ca="1" si="52"/>
        <v>-1.71690765346322-4.14498174233311i</v>
      </c>
      <c r="AC116" s="223" t="str">
        <f t="shared" ca="1" si="53"/>
        <v>-3.17243168049333-3.17243168049332i</v>
      </c>
      <c r="AD116" s="223" t="str">
        <f t="shared" ca="1" si="54"/>
        <v>-4.1449817423331-1.71690765346325i</v>
      </c>
      <c r="AE116" s="223" t="str">
        <f t="shared" ca="1" si="55"/>
        <v>-4.48649590825573+1.4839910677152E-14i</v>
      </c>
      <c r="AF116" s="223" t="str">
        <f t="shared" ca="1" si="56"/>
        <v>-4.14498174233311+1.71690765346323i</v>
      </c>
      <c r="AG116" s="223" t="str">
        <f t="shared" ca="1" si="57"/>
        <v>-3.17243168049334+3.17243168049331i</v>
      </c>
      <c r="AH116" s="223" t="str">
        <f t="shared" ca="1" si="58"/>
        <v>-1.71690765346323+4.14498174233311i</v>
      </c>
      <c r="AI116" s="223" t="str">
        <f t="shared" ca="1" si="59"/>
        <v>-1.33285824198453E-14+4.48649590825573i</v>
      </c>
      <c r="AJ116" s="223" t="str">
        <f t="shared" ca="1" si="60"/>
        <v>1.71690765346325+4.1449817423331i</v>
      </c>
      <c r="AK116" s="223" t="str">
        <f t="shared" ca="1" si="61"/>
        <v>3.17243168049333+3.17243168049333i</v>
      </c>
      <c r="AL116" s="223" t="str">
        <f t="shared" ca="1" si="62"/>
        <v>4.1449817423331+1.71690765346326i</v>
      </c>
      <c r="AM116" s="223" t="str">
        <f t="shared" ca="1" si="63"/>
        <v>4.48649590825573+1.64898705898601E-15i</v>
      </c>
      <c r="AN116" s="223" t="str">
        <f t="shared" ca="1" si="64"/>
        <v>4.14498174233311-1.71690765346322i</v>
      </c>
      <c r="AO116" s="223" t="str">
        <f t="shared" ca="1" si="65"/>
        <v>3.17243168049341-3.17243168049324i</v>
      </c>
      <c r="AP116" s="223" t="str">
        <f t="shared" ca="1" si="66"/>
        <v>1.71690765346304-4.14498174233319i</v>
      </c>
      <c r="AQ116" s="223" t="str">
        <f t="shared" ca="1" si="67"/>
        <v>-1.09650829446515E-13-4.48649590825573i</v>
      </c>
      <c r="AR116" s="223" t="str">
        <f t="shared" ca="1" si="68"/>
        <v>-1.09650829446515E-13-4.48649590825573i</v>
      </c>
      <c r="AS116" s="223" t="str">
        <f t="shared" ca="1" si="69"/>
        <v>-3.17243168049325-3.17243168049341i</v>
      </c>
      <c r="AT116" s="223" t="str">
        <f t="shared" ca="1" si="70"/>
        <v>-4.14498174233302-1.71690765346344i</v>
      </c>
      <c r="AU116" s="223" t="str">
        <f t="shared" ca="1" si="71"/>
        <v>-4.48649590825573+1.2531523365316E-13i</v>
      </c>
      <c r="AV116" s="223" t="str">
        <f t="shared" ca="1" si="72"/>
        <v>-4.1449817423331+1.71690765346325i</v>
      </c>
      <c r="AW116" s="223" t="str">
        <f t="shared" ca="1" si="73"/>
        <v>-3.17243168049339+3.17243168049326i</v>
      </c>
      <c r="AX116" s="223" t="str">
        <f t="shared" ca="1" si="74"/>
        <v>-1.71690765346342+4.14498174233303i</v>
      </c>
      <c r="AY116" s="223" t="str">
        <f t="shared" ca="1" si="75"/>
        <v>1.33010020168233E-13+4.48649590825573i</v>
      </c>
      <c r="AZ116" s="223" t="str">
        <f t="shared" ca="1" si="76"/>
        <v>1.71690765346326+4.1449817423331i</v>
      </c>
      <c r="BA116" s="223" t="str">
        <f t="shared" ca="1" si="77"/>
        <v>3.17243168049327+3.17243168049338i</v>
      </c>
      <c r="BB116" s="223" t="str">
        <f t="shared" ca="1" si="78"/>
        <v>4.14498174233304+1.71690765346341i</v>
      </c>
      <c r="BC116" s="223" t="str">
        <f t="shared" ca="1" si="79"/>
        <v>4.48649590825573-1.48674424374878E-13i</v>
      </c>
      <c r="BD116" s="223" t="str">
        <f t="shared" ca="1" si="80"/>
        <v>4.14498174233309-1.71690765346327i</v>
      </c>
      <c r="BE116" s="223" t="str">
        <f t="shared" ca="1" si="81"/>
        <v>3.17243168049337-3.17243168049329i</v>
      </c>
      <c r="BF116" s="223" t="str">
        <f t="shared" ca="1" si="82"/>
        <v>1.7169076534634-4.14498174233304i</v>
      </c>
      <c r="BG116" s="223" t="str">
        <f t="shared" ca="1" si="83"/>
        <v>-1.64338828581523E-13-4.48649590825573i</v>
      </c>
      <c r="BH116" s="223" t="str">
        <f t="shared" ca="1" si="84"/>
        <v>-1.71690765346329-4.14498174233308i</v>
      </c>
      <c r="BI116" s="223" t="str">
        <f t="shared" ca="1" si="85"/>
        <v>-3.17243168049329-3.17243168049337i</v>
      </c>
      <c r="BJ116" s="223" t="str">
        <f t="shared" ca="1" si="86"/>
        <v>-4.14498174233305-1.71690765346338i</v>
      </c>
      <c r="BK116" s="223" t="str">
        <f t="shared" ca="1" si="87"/>
        <v>-4.48649590825573+1.87972850479739E-13i</v>
      </c>
      <c r="BL116" s="223" t="str">
        <f t="shared" ca="1" si="88"/>
        <v>-4.14498174233308+1.7169076534633i</v>
      </c>
      <c r="BM116" s="223" t="str">
        <f t="shared" ca="1" si="89"/>
        <v>-3.17243168049335+3.17243168049331i</v>
      </c>
      <c r="BN116" s="223" t="str">
        <f t="shared" ca="1" si="90"/>
        <v>-1.71690765346337+4.14498174233305i</v>
      </c>
      <c r="BO116" s="223" t="str">
        <f t="shared" ca="1" si="91"/>
        <v>1.95667636994813E-13+4.48649590825573i</v>
      </c>
      <c r="BP116" s="223" t="str">
        <f t="shared" ca="1" si="92"/>
        <v>1.71690765346332+4.14498174233307i</v>
      </c>
      <c r="BQ116" s="223" t="str">
        <f t="shared" ca="1" si="93"/>
        <v>3.17243168049331+3.17243168049334i</v>
      </c>
      <c r="BR116" s="223" t="str">
        <f t="shared" ca="1" si="94"/>
        <v>4.14498174233306+1.71690765346335i</v>
      </c>
      <c r="BS116" s="223" t="str">
        <f t="shared" ca="1" si="95"/>
        <v>4.48649590825573-2.19301658893029E-13i</v>
      </c>
      <c r="BT116" s="223" t="str">
        <f t="shared" ca="1" si="96"/>
        <v>4.14498174233307-1.71690765346333i</v>
      </c>
      <c r="BU116" s="223" t="str">
        <f t="shared" ca="1" si="97"/>
        <v>3.17243168049333-3.17243168049333i</v>
      </c>
      <c r="BV116" s="223" t="str">
        <f t="shared" ca="1" si="98"/>
        <v>1.71690765346334-4.14498174233306i</v>
      </c>
      <c r="BW116" s="223" t="str">
        <f t="shared" ca="1" si="99"/>
        <v>2.1930214531989E-13-4.48649590825573i</v>
      </c>
      <c r="BX116" s="223" t="str">
        <f t="shared" ca="1" si="100"/>
        <v>-1.71690765346335-4.14498174233306i</v>
      </c>
      <c r="BY116" s="223" t="str">
        <f t="shared" ca="1" si="101"/>
        <v>-3.17243168049333-3.17243168049332i</v>
      </c>
      <c r="BZ116" s="223" t="str">
        <f t="shared" ca="1" si="102"/>
        <v>-4.14498174233307-1.71690765346332i</v>
      </c>
      <c r="CA116" s="223" t="str">
        <f t="shared" ca="1" si="103"/>
        <v>-4.48649590825573-2.11607358804817E-13i</v>
      </c>
      <c r="CB116" s="223" t="str">
        <f t="shared" ca="1" si="104"/>
        <v>-4.14498174233306+1.71690765346336i</v>
      </c>
      <c r="CC116" s="223" t="str">
        <f t="shared" ca="1" si="105"/>
        <v>-3.17243168049331+3.17243168049335i</v>
      </c>
      <c r="CD116" s="223" t="str">
        <f t="shared" ca="1" si="106"/>
        <v>-1.71690765346332+4.14498174233307i</v>
      </c>
      <c r="CE116" s="223" t="str">
        <f t="shared" ca="1" si="107"/>
        <v>-1.87973336906601E-13+4.48649590825573i</v>
      </c>
      <c r="CF116" s="223" t="str">
        <f t="shared" ca="1" si="108"/>
        <v>1.71690765346338+4.14498174233305i</v>
      </c>
      <c r="CG116" s="223" t="str">
        <f t="shared" ca="1" si="109"/>
        <v>3.17243168049336+3.1724316804933i</v>
      </c>
      <c r="CH116" s="223" t="str">
        <f t="shared" ca="1" si="110"/>
        <v>4.14498174233308+1.71690765346329i</v>
      </c>
      <c r="CI116" s="223" t="str">
        <f t="shared" ca="1" si="111"/>
        <v>4.48649590825573+1.80278550391527E-13i</v>
      </c>
      <c r="CJ116" s="223" t="str">
        <f t="shared" ca="1" si="112"/>
        <v>4.14498174233305-1.71690765346339i</v>
      </c>
      <c r="CK116" s="223" t="str">
        <f t="shared" ca="1" si="113"/>
        <v>3.17243168049329-3.17243168049337i</v>
      </c>
      <c r="CL116" s="223" t="str">
        <f t="shared" ca="1" si="114"/>
        <v>1.71690765346329-4.14498174233309i</v>
      </c>
      <c r="CM116" s="223" t="str">
        <f t="shared" ca="1" si="115"/>
        <v>1.5664452849331E-13-4.48649590825573i</v>
      </c>
      <c r="CN116" s="223" t="str">
        <f t="shared" ca="1" si="116"/>
        <v>-1.71690765346339-4.14498174233304i</v>
      </c>
      <c r="CO116" s="223" t="str">
        <f t="shared" ca="1" si="117"/>
        <v>-3.17243168049338-3.17243168049328i</v>
      </c>
      <c r="CP116" s="223" t="str">
        <f t="shared" ca="1" si="118"/>
        <v>-4.1449817423331-1.71690765346326i</v>
      </c>
      <c r="CQ116" s="223" t="str">
        <f t="shared" ca="1" si="119"/>
        <v>-4.48649590825573-1.48949741978237E-13i</v>
      </c>
      <c r="CR116" s="223" t="str">
        <f t="shared" ca="1" si="120"/>
        <v>-4.14498174233303+1.71690765346342i</v>
      </c>
      <c r="CS116" s="223" t="str">
        <f t="shared" ca="1" si="121"/>
        <v>-3.17243168049327+3.17243168049338i</v>
      </c>
      <c r="CT116" s="223" t="str">
        <f t="shared" ca="1" si="122"/>
        <v>-1.71690765346326+4.1449817423331i</v>
      </c>
      <c r="CU116" s="223" t="str">
        <f t="shared" ca="1" si="123"/>
        <v>-1.25315720080021E-13+4.48649590825573i</v>
      </c>
      <c r="CV116" s="223" t="str">
        <f t="shared" ca="1" si="124"/>
        <v>1.71690765346344+4.14498174233302i</v>
      </c>
      <c r="CW116" s="223" t="str">
        <f t="shared" ca="1" si="125"/>
        <v>3.17243168049341+3.17243168049324i</v>
      </c>
      <c r="CX116" s="223" t="str">
        <f t="shared" ca="1" si="126"/>
        <v>4.1449817423331+1.71690765346325i</v>
      </c>
      <c r="CY116" s="223" t="str">
        <f t="shared" ca="1" si="127"/>
        <v>4.48649590825573+1.17620933564947E-13i</v>
      </c>
      <c r="CZ116" s="223" t="str">
        <f t="shared" ca="1" si="128"/>
        <v>4.14498174233302-1.71690765346345i</v>
      </c>
      <c r="DA116" s="223" t="str">
        <f t="shared" ca="1" si="129"/>
        <v>3.17243168049324-3.17243168049341i</v>
      </c>
      <c r="DB116" s="223" t="str">
        <f t="shared" ca="1" si="130"/>
        <v>1.71690765346321-4.14498174233312i</v>
      </c>
      <c r="DC116" s="223" t="str">
        <f t="shared" ca="1" si="131"/>
        <v>1.09926147049874E-13-4.48649590825573i</v>
      </c>
      <c r="DD116" s="223" t="str">
        <f t="shared" ca="1" si="132"/>
        <v>-1.71690765346304-4.14498174233319i</v>
      </c>
      <c r="DE116" s="223" t="str">
        <f t="shared" ca="1" si="133"/>
        <v>-3.17243168049342-3.17243168049324i</v>
      </c>
      <c r="DF116" s="223" t="str">
        <f t="shared" ca="1" si="134"/>
        <v>-4.14498174233312-1.7169076534632i</v>
      </c>
      <c r="DG116" s="223" t="str">
        <f t="shared" ca="1" si="135"/>
        <v>-4.48649590825573-7.03528897685143E-14i</v>
      </c>
      <c r="DH116" s="223" t="str">
        <f t="shared" ca="1" si="136"/>
        <v>-4.14498174233318+1.71690765346305i</v>
      </c>
      <c r="DI116" s="223" t="str">
        <f t="shared" ca="1" si="137"/>
        <v>-3.17243168049323+3.17243168049343i</v>
      </c>
      <c r="DJ116" s="223" t="str">
        <f t="shared" ca="1" si="138"/>
        <v>-1.7169076534632+4.14498174233312i</v>
      </c>
      <c r="DK116" s="223" t="str">
        <f t="shared" ca="1" si="139"/>
        <v>-6.26581032534407E-14+4.48649590825573i</v>
      </c>
      <c r="DL116" s="223" t="str">
        <f t="shared" ca="1" si="140"/>
        <v>1.71690765346308+4.14498174233317i</v>
      </c>
      <c r="DM116" s="223" t="str">
        <f t="shared" ca="1" si="141"/>
        <v>3.17243168049343+3.17243168049322i</v>
      </c>
      <c r="DN116" s="223" t="str">
        <f t="shared" ca="1" si="142"/>
        <v>4.14498174233313+1.71690765346319i</v>
      </c>
      <c r="DO116" s="223" t="str">
        <f t="shared" ca="1" si="143"/>
        <v>4.48649590825573+5.49633167383672E-14i</v>
      </c>
      <c r="DP116" s="223" t="str">
        <f t="shared" ca="1" si="144"/>
        <v>4.14498174233317-1.71690765346309i</v>
      </c>
      <c r="DQ116" s="223" t="str">
        <f t="shared" ca="1" si="145"/>
        <v>3.1724316804932-3.17243168049346i</v>
      </c>
      <c r="DR116" s="223" t="str">
        <f t="shared" ca="1" si="146"/>
        <v>1.71690765346319-4.14498174233313i</v>
      </c>
      <c r="DS116" s="223" t="str">
        <f t="shared" ca="1" si="147"/>
        <v>4.72685302232936E-14-4.48649590825573i</v>
      </c>
      <c r="DT116" s="223" t="str">
        <f t="shared" ca="1" si="148"/>
        <v>-1.7169076534631-4.14498174233317i</v>
      </c>
      <c r="DU116" s="223" t="str">
        <f t="shared" ca="1" si="149"/>
        <v>-3.17243168049346-3.17243168049319i</v>
      </c>
      <c r="DV116" s="223" t="str">
        <f t="shared" ca="1" si="150"/>
        <v>-4.14498174233314-1.71690765346315i</v>
      </c>
      <c r="DW116" s="223" t="str">
        <f t="shared" ca="1" si="151"/>
        <v>-4.48649590825573-3.95737437082199E-14i</v>
      </c>
      <c r="DX116" s="223" t="str">
        <f t="shared" ca="1" si="152"/>
        <v>-4.14498174233316+1.71690765346311i</v>
      </c>
      <c r="DY116" s="223" t="str">
        <f t="shared" ca="1" si="153"/>
        <v>-3.1724316804935+3.17243168049316i</v>
      </c>
      <c r="DZ116" s="223" t="str">
        <f t="shared" ca="1" si="154"/>
        <v>-1.71690765346314+4.14498174233314i</v>
      </c>
      <c r="EA116" s="223" t="str">
        <f t="shared" ca="1" si="155"/>
        <v>-4.86426861057817E-19+4.48649590825573i</v>
      </c>
      <c r="EB116" s="223" t="str">
        <f t="shared" ca="1" si="156"/>
        <v>1.71690765346314+4.14498174233314i</v>
      </c>
      <c r="EC116" s="223" t="str">
        <f t="shared" ca="1" si="157"/>
        <v>3.17243168049316+3.1724316804935i</v>
      </c>
      <c r="ED116" s="223" t="str">
        <f t="shared" ca="1" si="158"/>
        <v>4.14498174233315+1.71690765346313i</v>
      </c>
      <c r="EE116" s="223" t="str">
        <f t="shared" ca="1" si="159"/>
        <v>4.48649590825573-7.69430008821258E-15i</v>
      </c>
      <c r="EF116" s="223" t="str">
        <f t="shared" ca="1" si="160"/>
        <v>4.14498174233314-1.71690765346315i</v>
      </c>
      <c r="EG116" s="223" t="str">
        <f t="shared" ca="1" si="161"/>
        <v>3.17243168049346-3.17243168049319i</v>
      </c>
      <c r="EH116" s="223" t="str">
        <f t="shared" ca="1" si="162"/>
        <v>1.71690765346313-4.14498174233315i</v>
      </c>
      <c r="EI116" s="223" t="str">
        <f t="shared" ca="1" si="163"/>
        <v>-1.53890866032862E-14-4.48649590825573i</v>
      </c>
      <c r="EJ116" s="223" t="str">
        <f t="shared" ca="1" si="164"/>
        <v>-1.71690765346316-4.14498174233314i</v>
      </c>
      <c r="EK116" s="223" t="str">
        <f t="shared" ca="1" si="165"/>
        <v>-3.1724316804932-3.17243168049346i</v>
      </c>
      <c r="EL116" s="223" t="str">
        <f t="shared" ca="1" si="166"/>
        <v>-4.14498174233317-1.71690765346309i</v>
      </c>
      <c r="EM116" s="223" t="str">
        <f t="shared" ca="1" si="167"/>
        <v>-4.48649590825573+2.30838731183599E-14i</v>
      </c>
      <c r="EN116" s="223"/>
      <c r="EO116" s="223"/>
      <c r="EP116" s="223"/>
    </row>
    <row r="117" spans="1:146" ht="17.25" thickBot="1">
      <c r="A117" s="257">
        <f t="shared" si="168"/>
        <v>3.3203125000000002E-4</v>
      </c>
      <c r="B117" s="256">
        <v>17</v>
      </c>
      <c r="C117" s="230">
        <f t="shared" si="169"/>
        <v>3400</v>
      </c>
      <c r="D117" s="229">
        <f t="shared" si="170"/>
        <v>21362.830044410592</v>
      </c>
      <c r="E117" s="229" t="str">
        <f t="shared" si="171"/>
        <v>21362.8300444106i</v>
      </c>
      <c r="F117" s="229" t="str">
        <f t="shared" si="172"/>
        <v>-0.0128376211908595-0.346679181417612i</v>
      </c>
      <c r="G117" s="229" t="str">
        <f t="shared" si="173"/>
        <v>-3.42548701793885-0.820132083450854i</v>
      </c>
      <c r="H117" s="229" t="str">
        <f t="shared" si="38"/>
        <v>0.00302988623039244-0.024839256556129i</v>
      </c>
      <c r="I117" s="229" t="str">
        <f t="shared" si="174"/>
        <v>-0.0112707277175156+0.00913945035479699i</v>
      </c>
      <c r="J117" s="255" t="str">
        <f ca="1">IMPRODUCT(1/N_FFT2,AF100)</f>
        <v>-0.139136745862444-0.00161134894754877i</v>
      </c>
      <c r="K117" s="254" t="str">
        <f t="shared" ca="1" si="175"/>
        <v>0.00158289922182715-0.00125347230609209i</v>
      </c>
      <c r="N117" s="246">
        <f t="shared" ca="1" si="176"/>
        <v>8.5136270204218185</v>
      </c>
      <c r="O117" s="223">
        <f t="shared" ca="1" si="39"/>
        <v>-4.4863729795781806</v>
      </c>
      <c r="P117" s="223" t="str">
        <f t="shared" ca="1" si="40"/>
        <v>-4.10148594565509+1.81806368136074i</v>
      </c>
      <c r="Q117" s="223" t="str">
        <f t="shared" ca="1" si="41"/>
        <v>-3.01286394921943+3.32418310798053i</v>
      </c>
      <c r="R117" s="223" t="str">
        <f t="shared" ca="1" si="42"/>
        <v>-1.40729328431266+4.25993757276063i</v>
      </c>
      <c r="S117" s="223" t="str">
        <f t="shared" ca="1" si="43"/>
        <v>0.439741449910074+4.46476986743104i</v>
      </c>
      <c r="T117" s="223" t="str">
        <f t="shared" ca="1" si="44"/>
        <v>2.21132513130263+3.90353476679261i</v>
      </c>
      <c r="U117" s="223" t="str">
        <f t="shared" ca="1" si="45"/>
        <v>3.60348856622847+2.67252926362836i</v>
      </c>
      <c r="V117" s="223" t="str">
        <f t="shared" ca="1" si="46"/>
        <v>4.37736367232173+0.982969883631851i</v>
      </c>
      <c r="W117" s="223" t="str">
        <f t="shared" ca="1" si="47"/>
        <v>4.40016858076906-0.875247949270385i</v>
      </c>
      <c r="X117" s="223" t="str">
        <f t="shared" ca="1" si="48"/>
        <v>3.66799041423674-2.58329031139681i</v>
      </c>
      <c r="Y117" s="223" t="str">
        <f t="shared" ca="1" si="49"/>
        <v>2.30645666027548-3.84809045971636i</v>
      </c>
      <c r="Z117" s="223" t="str">
        <f t="shared" ca="1" si="50"/>
        <v>0.549179945625679-4.45263336680798i</v>
      </c>
      <c r="AA117" s="223" t="str">
        <f t="shared" ca="1" si="51"/>
        <v>-1.30232533241998-4.29319126529746i</v>
      </c>
      <c r="AB117" s="223" t="str">
        <f t="shared" ca="1" si="52"/>
        <v>-2.9303769936221-3.39712130886425i</v>
      </c>
      <c r="AC117" s="223" t="str">
        <f t="shared" ca="1" si="53"/>
        <v>-4.05563313849699-1.91817161844665i</v>
      </c>
      <c r="AD117" s="223" t="str">
        <f t="shared" ca="1" si="54"/>
        <v>-4.48502176791488-0.110101104530832i</v>
      </c>
      <c r="AE117" s="223" t="str">
        <f t="shared" ca="1" si="55"/>
        <v>-4.14486817104396+1.71686061069497i</v>
      </c>
      <c r="AF117" s="223" t="str">
        <f t="shared" ca="1" si="56"/>
        <v>-3.09353606823198+3.24924254349179i</v>
      </c>
      <c r="AG117" s="223" t="str">
        <f t="shared" ca="1" si="57"/>
        <v>-1.51141353535291+4.2241178531193i</v>
      </c>
      <c r="AH117" s="223" t="str">
        <f t="shared" ca="1" si="58"/>
        <v>0.33003807038799+4.47421695763446i</v>
      </c>
      <c r="AI117" s="223" t="str">
        <f t="shared" ca="1" si="59"/>
        <v>2.11486158275749+3.95662773048788i</v>
      </c>
      <c r="AJ117" s="223" t="str">
        <f t="shared" ca="1" si="60"/>
        <v>3.53681611145099+2.76015838416384i</v>
      </c>
      <c r="AK117" s="223" t="str">
        <f t="shared" ca="1" si="61"/>
        <v>4.35192200367837+1.09009971369104i</v>
      </c>
      <c r="AL117" s="223" t="str">
        <f t="shared" ca="1" si="62"/>
        <v>4.42032299219624-0.766998798271856i</v>
      </c>
      <c r="AM117" s="223" t="str">
        <f t="shared" ca="1" si="63"/>
        <v>3.7302828019744-2.49249528167723i</v>
      </c>
      <c r="AN117" s="223" t="str">
        <f t="shared" ca="1" si="64"/>
        <v>2.40019886599996-3.79032820683667i</v>
      </c>
      <c r="AO117" s="223" t="str">
        <f t="shared" ca="1" si="65"/>
        <v>0.658287635877025-4.43781476633947i</v>
      </c>
      <c r="AP117" s="223" t="str">
        <f t="shared" ca="1" si="66"/>
        <v>-1.19657290844396-4.32385889994888i</v>
      </c>
      <c r="AQ117" s="223" t="str">
        <f t="shared" ca="1" si="67"/>
        <v>-2.84612488849749-3.46801321089819i</v>
      </c>
      <c r="AR117" s="223" t="str">
        <f t="shared" ca="1" si="68"/>
        <v>-2.84612488849749-3.46801321089819i</v>
      </c>
      <c r="AS117" s="223" t="str">
        <f t="shared" ca="1" si="69"/>
        <v>-4.48096894684434-0.220135888273415i</v>
      </c>
      <c r="AT117" s="223" t="str">
        <f t="shared" ca="1" si="70"/>
        <v>-4.18575368283324+1.61462336739476i</v>
      </c>
      <c r="AU117" s="223" t="str">
        <f t="shared" ca="1" si="71"/>
        <v>-3.17234475679189+3.17234475679176i</v>
      </c>
      <c r="AV117" s="223" t="str">
        <f t="shared" ca="1" si="72"/>
        <v>-1.61462336739494+4.18575368283317i</v>
      </c>
      <c r="AW117" s="223" t="str">
        <f t="shared" ca="1" si="73"/>
        <v>0.220135888273227+4.48096894684435i</v>
      </c>
      <c r="AX117" s="223" t="str">
        <f t="shared" ca="1" si="74"/>
        <v>2.01712412067462+4.00733736958617i</v>
      </c>
      <c r="AY117" s="223" t="str">
        <f t="shared" ca="1" si="75"/>
        <v>3.46801321089807+2.84612488849764i</v>
      </c>
      <c r="AZ117" s="223" t="str">
        <f t="shared" ca="1" si="76"/>
        <v>4.32385889994883+1.19657290844414i</v>
      </c>
      <c r="BA117" s="223" t="str">
        <f t="shared" ca="1" si="77"/>
        <v>4.43781476633943-0.658287635877281i</v>
      </c>
      <c r="BB117" s="223" t="str">
        <f t="shared" ca="1" si="78"/>
        <v>3.79032820683654-2.40019886600017i</v>
      </c>
      <c r="BC117" s="223" t="str">
        <f t="shared" ca="1" si="79"/>
        <v>2.49249528167701-3.73028280197455i</v>
      </c>
      <c r="BD117" s="223" t="str">
        <f t="shared" ca="1" si="80"/>
        <v>0.766998798271735-4.42032299219626i</v>
      </c>
      <c r="BE117" s="223" t="str">
        <f t="shared" ca="1" si="81"/>
        <v>-1.0900997136912-4.35192200367833i</v>
      </c>
      <c r="BF117" s="223" t="str">
        <f t="shared" ca="1" si="82"/>
        <v>-2.76015838416397-3.53681611145088i</v>
      </c>
      <c r="BG117" s="223" t="str">
        <f t="shared" ca="1" si="83"/>
        <v>-3.95662773048798-2.1148615827573i</v>
      </c>
      <c r="BH117" s="223" t="str">
        <f t="shared" ca="1" si="84"/>
        <v>-4.47421695763445-0.330038070388221i</v>
      </c>
      <c r="BI117" s="223" t="str">
        <f t="shared" ca="1" si="85"/>
        <v>-4.22411785311937+1.51141353535273i</v>
      </c>
      <c r="BJ117" s="223" t="str">
        <f t="shared" ca="1" si="86"/>
        <v>-3.2492425434919+3.09353606823187i</v>
      </c>
      <c r="BK117" s="223" t="str">
        <f t="shared" ca="1" si="87"/>
        <v>-1.71686061069511+4.1448681710439i</v>
      </c>
      <c r="BL117" s="223" t="str">
        <f t="shared" ca="1" si="88"/>
        <v>0.110101104530735+4.48502176791488i</v>
      </c>
      <c r="BM117" s="223" t="str">
        <f t="shared" ca="1" si="89"/>
        <v>1.91817161844656+4.05563313849703i</v>
      </c>
      <c r="BN117" s="223" t="str">
        <f t="shared" ca="1" si="90"/>
        <v>3.39712130886421+2.93037699362214i</v>
      </c>
      <c r="BO117" s="223" t="str">
        <f t="shared" ca="1" si="91"/>
        <v>4.29319126529744+1.30232533242004i</v>
      </c>
      <c r="BP117" s="223" t="str">
        <f t="shared" ca="1" si="92"/>
        <v>4.45263336680798-0.549179945625661i</v>
      </c>
      <c r="BQ117" s="223" t="str">
        <f t="shared" ca="1" si="93"/>
        <v>3.84809045971637-2.30645666027547i</v>
      </c>
      <c r="BR117" s="223" t="str">
        <f t="shared" ca="1" si="94"/>
        <v>2.58329031139677-3.66799041423676i</v>
      </c>
      <c r="BS117" s="223" t="str">
        <f t="shared" ca="1" si="95"/>
        <v>0.875247949270309-4.40016858076907i</v>
      </c>
      <c r="BT117" s="223" t="str">
        <f t="shared" ca="1" si="96"/>
        <v>-0.982969883631923-4.37736367232171i</v>
      </c>
      <c r="BU117" s="223" t="str">
        <f t="shared" ca="1" si="97"/>
        <v>-2.67252926362846-3.60348856622839i</v>
      </c>
      <c r="BV117" s="223" t="str">
        <f t="shared" ca="1" si="98"/>
        <v>-3.90353476679267-2.21132513130252i</v>
      </c>
      <c r="BW117" s="223" t="str">
        <f t="shared" ca="1" si="99"/>
        <v>-4.46476986743106-0.439741449909908i</v>
      </c>
      <c r="BX117" s="223" t="str">
        <f t="shared" ca="1" si="100"/>
        <v>-4.25993757276057+1.40729328431281i</v>
      </c>
      <c r="BY117" s="223" t="str">
        <f t="shared" ca="1" si="101"/>
        <v>-3.32418310798039+3.01286394921959i</v>
      </c>
      <c r="BZ117" s="223" t="str">
        <f t="shared" ca="1" si="102"/>
        <v>-1.81806368136094+4.10148594565501i</v>
      </c>
      <c r="CA117" s="223" t="str">
        <f t="shared" ca="1" si="103"/>
        <v>-1.87968186492069E-13+4.48637297957818i</v>
      </c>
      <c r="CB117" s="223" t="str">
        <f t="shared" ca="1" si="104"/>
        <v>1.81806368136059+4.10148594565516i</v>
      </c>
      <c r="CC117" s="223" t="str">
        <f t="shared" ca="1" si="105"/>
        <v>3.32418310798043+3.01286394921953i</v>
      </c>
      <c r="CD117" s="223" t="str">
        <f t="shared" ca="1" si="106"/>
        <v>4.25993757276059+1.40729328431276i</v>
      </c>
      <c r="CE117" s="223" t="str">
        <f t="shared" ca="1" si="107"/>
        <v>4.46476986743105-0.439741449909978i</v>
      </c>
      <c r="CF117" s="223" t="str">
        <f t="shared" ca="1" si="108"/>
        <v>3.90353476679264-2.21132513130258i</v>
      </c>
      <c r="CG117" s="223" t="str">
        <f t="shared" ca="1" si="109"/>
        <v>2.6725292636284-3.60348856622843i</v>
      </c>
      <c r="CH117" s="223" t="str">
        <f t="shared" ca="1" si="110"/>
        <v>0.982969883631874-4.37736367232172i</v>
      </c>
      <c r="CI117" s="223" t="str">
        <f t="shared" ca="1" si="111"/>
        <v>-0.875247949270381-4.40016858076906i</v>
      </c>
      <c r="CJ117" s="223" t="str">
        <f t="shared" ca="1" si="112"/>
        <v>-2.58329031139683-3.66799041423672i</v>
      </c>
      <c r="CK117" s="223" t="str">
        <f t="shared" ca="1" si="113"/>
        <v>-3.8480904597164-2.30645666027542i</v>
      </c>
      <c r="CL117" s="223" t="str">
        <f t="shared" ca="1" si="114"/>
        <v>-4.45263336680799-0.549179945625603i</v>
      </c>
      <c r="CM117" s="223" t="str">
        <f t="shared" ca="1" si="115"/>
        <v>-4.29319126529742+1.3023253324201i</v>
      </c>
      <c r="CN117" s="223" t="str">
        <f t="shared" ca="1" si="116"/>
        <v>-3.39712130886416+2.93037699362219i</v>
      </c>
      <c r="CO117" s="223" t="str">
        <f t="shared" ca="1" si="117"/>
        <v>-1.91817161844651+4.05563313849706i</v>
      </c>
      <c r="CP117" s="223" t="str">
        <f t="shared" ca="1" si="118"/>
        <v>-0.110101104530665+4.48502176791488i</v>
      </c>
      <c r="CQ117" s="223" t="str">
        <f t="shared" ca="1" si="119"/>
        <v>1.71686061069518+4.14486817104387i</v>
      </c>
      <c r="CR117" s="223" t="str">
        <f t="shared" ca="1" si="120"/>
        <v>3.24924254349163+3.09353606823216i</v>
      </c>
      <c r="CS117" s="223" t="str">
        <f t="shared" ca="1" si="121"/>
        <v>4.22411785311924+1.51141353535309i</v>
      </c>
      <c r="CT117" s="223" t="str">
        <f t="shared" ca="1" si="122"/>
        <v>4.47421695763447-0.33003807038783i</v>
      </c>
      <c r="CU117" s="223" t="str">
        <f t="shared" ca="1" si="123"/>
        <v>3.95662773048795-2.11486158275736i</v>
      </c>
      <c r="CV117" s="223" t="str">
        <f t="shared" ca="1" si="124"/>
        <v>2.76015838416391-3.53681611145093i</v>
      </c>
      <c r="CW117" s="223" t="str">
        <f t="shared" ca="1" si="125"/>
        <v>1.09009971369114-4.35192200367834i</v>
      </c>
      <c r="CX117" s="223" t="str">
        <f t="shared" ca="1" si="126"/>
        <v>-0.766998798271807-4.42032299219625i</v>
      </c>
      <c r="CY117" s="223" t="str">
        <f t="shared" ca="1" si="127"/>
        <v>-2.49249528167708-3.7302828019745i</v>
      </c>
      <c r="CZ117" s="223" t="str">
        <f t="shared" ca="1" si="128"/>
        <v>-3.79032820683657-2.40019886600013i</v>
      </c>
      <c r="DA117" s="223" t="str">
        <f t="shared" ca="1" si="129"/>
        <v>-4.43781476633944-0.6582876358772i</v>
      </c>
      <c r="DB117" s="223" t="str">
        <f t="shared" ca="1" si="130"/>
        <v>-4.32385889994882+1.1965729084442i</v>
      </c>
      <c r="DC117" s="223" t="str">
        <f t="shared" ca="1" si="131"/>
        <v>-3.46801321089802+2.84612488849769i</v>
      </c>
      <c r="DD117" s="223" t="str">
        <f t="shared" ca="1" si="132"/>
        <v>-2.01712412067456+4.00733736958621i</v>
      </c>
      <c r="DE117" s="223" t="str">
        <f t="shared" ca="1" si="133"/>
        <v>-0.220135888273165+4.48096894684435i</v>
      </c>
      <c r="DF117" s="223" t="str">
        <f t="shared" ca="1" si="134"/>
        <v>1.61462336739501+4.18575368283314i</v>
      </c>
      <c r="DG117" s="223" t="str">
        <f t="shared" ca="1" si="135"/>
        <v>3.17234475679193+3.17234475679172i</v>
      </c>
      <c r="DH117" s="223" t="str">
        <f t="shared" ca="1" si="136"/>
        <v>4.18575368283326+1.6146233673947i</v>
      </c>
      <c r="DI117" s="223" t="str">
        <f t="shared" ca="1" si="137"/>
        <v>4.48096894684436-0.220135888273048i</v>
      </c>
      <c r="DJ117" s="223" t="str">
        <f t="shared" ca="1" si="138"/>
        <v>4.00733736958626-2.01712412067445i</v>
      </c>
      <c r="DK117" s="223" t="str">
        <f t="shared" ca="1" si="139"/>
        <v>2.84612488849778-3.46801321089795i</v>
      </c>
      <c r="DL117" s="223" t="str">
        <f t="shared" ca="1" si="140"/>
        <v>1.19657290844434-4.32385889994878i</v>
      </c>
      <c r="DM117" s="223" t="str">
        <f t="shared" ca="1" si="141"/>
        <v>-0.658287635877083-4.43781476633946i</v>
      </c>
      <c r="DN117" s="223" t="str">
        <f t="shared" ca="1" si="142"/>
        <v>-2.40019886600002-3.79032820683663i</v>
      </c>
      <c r="DO117" s="223" t="str">
        <f t="shared" ca="1" si="143"/>
        <v>-3.73028280197443-2.49249528167718i</v>
      </c>
      <c r="DP117" s="223" t="str">
        <f t="shared" ca="1" si="144"/>
        <v>-4.42032299219623-0.766998798271923i</v>
      </c>
      <c r="DQ117" s="223" t="str">
        <f t="shared" ca="1" si="145"/>
        <v>-4.35192200367838+1.090099713691i</v>
      </c>
      <c r="DR117" s="223" t="str">
        <f t="shared" ca="1" si="146"/>
        <v>-3.536816111451+2.76015838416382i</v>
      </c>
      <c r="DS117" s="223" t="str">
        <f t="shared" ca="1" si="147"/>
        <v>-2.11486158275746+3.95662773048789i</v>
      </c>
      <c r="DT117" s="223" t="str">
        <f t="shared" ca="1" si="148"/>
        <v>-0.33003807038798+4.47421695763446i</v>
      </c>
      <c r="DU117" s="223" t="str">
        <f t="shared" ca="1" si="149"/>
        <v>1.51141353535297+4.22411785311928i</v>
      </c>
      <c r="DV117" s="223" t="str">
        <f t="shared" ca="1" si="150"/>
        <v>3.09353606823207+3.24924254349171i</v>
      </c>
      <c r="DW117" s="223" t="str">
        <f t="shared" ca="1" si="151"/>
        <v>4.144868171044+1.71686061069487i</v>
      </c>
      <c r="DX117" s="223" t="str">
        <f t="shared" ca="1" si="152"/>
        <v>4.48502176791487-0.110101104530994i</v>
      </c>
      <c r="DY117" s="223" t="str">
        <f t="shared" ca="1" si="153"/>
        <v>4.05563313849693-1.91817161844678i</v>
      </c>
      <c r="DZ117" s="223" t="str">
        <f t="shared" ca="1" si="154"/>
        <v>2.93037699362194-3.39712130886438i</v>
      </c>
      <c r="EA117" s="223" t="str">
        <f t="shared" ca="1" si="155"/>
        <v>1.30232533241978-4.29319126529752i</v>
      </c>
      <c r="EB117" s="223" t="str">
        <f t="shared" ca="1" si="156"/>
        <v>-0.549179945625473-4.45263336680801i</v>
      </c>
      <c r="EC117" s="223" t="str">
        <f t="shared" ca="1" si="157"/>
        <v>-2.30645666027531-3.84809045971646i</v>
      </c>
      <c r="ED117" s="223" t="str">
        <f t="shared" ca="1" si="158"/>
        <v>-3.66799041423664-2.58329031139694i</v>
      </c>
      <c r="EE117" s="223" t="str">
        <f t="shared" ca="1" si="159"/>
        <v>-4.40016858076904-0.875247949270493i</v>
      </c>
      <c r="EF117" s="223" t="str">
        <f t="shared" ca="1" si="160"/>
        <v>-4.37736367232175+0.982969883631757i</v>
      </c>
      <c r="EG117" s="223" t="str">
        <f t="shared" ca="1" si="161"/>
        <v>-3.60348856622851+2.67252926362829i</v>
      </c>
      <c r="EH117" s="223" t="str">
        <f t="shared" ca="1" si="162"/>
        <v>-2.21132513130268+3.90353476679258i</v>
      </c>
      <c r="EI117" s="223" t="str">
        <f t="shared" ca="1" si="163"/>
        <v>-0.439741449910111+4.46476986743104i</v>
      </c>
      <c r="EJ117" s="223" t="str">
        <f t="shared" ca="1" si="164"/>
        <v>1.40729328431263+4.25993757276063i</v>
      </c>
      <c r="EK117" s="223" t="str">
        <f t="shared" ca="1" si="165"/>
        <v>3.01286394921945+3.32418310798052i</v>
      </c>
      <c r="EL117" s="223" t="str">
        <f t="shared" ca="1" si="166"/>
        <v>4.1014859456551+1.81806368136071i</v>
      </c>
      <c r="EM117" s="223" t="str">
        <f t="shared" ca="1" si="167"/>
        <v>4.48637297957818-7.03499892928163E-14i</v>
      </c>
      <c r="EN117" s="223"/>
      <c r="EO117" s="223"/>
      <c r="EP117" s="223"/>
    </row>
    <row r="118" spans="1:146" ht="17.25" thickBot="1">
      <c r="A118" s="257">
        <f t="shared" si="168"/>
        <v>3.5156250000000004E-4</v>
      </c>
      <c r="B118" s="256">
        <v>18</v>
      </c>
      <c r="C118" s="230">
        <f t="shared" si="169"/>
        <v>3600</v>
      </c>
      <c r="D118" s="229">
        <f t="shared" si="170"/>
        <v>22619.46710584651</v>
      </c>
      <c r="E118" s="229" t="str">
        <f t="shared" si="171"/>
        <v>22619.4671058465i</v>
      </c>
      <c r="F118" s="229" t="str">
        <f t="shared" si="172"/>
        <v>-0.0143359732697518-0.326991630316703i</v>
      </c>
      <c r="G118" s="229" t="str">
        <f t="shared" si="173"/>
        <v>-3.49413028904112-0.839704363848002i</v>
      </c>
      <c r="H118" s="229" t="str">
        <f t="shared" si="38"/>
        <v>0.00291801081732116-0.023463597065746i</v>
      </c>
      <c r="I118" s="229" t="str">
        <f t="shared" si="174"/>
        <v>-0.0108259626779085+0.0089540174743822i</v>
      </c>
      <c r="J118" s="255" t="str">
        <f ca="1">IMPRODUCT(1/N_FFT2,AG100)</f>
        <v>0.0142985504896568+0.000100277178388673i</v>
      </c>
      <c r="K118" s="254" t="str">
        <f t="shared" ca="1" si="175"/>
        <v>-0.000155693457556789+0.000126943873952041i</v>
      </c>
      <c r="N118" s="246">
        <f t="shared" ca="1" si="176"/>
        <v>8.5137600055806395</v>
      </c>
      <c r="O118" s="223">
        <f t="shared" ca="1" si="39"/>
        <v>-4.4862399944193614</v>
      </c>
      <c r="P118" s="223" t="str">
        <f t="shared" ca="1" si="40"/>
        <v>-4.05551292133728+1.91811475996464i</v>
      </c>
      <c r="Q118" s="223" t="str">
        <f t="shared" ca="1" si="41"/>
        <v>-2.846040523606+3.46791041198015i</v>
      </c>
      <c r="R118" s="223" t="str">
        <f t="shared" ca="1" si="42"/>
        <v>-1.09006740093325+4.35179300391809i</v>
      </c>
      <c r="S118" s="223" t="str">
        <f t="shared" ca="1" si="43"/>
        <v>0.87522200515291+4.40003815088278i</v>
      </c>
      <c r="T118" s="223" t="str">
        <f t="shared" ca="1" si="44"/>
        <v>2.67245004446174+3.60338175154733i</v>
      </c>
      <c r="U118" s="223" t="str">
        <f t="shared" ca="1" si="45"/>
        <v>3.95651044804849+2.11479889398756i</v>
      </c>
      <c r="V118" s="223" t="str">
        <f t="shared" ca="1" si="46"/>
        <v>4.48083612187197+0.220129363000818i</v>
      </c>
      <c r="W118" s="223" t="str">
        <f t="shared" ca="1" si="47"/>
        <v>4.14474530877759-1.71680971947795i</v>
      </c>
      <c r="X118" s="223" t="str">
        <f t="shared" ca="1" si="48"/>
        <v>3.01277464184517-3.32408457247745i</v>
      </c>
      <c r="Y118" s="223" t="str">
        <f t="shared" ca="1" si="49"/>
        <v>1.30228672886607-4.29306400643493i</v>
      </c>
      <c r="Z118" s="223" t="str">
        <f t="shared" ca="1" si="50"/>
        <v>-0.658268122901765-4.43768322054416i</v>
      </c>
      <c r="AA118" s="223" t="str">
        <f t="shared" ca="1" si="51"/>
        <v>-2.49242139908144-3.73017222885603i</v>
      </c>
      <c r="AB118" s="223" t="str">
        <f t="shared" ca="1" si="52"/>
        <v>-3.84797639454095-2.30638829224038i</v>
      </c>
      <c r="AC118" s="223" t="str">
        <f t="shared" ca="1" si="53"/>
        <v>-4.46463752263211-0.439728415085069i</v>
      </c>
      <c r="AD118" s="223" t="str">
        <f t="shared" ca="1" si="54"/>
        <v>-4.22399264173226+1.51136873400225i</v>
      </c>
      <c r="AE118" s="223" t="str">
        <f t="shared" ca="1" si="55"/>
        <v>-3.17225072208425+3.17225072208421i</v>
      </c>
      <c r="AF118" s="223" t="str">
        <f t="shared" ca="1" si="56"/>
        <v>-1.51136873400225+4.22399264173226i</v>
      </c>
      <c r="AG118" s="223" t="str">
        <f t="shared" ca="1" si="57"/>
        <v>0.439728415085071+4.46463752263211i</v>
      </c>
      <c r="AH118" s="223" t="str">
        <f t="shared" ca="1" si="58"/>
        <v>2.30638829224038+3.84797639454094i</v>
      </c>
      <c r="AI118" s="223" t="str">
        <f t="shared" ca="1" si="59"/>
        <v>3.73017222885603+2.49242139908144i</v>
      </c>
      <c r="AJ118" s="223" t="str">
        <f t="shared" ca="1" si="60"/>
        <v>4.43768322054416+0.658268122901765i</v>
      </c>
      <c r="AK118" s="223" t="str">
        <f t="shared" ca="1" si="61"/>
        <v>4.29306400643493-1.30228672886607i</v>
      </c>
      <c r="AL118" s="223" t="str">
        <f t="shared" ca="1" si="62"/>
        <v>3.32408457247741-3.0127746418452i</v>
      </c>
      <c r="AM118" s="223" t="str">
        <f t="shared" ca="1" si="63"/>
        <v>1.71680971947775-4.14474530877768i</v>
      </c>
      <c r="AN118" s="223" t="str">
        <f t="shared" ca="1" si="64"/>
        <v>-0.220129363000733-4.48083612187198i</v>
      </c>
      <c r="AO118" s="223" t="str">
        <f t="shared" ca="1" si="65"/>
        <v>-2.11479889398765-3.95651044804844i</v>
      </c>
      <c r="AP118" s="223" t="str">
        <f t="shared" ca="1" si="66"/>
        <v>-3.60338175154719-2.67245004446192i</v>
      </c>
      <c r="AQ118" s="223" t="str">
        <f t="shared" ca="1" si="67"/>
        <v>-4.40003815088277-0.875222005152955i</v>
      </c>
      <c r="AR118" s="223" t="str">
        <f t="shared" ca="1" si="68"/>
        <v>-4.40003815088277-0.875222005152955i</v>
      </c>
      <c r="AS118" s="223" t="str">
        <f t="shared" ca="1" si="69"/>
        <v>-3.46791041198027+2.84604052360586i</v>
      </c>
      <c r="AT118" s="223" t="str">
        <f t="shared" ca="1" si="70"/>
        <v>-1.91811475996466+4.05551292133727i</v>
      </c>
      <c r="AU118" s="223" t="str">
        <f t="shared" ca="1" si="71"/>
        <v>1.33002433154842E-13+4.48623999441936i</v>
      </c>
      <c r="AV118" s="223" t="str">
        <f t="shared" ca="1" si="72"/>
        <v>1.9181147599645+4.05551292133734i</v>
      </c>
      <c r="AW118" s="223" t="str">
        <f t="shared" ca="1" si="73"/>
        <v>3.46791041198016+2.84604052360599i</v>
      </c>
      <c r="AX118" s="223" t="str">
        <f t="shared" ca="1" si="74"/>
        <v>4.35179300391814+1.09006740093308i</v>
      </c>
      <c r="AY118" s="223" t="str">
        <f t="shared" ca="1" si="75"/>
        <v>4.40003815088281-0.875222005152784i</v>
      </c>
      <c r="AZ118" s="223" t="str">
        <f t="shared" ca="1" si="76"/>
        <v>3.6033817515473-2.67245004446177i</v>
      </c>
      <c r="BA118" s="223" t="str">
        <f t="shared" ca="1" si="77"/>
        <v>2.1147988939874-3.95651044804857i</v>
      </c>
      <c r="BB118" s="223" t="str">
        <f t="shared" ca="1" si="78"/>
        <v>0.220129363000905-4.48083612187197i</v>
      </c>
      <c r="BC118" s="223" t="str">
        <f t="shared" ca="1" si="79"/>
        <v>-1.716809719478-4.14474530877757i</v>
      </c>
      <c r="BD118" s="223" t="str">
        <f t="shared" ca="1" si="80"/>
        <v>-3.32408457247729-3.01277464184534i</v>
      </c>
      <c r="BE118" s="223" t="str">
        <f t="shared" ca="1" si="81"/>
        <v>-4.29306400643491-1.30228672886616i</v>
      </c>
      <c r="BF118" s="223" t="str">
        <f t="shared" ca="1" si="82"/>
        <v>-4.43768322054415+0.658268122901854i</v>
      </c>
      <c r="BG118" s="223" t="str">
        <f t="shared" ca="1" si="83"/>
        <v>-3.73017222885615+2.49242139908125i</v>
      </c>
      <c r="BH118" s="223" t="str">
        <f t="shared" ca="1" si="84"/>
        <v>-2.30638829224041+3.84797639454092i</v>
      </c>
      <c r="BI118" s="223" t="str">
        <f t="shared" ca="1" si="85"/>
        <v>-0.439728415084973+4.46463752263212i</v>
      </c>
      <c r="BJ118" s="223" t="str">
        <f t="shared" ca="1" si="86"/>
        <v>1.51136873400208+4.22399264173232i</v>
      </c>
      <c r="BK118" s="223" t="str">
        <f t="shared" ca="1" si="87"/>
        <v>3.17225072208421+3.17225072208425i</v>
      </c>
      <c r="BL118" s="223" t="str">
        <f t="shared" ca="1" si="88"/>
        <v>4.2239926417323+1.51136873400212i</v>
      </c>
      <c r="BM118" s="223" t="str">
        <f t="shared" ca="1" si="89"/>
        <v>4.46463752263212-0.439728415084942i</v>
      </c>
      <c r="BN118" s="223" t="str">
        <f t="shared" ca="1" si="90"/>
        <v>3.84797639454094-2.30638829224039i</v>
      </c>
      <c r="BO118" s="223" t="str">
        <f t="shared" ca="1" si="91"/>
        <v>2.49242139908128-3.73017222885614i</v>
      </c>
      <c r="BP118" s="223" t="str">
        <f t="shared" ca="1" si="92"/>
        <v>0.658268122901899-4.43768322054414i</v>
      </c>
      <c r="BQ118" s="223" t="str">
        <f t="shared" ca="1" si="93"/>
        <v>-1.30228672886612-4.29306400643492i</v>
      </c>
      <c r="BR118" s="223" t="str">
        <f t="shared" ca="1" si="94"/>
        <v>-3.0127746418453-3.32408457247732i</v>
      </c>
      <c r="BS118" s="223" t="str">
        <f t="shared" ca="1" si="95"/>
        <v>-4.14474530877756-1.71680971947803i</v>
      </c>
      <c r="BT118" s="223" t="str">
        <f t="shared" ca="1" si="96"/>
        <v>-4.48083612187197+0.220129363000873i</v>
      </c>
      <c r="BU118" s="223" t="str">
        <f t="shared" ca="1" si="97"/>
        <v>-3.95651044804837+2.11479889398777i</v>
      </c>
      <c r="BV118" s="223" t="str">
        <f t="shared" ca="1" si="98"/>
        <v>-2.67245004446181+3.60338175154727i</v>
      </c>
      <c r="BW118" s="223" t="str">
        <f t="shared" ca="1" si="99"/>
        <v>-0.87522200515282+4.4000381508828i</v>
      </c>
      <c r="BX118" s="223" t="str">
        <f t="shared" ca="1" si="100"/>
        <v>1.09006740093304+4.35179300391815i</v>
      </c>
      <c r="BY118" s="223" t="str">
        <f t="shared" ca="1" si="101"/>
        <v>2.84604052360596+3.46791041198018i</v>
      </c>
      <c r="BZ118" s="223" t="str">
        <f t="shared" ca="1" si="102"/>
        <v>4.05551292133733+1.91811475996453i</v>
      </c>
      <c r="CA118" s="223" t="str">
        <f t="shared" ca="1" si="103"/>
        <v>4.48623999441936+1.80268267137872E-13i</v>
      </c>
      <c r="CB118" s="223" t="str">
        <f t="shared" ca="1" si="104"/>
        <v>4.05551292133729-1.91811475996462i</v>
      </c>
      <c r="CC118" s="223" t="str">
        <f t="shared" ca="1" si="105"/>
        <v>2.84604052360588-3.46791041198024i</v>
      </c>
      <c r="CD118" s="223" t="str">
        <f t="shared" ca="1" si="106"/>
        <v>1.09006740093337-4.35179300391806i</v>
      </c>
      <c r="CE118" s="223" t="str">
        <f t="shared" ca="1" si="107"/>
        <v>-0.875222005152923-4.40003815088278i</v>
      </c>
      <c r="CF118" s="223" t="str">
        <f t="shared" ca="1" si="108"/>
        <v>-2.67245004446188-3.60338175154722i</v>
      </c>
      <c r="CG118" s="223" t="str">
        <f t="shared" ca="1" si="109"/>
        <v>-3.95651044804842-2.11479889398768i</v>
      </c>
      <c r="CH118" s="223" t="str">
        <f t="shared" ca="1" si="110"/>
        <v>-4.48083612187198-0.220129363000772i</v>
      </c>
      <c r="CI118" s="223" t="str">
        <f t="shared" ca="1" si="111"/>
        <v>-4.14474530877752+1.71680971947812i</v>
      </c>
      <c r="CJ118" s="223" t="str">
        <f t="shared" ca="1" si="112"/>
        <v>-3.01277464184523+3.32408457247739i</v>
      </c>
      <c r="CK118" s="223" t="str">
        <f t="shared" ca="1" si="113"/>
        <v>-1.30228672886603+4.29306400643494i</v>
      </c>
      <c r="CL118" s="223" t="str">
        <f t="shared" ca="1" si="114"/>
        <v>0.658268122902002+4.43768322054413i</v>
      </c>
      <c r="CM118" s="223" t="str">
        <f t="shared" ca="1" si="115"/>
        <v>2.49242139908136+3.73017222885608i</v>
      </c>
      <c r="CN118" s="223" t="str">
        <f t="shared" ca="1" si="116"/>
        <v>3.847976394541+2.30638829224028i</v>
      </c>
      <c r="CO118" s="223" t="str">
        <f t="shared" ca="1" si="117"/>
        <v>4.46463752263209+0.439728415085284i</v>
      </c>
      <c r="CP118" s="223" t="str">
        <f t="shared" ca="1" si="118"/>
        <v>4.22399264173228-1.5113687340022i</v>
      </c>
      <c r="CQ118" s="223" t="str">
        <f t="shared" ca="1" si="119"/>
        <v>3.17225072208414-3.17225072208432i</v>
      </c>
      <c r="CR118" s="223" t="str">
        <f t="shared" ca="1" si="120"/>
        <v>1.51136873400242-4.2239926417322i</v>
      </c>
      <c r="CS118" s="223" t="str">
        <f t="shared" ca="1" si="121"/>
        <v>-0.43972841508509-4.46463752263211i</v>
      </c>
      <c r="CT118" s="223" t="str">
        <f t="shared" ca="1" si="122"/>
        <v>-2.3063882922405-3.84797639454087i</v>
      </c>
      <c r="CU118" s="223" t="str">
        <f t="shared" ca="1" si="123"/>
        <v>-3.73017222885595-2.49242139908155i</v>
      </c>
      <c r="CV118" s="223" t="str">
        <f t="shared" ca="1" si="124"/>
        <v>-4.43768322054417-0.658268122901751i</v>
      </c>
      <c r="CW118" s="223" t="str">
        <f t="shared" ca="1" si="125"/>
        <v>-4.29306400643488+1.30228672886624i</v>
      </c>
      <c r="CX118" s="223" t="str">
        <f t="shared" ca="1" si="126"/>
        <v>-3.32408457247752+3.01277464184508i</v>
      </c>
      <c r="CY118" s="223" t="str">
        <f t="shared" ca="1" si="127"/>
        <v>-1.71680971947791+4.14474530877761i</v>
      </c>
      <c r="CZ118" s="223" t="str">
        <f t="shared" ca="1" si="128"/>
        <v>0.22012936300099+4.48083612187197i</v>
      </c>
      <c r="DA118" s="223" t="str">
        <f t="shared" ca="1" si="129"/>
        <v>2.11479889398749+3.95651044804852i</v>
      </c>
      <c r="DB118" s="223" t="str">
        <f t="shared" ca="1" si="130"/>
        <v>3.60338175154735+2.67245004446171i</v>
      </c>
      <c r="DC118" s="223" t="str">
        <f t="shared" ca="1" si="131"/>
        <v>4.40003815088274+0.875222005153112i</v>
      </c>
      <c r="DD118" s="223" t="str">
        <f t="shared" ca="1" si="132"/>
        <v>4.35179300391812-1.09006740093317i</v>
      </c>
      <c r="DE118" s="223" t="str">
        <f t="shared" ca="1" si="133"/>
        <v>3.4679104119801-2.84604052360605i</v>
      </c>
      <c r="DF118" s="223" t="str">
        <f t="shared" ca="1" si="134"/>
        <v>1.91811475996481-4.0555129213372i</v>
      </c>
      <c r="DG118" s="223" t="str">
        <f t="shared" ca="1" si="135"/>
        <v>4.72658339830303E-14-4.48623999441936i</v>
      </c>
      <c r="DH118" s="223" t="str">
        <f t="shared" ca="1" si="136"/>
        <v>-1.91811475996475-4.05551292133722i</v>
      </c>
      <c r="DI118" s="223" t="str">
        <f t="shared" ca="1" si="137"/>
        <v>-3.46791041198005-2.84604052360613i</v>
      </c>
      <c r="DJ118" s="223" t="str">
        <f t="shared" ca="1" si="138"/>
        <v>-4.35179300391809-1.09006740093326i</v>
      </c>
      <c r="DK118" s="223" t="str">
        <f t="shared" ca="1" si="139"/>
        <v>-4.40003815088275+0.875222005153053i</v>
      </c>
      <c r="DL118" s="223" t="str">
        <f t="shared" ca="1" si="140"/>
        <v>-3.60338175154741+2.67245004446163i</v>
      </c>
      <c r="DM118" s="223" t="str">
        <f t="shared" ca="1" si="141"/>
        <v>-2.11479889398755+3.95651044804849i</v>
      </c>
      <c r="DN118" s="223" t="str">
        <f t="shared" ca="1" si="142"/>
        <v>-0.220129363000639+4.48083612187198i</v>
      </c>
      <c r="DO118" s="223" t="str">
        <f t="shared" ca="1" si="143"/>
        <v>1.71680971947785+4.14474530877763i</v>
      </c>
      <c r="DP118" s="223" t="str">
        <f t="shared" ca="1" si="144"/>
        <v>3.32408457247748+3.01277464184513i</v>
      </c>
      <c r="DQ118" s="223" t="str">
        <f t="shared" ca="1" si="145"/>
        <v>4.29306400643498+1.3022867288659i</v>
      </c>
      <c r="DR118" s="223" t="str">
        <f t="shared" ca="1" si="146"/>
        <v>4.43768322054418-0.658268122901693i</v>
      </c>
      <c r="DS118" s="223" t="str">
        <f t="shared" ca="1" si="147"/>
        <v>3.730172228856-2.49242139908148i</v>
      </c>
      <c r="DT118" s="223" t="str">
        <f t="shared" ca="1" si="148"/>
        <v>2.30638829224055-3.84797639454084i</v>
      </c>
      <c r="DU118" s="223" t="str">
        <f t="shared" ca="1" si="149"/>
        <v>0.439728415085152-4.4646375226321i</v>
      </c>
      <c r="DV118" s="223" t="str">
        <f t="shared" ca="1" si="150"/>
        <v>-1.51136873400233-4.22399264173223i</v>
      </c>
      <c r="DW118" s="223" t="str">
        <f t="shared" ca="1" si="151"/>
        <v>-3.1722507220841-3.17225072208436i</v>
      </c>
      <c r="DX118" s="223" t="str">
        <f t="shared" ca="1" si="152"/>
        <v>-4.22399264173224-1.51136873400229i</v>
      </c>
      <c r="DY118" s="223" t="str">
        <f t="shared" ca="1" si="153"/>
        <v>-4.4646375226321+0.439728415085222i</v>
      </c>
      <c r="DZ118" s="223" t="str">
        <f t="shared" ca="1" si="154"/>
        <v>-3.84797639454103+2.30638829224023i</v>
      </c>
      <c r="EA118" s="223" t="str">
        <f t="shared" ca="1" si="155"/>
        <v>-2.49242139908144+3.73017222885602i</v>
      </c>
      <c r="EB118" s="223" t="str">
        <f t="shared" ca="1" si="156"/>
        <v>-0.658268122901621+4.43768322054419i</v>
      </c>
      <c r="EC118" s="223" t="str">
        <f t="shared" ca="1" si="157"/>
        <v>1.30228672886594+4.29306400643497i</v>
      </c>
      <c r="ED118" s="223" t="str">
        <f t="shared" ca="1" si="158"/>
        <v>3.01277464184518+3.32408457247743i</v>
      </c>
      <c r="EE118" s="223" t="str">
        <f t="shared" ca="1" si="159"/>
        <v>4.14474530877766+1.71680971947778i</v>
      </c>
      <c r="EF118" s="223" t="str">
        <f t="shared" ca="1" si="160"/>
        <v>4.48083612187198-0.220129363000677i</v>
      </c>
      <c r="EG118" s="223" t="str">
        <f t="shared" ca="1" si="161"/>
        <v>3.95651044804846-2.11479889398761i</v>
      </c>
      <c r="EH118" s="223" t="str">
        <f t="shared" ca="1" si="162"/>
        <v>2.6724500444616-3.60338175154743i</v>
      </c>
      <c r="EI118" s="223" t="str">
        <f t="shared" ca="1" si="163"/>
        <v>0.875222005152982-4.40003815088276i</v>
      </c>
      <c r="EJ118" s="223" t="str">
        <f t="shared" ca="1" si="164"/>
        <v>-1.0900674009333-4.35179300391808i</v>
      </c>
      <c r="EK118" s="223" t="str">
        <f t="shared" ca="1" si="165"/>
        <v>-2.84604052360581-3.4679104119803i</v>
      </c>
      <c r="EL118" s="223" t="str">
        <f t="shared" ca="1" si="166"/>
        <v>-4.05551292133725-1.91811475996469i</v>
      </c>
      <c r="EM118" s="223" t="str">
        <f t="shared" ca="1" si="167"/>
        <v>-4.48623999441936+8.57365991718115E-14i</v>
      </c>
      <c r="EN118" s="223"/>
      <c r="EO118" s="223"/>
      <c r="EP118" s="223"/>
    </row>
    <row r="119" spans="1:146" ht="17.25" thickBot="1">
      <c r="A119" s="257">
        <f t="shared" si="168"/>
        <v>3.7109375000000006E-4</v>
      </c>
      <c r="B119" s="256">
        <v>19</v>
      </c>
      <c r="C119" s="230">
        <f t="shared" si="169"/>
        <v>3800</v>
      </c>
      <c r="D119" s="229">
        <f t="shared" si="170"/>
        <v>23876.104167282429</v>
      </c>
      <c r="E119" s="229" t="str">
        <f t="shared" si="171"/>
        <v>23876.1041672824i</v>
      </c>
      <c r="F119" s="229" t="str">
        <f t="shared" si="172"/>
        <v>-0.0155875087166853-0.309343904203996i</v>
      </c>
      <c r="G119" s="229" t="str">
        <f t="shared" si="173"/>
        <v>-3.56340253015395-0.854195721776994i</v>
      </c>
      <c r="H119" s="229" t="str">
        <f t="shared" si="38"/>
        <v>0.00282330172704339-0.0222320969196077i</v>
      </c>
      <c r="I119" s="229" t="str">
        <f t="shared" si="174"/>
        <v>-0.0104285779222604+0.00876783605631845i</v>
      </c>
      <c r="J119" s="255" t="str">
        <f ca="1">IMPRODUCT(1/N_FFT2,AH100)</f>
        <v>0.156352006255627+0.00161148114269193i</v>
      </c>
      <c r="K119" s="254" t="str">
        <f t="shared" ca="1" si="175"/>
        <v>-0.00164465828300552+0.001354063301259i</v>
      </c>
      <c r="N119" s="246">
        <f t="shared" ca="1" si="176"/>
        <v>8.5139035553305913</v>
      </c>
      <c r="O119" s="223">
        <f t="shared" ca="1" si="39"/>
        <v>-4.4860964446694087</v>
      </c>
      <c r="P119" s="223" t="str">
        <f t="shared" ca="1" si="40"/>
        <v>-4.00709036188552+2.01699978744662i</v>
      </c>
      <c r="Q119" s="223" t="str">
        <f t="shared" ca="1" si="41"/>
        <v>-2.67236453197554+3.60326645130701i</v>
      </c>
      <c r="R119" s="223" t="str">
        <f t="shared" ca="1" si="42"/>
        <v>-0.766951521341576+4.42005052853328i</v>
      </c>
      <c r="S119" s="223" t="str">
        <f t="shared" ca="1" si="43"/>
        <v>1.30224505857325+4.29292663788901i</v>
      </c>
      <c r="T119" s="223" t="str">
        <f t="shared" ca="1" si="44"/>
        <v>3.09334538620035+3.24904226389078i</v>
      </c>
      <c r="U119" s="223" t="str">
        <f t="shared" ca="1" si="45"/>
        <v>4.22385748331713+1.51132037354803i</v>
      </c>
      <c r="V119" s="223" t="str">
        <f t="shared" ca="1" si="46"/>
        <v>4.45235891157043-0.549146094800767i</v>
      </c>
      <c r="W119" s="223" t="str">
        <f t="shared" ca="1" si="47"/>
        <v>3.7300528716011-2.4923416471134i</v>
      </c>
      <c r="X119" s="223" t="str">
        <f t="shared" ca="1" si="48"/>
        <v>2.21118882774603-3.90329415736588i</v>
      </c>
      <c r="Y119" s="223" t="str">
        <f t="shared" ca="1" si="49"/>
        <v>0.220122319348422-4.48069274503398i</v>
      </c>
      <c r="Z119" s="223" t="str">
        <f t="shared" ca="1" si="50"/>
        <v>-1.81795161799093-4.1012331347437i</v>
      </c>
      <c r="AA119" s="223" t="str">
        <f t="shared" ca="1" si="51"/>
        <v>-3.46779944652287-2.84594945660868i</v>
      </c>
      <c r="AB119" s="223" t="str">
        <f t="shared" ca="1" si="52"/>
        <v>-4.37709385662221-0.982909294490411i</v>
      </c>
      <c r="AC119" s="223" t="str">
        <f t="shared" ca="1" si="53"/>
        <v>-4.35165375617425+1.09003252118917i</v>
      </c>
      <c r="AD119" s="223" t="str">
        <f t="shared" ca="1" si="54"/>
        <v>-3.39691191418498+2.93019636852954i</v>
      </c>
      <c r="AE119" s="223" t="str">
        <f t="shared" ca="1" si="55"/>
        <v>-1.71675478536691+4.14461268610172i</v>
      </c>
      <c r="AF119" s="223" t="str">
        <f t="shared" ca="1" si="56"/>
        <v>0.330017727218106+4.47394117200901i</v>
      </c>
      <c r="AG119" s="223" t="str">
        <f t="shared" ca="1" si="57"/>
        <v>2.30631449292+3.84785326781345i</v>
      </c>
      <c r="AH119" s="223" t="str">
        <f t="shared" ca="1" si="58"/>
        <v>3.79009457533298+2.40005092048212i</v>
      </c>
      <c r="AI119" s="223" t="str">
        <f t="shared" ca="1" si="59"/>
        <v>4.46449466411344+0.439714344749097i</v>
      </c>
      <c r="AJ119" s="223" t="str">
        <f t="shared" ca="1" si="60"/>
        <v>4.18549567775469-1.61452384385376i</v>
      </c>
      <c r="AK119" s="223" t="str">
        <f t="shared" ca="1" si="61"/>
        <v>3.012678239725-3.32397820912878i</v>
      </c>
      <c r="AL119" s="223" t="str">
        <f t="shared" ca="1" si="62"/>
        <v>1.19649915305613-4.32359238222239i</v>
      </c>
      <c r="AM119" s="223" t="str">
        <f t="shared" ca="1" si="63"/>
        <v>-0.875193999985796-4.39989735940105i</v>
      </c>
      <c r="AN119" s="223" t="str">
        <f t="shared" ca="1" si="64"/>
        <v>-2.75998825115215-3.53659810614348i</v>
      </c>
      <c r="AO119" s="223" t="str">
        <f t="shared" ca="1" si="65"/>
        <v>-4.05538315390028-1.91805338453792i</v>
      </c>
      <c r="AP119" s="223" t="str">
        <f t="shared" ca="1" si="66"/>
        <v>-4.48474531629325+0.110094318024259i</v>
      </c>
      <c r="AQ119" s="223" t="str">
        <f t="shared" ca="1" si="67"/>
        <v>-3.95638384847146+2.11473122510396i</v>
      </c>
      <c r="AR119" s="223" t="str">
        <f t="shared" ca="1" si="68"/>
        <v>-3.95638384847146+2.11473122510396i</v>
      </c>
      <c r="AS119" s="223" t="str">
        <f t="shared" ca="1" si="69"/>
        <v>-0.658247059779066+4.43754122450347i</v>
      </c>
      <c r="AT119" s="223" t="str">
        <f t="shared" ca="1" si="70"/>
        <v>1.40720654036125+4.25967499507181i</v>
      </c>
      <c r="AU119" s="223" t="str">
        <f t="shared" ca="1" si="71"/>
        <v>3.17214921708254+3.17214921708266i</v>
      </c>
      <c r="AV119" s="223" t="str">
        <f t="shared" ca="1" si="72"/>
        <v>4.2596749950719+1.40720654036098i</v>
      </c>
      <c r="AW119" s="223" t="str">
        <f t="shared" ca="1" si="73"/>
        <v>4.43754122450349-0.658247059778913i</v>
      </c>
      <c r="AX119" s="223" t="str">
        <f t="shared" ca="1" si="74"/>
        <v>3.66776432349508-2.58313108033104i</v>
      </c>
      <c r="AY119" s="223" t="str">
        <f t="shared" ca="1" si="75"/>
        <v>2.1147312251037-3.95638384847159i</v>
      </c>
      <c r="AZ119" s="223" t="str">
        <f t="shared" ca="1" si="76"/>
        <v>0.110094318024415-4.48474531629325i</v>
      </c>
      <c r="BA119" s="223" t="str">
        <f t="shared" ca="1" si="77"/>
        <v>-1.91805338453778-4.05538315390034i</v>
      </c>
      <c r="BB119" s="223" t="str">
        <f t="shared" ca="1" si="78"/>
        <v>-3.53659810614365-2.75998825115193i</v>
      </c>
      <c r="BC119" s="223" t="str">
        <f t="shared" ca="1" si="79"/>
        <v>-4.39989735940102-0.875193999985948i</v>
      </c>
      <c r="BD119" s="223" t="str">
        <f t="shared" ca="1" si="80"/>
        <v>-4.32359238222243+1.19649915305598i</v>
      </c>
      <c r="BE119" s="223" t="str">
        <f t="shared" ca="1" si="81"/>
        <v>-3.32397820912858+3.01267823972523i</v>
      </c>
      <c r="BF119" s="223" t="str">
        <f t="shared" ca="1" si="82"/>
        <v>-1.61452384385379+4.18549567775468i</v>
      </c>
      <c r="BG119" s="223" t="str">
        <f t="shared" ca="1" si="83"/>
        <v>0.439714344748933+4.46449466411346i</v>
      </c>
      <c r="BH119" s="223" t="str">
        <f t="shared" ca="1" si="84"/>
        <v>2.40005092048221+3.79009457533292i</v>
      </c>
      <c r="BI119" s="223" t="str">
        <f t="shared" ca="1" si="85"/>
        <v>3.84785326781344+2.30631449292003i</v>
      </c>
      <c r="BJ119" s="223" t="str">
        <f t="shared" ca="1" si="86"/>
        <v>4.47394117200899+0.330017727218306i</v>
      </c>
      <c r="BK119" s="223" t="str">
        <f t="shared" ca="1" si="87"/>
        <v>4.14461268610168-1.71675478536701i</v>
      </c>
      <c r="BL119" s="223" t="str">
        <f t="shared" ca="1" si="88"/>
        <v>2.93019636852958-3.39691191418494i</v>
      </c>
      <c r="BM119" s="223" t="str">
        <f t="shared" ca="1" si="89"/>
        <v>1.09003252118937-4.35165375617421i</v>
      </c>
      <c r="BN119" s="223" t="str">
        <f t="shared" ca="1" si="90"/>
        <v>-0.982909294490465-4.3770938566222i</v>
      </c>
      <c r="BO119" s="223" t="str">
        <f t="shared" ca="1" si="91"/>
        <v>-2.84594945660862-3.46779944652291i</v>
      </c>
      <c r="BP119" s="223" t="str">
        <f t="shared" ca="1" si="92"/>
        <v>-4.10123313474361-1.81795161799116i</v>
      </c>
      <c r="BQ119" s="223" t="str">
        <f t="shared" ca="1" si="93"/>
        <v>-4.48069274503398+0.220122319348493i</v>
      </c>
      <c r="BR119" s="223" t="str">
        <f t="shared" ca="1" si="94"/>
        <v>-3.90329415736594+2.21118882774593i</v>
      </c>
      <c r="BS119" s="223" t="str">
        <f t="shared" ca="1" si="95"/>
        <v>-2.49234164711322+3.73005287160121i</v>
      </c>
      <c r="BT119" s="223" t="str">
        <f t="shared" ca="1" si="96"/>
        <v>-0.549146094800744+4.45235891157043i</v>
      </c>
      <c r="BU119" s="223" t="str">
        <f t="shared" ca="1" si="97"/>
        <v>1.51132037354792+4.22385748331717i</v>
      </c>
      <c r="BV119" s="223" t="str">
        <f t="shared" ca="1" si="98"/>
        <v>3.24904226389089+3.09334538620023i</v>
      </c>
      <c r="BW119" s="223" t="str">
        <f t="shared" ca="1" si="99"/>
        <v>4.29292663788902+1.30224505857324i</v>
      </c>
      <c r="BX119" s="223" t="str">
        <f t="shared" ca="1" si="100"/>
        <v>4.42005052853331-0.766951521341423i</v>
      </c>
      <c r="BY119" s="223" t="str">
        <f t="shared" ca="1" si="101"/>
        <v>3.60326645130692-2.67236453197567i</v>
      </c>
      <c r="BZ119" s="223" t="str">
        <f t="shared" ca="1" si="102"/>
        <v>2.01699978744663-4.00709036188551i</v>
      </c>
      <c r="CA119" s="223" t="str">
        <f t="shared" ca="1" si="103"/>
        <v>1.56630581353625E-13-4.48609644466941i</v>
      </c>
      <c r="CB119" s="223" t="str">
        <f t="shared" ca="1" si="104"/>
        <v>-2.01699978744673-4.00709036188546i</v>
      </c>
      <c r="CC119" s="223" t="str">
        <f t="shared" ca="1" si="105"/>
        <v>-3.603266451307-2.67236453197556i</v>
      </c>
      <c r="CD119" s="223" t="str">
        <f t="shared" ca="1" si="106"/>
        <v>-4.42005052853325-0.766951521341733i</v>
      </c>
      <c r="CE119" s="223" t="str">
        <f t="shared" ca="1" si="107"/>
        <v>-4.29292663788898+1.30224505857336i</v>
      </c>
      <c r="CF119" s="223" t="str">
        <f t="shared" ca="1" si="108"/>
        <v>-3.24904226389081+3.09334538620032i</v>
      </c>
      <c r="CG119" s="223" t="str">
        <f t="shared" ca="1" si="109"/>
        <v>-1.51132037354822+4.22385748331707i</v>
      </c>
      <c r="CH119" s="223" t="str">
        <f t="shared" ca="1" si="110"/>
        <v>0.549146094800879+4.45235891157041i</v>
      </c>
      <c r="CI119" s="223" t="str">
        <f t="shared" ca="1" si="111"/>
        <v>2.49234164711333+3.73005287160114i</v>
      </c>
      <c r="CJ119" s="223" t="str">
        <f t="shared" ca="1" si="112"/>
        <v>3.90329415736578+2.21118882774621i</v>
      </c>
      <c r="CK119" s="223" t="str">
        <f t="shared" ca="1" si="113"/>
        <v>4.48069274503399+0.220122319348344i</v>
      </c>
      <c r="CL119" s="223" t="str">
        <f t="shared" ca="1" si="114"/>
        <v>4.10123313474373-1.81795161799087i</v>
      </c>
      <c r="CM119" s="223" t="str">
        <f t="shared" ca="1" si="115"/>
        <v>2.84594945660852-3.46779944652299i</v>
      </c>
      <c r="CN119" s="223" t="str">
        <f t="shared" ca="1" si="116"/>
        <v>0.982909294490352-4.37709385662222i</v>
      </c>
      <c r="CO119" s="223" t="str">
        <f t="shared" ca="1" si="117"/>
        <v>-1.09003252118905-4.35165375617429i</v>
      </c>
      <c r="CP119" s="223" t="str">
        <f t="shared" ca="1" si="118"/>
        <v>-2.9301963685297-3.39691191418484i</v>
      </c>
      <c r="CQ119" s="223" t="str">
        <f t="shared" ca="1" si="119"/>
        <v>-4.14461268610173-1.71675478536688i</v>
      </c>
      <c r="CR119" s="223" t="str">
        <f t="shared" ca="1" si="120"/>
        <v>-4.47394117200901+0.330017727217994i</v>
      </c>
      <c r="CS119" s="223" t="str">
        <f t="shared" ca="1" si="121"/>
        <v>-3.84785326781338+2.30631449292013i</v>
      </c>
      <c r="CT119" s="223" t="str">
        <f t="shared" ca="1" si="122"/>
        <v>-2.40005092048211+3.79009457533298i</v>
      </c>
      <c r="CU119" s="223" t="str">
        <f t="shared" ca="1" si="123"/>
        <v>-0.439714344749244+4.46449466411343i</v>
      </c>
      <c r="CV119" s="223" t="str">
        <f t="shared" ca="1" si="124"/>
        <v>1.61452384385391+4.18549567775463i</v>
      </c>
      <c r="CW119" s="223" t="str">
        <f t="shared" ca="1" si="125"/>
        <v>3.32397820912867+3.01267823972513i</v>
      </c>
      <c r="CX119" s="223" t="str">
        <f t="shared" ca="1" si="126"/>
        <v>4.32359238222234+1.19649915305629i</v>
      </c>
      <c r="CY119" s="223" t="str">
        <f t="shared" ca="1" si="127"/>
        <v>4.399897359401-0.875193999986061i</v>
      </c>
      <c r="CZ119" s="223" t="str">
        <f t="shared" ca="1" si="128"/>
        <v>3.53659810614356-2.75998825115203i</v>
      </c>
      <c r="DA119" s="223" t="str">
        <f t="shared" ca="1" si="129"/>
        <v>1.91805338453806-4.05538315390021i</v>
      </c>
      <c r="DB119" s="223" t="str">
        <f t="shared" ca="1" si="130"/>
        <v>-0.110094318024548-4.48474531629325i</v>
      </c>
      <c r="DC119" s="223" t="str">
        <f t="shared" ca="1" si="131"/>
        <v>-2.11473122510381-3.95638384847154i</v>
      </c>
      <c r="DD119" s="223" t="str">
        <f t="shared" ca="1" si="132"/>
        <v>-3.66776432349489-2.58313108033131i</v>
      </c>
      <c r="DE119" s="223" t="str">
        <f t="shared" ca="1" si="133"/>
        <v>-4.43754122450351-0.658247059778774i</v>
      </c>
      <c r="DF119" s="223" t="str">
        <f t="shared" ca="1" si="134"/>
        <v>-4.25967499507186+1.4072065403611i</v>
      </c>
      <c r="DG119" s="223" t="str">
        <f t="shared" ca="1" si="135"/>
        <v>-3.17214921708277+3.17214921708243i</v>
      </c>
      <c r="DH119" s="223" t="str">
        <f t="shared" ca="1" si="136"/>
        <v>-1.40720654036114+4.25967499507185i</v>
      </c>
      <c r="DI119" s="223" t="str">
        <f t="shared" ca="1" si="137"/>
        <v>0.658247059778765+4.43754122450351i</v>
      </c>
      <c r="DJ119" s="223" t="str">
        <f t="shared" ca="1" si="138"/>
        <v>2.58313108033128+3.66776432349491i</v>
      </c>
      <c r="DK119" s="223" t="str">
        <f t="shared" ca="1" si="139"/>
        <v>3.95638384847152+2.11473122510384i</v>
      </c>
      <c r="DL119" s="223" t="str">
        <f t="shared" ca="1" si="140"/>
        <v>4.48474531629324+0.110094318024588i</v>
      </c>
      <c r="DM119" s="223" t="str">
        <f t="shared" ca="1" si="141"/>
        <v>4.05538315390023-1.91805338453802i</v>
      </c>
      <c r="DN119" s="223" t="str">
        <f t="shared" ca="1" si="142"/>
        <v>2.75998825115204-3.53659810614356i</v>
      </c>
      <c r="DO119" s="223" t="str">
        <f t="shared" ca="1" si="143"/>
        <v>0.875193999986101-4.39989735940099i</v>
      </c>
      <c r="DP119" s="223" t="str">
        <f t="shared" ca="1" si="144"/>
        <v>-1.19649915305625-4.32359238222235i</v>
      </c>
      <c r="DQ119" s="223" t="str">
        <f t="shared" ca="1" si="145"/>
        <v>-3.0126782397251-3.32397820912869i</v>
      </c>
      <c r="DR119" s="223" t="str">
        <f t="shared" ca="1" si="146"/>
        <v>-4.18549567775462-1.61452384385395i</v>
      </c>
      <c r="DS119" s="223" t="str">
        <f t="shared" ca="1" si="147"/>
        <v>-4.46449466411343+0.439714344749237i</v>
      </c>
      <c r="DT119" s="223" t="str">
        <f t="shared" ca="1" si="148"/>
        <v>-3.790094575333+2.40005092048208i</v>
      </c>
      <c r="DU119" s="223" t="str">
        <f t="shared" ca="1" si="149"/>
        <v>-2.30631449292016+3.84785326781336i</v>
      </c>
      <c r="DV119" s="223" t="str">
        <f t="shared" ca="1" si="150"/>
        <v>-0.330017727218033+4.47394117200901i</v>
      </c>
      <c r="DW119" s="223" t="str">
        <f t="shared" ca="1" si="151"/>
        <v>1.71675478536685+4.14461268610175i</v>
      </c>
      <c r="DX119" s="223" t="str">
        <f t="shared" ca="1" si="152"/>
        <v>3.39691191418483+2.9301963685297i</v>
      </c>
      <c r="DY119" s="223" t="str">
        <f t="shared" ca="1" si="153"/>
        <v>4.35165375617427+1.09003252118909i</v>
      </c>
      <c r="DZ119" s="223" t="str">
        <f t="shared" ca="1" si="154"/>
        <v>4.37709385662223-0.982909294490312i</v>
      </c>
      <c r="EA119" s="223" t="str">
        <f t="shared" ca="1" si="155"/>
        <v>3.46779944652273-2.84594945660883i</v>
      </c>
      <c r="EB119" s="223" t="str">
        <f t="shared" ca="1" si="156"/>
        <v>1.81795161799088-4.10123313474373i</v>
      </c>
      <c r="EC119" s="223" t="str">
        <f t="shared" ca="1" si="157"/>
        <v>-0.220122319348337-4.48069274503399i</v>
      </c>
      <c r="ED119" s="223" t="str">
        <f t="shared" ca="1" si="158"/>
        <v>-2.21118882774618-3.9032941573658i</v>
      </c>
      <c r="EE119" s="223" t="str">
        <f t="shared" ca="1" si="159"/>
        <v>-3.73005287160112-2.49234164711337i</v>
      </c>
      <c r="EF119" s="223" t="str">
        <f t="shared" ca="1" si="160"/>
        <v>-4.4523589115704-0.549146094800915i</v>
      </c>
      <c r="EG119" s="223" t="str">
        <f t="shared" ca="1" si="161"/>
        <v>-4.22385748331707+1.51132037354821i</v>
      </c>
      <c r="EH119" s="223" t="str">
        <f t="shared" ca="1" si="162"/>
        <v>-3.09334538620035+3.24904226389078i</v>
      </c>
      <c r="EI119" s="223" t="str">
        <f t="shared" ca="1" si="163"/>
        <v>-1.30224505857338+4.29292663788897i</v>
      </c>
      <c r="EJ119" s="223" t="str">
        <f t="shared" ca="1" si="164"/>
        <v>0.766951521341697+4.42005052853326i</v>
      </c>
      <c r="EK119" s="223" t="str">
        <f t="shared" ca="1" si="165"/>
        <v>2.67236453197553+3.60326645130703i</v>
      </c>
      <c r="EL119" s="223" t="str">
        <f t="shared" ca="1" si="166"/>
        <v>4.00709036188545+2.01699978744675i</v>
      </c>
      <c r="EM119" s="223" t="str">
        <f t="shared" ca="1" si="167"/>
        <v>4.48609644466941-1.32997690987818E-13i</v>
      </c>
      <c r="EN119" s="223"/>
      <c r="EO119" s="223"/>
      <c r="EP119" s="223"/>
    </row>
    <row r="120" spans="1:146" ht="17.25" thickBot="1">
      <c r="A120" s="257">
        <f t="shared" si="168"/>
        <v>3.9062500000000008E-4</v>
      </c>
      <c r="B120" s="256">
        <v>20</v>
      </c>
      <c r="C120" s="230">
        <f t="shared" si="169"/>
        <v>4000</v>
      </c>
      <c r="D120" s="229">
        <f t="shared" si="170"/>
        <v>25132.741228718343</v>
      </c>
      <c r="E120" s="229" t="str">
        <f t="shared" si="171"/>
        <v>25132.7412287183i</v>
      </c>
      <c r="F120" s="229" t="str">
        <f t="shared" si="172"/>
        <v>-0.0166394943126011-0.293432155314089i</v>
      </c>
      <c r="G120" s="229" t="str">
        <f t="shared" si="173"/>
        <v>-3.63296263911731-0.863744766855661i</v>
      </c>
      <c r="H120" s="229" t="str">
        <f t="shared" si="38"/>
        <v>0.00274242070674992-0.0211232508275809i</v>
      </c>
      <c r="I120" s="229" t="str">
        <f t="shared" si="174"/>
        <v>-0.0100726265207981+0.00858405972904713i</v>
      </c>
      <c r="J120" s="255" t="str">
        <f ca="1">IMPRODUCT(1/N_FFT2,AI100)</f>
        <v>0.0207590731602422-0.0000984573847772602i</v>
      </c>
      <c r="K120" s="254" t="str">
        <f t="shared" ca="1" si="175"/>
        <v>-0.00020825322678935+0.000179188848392254i</v>
      </c>
      <c r="N120" s="246">
        <f t="shared" ca="1" si="176"/>
        <v>8.5140582325721894</v>
      </c>
      <c r="O120" s="223">
        <f t="shared" ca="1" si="39"/>
        <v>-4.4859417674278106</v>
      </c>
      <c r="P120" s="223" t="str">
        <f t="shared" ca="1" si="40"/>
        <v>-3.95624743532303+2.11465831075692i</v>
      </c>
      <c r="Q120" s="223" t="str">
        <f t="shared" ca="1" si="41"/>
        <v>-2.49225571304224+3.729924262175i</v>
      </c>
      <c r="R120" s="223" t="str">
        <f t="shared" ca="1" si="42"/>
        <v>-0.439699183728189+4.46434073168504i</v>
      </c>
      <c r="S120" s="223" t="str">
        <f t="shared" ca="1" si="43"/>
        <v>1.71669559294919+4.14446978296406i</v>
      </c>
      <c r="T120" s="223" t="str">
        <f t="shared" ca="1" si="44"/>
        <v>3.46767987939822+2.84585133040538i</v>
      </c>
      <c r="U120" s="223" t="str">
        <f t="shared" ca="1" si="45"/>
        <v>4.39974565423925+0.875163823953094i</v>
      </c>
      <c r="V120" s="223" t="str">
        <f t="shared" ca="1" si="46"/>
        <v>4.2927786209975-1.30220015814011i</v>
      </c>
      <c r="W120" s="223" t="str">
        <f t="shared" ca="1" si="47"/>
        <v>3.17203984375618-3.17203984375616i</v>
      </c>
      <c r="X120" s="223" t="str">
        <f t="shared" ca="1" si="48"/>
        <v>1.30220015814008-4.29277862099751i</v>
      </c>
      <c r="Y120" s="223" t="str">
        <f t="shared" ca="1" si="49"/>
        <v>-0.875163823953085-4.39974565423925i</v>
      </c>
      <c r="Z120" s="223" t="str">
        <f t="shared" ca="1" si="50"/>
        <v>-2.84585133040541-3.4676798793982i</v>
      </c>
      <c r="AA120" s="223" t="str">
        <f t="shared" ca="1" si="51"/>
        <v>-4.14446978296406-1.7166955929492i</v>
      </c>
      <c r="AB120" s="223" t="str">
        <f t="shared" ca="1" si="52"/>
        <v>-4.46434073168504+0.439699183728218i</v>
      </c>
      <c r="AC120" s="223" t="str">
        <f t="shared" ca="1" si="53"/>
        <v>-3.729924262175+2.49225571304222i</v>
      </c>
      <c r="AD120" s="223" t="str">
        <f t="shared" ca="1" si="54"/>
        <v>-2.11465831075691+3.95624743532303i</v>
      </c>
      <c r="AE120" s="223" t="str">
        <f t="shared" ca="1" si="55"/>
        <v>-1.3326936165876E-14+4.48594176742781i</v>
      </c>
      <c r="AF120" s="223" t="str">
        <f t="shared" ca="1" si="56"/>
        <v>2.11465831075692+3.95624743532302i</v>
      </c>
      <c r="AG120" s="223" t="str">
        <f t="shared" ca="1" si="57"/>
        <v>3.72992426217499+2.49225571304225i</v>
      </c>
      <c r="AH120" s="223" t="str">
        <f t="shared" ca="1" si="58"/>
        <v>4.46434073168504+0.439699183728201i</v>
      </c>
      <c r="AI120" s="223" t="str">
        <f t="shared" ca="1" si="59"/>
        <v>4.14446978296407-1.71669559294918i</v>
      </c>
      <c r="AJ120" s="223" t="str">
        <f t="shared" ca="1" si="60"/>
        <v>2.84585133040543-3.46767987939818i</v>
      </c>
      <c r="AK120" s="223" t="str">
        <f t="shared" ca="1" si="61"/>
        <v>0.875163823953153-4.39974565423924i</v>
      </c>
      <c r="AL120" s="223" t="str">
        <f t="shared" ca="1" si="62"/>
        <v>-1.30220015814001-4.29277862099753i</v>
      </c>
      <c r="AM120" s="223" t="str">
        <f t="shared" ca="1" si="63"/>
        <v>-3.17203984375609-3.17203984375625i</v>
      </c>
      <c r="AN120" s="223" t="str">
        <f t="shared" ca="1" si="64"/>
        <v>-4.29277862099747-1.30220015814022i</v>
      </c>
      <c r="AO120" s="223" t="str">
        <f t="shared" ca="1" si="65"/>
        <v>-4.39974565423928+0.875163823952937i</v>
      </c>
      <c r="AP120" s="223" t="str">
        <f t="shared" ca="1" si="66"/>
        <v>-3.46767987939832+2.84585133040526i</v>
      </c>
      <c r="AQ120" s="223" t="str">
        <f t="shared" ca="1" si="67"/>
        <v>-1.71669559294938+4.14446978296398i</v>
      </c>
      <c r="AR120" s="223" t="str">
        <f t="shared" ca="1" si="68"/>
        <v>-1.71669559294938+4.14446978296398i</v>
      </c>
      <c r="AS120" s="223" t="str">
        <f t="shared" ca="1" si="69"/>
        <v>2.4922557130424+3.72992426217489i</v>
      </c>
      <c r="AT120" s="223" t="str">
        <f t="shared" ca="1" si="70"/>
        <v>3.95624743532311+2.11465831075677i</v>
      </c>
      <c r="AU120" s="223" t="str">
        <f t="shared" ca="1" si="71"/>
        <v>4.48594176742781-1.48656061142124E-13i</v>
      </c>
      <c r="AV120" s="223" t="str">
        <f t="shared" ca="1" si="72"/>
        <v>3.95624743532297-2.11465831075704i</v>
      </c>
      <c r="AW120" s="223" t="str">
        <f t="shared" ca="1" si="73"/>
        <v>2.49225571304214-3.72992426217506i</v>
      </c>
      <c r="AX120" s="223" t="str">
        <f t="shared" ca="1" si="74"/>
        <v>0.439699183728123-4.46434073168505i</v>
      </c>
      <c r="AY120" s="223" t="str">
        <f t="shared" ca="1" si="75"/>
        <v>-1.71669559294925-4.14446978296403i</v>
      </c>
      <c r="AZ120" s="223" t="str">
        <f t="shared" ca="1" si="76"/>
        <v>-3.46767987939824-2.84585133040537i</v>
      </c>
      <c r="BA120" s="223" t="str">
        <f t="shared" ca="1" si="77"/>
        <v>-4.39974565423925-0.875163823953076i</v>
      </c>
      <c r="BB120" s="223" t="str">
        <f t="shared" ca="1" si="78"/>
        <v>-4.29277862099751+1.30220015814009i</v>
      </c>
      <c r="BC120" s="223" t="str">
        <f t="shared" ca="1" si="79"/>
        <v>-3.17203984375619+3.17203984375615i</v>
      </c>
      <c r="BD120" s="223" t="str">
        <f t="shared" ca="1" si="80"/>
        <v>-1.30220015814015+4.29277862099749i</v>
      </c>
      <c r="BE120" s="223" t="str">
        <f t="shared" ca="1" si="81"/>
        <v>0.875163823953014+4.39974565423926i</v>
      </c>
      <c r="BF120" s="223" t="str">
        <f t="shared" ca="1" si="82"/>
        <v>2.84585133040532+3.46767987939827i</v>
      </c>
      <c r="BG120" s="223" t="str">
        <f t="shared" ca="1" si="83"/>
        <v>4.14446978296401+1.71669559294931i</v>
      </c>
      <c r="BH120" s="223" t="str">
        <f t="shared" ca="1" si="84"/>
        <v>4.46434073168505-0.439699183728061i</v>
      </c>
      <c r="BI120" s="223" t="str">
        <f t="shared" ca="1" si="85"/>
        <v>3.72992426217509-2.49225571304209i</v>
      </c>
      <c r="BJ120" s="223" t="str">
        <f t="shared" ca="1" si="86"/>
        <v>2.11465831075709-3.95624743532294i</v>
      </c>
      <c r="BK120" s="223" t="str">
        <f t="shared" ca="1" si="87"/>
        <v>2.19275058641365E-13-4.48594176742781i</v>
      </c>
      <c r="BL120" s="223" t="str">
        <f t="shared" ca="1" si="88"/>
        <v>-2.1146583107571-3.95624743532293i</v>
      </c>
      <c r="BM120" s="223" t="str">
        <f t="shared" ca="1" si="89"/>
        <v>-3.7299242621751-2.49225571304209i</v>
      </c>
      <c r="BN120" s="223" t="str">
        <f t="shared" ca="1" si="90"/>
        <v>-4.46434073168505-0.439699183728053i</v>
      </c>
      <c r="BO120" s="223" t="str">
        <f t="shared" ca="1" si="91"/>
        <v>-4.14446978296401+1.71669559294931i</v>
      </c>
      <c r="BP120" s="223" t="str">
        <f t="shared" ca="1" si="92"/>
        <v>-2.84585133040531+3.46767987939828i</v>
      </c>
      <c r="BQ120" s="223" t="str">
        <f t="shared" ca="1" si="93"/>
        <v>-0.875163823953005+4.39974565423926i</v>
      </c>
      <c r="BR120" s="223" t="str">
        <f t="shared" ca="1" si="94"/>
        <v>1.30220015814016+4.29277862099749i</v>
      </c>
      <c r="BS120" s="223" t="str">
        <f t="shared" ca="1" si="95"/>
        <v>3.1720398437562+3.17203984375614i</v>
      </c>
      <c r="BT120" s="223" t="str">
        <f t="shared" ca="1" si="96"/>
        <v>4.29277862099751+1.30220015814008i</v>
      </c>
      <c r="BU120" s="223" t="str">
        <f t="shared" ca="1" si="97"/>
        <v>4.39974565423925-0.875163823953085i</v>
      </c>
      <c r="BV120" s="223" t="str">
        <f t="shared" ca="1" si="98"/>
        <v>3.46767987939823-2.84585133040537i</v>
      </c>
      <c r="BW120" s="223" t="str">
        <f t="shared" ca="1" si="99"/>
        <v>1.71669559294924-4.14446978296404i</v>
      </c>
      <c r="BX120" s="223" t="str">
        <f t="shared" ca="1" si="100"/>
        <v>-0.439699183728131-4.46434073168505i</v>
      </c>
      <c r="BY120" s="223" t="str">
        <f t="shared" ca="1" si="101"/>
        <v>-2.49225571304215-3.72992426217505i</v>
      </c>
      <c r="BZ120" s="223" t="str">
        <f t="shared" ca="1" si="102"/>
        <v>-3.95624743532297-2.11465831075703i</v>
      </c>
      <c r="CA120" s="223" t="str">
        <f t="shared" ca="1" si="103"/>
        <v>-4.48594176742781-1.48931344740164E-13i</v>
      </c>
      <c r="CB120" s="223" t="str">
        <f t="shared" ca="1" si="104"/>
        <v>-3.95624743532311+2.11465831075677i</v>
      </c>
      <c r="CC120" s="223" t="str">
        <f t="shared" ca="1" si="105"/>
        <v>-2.49225571304239+3.7299242621749i</v>
      </c>
      <c r="CD120" s="223" t="str">
        <f t="shared" ca="1" si="106"/>
        <v>-0.439699183728411+4.46434073168502i</v>
      </c>
      <c r="CE120" s="223" t="str">
        <f t="shared" ca="1" si="107"/>
        <v>1.71669559294939+4.14446978296398i</v>
      </c>
      <c r="CF120" s="223" t="str">
        <f t="shared" ca="1" si="108"/>
        <v>3.46767987939833+2.84585133040525i</v>
      </c>
      <c r="CG120" s="223" t="str">
        <f t="shared" ca="1" si="109"/>
        <v>4.39974565423928+0.875163823952924i</v>
      </c>
      <c r="CH120" s="223" t="str">
        <f t="shared" ca="1" si="110"/>
        <v>4.29277862099746-1.30220015814024i</v>
      </c>
      <c r="CI120" s="223" t="str">
        <f t="shared" ca="1" si="111"/>
        <v>3.17203984375608-3.17203984375626i</v>
      </c>
      <c r="CJ120" s="223" t="str">
        <f t="shared" ca="1" si="112"/>
        <v>1.30220015814-4.29277862099754i</v>
      </c>
      <c r="CK120" s="223" t="str">
        <f t="shared" ca="1" si="113"/>
        <v>-0.875163823953166-4.39974565423923i</v>
      </c>
      <c r="CL120" s="223" t="str">
        <f t="shared" ca="1" si="114"/>
        <v>-2.84585133040544-3.46767987939817i</v>
      </c>
      <c r="CM120" s="223" t="str">
        <f t="shared" ca="1" si="115"/>
        <v>-4.14446978296407-1.71669559294916i</v>
      </c>
      <c r="CN120" s="223" t="str">
        <f t="shared" ca="1" si="116"/>
        <v>-4.46434073168504+0.439699183728216i</v>
      </c>
      <c r="CO120" s="223" t="str">
        <f t="shared" ca="1" si="117"/>
        <v>-3.729924262175+2.49225571304222i</v>
      </c>
      <c r="CP120" s="223" t="str">
        <f t="shared" ca="1" si="118"/>
        <v>-2.11465831075695+3.95624743532301i</v>
      </c>
      <c r="CQ120" s="223" t="str">
        <f t="shared" ca="1" si="119"/>
        <v>-6.26503641595191E-14+4.48594176742781i</v>
      </c>
      <c r="CR120" s="223" t="str">
        <f t="shared" ca="1" si="120"/>
        <v>2.11465831075684+3.95624743532307i</v>
      </c>
      <c r="CS120" s="223" t="str">
        <f t="shared" ca="1" si="121"/>
        <v>3.72992426217494+2.49225571304232i</v>
      </c>
      <c r="CT120" s="223" t="str">
        <f t="shared" ca="1" si="122"/>
        <v>4.46434073168502+0.439699183728341i</v>
      </c>
      <c r="CU120" s="223" t="str">
        <f t="shared" ca="1" si="123"/>
        <v>4.14446978296412-1.71669559294905i</v>
      </c>
      <c r="CV120" s="223" t="str">
        <f t="shared" ca="1" si="124"/>
        <v>2.84585133040554-3.46767987939809i</v>
      </c>
      <c r="CW120" s="223" t="str">
        <f t="shared" ca="1" si="125"/>
        <v>0.875163823953292-4.39974565423921i</v>
      </c>
      <c r="CX120" s="223" t="str">
        <f t="shared" ca="1" si="126"/>
        <v>-1.3022001581403-4.29277862099744i</v>
      </c>
      <c r="CY120" s="223" t="str">
        <f t="shared" ca="1" si="127"/>
        <v>-3.17203984375631-3.17203984375603i</v>
      </c>
      <c r="CZ120" s="223" t="str">
        <f t="shared" ca="1" si="128"/>
        <v>-4.29277862099756-1.30220015813993i</v>
      </c>
      <c r="DA120" s="223" t="str">
        <f t="shared" ca="1" si="129"/>
        <v>-4.39974565423922+0.875163823953238i</v>
      </c>
      <c r="DB120" s="223" t="str">
        <f t="shared" ca="1" si="130"/>
        <v>-3.46767987939813+2.84585133040549i</v>
      </c>
      <c r="DC120" s="223" t="str">
        <f t="shared" ca="1" si="131"/>
        <v>-1.7166955929491+4.1444697829641i</v>
      </c>
      <c r="DD120" s="223" t="str">
        <f t="shared" ca="1" si="132"/>
        <v>0.439699183728287+4.46434073168503i</v>
      </c>
      <c r="DE120" s="223" t="str">
        <f t="shared" ca="1" si="133"/>
        <v>2.49225571304228+3.72992426217496i</v>
      </c>
      <c r="DF120" s="223" t="str">
        <f t="shared" ca="1" si="134"/>
        <v>3.95624743532304+2.11465831075689i</v>
      </c>
      <c r="DG120" s="223" t="str">
        <f t="shared" ca="1" si="135"/>
        <v>4.48594176742781-7.69334974168193E-15i</v>
      </c>
      <c r="DH120" s="223" t="str">
        <f t="shared" ca="1" si="136"/>
        <v>3.95624743532304-2.11465831075691i</v>
      </c>
      <c r="DI120" s="223" t="str">
        <f t="shared" ca="1" si="137"/>
        <v>2.49225571304227-3.72992426217497i</v>
      </c>
      <c r="DJ120" s="223" t="str">
        <f t="shared" ca="1" si="138"/>
        <v>0.439699183728271-4.46434073168503i</v>
      </c>
      <c r="DK120" s="223" t="str">
        <f t="shared" ca="1" si="139"/>
        <v>-1.71669559294911-4.14446978296409i</v>
      </c>
      <c r="DL120" s="223" t="str">
        <f t="shared" ca="1" si="140"/>
        <v>-3.46767987939814-2.84585133040548i</v>
      </c>
      <c r="DM120" s="223" t="str">
        <f t="shared" ca="1" si="141"/>
        <v>-4.39974565423922-0.87516382395322i</v>
      </c>
      <c r="DN120" s="223" t="str">
        <f t="shared" ca="1" si="142"/>
        <v>-4.29277862099755+1.30220015813994i</v>
      </c>
      <c r="DO120" s="223" t="str">
        <f t="shared" ca="1" si="143"/>
        <v>-3.1720398437563+3.17203984375604i</v>
      </c>
      <c r="DP120" s="223" t="str">
        <f t="shared" ca="1" si="144"/>
        <v>-1.30220015814029+4.29277862099745i</v>
      </c>
      <c r="DQ120" s="223" t="str">
        <f t="shared" ca="1" si="145"/>
        <v>0.87516382395287+4.39974565423929i</v>
      </c>
      <c r="DR120" s="223" t="str">
        <f t="shared" ca="1" si="146"/>
        <v>2.8458513304052+3.46767987939837i</v>
      </c>
      <c r="DS120" s="223" t="str">
        <f t="shared" ca="1" si="147"/>
        <v>4.14446978296412+1.71669559294903i</v>
      </c>
      <c r="DT120" s="223" t="str">
        <f t="shared" ca="1" si="148"/>
        <v>4.46434073168502-0.439699183728356i</v>
      </c>
      <c r="DU120" s="223" t="str">
        <f t="shared" ca="1" si="149"/>
        <v>3.72992426217493-2.49225571304234i</v>
      </c>
      <c r="DV120" s="223" t="str">
        <f t="shared" ca="1" si="150"/>
        <v>2.11465831075683-3.95624743532308i</v>
      </c>
      <c r="DW120" s="223" t="str">
        <f t="shared" ca="1" si="151"/>
        <v>-7.80370636428833E-14-4.48594176742781i</v>
      </c>
      <c r="DX120" s="223" t="str">
        <f t="shared" ca="1" si="152"/>
        <v>-2.11465831075696-3.956247435323i</v>
      </c>
      <c r="DY120" s="223" t="str">
        <f t="shared" ca="1" si="153"/>
        <v>-3.72992426217501-2.49225571304221i</v>
      </c>
      <c r="DZ120" s="223" t="str">
        <f t="shared" ca="1" si="154"/>
        <v>-4.46434073168504-0.439699183728201i</v>
      </c>
      <c r="EA120" s="223" t="str">
        <f t="shared" ca="1" si="155"/>
        <v>-4.14446978296407+1.71669559294918i</v>
      </c>
      <c r="EB120" s="223" t="str">
        <f t="shared" ca="1" si="156"/>
        <v>-2.84585133040543+3.46767987939818i</v>
      </c>
      <c r="EC120" s="223" t="str">
        <f t="shared" ca="1" si="157"/>
        <v>-0.875163823953153+4.39974565423924i</v>
      </c>
      <c r="ED120" s="223" t="str">
        <f t="shared" ca="1" si="158"/>
        <v>1.30220015814001+4.29277862099753i</v>
      </c>
      <c r="EE120" s="223" t="str">
        <f t="shared" ca="1" si="159"/>
        <v>3.17203984375609+3.17203984375625i</v>
      </c>
      <c r="EF120" s="223" t="str">
        <f t="shared" ca="1" si="160"/>
        <v>4.29277862099747+1.30220015814022i</v>
      </c>
      <c r="EG120" s="223" t="str">
        <f t="shared" ca="1" si="161"/>
        <v>4.39974565423928-0.875163823952937i</v>
      </c>
      <c r="EH120" s="223" t="str">
        <f t="shared" ca="1" si="162"/>
        <v>3.46767987939832-2.84585133040526i</v>
      </c>
      <c r="EI120" s="223" t="str">
        <f t="shared" ca="1" si="163"/>
        <v>1.71669559294938-4.14446978296398i</v>
      </c>
      <c r="EJ120" s="223" t="str">
        <f t="shared" ca="1" si="164"/>
        <v>-0.439699183727983-4.46434073168506i</v>
      </c>
      <c r="EK120" s="223" t="str">
        <f t="shared" ca="1" si="165"/>
        <v>-2.4922557130424-3.72992426217489i</v>
      </c>
      <c r="EL120" s="223" t="str">
        <f t="shared" ca="1" si="166"/>
        <v>-3.95624743532311-2.11465831075677i</v>
      </c>
      <c r="EM120" s="223" t="str">
        <f t="shared" ca="1" si="167"/>
        <v>-4.48594176742781+1.48380777544084E-13i</v>
      </c>
      <c r="EN120" s="223"/>
      <c r="EO120" s="223"/>
      <c r="EP120" s="223"/>
    </row>
    <row r="121" spans="1:146" ht="17.25" thickBot="1">
      <c r="A121" s="257">
        <f t="shared" si="168"/>
        <v>4.1015625000000009E-4</v>
      </c>
      <c r="B121" s="256">
        <v>21</v>
      </c>
      <c r="C121" s="230">
        <f t="shared" si="169"/>
        <v>4200</v>
      </c>
      <c r="D121" s="229">
        <f t="shared" si="170"/>
        <v>26389.378290154262</v>
      </c>
      <c r="E121" s="229" t="str">
        <f t="shared" si="171"/>
        <v>26389.3782901543i</v>
      </c>
      <c r="F121" s="229" t="str">
        <f t="shared" si="172"/>
        <v>-0.0175282680620381-0.279010057825539i</v>
      </c>
      <c r="G121" s="229" t="str">
        <f t="shared" si="173"/>
        <v>-3.70248914696952-0.868503483077129i</v>
      </c>
      <c r="H121" s="229" t="str">
        <f t="shared" si="38"/>
        <v>0.00267280296371716-0.0201196235988474i</v>
      </c>
      <c r="I121" s="229" t="str">
        <f t="shared" si="174"/>
        <v>-0.00975288601205587+0.00840489058707311i</v>
      </c>
      <c r="J121" s="255" t="str">
        <f ca="1">IMPRODUCT(1/N_FFT2,AJ100)</f>
        <v>-0.1068293839281-0.0016116109395832i</v>
      </c>
      <c r="K121" s="254" t="str">
        <f t="shared" ca="1" si="175"/>
        <v>0.00105544021780504-0.00088217142561057i</v>
      </c>
      <c r="N121" s="246">
        <f t="shared" ca="1" si="176"/>
        <v>8.5142246608605028</v>
      </c>
      <c r="O121" s="223">
        <f t="shared" ca="1" si="39"/>
        <v>-4.4857753391394972</v>
      </c>
      <c r="P121" s="223" t="str">
        <f t="shared" ca="1" si="40"/>
        <v>-3.90301476762155+2.2110305554108i</v>
      </c>
      <c r="Q121" s="223" t="str">
        <f t="shared" ca="1" si="41"/>
        <v>-2.3061494116859+3.84757784641362i</v>
      </c>
      <c r="R121" s="223" t="str">
        <f t="shared" ca="1" si="42"/>
        <v>-0.110086437700251+4.48442430747432i</v>
      </c>
      <c r="S121" s="223" t="str">
        <f t="shared" ca="1" si="43"/>
        <v>2.11457985700488+3.95610065867658i</v>
      </c>
      <c r="T121" s="223" t="str">
        <f t="shared" ca="1" si="44"/>
        <v>3.78982328818123+2.39987912978786i</v>
      </c>
      <c r="U121" s="223" t="str">
        <f t="shared" ca="1" si="45"/>
        <v>4.48037202628974+0.220106563446872i</v>
      </c>
      <c r="V121" s="223" t="str">
        <f t="shared" ca="1" si="46"/>
        <v>4.00680354262295-2.01685541476236i</v>
      </c>
      <c r="W121" s="223" t="str">
        <f t="shared" ca="1" si="47"/>
        <v>2.49216325043933-3.72978588211063i</v>
      </c>
      <c r="X121" s="223" t="str">
        <f t="shared" ca="1" si="48"/>
        <v>0.329994105229943-4.47362093652843i</v>
      </c>
      <c r="Y121" s="223" t="str">
        <f t="shared" ca="1" si="49"/>
        <v>-1.91791609423302-4.0550928779393i</v>
      </c>
      <c r="Z121" s="223" t="str">
        <f t="shared" ca="1" si="50"/>
        <v>-3.66750179249035-2.58294618513668i</v>
      </c>
      <c r="AA121" s="223" t="str">
        <f t="shared" ca="1" si="51"/>
        <v>-4.46417510479442-0.439682870903298i</v>
      </c>
      <c r="AB121" s="223" t="str">
        <f t="shared" ca="1" si="52"/>
        <v>-4.10093957693564+1.81782149276406i</v>
      </c>
      <c r="AC121" s="223" t="str">
        <f t="shared" ca="1" si="53"/>
        <v>-2.67217324963469+3.603008536927i</v>
      </c>
      <c r="AD121" s="223" t="str">
        <f t="shared" ca="1" si="54"/>
        <v>-0.549106788056067+4.45204022090354i</v>
      </c>
      <c r="AE121" s="223" t="str">
        <f t="shared" ca="1" si="55"/>
        <v>1.71663190360059+4.14431602327485i</v>
      </c>
      <c r="AF121" s="223" t="str">
        <f t="shared" ca="1" si="56"/>
        <v>3.53634496374615+2.75979069688615i</v>
      </c>
      <c r="AG121" s="223" t="str">
        <f t="shared" ca="1" si="57"/>
        <v>4.43722359445609+0.658199943812092i</v>
      </c>
      <c r="AH121" s="223" t="str">
        <f t="shared" ca="1" si="58"/>
        <v>4.18519608860761-1.61440827956734i</v>
      </c>
      <c r="AI121" s="223" t="str">
        <f t="shared" ca="1" si="59"/>
        <v>2.84574574941703-3.46755122859158i</v>
      </c>
      <c r="AJ121" s="223" t="str">
        <f t="shared" ca="1" si="60"/>
        <v>0.766896624533601-4.41973415043383i</v>
      </c>
      <c r="AK121" s="223" t="str">
        <f t="shared" ca="1" si="61"/>
        <v>-1.51121219635331-4.22355514831109i</v>
      </c>
      <c r="AL121" s="223" t="str">
        <f t="shared" ca="1" si="62"/>
        <v>-3.39666877023695-2.92998663111781i</v>
      </c>
      <c r="AM121" s="223" t="str">
        <f t="shared" ca="1" si="63"/>
        <v>-4.39958242382382-0.87513135540478i</v>
      </c>
      <c r="AN121" s="223" t="str">
        <f t="shared" ca="1" si="64"/>
        <v>-4.25937009632222+1.40710581541976i</v>
      </c>
      <c r="AO121" s="223" t="str">
        <f t="shared" ca="1" si="65"/>
        <v>-3.01246259843093+3.32374028562505i</v>
      </c>
      <c r="AP121" s="223" t="str">
        <f t="shared" ca="1" si="66"/>
        <v>-0.982838939870734+4.37678055327267i</v>
      </c>
      <c r="AQ121" s="223" t="str">
        <f t="shared" ca="1" si="67"/>
        <v>1.30215184655808+4.29261935905543i</v>
      </c>
      <c r="AR121" s="223" t="str">
        <f t="shared" ca="1" si="68"/>
        <v>1.30215184655808+4.29261935905543i</v>
      </c>
      <c r="AS121" s="223" t="str">
        <f t="shared" ca="1" si="69"/>
        <v>4.35134227377471+1.08995449890958i</v>
      </c>
      <c r="AT121" s="223" t="str">
        <f t="shared" ca="1" si="70"/>
        <v>4.32328290839812-1.19641351011462i</v>
      </c>
      <c r="AU121" s="223" t="str">
        <f t="shared" ca="1" si="71"/>
        <v>3.17192216118497-3.17192216118488i</v>
      </c>
      <c r="AV121" s="223" t="str">
        <f t="shared" ca="1" si="72"/>
        <v>1.19641351011474-4.32328290839808i</v>
      </c>
      <c r="AW121" s="223" t="str">
        <f t="shared" ca="1" si="73"/>
        <v>-1.08995449890989-4.35134227377463i</v>
      </c>
      <c r="AX121" s="223" t="str">
        <f t="shared" ca="1" si="74"/>
        <v>-3.09312397091822-3.24880970414753i</v>
      </c>
      <c r="AY121" s="223" t="str">
        <f t="shared" ca="1" si="75"/>
        <v>-4.29261935905539-1.30215184655821i</v>
      </c>
      <c r="AZ121" s="223" t="str">
        <f t="shared" ca="1" si="76"/>
        <v>-4.3767805532727+0.982838939870604i</v>
      </c>
      <c r="BA121" s="223" t="str">
        <f t="shared" ca="1" si="77"/>
        <v>-3.32374028562483+3.01246259843116i</v>
      </c>
      <c r="BB121" s="223" t="str">
        <f t="shared" ca="1" si="78"/>
        <v>-1.40710581541989+4.25937009632218i</v>
      </c>
      <c r="BC121" s="223" t="str">
        <f t="shared" ca="1" si="79"/>
        <v>0.875131355404654+4.39958242382384i</v>
      </c>
      <c r="BD121" s="223" t="str">
        <f t="shared" ca="1" si="80"/>
        <v>2.9299866311177+3.39666877023704i</v>
      </c>
      <c r="BE121" s="223" t="str">
        <f t="shared" ca="1" si="81"/>
        <v>4.22355514831119+1.51121219635301i</v>
      </c>
      <c r="BF121" s="223" t="str">
        <f t="shared" ca="1" si="82"/>
        <v>4.41973415043385-0.76689662453348i</v>
      </c>
      <c r="BG121" s="223" t="str">
        <f t="shared" ca="1" si="83"/>
        <v>3.46755122859167-2.84574574941692i</v>
      </c>
      <c r="BH121" s="223" t="str">
        <f t="shared" ca="1" si="84"/>
        <v>1.61440827956734-4.18519608860762i</v>
      </c>
      <c r="BI121" s="223" t="str">
        <f t="shared" ca="1" si="85"/>
        <v>-0.658199943812235-4.43722359445607i</v>
      </c>
      <c r="BJ121" s="223" t="str">
        <f t="shared" ca="1" si="86"/>
        <v>-2.75979069688598-3.53634496374628i</v>
      </c>
      <c r="BK121" s="223" t="str">
        <f t="shared" ca="1" si="87"/>
        <v>-4.14431602327482-1.71663190360066i</v>
      </c>
      <c r="BL121" s="223" t="str">
        <f t="shared" ca="1" si="88"/>
        <v>-4.45204022090354+0.549106788056063i</v>
      </c>
      <c r="BM121" s="223" t="str">
        <f t="shared" ca="1" si="89"/>
        <v>-3.60300853692692+2.67217324963481i</v>
      </c>
      <c r="BN121" s="223" t="str">
        <f t="shared" ca="1" si="90"/>
        <v>-1.81782149276426+4.10093957693556i</v>
      </c>
      <c r="BO121" s="223" t="str">
        <f t="shared" ca="1" si="91"/>
        <v>0.439682870903209+4.46417510479443i</v>
      </c>
      <c r="BP121" s="223" t="str">
        <f t="shared" ca="1" si="92"/>
        <v>2.58294618513669+3.66750179249035i</v>
      </c>
      <c r="BQ121" s="223" t="str">
        <f t="shared" ca="1" si="93"/>
        <v>4.05509287793934+1.91791609423293i</v>
      </c>
      <c r="BR121" s="223" t="str">
        <f t="shared" ca="1" si="94"/>
        <v>4.47362093652845-0.329994105229723i</v>
      </c>
      <c r="BS121" s="223" t="str">
        <f t="shared" ca="1" si="95"/>
        <v>3.7297858821107-2.49216325043922i</v>
      </c>
      <c r="BT121" s="223" t="str">
        <f t="shared" ca="1" si="96"/>
        <v>2.01685541476236-4.00680354262295i</v>
      </c>
      <c r="BU121" s="223" t="str">
        <f t="shared" ca="1" si="97"/>
        <v>-0.220106563446965-4.48037202628974i</v>
      </c>
      <c r="BV121" s="223" t="str">
        <f t="shared" ca="1" si="98"/>
        <v>-2.39987912978805-3.7898232881811i</v>
      </c>
      <c r="BW121" s="223" t="str">
        <f t="shared" ca="1" si="99"/>
        <v>-3.95610065867652-2.114579857005i</v>
      </c>
      <c r="BX121" s="223" t="str">
        <f t="shared" ca="1" si="100"/>
        <v>-4.48442430747432+0.110086437700257i</v>
      </c>
      <c r="BY121" s="223" t="str">
        <f t="shared" ca="1" si="101"/>
        <v>-3.84757784641357+2.30614941168599i</v>
      </c>
      <c r="BZ121" s="223" t="str">
        <f t="shared" ca="1" si="102"/>
        <v>-2.21103055541063+3.90301476762165i</v>
      </c>
      <c r="CA121" s="223" t="str">
        <f t="shared" ca="1" si="103"/>
        <v>-1.25295593317506E-13+4.4857753391395i</v>
      </c>
      <c r="CB121" s="223" t="str">
        <f t="shared" ca="1" si="104"/>
        <v>2.2110305554108+3.90301476762155i</v>
      </c>
      <c r="CC121" s="223" t="str">
        <f t="shared" ca="1" si="105"/>
        <v>3.84757784641367+2.3061494116858i</v>
      </c>
      <c r="CD121" s="223" t="str">
        <f t="shared" ca="1" si="106"/>
        <v>4.48442430747432+0.110086437700077i</v>
      </c>
      <c r="CE121" s="223" t="str">
        <f t="shared" ca="1" si="107"/>
        <v>3.95610065867664-2.11457985700477i</v>
      </c>
      <c r="CF121" s="223" t="str">
        <f t="shared" ca="1" si="108"/>
        <v>2.39987912978789-3.7898232881812i</v>
      </c>
      <c r="CG121" s="223" t="str">
        <f t="shared" ca="1" si="109"/>
        <v>0.22010656344677-4.48037202628975i</v>
      </c>
      <c r="CH121" s="223" t="str">
        <f t="shared" ca="1" si="110"/>
        <v>-2.01685541476254-4.00680354262286i</v>
      </c>
      <c r="CI121" s="223" t="str">
        <f t="shared" ca="1" si="111"/>
        <v>-3.72978588211055-2.49216325043944i</v>
      </c>
      <c r="CJ121" s="223" t="str">
        <f t="shared" ca="1" si="112"/>
        <v>-4.47362093652843-0.329994105229988i</v>
      </c>
      <c r="CK121" s="223" t="str">
        <f t="shared" ca="1" si="113"/>
        <v>-4.05509287793926+1.91791609423311i</v>
      </c>
      <c r="CL121" s="223" t="str">
        <f t="shared" ca="1" si="114"/>
        <v>-2.58294618513653+3.66750179249046i</v>
      </c>
      <c r="CM121" s="223" t="str">
        <f t="shared" ca="1" si="115"/>
        <v>-0.439682870903458+4.46417510479441i</v>
      </c>
      <c r="CN121" s="223" t="str">
        <f t="shared" ca="1" si="116"/>
        <v>1.81782149276402+4.10093957693567i</v>
      </c>
      <c r="CO121" s="223" t="str">
        <f t="shared" ca="1" si="117"/>
        <v>3.60300853692702+2.67217324963466i</v>
      </c>
      <c r="CP121" s="223" t="str">
        <f t="shared" ca="1" si="118"/>
        <v>4.45204022090356+0.549106788055888i</v>
      </c>
      <c r="CQ121" s="223" t="str">
        <f t="shared" ca="1" si="119"/>
        <v>4.14431602327492-1.71663190360043i</v>
      </c>
      <c r="CR121" s="223" t="str">
        <f t="shared" ca="1" si="120"/>
        <v>2.75979069688618-3.53634496374613i</v>
      </c>
      <c r="CS121" s="223" t="str">
        <f t="shared" ca="1" si="121"/>
        <v>0.658199943812056-4.43722359445609i</v>
      </c>
      <c r="CT121" s="223" t="str">
        <f t="shared" ca="1" si="122"/>
        <v>-1.61440827956751-4.18519608860755i</v>
      </c>
      <c r="CU121" s="223" t="str">
        <f t="shared" ca="1" si="123"/>
        <v>-3.4675512285915-2.84574574941713i</v>
      </c>
      <c r="CV121" s="223" t="str">
        <f t="shared" ca="1" si="124"/>
        <v>-4.41973415043381-0.766896624533727i</v>
      </c>
      <c r="CW121" s="223" t="str">
        <f t="shared" ca="1" si="125"/>
        <v>-4.22355514831112+1.5112121963532i</v>
      </c>
      <c r="CX121" s="223" t="str">
        <f t="shared" ca="1" si="126"/>
        <v>-2.92998663111755+3.39666877023717i</v>
      </c>
      <c r="CY121" s="223" t="str">
        <f t="shared" ca="1" si="127"/>
        <v>-0.875131355404914+4.39958242382379i</v>
      </c>
      <c r="CZ121" s="223" t="str">
        <f t="shared" ca="1" si="128"/>
        <v>1.40710581541964+4.25937009632226i</v>
      </c>
      <c r="DA121" s="223" t="str">
        <f t="shared" ca="1" si="129"/>
        <v>3.32374028562496+3.01246259843102i</v>
      </c>
      <c r="DB121" s="223" t="str">
        <f t="shared" ca="1" si="130"/>
        <v>4.37678055327274+0.982838939870411i</v>
      </c>
      <c r="DC121" s="223" t="str">
        <f t="shared" ca="1" si="131"/>
        <v>4.29261935905546-1.30215184655797i</v>
      </c>
      <c r="DD121" s="223" t="str">
        <f t="shared" ca="1" si="132"/>
        <v>3.09312397091841-3.24880970414735i</v>
      </c>
      <c r="DE121" s="223" t="str">
        <f t="shared" ca="1" si="133"/>
        <v>1.08995449890971-4.35134227377467i</v>
      </c>
      <c r="DF121" s="223" t="str">
        <f t="shared" ca="1" si="134"/>
        <v>-1.19641351011493-4.32328290839803i</v>
      </c>
      <c r="DG121" s="223" t="str">
        <f t="shared" ca="1" si="135"/>
        <v>-3.17192216118479-3.17192216118506i</v>
      </c>
      <c r="DH121" s="223" t="str">
        <f t="shared" ca="1" si="136"/>
        <v>-4.32328290839805-1.19641351011486i</v>
      </c>
      <c r="DI121" s="223" t="str">
        <f t="shared" ca="1" si="137"/>
        <v>-4.35134227377466+1.08995449890975i</v>
      </c>
      <c r="DJ121" s="223" t="str">
        <f t="shared" ca="1" si="138"/>
        <v>-3.24880970414732+3.09312397091844i</v>
      </c>
      <c r="DK121" s="223" t="str">
        <f t="shared" ca="1" si="139"/>
        <v>-1.30215184655833+4.29261935905536i</v>
      </c>
      <c r="DL121" s="223" t="str">
        <f t="shared" ca="1" si="140"/>
        <v>0.982838939870483+4.37678055327273i</v>
      </c>
      <c r="DM121" s="223" t="str">
        <f t="shared" ca="1" si="141"/>
        <v>3.01246259843107+3.32374028562492i</v>
      </c>
      <c r="DN121" s="223" t="str">
        <f t="shared" ca="1" si="142"/>
        <v>4.25937009632227+1.4071058154196i</v>
      </c>
      <c r="DO121" s="223" t="str">
        <f t="shared" ca="1" si="143"/>
        <v>4.39958242382387-0.875131355404515i</v>
      </c>
      <c r="DP121" s="223" t="str">
        <f t="shared" ca="1" si="144"/>
        <v>3.39666877023712-2.92998663111761i</v>
      </c>
      <c r="DQ121" s="223" t="str">
        <f t="shared" ca="1" si="145"/>
        <v>1.51121219635313-4.22355514831115i</v>
      </c>
      <c r="DR121" s="223" t="str">
        <f t="shared" ca="1" si="146"/>
        <v>-0.766896624533794-4.41973415043379i</v>
      </c>
      <c r="DS121" s="223" t="str">
        <f t="shared" ca="1" si="147"/>
        <v>-2.84574574941681-3.46755122859176i</v>
      </c>
      <c r="DT121" s="223" t="str">
        <f t="shared" ca="1" si="148"/>
        <v>-4.18519608860757-1.61440827956747i</v>
      </c>
      <c r="DU121" s="223" t="str">
        <f t="shared" ca="1" si="149"/>
        <v>-4.43722359445609+0.658199943812096i</v>
      </c>
      <c r="DV121" s="223" t="str">
        <f t="shared" ca="1" si="150"/>
        <v>-3.53634496374608+2.75979069688623i</v>
      </c>
      <c r="DW121" s="223" t="str">
        <f t="shared" ca="1" si="151"/>
        <v>-1.71663190360037+4.14431602327494i</v>
      </c>
      <c r="DX121" s="223" t="str">
        <f t="shared" ca="1" si="152"/>
        <v>0.549106788055955+4.45204022090355i</v>
      </c>
      <c r="DY121" s="223" t="str">
        <f t="shared" ca="1" si="153"/>
        <v>2.67217324963469+3.603008536927i</v>
      </c>
      <c r="DZ121" s="223" t="str">
        <f t="shared" ca="1" si="154"/>
        <v>4.10093957693568+1.81782149276398i</v>
      </c>
      <c r="EA121" s="223" t="str">
        <f t="shared" ca="1" si="155"/>
        <v>4.46417510479445-0.439682870903085i</v>
      </c>
      <c r="EB121" s="223" t="str">
        <f t="shared" ca="1" si="156"/>
        <v>3.66750179249042-2.58294618513659i</v>
      </c>
      <c r="EC121" s="223" t="str">
        <f t="shared" ca="1" si="157"/>
        <v>1.91791609423305-4.05509287793929i</v>
      </c>
      <c r="ED121" s="223" t="str">
        <f t="shared" ca="1" si="158"/>
        <v>-0.329994105230027-4.47362093652843i</v>
      </c>
      <c r="EE121" s="223" t="str">
        <f t="shared" ca="1" si="159"/>
        <v>-2.49216325043911-3.72978588211077i</v>
      </c>
      <c r="EF121" s="223" t="str">
        <f t="shared" ca="1" si="160"/>
        <v>-4.00680354262289-2.01685541476248i</v>
      </c>
      <c r="EG121" s="223" t="str">
        <f t="shared" ca="1" si="161"/>
        <v>-4.48037202628975+0.22010656344684i</v>
      </c>
      <c r="EH121" s="223" t="str">
        <f t="shared" ca="1" si="162"/>
        <v>-3.78982328818117+2.39987912978795i</v>
      </c>
      <c r="EI121" s="223" t="str">
        <f t="shared" ca="1" si="163"/>
        <v>-2.1145798570047+3.95610065867668i</v>
      </c>
      <c r="EJ121" s="223" t="str">
        <f t="shared" ca="1" si="164"/>
        <v>0.110086437700116+4.48442430747432i</v>
      </c>
      <c r="EK121" s="223" t="str">
        <f t="shared" ca="1" si="165"/>
        <v>2.30614941168587+3.84757784641364i</v>
      </c>
      <c r="EL121" s="223" t="str">
        <f t="shared" ca="1" si="166"/>
        <v>3.90301476762158+2.21103055541073i</v>
      </c>
      <c r="EM121" s="223" t="str">
        <f t="shared" ca="1" si="167"/>
        <v>4.4857753391395-1.9563572477182E-13i</v>
      </c>
      <c r="EN121" s="223"/>
      <c r="EO121" s="223"/>
      <c r="EP121" s="223"/>
    </row>
    <row r="122" spans="1:146" ht="17.25" thickBot="1">
      <c r="A122" s="257">
        <f t="shared" si="168"/>
        <v>4.2968750000000011E-4</v>
      </c>
      <c r="B122" s="256">
        <v>22</v>
      </c>
      <c r="C122" s="230">
        <f t="shared" si="169"/>
        <v>4400</v>
      </c>
      <c r="D122" s="229">
        <f t="shared" si="170"/>
        <v>27646.01535159018</v>
      </c>
      <c r="E122" s="229" t="str">
        <f t="shared" si="171"/>
        <v>27646.0153515902i</v>
      </c>
      <c r="F122" s="229" t="str">
        <f t="shared" si="172"/>
        <v>-0.0182821424208605-0.265875827417928i</v>
      </c>
      <c r="G122" s="229" t="str">
        <f t="shared" si="173"/>
        <v>-3.77168162643283-0.868636661517328i</v>
      </c>
      <c r="H122" s="229" t="str">
        <f t="shared" si="38"/>
        <v>0.00261245174001782-0.019206931748682i</v>
      </c>
      <c r="I122" s="229" t="str">
        <f t="shared" si="174"/>
        <v>-0.00946479360813047+0.0082318252932495i</v>
      </c>
      <c r="J122" s="255" t="str">
        <f ca="1">IMPRODUCT(1/N_FFT2,AK100)</f>
        <v>0.0142982536455921+0.0000966374026296691i</v>
      </c>
      <c r="K122" s="254" t="str">
        <f t="shared" ca="1" si="175"/>
        <v>-0.000136125521927469+0.000116786072938366i</v>
      </c>
      <c r="N122" s="246">
        <f t="shared" ca="1" si="176"/>
        <v>8.514403531143163</v>
      </c>
      <c r="O122" s="223">
        <f t="shared" ca="1" si="39"/>
        <v>-4.4855964688568379</v>
      </c>
      <c r="P122" s="223" t="str">
        <f t="shared" ca="1" si="40"/>
        <v>-3.8474244242547+2.30605745398273i</v>
      </c>
      <c r="Q122" s="223" t="str">
        <f t="shared" ca="1" si="41"/>
        <v>-2.11449553813734+3.95594290917073i</v>
      </c>
      <c r="R122" s="223" t="str">
        <f t="shared" ca="1" si="42"/>
        <v>0.220097786698097+4.48019337146417i</v>
      </c>
      <c r="S122" s="223" t="str">
        <f t="shared" ca="1" si="43"/>
        <v>2.49206387543469+3.72963715690607i</v>
      </c>
      <c r="T122" s="223" t="str">
        <f t="shared" ca="1" si="44"/>
        <v>4.05493118111891+1.91783961733262i</v>
      </c>
      <c r="U122" s="223" t="str">
        <f t="shared" ca="1" si="45"/>
        <v>4.46399709582106-0.439665338549702i</v>
      </c>
      <c r="V122" s="223" t="str">
        <f t="shared" ca="1" si="46"/>
        <v>3.6028648669688-2.67206669673173i</v>
      </c>
      <c r="W122" s="223" t="str">
        <f t="shared" ca="1" si="47"/>
        <v>1.71656345290684-4.14415076868174i</v>
      </c>
      <c r="X122" s="223" t="str">
        <f t="shared" ca="1" si="48"/>
        <v>-0.658173698090651-4.43704666017415i</v>
      </c>
      <c r="Y122" s="223" t="str">
        <f t="shared" ca="1" si="49"/>
        <v>-2.84563227531095-3.46741295999331i</v>
      </c>
      <c r="Z122" s="223" t="str">
        <f t="shared" ca="1" si="50"/>
        <v>-4.22338673405807-1.51115193676985i</v>
      </c>
      <c r="AA122" s="223" t="str">
        <f t="shared" ca="1" si="51"/>
        <v>-4.39940699048349+0.875096459543696i</v>
      </c>
      <c r="AB122" s="223" t="str">
        <f t="shared" ca="1" si="52"/>
        <v>-3.32360775148769+3.01234247649099i</v>
      </c>
      <c r="AC122" s="223" t="str">
        <f t="shared" ca="1" si="53"/>
        <v>-1.30209992325587+4.29244819086707i</v>
      </c>
      <c r="AD122" s="223" t="str">
        <f t="shared" ca="1" si="54"/>
        <v>1.08991103697625+4.35116876401023i</v>
      </c>
      <c r="AE122" s="223" t="str">
        <f t="shared" ca="1" si="55"/>
        <v>3.1717956807951+3.1717956807951i</v>
      </c>
      <c r="AF122" s="223" t="str">
        <f t="shared" ca="1" si="56"/>
        <v>4.35116876401022+1.08991103697627i</v>
      </c>
      <c r="AG122" s="223" t="str">
        <f t="shared" ca="1" si="57"/>
        <v>4.29244819086708-1.30209992325585i</v>
      </c>
      <c r="AH122" s="223" t="str">
        <f t="shared" ca="1" si="58"/>
        <v>3.01234247649086-3.3236077514878i</v>
      </c>
      <c r="AI122" s="223" t="str">
        <f t="shared" ca="1" si="59"/>
        <v>0.87509645954375-4.39940699048348i</v>
      </c>
      <c r="AJ122" s="223" t="str">
        <f t="shared" ca="1" si="60"/>
        <v>-1.51115193677001-4.22338673405801i</v>
      </c>
      <c r="AK122" s="223" t="str">
        <f t="shared" ca="1" si="61"/>
        <v>-3.4674129599933-2.84563227531096i</v>
      </c>
      <c r="AL122" s="223" t="str">
        <f t="shared" ca="1" si="62"/>
        <v>-4.43704666017412-0.658173698090889i</v>
      </c>
      <c r="AM122" s="223" t="str">
        <f t="shared" ca="1" si="63"/>
        <v>-4.14415076868173+1.71656345290688i</v>
      </c>
      <c r="AN122" s="223" t="str">
        <f t="shared" ca="1" si="64"/>
        <v>-2.67206669673189+3.60286486696868i</v>
      </c>
      <c r="AO122" s="223" t="str">
        <f t="shared" ca="1" si="65"/>
        <v>-0.439665338549667+4.46399709582107i</v>
      </c>
      <c r="AP122" s="223" t="str">
        <f t="shared" ca="1" si="66"/>
        <v>1.91783961733249+4.05493118111897i</v>
      </c>
      <c r="AQ122" s="223" t="str">
        <f t="shared" ca="1" si="67"/>
        <v>3.72963715690611+2.49206387543463i</v>
      </c>
      <c r="AR122" s="223" t="str">
        <f t="shared" ca="1" si="68"/>
        <v>3.72963715690611+2.49206387543463i</v>
      </c>
      <c r="AS122" s="223" t="str">
        <f t="shared" ca="1" si="69"/>
        <v>3.95594290917068-2.11449553813745i</v>
      </c>
      <c r="AT122" s="223" t="str">
        <f t="shared" ca="1" si="70"/>
        <v>2.30605745398279-3.84742442425467i</v>
      </c>
      <c r="AU122" s="223" t="str">
        <f t="shared" ca="1" si="71"/>
        <v>-1.64305882420373E-13-4.48559646885684i</v>
      </c>
      <c r="AV122" s="223" t="str">
        <f t="shared" ca="1" si="72"/>
        <v>-2.30605745398269-3.84742442425473i</v>
      </c>
      <c r="AW122" s="223" t="str">
        <f t="shared" ca="1" si="73"/>
        <v>-3.95594290917084-2.11449553813714i</v>
      </c>
      <c r="AX122" s="223" t="str">
        <f t="shared" ca="1" si="74"/>
        <v>-4.48019337146417+0.220097786698088i</v>
      </c>
      <c r="AY122" s="223" t="str">
        <f t="shared" ca="1" si="75"/>
        <v>-3.72963715690617+2.49206387543453i</v>
      </c>
      <c r="AZ122" s="223" t="str">
        <f t="shared" ca="1" si="76"/>
        <v>-1.9178396173326+4.05493118111892i</v>
      </c>
      <c r="BA122" s="223" t="str">
        <f t="shared" ca="1" si="77"/>
        <v>0.439665338549551+4.46399709582108i</v>
      </c>
      <c r="BB122" s="223" t="str">
        <f t="shared" ca="1" si="78"/>
        <v>2.6720666967318+3.60286486696875i</v>
      </c>
      <c r="BC122" s="223" t="str">
        <f t="shared" ca="1" si="79"/>
        <v>4.14415076868169+1.71656345290698i</v>
      </c>
      <c r="BD122" s="223" t="str">
        <f t="shared" ca="1" si="80"/>
        <v>4.43704666017413-0.658173698090772i</v>
      </c>
      <c r="BE122" s="223" t="str">
        <f t="shared" ca="1" si="81"/>
        <v>3.46741295999337-2.84563227531087i</v>
      </c>
      <c r="BF122" s="223" t="str">
        <f t="shared" ca="1" si="82"/>
        <v>1.51115193676969-4.22338673405813i</v>
      </c>
      <c r="BG122" s="223" t="str">
        <f t="shared" ca="1" si="83"/>
        <v>-0.875096459543642-4.39940699048351i</v>
      </c>
      <c r="BH122" s="223" t="str">
        <f t="shared" ca="1" si="84"/>
        <v>-3.01234247649112-3.32360775148757i</v>
      </c>
      <c r="BI122" s="223" t="str">
        <f t="shared" ca="1" si="85"/>
        <v>-4.29244819086707-1.30209992325588i</v>
      </c>
      <c r="BJ122" s="223" t="str">
        <f t="shared" ca="1" si="86"/>
        <v>-4.35116876401027+1.08991103697606i</v>
      </c>
      <c r="BK122" s="223" t="str">
        <f t="shared" ca="1" si="87"/>
        <v>-3.17179568079508+3.17179568079512i</v>
      </c>
      <c r="BL122" s="223" t="str">
        <f t="shared" ca="1" si="88"/>
        <v>-1.08991103697645+4.35116876401017i</v>
      </c>
      <c r="BM122" s="223" t="str">
        <f t="shared" ca="1" si="89"/>
        <v>1.30209992325592+4.29244819086706i</v>
      </c>
      <c r="BN122" s="223" t="str">
        <f t="shared" ca="1" si="90"/>
        <v>3.32360775148761+3.01234247649108i</v>
      </c>
      <c r="BO122" s="223" t="str">
        <f t="shared" ca="1" si="91"/>
        <v>4.39940699048351+0.87509645954358i</v>
      </c>
      <c r="BP122" s="223" t="str">
        <f t="shared" ca="1" si="92"/>
        <v>4.2233867340581-1.51115193676975i</v>
      </c>
      <c r="BQ122" s="223" t="str">
        <f t="shared" ca="1" si="93"/>
        <v>2.84563227531083-3.46741295999341i</v>
      </c>
      <c r="BR122" s="223" t="str">
        <f t="shared" ca="1" si="94"/>
        <v>0.658173698090723-4.43704666017414i</v>
      </c>
      <c r="BS122" s="223" t="str">
        <f t="shared" ca="1" si="95"/>
        <v>-1.71656345290702-4.14415076868167i</v>
      </c>
      <c r="BT122" s="223" t="str">
        <f t="shared" ca="1" si="96"/>
        <v>-3.60286486696879-2.67206669673175i</v>
      </c>
      <c r="BU122" s="223" t="str">
        <f t="shared" ca="1" si="97"/>
        <v>-4.46399709582109-0.439665338549504i</v>
      </c>
      <c r="BV122" s="223" t="str">
        <f t="shared" ca="1" si="98"/>
        <v>-4.0549311811189+1.91783961733264i</v>
      </c>
      <c r="BW122" s="223" t="str">
        <f t="shared" ca="1" si="99"/>
        <v>-2.49206387543485+3.72963715690596i</v>
      </c>
      <c r="BX122" s="223" t="str">
        <f t="shared" ca="1" si="100"/>
        <v>-0.220097786698041+4.48019337146418i</v>
      </c>
      <c r="BY122" s="223" t="str">
        <f t="shared" ca="1" si="101"/>
        <v>2.1144955381372+3.95594290917081i</v>
      </c>
      <c r="BZ122" s="223" t="str">
        <f t="shared" ca="1" si="102"/>
        <v>3.84742442425476+2.30605745398263i</v>
      </c>
      <c r="CA122" s="223" t="str">
        <f t="shared" ca="1" si="103"/>
        <v>4.48559646885684+1.17597353268888E-13i</v>
      </c>
      <c r="CB122" s="223" t="str">
        <f t="shared" ca="1" si="104"/>
        <v>3.84742442425463-2.30605745398284i</v>
      </c>
      <c r="CC122" s="223" t="str">
        <f t="shared" ca="1" si="105"/>
        <v>2.11449553813741-3.9559429091707i</v>
      </c>
      <c r="CD122" s="223" t="str">
        <f t="shared" ca="1" si="106"/>
        <v>-0.220097786698252-4.48019337146417i</v>
      </c>
      <c r="CE122" s="223" t="str">
        <f t="shared" ca="1" si="107"/>
        <v>-2.49206387543468-3.72963715690607i</v>
      </c>
      <c r="CF122" s="223" t="str">
        <f t="shared" ca="1" si="108"/>
        <v>-4.05493118111899-1.91783961733245i</v>
      </c>
      <c r="CG122" s="223" t="str">
        <f t="shared" ca="1" si="109"/>
        <v>-4.46399709582106+0.43966533854973i</v>
      </c>
      <c r="CH122" s="223" t="str">
        <f t="shared" ca="1" si="110"/>
        <v>-3.60286486696893+2.67206669673156i</v>
      </c>
      <c r="CI122" s="223" t="str">
        <f t="shared" ca="1" si="111"/>
        <v>-1.71656345290683+4.14415076868175i</v>
      </c>
      <c r="CJ122" s="223" t="str">
        <f t="shared" ca="1" si="112"/>
        <v>0.658173698090508+4.43704666017417i</v>
      </c>
      <c r="CK122" s="223" t="str">
        <f t="shared" ca="1" si="113"/>
        <v>2.845632275311+3.46741295999327i</v>
      </c>
      <c r="CL122" s="223" t="str">
        <f t="shared" ca="1" si="114"/>
        <v>4.22338673405803+1.51115193676996i</v>
      </c>
      <c r="CM122" s="223" t="str">
        <f t="shared" ca="1" si="115"/>
        <v>4.39940699048347-0.875096459543786i</v>
      </c>
      <c r="CN122" s="223" t="str">
        <f t="shared" ca="1" si="116"/>
        <v>3.32360775148777-3.01234247649091i</v>
      </c>
      <c r="CO122" s="223" t="str">
        <f t="shared" ca="1" si="117"/>
        <v>1.3020999232557-4.29244819086712i</v>
      </c>
      <c r="CP122" s="223" t="str">
        <f t="shared" ca="1" si="118"/>
        <v>-1.08991103697622-4.35116876401023i</v>
      </c>
      <c r="CQ122" s="223" t="str">
        <f t="shared" ca="1" si="119"/>
        <v>-3.17179568079524-3.17179568079497i</v>
      </c>
      <c r="CR122" s="223" t="str">
        <f t="shared" ca="1" si="120"/>
        <v>-4.35116876401022-1.08991103697631i</v>
      </c>
      <c r="CS122" s="223" t="str">
        <f t="shared" ca="1" si="121"/>
        <v>-4.29244819086714+1.30209992325566i</v>
      </c>
      <c r="CT122" s="223" t="str">
        <f t="shared" ca="1" si="122"/>
        <v>-3.01234247649095+3.32360775148773i</v>
      </c>
      <c r="CU122" s="223" t="str">
        <f t="shared" ca="1" si="123"/>
        <v>-0.875096459543871+4.39940699048346i</v>
      </c>
      <c r="CV122" s="223" t="str">
        <f t="shared" ca="1" si="124"/>
        <v>1.5111519367699+4.22338673405805i</v>
      </c>
      <c r="CW122" s="223" t="str">
        <f t="shared" ca="1" si="125"/>
        <v>3.46741295999324+2.84563227531104i</v>
      </c>
      <c r="CX122" s="223" t="str">
        <f t="shared" ca="1" si="126"/>
        <v>4.43704666017417+0.658173698090561i</v>
      </c>
      <c r="CY122" s="223" t="str">
        <f t="shared" ca="1" si="127"/>
        <v>4.14415076868177-1.71656345290677i</v>
      </c>
      <c r="CZ122" s="223" t="str">
        <f t="shared" ca="1" si="128"/>
        <v>2.67206669673163-3.60286486696888i</v>
      </c>
      <c r="DA122" s="223" t="str">
        <f t="shared" ca="1" si="129"/>
        <v>0.439665338549785-4.46399709582106i</v>
      </c>
      <c r="DB122" s="223" t="str">
        <f t="shared" ca="1" si="130"/>
        <v>-1.9178396173328-4.05493118111882i</v>
      </c>
      <c r="DC122" s="223" t="str">
        <f t="shared" ca="1" si="131"/>
        <v>-3.72963715690604-2.49206387543472i</v>
      </c>
      <c r="DD122" s="223" t="str">
        <f t="shared" ca="1" si="132"/>
        <v>-4.48019337146417-0.220097786698306i</v>
      </c>
      <c r="DE122" s="223" t="str">
        <f t="shared" ca="1" si="133"/>
        <v>-3.95594290917074+2.11449553813733i</v>
      </c>
      <c r="DF122" s="223" t="str">
        <f t="shared" ca="1" si="134"/>
        <v>-2.30605745398289+3.84742442425461i</v>
      </c>
      <c r="DG122" s="223" t="str">
        <f t="shared" ca="1" si="135"/>
        <v>6.26445690839712E-14+4.48559646885684i</v>
      </c>
      <c r="DH122" s="223" t="str">
        <f t="shared" ca="1" si="136"/>
        <v>2.30605745398259+3.84742442425479i</v>
      </c>
      <c r="DI122" s="223" t="str">
        <f t="shared" ca="1" si="137"/>
        <v>3.95594290917078+2.11449553813725i</v>
      </c>
      <c r="DJ122" s="223" t="str">
        <f t="shared" ca="1" si="138"/>
        <v>4.48019337146418-0.220097786697954i</v>
      </c>
      <c r="DK122" s="223" t="str">
        <f t="shared" ca="1" si="139"/>
        <v>3.72963715690599-2.4920638754348i</v>
      </c>
      <c r="DL122" s="223" t="str">
        <f t="shared" ca="1" si="140"/>
        <v>1.91783961733269-4.05493118111888i</v>
      </c>
      <c r="DM122" s="223" t="str">
        <f t="shared" ca="1" si="141"/>
        <v>-0.439665338549878-4.46399709582105i</v>
      </c>
      <c r="DN122" s="223" t="str">
        <f t="shared" ca="1" si="142"/>
        <v>-2.6720666967317-3.60286486696882i</v>
      </c>
      <c r="DO122" s="223" t="str">
        <f t="shared" ca="1" si="143"/>
        <v>-4.14415076868182-1.71656345290666i</v>
      </c>
      <c r="DP122" s="223" t="str">
        <f t="shared" ca="1" si="144"/>
        <v>-4.43704666017415+0.658173698090656i</v>
      </c>
      <c r="DQ122" s="223" t="str">
        <f t="shared" ca="1" si="145"/>
        <v>-3.46741295999344+2.84563227531079i</v>
      </c>
      <c r="DR122" s="223" t="str">
        <f t="shared" ca="1" si="146"/>
        <v>-1.51115193676981+4.22338673405808i</v>
      </c>
      <c r="DS122" s="223" t="str">
        <f t="shared" ca="1" si="147"/>
        <v>0.875096459543526+4.39940699048353i</v>
      </c>
      <c r="DT122" s="223" t="str">
        <f t="shared" ca="1" si="148"/>
        <v>3.01234247649104+3.32360775148765i</v>
      </c>
      <c r="DU122" s="223" t="str">
        <f t="shared" ca="1" si="149"/>
        <v>4.29244819086703+1.30209992325599i</v>
      </c>
      <c r="DV122" s="223" t="str">
        <f t="shared" ca="1" si="150"/>
        <v>4.35116876401019-1.0899110369764i</v>
      </c>
      <c r="DW122" s="223" t="str">
        <f t="shared" ca="1" si="151"/>
        <v>3.17179568079518-3.17179568079503i</v>
      </c>
      <c r="DX122" s="223" t="str">
        <f t="shared" ca="1" si="152"/>
        <v>1.08991103697613-4.35116876401026i</v>
      </c>
      <c r="DY122" s="223" t="str">
        <f t="shared" ca="1" si="153"/>
        <v>-1.30209992325583-4.29244819086708i</v>
      </c>
      <c r="DZ122" s="223" t="str">
        <f t="shared" ca="1" si="154"/>
        <v>-3.32360775148783-3.01234247649084i</v>
      </c>
      <c r="EA122" s="223" t="str">
        <f t="shared" ca="1" si="155"/>
        <v>-4.39940699048349-0.875096459543696i</v>
      </c>
      <c r="EB122" s="223" t="str">
        <f t="shared" ca="1" si="156"/>
        <v>-4.22338673405815+1.51115193676962i</v>
      </c>
      <c r="EC122" s="223" t="str">
        <f t="shared" ca="1" si="157"/>
        <v>-2.84563227531092+3.46741295999333i</v>
      </c>
      <c r="ED122" s="223" t="str">
        <f t="shared" ca="1" si="158"/>
        <v>-0.658173698090826+4.43704666017413i</v>
      </c>
      <c r="EE122" s="223" t="str">
        <f t="shared" ca="1" si="159"/>
        <v>1.71656345290694+4.1441507686817i</v>
      </c>
      <c r="EF122" s="223" t="str">
        <f t="shared" ca="1" si="160"/>
        <v>3.6028648669687+2.67206669673187i</v>
      </c>
      <c r="EG122" s="223" t="str">
        <f t="shared" ca="1" si="161"/>
        <v>4.46399709582107+0.439665338549637i</v>
      </c>
      <c r="EH122" s="223" t="str">
        <f t="shared" ca="1" si="162"/>
        <v>4.05493118111895-1.91783961733253i</v>
      </c>
      <c r="EI122" s="223" t="str">
        <f t="shared" ca="1" si="163"/>
        <v>2.49206387543458-3.72963715690615i</v>
      </c>
      <c r="EJ122" s="223" t="str">
        <f t="shared" ca="1" si="164"/>
        <v>0.220097786698127-4.48019337146417i</v>
      </c>
      <c r="EK122" s="223" t="str">
        <f t="shared" ca="1" si="165"/>
        <v>-2.11449553813752-3.95594290917064i</v>
      </c>
      <c r="EL122" s="223" t="str">
        <f t="shared" ca="1" si="166"/>
        <v>-3.84742442425468-2.30605745398276i</v>
      </c>
      <c r="EM122" s="223" t="str">
        <f t="shared" ca="1" si="167"/>
        <v>-4.48559646885684-2.35194706537777E-13i</v>
      </c>
      <c r="EN122" s="223"/>
      <c r="EO122" s="223"/>
      <c r="EP122" s="223"/>
    </row>
    <row r="123" spans="1:146" ht="17.25" thickBot="1">
      <c r="A123" s="257">
        <f t="shared" si="168"/>
        <v>4.4921875000000013E-4</v>
      </c>
      <c r="B123" s="256">
        <v>23</v>
      </c>
      <c r="C123" s="230">
        <f t="shared" si="169"/>
        <v>4600</v>
      </c>
      <c r="D123" s="229">
        <f t="shared" si="170"/>
        <v>28902.652413026095</v>
      </c>
      <c r="E123" s="229" t="str">
        <f t="shared" si="171"/>
        <v>28902.6524130261i</v>
      </c>
      <c r="F123" s="229" t="str">
        <f t="shared" si="172"/>
        <v>-0.0189234463959424-0.253862600433808i</v>
      </c>
      <c r="G123" s="229" t="str">
        <f t="shared" si="173"/>
        <v>-3.84026164968047-0.864320694685795i</v>
      </c>
      <c r="H123" s="229" t="str">
        <f t="shared" si="38"/>
        <v>0.00255979381408218-0.0183733628052976i</v>
      </c>
      <c r="I123" s="229" t="str">
        <f t="shared" si="174"/>
        <v>-0.00920437449556353+0.00806583949793062i</v>
      </c>
      <c r="J123" s="255" t="str">
        <f ca="1">IMPRODUCT(1/N_FFT2,AL100)</f>
        <v>0.129917307292282+0.00161173833789595i</v>
      </c>
      <c r="K123" s="254" t="str">
        <f t="shared" ca="1" si="175"/>
        <v>-0.0012088075725195+0.00103305710537203i</v>
      </c>
      <c r="N123" s="246">
        <f t="shared" ca="1" si="176"/>
        <v>8.5145956095187643</v>
      </c>
      <c r="O123" s="223">
        <f t="shared" ca="1" si="39"/>
        <v>-4.4854043904812357</v>
      </c>
      <c r="P123" s="223" t="str">
        <f t="shared" ca="1" si="40"/>
        <v>-3.78950989088476+2.3996806731386i</v>
      </c>
      <c r="Q123" s="223" t="str">
        <f t="shared" ca="1" si="41"/>
        <v>-1.91775749324481+4.05475754432392i</v>
      </c>
      <c r="R123" s="223" t="str">
        <f t="shared" ca="1" si="42"/>
        <v>0.549061379980345+4.45167206195183i</v>
      </c>
      <c r="S123" s="223" t="str">
        <f t="shared" ca="1" si="43"/>
        <v>2.84551042207941+3.46726448140112i</v>
      </c>
      <c r="T123" s="223" t="str">
        <f t="shared" ca="1" si="44"/>
        <v>4.25901787011767+1.40698945559898i</v>
      </c>
      <c r="U123" s="223" t="str">
        <f t="shared" ca="1" si="45"/>
        <v>4.35098244198282-1.08986436573804i</v>
      </c>
      <c r="V123" s="223" t="str">
        <f t="shared" ca="1" si="46"/>
        <v>3.09286818677847-3.24854104566373i</v>
      </c>
      <c r="W123" s="223" t="str">
        <f t="shared" ca="1" si="47"/>
        <v>0.87505898691153-4.39921860284002i</v>
      </c>
      <c r="X123" s="223" t="str">
        <f t="shared" ca="1" si="48"/>
        <v>-1.61427477698642-4.18484999618072i</v>
      </c>
      <c r="Y123" s="223" t="str">
        <f t="shared" ca="1" si="49"/>
        <v>-3.60271058817088-2.67195227577698i</v>
      </c>
      <c r="Z123" s="223" t="str">
        <f t="shared" ca="1" si="50"/>
        <v>-4.47325099297163-0.329966816553808i</v>
      </c>
      <c r="AA123" s="223" t="str">
        <f t="shared" ca="1" si="51"/>
        <v>-3.95577351116688+2.11440499301785i</v>
      </c>
      <c r="AB123" s="223" t="str">
        <f t="shared" ca="1" si="52"/>
        <v>-2.21084771548773+3.90269201001963i</v>
      </c>
      <c r="AC123" s="223" t="str">
        <f t="shared" ca="1" si="53"/>
        <v>0.220088361858886+4.48000152445539i</v>
      </c>
      <c r="AD123" s="223" t="str">
        <f t="shared" ca="1" si="54"/>
        <v>2.58273258986067+3.6671985105009i</v>
      </c>
      <c r="AE123" s="223" t="str">
        <f t="shared" ca="1" si="55"/>
        <v>4.14397331140187+1.71648994769483i</v>
      </c>
      <c r="AF123" s="223" t="str">
        <f t="shared" ca="1" si="56"/>
        <v>4.41936866301436-0.76683320645041i</v>
      </c>
      <c r="AG123" s="223" t="str">
        <f t="shared" ca="1" si="57"/>
        <v>3.32346543079911-3.01221348453785i</v>
      </c>
      <c r="AH123" s="223" t="str">
        <f t="shared" ca="1" si="58"/>
        <v>1.19631457337528-4.32292539695959i</v>
      </c>
      <c r="AI123" s="223" t="str">
        <f t="shared" ca="1" si="59"/>
        <v>-1.30204416584651-4.29226438332186i</v>
      </c>
      <c r="AJ123" s="223" t="str">
        <f t="shared" ca="1" si="60"/>
        <v>-3.39638788463131-2.9297443375281i</v>
      </c>
      <c r="AK123" s="223" t="str">
        <f t="shared" ca="1" si="61"/>
        <v>-4.4368566607569-0.658145514339704i</v>
      </c>
      <c r="AL123" s="223" t="str">
        <f t="shared" ca="1" si="62"/>
        <v>-4.10060045205333+1.8176711690425i</v>
      </c>
      <c r="AM123" s="223" t="str">
        <f t="shared" ca="1" si="63"/>
        <v>-2.49195716240674+3.72947744957361i</v>
      </c>
      <c r="AN123" s="223" t="str">
        <f t="shared" ca="1" si="64"/>
        <v>-0.110077334164472+4.48405347053886i</v>
      </c>
      <c r="AO123" s="223" t="str">
        <f t="shared" ca="1" si="65"/>
        <v>2.30595870596267+3.84725967313662i</v>
      </c>
      <c r="AP123" s="223" t="str">
        <f t="shared" ca="1" si="66"/>
        <v>4.00647220226683+2.01668863204301i</v>
      </c>
      <c r="AQ123" s="223" t="str">
        <f t="shared" ca="1" si="67"/>
        <v>4.46380594235536-0.439646511576416i</v>
      </c>
      <c r="AR123" s="223" t="str">
        <f t="shared" ca="1" si="68"/>
        <v>4.46380594235536-0.439646511576416i</v>
      </c>
      <c r="AS123" s="223" t="str">
        <f t="shared" ca="1" si="69"/>
        <v>1.51108722751395-4.2232058838035i</v>
      </c>
      <c r="AT123" s="223" t="str">
        <f t="shared" ca="1" si="70"/>
        <v>-0.982757664559535-4.3764186178767i</v>
      </c>
      <c r="AU123" s="223" t="str">
        <f t="shared" ca="1" si="71"/>
        <v>-3.17165986087316-3.17165986087323i</v>
      </c>
      <c r="AV123" s="223" t="str">
        <f t="shared" ca="1" si="72"/>
        <v>-4.37641861787668-0.982757664559629i</v>
      </c>
      <c r="AW123" s="223" t="str">
        <f t="shared" ca="1" si="73"/>
        <v>-4.22320588380354+1.51108722751386i</v>
      </c>
      <c r="AX123" s="223" t="str">
        <f t="shared" ca="1" si="74"/>
        <v>-2.75956247755295+3.53605252769669i</v>
      </c>
      <c r="AY123" s="223" t="str">
        <f t="shared" ca="1" si="75"/>
        <v>-0.439646511576509+4.46380594235535i</v>
      </c>
      <c r="AZ123" s="223" t="str">
        <f t="shared" ca="1" si="76"/>
        <v>2.01668863204291+4.00647220226688i</v>
      </c>
      <c r="BA123" s="223" t="str">
        <f t="shared" ca="1" si="77"/>
        <v>3.84725967313657+2.30595870596276i</v>
      </c>
      <c r="BB123" s="223" t="str">
        <f t="shared" ca="1" si="78"/>
        <v>4.48405347053886-0.110077334164371i</v>
      </c>
      <c r="BC123" s="223" t="str">
        <f t="shared" ca="1" si="79"/>
        <v>3.72947744957367-2.49195716240666i</v>
      </c>
      <c r="BD123" s="223" t="str">
        <f t="shared" ca="1" si="80"/>
        <v>1.81767116904218-4.10060045205348i</v>
      </c>
      <c r="BE123" s="223" t="str">
        <f t="shared" ca="1" si="81"/>
        <v>-0.65814551433961-4.43685666075691i</v>
      </c>
      <c r="BF123" s="223" t="str">
        <f t="shared" ca="1" si="82"/>
        <v>-2.92974433752802-3.39638788463138i</v>
      </c>
      <c r="BG123" s="223" t="str">
        <f t="shared" ca="1" si="83"/>
        <v>-4.29226438332183-1.30204416584661i</v>
      </c>
      <c r="BH123" s="223" t="str">
        <f t="shared" ca="1" si="84"/>
        <v>-4.32292539695962+1.19631457337518i</v>
      </c>
      <c r="BI123" s="223" t="str">
        <f t="shared" ca="1" si="85"/>
        <v>-3.01221348453792+3.32346543079904i</v>
      </c>
      <c r="BJ123" s="223" t="str">
        <f t="shared" ca="1" si="86"/>
        <v>-0.766833206450199+4.4193686630144i</v>
      </c>
      <c r="BK123" s="223" t="str">
        <f t="shared" ca="1" si="87"/>
        <v>1.71648994769495+4.14397331140182i</v>
      </c>
      <c r="BL123" s="223" t="str">
        <f t="shared" ca="1" si="88"/>
        <v>3.66719851050094+2.5827325898606i</v>
      </c>
      <c r="BM123" s="223" t="str">
        <f t="shared" ca="1" si="89"/>
        <v>4.48000152445539+0.220088361858901i</v>
      </c>
      <c r="BN123" s="223" t="str">
        <f t="shared" ca="1" si="90"/>
        <v>3.90269201001966-2.21084771548768i</v>
      </c>
      <c r="BO123" s="223" t="str">
        <f t="shared" ca="1" si="91"/>
        <v>2.11440499301798-3.95577351116681i</v>
      </c>
      <c r="BP123" s="223" t="str">
        <f t="shared" ca="1" si="92"/>
        <v>-0.329966816553583-4.47325099297165i</v>
      </c>
      <c r="BQ123" s="223" t="str">
        <f t="shared" ca="1" si="93"/>
        <v>-2.67195227577711-3.60271058817079i</v>
      </c>
      <c r="BR123" s="223" t="str">
        <f t="shared" ca="1" si="94"/>
        <v>-4.18484999618075-1.61427477698635i</v>
      </c>
      <c r="BS123" s="223" t="str">
        <f t="shared" ca="1" si="95"/>
        <v>-4.39921860284001+0.875058986911561i</v>
      </c>
      <c r="BT123" s="223" t="str">
        <f t="shared" ca="1" si="96"/>
        <v>-3.24854104566378+3.09286818677842i</v>
      </c>
      <c r="BU123" s="223" t="str">
        <f t="shared" ca="1" si="97"/>
        <v>-1.08986436573813+4.3509824419828i</v>
      </c>
      <c r="BV123" s="223" t="str">
        <f t="shared" ca="1" si="98"/>
        <v>1.4069894555988+4.25901787011773i</v>
      </c>
      <c r="BW123" s="223" t="str">
        <f t="shared" ca="1" si="99"/>
        <v>3.46726448140124+2.84551042207928i</v>
      </c>
      <c r="BX123" s="223" t="str">
        <f t="shared" ca="1" si="100"/>
        <v>4.45167206195184+0.549061379980228i</v>
      </c>
      <c r="BY123" s="223" t="str">
        <f t="shared" ca="1" si="101"/>
        <v>4.0547575443239-1.91775749324486i</v>
      </c>
      <c r="BZ123" s="223" t="str">
        <f t="shared" ca="1" si="102"/>
        <v>2.39968067313862-3.78950989088475i</v>
      </c>
      <c r="CA123" s="223" t="str">
        <f t="shared" ca="1" si="103"/>
        <v>1.09899403162029E-13-4.48540439048124i</v>
      </c>
      <c r="CB123" s="223" t="str">
        <f t="shared" ca="1" si="104"/>
        <v>-2.39968067313846-3.78950989088485i</v>
      </c>
      <c r="CC123" s="223" t="str">
        <f t="shared" ca="1" si="105"/>
        <v>-4.054757544324-1.91775749324462i</v>
      </c>
      <c r="CD123" s="223" t="str">
        <f t="shared" ca="1" si="106"/>
        <v>-4.45167206195181+0.549061379980484i</v>
      </c>
      <c r="CE123" s="223" t="str">
        <f t="shared" ca="1" si="107"/>
        <v>-3.46726448140107+2.84551042207947i</v>
      </c>
      <c r="CF123" s="223" t="str">
        <f t="shared" ca="1" si="108"/>
        <v>-1.406989455599+4.25901787011766i</v>
      </c>
      <c r="CG123" s="223" t="str">
        <f t="shared" ca="1" si="109"/>
        <v>1.08986436573795+4.35098244198284i</v>
      </c>
      <c r="CH123" s="223" t="str">
        <f t="shared" ca="1" si="110"/>
        <v>3.24854104566363+3.09286818677858i</v>
      </c>
      <c r="CI123" s="223" t="str">
        <f t="shared" ca="1" si="111"/>
        <v>4.39921860283998+0.875058986911745i</v>
      </c>
      <c r="CJ123" s="223" t="str">
        <f t="shared" ca="1" si="112"/>
        <v>4.18484999618066-1.61427477698658i</v>
      </c>
      <c r="CK123" s="223" t="str">
        <f t="shared" ca="1" si="113"/>
        <v>2.67195227577692-3.60271058817092i</v>
      </c>
      <c r="CL123" s="223" t="str">
        <f t="shared" ca="1" si="114"/>
        <v>0.329966816553771-4.47325099297163i</v>
      </c>
      <c r="CM123" s="223" t="str">
        <f t="shared" ca="1" si="115"/>
        <v>-2.1144049930178-3.95577351116691i</v>
      </c>
      <c r="CN123" s="223" t="str">
        <f t="shared" ca="1" si="116"/>
        <v>-3.90269201001956-2.21084771548785i</v>
      </c>
      <c r="CO123" s="223" t="str">
        <f t="shared" ca="1" si="117"/>
        <v>-4.4800015244554+0.220088361858697i</v>
      </c>
      <c r="CP123" s="223" t="str">
        <f t="shared" ca="1" si="118"/>
        <v>-3.66719851050079+2.58273258986081i</v>
      </c>
      <c r="CQ123" s="223" t="str">
        <f t="shared" ca="1" si="119"/>
        <v>-1.71648994769471+4.14397331140191i</v>
      </c>
      <c r="CR123" s="223" t="str">
        <f t="shared" ca="1" si="120"/>
        <v>0.766833206450437+4.41936866301436i</v>
      </c>
      <c r="CS123" s="223" t="str">
        <f t="shared" ca="1" si="121"/>
        <v>3.01221348453778+3.32346543079917i</v>
      </c>
      <c r="CT123" s="223" t="str">
        <f t="shared" ca="1" si="122"/>
        <v>4.32292539695957+1.19631457337538i</v>
      </c>
      <c r="CU123" s="223" t="str">
        <f t="shared" ca="1" si="123"/>
        <v>4.29226438332189-1.30204416584643i</v>
      </c>
      <c r="CV123" s="223" t="str">
        <f t="shared" ca="1" si="124"/>
        <v>2.92974433752784-3.39638788463154i</v>
      </c>
      <c r="CW123" s="223" t="str">
        <f t="shared" ca="1" si="125"/>
        <v>0.658145514339372-4.43685666075695i</v>
      </c>
      <c r="CX123" s="223" t="str">
        <f t="shared" ca="1" si="126"/>
        <v>-1.81767116904242-4.10060045205337i</v>
      </c>
      <c r="CY123" s="223" t="str">
        <f t="shared" ca="1" si="127"/>
        <v>-3.72947744957355-2.49195716240683i</v>
      </c>
      <c r="CZ123" s="223" t="str">
        <f t="shared" ca="1" si="128"/>
        <v>-4.48405347053886-0.110077334164558i</v>
      </c>
      <c r="DA123" s="223" t="str">
        <f t="shared" ca="1" si="129"/>
        <v>-3.84725967313667+2.30595870596258i</v>
      </c>
      <c r="DB123" s="223" t="str">
        <f t="shared" ca="1" si="130"/>
        <v>-2.01668863204271+4.00647220226699i</v>
      </c>
      <c r="DC123" s="223" t="str">
        <f t="shared" ca="1" si="131"/>
        <v>0.439646511576766+4.46380594235533i</v>
      </c>
      <c r="DD123" s="223" t="str">
        <f t="shared" ca="1" si="132"/>
        <v>2.75956247755314+3.53605252769654i</v>
      </c>
      <c r="DE123" s="223" t="str">
        <f t="shared" ca="1" si="133"/>
        <v>4.22320588380347+1.51108722751404i</v>
      </c>
      <c r="DF123" s="223" t="str">
        <f t="shared" ca="1" si="134"/>
        <v>4.37641861787673-0.982757664559428i</v>
      </c>
      <c r="DG123" s="223" t="str">
        <f t="shared" ca="1" si="135"/>
        <v>3.17165986087331-3.17165986087308i</v>
      </c>
      <c r="DH123" s="223" t="str">
        <f t="shared" ca="1" si="136"/>
        <v>0.982757664559719-4.37641861787666i</v>
      </c>
      <c r="DI123" s="223" t="str">
        <f t="shared" ca="1" si="137"/>
        <v>-1.51108722751418-4.22320588380342i</v>
      </c>
      <c r="DJ123" s="223" t="str">
        <f t="shared" ca="1" si="138"/>
        <v>-3.53605252769663-2.75956247755303i</v>
      </c>
      <c r="DK123" s="223" t="str">
        <f t="shared" ca="1" si="139"/>
        <v>-4.46380594235534-0.439646511576619i</v>
      </c>
      <c r="DL123" s="223" t="str">
        <f t="shared" ca="1" si="140"/>
        <v>-4.00647220226692+2.01668863204284i</v>
      </c>
      <c r="DM123" s="223" t="str">
        <f t="shared" ca="1" si="141"/>
        <v>-2.30595870596284+3.84725967313652i</v>
      </c>
      <c r="DN123" s="223" t="str">
        <f t="shared" ca="1" si="142"/>
        <v>0.110077334164261+4.48405347053886i</v>
      </c>
      <c r="DO123" s="223" t="str">
        <f t="shared" ca="1" si="143"/>
        <v>2.49195716240696+3.72947744957347i</v>
      </c>
      <c r="DP123" s="223" t="str">
        <f t="shared" ca="1" si="144"/>
        <v>4.10060045205343+1.81767116904228i</v>
      </c>
      <c r="DQ123" s="223" t="str">
        <f t="shared" ca="1" si="145"/>
        <v>4.43685666075693-0.658145514339516i</v>
      </c>
      <c r="DR123" s="223" t="str">
        <f t="shared" ca="1" si="146"/>
        <v>3.39638788463145-2.92974433752795i</v>
      </c>
      <c r="DS123" s="223" t="str">
        <f t="shared" ca="1" si="147"/>
        <v>1.30204416584671-4.2922643833218i</v>
      </c>
      <c r="DT123" s="223" t="str">
        <f t="shared" ca="1" si="148"/>
        <v>-1.19631457337509-4.32292539695964i</v>
      </c>
      <c r="DU123" s="223" t="str">
        <f t="shared" ca="1" si="149"/>
        <v>-3.32346543079927-3.01221348453767i</v>
      </c>
      <c r="DV123" s="223" t="str">
        <f t="shared" ca="1" si="150"/>
        <v>-4.41936866301438-0.766833206450289i</v>
      </c>
      <c r="DW123" s="223" t="str">
        <f t="shared" ca="1" si="151"/>
        <v>-4.14397331140186+1.71648994769484i</v>
      </c>
      <c r="DX123" s="223" t="str">
        <f t="shared" ca="1" si="152"/>
        <v>-2.58273258986069+3.66719851050087i</v>
      </c>
      <c r="DY123" s="223" t="str">
        <f t="shared" ca="1" si="153"/>
        <v>-0.220088361859026+4.48000152445538i</v>
      </c>
      <c r="DZ123" s="223" t="str">
        <f t="shared" ca="1" si="154"/>
        <v>2.21084771548758+3.90269201001971i</v>
      </c>
      <c r="EA123" s="223" t="str">
        <f t="shared" ca="1" si="155"/>
        <v>3.95577351116698+2.11440499301767i</v>
      </c>
      <c r="EB123" s="223" t="str">
        <f t="shared" ca="1" si="156"/>
        <v>4.47325099297162-0.329966816553951i</v>
      </c>
      <c r="EC123" s="223" t="str">
        <f t="shared" ca="1" si="157"/>
        <v>3.60271058817085-2.67195227577702i</v>
      </c>
      <c r="ED123" s="223" t="str">
        <f t="shared" ca="1" si="158"/>
        <v>1.61427477698644-4.18484999618071i</v>
      </c>
      <c r="EE123" s="223" t="str">
        <f t="shared" ca="1" si="159"/>
        <v>-0.875058986911485-4.39921860284003i</v>
      </c>
      <c r="EF123" s="223" t="str">
        <f t="shared" ca="1" si="160"/>
        <v>-3.09286818677834-3.24854104566385i</v>
      </c>
      <c r="EG123" s="223" t="str">
        <f t="shared" ca="1" si="161"/>
        <v>-4.35098244198277-1.08986436573824i</v>
      </c>
      <c r="EH123" s="223" t="str">
        <f t="shared" ca="1" si="162"/>
        <v>-4.25901787011761+1.40698945559914i</v>
      </c>
      <c r="EI123" s="223" t="str">
        <f t="shared" ca="1" si="163"/>
        <v>-2.84551042207933+3.46726448140119i</v>
      </c>
      <c r="EJ123" s="223" t="str">
        <f t="shared" ca="1" si="164"/>
        <v>-0.549061379980336+4.45167206195183i</v>
      </c>
      <c r="EK123" s="223" t="str">
        <f t="shared" ca="1" si="165"/>
        <v>1.91775749324476+4.05475754432394i</v>
      </c>
      <c r="EL123" s="223" t="str">
        <f t="shared" ca="1" si="166"/>
        <v>3.78950989088471+2.39968067313869i</v>
      </c>
      <c r="EM123" s="223" t="str">
        <f t="shared" ca="1" si="167"/>
        <v>4.48540439048124+2.19798806324057E-13i</v>
      </c>
      <c r="EN123" s="223"/>
      <c r="EO123" s="223"/>
      <c r="EP123" s="223"/>
    </row>
    <row r="124" spans="1:146" ht="17.25" thickBot="1">
      <c r="A124" s="257">
        <f t="shared" si="168"/>
        <v>4.6875000000000015E-4</v>
      </c>
      <c r="B124" s="256">
        <v>24</v>
      </c>
      <c r="C124" s="230">
        <f t="shared" si="169"/>
        <v>4800</v>
      </c>
      <c r="D124" s="229">
        <f t="shared" si="170"/>
        <v>30159.289474462013</v>
      </c>
      <c r="E124" s="229" t="str">
        <f t="shared" si="171"/>
        <v>30159.289474462i</v>
      </c>
      <c r="F124" s="229" t="str">
        <f t="shared" si="172"/>
        <v>-0.0194699864219288-0.242831201044774i</v>
      </c>
      <c r="G124" s="229" t="str">
        <f t="shared" si="173"/>
        <v>-3.90797333590726-0.855741986472892i</v>
      </c>
      <c r="H124" s="229" t="str">
        <f t="shared" si="38"/>
        <v>0.0025135761251407-0.0176090635734366i</v>
      </c>
      <c r="I124" s="229" t="str">
        <f t="shared" si="174"/>
        <v>-0.00896817070523762+0.0079075256093755i</v>
      </c>
      <c r="J124" s="255" t="str">
        <f ca="1">IMPRODUCT(1/N_FFT2,AM100)</f>
        <v>0.0207593645178-0.0000948172355180273i</v>
      </c>
      <c r="K124" s="254" t="str">
        <f t="shared" ca="1" si="175"/>
        <v>-0.000185423755009814+0.000165005543712789i</v>
      </c>
      <c r="N124" s="246">
        <f t="shared" ca="1" si="176"/>
        <v>8.5148017461922159</v>
      </c>
      <c r="O124" s="223">
        <f t="shared" ca="1" si="39"/>
        <v>-4.4851982538077833</v>
      </c>
      <c r="P124" s="223" t="str">
        <f t="shared" ca="1" si="40"/>
        <v>-3.72930605319361+2.4918426390071i</v>
      </c>
      <c r="Q124" s="223" t="str">
        <f t="shared" ca="1" si="41"/>
        <v>-1.71641106260508+4.14378286594837i</v>
      </c>
      <c r="R124" s="223" t="str">
        <f t="shared" ca="1" si="42"/>
        <v>0.87501877164154+4.39901642702494i</v>
      </c>
      <c r="S124" s="223" t="str">
        <f t="shared" ca="1" si="43"/>
        <v>3.17151410023353+3.17151410023356i</v>
      </c>
      <c r="T124" s="223" t="str">
        <f t="shared" ca="1" si="44"/>
        <v>4.39901642702494+0.87501877164154i</v>
      </c>
      <c r="U124" s="223" t="str">
        <f t="shared" ca="1" si="45"/>
        <v>4.14378286594837-1.71641106260508i</v>
      </c>
      <c r="V124" s="223" t="str">
        <f t="shared" ca="1" si="46"/>
        <v>2.49184263900712-3.7293060531936i</v>
      </c>
      <c r="W124" s="223" t="str">
        <f t="shared" ca="1" si="47"/>
        <v>8.24255056591717E-16-4.48519825380778i</v>
      </c>
      <c r="X124" s="223" t="str">
        <f t="shared" ca="1" si="48"/>
        <v>-2.49184263900712-3.7293060531936i</v>
      </c>
      <c r="Y124" s="223" t="str">
        <f t="shared" ca="1" si="49"/>
        <v>-4.14378286594837-1.71641106260508i</v>
      </c>
      <c r="Z124" s="223" t="str">
        <f t="shared" ca="1" si="50"/>
        <v>-4.39901642702494+0.875018771641544i</v>
      </c>
      <c r="AA124" s="223" t="str">
        <f t="shared" ca="1" si="51"/>
        <v>-3.17151410023356+3.17151410023353i</v>
      </c>
      <c r="AB124" s="223" t="str">
        <f t="shared" ca="1" si="52"/>
        <v>-0.875018771641544+4.39901642702494i</v>
      </c>
      <c r="AC124" s="223" t="str">
        <f t="shared" ca="1" si="53"/>
        <v>1.71641106260508+4.14378286594837i</v>
      </c>
      <c r="AD124" s="223" t="str">
        <f t="shared" ca="1" si="54"/>
        <v>3.7293060531936+2.49184263900712i</v>
      </c>
      <c r="AE124" s="223" t="str">
        <f t="shared" ca="1" si="55"/>
        <v>4.48519825380778+1.64851011318343E-15i</v>
      </c>
      <c r="AF124" s="223" t="str">
        <f t="shared" ca="1" si="56"/>
        <v>3.72930605319352-2.49184263900723i</v>
      </c>
      <c r="AG124" s="223" t="str">
        <f t="shared" ca="1" si="57"/>
        <v>1.71641106260487-4.14378286594846i</v>
      </c>
      <c r="AH124" s="223" t="str">
        <f t="shared" ca="1" si="58"/>
        <v>-0.87501877164137-4.39901642702498i</v>
      </c>
      <c r="AI124" s="223" t="str">
        <f t="shared" ca="1" si="59"/>
        <v>-3.17151410023347-3.17151410023362i</v>
      </c>
      <c r="AJ124" s="223" t="str">
        <f t="shared" ca="1" si="60"/>
        <v>-4.39901642702494-0.875018771641585i</v>
      </c>
      <c r="AK124" s="223" t="str">
        <f t="shared" ca="1" si="61"/>
        <v>-4.14378286594837+1.71641106260508i</v>
      </c>
      <c r="AL124" s="223" t="str">
        <f t="shared" ca="1" si="62"/>
        <v>-2.49184263900704+3.72930605319365i</v>
      </c>
      <c r="AM124" s="223" t="str">
        <f t="shared" ca="1" si="63"/>
        <v>1.32971548931923E-13+4.48519825380778i</v>
      </c>
      <c r="AN124" s="223" t="str">
        <f t="shared" ca="1" si="64"/>
        <v>2.49184263900726+3.7293060531935i</v>
      </c>
      <c r="AO124" s="223" t="str">
        <f t="shared" ca="1" si="65"/>
        <v>4.1437828659483+1.71641106260524i</v>
      </c>
      <c r="AP124" s="223" t="str">
        <f t="shared" ca="1" si="66"/>
        <v>4.39901642702497-0.875018771641414i</v>
      </c>
      <c r="AQ124" s="223" t="str">
        <f t="shared" ca="1" si="67"/>
        <v>3.17151410023359-3.1715141002335i</v>
      </c>
      <c r="AR124" s="223" t="str">
        <f t="shared" ca="1" si="68"/>
        <v>3.17151410023359-3.1715141002335i</v>
      </c>
      <c r="AS124" s="223" t="str">
        <f t="shared" ca="1" si="69"/>
        <v>-1.71641106260513-4.14378286594835i</v>
      </c>
      <c r="AT124" s="223" t="str">
        <f t="shared" ca="1" si="70"/>
        <v>-3.72930605319368-2.49184263900701i</v>
      </c>
      <c r="AU124" s="223" t="str">
        <f t="shared" ca="1" si="71"/>
        <v>-4.48519825380778+1.87918482034853E-13i</v>
      </c>
      <c r="AV124" s="223" t="str">
        <f t="shared" ca="1" si="72"/>
        <v>-3.72930605319372+2.49184263900693i</v>
      </c>
      <c r="AW124" s="223" t="str">
        <f t="shared" ca="1" si="73"/>
        <v>-1.71641106260521+4.14378286594832i</v>
      </c>
      <c r="AX124" s="223" t="str">
        <f t="shared" ca="1" si="74"/>
        <v>0.875018771641459+4.39901642702496i</v>
      </c>
      <c r="AY124" s="223" t="str">
        <f t="shared" ca="1" si="75"/>
        <v>3.17151410023353+3.17151410023356i</v>
      </c>
      <c r="AZ124" s="223" t="str">
        <f t="shared" ca="1" si="76"/>
        <v>4.39901642702496+0.875018771641491i</v>
      </c>
      <c r="BA124" s="223" t="str">
        <f t="shared" ca="1" si="77"/>
        <v>4.14378286594834-1.71641106260516i</v>
      </c>
      <c r="BB124" s="223" t="str">
        <f t="shared" ca="1" si="78"/>
        <v>2.49184263900696-3.72930605319371i</v>
      </c>
      <c r="BC124" s="223" t="str">
        <f t="shared" ca="1" si="79"/>
        <v>2.19238715326831E-13-4.48519825380778i</v>
      </c>
      <c r="BD124" s="223" t="str">
        <f t="shared" ca="1" si="80"/>
        <v>-2.49184263900697-3.7293060531937i</v>
      </c>
      <c r="BE124" s="223" t="str">
        <f t="shared" ca="1" si="81"/>
        <v>-4.14378286594834-1.71641106260516i</v>
      </c>
      <c r="BF124" s="223" t="str">
        <f t="shared" ca="1" si="82"/>
        <v>-4.39901642702495+0.8750187716415i</v>
      </c>
      <c r="BG124" s="223" t="str">
        <f t="shared" ca="1" si="83"/>
        <v>-3.17151410023353+3.17151410023357i</v>
      </c>
      <c r="BH124" s="223" t="str">
        <f t="shared" ca="1" si="84"/>
        <v>-0.87501877164145+4.39901642702496i</v>
      </c>
      <c r="BI124" s="223" t="str">
        <f t="shared" ca="1" si="85"/>
        <v>1.71641106260521+4.14378286594831i</v>
      </c>
      <c r="BJ124" s="223" t="str">
        <f t="shared" ca="1" si="86"/>
        <v>3.72930605319373+2.49184263900693i</v>
      </c>
      <c r="BK124" s="223" t="str">
        <f t="shared" ca="1" si="87"/>
        <v>4.48519825380778+1.80226407412336E-13i</v>
      </c>
      <c r="BL124" s="223" t="str">
        <f t="shared" ca="1" si="88"/>
        <v>3.72930605319367-2.49184263900701i</v>
      </c>
      <c r="BM124" s="223" t="str">
        <f t="shared" ca="1" si="89"/>
        <v>1.71641106260512-4.14378286594835i</v>
      </c>
      <c r="BN124" s="223" t="str">
        <f t="shared" ca="1" si="90"/>
        <v>-0.875018771641553-4.39901642702494i</v>
      </c>
      <c r="BO124" s="223" t="str">
        <f t="shared" ca="1" si="91"/>
        <v>-3.1715141002336-3.17151410023349i</v>
      </c>
      <c r="BP124" s="223" t="str">
        <f t="shared" ca="1" si="92"/>
        <v>-4.39901642702498-0.875018771641396i</v>
      </c>
      <c r="BQ124" s="223" t="str">
        <f t="shared" ca="1" si="93"/>
        <v>-4.1437828659483+1.71641106260525i</v>
      </c>
      <c r="BR124" s="223" t="str">
        <f t="shared" ca="1" si="94"/>
        <v>-2.49184263900725+3.72930605319351i</v>
      </c>
      <c r="BS124" s="223" t="str">
        <f t="shared" ca="1" si="95"/>
        <v>-1.25279474309405E-13+4.48519825380778i</v>
      </c>
      <c r="BT124" s="223" t="str">
        <f t="shared" ca="1" si="96"/>
        <v>2.49184263900704+3.72930605319365i</v>
      </c>
      <c r="BU124" s="223" t="str">
        <f t="shared" ca="1" si="97"/>
        <v>4.14378286594837+1.71641106260508i</v>
      </c>
      <c r="BV124" s="223" t="str">
        <f t="shared" ca="1" si="98"/>
        <v>4.39901642702493-0.875018771641607i</v>
      </c>
      <c r="BW124" s="223" t="str">
        <f t="shared" ca="1" si="99"/>
        <v>3.17151410023346-3.17151410023363i</v>
      </c>
      <c r="BX124" s="223" t="str">
        <f t="shared" ca="1" si="100"/>
        <v>0.875018771641361-4.39901642702498i</v>
      </c>
      <c r="BY124" s="223" t="str">
        <f t="shared" ca="1" si="101"/>
        <v>-1.71641106260487-4.14378286594846i</v>
      </c>
      <c r="BZ124" s="223" t="str">
        <f t="shared" ca="1" si="102"/>
        <v>-3.72930605319352-2.49184263900723i</v>
      </c>
      <c r="CA124" s="223" t="str">
        <f t="shared" ca="1" si="103"/>
        <v>-4.48519825380778-7.03325412064737E-14i</v>
      </c>
      <c r="CB124" s="223" t="str">
        <f t="shared" ca="1" si="104"/>
        <v>-3.72930605319362+2.49184263900709i</v>
      </c>
      <c r="CC124" s="223" t="str">
        <f t="shared" ca="1" si="105"/>
        <v>-1.71641106260503+4.14378286594839i</v>
      </c>
      <c r="CD124" s="223" t="str">
        <f t="shared" ca="1" si="106"/>
        <v>0.87501877164163+4.39901642702493i</v>
      </c>
      <c r="CE124" s="223" t="str">
        <f t="shared" ca="1" si="107"/>
        <v>3.17151410023365+3.17151410023344i</v>
      </c>
      <c r="CF124" s="223" t="str">
        <f t="shared" ca="1" si="108"/>
        <v>4.3990164270249+0.875018771641742i</v>
      </c>
      <c r="CG124" s="223" t="str">
        <f t="shared" ca="1" si="109"/>
        <v>4.14378286594843-1.71641106260493i</v>
      </c>
      <c r="CH124" s="223" t="str">
        <f t="shared" ca="1" si="110"/>
        <v>2.49184263900719-3.72930605319356i</v>
      </c>
      <c r="CI124" s="223" t="str">
        <f t="shared" ca="1" si="111"/>
        <v>4.72548584804131E-14-4.48519825380778i</v>
      </c>
      <c r="CJ124" s="223" t="str">
        <f t="shared" ca="1" si="112"/>
        <v>-2.49184263900711-3.7293060531936i</v>
      </c>
      <c r="CK124" s="223" t="str">
        <f t="shared" ca="1" si="113"/>
        <v>-4.14378286594841-1.71641106260498i</v>
      </c>
      <c r="CL124" s="223" t="str">
        <f t="shared" ca="1" si="114"/>
        <v>-4.39901642702492+0.875018771641683i</v>
      </c>
      <c r="CM124" s="223" t="str">
        <f t="shared" ca="1" si="115"/>
        <v>-3.17151410023372+3.17151410023337i</v>
      </c>
      <c r="CN124" s="223" t="str">
        <f t="shared" ca="1" si="116"/>
        <v>-0.875018771641719+4.39901642702491i</v>
      </c>
      <c r="CO124" s="223" t="str">
        <f t="shared" ca="1" si="117"/>
        <v>1.71641106260498+4.14378286594841i</v>
      </c>
      <c r="CP124" s="223" t="str">
        <f t="shared" ca="1" si="118"/>
        <v>3.72930605319358+2.49184263900714i</v>
      </c>
      <c r="CQ124" s="223" t="str">
        <f t="shared" ca="1" si="119"/>
        <v>4.48519825380778-7.69207462251786E-15i</v>
      </c>
      <c r="CR124" s="223" t="str">
        <f t="shared" ca="1" si="120"/>
        <v>3.72930605319357-2.49184263900716i</v>
      </c>
      <c r="CS124" s="223" t="str">
        <f t="shared" ca="1" si="121"/>
        <v>1.71641106260496-4.14378286594842i</v>
      </c>
      <c r="CT124" s="223" t="str">
        <f t="shared" ca="1" si="122"/>
        <v>-0.875018771641737-4.39901642702491i</v>
      </c>
      <c r="CU124" s="223" t="str">
        <f t="shared" ca="1" si="123"/>
        <v>-3.17151410023341-3.17151410023368i</v>
      </c>
      <c r="CV124" s="223" t="str">
        <f t="shared" ca="1" si="124"/>
        <v>-4.39901642702492-0.875018771641666i</v>
      </c>
      <c r="CW124" s="223" t="str">
        <f t="shared" ca="1" si="125"/>
        <v>-4.14378286594841+1.716411062605i</v>
      </c>
      <c r="CX124" s="223" t="str">
        <f t="shared" ca="1" si="126"/>
        <v>-2.49184263900712+3.7293060531936i</v>
      </c>
      <c r="CY124" s="223" t="str">
        <f t="shared" ca="1" si="127"/>
        <v>6.26390077254486E-14+4.48519825380778i</v>
      </c>
      <c r="CZ124" s="223" t="str">
        <f t="shared" ca="1" si="128"/>
        <v>2.4918426390072+3.72930605319355i</v>
      </c>
      <c r="DA124" s="223" t="str">
        <f t="shared" ca="1" si="129"/>
        <v>4.14378286594844+1.71641106260491i</v>
      </c>
      <c r="DB124" s="223" t="str">
        <f t="shared" ca="1" si="130"/>
        <v>4.39901642702499-0.87501877164132i</v>
      </c>
      <c r="DC124" s="223" t="str">
        <f t="shared" ca="1" si="131"/>
        <v>3.17151410023366-3.17151410023343i</v>
      </c>
      <c r="DD124" s="223" t="str">
        <f t="shared" ca="1" si="132"/>
        <v>0.875018771641612-4.39901642702493i</v>
      </c>
      <c r="DE124" s="223" t="str">
        <f t="shared" ca="1" si="133"/>
        <v>-1.71641106260505-4.14378286594838i</v>
      </c>
      <c r="DF124" s="223" t="str">
        <f t="shared" ca="1" si="134"/>
        <v>-3.72930605319363-2.49184263900708i</v>
      </c>
      <c r="DG124" s="223" t="str">
        <f t="shared" ca="1" si="135"/>
        <v>-4.48519825380778+8.57166904515096E-14i</v>
      </c>
      <c r="DH124" s="223" t="str">
        <f t="shared" ca="1" si="136"/>
        <v>-3.72930605319352+2.49184263900725i</v>
      </c>
      <c r="DI124" s="223" t="str">
        <f t="shared" ca="1" si="137"/>
        <v>-1.71641106260527+4.14378286594829i</v>
      </c>
      <c r="DJ124" s="223" t="str">
        <f t="shared" ca="1" si="138"/>
        <v>0.875018771641374+4.39901642702498i</v>
      </c>
      <c r="DK124" s="223" t="str">
        <f t="shared" ca="1" si="139"/>
        <v>3.17151410023347+3.17151410023362i</v>
      </c>
      <c r="DL124" s="223" t="str">
        <f t="shared" ca="1" si="140"/>
        <v>4.39901642702494+0.875018771641589i</v>
      </c>
      <c r="DM124" s="223" t="str">
        <f t="shared" ca="1" si="141"/>
        <v>4.14378286594836-1.7164110626051i</v>
      </c>
      <c r="DN124" s="223" t="str">
        <f t="shared" ca="1" si="142"/>
        <v>2.49184263900703-3.72930605319366i</v>
      </c>
      <c r="DO124" s="223" t="str">
        <f t="shared" ca="1" si="143"/>
        <v>-1.4066362355444E-13-4.48519825380778i</v>
      </c>
      <c r="DP124" s="223" t="str">
        <f t="shared" ca="1" si="144"/>
        <v>-2.49184263900726-3.7293060531935i</v>
      </c>
      <c r="DQ124" s="223" t="str">
        <f t="shared" ca="1" si="145"/>
        <v>-4.1437828659483-1.71641106260525i</v>
      </c>
      <c r="DR124" s="223" t="str">
        <f t="shared" ca="1" si="146"/>
        <v>-4.39901642702497+0.875018771641428i</v>
      </c>
      <c r="DS124" s="223" t="str">
        <f t="shared" ca="1" si="147"/>
        <v>-3.17151410023358+3.17151410023351i</v>
      </c>
      <c r="DT124" s="223" t="str">
        <f t="shared" ca="1" si="148"/>
        <v>-0.875018771641535+4.39901642702494i</v>
      </c>
      <c r="DU124" s="223" t="str">
        <f t="shared" ca="1" si="149"/>
        <v>1.71641106260515+4.14378286594834i</v>
      </c>
      <c r="DV124" s="223" t="str">
        <f t="shared" ca="1" si="150"/>
        <v>3.72930605319367+2.49184263900701i</v>
      </c>
      <c r="DW124" s="223" t="str">
        <f t="shared" ca="1" si="151"/>
        <v>4.48519825380778-1.95610556657371E-13i</v>
      </c>
      <c r="DX124" s="223" t="str">
        <f t="shared" ca="1" si="152"/>
        <v>3.72930605319373-2.49184263900691i</v>
      </c>
      <c r="DY124" s="223" t="str">
        <f t="shared" ca="1" si="153"/>
        <v>1.7164110626052-4.14378286594832i</v>
      </c>
      <c r="DZ124" s="223" t="str">
        <f t="shared" ca="1" si="154"/>
        <v>-0.875018771641482-4.39901642702496i</v>
      </c>
      <c r="EA124" s="223" t="str">
        <f t="shared" ca="1" si="155"/>
        <v>-3.17151410023352-3.17151410023357i</v>
      </c>
      <c r="EB124" s="223" t="str">
        <f t="shared" ca="1" si="156"/>
        <v>-4.39901642702496-0.875018771641482i</v>
      </c>
      <c r="EC124" s="223" t="str">
        <f t="shared" ca="1" si="157"/>
        <v>-4.14378286594832+1.7164110626052i</v>
      </c>
      <c r="ED124" s="223" t="str">
        <f t="shared" ca="1" si="158"/>
        <v>-2.49184263900697+3.7293060531937i</v>
      </c>
      <c r="EE124" s="223" t="str">
        <f t="shared" ca="1" si="159"/>
        <v>-1.95612015515879E-13+4.48519825380778i</v>
      </c>
      <c r="EF124" s="223" t="str">
        <f t="shared" ca="1" si="160"/>
        <v>2.49184263900696+3.72930605319371i</v>
      </c>
      <c r="EG124" s="223" t="str">
        <f t="shared" ca="1" si="161"/>
        <v>4.14378286594834+1.71641106260515i</v>
      </c>
      <c r="EH124" s="223" t="str">
        <f t="shared" ca="1" si="162"/>
        <v>4.39901642702494-0.875018771641535i</v>
      </c>
      <c r="EI124" s="223" t="str">
        <f t="shared" ca="1" si="163"/>
        <v>3.17151410023353-3.17151410023356i</v>
      </c>
      <c r="EJ124" s="223" t="str">
        <f t="shared" ca="1" si="164"/>
        <v>0.875018771641428-4.39901642702497i</v>
      </c>
      <c r="EK124" s="223" t="str">
        <f t="shared" ca="1" si="165"/>
        <v>-1.71641106260519-4.14378286594832i</v>
      </c>
      <c r="EL124" s="223" t="str">
        <f t="shared" ca="1" si="166"/>
        <v>-3.72930605319348-2.49184263900729i</v>
      </c>
      <c r="EM124" s="223" t="str">
        <f t="shared" ca="1" si="167"/>
        <v>-4.48519825380778-1.40665082412948E-13i</v>
      </c>
      <c r="EN124" s="223"/>
      <c r="EO124" s="223"/>
      <c r="EP124" s="223"/>
    </row>
    <row r="125" spans="1:146" ht="17.25" thickBot="1">
      <c r="A125" s="257">
        <f t="shared" si="168"/>
        <v>4.8828125000000011E-4</v>
      </c>
      <c r="B125" s="256">
        <v>25</v>
      </c>
      <c r="C125" s="230">
        <f t="shared" si="169"/>
        <v>5000</v>
      </c>
      <c r="D125" s="229">
        <f t="shared" si="170"/>
        <v>31415.926535897932</v>
      </c>
      <c r="E125" s="229" t="str">
        <f t="shared" si="171"/>
        <v>31415.9265358979i</v>
      </c>
      <c r="F125" s="229" t="str">
        <f t="shared" si="172"/>
        <v>-0.0199361076002724-0.232664632940865i</v>
      </c>
      <c r="G125" s="229" t="str">
        <f t="shared" si="173"/>
        <v>-3.97458353342608-0.843095157103767i</v>
      </c>
      <c r="H125" s="229" t="str">
        <f t="shared" si="38"/>
        <v>0.00247279067297119-0.0169057504116868i</v>
      </c>
      <c r="I125" s="229" t="str">
        <f t="shared" si="174"/>
        <v>-0.00875317449671777+0.00775719549664816i</v>
      </c>
      <c r="J125" s="255" t="str">
        <f ca="1">IMPRODUCT(1/N_FFT2,AN100)</f>
        <v>-0.0847864676324672-0.00161186333765932i</v>
      </c>
      <c r="K125" s="254" t="str">
        <f t="shared" ca="1" si="175"/>
        <v>0.000754654285171402-0.000643596283835886i</v>
      </c>
      <c r="N125" s="246">
        <f t="shared" ca="1" si="176"/>
        <v>8.5150228858377588</v>
      </c>
      <c r="O125" s="223">
        <f t="shared" ca="1" si="39"/>
        <v>-4.4849771141622403</v>
      </c>
      <c r="P125" s="223" t="str">
        <f t="shared" ca="1" si="40"/>
        <v>-3.66684917587147+2.58248656065619i</v>
      </c>
      <c r="Q125" s="223" t="str">
        <f t="shared" ca="1" si="41"/>
        <v>-1.51094328245759+4.22280358432113i</v>
      </c>
      <c r="R125" s="223" t="str">
        <f t="shared" ca="1" si="42"/>
        <v>1.19620061333003+4.32251359826987i</v>
      </c>
      <c r="S125" s="223" t="str">
        <f t="shared" ca="1" si="43"/>
        <v>3.46693419234007+2.84523936085216i</v>
      </c>
      <c r="T125" s="223" t="str">
        <f t="shared" ca="1" si="44"/>
        <v>4.47282487437633+0.329935384157853i</v>
      </c>
      <c r="U125" s="223" t="str">
        <f t="shared" ca="1" si="45"/>
        <v>3.84689318601341-2.30573904203461i</v>
      </c>
      <c r="V125" s="223" t="str">
        <f t="shared" ca="1" si="46"/>
        <v>1.81749801902544-4.10020983187418i</v>
      </c>
      <c r="W125" s="223" t="str">
        <f t="shared" ca="1" si="47"/>
        <v>-0.874975629436871-4.39879953651569i</v>
      </c>
      <c r="X125" s="223" t="str">
        <f t="shared" ca="1" si="48"/>
        <v>-3.2482315920361-3.09257356243271i</v>
      </c>
      <c r="Y125" s="223" t="str">
        <f t="shared" ca="1" si="49"/>
        <v>-4.43643400905892-0.658082819882488i</v>
      </c>
      <c r="Z125" s="223" t="str">
        <f t="shared" ca="1" si="50"/>
        <v>-4.00609054867545+2.01649652376896i</v>
      </c>
      <c r="AA125" s="223" t="str">
        <f t="shared" ca="1" si="51"/>
        <v>-2.11420357635535+3.9553966870954i</v>
      </c>
      <c r="AB125" s="223" t="str">
        <f t="shared" ca="1" si="52"/>
        <v>0.549009076797613+4.45124799894961i</v>
      </c>
      <c r="AC125" s="223" t="str">
        <f t="shared" ca="1" si="53"/>
        <v>3.01192654329959+3.32314883992975i</v>
      </c>
      <c r="AD125" s="223" t="str">
        <f t="shared" ca="1" si="54"/>
        <v>4.37600172346215+0.982664047788113i</v>
      </c>
      <c r="AE125" s="223" t="str">
        <f t="shared" ca="1" si="55"/>
        <v>4.14357855955604-1.71632643612647i</v>
      </c>
      <c r="AF125" s="223" t="str">
        <f t="shared" ca="1" si="56"/>
        <v>2.39945208132475-3.78914890496341i</v>
      </c>
      <c r="AG125" s="223" t="str">
        <f t="shared" ca="1" si="57"/>
        <v>-0.220067396403562-4.47957476280943i</v>
      </c>
      <c r="AH125" s="223" t="str">
        <f t="shared" ca="1" si="58"/>
        <v>-2.75929960366384-3.53571568593682i</v>
      </c>
      <c r="AI125" s="223" t="str">
        <f t="shared" ca="1" si="59"/>
        <v>-4.29185550537765-1.30192013407836i</v>
      </c>
      <c r="AJ125" s="223" t="str">
        <f t="shared" ca="1" si="60"/>
        <v>-4.25861215921186+1.40685542681967i</v>
      </c>
      <c r="AK125" s="223" t="str">
        <f t="shared" ca="1" si="61"/>
        <v>-2.67169774757108+3.60236739661332i</v>
      </c>
      <c r="AL125" s="223" t="str">
        <f t="shared" ca="1" si="62"/>
        <v>-0.110066848278685+4.4836263229075i</v>
      </c>
      <c r="AM125" s="223" t="str">
        <f t="shared" ca="1" si="63"/>
        <v>2.49171978040286+3.72912218229816i</v>
      </c>
      <c r="AN125" s="223" t="str">
        <f t="shared" ca="1" si="64"/>
        <v>4.18445135045196+1.61412100236006i</v>
      </c>
      <c r="AO125" s="223" t="str">
        <f t="shared" ca="1" si="65"/>
        <v>4.35056797059962-1.08976054606129i</v>
      </c>
      <c r="AP125" s="223" t="str">
        <f t="shared" ca="1" si="66"/>
        <v>2.92946525224006-3.3960643472227i</v>
      </c>
      <c r="AQ125" s="223" t="str">
        <f t="shared" ca="1" si="67"/>
        <v>0.439604631173622-4.46338072348862i</v>
      </c>
      <c r="AR125" s="223" t="str">
        <f t="shared" ca="1" si="68"/>
        <v>0.439604631173622-4.46338072348862i</v>
      </c>
      <c r="AS125" s="223" t="str">
        <f t="shared" ca="1" si="69"/>
        <v>-4.05437129110636-1.91757480907829i</v>
      </c>
      <c r="AT125" s="223" t="str">
        <f t="shared" ca="1" si="70"/>
        <v>-4.41894767721009+0.76676015848412i</v>
      </c>
      <c r="AU125" s="223" t="str">
        <f t="shared" ca="1" si="71"/>
        <v>-3.17135773089061+3.17135773089057i</v>
      </c>
      <c r="AV125" s="223" t="str">
        <f t="shared" ca="1" si="72"/>
        <v>-0.766760158483744+4.41894767721016i</v>
      </c>
      <c r="AW125" s="223" t="str">
        <f t="shared" ca="1" si="73"/>
        <v>1.91757480907823+4.05437129110638i</v>
      </c>
      <c r="AX125" s="223" t="str">
        <f t="shared" ca="1" si="74"/>
        <v>3.90232024245291+2.21063711176243i</v>
      </c>
      <c r="AY125" s="223" t="str">
        <f t="shared" ca="1" si="75"/>
        <v>4.46338072348862-0.43960463117356i</v>
      </c>
      <c r="AZ125" s="223" t="str">
        <f t="shared" ca="1" si="76"/>
        <v>3.39606434722274-2.92946525224001i</v>
      </c>
      <c r="BA125" s="223" t="str">
        <f t="shared" ca="1" si="77"/>
        <v>1.08976054606136-4.3505679705996i</v>
      </c>
      <c r="BB125" s="223" t="str">
        <f t="shared" ca="1" si="78"/>
        <v>-1.61412100235999-4.18445135045198i</v>
      </c>
      <c r="BC125" s="223" t="str">
        <f t="shared" ca="1" si="79"/>
        <v>-3.72912218229837-2.49171978040255i</v>
      </c>
      <c r="BD125" s="223" t="str">
        <f t="shared" ca="1" si="80"/>
        <v>-4.48362632290751+0.110066848278615i</v>
      </c>
      <c r="BE125" s="223" t="str">
        <f t="shared" ca="1" si="81"/>
        <v>-3.60236739661337+2.67169774757102i</v>
      </c>
      <c r="BF125" s="223" t="str">
        <f t="shared" ca="1" si="82"/>
        <v>-1.40685542681973+4.25861215921184i</v>
      </c>
      <c r="BG125" s="223" t="str">
        <f t="shared" ca="1" si="83"/>
        <v>1.3019201340783+4.29185550537767i</v>
      </c>
      <c r="BH125" s="223" t="str">
        <f t="shared" ca="1" si="84"/>
        <v>3.53571568593677+2.75929960366389i</v>
      </c>
      <c r="BI125" s="223" t="str">
        <f t="shared" ca="1" si="85"/>
        <v>4.47957476280943+0.220067396403632i</v>
      </c>
      <c r="BJ125" s="223" t="str">
        <f t="shared" ca="1" si="86"/>
        <v>3.7891489049632-2.39945208132507i</v>
      </c>
      <c r="BK125" s="223" t="str">
        <f t="shared" ca="1" si="87"/>
        <v>1.71632643612653-4.14357855955601i</v>
      </c>
      <c r="BL125" s="223" t="str">
        <f t="shared" ca="1" si="88"/>
        <v>-0.982664047788261-4.37600172346212i</v>
      </c>
      <c r="BM125" s="223" t="str">
        <f t="shared" ca="1" si="89"/>
        <v>-3.32314883992967-3.01192654329967i</v>
      </c>
      <c r="BN125" s="223" t="str">
        <f t="shared" ca="1" si="90"/>
        <v>-4.45124799894961-0.54900907679755i</v>
      </c>
      <c r="BO125" s="223" t="str">
        <f t="shared" ca="1" si="91"/>
        <v>-3.95539668709548+2.11420357635521i</v>
      </c>
      <c r="BP125" s="223" t="str">
        <f t="shared" ca="1" si="92"/>
        <v>-2.01649652376893+4.00609054867546i</v>
      </c>
      <c r="BQ125" s="223" t="str">
        <f t="shared" ca="1" si="93"/>
        <v>0.658082819882251+4.43643400905895i</v>
      </c>
      <c r="BR125" s="223" t="str">
        <f t="shared" ca="1" si="94"/>
        <v>3.09257356243269+3.2482315920361i</v>
      </c>
      <c r="BS125" s="223" t="str">
        <f t="shared" ca="1" si="95"/>
        <v>4.39879953651572+0.87497562943671i</v>
      </c>
      <c r="BT125" s="223" t="str">
        <f t="shared" ca="1" si="96"/>
        <v>4.10020983187422-1.81749801902534i</v>
      </c>
      <c r="BU125" s="223" t="str">
        <f t="shared" ca="1" si="97"/>
        <v>2.30573904203451-3.84689318601347i</v>
      </c>
      <c r="BV125" s="223" t="str">
        <f t="shared" ca="1" si="98"/>
        <v>-0.329935384157702-4.47282487437635i</v>
      </c>
      <c r="BW125" s="223" t="str">
        <f t="shared" ca="1" si="99"/>
        <v>-2.84523936085222-3.46693419234002i</v>
      </c>
      <c r="BX125" s="223" t="str">
        <f t="shared" ca="1" si="100"/>
        <v>-4.32251359826982-1.19620061333021i</v>
      </c>
      <c r="BY125" s="223" t="str">
        <f t="shared" ca="1" si="101"/>
        <v>-4.22280358432113+1.51094328245757i</v>
      </c>
      <c r="BZ125" s="223" t="str">
        <f t="shared" ca="1" si="102"/>
        <v>-2.58248656065603+3.66684917587157i</v>
      </c>
      <c r="CA125" s="223" t="str">
        <f t="shared" ca="1" si="103"/>
        <v>-6.26368918762152E-14+4.48497711416224i</v>
      </c>
      <c r="CB125" s="223" t="str">
        <f t="shared" ca="1" si="104"/>
        <v>2.58248656065629+3.66684917587139i</v>
      </c>
      <c r="CC125" s="223" t="str">
        <f t="shared" ca="1" si="105"/>
        <v>4.22280358432109+1.5109432824577i</v>
      </c>
      <c r="CD125" s="223" t="str">
        <f t="shared" ca="1" si="106"/>
        <v>4.32251359826985-1.19620061333009i</v>
      </c>
      <c r="CE125" s="223" t="str">
        <f t="shared" ca="1" si="107"/>
        <v>2.84523936085231-3.46693419233994i</v>
      </c>
      <c r="CF125" s="223" t="str">
        <f t="shared" ca="1" si="108"/>
        <v>0.329935384157827-4.47282487437633i</v>
      </c>
      <c r="CG125" s="223" t="str">
        <f t="shared" ca="1" si="109"/>
        <v>-2.30573904203478-3.8468931860133i</v>
      </c>
      <c r="CH125" s="223" t="str">
        <f t="shared" ca="1" si="110"/>
        <v>-4.10020983187417-1.81749801902545i</v>
      </c>
      <c r="CI125" s="223" t="str">
        <f t="shared" ca="1" si="111"/>
        <v>-4.39879953651566+0.874975629437024i</v>
      </c>
      <c r="CJ125" s="223" t="str">
        <f t="shared" ca="1" si="112"/>
        <v>-3.09257356243279+3.24823159203602i</v>
      </c>
      <c r="CK125" s="223" t="str">
        <f t="shared" ca="1" si="113"/>
        <v>-0.658082819882376+4.43643400905893i</v>
      </c>
      <c r="CL125" s="223" t="str">
        <f t="shared" ca="1" si="114"/>
        <v>2.01649652376882+4.00609054867552i</v>
      </c>
      <c r="CM125" s="223" t="str">
        <f t="shared" ca="1" si="115"/>
        <v>3.95539668709541+2.11420357635533i</v>
      </c>
      <c r="CN125" s="223" t="str">
        <f t="shared" ca="1" si="116"/>
        <v>4.45124799894958-0.549009076797855i</v>
      </c>
      <c r="CO125" s="223" t="str">
        <f t="shared" ca="1" si="117"/>
        <v>3.32314883992977-3.01192654329957i</v>
      </c>
      <c r="CP125" s="223" t="str">
        <f t="shared" ca="1" si="118"/>
        <v>0.982664047787965-4.37600172346219i</v>
      </c>
      <c r="CQ125" s="223" t="str">
        <f t="shared" ca="1" si="119"/>
        <v>-1.7163264361264-4.14357855955606i</v>
      </c>
      <c r="CR125" s="223" t="str">
        <f t="shared" ca="1" si="120"/>
        <v>-3.78914890496337-2.39945208132481i</v>
      </c>
      <c r="CS125" s="223" t="str">
        <f t="shared" ca="1" si="121"/>
        <v>-4.47957476280944+0.220067396403491i</v>
      </c>
      <c r="CT125" s="223" t="str">
        <f t="shared" ca="1" si="122"/>
        <v>-3.53571568593686+2.75929960366378i</v>
      </c>
      <c r="CU125" s="223" t="str">
        <f t="shared" ca="1" si="123"/>
        <v>-1.30192013407843+4.29185550537763i</v>
      </c>
      <c r="CV125" s="223" t="str">
        <f t="shared" ca="1" si="124"/>
        <v>1.4068554268196+4.25861215921188i</v>
      </c>
      <c r="CW125" s="223" t="str">
        <f t="shared" ca="1" si="125"/>
        <v>3.60236739661355+2.67169774757078i</v>
      </c>
      <c r="CX125" s="223" t="str">
        <f t="shared" ca="1" si="126"/>
        <v>4.4836263229075+0.110066848278756i</v>
      </c>
      <c r="CY125" s="223" t="str">
        <f t="shared" ca="1" si="127"/>
        <v>3.7291221822982-2.4917197804028i</v>
      </c>
      <c r="CZ125" s="223" t="str">
        <f t="shared" ca="1" si="128"/>
        <v>1.61412100236013-4.18445135045193i</v>
      </c>
      <c r="DA125" s="223" t="str">
        <f t="shared" ca="1" si="129"/>
        <v>-1.08976054606123-4.35056797059963i</v>
      </c>
      <c r="DB125" s="223" t="str">
        <f t="shared" ca="1" si="130"/>
        <v>-3.39606434722265-2.92946525224012i</v>
      </c>
      <c r="DC125" s="223" t="str">
        <f t="shared" ca="1" si="131"/>
        <v>-4.46338072348861-0.4396046311737i</v>
      </c>
      <c r="DD125" s="223" t="str">
        <f t="shared" ca="1" si="132"/>
        <v>-3.90232024245297+2.21063711176231i</v>
      </c>
      <c r="DE125" s="223" t="str">
        <f t="shared" ca="1" si="133"/>
        <v>-1.91757480907836+4.05437129110632i</v>
      </c>
      <c r="DF125" s="223" t="str">
        <f t="shared" ca="1" si="134"/>
        <v>0.766760158484044+4.41894767721011i</v>
      </c>
      <c r="DG125" s="223" t="str">
        <f t="shared" ca="1" si="135"/>
        <v>3.17135773089051+3.17135773089067i</v>
      </c>
      <c r="DH125" s="223" t="str">
        <f t="shared" ca="1" si="136"/>
        <v>4.41894767721014+0.76676015848382i</v>
      </c>
      <c r="DI125" s="223" t="str">
        <f t="shared" ca="1" si="137"/>
        <v>4.05437129110641-1.91757480907816i</v>
      </c>
      <c r="DJ125" s="223" t="str">
        <f t="shared" ca="1" si="138"/>
        <v>2.2106371117625-3.90232024245287i</v>
      </c>
      <c r="DK125" s="223" t="str">
        <f t="shared" ca="1" si="139"/>
        <v>-0.439604631173482-4.46338072348863i</v>
      </c>
      <c r="DL125" s="223" t="str">
        <f t="shared" ca="1" si="140"/>
        <v>-2.92946525223995-3.39606434722279i</v>
      </c>
      <c r="DM125" s="223" t="str">
        <f t="shared" ca="1" si="141"/>
        <v>-4.35056797059969-1.08976054606101i</v>
      </c>
      <c r="DN125" s="223" t="str">
        <f t="shared" ca="1" si="142"/>
        <v>-4.18445135045201+1.61412100235992i</v>
      </c>
      <c r="DO125" s="223" t="str">
        <f t="shared" ca="1" si="143"/>
        <v>-2.49171978040261+3.72912218229832i</v>
      </c>
      <c r="DP125" s="223" t="str">
        <f t="shared" ca="1" si="144"/>
        <v>0.110066848278536+4.48362632290751i</v>
      </c>
      <c r="DQ125" s="223" t="str">
        <f t="shared" ca="1" si="145"/>
        <v>2.67169774757099+3.6023673966134i</v>
      </c>
      <c r="DR125" s="223" t="str">
        <f t="shared" ca="1" si="146"/>
        <v>4.25861215921181+1.40685542681981i</v>
      </c>
      <c r="DS125" s="223" t="str">
        <f t="shared" ca="1" si="147"/>
        <v>4.29185550537768-1.30192013407825i</v>
      </c>
      <c r="DT125" s="223" t="str">
        <f t="shared" ca="1" si="148"/>
        <v>2.75929960366361-3.535715685937i</v>
      </c>
      <c r="DU125" s="223" t="str">
        <f t="shared" ca="1" si="149"/>
        <v>0.220067396403679-4.47957476280943i</v>
      </c>
      <c r="DV125" s="223" t="str">
        <f t="shared" ca="1" si="150"/>
        <v>-2.399452081325-3.78914890496325i</v>
      </c>
      <c r="DW125" s="223" t="str">
        <f t="shared" ca="1" si="151"/>
        <v>-4.14357855955599-1.71632643612658i</v>
      </c>
      <c r="DX125" s="223" t="str">
        <f t="shared" ca="1" si="152"/>
        <v>-4.37600172346214+0.982664047788185i</v>
      </c>
      <c r="DY125" s="223" t="str">
        <f t="shared" ca="1" si="153"/>
        <v>-3.01192654329971+3.32314883992964i</v>
      </c>
      <c r="DZ125" s="223" t="str">
        <f t="shared" ca="1" si="154"/>
        <v>-0.549009076797631+4.45124799894961i</v>
      </c>
      <c r="EA125" s="223" t="str">
        <f t="shared" ca="1" si="155"/>
        <v>2.11420357635517+3.9553966870955i</v>
      </c>
      <c r="EB125" s="223" t="str">
        <f t="shared" ca="1" si="156"/>
        <v>4.00609054867542+2.01649652376902i</v>
      </c>
      <c r="EC125" s="223" t="str">
        <f t="shared" ca="1" si="157"/>
        <v>4.43643400905889-0.658082819882632i</v>
      </c>
      <c r="ED125" s="223" t="str">
        <f t="shared" ca="1" si="158"/>
        <v>3.24823159203617-3.09257356243262i</v>
      </c>
      <c r="EE125" s="223" t="str">
        <f t="shared" ca="1" si="159"/>
        <v>0.874975629436768-4.3987995365157i</v>
      </c>
      <c r="EF125" s="223" t="str">
        <f t="shared" ca="1" si="160"/>
        <v>-1.81749801902525-4.10020983187426i</v>
      </c>
      <c r="EG125" s="223" t="str">
        <f t="shared" ca="1" si="161"/>
        <v>-3.84689318601344-2.30573904203456i</v>
      </c>
      <c r="EH125" s="223" t="str">
        <f t="shared" ca="1" si="162"/>
        <v>-4.47282487437635+0.329935384157608i</v>
      </c>
      <c r="EI125" s="223" t="str">
        <f t="shared" ca="1" si="163"/>
        <v>-3.46693419234006+2.84523936085217i</v>
      </c>
      <c r="EJ125" s="223" t="str">
        <f t="shared" ca="1" si="164"/>
        <v>-1.19620061332987+4.32251359826991i</v>
      </c>
      <c r="EK125" s="223" t="str">
        <f t="shared" ca="1" si="165"/>
        <v>1.51094328245752+4.22280358432115i</v>
      </c>
      <c r="EL125" s="223" t="str">
        <f t="shared" ca="1" si="166"/>
        <v>3.66684917587152+2.58248656065611i</v>
      </c>
      <c r="EM125" s="223" t="str">
        <f t="shared" ca="1" si="167"/>
        <v>4.48497711416224+1.25273783752431E-13i</v>
      </c>
      <c r="EN125" s="223"/>
      <c r="EO125" s="223"/>
      <c r="EP125" s="223"/>
    </row>
    <row r="126" spans="1:146" ht="17.25" thickBot="1">
      <c r="A126" s="257">
        <f t="shared" si="168"/>
        <v>5.0781250000000013E-4</v>
      </c>
      <c r="B126" s="256">
        <v>26</v>
      </c>
      <c r="C126" s="230">
        <f t="shared" si="169"/>
        <v>5200</v>
      </c>
      <c r="D126" s="229">
        <f t="shared" si="170"/>
        <v>32672.563597333847</v>
      </c>
      <c r="E126" s="229" t="str">
        <f t="shared" si="171"/>
        <v>32672.5635973338i</v>
      </c>
      <c r="F126" s="229" t="str">
        <f t="shared" si="172"/>
        <v>-0.0203334754846379-0.223263834533619i</v>
      </c>
      <c r="G126" s="229" t="str">
        <f t="shared" si="173"/>
        <v>-4.03988168308606-0.826581170496826i</v>
      </c>
      <c r="H126" s="229" t="str">
        <f t="shared" si="38"/>
        <v>0.00243661918966368-0.016256408905877i</v>
      </c>
      <c r="I126" s="229" t="str">
        <f t="shared" si="174"/>
        <v>-0.00855676807587622+0.0076149569293731i</v>
      </c>
      <c r="J126" s="255" t="str">
        <f ca="1">IMPRODUCT(1/N_FFT2,AO100)</f>
        <v>0.0142979677751232+0.0000929968864794297i</v>
      </c>
      <c r="K126" s="254" t="str">
        <f t="shared" ca="1" si="175"/>
        <v>-0.000123052561493188+0.000108082655995745i</v>
      </c>
      <c r="N126" s="246">
        <f t="shared" ca="1" si="176"/>
        <v>8.5152600796281348</v>
      </c>
      <c r="O126" s="223">
        <f t="shared" ca="1" si="39"/>
        <v>-4.4847399203718643</v>
      </c>
      <c r="P126" s="223" t="str">
        <f t="shared" ca="1" si="40"/>
        <v>-3.60217688077459+2.67155645139497i</v>
      </c>
      <c r="Q126" s="223" t="str">
        <f t="shared" ca="1" si="41"/>
        <v>-1.30185128035537+4.29162852507229i</v>
      </c>
      <c r="R126" s="223" t="str">
        <f t="shared" ca="1" si="42"/>
        <v>1.51086337427631+4.2225802559155i</v>
      </c>
      <c r="S126" s="223" t="str">
        <f t="shared" ca="1" si="43"/>
        <v>3.72892496286935+2.4915880025933i</v>
      </c>
      <c r="T126" s="223" t="str">
        <f t="shared" ca="1" si="44"/>
        <v>4.47933785472937-0.22005575785596i</v>
      </c>
      <c r="U126" s="223" t="str">
        <f t="shared" ca="1" si="45"/>
        <v>3.46675083906062-2.84508888670451i</v>
      </c>
      <c r="V126" s="223" t="str">
        <f t="shared" ca="1" si="46"/>
        <v>1.0897029126713-4.35033788520992i</v>
      </c>
      <c r="W126" s="223" t="str">
        <f t="shared" ca="1" si="47"/>
        <v>-1.71623566599263-4.14335942106787i</v>
      </c>
      <c r="X126" s="223" t="str">
        <f t="shared" ca="1" si="48"/>
        <v>-3.84668973811329-2.30561710005607i</v>
      </c>
      <c r="Y126" s="223" t="str">
        <f t="shared" ca="1" si="49"/>
        <v>-4.46314467185116+0.439581382116681i</v>
      </c>
      <c r="Z126" s="223" t="str">
        <f t="shared" ca="1" si="50"/>
        <v>-3.32297309092386+3.01176725368561i</v>
      </c>
      <c r="AA126" s="223" t="str">
        <f t="shared" ca="1" si="51"/>
        <v>-0.87492935522394+4.39856690033748i</v>
      </c>
      <c r="AB126" s="223" t="str">
        <f t="shared" ca="1" si="52"/>
        <v>1.91747339566512+4.05415687045945i</v>
      </c>
      <c r="AC126" s="223" t="str">
        <f t="shared" ca="1" si="53"/>
        <v>3.95518750084789+2.1140917639766i</v>
      </c>
      <c r="AD126" s="223" t="str">
        <f t="shared" ca="1" si="54"/>
        <v>4.43619938253317-0.658048016325062i</v>
      </c>
      <c r="AE126" s="223" t="str">
        <f t="shared" ca="1" si="55"/>
        <v>3.17119000955305-3.17119000955288i</v>
      </c>
      <c r="AF126" s="223" t="str">
        <f t="shared" ca="1" si="56"/>
        <v>0.658048016324869-4.4361993825332i</v>
      </c>
      <c r="AG126" s="223" t="str">
        <f t="shared" ca="1" si="57"/>
        <v>-2.11409176397666-3.95518750084785i</v>
      </c>
      <c r="AH126" s="223" t="str">
        <f t="shared" ca="1" si="58"/>
        <v>-4.05415687045943-1.91747339566514i</v>
      </c>
      <c r="AI126" s="223" t="str">
        <f t="shared" ca="1" si="59"/>
        <v>-4.39856690033751+0.874929355223779i</v>
      </c>
      <c r="AJ126" s="223" t="str">
        <f t="shared" ca="1" si="60"/>
        <v>-3.01176725368551+3.32297309092395i</v>
      </c>
      <c r="AK126" s="223" t="str">
        <f t="shared" ca="1" si="61"/>
        <v>-0.439581382116617+4.46314467185117i</v>
      </c>
      <c r="AL126" s="223" t="str">
        <f t="shared" ca="1" si="62"/>
        <v>2.30561710005601+3.84668973811333i</v>
      </c>
      <c r="AM126" s="223" t="str">
        <f t="shared" ca="1" si="63"/>
        <v>4.14335942106779+1.71623566599282i</v>
      </c>
      <c r="AN126" s="223" t="str">
        <f t="shared" ca="1" si="64"/>
        <v>4.35033788520989-1.08970291267144i</v>
      </c>
      <c r="AO126" s="223" t="str">
        <f t="shared" ca="1" si="65"/>
        <v>2.8450888867045-3.46675083906063i</v>
      </c>
      <c r="AP126" s="223" t="str">
        <f t="shared" ca="1" si="66"/>
        <v>0.220055757856075-4.47933785472936i</v>
      </c>
      <c r="AQ126" s="223" t="str">
        <f t="shared" ca="1" si="67"/>
        <v>-2.49158800259312-3.72892496286947i</v>
      </c>
      <c r="AR126" s="223" t="str">
        <f t="shared" ca="1" si="68"/>
        <v>-2.49158800259312-3.72892496286947i</v>
      </c>
      <c r="AS126" s="223" t="str">
        <f t="shared" ca="1" si="69"/>
        <v>-4.29162852507229+1.30185128035534i</v>
      </c>
      <c r="AT126" s="223" t="str">
        <f t="shared" ca="1" si="70"/>
        <v>-2.67155645139508+3.60217688077451i</v>
      </c>
      <c r="AU126" s="223" t="str">
        <f t="shared" ca="1" si="71"/>
        <v>1.95591053842426E-13+4.48473992037186i</v>
      </c>
      <c r="AV126" s="223" t="str">
        <f t="shared" ca="1" si="72"/>
        <v>2.67155645139504+3.60217688077454i</v>
      </c>
      <c r="AW126" s="223" t="str">
        <f t="shared" ca="1" si="73"/>
        <v>4.29162852507228+1.30185128035539i</v>
      </c>
      <c r="AX126" s="223" t="str">
        <f t="shared" ca="1" si="74"/>
        <v>4.22258025591556-1.51086337427616i</v>
      </c>
      <c r="AY126" s="223" t="str">
        <f t="shared" ca="1" si="75"/>
        <v>2.49158800259316-3.72892496286944i</v>
      </c>
      <c r="AZ126" s="223" t="str">
        <f t="shared" ca="1" si="76"/>
        <v>-0.22005575785602-4.47933785472936i</v>
      </c>
      <c r="BA126" s="223" t="str">
        <f t="shared" ca="1" si="77"/>
        <v>-2.84508888670446-3.46675083906066i</v>
      </c>
      <c r="BB126" s="223" t="str">
        <f t="shared" ca="1" si="78"/>
        <v>-4.35033788520987-1.0897029126715i</v>
      </c>
      <c r="BC126" s="223" t="str">
        <f t="shared" ca="1" si="79"/>
        <v>-4.14335942106781+1.71623566599277i</v>
      </c>
      <c r="BD126" s="223" t="str">
        <f t="shared" ca="1" si="80"/>
        <v>-2.30561710005605+3.8466897381133i</v>
      </c>
      <c r="BE126" s="223" t="str">
        <f t="shared" ca="1" si="81"/>
        <v>0.439581382116562+4.46314467185117i</v>
      </c>
      <c r="BF126" s="223" t="str">
        <f t="shared" ca="1" si="82"/>
        <v>3.01176725368579+3.32297309092369i</v>
      </c>
      <c r="BG126" s="223" t="str">
        <f t="shared" ca="1" si="83"/>
        <v>4.3985669003375+0.874929355223824i</v>
      </c>
      <c r="BH126" s="223" t="str">
        <f t="shared" ca="1" si="84"/>
        <v>4.05415687045946-1.91747339566509i</v>
      </c>
      <c r="BI126" s="223" t="str">
        <f t="shared" ca="1" si="85"/>
        <v>2.1140917639767-3.95518750084783i</v>
      </c>
      <c r="BJ126" s="223" t="str">
        <f t="shared" ca="1" si="86"/>
        <v>-0.658048016325245-4.43619938253314i</v>
      </c>
      <c r="BK126" s="223" t="str">
        <f t="shared" ca="1" si="87"/>
        <v>-3.17119000955301-3.17119000955291i</v>
      </c>
      <c r="BL126" s="223" t="str">
        <f t="shared" ca="1" si="88"/>
        <v>-4.43619938253317-0.658048016325106i</v>
      </c>
      <c r="BM126" s="223" t="str">
        <f t="shared" ca="1" si="89"/>
        <v>-3.95518750084798+2.11409176397643i</v>
      </c>
      <c r="BN126" s="223" t="str">
        <f t="shared" ca="1" si="90"/>
        <v>-1.91747339566498+4.05415687045951i</v>
      </c>
      <c r="BO126" s="223" t="str">
        <f t="shared" ca="1" si="91"/>
        <v>0.874929355223963+4.39856690033747i</v>
      </c>
      <c r="BP126" s="223" t="str">
        <f t="shared" ca="1" si="92"/>
        <v>3.32297309092379+3.01176725368569i</v>
      </c>
      <c r="BQ126" s="223" t="str">
        <f t="shared" ca="1" si="93"/>
        <v>4.46314467185115+0.439581382116866i</v>
      </c>
      <c r="BR126" s="223" t="str">
        <f t="shared" ca="1" si="94"/>
        <v>3.84668973811322-2.30561710005618i</v>
      </c>
      <c r="BS126" s="223" t="str">
        <f t="shared" ca="1" si="95"/>
        <v>1.71623566599262-4.14335942106787i</v>
      </c>
      <c r="BT126" s="223" t="str">
        <f t="shared" ca="1" si="96"/>
        <v>-1.08970291267119-4.35033788520995i</v>
      </c>
      <c r="BU126" s="223" t="str">
        <f t="shared" ca="1" si="97"/>
        <v>-3.46675083906047-2.84508888670469i</v>
      </c>
      <c r="BV126" s="223" t="str">
        <f t="shared" ca="1" si="98"/>
        <v>-4.47933785472937-0.220055757855879i</v>
      </c>
      <c r="BW126" s="223" t="str">
        <f t="shared" ca="1" si="99"/>
        <v>-3.72892496286935+2.49158800259329i</v>
      </c>
      <c r="BX126" s="223" t="str">
        <f t="shared" ca="1" si="100"/>
        <v>-1.51086337427643+4.22258025591546i</v>
      </c>
      <c r="BY126" s="223" t="str">
        <f t="shared" ca="1" si="101"/>
        <v>1.30185128035551+4.29162852507224i</v>
      </c>
      <c r="BZ126" s="223" t="str">
        <f t="shared" ca="1" si="102"/>
        <v>3.60217688077463+2.67155645139492i</v>
      </c>
      <c r="CA126" s="223" t="str">
        <f t="shared" ca="1" si="103"/>
        <v>4.48473992037186+5.49418044222471E-14i</v>
      </c>
      <c r="CB126" s="223" t="str">
        <f t="shared" ca="1" si="104"/>
        <v>3.60217688077469-2.67155645139483i</v>
      </c>
      <c r="CC126" s="223" t="str">
        <f t="shared" ca="1" si="105"/>
        <v>1.30185128035519-4.29162852507234i</v>
      </c>
      <c r="CD126" s="223" t="str">
        <f t="shared" ca="1" si="106"/>
        <v>-1.51086337427633-4.22258025591549i</v>
      </c>
      <c r="CE126" s="223" t="str">
        <f t="shared" ca="1" si="107"/>
        <v>-3.72892496286929-2.49158800259339i</v>
      </c>
      <c r="CF126" s="223" t="str">
        <f t="shared" ca="1" si="108"/>
        <v>-4.47933785472938+0.22005575785577i</v>
      </c>
      <c r="CG126" s="223" t="str">
        <f t="shared" ca="1" si="109"/>
        <v>-3.46675083906054+2.84508888670461i</v>
      </c>
      <c r="CH126" s="223" t="str">
        <f t="shared" ca="1" si="110"/>
        <v>-1.08970291267129+4.35033788520992i</v>
      </c>
      <c r="CI126" s="223" t="str">
        <f t="shared" ca="1" si="111"/>
        <v>1.71623566599255+4.1433594210679i</v>
      </c>
      <c r="CJ126" s="223" t="str">
        <f t="shared" ca="1" si="112"/>
        <v>3.84668973811316+2.30561710005628i</v>
      </c>
      <c r="CK126" s="223" t="str">
        <f t="shared" ca="1" si="113"/>
        <v>4.46314467185116-0.439581382116757i</v>
      </c>
      <c r="CL126" s="223" t="str">
        <f t="shared" ca="1" si="114"/>
        <v>3.32297309092386-3.01176725368561i</v>
      </c>
      <c r="CM126" s="223" t="str">
        <f t="shared" ca="1" si="115"/>
        <v>0.87492935522407-4.39856690033745i</v>
      </c>
      <c r="CN126" s="223" t="str">
        <f t="shared" ca="1" si="116"/>
        <v>-1.91747339566528-4.05415687045937i</v>
      </c>
      <c r="CO126" s="223" t="str">
        <f t="shared" ca="1" si="117"/>
        <v>-3.95518750084792-2.11409176397654i</v>
      </c>
      <c r="CP126" s="223" t="str">
        <f t="shared" ca="1" si="118"/>
        <v>-4.43619938253318+0.658048016324999i</v>
      </c>
      <c r="CQ126" s="223" t="str">
        <f t="shared" ca="1" si="119"/>
        <v>-3.17119000955309+3.17119000955283i</v>
      </c>
      <c r="CR126" s="223" t="str">
        <f t="shared" ca="1" si="120"/>
        <v>-0.658048016324913+4.43619938253319i</v>
      </c>
      <c r="CS126" s="223" t="str">
        <f t="shared" ca="1" si="121"/>
        <v>2.11409176397661+3.95518750084788i</v>
      </c>
      <c r="CT126" s="223" t="str">
        <f t="shared" ca="1" si="122"/>
        <v>4.0541568704594+1.9174733956652i</v>
      </c>
      <c r="CU126" s="223" t="str">
        <f t="shared" ca="1" si="123"/>
        <v>4.39856690033752-0.874929355223716i</v>
      </c>
      <c r="CV126" s="223" t="str">
        <f t="shared" ca="1" si="124"/>
        <v>3.01176725368555-3.32297309092392i</v>
      </c>
      <c r="CW126" s="223" t="str">
        <f t="shared" ca="1" si="125"/>
        <v>0.439581382116671-4.46314467185116i</v>
      </c>
      <c r="CX126" s="223" t="str">
        <f t="shared" ca="1" si="126"/>
        <v>-2.30561710005597-3.84668973811335i</v>
      </c>
      <c r="CY126" s="223" t="str">
        <f t="shared" ca="1" si="127"/>
        <v>-4.14335942106777-1.71623566599286i</v>
      </c>
      <c r="CZ126" s="223" t="str">
        <f t="shared" ca="1" si="128"/>
        <v>-4.3503378852099+1.08970291267138i</v>
      </c>
      <c r="DA126" s="223" t="str">
        <f t="shared" ca="1" si="129"/>
        <v>-2.84508888670454+3.46675083906059i</v>
      </c>
      <c r="DB126" s="223" t="str">
        <f t="shared" ca="1" si="130"/>
        <v>-0.22005575785613+4.47933785472936i</v>
      </c>
      <c r="DC126" s="223" t="str">
        <f t="shared" ca="1" si="131"/>
        <v>2.49158800259346+3.72892496286924i</v>
      </c>
      <c r="DD126" s="223" t="str">
        <f t="shared" ca="1" si="132"/>
        <v>4.22258025591553+1.51086337427625i</v>
      </c>
      <c r="DE126" s="223" t="str">
        <f t="shared" ca="1" si="133"/>
        <v>4.29162852507231-1.30185128035528i</v>
      </c>
      <c r="DF126" s="223" t="str">
        <f t="shared" ca="1" si="134"/>
        <v>2.67155645139513-3.60217688077447i</v>
      </c>
      <c r="DG126" s="223" t="str">
        <f t="shared" ca="1" si="135"/>
        <v>-1.40649249420178E-13-4.48473992037186i</v>
      </c>
      <c r="DH126" s="223" t="str">
        <f t="shared" ca="1" si="136"/>
        <v>-2.67155645139499-3.60217688077457i</v>
      </c>
      <c r="DI126" s="223" t="str">
        <f t="shared" ca="1" si="137"/>
        <v>-4.29162852507226-1.30185128035543i</v>
      </c>
      <c r="DJ126" s="223" t="str">
        <f t="shared" ca="1" si="138"/>
        <v>-4.22258025591542+1.51086337427655i</v>
      </c>
      <c r="DK126" s="223" t="str">
        <f t="shared" ca="1" si="139"/>
        <v>-2.49158800259322+3.7289249628694i</v>
      </c>
      <c r="DL126" s="223" t="str">
        <f t="shared" ca="1" si="140"/>
        <v>0.220055757855965+4.47933785472937i</v>
      </c>
      <c r="DM126" s="223" t="str">
        <f t="shared" ca="1" si="141"/>
        <v>2.84508888670439+3.46675083906072i</v>
      </c>
      <c r="DN126" s="223" t="str">
        <f t="shared" ca="1" si="142"/>
        <v>4.35033788520986+1.08970291267154i</v>
      </c>
      <c r="DO126" s="223" t="str">
        <f t="shared" ca="1" si="143"/>
        <v>4.14335942106784-1.7162356659927i</v>
      </c>
      <c r="DP126" s="223" t="str">
        <f t="shared" ca="1" si="144"/>
        <v>2.30561710005608-3.84668973811328i</v>
      </c>
      <c r="DQ126" s="223" t="str">
        <f t="shared" ca="1" si="145"/>
        <v>-0.439581382116508-4.46314467185118i</v>
      </c>
      <c r="DR126" s="223" t="str">
        <f t="shared" ca="1" si="146"/>
        <v>-3.01176725368578-3.32297309092371i</v>
      </c>
      <c r="DS126" s="223" t="str">
        <f t="shared" ca="1" si="147"/>
        <v>-4.39856690033749-0.874929355223877i</v>
      </c>
      <c r="DT126" s="223" t="str">
        <f t="shared" ca="1" si="148"/>
        <v>-4.05415687045949+1.91747339566503i</v>
      </c>
      <c r="DU126" s="223" t="str">
        <f t="shared" ca="1" si="149"/>
        <v>-2.11409176397674+3.95518750084781i</v>
      </c>
      <c r="DV126" s="223" t="str">
        <f t="shared" ca="1" si="150"/>
        <v>0.658048016325192+4.43619938253315i</v>
      </c>
      <c r="DW126" s="223" t="str">
        <f t="shared" ca="1" si="151"/>
        <v>3.171190009553+3.17119000955293i</v>
      </c>
      <c r="DX126" s="223" t="str">
        <f t="shared" ca="1" si="152"/>
        <v>4.43619938253316+0.65804801632516i</v>
      </c>
      <c r="DY126" s="223" t="str">
        <f t="shared" ca="1" si="153"/>
        <v>3.95518750084801-2.11409176397637i</v>
      </c>
      <c r="DZ126" s="223" t="str">
        <f t="shared" ca="1" si="154"/>
        <v>1.917473395665-4.0541568704595i</v>
      </c>
      <c r="EA126" s="223" t="str">
        <f t="shared" ca="1" si="155"/>
        <v>-0.874929355223909-4.39856690033749i</v>
      </c>
      <c r="EB126" s="223" t="str">
        <f t="shared" ca="1" si="156"/>
        <v>-3.32297309092377-3.01176725368571i</v>
      </c>
      <c r="EC126" s="223" t="str">
        <f t="shared" ca="1" si="157"/>
        <v>-4.46314467185118-0.439581382116477i</v>
      </c>
      <c r="ED126" s="223" t="str">
        <f t="shared" ca="1" si="158"/>
        <v>-3.84668973811326+2.30561710005611i</v>
      </c>
      <c r="EE126" s="223" t="str">
        <f t="shared" ca="1" si="159"/>
        <v>-1.71623566599267+4.14335942106785i</v>
      </c>
      <c r="EF126" s="223" t="str">
        <f t="shared" ca="1" si="160"/>
        <v>1.08970291267114+4.35033788520996i</v>
      </c>
      <c r="EG126" s="223" t="str">
        <f t="shared" ca="1" si="161"/>
        <v>3.46675083906074+2.84508888670437i</v>
      </c>
      <c r="EH126" s="223" t="str">
        <f t="shared" ca="1" si="162"/>
        <v>4.47933785472937+0.220055757855935i</v>
      </c>
      <c r="EI126" s="223" t="str">
        <f t="shared" ca="1" si="163"/>
        <v>3.7289249628694-2.49158800259322i</v>
      </c>
      <c r="EJ126" s="223" t="str">
        <f t="shared" ca="1" si="164"/>
        <v>1.51086337427649-4.22258025591544i</v>
      </c>
      <c r="EK126" s="223" t="str">
        <f t="shared" ca="1" si="165"/>
        <v>-1.30185128035546-4.29162852507226i</v>
      </c>
      <c r="EL126" s="223" t="str">
        <f t="shared" ca="1" si="166"/>
        <v>-3.60217688077461-2.67155645139494i</v>
      </c>
      <c r="EM126" s="223" t="str">
        <f t="shared" ca="1" si="167"/>
        <v>-4.48473992037186-1.09883608844494E-13i</v>
      </c>
      <c r="EN126" s="223"/>
      <c r="EO126" s="223"/>
      <c r="EP126" s="223"/>
    </row>
    <row r="127" spans="1:146" ht="17.25" thickBot="1">
      <c r="A127" s="257">
        <f t="shared" si="168"/>
        <v>5.2734375000000014E-4</v>
      </c>
      <c r="B127" s="256">
        <v>27</v>
      </c>
      <c r="C127" s="230">
        <f t="shared" si="169"/>
        <v>5400</v>
      </c>
      <c r="D127" s="229">
        <f t="shared" si="170"/>
        <v>33929.200658769769</v>
      </c>
      <c r="E127" s="229" t="str">
        <f t="shared" si="171"/>
        <v>33929.2006587698i</v>
      </c>
      <c r="F127" s="229" t="str">
        <f t="shared" si="172"/>
        <v>-0.0206716594220382-0.214544372228401i</v>
      </c>
      <c r="G127" s="229" t="str">
        <f t="shared" si="173"/>
        <v>-4.10367941007359-0.806405474073177i</v>
      </c>
      <c r="H127" s="229" t="str">
        <f t="shared" si="38"/>
        <v>0.0024043918518301-0.0156550599125094i</v>
      </c>
      <c r="I127" s="229" t="str">
        <f t="shared" si="174"/>
        <v>-0.00837667022348251+0.00748077039116284i</v>
      </c>
      <c r="J127" s="255" t="str">
        <f ca="1">IMPRODUCT(1/N_FFT2,AP100)</f>
        <v>0.111244935827825+0.00161198593823649i</v>
      </c>
      <c r="K127" s="254" t="str">
        <f t="shared" ca="1" si="175"/>
        <v>-0.000943921038139895+0.000818694747498105i</v>
      </c>
      <c r="N127" s="246">
        <f t="shared" ca="1" si="176"/>
        <v>8.5155144992411955</v>
      </c>
      <c r="O127" s="223">
        <f t="shared" ca="1" si="39"/>
        <v>-4.4844855007588036</v>
      </c>
      <c r="P127" s="223" t="str">
        <f t="shared" ca="1" si="40"/>
        <v>-3.53532812426651+2.7589971475676i</v>
      </c>
      <c r="Q127" s="223" t="str">
        <f t="shared" ca="1" si="41"/>
        <v>-1.08964109374797+4.35009109023382i</v>
      </c>
      <c r="R127" s="223" t="str">
        <f t="shared" ca="1" si="42"/>
        <v>1.81729879696382+4.09976039410473i</v>
      </c>
      <c r="S127" s="223" t="str">
        <f t="shared" ca="1" si="43"/>
        <v>3.95496312278107+2.11397183140119i</v>
      </c>
      <c r="T127" s="223" t="str">
        <f t="shared" ca="1" si="44"/>
        <v>4.41846330151503-0.766676111327887i</v>
      </c>
      <c r="U127" s="223" t="str">
        <f t="shared" ca="1" si="45"/>
        <v>3.0115963959162-3.32278457842523i</v>
      </c>
      <c r="V127" s="223" t="str">
        <f t="shared" ca="1" si="46"/>
        <v>0.329899218832353-4.47233459302071i</v>
      </c>
      <c r="W127" s="223" t="str">
        <f t="shared" ca="1" si="47"/>
        <v>-2.49144665462961-3.7287134206923i</v>
      </c>
      <c r="X127" s="223" t="str">
        <f t="shared" ca="1" si="48"/>
        <v>-4.25814535843136-1.40670121667163i</v>
      </c>
      <c r="Y127" s="223" t="str">
        <f t="shared" ca="1" si="49"/>
        <v>-4.22234070863876+1.51077766289017i</v>
      </c>
      <c r="Z127" s="223" t="str">
        <f t="shared" ca="1" si="50"/>
        <v>-2.39918906932415+3.7887335636267i</v>
      </c>
      <c r="AA127" s="223" t="str">
        <f t="shared" ca="1" si="51"/>
        <v>0.439556444633737+4.46289147733808i</v>
      </c>
      <c r="AB127" s="223" t="str">
        <f t="shared" ca="1" si="52"/>
        <v>3.0922345750587+3.24787554246272i</v>
      </c>
      <c r="AC127" s="223" t="str">
        <f t="shared" ca="1" si="53"/>
        <v>4.43594771662826+0.658010685214522i</v>
      </c>
      <c r="AD127" s="223" t="str">
        <f t="shared" ca="1" si="54"/>
        <v>3.90189249602588-2.21039479640467i</v>
      </c>
      <c r="AE127" s="223" t="str">
        <f t="shared" ca="1" si="55"/>
        <v>1.71613830382166-4.14312436799477i</v>
      </c>
      <c r="AF127" s="223" t="str">
        <f t="shared" ca="1" si="56"/>
        <v>-1.19606949376337-4.32203979303807i</v>
      </c>
      <c r="AG127" s="223" t="str">
        <f t="shared" ca="1" si="57"/>
        <v>-3.6019725290251-2.67140489380859i</v>
      </c>
      <c r="AH127" s="223" t="str">
        <f t="shared" ca="1" si="58"/>
        <v>-4.48313485756884+0.110054783481611i</v>
      </c>
      <c r="AI127" s="223" t="str">
        <f t="shared" ca="1" si="59"/>
        <v>-3.4665541700403+2.84492748461049i</v>
      </c>
      <c r="AJ127" s="223" t="str">
        <f t="shared" ca="1" si="60"/>
        <v>-0.982556334681922+4.37552205521722i</v>
      </c>
      <c r="AK127" s="223" t="str">
        <f t="shared" ca="1" si="61"/>
        <v>1.91736461726354+4.05392687785335i</v>
      </c>
      <c r="AL127" s="223" t="str">
        <f t="shared" ca="1" si="62"/>
        <v>4.00565142763664+2.0162754888131i</v>
      </c>
      <c r="AM127" s="223" t="str">
        <f t="shared" ca="1" si="63"/>
        <v>4.39831736932597-0.874879720419571i</v>
      </c>
      <c r="AN127" s="223" t="str">
        <f t="shared" ca="1" si="64"/>
        <v>2.9291441437157-3.39569209320456i</v>
      </c>
      <c r="AO127" s="223" t="str">
        <f t="shared" ca="1" si="65"/>
        <v>0.220043274077359-4.47908374157586i</v>
      </c>
      <c r="AP127" s="223" t="str">
        <f t="shared" ca="1" si="66"/>
        <v>-2.5822034856314-3.66644724021892i</v>
      </c>
      <c r="AQ127" s="223" t="str">
        <f t="shared" ca="1" si="67"/>
        <v>-4.29138506068233-1.30177742624016i</v>
      </c>
      <c r="AR127" s="223" t="str">
        <f t="shared" ca="1" si="68"/>
        <v>-4.29138506068233-1.30177742624016i</v>
      </c>
      <c r="AS127" s="223" t="str">
        <f t="shared" ca="1" si="69"/>
        <v>-2.30548630223485+3.8464715151322i</v>
      </c>
      <c r="AT127" s="223" t="str">
        <f t="shared" ca="1" si="70"/>
        <v>0.548948898068948+4.45076008270776i</v>
      </c>
      <c r="AU127" s="223" t="str">
        <f t="shared" ca="1" si="71"/>
        <v>3.17101010771928+3.17101010771932i</v>
      </c>
      <c r="AV127" s="223" t="str">
        <f t="shared" ca="1" si="72"/>
        <v>4.45076008270776+0.548948898068993i</v>
      </c>
      <c r="AW127" s="223" t="str">
        <f t="shared" ca="1" si="73"/>
        <v>3.84647151513222-2.30548630223483i</v>
      </c>
      <c r="AX127" s="223" t="str">
        <f t="shared" ca="1" si="74"/>
        <v>1.6139440731362-4.18399267868677i</v>
      </c>
      <c r="AY127" s="223" t="str">
        <f t="shared" ca="1" si="75"/>
        <v>-1.30177742624012-4.29138506068234i</v>
      </c>
      <c r="AZ127" s="223" t="str">
        <f t="shared" ca="1" si="76"/>
        <v>-3.6664472402189-2.58220348563144i</v>
      </c>
      <c r="BA127" s="223" t="str">
        <f t="shared" ca="1" si="77"/>
        <v>-4.47908374157587+0.220043274077327i</v>
      </c>
      <c r="BB127" s="223" t="str">
        <f t="shared" ca="1" si="78"/>
        <v>-3.39569209320458+2.92914414371568i</v>
      </c>
      <c r="BC127" s="223" t="str">
        <f t="shared" ca="1" si="79"/>
        <v>-0.874879720419607+4.39831736932596i</v>
      </c>
      <c r="BD127" s="223" t="str">
        <f t="shared" ca="1" si="80"/>
        <v>2.01627548881306+4.00565142763666i</v>
      </c>
      <c r="BE127" s="223" t="str">
        <f t="shared" ca="1" si="81"/>
        <v>4.05392687785333+1.91736461726357i</v>
      </c>
      <c r="BF127" s="223" t="str">
        <f t="shared" ca="1" si="82"/>
        <v>4.37552205521723-0.982556334681882i</v>
      </c>
      <c r="BG127" s="223" t="str">
        <f t="shared" ca="1" si="83"/>
        <v>2.84492748461052-3.46655417004027i</v>
      </c>
      <c r="BH127" s="223" t="str">
        <f t="shared" ca="1" si="84"/>
        <v>0.110054783481658-4.48313485756884i</v>
      </c>
      <c r="BI127" s="223" t="str">
        <f t="shared" ca="1" si="85"/>
        <v>-2.67140489380855-3.60197252902513i</v>
      </c>
      <c r="BJ127" s="223" t="str">
        <f t="shared" ca="1" si="86"/>
        <v>-4.32203979303806-1.1960694937634i</v>
      </c>
      <c r="BK127" s="223" t="str">
        <f t="shared" ca="1" si="87"/>
        <v>-4.14312436799461+1.71613830382204i</v>
      </c>
      <c r="BL127" s="223" t="str">
        <f t="shared" ca="1" si="88"/>
        <v>-2.2103947964049+3.90189249602575i</v>
      </c>
      <c r="BM127" s="223" t="str">
        <f t="shared" ca="1" si="89"/>
        <v>0.65801068521476+4.43594771662822i</v>
      </c>
      <c r="BN127" s="223" t="str">
        <f t="shared" ca="1" si="90"/>
        <v>3.24787554246256+3.09223457505887i</v>
      </c>
      <c r="BO127" s="223" t="str">
        <f t="shared" ca="1" si="91"/>
        <v>4.46289147733806+0.43955644463395i</v>
      </c>
      <c r="BP127" s="223" t="str">
        <f t="shared" ca="1" si="92"/>
        <v>3.7887335636268-2.39918906932399i</v>
      </c>
      <c r="BQ127" s="223" t="str">
        <f t="shared" ca="1" si="93"/>
        <v>1.51077766289034-4.2223407086387i</v>
      </c>
      <c r="BR127" s="223" t="str">
        <f t="shared" ca="1" si="94"/>
        <v>-1.40670121667147-4.25814535843141i</v>
      </c>
      <c r="BS127" s="223" t="str">
        <f t="shared" ca="1" si="95"/>
        <v>-3.72871342069222-2.49144665462973i</v>
      </c>
      <c r="BT127" s="223" t="str">
        <f t="shared" ca="1" si="96"/>
        <v>-4.47233459302072+0.329899218832226i</v>
      </c>
      <c r="BU127" s="223" t="str">
        <f t="shared" ca="1" si="97"/>
        <v>-3.3227845784253+3.01159639591611i</v>
      </c>
      <c r="BV127" s="223" t="str">
        <f t="shared" ca="1" si="98"/>
        <v>-0.766676111328021+4.41846330151501i</v>
      </c>
      <c r="BW127" s="223" t="str">
        <f t="shared" ca="1" si="99"/>
        <v>2.11397183140113+3.95496312278111i</v>
      </c>
      <c r="BX127" s="223" t="str">
        <f t="shared" ca="1" si="100"/>
        <v>4.09976039410469+1.81729879696391i</v>
      </c>
      <c r="BY127" s="223" t="str">
        <f t="shared" ca="1" si="101"/>
        <v>4.35009109023384-1.08964109374789i</v>
      </c>
      <c r="BZ127" s="223" t="str">
        <f t="shared" ca="1" si="102"/>
        <v>2.75899714756763-3.53532812426649i</v>
      </c>
      <c r="CA127" s="223" t="str">
        <f t="shared" ca="1" si="103"/>
        <v>4.72473491034458E-14-4.4844855007588i</v>
      </c>
      <c r="CB127" s="223" t="str">
        <f t="shared" ca="1" si="104"/>
        <v>-2.75899714756758-3.53532812426653i</v>
      </c>
      <c r="CC127" s="223" t="str">
        <f t="shared" ca="1" si="105"/>
        <v>-4.35009109023382-1.08964109374798i</v>
      </c>
      <c r="CD127" s="223" t="str">
        <f t="shared" ca="1" si="106"/>
        <v>-4.09976039410473+1.81729879696382i</v>
      </c>
      <c r="CE127" s="223" t="str">
        <f t="shared" ca="1" si="107"/>
        <v>-2.11397183140118+3.95496312278108i</v>
      </c>
      <c r="CF127" s="223" t="str">
        <f t="shared" ca="1" si="108"/>
        <v>0.766676111327927+4.41846330151502i</v>
      </c>
      <c r="CG127" s="223" t="str">
        <f t="shared" ca="1" si="109"/>
        <v>3.32278457842526+3.01159639591616i</v>
      </c>
      <c r="CH127" s="223" t="str">
        <f t="shared" ca="1" si="110"/>
        <v>4.47233459302072+0.329899218832289i</v>
      </c>
      <c r="CI127" s="223" t="str">
        <f t="shared" ca="1" si="111"/>
        <v>3.72871342069227-2.49144665462965i</v>
      </c>
      <c r="CJ127" s="223" t="str">
        <f t="shared" ca="1" si="112"/>
        <v>1.40670121667153-4.25814535843139i</v>
      </c>
      <c r="CK127" s="223" t="str">
        <f t="shared" ca="1" si="113"/>
        <v>-1.51077766289025-4.22234070863873i</v>
      </c>
      <c r="CL127" s="223" t="str">
        <f t="shared" ca="1" si="114"/>
        <v>-3.78873356362675-2.39918906932407i</v>
      </c>
      <c r="CM127" s="223" t="str">
        <f t="shared" ca="1" si="115"/>
        <v>-4.46289147733807+0.439556444633888i</v>
      </c>
      <c r="CN127" s="223" t="str">
        <f t="shared" ca="1" si="116"/>
        <v>-3.24787554246262+3.09223457505879i</v>
      </c>
      <c r="CO127" s="223" t="str">
        <f t="shared" ca="1" si="117"/>
        <v>-0.658010685214378+4.43594771662828i</v>
      </c>
      <c r="CP127" s="223" t="str">
        <f t="shared" ca="1" si="118"/>
        <v>2.21039479640482+3.9018924960258i</v>
      </c>
      <c r="CQ127" s="223" t="str">
        <f t="shared" ca="1" si="119"/>
        <v>4.14312436799475+1.7161383038217i</v>
      </c>
      <c r="CR127" s="223" t="str">
        <f t="shared" ca="1" si="120"/>
        <v>4.32203979303796-1.19606949376377i</v>
      </c>
      <c r="CS127" s="223" t="str">
        <f t="shared" ca="1" si="121"/>
        <v>2.67140489380863-3.60197252902507i</v>
      </c>
      <c r="CT127" s="223" t="str">
        <f t="shared" ca="1" si="122"/>
        <v>-0.110054783482026-4.48313485756883i</v>
      </c>
      <c r="CU127" s="223" t="str">
        <f t="shared" ca="1" si="123"/>
        <v>-2.84492748461045-3.46655417004033i</v>
      </c>
      <c r="CV127" s="223" t="str">
        <f t="shared" ca="1" si="124"/>
        <v>-4.37552205521721-0.982556334681958i</v>
      </c>
      <c r="CW127" s="223" t="str">
        <f t="shared" ca="1" si="125"/>
        <v>-4.05392687785336+1.91736461726351i</v>
      </c>
      <c r="CX127" s="223" t="str">
        <f t="shared" ca="1" si="126"/>
        <v>-2.01627548881314+4.00565142763662i</v>
      </c>
      <c r="CY127" s="223" t="str">
        <f t="shared" ca="1" si="127"/>
        <v>0.874879720419531+4.39831736932598i</v>
      </c>
      <c r="CZ127" s="223" t="str">
        <f t="shared" ca="1" si="128"/>
        <v>3.39569209320454+2.92914414371572i</v>
      </c>
      <c r="DA127" s="223" t="str">
        <f t="shared" ca="1" si="129"/>
        <v>4.47908374157586+0.220043274077406i</v>
      </c>
      <c r="DB127" s="223" t="str">
        <f t="shared" ca="1" si="130"/>
        <v>3.66644724021894-2.58220348563138i</v>
      </c>
      <c r="DC127" s="223" t="str">
        <f t="shared" ca="1" si="131"/>
        <v>1.3017774262402-4.29138506068232i</v>
      </c>
      <c r="DD127" s="223" t="str">
        <f t="shared" ca="1" si="132"/>
        <v>-1.61394407313612-4.1839926786868i</v>
      </c>
      <c r="DE127" s="223" t="str">
        <f t="shared" ca="1" si="133"/>
        <v>-3.84647151513219-2.30548630223488i</v>
      </c>
      <c r="DF127" s="223" t="str">
        <f t="shared" ca="1" si="134"/>
        <v>-4.45076008270777+0.548948898068899i</v>
      </c>
      <c r="DG127" s="223" t="str">
        <f t="shared" ca="1" si="135"/>
        <v>-3.17101010771934+3.17101010771926i</v>
      </c>
      <c r="DH127" s="223" t="str">
        <f t="shared" ca="1" si="136"/>
        <v>-0.548948898069011+4.45076008270776i</v>
      </c>
      <c r="DI127" s="223" t="str">
        <f t="shared" ca="1" si="137"/>
        <v>2.30548630223478+3.84647151513224i</v>
      </c>
      <c r="DJ127" s="223" t="str">
        <f t="shared" ca="1" si="138"/>
        <v>4.18399267868675+1.61394407313625i</v>
      </c>
      <c r="DK127" s="223" t="str">
        <f t="shared" ca="1" si="139"/>
        <v>4.29138506068235-1.3017774262401i</v>
      </c>
      <c r="DL127" s="223" t="str">
        <f t="shared" ca="1" si="140"/>
        <v>2.58220348563147-3.66644724021888i</v>
      </c>
      <c r="DM127" s="223" t="str">
        <f t="shared" ca="1" si="141"/>
        <v>-0.220043274077265-4.47908374157587i</v>
      </c>
      <c r="DN127" s="223" t="str">
        <f t="shared" ca="1" si="142"/>
        <v>-2.92914414371566-3.39569209320459i</v>
      </c>
      <c r="DO127" s="223" t="str">
        <f t="shared" ca="1" si="143"/>
        <v>-4.39831736932596-0.874879720419638i</v>
      </c>
      <c r="DP127" s="223" t="str">
        <f t="shared" ca="1" si="144"/>
        <v>-4.00565142763668+2.01627548881301i</v>
      </c>
      <c r="DQ127" s="223" t="str">
        <f t="shared" ca="1" si="145"/>
        <v>-1.91736461726358+4.05392687785332i</v>
      </c>
      <c r="DR127" s="223" t="str">
        <f t="shared" ca="1" si="146"/>
        <v>0.982556334681855+4.37552205521724i</v>
      </c>
      <c r="DS127" s="223" t="str">
        <f t="shared" ca="1" si="147"/>
        <v>3.46655417004024+2.84492748461055i</v>
      </c>
      <c r="DT127" s="223" t="str">
        <f t="shared" ca="1" si="148"/>
        <v>4.48313485756884+0.110054783481721i</v>
      </c>
      <c r="DU127" s="223" t="str">
        <f t="shared" ca="1" si="149"/>
        <v>3.60197252902514-2.67140489380854i</v>
      </c>
      <c r="DV127" s="223" t="str">
        <f t="shared" ca="1" si="150"/>
        <v>1.19606949376345-4.32203979303805i</v>
      </c>
      <c r="DW127" s="223" t="str">
        <f t="shared" ca="1" si="151"/>
        <v>-1.71613830382198-4.14312436799463i</v>
      </c>
      <c r="DX127" s="223" t="str">
        <f t="shared" ca="1" si="152"/>
        <v>-3.90189249602596-2.21039479640453i</v>
      </c>
      <c r="DY127" s="223" t="str">
        <f t="shared" ca="1" si="153"/>
        <v>-4.43594771662823+0.65801068521471i</v>
      </c>
      <c r="DZ127" s="223" t="str">
        <f t="shared" ca="1" si="154"/>
        <v>-3.09223457505857+3.24787554246283i</v>
      </c>
      <c r="EA127" s="223" t="str">
        <f t="shared" ca="1" si="155"/>
        <v>-0.439556444633966+4.46289147733806i</v>
      </c>
      <c r="EB127" s="223" t="str">
        <f t="shared" ca="1" si="156"/>
        <v>2.39918906932397+3.78873356362681i</v>
      </c>
      <c r="EC127" s="223" t="str">
        <f t="shared" ca="1" si="157"/>
        <v>4.22234070863868+1.51077766289038i</v>
      </c>
      <c r="ED127" s="223" t="str">
        <f t="shared" ca="1" si="158"/>
        <v>4.25814535843143-1.4067012166714i</v>
      </c>
      <c r="EE127" s="223" t="str">
        <f t="shared" ca="1" si="159"/>
        <v>2.49144665462974-3.72871342069221i</v>
      </c>
      <c r="EF127" s="223" t="str">
        <f t="shared" ca="1" si="160"/>
        <v>-0.329899218832179-4.47233459302072i</v>
      </c>
      <c r="EG127" s="223" t="str">
        <f t="shared" ca="1" si="161"/>
        <v>-3.01159639591605-3.32278457842536i</v>
      </c>
      <c r="EH127" s="223" t="str">
        <f t="shared" ca="1" si="162"/>
        <v>-4.418463301515-0.766676111328035i</v>
      </c>
      <c r="EI127" s="223" t="str">
        <f t="shared" ca="1" si="163"/>
        <v>-3.95496312278113+2.11397183140108i</v>
      </c>
      <c r="EJ127" s="223" t="str">
        <f t="shared" ca="1" si="164"/>
        <v>-1.81729879696395+4.09976039410467i</v>
      </c>
      <c r="EK127" s="223" t="str">
        <f t="shared" ca="1" si="165"/>
        <v>1.08964109374787+4.35009109023384i</v>
      </c>
      <c r="EL127" s="223" t="str">
        <f t="shared" ca="1" si="166"/>
        <v>3.53532812426646+2.75899714756767i</v>
      </c>
      <c r="EM127" s="223" t="str">
        <f t="shared" ca="1" si="167"/>
        <v>4.4844855007588+9.44946982068915E-14i</v>
      </c>
      <c r="EN127" s="223"/>
      <c r="EO127" s="223"/>
      <c r="EP127" s="223"/>
    </row>
    <row r="128" spans="1:146" ht="17.25" thickBot="1">
      <c r="A128" s="257">
        <f t="shared" si="168"/>
        <v>5.4687500000000016E-4</v>
      </c>
      <c r="B128" s="256">
        <v>28</v>
      </c>
      <c r="C128" s="230">
        <f t="shared" si="169"/>
        <v>5600</v>
      </c>
      <c r="D128" s="229">
        <f t="shared" si="170"/>
        <v>35185.83772020568</v>
      </c>
      <c r="E128" s="229" t="str">
        <f t="shared" si="171"/>
        <v>35185.8377202057i</v>
      </c>
      <c r="F128" s="229" t="str">
        <f t="shared" si="172"/>
        <v>-0.0209585729723302-0.206433838659345i</v>
      </c>
      <c r="G128" s="229" t="str">
        <f t="shared" si="173"/>
        <v>-4.16580988995951-0.782776213622488i</v>
      </c>
      <c r="H128" s="229" t="str">
        <f t="shared" si="38"/>
        <v>0.00237555610493842-0.015096575479331i</v>
      </c>
      <c r="I128" s="229" t="str">
        <f t="shared" si="174"/>
        <v>-0.0082108897206075+0.00735449124343231i</v>
      </c>
      <c r="J128" s="255" t="str">
        <f ca="1">IMPRODUCT(1/N_FFT2,AQ100)</f>
        <v>0.0207596449006016-0.0000911763594070078i</v>
      </c>
      <c r="K128" s="254" t="str">
        <f t="shared" ca="1" si="175"/>
        <v>-0.000169784599180945+0.000153425265670456i</v>
      </c>
      <c r="N128" s="246">
        <f t="shared" ca="1" si="176"/>
        <v>8.5157874532271016</v>
      </c>
      <c r="O128" s="223">
        <f t="shared" ca="1" si="39"/>
        <v>-4.4842125467728984</v>
      </c>
      <c r="P128" s="223" t="str">
        <f t="shared" ca="1" si="40"/>
        <v>-3.46634317375579+2.84475432443508i</v>
      </c>
      <c r="Q128" s="223" t="str">
        <f t="shared" ca="1" si="41"/>
        <v>-0.874826469738709+4.39804966007434i</v>
      </c>
      <c r="R128" s="223" t="str">
        <f t="shared" ca="1" si="42"/>
        <v>2.11384316178293+3.95472239885672i</v>
      </c>
      <c r="S128" s="223" t="str">
        <f t="shared" ca="1" si="43"/>
        <v>4.14287219139379+1.71603384885365i</v>
      </c>
      <c r="T128" s="223" t="str">
        <f t="shared" ca="1" si="44"/>
        <v>4.29112386000344-1.3016981918804i</v>
      </c>
      <c r="U128" s="223" t="str">
        <f t="shared" ca="1" si="45"/>
        <v>2.49129500952006-3.72848646774746i</v>
      </c>
      <c r="V128" s="223" t="str">
        <f t="shared" ca="1" si="46"/>
        <v>-0.439529690464613-4.46261983770022i</v>
      </c>
      <c r="W128" s="223" t="str">
        <f t="shared" ca="1" si="47"/>
        <v>-3.17081710010492-3.17081710010491i</v>
      </c>
      <c r="X128" s="223" t="str">
        <f t="shared" ca="1" si="48"/>
        <v>-4.46261983770022-0.439529690464595i</v>
      </c>
      <c r="Y128" s="223" t="str">
        <f t="shared" ca="1" si="49"/>
        <v>-3.72848646774747+2.49129500952003i</v>
      </c>
      <c r="Z128" s="223" t="str">
        <f t="shared" ca="1" si="50"/>
        <v>-1.30169819188038+4.29112386000344i</v>
      </c>
      <c r="AA128" s="223" t="str">
        <f t="shared" ca="1" si="51"/>
        <v>1.71603384885366+4.14287219139379i</v>
      </c>
      <c r="AB128" s="223" t="str">
        <f t="shared" ca="1" si="52"/>
        <v>3.95472239885672+2.11384316178292i</v>
      </c>
      <c r="AC128" s="223" t="str">
        <f t="shared" ca="1" si="53"/>
        <v>4.39804966007434-0.874826469738682i</v>
      </c>
      <c r="AD128" s="223" t="str">
        <f t="shared" ca="1" si="54"/>
        <v>2.84475432443511-3.46634317375576i</v>
      </c>
      <c r="AE128" s="223" t="str">
        <f t="shared" ca="1" si="55"/>
        <v>-1.09595023649376E-13-4.4842125467729i</v>
      </c>
      <c r="AF128" s="223" t="str">
        <f t="shared" ca="1" si="56"/>
        <v>-2.84475432443493-3.46634317375592i</v>
      </c>
      <c r="AG128" s="223" t="str">
        <f t="shared" ca="1" si="57"/>
        <v>-4.39804966007433-0.874826469738735i</v>
      </c>
      <c r="AH128" s="223" t="str">
        <f t="shared" ca="1" si="58"/>
        <v>-3.95472239885666+2.11384316178303i</v>
      </c>
      <c r="AI128" s="223" t="str">
        <f t="shared" ca="1" si="59"/>
        <v>-1.71603384885384+4.14287219139371i</v>
      </c>
      <c r="AJ128" s="223" t="str">
        <f t="shared" ca="1" si="60"/>
        <v>1.30169819188033+4.29112386000345i</v>
      </c>
      <c r="AK128" s="223" t="str">
        <f t="shared" ca="1" si="61"/>
        <v>3.72848646774752+2.49129500951997i</v>
      </c>
      <c r="AL128" s="223" t="str">
        <f t="shared" ca="1" si="62"/>
        <v>4.46261983770024-0.439529690464405i</v>
      </c>
      <c r="AM128" s="223" t="str">
        <f t="shared" ca="1" si="63"/>
        <v>3.17081710010496-3.17081710010487i</v>
      </c>
      <c r="AN128" s="223" t="str">
        <f t="shared" ca="1" si="64"/>
        <v>0.43952969046453-4.46261983770023i</v>
      </c>
      <c r="AO128" s="223" t="str">
        <f t="shared" ca="1" si="65"/>
        <v>-2.49129500952024-3.72848646774734i</v>
      </c>
      <c r="AP128" s="223" t="str">
        <f t="shared" ca="1" si="66"/>
        <v>-4.29112386000342-1.30169819188046i</v>
      </c>
      <c r="AQ128" s="223" t="str">
        <f t="shared" ca="1" si="67"/>
        <v>-4.14287219139377+1.71603384885372i</v>
      </c>
      <c r="AR128" s="223" t="str">
        <f t="shared" ca="1" si="68"/>
        <v>-4.14287219139377+1.71603384885372i</v>
      </c>
      <c r="AS128" s="223" t="str">
        <f t="shared" ca="1" si="69"/>
        <v>0.87482646973861+4.39804966007436i</v>
      </c>
      <c r="AT128" s="223" t="str">
        <f t="shared" ca="1" si="70"/>
        <v>3.46634317375584+2.84475432443503i</v>
      </c>
      <c r="AU128" s="223" t="str">
        <f t="shared" ca="1" si="71"/>
        <v>4.4842125467729-2.19190047298752E-13i</v>
      </c>
      <c r="AV128" s="223" t="str">
        <f t="shared" ca="1" si="72"/>
        <v>3.46634317375585-2.84475432443501i</v>
      </c>
      <c r="AW128" s="223" t="str">
        <f t="shared" ca="1" si="73"/>
        <v>0.874826469738632-4.39804966007435i</v>
      </c>
      <c r="AX128" s="223" t="str">
        <f t="shared" ca="1" si="74"/>
        <v>-2.11384316178312-3.95472239885662i</v>
      </c>
      <c r="AY128" s="223" t="str">
        <f t="shared" ca="1" si="75"/>
        <v>-4.14287219139376-1.71603384885374i</v>
      </c>
      <c r="AZ128" s="223" t="str">
        <f t="shared" ca="1" si="76"/>
        <v>-4.29112386000342+1.30169819188043i</v>
      </c>
      <c r="BA128" s="223" t="str">
        <f t="shared" ca="1" si="77"/>
        <v>-2.49129500951987+3.72848646774758i</v>
      </c>
      <c r="BB128" s="223" t="str">
        <f t="shared" ca="1" si="78"/>
        <v>0.439529690464506+4.46261983770023i</v>
      </c>
      <c r="BC128" s="223" t="str">
        <f t="shared" ca="1" si="79"/>
        <v>3.17081710010494+3.17081710010489i</v>
      </c>
      <c r="BD128" s="223" t="str">
        <f t="shared" ca="1" si="80"/>
        <v>4.46261983770024+0.439529690464429i</v>
      </c>
      <c r="BE128" s="223" t="str">
        <f t="shared" ca="1" si="81"/>
        <v>3.72848646774753-2.49129500951995i</v>
      </c>
      <c r="BF128" s="223" t="str">
        <f t="shared" ca="1" si="82"/>
        <v>1.30169819188034-4.29112386000345i</v>
      </c>
      <c r="BG128" s="223" t="str">
        <f t="shared" ca="1" si="83"/>
        <v>-1.71603384885381-4.14287219139373i</v>
      </c>
      <c r="BH128" s="223" t="str">
        <f t="shared" ca="1" si="84"/>
        <v>-3.95472239885665-2.11384316178305i</v>
      </c>
      <c r="BI128" s="223" t="str">
        <f t="shared" ca="1" si="85"/>
        <v>-4.39804966007434+0.874826469738709i</v>
      </c>
      <c r="BJ128" s="223" t="str">
        <f t="shared" ca="1" si="86"/>
        <v>-2.84475432443496+3.46634317375589i</v>
      </c>
      <c r="BK128" s="223" t="str">
        <f t="shared" ca="1" si="87"/>
        <v>-1.25251941778585E-13+4.4842125467729i</v>
      </c>
      <c r="BL128" s="223" t="str">
        <f t="shared" ca="1" si="88"/>
        <v>2.84475432443509+3.46634317375579i</v>
      </c>
      <c r="BM128" s="223" t="str">
        <f t="shared" ca="1" si="89"/>
        <v>4.39804966007438+0.87482646973852i</v>
      </c>
      <c r="BN128" s="223" t="str">
        <f t="shared" ca="1" si="90"/>
        <v>3.95472239885678-2.11384316178282i</v>
      </c>
      <c r="BO128" s="223" t="str">
        <f t="shared" ca="1" si="91"/>
        <v>1.71603384885363-4.1428721913938i</v>
      </c>
      <c r="BP128" s="223" t="str">
        <f t="shared" ca="1" si="92"/>
        <v>-1.30169819188053-4.2911238600034i</v>
      </c>
      <c r="BQ128" s="223" t="str">
        <f t="shared" ca="1" si="93"/>
        <v>-3.72848646774738-2.49129500952017i</v>
      </c>
      <c r="BR128" s="223" t="str">
        <f t="shared" ca="1" si="94"/>
        <v>-4.46261983770022+0.439529690464623i</v>
      </c>
      <c r="BS128" s="223" t="str">
        <f t="shared" ca="1" si="95"/>
        <v>-3.17081710010481+3.17081710010502i</v>
      </c>
      <c r="BT128" s="223" t="str">
        <f t="shared" ca="1" si="96"/>
        <v>-0.439529690464755+4.46261983770021i</v>
      </c>
      <c r="BU128" s="223" t="str">
        <f t="shared" ca="1" si="97"/>
        <v>2.49129500952004+3.72848646774747i</v>
      </c>
      <c r="BV128" s="223" t="str">
        <f t="shared" ca="1" si="98"/>
        <v>4.29112386000348+1.30169819188026i</v>
      </c>
      <c r="BW128" s="223" t="str">
        <f t="shared" ca="1" si="99"/>
        <v>4.14287219139385-1.71603384885351i</v>
      </c>
      <c r="BX128" s="223" t="str">
        <f t="shared" ca="1" si="100"/>
        <v>2.11384316178296-3.9547223988567i</v>
      </c>
      <c r="BY128" s="223" t="str">
        <f t="shared" ca="1" si="101"/>
        <v>-0.874826469738825-4.39804966007431i</v>
      </c>
      <c r="BZ128" s="223" t="str">
        <f t="shared" ca="1" si="102"/>
        <v>-3.46634317375568-2.84475432443522i</v>
      </c>
      <c r="CA128" s="223" t="str">
        <f t="shared" ca="1" si="103"/>
        <v>-4.4842125467729-3.95536030095627E-14i</v>
      </c>
      <c r="CB128" s="223" t="str">
        <f t="shared" ca="1" si="104"/>
        <v>-3.46634317375571+2.84475432443518i</v>
      </c>
      <c r="CC128" s="223" t="str">
        <f t="shared" ca="1" si="105"/>
        <v>-0.87482646973887+4.3980496600743i</v>
      </c>
      <c r="CD128" s="223" t="str">
        <f t="shared" ca="1" si="106"/>
        <v>2.11384316178292+3.95472239885672i</v>
      </c>
      <c r="CE128" s="223" t="str">
        <f t="shared" ca="1" si="107"/>
        <v>4.14287219139383+1.71603384885355i</v>
      </c>
      <c r="CF128" s="223" t="str">
        <f t="shared" ca="1" si="108"/>
        <v>4.29112386000349-1.30169819188022i</v>
      </c>
      <c r="CG128" s="223" t="str">
        <f t="shared" ca="1" si="109"/>
        <v>2.49129500952008-3.72848646774745i</v>
      </c>
      <c r="CH128" s="223" t="str">
        <f t="shared" ca="1" si="110"/>
        <v>-0.439529690464709-4.46261983770021i</v>
      </c>
      <c r="CI128" s="223" t="str">
        <f t="shared" ca="1" si="111"/>
        <v>-3.17081710010478-3.17081710010505i</v>
      </c>
      <c r="CJ128" s="223" t="str">
        <f t="shared" ca="1" si="112"/>
        <v>-4.46261983770022-0.43952969046467i</v>
      </c>
      <c r="CK128" s="223" t="str">
        <f t="shared" ca="1" si="113"/>
        <v>-3.72848646774741+2.49129500952013i</v>
      </c>
      <c r="CL128" s="223" t="str">
        <f t="shared" ca="1" si="114"/>
        <v>-1.30169819188058+4.29112386000338i</v>
      </c>
      <c r="CM128" s="223" t="str">
        <f t="shared" ca="1" si="115"/>
        <v>1.71603384885359+4.14287219139382i</v>
      </c>
      <c r="CN128" s="223" t="str">
        <f t="shared" ca="1" si="116"/>
        <v>3.95472239885676+2.11384316178286i</v>
      </c>
      <c r="CO128" s="223" t="str">
        <f t="shared" ca="1" si="117"/>
        <v>4.39804966007438-0.874826469738471i</v>
      </c>
      <c r="CP128" s="223" t="str">
        <f t="shared" ca="1" si="118"/>
        <v>2.84475432443513-3.46634317375576i</v>
      </c>
      <c r="CQ128" s="223" t="str">
        <f t="shared" ca="1" si="119"/>
        <v>-7.8006982266598E-14-4.4842125467729i</v>
      </c>
      <c r="CR128" s="223" t="str">
        <f t="shared" ca="1" si="120"/>
        <v>-2.8447543244349-3.46634317375594i</v>
      </c>
      <c r="CS128" s="223" t="str">
        <f t="shared" ca="1" si="121"/>
        <v>-4.39804966007433-0.874826469738758i</v>
      </c>
      <c r="CT128" s="223" t="str">
        <f t="shared" ca="1" si="122"/>
        <v>-3.95472239885668+2.113843161783i</v>
      </c>
      <c r="CU128" s="223" t="str">
        <f t="shared" ca="1" si="123"/>
        <v>-1.71603384885344+4.14287219139388i</v>
      </c>
      <c r="CV128" s="223" t="str">
        <f t="shared" ca="1" si="124"/>
        <v>1.3016981918803+4.29112386000346i</v>
      </c>
      <c r="CW128" s="223" t="str">
        <f t="shared" ca="1" si="125"/>
        <v>3.72848646774751+2.49129500951998i</v>
      </c>
      <c r="CX128" s="223" t="str">
        <f t="shared" ca="1" si="126"/>
        <v>4.46261983770025-0.439529690464382i</v>
      </c>
      <c r="CY128" s="223" t="str">
        <f t="shared" ca="1" si="127"/>
        <v>3.17081710010499-3.17081710010484i</v>
      </c>
      <c r="CZ128" s="223" t="str">
        <f t="shared" ca="1" si="128"/>
        <v>0.439529690464553-4.46261983770023i</v>
      </c>
      <c r="DA128" s="223" t="str">
        <f t="shared" ca="1" si="129"/>
        <v>-2.4912950095202-3.72848646774736i</v>
      </c>
      <c r="DB128" s="223" t="str">
        <f t="shared" ca="1" si="130"/>
        <v>-4.29112386000341-1.30169819188047i</v>
      </c>
      <c r="DC128" s="223" t="str">
        <f t="shared" ca="1" si="131"/>
        <v>-4.14287219139378+1.71603384885369i</v>
      </c>
      <c r="DD128" s="223" t="str">
        <f t="shared" ca="1" si="132"/>
        <v>-2.11384316178318+3.95472239885659i</v>
      </c>
      <c r="DE128" s="223" t="str">
        <f t="shared" ca="1" si="133"/>
        <v>0.874826469738556+4.39804966007437i</v>
      </c>
      <c r="DF128" s="223" t="str">
        <f t="shared" ca="1" si="134"/>
        <v>3.46634317375583+2.84475432443504i</v>
      </c>
      <c r="DG128" s="223" t="str">
        <f t="shared" ca="1" si="135"/>
        <v>4.4842125467729-1.95567567542758E-13i</v>
      </c>
      <c r="DH128" s="223" t="str">
        <f t="shared" ca="1" si="136"/>
        <v>3.46634317375587-2.84475432443499i</v>
      </c>
      <c r="DI128" s="223" t="str">
        <f t="shared" ca="1" si="137"/>
        <v>0.874826469738673-4.39804966007434i</v>
      </c>
      <c r="DJ128" s="223" t="str">
        <f t="shared" ca="1" si="138"/>
        <v>-2.11384316178313-3.95472239885661i</v>
      </c>
      <c r="DK128" s="223" t="str">
        <f t="shared" ca="1" si="139"/>
        <v>-4.14287219139375-1.71603384885375i</v>
      </c>
      <c r="DL128" s="223" t="str">
        <f t="shared" ca="1" si="140"/>
        <v>-4.29112386000343+1.30169819188041i</v>
      </c>
      <c r="DM128" s="223" t="str">
        <f t="shared" ca="1" si="141"/>
        <v>-2.49129500951991+3.72848646774756i</v>
      </c>
      <c r="DN128" s="223" t="str">
        <f t="shared" ca="1" si="142"/>
        <v>0.439529690464467+4.46261983770024i</v>
      </c>
      <c r="DO128" s="223" t="str">
        <f t="shared" ca="1" si="143"/>
        <v>3.17081710010495+3.17081710010488i</v>
      </c>
      <c r="DP128" s="223" t="str">
        <f t="shared" ca="1" si="144"/>
        <v>4.46261983770024+0.439529690464436i</v>
      </c>
      <c r="DQ128" s="223" t="str">
        <f t="shared" ca="1" si="145"/>
        <v>3.72848646774755-2.49129500951993i</v>
      </c>
      <c r="DR128" s="223" t="str">
        <f t="shared" ca="1" si="146"/>
        <v>1.30169819188038-4.29112386000344i</v>
      </c>
      <c r="DS128" s="223" t="str">
        <f t="shared" ca="1" si="147"/>
        <v>-1.71603384885378-4.14287219139374i</v>
      </c>
      <c r="DT128" s="223" t="str">
        <f t="shared" ca="1" si="148"/>
        <v>-3.95472239885666-2.11384316178305i</v>
      </c>
      <c r="DU128" s="223" t="str">
        <f t="shared" ca="1" si="149"/>
        <v>-4.39804966007434+0.874826469738704i</v>
      </c>
      <c r="DV128" s="223" t="str">
        <f t="shared" ca="1" si="150"/>
        <v>-2.84475432443497+3.46634317375589i</v>
      </c>
      <c r="DW128" s="223" t="str">
        <f t="shared" ca="1" si="151"/>
        <v>-1.64805544788148E-13+4.4842125467729i</v>
      </c>
      <c r="DX128" s="223" t="str">
        <f t="shared" ca="1" si="152"/>
        <v>2.84475432443506+3.46634317375581i</v>
      </c>
      <c r="DY128" s="223" t="str">
        <f t="shared" ca="1" si="153"/>
        <v>4.39804966007438+0.874826469738525i</v>
      </c>
      <c r="DZ128" s="223" t="str">
        <f t="shared" ca="1" si="154"/>
        <v>3.95472239885678-2.11384316178281i</v>
      </c>
      <c r="EA128" s="223" t="str">
        <f t="shared" ca="1" si="155"/>
        <v>1.71603384885367-4.14287219139378i</v>
      </c>
      <c r="EB128" s="223" t="str">
        <f t="shared" ca="1" si="156"/>
        <v>-1.30169819188049-4.29112386000341i</v>
      </c>
      <c r="EC128" s="223" t="str">
        <f t="shared" ca="1" si="157"/>
        <v>-3.72848646774736-2.49129500952021i</v>
      </c>
      <c r="ED128" s="223" t="str">
        <f t="shared" ca="1" si="158"/>
        <v>-4.46261983770022+0.439529690464616i</v>
      </c>
      <c r="EE128" s="223" t="str">
        <f t="shared" ca="1" si="159"/>
        <v>-3.17081710010482+3.17081710010501i</v>
      </c>
      <c r="EF128" s="223" t="str">
        <f t="shared" ca="1" si="160"/>
        <v>-0.439529690464795+4.46261983770021i</v>
      </c>
      <c r="EG128" s="223" t="str">
        <f t="shared" ca="1" si="161"/>
        <v>2.49129500952+3.7284864677475i</v>
      </c>
      <c r="EH128" s="223" t="str">
        <f t="shared" ca="1" si="162"/>
        <v>4.29112386000346+1.3016981918803i</v>
      </c>
      <c r="EI128" s="223" t="str">
        <f t="shared" ca="1" si="163"/>
        <v>4.14287219139386-1.7160338488535i</v>
      </c>
      <c r="EJ128" s="223" t="str">
        <f t="shared" ca="1" si="164"/>
        <v>2.11384316178297-3.9547223988567i</v>
      </c>
      <c r="EK128" s="223" t="str">
        <f t="shared" ca="1" si="165"/>
        <v>-0.874826469738785-4.39804966007432i</v>
      </c>
      <c r="EL128" s="223" t="str">
        <f t="shared" ca="1" si="166"/>
        <v>-3.46634317375566-2.84475432443525i</v>
      </c>
      <c r="EM128" s="223" t="str">
        <f t="shared" ca="1" si="167"/>
        <v>-4.4842125467729-7.91072060191253E-14i</v>
      </c>
      <c r="EN128" s="223"/>
      <c r="EO128" s="223"/>
      <c r="EP128" s="223"/>
    </row>
    <row r="129" spans="1:146" ht="17.25" thickBot="1">
      <c r="A129" s="257">
        <f t="shared" si="168"/>
        <v>5.6640625000000018E-4</v>
      </c>
      <c r="B129" s="256">
        <v>29</v>
      </c>
      <c r="C129" s="230">
        <f t="shared" si="169"/>
        <v>5800</v>
      </c>
      <c r="D129" s="229">
        <f t="shared" si="170"/>
        <v>36442.474781641598</v>
      </c>
      <c r="E129" s="229" t="str">
        <f t="shared" si="171"/>
        <v>36442.4747816416i</v>
      </c>
      <c r="F129" s="229" t="str">
        <f t="shared" si="172"/>
        <v>-0.0212008100480513-0.198869786672155i</v>
      </c>
      <c r="G129" s="229" t="str">
        <f t="shared" si="173"/>
        <v>-4.22612703252049-0.755902565339013i</v>
      </c>
      <c r="H129" s="229" t="str">
        <f t="shared" si="38"/>
        <v>0.00234965286579906-0.0145765326706683i</v>
      </c>
      <c r="I129" s="229" t="str">
        <f t="shared" si="174"/>
        <v>-0.00805768509912151+0.0072359009603172i</v>
      </c>
      <c r="J129" s="255" t="str">
        <f ca="1">IMPRODUCT(1/N_FFT2,AR100)</f>
        <v>0.0207596449006016-0.0000911763594070078i</v>
      </c>
      <c r="K129" s="254" t="str">
        <f t="shared" ca="1" si="175"/>
        <v>-0.00016661493827204+0.000150949404864693i</v>
      </c>
      <c r="N129" s="246">
        <f t="shared" ca="1" si="176"/>
        <v>8.5160804062058695</v>
      </c>
      <c r="O129" s="223">
        <f t="shared" ca="1" si="39"/>
        <v>-4.4839195937941296</v>
      </c>
      <c r="P129" s="223" t="str">
        <f t="shared" ca="1" si="40"/>
        <v>-3.39526358344468+2.92877450865466i</v>
      </c>
      <c r="Q129" s="223" t="str">
        <f t="shared" ca="1" si="41"/>
        <v>-0.657927649417084+4.43538793475198i</v>
      </c>
      <c r="R129" s="223" t="str">
        <f t="shared" ca="1" si="42"/>
        <v>2.39888631044497+3.78825545510999i</v>
      </c>
      <c r="S129" s="223" t="str">
        <f t="shared" ca="1" si="43"/>
        <v>4.29084352148158+1.30161315211949i</v>
      </c>
      <c r="T129" s="223" t="str">
        <f t="shared" ca="1" si="44"/>
        <v>4.0992430364368-1.81706946808186i</v>
      </c>
      <c r="U129" s="223" t="str">
        <f t="shared" ca="1" si="45"/>
        <v>1.91712266085854-4.0534153040163i</v>
      </c>
      <c r="V129" s="223" t="str">
        <f t="shared" ca="1" si="46"/>
        <v>-1.19591855915655-4.32149438545i</v>
      </c>
      <c r="W129" s="223" t="str">
        <f t="shared" ca="1" si="47"/>
        <v>-3.72824288624779-2.49113225356536i</v>
      </c>
      <c r="X129" s="223" t="str">
        <f t="shared" ca="1" si="48"/>
        <v>-4.45019843162683+0.548879625015343i</v>
      </c>
      <c r="Y129" s="223" t="str">
        <f t="shared" ca="1" si="49"/>
        <v>-3.01121635602647+3.3223652690229i</v>
      </c>
      <c r="Z129" s="223" t="str">
        <f t="shared" ca="1" si="50"/>
        <v>-0.110040895429679+4.48256912104475i</v>
      </c>
      <c r="AA129" s="223" t="str">
        <f t="shared" ca="1" si="51"/>
        <v>2.84456847703278+3.46611671804086i</v>
      </c>
      <c r="AB129" s="223" t="str">
        <f t="shared" ca="1" si="52"/>
        <v>4.41790572603506+0.766579362804353i</v>
      </c>
      <c r="AC129" s="223" t="str">
        <f t="shared" ca="1" si="53"/>
        <v>3.84598612053804-2.3051953679113i</v>
      </c>
      <c r="AD129" s="223" t="str">
        <f t="shared" ca="1" si="54"/>
        <v>1.40652370198987-4.25760801382086i</v>
      </c>
      <c r="AE129" s="223" t="str">
        <f t="shared" ca="1" si="55"/>
        <v>-1.71592174060222-4.14260153813272i</v>
      </c>
      <c r="AF129" s="223" t="str">
        <f t="shared" ca="1" si="56"/>
        <v>-4.00514594578356-2.01602105063028i</v>
      </c>
      <c r="AG129" s="223" t="str">
        <f t="shared" ca="1" si="57"/>
        <v>-4.34954214279166+1.08950358957198i</v>
      </c>
      <c r="AH129" s="223" t="str">
        <f t="shared" ca="1" si="58"/>
        <v>-2.58187763176569+3.66598456327886i</v>
      </c>
      <c r="AI129" s="223" t="str">
        <f t="shared" ca="1" si="59"/>
        <v>0.43950097605116+4.46232829537014i</v>
      </c>
      <c r="AJ129" s="223" t="str">
        <f t="shared" ca="1" si="60"/>
        <v>3.24746568599436+3.09184435926197i</v>
      </c>
      <c r="AK129" s="223" t="str">
        <f t="shared" ca="1" si="61"/>
        <v>4.47851851627091+0.220015506338732i</v>
      </c>
      <c r="AL129" s="223" t="str">
        <f t="shared" ca="1" si="62"/>
        <v>3.53488199353244-2.75864898372573i</v>
      </c>
      <c r="AM129" s="223" t="str">
        <f t="shared" ca="1" si="63"/>
        <v>0.874769317447732-4.39776233610491i</v>
      </c>
      <c r="AN129" s="223" t="str">
        <f t="shared" ca="1" si="64"/>
        <v>-2.21011586188469-3.90140010773781i</v>
      </c>
      <c r="AO129" s="223" t="str">
        <f t="shared" ca="1" si="65"/>
        <v>-4.22180788229476-1.51058701457571i</v>
      </c>
      <c r="AP129" s="223" t="str">
        <f t="shared" ca="1" si="66"/>
        <v>-4.18346469156393+1.61374040602844i</v>
      </c>
      <c r="AQ129" s="223" t="str">
        <f t="shared" ca="1" si="67"/>
        <v>-2.1137050647049+3.95446403739517i</v>
      </c>
      <c r="AR129" s="223" t="str">
        <f t="shared" ca="1" si="68"/>
        <v>-2.1137050647049+3.95446403739517i</v>
      </c>
      <c r="AS129" s="223" t="str">
        <f t="shared" ca="1" si="69"/>
        <v>3.60151798828901+2.67106778342325i</v>
      </c>
      <c r="AT129" s="223" t="str">
        <f t="shared" ca="1" si="70"/>
        <v>4.47177021940546-0.329857588133621i</v>
      </c>
      <c r="AU129" s="223" t="str">
        <f t="shared" ca="1" si="71"/>
        <v>3.17060995106706-3.17060995106706i</v>
      </c>
      <c r="AV129" s="223" t="str">
        <f t="shared" ca="1" si="72"/>
        <v>0.329857588133637-4.47177021940546i</v>
      </c>
      <c r="AW129" s="223" t="str">
        <f t="shared" ca="1" si="73"/>
        <v>-2.67106778342325-3.60151798828901i</v>
      </c>
      <c r="AX129" s="223" t="str">
        <f t="shared" ca="1" si="74"/>
        <v>-4.37496989858641-0.982432343764041i</v>
      </c>
      <c r="AY129" s="223" t="str">
        <f t="shared" ca="1" si="75"/>
        <v>-3.95446403739539+2.1137050647045i</v>
      </c>
      <c r="AZ129" s="223" t="str">
        <f t="shared" ca="1" si="76"/>
        <v>-1.61374040602844+4.18346469156393i</v>
      </c>
      <c r="BA129" s="223" t="str">
        <f t="shared" ca="1" si="77"/>
        <v>1.51058701457569+4.22180788229477i</v>
      </c>
      <c r="BB129" s="223" t="str">
        <f t="shared" ca="1" si="78"/>
        <v>3.90140010773781+2.21011586188469i</v>
      </c>
      <c r="BC129" s="223" t="str">
        <f t="shared" ca="1" si="79"/>
        <v>4.39776233610492-0.874769317447718i</v>
      </c>
      <c r="BD129" s="223" t="str">
        <f t="shared" ca="1" si="80"/>
        <v>2.75864898372573-3.53488199353244i</v>
      </c>
      <c r="BE129" s="223" t="str">
        <f t="shared" ca="1" si="81"/>
        <v>-0.220015506338724-4.47851851627091i</v>
      </c>
      <c r="BF129" s="223" t="str">
        <f t="shared" ca="1" si="82"/>
        <v>-3.09184435926196-3.24746568599437i</v>
      </c>
      <c r="BG129" s="223" t="str">
        <f t="shared" ca="1" si="83"/>
        <v>-4.4623282953701-0.439500976051612i</v>
      </c>
      <c r="BH129" s="223" t="str">
        <f t="shared" ca="1" si="84"/>
        <v>-3.66598456327886+2.58187763176569i</v>
      </c>
      <c r="BI129" s="223" t="str">
        <f t="shared" ca="1" si="85"/>
        <v>-1.08950358957198+4.34954214279166i</v>
      </c>
      <c r="BJ129" s="223" t="str">
        <f t="shared" ca="1" si="86"/>
        <v>2.01602105063026+4.00514594578357i</v>
      </c>
      <c r="BK129" s="223" t="str">
        <f t="shared" ca="1" si="87"/>
        <v>4.14260153813271+1.71592174060223i</v>
      </c>
      <c r="BL129" s="223" t="str">
        <f t="shared" ca="1" si="88"/>
        <v>4.25760801382087-1.40652370198985i</v>
      </c>
      <c r="BM129" s="223" t="str">
        <f t="shared" ca="1" si="89"/>
        <v>2.30519536791122-3.84598612053808i</v>
      </c>
      <c r="BN129" s="223" t="str">
        <f t="shared" ca="1" si="90"/>
        <v>-0.766579362804308-4.41790572603507i</v>
      </c>
      <c r="BO129" s="223" t="str">
        <f t="shared" ca="1" si="91"/>
        <v>-3.46611671804099-2.84456847703261i</v>
      </c>
      <c r="BP129" s="223" t="str">
        <f t="shared" ca="1" si="92"/>
        <v>-4.48256912104475+0.110040895429703i</v>
      </c>
      <c r="BQ129" s="223" t="str">
        <f t="shared" ca="1" si="93"/>
        <v>-3.32236526902298+3.01121635602638i</v>
      </c>
      <c r="BR129" s="223" t="str">
        <f t="shared" ca="1" si="94"/>
        <v>-0.548879625015168+4.45019843162686i</v>
      </c>
      <c r="BS129" s="223" t="str">
        <f t="shared" ca="1" si="95"/>
        <v>2.49113225356536+3.72824288624779i</v>
      </c>
      <c r="BT129" s="223" t="str">
        <f t="shared" ca="1" si="96"/>
        <v>4.32149438544994+1.19591855915674i</v>
      </c>
      <c r="BU129" s="223" t="str">
        <f t="shared" ca="1" si="97"/>
        <v>4.05341530401628-1.9171226608586i</v>
      </c>
      <c r="BV129" s="223" t="str">
        <f t="shared" ca="1" si="98"/>
        <v>1.8170694680819-4.09924303643678i</v>
      </c>
      <c r="BW129" s="223" t="str">
        <f t="shared" ca="1" si="99"/>
        <v>-1.30161315211927-4.29084352148165i</v>
      </c>
      <c r="BX129" s="223" t="str">
        <f t="shared" ca="1" si="100"/>
        <v>-3.78825545511001-2.39888631044494i</v>
      </c>
      <c r="BY129" s="223" t="str">
        <f t="shared" ca="1" si="101"/>
        <v>-4.43538793475199+0.657927649416977i</v>
      </c>
      <c r="BZ129" s="223" t="str">
        <f t="shared" ca="1" si="102"/>
        <v>-2.92877450865452+3.39526358344479i</v>
      </c>
      <c r="CA129" s="223" t="str">
        <f t="shared" ca="1" si="103"/>
        <v>-4.8614753648419E-19+4.48391959379413i</v>
      </c>
      <c r="CB129" s="223" t="str">
        <f t="shared" ca="1" si="104"/>
        <v>2.92877450865452+3.39526358344479i</v>
      </c>
      <c r="CC129" s="223" t="str">
        <f t="shared" ca="1" si="105"/>
        <v>4.43538793475199+0.657927649417008i</v>
      </c>
      <c r="CD129" s="223" t="str">
        <f t="shared" ca="1" si="106"/>
        <v>3.78825545511003-2.39888631044492i</v>
      </c>
      <c r="CE129" s="223" t="str">
        <f t="shared" ca="1" si="107"/>
        <v>1.30161315211927-4.29084352148165i</v>
      </c>
      <c r="CF129" s="223" t="str">
        <f t="shared" ca="1" si="108"/>
        <v>-1.8170694680819-4.09924303643678i</v>
      </c>
      <c r="CG129" s="223" t="str">
        <f t="shared" ca="1" si="109"/>
        <v>-4.05341530401626-1.91712266085863i</v>
      </c>
      <c r="CH129" s="223" t="str">
        <f t="shared" ca="1" si="110"/>
        <v>-4.32149438544995+1.1959185591567i</v>
      </c>
      <c r="CI129" s="223" t="str">
        <f t="shared" ca="1" si="111"/>
        <v>-2.49113225356539+3.72824288624778i</v>
      </c>
      <c r="CJ129" s="223" t="str">
        <f t="shared" ca="1" si="112"/>
        <v>0.548879625015168+4.45019843162686i</v>
      </c>
      <c r="CK129" s="223" t="str">
        <f t="shared" ca="1" si="113"/>
        <v>3.32236526902298+3.01121635602638i</v>
      </c>
      <c r="CL129" s="223" t="str">
        <f t="shared" ca="1" si="114"/>
        <v>4.48256912104475+0.110040895429734i</v>
      </c>
      <c r="CM129" s="223" t="str">
        <f t="shared" ca="1" si="115"/>
        <v>3.46611671804101-2.84456847703259i</v>
      </c>
      <c r="CN129" s="223" t="str">
        <f t="shared" ca="1" si="116"/>
        <v>0.766579362804308-4.41790572603507i</v>
      </c>
      <c r="CO129" s="223" t="str">
        <f t="shared" ca="1" si="117"/>
        <v>-2.30519536791122-3.84598612053808i</v>
      </c>
      <c r="CP129" s="223" t="str">
        <f t="shared" ca="1" si="118"/>
        <v>-4.25760801382086-1.40652370198988i</v>
      </c>
      <c r="CQ129" s="223" t="str">
        <f t="shared" ca="1" si="119"/>
        <v>-4.14260153813273+1.7159217406022i</v>
      </c>
      <c r="CR129" s="223" t="str">
        <f t="shared" ca="1" si="120"/>
        <v>-2.01602105063029+4.00514594578355i</v>
      </c>
      <c r="CS129" s="223" t="str">
        <f t="shared" ca="1" si="121"/>
        <v>1.08950358957198+4.34954214279166i</v>
      </c>
      <c r="CT129" s="223" t="str">
        <f t="shared" ca="1" si="122"/>
        <v>3.66598456327886+2.58187763176569i</v>
      </c>
      <c r="CU129" s="223" t="str">
        <f t="shared" ca="1" si="123"/>
        <v>4.4623282953701-0.439500976051596i</v>
      </c>
      <c r="CV129" s="223" t="str">
        <f t="shared" ca="1" si="124"/>
        <v>3.09184435926199-3.24746568599435i</v>
      </c>
      <c r="CW129" s="223" t="str">
        <f t="shared" ca="1" si="125"/>
        <v>0.220015506338756-4.47851851627091i</v>
      </c>
      <c r="CX129" s="223" t="str">
        <f t="shared" ca="1" si="126"/>
        <v>-2.75864898372573-3.53488199353244i</v>
      </c>
      <c r="CY129" s="223" t="str">
        <f t="shared" ca="1" si="127"/>
        <v>-4.39776233610491-0.874769317447732i</v>
      </c>
      <c r="CZ129" s="223" t="str">
        <f t="shared" ca="1" si="128"/>
        <v>-3.90140010773782+2.21011586188468i</v>
      </c>
      <c r="DA129" s="223" t="str">
        <f t="shared" ca="1" si="129"/>
        <v>-1.51058701457569+4.22180788229477i</v>
      </c>
      <c r="DB129" s="223" t="str">
        <f t="shared" ca="1" si="130"/>
        <v>1.61374040602844+4.18346469156393i</v>
      </c>
      <c r="DC129" s="223" t="str">
        <f t="shared" ca="1" si="131"/>
        <v>3.95446403739517+2.1137050647049i</v>
      </c>
      <c r="DD129" s="223" t="str">
        <f t="shared" ca="1" si="132"/>
        <v>4.37496989858641-0.982432343764027i</v>
      </c>
      <c r="DE129" s="223" t="str">
        <f t="shared" ca="1" si="133"/>
        <v>2.67106778342326-3.601517988289i</v>
      </c>
      <c r="DF129" s="223" t="str">
        <f t="shared" ca="1" si="134"/>
        <v>-0.329857588133605-4.47177021940546i</v>
      </c>
      <c r="DG129" s="223" t="str">
        <f t="shared" ca="1" si="135"/>
        <v>-3.17060995106703-3.17060995106708i</v>
      </c>
      <c r="DH129" s="223" t="str">
        <f t="shared" ca="1" si="136"/>
        <v>-4.47177021940546-0.329857588133669i</v>
      </c>
      <c r="DI129" s="223" t="str">
        <f t="shared" ca="1" si="137"/>
        <v>-3.601517988289+2.67106778342326i</v>
      </c>
      <c r="DJ129" s="223" t="str">
        <f t="shared" ca="1" si="138"/>
        <v>-0.982432343764027+4.37496989858641i</v>
      </c>
      <c r="DK129" s="223" t="str">
        <f t="shared" ca="1" si="139"/>
        <v>2.11370506470451+3.95446403739538i</v>
      </c>
      <c r="DL129" s="223" t="str">
        <f t="shared" ca="1" si="140"/>
        <v>4.18346469156393+1.61374040602844i</v>
      </c>
      <c r="DM129" s="223" t="str">
        <f t="shared" ca="1" si="141"/>
        <v>4.22180788229477-1.51058701457569i</v>
      </c>
      <c r="DN129" s="223" t="str">
        <f t="shared" ca="1" si="142"/>
        <v>2.2101158618847-3.9014001077378i</v>
      </c>
      <c r="DO129" s="223" t="str">
        <f t="shared" ca="1" si="143"/>
        <v>-0.8747693174477-4.39776233610492i</v>
      </c>
      <c r="DP129" s="223" t="str">
        <f t="shared" ca="1" si="144"/>
        <v>-3.53488199353242-2.75864898372576i</v>
      </c>
      <c r="DQ129" s="223" t="str">
        <f t="shared" ca="1" si="145"/>
        <v>-4.47851851627092+0.220015506338692i</v>
      </c>
      <c r="DR129" s="223" t="str">
        <f t="shared" ca="1" si="146"/>
        <v>-3.24746568599439+3.09184435926194i</v>
      </c>
      <c r="DS129" s="223" t="str">
        <f t="shared" ca="1" si="147"/>
        <v>-0.439500976051596+4.4623282953701i</v>
      </c>
      <c r="DT129" s="223" t="str">
        <f t="shared" ca="1" si="148"/>
        <v>2.58187763176569+3.66598456327886i</v>
      </c>
      <c r="DU129" s="223" t="str">
        <f t="shared" ca="1" si="149"/>
        <v>4.34954214279166+1.08950358957198i</v>
      </c>
      <c r="DV129" s="223" t="str">
        <f t="shared" ca="1" si="150"/>
        <v>4.00514594578357-2.01602105063026i</v>
      </c>
      <c r="DW129" s="223" t="str">
        <f t="shared" ca="1" si="151"/>
        <v>1.71592174060223-4.14260153813271i</v>
      </c>
      <c r="DX129" s="223" t="str">
        <f t="shared" ca="1" si="152"/>
        <v>-1.40652370198985-4.25760801382087i</v>
      </c>
      <c r="DY129" s="223" t="str">
        <f t="shared" ca="1" si="153"/>
        <v>-3.84598612053806-2.30519536791125i</v>
      </c>
      <c r="DZ129" s="223" t="str">
        <f t="shared" ca="1" si="154"/>
        <v>-4.41790572603508+0.766579362804276i</v>
      </c>
      <c r="EA129" s="223" t="str">
        <f t="shared" ca="1" si="155"/>
        <v>-2.84456847703264+3.46611671804097i</v>
      </c>
      <c r="EB129" s="223" t="str">
        <f t="shared" ca="1" si="156"/>
        <v>0.110040895429734+4.48256912104475i</v>
      </c>
      <c r="EC129" s="223" t="str">
        <f t="shared" ca="1" si="157"/>
        <v>3.01121635602638+3.32236526902298i</v>
      </c>
      <c r="ED129" s="223" t="str">
        <f t="shared" ca="1" si="158"/>
        <v>4.45019843162686+0.548879625015168i</v>
      </c>
      <c r="EE129" s="223" t="str">
        <f t="shared" ca="1" si="159"/>
        <v>3.72824288624779-2.49113225356536i</v>
      </c>
      <c r="EF129" s="223" t="str">
        <f t="shared" ca="1" si="160"/>
        <v>1.19591855915674-4.32149438544994i</v>
      </c>
      <c r="EG129" s="223" t="str">
        <f t="shared" ca="1" si="161"/>
        <v>-1.9171226608586-4.05341530401628i</v>
      </c>
      <c r="EH129" s="223" t="str">
        <f t="shared" ca="1" si="162"/>
        <v>-4.09924303643677-1.81706946808193i</v>
      </c>
      <c r="EI129" s="223" t="str">
        <f t="shared" ca="1" si="163"/>
        <v>-4.29084352148153+1.30161315211967i</v>
      </c>
      <c r="EJ129" s="223" t="str">
        <f t="shared" ca="1" si="164"/>
        <v>-2.39888631044497+3.78825545511i</v>
      </c>
      <c r="EK129" s="223" t="str">
        <f t="shared" ca="1" si="165"/>
        <v>0.657927649417008+4.43538793475199i</v>
      </c>
      <c r="EL129" s="223" t="str">
        <f t="shared" ca="1" si="166"/>
        <v>3.39526358344479+2.92877450865452i</v>
      </c>
      <c r="EM129" s="223" t="str">
        <f t="shared" ca="1" si="167"/>
        <v>4.48391959379413+9.72295072968384E-19i</v>
      </c>
      <c r="EN129" s="223"/>
      <c r="EO129" s="223"/>
      <c r="EP129" s="223"/>
    </row>
    <row r="130" spans="1:146" ht="17.25" thickBot="1">
      <c r="A130" s="257">
        <f t="shared" si="168"/>
        <v>5.859375000000002E-4</v>
      </c>
      <c r="B130" s="256">
        <v>30</v>
      </c>
      <c r="C130" s="230">
        <f t="shared" si="169"/>
        <v>6000</v>
      </c>
      <c r="D130" s="229">
        <f t="shared" si="170"/>
        <v>37699.111843077517</v>
      </c>
      <c r="E130" s="229" t="str">
        <f t="shared" si="171"/>
        <v>37699.1118430775i</v>
      </c>
      <c r="F130" s="229" t="str">
        <f t="shared" si="172"/>
        <v>-0.0214039040506497-0.191798074694872i</v>
      </c>
      <c r="G130" s="229" t="str">
        <f t="shared" si="173"/>
        <v>-4.28450452370466-0.725993211699601i</v>
      </c>
      <c r="H130" s="229" t="str">
        <f t="shared" si="38"/>
        <v>0.00232629817339913-0.0140910964987546i</v>
      </c>
      <c r="I130" s="229" t="str">
        <f t="shared" si="174"/>
        <v>-0.00791553008669758+0.00712473021249724i</v>
      </c>
      <c r="J130" s="255" t="str">
        <f ca="1">IMPRODUCT(1/N_FFT2,AS100)</f>
        <v>0.0142976928804609+0.0000893556577778105i</v>
      </c>
      <c r="K130" s="254" t="str">
        <f t="shared" ca="1" si="175"/>
        <v>-0.000113810453120277+0.00010115990703687i</v>
      </c>
      <c r="N130" s="246">
        <f t="shared" ca="1" si="176"/>
        <v>8.516395001475626</v>
      </c>
      <c r="O130" s="223">
        <f t="shared" ca="1" si="39"/>
        <v>-4.483604998524374</v>
      </c>
      <c r="P130" s="223" t="str">
        <f t="shared" ca="1" si="40"/>
        <v>-3.32213216930375+3.0110050867559i</v>
      </c>
      <c r="Q130" s="223" t="str">
        <f t="shared" ca="1" si="41"/>
        <v>-0.439470140322663+4.46201521496258i</v>
      </c>
      <c r="R130" s="223" t="str">
        <f t="shared" ca="1" si="42"/>
        <v>2.67088037923975+3.60126530299905i</v>
      </c>
      <c r="S130" s="223" t="str">
        <f t="shared" ca="1" si="43"/>
        <v>4.39745378569505+0.874707942955246i</v>
      </c>
      <c r="T130" s="223" t="str">
        <f t="shared" ca="1" si="44"/>
        <v>3.84571628317458-2.30503363361983i</v>
      </c>
      <c r="U130" s="223" t="str">
        <f t="shared" ca="1" si="45"/>
        <v>1.30152182993313-4.29054247257853i</v>
      </c>
      <c r="V130" s="223" t="str">
        <f t="shared" ca="1" si="46"/>
        <v>-1.91698815404855-4.05313091326079i</v>
      </c>
      <c r="W130" s="223" t="str">
        <f t="shared" ca="1" si="47"/>
        <v>-4.14231089000196-1.71580135020459i</v>
      </c>
      <c r="X130" s="223" t="str">
        <f t="shared" ca="1" si="48"/>
        <v>-4.22151167698555+1.5104810306215i</v>
      </c>
      <c r="Y130" s="223" t="str">
        <f t="shared" ca="1" si="49"/>
        <v>-2.11355676552111+3.95418658913722i</v>
      </c>
      <c r="Z130" s="223" t="str">
        <f t="shared" ca="1" si="50"/>
        <v>1.0894271491566+4.34923697554793i</v>
      </c>
      <c r="AA130" s="223" t="str">
        <f t="shared" ca="1" si="51"/>
        <v>3.72798130984081+2.49095747379805i</v>
      </c>
      <c r="AB130" s="223" t="str">
        <f t="shared" ca="1" si="52"/>
        <v>4.43507674450099-0.65788148870391i</v>
      </c>
      <c r="AC130" s="223" t="str">
        <f t="shared" ca="1" si="53"/>
        <v>2.84436889990644-3.46587353260873i</v>
      </c>
      <c r="AD130" s="223" t="str">
        <f t="shared" ca="1" si="54"/>
        <v>-0.220000069880303-4.47820429994495i</v>
      </c>
      <c r="AE130" s="223" t="str">
        <f t="shared" ca="1" si="55"/>
        <v>-3.17038749861841-3.17038749861856i</v>
      </c>
      <c r="AF130" s="223" t="str">
        <f t="shared" ca="1" si="56"/>
        <v>-4.47820429994494-0.220000069880522i</v>
      </c>
      <c r="AG130" s="223" t="str">
        <f t="shared" ca="1" si="57"/>
        <v>-3.46587353260887+2.84436889990628i</v>
      </c>
      <c r="AH130" s="223" t="str">
        <f t="shared" ca="1" si="58"/>
        <v>-0.657881488704125+4.43507674450096i</v>
      </c>
      <c r="AI130" s="223" t="str">
        <f t="shared" ca="1" si="59"/>
        <v>2.4909574737982+3.72798130984071i</v>
      </c>
      <c r="AJ130" s="223" t="str">
        <f t="shared" ca="1" si="60"/>
        <v>4.34923697554796+1.08942714915647i</v>
      </c>
      <c r="AK130" s="223" t="str">
        <f t="shared" ca="1" si="61"/>
        <v>3.95418658913716-2.11355676552124i</v>
      </c>
      <c r="AL130" s="223" t="str">
        <f t="shared" ca="1" si="62"/>
        <v>1.51048103062141-4.22151167698558i</v>
      </c>
      <c r="AM130" s="223" t="str">
        <f t="shared" ca="1" si="63"/>
        <v>-1.71580135020464-4.14231089000194i</v>
      </c>
      <c r="AN130" s="223" t="str">
        <f t="shared" ca="1" si="64"/>
        <v>-4.0531309132608-1.91698815404855i</v>
      </c>
      <c r="AO130" s="223" t="str">
        <f t="shared" ca="1" si="65"/>
        <v>-4.29054247257853+1.30152182993314i</v>
      </c>
      <c r="AP130" s="223" t="str">
        <f t="shared" ca="1" si="66"/>
        <v>-2.30503363361986+3.84571628317456i</v>
      </c>
      <c r="AQ130" s="223" t="str">
        <f t="shared" ca="1" si="67"/>
        <v>0.874707942955165+4.39745378569507i</v>
      </c>
      <c r="AR130" s="223" t="str">
        <f t="shared" ca="1" si="68"/>
        <v>0.874707942955165+4.39745378569507i</v>
      </c>
      <c r="AS130" s="223" t="str">
        <f t="shared" ca="1" si="69"/>
        <v>4.46201521496259-0.439470140322535i</v>
      </c>
      <c r="AT130" s="223" t="str">
        <f t="shared" ca="1" si="70"/>
        <v>3.01100508675603-3.32213216930363i</v>
      </c>
      <c r="AU130" s="223" t="str">
        <f t="shared" ca="1" si="71"/>
        <v>2.19160836218316E-13-4.48360499852437i</v>
      </c>
      <c r="AV130" s="223" t="str">
        <f t="shared" ca="1" si="72"/>
        <v>-3.01100508675604-3.32213216930362i</v>
      </c>
      <c r="AW130" s="223" t="str">
        <f t="shared" ca="1" si="73"/>
        <v>-4.46201521496259-0.439470140322527i</v>
      </c>
      <c r="AX130" s="223" t="str">
        <f t="shared" ca="1" si="74"/>
        <v>-3.60126530299897+2.67088037923986i</v>
      </c>
      <c r="AY130" s="223" t="str">
        <f t="shared" ca="1" si="75"/>
        <v>-0.874707942955156+4.39745378569507i</v>
      </c>
      <c r="AZ130" s="223" t="str">
        <f t="shared" ca="1" si="76"/>
        <v>2.30503363361987+3.84571628317456i</v>
      </c>
      <c r="BA130" s="223" t="str">
        <f t="shared" ca="1" si="77"/>
        <v>4.29054247257853+1.30152182993313i</v>
      </c>
      <c r="BB130" s="223" t="str">
        <f t="shared" ca="1" si="78"/>
        <v>4.05313091326079-1.91698815404855i</v>
      </c>
      <c r="BC130" s="223" t="str">
        <f t="shared" ca="1" si="79"/>
        <v>1.71580135020463-4.14231089000195i</v>
      </c>
      <c r="BD130" s="223" t="str">
        <f t="shared" ca="1" si="80"/>
        <v>-1.51048103062142-4.22151167698558i</v>
      </c>
      <c r="BE130" s="223" t="str">
        <f t="shared" ca="1" si="81"/>
        <v>-3.95418658913716-2.11355676552123i</v>
      </c>
      <c r="BF130" s="223" t="str">
        <f t="shared" ca="1" si="82"/>
        <v>-4.34923697554796+1.08942714915647i</v>
      </c>
      <c r="BG130" s="223" t="str">
        <f t="shared" ca="1" si="83"/>
        <v>-2.49095747379819+3.72798130984072i</v>
      </c>
      <c r="BH130" s="223" t="str">
        <f t="shared" ca="1" si="84"/>
        <v>0.657881488704143+4.43507674450095i</v>
      </c>
      <c r="BI130" s="223" t="str">
        <f t="shared" ca="1" si="85"/>
        <v>3.46587353260889+2.84436889990626i</v>
      </c>
      <c r="BJ130" s="223" t="str">
        <f t="shared" ca="1" si="86"/>
        <v>4.47820429994494-0.220000069880538i</v>
      </c>
      <c r="BK130" s="223" t="str">
        <f t="shared" ca="1" si="87"/>
        <v>3.1703874986184-3.17038749861857i</v>
      </c>
      <c r="BL130" s="223" t="str">
        <f t="shared" ca="1" si="88"/>
        <v>0.220000069880288-4.47820429994495i</v>
      </c>
      <c r="BM130" s="223" t="str">
        <f t="shared" ca="1" si="89"/>
        <v>-2.84436889990646-3.46587353260872i</v>
      </c>
      <c r="BN130" s="223" t="str">
        <f t="shared" ca="1" si="90"/>
        <v>-4.43507674450099-0.657881488703892i</v>
      </c>
      <c r="BO130" s="223" t="str">
        <f t="shared" ca="1" si="91"/>
        <v>-3.72798130984082+2.49095747379803i</v>
      </c>
      <c r="BP130" s="223" t="str">
        <f t="shared" ca="1" si="92"/>
        <v>-1.08942714915668+4.34923697554791i</v>
      </c>
      <c r="BQ130" s="223" t="str">
        <f t="shared" ca="1" si="93"/>
        <v>2.11355676552105+3.95418658913726i</v>
      </c>
      <c r="BR130" s="223" t="str">
        <f t="shared" ca="1" si="94"/>
        <v>4.22151167698551+1.51048103062162i</v>
      </c>
      <c r="BS130" s="223" t="str">
        <f t="shared" ca="1" si="95"/>
        <v>4.14231089000203-1.71580135020444i</v>
      </c>
      <c r="BT130" s="223" t="str">
        <f t="shared" ca="1" si="96"/>
        <v>1.91698815404874-4.0531309132607i</v>
      </c>
      <c r="BU130" s="223" t="str">
        <f t="shared" ca="1" si="97"/>
        <v>-1.30152182993335-4.29054247257846i</v>
      </c>
      <c r="BV130" s="223" t="str">
        <f t="shared" ca="1" si="98"/>
        <v>-3.84571628317468-2.30503363361967i</v>
      </c>
      <c r="BW130" s="223" t="str">
        <f t="shared" ca="1" si="99"/>
        <v>-4.39745378569503+0.874707942955389i</v>
      </c>
      <c r="BX130" s="223" t="str">
        <f t="shared" ca="1" si="100"/>
        <v>-2.67088037923968+3.60126530299911i</v>
      </c>
      <c r="BY130" s="223" t="str">
        <f t="shared" ca="1" si="101"/>
        <v>0.439470140322761+4.46201521496257i</v>
      </c>
      <c r="BZ130" s="223" t="str">
        <f t="shared" ca="1" si="102"/>
        <v>3.32213216930379+3.01100508675586i</v>
      </c>
      <c r="CA130" s="223" t="str">
        <f t="shared" ca="1" si="103"/>
        <v>4.48360499852437-7.68934220405179E-15i</v>
      </c>
      <c r="CB130" s="223" t="str">
        <f t="shared" ca="1" si="104"/>
        <v>3.32213216930377-3.01100508675588i</v>
      </c>
      <c r="CC130" s="223" t="str">
        <f t="shared" ca="1" si="105"/>
        <v>0.439470140322745-4.46201521496257i</v>
      </c>
      <c r="CD130" s="223" t="str">
        <f t="shared" ca="1" si="106"/>
        <v>-2.67088037923969-3.6012653029991i</v>
      </c>
      <c r="CE130" s="223" t="str">
        <f t="shared" ca="1" si="107"/>
        <v>-4.39745378569503-0.874707942955371i</v>
      </c>
      <c r="CF130" s="223" t="str">
        <f t="shared" ca="1" si="108"/>
        <v>-3.84571628317467+2.30503363361968i</v>
      </c>
      <c r="CG130" s="223" t="str">
        <f t="shared" ca="1" si="109"/>
        <v>-1.30152182993334+4.29054247257847i</v>
      </c>
      <c r="CH130" s="223" t="str">
        <f t="shared" ca="1" si="110"/>
        <v>1.91698815404876+4.0531309132607i</v>
      </c>
      <c r="CI130" s="223" t="str">
        <f t="shared" ca="1" si="111"/>
        <v>4.14231089000203+1.71580135020442i</v>
      </c>
      <c r="CJ130" s="223" t="str">
        <f t="shared" ca="1" si="112"/>
        <v>4.2215116769855-1.51048103062163i</v>
      </c>
      <c r="CK130" s="223" t="str">
        <f t="shared" ca="1" si="113"/>
        <v>2.11355676552103-3.95418658913727i</v>
      </c>
      <c r="CL130" s="223" t="str">
        <f t="shared" ca="1" si="114"/>
        <v>-1.08942714915669-4.3492369755479i</v>
      </c>
      <c r="CM130" s="223" t="str">
        <f t="shared" ca="1" si="115"/>
        <v>-3.72798130984083-2.49095747379802i</v>
      </c>
      <c r="CN130" s="223" t="str">
        <f t="shared" ca="1" si="116"/>
        <v>-4.43507674450099+0.65788148870391i</v>
      </c>
      <c r="CO130" s="223" t="str">
        <f t="shared" ca="1" si="117"/>
        <v>-2.84436889990644+3.46587353260873i</v>
      </c>
      <c r="CP130" s="223" t="str">
        <f t="shared" ca="1" si="118"/>
        <v>0.220000069880303+4.47820429994495i</v>
      </c>
      <c r="CQ130" s="223" t="str">
        <f t="shared" ca="1" si="119"/>
        <v>3.17038749861841+3.17038749861856i</v>
      </c>
      <c r="CR130" s="223" t="str">
        <f t="shared" ca="1" si="120"/>
        <v>4.47820429994494+0.220000069880522i</v>
      </c>
      <c r="CS130" s="223" t="str">
        <f t="shared" ca="1" si="121"/>
        <v>3.46587353260887-2.84436889990627i</v>
      </c>
      <c r="CT130" s="223" t="str">
        <f t="shared" ca="1" si="122"/>
        <v>0.657881488704125-4.43507674450096i</v>
      </c>
      <c r="CU130" s="223" t="str">
        <f t="shared" ca="1" si="123"/>
        <v>-2.4909574737982-3.72798130984071i</v>
      </c>
      <c r="CV130" s="223" t="str">
        <f t="shared" ca="1" si="124"/>
        <v>-4.34923697554796-1.08942714915647i</v>
      </c>
      <c r="CW130" s="223" t="str">
        <f t="shared" ca="1" si="125"/>
        <v>-3.95418658913716+2.11355676552123i</v>
      </c>
      <c r="CX130" s="223" t="str">
        <f t="shared" ca="1" si="126"/>
        <v>-1.51048103062139+4.22151167698559i</v>
      </c>
      <c r="CY130" s="223" t="str">
        <f t="shared" ca="1" si="127"/>
        <v>1.71580135020466+4.14231089000193i</v>
      </c>
      <c r="CZ130" s="223" t="str">
        <f t="shared" ca="1" si="128"/>
        <v>4.05313091326081+1.91698815404852i</v>
      </c>
      <c r="DA130" s="223" t="str">
        <f t="shared" ca="1" si="129"/>
        <v>4.29054247257852-1.30152182993316i</v>
      </c>
      <c r="DB130" s="223" t="str">
        <f t="shared" ca="1" si="130"/>
        <v>2.30503363361984-3.84571628317457i</v>
      </c>
      <c r="DC130" s="223" t="str">
        <f t="shared" ca="1" si="131"/>
        <v>-0.874707942955188-4.39745378569507i</v>
      </c>
      <c r="DD130" s="223" t="str">
        <f t="shared" ca="1" si="132"/>
        <v>-3.60126530299899-2.67088037923984i</v>
      </c>
      <c r="DE130" s="223" t="str">
        <f t="shared" ca="1" si="133"/>
        <v>-4.46201521496259+0.439470140322558i</v>
      </c>
      <c r="DF130" s="223" t="str">
        <f t="shared" ca="1" si="134"/>
        <v>-3.01100508675602+3.32213216930365i</v>
      </c>
      <c r="DG130" s="223" t="str">
        <f t="shared" ca="1" si="135"/>
        <v>-1.95542529205668E-13+4.48360499852437i</v>
      </c>
      <c r="DH130" s="223" t="str">
        <f t="shared" ca="1" si="136"/>
        <v>3.01100508675572+3.32213216930391i</v>
      </c>
      <c r="DI130" s="223" t="str">
        <f t="shared" ca="1" si="137"/>
        <v>4.46201521496259+0.439470140322504i</v>
      </c>
      <c r="DJ130" s="223" t="str">
        <f t="shared" ca="1" si="138"/>
        <v>3.60126530299896-2.67088037923988i</v>
      </c>
      <c r="DK130" s="223" t="str">
        <f t="shared" ca="1" si="139"/>
        <v>0.874707942955134-4.39745378569507i</v>
      </c>
      <c r="DL130" s="223" t="str">
        <f t="shared" ca="1" si="140"/>
        <v>-2.30503363361989-3.84571628317455i</v>
      </c>
      <c r="DM130" s="223" t="str">
        <f t="shared" ca="1" si="141"/>
        <v>-4.29054247257853-1.3015218299331i</v>
      </c>
      <c r="DN130" s="223" t="str">
        <f t="shared" ca="1" si="142"/>
        <v>-4.05313091326078+1.91698815404857i</v>
      </c>
      <c r="DO130" s="223" t="str">
        <f t="shared" ca="1" si="143"/>
        <v>-1.71580135020461+4.14231089000195i</v>
      </c>
      <c r="DP130" s="223" t="str">
        <f t="shared" ca="1" si="144"/>
        <v>1.51048103062144+4.22151167698557i</v>
      </c>
      <c r="DQ130" s="223" t="str">
        <f t="shared" ca="1" si="145"/>
        <v>3.95418658913717+2.11355676552121i</v>
      </c>
      <c r="DR130" s="223" t="str">
        <f t="shared" ca="1" si="146"/>
        <v>4.34923697554795-1.08942714915649i</v>
      </c>
      <c r="DS130" s="223" t="str">
        <f t="shared" ca="1" si="147"/>
        <v>2.49095747379818-3.72798130984072i</v>
      </c>
      <c r="DT130" s="223" t="str">
        <f t="shared" ca="1" si="148"/>
        <v>-0.657881488703708-4.43507674450102i</v>
      </c>
      <c r="DU130" s="223" t="str">
        <f t="shared" ca="1" si="149"/>
        <v>-3.46587353260889-2.84436889990626i</v>
      </c>
      <c r="DV130" s="223" t="str">
        <f t="shared" ca="1" si="150"/>
        <v>-4.47820429994494+0.220000069880546i</v>
      </c>
      <c r="DW130" s="223" t="str">
        <f t="shared" ca="1" si="151"/>
        <v>-3.17038749861839+3.17038749861858i</v>
      </c>
      <c r="DX130" s="223" t="str">
        <f t="shared" ca="1" si="152"/>
        <v>-0.22000006988028+4.47820429994495i</v>
      </c>
      <c r="DY130" s="223" t="str">
        <f t="shared" ca="1" si="153"/>
        <v>2.84436889990646+3.46587353260872i</v>
      </c>
      <c r="DZ130" s="223" t="str">
        <f t="shared" ca="1" si="154"/>
        <v>4.43507674450099+0.657881488703887i</v>
      </c>
      <c r="EA130" s="223" t="str">
        <f t="shared" ca="1" si="155"/>
        <v>3.72798130984082-2.49095747379803i</v>
      </c>
      <c r="EB130" s="223" t="str">
        <f t="shared" ca="1" si="156"/>
        <v>1.08942714915667-4.34923697554791i</v>
      </c>
      <c r="EC130" s="223" t="str">
        <f t="shared" ca="1" si="157"/>
        <v>-2.11355676552105-3.95418658913726i</v>
      </c>
      <c r="ED130" s="223" t="str">
        <f t="shared" ca="1" si="158"/>
        <v>-4.22151167698551-1.51048103062161i</v>
      </c>
      <c r="EE130" s="223" t="str">
        <f t="shared" ca="1" si="159"/>
        <v>-4.14231089000203+1.71580135020444i</v>
      </c>
      <c r="EF130" s="223" t="str">
        <f t="shared" ca="1" si="160"/>
        <v>-1.91698815404873+4.05313091326071i</v>
      </c>
      <c r="EG130" s="223" t="str">
        <f t="shared" ca="1" si="161"/>
        <v>1.30152182993293+4.29054247257859i</v>
      </c>
      <c r="EH130" s="223" t="str">
        <f t="shared" ca="1" si="162"/>
        <v>3.84571628317468+2.30503363361966i</v>
      </c>
      <c r="EI130" s="223" t="str">
        <f t="shared" ca="1" si="163"/>
        <v>4.39745378569503-0.874707942955394i</v>
      </c>
      <c r="EJ130" s="223" t="str">
        <f t="shared" ca="1" si="164"/>
        <v>2.67088037923967-3.60126530299912i</v>
      </c>
      <c r="EK130" s="223" t="str">
        <f t="shared" ca="1" si="165"/>
        <v>-0.439470140322769-4.46201521496257i</v>
      </c>
      <c r="EL130" s="223" t="str">
        <f t="shared" ca="1" si="166"/>
        <v>-3.32213216930379-3.01100508675586i</v>
      </c>
      <c r="EM130" s="223" t="str">
        <f t="shared" ca="1" si="167"/>
        <v>-4.48360499852437+1.53786844081036E-14i</v>
      </c>
      <c r="EN130" s="223"/>
      <c r="EO130" s="223"/>
      <c r="EP130" s="223"/>
    </row>
    <row r="131" spans="1:146" ht="17.25" thickBot="1">
      <c r="A131" s="257">
        <f t="shared" si="168"/>
        <v>6.0546875000000021E-4</v>
      </c>
      <c r="B131" s="256">
        <v>31</v>
      </c>
      <c r="C131" s="230">
        <f t="shared" si="169"/>
        <v>6200</v>
      </c>
      <c r="D131" s="229">
        <f t="shared" si="170"/>
        <v>38955.748904513435</v>
      </c>
      <c r="E131" s="229" t="str">
        <f t="shared" si="171"/>
        <v>38955.7489045134i</v>
      </c>
      <c r="F131" s="229" t="str">
        <f t="shared" si="172"/>
        <v>-0.0215725295093797-0.185171531051501i</v>
      </c>
      <c r="G131" s="229" t="str">
        <f t="shared" si="173"/>
        <v>-4.34083476240847-0.693254976191436i</v>
      </c>
      <c r="H131" s="229" t="str">
        <f t="shared" si="38"/>
        <v>0.00230516890800962-0.0136369254203354i</v>
      </c>
      <c r="I131" s="229" t="str">
        <f t="shared" si="174"/>
        <v>-0.00778308407126949+0.0070206758731711i</v>
      </c>
      <c r="J131" s="255" t="str">
        <f ca="1">IMPRODUCT(1/N_FFT2,AT100)</f>
        <v>0.097326926794041+0.00161222394100778i</v>
      </c>
      <c r="K131" s="254" t="str">
        <f t="shared" ca="1" si="175"/>
        <v>-0.000768822555361094+0.000670752732278237i</v>
      </c>
      <c r="N131" s="246">
        <f t="shared" ca="1" si="176"/>
        <v>8.516733087753261</v>
      </c>
      <c r="O131" s="223">
        <f t="shared" ca="1" si="39"/>
        <v>-4.483266912246739</v>
      </c>
      <c r="P131" s="223" t="str">
        <f t="shared" ca="1" si="40"/>
        <v>-3.24699298328753+3.09139430887228i</v>
      </c>
      <c r="Q131" s="223" t="str">
        <f t="shared" ca="1" si="41"/>
        <v>-0.219983480772994+4.47786662090704i</v>
      </c>
      <c r="R131" s="223" t="str">
        <f t="shared" ca="1" si="42"/>
        <v>2.92834819479279+3.39476936720305i</v>
      </c>
      <c r="S131" s="223" t="str">
        <f t="shared" ca="1" si="43"/>
        <v>4.46167875666278+0.439437002072573i</v>
      </c>
      <c r="T131" s="223" t="str">
        <f t="shared" ca="1" si="44"/>
        <v>3.53436745436628-2.75824743341906i</v>
      </c>
      <c r="U131" s="223" t="str">
        <f t="shared" ca="1" si="45"/>
        <v>0.657831881143981-4.43474231749681i</v>
      </c>
      <c r="V131" s="223" t="str">
        <f t="shared" ca="1" si="46"/>
        <v>-2.58150181238428-3.66545094075792i</v>
      </c>
      <c r="W131" s="223" t="str">
        <f t="shared" ca="1" si="47"/>
        <v>-4.39712219565044-0.874641985594486i</v>
      </c>
      <c r="X131" s="223" t="str">
        <f t="shared" ca="1" si="48"/>
        <v>-3.78770403477771+2.39853712737057i</v>
      </c>
      <c r="Y131" s="223" t="str">
        <f t="shared" ca="1" si="49"/>
        <v>-1.08934500089206+4.34890902129234i</v>
      </c>
      <c r="Z131" s="223" t="str">
        <f t="shared" ca="1" si="50"/>
        <v>2.20979415633003+3.90083221801401i</v>
      </c>
      <c r="AA131" s="223" t="str">
        <f t="shared" ca="1" si="51"/>
        <v>4.2902189441825+1.30142368866714i</v>
      </c>
      <c r="AB131" s="223" t="str">
        <f t="shared" ca="1" si="52"/>
        <v>4.00456295476456-2.01572759761178i</v>
      </c>
      <c r="AC131" s="223" t="str">
        <f t="shared" ca="1" si="53"/>
        <v>1.51036713278496-4.22119335385733i</v>
      </c>
      <c r="AD131" s="223" t="str">
        <f t="shared" ca="1" si="54"/>
        <v>-1.81680497455408-4.09864634859876i</v>
      </c>
      <c r="AE131" s="223" t="str">
        <f t="shared" ca="1" si="55"/>
        <v>-4.14199853900975-1.71567197018762i</v>
      </c>
      <c r="AF131" s="223" t="str">
        <f t="shared" ca="1" si="56"/>
        <v>-4.18285574438031+1.61350550917903i</v>
      </c>
      <c r="AG131" s="223" t="str">
        <f t="shared" ca="1" si="57"/>
        <v>-1.91684360353856+4.05282528688564i</v>
      </c>
      <c r="AH131" s="223" t="str">
        <f t="shared" ca="1" si="58"/>
        <v>1.4063189677064+4.25698827429858i</v>
      </c>
      <c r="AI131" s="223" t="str">
        <f t="shared" ca="1" si="59"/>
        <v>3.95388842365987+2.11339739275293i</v>
      </c>
      <c r="AJ131" s="223" t="str">
        <f t="shared" ca="1" si="60"/>
        <v>4.32086534659608-1.19574448066113i</v>
      </c>
      <c r="AK131" s="223" t="str">
        <f t="shared" ca="1" si="61"/>
        <v>2.30485982253678-3.84542629690157i</v>
      </c>
      <c r="AL131" s="223" t="str">
        <f t="shared" ca="1" si="62"/>
        <v>-0.982289340427549-4.37433307581039i</v>
      </c>
      <c r="AM131" s="223" t="str">
        <f t="shared" ca="1" si="63"/>
        <v>-3.72770020137469-2.4907696431259i</v>
      </c>
      <c r="AN131" s="223" t="str">
        <f t="shared" ca="1" si="64"/>
        <v>-4.41726265349878+0.766467779134485i</v>
      </c>
      <c r="AO131" s="223" t="str">
        <f t="shared" ca="1" si="65"/>
        <v>-2.67067898147943+3.60099374955448i</v>
      </c>
      <c r="AP131" s="223" t="str">
        <f t="shared" ca="1" si="66"/>
        <v>0.548799729826396+4.44955065854844i</v>
      </c>
      <c r="AQ131" s="223" t="str">
        <f t="shared" ca="1" si="67"/>
        <v>3.46561218838205+2.84415442024236i</v>
      </c>
      <c r="AR131" s="223" t="str">
        <f t="shared" ca="1" si="68"/>
        <v>3.46561218838205+2.84415442024236i</v>
      </c>
      <c r="AS131" s="223" t="str">
        <f t="shared" ca="1" si="69"/>
        <v>3.01077804188878-3.32188166389575i</v>
      </c>
      <c r="AT131" s="223" t="str">
        <f t="shared" ca="1" si="70"/>
        <v>-0.110024877822578-4.48191663607285i</v>
      </c>
      <c r="AU131" s="223" t="str">
        <f t="shared" ca="1" si="71"/>
        <v>-3.17014843551895-3.17014843551894i</v>
      </c>
      <c r="AV131" s="223" t="str">
        <f t="shared" ca="1" si="72"/>
        <v>-4.48191663607285-0.110024877822547i</v>
      </c>
      <c r="AW131" s="223" t="str">
        <f t="shared" ca="1" si="73"/>
        <v>-3.32188166389573+3.0107780418888i</v>
      </c>
      <c r="AX131" s="223" t="str">
        <f t="shared" ca="1" si="74"/>
        <v>-0.329809573900402+4.471119306327i</v>
      </c>
      <c r="AY131" s="223" t="str">
        <f t="shared" ca="1" si="75"/>
        <v>2.84415442024239+3.46561218838204i</v>
      </c>
      <c r="AZ131" s="223" t="str">
        <f t="shared" ca="1" si="76"/>
        <v>4.44955065854844+0.548799729826378i</v>
      </c>
      <c r="BA131" s="223" t="str">
        <f t="shared" ca="1" si="77"/>
        <v>3.60099374955447-2.67067898147945i</v>
      </c>
      <c r="BB131" s="223" t="str">
        <f t="shared" ca="1" si="78"/>
        <v>0.766467779134453-4.41726265349878i</v>
      </c>
      <c r="BC131" s="223" t="str">
        <f t="shared" ca="1" si="79"/>
        <v>-2.49076964312591-3.72770020137468i</v>
      </c>
      <c r="BD131" s="223" t="str">
        <f t="shared" ca="1" si="80"/>
        <v>-4.3743330758104-0.982289340427517i</v>
      </c>
      <c r="BE131" s="223" t="str">
        <f t="shared" ca="1" si="81"/>
        <v>-3.84542629690155+2.30485982253681i</v>
      </c>
      <c r="BF131" s="223" t="str">
        <f t="shared" ca="1" si="82"/>
        <v>-1.19574448066112+4.32086534659608i</v>
      </c>
      <c r="BG131" s="223" t="str">
        <f t="shared" ca="1" si="83"/>
        <v>2.11339739275295+3.95388842365986i</v>
      </c>
      <c r="BH131" s="223" t="str">
        <f t="shared" ca="1" si="84"/>
        <v>4.2569882742986+1.40631896770636i</v>
      </c>
      <c r="BI131" s="223" t="str">
        <f t="shared" ca="1" si="85"/>
        <v>4.05282528688563-1.9168436035386i</v>
      </c>
      <c r="BJ131" s="223" t="str">
        <f t="shared" ca="1" si="86"/>
        <v>1.61350550917902-4.18285574438031i</v>
      </c>
      <c r="BK131" s="223" t="str">
        <f t="shared" ca="1" si="87"/>
        <v>-1.71567197018722-4.14199853900992i</v>
      </c>
      <c r="BL131" s="223" t="str">
        <f t="shared" ca="1" si="88"/>
        <v>-4.09864634859877-1.81680497455406i</v>
      </c>
      <c r="BM131" s="223" t="str">
        <f t="shared" ca="1" si="89"/>
        <v>-4.22119335385733+1.51036713278499i</v>
      </c>
      <c r="BN131" s="223" t="str">
        <f t="shared" ca="1" si="90"/>
        <v>-2.01572759761167+4.00456295476461i</v>
      </c>
      <c r="BO131" s="223" t="str">
        <f t="shared" ca="1" si="91"/>
        <v>1.30142368866732+4.29021894418245i</v>
      </c>
      <c r="BP131" s="223" t="str">
        <f t="shared" ca="1" si="92"/>
        <v>3.90083221801393+2.20979415633017i</v>
      </c>
      <c r="BQ131" s="223" t="str">
        <f t="shared" ca="1" si="93"/>
        <v>4.34890902129236-1.089345000892i</v>
      </c>
      <c r="BR131" s="223" t="str">
        <f t="shared" ca="1" si="94"/>
        <v>2.39853712737055-3.78770403477772i</v>
      </c>
      <c r="BS131" s="223" t="str">
        <f t="shared" ca="1" si="95"/>
        <v>-0.874641985594607-4.39712219565041i</v>
      </c>
      <c r="BT131" s="223" t="str">
        <f t="shared" ca="1" si="96"/>
        <v>-3.66545094075779-2.58150181238445i</v>
      </c>
      <c r="BU131" s="223" t="str">
        <f t="shared" ca="1" si="97"/>
        <v>-4.43474231749683+0.65783188114386i</v>
      </c>
      <c r="BV131" s="223" t="str">
        <f t="shared" ca="1" si="98"/>
        <v>-2.75824743341908+3.53436745436627i</v>
      </c>
      <c r="BW131" s="223" t="str">
        <f t="shared" ca="1" si="99"/>
        <v>0.439437002072643+4.46167875666277i</v>
      </c>
      <c r="BX131" s="223" t="str">
        <f t="shared" ca="1" si="100"/>
        <v>3.39476936720316+2.92834819479266i</v>
      </c>
      <c r="BY131" s="223" t="str">
        <f t="shared" ca="1" si="101"/>
        <v>4.47786662090704-0.219983480772852i</v>
      </c>
      <c r="BZ131" s="223" t="str">
        <f t="shared" ca="1" si="102"/>
        <v>3.09139430887235-3.24699298328747i</v>
      </c>
      <c r="CA131" s="223" t="str">
        <f t="shared" ca="1" si="103"/>
        <v>-1.53780108550319E-14-4.48326691224674i</v>
      </c>
      <c r="CB131" s="223" t="str">
        <f t="shared" ca="1" si="104"/>
        <v>-3.09139430887237-3.24699298328745i</v>
      </c>
      <c r="CC131" s="223" t="str">
        <f t="shared" ca="1" si="105"/>
        <v>-4.47786662090705-0.21998348077279i</v>
      </c>
      <c r="CD131" s="223" t="str">
        <f t="shared" ca="1" si="106"/>
        <v>-3.39476936720312+2.92834819479271i</v>
      </c>
      <c r="CE131" s="223" t="str">
        <f t="shared" ca="1" si="107"/>
        <v>-0.439437002072611+4.46167875666277i</v>
      </c>
      <c r="CF131" s="223" t="str">
        <f t="shared" ca="1" si="108"/>
        <v>2.7582474334191+3.53436745436625i</v>
      </c>
      <c r="CG131" s="223" t="str">
        <f t="shared" ca="1" si="109"/>
        <v>4.43474231749683+0.657831881143828i</v>
      </c>
      <c r="CH131" s="223" t="str">
        <f t="shared" ca="1" si="110"/>
        <v>3.66545094075803-2.58150181238411i</v>
      </c>
      <c r="CI131" s="223" t="str">
        <f t="shared" ca="1" si="111"/>
        <v>0.874641985594544-4.39712219565043i</v>
      </c>
      <c r="CJ131" s="223" t="str">
        <f t="shared" ca="1" si="112"/>
        <v>-2.3985371273706-3.78770403477769i</v>
      </c>
      <c r="CK131" s="223" t="str">
        <f t="shared" ca="1" si="113"/>
        <v>-4.34890902129236-1.08934500089197i</v>
      </c>
      <c r="CL131" s="223" t="str">
        <f t="shared" ca="1" si="114"/>
        <v>-3.90083221801413+2.20979415632981i</v>
      </c>
      <c r="CM131" s="223" t="str">
        <f t="shared" ca="1" si="115"/>
        <v>-1.30142368866729+4.29021894418246i</v>
      </c>
      <c r="CN131" s="223" t="str">
        <f t="shared" ca="1" si="116"/>
        <v>2.01572759761172+4.00456295476459i</v>
      </c>
      <c r="CO131" s="223" t="str">
        <f t="shared" ca="1" si="117"/>
        <v>4.22119335385735+1.51036713278493i</v>
      </c>
      <c r="CP131" s="223" t="str">
        <f t="shared" ca="1" si="118"/>
        <v>4.09864634859876-1.81680497455409i</v>
      </c>
      <c r="CQ131" s="223" t="str">
        <f t="shared" ca="1" si="119"/>
        <v>1.71567197018761-4.14199853900976i</v>
      </c>
      <c r="CR131" s="223" t="str">
        <f t="shared" ca="1" si="120"/>
        <v>-1.61350550917905-4.1828557443803i</v>
      </c>
      <c r="CS131" s="223" t="str">
        <f t="shared" ca="1" si="121"/>
        <v>-4.05282528688566-1.91684360353854i</v>
      </c>
      <c r="CT131" s="223" t="str">
        <f t="shared" ca="1" si="122"/>
        <v>-4.25698827429857+1.40631896770642i</v>
      </c>
      <c r="CU131" s="223" t="str">
        <f t="shared" ca="1" si="123"/>
        <v>-2.11339739275289+3.95388842365989i</v>
      </c>
      <c r="CV131" s="223" t="str">
        <f t="shared" ca="1" si="124"/>
        <v>1.19574448066114+4.32086534659607i</v>
      </c>
      <c r="CW131" s="223" t="str">
        <f t="shared" ca="1" si="125"/>
        <v>3.84542629690158+2.30485982253677i</v>
      </c>
      <c r="CX131" s="223" t="str">
        <f t="shared" ca="1" si="126"/>
        <v>4.37433307581039-0.982289340427567i</v>
      </c>
      <c r="CY131" s="223" t="str">
        <f t="shared" ca="1" si="127"/>
        <v>2.49076964312587-3.72770020137471i</v>
      </c>
      <c r="CZ131" s="223" t="str">
        <f t="shared" ca="1" si="128"/>
        <v>-0.766467779134077-4.41726265349885i</v>
      </c>
      <c r="DA131" s="223" t="str">
        <f t="shared" ca="1" si="129"/>
        <v>-3.6009937495545-2.67067898147939i</v>
      </c>
      <c r="DB131" s="223" t="str">
        <f t="shared" ca="1" si="130"/>
        <v>-4.44955065854844+0.548799729826441i</v>
      </c>
      <c r="DC131" s="223" t="str">
        <f t="shared" ca="1" si="131"/>
        <v>-2.84415442024232+3.46561218838209i</v>
      </c>
      <c r="DD131" s="223" t="str">
        <f t="shared" ca="1" si="132"/>
        <v>0.329809573900417+4.471119306327i</v>
      </c>
      <c r="DE131" s="223" t="str">
        <f t="shared" ca="1" si="133"/>
        <v>3.32188166389575+3.01077804188878i</v>
      </c>
      <c r="DF131" s="223" t="str">
        <f t="shared" ca="1" si="134"/>
        <v>4.48191663607285-0.110024877822578i</v>
      </c>
      <c r="DG131" s="223" t="str">
        <f t="shared" ca="1" si="135"/>
        <v>3.17014843551893-3.17014843551896i</v>
      </c>
      <c r="DH131" s="223" t="str">
        <f t="shared" ca="1" si="136"/>
        <v>0.110024877822532-4.48191663607285i</v>
      </c>
      <c r="DI131" s="223" t="str">
        <f t="shared" ca="1" si="137"/>
        <v>-3.01077804188848-3.32188166389602i</v>
      </c>
      <c r="DJ131" s="223" t="str">
        <f t="shared" ca="1" si="138"/>
        <v>-4.471119306327-0.329809573900371i</v>
      </c>
      <c r="DK131" s="223" t="str">
        <f t="shared" ca="1" si="139"/>
        <v>-3.46561218838201+2.84415442024241i</v>
      </c>
      <c r="DL131" s="223" t="str">
        <f t="shared" ca="1" si="140"/>
        <v>-0.548799729826334+4.44955065854845i</v>
      </c>
      <c r="DM131" s="223" t="str">
        <f t="shared" ca="1" si="141"/>
        <v>2.67067898147948+3.60099374955444i</v>
      </c>
      <c r="DN131" s="223" t="str">
        <f t="shared" ca="1" si="142"/>
        <v>4.41726265349878+0.766467779134471i</v>
      </c>
      <c r="DO131" s="223" t="str">
        <f t="shared" ca="1" si="143"/>
        <v>3.72770020137468-2.49076964312591i</v>
      </c>
      <c r="DP131" s="223" t="str">
        <f t="shared" ca="1" si="144"/>
        <v>0.982289340427517-4.3743330758104i</v>
      </c>
      <c r="DQ131" s="223" t="str">
        <f t="shared" ca="1" si="145"/>
        <v>-2.30485982253681-3.84542629690155i</v>
      </c>
      <c r="DR131" s="223" t="str">
        <f t="shared" ca="1" si="146"/>
        <v>-4.32086534659597-1.19574448066153i</v>
      </c>
      <c r="DS131" s="223" t="str">
        <f t="shared" ca="1" si="147"/>
        <v>-3.95388842365985+2.11339739275296i</v>
      </c>
      <c r="DT131" s="223" t="str">
        <f t="shared" ca="1" si="148"/>
        <v>-1.40631896770635+4.2569882742986i</v>
      </c>
      <c r="DU131" s="223" t="str">
        <f t="shared" ca="1" si="149"/>
        <v>1.91684360353861+4.05282528688562i</v>
      </c>
      <c r="DV131" s="223" t="str">
        <f t="shared" ca="1" si="150"/>
        <v>4.18285574438033+1.61350550917898i</v>
      </c>
      <c r="DW131" s="223" t="str">
        <f t="shared" ca="1" si="151"/>
        <v>4.1419985390099-1.71567197018727i</v>
      </c>
      <c r="DX131" s="223" t="str">
        <f t="shared" ca="1" si="152"/>
        <v>1.81680497455402-4.09864634859879i</v>
      </c>
      <c r="DY131" s="223" t="str">
        <f t="shared" ca="1" si="153"/>
        <v>-1.51036713278498-4.22119335385733i</v>
      </c>
      <c r="DZ131" s="223" t="str">
        <f t="shared" ca="1" si="154"/>
        <v>-4.00456295476461-2.01572759761168i</v>
      </c>
      <c r="EA131" s="223" t="str">
        <f t="shared" ca="1" si="155"/>
        <v>-4.29021894418244+1.30142368866733i</v>
      </c>
      <c r="EB131" s="223" t="str">
        <f t="shared" ca="1" si="156"/>
        <v>-2.20979415633016+3.90083221801393i</v>
      </c>
      <c r="EC131" s="223" t="str">
        <f t="shared" ca="1" si="157"/>
        <v>1.08934500089201+4.34890902129235i</v>
      </c>
      <c r="ED131" s="223" t="str">
        <f t="shared" ca="1" si="158"/>
        <v>3.78770403477773+2.39853712737054i</v>
      </c>
      <c r="EE131" s="223" t="str">
        <f t="shared" ca="1" si="159"/>
        <v>4.39712219565041-0.874641985594621i</v>
      </c>
      <c r="EF131" s="223" t="str">
        <f t="shared" ca="1" si="160"/>
        <v>2.58150181238441-3.66545094075782i</v>
      </c>
      <c r="EG131" s="223" t="str">
        <f t="shared" ca="1" si="161"/>
        <v>-0.657831881143909-4.43474231749682i</v>
      </c>
      <c r="EH131" s="223" t="str">
        <f t="shared" ca="1" si="162"/>
        <v>-3.53436745436629-2.75824743341904i</v>
      </c>
      <c r="EI131" s="223" t="str">
        <f t="shared" ca="1" si="163"/>
        <v>-4.46167875666276+0.439437002072689i</v>
      </c>
      <c r="EJ131" s="223" t="str">
        <f t="shared" ca="1" si="164"/>
        <v>-2.92834819479268+3.39476936720315i</v>
      </c>
      <c r="EK131" s="223" t="str">
        <f t="shared" ca="1" si="165"/>
        <v>0.219983480772835+4.47786662090704i</v>
      </c>
      <c r="EL131" s="223" t="str">
        <f t="shared" ca="1" si="166"/>
        <v>3.24699298328748+3.09139430887234i</v>
      </c>
      <c r="EM131" s="223" t="str">
        <f t="shared" ca="1" si="167"/>
        <v>4.48326691224674-3.07560217100637E-14i</v>
      </c>
      <c r="EN131" s="223"/>
      <c r="EO131" s="223"/>
      <c r="EP131" s="223"/>
    </row>
    <row r="132" spans="1:146" ht="17.25" thickBot="1">
      <c r="A132" s="257">
        <f t="shared" si="168"/>
        <v>6.2500000000000023E-4</v>
      </c>
      <c r="B132" s="256">
        <v>32</v>
      </c>
      <c r="C132" s="230">
        <f t="shared" si="169"/>
        <v>6400</v>
      </c>
      <c r="D132" s="229">
        <f t="shared" si="170"/>
        <v>40212.385965949354</v>
      </c>
      <c r="E132" s="229" t="str">
        <f t="shared" si="171"/>
        <v>40212.3859659494i</v>
      </c>
      <c r="F132" s="229" t="str">
        <f t="shared" si="172"/>
        <v>-0.0217106603425698-0.178948867765052i</v>
      </c>
      <c r="G132" s="229" t="str">
        <f t="shared" si="173"/>
        <v>-4.39502772472187-0.657891623131077i</v>
      </c>
      <c r="H132" s="229" t="str">
        <f t="shared" si="38"/>
        <v>0.00228599157960263-0.0132110944845641i</v>
      </c>
      <c r="I132" s="229" t="str">
        <f t="shared" si="174"/>
        <v>-0.00765916692818134+0.00692341349432312i</v>
      </c>
      <c r="J132" s="255" t="str">
        <f ca="1">IMPRODUCT(1/N_FFT2,AU100)</f>
        <v>0.0207599143063452-0.0000875347847914836i</v>
      </c>
      <c r="K132" s="254" t="str">
        <f t="shared" ca="1" si="175"/>
        <v>-0.00015839760957679+0.000144399914378282i</v>
      </c>
      <c r="N132" s="246">
        <f t="shared" ca="1" si="176"/>
        <v>8.5170967509495572</v>
      </c>
      <c r="O132" s="223">
        <f t="shared" ca="1" si="39"/>
        <v>-4.4829032490504428</v>
      </c>
      <c r="P132" s="223" t="str">
        <f t="shared" ca="1" si="40"/>
        <v>-3.16989128680678+3.16989128680677i</v>
      </c>
      <c r="Q132" s="223" t="str">
        <f t="shared" ca="1" si="41"/>
        <v>1.56518605941868E-14+4.48290324905044i</v>
      </c>
      <c r="R132" s="223" t="str">
        <f t="shared" ca="1" si="42"/>
        <v>3.16989128680676+3.16989128680679i</v>
      </c>
      <c r="S132" s="223" t="str">
        <f t="shared" ca="1" si="43"/>
        <v>4.48290324905044+1.44848849308435E-14i</v>
      </c>
      <c r="T132" s="223" t="str">
        <f t="shared" ca="1" si="44"/>
        <v>3.16989128680678-3.16989128680677i</v>
      </c>
      <c r="U132" s="223" t="str">
        <f t="shared" ca="1" si="45"/>
        <v>8.23833298361847E-16-4.48290324905044i</v>
      </c>
      <c r="V132" s="223" t="str">
        <f t="shared" ca="1" si="46"/>
        <v>-3.16989128680678-3.16989128680677i</v>
      </c>
      <c r="W132" s="223" t="str">
        <f t="shared" ca="1" si="47"/>
        <v>-4.48290324905044+1.48280272958249E-14i</v>
      </c>
      <c r="X132" s="223" t="str">
        <f t="shared" ca="1" si="48"/>
        <v>-3.16989128680679+3.16989128680676i</v>
      </c>
      <c r="Y132" s="223" t="str">
        <f t="shared" ca="1" si="49"/>
        <v>-1.33179092675003E-14+4.48290324905044i</v>
      </c>
      <c r="Z132" s="223" t="str">
        <f t="shared" ca="1" si="50"/>
        <v>3.16989128680677+3.16989128680678i</v>
      </c>
      <c r="AA132" s="223" t="str">
        <f t="shared" ca="1" si="51"/>
        <v>4.48290324905044+1.64766659672369E-15i</v>
      </c>
      <c r="AB132" s="223" t="str">
        <f t="shared" ca="1" si="52"/>
        <v>3.16989128680686-3.16989128680669i</v>
      </c>
      <c r="AC132" s="223" t="str">
        <f t="shared" ca="1" si="53"/>
        <v>-1.09563024159307E-13-4.48290324905044i</v>
      </c>
      <c r="AD132" s="223" t="str">
        <f t="shared" ca="1" si="54"/>
        <v>-3.1698912868067-3.16989128680685i</v>
      </c>
      <c r="AE132" s="223" t="str">
        <f t="shared" ca="1" si="55"/>
        <v>-4.48290324905044+1.25214884753494E-13i</v>
      </c>
      <c r="AF132" s="223" t="str">
        <f t="shared" ca="1" si="56"/>
        <v>-3.16989128680684+3.16989128680671i</v>
      </c>
      <c r="AG132" s="223" t="str">
        <f t="shared" ca="1" si="57"/>
        <v>1.32903509500861E-13+4.48290324905044i</v>
      </c>
      <c r="AH132" s="223" t="str">
        <f t="shared" ca="1" si="58"/>
        <v>3.16989128680672+3.16989128680683i</v>
      </c>
      <c r="AI132" s="223" t="str">
        <f t="shared" ca="1" si="59"/>
        <v>4.48290324905044-1.48555370095047E-13i</v>
      </c>
      <c r="AJ132" s="223" t="str">
        <f t="shared" ca="1" si="60"/>
        <v>3.16989128680682-3.16989128680673i</v>
      </c>
      <c r="AK132" s="223" t="str">
        <f t="shared" ca="1" si="61"/>
        <v>-1.64207230689234E-13-4.48290324905044i</v>
      </c>
      <c r="AL132" s="223" t="str">
        <f t="shared" ca="1" si="62"/>
        <v>-3.16989128680674-3.16989128680681i</v>
      </c>
      <c r="AM132" s="223" t="str">
        <f t="shared" ca="1" si="63"/>
        <v>-4.48290324905044+1.87822327130241E-13i</v>
      </c>
      <c r="AN132" s="223" t="str">
        <f t="shared" ca="1" si="64"/>
        <v>-3.16989128680679+3.16989128680675i</v>
      </c>
      <c r="AO132" s="223" t="str">
        <f t="shared" ca="1" si="65"/>
        <v>1.95510951877608E-13+4.48290324905044i</v>
      </c>
      <c r="AP132" s="223" t="str">
        <f t="shared" ca="1" si="66"/>
        <v>3.16989128680676+3.16989128680679i</v>
      </c>
      <c r="AQ132" s="223" t="str">
        <f t="shared" ca="1" si="67"/>
        <v>4.48290324905044-2.19126048318615E-13i</v>
      </c>
      <c r="AR132" s="223" t="str">
        <f t="shared" ca="1" si="68"/>
        <v>4.48290324905044-2.19126048318615E-13i</v>
      </c>
      <c r="AS132" s="223" t="str">
        <f t="shared" ca="1" si="69"/>
        <v>2.19126534355959E-13-4.48290324905044i</v>
      </c>
      <c r="AT132" s="223" t="str">
        <f t="shared" ca="1" si="70"/>
        <v>-3.16989128680678-3.16989128680677i</v>
      </c>
      <c r="AU132" s="223" t="str">
        <f t="shared" ca="1" si="71"/>
        <v>-4.48290324905044-2.11437909608592E-13i</v>
      </c>
      <c r="AV132" s="223" t="str">
        <f t="shared" ca="1" si="72"/>
        <v>-3.16989128680675+3.16989128680679i</v>
      </c>
      <c r="AW132" s="223" t="str">
        <f t="shared" ca="1" si="73"/>
        <v>-1.87822813167585E-13+4.48290324905044i</v>
      </c>
      <c r="AX132" s="223" t="str">
        <f t="shared" ca="1" si="74"/>
        <v>3.1698912868068+3.16989128680675i</v>
      </c>
      <c r="AY132" s="223" t="str">
        <f t="shared" ca="1" si="75"/>
        <v>4.48290324905044+1.80134188420219E-13i</v>
      </c>
      <c r="AZ132" s="223" t="str">
        <f t="shared" ca="1" si="76"/>
        <v>3.16989128680673-3.16989128680682i</v>
      </c>
      <c r="BA132" s="223" t="str">
        <f t="shared" ca="1" si="77"/>
        <v>1.56519091979212E-13-4.48290324905044i</v>
      </c>
      <c r="BB132" s="223" t="str">
        <f t="shared" ca="1" si="78"/>
        <v>-3.16989128680683-3.16989128680672i</v>
      </c>
      <c r="BC132" s="223" t="str">
        <f t="shared" ca="1" si="79"/>
        <v>-4.48290324905044-1.48830467231845E-13i</v>
      </c>
      <c r="BD132" s="223" t="str">
        <f t="shared" ca="1" si="80"/>
        <v>-3.16989128680672+3.16989128680683i</v>
      </c>
      <c r="BE132" s="223" t="str">
        <f t="shared" ca="1" si="81"/>
        <v>-1.25215370790838E-13+4.48290324905044i</v>
      </c>
      <c r="BF132" s="223" t="str">
        <f t="shared" ca="1" si="82"/>
        <v>3.16989128680686+3.16989128680669i</v>
      </c>
      <c r="BG132" s="223" t="str">
        <f t="shared" ca="1" si="83"/>
        <v>4.48290324905044+1.17526746043472E-13i</v>
      </c>
      <c r="BH132" s="223" t="str">
        <f t="shared" ca="1" si="84"/>
        <v>3.16989128680669-3.16989128680686i</v>
      </c>
      <c r="BI132" s="223" t="str">
        <f t="shared" ca="1" si="85"/>
        <v>1.09838121296106E-13-4.48290324905044i</v>
      </c>
      <c r="BJ132" s="223" t="str">
        <f t="shared" ca="1" si="86"/>
        <v>-3.16989128680687-3.16989128680668i</v>
      </c>
      <c r="BK132" s="223" t="str">
        <f t="shared" ca="1" si="87"/>
        <v>-4.48290324905044-7.02965531614574E-14i</v>
      </c>
      <c r="BL132" s="223" t="str">
        <f t="shared" ca="1" si="88"/>
        <v>-3.16989128680667+3.16989128680688i</v>
      </c>
      <c r="BM132" s="223" t="str">
        <f t="shared" ca="1" si="89"/>
        <v>-6.26079284140911E-14+4.48290324905044i</v>
      </c>
      <c r="BN132" s="223" t="str">
        <f t="shared" ca="1" si="90"/>
        <v>3.16989128680688+3.16989128680667i</v>
      </c>
      <c r="BO132" s="223" t="str">
        <f t="shared" ca="1" si="91"/>
        <v>4.48290324905044+5.49193036667248E-14i</v>
      </c>
      <c r="BP132" s="223" t="str">
        <f t="shared" ca="1" si="92"/>
        <v>3.16989128680664-3.16989128680691i</v>
      </c>
      <c r="BQ132" s="223" t="str">
        <f t="shared" ca="1" si="93"/>
        <v>4.72306789193585E-14-4.48290324905044i</v>
      </c>
      <c r="BR132" s="223" t="str">
        <f t="shared" ca="1" si="94"/>
        <v>-3.16989128680691-3.16989128680664i</v>
      </c>
      <c r="BS132" s="223" t="str">
        <f t="shared" ca="1" si="95"/>
        <v>-4.48290324905044-3.9542054171992E-14i</v>
      </c>
      <c r="BT132" s="223" t="str">
        <f t="shared" ca="1" si="96"/>
        <v>-3.16989128680695+3.1698912868066i</v>
      </c>
      <c r="BU132" s="223" t="str">
        <f t="shared" ca="1" si="97"/>
        <v>-4.8603734416628E-19+4.48290324905044i</v>
      </c>
      <c r="BV132" s="223" t="str">
        <f t="shared" ca="1" si="98"/>
        <v>3.16989128680661+3.16989128680694i</v>
      </c>
      <c r="BW132" s="223" t="str">
        <f t="shared" ca="1" si="99"/>
        <v>4.48290324905044-7.68813871002224E-15i</v>
      </c>
      <c r="BX132" s="223" t="str">
        <f t="shared" ca="1" si="100"/>
        <v>3.16989128680691-3.16989128680664i</v>
      </c>
      <c r="BY132" s="223" t="str">
        <f t="shared" ca="1" si="101"/>
        <v>-1.53767634573887E-14-4.48290324905044i</v>
      </c>
      <c r="BZ132" s="223" t="str">
        <f t="shared" ca="1" si="102"/>
        <v>-3.16989128680664-3.16989128680691i</v>
      </c>
      <c r="CA132" s="223" t="str">
        <f t="shared" ca="1" si="103"/>
        <v>-4.48290324905044+2.30653882047551E-14i</v>
      </c>
      <c r="CB132" s="223" t="str">
        <f t="shared" ca="1" si="104"/>
        <v>-3.1698912868069+3.16989128680665i</v>
      </c>
      <c r="CC132" s="223" t="str">
        <f t="shared" ca="1" si="105"/>
        <v>6.26069563394028E-14+4.48290324905044i</v>
      </c>
      <c r="CD132" s="223" t="str">
        <f t="shared" ca="1" si="106"/>
        <v>3.16989128680665+3.1698912868069i</v>
      </c>
      <c r="CE132" s="223" t="str">
        <f t="shared" ca="1" si="107"/>
        <v>4.48290324905044-7.02955810867695E-14i</v>
      </c>
      <c r="CF132" s="223" t="str">
        <f t="shared" ca="1" si="108"/>
        <v>3.16989128680689-3.16989128680666i</v>
      </c>
      <c r="CG132" s="223" t="str">
        <f t="shared" ca="1" si="109"/>
        <v>-7.79842058341358E-14-4.48290324905044i</v>
      </c>
      <c r="CH132" s="223" t="str">
        <f t="shared" ca="1" si="110"/>
        <v>-3.16989128680669-3.16989128680686i</v>
      </c>
      <c r="CI132" s="223" t="str">
        <f t="shared" ca="1" si="111"/>
        <v>-4.48290324905044+8.56728305815022E-14i</v>
      </c>
      <c r="CJ132" s="223" t="str">
        <f t="shared" ca="1" si="112"/>
        <v>-3.16989128680686+3.16989128680669i</v>
      </c>
      <c r="CK132" s="223" t="str">
        <f t="shared" ca="1" si="113"/>
        <v>1.2521439871615E-13+4.48290324905044i</v>
      </c>
      <c r="CL132" s="223" t="str">
        <f t="shared" ca="1" si="114"/>
        <v>3.1698912868067+3.16989128680685i</v>
      </c>
      <c r="CM132" s="223" t="str">
        <f t="shared" ca="1" si="115"/>
        <v>4.48290324905044-1.32903023463516E-13i</v>
      </c>
      <c r="CN132" s="223" t="str">
        <f t="shared" ca="1" si="116"/>
        <v>3.16989128680685-3.1698912868067i</v>
      </c>
      <c r="CO132" s="223" t="str">
        <f t="shared" ca="1" si="117"/>
        <v>-1.40591648210883E-13-4.48290324905044i</v>
      </c>
      <c r="CP132" s="223" t="str">
        <f t="shared" ca="1" si="118"/>
        <v>-3.16989128680673-3.16989128680682i</v>
      </c>
      <c r="CQ132" s="223" t="str">
        <f t="shared" ca="1" si="119"/>
        <v>-4.48290324905044+1.48280272958249E-13i</v>
      </c>
      <c r="CR132" s="223" t="str">
        <f t="shared" ca="1" si="120"/>
        <v>-3.16989128680681+3.16989128680674i</v>
      </c>
      <c r="CS132" s="223" t="str">
        <f t="shared" ca="1" si="121"/>
        <v>1.55968897705616E-13+4.48290324905044i</v>
      </c>
      <c r="CT132" s="223" t="str">
        <f t="shared" ca="1" si="122"/>
        <v>3.16989128680674+3.16989128680681i</v>
      </c>
      <c r="CU132" s="223" t="str">
        <f t="shared" ca="1" si="123"/>
        <v>4.48290324905044-1.95510465840263E-13i</v>
      </c>
      <c r="CV132" s="223" t="str">
        <f t="shared" ca="1" si="124"/>
        <v>3.16989128680678-3.16989128680677i</v>
      </c>
      <c r="CW132" s="223" t="str">
        <f t="shared" ca="1" si="125"/>
        <v>-2.35052033974911E-13-4.48290324905044i</v>
      </c>
      <c r="CX132" s="223" t="str">
        <f t="shared" ca="1" si="126"/>
        <v>-3.16989128680675-3.1698912868068i</v>
      </c>
      <c r="CY132" s="223" t="str">
        <f t="shared" ca="1" si="127"/>
        <v>-4.48290324905044-2.35053492086944E-13i</v>
      </c>
      <c r="CZ132" s="223" t="str">
        <f t="shared" ca="1" si="128"/>
        <v>-3.16989128680677+3.16989128680678i</v>
      </c>
      <c r="DA132" s="223" t="str">
        <f t="shared" ca="1" si="129"/>
        <v>-1.95511923952296E-13+4.48290324905044i</v>
      </c>
      <c r="DB132" s="223" t="str">
        <f t="shared" ca="1" si="130"/>
        <v>3.16989128680681+3.16989128680674i</v>
      </c>
      <c r="DC132" s="223" t="str">
        <f t="shared" ca="1" si="131"/>
        <v>4.48290324905044+2.19676242592211E-13i</v>
      </c>
      <c r="DD132" s="223" t="str">
        <f t="shared" ca="1" si="132"/>
        <v>3.16989128680676-3.16989128680679i</v>
      </c>
      <c r="DE132" s="223" t="str">
        <f t="shared" ca="1" si="133"/>
        <v>1.80134674457563E-13-4.48290324905044i</v>
      </c>
      <c r="DF132" s="223" t="str">
        <f t="shared" ca="1" si="134"/>
        <v>-3.16989128680682-3.16989128680673i</v>
      </c>
      <c r="DG132" s="223" t="str">
        <f t="shared" ca="1" si="135"/>
        <v>-4.48290324905044-1.40593106322915E-13i</v>
      </c>
      <c r="DH132" s="223" t="str">
        <f t="shared" ca="1" si="136"/>
        <v>-3.16989128680675+3.1698912868068i</v>
      </c>
      <c r="DI132" s="223" t="str">
        <f t="shared" ca="1" si="137"/>
        <v>-1.6475742496283E-13+4.48290324905044i</v>
      </c>
      <c r="DJ132" s="223" t="str">
        <f t="shared" ca="1" si="138"/>
        <v>3.16989128680683+3.16989128680672i</v>
      </c>
      <c r="DK132" s="223" t="str">
        <f t="shared" ca="1" si="139"/>
        <v>4.48290324905044+1.25215856828183E-13i</v>
      </c>
      <c r="DL132" s="223" t="str">
        <f t="shared" ca="1" si="140"/>
        <v>3.16989128680669-3.16989128680686i</v>
      </c>
      <c r="DM132" s="223" t="str">
        <f t="shared" ca="1" si="141"/>
        <v>1.49380175468097E-13-4.48290324905044i</v>
      </c>
      <c r="DN132" s="223" t="str">
        <f t="shared" ca="1" si="142"/>
        <v>-3.16989128680684-3.16989128680671i</v>
      </c>
      <c r="DO132" s="223" t="str">
        <f t="shared" ca="1" si="143"/>
        <v>-4.48290324905044-1.0983860733345E-13i</v>
      </c>
      <c r="DP132" s="223" t="str">
        <f t="shared" ca="1" si="144"/>
        <v>-3.16989128680668+3.16989128680687i</v>
      </c>
      <c r="DQ132" s="223" t="str">
        <f t="shared" ca="1" si="145"/>
        <v>-7.02970391988018E-14+4.48290324905044i</v>
      </c>
      <c r="DR132" s="223" t="str">
        <f t="shared" ca="1" si="146"/>
        <v>3.16989128680685+3.1698912868067i</v>
      </c>
      <c r="DS132" s="223" t="str">
        <f t="shared" ca="1" si="147"/>
        <v>4.48290324905044+9.44613578387169E-14i</v>
      </c>
      <c r="DT132" s="223" t="str">
        <f t="shared" ca="1" si="148"/>
        <v>3.16989128680667-3.16989128680688i</v>
      </c>
      <c r="DU132" s="223" t="str">
        <f t="shared" ca="1" si="149"/>
        <v>5.49197897040692E-14-4.48290324905044i</v>
      </c>
      <c r="DV132" s="223" t="str">
        <f t="shared" ca="1" si="150"/>
        <v>-3.16989128680691-3.16989128680664i</v>
      </c>
      <c r="DW132" s="223" t="str">
        <f t="shared" ca="1" si="151"/>
        <v>-4.48290324905044-7.90841083439838E-14i</v>
      </c>
      <c r="DX132" s="223" t="str">
        <f t="shared" ca="1" si="152"/>
        <v>-3.16989128680666+3.16989128680689i</v>
      </c>
      <c r="DY132" s="223" t="str">
        <f t="shared" ca="1" si="153"/>
        <v>-3.95425402093362E-14+4.48290324905044i</v>
      </c>
      <c r="DZ132" s="223" t="str">
        <f t="shared" ca="1" si="154"/>
        <v>3.16989128680692+3.16989128680663i</v>
      </c>
      <c r="EA132" s="223" t="str">
        <f t="shared" ca="1" si="155"/>
        <v>4.48290324905044+9.72074688332564E-19i</v>
      </c>
      <c r="EB132" s="223" t="str">
        <f t="shared" ca="1" si="156"/>
        <v>3.16989128680692-3.16989128680663i</v>
      </c>
      <c r="EC132" s="223" t="str">
        <f t="shared" ca="1" si="157"/>
        <v>2.41652907146034E-14-4.48290324905044i</v>
      </c>
      <c r="ED132" s="223" t="str">
        <f t="shared" ca="1" si="158"/>
        <v>-3.16989128680662-3.16989128680693i</v>
      </c>
      <c r="EE132" s="223" t="str">
        <f t="shared" ca="1" si="159"/>
        <v>-4.48290324905044+1.53762774200445E-14i</v>
      </c>
      <c r="EF132" s="223" t="str">
        <f t="shared" ca="1" si="160"/>
        <v>-3.16989128680691+3.16989128680664i</v>
      </c>
      <c r="EG132" s="223" t="str">
        <f t="shared" ca="1" si="161"/>
        <v>5.49178455546925E-14+4.48290324905044i</v>
      </c>
      <c r="EH132" s="223" t="str">
        <f t="shared" ca="1" si="162"/>
        <v>3.16989128680662+3.16989128680692i</v>
      </c>
      <c r="EI132" s="223" t="str">
        <f t="shared" ca="1" si="163"/>
        <v>4.48290324905044-3.07535269147773E-14i</v>
      </c>
      <c r="EJ132" s="223" t="str">
        <f t="shared" ca="1" si="164"/>
        <v>3.1698912868069-3.16989128680665i</v>
      </c>
      <c r="EK132" s="223" t="str">
        <f t="shared" ca="1" si="165"/>
        <v>-7.02950950494251E-14-4.48290324905044i</v>
      </c>
      <c r="EL132" s="223" t="str">
        <f t="shared" ca="1" si="166"/>
        <v>-3.16989128680668-3.16989128680687i</v>
      </c>
      <c r="EM132" s="223" t="str">
        <f t="shared" ca="1" si="167"/>
        <v>-4.48290324905044-1.73763405327825E-12i</v>
      </c>
      <c r="EN132" s="223"/>
      <c r="EO132" s="223"/>
      <c r="EP132" s="223"/>
    </row>
    <row r="133" spans="1:146" ht="17.25" thickBot="1">
      <c r="A133" s="257">
        <f t="shared" si="168"/>
        <v>6.4453125000000025E-4</v>
      </c>
      <c r="B133" s="256">
        <v>33</v>
      </c>
      <c r="C133" s="230">
        <f t="shared" si="169"/>
        <v>6600</v>
      </c>
      <c r="D133" s="229">
        <f t="shared" si="170"/>
        <v>41469.023027385272</v>
      </c>
      <c r="E133" s="229" t="str">
        <f t="shared" si="171"/>
        <v>41469.0230273853i</v>
      </c>
      <c r="F133" s="229" t="str">
        <f t="shared" ref="F133:F164" si="177">IF(freq_ratio2&gt;1,IMPRODUCT(Kth_2/(2/rload2-Kfeed2/Gdc_ccm2),IMDIV(COMPLEX(1,Rc_2*Coutput2*microF2*miliOhm2*D133),IMSUM(1,IMPRODUCT(E133,1/omega1_2),IMPRODUCT(E133,E133,1/omega2_2),IMPRODUCT(E133,E133,E133,1/omega3_2)))),IMPRODUCT(Kth_2/(2/rload2-Kfeed2/Gdc_dcm2),(IMDIV(COMPLEX(1,Rc_2*Coutput2*microF2*miliOhm2*D133),IMSUM(1,IMDIV(E133,omegat2),IMDIV(IMPRODUCT(E133,E133),omegapole0^2*(1-2*Gdc_dcm2/(Kfeed2*rload2))))))))</f>
        <v>-0.021821695077617-0.173093791152215i</v>
      </c>
      <c r="G133" s="229" t="str">
        <f t="shared" ref="G133:G164" si="178">IMPRODUCT(IMPRODUCT(-currentransferratio2*RFB_2/(Rfeedforward2),IMDIV(COMPLEX(1,(Rfeedforward2*kiliOhm2+q_Rz_Cz_2*Rzero2)*q_Rz_Cz_2*Czero2*nanoF2*D133),IMPRODUCT(COMPLEX(1,q_Rz_Cz_2*Rzero2*Czero2*nanoF2*D133),COMPLEX(1,D133/(2*PI()*F_roll2*kilihertz2))))),IMSUM(feedtype2,IMDIV(COMPLEX(1,Rvolt2*Cvolt2*nanoF2*kiliOhm2*D133),IMPRODUCT(Rupper2*kiliOhm2*(Cvolt2*nanoF2+Cforward2*picoF2),COMPLEX(1,Rvolt2*Cvolt2*Cforward2*picoF2*nanoF2*kiliOhm2*D133/(Cvolt2*nanoF2+Cforward2*picoF2)),E133))))</f>
        <v>-4.44700978418135-0.620102822308645i</v>
      </c>
      <c r="H133" s="229" t="str">
        <f t="shared" ref="H133:H160" si="179">IF(freq_ratio2&gt;1,IMPRODUCT(M67,IMDIV((IMPRODUCT(COMPLEX(1,Rc_2*Coutput2*microF2*miliOhm2*D133),IMSUM(1,IMDIV(E133,omega4_2),IMDIV(IMPRODUCT(E133,E133),omega5_2)))),IMSUM(1,IMPRODUCT(E133,1/omega1_2),IMPRODUCT(E133,E133,1/omega2_2),IMPRODUCT(E133,E133,E133,1/omega3_2)))),IMPRODUCT(M67,(IMDIV(IMPRODUCT(COMPLEX(1,Rc_2*Coutput2*microF2*miliOhm2*D133),COMPLEX(1,-Kfeed2*effectiveL2*PI()^2*D133/(8*ratio2^2*Gdc_dcm2))),IMSUM(1,IMDIV(E133,omegat2),IMDIV(IMPRODUCT(E133,E133),omegapole0^2*(1-2*Gdc_dcm2/(Kfeed2*rload2))))))))</f>
        <v>0.00226853345429467-0.0128110324037069i</v>
      </c>
      <c r="I133" s="229" t="str">
        <f t="shared" si="174"/>
        <v>-0.00754273760320474+0.00683260641044286i</v>
      </c>
      <c r="J133" s="255" t="str">
        <f ca="1">IMPRODUCT(1/N_FFT2,AV100)</f>
        <v>-0.0565520696562348-0.00161233934267209i</v>
      </c>
      <c r="K133" s="254" t="str">
        <f t="shared" ca="1" si="175"/>
        <v>0.000437573902463687-0.000374236581067902i</v>
      </c>
      <c r="N133" s="246">
        <f t="shared" ca="1" si="176"/>
        <v>8.5174883521126095</v>
      </c>
      <c r="O133" s="223">
        <f t="shared" ca="1" si="39"/>
        <v>-4.4825116478873905</v>
      </c>
      <c r="P133" s="223" t="str">
        <f t="shared" ca="1" si="40"/>
        <v>-3.09087352347452+3.24644598527842i</v>
      </c>
      <c r="Q133" s="223" t="str">
        <f t="shared" ca="1" si="41"/>
        <v>0.219946421707409+4.47711226629668i</v>
      </c>
      <c r="R133" s="223" t="str">
        <f t="shared" ca="1" si="42"/>
        <v>3.3941974743487+2.92785487662401i</v>
      </c>
      <c r="S133" s="223" t="str">
        <f t="shared" ca="1" si="43"/>
        <v>4.46092712910775-0.439362973219849i</v>
      </c>
      <c r="T133" s="223" t="str">
        <f t="shared" ca="1" si="44"/>
        <v>2.75778277092596-3.53377204440667i</v>
      </c>
      <c r="U133" s="223" t="str">
        <f t="shared" ca="1" si="45"/>
        <v>-0.657721060846194-4.43399522773373i</v>
      </c>
      <c r="V133" s="223" t="str">
        <f t="shared" ca="1" si="46"/>
        <v>-3.66483344808781-2.58106692497946i</v>
      </c>
      <c r="W133" s="223" t="str">
        <f t="shared" ca="1" si="47"/>
        <v>-4.39638144348398+0.874494640827405i</v>
      </c>
      <c r="X133" s="223" t="str">
        <f t="shared" ca="1" si="48"/>
        <v>-2.39813306273593+3.78706594699101i</v>
      </c>
      <c r="Y133" s="223" t="str">
        <f t="shared" ca="1" si="49"/>
        <v>1.08916148662213+4.34817639125936i</v>
      </c>
      <c r="Z133" s="223" t="str">
        <f t="shared" ca="1" si="50"/>
        <v>3.90017507232008+2.20942188789266i</v>
      </c>
      <c r="AA133" s="223" t="str">
        <f t="shared" ca="1" si="51"/>
        <v>4.2894962012529-1.30120444699634i</v>
      </c>
      <c r="AB133" s="223" t="str">
        <f t="shared" ca="1" si="52"/>
        <v>2.01538802219907-4.00388833428489i</v>
      </c>
      <c r="AC133" s="223" t="str">
        <f t="shared" ca="1" si="53"/>
        <v>-1.51011269188587-4.22048223918208i</v>
      </c>
      <c r="AD133" s="223" t="str">
        <f t="shared" ca="1" si="54"/>
        <v>-4.0979558785534-1.81649891023247i</v>
      </c>
      <c r="AE133" s="223" t="str">
        <f t="shared" ca="1" si="55"/>
        <v>-4.14130076572659+1.71538294303006i</v>
      </c>
      <c r="AF133" s="223" t="str">
        <f t="shared" ca="1" si="56"/>
        <v>-1.61323369328501+4.18215108817175i</v>
      </c>
      <c r="AG133" s="223" t="str">
        <f t="shared" ca="1" si="57"/>
        <v>1.91652068641468+4.05214253599139i</v>
      </c>
      <c r="AH133" s="223" t="str">
        <f t="shared" ca="1" si="58"/>
        <v>4.25627112950568+1.40608205506742i</v>
      </c>
      <c r="AI133" s="223" t="str">
        <f t="shared" ca="1" si="59"/>
        <v>3.95322233996101-2.11304136359876i</v>
      </c>
      <c r="AJ133" s="223" t="str">
        <f t="shared" ca="1" si="60"/>
        <v>1.19554304202135-4.32013744088316i</v>
      </c>
      <c r="AK133" s="223" t="str">
        <f t="shared" ca="1" si="61"/>
        <v>-2.30447153905695-3.8447784850525i</v>
      </c>
      <c r="AL133" s="223" t="str">
        <f t="shared" ca="1" si="62"/>
        <v>-4.37359616276621-0.982123861069863i</v>
      </c>
      <c r="AM133" s="223" t="str">
        <f t="shared" ca="1" si="63"/>
        <v>-3.72707222201068+2.49035004072971i</v>
      </c>
      <c r="AN133" s="223" t="str">
        <f t="shared" ca="1" si="64"/>
        <v>-0.766338657712721+4.41651850841148i</v>
      </c>
      <c r="AO133" s="223" t="str">
        <f t="shared" ca="1" si="65"/>
        <v>2.67022907102582+3.60038711553282i</v>
      </c>
      <c r="AP133" s="223" t="str">
        <f t="shared" ca="1" si="66"/>
        <v>4.44880107412857+0.548707277406259i</v>
      </c>
      <c r="AQ133" s="223" t="str">
        <f t="shared" ca="1" si="67"/>
        <v>3.46502836113724-2.843675285605i</v>
      </c>
      <c r="AR133" s="223" t="str">
        <f t="shared" ca="1" si="68"/>
        <v>3.46502836113724-2.843675285605i</v>
      </c>
      <c r="AS133" s="223" t="str">
        <f t="shared" ca="1" si="69"/>
        <v>-3.01027083734498-3.32132204991874i</v>
      </c>
      <c r="AT133" s="223" t="str">
        <f t="shared" ca="1" si="70"/>
        <v>-4.481161599185-0.110006342707309i</v>
      </c>
      <c r="AU133" s="223" t="str">
        <f t="shared" ca="1" si="71"/>
        <v>-3.16961438296884+3.16961438296888i</v>
      </c>
      <c r="AV133" s="223" t="str">
        <f t="shared" ca="1" si="72"/>
        <v>0.110006342707356+4.481161599185i</v>
      </c>
      <c r="AW133" s="223" t="str">
        <f t="shared" ca="1" si="73"/>
        <v>3.32132204991878+3.01027083734495i</v>
      </c>
      <c r="AX133" s="223" t="str">
        <f t="shared" ca="1" si="74"/>
        <v>4.47036608838918-0.329754013207038i</v>
      </c>
      <c r="AY133" s="223" t="str">
        <f t="shared" ca="1" si="75"/>
        <v>2.84367528560497-3.46502836113727i</v>
      </c>
      <c r="AZ133" s="223" t="str">
        <f t="shared" ca="1" si="76"/>
        <v>-0.548707277406309-4.44880107412857i</v>
      </c>
      <c r="BA133" s="223" t="str">
        <f t="shared" ca="1" si="77"/>
        <v>-3.60038711553286-2.67022907102577i</v>
      </c>
      <c r="BB133" s="223" t="str">
        <f t="shared" ca="1" si="78"/>
        <v>-4.41651850841148+0.766338657712765i</v>
      </c>
      <c r="BC133" s="223" t="str">
        <f t="shared" ca="1" si="79"/>
        <v>-2.49035004073003+3.72707222201047i</v>
      </c>
      <c r="BD133" s="223" t="str">
        <f t="shared" ca="1" si="80"/>
        <v>0.982123861069908+4.3735961627662i</v>
      </c>
      <c r="BE133" s="223" t="str">
        <f t="shared" ca="1" si="81"/>
        <v>3.84477848505253+2.3044715390569i</v>
      </c>
      <c r="BF133" s="223" t="str">
        <f t="shared" ca="1" si="82"/>
        <v>4.32013744088314-1.1955430420214i</v>
      </c>
      <c r="BG133" s="223" t="str">
        <f t="shared" ca="1" si="83"/>
        <v>2.11304136359872-3.95322233996104i</v>
      </c>
      <c r="BH133" s="223" t="str">
        <f t="shared" ca="1" si="84"/>
        <v>-1.40608205506748-4.25627112950566i</v>
      </c>
      <c r="BI133" s="223" t="str">
        <f t="shared" ca="1" si="85"/>
        <v>-4.05214253599122-1.91652068641504i</v>
      </c>
      <c r="BJ133" s="223" t="str">
        <f t="shared" ca="1" si="86"/>
        <v>-4.18215108817173+1.61323369328507i</v>
      </c>
      <c r="BK133" s="223" t="str">
        <f t="shared" ca="1" si="87"/>
        <v>-1.71538294303001+4.14130076572661i</v>
      </c>
      <c r="BL133" s="223" t="str">
        <f t="shared" ca="1" si="88"/>
        <v>1.81649891023251+4.09795587855339i</v>
      </c>
      <c r="BM133" s="223" t="str">
        <f t="shared" ca="1" si="89"/>
        <v>4.2204822391821+1.51011269188582i</v>
      </c>
      <c r="BN133" s="223" t="str">
        <f t="shared" ca="1" si="90"/>
        <v>4.00388833428507-2.01538802219872i</v>
      </c>
      <c r="BO133" s="223" t="str">
        <f t="shared" ca="1" si="91"/>
        <v>1.3012044469962-4.28949620125294i</v>
      </c>
      <c r="BP133" s="223" t="str">
        <f t="shared" ca="1" si="92"/>
        <v>-2.2094218878927-3.90017507232006i</v>
      </c>
      <c r="BQ133" s="223" t="str">
        <f t="shared" ca="1" si="93"/>
        <v>-4.34817639125934-1.08916148662218i</v>
      </c>
      <c r="BR133" s="223" t="str">
        <f t="shared" ca="1" si="94"/>
        <v>-3.78706594699105+2.39813306273587i</v>
      </c>
      <c r="BS133" s="223" t="str">
        <f t="shared" ca="1" si="95"/>
        <v>-0.874494640827579+4.39638144348394i</v>
      </c>
      <c r="BT133" s="223" t="str">
        <f t="shared" ca="1" si="96"/>
        <v>2.58106692497962+3.6648334480877i</v>
      </c>
      <c r="BU133" s="223" t="str">
        <f t="shared" ca="1" si="97"/>
        <v>4.43399522773374+0.657721060846105i</v>
      </c>
      <c r="BV133" s="223" t="str">
        <f t="shared" ca="1" si="98"/>
        <v>3.53377204440666-2.75778277092597i</v>
      </c>
      <c r="BW133" s="223" t="str">
        <f t="shared" ca="1" si="99"/>
        <v>0.439362973219931-4.46092712910774i</v>
      </c>
      <c r="BX133" s="223" t="str">
        <f t="shared" ca="1" si="100"/>
        <v>-2.92785487662391-3.3941974743488i</v>
      </c>
      <c r="BY133" s="223" t="str">
        <f t="shared" ca="1" si="101"/>
        <v>-4.47711226629667-0.219946421707619i</v>
      </c>
      <c r="BZ133" s="223" t="str">
        <f t="shared" ca="1" si="102"/>
        <v>-3.24644598527833+3.09087352347461i</v>
      </c>
      <c r="CA133" s="223" t="str">
        <f t="shared" ca="1" si="103"/>
        <v>6.26014873485378E-14+4.48251164788739i</v>
      </c>
      <c r="CB133" s="223" t="str">
        <f t="shared" ca="1" si="104"/>
        <v>3.24644598527839+3.09087352347454i</v>
      </c>
      <c r="CC133" s="223" t="str">
        <f t="shared" ca="1" si="105"/>
        <v>4.47711226629669-0.219946421707267i</v>
      </c>
      <c r="CD133" s="223" t="str">
        <f t="shared" ca="1" si="106"/>
        <v>2.92785487662417-3.39419747434856i</v>
      </c>
      <c r="CE133" s="223" t="str">
        <f t="shared" ca="1" si="107"/>
        <v>-0.439362973220024-4.46092712910773i</v>
      </c>
      <c r="CF133" s="223" t="str">
        <f t="shared" ca="1" si="108"/>
        <v>-3.53377204440673-2.75778277092588i</v>
      </c>
      <c r="CG133" s="223" t="str">
        <f t="shared" ca="1" si="109"/>
        <v>-4.43399522773373+0.657721060846199i</v>
      </c>
      <c r="CH133" s="223" t="str">
        <f t="shared" ca="1" si="110"/>
        <v>-2.58106692497952+3.66483344808777i</v>
      </c>
      <c r="CI133" s="223" t="str">
        <f t="shared" ca="1" si="111"/>
        <v>0.874494640827234+4.39638144348401i</v>
      </c>
      <c r="CJ133" s="223" t="str">
        <f t="shared" ca="1" si="112"/>
        <v>3.78706594699086+2.39813306273616i</v>
      </c>
      <c r="CK133" s="223" t="str">
        <f t="shared" ca="1" si="113"/>
        <v>4.34817639125931-1.08916148662227i</v>
      </c>
      <c r="CL133" s="223" t="str">
        <f t="shared" ca="1" si="114"/>
        <v>2.20942188789262-3.9001750723201i</v>
      </c>
      <c r="CM133" s="223" t="str">
        <f t="shared" ca="1" si="115"/>
        <v>-1.30120444699632-4.28949620125291i</v>
      </c>
      <c r="CN133" s="223" t="str">
        <f t="shared" ca="1" si="116"/>
        <v>-4.00388833428491-2.01538802219903i</v>
      </c>
      <c r="CO133" s="223" t="str">
        <f t="shared" ca="1" si="117"/>
        <v>-4.22048223918221+1.51011269188548i</v>
      </c>
      <c r="CP133" s="223" t="str">
        <f t="shared" ca="1" si="118"/>
        <v>-1.81649891023242+4.09795587855342i</v>
      </c>
      <c r="CQ133" s="223" t="str">
        <f t="shared" ca="1" si="119"/>
        <v>1.71538294303012+4.14130076572657i</v>
      </c>
      <c r="CR133" s="223" t="str">
        <f t="shared" ca="1" si="120"/>
        <v>4.18215108817176+1.61323369328498i</v>
      </c>
      <c r="CS133" s="223" t="str">
        <f t="shared" ca="1" si="121"/>
        <v>4.05214253599137-1.91652068641473i</v>
      </c>
      <c r="CT133" s="223" t="str">
        <f t="shared" ca="1" si="122"/>
        <v>1.40608205506778-4.25627112950556i</v>
      </c>
      <c r="CU133" s="223" t="str">
        <f t="shared" ca="1" si="123"/>
        <v>-2.11304136359883-3.95322233996098i</v>
      </c>
      <c r="CV133" s="223" t="str">
        <f t="shared" ca="1" si="124"/>
        <v>-4.32013744088317-1.19554304202131i</v>
      </c>
      <c r="CW133" s="223" t="str">
        <f t="shared" ca="1" si="125"/>
        <v>-3.84477848505247+2.304471539057i</v>
      </c>
      <c r="CX133" s="223" t="str">
        <f t="shared" ca="1" si="126"/>
        <v>-0.982123861069787+4.37359616276623i</v>
      </c>
      <c r="CY133" s="223" t="str">
        <f t="shared" ca="1" si="127"/>
        <v>2.49035004072973+3.72707222201067i</v>
      </c>
      <c r="CZ133" s="223" t="str">
        <f t="shared" ca="1" si="128"/>
        <v>4.41651850841149+0.766338657712671i</v>
      </c>
      <c r="DA133" s="223" t="str">
        <f t="shared" ca="1" si="129"/>
        <v>3.60038711553278-2.67022907102586i</v>
      </c>
      <c r="DB133" s="223" t="str">
        <f t="shared" ca="1" si="130"/>
        <v>0.548707277406228-4.44880107412857i</v>
      </c>
      <c r="DC133" s="223" t="str">
        <f t="shared" ca="1" si="131"/>
        <v>-2.84367528560504-3.46502836113721i</v>
      </c>
      <c r="DD133" s="223" t="str">
        <f t="shared" ca="1" si="132"/>
        <v>-4.47036608838915-0.329754013207373i</v>
      </c>
      <c r="DE133" s="223" t="str">
        <f t="shared" ca="1" si="133"/>
        <v>-3.32132204991899+3.01027083734471i</v>
      </c>
      <c r="DF133" s="223" t="str">
        <f t="shared" ca="1" si="134"/>
        <v>-0.110006342707279+4.481161599185i</v>
      </c>
      <c r="DG133" s="223" t="str">
        <f t="shared" ca="1" si="135"/>
        <v>3.16961438296892+3.1696143829688i</v>
      </c>
      <c r="DH133" s="223" t="str">
        <f t="shared" ca="1" si="136"/>
        <v>4.481161599185-0.110006342707435i</v>
      </c>
      <c r="DI133" s="223" t="str">
        <f t="shared" ca="1" si="137"/>
        <v>3.01027083734493-3.3213220499188i</v>
      </c>
      <c r="DJ133" s="223" t="str">
        <f t="shared" ca="1" si="138"/>
        <v>-0.329754013207084-4.47036608838918i</v>
      </c>
      <c r="DK133" s="223" t="str">
        <f t="shared" ca="1" si="139"/>
        <v>-3.46502836113731-2.84367528560492i</v>
      </c>
      <c r="DL133" s="223" t="str">
        <f t="shared" ca="1" si="140"/>
        <v>-4.44880107412856+0.548707277406385i</v>
      </c>
      <c r="DM133" s="223" t="str">
        <f t="shared" ca="1" si="141"/>
        <v>-2.67022907102574+3.60038711553287i</v>
      </c>
      <c r="DN133" s="223" t="str">
        <f t="shared" ca="1" si="142"/>
        <v>0.766338657712828+4.41651850841146i</v>
      </c>
      <c r="DO133" s="223" t="str">
        <f t="shared" ca="1" si="143"/>
        <v>3.72707222201051+2.49035004072998i</v>
      </c>
      <c r="DP133" s="223" t="str">
        <f t="shared" ca="1" si="144"/>
        <v>4.3735961627662-0.982123861069935i</v>
      </c>
      <c r="DQ133" s="223" t="str">
        <f t="shared" ca="1" si="145"/>
        <v>2.30447153905687-3.84477848505255i</v>
      </c>
      <c r="DR133" s="223" t="str">
        <f t="shared" ca="1" si="146"/>
        <v>-1.19554304202147-4.32013744088313i</v>
      </c>
      <c r="DS133" s="223" t="str">
        <f t="shared" ca="1" si="147"/>
        <v>-3.95322233996105-2.11304136359869i</v>
      </c>
      <c r="DT133" s="223" t="str">
        <f t="shared" ca="1" si="148"/>
        <v>-4.25627112950565+1.40608205506751i</v>
      </c>
      <c r="DU133" s="223" t="str">
        <f t="shared" ca="1" si="149"/>
        <v>-1.91652068641499+4.05214253599125i</v>
      </c>
      <c r="DV133" s="223" t="str">
        <f t="shared" ca="1" si="150"/>
        <v>1.61323369328513+4.1821510881717i</v>
      </c>
      <c r="DW133" s="223" t="str">
        <f t="shared" ca="1" si="151"/>
        <v>4.14130076572663+1.71538294302998i</v>
      </c>
      <c r="DX133" s="223" t="str">
        <f t="shared" ca="1" si="152"/>
        <v>4.09795587855336-1.81649891023256i</v>
      </c>
      <c r="DY133" s="223" t="str">
        <f t="shared" ca="1" si="153"/>
        <v>1.51011269188576-4.22048223918211i</v>
      </c>
      <c r="DZ133" s="223" t="str">
        <f t="shared" ca="1" si="154"/>
        <v>-2.01538802219874-4.00388833428506i</v>
      </c>
      <c r="EA133" s="223" t="str">
        <f t="shared" ca="1" si="155"/>
        <v>-4.28949620125295-1.30120444699617i</v>
      </c>
      <c r="EB133" s="223" t="str">
        <f t="shared" ca="1" si="156"/>
        <v>-3.90017507232003+2.20942188789276i</v>
      </c>
      <c r="EC133" s="223" t="str">
        <f t="shared" ca="1" si="157"/>
        <v>-1.08916148662209+4.34817639125936i</v>
      </c>
      <c r="ED133" s="223" t="str">
        <f t="shared" ca="1" si="158"/>
        <v>2.39813306273589+3.78706594699103i</v>
      </c>
      <c r="EE133" s="223" t="str">
        <f t="shared" ca="1" si="159"/>
        <v>4.39638144348396+0.874494640827521i</v>
      </c>
      <c r="EF133" s="223" t="str">
        <f t="shared" ca="1" si="160"/>
        <v>3.66483344808792-2.58106692497931i</v>
      </c>
      <c r="EG133" s="223" t="str">
        <f t="shared" ca="1" si="161"/>
        <v>0.657721060846073-4.43399522773375i</v>
      </c>
      <c r="EH133" s="223" t="str">
        <f t="shared" ca="1" si="162"/>
        <v>-2.757782770926-3.53377204440663i</v>
      </c>
      <c r="EI133" s="223" t="str">
        <f t="shared" ca="1" si="163"/>
        <v>-4.46092712910788-0.439362973218537i</v>
      </c>
      <c r="EJ133" s="223" t="str">
        <f t="shared" ca="1" si="164"/>
        <v>-3.39419747434965+2.92785487662291i</v>
      </c>
      <c r="EK133" s="223" t="str">
        <f t="shared" ca="1" si="165"/>
        <v>-0.219946421707143+4.4771122662967i</v>
      </c>
      <c r="EL133" s="223" t="str">
        <f t="shared" ca="1" si="166"/>
        <v>3.09087352347595+3.24644598527705i</v>
      </c>
      <c r="EM133" s="223" t="str">
        <f t="shared" ca="1" si="167"/>
        <v>4.48251164788739+7.66601530325522E-13i</v>
      </c>
      <c r="EN133" s="223"/>
      <c r="EO133" s="223"/>
      <c r="EP133" s="223"/>
    </row>
    <row r="134" spans="1:146" ht="17.25" thickBot="1">
      <c r="A134" s="257">
        <f t="shared" si="168"/>
        <v>6.6406250000000026E-4</v>
      </c>
      <c r="B134" s="256">
        <v>34</v>
      </c>
      <c r="C134" s="230">
        <f t="shared" si="169"/>
        <v>6800</v>
      </c>
      <c r="D134" s="229">
        <f t="shared" si="170"/>
        <v>42725.660088821183</v>
      </c>
      <c r="E134" s="229" t="str">
        <f t="shared" si="171"/>
        <v>42725.6600888212i</v>
      </c>
      <c r="F134" s="229" t="str">
        <f t="shared" si="177"/>
        <v>-0.0219085566763313-0.167574268855095i</v>
      </c>
      <c r="G134" s="229" t="str">
        <f t="shared" si="178"/>
        <v>-4.49672251250141-0.580083273463175i</v>
      </c>
      <c r="H134" s="229" t="str">
        <f t="shared" si="179"/>
        <v>0.00225259547783499-0.012434469691495i</v>
      </c>
      <c r="I134" s="229" t="str">
        <f t="shared" si="174"/>
        <v>-0.00743287590787915+0.00674791233570819i</v>
      </c>
      <c r="J134" s="255" t="str">
        <f ca="1">IMPRODUCT(1/N_FFT2,AW100)</f>
        <v>0.0142974289641837+0.0000857137442775367i</v>
      </c>
      <c r="K134" s="254" t="str">
        <f t="shared" ca="1" si="175"/>
        <v>-0.000106849404124845+0.0000958406976515122i</v>
      </c>
      <c r="N134" s="246">
        <f t="shared" ca="1" si="176"/>
        <v>8.5179105729784261</v>
      </c>
      <c r="O134" s="223">
        <f t="shared" ca="1" si="39"/>
        <v>-4.482089427021573</v>
      </c>
      <c r="P134" s="223" t="str">
        <f t="shared" ca="1" si="40"/>
        <v>-3.00998729114148+3.3210092048932i</v>
      </c>
      <c r="Q134" s="223" t="str">
        <f t="shared" ca="1" si="41"/>
        <v>0.439321588338024+4.46050694135081i</v>
      </c>
      <c r="R134" s="223" t="str">
        <f t="shared" ca="1" si="42"/>
        <v>3.60004798455351+2.66997755434963i</v>
      </c>
      <c r="S134" s="223" t="str">
        <f t="shared" ca="1" si="43"/>
        <v>4.39596733547371-0.874412269622744i</v>
      </c>
      <c r="T134" s="223" t="str">
        <f t="shared" ca="1" si="44"/>
        <v>2.30425447415123-3.84441633413612i</v>
      </c>
      <c r="U134" s="223" t="str">
        <f t="shared" ca="1" si="45"/>
        <v>-1.30108188274858-4.28909216107581i</v>
      </c>
      <c r="V134" s="223" t="str">
        <f t="shared" ca="1" si="46"/>
        <v>-4.05176085284929-1.91634016373309i</v>
      </c>
      <c r="W134" s="223" t="str">
        <f t="shared" ca="1" si="47"/>
        <v>-4.14091068451047+1.71522136609989i</v>
      </c>
      <c r="X134" s="223" t="str">
        <f t="shared" ca="1" si="48"/>
        <v>-1.50997044996011+4.22008469963173i</v>
      </c>
      <c r="Y134" s="223" t="str">
        <f t="shared" ca="1" si="49"/>
        <v>2.11284233006028+3.95284997440126i</v>
      </c>
      <c r="Z134" s="223" t="str">
        <f t="shared" ca="1" si="50"/>
        <v>4.34776682382376+1.08905889532021i</v>
      </c>
      <c r="AA134" s="223" t="str">
        <f t="shared" ca="1" si="51"/>
        <v>3.72672115819088-2.4901154673852i</v>
      </c>
      <c r="AB134" s="223" t="str">
        <f t="shared" ca="1" si="52"/>
        <v>0.65765910817804-4.43357757677127i</v>
      </c>
      <c r="AC134" s="223" t="str">
        <f t="shared" ca="1" si="53"/>
        <v>-2.84340743152322-3.4647019799944i</v>
      </c>
      <c r="AD134" s="223" t="str">
        <f t="shared" ca="1" si="54"/>
        <v>-4.47669055401439-0.219925704311603i</v>
      </c>
      <c r="AE134" s="223" t="str">
        <f t="shared" ca="1" si="55"/>
        <v>-3.16931582773155+3.16931582773142i</v>
      </c>
      <c r="AF134" s="223" t="str">
        <f t="shared" ca="1" si="56"/>
        <v>0.219925704311415+4.47669055401439i</v>
      </c>
      <c r="AG134" s="223" t="str">
        <f t="shared" ca="1" si="57"/>
        <v>3.46470197999428+2.84340743152336i</v>
      </c>
      <c r="AH134" s="223" t="str">
        <f t="shared" ca="1" si="58"/>
        <v>4.43357757677124-0.657659108178295i</v>
      </c>
      <c r="AI134" s="223" t="str">
        <f t="shared" ca="1" si="59"/>
        <v>2.49011546738498-3.72672115819103i</v>
      </c>
      <c r="AJ134" s="223" t="str">
        <f t="shared" ca="1" si="60"/>
        <v>-1.08905889532037-4.34776682382372i</v>
      </c>
      <c r="AK134" s="223" t="str">
        <f t="shared" ca="1" si="61"/>
        <v>-3.95284997440136-2.11284233006009i</v>
      </c>
      <c r="AL134" s="223" t="str">
        <f t="shared" ca="1" si="62"/>
        <v>-4.22008469963179+1.50997044995994i</v>
      </c>
      <c r="AM134" s="223" t="str">
        <f t="shared" ca="1" si="63"/>
        <v>-1.71522136610003+4.14091068451041i</v>
      </c>
      <c r="AN134" s="223" t="str">
        <f t="shared" ca="1" si="64"/>
        <v>1.91634016373301+4.05176085284933i</v>
      </c>
      <c r="AO134" s="223" t="str">
        <f t="shared" ca="1" si="65"/>
        <v>4.2890921610758+1.30108188274864i</v>
      </c>
      <c r="AP134" s="223" t="str">
        <f t="shared" ca="1" si="66"/>
        <v>3.84441633413612-2.30425447415123i</v>
      </c>
      <c r="AQ134" s="223" t="str">
        <f t="shared" ca="1" si="67"/>
        <v>0.874412269622668-4.39596733547372i</v>
      </c>
      <c r="AR134" s="223" t="str">
        <f t="shared" ca="1" si="68"/>
        <v>0.874412269622668-4.39596733547372i</v>
      </c>
      <c r="AS134" s="223" t="str">
        <f t="shared" ca="1" si="69"/>
        <v>-4.46050694135082-0.439321588337858i</v>
      </c>
      <c r="AT134" s="223" t="str">
        <f t="shared" ca="1" si="70"/>
        <v>-3.32100920489305+3.00998729114164i</v>
      </c>
      <c r="AU134" s="223" t="str">
        <f t="shared" ca="1" si="71"/>
        <v>-1.87788715991183E-13+4.48208942702157i</v>
      </c>
      <c r="AV134" s="223" t="str">
        <f t="shared" ca="1" si="72"/>
        <v>3.3210092048931+3.00998729114158i</v>
      </c>
      <c r="AW134" s="223" t="str">
        <f t="shared" ca="1" si="73"/>
        <v>4.46050694135082-0.439321588337928i</v>
      </c>
      <c r="AX134" s="223" t="str">
        <f t="shared" ca="1" si="74"/>
        <v>2.66997755434967-3.60004798455347i</v>
      </c>
      <c r="AY134" s="223" t="str">
        <f t="shared" ca="1" si="75"/>
        <v>-0.874412269622739-4.39596733547371i</v>
      </c>
      <c r="AZ134" s="223" t="str">
        <f t="shared" ca="1" si="76"/>
        <v>-3.84441633413616-2.30425447415117i</v>
      </c>
      <c r="BA134" s="223" t="str">
        <f t="shared" ca="1" si="77"/>
        <v>-4.28909216107577+1.30108188274871i</v>
      </c>
      <c r="BB134" s="223" t="str">
        <f t="shared" ca="1" si="78"/>
        <v>-1.91634016373296+4.05176085284935i</v>
      </c>
      <c r="BC134" s="223" t="str">
        <f t="shared" ca="1" si="79"/>
        <v>1.7152213661001+4.14091068451039i</v>
      </c>
      <c r="BD134" s="223" t="str">
        <f t="shared" ca="1" si="80"/>
        <v>4.22008469963167+1.50997044996029i</v>
      </c>
      <c r="BE134" s="223" t="str">
        <f t="shared" ca="1" si="81"/>
        <v>3.95284997440133-2.11284233006015i</v>
      </c>
      <c r="BF134" s="223" t="str">
        <f t="shared" ca="1" si="82"/>
        <v>1.08905889532031-4.34776682382373i</v>
      </c>
      <c r="BG134" s="223" t="str">
        <f t="shared" ca="1" si="83"/>
        <v>-2.49011546738505-3.72672115819098i</v>
      </c>
      <c r="BH134" s="223" t="str">
        <f t="shared" ca="1" si="84"/>
        <v>-4.43357757677125-0.657659108178215i</v>
      </c>
      <c r="BI134" s="223" t="str">
        <f t="shared" ca="1" si="85"/>
        <v>-3.46470197999424+2.84340743152341i</v>
      </c>
      <c r="BJ134" s="223" t="str">
        <f t="shared" ca="1" si="86"/>
        <v>-0.219925704311353+4.4766905540144i</v>
      </c>
      <c r="BK134" s="223" t="str">
        <f t="shared" ca="1" si="87"/>
        <v>3.16931582773159+3.16931582773138i</v>
      </c>
      <c r="BL134" s="223" t="str">
        <f t="shared" ca="1" si="88"/>
        <v>4.4766905540144-0.219925704311236i</v>
      </c>
      <c r="BM134" s="223" t="str">
        <f t="shared" ca="1" si="89"/>
        <v>2.84340743152351-3.46470197999416i</v>
      </c>
      <c r="BN134" s="223" t="str">
        <f t="shared" ca="1" si="90"/>
        <v>-0.657659108178098-4.43357757677126i</v>
      </c>
      <c r="BO134" s="223" t="str">
        <f t="shared" ca="1" si="91"/>
        <v>-3.72672115819091-2.49011546738515i</v>
      </c>
      <c r="BP134" s="223" t="str">
        <f t="shared" ca="1" si="92"/>
        <v>-4.34776682382377+1.08905889532017i</v>
      </c>
      <c r="BQ134" s="223" t="str">
        <f t="shared" ca="1" si="93"/>
        <v>-2.11284233006025+3.95284997440127i</v>
      </c>
      <c r="BR134" s="223" t="str">
        <f t="shared" ca="1" si="94"/>
        <v>1.50997044996018+4.22008469963171i</v>
      </c>
      <c r="BS134" s="223" t="str">
        <f t="shared" ca="1" si="95"/>
        <v>4.14091068451051+1.71522136609979i</v>
      </c>
      <c r="BT134" s="223" t="str">
        <f t="shared" ca="1" si="96"/>
        <v>4.05176085284923-1.91634016373323i</v>
      </c>
      <c r="BU134" s="223" t="str">
        <f t="shared" ca="1" si="97"/>
        <v>1.30108188274838-4.28909216107588i</v>
      </c>
      <c r="BV134" s="223" t="str">
        <f t="shared" ca="1" si="98"/>
        <v>-2.30425447415106-3.84441633413622i</v>
      </c>
      <c r="BW134" s="223" t="str">
        <f t="shared" ca="1" si="99"/>
        <v>-4.39596733547368-0.874412269622851i</v>
      </c>
      <c r="BX134" s="223" t="str">
        <f t="shared" ca="1" si="100"/>
        <v>-3.60004798455355+2.66997755434957i</v>
      </c>
      <c r="BY134" s="223" t="str">
        <f t="shared" ca="1" si="101"/>
        <v>-0.43932158833806+4.4605069413508i</v>
      </c>
      <c r="BZ134" s="223" t="str">
        <f t="shared" ca="1" si="102"/>
        <v>3.0099872911415+3.32100920489318i</v>
      </c>
      <c r="CA134" s="223" t="str">
        <f t="shared" ca="1" si="103"/>
        <v>4.48208942702157-7.02828196932613E-14i</v>
      </c>
      <c r="CB134" s="223" t="str">
        <f t="shared" ca="1" si="104"/>
        <v>3.0099872911414-3.32100920489327i</v>
      </c>
      <c r="CC134" s="223" t="str">
        <f t="shared" ca="1" si="105"/>
        <v>-0.439321588338169-4.46050694135079i</v>
      </c>
      <c r="CD134" s="223" t="str">
        <f t="shared" ca="1" si="106"/>
        <v>-3.60004798455335-2.66997755434984i</v>
      </c>
      <c r="CE134" s="223" t="str">
        <f t="shared" ca="1" si="107"/>
        <v>-4.39596733547374+0.874412269622555i</v>
      </c>
      <c r="CF134" s="223" t="str">
        <f t="shared" ca="1" si="108"/>
        <v>-2.30425447415132+3.84441633413606i</v>
      </c>
      <c r="CG134" s="223" t="str">
        <f t="shared" ca="1" si="109"/>
        <v>1.30108188274851+4.28909216107583i</v>
      </c>
      <c r="CH134" s="223" t="str">
        <f t="shared" ca="1" si="110"/>
        <v>4.05176085284927+1.91634016373313i</v>
      </c>
      <c r="CI134" s="223" t="str">
        <f t="shared" ca="1" si="111"/>
        <v>4.14091068451046-1.71522136609992i</v>
      </c>
      <c r="CJ134" s="223" t="str">
        <f t="shared" ca="1" si="112"/>
        <v>1.50997044996005-4.22008469963175i</v>
      </c>
      <c r="CK134" s="223" t="str">
        <f t="shared" ca="1" si="113"/>
        <v>-2.11284233006038-3.95284997440121i</v>
      </c>
      <c r="CL134" s="223" t="str">
        <f t="shared" ca="1" si="114"/>
        <v>-4.34776682382379-1.08905889532006i</v>
      </c>
      <c r="CM134" s="223" t="str">
        <f t="shared" ca="1" si="115"/>
        <v>-3.7267211581911+2.49011546738487i</v>
      </c>
      <c r="CN134" s="223" t="str">
        <f t="shared" ca="1" si="116"/>
        <v>-0.657659108178403+4.43357757677122i</v>
      </c>
      <c r="CO134" s="223" t="str">
        <f t="shared" ca="1" si="117"/>
        <v>2.84340743152324+3.46470197999437i</v>
      </c>
      <c r="CP134" s="223" t="str">
        <f t="shared" ca="1" si="118"/>
        <v>4.47669055401439+0.219925704311541i</v>
      </c>
      <c r="CQ134" s="223" t="str">
        <f t="shared" ca="1" si="119"/>
        <v>3.16931582773149-3.16931582773148i</v>
      </c>
      <c r="CR134" s="223" t="str">
        <f t="shared" ca="1" si="120"/>
        <v>-0.219925704311462-4.47669055401439i</v>
      </c>
      <c r="CS134" s="223" t="str">
        <f t="shared" ca="1" si="121"/>
        <v>-3.46470197999433-2.84340743152331i</v>
      </c>
      <c r="CT134" s="223" t="str">
        <f t="shared" ca="1" si="122"/>
        <v>-4.43357757677122+0.657659108178385i</v>
      </c>
      <c r="CU134" s="223" t="str">
        <f t="shared" ca="1" si="123"/>
        <v>-2.49011546738494+3.72672115819106i</v>
      </c>
      <c r="CV134" s="223" t="str">
        <f t="shared" ca="1" si="124"/>
        <v>1.08905889532002+4.3477668238238i</v>
      </c>
      <c r="CW134" s="223" t="str">
        <f t="shared" ca="1" si="125"/>
        <v>3.95284997440117+2.11284233006045i</v>
      </c>
      <c r="CX134" s="223" t="str">
        <f t="shared" ca="1" si="126"/>
        <v>4.22008469963177-1.50997044996001i</v>
      </c>
      <c r="CY134" s="223" t="str">
        <f t="shared" ca="1" si="127"/>
        <v>1.71522136609994-4.14091068451046i</v>
      </c>
      <c r="CZ134" s="223" t="str">
        <f t="shared" ca="1" si="128"/>
        <v>-1.91634016373306-4.05176085284931i</v>
      </c>
      <c r="DA134" s="223" t="str">
        <f t="shared" ca="1" si="129"/>
        <v>-4.28909216107582-1.30108188274856i</v>
      </c>
      <c r="DB134" s="223" t="str">
        <f t="shared" ca="1" si="130"/>
        <v>-3.8444163341361+2.30425447415126i</v>
      </c>
      <c r="DC134" s="223" t="str">
        <f t="shared" ca="1" si="131"/>
        <v>-0.8744122696226+4.39596733547373i</v>
      </c>
      <c r="DD134" s="223" t="str">
        <f t="shared" ca="1" si="132"/>
        <v>2.66997755434944+3.60004798455364i</v>
      </c>
      <c r="DE134" s="223" t="str">
        <f t="shared" ca="1" si="133"/>
        <v>4.46050694135083+0.439321588337804i</v>
      </c>
      <c r="DF134" s="223" t="str">
        <f t="shared" ca="1" si="134"/>
        <v>3.32100920489331-3.00998729114136i</v>
      </c>
      <c r="DG134" s="223" t="str">
        <f t="shared" ca="1" si="135"/>
        <v>1.49353057131895E-13-4.48208942702157i</v>
      </c>
      <c r="DH134" s="223" t="str">
        <f t="shared" ca="1" si="136"/>
        <v>-3.32100920489315-3.00998729114154i</v>
      </c>
      <c r="DI134" s="223" t="str">
        <f t="shared" ca="1" si="137"/>
        <v>-4.46050694135081+0.439321588338013i</v>
      </c>
      <c r="DJ134" s="223" t="str">
        <f t="shared" ca="1" si="138"/>
        <v>-2.66997755434963+3.6000479845535i</v>
      </c>
      <c r="DK134" s="223" t="str">
        <f t="shared" ca="1" si="139"/>
        <v>0.874412269622806+4.39596733547369i</v>
      </c>
      <c r="DL134" s="223" t="str">
        <f t="shared" ca="1" si="140"/>
        <v>3.84441633413618+2.30425447415113i</v>
      </c>
      <c r="DM134" s="223" t="str">
        <f t="shared" ca="1" si="141"/>
        <v>4.28909216107576-1.30108188274876i</v>
      </c>
      <c r="DN134" s="223" t="str">
        <f t="shared" ca="1" si="142"/>
        <v>1.91634016373327-4.0517608528492i</v>
      </c>
      <c r="DO134" s="223" t="str">
        <f t="shared" ca="1" si="143"/>
        <v>-1.71522136609972-4.14091068451054i</v>
      </c>
      <c r="DP134" s="223" t="str">
        <f t="shared" ca="1" si="144"/>
        <v>-4.22008469963169-1.50997044996022i</v>
      </c>
      <c r="DQ134" s="223" t="str">
        <f t="shared" ca="1" si="145"/>
        <v>-3.95284997440131+2.11284233006018i</v>
      </c>
      <c r="DR134" s="223" t="str">
        <f t="shared" ca="1" si="146"/>
        <v>-1.08905889532025+4.34776682382375i</v>
      </c>
      <c r="DS134" s="223" t="str">
        <f t="shared" ca="1" si="147"/>
        <v>2.49011546738511+3.72672115819094i</v>
      </c>
      <c r="DT134" s="223" t="str">
        <f t="shared" ca="1" si="148"/>
        <v>4.43357757677125+0.657659108178179i</v>
      </c>
      <c r="DU134" s="223" t="str">
        <f t="shared" ca="1" si="149"/>
        <v>3.46470197999419-2.84340743152347i</v>
      </c>
      <c r="DV134" s="223" t="str">
        <f t="shared" ca="1" si="150"/>
        <v>0.219925704311251-4.4766905540144i</v>
      </c>
      <c r="DW134" s="223" t="str">
        <f t="shared" ca="1" si="151"/>
        <v>-3.16931582773132-3.16931582773164i</v>
      </c>
      <c r="DX134" s="223" t="str">
        <f t="shared" ca="1" si="152"/>
        <v>-4.4766905540144+0.219925704311306i</v>
      </c>
      <c r="DY134" s="223" t="str">
        <f t="shared" ca="1" si="153"/>
        <v>-2.84340743152348+3.46470197999419i</v>
      </c>
      <c r="DZ134" s="223" t="str">
        <f t="shared" ca="1" si="154"/>
        <v>0.65765910817817+4.43357757677125i</v>
      </c>
      <c r="EA134" s="223" t="str">
        <f t="shared" ca="1" si="155"/>
        <v>3.72672115819097+2.49011546738507i</v>
      </c>
      <c r="EB134" s="223" t="str">
        <f t="shared" ca="1" si="156"/>
        <v>4.34776682382375-1.08905889532024i</v>
      </c>
      <c r="EC134" s="223" t="str">
        <f t="shared" ca="1" si="157"/>
        <v>2.11284233006019-3.9528499744013i</v>
      </c>
      <c r="ED134" s="223" t="str">
        <f t="shared" ca="1" si="158"/>
        <v>-1.50997044996022-4.22008469963169i</v>
      </c>
      <c r="EE134" s="223" t="str">
        <f t="shared" ca="1" si="159"/>
        <v>-4.14091068451105-1.71522136609849i</v>
      </c>
      <c r="EF134" s="223" t="str">
        <f t="shared" ca="1" si="160"/>
        <v>-4.05176085285016+1.91634016373125i</v>
      </c>
      <c r="EG134" s="223" t="str">
        <f t="shared" ca="1" si="161"/>
        <v>-1.30108188274962+4.28909216107549i</v>
      </c>
      <c r="EH134" s="223" t="str">
        <f t="shared" ca="1" si="162"/>
        <v>2.30425447415112+3.84441633413618i</v>
      </c>
      <c r="EI134" s="223" t="str">
        <f t="shared" ca="1" si="163"/>
        <v>4.39596733547388+0.874412269621879i</v>
      </c>
      <c r="EJ134" s="223" t="str">
        <f t="shared" ca="1" si="164"/>
        <v>3.60004798455245-2.66997755435105i</v>
      </c>
      <c r="EK134" s="223" t="str">
        <f t="shared" ca="1" si="165"/>
        <v>0.439321588339734-4.46050694135064i</v>
      </c>
      <c r="EL134" s="223" t="str">
        <f t="shared" ca="1" si="166"/>
        <v>-3.00998729114087-3.32100920489375i</v>
      </c>
      <c r="EM134" s="223" t="str">
        <f t="shared" ca="1" si="167"/>
        <v>-4.48208942702157+1.40565639386522E-13i</v>
      </c>
      <c r="EN134" s="223"/>
      <c r="EO134" s="223"/>
      <c r="EP134" s="223"/>
    </row>
    <row r="135" spans="1:146" ht="17.25" thickBot="1">
      <c r="A135" s="257">
        <f t="shared" si="168"/>
        <v>6.8359375000000028E-4</v>
      </c>
      <c r="B135" s="256">
        <v>35</v>
      </c>
      <c r="C135" s="230">
        <f t="shared" si="169"/>
        <v>7000</v>
      </c>
      <c r="D135" s="229">
        <f t="shared" si="170"/>
        <v>43982.297150257102</v>
      </c>
      <c r="E135" s="229" t="str">
        <f t="shared" si="171"/>
        <v>43982.2971502571i</v>
      </c>
      <c r="F135" s="229" t="str">
        <f t="shared" si="177"/>
        <v>-0.0219737726782136-0.162361922139966i</v>
      </c>
      <c r="G135" s="229" t="str">
        <f t="shared" si="178"/>
        <v>-4.54412148135325-0.538021982274342i</v>
      </c>
      <c r="H135" s="229" t="str">
        <f t="shared" si="179"/>
        <v>0.00223800659199374-0.0120793956637926i</v>
      </c>
      <c r="I135" s="229" t="str">
        <f t="shared" si="174"/>
        <v>-0.0073287670498367+0.00666898810360958i</v>
      </c>
      <c r="J135" s="255" t="str">
        <f ca="1">IMPRODUCT(1/N_FFT2,AX100)</f>
        <v>0.0865301801423574+0.00161245234425918i</v>
      </c>
      <c r="K135" s="254" t="str">
        <f t="shared" ca="1" si="175"/>
        <v>-0.000644912958545245+0.000565251454362537i</v>
      </c>
      <c r="N135" s="246">
        <f t="shared" ca="1" si="176"/>
        <v>8.5183664709604692</v>
      </c>
      <c r="O135" s="223">
        <f t="shared" ca="1" si="39"/>
        <v>-4.4816335290395317</v>
      </c>
      <c r="P135" s="223" t="str">
        <f t="shared" ca="1" si="40"/>
        <v>-2.92728131323972+3.39353255498881i</v>
      </c>
      <c r="Q135" s="223" t="str">
        <f t="shared" ca="1" si="41"/>
        <v>0.657592214051038+4.43312661319647i</v>
      </c>
      <c r="R135" s="223" t="str">
        <f t="shared" ca="1" si="42"/>
        <v>3.78632406515168+2.39766327124235i</v>
      </c>
      <c r="S135" s="223" t="str">
        <f t="shared" ca="1" si="43"/>
        <v>4.28865589390781-1.30094954255003i</v>
      </c>
      <c r="T135" s="223" t="str">
        <f t="shared" ca="1" si="44"/>
        <v>1.81614306019682-4.09715309373597i</v>
      </c>
      <c r="U135" s="223" t="str">
        <f t="shared" ca="1" si="45"/>
        <v>-1.91614524222876-4.05134872595478i</v>
      </c>
      <c r="V135" s="223" t="str">
        <f t="shared" ca="1" si="46"/>
        <v>-4.31929113095465-1.19530883652211i</v>
      </c>
      <c r="W135" s="223" t="str">
        <f t="shared" ca="1" si="47"/>
        <v>-3.72634209287259+2.48986218403694i</v>
      </c>
      <c r="X135" s="223" t="str">
        <f t="shared" ca="1" si="48"/>
        <v>-0.548599786285183+4.44792955914313i</v>
      </c>
      <c r="Y135" s="223" t="str">
        <f t="shared" ca="1" si="49"/>
        <v>3.00968112876914+3.32067140677036i</v>
      </c>
      <c r="Z135" s="223" t="str">
        <f t="shared" ca="1" si="50"/>
        <v>4.48028374481012-0.109984792592107i</v>
      </c>
      <c r="AA135" s="223" t="str">
        <f t="shared" ca="1" si="51"/>
        <v>2.84311821290533-3.46434956608846i</v>
      </c>
      <c r="AB135" s="223" t="str">
        <f t="shared" ca="1" si="52"/>
        <v>-0.766188532856235-4.41565331754328i</v>
      </c>
      <c r="AC135" s="223" t="str">
        <f t="shared" ca="1" si="53"/>
        <v>-3.84402529739363-2.30402009574768i</v>
      </c>
      <c r="AD135" s="223" t="str">
        <f t="shared" ca="1" si="54"/>
        <v>-4.25543733091364+1.4058066052192i</v>
      </c>
      <c r="AE135" s="223" t="str">
        <f t="shared" ca="1" si="55"/>
        <v>-1.71504690149551+4.14048948969587i</v>
      </c>
      <c r="AF135" s="223" t="str">
        <f t="shared" ca="1" si="56"/>
        <v>2.01499321001611+4.00310397719073i</v>
      </c>
      <c r="AG135" s="223" t="str">
        <f t="shared" ca="1" si="57"/>
        <v>4.34732458853294+1.08894812114637i</v>
      </c>
      <c r="AH135" s="223" t="str">
        <f t="shared" ca="1" si="58"/>
        <v>3.66411551145371-2.58056129695375i</v>
      </c>
      <c r="AI135" s="223" t="str">
        <f t="shared" ca="1" si="59"/>
        <v>0.439276902521446-4.46005323864217i</v>
      </c>
      <c r="AJ135" s="223" t="str">
        <f t="shared" ca="1" si="60"/>
        <v>-3.09026802492569-3.24581001026449i</v>
      </c>
      <c r="AK135" s="223" t="str">
        <f t="shared" ca="1" si="61"/>
        <v>-4.47623520518143+0.219903334457753i</v>
      </c>
      <c r="AL135" s="223" t="str">
        <f t="shared" ca="1" si="62"/>
        <v>-2.75724252447031+3.53307978255005i</v>
      </c>
      <c r="AM135" s="223" t="str">
        <f t="shared" ca="1" si="63"/>
        <v>0.874323328338522+4.39552019744357i</v>
      </c>
      <c r="AN135" s="223" t="str">
        <f t="shared" ca="1" si="64"/>
        <v>3.89941103253397+2.20898906469988i</v>
      </c>
      <c r="AO135" s="223" t="str">
        <f t="shared" ca="1" si="65"/>
        <v>4.21965545159246-1.50981686255563i</v>
      </c>
      <c r="AP135" s="223" t="str">
        <f t="shared" ca="1" si="66"/>
        <v>1.61291766267009-4.18133180961021i</v>
      </c>
      <c r="AQ135" s="223" t="str">
        <f t="shared" ca="1" si="67"/>
        <v>-2.1126274212394-3.95244790827643i</v>
      </c>
      <c r="AR135" s="223" t="str">
        <f t="shared" ca="1" si="68"/>
        <v>-2.1126274212394-3.95244790827643i</v>
      </c>
      <c r="AS135" s="223" t="str">
        <f t="shared" ca="1" si="69"/>
        <v>-3.59968180386066+2.66970597623892i</v>
      </c>
      <c r="AT135" s="223" t="str">
        <f t="shared" ca="1" si="70"/>
        <v>-0.329689414777573+4.46949034884235i</v>
      </c>
      <c r="AU135" s="223" t="str">
        <f t="shared" ca="1" si="71"/>
        <v>3.16899345917688+3.16899345917682i</v>
      </c>
      <c r="AV135" s="223" t="str">
        <f t="shared" ca="1" si="72"/>
        <v>4.46949034884238-0.329689414777206i</v>
      </c>
      <c r="AW135" s="223" t="str">
        <f t="shared" ca="1" si="73"/>
        <v>2.66970597623885-3.59968180386071i</v>
      </c>
      <c r="AX135" s="223" t="str">
        <f t="shared" ca="1" si="74"/>
        <v>-0.981931464141306-4.37273938033593i</v>
      </c>
      <c r="AY135" s="223" t="str">
        <f t="shared" ca="1" si="75"/>
        <v>-3.95244790827647-2.11262742123932i</v>
      </c>
      <c r="AZ135" s="223" t="str">
        <f t="shared" ca="1" si="76"/>
        <v>-4.18133180961018+1.61291766267016i</v>
      </c>
      <c r="BA135" s="223" t="str">
        <f t="shared" ca="1" si="77"/>
        <v>-1.50981686255596+4.21965545159234i</v>
      </c>
      <c r="BB135" s="223" t="str">
        <f t="shared" ca="1" si="78"/>
        <v>2.20898906469996+3.89941103253392i</v>
      </c>
      <c r="BC135" s="223" t="str">
        <f t="shared" ca="1" si="79"/>
        <v>4.39552019744359+0.874323328338433i</v>
      </c>
      <c r="BD135" s="223" t="str">
        <f t="shared" ca="1" si="80"/>
        <v>3.53307978254999-2.75724252447039i</v>
      </c>
      <c r="BE135" s="223" t="str">
        <f t="shared" ca="1" si="81"/>
        <v>0.219903334457659-4.47623520518144i</v>
      </c>
      <c r="BF135" s="223" t="str">
        <f t="shared" ca="1" si="82"/>
        <v>-3.24581001026425-3.09026802492595i</v>
      </c>
      <c r="BG135" s="223" t="str">
        <f t="shared" ca="1" si="83"/>
        <v>-4.46005323864216+0.439276902521539i</v>
      </c>
      <c r="BH135" s="223" t="str">
        <f t="shared" ca="1" si="84"/>
        <v>-2.58056129695367+3.66411551145377i</v>
      </c>
      <c r="BI135" s="223" t="str">
        <f t="shared" ca="1" si="85"/>
        <v>1.08894812114645+4.34732458853292i</v>
      </c>
      <c r="BJ135" s="223" t="str">
        <f t="shared" ca="1" si="86"/>
        <v>4.00310397719077+2.01499321001603i</v>
      </c>
      <c r="BK135" s="223" t="str">
        <f t="shared" ca="1" si="87"/>
        <v>4.14048948969601-1.71504690149518i</v>
      </c>
      <c r="BL135" s="223" t="str">
        <f t="shared" ca="1" si="88"/>
        <v>1.40580660521912-4.25543733091366i</v>
      </c>
      <c r="BM135" s="223" t="str">
        <f t="shared" ca="1" si="89"/>
        <v>-2.30402009574775-3.84402529739358i</v>
      </c>
      <c r="BN135" s="223" t="str">
        <f t="shared" ca="1" si="90"/>
        <v>-4.41565331754329-0.76618853285615i</v>
      </c>
      <c r="BO135" s="223" t="str">
        <f t="shared" ca="1" si="91"/>
        <v>-3.46434956608841+2.84311821290539i</v>
      </c>
      <c r="BP135" s="223" t="str">
        <f t="shared" ca="1" si="92"/>
        <v>-0.109984792592244+4.48028374481011i</v>
      </c>
      <c r="BQ135" s="223" t="str">
        <f t="shared" ca="1" si="93"/>
        <v>3.32067140677039+3.00968112876911i</v>
      </c>
      <c r="BR135" s="223" t="str">
        <f t="shared" ca="1" si="94"/>
        <v>4.4479295591431-0.548599786285398i</v>
      </c>
      <c r="BS135" s="223" t="str">
        <f t="shared" ca="1" si="95"/>
        <v>2.48986218403699-3.72634209287256i</v>
      </c>
      <c r="BT135" s="223" t="str">
        <f t="shared" ca="1" si="96"/>
        <v>-1.19530883652223-4.31929113095461i</v>
      </c>
      <c r="BU135" s="223" t="str">
        <f t="shared" ca="1" si="97"/>
        <v>-4.05134872595472-1.91614524222889i</v>
      </c>
      <c r="BV135" s="223" t="str">
        <f t="shared" ca="1" si="98"/>
        <v>-4.09715309373596+1.81614306019685i</v>
      </c>
      <c r="BW135" s="223" t="str">
        <f t="shared" ca="1" si="99"/>
        <v>-1.30094954255021+4.28865589390776i</v>
      </c>
      <c r="BX135" s="223" t="str">
        <f t="shared" ca="1" si="100"/>
        <v>2.39766327124234+3.78632406515169i</v>
      </c>
      <c r="BY135" s="223" t="str">
        <f t="shared" ca="1" si="101"/>
        <v>4.43312661319649+0.657592214050868i</v>
      </c>
      <c r="BZ135" s="223" t="str">
        <f t="shared" ca="1" si="102"/>
        <v>3.39353255498888-2.92728131323964i</v>
      </c>
      <c r="CA135" s="223" t="str">
        <f t="shared" ca="1" si="103"/>
        <v>-7.7962117892197E-14-4.48163352903953i</v>
      </c>
      <c r="CB135" s="223" t="str">
        <f t="shared" ca="1" si="104"/>
        <v>-3.39353255498869-2.92728131323986i</v>
      </c>
      <c r="CC135" s="223" t="str">
        <f t="shared" ca="1" si="105"/>
        <v>-4.43312661319647+0.657592214051024i</v>
      </c>
      <c r="CD135" s="223" t="str">
        <f t="shared" ca="1" si="106"/>
        <v>-2.39766327124221+3.78632406515177i</v>
      </c>
      <c r="CE135" s="223" t="str">
        <f t="shared" ca="1" si="107"/>
        <v>1.30094954254994+4.28865589390784i</v>
      </c>
      <c r="CF135" s="223" t="str">
        <f t="shared" ca="1" si="108"/>
        <v>4.09715309373602+1.81614306019671i</v>
      </c>
      <c r="CG135" s="223" t="str">
        <f t="shared" ca="1" si="109"/>
        <v>4.05134872595484-1.91614524222863i</v>
      </c>
      <c r="CH135" s="223" t="str">
        <f t="shared" ca="1" si="110"/>
        <v>1.19530883652208-4.31929113095466i</v>
      </c>
      <c r="CI135" s="223" t="str">
        <f t="shared" ca="1" si="111"/>
        <v>-2.48986218403712-3.72634209287248i</v>
      </c>
      <c r="CJ135" s="223" t="str">
        <f t="shared" ca="1" si="112"/>
        <v>-4.44792955914312-0.548599786285242i</v>
      </c>
      <c r="CK135" s="223" t="str">
        <f t="shared" ca="1" si="113"/>
        <v>-3.32067140677028+3.00968112876923i</v>
      </c>
      <c r="CL135" s="223" t="str">
        <f t="shared" ca="1" si="114"/>
        <v>0.109984792591954+4.48028374481012i</v>
      </c>
      <c r="CM135" s="223" t="str">
        <f t="shared" ca="1" si="115"/>
        <v>3.46434956608853+2.84311821290525i</v>
      </c>
      <c r="CN135" s="223" t="str">
        <f t="shared" ca="1" si="116"/>
        <v>4.41565331754326-0.766188532856302i</v>
      </c>
      <c r="CO135" s="223" t="str">
        <f t="shared" ca="1" si="117"/>
        <v>2.30402009574759-3.84402529739368i</v>
      </c>
      <c r="CP135" s="223" t="str">
        <f t="shared" ca="1" si="118"/>
        <v>-1.40580660521927-4.25543733091362i</v>
      </c>
      <c r="CQ135" s="223" t="str">
        <f t="shared" ca="1" si="119"/>
        <v>-4.14048948969591-1.71504690149541i</v>
      </c>
      <c r="CR135" s="223" t="str">
        <f t="shared" ca="1" si="120"/>
        <v>-4.0031039771907+2.01499321001617i</v>
      </c>
      <c r="CS135" s="223" t="str">
        <f t="shared" ca="1" si="121"/>
        <v>-1.0889481211467+4.34732458853286i</v>
      </c>
      <c r="CT135" s="223" t="str">
        <f t="shared" ca="1" si="122"/>
        <v>2.5805612969538+3.66411551145368i</v>
      </c>
      <c r="CU135" s="223" t="str">
        <f t="shared" ca="1" si="123"/>
        <v>4.46005323864218+0.439276902521352i</v>
      </c>
      <c r="CV135" s="223" t="str">
        <f t="shared" ca="1" si="124"/>
        <v>3.24581001026445-3.09026802492574i</v>
      </c>
      <c r="CW135" s="223" t="str">
        <f t="shared" ca="1" si="125"/>
        <v>-0.219903334457846-4.47623520518143i</v>
      </c>
      <c r="CX135" s="223" t="str">
        <f t="shared" ca="1" si="126"/>
        <v>-3.53307978254981-2.75724252447062i</v>
      </c>
      <c r="CY135" s="223" t="str">
        <f t="shared" ca="1" si="127"/>
        <v>-4.39552019744355+0.874323328338616i</v>
      </c>
      <c r="CZ135" s="223" t="str">
        <f t="shared" ca="1" si="128"/>
        <v>-2.20898906469983+3.89941103253401i</v>
      </c>
      <c r="DA135" s="223" t="str">
        <f t="shared" ca="1" si="129"/>
        <v>1.50981686255572+4.21965545159243i</v>
      </c>
      <c r="DB135" s="223" t="str">
        <f t="shared" ca="1" si="130"/>
        <v>4.18133180961023+1.61291766267003i</v>
      </c>
      <c r="DC135" s="223" t="str">
        <f t="shared" ca="1" si="131"/>
        <v>3.9524479082766-2.11262742123908i</v>
      </c>
      <c r="DD135" s="223" t="str">
        <f t="shared" ca="1" si="132"/>
        <v>0.981931464141167-4.37273938033596i</v>
      </c>
      <c r="DE135" s="223" t="str">
        <f t="shared" ca="1" si="133"/>
        <v>-2.66970597623899-3.5996818038606i</v>
      </c>
      <c r="DF135" s="223" t="str">
        <f t="shared" ca="1" si="134"/>
        <v>-4.46949034884236-0.329689414777511i</v>
      </c>
      <c r="DG135" s="223" t="str">
        <f t="shared" ca="1" si="135"/>
        <v>-3.16899345917676+3.16899345917694i</v>
      </c>
      <c r="DH135" s="223" t="str">
        <f t="shared" ca="1" si="136"/>
        <v>0.329689414777268+4.46949034884238i</v>
      </c>
      <c r="DI135" s="223" t="str">
        <f t="shared" ca="1" si="137"/>
        <v>3.59968180386077+2.66970597623878i</v>
      </c>
      <c r="DJ135" s="223" t="str">
        <f t="shared" ca="1" si="138"/>
        <v>4.37273938033592-0.981931464141364i</v>
      </c>
      <c r="DK135" s="223" t="str">
        <f t="shared" ca="1" si="139"/>
        <v>2.11262742123924-3.95244790827651i</v>
      </c>
      <c r="DL135" s="223" t="str">
        <f t="shared" ca="1" si="140"/>
        <v>-1.61291766267022-4.18133180961016i</v>
      </c>
      <c r="DM135" s="223" t="str">
        <f t="shared" ca="1" si="141"/>
        <v>-4.21965545159237-1.50981686255589i</v>
      </c>
      <c r="DN135" s="223" t="str">
        <f t="shared" ca="1" si="142"/>
        <v>-3.8994110325339+2.2089890647i</v>
      </c>
      <c r="DO135" s="223" t="str">
        <f t="shared" ca="1" si="143"/>
        <v>-0.874323328338791+4.39552019744352i</v>
      </c>
      <c r="DP135" s="223" t="str">
        <f t="shared" ca="1" si="144"/>
        <v>2.75724252447042+3.53307978254997i</v>
      </c>
      <c r="DQ135" s="223" t="str">
        <f t="shared" ca="1" si="145"/>
        <v>4.47623520518144+0.219903334457581i</v>
      </c>
      <c r="DR135" s="223" t="str">
        <f t="shared" ca="1" si="146"/>
        <v>3.09026802492592-3.24581001026428i</v>
      </c>
      <c r="DS135" s="223" t="str">
        <f t="shared" ca="1" si="147"/>
        <v>-0.439276902521617-4.46005323864215i</v>
      </c>
      <c r="DT135" s="223" t="str">
        <f t="shared" ca="1" si="148"/>
        <v>-3.66411551145354-2.580561296954i</v>
      </c>
      <c r="DU135" s="223" t="str">
        <f t="shared" ca="1" si="149"/>
        <v>-4.3473245885329+1.08894812114653i</v>
      </c>
      <c r="DV135" s="223" t="str">
        <f t="shared" ca="1" si="150"/>
        <v>-2.01499321001599+4.0031039771908i</v>
      </c>
      <c r="DW135" s="223" t="str">
        <f t="shared" ca="1" si="151"/>
        <v>1.71504690149525+4.14048948969598i</v>
      </c>
      <c r="DX135" s="223" t="str">
        <f t="shared" ca="1" si="152"/>
        <v>4.25543733091368+1.40580660521908i</v>
      </c>
      <c r="DY135" s="223" t="str">
        <f t="shared" ca="1" si="153"/>
        <v>3.84402529739378-2.30402009574744i</v>
      </c>
      <c r="DZ135" s="223" t="str">
        <f t="shared" ca="1" si="154"/>
        <v>0.766188532856042-4.41565331754331i</v>
      </c>
      <c r="EA135" s="223" t="str">
        <f t="shared" ca="1" si="155"/>
        <v>-2.84311821290545-3.46434956608836i</v>
      </c>
      <c r="EB135" s="223" t="str">
        <f t="shared" ca="1" si="156"/>
        <v>-4.4802837448101-0.109984792593089i</v>
      </c>
      <c r="EC135" s="223" t="str">
        <f t="shared" ca="1" si="157"/>
        <v>-3.00968112876971+3.32067140676984i</v>
      </c>
      <c r="ED135" s="223" t="str">
        <f t="shared" ca="1" si="158"/>
        <v>0.54859978628456+4.4479295591432i</v>
      </c>
      <c r="EE135" s="223" t="str">
        <f t="shared" ca="1" si="159"/>
        <v>3.72634209287236+2.48986218403729i</v>
      </c>
      <c r="EF135" s="223" t="str">
        <f t="shared" ca="1" si="160"/>
        <v>4.3192911309547-1.19530883652191i</v>
      </c>
      <c r="EG135" s="223" t="str">
        <f t="shared" ca="1" si="161"/>
        <v>1.91614524222882-4.05134872595475i</v>
      </c>
      <c r="EH135" s="223" t="str">
        <f t="shared" ca="1" si="162"/>
        <v>-1.81614306019696-4.09715309373591i</v>
      </c>
      <c r="EI135" s="223" t="str">
        <f t="shared" ca="1" si="163"/>
        <v>-4.28865589390791-1.30094954254971i</v>
      </c>
      <c r="EJ135" s="223" t="str">
        <f t="shared" ca="1" si="164"/>
        <v>-3.78632406515139+2.39766327124281i</v>
      </c>
      <c r="EK135" s="223" t="str">
        <f t="shared" ca="1" si="165"/>
        <v>-0.657592214050352+4.43312661319657i</v>
      </c>
      <c r="EL135" s="223" t="str">
        <f t="shared" ca="1" si="166"/>
        <v>2.9272813132404+3.39353255498822i</v>
      </c>
      <c r="EM135" s="223" t="str">
        <f t="shared" ca="1" si="167"/>
        <v>4.48163352903953-1.04755403733582E-12i</v>
      </c>
      <c r="EN135" s="223"/>
      <c r="EO135" s="223"/>
      <c r="EP135" s="223"/>
    </row>
    <row r="136" spans="1:146" ht="17.25" thickBot="1">
      <c r="A136" s="257">
        <f t="shared" si="168"/>
        <v>7.031250000000003E-4</v>
      </c>
      <c r="B136" s="256">
        <v>36</v>
      </c>
      <c r="C136" s="230">
        <f t="shared" si="169"/>
        <v>7200</v>
      </c>
      <c r="D136" s="229">
        <f t="shared" si="170"/>
        <v>45238.93421169302</v>
      </c>
      <c r="E136" s="229" t="str">
        <f t="shared" si="171"/>
        <v>45238.934211693i</v>
      </c>
      <c r="F136" s="229" t="str">
        <f t="shared" si="177"/>
        <v>-0.0220195399688036-0.157431519191839i</v>
      </c>
      <c r="G136" s="229" t="str">
        <f t="shared" si="178"/>
        <v>-4.589175082113-0.494101677346601i</v>
      </c>
      <c r="H136" s="229" t="str">
        <f t="shared" si="179"/>
        <v>0.00222461913914052-0.0117440225843624i</v>
      </c>
      <c r="I136" s="229" t="str">
        <f t="shared" si="174"/>
        <v>-0.00722968848429338+0.00659549303593798i</v>
      </c>
      <c r="J136" s="255" t="str">
        <f ca="1">IMPRODUCT(1/N_FFT2,AY100)</f>
        <v>0.0207601727328597-0.0000838925394795742i</v>
      </c>
      <c r="K136" s="254" t="str">
        <f t="shared" ca="1" si="175"/>
        <v>-0.000149536269078793+0.000137530091611039i</v>
      </c>
      <c r="N136" s="246">
        <f t="shared" ca="1" si="176"/>
        <v>8.5188595459374579</v>
      </c>
      <c r="O136" s="223">
        <f t="shared" ca="1" si="39"/>
        <v>-4.4811404540625421</v>
      </c>
      <c r="P136" s="223" t="str">
        <f t="shared" ca="1" si="40"/>
        <v>-2.84280540945131+3.46396841397699i</v>
      </c>
      <c r="Q136" s="223" t="str">
        <f t="shared" ca="1" si="41"/>
        <v>0.874227134182564+4.39503659676399i</v>
      </c>
      <c r="R136" s="223" t="str">
        <f t="shared" ca="1" si="42"/>
        <v>3.9520130549694+2.11239498730404i</v>
      </c>
      <c r="S136" s="223" t="str">
        <f t="shared" ca="1" si="43"/>
        <v>4.14003394781671-1.71485820987072i</v>
      </c>
      <c r="T136" s="223" t="str">
        <f t="shared" ca="1" si="44"/>
        <v>1.30080641043945-4.2881840505738i</v>
      </c>
      <c r="U136" s="223" t="str">
        <f t="shared" ca="1" si="45"/>
        <v>-2.48958824625711-3.72593211601262i</v>
      </c>
      <c r="V136" s="223" t="str">
        <f t="shared" ca="1" si="46"/>
        <v>-4.45956253795596-0.439228572722299i</v>
      </c>
      <c r="W136" s="223" t="str">
        <f t="shared" ca="1" si="47"/>
        <v>-3.168644802517+3.16864480251697i</v>
      </c>
      <c r="X136" s="223" t="str">
        <f t="shared" ca="1" si="48"/>
        <v>0.4392285727223+4.45956253795596i</v>
      </c>
      <c r="Y136" s="223" t="str">
        <f t="shared" ca="1" si="49"/>
        <v>3.72593211601262+2.4895882462571i</v>
      </c>
      <c r="Z136" s="223" t="str">
        <f t="shared" ca="1" si="50"/>
        <v>4.2881840505738-1.30080641043945i</v>
      </c>
      <c r="AA136" s="223" t="str">
        <f t="shared" ca="1" si="51"/>
        <v>1.71485820987051-4.1400339478168i</v>
      </c>
      <c r="AB136" s="223" t="str">
        <f t="shared" ca="1" si="52"/>
        <v>-2.11239498730413-3.95201305496936i</v>
      </c>
      <c r="AC136" s="223" t="str">
        <f t="shared" ca="1" si="53"/>
        <v>-4.39503659676398-0.874227134182609i</v>
      </c>
      <c r="AD136" s="223" t="str">
        <f t="shared" ca="1" si="54"/>
        <v>-3.4639684139771+2.84280540945117i</v>
      </c>
      <c r="AE136" s="223" t="str">
        <f t="shared" ca="1" si="55"/>
        <v>1.32851248359496E-13+4.48114045406254i</v>
      </c>
      <c r="AF136" s="223" t="str">
        <f t="shared" ca="1" si="56"/>
        <v>3.46396841397699+2.8428054094513i</v>
      </c>
      <c r="AG136" s="223" t="str">
        <f t="shared" ca="1" si="57"/>
        <v>4.39503659676401-0.874227134182438i</v>
      </c>
      <c r="AH136" s="223" t="str">
        <f t="shared" ca="1" si="58"/>
        <v>2.11239498730389-3.95201305496949i</v>
      </c>
      <c r="AI136" s="223" t="str">
        <f t="shared" ca="1" si="59"/>
        <v>-1.71485820987077-4.14003394781669i</v>
      </c>
      <c r="AJ136" s="223" t="str">
        <f t="shared" ca="1" si="60"/>
        <v>-4.28818405057377-1.30080641043953i</v>
      </c>
      <c r="AK136" s="223" t="str">
        <f t="shared" ca="1" si="61"/>
        <v>-3.72593211601274+2.48958824625692i</v>
      </c>
      <c r="AL136" s="223" t="str">
        <f t="shared" ca="1" si="62"/>
        <v>-0.439228572722202+4.45956253795597i</v>
      </c>
      <c r="AM136" s="223" t="str">
        <f t="shared" ca="1" si="63"/>
        <v>3.16864480251697+3.168644802517i</v>
      </c>
      <c r="AN136" s="223" t="str">
        <f t="shared" ca="1" si="64"/>
        <v>4.45956253795597-0.439228572722171i</v>
      </c>
      <c r="AO136" s="223" t="str">
        <f t="shared" ca="1" si="65"/>
        <v>2.48958824625695-3.72593211601273i</v>
      </c>
      <c r="AP136" s="223" t="str">
        <f t="shared" ca="1" si="66"/>
        <v>-1.30080641043949-4.28818405057378i</v>
      </c>
      <c r="AQ136" s="223" t="str">
        <f t="shared" ca="1" si="67"/>
        <v>-4.14003394781668-1.7148582098708i</v>
      </c>
      <c r="AR136" s="223" t="str">
        <f t="shared" ca="1" si="68"/>
        <v>-4.14003394781668-1.7148582098708i</v>
      </c>
      <c r="AS136" s="223" t="str">
        <f t="shared" ca="1" si="69"/>
        <v>-0.874227134182474+4.39503659676401i</v>
      </c>
      <c r="AT136" s="223" t="str">
        <f t="shared" ca="1" si="70"/>
        <v>2.84280540945128+3.46396841397701i</v>
      </c>
      <c r="AU136" s="223" t="str">
        <f t="shared" ca="1" si="71"/>
        <v>4.48114045406254+1.80063354938688E-13i</v>
      </c>
      <c r="AV136" s="223" t="str">
        <f t="shared" ca="1" si="72"/>
        <v>2.8428054094512-3.46396841397708i</v>
      </c>
      <c r="AW136" s="223" t="str">
        <f t="shared" ca="1" si="73"/>
        <v>-0.874227134182577-4.39503659676399i</v>
      </c>
      <c r="AX136" s="223" t="str">
        <f t="shared" ca="1" si="74"/>
        <v>-3.95201305496934-2.11239498730416i</v>
      </c>
      <c r="AY136" s="223" t="str">
        <f t="shared" ca="1" si="75"/>
        <v>-4.14003394781664+1.71485820987089i</v>
      </c>
      <c r="AZ136" s="223" t="str">
        <f t="shared" ca="1" si="76"/>
        <v>-1.30080641043941+4.28818405057381i</v>
      </c>
      <c r="BA136" s="223" t="str">
        <f t="shared" ca="1" si="77"/>
        <v>2.48958824625703+3.72593211601267i</v>
      </c>
      <c r="BB136" s="223" t="str">
        <f t="shared" ca="1" si="78"/>
        <v>4.45956253795594+0.439228572722514i</v>
      </c>
      <c r="BC136" s="223" t="str">
        <f t="shared" ca="1" si="79"/>
        <v>3.1686448025169-3.16864480251708i</v>
      </c>
      <c r="BD136" s="223" t="str">
        <f t="shared" ca="1" si="80"/>
        <v>-0.439228572722319-4.45956253795596i</v>
      </c>
      <c r="BE136" s="223" t="str">
        <f t="shared" ca="1" si="81"/>
        <v>-3.72593211601255-2.48958824625722i</v>
      </c>
      <c r="BF136" s="223" t="str">
        <f t="shared" ca="1" si="82"/>
        <v>-4.28818405057374+1.30080641043962i</v>
      </c>
      <c r="BG136" s="223" t="str">
        <f t="shared" ca="1" si="83"/>
        <v>-1.71485820987068+4.14003394781673i</v>
      </c>
      <c r="BH136" s="223" t="str">
        <f t="shared" ca="1" si="84"/>
        <v>2.11239498730398+3.95201305496944i</v>
      </c>
      <c r="BI136" s="223" t="str">
        <f t="shared" ca="1" si="85"/>
        <v>4.39503659676395+0.874227134182765i</v>
      </c>
      <c r="BJ136" s="223" t="str">
        <f t="shared" ca="1" si="86"/>
        <v>3.46396841397694-2.84280540945137i</v>
      </c>
      <c r="BK136" s="223" t="str">
        <f t="shared" ca="1" si="87"/>
        <v>4.72121065791921E-14-4.48114045406254i</v>
      </c>
      <c r="BL136" s="223" t="str">
        <f t="shared" ca="1" si="88"/>
        <v>-3.46396841397688-2.84280540945144i</v>
      </c>
      <c r="BM136" s="223" t="str">
        <f t="shared" ca="1" si="89"/>
        <v>-4.39503659676396+0.874227134182707i</v>
      </c>
      <c r="BN136" s="223" t="str">
        <f t="shared" ca="1" si="90"/>
        <v>-2.11239498730403+3.95201305496941i</v>
      </c>
      <c r="BO136" s="223" t="str">
        <f t="shared" ca="1" si="91"/>
        <v>1.71485820987062+4.14003394781675i</v>
      </c>
      <c r="BP136" s="223" t="str">
        <f t="shared" ca="1" si="92"/>
        <v>4.28818405057385+1.30080641043928i</v>
      </c>
      <c r="BQ136" s="223" t="str">
        <f t="shared" ca="1" si="93"/>
        <v>3.7259321160126-2.48958824625715i</v>
      </c>
      <c r="BR136" s="223" t="str">
        <f t="shared" ca="1" si="94"/>
        <v>0.439228572722381-4.45956253795595i</v>
      </c>
      <c r="BS136" s="223" t="str">
        <f t="shared" ca="1" si="95"/>
        <v>-3.16864480251686-3.16864480251712i</v>
      </c>
      <c r="BT136" s="223" t="str">
        <f t="shared" ca="1" si="96"/>
        <v>-4.45956253795594+0.439228572722451i</v>
      </c>
      <c r="BU136" s="223" t="str">
        <f t="shared" ca="1" si="97"/>
        <v>-2.48958824625711+3.72593211601262i</v>
      </c>
      <c r="BV136" s="223" t="str">
        <f t="shared" ca="1" si="98"/>
        <v>1.30080641043932+4.28818405057383i</v>
      </c>
      <c r="BW136" s="223" t="str">
        <f t="shared" ca="1" si="99"/>
        <v>4.14003394781678+1.71485820987055i</v>
      </c>
      <c r="BX136" s="223" t="str">
        <f t="shared" ca="1" si="100"/>
        <v>3.95201305496938-2.11239498730409i</v>
      </c>
      <c r="BY136" s="223" t="str">
        <f t="shared" ca="1" si="101"/>
        <v>0.874227134182636-4.39503659676397i</v>
      </c>
      <c r="BZ136" s="223" t="str">
        <f t="shared" ca="1" si="102"/>
        <v>-2.84280540945112-3.46396841397713i</v>
      </c>
      <c r="CA136" s="223" t="str">
        <f t="shared" ca="1" si="103"/>
        <v>-4.48114045406254+8.56391417803039E-14i</v>
      </c>
      <c r="CB136" s="223" t="str">
        <f t="shared" ca="1" si="104"/>
        <v>-2.84280540945133+3.46396841397696i</v>
      </c>
      <c r="CC136" s="223" t="str">
        <f t="shared" ca="1" si="105"/>
        <v>0.874227134182398+4.39503659676402i</v>
      </c>
      <c r="CD136" s="223" t="str">
        <f t="shared" ca="1" si="106"/>
        <v>3.95201305496947+2.11239498730391i</v>
      </c>
      <c r="CE136" s="223" t="str">
        <f t="shared" ca="1" si="107"/>
        <v>4.1400339478167-1.71485820987074i</v>
      </c>
      <c r="CF136" s="223" t="str">
        <f t="shared" ca="1" si="108"/>
        <v>1.30080641043958-4.28818405057376i</v>
      </c>
      <c r="CG136" s="223" t="str">
        <f t="shared" ca="1" si="109"/>
        <v>-2.48958824625689-3.72593211601277i</v>
      </c>
      <c r="CH136" s="223" t="str">
        <f t="shared" ca="1" si="110"/>
        <v>-4.45956253795596-0.439228572722249i</v>
      </c>
      <c r="CI136" s="223" t="str">
        <f t="shared" ca="1" si="111"/>
        <v>-3.16864480251703+3.16864480251695i</v>
      </c>
      <c r="CJ136" s="223" t="str">
        <f t="shared" ca="1" si="112"/>
        <v>0.43922857272214+4.45956253795597i</v>
      </c>
      <c r="CK136" s="223" t="str">
        <f t="shared" ca="1" si="113"/>
        <v>3.7259321160127+2.489588246257i</v>
      </c>
      <c r="CL136" s="223" t="str">
        <f t="shared" ca="1" si="114"/>
        <v>4.28818405057379-1.30080641043948i</v>
      </c>
      <c r="CM136" s="223" t="str">
        <f t="shared" ca="1" si="115"/>
        <v>1.71485820987084-4.14003394781666i</v>
      </c>
      <c r="CN136" s="223" t="str">
        <f t="shared" ca="1" si="116"/>
        <v>-2.11239498730424-3.9520130549693i</v>
      </c>
      <c r="CO136" s="223" t="str">
        <f t="shared" ca="1" si="117"/>
        <v>-4.395036596764-0.874227134182506i</v>
      </c>
      <c r="CP136" s="223" t="str">
        <f t="shared" ca="1" si="118"/>
        <v>-3.46396841397705+2.84280540945123i</v>
      </c>
      <c r="CQ136" s="223" t="str">
        <f t="shared" ca="1" si="119"/>
        <v>-1.95435043542332E-13+4.48114045406254i</v>
      </c>
      <c r="CR136" s="223" t="str">
        <f t="shared" ca="1" si="120"/>
        <v>3.46396841397705+2.84280540945123i</v>
      </c>
      <c r="CS136" s="223" t="str">
        <f t="shared" ca="1" si="121"/>
        <v>4.39503659676399-0.874227134182559i</v>
      </c>
      <c r="CT136" s="223" t="str">
        <f t="shared" ca="1" si="122"/>
        <v>2.11239498730419-3.95201305496933i</v>
      </c>
      <c r="CU136" s="223" t="str">
        <f t="shared" ca="1" si="123"/>
        <v>-1.71485820987083-4.14003394781666i</v>
      </c>
      <c r="CV136" s="223" t="str">
        <f t="shared" ca="1" si="124"/>
        <v>-4.2881840505738-1.30080641043942i</v>
      </c>
      <c r="CW136" s="223" t="str">
        <f t="shared" ca="1" si="125"/>
        <v>-3.7259321160127+2.48958824625699i</v>
      </c>
      <c r="CX136" s="223" t="str">
        <f t="shared" ca="1" si="126"/>
        <v>-0.439228572722529+4.45956253795593i</v>
      </c>
      <c r="CY136" s="223" t="str">
        <f t="shared" ca="1" si="127"/>
        <v>3.16864480251704+3.16864480251693i</v>
      </c>
      <c r="CZ136" s="223" t="str">
        <f t="shared" ca="1" si="128"/>
        <v>4.45956253795597-0.439228572722241i</v>
      </c>
      <c r="DA136" s="223" t="str">
        <f t="shared" ca="1" si="129"/>
        <v>2.48958824625724-3.72593211601254i</v>
      </c>
      <c r="DB136" s="223" t="str">
        <f t="shared" ca="1" si="130"/>
        <v>-1.30080641043957-4.28818405057376i</v>
      </c>
      <c r="DC136" s="223" t="str">
        <f t="shared" ca="1" si="131"/>
        <v>-4.14003394781673-1.71485820987069i</v>
      </c>
      <c r="DD136" s="223" t="str">
        <f t="shared" ca="1" si="132"/>
        <v>-3.95201305496946+2.11239498730393i</v>
      </c>
      <c r="DE136" s="223" t="str">
        <f t="shared" ca="1" si="133"/>
        <v>-0.874227134182407+4.39503659676402i</v>
      </c>
      <c r="DF136" s="223" t="str">
        <f t="shared" ca="1" si="134"/>
        <v>2.84280540945135+3.46396841397695i</v>
      </c>
      <c r="DG136" s="223" t="str">
        <f t="shared" ca="1" si="135"/>
        <v>4.48114045406254+9.44242131583842E-14i</v>
      </c>
      <c r="DH136" s="223" t="str">
        <f t="shared" ca="1" si="136"/>
        <v>2.84280540945145-3.46396841397687i</v>
      </c>
      <c r="DI136" s="223" t="str">
        <f t="shared" ca="1" si="137"/>
        <v>-0.874227134182658-4.39503659676397i</v>
      </c>
      <c r="DJ136" s="223" t="str">
        <f t="shared" ca="1" si="138"/>
        <v>-3.95201305496937-2.1123949873041i</v>
      </c>
      <c r="DK136" s="223" t="str">
        <f t="shared" ca="1" si="139"/>
        <v>-4.14003394781678+1.71485820987057i</v>
      </c>
      <c r="DL136" s="223" t="str">
        <f t="shared" ca="1" si="140"/>
        <v>-1.30080641043932+4.28818405057383i</v>
      </c>
      <c r="DM136" s="223" t="str">
        <f t="shared" ca="1" si="141"/>
        <v>2.48958824625713+3.72593211601261i</v>
      </c>
      <c r="DN136" s="223" t="str">
        <f t="shared" ca="1" si="142"/>
        <v>4.45956253795594+0.439228572722428i</v>
      </c>
      <c r="DO136" s="223" t="str">
        <f t="shared" ca="1" si="143"/>
        <v>3.16864480251713-3.16864480251684i</v>
      </c>
      <c r="DP136" s="223" t="str">
        <f t="shared" ca="1" si="144"/>
        <v>-0.439228572722405-4.45956253795595i</v>
      </c>
      <c r="DQ136" s="223" t="str">
        <f t="shared" ca="1" si="145"/>
        <v>-3.72593211601259-2.48958824625715i</v>
      </c>
      <c r="DR136" s="223" t="str">
        <f t="shared" ca="1" si="146"/>
        <v>-4.28818405057384+1.3008064104393i</v>
      </c>
      <c r="DS136" s="223" t="str">
        <f t="shared" ca="1" si="147"/>
        <v>-1.7148582098706+4.14003394781676i</v>
      </c>
      <c r="DT136" s="223" t="str">
        <f t="shared" ca="1" si="148"/>
        <v>2.11239498730408+3.95201305496939i</v>
      </c>
      <c r="DU136" s="223" t="str">
        <f t="shared" ca="1" si="149"/>
        <v>4.39503659676397+0.874227134182685i</v>
      </c>
      <c r="DV136" s="223" t="str">
        <f t="shared" ca="1" si="150"/>
        <v>3.46396841397688-2.84280540945143i</v>
      </c>
      <c r="DW136" s="223" t="str">
        <f t="shared" ca="1" si="151"/>
        <v>-7.02674531766603E-14-4.48114045406254i</v>
      </c>
      <c r="DX136" s="223" t="str">
        <f t="shared" ca="1" si="152"/>
        <v>-3.46396841397693-2.84280540945137i</v>
      </c>
      <c r="DY136" s="223" t="str">
        <f t="shared" ca="1" si="153"/>
        <v>-4.39503659676376+0.874227134183698i</v>
      </c>
      <c r="DZ136" s="223" t="str">
        <f t="shared" ca="1" si="154"/>
        <v>-2.11239498730356+3.95201305496966i</v>
      </c>
      <c r="EA136" s="223" t="str">
        <f t="shared" ca="1" si="155"/>
        <v>1.71485820987067+4.14003394781674i</v>
      </c>
      <c r="EB136" s="223" t="str">
        <f t="shared" ca="1" si="156"/>
        <v>4.28818405057362+1.30080641044002i</v>
      </c>
      <c r="EC136" s="223" t="str">
        <f t="shared" ca="1" si="157"/>
        <v>3.7259321160133-2.48958824625611i</v>
      </c>
      <c r="ED136" s="223" t="str">
        <f t="shared" ca="1" si="158"/>
        <v>0.439228572724039-4.45956253795579i</v>
      </c>
      <c r="EE136" s="223" t="str">
        <f t="shared" ca="1" si="159"/>
        <v>-3.16864480251849-3.16864480251548i</v>
      </c>
      <c r="EF136" s="223" t="str">
        <f t="shared" ca="1" si="160"/>
        <v>-4.4595625379558+0.439228572723899i</v>
      </c>
      <c r="EG136" s="223" t="str">
        <f t="shared" ca="1" si="161"/>
        <v>-2.48958824625627+3.72593211601318i</v>
      </c>
      <c r="EH136" s="223" t="str">
        <f t="shared" ca="1" si="162"/>
        <v>1.30080641043983+4.28818405057368i</v>
      </c>
      <c r="EI136" s="223" t="str">
        <f t="shared" ca="1" si="163"/>
        <v>4.14003394781666+1.71485820987085i</v>
      </c>
      <c r="EJ136" s="223" t="str">
        <f t="shared" ca="1" si="164"/>
        <v>3.95201305496976-2.11239498730338i</v>
      </c>
      <c r="EK136" s="223" t="str">
        <f t="shared" ca="1" si="165"/>
        <v>0.874227134183895-4.39503659676372i</v>
      </c>
      <c r="EL136" s="223" t="str">
        <f t="shared" ca="1" si="166"/>
        <v>-2.84280540944984-3.46396841397819i</v>
      </c>
      <c r="EM136" s="223" t="str">
        <f t="shared" ca="1" si="167"/>
        <v>-4.48114045406254+2.01802252614242E-12i</v>
      </c>
      <c r="EN136" s="223"/>
      <c r="EO136" s="223"/>
      <c r="EP136" s="223"/>
    </row>
    <row r="137" spans="1:146" ht="17.25" thickBot="1">
      <c r="A137" s="257">
        <f t="shared" si="168"/>
        <v>7.2265625000000032E-4</v>
      </c>
      <c r="B137" s="256">
        <v>37</v>
      </c>
      <c r="C137" s="230">
        <f t="shared" si="169"/>
        <v>7400</v>
      </c>
      <c r="D137" s="229">
        <f t="shared" si="170"/>
        <v>46495.571273128939</v>
      </c>
      <c r="E137" s="229" t="str">
        <f t="shared" si="171"/>
        <v>46495.5712731289i</v>
      </c>
      <c r="F137" s="229" t="str">
        <f t="shared" si="177"/>
        <v>-0.0220477774486861-0.152760550361564i</v>
      </c>
      <c r="G137" s="229" t="str">
        <f t="shared" si="178"/>
        <v>-4.63186337716272-0.44849835632397i</v>
      </c>
      <c r="H137" s="229" t="str">
        <f t="shared" si="179"/>
        <v>0.00221230512328573-0.0114267556084003i</v>
      </c>
      <c r="I137" s="229" t="str">
        <f t="shared" si="174"/>
        <v>-0.00713499873097005+0.0065270913067856i</v>
      </c>
      <c r="J137" s="255" t="str">
        <f ca="1">IMPRODUCT(1/N_FFT2,AZ100)</f>
        <v>-0.0469275083283383-0.00161256294538291i</v>
      </c>
      <c r="K137" s="254" t="str">
        <f t="shared" ca="1" si="175"/>
        <v>0.000345353057952734-0.000294794497090089i</v>
      </c>
      <c r="N137" s="246">
        <f t="shared" ca="1" si="176"/>
        <v>8.5193938218933134</v>
      </c>
      <c r="O137" s="223">
        <f t="shared" ca="1" si="39"/>
        <v>-4.4806061781066875</v>
      </c>
      <c r="P137" s="223" t="str">
        <f t="shared" ca="1" si="40"/>
        <v>-2.75661046572196+3.53226987411211i</v>
      </c>
      <c r="Q137" s="223" t="str">
        <f t="shared" ca="1" si="41"/>
        <v>1.08869849523204+4.34632802602005i</v>
      </c>
      <c r="R137" s="223" t="str">
        <f t="shared" ca="1" si="42"/>
        <v>4.09621387949065+1.81572673515483i</v>
      </c>
      <c r="S137" s="223" t="str">
        <f t="shared" ca="1" si="43"/>
        <v>3.9515418656429-2.1121431313619i</v>
      </c>
      <c r="T137" s="223" t="str">
        <f t="shared" ca="1" si="44"/>
        <v>0.766012895000184-4.41464109163828i</v>
      </c>
      <c r="U137" s="223" t="str">
        <f t="shared" ca="1" si="45"/>
        <v>-3.00899120205043-3.31991018994052i</v>
      </c>
      <c r="V137" s="223" t="str">
        <f t="shared" ca="1" si="46"/>
        <v>-4.46846578156138+0.329613838154406i</v>
      </c>
      <c r="W137" s="223" t="str">
        <f t="shared" ca="1" si="47"/>
        <v>-2.48929141843979+3.72548788179076i</v>
      </c>
      <c r="X137" s="223" t="str">
        <f t="shared" ca="1" si="48"/>
        <v>1.40548434399054+4.25446183225156i</v>
      </c>
      <c r="Y137" s="223" t="str">
        <f t="shared" ca="1" si="49"/>
        <v>4.21868815541873+1.50947075845062i</v>
      </c>
      <c r="Z137" s="223" t="str">
        <f t="shared" ca="1" si="50"/>
        <v>3.78545610405331-2.39711364093848i</v>
      </c>
      <c r="AA137" s="223" t="str">
        <f t="shared" ca="1" si="51"/>
        <v>0.439176204520956-4.45903083468486i</v>
      </c>
      <c r="AB137" s="223" t="str">
        <f t="shared" ca="1" si="52"/>
        <v>-3.2450659543481-3.08955962480394i</v>
      </c>
      <c r="AC137" s="223" t="str">
        <f t="shared" ca="1" si="53"/>
        <v>-4.43211038178621+0.657441470361247i</v>
      </c>
      <c r="AD137" s="223" t="str">
        <f t="shared" ca="1" si="54"/>
        <v>-2.20848268528237+3.89851714785196i</v>
      </c>
      <c r="AE137" s="223" t="str">
        <f t="shared" ca="1" si="55"/>
        <v>1.71465375131412+4.13954034119638i</v>
      </c>
      <c r="AF137" s="223" t="str">
        <f t="shared" ca="1" si="56"/>
        <v>4.31830099471441+1.19503482892187i</v>
      </c>
      <c r="AG137" s="223" t="str">
        <f t="shared" ca="1" si="57"/>
        <v>3.59885662785398-2.66909398400267i</v>
      </c>
      <c r="AH137" s="223" t="str">
        <f t="shared" ca="1" si="58"/>
        <v>0.109959580138048-4.47925670329617i</v>
      </c>
      <c r="AI137" s="223" t="str">
        <f t="shared" ca="1" si="59"/>
        <v>-3.46355541307816-2.84246646837299i</v>
      </c>
      <c r="AJ137" s="223" t="str">
        <f t="shared" ca="1" si="60"/>
        <v>-4.37173699184248+0.981706370277745i</v>
      </c>
      <c r="AK137" s="223" t="str">
        <f t="shared" ca="1" si="61"/>
        <v>-1.91570599310467+4.05042001171121i</v>
      </c>
      <c r="AL137" s="223" t="str">
        <f t="shared" ca="1" si="62"/>
        <v>2.01453130139722+4.00218632237164i</v>
      </c>
      <c r="AM137" s="223" t="str">
        <f t="shared" ca="1" si="63"/>
        <v>4.39451258677083+0.874122902114241i</v>
      </c>
      <c r="AN137" s="223" t="str">
        <f t="shared" ca="1" si="64"/>
        <v>3.39275463577396-2.92661027551023i</v>
      </c>
      <c r="AO137" s="223" t="str">
        <f t="shared" ca="1" si="65"/>
        <v>-0.219852924736799-4.47520909173778i</v>
      </c>
      <c r="AP137" s="223" t="str">
        <f t="shared" ca="1" si="66"/>
        <v>-3.66327556493321-2.5799697398712i</v>
      </c>
      <c r="AQ137" s="223" t="str">
        <f t="shared" ca="1" si="67"/>
        <v>-4.28767278036121+1.3006513183161i</v>
      </c>
      <c r="AR137" s="223" t="str">
        <f t="shared" ca="1" si="68"/>
        <v>-4.28767278036121+1.3006513183161i</v>
      </c>
      <c r="AS137" s="223" t="str">
        <f t="shared" ca="1" si="69"/>
        <v>2.30349193181379+3.84314410910605i</v>
      </c>
      <c r="AT137" s="223" t="str">
        <f t="shared" ca="1" si="70"/>
        <v>4.44690993436743+0.548474027563769i</v>
      </c>
      <c r="AU137" s="223" t="str">
        <f t="shared" ca="1" si="71"/>
        <v>3.16826701236554-3.16826701236562i</v>
      </c>
      <c r="AV137" s="223" t="str">
        <f t="shared" ca="1" si="72"/>
        <v>-0.548474027563881-4.44690993436742i</v>
      </c>
      <c r="AW137" s="223" t="str">
        <f t="shared" ca="1" si="73"/>
        <v>-3.84314410910611-2.3034919318137i</v>
      </c>
      <c r="AX137" s="223" t="str">
        <f t="shared" ca="1" si="74"/>
        <v>-4.18037329858796+1.61254792416865i</v>
      </c>
      <c r="AY137" s="223" t="str">
        <f t="shared" ca="1" si="75"/>
        <v>-1.300651318316+4.28767278036124i</v>
      </c>
      <c r="AZ137" s="223" t="str">
        <f t="shared" ca="1" si="76"/>
        <v>2.57996973987129+3.66327556493315i</v>
      </c>
      <c r="BA137" s="223" t="str">
        <f t="shared" ca="1" si="77"/>
        <v>4.47520909173779+0.219852924736674i</v>
      </c>
      <c r="BB137" s="223" t="str">
        <f t="shared" ca="1" si="78"/>
        <v>2.92661027551015-3.39275463577404i</v>
      </c>
      <c r="BC137" s="223" t="str">
        <f t="shared" ca="1" si="79"/>
        <v>-0.874122902114362-4.3945125867708i</v>
      </c>
      <c r="BD137" s="223" t="str">
        <f t="shared" ca="1" si="80"/>
        <v>-4.00218632237168-2.01453130139714i</v>
      </c>
      <c r="BE137" s="223" t="str">
        <f t="shared" ca="1" si="81"/>
        <v>-4.05042001171116+1.91570599310477i</v>
      </c>
      <c r="BF137" s="223" t="str">
        <f t="shared" ca="1" si="82"/>
        <v>-0.981706370277624+4.37173699184251i</v>
      </c>
      <c r="BG137" s="223" t="str">
        <f t="shared" ca="1" si="83"/>
        <v>2.84246646837308+3.46355541307809i</v>
      </c>
      <c r="BH137" s="223" t="str">
        <f t="shared" ca="1" si="84"/>
        <v>4.47925670329617-0.109959580138173i</v>
      </c>
      <c r="BI137" s="223" t="str">
        <f t="shared" ca="1" si="85"/>
        <v>2.6690939840026-3.59885662785404i</v>
      </c>
      <c r="BJ137" s="223" t="str">
        <f t="shared" ca="1" si="86"/>
        <v>-1.19503482892198-4.31830099471438i</v>
      </c>
      <c r="BK137" s="223" t="str">
        <f t="shared" ca="1" si="87"/>
        <v>-4.13954034119643-1.71465375131401i</v>
      </c>
      <c r="BL137" s="223" t="str">
        <f t="shared" ca="1" si="88"/>
        <v>-3.89851714785191+2.20848268528246i</v>
      </c>
      <c r="BM137" s="223" t="str">
        <f t="shared" ca="1" si="89"/>
        <v>-0.657441470361131+4.43211038178622i</v>
      </c>
      <c r="BN137" s="223" t="str">
        <f t="shared" ca="1" si="90"/>
        <v>3.08955962480403+3.24506595434802i</v>
      </c>
      <c r="BO137" s="223" t="str">
        <f t="shared" ca="1" si="91"/>
        <v>4.45903083468485-0.439176204521065i</v>
      </c>
      <c r="BP137" s="223" t="str">
        <f t="shared" ca="1" si="92"/>
        <v>2.39711364093841-3.78545610405335i</v>
      </c>
      <c r="BQ137" s="223" t="str">
        <f t="shared" ca="1" si="93"/>
        <v>-1.50947075845071-4.2186881554187i</v>
      </c>
      <c r="BR137" s="223" t="str">
        <f t="shared" ca="1" si="94"/>
        <v>-4.25446183225159-1.40548434399044i</v>
      </c>
      <c r="BS137" s="223" t="str">
        <f t="shared" ca="1" si="95"/>
        <v>-3.7254878817907+2.48929141843989i</v>
      </c>
      <c r="BT137" s="223" t="str">
        <f t="shared" ca="1" si="96"/>
        <v>-0.329613838154301+4.46846578156139i</v>
      </c>
      <c r="BU137" s="223" t="str">
        <f t="shared" ca="1" si="97"/>
        <v>3.3199101899406+3.00899120205034i</v>
      </c>
      <c r="BV137" s="223" t="str">
        <f t="shared" ca="1" si="98"/>
        <v>4.41464109163826-0.766012895000309i</v>
      </c>
      <c r="BW137" s="223" t="str">
        <f t="shared" ca="1" si="99"/>
        <v>2.11214313136181-3.95154186564295i</v>
      </c>
      <c r="BX137" s="223" t="str">
        <f t="shared" ca="1" si="100"/>
        <v>-1.81572673515493-4.0962138794906i</v>
      </c>
      <c r="BY137" s="223" t="str">
        <f t="shared" ca="1" si="101"/>
        <v>-4.34632802602007-1.08869849523194i</v>
      </c>
      <c r="BZ137" s="223" t="str">
        <f t="shared" ca="1" si="102"/>
        <v>-3.53226987411204+2.75661046572205i</v>
      </c>
      <c r="CA137" s="223" t="str">
        <f t="shared" ca="1" si="103"/>
        <v>1.25150237983461E-13+4.48060617810669i</v>
      </c>
      <c r="CB137" s="223" t="str">
        <f t="shared" ca="1" si="104"/>
        <v>3.53226987411217+2.75661046572188i</v>
      </c>
      <c r="CC137" s="223" t="str">
        <f t="shared" ca="1" si="105"/>
        <v>4.34632802602002-1.08869849523216i</v>
      </c>
      <c r="CD137" s="223" t="str">
        <f t="shared" ca="1" si="106"/>
        <v>1.81572673515474-4.09621387949069i</v>
      </c>
      <c r="CE137" s="223" t="str">
        <f t="shared" ca="1" si="107"/>
        <v>-2.112143131362-3.95154186564285i</v>
      </c>
      <c r="CF137" s="223" t="str">
        <f t="shared" ca="1" si="108"/>
        <v>-4.4146410916383-0.766012895000063i</v>
      </c>
      <c r="CG137" s="223" t="str">
        <f t="shared" ca="1" si="109"/>
        <v>-3.31991018994046+3.0089912020505i</v>
      </c>
      <c r="CH137" s="223" t="str">
        <f t="shared" ca="1" si="110"/>
        <v>0.329613838154519+4.46846578156137i</v>
      </c>
      <c r="CI137" s="223" t="str">
        <f t="shared" ca="1" si="111"/>
        <v>3.72548788179082+2.48929141843971i</v>
      </c>
      <c r="CJ137" s="223" t="str">
        <f t="shared" ca="1" si="112"/>
        <v>4.25446183225151-1.40548434399068i</v>
      </c>
      <c r="CK137" s="223" t="str">
        <f t="shared" ca="1" si="113"/>
        <v>1.50947075845051-4.21868815541877i</v>
      </c>
      <c r="CL137" s="223" t="str">
        <f t="shared" ca="1" si="114"/>
        <v>-2.3971136409386-3.78545610405324i</v>
      </c>
      <c r="CM137" s="223" t="str">
        <f t="shared" ca="1" si="115"/>
        <v>-4.45903083468487-0.439176204520816i</v>
      </c>
      <c r="CN137" s="223" t="str">
        <f t="shared" ca="1" si="116"/>
        <v>-3.08955962480385+3.24506595434819i</v>
      </c>
      <c r="CO137" s="223" t="str">
        <f t="shared" ca="1" si="117"/>
        <v>0.657441470361346+4.43211038178619i</v>
      </c>
      <c r="CP137" s="223" t="str">
        <f t="shared" ca="1" si="118"/>
        <v>3.89851714785201+2.20848268528229i</v>
      </c>
      <c r="CQ137" s="223" t="str">
        <f t="shared" ca="1" si="119"/>
        <v>4.13954034119633-1.71465375131424i</v>
      </c>
      <c r="CR137" s="223" t="str">
        <f t="shared" ca="1" si="120"/>
        <v>1.19503482892177-4.31830099471444i</v>
      </c>
      <c r="CS137" s="223" t="str">
        <f t="shared" ca="1" si="121"/>
        <v>-2.66909398400275-3.59885662785393i</v>
      </c>
      <c r="CT137" s="223" t="str">
        <f t="shared" ca="1" si="122"/>
        <v>-4.47925670329617-0.109959580137923i</v>
      </c>
      <c r="CU137" s="223" t="str">
        <f t="shared" ca="1" si="123"/>
        <v>-2.84246646837291+3.46355541307822i</v>
      </c>
      <c r="CV137" s="223" t="str">
        <f t="shared" ca="1" si="124"/>
        <v>0.981706370277834+4.37173699184246i</v>
      </c>
      <c r="CW137" s="223" t="str">
        <f t="shared" ca="1" si="125"/>
        <v>4.05042001171127+1.91570599310455i</v>
      </c>
      <c r="CX137" s="223" t="str">
        <f t="shared" ca="1" si="126"/>
        <v>4.00218632237158-2.01453130139733i</v>
      </c>
      <c r="CY137" s="223" t="str">
        <f t="shared" ca="1" si="127"/>
        <v>0.874122902114152-4.39451258677084i</v>
      </c>
      <c r="CZ137" s="223" t="str">
        <f t="shared" ca="1" si="128"/>
        <v>-2.92661027551034-3.39275463577387i</v>
      </c>
      <c r="DA137" s="223" t="str">
        <f t="shared" ca="1" si="129"/>
        <v>-4.47520909173778+0.219852924736924i</v>
      </c>
      <c r="DB137" s="223" t="str">
        <f t="shared" ca="1" si="130"/>
        <v>-2.57996973987111+3.66327556493327i</v>
      </c>
      <c r="DC137" s="223" t="str">
        <f t="shared" ca="1" si="131"/>
        <v>1.30065131831618+4.28767278036118i</v>
      </c>
      <c r="DD137" s="223" t="str">
        <f t="shared" ca="1" si="132"/>
        <v>4.18037329858788+1.61254792416885i</v>
      </c>
      <c r="DE137" s="223" t="str">
        <f t="shared" ca="1" si="133"/>
        <v>3.843144109106-2.30349193181389i</v>
      </c>
      <c r="DF137" s="223" t="str">
        <f t="shared" ca="1" si="134"/>
        <v>0.548474027563679-4.44690993436745i</v>
      </c>
      <c r="DG137" s="223" t="str">
        <f t="shared" ca="1" si="135"/>
        <v>-3.16826701236571-3.16826701236545i</v>
      </c>
      <c r="DH137" s="223" t="str">
        <f t="shared" ca="1" si="136"/>
        <v>-4.44690993436741+0.548474027563989i</v>
      </c>
      <c r="DI137" s="223" t="str">
        <f t="shared" ca="1" si="137"/>
        <v>-2.30349193181362+3.84314410910616i</v>
      </c>
      <c r="DJ137" s="223" t="str">
        <f t="shared" ca="1" si="138"/>
        <v>1.61254792416878+4.18037329858791i</v>
      </c>
      <c r="DK137" s="223" t="str">
        <f t="shared" ca="1" si="139"/>
        <v>4.28767278036127+1.30065131831588i</v>
      </c>
      <c r="DL137" s="223" t="str">
        <f t="shared" ca="1" si="140"/>
        <v>3.66327556493309-2.57996973987137i</v>
      </c>
      <c r="DM137" s="223" t="str">
        <f t="shared" ca="1" si="141"/>
        <v>0.219852924736994-4.47520909173777i</v>
      </c>
      <c r="DN137" s="223" t="str">
        <f t="shared" ca="1" si="142"/>
        <v>-3.39275463577383-2.9266102755104i</v>
      </c>
      <c r="DO137" s="223" t="str">
        <f t="shared" ca="1" si="143"/>
        <v>-4.39451258677078+0.874122902114456i</v>
      </c>
      <c r="DP137" s="223" t="str">
        <f t="shared" ca="1" si="144"/>
        <v>-2.01453130139706+4.00218632237172i</v>
      </c>
      <c r="DQ137" s="223" t="str">
        <f t="shared" ca="1" si="145"/>
        <v>1.91570599310488+4.05042001171111i</v>
      </c>
      <c r="DR137" s="223" t="str">
        <f t="shared" ca="1" si="146"/>
        <v>4.37173699184252+0.981706370277529i</v>
      </c>
      <c r="DS137" s="223" t="str">
        <f t="shared" ca="1" si="147"/>
        <v>3.46355541307803-2.84246646837315i</v>
      </c>
      <c r="DT137" s="223" t="str">
        <f t="shared" ca="1" si="148"/>
        <v>-0.109959580137852-4.47925670329617i</v>
      </c>
      <c r="DU137" s="223" t="str">
        <f t="shared" ca="1" si="149"/>
        <v>-3.59885662785411-2.6690939840025i</v>
      </c>
      <c r="DV137" s="223" t="str">
        <f t="shared" ca="1" si="150"/>
        <v>-4.31830099471471+1.19503482892078i</v>
      </c>
      <c r="DW137" s="223" t="str">
        <f t="shared" ca="1" si="151"/>
        <v>-1.71465375131224+4.13954034119716i</v>
      </c>
      <c r="DX137" s="223" t="str">
        <f t="shared" ca="1" si="152"/>
        <v>2.20848268528295+3.89851714785163i</v>
      </c>
      <c r="DY137" s="223" t="str">
        <f t="shared" ca="1" si="153"/>
        <v>4.43211038178611+0.657441470361919i</v>
      </c>
      <c r="DZ137" s="223" t="str">
        <f t="shared" ca="1" si="154"/>
        <v>3.24506595434951-3.08955962480246i</v>
      </c>
      <c r="EA137" s="223" t="str">
        <f t="shared" ca="1" si="155"/>
        <v>-0.439176204522076-4.45903083468475i</v>
      </c>
      <c r="EB137" s="223" t="str">
        <f t="shared" ca="1" si="156"/>
        <v>-3.78545610405316-2.39711364093872i</v>
      </c>
      <c r="EC137" s="223" t="str">
        <f t="shared" ca="1" si="157"/>
        <v>-4.21868815541927+1.50947075844912i</v>
      </c>
      <c r="ED137" s="223" t="str">
        <f t="shared" ca="1" si="158"/>
        <v>-1.40548434398905+4.25446183225205i</v>
      </c>
      <c r="EE137" s="223" t="str">
        <f t="shared" ca="1" si="159"/>
        <v>2.48929141843997+3.72548788179064i</v>
      </c>
      <c r="EF137" s="223" t="str">
        <f t="shared" ca="1" si="160"/>
        <v>4.46846578156129+0.329613838155541i</v>
      </c>
      <c r="EG137" s="223" t="str">
        <f t="shared" ca="1" si="161"/>
        <v>3.00899120204893-3.31991018994189i</v>
      </c>
      <c r="EH137" s="223" t="str">
        <f t="shared" ca="1" si="162"/>
        <v>-0.766012895000843-4.41464109163817i</v>
      </c>
      <c r="EI137" s="223" t="str">
        <f t="shared" ca="1" si="163"/>
        <v>-3.95154186564257-2.11214313136251i</v>
      </c>
      <c r="EJ137" s="223" t="str">
        <f t="shared" ca="1" si="164"/>
        <v>-4.09621387949148+1.81572673515295i</v>
      </c>
      <c r="EK137" s="223" t="str">
        <f t="shared" ca="1" si="165"/>
        <v>-1.08869849523096+4.34632802602032i</v>
      </c>
      <c r="EL137" s="223" t="str">
        <f t="shared" ca="1" si="166"/>
        <v>2.75661046572177+3.53226987411226i</v>
      </c>
      <c r="EM137" s="223" t="str">
        <f t="shared" ca="1" si="167"/>
        <v>4.48060617810669+1.59622358359328E-12i</v>
      </c>
      <c r="EN137" s="223"/>
      <c r="EO137" s="223"/>
      <c r="EP137" s="223"/>
    </row>
    <row r="138" spans="1:146" ht="17.25" thickBot="1">
      <c r="A138" s="257">
        <f t="shared" si="168"/>
        <v>7.4218750000000033E-4</v>
      </c>
      <c r="B138" s="256">
        <v>38</v>
      </c>
      <c r="C138" s="230">
        <f t="shared" si="169"/>
        <v>7600</v>
      </c>
      <c r="D138" s="229">
        <f t="shared" si="170"/>
        <v>47752.208334564857</v>
      </c>
      <c r="E138" s="229" t="str">
        <f t="shared" si="171"/>
        <v>47752.2083345649i</v>
      </c>
      <c r="F138" s="229" t="str">
        <f t="shared" si="177"/>
        <v>-0.0220601691145707-0.148328870316883i</v>
      </c>
      <c r="G138" s="229" t="str">
        <f t="shared" si="178"/>
        <v>-4.67217699332941-0.401380948609722i</v>
      </c>
      <c r="H138" s="229" t="str">
        <f t="shared" si="179"/>
        <v>0.00220095314992169-0.0111261674591493i</v>
      </c>
      <c r="I138" s="229" t="str">
        <f t="shared" si="174"/>
        <v>-0.00704412785229315+0.00646345357621269i</v>
      </c>
      <c r="J138" s="255" t="str">
        <f ca="1">IMPRODUCT(1/N_FFT2,BA100)</f>
        <v>0.0142971760281497+0.0000820711740056098i</v>
      </c>
      <c r="K138" s="254" t="str">
        <f t="shared" ca="1" si="175"/>
        <v>-0.000101241599092158+0.0000918310136862032i</v>
      </c>
      <c r="N138" s="246">
        <f t="shared" ca="1" si="176"/>
        <v>8.5199739474063936</v>
      </c>
      <c r="O138" s="223">
        <f t="shared" ca="1" si="39"/>
        <v>-4.4800260525936064</v>
      </c>
      <c r="P138" s="223" t="str">
        <f t="shared" ca="1" si="40"/>
        <v>-2.66874840363799+3.59839066667269i</v>
      </c>
      <c r="Q138" s="223" t="str">
        <f t="shared" ca="1" si="41"/>
        <v>1.30048291676872+4.28711763485797i</v>
      </c>
      <c r="R138" s="223" t="str">
        <f t="shared" ca="1" si="42"/>
        <v>4.21814194168483+1.50927532005158i</v>
      </c>
      <c r="S138" s="223" t="str">
        <f t="shared" ca="1" si="43"/>
        <v>3.72500552505531-2.48896911797332i</v>
      </c>
      <c r="T138" s="223" t="str">
        <f t="shared" ca="1" si="44"/>
        <v>0.219824459327007-4.47462966501129i</v>
      </c>
      <c r="U138" s="223" t="str">
        <f t="shared" ca="1" si="45"/>
        <v>-3.46310696999226-2.84209844064355i</v>
      </c>
      <c r="V138" s="223" t="str">
        <f t="shared" ca="1" si="46"/>
        <v>-4.34576528614158+1.08855753623051i</v>
      </c>
      <c r="W138" s="223" t="str">
        <f t="shared" ca="1" si="47"/>
        <v>-1.71443174689154+4.13900437510857i</v>
      </c>
      <c r="X138" s="223" t="str">
        <f t="shared" ca="1" si="48"/>
        <v>2.30319368769551+3.84264651885612i</v>
      </c>
      <c r="Y138" s="223" t="str">
        <f t="shared" ca="1" si="49"/>
        <v>4.45845350263469+0.439119342277147i</v>
      </c>
      <c r="Z138" s="223" t="str">
        <f t="shared" ca="1" si="50"/>
        <v>3.00860161356707-3.31948034528887i</v>
      </c>
      <c r="AA138" s="223" t="str">
        <f t="shared" ca="1" si="51"/>
        <v>-0.874009725240964-4.39394360820683i</v>
      </c>
      <c r="AB138" s="223" t="str">
        <f t="shared" ca="1" si="52"/>
        <v>-4.04989558445869-1.91545795748679i</v>
      </c>
      <c r="AC138" s="223" t="str">
        <f t="shared" ca="1" si="53"/>
        <v>-3.95103024061687+2.11186966208817i</v>
      </c>
      <c r="AD138" s="223" t="str">
        <f t="shared" ca="1" si="54"/>
        <v>-0.657356348269653+4.43153653525581i</v>
      </c>
      <c r="AE138" s="223" t="str">
        <f t="shared" ca="1" si="55"/>
        <v>3.16785680168128+3.1678568016814i</v>
      </c>
      <c r="AF138" s="223" t="str">
        <f t="shared" ca="1" si="56"/>
        <v>4.43153653525583-0.657356348269501i</v>
      </c>
      <c r="AG138" s="223" t="str">
        <f t="shared" ca="1" si="57"/>
        <v>2.11186966208792-3.95103024061701i</v>
      </c>
      <c r="AH138" s="223" t="str">
        <f t="shared" ca="1" si="58"/>
        <v>-1.91545795748665-4.04989558445876i</v>
      </c>
      <c r="AI138" s="223" t="str">
        <f t="shared" ca="1" si="59"/>
        <v>-4.3939436082068-0.874009725241116i</v>
      </c>
      <c r="AJ138" s="223" t="str">
        <f t="shared" ca="1" si="60"/>
        <v>-3.31948034528866+3.00860161356729i</v>
      </c>
      <c r="AK138" s="223" t="str">
        <f t="shared" ca="1" si="61"/>
        <v>0.439119342276984+4.45845350263471i</v>
      </c>
      <c r="AL138" s="223" t="str">
        <f t="shared" ca="1" si="62"/>
        <v>3.8426465188561+2.30319368769553i</v>
      </c>
      <c r="AM138" s="223" t="str">
        <f t="shared" ca="1" si="63"/>
        <v>4.13900437510853-1.71443174689164i</v>
      </c>
      <c r="AN138" s="223" t="str">
        <f t="shared" ca="1" si="64"/>
        <v>1.08855753623071-4.34576528614153i</v>
      </c>
      <c r="AO138" s="223" t="str">
        <f t="shared" ca="1" si="65"/>
        <v>-2.8420984406435-3.4631069699923i</v>
      </c>
      <c r="AP138" s="223" t="str">
        <f t="shared" ca="1" si="66"/>
        <v>-4.47462966501129+0.219824459327077i</v>
      </c>
      <c r="AQ138" s="223" t="str">
        <f t="shared" ca="1" si="67"/>
        <v>-2.48896911797315+3.72500552505542i</v>
      </c>
      <c r="AR138" s="223" t="str">
        <f t="shared" ca="1" si="68"/>
        <v>-2.48896911797315+3.72500552505542i</v>
      </c>
      <c r="AS138" s="223" t="str">
        <f t="shared" ca="1" si="69"/>
        <v>4.28711763485797+1.3004829167687i</v>
      </c>
      <c r="AT138" s="223" t="str">
        <f t="shared" ca="1" si="70"/>
        <v>3.5983906666726-2.66874840363812i</v>
      </c>
      <c r="AU138" s="223" t="str">
        <f t="shared" ca="1" si="71"/>
        <v>1.56418635611574E-13-4.48002605259361i</v>
      </c>
      <c r="AV138" s="223" t="str">
        <f t="shared" ca="1" si="72"/>
        <v>-3.59839066667268-2.66874840363801i</v>
      </c>
      <c r="AW138" s="223" t="str">
        <f t="shared" ca="1" si="73"/>
        <v>-4.28711763485793+1.30048291676883i</v>
      </c>
      <c r="AX138" s="223" t="str">
        <f t="shared" ca="1" si="74"/>
        <v>-1.50927532005177+4.21814194168476i</v>
      </c>
      <c r="AY138" s="223" t="str">
        <f t="shared" ca="1" si="75"/>
        <v>2.48896911797326+3.72500552505535i</v>
      </c>
      <c r="AZ138" s="223" t="str">
        <f t="shared" ca="1" si="76"/>
        <v>4.47462966501129+0.219824459326929i</v>
      </c>
      <c r="BA138" s="223" t="str">
        <f t="shared" ca="1" si="77"/>
        <v>2.84209844064339-3.46310696999239i</v>
      </c>
      <c r="BB138" s="223" t="str">
        <f t="shared" ca="1" si="78"/>
        <v>-1.08855753623039-4.34576528614161i</v>
      </c>
      <c r="BC138" s="223" t="str">
        <f t="shared" ca="1" si="79"/>
        <v>-4.13900437510858-1.71443174689152i</v>
      </c>
      <c r="BD138" s="223" t="str">
        <f t="shared" ca="1" si="80"/>
        <v>-3.84264651885604+2.30319368769563i</v>
      </c>
      <c r="BE138" s="223" t="str">
        <f t="shared" ca="1" si="81"/>
        <v>-0.439119342277295+4.45845350263468i</v>
      </c>
      <c r="BF138" s="223" t="str">
        <f t="shared" ca="1" si="82"/>
        <v>3.31948034528875+3.00860161356719i</v>
      </c>
      <c r="BG138" s="223" t="str">
        <f t="shared" ca="1" si="83"/>
        <v>4.39394360820678-0.874009725241228i</v>
      </c>
      <c r="BH138" s="223" t="str">
        <f t="shared" ca="1" si="84"/>
        <v>1.91545795748693-4.04989558445862i</v>
      </c>
      <c r="BI138" s="223" t="str">
        <f t="shared" ca="1" si="85"/>
        <v>-2.11186966208802-3.95103024061696i</v>
      </c>
      <c r="BJ138" s="223" t="str">
        <f t="shared" ca="1" si="86"/>
        <v>-4.43153653525585-0.657356348269362i</v>
      </c>
      <c r="BK138" s="223" t="str">
        <f t="shared" ca="1" si="87"/>
        <v>-3.16785680168151+3.16785680168117i</v>
      </c>
      <c r="BL138" s="223" t="str">
        <f t="shared" ca="1" si="88"/>
        <v>0.657356348269353+4.43153653525585i</v>
      </c>
      <c r="BM138" s="223" t="str">
        <f t="shared" ca="1" si="89"/>
        <v>3.95103024061694+2.11186966208806i</v>
      </c>
      <c r="BN138" s="223" t="str">
        <f t="shared" ca="1" si="90"/>
        <v>4.04989558445864-1.9154579574869i</v>
      </c>
      <c r="BO138" s="223" t="str">
        <f t="shared" ca="1" si="91"/>
        <v>0.874009725241268-4.39394360820677i</v>
      </c>
      <c r="BP138" s="223" t="str">
        <f t="shared" ca="1" si="92"/>
        <v>-3.00860161356716-3.31948034528878i</v>
      </c>
      <c r="BQ138" s="223" t="str">
        <f t="shared" ca="1" si="93"/>
        <v>-4.45845350263468+0.439119342277287i</v>
      </c>
      <c r="BR138" s="223" t="str">
        <f t="shared" ca="1" si="94"/>
        <v>-2.30319368769566+3.84264651885602i</v>
      </c>
      <c r="BS138" s="223" t="str">
        <f t="shared" ca="1" si="95"/>
        <v>1.71443174689148+4.13900437510859i</v>
      </c>
      <c r="BT138" s="223" t="str">
        <f t="shared" ca="1" si="96"/>
        <v>4.3457652861416+1.08855753623042i</v>
      </c>
      <c r="BU138" s="223" t="str">
        <f t="shared" ca="1" si="97"/>
        <v>3.46310696999213-2.84209844064371i</v>
      </c>
      <c r="BV138" s="223" t="str">
        <f t="shared" ca="1" si="98"/>
        <v>-0.219824459326922-4.47462966501129i</v>
      </c>
      <c r="BW138" s="223" t="str">
        <f t="shared" ca="1" si="99"/>
        <v>-3.72500552505532-2.4889691179733i</v>
      </c>
      <c r="BX138" s="223" t="str">
        <f t="shared" ca="1" si="100"/>
        <v>-4.21814194168476+1.50927532005176i</v>
      </c>
      <c r="BY138" s="223" t="str">
        <f t="shared" ca="1" si="101"/>
        <v>-1.30048291676885+4.28711763485793i</v>
      </c>
      <c r="BZ138" s="223" t="str">
        <f t="shared" ca="1" si="102"/>
        <v>2.66874840363798+3.5983906666727i</v>
      </c>
      <c r="CA138" s="223" t="str">
        <f t="shared" ca="1" si="103"/>
        <v>4.48002605259361-1.32817724252945E-13i</v>
      </c>
      <c r="CB138" s="223" t="str">
        <f t="shared" ca="1" si="104"/>
        <v>2.66874840363815-3.59839066667257i</v>
      </c>
      <c r="CC138" s="223" t="str">
        <f t="shared" ca="1" si="105"/>
        <v>-1.30048291676868-4.28711763485798i</v>
      </c>
      <c r="CD138" s="223" t="str">
        <f t="shared" ca="1" si="106"/>
        <v>-4.21814194168485-1.50927532005151i</v>
      </c>
      <c r="CE138" s="223" t="str">
        <f t="shared" ca="1" si="107"/>
        <v>-3.72500552505518+2.48896911797351i</v>
      </c>
      <c r="CF138" s="223" t="str">
        <f t="shared" ca="1" si="108"/>
        <v>-0.219824459327133+4.47462966501128i</v>
      </c>
      <c r="CG138" s="223" t="str">
        <f t="shared" ca="1" si="109"/>
        <v>3.4631069699923+2.8420984406435i</v>
      </c>
      <c r="CH138" s="223" t="str">
        <f t="shared" ca="1" si="110"/>
        <v>4.34576528614154-1.08855753623068i</v>
      </c>
      <c r="CI138" s="223" t="str">
        <f t="shared" ca="1" si="111"/>
        <v>1.71443174689168-4.13900437510851i</v>
      </c>
      <c r="CJ138" s="223" t="str">
        <f t="shared" ca="1" si="112"/>
        <v>-2.30319368769548-3.84264651885613i</v>
      </c>
      <c r="CK138" s="223" t="str">
        <f t="shared" ca="1" si="113"/>
        <v>-4.4584535026347-0.439119342276991i</v>
      </c>
      <c r="CL138" s="223" t="str">
        <f t="shared" ca="1" si="114"/>
        <v>-3.00860161356729+3.31948034528866i</v>
      </c>
      <c r="CM138" s="223" t="str">
        <f t="shared" ca="1" si="115"/>
        <v>0.874009725241094+4.39394360820681i</v>
      </c>
      <c r="CN138" s="223" t="str">
        <f t="shared" ca="1" si="116"/>
        <v>4.04989558445874+1.91545795748669i</v>
      </c>
      <c r="CO138" s="223" t="str">
        <f t="shared" ca="1" si="117"/>
        <v>3.95103024061704-2.11186966208787i</v>
      </c>
      <c r="CP138" s="223" t="str">
        <f t="shared" ca="1" si="118"/>
        <v>0.657356348269501-4.43153653525583i</v>
      </c>
      <c r="CQ138" s="223" t="str">
        <f t="shared" ca="1" si="119"/>
        <v>-3.16785680168138-3.1678568016813i</v>
      </c>
      <c r="CR138" s="223" t="str">
        <f t="shared" ca="1" si="120"/>
        <v>-4.43153653525581+0.657356348269622i</v>
      </c>
      <c r="CS138" s="223" t="str">
        <f t="shared" ca="1" si="121"/>
        <v>-2.1118696620882+3.95103024061686i</v>
      </c>
      <c r="CT138" s="223" t="str">
        <f t="shared" ca="1" si="122"/>
        <v>1.91545795748674+4.04989558445871i</v>
      </c>
      <c r="CU138" s="223" t="str">
        <f t="shared" ca="1" si="123"/>
        <v>4.39394360820683+0.874009725240968i</v>
      </c>
      <c r="CV138" s="223" t="str">
        <f t="shared" ca="1" si="124"/>
        <v>3.31948034528887-3.00860161356706i</v>
      </c>
      <c r="CW138" s="223" t="str">
        <f t="shared" ca="1" si="125"/>
        <v>-0.439119342277116-4.45845350263469i</v>
      </c>
      <c r="CX138" s="223" t="str">
        <f t="shared" ca="1" si="126"/>
        <v>-3.84264651885616-2.30319368769543i</v>
      </c>
      <c r="CY138" s="223" t="str">
        <f t="shared" ca="1" si="127"/>
        <v>-4.13900437510866+1.71443174689132i</v>
      </c>
      <c r="CZ138" s="223" t="str">
        <f t="shared" ca="1" si="128"/>
        <v>-1.08855753623056+4.34576528614157i</v>
      </c>
      <c r="DA138" s="223" t="str">
        <f t="shared" ca="1" si="129"/>
        <v>2.8420984406436+3.46310696999222i</v>
      </c>
      <c r="DB138" s="223" t="str">
        <f t="shared" ca="1" si="130"/>
        <v>4.47462966501128-0.219824459327194i</v>
      </c>
      <c r="DC138" s="223" t="str">
        <f t="shared" ca="1" si="131"/>
        <v>2.48896911797343-3.72500552505523i</v>
      </c>
      <c r="DD138" s="223" t="str">
        <f t="shared" ca="1" si="132"/>
        <v>-1.50927532005157-4.21814194168483i</v>
      </c>
      <c r="DE138" s="223" t="str">
        <f t="shared" ca="1" si="133"/>
        <v>-4.28711763485801-1.30048291676856i</v>
      </c>
      <c r="DF138" s="223" t="str">
        <f t="shared" ca="1" si="134"/>
        <v>-3.59839066667278+2.66874840363787i</v>
      </c>
      <c r="DG138" s="223" t="str">
        <f t="shared" ca="1" si="135"/>
        <v>-3.95171611970613E-14+4.48002605259361i</v>
      </c>
      <c r="DH138" s="223" t="str">
        <f t="shared" ca="1" si="136"/>
        <v>3.59839066667274+2.66874840363793i</v>
      </c>
      <c r="DI138" s="223" t="str">
        <f t="shared" ca="1" si="137"/>
        <v>4.28711763485802-1.30048291676855i</v>
      </c>
      <c r="DJ138" s="223" t="str">
        <f t="shared" ca="1" si="138"/>
        <v>1.50927532005164-4.2181419416848i</v>
      </c>
      <c r="DK138" s="223" t="str">
        <f t="shared" ca="1" si="139"/>
        <v>-2.48896911797337-3.72500552505527i</v>
      </c>
      <c r="DL138" s="223" t="str">
        <f t="shared" ca="1" si="140"/>
        <v>-4.4746296650113-0.219824459326828i</v>
      </c>
      <c r="DM138" s="223" t="str">
        <f t="shared" ca="1" si="141"/>
        <v>-2.84209844064366+3.46310696999217i</v>
      </c>
      <c r="DN138" s="223" t="str">
        <f t="shared" ca="1" si="142"/>
        <v>1.08855753623054+4.34576528614157i</v>
      </c>
      <c r="DO138" s="223" t="str">
        <f t="shared" ca="1" si="143"/>
        <v>4.13900437510863+1.71443174689139i</v>
      </c>
      <c r="DP138" s="223" t="str">
        <f t="shared" ca="1" si="144"/>
        <v>3.8426465188562-2.30319368769536i</v>
      </c>
      <c r="DQ138" s="223" t="str">
        <f t="shared" ca="1" si="145"/>
        <v>0.439119342277194-4.45845350263469i</v>
      </c>
      <c r="DR138" s="223" t="str">
        <f t="shared" ca="1" si="146"/>
        <v>-3.31948034528882-3.00860161356712i</v>
      </c>
      <c r="DS138" s="223" t="str">
        <f t="shared" ca="1" si="147"/>
        <v>-4.39394360820657+0.874009725242267i</v>
      </c>
      <c r="DT138" s="223" t="str">
        <f t="shared" ca="1" si="148"/>
        <v>-1.91545795748762+4.0498955844583i</v>
      </c>
      <c r="DU138" s="223" t="str">
        <f t="shared" ca="1" si="149"/>
        <v>2.11186966208931+3.95103024061626i</v>
      </c>
      <c r="DV138" s="223" t="str">
        <f t="shared" ca="1" si="150"/>
        <v>4.43153653525574+0.657356348270141i</v>
      </c>
      <c r="DW138" s="223" t="str">
        <f t="shared" ca="1" si="151"/>
        <v>3.16785680168013-3.16785680168255i</v>
      </c>
      <c r="DX138" s="223" t="str">
        <f t="shared" ca="1" si="152"/>
        <v>-0.657356348269044-4.4315365352559i</v>
      </c>
      <c r="DY138" s="223" t="str">
        <f t="shared" ca="1" si="153"/>
        <v>-3.95103024061784-2.11186966208636i</v>
      </c>
      <c r="DZ138" s="223" t="str">
        <f t="shared" ca="1" si="154"/>
        <v>-4.04989558445877+1.91545795748661i</v>
      </c>
      <c r="EA138" s="223" t="str">
        <f t="shared" ca="1" si="155"/>
        <v>-0.874009725238983+4.39394360820723i</v>
      </c>
      <c r="EB138" s="223" t="str">
        <f t="shared" ca="1" si="156"/>
        <v>3.00860161356728+3.31948034528867i</v>
      </c>
      <c r="EC138" s="223" t="str">
        <f t="shared" ca="1" si="157"/>
        <v>4.45845350263488-0.439119342275202i</v>
      </c>
      <c r="ED138" s="223" t="str">
        <f t="shared" ca="1" si="158"/>
        <v>2.30319368769517-3.84264651885632i</v>
      </c>
      <c r="EE138" s="223" t="str">
        <f t="shared" ca="1" si="159"/>
        <v>-1.71443174688996-4.13900437510923i</v>
      </c>
      <c r="EF138" s="223" t="str">
        <f t="shared" ca="1" si="160"/>
        <v>-4.34576528614173-1.08855753622989i</v>
      </c>
      <c r="EG138" s="223" t="str">
        <f t="shared" ca="1" si="161"/>
        <v>-3.46310696999319+2.84209844064241i</v>
      </c>
      <c r="EH138" s="223" t="str">
        <f t="shared" ca="1" si="162"/>
        <v>0.219824459327944+4.47462966501124i</v>
      </c>
      <c r="EI138" s="223" t="str">
        <f t="shared" ca="1" si="163"/>
        <v>3.72500552505466+2.48896911797429i</v>
      </c>
      <c r="EJ138" s="223" t="str">
        <f t="shared" ca="1" si="164"/>
        <v>4.21814194168443-1.50927532005269i</v>
      </c>
      <c r="EK138" s="223" t="str">
        <f t="shared" ca="1" si="165"/>
        <v>1.30048291676961-4.2871176348577i</v>
      </c>
      <c r="EL138" s="223" t="str">
        <f t="shared" ca="1" si="166"/>
        <v>-2.66874840363918-3.59839066667181i</v>
      </c>
      <c r="EM138" s="223" t="str">
        <f t="shared" ca="1" si="167"/>
        <v>-4.48002605259361-6.25674542446298E-13i</v>
      </c>
      <c r="EN138" s="223"/>
      <c r="EO138" s="223"/>
      <c r="EP138" s="223"/>
    </row>
    <row r="139" spans="1:146" ht="17.25" thickBot="1">
      <c r="A139" s="257">
        <f t="shared" si="168"/>
        <v>7.6171875000000035E-4</v>
      </c>
      <c r="B139" s="256">
        <v>39</v>
      </c>
      <c r="C139" s="230">
        <f t="shared" si="169"/>
        <v>7800</v>
      </c>
      <c r="D139" s="229">
        <f t="shared" si="170"/>
        <v>49008.845396000776</v>
      </c>
      <c r="E139" s="229" t="str">
        <f t="shared" si="171"/>
        <v>49008.8453960008i</v>
      </c>
      <c r="F139" s="229" t="str">
        <f t="shared" si="177"/>
        <v>-0.0220581994927059-0.144118395125237i</v>
      </c>
      <c r="G139" s="229" t="str">
        <f t="shared" si="178"/>
        <v>-4.71011606540262-0.352911082018486i</v>
      </c>
      <c r="H139" s="229" t="str">
        <f t="shared" si="179"/>
        <v>0.00219046590740769-0.0108409769905638i</v>
      </c>
      <c r="I139" s="229" t="str">
        <f t="shared" si="174"/>
        <v>-0.00695656933367919+0.00640425809973703i</v>
      </c>
      <c r="J139" s="255" t="str">
        <f ca="1">IMPRODUCT(1/N_FFT2,BB100)</f>
        <v>0.0778913849252746+0.00161267114589744i</v>
      </c>
      <c r="K139" s="254" t="str">
        <f t="shared" ca="1" si="175"/>
        <v>-0.000552184781977293+0.000487617874168565i</v>
      </c>
      <c r="N139" s="246">
        <f t="shared" ca="1" si="176"/>
        <v>8.5206053202596017</v>
      </c>
      <c r="O139" s="223">
        <f t="shared" ca="1" si="39"/>
        <v>-4.4793946797403983</v>
      </c>
      <c r="P139" s="223" t="str">
        <f t="shared" ca="1" si="40"/>
        <v>-2.57927214918804+3.66228506226775i</v>
      </c>
      <c r="Q139" s="223" t="str">
        <f t="shared" ca="1" si="41"/>
        <v>1.50906261694363+4.21754747632197i</v>
      </c>
      <c r="R139" s="223" t="str">
        <f t="shared" ca="1" si="42"/>
        <v>4.31713338158523+1.19471170685195i</v>
      </c>
      <c r="S139" s="223" t="str">
        <f t="shared" ca="1" si="43"/>
        <v>3.46261891217676-2.84169790194567i</v>
      </c>
      <c r="T139" s="223" t="str">
        <f t="shared" ca="1" si="44"/>
        <v>-0.329524714805773-4.4672575658024i</v>
      </c>
      <c r="U139" s="223" t="str">
        <f t="shared" ca="1" si="45"/>
        <v>-3.84210497229635-2.30286909717906i</v>
      </c>
      <c r="V139" s="223" t="str">
        <f t="shared" ca="1" si="46"/>
        <v>-4.09510631586517+1.81523578596496i</v>
      </c>
      <c r="W139" s="223" t="str">
        <f t="shared" ca="1" si="47"/>
        <v>-0.873886550507894+4.39332436700592i</v>
      </c>
      <c r="X139" s="223" t="str">
        <f t="shared" ca="1" si="48"/>
        <v>3.08872424756051+3.24418853019031i</v>
      </c>
      <c r="Y139" s="223" t="str">
        <f t="shared" ca="1" si="49"/>
        <v>4.43091199606042-0.657263706631128i</v>
      </c>
      <c r="Z139" s="223" t="str">
        <f t="shared" ca="1" si="50"/>
        <v>2.01398659800601-4.00110418258994i</v>
      </c>
      <c r="AA139" s="223" t="str">
        <f t="shared" ca="1" si="51"/>
        <v>-2.11157203498544-3.95047341947191i</v>
      </c>
      <c r="AB139" s="223" t="str">
        <f t="shared" ca="1" si="52"/>
        <v>-4.44570754703267-0.548325727230897i</v>
      </c>
      <c r="AC139" s="223" t="str">
        <f t="shared" ca="1" si="53"/>
        <v>-3.00817760947363+3.31901252886278i</v>
      </c>
      <c r="AD139" s="223" t="str">
        <f t="shared" ca="1" si="54"/>
        <v>0.981440929483198+4.37055493030596i</v>
      </c>
      <c r="AE139" s="223" t="str">
        <f t="shared" ca="1" si="55"/>
        <v>4.13842106265203+1.71419013096115i</v>
      </c>
      <c r="AF139" s="223" t="str">
        <f t="shared" ca="1" si="56"/>
        <v>3.7844325653392-2.3964654921961i</v>
      </c>
      <c r="AG139" s="223" t="str">
        <f t="shared" ca="1" si="57"/>
        <v>0.219793479329568-4.47399905267433i</v>
      </c>
      <c r="AH139" s="223" t="str">
        <f t="shared" ca="1" si="58"/>
        <v>-3.53131479370307-2.75586511365495i</v>
      </c>
      <c r="AI139" s="223" t="str">
        <f t="shared" ca="1" si="59"/>
        <v>-4.28651344870785+1.30029963890379i</v>
      </c>
      <c r="AJ139" s="223" t="str">
        <f t="shared" ca="1" si="60"/>
        <v>-1.40510431907469+4.25331148041197i</v>
      </c>
      <c r="AK139" s="223" t="str">
        <f t="shared" ca="1" si="61"/>
        <v>2.66837229526853+3.59788354324177i</v>
      </c>
      <c r="AL139" s="223" t="str">
        <f t="shared" ca="1" si="62"/>
        <v>4.47804556981054-0.109929848479723i</v>
      </c>
      <c r="AM139" s="223" t="str">
        <f t="shared" ca="1" si="63"/>
        <v>2.48861834601-3.72448055771393i</v>
      </c>
      <c r="AN139" s="223" t="str">
        <f t="shared" ca="1" si="64"/>
        <v>-1.61211191191979-4.17924297933644i</v>
      </c>
      <c r="AO139" s="223" t="str">
        <f t="shared" ca="1" si="65"/>
        <v>-4.3451528347415-1.08840412514124i</v>
      </c>
      <c r="AP139" s="223" t="str">
        <f t="shared" ca="1" si="66"/>
        <v>-3.39183727849346+2.92581895767812i</v>
      </c>
      <c r="AQ139" s="223" t="str">
        <f t="shared" ca="1" si="67"/>
        <v>0.439057456915493+4.45782517001435i</v>
      </c>
      <c r="AR139" s="223" t="str">
        <f t="shared" ca="1" si="68"/>
        <v>0.439057456915493+4.45782517001435i</v>
      </c>
      <c r="AS139" s="223" t="str">
        <f t="shared" ca="1" si="69"/>
        <v>4.04932483015944-1.9151880108075i</v>
      </c>
      <c r="AT139" s="223" t="str">
        <f t="shared" ca="1" si="70"/>
        <v>0.76580577495145-4.41344742938415i</v>
      </c>
      <c r="AU139" s="223" t="str">
        <f t="shared" ca="1" si="71"/>
        <v>-3.16741035365543-3.16741035365533i</v>
      </c>
      <c r="AV139" s="223" t="str">
        <f t="shared" ca="1" si="72"/>
        <v>-4.41344742938421+0.76580577495115i</v>
      </c>
      <c r="AW139" s="223" t="str">
        <f t="shared" ca="1" si="73"/>
        <v>-1.91518801080738+4.0493248301595i</v>
      </c>
      <c r="AX139" s="223" t="str">
        <f t="shared" ca="1" si="74"/>
        <v>2.20788553992775+3.8974630388837i</v>
      </c>
      <c r="AY139" s="223" t="str">
        <f t="shared" ca="1" si="75"/>
        <v>4.45782517001432+0.439057456915796i</v>
      </c>
      <c r="AZ139" s="223" t="str">
        <f t="shared" ca="1" si="76"/>
        <v>2.92581895767801-3.39183727849355i</v>
      </c>
      <c r="BA139" s="223" t="str">
        <f t="shared" ca="1" si="77"/>
        <v>-1.08840412514093-4.34515283474158i</v>
      </c>
      <c r="BB139" s="223" t="str">
        <f t="shared" ca="1" si="78"/>
        <v>-4.1792429793365-1.61211191191964i</v>
      </c>
      <c r="BC139" s="223" t="str">
        <f t="shared" ca="1" si="79"/>
        <v>-3.72448055771384+2.48861834601012i</v>
      </c>
      <c r="BD139" s="223" t="str">
        <f t="shared" ca="1" si="80"/>
        <v>-0.109929848480028+4.47804556981053i</v>
      </c>
      <c r="BE139" s="223" t="str">
        <f t="shared" ca="1" si="81"/>
        <v>3.59788354324186+2.66837229526842i</v>
      </c>
      <c r="BF139" s="223" t="str">
        <f t="shared" ca="1" si="82"/>
        <v>4.25331148041207-1.40510431907438i</v>
      </c>
      <c r="BG139" s="223" t="str">
        <f t="shared" ca="1" si="83"/>
        <v>1.30029963890364-4.28651344870789i</v>
      </c>
      <c r="BH139" s="223" t="str">
        <f t="shared" ca="1" si="84"/>
        <v>-2.75586511365507-3.53131479370298i</v>
      </c>
      <c r="BI139" s="223" t="str">
        <f t="shared" ca="1" si="85"/>
        <v>-4.47399905267434+0.219793479329264i</v>
      </c>
      <c r="BJ139" s="223" t="str">
        <f t="shared" ca="1" si="86"/>
        <v>-2.39646549219599+3.78443256533927i</v>
      </c>
      <c r="BK139" s="223" t="str">
        <f t="shared" ca="1" si="87"/>
        <v>1.71419013096088+4.13842106265214i</v>
      </c>
      <c r="BL139" s="223" t="str">
        <f t="shared" ca="1" si="88"/>
        <v>4.37055493030599+0.98144092948305i</v>
      </c>
      <c r="BM139" s="223" t="str">
        <f t="shared" ca="1" si="89"/>
        <v>3.31901252886268-3.00817760947374i</v>
      </c>
      <c r="BN139" s="223" t="str">
        <f t="shared" ca="1" si="90"/>
        <v>-0.548325727230587-4.44570754703271i</v>
      </c>
      <c r="BO139" s="223" t="str">
        <f t="shared" ca="1" si="91"/>
        <v>-3.95047341947197-2.11157203498532i</v>
      </c>
      <c r="BP139" s="223" t="str">
        <f t="shared" ca="1" si="92"/>
        <v>-4.00110418259007+2.01398659800575i</v>
      </c>
      <c r="BQ139" s="223" t="str">
        <f t="shared" ca="1" si="93"/>
        <v>-0.657263706630981+4.43091199606044i</v>
      </c>
      <c r="BR139" s="223" t="str">
        <f t="shared" ca="1" si="94"/>
        <v>3.24418853019028+3.08872424756054i</v>
      </c>
      <c r="BS139" s="223" t="str">
        <f t="shared" ca="1" si="95"/>
        <v>4.39332436700597-0.87388655050767i</v>
      </c>
      <c r="BT139" s="223" t="str">
        <f t="shared" ca="1" si="96"/>
        <v>1.81523578596489-4.09510631586519i</v>
      </c>
      <c r="BU139" s="223" t="str">
        <f t="shared" ca="1" si="97"/>
        <v>-2.30286909717896-3.8421049722964i</v>
      </c>
      <c r="BV139" s="223" t="str">
        <f t="shared" ca="1" si="98"/>
        <v>-4.46725756580241-0.329524714805628i</v>
      </c>
      <c r="BW139" s="223" t="str">
        <f t="shared" ca="1" si="99"/>
        <v>-2.8416979019457+3.46261891217673i</v>
      </c>
      <c r="BX139" s="223" t="str">
        <f t="shared" ca="1" si="100"/>
        <v>1.19471170685173+4.31713338158528i</v>
      </c>
      <c r="BY139" s="223" t="str">
        <f t="shared" ca="1" si="101"/>
        <v>4.21754747632199+1.50906261694357i</v>
      </c>
      <c r="BZ139" s="223" t="str">
        <f t="shared" ca="1" si="102"/>
        <v>3.66228506226782-2.57927214918794i</v>
      </c>
      <c r="CA139" s="223" t="str">
        <f t="shared" ca="1" si="103"/>
        <v>-1.4048161337079E-13-4.4793946797404i</v>
      </c>
      <c r="CB139" s="223" t="str">
        <f t="shared" ca="1" si="104"/>
        <v>-3.66228506226773-2.57927214918808i</v>
      </c>
      <c r="CC139" s="223" t="str">
        <f t="shared" ca="1" si="105"/>
        <v>-4.21754747632205+1.50906261694341i</v>
      </c>
      <c r="CD139" s="223" t="str">
        <f t="shared" ca="1" si="106"/>
        <v>-1.19471170685192+4.31713338158523i</v>
      </c>
      <c r="CE139" s="223" t="str">
        <f t="shared" ca="1" si="107"/>
        <v>2.84169790194555+3.46261891217686i</v>
      </c>
      <c r="CF139" s="223" t="str">
        <f t="shared" ca="1" si="108"/>
        <v>4.46725756580238-0.32952471480594i</v>
      </c>
      <c r="CG139" s="223" t="str">
        <f t="shared" ca="1" si="109"/>
        <v>2.30286909717907-3.84210497229634i</v>
      </c>
      <c r="CH139" s="223" t="str">
        <f t="shared" ca="1" si="110"/>
        <v>-1.81523578596477-4.09510631586525i</v>
      </c>
      <c r="CI139" s="223" t="str">
        <f t="shared" ca="1" si="111"/>
        <v>-4.39332436700594-0.873886550507831i</v>
      </c>
      <c r="CJ139" s="223" t="str">
        <f t="shared" ca="1" si="112"/>
        <v>-3.24418853019039+3.08872424756042i</v>
      </c>
      <c r="CK139" s="223" t="str">
        <f t="shared" ca="1" si="113"/>
        <v>0.657263706631258+4.4309119960604i</v>
      </c>
      <c r="CL139" s="223" t="str">
        <f t="shared" ca="1" si="114"/>
        <v>4.00110418259+2.0139865980059i</v>
      </c>
      <c r="CM139" s="223" t="str">
        <f t="shared" ca="1" si="115"/>
        <v>3.95047341947206-2.11157203498515i</v>
      </c>
      <c r="CN139" s="223" t="str">
        <f t="shared" ca="1" si="116"/>
        <v>0.54832572723078-4.44570754703269i</v>
      </c>
      <c r="CO139" s="223" t="str">
        <f t="shared" ca="1" si="117"/>
        <v>-3.31901252886259-3.00817760947384i</v>
      </c>
      <c r="CP139" s="223" t="str">
        <f t="shared" ca="1" si="118"/>
        <v>-4.37055493030593+0.981440929483355i</v>
      </c>
      <c r="CQ139" s="223" t="str">
        <f t="shared" ca="1" si="119"/>
        <v>-1.71419013096101+4.13842106265209i</v>
      </c>
      <c r="CR139" s="223" t="str">
        <f t="shared" ca="1" si="120"/>
        <v>2.39646549219585+3.78443256533936i</v>
      </c>
      <c r="CS139" s="223" t="str">
        <f t="shared" ca="1" si="121"/>
        <v>4.47399905267434+0.219793479329428i</v>
      </c>
      <c r="CT139" s="223" t="str">
        <f t="shared" ca="1" si="122"/>
        <v>2.7558651136552-3.53131479370288i</v>
      </c>
      <c r="CU139" s="223" t="str">
        <f t="shared" ca="1" si="123"/>
        <v>-1.30029963890391-4.28651344870781i</v>
      </c>
      <c r="CV139" s="223" t="str">
        <f t="shared" ca="1" si="124"/>
        <v>-4.25331148041201-1.40510431907457i</v>
      </c>
      <c r="CW139" s="223" t="str">
        <f t="shared" ca="1" si="125"/>
        <v>-3.59788354324171+2.66837229526862i</v>
      </c>
      <c r="CX139" s="223" t="str">
        <f t="shared" ca="1" si="126"/>
        <v>0.109929848479895+4.47804556981054i</v>
      </c>
      <c r="CY139" s="223" t="str">
        <f t="shared" ca="1" si="127"/>
        <v>3.72448055771377+2.48861834601024i</v>
      </c>
      <c r="CZ139" s="223" t="str">
        <f t="shared" ca="1" si="128"/>
        <v>4.17924297933638-1.61211191191994i</v>
      </c>
      <c r="DA139" s="223" t="str">
        <f t="shared" ca="1" si="129"/>
        <v>1.08840412514109-4.34515283474154i</v>
      </c>
      <c r="DB139" s="223" t="str">
        <f t="shared" ca="1" si="130"/>
        <v>-2.92581895767788-3.39183727849366i</v>
      </c>
      <c r="DC139" s="223" t="str">
        <f t="shared" ca="1" si="131"/>
        <v>-4.45782517001434+0.439057456915633i</v>
      </c>
      <c r="DD139" s="223" t="str">
        <f t="shared" ca="1" si="132"/>
        <v>-2.20788553992789+3.89746303888362i</v>
      </c>
      <c r="DE139" s="223" t="str">
        <f t="shared" ca="1" si="133"/>
        <v>1.91518801080761+4.04932483015939i</v>
      </c>
      <c r="DF139" s="223" t="str">
        <f t="shared" ca="1" si="134"/>
        <v>4.41344742938417+0.765805774951343i</v>
      </c>
      <c r="DG139" s="223" t="str">
        <f t="shared" ca="1" si="135"/>
        <v>3.16741035365552-3.16741035365523i</v>
      </c>
      <c r="DH139" s="223" t="str">
        <f t="shared" ca="1" si="136"/>
        <v>-0.76580577495132-4.41344742938418i</v>
      </c>
      <c r="DI139" s="223" t="str">
        <f t="shared" ca="1" si="137"/>
        <v>-4.04932483015938-1.91518801080763i</v>
      </c>
      <c r="DJ139" s="223" t="str">
        <f t="shared" ca="1" si="138"/>
        <v>-3.89746303888363+2.20788553992787i</v>
      </c>
      <c r="DK139" s="223" t="str">
        <f t="shared" ca="1" si="139"/>
        <v>-0.439057456915656+4.45782517001434i</v>
      </c>
      <c r="DL139" s="223" t="str">
        <f t="shared" ca="1" si="140"/>
        <v>3.39183727849364+2.9258189576779i</v>
      </c>
      <c r="DM139" s="223" t="str">
        <f t="shared" ca="1" si="141"/>
        <v>4.34515283474155-1.08840412514106i</v>
      </c>
      <c r="DN139" s="223" t="str">
        <f t="shared" ca="1" si="142"/>
        <v>1.61211191191996-4.17924297933638i</v>
      </c>
      <c r="DO139" s="223" t="str">
        <f t="shared" ca="1" si="143"/>
        <v>-2.48861834601021-3.72448055771378i</v>
      </c>
      <c r="DP139" s="223" t="str">
        <f t="shared" ca="1" si="144"/>
        <v>-4.47804556981052-0.10992984848081i</v>
      </c>
      <c r="DQ139" s="223" t="str">
        <f t="shared" ca="1" si="145"/>
        <v>-2.66837229526792+3.59788354324222i</v>
      </c>
      <c r="DR139" s="223" t="str">
        <f t="shared" ca="1" si="146"/>
        <v>1.40510431907243+4.25331148041272i</v>
      </c>
      <c r="DS139" s="223" t="str">
        <f t="shared" ca="1" si="147"/>
        <v>4.28651344870768+1.30029963890436i</v>
      </c>
      <c r="DT139" s="223" t="str">
        <f t="shared" ca="1" si="148"/>
        <v>3.53131479370235-2.75586511365588i</v>
      </c>
      <c r="DU139" s="223" t="str">
        <f t="shared" ca="1" si="149"/>
        <v>-0.219793479327624-4.47399905267443i</v>
      </c>
      <c r="DV139" s="223" t="str">
        <f t="shared" ca="1" si="150"/>
        <v>-3.78443256533911-2.39646549219625i</v>
      </c>
      <c r="DW139" s="223" t="str">
        <f t="shared" ca="1" si="151"/>
        <v>-4.13842106265159+1.71419013096222i</v>
      </c>
      <c r="DX139" s="223" t="str">
        <f t="shared" ca="1" si="152"/>
        <v>-0.981440929484685+4.37055493030562i</v>
      </c>
      <c r="DY139" s="223" t="str">
        <f t="shared" ca="1" si="153"/>
        <v>3.00817760947386+3.31901252886257i</v>
      </c>
      <c r="DZ139" s="223" t="str">
        <f t="shared" ca="1" si="154"/>
        <v>4.44570754703247-0.548325727232527i</v>
      </c>
      <c r="EA139" s="223" t="str">
        <f t="shared" ca="1" si="155"/>
        <v>2.11157203498635-3.95047341947142i</v>
      </c>
      <c r="EB139" s="223" t="str">
        <f t="shared" ca="1" si="156"/>
        <v>-2.01398659800628-4.00110418258981i</v>
      </c>
      <c r="EC139" s="223" t="str">
        <f t="shared" ca="1" si="157"/>
        <v>-4.43091199606072-0.657263706629077i</v>
      </c>
      <c r="ED139" s="223" t="str">
        <f t="shared" ca="1" si="158"/>
        <v>-3.08872424756108+3.24418853018976i</v>
      </c>
      <c r="EE139" s="223" t="str">
        <f t="shared" ca="1" si="159"/>
        <v>0.873886550508682+4.39332436700577i</v>
      </c>
      <c r="EF139" s="223" t="str">
        <f t="shared" ca="1" si="160"/>
        <v>4.09510631586434+1.81523578596683i</v>
      </c>
      <c r="EG139" s="223" t="str">
        <f t="shared" ca="1" si="161"/>
        <v>3.84210497229658-2.30286909717867i</v>
      </c>
      <c r="EH139" s="223" t="str">
        <f t="shared" ca="1" si="162"/>
        <v>0.329524714804568-4.46725756580249i</v>
      </c>
      <c r="EI139" s="223" t="str">
        <f t="shared" ca="1" si="163"/>
        <v>-3.46261891217567-2.841697901947i</v>
      </c>
      <c r="EJ139" s="223" t="str">
        <f t="shared" ca="1" si="164"/>
        <v>-4.31713338158524+1.1947117068519i</v>
      </c>
      <c r="EK139" s="223" t="str">
        <f t="shared" ca="1" si="165"/>
        <v>-1.50906261694218+4.21754747632249i</v>
      </c>
      <c r="EL139" s="223" t="str">
        <f t="shared" ca="1" si="166"/>
        <v>2.57927214918696+3.66228506226851i</v>
      </c>
      <c r="EM139" s="223" t="str">
        <f t="shared" ca="1" si="167"/>
        <v>4.4793946797404-2.8096322674158E-13i</v>
      </c>
      <c r="EN139" s="223"/>
      <c r="EO139" s="223"/>
      <c r="EP139" s="223"/>
    </row>
    <row r="140" spans="1:146" ht="17.25" thickBot="1">
      <c r="A140" s="257">
        <f t="shared" si="168"/>
        <v>7.8125000000000037E-4</v>
      </c>
      <c r="B140" s="256">
        <v>40</v>
      </c>
      <c r="C140" s="230">
        <f t="shared" si="169"/>
        <v>8000</v>
      </c>
      <c r="D140" s="229">
        <f t="shared" si="170"/>
        <v>50265.482457436687</v>
      </c>
      <c r="E140" s="229" t="str">
        <f t="shared" si="171"/>
        <v>50265.4824574367i</v>
      </c>
      <c r="F140" s="229" t="str">
        <f t="shared" si="177"/>
        <v>-0.0220431829345131-0.140112844682822i</v>
      </c>
      <c r="G140" s="229" t="str">
        <f t="shared" si="178"/>
        <v>-4.74568923537783-0.30324294092209i</v>
      </c>
      <c r="H140" s="229" t="str">
        <f t="shared" si="179"/>
        <v>0.00218075808309075-0.0105700309578622i</v>
      </c>
      <c r="I140" s="229" t="str">
        <f t="shared" si="174"/>
        <v>-0.00687187314541921+0.00634919146806615i</v>
      </c>
      <c r="J140" s="255" t="str">
        <f ca="1">IMPRODUCT(1/N_FFT2,BC100)</f>
        <v>0.020760420177898-0.0000802496513153813i</v>
      </c>
      <c r="K140" s="254" t="str">
        <f t="shared" ca="1" si="175"/>
        <v>-0.000142153453506669+0.000132363348090782i</v>
      </c>
      <c r="N140" s="246">
        <f t="shared" ca="1" si="176"/>
        <v>8.5212942432020107</v>
      </c>
      <c r="O140" s="223">
        <f t="shared" ca="1" si="39"/>
        <v>-4.4787057567979884</v>
      </c>
      <c r="P140" s="223" t="str">
        <f t="shared" ca="1" si="40"/>
        <v>-2.4882356009305+3.723907739222i</v>
      </c>
      <c r="Q140" s="223" t="str">
        <f t="shared" ca="1" si="41"/>
        <v>1.71392649156474+4.13778458084614i</v>
      </c>
      <c r="R140" s="223" t="str">
        <f t="shared" ca="1" si="42"/>
        <v>4.39264868152468+0.87375214830921i</v>
      </c>
      <c r="S140" s="223" t="str">
        <f t="shared" ca="1" si="43"/>
        <v>3.16692321157109-3.16692321157108i</v>
      </c>
      <c r="T140" s="223" t="str">
        <f t="shared" ca="1" si="44"/>
        <v>-0.873752148309201-4.39264868152468i</v>
      </c>
      <c r="U140" s="223" t="str">
        <f t="shared" ca="1" si="45"/>
        <v>-4.13778458084613-1.71392649156475i</v>
      </c>
      <c r="V140" s="223" t="str">
        <f t="shared" ca="1" si="46"/>
        <v>-3.723907739222+2.48823560093048i</v>
      </c>
      <c r="W140" s="223" t="str">
        <f t="shared" ca="1" si="47"/>
        <v>-1.33054392636069E-14+4.47870575679799i</v>
      </c>
      <c r="X140" s="223" t="str">
        <f t="shared" ca="1" si="48"/>
        <v>3.72390773922199+2.4882356009305i</v>
      </c>
      <c r="Y140" s="223" t="str">
        <f t="shared" ca="1" si="49"/>
        <v>4.13778458084614-1.71392649156473i</v>
      </c>
      <c r="Z140" s="223" t="str">
        <f t="shared" ca="1" si="50"/>
        <v>0.873752148309269-4.39264868152467i</v>
      </c>
      <c r="AA140" s="223" t="str">
        <f t="shared" ca="1" si="51"/>
        <v>-3.16692321157101-3.16692321157116i</v>
      </c>
      <c r="AB140" s="223" t="str">
        <f t="shared" ca="1" si="52"/>
        <v>-4.39264868152471+0.873752148309054i</v>
      </c>
      <c r="AC140" s="223" t="str">
        <f t="shared" ca="1" si="53"/>
        <v>-1.71392649156493+4.13778458084605i</v>
      </c>
      <c r="AD140" s="223" t="str">
        <f t="shared" ca="1" si="54"/>
        <v>2.48823560093065+3.72390773922189i</v>
      </c>
      <c r="AE140" s="223" t="str">
        <f t="shared" ca="1" si="55"/>
        <v>4.47870575679799-1.48416272733272E-13i</v>
      </c>
      <c r="AF140" s="223" t="str">
        <f t="shared" ca="1" si="56"/>
        <v>2.4882356009304-3.72390773922206i</v>
      </c>
      <c r="AG140" s="223" t="str">
        <f t="shared" ca="1" si="57"/>
        <v>-1.7139264915648-4.13778458084611i</v>
      </c>
      <c r="AH140" s="223" t="str">
        <f t="shared" ca="1" si="58"/>
        <v>-4.39264868152468-0.873752148309192i</v>
      </c>
      <c r="AI140" s="223" t="str">
        <f t="shared" ca="1" si="59"/>
        <v>-3.16692321157111+3.16692321157107i</v>
      </c>
      <c r="AJ140" s="223" t="str">
        <f t="shared" ca="1" si="60"/>
        <v>0.87375214830913+4.39264868152469i</v>
      </c>
      <c r="AK140" s="223" t="str">
        <f t="shared" ca="1" si="61"/>
        <v>4.13778458084609+1.71392649156486i</v>
      </c>
      <c r="AL140" s="223" t="str">
        <f t="shared" ca="1" si="62"/>
        <v>3.7239077392221-2.48823560093035i</v>
      </c>
      <c r="AM140" s="223" t="str">
        <f t="shared" ca="1" si="63"/>
        <v>2.18921358852682E-13-4.47870575679799i</v>
      </c>
      <c r="AN140" s="223" t="str">
        <f t="shared" ca="1" si="64"/>
        <v>-3.7239077392221-2.48823560093034i</v>
      </c>
      <c r="AO140" s="223" t="str">
        <f t="shared" ca="1" si="65"/>
        <v>-4.13778458084608+1.71392649156486i</v>
      </c>
      <c r="AP140" s="223" t="str">
        <f t="shared" ca="1" si="66"/>
        <v>-0.873752148309121+4.39264868152469i</v>
      </c>
      <c r="AQ140" s="223" t="str">
        <f t="shared" ca="1" si="67"/>
        <v>3.16692321157112+3.16692321157106i</v>
      </c>
      <c r="AR140" s="223" t="str">
        <f t="shared" ca="1" si="68"/>
        <v>3.16692321157112+3.16692321157106i</v>
      </c>
      <c r="AS140" s="223" t="str">
        <f t="shared" ca="1" si="69"/>
        <v>1.71392649156479-4.13778458084611i</v>
      </c>
      <c r="AT140" s="223" t="str">
        <f t="shared" ca="1" si="70"/>
        <v>-2.48823560093041-3.72390773922206i</v>
      </c>
      <c r="AU140" s="223" t="str">
        <f t="shared" ca="1" si="71"/>
        <v>-4.47870575679799-1.4869111228742E-13i</v>
      </c>
      <c r="AV140" s="223" t="str">
        <f t="shared" ca="1" si="72"/>
        <v>-2.48823560093064+3.7239077392219i</v>
      </c>
      <c r="AW140" s="223" t="str">
        <f t="shared" ca="1" si="73"/>
        <v>1.71392649156494+4.13778458084605i</v>
      </c>
      <c r="AX140" s="223" t="str">
        <f t="shared" ca="1" si="74"/>
        <v>4.39264868152471+0.87375214830904i</v>
      </c>
      <c r="AY140" s="223" t="str">
        <f t="shared" ca="1" si="75"/>
        <v>3.166923211571-3.16692321157117i</v>
      </c>
      <c r="AZ140" s="223" t="str">
        <f t="shared" ca="1" si="76"/>
        <v>-0.873752148309282-4.39264868152466i</v>
      </c>
      <c r="BA140" s="223" t="str">
        <f t="shared" ca="1" si="77"/>
        <v>-4.13778458084614-1.71392649156471i</v>
      </c>
      <c r="BB140" s="223" t="str">
        <f t="shared" ca="1" si="78"/>
        <v>-3.72390773922201+2.48823560093048i</v>
      </c>
      <c r="BC140" s="223" t="str">
        <f t="shared" ca="1" si="79"/>
        <v>-6.25493065166598E-14+4.47870575679799i</v>
      </c>
      <c r="BD140" s="223" t="str">
        <f t="shared" ca="1" si="80"/>
        <v>3.72390773922194+2.48823560093058i</v>
      </c>
      <c r="BE140" s="223" t="str">
        <f t="shared" ca="1" si="81"/>
        <v>4.13778458084619-1.7139264915646i</v>
      </c>
      <c r="BF140" s="223" t="str">
        <f t="shared" ca="1" si="82"/>
        <v>0.873752148309407-4.39264868152464i</v>
      </c>
      <c r="BG140" s="223" t="str">
        <f t="shared" ca="1" si="83"/>
        <v>-3.16692321157122-3.16692321157095i</v>
      </c>
      <c r="BH140" s="223" t="str">
        <f t="shared" ca="1" si="84"/>
        <v>-4.39264868152465+0.873752148309354i</v>
      </c>
      <c r="BI140" s="223" t="str">
        <f t="shared" ca="1" si="85"/>
        <v>-1.71392649156465+4.13778458084617i</v>
      </c>
      <c r="BJ140" s="223" t="str">
        <f t="shared" ca="1" si="86"/>
        <v>2.48823560093054+3.72390773922197i</v>
      </c>
      <c r="BK140" s="223" t="str">
        <f t="shared" ca="1" si="87"/>
        <v>4.47870575679799-7.68094004860166E-15i</v>
      </c>
      <c r="BL140" s="223" t="str">
        <f t="shared" ca="1" si="88"/>
        <v>2.48823560093053-3.72390773922198i</v>
      </c>
      <c r="BM140" s="223" t="str">
        <f t="shared" ca="1" si="89"/>
        <v>-1.71392649156466-4.13778458084617i</v>
      </c>
      <c r="BN140" s="223" t="str">
        <f t="shared" ca="1" si="90"/>
        <v>-4.39264868152465-0.873752148309336i</v>
      </c>
      <c r="BO140" s="223" t="str">
        <f t="shared" ca="1" si="91"/>
        <v>-3.16692321157121+3.16692321157096i</v>
      </c>
      <c r="BP140" s="223" t="str">
        <f t="shared" ca="1" si="92"/>
        <v>0.873752148308986+4.39264868152472i</v>
      </c>
      <c r="BQ140" s="223" t="str">
        <f t="shared" ca="1" si="93"/>
        <v>4.1377845808462+1.71392649156458i</v>
      </c>
      <c r="BR140" s="223" t="str">
        <f t="shared" ca="1" si="94"/>
        <v>3.72390773922193-2.48823560093059i</v>
      </c>
      <c r="BS140" s="223" t="str">
        <f t="shared" ca="1" si="95"/>
        <v>-7.79111866138634E-14-4.47870575679799i</v>
      </c>
      <c r="BT140" s="223" t="str">
        <f t="shared" ca="1" si="96"/>
        <v>-3.72390773922202-2.48823560093047i</v>
      </c>
      <c r="BU140" s="223" t="str">
        <f t="shared" ca="1" si="97"/>
        <v>-4.13778458084614+1.71392649156473i</v>
      </c>
      <c r="BV140" s="223" t="str">
        <f t="shared" ca="1" si="98"/>
        <v>-0.873752148309269+4.39264868152467i</v>
      </c>
      <c r="BW140" s="223" t="str">
        <f t="shared" ca="1" si="99"/>
        <v>3.16692321157101+3.16692321157116i</v>
      </c>
      <c r="BX140" s="223" t="str">
        <f t="shared" ca="1" si="100"/>
        <v>4.39264868152471-0.873752148309054i</v>
      </c>
      <c r="BY140" s="223" t="str">
        <f t="shared" ca="1" si="101"/>
        <v>1.71392649156493-4.13778458084605i</v>
      </c>
      <c r="BZ140" s="223" t="str">
        <f t="shared" ca="1" si="102"/>
        <v>-2.48823560093065-3.72390773922189i</v>
      </c>
      <c r="CA140" s="223" t="str">
        <f t="shared" ca="1" si="103"/>
        <v>-4.47870575679799+1.48141433179125E-13i</v>
      </c>
      <c r="CB140" s="223" t="str">
        <f t="shared" ca="1" si="104"/>
        <v>-2.48823560093041+3.72390773922206i</v>
      </c>
      <c r="CC140" s="223" t="str">
        <f t="shared" ca="1" si="105"/>
        <v>1.71392649156482+4.1377845808461i</v>
      </c>
      <c r="CD140" s="223" t="str">
        <f t="shared" ca="1" si="106"/>
        <v>4.39264868152468+0.87375214830917i</v>
      </c>
      <c r="CE140" s="223" t="str">
        <f t="shared" ca="1" si="107"/>
        <v>3.16692321157109-3.16692321157108i</v>
      </c>
      <c r="CF140" s="223" t="str">
        <f t="shared" ca="1" si="108"/>
        <v>-0.873752148309152-4.39264868152469i</v>
      </c>
      <c r="CG140" s="223" t="str">
        <f t="shared" ca="1" si="109"/>
        <v>-4.13778458084609-1.71392649156484i</v>
      </c>
      <c r="CH140" s="223" t="str">
        <f t="shared" ca="1" si="110"/>
        <v>-3.72390773922208+2.48823560093037i</v>
      </c>
      <c r="CI140" s="223" t="str">
        <f t="shared" ca="1" si="111"/>
        <v>-1.95328859598582E-13+4.47870575679799i</v>
      </c>
      <c r="CJ140" s="223" t="str">
        <f t="shared" ca="1" si="112"/>
        <v>3.72390773922187+2.48823560093069i</v>
      </c>
      <c r="CK140" s="223" t="str">
        <f t="shared" ca="1" si="113"/>
        <v>4.13778458084607-1.71392649156489i</v>
      </c>
      <c r="CL140" s="223" t="str">
        <f t="shared" ca="1" si="114"/>
        <v>0.873752148309098-4.3926486815247i</v>
      </c>
      <c r="CM140" s="223" t="str">
        <f t="shared" ca="1" si="115"/>
        <v>-3.16692321157113-3.16692321157104i</v>
      </c>
      <c r="CN140" s="223" t="str">
        <f t="shared" ca="1" si="116"/>
        <v>-4.39264868152468+0.873752148309224i</v>
      </c>
      <c r="CO140" s="223" t="str">
        <f t="shared" ca="1" si="117"/>
        <v>-1.71392649156477+4.13778458084612i</v>
      </c>
      <c r="CP140" s="223" t="str">
        <f t="shared" ca="1" si="118"/>
        <v>2.48823560093043+3.72390773922204i</v>
      </c>
      <c r="CQ140" s="223" t="str">
        <f t="shared" ca="1" si="119"/>
        <v>4.47870575679799+1.2509861303332E-13i</v>
      </c>
      <c r="CR140" s="223" t="str">
        <f t="shared" ca="1" si="120"/>
        <v>2.48823560093064-3.72390773922191i</v>
      </c>
      <c r="CS140" s="223" t="str">
        <f t="shared" ca="1" si="121"/>
        <v>-1.71392649156454-4.13778458084622i</v>
      </c>
      <c r="CT140" s="223" t="str">
        <f t="shared" ca="1" si="122"/>
        <v>-4.39264868152471-0.873752148309031i</v>
      </c>
      <c r="CU140" s="223" t="str">
        <f t="shared" ca="1" si="123"/>
        <v>-3.16692321157099+3.16692321157118i</v>
      </c>
      <c r="CV140" s="223" t="str">
        <f t="shared" ca="1" si="124"/>
        <v>0.873752148309291+4.39264868152466i</v>
      </c>
      <c r="CW140" s="223" t="str">
        <f t="shared" ca="1" si="125"/>
        <v>4.13778458084615+1.71392649156471i</v>
      </c>
      <c r="CX140" s="223" t="str">
        <f t="shared" ca="1" si="126"/>
        <v>3.723907739222-2.48823560093049i</v>
      </c>
      <c r="CY140" s="223" t="str">
        <f t="shared" ca="1" si="127"/>
        <v>5.48683664680584E-14-4.47870575679799i</v>
      </c>
      <c r="CZ140" s="223" t="str">
        <f t="shared" ca="1" si="128"/>
        <v>-3.72390773922195-2.48823560093058i</v>
      </c>
      <c r="DA140" s="223" t="str">
        <f t="shared" ca="1" si="129"/>
        <v>-4.13778458084619+1.7139264915646i</v>
      </c>
      <c r="DB140" s="223" t="str">
        <f t="shared" ca="1" si="130"/>
        <v>-0.873752148309398+4.39264868152464i</v>
      </c>
      <c r="DC140" s="223" t="str">
        <f t="shared" ca="1" si="131"/>
        <v>3.16692321157091+3.16692321157126i</v>
      </c>
      <c r="DD140" s="223" t="str">
        <f t="shared" ca="1" si="132"/>
        <v>4.39264868152465-0.873752148309358i</v>
      </c>
      <c r="DE140" s="223" t="str">
        <f t="shared" ca="1" si="133"/>
        <v>1.71392649156464-4.13778458084618i</v>
      </c>
      <c r="DF140" s="223" t="str">
        <f t="shared" ca="1" si="134"/>
        <v>-2.48823560093054-3.72390773922196i</v>
      </c>
      <c r="DG140" s="223" t="str">
        <f t="shared" ca="1" si="135"/>
        <v>-4.47870575679799+1.53618800972033E-14i</v>
      </c>
      <c r="DH140" s="223" t="str">
        <f t="shared" ca="1" si="136"/>
        <v>-2.48823560093052+3.72390773922198i</v>
      </c>
      <c r="DI140" s="223" t="str">
        <f t="shared" ca="1" si="137"/>
        <v>1.71392649156467+4.13778458084617i</v>
      </c>
      <c r="DJ140" s="223" t="str">
        <f t="shared" ca="1" si="138"/>
        <v>4.39264868152465+0.873752148309331i</v>
      </c>
      <c r="DK140" s="223" t="str">
        <f t="shared" ca="1" si="139"/>
        <v>3.16692321157121-3.16692321157096i</v>
      </c>
      <c r="DL140" s="223" t="str">
        <f t="shared" ca="1" si="140"/>
        <v>-0.873752148308991-4.39264868152472i</v>
      </c>
      <c r="DM140" s="223" t="str">
        <f t="shared" ca="1" si="141"/>
        <v>-4.13778458084671-1.71392649156334i</v>
      </c>
      <c r="DN140" s="223" t="str">
        <f t="shared" ca="1" si="142"/>
        <v>-3.72390773922316+2.48823560092875i</v>
      </c>
      <c r="DO140" s="223" t="str">
        <f t="shared" ca="1" si="143"/>
        <v>-1.25097884659943E-12+4.47870575679799i</v>
      </c>
      <c r="DP140" s="223" t="str">
        <f t="shared" ca="1" si="144"/>
        <v>3.72390773922178+2.48823560093083i</v>
      </c>
      <c r="DQ140" s="223" t="str">
        <f t="shared" ca="1" si="145"/>
        <v>4.13778458084597-1.71392649156515i</v>
      </c>
      <c r="DR140" s="223" t="str">
        <f t="shared" ca="1" si="146"/>
        <v>0.873752148307952-4.39264868152493i</v>
      </c>
      <c r="DS140" s="223" t="str">
        <f t="shared" ca="1" si="147"/>
        <v>-3.16692321157259-3.16692321156958i</v>
      </c>
      <c r="DT140" s="223" t="str">
        <f t="shared" ca="1" si="148"/>
        <v>-4.39264868152497+0.87375214830775i</v>
      </c>
      <c r="DU140" s="223" t="str">
        <f t="shared" ca="1" si="149"/>
        <v>-1.71392649156533+4.13778458084589i</v>
      </c>
      <c r="DV140" s="223" t="str">
        <f t="shared" ca="1" si="150"/>
        <v>2.48823560093066+3.72390773922189i</v>
      </c>
      <c r="DW140" s="223" t="str">
        <f t="shared" ca="1" si="151"/>
        <v>4.47870575679799-1.04686968873566E-12i</v>
      </c>
      <c r="DX140" s="223" t="str">
        <f t="shared" ca="1" si="152"/>
        <v>2.48823560092892-3.72390773922305i</v>
      </c>
      <c r="DY140" s="223" t="str">
        <f t="shared" ca="1" si="153"/>
        <v>-1.71392649156315-4.13778458084679i</v>
      </c>
      <c r="DZ140" s="223" t="str">
        <f t="shared" ca="1" si="154"/>
        <v>-4.39264868152451-0.873752148310066i</v>
      </c>
      <c r="EA140" s="223" t="str">
        <f t="shared" ca="1" si="155"/>
        <v>-3.16692321157111+3.16692321157106i</v>
      </c>
      <c r="EB140" s="223" t="str">
        <f t="shared" ca="1" si="156"/>
        <v>0.873752148310003+4.39264868152452i</v>
      </c>
      <c r="EC140" s="223" t="str">
        <f t="shared" ca="1" si="157"/>
        <v>4.13778458084677+1.71392649156321i</v>
      </c>
      <c r="ED140" s="223" t="str">
        <f t="shared" ca="1" si="158"/>
        <v>3.72390773922309-2.48823560092887i</v>
      </c>
      <c r="EE140" s="223" t="str">
        <f t="shared" ca="1" si="159"/>
        <v>1.11051835346891E-12-4.47870575679799i</v>
      </c>
      <c r="EF140" s="223" t="str">
        <f t="shared" ca="1" si="160"/>
        <v>-3.72390773922185-2.48823560093072i</v>
      </c>
      <c r="EG140" s="223" t="str">
        <f t="shared" ca="1" si="161"/>
        <v>-4.13778458084591+1.71392649156528i</v>
      </c>
      <c r="EH140" s="223" t="str">
        <f t="shared" ca="1" si="162"/>
        <v>-0.873752148307813+4.39264868152495i</v>
      </c>
      <c r="EI140" s="223" t="str">
        <f t="shared" ca="1" si="163"/>
        <v>3.16692321156954+3.16692321157263i</v>
      </c>
      <c r="EJ140" s="223" t="str">
        <f t="shared" ca="1" si="164"/>
        <v>4.39264868152494-0.873752148307889i</v>
      </c>
      <c r="EK140" s="223" t="str">
        <f t="shared" ca="1" si="165"/>
        <v>1.7139264915652-4.13778458084594i</v>
      </c>
      <c r="EL140" s="223" t="str">
        <f t="shared" ca="1" si="166"/>
        <v>-2.48823560093078-3.72390773922181i</v>
      </c>
      <c r="EM140" s="223" t="str">
        <f t="shared" ca="1" si="167"/>
        <v>-4.47870575679799+1.18733018186618E-12i</v>
      </c>
      <c r="EN140" s="223"/>
      <c r="EO140" s="223"/>
      <c r="EP140" s="223"/>
    </row>
    <row r="141" spans="1:146" ht="17.25" thickBot="1">
      <c r="A141" s="257">
        <f t="shared" si="168"/>
        <v>8.0078125000000039E-4</v>
      </c>
      <c r="B141" s="256">
        <v>41</v>
      </c>
      <c r="C141" s="230">
        <f t="shared" si="169"/>
        <v>8200</v>
      </c>
      <c r="D141" s="229">
        <f t="shared" si="170"/>
        <v>51522.119518872605</v>
      </c>
      <c r="E141" s="229" t="str">
        <f t="shared" si="171"/>
        <v>51522.1195188726i</v>
      </c>
      <c r="F141" s="229" t="str">
        <f t="shared" si="177"/>
        <v>-0.0220162879574228-0.136297522768953i</v>
      </c>
      <c r="G141" s="229" t="str">
        <f t="shared" si="178"/>
        <v>-4.77891271111022-0.252523203961798i</v>
      </c>
      <c r="H141" s="229" t="str">
        <f t="shared" si="179"/>
        <v>0.00217175463047975-0.0103122884497286i</v>
      </c>
      <c r="I141" s="229" t="str">
        <f t="shared" si="174"/>
        <v>-0.00678963979875248+0.00629794909226856i</v>
      </c>
      <c r="J141" s="255" t="str">
        <f ca="1">IMPRODUCT(1/N_FFT2,BD100)</f>
        <v>-0.0391254463418926-0.00161277694542528i</v>
      </c>
      <c r="K141" s="254" t="str">
        <f t="shared" ca="1" si="175"/>
        <v>0.000275804874726341-0.000235459894738355i</v>
      </c>
      <c r="N141" s="246">
        <f t="shared" ca="1" si="176"/>
        <v>8.5220481203348477</v>
      </c>
      <c r="O141" s="223">
        <f t="shared" ca="1" si="39"/>
        <v>-4.4779518796651523</v>
      </c>
      <c r="P141" s="223" t="str">
        <f t="shared" ca="1" si="40"/>
        <v>-2.39569359758981+3.78321361055173i</v>
      </c>
      <c r="Q141" s="223" t="str">
        <f t="shared" ca="1" si="41"/>
        <v>1.91457113428654+4.0480205543393i</v>
      </c>
      <c r="R141" s="223" t="str">
        <f t="shared" ca="1" si="42"/>
        <v>4.44427559748549+0.548149113099419i</v>
      </c>
      <c r="S141" s="223" t="str">
        <f t="shared" ca="1" si="43"/>
        <v>2.84078259926755-3.46150361263648i</v>
      </c>
      <c r="T141" s="223" t="str">
        <f t="shared" ca="1" si="44"/>
        <v>-1.40465173903584-4.25194150108163i</v>
      </c>
      <c r="U141" s="223" t="str">
        <f t="shared" ca="1" si="45"/>
        <v>-4.34375327357645-1.08805355331922i</v>
      </c>
      <c r="V141" s="223" t="str">
        <f t="shared" ca="1" si="46"/>
        <v>-3.24314358644454+3.08772937841067i</v>
      </c>
      <c r="W141" s="223" t="str">
        <f t="shared" ca="1" si="47"/>
        <v>0.873605074176582+4.39190928992956i</v>
      </c>
      <c r="X141" s="223" t="str">
        <f t="shared" ca="1" si="48"/>
        <v>4.17789685725608+1.61159265533399i</v>
      </c>
      <c r="Y141" s="223" t="str">
        <f t="shared" ca="1" si="49"/>
        <v>3.59672467535498-2.66751282026709i</v>
      </c>
      <c r="Z141" s="223" t="str">
        <f t="shared" ca="1" si="50"/>
        <v>-0.329418575847934-4.46581867505645i</v>
      </c>
      <c r="AA141" s="223" t="str">
        <f t="shared" ca="1" si="51"/>
        <v>-3.94920098340545-2.11089190373787i</v>
      </c>
      <c r="AB141" s="223" t="str">
        <f t="shared" ca="1" si="52"/>
        <v>-3.89620767730756+2.20717438637873i</v>
      </c>
      <c r="AC141" s="223" t="str">
        <f t="shared" ca="1" si="53"/>
        <v>-0.219722684485388+4.47255799051496i</v>
      </c>
      <c r="AD141" s="223" t="str">
        <f t="shared" ca="1" si="54"/>
        <v>3.66110545083779+2.57844137308617i</v>
      </c>
      <c r="AE141" s="223" t="str">
        <f t="shared" ca="1" si="55"/>
        <v>4.13708808919306-1.713637995276i</v>
      </c>
      <c r="AF141" s="223" t="str">
        <f t="shared" ca="1" si="56"/>
        <v>0.765559111125165-4.41202587072763i</v>
      </c>
      <c r="AG141" s="223" t="str">
        <f t="shared" ca="1" si="57"/>
        <v>-3.3179434845234-3.00720868416301i</v>
      </c>
      <c r="AH141" s="223" t="str">
        <f t="shared" ca="1" si="58"/>
        <v>-4.31574284540502+1.19432689366526i</v>
      </c>
      <c r="AI141" s="223" t="str">
        <f t="shared" ca="1" si="59"/>
        <v>-1.29988081614966+4.28513277511943i</v>
      </c>
      <c r="AJ141" s="223" t="str">
        <f t="shared" ca="1" si="60"/>
        <v>2.92487655985111+3.39074477751278i</v>
      </c>
      <c r="AK141" s="223" t="str">
        <f t="shared" ca="1" si="61"/>
        <v>4.42948481211739-0.65705200389166i</v>
      </c>
      <c r="AL141" s="223" t="str">
        <f t="shared" ca="1" si="62"/>
        <v>1.81465110376643-4.09378729396093i</v>
      </c>
      <c r="AM141" s="223" t="str">
        <f t="shared" ca="1" si="63"/>
        <v>-2.487816769236-3.72328091329473i</v>
      </c>
      <c r="AN141" s="223" t="str">
        <f t="shared" ca="1" si="64"/>
        <v>-4.4766032042797+0.109894440393395i</v>
      </c>
      <c r="AO141" s="223" t="str">
        <f t="shared" ca="1" si="65"/>
        <v>-2.30212734970103+3.84086744139331i</v>
      </c>
      <c r="AP141" s="223" t="str">
        <f t="shared" ca="1" si="66"/>
        <v>2.01333789874568+3.99981543850101i</v>
      </c>
      <c r="AQ141" s="223" t="str">
        <f t="shared" ca="1" si="67"/>
        <v>4.45638931741583+0.438916037777972i</v>
      </c>
      <c r="AR141" s="223" t="str">
        <f t="shared" ca="1" si="68"/>
        <v>4.45638931741583+0.438916037777972i</v>
      </c>
      <c r="AS141" s="223" t="str">
        <f t="shared" ca="1" si="69"/>
        <v>-1.50857655223772-4.21618901647391i</v>
      </c>
      <c r="AT141" s="223" t="str">
        <f t="shared" ca="1" si="70"/>
        <v>-4.36914718719932-0.981124810197417i</v>
      </c>
      <c r="AU141" s="223" t="str">
        <f t="shared" ca="1" si="71"/>
        <v>-3.16639013993822+3.16639013993833i</v>
      </c>
      <c r="AV141" s="223" t="str">
        <f t="shared" ca="1" si="72"/>
        <v>0.981124810197588+4.36914718719928i</v>
      </c>
      <c r="AW141" s="223" t="str">
        <f t="shared" ca="1" si="73"/>
        <v>4.21618901647382+1.50857655223798i</v>
      </c>
      <c r="AX141" s="223" t="str">
        <f t="shared" ca="1" si="74"/>
        <v>3.53017736741793-2.75497745746983i</v>
      </c>
      <c r="AY141" s="223" t="str">
        <f t="shared" ca="1" si="75"/>
        <v>-0.438916037778159-4.45638931741582i</v>
      </c>
      <c r="AZ141" s="223" t="str">
        <f t="shared" ca="1" si="76"/>
        <v>-3.99981543850108-2.01333789874554i</v>
      </c>
      <c r="BA141" s="223" t="str">
        <f t="shared" ca="1" si="77"/>
        <v>-3.84086744139322+2.30212734970118i</v>
      </c>
      <c r="BB141" s="223" t="str">
        <f t="shared" ca="1" si="78"/>
        <v>-0.109894440393668+4.47660320427969i</v>
      </c>
      <c r="BC141" s="223" t="str">
        <f t="shared" ca="1" si="79"/>
        <v>3.72328091329458+2.48781676923622i</v>
      </c>
      <c r="BD141" s="223" t="str">
        <f t="shared" ca="1" si="80"/>
        <v>4.09378729396085-1.8146511037666i</v>
      </c>
      <c r="BE141" s="223" t="str">
        <f t="shared" ca="1" si="81"/>
        <v>0.657052003891503-4.42948481211741i</v>
      </c>
      <c r="BF141" s="223" t="str">
        <f t="shared" ca="1" si="82"/>
        <v>-3.39074477751288-2.92487655985099i</v>
      </c>
      <c r="BG141" s="223" t="str">
        <f t="shared" ca="1" si="83"/>
        <v>-4.28513277511951+1.2998808161494i</v>
      </c>
      <c r="BH141" s="223" t="str">
        <f t="shared" ca="1" si="84"/>
        <v>-1.19432689366552+4.31574284540494i</v>
      </c>
      <c r="BI141" s="223" t="str">
        <f t="shared" ca="1" si="85"/>
        <v>3.00720868416315+3.31794348452327i</v>
      </c>
      <c r="BJ141" s="223" t="str">
        <f t="shared" ca="1" si="86"/>
        <v>4.4120258707276-0.765559111125353i</v>
      </c>
      <c r="BK141" s="223" t="str">
        <f t="shared" ca="1" si="87"/>
        <v>1.71363799527586-4.13708808919312i</v>
      </c>
      <c r="BL141" s="223" t="str">
        <f t="shared" ca="1" si="88"/>
        <v>-2.57844137308594-3.66110545083795i</v>
      </c>
      <c r="BM141" s="223" t="str">
        <f t="shared" ca="1" si="89"/>
        <v>-4.47255799051497+0.219722684485114i</v>
      </c>
      <c r="BN141" s="223" t="str">
        <f t="shared" ca="1" si="90"/>
        <v>-2.20717438637896+3.89620767730743i</v>
      </c>
      <c r="BO141" s="223" t="str">
        <f t="shared" ca="1" si="91"/>
        <v>2.11089190373803+3.94920098340537i</v>
      </c>
      <c r="BP141" s="223" t="str">
        <f t="shared" ca="1" si="92"/>
        <v>4.46581867505647+0.329418575847747i</v>
      </c>
      <c r="BQ141" s="223" t="str">
        <f t="shared" ca="1" si="93"/>
        <v>2.66751282026732-3.59672467535481i</v>
      </c>
      <c r="BR141" s="223" t="str">
        <f t="shared" ca="1" si="94"/>
        <v>-1.61159265533386-4.17789685725613i</v>
      </c>
      <c r="BS141" s="223" t="str">
        <f t="shared" ca="1" si="95"/>
        <v>-4.39190928992954-0.873605074176672i</v>
      </c>
      <c r="BT141" s="223" t="str">
        <f t="shared" ca="1" si="96"/>
        <v>-3.08772937841066+3.24314358644454i</v>
      </c>
      <c r="BU141" s="223" t="str">
        <f t="shared" ca="1" si="97"/>
        <v>1.08805355331931+4.34375327357643i</v>
      </c>
      <c r="BV141" s="223" t="str">
        <f t="shared" ca="1" si="98"/>
        <v>4.25194150108168+1.40465173903569i</v>
      </c>
      <c r="BW141" s="223" t="str">
        <f t="shared" ca="1" si="99"/>
        <v>3.46150361263659-2.8407825992674i</v>
      </c>
      <c r="BX141" s="223" t="str">
        <f t="shared" ca="1" si="100"/>
        <v>-0.548149113099325-4.4442755974855i</v>
      </c>
      <c r="BY141" s="223" t="str">
        <f t="shared" ca="1" si="101"/>
        <v>-4.0480205543393-1.91457113428654i</v>
      </c>
      <c r="BZ141" s="223" t="str">
        <f t="shared" ca="1" si="102"/>
        <v>-3.78321361055168+2.39569359758989i</v>
      </c>
      <c r="CA141" s="223" t="str">
        <f t="shared" ca="1" si="103"/>
        <v>1.55796629962536E-13+4.47795187966515i</v>
      </c>
      <c r="CB141" s="223" t="str">
        <f t="shared" ca="1" si="104"/>
        <v>3.78321361055162+2.39569359758998i</v>
      </c>
      <c r="CC141" s="223" t="str">
        <f t="shared" ca="1" si="105"/>
        <v>4.04802055433934-1.91457113428645i</v>
      </c>
      <c r="CD141" s="223" t="str">
        <f t="shared" ca="1" si="106"/>
        <v>0.548149113099423-4.44427559748549i</v>
      </c>
      <c r="CE141" s="223" t="str">
        <f t="shared" ca="1" si="107"/>
        <v>-3.46150361263653-2.84078259926749i</v>
      </c>
      <c r="CF141" s="223" t="str">
        <f t="shared" ca="1" si="108"/>
        <v>-4.25194150108157+1.40465173903601i</v>
      </c>
      <c r="CG141" s="223" t="str">
        <f t="shared" ca="1" si="109"/>
        <v>-1.08805355331938+4.34375327357641i</v>
      </c>
      <c r="CH141" s="223" t="str">
        <f t="shared" ca="1" si="110"/>
        <v>3.08772937841061+3.24314358644459i</v>
      </c>
      <c r="CI141" s="223" t="str">
        <f t="shared" ca="1" si="111"/>
        <v>4.39190928992956-0.8736050741766i</v>
      </c>
      <c r="CJ141" s="223" t="str">
        <f t="shared" ca="1" si="112"/>
        <v>1.61159265533398-4.17789685725608i</v>
      </c>
      <c r="CK141" s="223" t="str">
        <f t="shared" ca="1" si="113"/>
        <v>-2.66751282026721-3.59672467535489i</v>
      </c>
      <c r="CL141" s="223" t="str">
        <f t="shared" ca="1" si="114"/>
        <v>-4.46581867505648+0.329418575847645i</v>
      </c>
      <c r="CM141" s="223" t="str">
        <f t="shared" ca="1" si="115"/>
        <v>-2.11089190373812+3.94920098340532i</v>
      </c>
      <c r="CN141" s="223" t="str">
        <f t="shared" ca="1" si="116"/>
        <v>2.20717438637887+3.89620767730748i</v>
      </c>
      <c r="CO141" s="223" t="str">
        <f t="shared" ca="1" si="117"/>
        <v>4.47255799051497+0.219722684485216i</v>
      </c>
      <c r="CP141" s="223" t="str">
        <f t="shared" ca="1" si="118"/>
        <v>2.57844137308602-3.66110545083789i</v>
      </c>
      <c r="CQ141" s="223" t="str">
        <f t="shared" ca="1" si="119"/>
        <v>-1.71363799527577-4.13708808919316i</v>
      </c>
      <c r="CR141" s="223" t="str">
        <f t="shared" ca="1" si="120"/>
        <v>-4.41202587072759-0.76555911112542i</v>
      </c>
      <c r="CS141" s="223" t="str">
        <f t="shared" ca="1" si="121"/>
        <v>-3.0072086841632+3.31794348452323i</v>
      </c>
      <c r="CT141" s="223" t="str">
        <f t="shared" ca="1" si="122"/>
        <v>1.19432689366545+4.31574284540496i</v>
      </c>
      <c r="CU141" s="223" t="str">
        <f t="shared" ca="1" si="123"/>
        <v>4.28513277511947+1.29988081614953i</v>
      </c>
      <c r="CV141" s="223" t="str">
        <f t="shared" ca="1" si="124"/>
        <v>3.39074477751268-2.92487655985123i</v>
      </c>
      <c r="CW141" s="223" t="str">
        <f t="shared" ca="1" si="125"/>
        <v>-0.657052003891373-4.42948481211743i</v>
      </c>
      <c r="CX141" s="223" t="str">
        <f t="shared" ca="1" si="126"/>
        <v>-4.09378729396081-1.8146511037667i</v>
      </c>
      <c r="CY141" s="223" t="str">
        <f t="shared" ca="1" si="127"/>
        <v>-3.72328091329463+2.48781676923614i</v>
      </c>
      <c r="CZ141" s="223" t="str">
        <f t="shared" ca="1" si="128"/>
        <v>0.109894440393567+4.4766032042797i</v>
      </c>
      <c r="DA141" s="223" t="str">
        <f t="shared" ca="1" si="129"/>
        <v>3.84086744139339+2.30212734970089i</v>
      </c>
      <c r="DB141" s="223" t="str">
        <f t="shared" ca="1" si="130"/>
        <v>3.99981543850112-2.01333789874545i</v>
      </c>
      <c r="DC141" s="223" t="str">
        <f t="shared" ca="1" si="131"/>
        <v>0.438916037778229-4.45638931741581i</v>
      </c>
      <c r="DD141" s="223" t="str">
        <f t="shared" ca="1" si="132"/>
        <v>-3.53017736741788-2.75497745746988i</v>
      </c>
      <c r="DE141" s="223" t="str">
        <f t="shared" ca="1" si="133"/>
        <v>-4.21618901647384+1.50857655223792i</v>
      </c>
      <c r="DF141" s="223" t="str">
        <f t="shared" ca="1" si="134"/>
        <v>-0.981124810197283+4.36914718719935i</v>
      </c>
      <c r="DG141" s="223" t="str">
        <f t="shared" ca="1" si="135"/>
        <v>3.16639013993813+3.16639013993843i</v>
      </c>
      <c r="DH141" s="223" t="str">
        <f t="shared" ca="1" si="136"/>
        <v>4.36914718719935-0.981124810197306i</v>
      </c>
      <c r="DI141" s="223" t="str">
        <f t="shared" ca="1" si="137"/>
        <v>1.50857655223784-4.21618901647387i</v>
      </c>
      <c r="DJ141" s="223" t="str">
        <f t="shared" ca="1" si="138"/>
        <v>-2.75497745746995-3.53017736741783i</v>
      </c>
      <c r="DK141" s="223" t="str">
        <f t="shared" ca="1" si="139"/>
        <v>-4.45638931741584+0.438916037777871i</v>
      </c>
      <c r="DL141" s="223" t="str">
        <f t="shared" ca="1" si="140"/>
        <v>-2.01333789874577+3.99981543850096i</v>
      </c>
      <c r="DM141" s="223" t="str">
        <f t="shared" ca="1" si="141"/>
        <v>2.30212734970096+3.84086744139335i</v>
      </c>
      <c r="DN141" s="223" t="str">
        <f t="shared" ca="1" si="142"/>
        <v>4.4766032042797+0.109894440393481i</v>
      </c>
      <c r="DO141" s="223" t="str">
        <f t="shared" ca="1" si="143"/>
        <v>2.48781676923607-3.72328091329468i</v>
      </c>
      <c r="DP141" s="223" t="str">
        <f t="shared" ca="1" si="144"/>
        <v>-1.81465110376678-4.09378729396077i</v>
      </c>
      <c r="DQ141" s="223" t="str">
        <f t="shared" ca="1" si="145"/>
        <v>-4.42948481211745-0.657052003891288i</v>
      </c>
      <c r="DR141" s="223" t="str">
        <f t="shared" ca="1" si="146"/>
        <v>-2.92487655985088+3.39074477751298i</v>
      </c>
      <c r="DS141" s="223" t="str">
        <f t="shared" ca="1" si="147"/>
        <v>1.29988081614998+4.28513277511933i</v>
      </c>
      <c r="DT141" s="223" t="str">
        <f t="shared" ca="1" si="148"/>
        <v>4.3157428454051+1.19432689366494i</v>
      </c>
      <c r="DU141" s="223" t="str">
        <f t="shared" ca="1" si="149"/>
        <v>3.31794348452287-3.00720868416359i</v>
      </c>
      <c r="DV141" s="223" t="str">
        <f t="shared" ca="1" si="150"/>
        <v>-0.765559111125944-4.4120258707275i</v>
      </c>
      <c r="DW141" s="223" t="str">
        <f t="shared" ca="1" si="151"/>
        <v>-4.13708808919337-1.71363799527527i</v>
      </c>
      <c r="DX141" s="223" t="str">
        <f t="shared" ca="1" si="152"/>
        <v>-3.66110545083733+2.57844137308682i</v>
      </c>
      <c r="DY141" s="223" t="str">
        <f t="shared" ca="1" si="153"/>
        <v>0.219722684486192+4.47255799051492i</v>
      </c>
      <c r="DZ141" s="223" t="str">
        <f t="shared" ca="1" si="154"/>
        <v>3.89620767730796+2.20717438637803i</v>
      </c>
      <c r="EA141" s="223" t="str">
        <f t="shared" ca="1" si="155"/>
        <v>3.94920098340486-2.11089190373898i</v>
      </c>
      <c r="EB141" s="223" t="str">
        <f t="shared" ca="1" si="156"/>
        <v>0.329418575846671-4.46581867505655i</v>
      </c>
      <c r="EC141" s="223" t="str">
        <f t="shared" ca="1" si="157"/>
        <v>-3.59672467535574-2.66751282026607i</v>
      </c>
      <c r="ED141" s="223" t="str">
        <f t="shared" ca="1" si="158"/>
        <v>-4.17789685725559+1.61159265533525i</v>
      </c>
      <c r="EE141" s="223" t="str">
        <f t="shared" ca="1" si="159"/>
        <v>-0.873605074175208+4.39190928992983i</v>
      </c>
      <c r="EF141" s="223" t="str">
        <f t="shared" ca="1" si="160"/>
        <v>3.24314358644557+3.08772937840959i</v>
      </c>
      <c r="EG141" s="223" t="str">
        <f t="shared" ca="1" si="161"/>
        <v>4.34375327357606-1.08805355332076i</v>
      </c>
      <c r="EH141" s="223" t="str">
        <f t="shared" ca="1" si="162"/>
        <v>1.40465173903424-4.25194150108215i</v>
      </c>
      <c r="EI141" s="223" t="str">
        <f t="shared" ca="1" si="163"/>
        <v>-2.84078259926893-3.46150361263534i</v>
      </c>
      <c r="EJ141" s="223" t="str">
        <f t="shared" ca="1" si="164"/>
        <v>-4.44427559748526+0.548149113101277i</v>
      </c>
      <c r="EK141" s="223" t="str">
        <f t="shared" ca="1" si="165"/>
        <v>-1.91457113428476+4.04802055434014i</v>
      </c>
      <c r="EL141" s="223" t="str">
        <f t="shared" ca="1" si="166"/>
        <v>2.39569359759155+3.78321361055062i</v>
      </c>
      <c r="EM141" s="223" t="str">
        <f t="shared" ca="1" si="167"/>
        <v>4.47795187966515-2.09338792026551E-12i</v>
      </c>
      <c r="EN141" s="223"/>
      <c r="EO141" s="223"/>
      <c r="EP141" s="223"/>
    </row>
    <row r="142" spans="1:146" ht="17.25" thickBot="1">
      <c r="A142" s="257">
        <f t="shared" si="168"/>
        <v>8.203125000000004E-4</v>
      </c>
      <c r="B142" s="256">
        <v>42</v>
      </c>
      <c r="C142" s="230">
        <f t="shared" si="169"/>
        <v>8400</v>
      </c>
      <c r="D142" s="229">
        <f t="shared" si="170"/>
        <v>52778.756580308524</v>
      </c>
      <c r="E142" s="229" t="str">
        <f t="shared" si="171"/>
        <v>52778.7565803085i</v>
      </c>
      <c r="F142" s="229" t="str">
        <f t="shared" si="177"/>
        <v>-0.0219785575637946-0.132659128471118i</v>
      </c>
      <c r="G142" s="229" t="str">
        <f t="shared" si="178"/>
        <v>-4.80980938642497-0.200891050100919i</v>
      </c>
      <c r="H142" s="229" t="str">
        <f t="shared" si="179"/>
        <v>0.00216338932148345-0.0100668075396703i</v>
      </c>
      <c r="I142" s="229" t="str">
        <f t="shared" si="174"/>
        <v>-0.00670951523685791+0.0062502355197065i</v>
      </c>
      <c r="J142" s="255" t="str">
        <f ca="1">IMPRODUCT(1/N_FFT2,BE100)</f>
        <v>0.0142969340744139+0.0000784279747928844i</v>
      </c>
      <c r="K142" s="254" t="str">
        <f t="shared" ca="1" si="175"/>
        <v>-0.0000964156903264222+0.0000888329914829352i</v>
      </c>
      <c r="N142" s="246">
        <f t="shared" ca="1" si="176"/>
        <v>8.5228757070364622</v>
      </c>
      <c r="O142" s="223">
        <f t="shared" ca="1" si="39"/>
        <v>-4.4771242929635386</v>
      </c>
      <c r="P142" s="223" t="str">
        <f t="shared" ca="1" si="40"/>
        <v>-2.30170188510669+3.84015759660207i</v>
      </c>
      <c r="Q142" s="223" t="str">
        <f t="shared" ca="1" si="41"/>
        <v>2.11050178206741+3.94847111709514i</v>
      </c>
      <c r="R142" s="223" t="str">
        <f t="shared" ca="1" si="42"/>
        <v>4.47173140067778+0.219682076730518i</v>
      </c>
      <c r="S142" s="223" t="str">
        <f t="shared" ca="1" si="43"/>
        <v>2.48735698669949-3.72259280010069i</v>
      </c>
      <c r="T142" s="223" t="str">
        <f t="shared" ca="1" si="44"/>
        <v>-1.91421729537699-4.04727242482191i</v>
      </c>
      <c r="U142" s="223" t="str">
        <f t="shared" ca="1" si="45"/>
        <v>-4.45556571577037-0.438834920096272i</v>
      </c>
      <c r="V142" s="223" t="str">
        <f t="shared" ca="1" si="46"/>
        <v>-2.66701982744454+3.59605995148328i</v>
      </c>
      <c r="W142" s="223" t="str">
        <f t="shared" ca="1" si="47"/>
        <v>1.71332129155642+4.13632349877808i</v>
      </c>
      <c r="X142" s="223" t="str">
        <f t="shared" ca="1" si="48"/>
        <v>4.42866618279221+0.656930571702158i</v>
      </c>
      <c r="Y142" s="223" t="str">
        <f t="shared" ca="1" si="49"/>
        <v>2.84025758382201-3.46086387946504i</v>
      </c>
      <c r="Z142" s="223" t="str">
        <f t="shared" ca="1" si="50"/>
        <v>-1.5082977466754-4.21540980712649i</v>
      </c>
      <c r="AA142" s="223" t="str">
        <f t="shared" ca="1" si="51"/>
        <v>-4.39109760507435-0.873443620020535i</v>
      </c>
      <c r="AB142" s="223" t="str">
        <f t="shared" ca="1" si="52"/>
        <v>-3.00665291090267+3.31733028322547i</v>
      </c>
      <c r="AC142" s="223" t="str">
        <f t="shared" ca="1" si="53"/>
        <v>1.29964058041098+4.28434082402337i</v>
      </c>
      <c r="AD142" s="223" t="str">
        <f t="shared" ca="1" si="54"/>
        <v>4.3429504886112+1.0878524661534i</v>
      </c>
      <c r="AE142" s="223" t="str">
        <f t="shared" ca="1" si="55"/>
        <v>3.16580494776959-3.1658049477695i</v>
      </c>
      <c r="AF142" s="223" t="str">
        <f t="shared" ca="1" si="56"/>
        <v>-1.0878524661537-4.34295048861112i</v>
      </c>
      <c r="AG142" s="223" t="str">
        <f t="shared" ca="1" si="57"/>
        <v>-4.28434082402334-1.29964058041111i</v>
      </c>
      <c r="AH142" s="223" t="str">
        <f t="shared" ca="1" si="58"/>
        <v>-3.31733028322526+3.0066529109029i</v>
      </c>
      <c r="AI142" s="223" t="str">
        <f t="shared" ca="1" si="59"/>
        <v>0.87344362002041+4.39109760507437i</v>
      </c>
      <c r="AJ142" s="223" t="str">
        <f t="shared" ca="1" si="60"/>
        <v>4.21540980712659+1.5082977466751i</v>
      </c>
      <c r="AK142" s="223" t="str">
        <f t="shared" ca="1" si="61"/>
        <v>3.46086387946513-2.8402575838219i</v>
      </c>
      <c r="AL142" s="223" t="str">
        <f t="shared" ca="1" si="62"/>
        <v>-0.656930571702302-4.42866618279219i</v>
      </c>
      <c r="AM142" s="223" t="str">
        <f t="shared" ca="1" si="63"/>
        <v>-4.13632349877804-1.7133212915565i</v>
      </c>
      <c r="AN142" s="223" t="str">
        <f t="shared" ca="1" si="64"/>
        <v>-3.5960599514832+2.66701982744465i</v>
      </c>
      <c r="AO142" s="223" t="str">
        <f t="shared" ca="1" si="65"/>
        <v>0.438834920096183+4.45556571577038i</v>
      </c>
      <c r="AP142" s="223" t="str">
        <f t="shared" ca="1" si="66"/>
        <v>4.04727242482196+1.9142172953769i</v>
      </c>
      <c r="AQ142" s="223" t="str">
        <f t="shared" ca="1" si="67"/>
        <v>3.72259280010076-2.48735698669938i</v>
      </c>
      <c r="AR142" s="223" t="str">
        <f t="shared" ca="1" si="68"/>
        <v>3.72259280010076-2.48735698669938i</v>
      </c>
      <c r="AS142" s="223" t="str">
        <f t="shared" ca="1" si="69"/>
        <v>-3.94847111709508-2.11050178206752i</v>
      </c>
      <c r="AT142" s="223" t="str">
        <f t="shared" ca="1" si="70"/>
        <v>-3.84015759660201+2.30170188510678i</v>
      </c>
      <c r="AU142" s="223" t="str">
        <f t="shared" ca="1" si="71"/>
        <v>-1.25053954385218E-13+4.47712429296354i</v>
      </c>
      <c r="AV142" s="223" t="str">
        <f t="shared" ca="1" si="72"/>
        <v>3.84015759660212+2.3017018851066i</v>
      </c>
      <c r="AW142" s="223" t="str">
        <f t="shared" ca="1" si="73"/>
        <v>3.94847111709521-2.11050178206729i</v>
      </c>
      <c r="AX142" s="223" t="str">
        <f t="shared" ca="1" si="74"/>
        <v>0.219682076730417-4.47173140067778i</v>
      </c>
      <c r="AY142" s="223" t="str">
        <f t="shared" ca="1" si="75"/>
        <v>-3.72259280010061-2.4873569866996i</v>
      </c>
      <c r="AZ142" s="223" t="str">
        <f t="shared" ca="1" si="76"/>
        <v>-4.04727242482187+1.91421729537708i</v>
      </c>
      <c r="BA142" s="223" t="str">
        <f t="shared" ca="1" si="77"/>
        <v>-0.438834920096432+4.45556571577036i</v>
      </c>
      <c r="BB142" s="223" t="str">
        <f t="shared" ca="1" si="78"/>
        <v>3.59605995148331+2.66701982744451i</v>
      </c>
      <c r="BC142" s="223" t="str">
        <f t="shared" ca="1" si="79"/>
        <v>4.13632349877814-1.71332129155627i</v>
      </c>
      <c r="BD142" s="223" t="str">
        <f t="shared" ca="1" si="80"/>
        <v>0.656930571702122-4.42866618279222i</v>
      </c>
      <c r="BE142" s="223" t="str">
        <f t="shared" ca="1" si="81"/>
        <v>-3.46086387946496-2.84025758382211i</v>
      </c>
      <c r="BF142" s="223" t="str">
        <f t="shared" ca="1" si="82"/>
        <v>-4.21540980712653+1.50829774667529i</v>
      </c>
      <c r="BG142" s="223" t="str">
        <f t="shared" ca="1" si="83"/>
        <v>-0.87344362002067+4.39109760507432i</v>
      </c>
      <c r="BH142" s="223" t="str">
        <f t="shared" ca="1" si="84"/>
        <v>3.31733028322539+3.00665291090276i</v>
      </c>
      <c r="BI142" s="223" t="str">
        <f t="shared" ca="1" si="85"/>
        <v>4.28434082402341-1.29964058041087i</v>
      </c>
      <c r="BJ142" s="223" t="str">
        <f t="shared" ca="1" si="86"/>
        <v>1.08785246615353-4.34295048861116i</v>
      </c>
      <c r="BK142" s="223" t="str">
        <f t="shared" ca="1" si="87"/>
        <v>-3.16580494776941-3.16580494776968i</v>
      </c>
      <c r="BL142" s="223" t="str">
        <f t="shared" ca="1" si="88"/>
        <v>-4.34295048861115+1.08785246615356i</v>
      </c>
      <c r="BM142" s="223" t="str">
        <f t="shared" ca="1" si="89"/>
        <v>-1.29964058041123+4.2843408240233i</v>
      </c>
      <c r="BN142" s="223" t="str">
        <f t="shared" ca="1" si="90"/>
        <v>3.00665291090281+3.31733028322534i</v>
      </c>
      <c r="BO142" s="223" t="str">
        <f t="shared" ca="1" si="91"/>
        <v>4.3910976050744-0.873443620020271i</v>
      </c>
      <c r="BP142" s="223" t="str">
        <f t="shared" ca="1" si="92"/>
        <v>1.50829774667522-4.21540980712655i</v>
      </c>
      <c r="BQ142" s="223" t="str">
        <f t="shared" ca="1" si="93"/>
        <v>-2.8402575838218-3.46086387946522i</v>
      </c>
      <c r="BR142" s="223" t="str">
        <f t="shared" ca="1" si="94"/>
        <v>-4.42866618279221+0.656930571702163i</v>
      </c>
      <c r="BS142" s="223" t="str">
        <f t="shared" ca="1" si="95"/>
        <v>-1.7133212915562+4.13632349877817i</v>
      </c>
      <c r="BT142" s="223" t="str">
        <f t="shared" ca="1" si="96"/>
        <v>2.66701982744454+3.59605995148329i</v>
      </c>
      <c r="BU142" s="223" t="str">
        <f t="shared" ca="1" si="97"/>
        <v>4.45556571577039-0.438834920096059i</v>
      </c>
      <c r="BV142" s="223" t="str">
        <f t="shared" ca="1" si="98"/>
        <v>1.91421729537702-4.0472724248219i</v>
      </c>
      <c r="BW142" s="223" t="str">
        <f t="shared" ca="1" si="99"/>
        <v>-2.48735698669927-3.72259280010084i</v>
      </c>
      <c r="BX142" s="223" t="str">
        <f t="shared" ca="1" si="100"/>
        <v>-4.47173140067778+0.219682076730487i</v>
      </c>
      <c r="BY142" s="223" t="str">
        <f t="shared" ca="1" si="101"/>
        <v>-2.11050178206723+3.94847111709524i</v>
      </c>
      <c r="BZ142" s="223" t="str">
        <f t="shared" ca="1" si="102"/>
        <v>2.30170188510666+3.84015759660208i</v>
      </c>
      <c r="CA142" s="223" t="str">
        <f t="shared" ca="1" si="103"/>
        <v>4.47712429296354-1.95258431314008E-13i</v>
      </c>
      <c r="CB142" s="223" t="str">
        <f t="shared" ca="1" si="104"/>
        <v>2.30170188510671-3.84015759660206i</v>
      </c>
      <c r="CC142" s="223" t="str">
        <f t="shared" ca="1" si="105"/>
        <v>-2.1105017820676-3.94847111709504i</v>
      </c>
      <c r="CD142" s="223" t="str">
        <f t="shared" ca="1" si="106"/>
        <v>-4.47173140067778-0.219682076730574i</v>
      </c>
      <c r="CE142" s="223" t="str">
        <f t="shared" ca="1" si="107"/>
        <v>-2.48735698669934+3.72259280010079i</v>
      </c>
      <c r="CF142" s="223" t="str">
        <f t="shared" ca="1" si="108"/>
        <v>1.91421729537697+4.04727242482193i</v>
      </c>
      <c r="CG142" s="223" t="str">
        <f t="shared" ca="1" si="109"/>
        <v>4.45556571577039+0.438834920096113i</v>
      </c>
      <c r="CH142" s="223" t="str">
        <f t="shared" ca="1" si="110"/>
        <v>2.66701982744459-3.59605995148325i</v>
      </c>
      <c r="CI142" s="223" t="str">
        <f t="shared" ca="1" si="111"/>
        <v>-1.71332129155653-4.13632349877803i</v>
      </c>
      <c r="CJ142" s="223" t="str">
        <f t="shared" ca="1" si="112"/>
        <v>-4.4286661827922-0.656930571702248i</v>
      </c>
      <c r="CK142" s="223" t="str">
        <f t="shared" ca="1" si="113"/>
        <v>-2.84025758382186+3.46086387946516i</v>
      </c>
      <c r="CL142" s="223" t="str">
        <f t="shared" ca="1" si="114"/>
        <v>1.50829774667517+4.21540980712657i</v>
      </c>
      <c r="CM142" s="223" t="str">
        <f t="shared" ca="1" si="115"/>
        <v>4.39109760507439+0.873443620020325i</v>
      </c>
      <c r="CN142" s="223" t="str">
        <f t="shared" ca="1" si="116"/>
        <v>3.00665291090287-3.31733028322528i</v>
      </c>
      <c r="CO142" s="223" t="str">
        <f t="shared" ca="1" si="117"/>
        <v>-1.29964058041114-4.28434082402332i</v>
      </c>
      <c r="CP142" s="223" t="str">
        <f t="shared" ca="1" si="118"/>
        <v>-4.34295048861114-1.08785246615365i</v>
      </c>
      <c r="CQ142" s="223" t="str">
        <f t="shared" ca="1" si="119"/>
        <v>-3.16580494776945+3.16580494776964i</v>
      </c>
      <c r="CR142" s="223" t="str">
        <f t="shared" ca="1" si="120"/>
        <v>1.08785246615347+4.34295048861118i</v>
      </c>
      <c r="CS142" s="223" t="str">
        <f t="shared" ca="1" si="121"/>
        <v>4.28434082402338+1.29964058041095i</v>
      </c>
      <c r="CT142" s="223" t="str">
        <f t="shared" ca="1" si="122"/>
        <v>3.31733028322545-3.00665291090269i</v>
      </c>
      <c r="CU142" s="223" t="str">
        <f t="shared" ca="1" si="123"/>
        <v>-0.873443620020585-4.39109760507434i</v>
      </c>
      <c r="CV142" s="223" t="str">
        <f t="shared" ca="1" si="124"/>
        <v>-4.21540980712651-1.50829774667534i</v>
      </c>
      <c r="CW142" s="223" t="str">
        <f t="shared" ca="1" si="125"/>
        <v>-3.46086387946499+2.84025758382207i</v>
      </c>
      <c r="CX142" s="223" t="str">
        <f t="shared" ca="1" si="126"/>
        <v>0.656930571702069+4.42866618279222i</v>
      </c>
      <c r="CY142" s="223" t="str">
        <f t="shared" ca="1" si="127"/>
        <v>4.13632349877811+1.71332129155635i</v>
      </c>
      <c r="CZ142" s="223" t="str">
        <f t="shared" ca="1" si="128"/>
        <v>3.59605995148336-2.66701982744444i</v>
      </c>
      <c r="DA142" s="223" t="str">
        <f t="shared" ca="1" si="129"/>
        <v>-0.438834920096377-4.45556571577036i</v>
      </c>
      <c r="DB142" s="223" t="str">
        <f t="shared" ca="1" si="130"/>
        <v>-4.04727242482185-1.91421729537713i</v>
      </c>
      <c r="DC142" s="223" t="str">
        <f t="shared" ca="1" si="131"/>
        <v>-3.72259280010065+2.48735698669956i</v>
      </c>
      <c r="DD142" s="223" t="str">
        <f t="shared" ca="1" si="132"/>
        <v>0.21968207673033+4.47173140067778i</v>
      </c>
      <c r="DE142" s="223" t="str">
        <f t="shared" ca="1" si="133"/>
        <v>3.94847111709517+2.11050178206737i</v>
      </c>
      <c r="DF142" s="223" t="str">
        <f t="shared" ca="1" si="134"/>
        <v>3.84015759660215-2.30170188510656i</v>
      </c>
      <c r="DG142" s="223" t="str">
        <f t="shared" ca="1" si="135"/>
        <v>-7.02044769287906E-14-4.47712429296354i</v>
      </c>
      <c r="DH142" s="223" t="str">
        <f t="shared" ca="1" si="136"/>
        <v>-3.84015759660199-2.30170188510681i</v>
      </c>
      <c r="DI142" s="223" t="str">
        <f t="shared" ca="1" si="137"/>
        <v>-3.94847111709468+2.11050178206828i</v>
      </c>
      <c r="DJ142" s="223" t="str">
        <f t="shared" ca="1" si="138"/>
        <v>-0.219682076730254+4.47173140067779i</v>
      </c>
      <c r="DK142" s="223" t="str">
        <f t="shared" ca="1" si="139"/>
        <v>3.72259280010048+2.48735698669981i</v>
      </c>
      <c r="DL142" s="223" t="str">
        <f t="shared" ca="1" si="140"/>
        <v>4.04727242482236-1.91421729537605i</v>
      </c>
      <c r="DM142" s="223" t="str">
        <f t="shared" ca="1" si="141"/>
        <v>0.43883492009801-4.4555657157702i</v>
      </c>
      <c r="DN142" s="223" t="str">
        <f t="shared" ca="1" si="142"/>
        <v>-3.5960599514845-2.6670198274429i</v>
      </c>
      <c r="DO142" s="223" t="str">
        <f t="shared" ca="1" si="143"/>
        <v>-4.13632349877757+1.71332129155765i</v>
      </c>
      <c r="DP142" s="223" t="str">
        <f t="shared" ca="1" si="144"/>
        <v>-0.656930571701491+4.42866618279231i</v>
      </c>
      <c r="DQ142" s="223" t="str">
        <f t="shared" ca="1" si="145"/>
        <v>3.46086387946508+2.84025758382196i</v>
      </c>
      <c r="DR142" s="223" t="str">
        <f t="shared" ca="1" si="146"/>
        <v>4.21540980712676-1.50829774667463i</v>
      </c>
      <c r="DS142" s="223" t="str">
        <f t="shared" ca="1" si="147"/>
        <v>0.87344362002182-4.39109760507409i</v>
      </c>
      <c r="DT142" s="223" t="str">
        <f t="shared" ca="1" si="148"/>
        <v>-3.317330283224-3.00665291090429i</v>
      </c>
      <c r="DU142" s="223" t="str">
        <f t="shared" ca="1" si="149"/>
        <v>-4.28434082402284+1.29964058041273i</v>
      </c>
      <c r="DV142" s="223" t="str">
        <f t="shared" ca="1" si="150"/>
        <v>-1.08785246615248+4.34295048861143i</v>
      </c>
      <c r="DW142" s="223" t="str">
        <f t="shared" ca="1" si="151"/>
        <v>3.16580494776986+3.16580494776922i</v>
      </c>
      <c r="DX142" s="223" t="str">
        <f t="shared" ca="1" si="152"/>
        <v>4.34295048861121-1.08785246615335i</v>
      </c>
      <c r="DY142" s="223" t="str">
        <f t="shared" ca="1" si="153"/>
        <v>1.29964058041192-4.28434082402309i</v>
      </c>
      <c r="DZ142" s="223" t="str">
        <f t="shared" ca="1" si="154"/>
        <v>-3.00665291090161-3.31733028322643i</v>
      </c>
      <c r="EA142" s="223" t="str">
        <f t="shared" ca="1" si="155"/>
        <v>-4.3910976050748+0.873443620018279i</v>
      </c>
      <c r="EB142" s="223" t="str">
        <f t="shared" ca="1" si="156"/>
        <v>-1.50829774667378+4.21540980712707i</v>
      </c>
      <c r="EC142" s="223" t="str">
        <f t="shared" ca="1" si="157"/>
        <v>2.84025758382266+3.46086387946451i</v>
      </c>
      <c r="ED142" s="223" t="str">
        <f t="shared" ca="1" si="158"/>
        <v>4.42866618279219-0.656930571702324i</v>
      </c>
      <c r="EE142" s="223" t="str">
        <f t="shared" ca="1" si="159"/>
        <v>1.71332129155687-4.13632349877789i</v>
      </c>
      <c r="EF142" s="223" t="str">
        <f t="shared" ca="1" si="160"/>
        <v>-2.66701982744362-3.59605995148396i</v>
      </c>
      <c r="EG142" s="223" t="str">
        <f t="shared" ca="1" si="161"/>
        <v>-4.45556571577055+0.43883492009448i</v>
      </c>
      <c r="EH142" s="223" t="str">
        <f t="shared" ca="1" si="162"/>
        <v>-1.91421729537523+4.04727242482275i</v>
      </c>
      <c r="EI142" s="223" t="str">
        <f t="shared" ca="1" si="163"/>
        <v>2.48735698670057+3.72259280009997i</v>
      </c>
      <c r="EJ142" s="223" t="str">
        <f t="shared" ca="1" si="164"/>
        <v>4.47173140067775-0.219682076731095i</v>
      </c>
      <c r="EK142" s="223" t="str">
        <f t="shared" ca="1" si="165"/>
        <v>2.11050178206748-3.94847111709511i</v>
      </c>
      <c r="EL142" s="223" t="str">
        <f t="shared" ca="1" si="166"/>
        <v>-2.30170188510607-3.84015759660244i</v>
      </c>
      <c r="EM142" s="223" t="str">
        <f t="shared" ca="1" si="167"/>
        <v>-4.47712429296354-1.39094849770976E-12i</v>
      </c>
      <c r="EN142" s="223"/>
      <c r="EO142" s="223"/>
      <c r="EP142" s="223"/>
    </row>
    <row r="143" spans="1:146" ht="17.25" thickBot="1">
      <c r="A143" s="257">
        <f t="shared" si="168"/>
        <v>8.3984375000000042E-4</v>
      </c>
      <c r="B143" s="256">
        <v>43</v>
      </c>
      <c r="C143" s="230">
        <f t="shared" si="169"/>
        <v>8600</v>
      </c>
      <c r="D143" s="229">
        <f t="shared" si="170"/>
        <v>54035.393641744442</v>
      </c>
      <c r="E143" s="229" t="str">
        <f t="shared" si="171"/>
        <v>54035.3936417444i</v>
      </c>
      <c r="F143" s="229" t="str">
        <f t="shared" si="177"/>
        <v>-0.0219309262780778-0.1291855938865i</v>
      </c>
      <c r="G143" s="229" t="str">
        <f t="shared" si="178"/>
        <v>-4.83840802336833-0.148478222612791i</v>
      </c>
      <c r="H143" s="229" t="str">
        <f t="shared" si="179"/>
        <v>0.00215560353135565-0.00983273379613953i</v>
      </c>
      <c r="I143" s="229" t="str">
        <f t="shared" si="174"/>
        <v>-0.00663118642538744+0.00620576464322666i</v>
      </c>
      <c r="J143" s="255" t="str">
        <f ca="1">IMPRODUCT(1/N_FFT2,BF100)</f>
        <v>0.0708054723914285+0.0016128803438598i</v>
      </c>
      <c r="K143" s="254" t="str">
        <f t="shared" ca="1" si="175"/>
        <v>-0.000479533443176866+0.000428706786871711i</v>
      </c>
      <c r="N143" s="246">
        <f t="shared" ca="1" si="176"/>
        <v>8.5237874312567374</v>
      </c>
      <c r="O143" s="223">
        <f t="shared" ca="1" si="39"/>
        <v>-4.4762125687432626</v>
      </c>
      <c r="P143" s="223" t="str">
        <f t="shared" ca="1" si="40"/>
        <v>-2.2063170831698+3.89469432550082i</v>
      </c>
      <c r="Q143" s="223" t="str">
        <f t="shared" ca="1" si="41"/>
        <v>2.30123316518309+3.83937558465391i</v>
      </c>
      <c r="R143" s="223" t="str">
        <f t="shared" ca="1" si="42"/>
        <v>4.47486441720574-0.109851755566646i</v>
      </c>
      <c r="S143" s="223" t="str">
        <f t="shared" ca="1" si="43"/>
        <v>2.11007199824511-3.94766704811805i</v>
      </c>
      <c r="T143" s="223" t="str">
        <f t="shared" ca="1" si="44"/>
        <v>-2.39476307038637-3.78174414751829i</v>
      </c>
      <c r="U143" s="223" t="str">
        <f t="shared" ca="1" si="45"/>
        <v>-4.47082077466925+0.219637340543404i</v>
      </c>
      <c r="V143" s="223" t="str">
        <f t="shared" ca="1" si="46"/>
        <v>-2.01255588484931+3.99826184371829i</v>
      </c>
      <c r="W143" s="223" t="str">
        <f t="shared" ca="1" si="47"/>
        <v>2.48685045986197+3.72183472911674i</v>
      </c>
      <c r="X143" s="223" t="str">
        <f t="shared" ca="1" si="48"/>
        <v>4.46408407687286-0.329290624198946i</v>
      </c>
      <c r="Y143" s="223" t="str">
        <f t="shared" ca="1" si="49"/>
        <v>1.91382748304287-4.04644823588847i</v>
      </c>
      <c r="Z143" s="223" t="str">
        <f t="shared" ca="1" si="50"/>
        <v>-2.57743986360976-3.65968341664282i</v>
      </c>
      <c r="AA143" s="223" t="str">
        <f t="shared" ca="1" si="51"/>
        <v>-4.45465838175139+0.438745555495653i</v>
      </c>
      <c r="AB143" s="223" t="str">
        <f t="shared" ca="1" si="52"/>
        <v>-1.81394626312307+4.0921971989479i</v>
      </c>
      <c r="AC143" s="223" t="str">
        <f t="shared" ca="1" si="53"/>
        <v>2.66647671396067+3.5953276477229i</v>
      </c>
      <c r="AD143" s="223" t="str">
        <f t="shared" ca="1" si="54"/>
        <v>4.44254936699122-0.547936202874999i</v>
      </c>
      <c r="AE143" s="223" t="str">
        <f t="shared" ca="1" si="55"/>
        <v>1.71297238980259-4.1354811754316i</v>
      </c>
      <c r="AF143" s="223" t="str">
        <f t="shared" ca="1" si="56"/>
        <v>-2.75390737844505-3.52880618786596i</v>
      </c>
      <c r="AG143" s="223" t="str">
        <f t="shared" ca="1" si="57"/>
        <v>-4.42776432660993+0.656796793974834i</v>
      </c>
      <c r="AH143" s="223" t="str">
        <f t="shared" ca="1" si="58"/>
        <v>-1.61096668596624+4.17627409269101i</v>
      </c>
      <c r="AI143" s="223" t="str">
        <f t="shared" ca="1" si="59"/>
        <v>2.83967919209955+3.46015910711227i</v>
      </c>
      <c r="AJ143" s="223" t="str">
        <f t="shared" ca="1" si="60"/>
        <v>4.41031216656314-0.765261755244759i</v>
      </c>
      <c r="AK143" s="223" t="str">
        <f t="shared" ca="1" si="61"/>
        <v>1.50799059603618-4.21455137859792i</v>
      </c>
      <c r="AL143" s="223" t="str">
        <f t="shared" ca="1" si="62"/>
        <v>-2.92374048919151-3.38942775589588i</v>
      </c>
      <c r="AM143" s="223" t="str">
        <f t="shared" ca="1" si="63"/>
        <v>-4.39020339937933+0.873265751448727i</v>
      </c>
      <c r="AN143" s="223" t="str">
        <f t="shared" ca="1" si="64"/>
        <v>-1.4041061489589+4.25028997634643i</v>
      </c>
      <c r="AO143" s="223" t="str">
        <f t="shared" ca="1" si="65"/>
        <v>3.00604063433848+3.31665474013818i</v>
      </c>
      <c r="AP143" s="223" t="str">
        <f t="shared" ca="1" si="66"/>
        <v>4.36745013782801-0.980743725017543i</v>
      </c>
      <c r="AQ143" s="223" t="str">
        <f t="shared" ca="1" si="67"/>
        <v>1.29937592083997-4.28346835834192i</v>
      </c>
      <c r="AR143" s="223" t="str">
        <f t="shared" ca="1" si="68"/>
        <v>1.29937592083997-4.28346835834192i</v>
      </c>
      <c r="AS143" s="223" t="str">
        <f t="shared" ca="1" si="69"/>
        <v>-4.34206608762324+1.08763093523833i</v>
      </c>
      <c r="AT143" s="223" t="str">
        <f t="shared" ca="1" si="70"/>
        <v>-1.19386299725313+4.31406653916753i</v>
      </c>
      <c r="AU143" s="223" t="str">
        <f t="shared" ca="1" si="71"/>
        <v>3.1651602613909+3.16516026139073i</v>
      </c>
      <c r="AV143" s="223" t="str">
        <f t="shared" ca="1" si="72"/>
        <v>4.31406653916748-1.19386299725332i</v>
      </c>
      <c r="AW143" s="223" t="str">
        <f t="shared" ca="1" si="73"/>
        <v>1.08763093523858-4.34206608762317i</v>
      </c>
      <c r="AX143" s="223" t="str">
        <f t="shared" ca="1" si="74"/>
        <v>-3.24188389558288-3.08653005301026i</v>
      </c>
      <c r="AY143" s="223" t="str">
        <f t="shared" ca="1" si="75"/>
        <v>-4.28346835834186+1.29937592084016i</v>
      </c>
      <c r="AZ143" s="223" t="str">
        <f t="shared" ca="1" si="76"/>
        <v>-0.980743725017333+4.36745013782805i</v>
      </c>
      <c r="BA143" s="223" t="str">
        <f t="shared" ca="1" si="77"/>
        <v>3.31665474013832+3.00604063433833i</v>
      </c>
      <c r="BB143" s="223" t="str">
        <f t="shared" ca="1" si="78"/>
        <v>4.25028997634652-1.40410614895866i</v>
      </c>
      <c r="BC143" s="223" t="str">
        <f t="shared" ca="1" si="79"/>
        <v>0.873265751448964-4.39020339937929i</v>
      </c>
      <c r="BD143" s="223" t="str">
        <f t="shared" ca="1" si="80"/>
        <v>-3.389427755896-2.92374048919136i</v>
      </c>
      <c r="BE143" s="223" t="str">
        <f t="shared" ca="1" si="81"/>
        <v>-4.21455137859784+1.50799059603638i</v>
      </c>
      <c r="BF143" s="223" t="str">
        <f t="shared" ca="1" si="82"/>
        <v>-0.765261755244996+4.4103121665631i</v>
      </c>
      <c r="BG143" s="223" t="str">
        <f t="shared" ca="1" si="83"/>
        <v>3.46015910711213+2.83967919209972i</v>
      </c>
      <c r="BH143" s="223" t="str">
        <f t="shared" ca="1" si="84"/>
        <v>4.17627409269094-1.61096668596643i</v>
      </c>
      <c r="BI143" s="223" t="str">
        <f t="shared" ca="1" si="85"/>
        <v>0.656796793974651-4.42776432660996i</v>
      </c>
      <c r="BJ143" s="223" t="str">
        <f t="shared" ca="1" si="86"/>
        <v>-3.52880618786608-2.75390737844489i</v>
      </c>
      <c r="BK143" s="223" t="str">
        <f t="shared" ca="1" si="87"/>
        <v>-4.1354811754317+1.71297238980236i</v>
      </c>
      <c r="BL143" s="223" t="str">
        <f t="shared" ca="1" si="88"/>
        <v>-0.547936202875232+4.44254936699119i</v>
      </c>
      <c r="BM143" s="223" t="str">
        <f t="shared" ca="1" si="89"/>
        <v>3.59532764772302+2.6664767139605i</v>
      </c>
      <c r="BN143" s="223" t="str">
        <f t="shared" ca="1" si="90"/>
        <v>4.09219719894781-1.81394626312327i</v>
      </c>
      <c r="BO143" s="223" t="str">
        <f t="shared" ca="1" si="91"/>
        <v>0.438745555495451-4.45465838175142i</v>
      </c>
      <c r="BP143" s="223" t="str">
        <f t="shared" ca="1" si="92"/>
        <v>-3.65968341664267-2.57743986360997i</v>
      </c>
      <c r="BQ143" s="223" t="str">
        <f t="shared" ca="1" si="93"/>
        <v>-4.04644823588857+1.91382748304266i</v>
      </c>
      <c r="BR143" s="223" t="str">
        <f t="shared" ca="1" si="94"/>
        <v>-0.329290624198791+4.46408407687287i</v>
      </c>
      <c r="BS143" s="223" t="str">
        <f t="shared" ca="1" si="95"/>
        <v>3.72183472911678+2.4868504598619i</v>
      </c>
      <c r="BT143" s="223" t="str">
        <f t="shared" ca="1" si="96"/>
        <v>3.9982618437183-2.0125558848493i</v>
      </c>
      <c r="BU143" s="223" t="str">
        <f t="shared" ca="1" si="97"/>
        <v>0.219637340543527-4.47082077466925i</v>
      </c>
      <c r="BV143" s="223" t="str">
        <f t="shared" ca="1" si="98"/>
        <v>-3.78174414751818-2.39476307038653i</v>
      </c>
      <c r="BW143" s="223" t="str">
        <f t="shared" ca="1" si="99"/>
        <v>-3.947667048118+2.1100719982452i</v>
      </c>
      <c r="BX143" s="223" t="str">
        <f t="shared" ca="1" si="100"/>
        <v>-0.109851755566644+4.47486441720574i</v>
      </c>
      <c r="BY143" s="223" t="str">
        <f t="shared" ca="1" si="101"/>
        <v>3.83937558465387+2.30123316518315i</v>
      </c>
      <c r="BZ143" s="223" t="str">
        <f t="shared" ca="1" si="102"/>
        <v>3.89469432550089-2.20631708316968i</v>
      </c>
      <c r="CA143" s="223" t="str">
        <f t="shared" ca="1" si="103"/>
        <v>-2.34701221582248E-13-4.47621256874326i</v>
      </c>
      <c r="CB143" s="223" t="str">
        <f t="shared" ca="1" si="104"/>
        <v>-3.89469432550087-2.20631708316971i</v>
      </c>
      <c r="CC143" s="223" t="str">
        <f t="shared" ca="1" si="105"/>
        <v>-3.8393755846539+2.30123316518312i</v>
      </c>
      <c r="CD143" s="223" t="str">
        <f t="shared" ca="1" si="106"/>
        <v>0.109851755566604+4.47486441720574i</v>
      </c>
      <c r="CE143" s="223" t="str">
        <f t="shared" ca="1" si="107"/>
        <v>3.94766704811796+2.11007199824526i</v>
      </c>
      <c r="CF143" s="223" t="str">
        <f t="shared" ca="1" si="108"/>
        <v>3.7817441475182-2.3947630703865i</v>
      </c>
      <c r="CG143" s="223" t="str">
        <f t="shared" ca="1" si="109"/>
        <v>-0.219637340543487-4.47082077466925i</v>
      </c>
      <c r="CH143" s="223" t="str">
        <f t="shared" ca="1" si="110"/>
        <v>-3.99826184371826-2.01255588484936i</v>
      </c>
      <c r="CI143" s="223" t="str">
        <f t="shared" ca="1" si="111"/>
        <v>-3.72183472911681+2.48685045986187i</v>
      </c>
      <c r="CJ143" s="223" t="str">
        <f t="shared" ca="1" si="112"/>
        <v>0.329290624198751+4.46408407687287i</v>
      </c>
      <c r="CK143" s="223" t="str">
        <f t="shared" ca="1" si="113"/>
        <v>4.04644823588857+1.91382748304267i</v>
      </c>
      <c r="CL143" s="223" t="str">
        <f t="shared" ca="1" si="114"/>
        <v>3.65968341664271-2.57743986360992i</v>
      </c>
      <c r="CM143" s="223" t="str">
        <f t="shared" ca="1" si="115"/>
        <v>-0.438745555495412-4.45465838175142i</v>
      </c>
      <c r="CN143" s="223" t="str">
        <f t="shared" ca="1" si="116"/>
        <v>-4.0921971989478-1.81394626312327i</v>
      </c>
      <c r="CO143" s="223" t="str">
        <f t="shared" ca="1" si="117"/>
        <v>-3.5953276477228+2.6664767139608i</v>
      </c>
      <c r="CP143" s="223" t="str">
        <f t="shared" ca="1" si="118"/>
        <v>0.547936202875196+4.4425493669912i</v>
      </c>
      <c r="CQ143" s="223" t="str">
        <f t="shared" ca="1" si="119"/>
        <v>4.13548117543169+1.71297238980239i</v>
      </c>
      <c r="CR143" s="223" t="str">
        <f t="shared" ca="1" si="120"/>
        <v>3.52880618786609-2.75390737844488i</v>
      </c>
      <c r="CS143" s="223" t="str">
        <f t="shared" ca="1" si="121"/>
        <v>-0.656796793974579-4.42776432660997i</v>
      </c>
      <c r="CT143" s="223" t="str">
        <f t="shared" ca="1" si="122"/>
        <v>-4.17627409269108-1.61096668596605i</v>
      </c>
      <c r="CU143" s="223" t="str">
        <f t="shared" ca="1" si="123"/>
        <v>-3.46015910711213+2.83967919209972i</v>
      </c>
      <c r="CV143" s="223" t="str">
        <f t="shared" ca="1" si="124"/>
        <v>0.765261755244924+4.41031216656311i</v>
      </c>
      <c r="CW143" s="223" t="str">
        <f t="shared" ca="1" si="125"/>
        <v>4.21455137859783+1.50799059603642i</v>
      </c>
      <c r="CX143" s="223" t="str">
        <f t="shared" ca="1" si="126"/>
        <v>3.38942775589603-2.92374048919133i</v>
      </c>
      <c r="CY143" s="223" t="str">
        <f t="shared" ca="1" si="127"/>
        <v>-0.873265751448521-4.39020339937937i</v>
      </c>
      <c r="CZ143" s="223" t="str">
        <f t="shared" ca="1" si="128"/>
        <v>-4.25028997634649-1.40410614895873i</v>
      </c>
      <c r="DA143" s="223" t="str">
        <f t="shared" ca="1" si="129"/>
        <v>-3.31665474013835+3.0060406343383i</v>
      </c>
      <c r="DB143" s="223" t="str">
        <f t="shared" ca="1" si="130"/>
        <v>0.980743725017324+4.36745013782805i</v>
      </c>
      <c r="DC143" s="223" t="str">
        <f t="shared" ca="1" si="131"/>
        <v>4.28346835834184+1.29937592084023i</v>
      </c>
      <c r="DD143" s="223" t="str">
        <f t="shared" ca="1" si="132"/>
        <v>3.24188389558291-3.08653005301023i</v>
      </c>
      <c r="DE143" s="223" t="str">
        <f t="shared" ca="1" si="133"/>
        <v>-1.08763093523855-4.34206608762318i</v>
      </c>
      <c r="DF143" s="223" t="str">
        <f t="shared" ca="1" si="134"/>
        <v>-4.31406653916807-1.19386299725119i</v>
      </c>
      <c r="DG143" s="223" t="str">
        <f t="shared" ca="1" si="135"/>
        <v>-3.1651602613903+3.16516026139133i</v>
      </c>
      <c r="DH143" s="223" t="str">
        <f t="shared" ca="1" si="136"/>
        <v>1.19386299725266+4.31406653916766i</v>
      </c>
      <c r="DI143" s="223" t="str">
        <f t="shared" ca="1" si="137"/>
        <v>4.34206608762267+1.08763093524058i</v>
      </c>
      <c r="DJ143" s="223" t="str">
        <f t="shared" ca="1" si="138"/>
        <v>3.08653005300949-3.24188389558361i</v>
      </c>
      <c r="DK143" s="223" t="str">
        <f t="shared" ca="1" si="139"/>
        <v>-1.2993759208395-4.28346835834206i</v>
      </c>
      <c r="DL143" s="223" t="str">
        <f t="shared" ca="1" si="140"/>
        <v>-4.36745013782761-0.980743725019306i</v>
      </c>
      <c r="DM143" s="223" t="str">
        <f t="shared" ca="1" si="141"/>
        <v>-3.00604063433749+3.31665474013908i</v>
      </c>
      <c r="DN143" s="223" t="str">
        <f t="shared" ca="1" si="142"/>
        <v>1.40410614895843+4.25028997634659i</v>
      </c>
      <c r="DO143" s="223" t="str">
        <f t="shared" ca="1" si="143"/>
        <v>4.39020339937898+0.873265751450513i</v>
      </c>
      <c r="DP143" s="223" t="str">
        <f t="shared" ca="1" si="144"/>
        <v>2.92374048919051-3.38942775589673i</v>
      </c>
      <c r="DQ143" s="223" t="str">
        <f t="shared" ca="1" si="145"/>
        <v>-1.50799059603613-4.21455137859794i</v>
      </c>
      <c r="DR143" s="223" t="str">
        <f t="shared" ca="1" si="146"/>
        <v>-4.41031216656283-0.765261755246549i</v>
      </c>
      <c r="DS143" s="223" t="str">
        <f t="shared" ca="1" si="147"/>
        <v>-2.83967919209853+3.46015910711311i</v>
      </c>
      <c r="DT143" s="223" t="str">
        <f t="shared" ca="1" si="148"/>
        <v>1.61096668596617+4.17627409269104i</v>
      </c>
      <c r="DU143" s="223" t="str">
        <f t="shared" ca="1" si="149"/>
        <v>4.42776432660973+0.656796793976208i</v>
      </c>
      <c r="DV143" s="223" t="str">
        <f t="shared" ca="1" si="150"/>
        <v>2.75390737844368-3.52880618786703i</v>
      </c>
      <c r="DW143" s="223" t="str">
        <f t="shared" ca="1" si="151"/>
        <v>-1.71297238980257-4.13548117543161i</v>
      </c>
      <c r="DX143" s="223" t="str">
        <f t="shared" ca="1" si="152"/>
        <v>-4.44254936699105-0.547936202876391i</v>
      </c>
      <c r="DY143" s="223" t="str">
        <f t="shared" ca="1" si="153"/>
        <v>-2.66647671395927+3.59532764772394i</v>
      </c>
      <c r="DZ143" s="223" t="str">
        <f t="shared" ca="1" si="154"/>
        <v>1.81394626312345+4.09219719894773i</v>
      </c>
      <c r="EA143" s="223" t="str">
        <f t="shared" ca="1" si="155"/>
        <v>4.4546583817513+0.438745555496611i</v>
      </c>
      <c r="EB143" s="223" t="str">
        <f t="shared" ca="1" si="156"/>
        <v>2.57743986360835-3.65968341664381i</v>
      </c>
      <c r="EC143" s="223" t="str">
        <f t="shared" ca="1" si="157"/>
        <v>-1.91382748304325-4.0464482358883i</v>
      </c>
      <c r="ED143" s="223" t="str">
        <f t="shared" ca="1" si="158"/>
        <v>-4.46408407687279-0.329290624199952i</v>
      </c>
      <c r="EE143" s="223" t="str">
        <f t="shared" ca="1" si="159"/>
        <v>-2.48685045986028+3.72183472911787i</v>
      </c>
      <c r="EF143" s="223" t="str">
        <f t="shared" ca="1" si="160"/>
        <v>2.01255588484987+3.998261843718i</v>
      </c>
      <c r="EG143" s="223" t="str">
        <f t="shared" ca="1" si="161"/>
        <v>4.47082077466921+0.219637340544245i</v>
      </c>
      <c r="EH143" s="223" t="str">
        <f t="shared" ca="1" si="162"/>
        <v>2.39476307038822-3.78174414751712i</v>
      </c>
      <c r="EI143" s="223" t="str">
        <f t="shared" ca="1" si="163"/>
        <v>-2.11007199824577-3.94766704811769i</v>
      </c>
      <c r="EJ143" s="223" t="str">
        <f t="shared" ca="1" si="164"/>
        <v>-4.47486441720572-0.109851755567363i</v>
      </c>
      <c r="EK143" s="223" t="str">
        <f t="shared" ca="1" si="165"/>
        <v>-2.30123316518486+3.83937558465285i</v>
      </c>
      <c r="EL143" s="223" t="str">
        <f t="shared" ca="1" si="166"/>
        <v>2.2063170831706+3.89469432550036i</v>
      </c>
      <c r="EM143" s="223" t="str">
        <f t="shared" ca="1" si="167"/>
        <v>4.47621256874326+5.48370460655853E-13i</v>
      </c>
      <c r="EN143" s="223"/>
      <c r="EO143" s="223"/>
      <c r="EP143" s="223"/>
    </row>
    <row r="144" spans="1:146" ht="17.25" thickBot="1">
      <c r="A144" s="257">
        <f t="shared" si="168"/>
        <v>8.5937500000000044E-4</v>
      </c>
      <c r="B144" s="256">
        <v>44</v>
      </c>
      <c r="C144" s="230">
        <f t="shared" si="169"/>
        <v>8800</v>
      </c>
      <c r="D144" s="229">
        <f t="shared" si="170"/>
        <v>55292.03070318036</v>
      </c>
      <c r="E144" s="229" t="str">
        <f t="shared" si="171"/>
        <v>55292.0307031804i</v>
      </c>
      <c r="F144" s="229" t="str">
        <f t="shared" si="177"/>
        <v>-0.0218742344928748-0.125865943929415i</v>
      </c>
      <c r="G144" s="229" t="str">
        <f t="shared" si="178"/>
        <v>-4.86474249619032-0.0954091414891453i</v>
      </c>
      <c r="H144" s="229" t="str">
        <f t="shared" si="179"/>
        <v>0.00214834521456484-0.00960929035637867i</v>
      </c>
      <c r="I144" s="229" t="str">
        <f t="shared" si="174"/>
        <v>-0.00655437752746187+0.00616425984856992i</v>
      </c>
      <c r="J144" s="255" t="str">
        <f ca="1">IMPRODUCT(1/N_FFT2,BG100)</f>
        <v>0.0207606566396423-0.0000766061481749168i</v>
      </c>
      <c r="K144" s="254" t="str">
        <f t="shared" ca="1" si="175"/>
        <v>-0.000135600961130875+0.000128476187769757i</v>
      </c>
      <c r="N144" s="246">
        <f t="shared" ca="1" si="176"/>
        <v>8.5247958111364799</v>
      </c>
      <c r="O144" s="223">
        <f t="shared" ca="1" si="39"/>
        <v>-4.4752041888635201</v>
      </c>
      <c r="P144" s="223" t="str">
        <f t="shared" ca="1" si="40"/>
        <v>-2.10959665126031+3.94677773645957i</v>
      </c>
      <c r="Q144" s="223" t="str">
        <f t="shared" ca="1" si="41"/>
        <v>2.4862902340172+3.72099629188909i</v>
      </c>
      <c r="R144" s="223" t="str">
        <f t="shared" ca="1" si="42"/>
        <v>4.45365485749641-0.438646716983253i</v>
      </c>
      <c r="S144" s="223" t="str">
        <f t="shared" ca="1" si="43"/>
        <v>1.7125864995289-4.13454955389979i</v>
      </c>
      <c r="T144" s="223" t="str">
        <f t="shared" ca="1" si="44"/>
        <v>-2.83903948267604-3.4593796189242i</v>
      </c>
      <c r="U144" s="223" t="str">
        <f t="shared" ca="1" si="45"/>
        <v>-4.38921439523622+0.873069026293318i</v>
      </c>
      <c r="V144" s="223" t="str">
        <f t="shared" ca="1" si="46"/>
        <v>-1.29908320361207+4.28250339896125i</v>
      </c>
      <c r="W144" s="223" t="str">
        <f t="shared" ca="1" si="47"/>
        <v>3.16444722913984+3.16444722913984i</v>
      </c>
      <c r="X144" s="223" t="str">
        <f t="shared" ca="1" si="48"/>
        <v>4.28250339896125-1.29908320361205i</v>
      </c>
      <c r="Y144" s="223" t="str">
        <f t="shared" ca="1" si="49"/>
        <v>0.873069026293372-4.38921439523621i</v>
      </c>
      <c r="Z144" s="223" t="str">
        <f t="shared" ca="1" si="50"/>
        <v>-3.4593796189242-2.83903948267605i</v>
      </c>
      <c r="AA144" s="223" t="str">
        <f t="shared" ca="1" si="51"/>
        <v>-4.13454955389977+1.71258649952893i</v>
      </c>
      <c r="AB144" s="223" t="str">
        <f t="shared" ca="1" si="52"/>
        <v>-0.438646716983218+4.45365485749642i</v>
      </c>
      <c r="AC144" s="223" t="str">
        <f t="shared" ca="1" si="53"/>
        <v>3.72099629188913+2.48629023401713i</v>
      </c>
      <c r="AD144" s="223" t="str">
        <f t="shared" ca="1" si="54"/>
        <v>3.94677773645951-2.10959665126042i</v>
      </c>
      <c r="AE144" s="223" t="str">
        <f t="shared" ca="1" si="55"/>
        <v>-1.63925216717045E-13-4.47520418886352i</v>
      </c>
      <c r="AF144" s="223" t="str">
        <f t="shared" ca="1" si="56"/>
        <v>-3.94677773645967-2.10959665126011i</v>
      </c>
      <c r="AG144" s="223" t="str">
        <f t="shared" ca="1" si="57"/>
        <v>-3.72099629188919+2.48629023401703i</v>
      </c>
      <c r="AH144" s="223" t="str">
        <f t="shared" ca="1" si="58"/>
        <v>0.438646716983102+4.45365485749643i</v>
      </c>
      <c r="AI144" s="223" t="str">
        <f t="shared" ca="1" si="59"/>
        <v>4.13454955389973+1.71258649952904i</v>
      </c>
      <c r="AJ144" s="223" t="str">
        <f t="shared" ca="1" si="60"/>
        <v>3.45937961892427-2.83903948267596i</v>
      </c>
      <c r="AK144" s="223" t="str">
        <f t="shared" ca="1" si="61"/>
        <v>-0.873069026293264-4.38921439523623i</v>
      </c>
      <c r="AL144" s="223" t="str">
        <f t="shared" ca="1" si="62"/>
        <v>-4.28250339896124-1.29908320361208i</v>
      </c>
      <c r="AM144" s="223" t="str">
        <f t="shared" ca="1" si="63"/>
        <v>-3.16444722913982+3.16444722913986i</v>
      </c>
      <c r="AN144" s="223" t="str">
        <f t="shared" ca="1" si="64"/>
        <v>1.29908320361213+4.28250339896123i</v>
      </c>
      <c r="AO144" s="223" t="str">
        <f t="shared" ca="1" si="65"/>
        <v>4.38921439523624+0.873069026293202i</v>
      </c>
      <c r="AP144" s="223" t="str">
        <f t="shared" ca="1" si="66"/>
        <v>2.83903948267592-3.4593796189243i</v>
      </c>
      <c r="AQ144" s="223" t="str">
        <f t="shared" ca="1" si="67"/>
        <v>-1.71258649952908-4.13454955389972i</v>
      </c>
      <c r="AR144" s="223" t="str">
        <f t="shared" ca="1" si="68"/>
        <v>-1.71258649952908-4.13454955389972i</v>
      </c>
      <c r="AS144" s="223" t="str">
        <f t="shared" ca="1" si="69"/>
        <v>-2.48629023401736+3.72099629188898i</v>
      </c>
      <c r="AT144" s="223" t="str">
        <f t="shared" ca="1" si="70"/>
        <v>2.10959665126017+3.94677773645964i</v>
      </c>
      <c r="AU144" s="223" t="str">
        <f t="shared" ca="1" si="71"/>
        <v>4.47520418886352+1.17324902407531E-13i</v>
      </c>
      <c r="AV144" s="223" t="str">
        <f t="shared" ca="1" si="72"/>
        <v>2.10959665126038-3.94677773645953i</v>
      </c>
      <c r="AW144" s="223" t="str">
        <f t="shared" ca="1" si="73"/>
        <v>-2.48629023401719-3.72099629188909i</v>
      </c>
      <c r="AX144" s="223" t="str">
        <f t="shared" ca="1" si="74"/>
        <v>-4.45365485749641+0.438646716983281i</v>
      </c>
      <c r="AY144" s="223" t="str">
        <f t="shared" ca="1" si="75"/>
        <v>-1.71258649952888+4.1345495538998i</v>
      </c>
      <c r="AZ144" s="223" t="str">
        <f t="shared" ca="1" si="76"/>
        <v>2.83903948267609+3.45937961892416i</v>
      </c>
      <c r="BA144" s="223" t="str">
        <f t="shared" ca="1" si="77"/>
        <v>4.3892143952362-0.873069026293408i</v>
      </c>
      <c r="BB144" s="223" t="str">
        <f t="shared" ca="1" si="78"/>
        <v>1.29908320361191-4.28250339896129i</v>
      </c>
      <c r="BC144" s="223" t="str">
        <f t="shared" ca="1" si="79"/>
        <v>-3.16444722913997-3.1644472291397i</v>
      </c>
      <c r="BD144" s="223" t="str">
        <f t="shared" ca="1" si="80"/>
        <v>-4.28250339896131+1.29908320361186i</v>
      </c>
      <c r="BE144" s="223" t="str">
        <f t="shared" ca="1" si="81"/>
        <v>-0.873069026293492+4.38921439523618i</v>
      </c>
      <c r="BF144" s="223" t="str">
        <f t="shared" ca="1" si="82"/>
        <v>3.45937961892413+2.83903948267613i</v>
      </c>
      <c r="BG144" s="223" t="str">
        <f t="shared" ca="1" si="83"/>
        <v>4.13454955389982-1.71258649952883i</v>
      </c>
      <c r="BH144" s="223" t="str">
        <f t="shared" ca="1" si="84"/>
        <v>0.438646716983335-4.4536548574964i</v>
      </c>
      <c r="BI144" s="223" t="str">
        <f t="shared" ca="1" si="85"/>
        <v>-3.72099629188906-2.48629023401723i</v>
      </c>
      <c r="BJ144" s="223" t="str">
        <f t="shared" ca="1" si="86"/>
        <v>-3.94677773645957+2.1095966512603i</v>
      </c>
      <c r="BK144" s="223" t="str">
        <f t="shared" ca="1" si="87"/>
        <v>6.2499433446715E-14+4.47520418886352i</v>
      </c>
      <c r="BL144" s="223" t="str">
        <f t="shared" ca="1" si="88"/>
        <v>3.94677773645962+2.10959665126022i</v>
      </c>
      <c r="BM144" s="223" t="str">
        <f t="shared" ca="1" si="89"/>
        <v>3.72099629188901-2.48629023401731i</v>
      </c>
      <c r="BN144" s="223" t="str">
        <f t="shared" ca="1" si="90"/>
        <v>-0.438646716983428-4.4536548574964i</v>
      </c>
      <c r="BO144" s="223" t="str">
        <f t="shared" ca="1" si="91"/>
        <v>-4.13454955389987-1.71258649952872i</v>
      </c>
      <c r="BP144" s="223" t="str">
        <f t="shared" ca="1" si="92"/>
        <v>-3.45937961892433+2.83903948267588i</v>
      </c>
      <c r="BQ144" s="223" t="str">
        <f t="shared" ca="1" si="93"/>
        <v>0.873069026293148+4.38921439523625i</v>
      </c>
      <c r="BR144" s="223" t="str">
        <f t="shared" ca="1" si="94"/>
        <v>4.2825033989612+1.29908320361219i</v>
      </c>
      <c r="BS144" s="223" t="str">
        <f t="shared" ca="1" si="95"/>
        <v>3.16444722913991-3.16444722913976i</v>
      </c>
      <c r="BT144" s="223" t="str">
        <f t="shared" ca="1" si="96"/>
        <v>-1.29908320361203-4.28250339896125i</v>
      </c>
      <c r="BU144" s="223" t="str">
        <f t="shared" ca="1" si="97"/>
        <v>-4.38921439523622-0.873069026293318i</v>
      </c>
      <c r="BV144" s="223" t="str">
        <f t="shared" ca="1" si="98"/>
        <v>-2.83903948267601+3.45937961892422i</v>
      </c>
      <c r="BW144" s="223" t="str">
        <f t="shared" ca="1" si="99"/>
        <v>1.712586499529+4.13454955389975i</v>
      </c>
      <c r="BX144" s="223" t="str">
        <f t="shared" ca="1" si="100"/>
        <v>4.45365485749642+0.438646716983188i</v>
      </c>
      <c r="BY144" s="223" t="str">
        <f t="shared" ca="1" si="101"/>
        <v>2.48629023401708-3.72099629188916i</v>
      </c>
      <c r="BZ144" s="223" t="str">
        <f t="shared" ca="1" si="102"/>
        <v>-2.10959665126048-3.94677773645947i</v>
      </c>
      <c r="CA144" s="223" t="str">
        <f t="shared" ca="1" si="103"/>
        <v>-4.47520418886352-2.34649804815061E-13i</v>
      </c>
      <c r="CB144" s="223" t="str">
        <f t="shared" ca="1" si="104"/>
        <v>-2.10959665126045+3.94677773645949i</v>
      </c>
      <c r="CC144" s="223" t="str">
        <f t="shared" ca="1" si="105"/>
        <v>2.48629023401706+3.72099629188918i</v>
      </c>
      <c r="CD144" s="223" t="str">
        <f t="shared" ca="1" si="106"/>
        <v>4.45365485749642-0.438646716983164i</v>
      </c>
      <c r="CE144" s="223" t="str">
        <f t="shared" ca="1" si="107"/>
        <v>1.71258649952896-4.13454955389976i</v>
      </c>
      <c r="CF144" s="223" t="str">
        <f t="shared" ca="1" si="108"/>
        <v>-2.83903948267599-3.45937961892424i</v>
      </c>
      <c r="CG144" s="223" t="str">
        <f t="shared" ca="1" si="109"/>
        <v>-4.38921439523622+0.873069026293327i</v>
      </c>
      <c r="CH144" s="223" t="str">
        <f t="shared" ca="1" si="110"/>
        <v>-1.29908320361205+4.28250339896125i</v>
      </c>
      <c r="CI144" s="223" t="str">
        <f t="shared" ca="1" si="111"/>
        <v>3.16444722913989+3.16444722913978i</v>
      </c>
      <c r="CJ144" s="223" t="str">
        <f t="shared" ca="1" si="112"/>
        <v>4.2825033989612-1.2990832036122i</v>
      </c>
      <c r="CK144" s="223" t="str">
        <f t="shared" ca="1" si="113"/>
        <v>0.873069026293175-4.38921439523625i</v>
      </c>
      <c r="CL144" s="223" t="str">
        <f t="shared" ca="1" si="114"/>
        <v>-3.45937961892406-2.83903948267622i</v>
      </c>
      <c r="CM144" s="223" t="str">
        <f t="shared" ca="1" si="115"/>
        <v>-4.13454955389987+1.7125864995287i</v>
      </c>
      <c r="CN144" s="223" t="str">
        <f t="shared" ca="1" si="116"/>
        <v>-0.438646716983452+4.4536548574964i</v>
      </c>
      <c r="CO144" s="223" t="str">
        <f t="shared" ca="1" si="117"/>
        <v>3.72099629188901+2.4862902340173i</v>
      </c>
      <c r="CP144" s="223" t="str">
        <f t="shared" ca="1" si="118"/>
        <v>3.94677773645962-2.10959665126019i</v>
      </c>
      <c r="CQ144" s="223" t="str">
        <f t="shared" ca="1" si="119"/>
        <v>5.48254689608155E-14-4.47520418886352i</v>
      </c>
      <c r="CR144" s="223" t="str">
        <f t="shared" ca="1" si="120"/>
        <v>-3.94677773645954-2.10959665126035i</v>
      </c>
      <c r="CS144" s="223" t="str">
        <f t="shared" ca="1" si="121"/>
        <v>-3.72099629188907+2.48629023401721i</v>
      </c>
      <c r="CT144" s="223" t="str">
        <f t="shared" ca="1" si="122"/>
        <v>0.438646716983343+4.4536548574964i</v>
      </c>
      <c r="CU144" s="223" t="str">
        <f t="shared" ca="1" si="123"/>
        <v>4.13454955389981+1.71258649952885i</v>
      </c>
      <c r="CV144" s="223" t="str">
        <f t="shared" ca="1" si="124"/>
        <v>3.45937961892412-2.83903948267613i</v>
      </c>
      <c r="CW144" s="223" t="str">
        <f t="shared" ca="1" si="125"/>
        <v>-0.873069026293067-4.38921439523627i</v>
      </c>
      <c r="CX144" s="223" t="str">
        <f t="shared" ca="1" si="126"/>
        <v>-4.28250339896117-1.29908320361231i</v>
      </c>
      <c r="CY144" s="223" t="str">
        <f t="shared" ca="1" si="127"/>
        <v>-3.16444722913997+3.16444722913971i</v>
      </c>
      <c r="CZ144" s="223" t="str">
        <f t="shared" ca="1" si="128"/>
        <v>1.29908320361188+4.2825033989613i</v>
      </c>
      <c r="DA144" s="223" t="str">
        <f t="shared" ca="1" si="129"/>
        <v>4.38921439523619+0.873069026293434i</v>
      </c>
      <c r="DB144" s="223" t="str">
        <f t="shared" ca="1" si="130"/>
        <v>2.83903948267608-3.45937961892417i</v>
      </c>
      <c r="DC144" s="223" t="str">
        <f t="shared" ca="1" si="131"/>
        <v>-1.71258649952886-4.1345495538998i</v>
      </c>
      <c r="DD144" s="223" t="str">
        <f t="shared" ca="1" si="132"/>
        <v>-4.45365485749654-0.438646716981944i</v>
      </c>
      <c r="DE144" s="223" t="str">
        <f t="shared" ca="1" si="133"/>
        <v>-2.48629023401795+3.72099629188858i</v>
      </c>
      <c r="DF144" s="223" t="str">
        <f t="shared" ca="1" si="134"/>
        <v>2.10959665126153+3.94677773645891i</v>
      </c>
      <c r="DG144" s="223" t="str">
        <f t="shared" ca="1" si="135"/>
        <v>4.47520418886352+7.6535180478981E-13i</v>
      </c>
      <c r="DH144" s="223" t="str">
        <f t="shared" ca="1" si="136"/>
        <v>2.10959665125901-3.94677773646026i</v>
      </c>
      <c r="DI144" s="223" t="str">
        <f t="shared" ca="1" si="137"/>
        <v>-2.48629023401662-3.72099629188947i</v>
      </c>
      <c r="DJ144" s="223" t="str">
        <f t="shared" ca="1" si="138"/>
        <v>-4.45365485749626+0.438646716984851i</v>
      </c>
      <c r="DK144" s="223" t="str">
        <f t="shared" ca="1" si="139"/>
        <v>-1.71258649952951+4.13454955389954i</v>
      </c>
      <c r="DL144" s="223" t="str">
        <f t="shared" ca="1" si="140"/>
        <v>2.83903948267731+3.45937961892316i</v>
      </c>
      <c r="DM144" s="223" t="str">
        <f t="shared" ca="1" si="141"/>
        <v>4.38921439523633-0.873069026292741i</v>
      </c>
      <c r="DN144" s="223" t="str">
        <f t="shared" ca="1" si="142"/>
        <v>1.29908320361043-4.28250339896174i</v>
      </c>
      <c r="DO144" s="223" t="str">
        <f t="shared" ca="1" si="143"/>
        <v>-3.16444722913952-3.16444722914016i</v>
      </c>
      <c r="DP144" s="223" t="str">
        <f t="shared" ca="1" si="144"/>
        <v>-4.28250339896073+1.29908320361376i</v>
      </c>
      <c r="DQ144" s="223" t="str">
        <f t="shared" ca="1" si="145"/>
        <v>-0.873069026293694+4.38921439523614i</v>
      </c>
      <c r="DR144" s="223" t="str">
        <f t="shared" ca="1" si="146"/>
        <v>3.45937961892541+2.83903948267457i</v>
      </c>
      <c r="DS144" s="223" t="str">
        <f t="shared" ca="1" si="147"/>
        <v>4.13454955389991-1.71258649952862i</v>
      </c>
      <c r="DT144" s="223" t="str">
        <f t="shared" ca="1" si="148"/>
        <v>0.438646716981322-4.45365485749661i</v>
      </c>
      <c r="DU144" s="223" t="str">
        <f t="shared" ca="1" si="149"/>
        <v>-3.72099629188893-2.48629023401743i</v>
      </c>
      <c r="DV144" s="223" t="str">
        <f t="shared" ca="1" si="150"/>
        <v>-3.94677773645862+2.10959665126208i</v>
      </c>
      <c r="DW144" s="223" t="str">
        <f t="shared" ca="1" si="151"/>
        <v>-2.03948609642747E-13+4.47520418886352i</v>
      </c>
      <c r="DX144" s="223" t="str">
        <f t="shared" ca="1" si="152"/>
        <v>3.94677773646055+2.10959665125846i</v>
      </c>
      <c r="DY144" s="223" t="str">
        <f t="shared" ca="1" si="153"/>
        <v>3.72099629188912-2.48629023401714i</v>
      </c>
      <c r="DZ144" s="223" t="str">
        <f t="shared" ca="1" si="154"/>
        <v>-0.43864671698541-4.4536548574962i</v>
      </c>
      <c r="EA144" s="223" t="str">
        <f t="shared" ca="1" si="155"/>
        <v>-4.13454955389977-1.71258649952893i</v>
      </c>
      <c r="EB144" s="223" t="str">
        <f t="shared" ca="1" si="156"/>
        <v>-3.45937961892563+2.8390394826743i</v>
      </c>
      <c r="EC144" s="223" t="str">
        <f t="shared" ca="1" si="157"/>
        <v>0.873069026293354+4.38921439523621i</v>
      </c>
      <c r="ED144" s="223" t="str">
        <f t="shared" ca="1" si="158"/>
        <v>4.28250339896063+1.29908320361409i</v>
      </c>
      <c r="EE144" s="223" t="str">
        <f t="shared" ca="1" si="159"/>
        <v>3.16444722913972-3.16444722913996i</v>
      </c>
      <c r="EF144" s="223" t="str">
        <f t="shared" ca="1" si="160"/>
        <v>-1.29908320361004-4.28250339896186i</v>
      </c>
      <c r="EG144" s="223" t="str">
        <f t="shared" ca="1" si="161"/>
        <v>-4.38921439523625-0.873069026293143i</v>
      </c>
      <c r="EH144" s="223" t="str">
        <f t="shared" ca="1" si="162"/>
        <v>-2.83903948267757+3.45937961892295i</v>
      </c>
      <c r="EI144" s="223" t="str">
        <f t="shared" ca="1" si="163"/>
        <v>1.71258649952919+4.13454955389967i</v>
      </c>
      <c r="EJ144" s="223" t="str">
        <f t="shared" ca="1" si="164"/>
        <v>4.45365485749623+0.43864671698513i</v>
      </c>
      <c r="EK144" s="223" t="str">
        <f t="shared" ca="1" si="165"/>
        <v>2.48629023401686-3.72099629188931i</v>
      </c>
      <c r="EL144" s="223" t="str">
        <f t="shared" ca="1" si="166"/>
        <v>-2.10959665125865-3.94677773646045i</v>
      </c>
      <c r="EM144" s="223" t="str">
        <f t="shared" ca="1" si="167"/>
        <v>-4.47520418886352+4.21051062053119E-13i</v>
      </c>
      <c r="EN144" s="223"/>
      <c r="EO144" s="223"/>
      <c r="EP144" s="223"/>
    </row>
    <row r="145" spans="1:146" ht="17.25" thickBot="1">
      <c r="A145" s="257">
        <f t="shared" si="168"/>
        <v>8.7890625000000046E-4</v>
      </c>
      <c r="B145" s="256">
        <v>45</v>
      </c>
      <c r="C145" s="230">
        <f t="shared" si="169"/>
        <v>9000</v>
      </c>
      <c r="D145" s="229">
        <f t="shared" si="170"/>
        <v>56548.667764616279</v>
      </c>
      <c r="E145" s="229" t="str">
        <f t="shared" si="171"/>
        <v>56548.6677646163i</v>
      </c>
      <c r="F145" s="229" t="str">
        <f t="shared" si="177"/>
        <v>-0.0218092405978897-0.122690174813663i</v>
      </c>
      <c r="G145" s="229" t="str">
        <f t="shared" si="178"/>
        <v>-4.88885109578067-0.0418010556682292i</v>
      </c>
      <c r="H145" s="229" t="str">
        <f t="shared" si="179"/>
        <v>0.00214156803805926-0.00939576932127499i</v>
      </c>
      <c r="I145" s="229" t="str">
        <f t="shared" si="174"/>
        <v>-0.0064788465653311+0.00612545413146253i</v>
      </c>
      <c r="J145" s="255" t="str">
        <f ca="1">IMPRODUCT(1/N_FFT2,BH100)</f>
        <v>-0.032657058962226-0.00161298134093065i</v>
      </c>
      <c r="K145" s="254" t="str">
        <f t="shared" ca="1" si="175"/>
        <v>0.000221460317510009-0.000189589058120951i</v>
      </c>
      <c r="N145" s="246">
        <f t="shared" ca="1" si="176"/>
        <v>8.5259160044031574</v>
      </c>
      <c r="O145" s="223">
        <f t="shared" ca="1" si="39"/>
        <v>-4.4740839955968434</v>
      </c>
      <c r="P145" s="223" t="str">
        <f t="shared" ca="1" si="40"/>
        <v>-2.0115988542467+3.99636055045703i</v>
      </c>
      <c r="Q145" s="223" t="str">
        <f t="shared" ca="1" si="41"/>
        <v>2.66520872441775+3.59361796174041i</v>
      </c>
      <c r="R145" s="223" t="str">
        <f t="shared" ca="1" si="42"/>
        <v>4.40821493103176-0.764897850359448i</v>
      </c>
      <c r="S145" s="223" t="str">
        <f t="shared" ca="1" si="43"/>
        <v>1.29875802867117-4.28143144084055i</v>
      </c>
      <c r="T145" s="223" t="str">
        <f t="shared" ca="1" si="44"/>
        <v>-3.24034228269086-3.08506231552324i</v>
      </c>
      <c r="U145" s="223" t="str">
        <f t="shared" ca="1" si="45"/>
        <v>-4.21254723318455+1.5072735013411i</v>
      </c>
      <c r="V145" s="223" t="str">
        <f t="shared" ca="1" si="46"/>
        <v>-0.547675642799025+4.44043680170549i</v>
      </c>
      <c r="W145" s="223" t="str">
        <f t="shared" ca="1" si="47"/>
        <v>3.72006488522792+2.48566788798302i</v>
      </c>
      <c r="X145" s="223" t="str">
        <f t="shared" ca="1" si="48"/>
        <v>3.89284228169651-2.20526791331387i</v>
      </c>
      <c r="Y145" s="223" t="str">
        <f t="shared" ca="1" si="49"/>
        <v>-0.219532896409385-4.46869476548241i</v>
      </c>
      <c r="Z145" s="223" t="str">
        <f t="shared" ca="1" si="50"/>
        <v>-4.0902512366117-1.81308367734427i</v>
      </c>
      <c r="AA145" s="223" t="str">
        <f t="shared" ca="1" si="51"/>
        <v>-3.45851369781939+2.83832883959055i</v>
      </c>
      <c r="AB145" s="223" t="str">
        <f t="shared" ca="1" si="52"/>
        <v>0.980277352001264+4.36537328447513i</v>
      </c>
      <c r="AC145" s="223" t="str">
        <f t="shared" ca="1" si="53"/>
        <v>4.3400013051465+1.08711373415228i</v>
      </c>
      <c r="AD145" s="223" t="str">
        <f t="shared" ca="1" si="54"/>
        <v>2.92235016301806-3.38781598147894i</v>
      </c>
      <c r="AE145" s="223" t="str">
        <f t="shared" ca="1" si="55"/>
        <v>-1.71215782012477-4.13351463026822i</v>
      </c>
      <c r="AF145" s="223" t="str">
        <f t="shared" ca="1" si="56"/>
        <v>-4.46196127118761-0.329134036644106i</v>
      </c>
      <c r="AG145" s="223" t="str">
        <f t="shared" ca="1" si="57"/>
        <v>-2.30013885988735+3.83754984656772i</v>
      </c>
      <c r="AH145" s="223" t="str">
        <f t="shared" ca="1" si="58"/>
        <v>2.39362428881937+3.77994581490658i</v>
      </c>
      <c r="AI145" s="223" t="str">
        <f t="shared" ca="1" si="59"/>
        <v>4.45254005826651-0.438536918842509i</v>
      </c>
      <c r="AJ145" s="223" t="str">
        <f t="shared" ca="1" si="60"/>
        <v>1.61020062305591-4.17428814927362i</v>
      </c>
      <c r="AK145" s="223" t="str">
        <f t="shared" ca="1" si="61"/>
        <v>-3.00461117198093-3.31507757146996i</v>
      </c>
      <c r="AL145" s="223" t="str">
        <f t="shared" ca="1" si="62"/>
        <v>-4.31201507131469+1.19329527963986i</v>
      </c>
      <c r="AM145" s="223" t="str">
        <f t="shared" ca="1" si="63"/>
        <v>-0.872850487428108+4.38811572616907i</v>
      </c>
      <c r="AN145" s="223" t="str">
        <f t="shared" ca="1" si="64"/>
        <v>3.52712813483003+2.75259781300252i</v>
      </c>
      <c r="AO145" s="223" t="str">
        <f t="shared" ca="1" si="65"/>
        <v>4.04452402855451-1.91291740075232i</v>
      </c>
      <c r="AP145" s="223" t="str">
        <f t="shared" ca="1" si="66"/>
        <v>0.109799517766496-4.47273648514576i</v>
      </c>
      <c r="AQ145" s="223" t="str">
        <f t="shared" ca="1" si="67"/>
        <v>-3.94578981419745-2.10906859580988i</v>
      </c>
      <c r="AR145" s="223" t="str">
        <f t="shared" ca="1" si="68"/>
        <v>-3.94578981419745-2.10906859580988i</v>
      </c>
      <c r="AS145" s="223" t="str">
        <f t="shared" ca="1" si="69"/>
        <v>0.656484467426852+4.4256587920538i</v>
      </c>
      <c r="AT145" s="223" t="str">
        <f t="shared" ca="1" si="70"/>
        <v>4.24826883615948+1.40343845442969i</v>
      </c>
      <c r="AU145" s="223" t="str">
        <f t="shared" ca="1" si="71"/>
        <v>3.16365513288464-3.16365513288482i</v>
      </c>
      <c r="AV145" s="223" t="str">
        <f t="shared" ca="1" si="72"/>
        <v>-1.4034384544295-4.24826883615954i</v>
      </c>
      <c r="AW145" s="223" t="str">
        <f t="shared" ca="1" si="73"/>
        <v>-4.42565879205377-0.656484467427044i</v>
      </c>
      <c r="AX145" s="223" t="str">
        <f t="shared" ca="1" si="74"/>
        <v>-2.57621421375599+3.65794312756465i</v>
      </c>
      <c r="AY145" s="223" t="str">
        <f t="shared" ca="1" si="75"/>
        <v>2.1090685958097+3.94578981419755i</v>
      </c>
      <c r="AZ145" s="223" t="str">
        <f t="shared" ca="1" si="76"/>
        <v>4.47273648514576-0.10979951776673i</v>
      </c>
      <c r="BA145" s="223" t="str">
        <f t="shared" ca="1" si="77"/>
        <v>1.91291740075251-4.04452402855442i</v>
      </c>
      <c r="BB145" s="223" t="str">
        <f t="shared" ca="1" si="78"/>
        <v>-2.75259781300236-3.52712813483016i</v>
      </c>
      <c r="BC145" s="223" t="str">
        <f t="shared" ca="1" si="79"/>
        <v>-4.38811572616903+0.87285048742834i</v>
      </c>
      <c r="BD145" s="223" t="str">
        <f t="shared" ca="1" si="80"/>
        <v>-1.19329527964007+4.31201507131463i</v>
      </c>
      <c r="BE145" s="223" t="str">
        <f t="shared" ca="1" si="81"/>
        <v>3.31507757147012+3.00461117198076i</v>
      </c>
      <c r="BF145" s="223" t="str">
        <f t="shared" ca="1" si="82"/>
        <v>4.17428814927353-1.61020062305613i</v>
      </c>
      <c r="BG145" s="223" t="str">
        <f t="shared" ca="1" si="83"/>
        <v>0.438536918842719-4.45254005826649i</v>
      </c>
      <c r="BH145" s="223" t="str">
        <f t="shared" ca="1" si="84"/>
        <v>-3.77994581490671-2.39362428881917i</v>
      </c>
      <c r="BI145" s="223" t="str">
        <f t="shared" ca="1" si="85"/>
        <v>-3.83754984656783+2.30013885988717i</v>
      </c>
      <c r="BJ145" s="223" t="str">
        <f t="shared" ca="1" si="86"/>
        <v>0.32913403664434+4.46196127118759i</v>
      </c>
      <c r="BK145" s="223" t="str">
        <f t="shared" ca="1" si="87"/>
        <v>4.13351463026831+1.71215782012456i</v>
      </c>
      <c r="BL145" s="223" t="str">
        <f t="shared" ca="1" si="88"/>
        <v>3.38781598147908-2.9223501630179i</v>
      </c>
      <c r="BM145" s="223" t="str">
        <f t="shared" ca="1" si="89"/>
        <v>-1.0871137341525-4.34000130514644i</v>
      </c>
      <c r="BN145" s="223" t="str">
        <f t="shared" ca="1" si="90"/>
        <v>-4.36537328447508-0.980277352001474i</v>
      </c>
      <c r="BO145" s="223" t="str">
        <f t="shared" ca="1" si="91"/>
        <v>-2.83832883959072+3.45851369781925i</v>
      </c>
      <c r="BP145" s="223" t="str">
        <f t="shared" ca="1" si="92"/>
        <v>1.81308367734448+4.09025123661161i</v>
      </c>
      <c r="BQ145" s="223" t="str">
        <f t="shared" ca="1" si="93"/>
        <v>4.4686947654824+0.219532896409603i</v>
      </c>
      <c r="BR145" s="223" t="str">
        <f t="shared" ca="1" si="94"/>
        <v>2.20526791331387-3.89284228169651i</v>
      </c>
      <c r="BS145" s="223" t="str">
        <f t="shared" ca="1" si="95"/>
        <v>-2.48566788798317-3.72006488522782i</v>
      </c>
      <c r="BT145" s="223" t="str">
        <f t="shared" ca="1" si="96"/>
        <v>-4.4404368017055+0.547675642798935i</v>
      </c>
      <c r="BU145" s="223" t="str">
        <f t="shared" ca="1" si="97"/>
        <v>-1.50727350134099+4.21254723318459i</v>
      </c>
      <c r="BV145" s="223" t="str">
        <f t="shared" ca="1" si="98"/>
        <v>3.08506231552311+3.24034228269099i</v>
      </c>
      <c r="BW145" s="223" t="str">
        <f t="shared" ca="1" si="99"/>
        <v>4.28143144084054-1.2987580286712i</v>
      </c>
      <c r="BX145" s="223" t="str">
        <f t="shared" ca="1" si="100"/>
        <v>0.764897850359318-4.40821493103178i</v>
      </c>
      <c r="BY145" s="223" t="str">
        <f t="shared" ca="1" si="101"/>
        <v>-3.59361796174035-2.66520872441784i</v>
      </c>
      <c r="BZ145" s="223" t="str">
        <f t="shared" ca="1" si="102"/>
        <v>-3.99636055045701+2.01159885424673i</v>
      </c>
      <c r="CA145" s="223" t="str">
        <f t="shared" ca="1" si="103"/>
        <v>-1.9512729169174E-13+4.47408399559684i</v>
      </c>
      <c r="CB145" s="223" t="str">
        <f t="shared" ca="1" si="104"/>
        <v>3.99636055045701+2.01159885424674i</v>
      </c>
      <c r="CC145" s="223" t="str">
        <f t="shared" ca="1" si="105"/>
        <v>3.59361796174032-2.66520872441788i</v>
      </c>
      <c r="CD145" s="223" t="str">
        <f t="shared" ca="1" si="106"/>
        <v>-0.764897850359309-4.40821493103178i</v>
      </c>
      <c r="CE145" s="223" t="str">
        <f t="shared" ca="1" si="107"/>
        <v>-4.28143144084056-1.29875802867115i</v>
      </c>
      <c r="CF145" s="223" t="str">
        <f t="shared" ca="1" si="108"/>
        <v>-3.08506231552311+3.24034228269098i</v>
      </c>
      <c r="CG145" s="223" t="str">
        <f t="shared" ca="1" si="109"/>
        <v>1.50727350134104+4.21254723318457i</v>
      </c>
      <c r="CH145" s="223" t="str">
        <f t="shared" ca="1" si="110"/>
        <v>4.4404368017055+0.547675642798944i</v>
      </c>
      <c r="CI145" s="223" t="str">
        <f t="shared" ca="1" si="111"/>
        <v>2.48566788798315-3.72006488522783i</v>
      </c>
      <c r="CJ145" s="223" t="str">
        <f t="shared" ca="1" si="112"/>
        <v>-2.20526791331386-3.89284228169651i</v>
      </c>
      <c r="CK145" s="223" t="str">
        <f t="shared" ca="1" si="113"/>
        <v>-4.4686947654824+0.219532896409627i</v>
      </c>
      <c r="CL145" s="223" t="str">
        <f t="shared" ca="1" si="114"/>
        <v>-1.81308367734449+4.09025123661161i</v>
      </c>
      <c r="CM145" s="223" t="str">
        <f t="shared" ca="1" si="115"/>
        <v>2.83832883959073+3.45851369781924i</v>
      </c>
      <c r="CN145" s="223" t="str">
        <f t="shared" ca="1" si="116"/>
        <v>4.36537328447509-0.980277352001465i</v>
      </c>
      <c r="CO145" s="223" t="str">
        <f t="shared" ca="1" si="117"/>
        <v>1.08711373415248-4.34000130514645i</v>
      </c>
      <c r="CP145" s="223" t="str">
        <f t="shared" ca="1" si="118"/>
        <v>-3.38781598147907-2.92235016301791i</v>
      </c>
      <c r="CQ145" s="223" t="str">
        <f t="shared" ca="1" si="119"/>
        <v>-4.1335146302683+1.71215782012458i</v>
      </c>
      <c r="CR145" s="223" t="str">
        <f t="shared" ca="1" si="120"/>
        <v>-0.329134036644349+4.46196127118759i</v>
      </c>
      <c r="CS145" s="223" t="str">
        <f t="shared" ca="1" si="121"/>
        <v>3.83754984656761+2.30013885988753i</v>
      </c>
      <c r="CT145" s="223" t="str">
        <f t="shared" ca="1" si="122"/>
        <v>3.77994581490671-2.39362428881917i</v>
      </c>
      <c r="CU145" s="223" t="str">
        <f t="shared" ca="1" si="123"/>
        <v>-0.438536918842742-4.45254005826649i</v>
      </c>
      <c r="CV145" s="223" t="str">
        <f t="shared" ca="1" si="124"/>
        <v>-4.17428814927353-1.61020062305614i</v>
      </c>
      <c r="CW145" s="223" t="str">
        <f t="shared" ca="1" si="125"/>
        <v>-3.31507757147011+3.00461117198077i</v>
      </c>
      <c r="CX145" s="223" t="str">
        <f t="shared" ca="1" si="126"/>
        <v>1.19329527964006+4.31201507131464i</v>
      </c>
      <c r="CY145" s="223" t="str">
        <f t="shared" ca="1" si="127"/>
        <v>4.38811572616903+0.872850487428318i</v>
      </c>
      <c r="CZ145" s="223" t="str">
        <f t="shared" ca="1" si="128"/>
        <v>2.75259781300231-3.52712813483019i</v>
      </c>
      <c r="DA145" s="223" t="str">
        <f t="shared" ca="1" si="129"/>
        <v>-1.91291740075253-4.04452402855441i</v>
      </c>
      <c r="DB145" s="223" t="str">
        <f t="shared" ca="1" si="130"/>
        <v>-4.47273648514573-0.109799517767629i</v>
      </c>
      <c r="DC145" s="223" t="str">
        <f t="shared" ca="1" si="131"/>
        <v>-2.10906859580928+3.94578981419777i</v>
      </c>
      <c r="DD145" s="223" t="str">
        <f t="shared" ca="1" si="132"/>
        <v>2.57621421375785+3.65794312756333i</v>
      </c>
      <c r="DE145" s="223" t="str">
        <f t="shared" ca="1" si="133"/>
        <v>4.4256587920539-0.65648446742619i</v>
      </c>
      <c r="DF145" s="223" t="str">
        <f t="shared" ca="1" si="134"/>
        <v>1.40343845442903-4.2482688361597i</v>
      </c>
      <c r="DG145" s="223" t="str">
        <f t="shared" ca="1" si="135"/>
        <v>-3.16365513288623-3.16365513288323i</v>
      </c>
      <c r="DH145" s="223" t="str">
        <f t="shared" ca="1" si="136"/>
        <v>-4.24826883615974+1.40343845442889i</v>
      </c>
      <c r="DI145" s="223" t="str">
        <f t="shared" ca="1" si="137"/>
        <v>-0.656484467426391+4.42565879205387i</v>
      </c>
      <c r="DJ145" s="223" t="str">
        <f t="shared" ca="1" si="138"/>
        <v>3.65794312756581+2.57621421375433i</v>
      </c>
      <c r="DK145" s="223" t="str">
        <f t="shared" ca="1" si="139"/>
        <v>3.94578981419787-2.1090685958091i</v>
      </c>
      <c r="DL145" s="223" t="str">
        <f t="shared" ca="1" si="140"/>
        <v>-0.109799517767425-4.47273648514574i</v>
      </c>
      <c r="DM145" s="223" t="str">
        <f t="shared" ca="1" si="141"/>
        <v>-4.04452402855356-1.91291740075432i</v>
      </c>
      <c r="DN145" s="223" t="str">
        <f t="shared" ca="1" si="142"/>
        <v>-3.52712813483055+2.75259781300185i</v>
      </c>
      <c r="DO145" s="223" t="str">
        <f t="shared" ca="1" si="143"/>
        <v>0.872850487428989+4.3881157261689i</v>
      </c>
      <c r="DP145" s="223" t="str">
        <f t="shared" ca="1" si="144"/>
        <v>4.3120150713141+1.19329527964197i</v>
      </c>
      <c r="DQ145" s="223" t="str">
        <f t="shared" ca="1" si="145"/>
        <v>3.00461117198126-3.31507757146967i</v>
      </c>
      <c r="DR145" s="223" t="str">
        <f t="shared" ca="1" si="146"/>
        <v>-1.61020062305678-4.17428814927328i</v>
      </c>
      <c r="DS145" s="223" t="str">
        <f t="shared" ca="1" si="147"/>
        <v>-4.45254005826629-0.438536918844717i</v>
      </c>
      <c r="DT145" s="223" t="str">
        <f t="shared" ca="1" si="148"/>
        <v>-2.39362428881972+3.77994581490636i</v>
      </c>
      <c r="DU145" s="223" t="str">
        <f t="shared" ca="1" si="149"/>
        <v>2.30013885988812+3.83754984656726i</v>
      </c>
      <c r="DV145" s="223" t="str">
        <f t="shared" ca="1" si="150"/>
        <v>4.46196127118774-0.32913403664237i</v>
      </c>
      <c r="DW145" s="223" t="str">
        <f t="shared" ca="1" si="151"/>
        <v>1.71215782012518-4.13351463026805i</v>
      </c>
      <c r="DX145" s="223" t="str">
        <f t="shared" ca="1" si="152"/>
        <v>-2.92235016301877-3.38781598147833i</v>
      </c>
      <c r="DY145" s="223" t="str">
        <f t="shared" ca="1" si="153"/>
        <v>-4.34000130514693+1.08711373415055i</v>
      </c>
      <c r="DZ145" s="223" t="str">
        <f t="shared" ca="1" si="154"/>
        <v>-0.980277352001666+4.36537328447504i</v>
      </c>
      <c r="EA145" s="223" t="str">
        <f t="shared" ca="1" si="155"/>
        <v>3.45851369782+2.83832883958981i</v>
      </c>
      <c r="EB145" s="223" t="str">
        <f t="shared" ca="1" si="156"/>
        <v>4.09025123661242-1.81308367734267i</v>
      </c>
      <c r="EC145" s="223" t="str">
        <f t="shared" ca="1" si="157"/>
        <v>0.21953289640983-4.46869476548239i</v>
      </c>
      <c r="ED145" s="223" t="str">
        <f t="shared" ca="1" si="158"/>
        <v>-3.89284228169704-2.20526791331294i</v>
      </c>
      <c r="EE145" s="223" t="str">
        <f t="shared" ca="1" si="159"/>
        <v>-3.7200648852289+2.48566788798156i</v>
      </c>
      <c r="EF145" s="223" t="str">
        <f t="shared" ca="1" si="160"/>
        <v>0.547675642798743+4.44043680170553i</v>
      </c>
      <c r="EG145" s="223" t="str">
        <f t="shared" ca="1" si="161"/>
        <v>4.21254723318495+1.50727350133997i</v>
      </c>
      <c r="EH145" s="223" t="str">
        <f t="shared" ca="1" si="162"/>
        <v>3.24034228269208-3.08506231552195i</v>
      </c>
      <c r="EI145" s="223" t="str">
        <f t="shared" ca="1" si="163"/>
        <v>-1.29875802867101-4.2814314408406i</v>
      </c>
      <c r="EJ145" s="223" t="str">
        <f t="shared" ca="1" si="164"/>
        <v>-4.40821493103197-0.764897850358195i</v>
      </c>
      <c r="EK145" s="223" t="str">
        <f t="shared" ca="1" si="165"/>
        <v>-2.66520872441912+3.5936179617394i</v>
      </c>
      <c r="EL145" s="223" t="str">
        <f t="shared" ca="1" si="166"/>
        <v>2.01159885424651+3.99636055045712i</v>
      </c>
      <c r="EM145" s="223" t="str">
        <f t="shared" ca="1" si="167"/>
        <v>4.47408399559684-1.39000103067756E-12i</v>
      </c>
      <c r="EN145" s="223"/>
      <c r="EO145" s="223"/>
      <c r="EP145" s="223"/>
    </row>
    <row r="146" spans="1:146" ht="17.25" thickBot="1">
      <c r="A146" s="257">
        <f t="shared" si="168"/>
        <v>8.9843750000000047E-4</v>
      </c>
      <c r="B146" s="256">
        <v>46</v>
      </c>
      <c r="C146" s="230">
        <f t="shared" si="169"/>
        <v>9200</v>
      </c>
      <c r="D146" s="229">
        <f t="shared" si="170"/>
        <v>57805.30482605219</v>
      </c>
      <c r="E146" s="229" t="str">
        <f t="shared" si="171"/>
        <v>57805.3048260522i</v>
      </c>
      <c r="F146" s="229" t="str">
        <f t="shared" si="177"/>
        <v>-0.0217366312740957-0.119649148373964i</v>
      </c>
      <c r="G146" s="229" t="str">
        <f t="shared" si="178"/>
        <v>-4.9107758926091+0.0122357726090391i</v>
      </c>
      <c r="H146" s="229" t="str">
        <f t="shared" si="179"/>
        <v>0.00213523064487933-0.00919152427061685i</v>
      </c>
      <c r="I146" s="229" t="str">
        <f t="shared" si="174"/>
        <v>-0.00640438248565573+0.00608909020542405i</v>
      </c>
      <c r="J146" s="255" t="str">
        <f ca="1">IMPRODUCT(1/N_FFT2,BI100)</f>
        <v>0.0142967031050545+0.0000747841748317894i</v>
      </c>
      <c r="K146" s="254" t="str">
        <f t="shared" ca="1" si="175"/>
        <v>-0.0000920169225551199+0.000086574968387346i</v>
      </c>
      <c r="N146" s="246">
        <f t="shared" ca="1" si="176"/>
        <v>8.527166540731109</v>
      </c>
      <c r="O146" s="223">
        <f t="shared" ca="1" si="39"/>
        <v>-4.472833459268891</v>
      </c>
      <c r="P146" s="223" t="str">
        <f t="shared" ca="1" si="40"/>
        <v>-1.91238272757581+4.04339355710337i</v>
      </c>
      <c r="Q146" s="223" t="str">
        <f t="shared" ca="1" si="41"/>
        <v>2.83753550774262+3.45754702016547i</v>
      </c>
      <c r="R146" s="223" t="str">
        <f t="shared" ca="1" si="42"/>
        <v>4.33878824582508-1.08680987861051i</v>
      </c>
      <c r="S146" s="223" t="str">
        <f t="shared" ca="1" si="43"/>
        <v>0.872606519893271-4.38688921854599i</v>
      </c>
      <c r="T146" s="223" t="str">
        <f t="shared" ca="1" si="44"/>
        <v>-3.5926135215434-2.66446378079696i</v>
      </c>
      <c r="U146" s="223" t="str">
        <f t="shared" ca="1" si="45"/>
        <v>-3.94468693961805+2.10847909706549i</v>
      </c>
      <c r="V146" s="223" t="str">
        <f t="shared" ca="1" si="46"/>
        <v>0.219471535500167+4.46744573548023i</v>
      </c>
      <c r="W146" s="223" t="str">
        <f t="shared" ca="1" si="47"/>
        <v>4.13235928535017+1.71167926059046i</v>
      </c>
      <c r="X146" s="223" t="str">
        <f t="shared" ca="1" si="48"/>
        <v>3.31415098517056-3.00377136311143i</v>
      </c>
      <c r="Y146" s="223" t="str">
        <f t="shared" ca="1" si="49"/>
        <v>-1.29839501713675-4.28023475218705i</v>
      </c>
      <c r="Z146" s="223" t="str">
        <f t="shared" ca="1" si="50"/>
        <v>-4.42442179089326-0.656300975638571i</v>
      </c>
      <c r="AA146" s="223" t="str">
        <f t="shared" ca="1" si="51"/>
        <v>-2.48497312722383+3.7190251022722i</v>
      </c>
      <c r="AB146" s="223" t="str">
        <f t="shared" ca="1" si="52"/>
        <v>2.29949595572934+3.83647722578145i</v>
      </c>
      <c r="AC146" s="223" t="str">
        <f t="shared" ca="1" si="53"/>
        <v>4.45129554361279-0.438414344847703i</v>
      </c>
      <c r="AD146" s="223" t="str">
        <f t="shared" ca="1" si="54"/>
        <v>1.50685220834082-4.2113697981267i</v>
      </c>
      <c r="AE146" s="223" t="str">
        <f t="shared" ca="1" si="55"/>
        <v>-3.16277087016708-3.16277087016715i</v>
      </c>
      <c r="AF146" s="223" t="str">
        <f t="shared" ca="1" si="56"/>
        <v>-4.21136979812673+1.50685220834073i</v>
      </c>
      <c r="AG146" s="223" t="str">
        <f t="shared" ca="1" si="57"/>
        <v>-0.438414344847796+4.45129554361278i</v>
      </c>
      <c r="AH146" s="223" t="str">
        <f t="shared" ca="1" si="58"/>
        <v>3.8364772257814+2.29949595572943i</v>
      </c>
      <c r="AI146" s="223" t="str">
        <f t="shared" ca="1" si="59"/>
        <v>3.71902510227225-2.48497312722375i</v>
      </c>
      <c r="AJ146" s="223" t="str">
        <f t="shared" ca="1" si="60"/>
        <v>-0.656300975638477-4.42442179089328i</v>
      </c>
      <c r="AK146" s="223" t="str">
        <f t="shared" ca="1" si="61"/>
        <v>-4.28023475218703-1.29839501713685i</v>
      </c>
      <c r="AL146" s="223" t="str">
        <f t="shared" ca="1" si="62"/>
        <v>-3.0037713631115+3.3141509851705i</v>
      </c>
      <c r="AM146" s="223" t="str">
        <f t="shared" ca="1" si="63"/>
        <v>1.71167926059058+4.13235928535012i</v>
      </c>
      <c r="AN146" s="223" t="str">
        <f t="shared" ca="1" si="64"/>
        <v>4.46744573548023+0.219471535500181i</v>
      </c>
      <c r="AO146" s="223" t="str">
        <f t="shared" ca="1" si="65"/>
        <v>2.10847909706561-3.94468693961798i</v>
      </c>
      <c r="AP146" s="223" t="str">
        <f t="shared" ca="1" si="66"/>
        <v>-2.66446378079709-3.59261352154331i</v>
      </c>
      <c r="AQ146" s="223" t="str">
        <f t="shared" ca="1" si="67"/>
        <v>-4.38688921854598+0.872606519893302i</v>
      </c>
      <c r="AR146" s="223" t="str">
        <f t="shared" ca="1" si="68"/>
        <v>-4.38688921854598+0.872606519893302i</v>
      </c>
      <c r="AS146" s="223" t="str">
        <f t="shared" ca="1" si="69"/>
        <v>3.45754702016559+2.83753550774248i</v>
      </c>
      <c r="AT146" s="223" t="str">
        <f t="shared" ca="1" si="70"/>
        <v>4.04339355710335-1.91238272757586i</v>
      </c>
      <c r="AU146" s="223" t="str">
        <f t="shared" ca="1" si="71"/>
        <v>1.09591395741258E-13-4.47283345926889i</v>
      </c>
      <c r="AV146" s="223" t="str">
        <f t="shared" ca="1" si="72"/>
        <v>-4.04339355710345-1.91238272757562i</v>
      </c>
      <c r="AW146" s="223" t="str">
        <f t="shared" ca="1" si="73"/>
        <v>-3.45754702016542+2.83753550774268i</v>
      </c>
      <c r="AX146" s="223" t="str">
        <f t="shared" ca="1" si="74"/>
        <v>1.08680987861042+4.33878824582511i</v>
      </c>
      <c r="AY146" s="223" t="str">
        <f t="shared" ca="1" si="75"/>
        <v>4.38688921854595+0.872606519893485i</v>
      </c>
      <c r="AZ146" s="223" t="str">
        <f t="shared" ca="1" si="76"/>
        <v>2.66446378079691-3.59261352154344i</v>
      </c>
      <c r="BA146" s="223" t="str">
        <f t="shared" ca="1" si="77"/>
        <v>-2.10847909706543-3.94468693961808i</v>
      </c>
      <c r="BB146" s="223" t="str">
        <f t="shared" ca="1" si="78"/>
        <v>-4.46744573548024+0.219471535499978i</v>
      </c>
      <c r="BC146" s="223" t="str">
        <f t="shared" ca="1" si="79"/>
        <v>-1.71167926059034+4.13235928535022i</v>
      </c>
      <c r="BD146" s="223" t="str">
        <f t="shared" ca="1" si="80"/>
        <v>3.00377136311137+3.31415098517062i</v>
      </c>
      <c r="BE146" s="223" t="str">
        <f t="shared" ca="1" si="81"/>
        <v>4.28023475218708-1.29839501713667i</v>
      </c>
      <c r="BF146" s="223" t="str">
        <f t="shared" ca="1" si="82"/>
        <v>0.65630097563824-4.42442179089331i</v>
      </c>
      <c r="BG146" s="223" t="str">
        <f t="shared" ca="1" si="83"/>
        <v>-3.71902510227214-2.48497312722392i</v>
      </c>
      <c r="BH146" s="223" t="str">
        <f t="shared" ca="1" si="84"/>
        <v>-3.8364772257815+2.29949595572925i</v>
      </c>
      <c r="BI146" s="223" t="str">
        <f t="shared" ca="1" si="85"/>
        <v>0.438414344848052+4.45129554361276i</v>
      </c>
      <c r="BJ146" s="223" t="str">
        <f t="shared" ca="1" si="86"/>
        <v>4.21136979812667+1.50685220834091i</v>
      </c>
      <c r="BK146" s="223" t="str">
        <f t="shared" ca="1" si="87"/>
        <v>3.16277087016723-3.162770870167i</v>
      </c>
      <c r="BL146" s="223" t="str">
        <f t="shared" ca="1" si="88"/>
        <v>-1.50685220834105-4.21136979812662i</v>
      </c>
      <c r="BM146" s="223" t="str">
        <f t="shared" ca="1" si="89"/>
        <v>-4.45129554361277-0.438414344847905i</v>
      </c>
      <c r="BN146" s="223" t="str">
        <f t="shared" ca="1" si="90"/>
        <v>-2.29949595572951+3.83647722578135i</v>
      </c>
      <c r="BO146" s="223" t="str">
        <f t="shared" ca="1" si="91"/>
        <v>2.48497312722404+3.71902510227206i</v>
      </c>
      <c r="BP146" s="223" t="str">
        <f t="shared" ca="1" si="92"/>
        <v>4.4244217908933-0.656300975638383i</v>
      </c>
      <c r="BQ146" s="223" t="str">
        <f t="shared" ca="1" si="93"/>
        <v>1.29839501713695-4.28023475218699i</v>
      </c>
      <c r="BR146" s="223" t="str">
        <f t="shared" ca="1" si="94"/>
        <v>-3.31415098517072-3.00377136311125i</v>
      </c>
      <c r="BS146" s="223" t="str">
        <f t="shared" ca="1" si="95"/>
        <v>-4.13235928535017+1.71167926059048i</v>
      </c>
      <c r="BT146" s="223" t="str">
        <f t="shared" ca="1" si="96"/>
        <v>-0.219471535500306+4.46744573548022i</v>
      </c>
      <c r="BU146" s="223" t="str">
        <f t="shared" ca="1" si="97"/>
        <v>3.94468693961815+2.1084790970653i</v>
      </c>
      <c r="BV146" s="223" t="str">
        <f t="shared" ca="1" si="98"/>
        <v>3.59261352154337-2.664463780797i</v>
      </c>
      <c r="BW146" s="223" t="str">
        <f t="shared" ca="1" si="99"/>
        <v>-0.872606519893226-4.386889218546i</v>
      </c>
      <c r="BX146" s="223" t="str">
        <f t="shared" ca="1" si="100"/>
        <v>-4.33878824582504-1.08680987861071i</v>
      </c>
      <c r="BY146" s="223" t="str">
        <f t="shared" ca="1" si="101"/>
        <v>-2.83753550774254+3.45754702016554i</v>
      </c>
      <c r="BZ146" s="223" t="str">
        <f t="shared" ca="1" si="102"/>
        <v>1.91238272757576+4.04339355710339i</v>
      </c>
      <c r="CA146" s="223" t="str">
        <f t="shared" ca="1" si="103"/>
        <v>4.47283345926889+2.19182791482515E-13i</v>
      </c>
      <c r="CB146" s="223" t="str">
        <f t="shared" ca="1" si="104"/>
        <v>1.91238272757569-4.04339355710342i</v>
      </c>
      <c r="CC146" s="223" t="str">
        <f t="shared" ca="1" si="105"/>
        <v>-2.83753550774259-3.4575470201655i</v>
      </c>
      <c r="CD146" s="223" t="str">
        <f t="shared" ca="1" si="106"/>
        <v>-4.33878824582513+1.08680987861035i</v>
      </c>
      <c r="CE146" s="223" t="str">
        <f t="shared" ca="1" si="107"/>
        <v>-0.872606519893159+4.38688921854602i</v>
      </c>
      <c r="CF146" s="223" t="str">
        <f t="shared" ca="1" si="108"/>
        <v>3.59261352154337+2.664463780797i</v>
      </c>
      <c r="CG146" s="223" t="str">
        <f t="shared" ca="1" si="109"/>
        <v>3.94468693961812-2.10847909706536i</v>
      </c>
      <c r="CH146" s="223" t="str">
        <f t="shared" ca="1" si="110"/>
        <v>-0.219471535500313-4.46744573548022i</v>
      </c>
      <c r="CI146" s="223" t="str">
        <f t="shared" ca="1" si="111"/>
        <v>-4.13235928535019-1.71167926059042i</v>
      </c>
      <c r="CJ146" s="223" t="str">
        <f t="shared" ca="1" si="112"/>
        <v>-3.3141509851707+3.00377136311128i</v>
      </c>
      <c r="CK146" s="223" t="str">
        <f t="shared" ca="1" si="113"/>
        <v>1.29839501713696+4.28023475218699i</v>
      </c>
      <c r="CL146" s="223" t="str">
        <f t="shared" ca="1" si="114"/>
        <v>4.4244217908933+0.656300975638316i</v>
      </c>
      <c r="CM146" s="223" t="str">
        <f t="shared" ca="1" si="115"/>
        <v>2.48497312722401-3.71902510227208i</v>
      </c>
      <c r="CN146" s="223" t="str">
        <f t="shared" ca="1" si="116"/>
        <v>-2.29949595572957-3.83647722578131i</v>
      </c>
      <c r="CO146" s="223" t="str">
        <f t="shared" ca="1" si="117"/>
        <v>-4.45129554361276+0.438414344847944i</v>
      </c>
      <c r="CP146" s="223" t="str">
        <f t="shared" ca="1" si="118"/>
        <v>-1.50685220834104+4.21136979812662i</v>
      </c>
      <c r="CQ146" s="223" t="str">
        <f t="shared" ca="1" si="119"/>
        <v>3.16277087016726+3.16277087016697i</v>
      </c>
      <c r="CR146" s="223" t="str">
        <f t="shared" ca="1" si="120"/>
        <v>4.21136979812665-1.50685220834094i</v>
      </c>
      <c r="CS146" s="223" t="str">
        <f t="shared" ca="1" si="121"/>
        <v>0.438414344847983-4.45129554361276i</v>
      </c>
      <c r="CT146" s="223" t="str">
        <f t="shared" ca="1" si="122"/>
        <v>-3.83647722578152-2.29949595572922i</v>
      </c>
      <c r="CU146" s="223" t="str">
        <f t="shared" ca="1" si="123"/>
        <v>-3.7190251022721+2.48497312722398i</v>
      </c>
      <c r="CV146" s="223" t="str">
        <f t="shared" ca="1" si="124"/>
        <v>0.656300975638275+4.42442179089331i</v>
      </c>
      <c r="CW146" s="223" t="str">
        <f t="shared" ca="1" si="125"/>
        <v>4.28023475218696+1.29839501713706i</v>
      </c>
      <c r="CX146" s="223" t="str">
        <f t="shared" ca="1" si="126"/>
        <v>3.00377136311131-3.31415098517067i</v>
      </c>
      <c r="CY146" s="223" t="str">
        <f t="shared" ca="1" si="127"/>
        <v>-1.71167926059038-4.13235928535021i</v>
      </c>
      <c r="CZ146" s="223" t="str">
        <f t="shared" ca="1" si="128"/>
        <v>-4.46744573548022-0.219471535500352i</v>
      </c>
      <c r="DA146" s="223" t="str">
        <f t="shared" ca="1" si="129"/>
        <v>-2.108479097065+3.94468693961831i</v>
      </c>
      <c r="DB146" s="223" t="str">
        <f t="shared" ca="1" si="130"/>
        <v>2.66446378079804+3.5926135215426i</v>
      </c>
      <c r="DC146" s="223" t="str">
        <f t="shared" ca="1" si="131"/>
        <v>4.38688921854559-0.872606519895301i</v>
      </c>
      <c r="DD146" s="223" t="str">
        <f t="shared" ca="1" si="132"/>
        <v>1.08680987861211-4.33878824582468i</v>
      </c>
      <c r="DE146" s="223" t="str">
        <f t="shared" ca="1" si="133"/>
        <v>-3.45754702016491-2.83753550774331i</v>
      </c>
      <c r="DF146" s="223" t="str">
        <f t="shared" ca="1" si="134"/>
        <v>-4.04339355710344+1.91238272757566i</v>
      </c>
      <c r="DG146" s="223" t="str">
        <f t="shared" ca="1" si="135"/>
        <v>6.24667609600699E-13+4.47283345926889i</v>
      </c>
      <c r="DH146" s="223" t="str">
        <f t="shared" ca="1" si="136"/>
        <v>4.04339355710395+1.91238272757459i</v>
      </c>
      <c r="DI146" s="223" t="str">
        <f t="shared" ca="1" si="137"/>
        <v>3.45754702016415-2.83753550774423i</v>
      </c>
      <c r="DJ146" s="223" t="str">
        <f t="shared" ca="1" si="138"/>
        <v>-1.08680987860895-4.33878824582548i</v>
      </c>
      <c r="DK146" s="223" t="str">
        <f t="shared" ca="1" si="139"/>
        <v>-4.38688921854582-0.872606519894139i</v>
      </c>
      <c r="DL146" s="223" t="str">
        <f t="shared" ca="1" si="140"/>
        <v>-2.66446378079703+3.59261352154335i</v>
      </c>
      <c r="DM146" s="223" t="str">
        <f t="shared" ca="1" si="141"/>
        <v>2.10847909706605+3.94468693961775i</v>
      </c>
      <c r="DN146" s="223" t="str">
        <f t="shared" ca="1" si="142"/>
        <v>4.46744573548017-0.219471535501537i</v>
      </c>
      <c r="DO146" s="223" t="str">
        <f t="shared" ca="1" si="143"/>
        <v>1.71167926058846-4.132359285351i</v>
      </c>
      <c r="DP146" s="223" t="str">
        <f t="shared" ca="1" si="144"/>
        <v>-3.00377136311021-3.31415098517167i</v>
      </c>
      <c r="DQ146" s="223" t="str">
        <f t="shared" ca="1" si="145"/>
        <v>-4.28023475218726+1.29839501713606i</v>
      </c>
      <c r="DR146" s="223" t="str">
        <f t="shared" ca="1" si="146"/>
        <v>-0.656300975638423+4.42442179089329i</v>
      </c>
      <c r="DS146" s="223" t="str">
        <f t="shared" ca="1" si="147"/>
        <v>3.71902510227251+2.48497312722336i</v>
      </c>
      <c r="DT146" s="223" t="str">
        <f t="shared" ca="1" si="148"/>
        <v>3.83647722578068-2.29949595573062i</v>
      </c>
      <c r="DU146" s="223" t="str">
        <f t="shared" ca="1" si="149"/>
        <v>-0.438414344850049-4.45129554361256i</v>
      </c>
      <c r="DV146" s="223" t="str">
        <f t="shared" ca="1" si="150"/>
        <v>-4.21136979812615-1.50685220834234i</v>
      </c>
      <c r="DW146" s="223" t="str">
        <f t="shared" ca="1" si="151"/>
        <v>-3.16277087016768+3.16277087016655i</v>
      </c>
      <c r="DX146" s="223" t="str">
        <f t="shared" ca="1" si="152"/>
        <v>1.50685220834084+4.21136979812669i</v>
      </c>
      <c r="DY146" s="223" t="str">
        <f t="shared" ca="1" si="153"/>
        <v>4.45129554361283+0.43841434484727i</v>
      </c>
      <c r="DZ146" s="223" t="str">
        <f t="shared" ca="1" si="154"/>
        <v>2.29949595572817-3.83647722578215i</v>
      </c>
      <c r="EA146" s="223" t="str">
        <f t="shared" ca="1" si="155"/>
        <v>-2.48497312722573-3.71902510227093i</v>
      </c>
      <c r="EB146" s="223" t="str">
        <f t="shared" ca="1" si="156"/>
        <v>-4.42442179089351+0.656300975636911i</v>
      </c>
      <c r="EC146" s="223" t="str">
        <f t="shared" ca="1" si="157"/>
        <v>-1.29839501713758+4.2802347521868i</v>
      </c>
      <c r="ED146" s="223" t="str">
        <f t="shared" ca="1" si="158"/>
        <v>3.31415098517059+3.00377136311139i</v>
      </c>
      <c r="EE146" s="223" t="str">
        <f t="shared" ca="1" si="159"/>
        <v>4.13235928534989-1.71167926059116i</v>
      </c>
      <c r="EF146" s="223" t="str">
        <f t="shared" ca="1" si="160"/>
        <v>0.219471535498747-4.4674457354803i</v>
      </c>
      <c r="EG146" s="223" t="str">
        <f t="shared" ca="1" si="161"/>
        <v>-3.944686939617-2.10847909706745i</v>
      </c>
      <c r="EH146" s="223" t="str">
        <f t="shared" ca="1" si="162"/>
        <v>-3.59261352154426+2.66446378079581i</v>
      </c>
      <c r="EI146" s="223" t="str">
        <f t="shared" ca="1" si="163"/>
        <v>0.872606519892515+4.38688921854614i</v>
      </c>
      <c r="EJ146" s="223" t="str">
        <f t="shared" ca="1" si="164"/>
        <v>4.33878824582509+1.08680987861049i</v>
      </c>
      <c r="EK146" s="223" t="str">
        <f t="shared" ca="1" si="165"/>
        <v>2.83753550774202-3.45754702016597i</v>
      </c>
      <c r="EL146" s="223" t="str">
        <f t="shared" ca="1" si="166"/>
        <v>-1.91238272757722-4.0433935571027i</v>
      </c>
      <c r="EM146" s="223" t="str">
        <f t="shared" ca="1" si="167"/>
        <v>-4.47283345926889-2.21812360370404E-12i</v>
      </c>
      <c r="EN146" s="223"/>
      <c r="EO146" s="223"/>
      <c r="EP146" s="223"/>
    </row>
    <row r="147" spans="1:146" ht="17.25" thickBot="1">
      <c r="A147" s="257">
        <f t="shared" si="168"/>
        <v>9.1796875000000049E-4</v>
      </c>
      <c r="B147" s="256">
        <v>47</v>
      </c>
      <c r="C147" s="230">
        <f t="shared" si="169"/>
        <v>9400</v>
      </c>
      <c r="D147" s="229">
        <f t="shared" si="170"/>
        <v>59061.941887488108</v>
      </c>
      <c r="E147" s="229" t="str">
        <f t="shared" si="171"/>
        <v>59061.9418874881i</v>
      </c>
      <c r="F147" s="229" t="str">
        <f t="shared" si="177"/>
        <v>-0.0216570302630853-0.116734499872185i</v>
      </c>
      <c r="G147" s="229" t="str">
        <f t="shared" si="178"/>
        <v>-4.93056215572713+0.0665978581252298i</v>
      </c>
      <c r="H147" s="229" t="str">
        <f t="shared" si="179"/>
        <v>0.00212929602618776-0.00899596373221541i</v>
      </c>
      <c r="I147" s="229" t="str">
        <f t="shared" si="174"/>
        <v>-0.00633080255803327+0.00605492061327595i</v>
      </c>
      <c r="J147" s="255" t="str">
        <f ca="1">IMPRODUCT(1/N_FFT2,BJ100)</f>
        <v>0.0648731550673129+0.00161307993637991i</v>
      </c>
      <c r="K147" s="254" t="str">
        <f t="shared" ca="1" si="175"/>
        <v>-0.000420466207005482+0.000382589713277774i</v>
      </c>
      <c r="N147" s="246">
        <f t="shared" ca="1" si="176"/>
        <v>8.5285703123111176</v>
      </c>
      <c r="O147" s="223">
        <f t="shared" ca="1" si="39"/>
        <v>-4.4714296876888815</v>
      </c>
      <c r="P147" s="223" t="str">
        <f t="shared" ca="1" si="40"/>
        <v>-1.81200804211997+4.08782464242756i</v>
      </c>
      <c r="Q147" s="223" t="str">
        <f t="shared" ca="1" si="41"/>
        <v>3.00282864773626+3.31311085903866i</v>
      </c>
      <c r="R147" s="223" t="str">
        <f t="shared" ca="1" si="42"/>
        <v>4.24574849600091-1.40260584650554i</v>
      </c>
      <c r="S147" s="223" t="str">
        <f t="shared" ca="1" si="43"/>
        <v>0.43827675117196-4.44989853157661i</v>
      </c>
      <c r="T147" s="223" t="str">
        <f t="shared" ca="1" si="44"/>
        <v>-3.89053280291538-2.20395960974444i</v>
      </c>
      <c r="U147" s="223" t="str">
        <f t="shared" ca="1" si="45"/>
        <v>-3.59148600163787+2.66362755504307i</v>
      </c>
      <c r="V147" s="223" t="str">
        <f t="shared" ca="1" si="46"/>
        <v>0.979695789846902+4.36278347059555i</v>
      </c>
      <c r="W147" s="223" t="str">
        <f t="shared" ca="1" si="47"/>
        <v>4.38551242004327+0.87233265764369i</v>
      </c>
      <c r="X147" s="223" t="str">
        <f t="shared" ca="1" si="48"/>
        <v>2.57468584152027-3.65577300572951i</v>
      </c>
      <c r="Y147" s="223" t="str">
        <f t="shared" ca="1" si="49"/>
        <v>-2.29877427290781-3.83527317073538i</v>
      </c>
      <c r="Z147" s="223" t="str">
        <f t="shared" ca="1" si="50"/>
        <v>-4.43780245542833+0.547350727175704i</v>
      </c>
      <c r="AA147" s="223" t="str">
        <f t="shared" ca="1" si="51"/>
        <v>-1.2979875237569+4.27889142653993i</v>
      </c>
      <c r="AB147" s="223" t="str">
        <f t="shared" ca="1" si="52"/>
        <v>3.38580611604966+2.92061644117576i</v>
      </c>
      <c r="AC147" s="223" t="str">
        <f t="shared" ca="1" si="53"/>
        <v>4.04212456262511-1.91178253788663i</v>
      </c>
      <c r="AD147" s="223" t="str">
        <f t="shared" ca="1" si="54"/>
        <v>-0.109734377789565-4.47008297666572i</v>
      </c>
      <c r="AE147" s="223" t="str">
        <f t="shared" ca="1" si="55"/>
        <v>-4.13106236951903-1.71114206046409i</v>
      </c>
      <c r="AF147" s="223" t="str">
        <f t="shared" ca="1" si="56"/>
        <v>-3.23841990793138+3.08323206260236i</v>
      </c>
      <c r="AG147" s="223" t="str">
        <f t="shared" ca="1" si="57"/>
        <v>1.50637929193895+4.2100480853267i</v>
      </c>
      <c r="AH147" s="223" t="str">
        <f t="shared" ca="1" si="58"/>
        <v>4.45931415524188+0.328938773641611i</v>
      </c>
      <c r="AI147" s="223" t="str">
        <f t="shared" ca="1" si="59"/>
        <v>2.1078173637236-3.94344892361126i</v>
      </c>
      <c r="AJ147" s="223" t="str">
        <f t="shared" ca="1" si="60"/>
        <v>-2.7509647989261-3.52503562067321i</v>
      </c>
      <c r="AK147" s="223" t="str">
        <f t="shared" ca="1" si="61"/>
        <v>-4.33742654352019+1.08646878993923i</v>
      </c>
      <c r="AL147" s="223" t="str">
        <f t="shared" ca="1" si="62"/>
        <v>-0.764444064866393+4.40559970079398i</v>
      </c>
      <c r="AM147" s="223" t="str">
        <f t="shared" ca="1" si="63"/>
        <v>3.71785790886088+2.4841932335199i</v>
      </c>
      <c r="AN147" s="223" t="str">
        <f t="shared" ca="1" si="64"/>
        <v>3.77770331340723-2.39220424040622i</v>
      </c>
      <c r="AO147" s="223" t="str">
        <f t="shared" ca="1" si="65"/>
        <v>-0.65609499956856-4.42303321302097i</v>
      </c>
      <c r="AP147" s="223" t="str">
        <f t="shared" ca="1" si="66"/>
        <v>-4.30945691288177-1.19258734185844i</v>
      </c>
      <c r="AQ147" s="223" t="str">
        <f t="shared" ca="1" si="67"/>
        <v>-2.83664496447965+3.45646189006008i</v>
      </c>
      <c r="AR147" s="223" t="str">
        <f t="shared" ca="1" si="68"/>
        <v>-2.83664496447965+3.45646189006008i</v>
      </c>
      <c r="AS147" s="223" t="str">
        <f t="shared" ca="1" si="69"/>
        <v>4.46604365480456-0.219402655693626i</v>
      </c>
      <c r="AT147" s="223" t="str">
        <f t="shared" ca="1" si="70"/>
        <v>1.6092453508143-4.17181169910964i</v>
      </c>
      <c r="AU147" s="223" t="str">
        <f t="shared" ca="1" si="71"/>
        <v>-3.16177825376375-3.16177825376356i</v>
      </c>
      <c r="AV147" s="223" t="str">
        <f t="shared" ca="1" si="72"/>
        <v>-4.17181169910954+1.60924535081455i</v>
      </c>
      <c r="AW147" s="223" t="str">
        <f t="shared" ca="1" si="73"/>
        <v>-0.219402655693361+4.46604365480457i</v>
      </c>
      <c r="AX147" s="223" t="str">
        <f t="shared" ca="1" si="74"/>
        <v>3.99398965813083+2.01040544733878i</v>
      </c>
      <c r="AY147" s="223" t="str">
        <f t="shared" ca="1" si="75"/>
        <v>3.45646189005993-2.83664496447983i</v>
      </c>
      <c r="AZ147" s="223" t="str">
        <f t="shared" ca="1" si="76"/>
        <v>-1.1925873418587-4.3094569128817i</v>
      </c>
      <c r="BA147" s="223" t="str">
        <f t="shared" ca="1" si="77"/>
        <v>-4.42303321302101-0.6560949995683i</v>
      </c>
      <c r="BB147" s="223" t="str">
        <f t="shared" ca="1" si="78"/>
        <v>-2.39220424040601+3.77770331340736i</v>
      </c>
      <c r="BC147" s="223" t="str">
        <f t="shared" ca="1" si="79"/>
        <v>2.48419323352012+3.71785790886073i</v>
      </c>
      <c r="BD147" s="223" t="str">
        <f t="shared" ca="1" si="80"/>
        <v>4.40559970079401-0.764444064866232i</v>
      </c>
      <c r="BE147" s="223" t="str">
        <f t="shared" ca="1" si="81"/>
        <v>1.08646878993941-4.33742654352014i</v>
      </c>
      <c r="BF147" s="223" t="str">
        <f t="shared" ca="1" si="82"/>
        <v>-3.5250356206731-2.75096479892624i</v>
      </c>
      <c r="BG147" s="223" t="str">
        <f t="shared" ca="1" si="83"/>
        <v>-3.94344892361135+2.10781736372343i</v>
      </c>
      <c r="BH147" s="223" t="str">
        <f t="shared" ca="1" si="84"/>
        <v>0.328938773641431+4.4593141552419i</v>
      </c>
      <c r="BI147" s="223" t="str">
        <f t="shared" ca="1" si="85"/>
        <v>4.21004808532664+1.50637929193912i</v>
      </c>
      <c r="BJ147" s="223" t="str">
        <f t="shared" ca="1" si="86"/>
        <v>3.0832320626025-3.23841990793124i</v>
      </c>
      <c r="BK147" s="223" t="str">
        <f t="shared" ca="1" si="87"/>
        <v>-1.71114206046392-4.1310623695191i</v>
      </c>
      <c r="BL147" s="223" t="str">
        <f t="shared" ca="1" si="88"/>
        <v>-4.47008297666571-0.109734377789729i</v>
      </c>
      <c r="BM147" s="223" t="str">
        <f t="shared" ca="1" si="89"/>
        <v>-1.9117825378868+4.04212456262503i</v>
      </c>
      <c r="BN147" s="223" t="str">
        <f t="shared" ca="1" si="90"/>
        <v>2.92061644117563+3.38580611604978i</v>
      </c>
      <c r="BO147" s="223" t="str">
        <f t="shared" ca="1" si="91"/>
        <v>4.27889142653999-1.29798752375672i</v>
      </c>
      <c r="BP147" s="223" t="str">
        <f t="shared" ca="1" si="92"/>
        <v>0.547350727175892-4.43780245542831i</v>
      </c>
      <c r="BQ147" s="223" t="str">
        <f t="shared" ca="1" si="93"/>
        <v>-3.8352731707353-2.29877427290796i</v>
      </c>
      <c r="BR147" s="223" t="str">
        <f t="shared" ca="1" si="94"/>
        <v>-3.65577300572962+2.57468584152011i</v>
      </c>
      <c r="BS147" s="223" t="str">
        <f t="shared" ca="1" si="95"/>
        <v>0.872332657643569+4.38551242004329i</v>
      </c>
      <c r="BT147" s="223" t="str">
        <f t="shared" ca="1" si="96"/>
        <v>4.36278347059553+0.979695789846978i</v>
      </c>
      <c r="BU147" s="223" t="str">
        <f t="shared" ca="1" si="97"/>
        <v>2.66362755504319-3.59148600163778i</v>
      </c>
      <c r="BV147" s="223" t="str">
        <f t="shared" ca="1" si="98"/>
        <v>-2.2039596097443-3.89053280291546i</v>
      </c>
      <c r="BW147" s="223" t="str">
        <f t="shared" ca="1" si="99"/>
        <v>-4.44989853157662+0.43827675117184i</v>
      </c>
      <c r="BX147" s="223" t="str">
        <f t="shared" ca="1" si="100"/>
        <v>-1.40260584650567+4.24574849600087i</v>
      </c>
      <c r="BY147" s="223" t="str">
        <f t="shared" ca="1" si="101"/>
        <v>3.31311085903852+3.00282864773641i</v>
      </c>
      <c r="BZ147" s="223" t="str">
        <f t="shared" ca="1" si="102"/>
        <v>4.08782464242763-1.81200804211983i</v>
      </c>
      <c r="CA147" s="223" t="str">
        <f t="shared" ca="1" si="103"/>
        <v>1.79673637016889E-13-4.47142968768888i</v>
      </c>
      <c r="CB147" s="223" t="str">
        <f t="shared" ca="1" si="104"/>
        <v>-4.08782464242748-1.81200804212016i</v>
      </c>
      <c r="CC147" s="223" t="str">
        <f t="shared" ca="1" si="105"/>
        <v>-3.31311085903877+3.00282864773614i</v>
      </c>
      <c r="CD147" s="223" t="str">
        <f t="shared" ca="1" si="106"/>
        <v>1.40260584650533+4.24574849600098i</v>
      </c>
      <c r="CE147" s="223" t="str">
        <f t="shared" ca="1" si="107"/>
        <v>4.44989853157662+0.438276751171755i</v>
      </c>
      <c r="CF147" s="223" t="str">
        <f t="shared" ca="1" si="108"/>
        <v>2.20395960974467-3.89053280291525i</v>
      </c>
      <c r="CG147" s="223" t="str">
        <f t="shared" ca="1" si="109"/>
        <v>-2.6636275550429-3.591486001638i</v>
      </c>
      <c r="CH147" s="223" t="str">
        <f t="shared" ca="1" si="110"/>
        <v>-4.36278347059551+0.979695789847059i</v>
      </c>
      <c r="CI147" s="223" t="str">
        <f t="shared" ca="1" si="111"/>
        <v>-0.872332657643547+4.3855124200433i</v>
      </c>
      <c r="CJ147" s="223" t="str">
        <f t="shared" ca="1" si="112"/>
        <v>3.65577300572967+2.57468584152004i</v>
      </c>
      <c r="CK147" s="223" t="str">
        <f t="shared" ca="1" si="113"/>
        <v>3.83527317073525-2.29877427290803i</v>
      </c>
      <c r="CL147" s="223" t="str">
        <f t="shared" ca="1" si="114"/>
        <v>-0.547350727175945-4.4378024554283i</v>
      </c>
      <c r="CM147" s="223" t="str">
        <f t="shared" ca="1" si="115"/>
        <v>-4.27889142654001-1.29798752375663i</v>
      </c>
      <c r="CN147" s="223" t="str">
        <f t="shared" ca="1" si="116"/>
        <v>-2.92061644117556+3.38580611604984i</v>
      </c>
      <c r="CO147" s="223" t="str">
        <f t="shared" ca="1" si="117"/>
        <v>1.91178253788685+4.042124562625i</v>
      </c>
      <c r="CP147" s="223" t="str">
        <f t="shared" ca="1" si="118"/>
        <v>4.47008297666571-0.109734377789846i</v>
      </c>
      <c r="CQ147" s="223" t="str">
        <f t="shared" ca="1" si="119"/>
        <v>1.71114206046384-4.13106236951913i</v>
      </c>
      <c r="CR147" s="223" t="str">
        <f t="shared" ca="1" si="120"/>
        <v>-3.08323206260254-3.23841990793121i</v>
      </c>
      <c r="CS147" s="223" t="str">
        <f t="shared" ca="1" si="121"/>
        <v>-4.2100480853266+1.50637929193923i</v>
      </c>
      <c r="CT147" s="223" t="str">
        <f t="shared" ca="1" si="122"/>
        <v>-0.328938773641346+4.45931415524191i</v>
      </c>
      <c r="CU147" s="223" t="str">
        <f t="shared" ca="1" si="123"/>
        <v>3.94344892361138+2.10781736372338i</v>
      </c>
      <c r="CV147" s="223" t="str">
        <f t="shared" ca="1" si="124"/>
        <v>3.52503562067303-2.75096479892633i</v>
      </c>
      <c r="CW147" s="223" t="str">
        <f t="shared" ca="1" si="125"/>
        <v>-1.0864687899395-4.33742654352012i</v>
      </c>
      <c r="CX147" s="223" t="str">
        <f t="shared" ca="1" si="126"/>
        <v>-4.40559970079387-0.764444064867024i</v>
      </c>
      <c r="CY147" s="223" t="str">
        <f t="shared" ca="1" si="127"/>
        <v>-2.48419323352082+3.71785790886027i</v>
      </c>
      <c r="CZ147" s="223" t="str">
        <f t="shared" ca="1" si="128"/>
        <v>2.39220424040533+3.7777033134078i</v>
      </c>
      <c r="DA147" s="223" t="str">
        <f t="shared" ca="1" si="129"/>
        <v>4.42303321302113-0.656094999567504i</v>
      </c>
      <c r="DB147" s="223" t="str">
        <f t="shared" ca="1" si="130"/>
        <v>1.19258734185951-4.30945691288148i</v>
      </c>
      <c r="DC147" s="223" t="str">
        <f t="shared" ca="1" si="131"/>
        <v>-3.45646189005942-2.83664496448046i</v>
      </c>
      <c r="DD147" s="223" t="str">
        <f t="shared" ca="1" si="132"/>
        <v>-3.99398965813119+2.01040544733807i</v>
      </c>
      <c r="DE147" s="223" t="str">
        <f t="shared" ca="1" si="133"/>
        <v>0.219402655692527+4.46604365480461i</v>
      </c>
      <c r="DF147" s="223" t="str">
        <f t="shared" ca="1" si="134"/>
        <v>4.17181169910927+1.60924535081527i</v>
      </c>
      <c r="DG147" s="223" t="str">
        <f t="shared" ca="1" si="135"/>
        <v>3.16177825376432-3.16177825376299i</v>
      </c>
      <c r="DH147" s="223" t="str">
        <f t="shared" ca="1" si="136"/>
        <v>-1.60924535081352-4.17181169910994i</v>
      </c>
      <c r="DI147" s="223" t="str">
        <f t="shared" ca="1" si="137"/>
        <v>-4.46604365480452-0.219402655694461i</v>
      </c>
      <c r="DJ147" s="223" t="str">
        <f t="shared" ca="1" si="138"/>
        <v>-2.01040544733974+3.99398965813035i</v>
      </c>
      <c r="DK147" s="223" t="str">
        <f t="shared" ca="1" si="139"/>
        <v>2.83664496447901+3.45646189006061i</v>
      </c>
      <c r="DL147" s="223" t="str">
        <f t="shared" ca="1" si="140"/>
        <v>4.309456912882-1.19258734185764i</v>
      </c>
      <c r="DM147" s="223" t="str">
        <f t="shared" ca="1" si="141"/>
        <v>0.656094999569355-4.42303321302086i</v>
      </c>
      <c r="DN147" s="223" t="str">
        <f t="shared" ca="1" si="142"/>
        <v>-3.77770331340679-2.39220424040692i</v>
      </c>
      <c r="DO147" s="223" t="str">
        <f t="shared" ca="1" si="143"/>
        <v>-3.71785790886135+2.48419323351921i</v>
      </c>
      <c r="DP147" s="223" t="str">
        <f t="shared" ca="1" si="144"/>
        <v>0.764444064865177+4.40559970079419i</v>
      </c>
      <c r="DQ147" s="223" t="str">
        <f t="shared" ca="1" si="145"/>
        <v>4.33742654351988+1.08646878994045i</v>
      </c>
      <c r="DR147" s="223" t="str">
        <f t="shared" ca="1" si="146"/>
        <v>2.75096479892711-3.52503562067242i</v>
      </c>
      <c r="DS147" s="223" t="str">
        <f t="shared" ca="1" si="147"/>
        <v>-2.10781736372251-3.94344892361184i</v>
      </c>
      <c r="DT147" s="223" t="str">
        <f t="shared" ca="1" si="148"/>
        <v>-4.45931415524198+0.328938773640365i</v>
      </c>
      <c r="DU147" s="223" t="str">
        <f t="shared" ca="1" si="149"/>
        <v>-1.50637929194016+4.21004808532626i</v>
      </c>
      <c r="DV147" s="223" t="str">
        <f t="shared" ca="1" si="150"/>
        <v>3.23841990793048+3.0832320626033i</v>
      </c>
      <c r="DW147" s="223" t="str">
        <f t="shared" ca="1" si="151"/>
        <v>4.13106236951954-1.71114206046287i</v>
      </c>
      <c r="DX147" s="223" t="str">
        <f t="shared" ca="1" si="152"/>
        <v>0.109734377790766-4.47008297666568i</v>
      </c>
      <c r="DY147" s="223" t="str">
        <f t="shared" ca="1" si="153"/>
        <v>-4.04212456262458-1.91178253788774i</v>
      </c>
      <c r="DZ147" s="223" t="str">
        <f t="shared" ca="1" si="154"/>
        <v>-3.38580611605048+2.92061644117482i</v>
      </c>
      <c r="EA147" s="223" t="str">
        <f t="shared" ca="1" si="155"/>
        <v>1.29798752375569+4.2788914265403i</v>
      </c>
      <c r="EB147" s="223" t="str">
        <f t="shared" ca="1" si="156"/>
        <v>4.43780245542817+0.547350727176987i</v>
      </c>
      <c r="EC147" s="223" t="str">
        <f t="shared" ca="1" si="157"/>
        <v>2.29877427290893-3.83527317073471i</v>
      </c>
      <c r="ED147" s="223" t="str">
        <f t="shared" ca="1" si="158"/>
        <v>-2.57468584151918-3.65577300573027i</v>
      </c>
      <c r="EE147" s="223" t="str">
        <f t="shared" ca="1" si="159"/>
        <v>-4.38551242004349+0.872332657642581i</v>
      </c>
      <c r="EF147" s="223" t="str">
        <f t="shared" ca="1" si="160"/>
        <v>-0.97969578984802+4.3627834705953i</v>
      </c>
      <c r="EG147" s="223" t="str">
        <f t="shared" ca="1" si="161"/>
        <v>3.59148600163714+2.66362755504405i</v>
      </c>
      <c r="EH147" s="223" t="str">
        <f t="shared" ca="1" si="162"/>
        <v>3.89053280291599-2.20395960974337i</v>
      </c>
      <c r="EI147" s="223" t="str">
        <f t="shared" ca="1" si="163"/>
        <v>-0.438276751170713-4.44989853157673i</v>
      </c>
      <c r="EJ147" s="223" t="str">
        <f t="shared" ca="1" si="164"/>
        <v>-4.24574849600051-1.40260584650674i</v>
      </c>
      <c r="EK147" s="223" t="str">
        <f t="shared" ca="1" si="165"/>
        <v>-3.00282864773716+3.31311085903785i</v>
      </c>
      <c r="EL147" s="223" t="str">
        <f t="shared" ca="1" si="166"/>
        <v>1.81200804211885+4.08782464242806i</v>
      </c>
      <c r="EM147" s="223" t="str">
        <f t="shared" ca="1" si="167"/>
        <v>4.47142968768888+1.24894700128761E-12i</v>
      </c>
      <c r="EN147" s="223"/>
      <c r="EO147" s="223"/>
      <c r="EP147" s="223"/>
    </row>
    <row r="148" spans="1:146" ht="17.25" thickBot="1">
      <c r="A148" s="257">
        <f t="shared" si="168"/>
        <v>9.3750000000000051E-4</v>
      </c>
      <c r="B148" s="256">
        <v>48</v>
      </c>
      <c r="C148" s="230">
        <f t="shared" si="169"/>
        <v>9600</v>
      </c>
      <c r="D148" s="229">
        <f t="shared" si="170"/>
        <v>60318.578948924027</v>
      </c>
      <c r="E148" s="229" t="str">
        <f t="shared" si="171"/>
        <v>60318.578948924i</v>
      </c>
      <c r="F148" s="229" t="str">
        <f t="shared" si="177"/>
        <v>-0.0215710058640808-0.113938557325512i</v>
      </c>
      <c r="G148" s="229" t="str">
        <f t="shared" si="178"/>
        <v>-4.94825782503178+0.12118826366961i</v>
      </c>
      <c r="H148" s="229" t="str">
        <f t="shared" si="179"/>
        <v>0.00212373098385293-0.00880854546605108i</v>
      </c>
      <c r="I148" s="229" t="str">
        <f t="shared" si="174"/>
        <v>-0.00625795004731481+0.00602270784914187i</v>
      </c>
      <c r="J148" s="255" t="str">
        <f ca="1">IMPRODUCT(1/N_FFT2,BK100)</f>
        <v>0.0207608821160326-0.000072962057961857i</v>
      </c>
      <c r="K148" s="254" t="str">
        <f t="shared" ca="1" si="175"/>
        <v>-0.000129481134061147+0.000125493320589413i</v>
      </c>
      <c r="N148" s="246">
        <f t="shared" ca="1" si="176"/>
        <v>8.5301559354386072</v>
      </c>
      <c r="O148" s="223">
        <f t="shared" ca="1" si="39"/>
        <v>-4.4698440645613928</v>
      </c>
      <c r="P148" s="223" t="str">
        <f t="shared" ca="1" si="40"/>
        <v>-1.71053526876309+4.12959744476533i</v>
      </c>
      <c r="Q148" s="223" t="str">
        <f t="shared" ca="1" si="41"/>
        <v>3.16065704889779+3.16065704889782i</v>
      </c>
      <c r="R148" s="223" t="str">
        <f t="shared" ca="1" si="42"/>
        <v>4.12959744476533-1.71053526876309i</v>
      </c>
      <c r="S148" s="223" t="str">
        <f t="shared" ca="1" si="43"/>
        <v>8.21433382406978E-16-4.46984406456139i</v>
      </c>
      <c r="T148" s="223" t="str">
        <f t="shared" ca="1" si="44"/>
        <v>-4.12959744476533-1.71053526876309i</v>
      </c>
      <c r="U148" s="223" t="str">
        <f t="shared" ca="1" si="45"/>
        <v>-3.16065704889782+3.16065704889779i</v>
      </c>
      <c r="V148" s="223" t="str">
        <f t="shared" ca="1" si="46"/>
        <v>1.71053526876309+4.12959744476533i</v>
      </c>
      <c r="W148" s="223" t="str">
        <f t="shared" ca="1" si="47"/>
        <v>4.46984406456139+1.64286676481396E-15i</v>
      </c>
      <c r="X148" s="223" t="str">
        <f t="shared" ca="1" si="48"/>
        <v>1.71053526876288-4.12959744476541i</v>
      </c>
      <c r="Y148" s="223" t="str">
        <f t="shared" ca="1" si="49"/>
        <v>-3.16065704889772-3.16065704889788i</v>
      </c>
      <c r="Z148" s="223" t="str">
        <f t="shared" ca="1" si="50"/>
        <v>-4.12959744476532+1.71053526876309i</v>
      </c>
      <c r="AA148" s="223" t="str">
        <f t="shared" ca="1" si="51"/>
        <v>1.32516347130095E-13+4.46984406456139i</v>
      </c>
      <c r="AB148" s="223" t="str">
        <f t="shared" ca="1" si="52"/>
        <v>4.12959744476526+1.71053526876325i</v>
      </c>
      <c r="AC148" s="223" t="str">
        <f t="shared" ca="1" si="53"/>
        <v>3.16065704889784-3.16065704889776i</v>
      </c>
      <c r="AD148" s="223" t="str">
        <f t="shared" ca="1" si="54"/>
        <v>-1.71053526876314-4.1295974447653i</v>
      </c>
      <c r="AE148" s="223" t="str">
        <f t="shared" ca="1" si="55"/>
        <v>-4.46984406456139+1.87275180273642E-13i</v>
      </c>
      <c r="AF148" s="223" t="str">
        <f t="shared" ca="1" si="56"/>
        <v>-1.71053526876321+4.12959744476527i</v>
      </c>
      <c r="AG148" s="223" t="str">
        <f t="shared" ca="1" si="57"/>
        <v>3.16065704889779+3.16065704889782i</v>
      </c>
      <c r="AH148" s="223" t="str">
        <f t="shared" ca="1" si="58"/>
        <v>4.12959744476529-1.71053526876317i</v>
      </c>
      <c r="AI148" s="223" t="str">
        <f t="shared" ca="1" si="59"/>
        <v>2.18488194940713E-13-4.46984406456139i</v>
      </c>
      <c r="AJ148" s="223" t="str">
        <f t="shared" ca="1" si="60"/>
        <v>-4.12959744476529-1.71053526876316i</v>
      </c>
      <c r="AK148" s="223" t="str">
        <f t="shared" ca="1" si="61"/>
        <v>-3.16065704889778+3.16065704889782i</v>
      </c>
      <c r="AL148" s="223" t="str">
        <f t="shared" ca="1" si="62"/>
        <v>1.71053526876322+4.12959744476527i</v>
      </c>
      <c r="AM148" s="223" t="str">
        <f t="shared" ca="1" si="63"/>
        <v>4.46984406456139+1.79609437947439E-13i</v>
      </c>
      <c r="AN148" s="223" t="str">
        <f t="shared" ca="1" si="64"/>
        <v>1.71053526876313-4.12959744476531i</v>
      </c>
      <c r="AO148" s="223" t="str">
        <f t="shared" ca="1" si="65"/>
        <v>-3.16065704889785-3.16065704889775i</v>
      </c>
      <c r="AP148" s="223" t="str">
        <f t="shared" ca="1" si="66"/>
        <v>-4.12959744476525+1.71053526876326i</v>
      </c>
      <c r="AQ148" s="223" t="str">
        <f t="shared" ca="1" si="67"/>
        <v>-1.24850604803892E-13+4.46984406456139i</v>
      </c>
      <c r="AR148" s="223" t="str">
        <f t="shared" ca="1" si="68"/>
        <v>-1.24850604803892E-13+4.46984406456139i</v>
      </c>
      <c r="AS148" s="223" t="str">
        <f t="shared" ca="1" si="69"/>
        <v>3.16065704889771-3.16065704889789i</v>
      </c>
      <c r="AT148" s="223" t="str">
        <f t="shared" ca="1" si="70"/>
        <v>-1.71053526876288-4.12959744476541i</v>
      </c>
      <c r="AU148" s="223" t="str">
        <f t="shared" ca="1" si="71"/>
        <v>-4.46984406456139-7.00917716603456E-14i</v>
      </c>
      <c r="AV148" s="223" t="str">
        <f t="shared" ca="1" si="72"/>
        <v>-1.71053526876304+4.12959744476534i</v>
      </c>
      <c r="AW148" s="223" t="str">
        <f t="shared" ca="1" si="73"/>
        <v>3.16065704889791+3.1606570488977i</v>
      </c>
      <c r="AX148" s="223" t="str">
        <f t="shared" ca="1" si="74"/>
        <v>4.12959744476539-1.71053526876294i</v>
      </c>
      <c r="AY148" s="223" t="str">
        <f t="shared" ca="1" si="75"/>
        <v>4.70930908173441E-14-4.46984406456139i</v>
      </c>
      <c r="AZ148" s="223" t="str">
        <f t="shared" ca="1" si="76"/>
        <v>-4.12959744476537-1.71053526876299i</v>
      </c>
      <c r="BA148" s="223" t="str">
        <f t="shared" ca="1" si="77"/>
        <v>-3.16065704889797+3.16065704889763i</v>
      </c>
      <c r="BB148" s="223" t="str">
        <f t="shared" ca="1" si="78"/>
        <v>1.71053526876298+4.12959744476537i</v>
      </c>
      <c r="BC148" s="223" t="str">
        <f t="shared" ca="1" si="79"/>
        <v>4.46984406456139-7.6657423262027E-15i</v>
      </c>
      <c r="BD148" s="223" t="str">
        <f t="shared" ca="1" si="80"/>
        <v>1.71053526876297-4.12959744476538i</v>
      </c>
      <c r="BE148" s="223" t="str">
        <f t="shared" ca="1" si="81"/>
        <v>-3.16065704889767-3.16065704889793i</v>
      </c>
      <c r="BF148" s="223" t="str">
        <f t="shared" ca="1" si="82"/>
        <v>-4.12959744476536+1.71053526876301i</v>
      </c>
      <c r="BG148" s="223" t="str">
        <f t="shared" ca="1" si="83"/>
        <v>6.24245754697493E-14+4.46984406456139i</v>
      </c>
      <c r="BH148" s="223" t="str">
        <f t="shared" ca="1" si="84"/>
        <v>4.12959744476539+1.71053526876292i</v>
      </c>
      <c r="BI148" s="223" t="str">
        <f t="shared" ca="1" si="85"/>
        <v>3.16065704889792-3.16065704889768i</v>
      </c>
      <c r="BJ148" s="223" t="str">
        <f t="shared" ca="1" si="86"/>
        <v>-1.71053526876306-4.12959744476534i</v>
      </c>
      <c r="BK148" s="223" t="str">
        <f t="shared" ca="1" si="87"/>
        <v>-4.46984406456139+8.54232563127512E-14i</v>
      </c>
      <c r="BL148" s="223" t="str">
        <f t="shared" ca="1" si="88"/>
        <v>-1.71053526876328+4.12959744476525i</v>
      </c>
      <c r="BM148" s="223" t="str">
        <f t="shared" ca="1" si="89"/>
        <v>3.16065704889772+3.16065704889788i</v>
      </c>
      <c r="BN148" s="223" t="str">
        <f t="shared" ca="1" si="90"/>
        <v>4.12959744476532-1.71053526876311i</v>
      </c>
      <c r="BO148" s="223" t="str">
        <f t="shared" ca="1" si="91"/>
        <v>-1.40182089456298E-13-4.46984406456139i</v>
      </c>
      <c r="BP148" s="223" t="str">
        <f t="shared" ca="1" si="92"/>
        <v>-4.12959744476525-1.71053526876326i</v>
      </c>
      <c r="BQ148" s="223" t="str">
        <f t="shared" ca="1" si="93"/>
        <v>-3.16065704889784+3.16065704889776i</v>
      </c>
      <c r="BR148" s="223" t="str">
        <f t="shared" ca="1" si="94"/>
        <v>1.71053526876316+4.12959744476529i</v>
      </c>
      <c r="BS148" s="223" t="str">
        <f t="shared" ca="1" si="95"/>
        <v>4.46984406456139-1.94940922599845E-13i</v>
      </c>
      <c r="BT148" s="223" t="str">
        <f t="shared" ca="1" si="96"/>
        <v>1.71053526876321-4.12959744476528i</v>
      </c>
      <c r="BU148" s="223" t="str">
        <f t="shared" ca="1" si="97"/>
        <v>-3.16065704889778-3.16065704889783i</v>
      </c>
      <c r="BV148" s="223" t="str">
        <f t="shared" ca="1" si="98"/>
        <v>-4.12959744476528+1.71053526876321i</v>
      </c>
      <c r="BW148" s="223" t="str">
        <f t="shared" ca="1" si="99"/>
        <v>-1.94942376464239E-13+4.46984406456139i</v>
      </c>
      <c r="BX148" s="223" t="str">
        <f t="shared" ca="1" si="100"/>
        <v>4.12959744476529+1.71053526876316i</v>
      </c>
      <c r="BY148" s="223" t="str">
        <f t="shared" ca="1" si="101"/>
        <v>3.16065704889779-3.16065704889782i</v>
      </c>
      <c r="BZ148" s="223" t="str">
        <f t="shared" ca="1" si="102"/>
        <v>-1.7105352687632-4.12959744476528i</v>
      </c>
      <c r="CA148" s="223" t="str">
        <f t="shared" ca="1" si="103"/>
        <v>-4.46984406456139-1.40183543320692E-13i</v>
      </c>
      <c r="CB148" s="223" t="str">
        <f t="shared" ca="1" si="104"/>
        <v>-1.71053526876311+4.12959744476532i</v>
      </c>
      <c r="CC148" s="223" t="str">
        <f t="shared" ca="1" si="105"/>
        <v>3.16065704889786+3.16065704889775i</v>
      </c>
      <c r="CD148" s="223" t="str">
        <f t="shared" ca="1" si="106"/>
        <v>4.12959744476526-1.71053526876325i</v>
      </c>
      <c r="CE148" s="223" t="str">
        <f t="shared" ca="1" si="107"/>
        <v>1.48945014778235E-13-4.46984406456139i</v>
      </c>
      <c r="CF148" s="223" t="str">
        <f t="shared" ca="1" si="108"/>
        <v>-4.12959744476534-1.71053526876306i</v>
      </c>
      <c r="CG148" s="223" t="str">
        <f t="shared" ca="1" si="109"/>
        <v>-3.16065704889771+3.16065704889789i</v>
      </c>
      <c r="CH148" s="223" t="str">
        <f t="shared" ca="1" si="110"/>
        <v>1.71053526876289+4.12959744476541i</v>
      </c>
      <c r="CI148" s="223" t="str">
        <f t="shared" ca="1" si="111"/>
        <v>4.46984406456139+9.41861816346882E-14i</v>
      </c>
      <c r="CJ148" s="223" t="str">
        <f t="shared" ca="1" si="112"/>
        <v>1.71053526876307-4.12959744476534i</v>
      </c>
      <c r="CK148" s="223" t="str">
        <f t="shared" ca="1" si="113"/>
        <v>-3.16065704889793-3.16065704889767i</v>
      </c>
      <c r="CL148" s="223" t="str">
        <f t="shared" ca="1" si="114"/>
        <v>-4.12959744476539+1.71053526876294i</v>
      </c>
      <c r="CM148" s="223" t="str">
        <f t="shared" ca="1" si="115"/>
        <v>-3.94273484911413E-14+4.46984406456139i</v>
      </c>
      <c r="CN148" s="223" t="str">
        <f t="shared" ca="1" si="116"/>
        <v>4.12959744476536+1.71053526876301i</v>
      </c>
      <c r="CO148" s="223" t="str">
        <f t="shared" ca="1" si="117"/>
        <v>3.16065704889795-3.16065704889766i</v>
      </c>
      <c r="CP148" s="223" t="str">
        <f t="shared" ca="1" si="118"/>
        <v>-1.71053526876299-4.12959744476537i</v>
      </c>
      <c r="CQ148" s="223" t="str">
        <f t="shared" ca="1" si="119"/>
        <v>-4.46984406456139+1.53314846524054E-14i</v>
      </c>
      <c r="CR148" s="223" t="str">
        <f t="shared" ca="1" si="120"/>
        <v>-1.71053526876296+4.12959744476538i</v>
      </c>
      <c r="CS148" s="223" t="str">
        <f t="shared" ca="1" si="121"/>
        <v>3.16065704889765+3.16065704889795i</v>
      </c>
      <c r="CT148" s="223" t="str">
        <f t="shared" ca="1" si="122"/>
        <v>4.12959744476534-1.71053526876304i</v>
      </c>
      <c r="CU148" s="223" t="str">
        <f t="shared" ca="1" si="123"/>
        <v>-7.00903177959521E-14-4.46984406456139i</v>
      </c>
      <c r="CV148" s="223" t="str">
        <f t="shared" ca="1" si="124"/>
        <v>-4.12959744476591-1.71053526876168i</v>
      </c>
      <c r="CW148" s="223" t="str">
        <f t="shared" ca="1" si="125"/>
        <v>-3.16065704889728+3.16065704889832i</v>
      </c>
      <c r="CX148" s="223" t="str">
        <f t="shared" ca="1" si="126"/>
        <v>1.71053526876303+4.12959744476535i</v>
      </c>
      <c r="CY148" s="223" t="str">
        <f t="shared" ca="1" si="127"/>
        <v>4.46984406456139+7.64435113475761E-13i</v>
      </c>
      <c r="CZ148" s="223" t="str">
        <f t="shared" ca="1" si="128"/>
        <v>1.7105352687645-4.12959744476474i</v>
      </c>
      <c r="DA148" s="223" t="str">
        <f t="shared" ca="1" si="129"/>
        <v>-3.1606570488993-3.1606570488963i</v>
      </c>
      <c r="DB148" s="223" t="str">
        <f t="shared" ca="1" si="130"/>
        <v>-4.12959744476482+1.71053526876432i</v>
      </c>
      <c r="DC148" s="223" t="str">
        <f t="shared" ca="1" si="131"/>
        <v>6.24250116290677E-13+4.46984406456139i</v>
      </c>
      <c r="DD148" s="223" t="str">
        <f t="shared" ca="1" si="132"/>
        <v>4.12959744476527+1.71053526876322i</v>
      </c>
      <c r="DE148" s="223" t="str">
        <f t="shared" ca="1" si="133"/>
        <v>3.16065704889846-3.16065704889714i</v>
      </c>
      <c r="DF148" s="223" t="str">
        <f t="shared" ca="1" si="134"/>
        <v>-1.71053526876149-4.12959744476599i</v>
      </c>
      <c r="DG148" s="223" t="str">
        <f t="shared" ca="1" si="135"/>
        <v>-4.46984406456139+2.01293534605711E-12i</v>
      </c>
      <c r="DH148" s="223" t="str">
        <f t="shared" ca="1" si="136"/>
        <v>-1.71053526876194+4.1295974447658i</v>
      </c>
      <c r="DI148" s="223" t="str">
        <f t="shared" ca="1" si="137"/>
        <v>3.16065704889812+3.16065704889748i</v>
      </c>
      <c r="DJ148" s="223" t="str">
        <f t="shared" ca="1" si="138"/>
        <v>4.12959744476546-1.71053526876277i</v>
      </c>
      <c r="DK148" s="223" t="str">
        <f t="shared" ca="1" si="139"/>
        <v>1.10832105085384E-12-4.46984406456139i</v>
      </c>
      <c r="DL148" s="223" t="str">
        <f t="shared" ca="1" si="140"/>
        <v>-4.12959744476461-1.71053526876482i</v>
      </c>
      <c r="DM148" s="223" t="str">
        <f t="shared" ca="1" si="141"/>
        <v>-3.1606570488965+3.1606570488991i</v>
      </c>
      <c r="DN148" s="223" t="str">
        <f t="shared" ca="1" si="142"/>
        <v>1.71053526876406+4.12959744476492i</v>
      </c>
      <c r="DO148" s="223" t="str">
        <f t="shared" ca="1" si="143"/>
        <v>4.46984406456139-2.80364178912596E-13i</v>
      </c>
      <c r="DP148" s="223" t="str">
        <f t="shared" ca="1" si="144"/>
        <v>1.71053526876354-4.12959744476514i</v>
      </c>
      <c r="DQ148" s="223" t="str">
        <f t="shared" ca="1" si="145"/>
        <v>-3.1606570488969-3.16065704889871i</v>
      </c>
      <c r="DR148" s="223" t="str">
        <f t="shared" ca="1" si="146"/>
        <v>-4.1295974447661+1.71053526876123i</v>
      </c>
      <c r="DS148" s="223" t="str">
        <f t="shared" ca="1" si="147"/>
        <v>1.66904940867903E-12+4.46984406456139i</v>
      </c>
      <c r="DT148" s="223" t="str">
        <f t="shared" ca="1" si="148"/>
        <v>4.12959744476567+1.71053526876226i</v>
      </c>
      <c r="DU148" s="223" t="str">
        <f t="shared" ca="1" si="149"/>
        <v>3.16065704889768-3.16065704889792i</v>
      </c>
      <c r="DV148" s="223" t="str">
        <f t="shared" ca="1" si="150"/>
        <v>-1.71053526876246-4.12959744476559i</v>
      </c>
      <c r="DW148" s="223" t="str">
        <f t="shared" ca="1" si="151"/>
        <v>-4.46984406456139-1.38868668363083E-12i</v>
      </c>
      <c r="DX148" s="223" t="str">
        <f t="shared" ca="1" si="152"/>
        <v>-1.71053526876514+4.12959744476448i</v>
      </c>
      <c r="DY148" s="223" t="str">
        <f t="shared" ca="1" si="153"/>
        <v>3.16065704889886+3.16065704889674i</v>
      </c>
      <c r="DZ148" s="223" t="str">
        <f t="shared" ca="1" si="154"/>
        <v>4.12959744476503-1.7105352687638i</v>
      </c>
      <c r="EA148" s="223" t="str">
        <f t="shared" ca="1" si="155"/>
        <v>6.35217584654834E-14-4.46984406456139i</v>
      </c>
      <c r="EB148" s="223" t="str">
        <f t="shared" ca="1" si="156"/>
        <v>-4.12959744476503-1.7105352687638i</v>
      </c>
      <c r="EC148" s="223" t="str">
        <f t="shared" ca="1" si="157"/>
        <v>-3.16065704889895+3.16065704889665i</v>
      </c>
      <c r="ED148" s="223" t="str">
        <f t="shared" ca="1" si="158"/>
        <v>1.71053526876502+4.12959744476453i</v>
      </c>
      <c r="EE148" s="223" t="str">
        <f t="shared" ca="1" si="159"/>
        <v>4.46984406456139-1.38868377590204E-12i</v>
      </c>
      <c r="EF148" s="223" t="str">
        <f t="shared" ca="1" si="160"/>
        <v>1.71053526876257-4.12959744476554i</v>
      </c>
      <c r="EG148" s="223" t="str">
        <f t="shared" ca="1" si="161"/>
        <v>-3.16065704889768-3.16065704889792i</v>
      </c>
      <c r="EH148" s="223" t="str">
        <f t="shared" ca="1" si="162"/>
        <v>-4.12959744476572+1.71053526876214i</v>
      </c>
      <c r="EI148" s="223" t="str">
        <f t="shared" ca="1" si="163"/>
        <v>-1.73257262100891E-12+4.46984406456139i</v>
      </c>
      <c r="EJ148" s="223" t="str">
        <f t="shared" ca="1" si="164"/>
        <v>4.1295974447661+1.71053526876123i</v>
      </c>
      <c r="EK148" s="223" t="str">
        <f t="shared" ca="1" si="165"/>
        <v>3.16065704889699-3.16065704889862i</v>
      </c>
      <c r="EL148" s="223" t="str">
        <f t="shared" ca="1" si="166"/>
        <v>-1.71053526876348-4.12959744476516i</v>
      </c>
      <c r="EM148" s="223" t="str">
        <f t="shared" ca="1" si="167"/>
        <v>-4.46984406456139-2.80367086641383E-13i</v>
      </c>
      <c r="EN148" s="223"/>
      <c r="EO148" s="223"/>
      <c r="EP148" s="223"/>
    </row>
    <row r="149" spans="1:146" ht="17.25" thickBot="1">
      <c r="A149" s="257">
        <f t="shared" si="168"/>
        <v>9.5703125000000052E-4</v>
      </c>
      <c r="B149" s="256">
        <v>49</v>
      </c>
      <c r="C149" s="230">
        <f t="shared" si="169"/>
        <v>9800</v>
      </c>
      <c r="D149" s="229">
        <f t="shared" si="170"/>
        <v>61575.216010359945</v>
      </c>
      <c r="E149" s="229" t="str">
        <f t="shared" si="171"/>
        <v>61575.2160103599i</v>
      </c>
      <c r="F149" s="229" t="str">
        <f t="shared" si="177"/>
        <v>-0.0214790773652016-0.111254270713485i</v>
      </c>
      <c r="G149" s="229" t="str">
        <f t="shared" si="178"/>
        <v>-4.96391303376324+0.175916356871152i</v>
      </c>
      <c r="H149" s="229" t="str">
        <f t="shared" si="179"/>
        <v>0.00211850566896475-0.00862877144722339i</v>
      </c>
      <c r="I149" s="229" t="str">
        <f t="shared" si="174"/>
        <v>-0.00618569210973144+0.0059922244929945i</v>
      </c>
      <c r="J149" s="255" t="str">
        <f ca="1">IMPRODUCT(1/N_FFT2,BL100)</f>
        <v>-0.0271929371890175-0.00161317613003168i</v>
      </c>
      <c r="K149" s="254" t="str">
        <f t="shared" ca="1" si="175"/>
        <v>0.000177873650528418-0.000152967573401348i</v>
      </c>
      <c r="N149" s="246">
        <f t="shared" ca="1" si="176"/>
        <v>8.5319596559948945</v>
      </c>
      <c r="O149" s="223">
        <f t="shared" ca="1" si="39"/>
        <v>-4.4680403440051055</v>
      </c>
      <c r="P149" s="223" t="str">
        <f t="shared" ca="1" si="40"/>
        <v>-1.60802554284553+4.16864946585985i</v>
      </c>
      <c r="Q149" s="223" t="str">
        <f t="shared" ca="1" si="41"/>
        <v>3.31059952102195+3.00055250363437i</v>
      </c>
      <c r="R149" s="223" t="str">
        <f t="shared" ca="1" si="42"/>
        <v>3.99096221398733-2.00888156001857i</v>
      </c>
      <c r="S149" s="223" t="str">
        <f t="shared" ca="1" si="43"/>
        <v>-0.437944537396484-4.44652550850907i</v>
      </c>
      <c r="T149" s="223" t="str">
        <f t="shared" ca="1" si="44"/>
        <v>-4.30619034456054-1.19168336065871i</v>
      </c>
      <c r="U149" s="223" t="str">
        <f t="shared" ca="1" si="45"/>
        <v>-2.66160852536796+3.58876365526428i</v>
      </c>
      <c r="V149" s="223" t="str">
        <f t="shared" ca="1" si="46"/>
        <v>2.39039094960226+3.77483981431224i</v>
      </c>
      <c r="W149" s="223" t="str">
        <f t="shared" ca="1" si="47"/>
        <v>4.382188201648-0.871671429493003i</v>
      </c>
      <c r="X149" s="223" t="str">
        <f t="shared" ca="1" si="48"/>
        <v>0.763864616268271-4.40226025624004i</v>
      </c>
      <c r="Y149" s="223" t="str">
        <f t="shared" ca="1" si="49"/>
        <v>-3.83236603368857-2.29703180201916i</v>
      </c>
      <c r="Z149" s="223" t="str">
        <f t="shared" ca="1" si="50"/>
        <v>-3.5223636436879+2.74887956762078i</v>
      </c>
      <c r="AA149" s="223" t="str">
        <f t="shared" ca="1" si="51"/>
        <v>1.29700364921939+4.27564802685731i</v>
      </c>
      <c r="AB149" s="223" t="str">
        <f t="shared" ca="1" si="52"/>
        <v>4.45593399513168+0.328689438052243i</v>
      </c>
      <c r="AC149" s="223" t="str">
        <f t="shared" ca="1" si="53"/>
        <v>1.91033340673137-4.0390606322242i</v>
      </c>
      <c r="AD149" s="223" t="str">
        <f t="shared" ca="1" si="54"/>
        <v>-3.08089497271234-3.23596518565529i</v>
      </c>
      <c r="AE149" s="223" t="str">
        <f t="shared" ca="1" si="55"/>
        <v>-4.12793102426098+1.70984501478963i</v>
      </c>
      <c r="AF149" s="223" t="str">
        <f t="shared" ca="1" si="56"/>
        <v>0.10965119913171+4.46669465378889i</v>
      </c>
      <c r="AG149" s="223" t="str">
        <f t="shared" ca="1" si="57"/>
        <v>4.20685686889636+1.50523745644227i</v>
      </c>
      <c r="AH149" s="223" t="str">
        <f t="shared" ca="1" si="58"/>
        <v>2.91840261392602-3.38323967502851i</v>
      </c>
      <c r="AI149" s="223" t="str">
        <f t="shared" ca="1" si="59"/>
        <v>-2.10621963817109-3.94045978934435i</v>
      </c>
      <c r="AJ149" s="223" t="str">
        <f t="shared" ca="1" si="60"/>
        <v>-4.43443860118645+0.546935835327007i</v>
      </c>
      <c r="AK149" s="223" t="str">
        <f t="shared" ca="1" si="61"/>
        <v>-1.08564524660157+4.33413877421901i</v>
      </c>
      <c r="AL149" s="223" t="str">
        <f t="shared" ca="1" si="62"/>
        <v>3.65300192980719+2.57273422966349i</v>
      </c>
      <c r="AM149" s="223" t="str">
        <f t="shared" ca="1" si="63"/>
        <v>3.71503977258212-2.48231021505981i</v>
      </c>
      <c r="AN149" s="223" t="str">
        <f t="shared" ca="1" si="64"/>
        <v>-0.978953180442581-4.35947648074383i</v>
      </c>
      <c r="AO149" s="223" t="str">
        <f t="shared" ca="1" si="65"/>
        <v>-4.41968055386481-0.655597679561608i</v>
      </c>
      <c r="AP149" s="223" t="str">
        <f t="shared" ca="1" si="66"/>
        <v>-2.20228900837007+3.88758377906762i</v>
      </c>
      <c r="AQ149" s="223" t="str">
        <f t="shared" ca="1" si="67"/>
        <v>2.83449478760907+3.45384189196238i</v>
      </c>
      <c r="AR149" s="223" t="str">
        <f t="shared" ca="1" si="68"/>
        <v>2.83449478760907+3.45384189196238i</v>
      </c>
      <c r="AS149" s="223" t="str">
        <f t="shared" ca="1" si="69"/>
        <v>0.219236348481318-4.4626583937337i</v>
      </c>
      <c r="AT149" s="223" t="str">
        <f t="shared" ca="1" si="70"/>
        <v>-4.08472607136638-1.81063454003203i</v>
      </c>
      <c r="AU149" s="223" t="str">
        <f t="shared" ca="1" si="71"/>
        <v>-3.15938162586098+3.15938162586119i</v>
      </c>
      <c r="AV149" s="223" t="str">
        <f t="shared" ca="1" si="72"/>
        <v>1.81063454003188+4.08472607136645i</v>
      </c>
      <c r="AW149" s="223" t="str">
        <f t="shared" ca="1" si="73"/>
        <v>4.46265839373368-0.219236348481629i</v>
      </c>
      <c r="AX149" s="223" t="str">
        <f t="shared" ca="1" si="74"/>
        <v>1.40154267127996-4.24253021865946i</v>
      </c>
      <c r="AY149" s="223" t="str">
        <f t="shared" ca="1" si="75"/>
        <v>-3.45384189196228-2.8344947876092i</v>
      </c>
      <c r="AZ149" s="223" t="str">
        <f t="shared" ca="1" si="76"/>
        <v>-3.8875837790677+2.20228900836993i</v>
      </c>
      <c r="BA149" s="223" t="str">
        <f t="shared" ca="1" si="77"/>
        <v>0.655597679561479+4.41968055386482i</v>
      </c>
      <c r="BB149" s="223" t="str">
        <f t="shared" ca="1" si="78"/>
        <v>4.35947648074389+0.97895318044229i</v>
      </c>
      <c r="BC149" s="223" t="str">
        <f t="shared" ca="1" si="79"/>
        <v>2.48231021505993-3.71503977258203i</v>
      </c>
      <c r="BD149" s="223" t="str">
        <f t="shared" ca="1" si="80"/>
        <v>-2.57273422966335-3.65300192980729i</v>
      </c>
      <c r="BE149" s="223" t="str">
        <f t="shared" ca="1" si="81"/>
        <v>-4.33413877421905+1.08564524660141i</v>
      </c>
      <c r="BF149" s="223" t="str">
        <f t="shared" ca="1" si="82"/>
        <v>-0.546935835327154+4.43443860118643i</v>
      </c>
      <c r="BG149" s="223" t="str">
        <f t="shared" ca="1" si="83"/>
        <v>3.94045978934449+2.10621963817083i</v>
      </c>
      <c r="BH149" s="223" t="str">
        <f t="shared" ca="1" si="84"/>
        <v>3.38323967502861-2.91840261392591i</v>
      </c>
      <c r="BI149" s="223" t="str">
        <f t="shared" ca="1" si="85"/>
        <v>-1.50523745644254-4.20685686889626i</v>
      </c>
      <c r="BJ149" s="223" t="str">
        <f t="shared" ca="1" si="86"/>
        <v>-4.46669465378888-0.109651199131842i</v>
      </c>
      <c r="BK149" s="223" t="str">
        <f t="shared" ca="1" si="87"/>
        <v>-1.70984501478936+4.12793102426109i</v>
      </c>
      <c r="BL149" s="223" t="str">
        <f t="shared" ca="1" si="88"/>
        <v>3.23596518565518+3.08089497271245i</v>
      </c>
      <c r="BM149" s="223" t="str">
        <f t="shared" ca="1" si="89"/>
        <v>4.03906063222427-1.91033340673122i</v>
      </c>
      <c r="BN149" s="223" t="str">
        <f t="shared" ca="1" si="90"/>
        <v>-0.328689438052523-4.45593399513166i</v>
      </c>
      <c r="BO149" s="223" t="str">
        <f t="shared" ca="1" si="91"/>
        <v>-4.27564802685727-1.29700364921952i</v>
      </c>
      <c r="BP149" s="223" t="str">
        <f t="shared" ca="1" si="92"/>
        <v>-2.74887956762054+3.52236364368808i</v>
      </c>
      <c r="BQ149" s="223" t="str">
        <f t="shared" ca="1" si="93"/>
        <v>2.29703180201902+3.83236603368865i</v>
      </c>
      <c r="BR149" s="223" t="str">
        <f t="shared" ca="1" si="94"/>
        <v>4.40226025623999-0.763864616268548i</v>
      </c>
      <c r="BS149" s="223" t="str">
        <f t="shared" ca="1" si="95"/>
        <v>0.871671429492994-4.382188201648i</v>
      </c>
      <c r="BT149" s="223" t="str">
        <f t="shared" ca="1" si="96"/>
        <v>-3.77483981431214-2.39039094960241i</v>
      </c>
      <c r="BU149" s="223" t="str">
        <f t="shared" ca="1" si="97"/>
        <v>-3.5887636552642+2.66160852536808i</v>
      </c>
      <c r="BV149" s="223" t="str">
        <f t="shared" ca="1" si="98"/>
        <v>1.19168336065863+4.30619034456056i</v>
      </c>
      <c r="BW149" s="223" t="str">
        <f t="shared" ca="1" si="99"/>
        <v>4.44652550850909+0.437944537396308i</v>
      </c>
      <c r="BX149" s="223" t="str">
        <f t="shared" ca="1" si="100"/>
        <v>2.00888156001858-3.99096221398732i</v>
      </c>
      <c r="BY149" s="223" t="str">
        <f t="shared" ca="1" si="101"/>
        <v>-3.00055250363422-3.31059952102208i</v>
      </c>
      <c r="BZ149" s="223" t="str">
        <f t="shared" ca="1" si="102"/>
        <v>-4.16864946585984+1.60802554284555i</v>
      </c>
      <c r="CA149" s="223" t="str">
        <f t="shared" ca="1" si="103"/>
        <v>-1.64211177625626E-13+4.46804034400511i</v>
      </c>
      <c r="CB149" s="223" t="str">
        <f t="shared" ca="1" si="104"/>
        <v>4.16864946585988+1.60802554284544i</v>
      </c>
      <c r="CC149" s="223" t="str">
        <f t="shared" ca="1" si="105"/>
        <v>3.00055250363446-3.31059952102187i</v>
      </c>
      <c r="CD149" s="223" t="str">
        <f t="shared" ca="1" si="106"/>
        <v>-2.00888156001874-3.99096221398724i</v>
      </c>
      <c r="CE149" s="223" t="str">
        <f t="shared" ca="1" si="107"/>
        <v>-4.44652550850907+0.437944537396487i</v>
      </c>
      <c r="CF149" s="223" t="str">
        <f t="shared" ca="1" si="108"/>
        <v>-1.19168336065889+4.30619034456049i</v>
      </c>
      <c r="CG149" s="223" t="str">
        <f t="shared" ca="1" si="109"/>
        <v>3.5887636552643+2.66160852536793i</v>
      </c>
      <c r="CH149" s="223" t="str">
        <f t="shared" ca="1" si="110"/>
        <v>3.77483981431232-2.39039094960214i</v>
      </c>
      <c r="CI149" s="223" t="str">
        <f t="shared" ca="1" si="111"/>
        <v>-0.871671429493106-4.38218820164797i</v>
      </c>
      <c r="CJ149" s="223" t="str">
        <f t="shared" ca="1" si="112"/>
        <v>-4.40226025624001-0.763864616268432i</v>
      </c>
      <c r="CK149" s="223" t="str">
        <f t="shared" ca="1" si="113"/>
        <v>-2.29703180201892+3.83236603368871i</v>
      </c>
      <c r="CL149" s="223" t="str">
        <f t="shared" ca="1" si="114"/>
        <v>2.74887956762064+3.52236364368801i</v>
      </c>
      <c r="CM149" s="223" t="str">
        <f t="shared" ca="1" si="115"/>
        <v>4.27564802685735-1.29700364921927i</v>
      </c>
      <c r="CN149" s="223" t="str">
        <f t="shared" ca="1" si="116"/>
        <v>0.328689438052375-4.45593399513167i</v>
      </c>
      <c r="CO149" s="223" t="str">
        <f t="shared" ca="1" si="117"/>
        <v>-4.03906063222415-1.91033340673149i</v>
      </c>
      <c r="CP149" s="223" t="str">
        <f t="shared" ca="1" si="118"/>
        <v>-3.23596518565509+3.08089497271256i</v>
      </c>
      <c r="CQ149" s="223" t="str">
        <f t="shared" ca="1" si="119"/>
        <v>1.7098450147895+4.12793102426104i</v>
      </c>
      <c r="CR149" s="223" t="str">
        <f t="shared" ca="1" si="120"/>
        <v>4.46669465378888-0.10965119913199i</v>
      </c>
      <c r="CS149" s="223" t="str">
        <f t="shared" ca="1" si="121"/>
        <v>1.50523745644243-4.2068568688963i</v>
      </c>
      <c r="CT149" s="223" t="str">
        <f t="shared" ca="1" si="122"/>
        <v>-3.38323967502869-2.91840261392582i</v>
      </c>
      <c r="CU149" s="223" t="str">
        <f t="shared" ca="1" si="123"/>
        <v>-3.94045978934398+2.10621963817177i</v>
      </c>
      <c r="CV149" s="223" t="str">
        <f t="shared" ca="1" si="124"/>
        <v>0.54693583532639+4.43443860118652i</v>
      </c>
      <c r="CW149" s="223" t="str">
        <f t="shared" ca="1" si="125"/>
        <v>4.33413877421853+1.08564524660349i</v>
      </c>
      <c r="CX149" s="223" t="str">
        <f t="shared" ca="1" si="126"/>
        <v>2.57273422966287-3.65300192980763i</v>
      </c>
      <c r="CY149" s="223" t="str">
        <f t="shared" ca="1" si="127"/>
        <v>-2.48231021505932-3.71503977258244i</v>
      </c>
      <c r="CZ149" s="223" t="str">
        <f t="shared" ca="1" si="128"/>
        <v>-4.35947648074338+0.978953180444605i</v>
      </c>
      <c r="DA149" s="223" t="str">
        <f t="shared" ca="1" si="129"/>
        <v>-0.655597679560893+4.41968055386491i</v>
      </c>
      <c r="DB149" s="223" t="str">
        <f t="shared" ca="1" si="130"/>
        <v>3.88758377906732+2.2022890083706i</v>
      </c>
      <c r="DC149" s="223" t="str">
        <f t="shared" ca="1" si="131"/>
        <v>3.45384189196108-2.83449478761066i</v>
      </c>
      <c r="DD149" s="223" t="str">
        <f t="shared" ca="1" si="132"/>
        <v>-1.40154267128049-4.24253021865929i</v>
      </c>
      <c r="DE149" s="223" t="str">
        <f t="shared" ca="1" si="133"/>
        <v>-4.46265839373364-0.219236348482401i</v>
      </c>
      <c r="DF149" s="223" t="str">
        <f t="shared" ca="1" si="134"/>
        <v>-1.81063454003012+4.08472607136723i</v>
      </c>
      <c r="DG149" s="223" t="str">
        <f t="shared" ca="1" si="135"/>
        <v>3.1593816258614+3.15938162586076i</v>
      </c>
      <c r="DH149" s="223" t="str">
        <f t="shared" ca="1" si="136"/>
        <v>4.08472607136687-1.81063454003095i</v>
      </c>
      <c r="DI149" s="223" t="str">
        <f t="shared" ca="1" si="137"/>
        <v>-0.219236348483241-4.4626583937336i</v>
      </c>
      <c r="DJ149" s="223" t="str">
        <f t="shared" ca="1" si="138"/>
        <v>-4.24253021865955-1.4015426712797i</v>
      </c>
      <c r="DK149" s="223" t="str">
        <f t="shared" ca="1" si="139"/>
        <v>-2.83449478761001+3.45384189196161i</v>
      </c>
      <c r="DL149" s="223" t="str">
        <f t="shared" ca="1" si="140"/>
        <v>2.20228900837133+3.8875837790669i</v>
      </c>
      <c r="DM149" s="223" t="str">
        <f t="shared" ca="1" si="141"/>
        <v>4.41968055386479-0.655597679561724i</v>
      </c>
      <c r="DN149" s="223" t="str">
        <f t="shared" ca="1" si="142"/>
        <v>0.978953180443783-4.35947648074356i</v>
      </c>
      <c r="DO149" s="223" t="str">
        <f t="shared" ca="1" si="143"/>
        <v>-3.71503977258295-2.48231021505856i</v>
      </c>
      <c r="DP149" s="223" t="str">
        <f t="shared" ca="1" si="144"/>
        <v>-3.65300192980711+2.57273422966361i</v>
      </c>
      <c r="DQ149" s="223" t="str">
        <f t="shared" ca="1" si="145"/>
        <v>1.08564524659999+4.33413877421941i</v>
      </c>
      <c r="DR149" s="223" t="str">
        <f t="shared" ca="1" si="146"/>
        <v>4.43443860118663+0.546935835325555i</v>
      </c>
      <c r="DS149" s="223" t="str">
        <f t="shared" ca="1" si="147"/>
        <v>2.10621963817098-3.94045978934441i</v>
      </c>
      <c r="DT149" s="223" t="str">
        <f t="shared" ca="1" si="148"/>
        <v>-2.91840261392477-3.38323967502959i</v>
      </c>
      <c r="DU149" s="223" t="str">
        <f t="shared" ca="1" si="149"/>
        <v>-4.20685686889587+1.50523745644364i</v>
      </c>
      <c r="DV149" s="223" t="str">
        <f t="shared" ca="1" si="150"/>
        <v>-0.109651199132038+4.46669465378888i</v>
      </c>
      <c r="DW149" s="223" t="str">
        <f t="shared" ca="1" si="151"/>
        <v>4.12793102426034+1.70984501479118i</v>
      </c>
      <c r="DX149" s="223" t="str">
        <f t="shared" ca="1" si="152"/>
        <v>3.08089497271163-3.23596518565597i</v>
      </c>
      <c r="DY149" s="223" t="str">
        <f t="shared" ca="1" si="153"/>
        <v>-1.91033340673104-4.03906063222436i</v>
      </c>
      <c r="DZ149" s="223" t="str">
        <f t="shared" ca="1" si="154"/>
        <v>-4.4559339951318+0.328689438050554i</v>
      </c>
      <c r="EA149" s="223" t="str">
        <f t="shared" ca="1" si="155"/>
        <v>-1.29700364921834+4.27564802685763i</v>
      </c>
      <c r="EB149" s="223" t="str">
        <f t="shared" ca="1" si="156"/>
        <v>3.52236364368774+2.74887956762098i</v>
      </c>
      <c r="EC149" s="223" t="str">
        <f t="shared" ca="1" si="157"/>
        <v>3.83236603368962-2.29703180201741i</v>
      </c>
      <c r="ED149" s="223" t="str">
        <f t="shared" ca="1" si="158"/>
        <v>-0.763864616269325-4.40226025623985i</v>
      </c>
      <c r="EE149" s="223" t="str">
        <f t="shared" ca="1" si="159"/>
        <v>-4.38218820164789-0.87167142949353i</v>
      </c>
      <c r="EF149" s="223" t="str">
        <f t="shared" ca="1" si="160"/>
        <v>-2.390390949604+3.77483981431114i</v>
      </c>
      <c r="EG149" s="223" t="str">
        <f t="shared" ca="1" si="161"/>
        <v>2.66160852536866+3.58876365526376i</v>
      </c>
      <c r="EH149" s="223" t="str">
        <f t="shared" ca="1" si="162"/>
        <v>4.30619034456072-1.19168336065804i</v>
      </c>
      <c r="EI149" s="223" t="str">
        <f t="shared" ca="1" si="163"/>
        <v>0.437944537398683-4.44652550850886i</v>
      </c>
      <c r="EJ149" s="223" t="str">
        <f t="shared" ca="1" si="164"/>
        <v>-3.99096221398765-2.00888156001793i</v>
      </c>
      <c r="EK149" s="223" t="str">
        <f t="shared" ca="1" si="165"/>
        <v>-3.3105995210225+3.00055250363377i</v>
      </c>
      <c r="EL149" s="223" t="str">
        <f t="shared" ca="1" si="166"/>
        <v>1.60802554284747+4.1686494658591i</v>
      </c>
      <c r="EM149" s="223" t="str">
        <f t="shared" ca="1" si="167"/>
        <v>4.46804034400511-5.60503055413194E-13i</v>
      </c>
      <c r="EN149" s="223"/>
      <c r="EO149" s="223"/>
      <c r="EP149" s="223"/>
    </row>
    <row r="150" spans="1:146" ht="17.25" thickBot="1">
      <c r="A150" s="257">
        <f t="shared" si="168"/>
        <v>9.7656250000000043E-4</v>
      </c>
      <c r="B150" s="256">
        <v>50</v>
      </c>
      <c r="C150" s="230">
        <f t="shared" si="169"/>
        <v>10000</v>
      </c>
      <c r="D150" s="229">
        <f t="shared" si="170"/>
        <v>62831.853071795864</v>
      </c>
      <c r="E150" s="229" t="str">
        <f t="shared" si="171"/>
        <v>62831.8530717959i</v>
      </c>
      <c r="F150" s="229" t="str">
        <f t="shared" si="177"/>
        <v>-0.021381720578763-0.108675149683092i</v>
      </c>
      <c r="G150" s="229" t="str">
        <f t="shared" si="178"/>
        <v>-4.97757967807358+0.230697557354168i</v>
      </c>
      <c r="H150" s="229" t="str">
        <f t="shared" si="179"/>
        <v>0.00211359318426563-0.00845618345004303i</v>
      </c>
      <c r="I150" s="229" t="str">
        <f t="shared" si="174"/>
        <v>-0.00611391787110931+0.00596325335625697i</v>
      </c>
      <c r="J150" s="255" t="str">
        <f ca="1">IMPRODUCT(1/N_FFT2,BM100)</f>
        <v>0.0142964831220856+0.0000711398014762441i</v>
      </c>
      <c r="K150" s="254" t="str">
        <f t="shared" ca="1" si="175"/>
        <v>-0.0000878317483140484+0.0000848186080568553i</v>
      </c>
      <c r="N150" s="246">
        <f t="shared" ca="1" si="176"/>
        <v>8.5340280702890254</v>
      </c>
      <c r="O150" s="223">
        <f t="shared" ca="1" si="39"/>
        <v>-4.4659719297109755</v>
      </c>
      <c r="P150" s="223" t="str">
        <f t="shared" ca="1" si="40"/>
        <v>-1.50454062865411+4.20490936569333i</v>
      </c>
      <c r="Q150" s="223" t="str">
        <f t="shared" ca="1" si="41"/>
        <v>3.45224298609115+2.83318259947198i</v>
      </c>
      <c r="R150" s="223" t="str">
        <f t="shared" ca="1" si="42"/>
        <v>3.83059189557122-2.29596842455432i</v>
      </c>
      <c r="S150" s="223" t="str">
        <f t="shared" ca="1" si="43"/>
        <v>-0.871267901882298-4.38015953135454i</v>
      </c>
      <c r="T150" s="223" t="str">
        <f t="shared" ca="1" si="44"/>
        <v>-4.41763452703218-0.655294180150842i</v>
      </c>
      <c r="U150" s="223" t="str">
        <f t="shared" ca="1" si="45"/>
        <v>-2.10524459442225+3.93863561079497i</v>
      </c>
      <c r="V150" s="223" t="str">
        <f t="shared" ca="1" si="46"/>
        <v>2.99916344149282+3.30906692712301i</v>
      </c>
      <c r="W150" s="223" t="str">
        <f t="shared" ca="1" si="47"/>
        <v>4.12602005862991-1.70905346690793i</v>
      </c>
      <c r="X150" s="223" t="str">
        <f t="shared" ca="1" si="48"/>
        <v>-0.219134856202375-4.46059247093517i</v>
      </c>
      <c r="Y150" s="223" t="str">
        <f t="shared" ca="1" si="49"/>
        <v>-4.2736686777882-1.29640322024377i</v>
      </c>
      <c r="Z150" s="223" t="str">
        <f t="shared" ca="1" si="50"/>
        <v>-2.66037637241171+3.58710228932489i</v>
      </c>
      <c r="AA150" s="223" t="str">
        <f t="shared" ca="1" si="51"/>
        <v>2.48116106564869+3.71331994895073i</v>
      </c>
      <c r="AB150" s="223" t="str">
        <f t="shared" ca="1" si="52"/>
        <v>4.33213234770916-1.08514266292423i</v>
      </c>
      <c r="AC150" s="223" t="str">
        <f t="shared" ca="1" si="53"/>
        <v>0.437741797342274-4.44446705419513i</v>
      </c>
      <c r="AD150" s="223" t="str">
        <f t="shared" ca="1" si="54"/>
        <v>-4.03719080784858-1.90944904566457i</v>
      </c>
      <c r="AE150" s="223" t="str">
        <f t="shared" ca="1" si="55"/>
        <v>-3.15791903608742+3.15791903608738i</v>
      </c>
      <c r="AF150" s="223" t="str">
        <f t="shared" ca="1" si="56"/>
        <v>1.90944904566451+4.0371908078486i</v>
      </c>
      <c r="AG150" s="223" t="str">
        <f t="shared" ca="1" si="57"/>
        <v>4.44446705419513-0.437741797342212i</v>
      </c>
      <c r="AH150" s="223" t="str">
        <f t="shared" ca="1" si="58"/>
        <v>1.0851426629243-4.33213234770914i</v>
      </c>
      <c r="AI150" s="223" t="str">
        <f t="shared" ca="1" si="59"/>
        <v>-3.71331994895094-2.48116106564838i</v>
      </c>
      <c r="AJ150" s="223" t="str">
        <f t="shared" ca="1" si="60"/>
        <v>-3.58710228932493+2.66037637241166i</v>
      </c>
      <c r="AK150" s="223" t="str">
        <f t="shared" ca="1" si="61"/>
        <v>1.2964032202437+4.27366867778822i</v>
      </c>
      <c r="AL150" s="223" t="str">
        <f t="shared" ca="1" si="62"/>
        <v>4.46059247093517+0.219134856202445i</v>
      </c>
      <c r="AM150" s="223" t="str">
        <f t="shared" ca="1" si="63"/>
        <v>1.70905346690799-4.12602005862988i</v>
      </c>
      <c r="AN150" s="223" t="str">
        <f t="shared" ca="1" si="64"/>
        <v>-3.30906692712293-2.99916344149291i</v>
      </c>
      <c r="AO150" s="223" t="str">
        <f t="shared" ca="1" si="65"/>
        <v>-3.93863561079505+2.10524459442211i</v>
      </c>
      <c r="AP150" s="223" t="str">
        <f t="shared" ca="1" si="66"/>
        <v>0.655294180150606+4.41763452703221i</v>
      </c>
      <c r="AQ150" s="223" t="str">
        <f t="shared" ca="1" si="67"/>
        <v>4.38015953135457+0.871267901882138i</v>
      </c>
      <c r="AR150" s="223" t="str">
        <f t="shared" ca="1" si="68"/>
        <v>4.38015953135457+0.871267901882138i</v>
      </c>
      <c r="AS150" s="223" t="str">
        <f t="shared" ca="1" si="69"/>
        <v>-2.83318259947204-3.4522429860911i</v>
      </c>
      <c r="AT150" s="223" t="str">
        <f t="shared" ca="1" si="70"/>
        <v>-4.20490936569333+1.5045406286541i</v>
      </c>
      <c r="AU150" s="223" t="str">
        <f t="shared" ca="1" si="71"/>
        <v>-6.23714667350696E-14+4.46597192971098i</v>
      </c>
      <c r="AV150" s="223" t="str">
        <f t="shared" ca="1" si="72"/>
        <v>4.20490936569329+1.50454062865422i</v>
      </c>
      <c r="AW150" s="223" t="str">
        <f t="shared" ca="1" si="73"/>
        <v>2.83318259947214-3.45224298609102i</v>
      </c>
      <c r="AX150" s="223" t="str">
        <f t="shared" ca="1" si="74"/>
        <v>-2.29596842455449-3.83059189557112i</v>
      </c>
      <c r="AY150" s="223" t="str">
        <f t="shared" ca="1" si="75"/>
        <v>-4.38015953135451+0.87126790188245i</v>
      </c>
      <c r="AZ150" s="223" t="str">
        <f t="shared" ca="1" si="76"/>
        <v>-0.655294180150731+4.41763452703219i</v>
      </c>
      <c r="BA150" s="223" t="str">
        <f t="shared" ca="1" si="77"/>
        <v>3.93863561079498+2.10524459442223i</v>
      </c>
      <c r="BB150" s="223" t="str">
        <f t="shared" ca="1" si="78"/>
        <v>3.30906692712302-2.9991634414928i</v>
      </c>
      <c r="BC150" s="223" t="str">
        <f t="shared" ca="1" si="79"/>
        <v>-1.70905346690786-4.12602005862994i</v>
      </c>
      <c r="BD150" s="223" t="str">
        <f t="shared" ca="1" si="80"/>
        <v>-4.46059247093517+0.219134856202304i</v>
      </c>
      <c r="BE150" s="223" t="str">
        <f t="shared" ca="1" si="81"/>
        <v>-1.29640322024383+4.27366867778818i</v>
      </c>
      <c r="BF150" s="223" t="str">
        <f t="shared" ca="1" si="82"/>
        <v>3.58710228932511+2.66037637241141i</v>
      </c>
      <c r="BG150" s="223" t="str">
        <f t="shared" ca="1" si="83"/>
        <v>3.71331994895077-2.48116106564863i</v>
      </c>
      <c r="BH150" s="223" t="str">
        <f t="shared" ca="1" si="84"/>
        <v>-1.08514266292416-4.33213234770918i</v>
      </c>
      <c r="BI150" s="223" t="str">
        <f t="shared" ca="1" si="85"/>
        <v>-4.44446705419512-0.437741797342352i</v>
      </c>
      <c r="BJ150" s="223" t="str">
        <f t="shared" ca="1" si="86"/>
        <v>-1.90944904566464+4.03719080784854i</v>
      </c>
      <c r="BK150" s="223" t="str">
        <f t="shared" ca="1" si="87"/>
        <v>3.15791903608732+3.15791903608748i</v>
      </c>
      <c r="BL150" s="223" t="str">
        <f t="shared" ca="1" si="88"/>
        <v>4.03719080784863-1.90944904566444i</v>
      </c>
      <c r="BM150" s="223" t="str">
        <f t="shared" ca="1" si="89"/>
        <v>-0.437741797342134-4.44446705419514i</v>
      </c>
      <c r="BN150" s="223" t="str">
        <f t="shared" ca="1" si="90"/>
        <v>-4.33213234770923-1.08514266292394i</v>
      </c>
      <c r="BO150" s="223" t="str">
        <f t="shared" ca="1" si="91"/>
        <v>-2.48116106564844+3.71331994895089i</v>
      </c>
      <c r="BP150" s="223" t="str">
        <f t="shared" ca="1" si="92"/>
        <v>2.66037637241162+3.58710228932496i</v>
      </c>
      <c r="BQ150" s="223" t="str">
        <f t="shared" ca="1" si="93"/>
        <v>4.27366867778824-1.29640322024366i</v>
      </c>
      <c r="BR150" s="223" t="str">
        <f t="shared" ca="1" si="94"/>
        <v>0.219134856202492-4.46059247093517i</v>
      </c>
      <c r="BS150" s="223" t="str">
        <f t="shared" ca="1" si="95"/>
        <v>-4.12602005862987-1.70905346690803i</v>
      </c>
      <c r="BT150" s="223" t="str">
        <f t="shared" ca="1" si="96"/>
        <v>-2.99916344149294+3.3090669271229i</v>
      </c>
      <c r="BU150" s="223" t="str">
        <f t="shared" ca="1" si="97"/>
        <v>2.10524459442207+3.93863561079507i</v>
      </c>
      <c r="BV150" s="223" t="str">
        <f t="shared" ca="1" si="98"/>
        <v>4.41763452703215-0.655294180150985i</v>
      </c>
      <c r="BW150" s="223" t="str">
        <f t="shared" ca="1" si="99"/>
        <v>0.871267901882195-4.38015953135456i</v>
      </c>
      <c r="BX150" s="223" t="str">
        <f t="shared" ca="1" si="100"/>
        <v>-3.83059189557125-2.29596842455427i</v>
      </c>
      <c r="BY150" s="223" t="str">
        <f t="shared" ca="1" si="101"/>
        <v>-3.45224298609114+2.83318259947199i</v>
      </c>
      <c r="BZ150" s="223" t="str">
        <f t="shared" ca="1" si="102"/>
        <v>1.50454062865404+4.20490936569336i</v>
      </c>
      <c r="CA150" s="223" t="str">
        <f t="shared" ca="1" si="103"/>
        <v>4.46597192971098+1.2474293347014E-13i</v>
      </c>
      <c r="CB150" s="223" t="str">
        <f t="shared" ca="1" si="104"/>
        <v>1.50454062865427-4.20490936569327i</v>
      </c>
      <c r="CC150" s="223" t="str">
        <f t="shared" ca="1" si="105"/>
        <v>-3.45224298609127-2.83318259947184i</v>
      </c>
      <c r="CD150" s="223" t="str">
        <f t="shared" ca="1" si="106"/>
        <v>-3.83059189557115+2.29596842455443i</v>
      </c>
      <c r="CE150" s="223" t="str">
        <f t="shared" ca="1" si="107"/>
        <v>0.871267901882388+4.38015953135452i</v>
      </c>
      <c r="CF150" s="223" t="str">
        <f t="shared" ca="1" si="108"/>
        <v>4.41763452703219+0.655294180150793i</v>
      </c>
      <c r="CG150" s="223" t="str">
        <f t="shared" ca="1" si="109"/>
        <v>2.10524459442229-3.93863561079495i</v>
      </c>
      <c r="CH150" s="223" t="str">
        <f t="shared" ca="1" si="110"/>
        <v>-2.99916344149276-3.30906692712307i</v>
      </c>
      <c r="CI150" s="223" t="str">
        <f t="shared" ca="1" si="111"/>
        <v>-4.12602005862996+1.7090534669078i</v>
      </c>
      <c r="CJ150" s="223" t="str">
        <f t="shared" ca="1" si="112"/>
        <v>0.219134856202242+4.46059247093518i</v>
      </c>
      <c r="CK150" s="223" t="str">
        <f t="shared" ca="1" si="113"/>
        <v>4.27366867778829+1.29640322024347i</v>
      </c>
      <c r="CL150" s="223" t="str">
        <f t="shared" ca="1" si="114"/>
        <v>2.66037637241146-3.58710228932508i</v>
      </c>
      <c r="CM150" s="223" t="str">
        <f t="shared" ca="1" si="115"/>
        <v>-2.48116106564858-3.7133199489508i</v>
      </c>
      <c r="CN150" s="223" t="str">
        <f t="shared" ca="1" si="116"/>
        <v>-4.33213234770919+1.0851426629241i</v>
      </c>
      <c r="CO150" s="223" t="str">
        <f t="shared" ca="1" si="117"/>
        <v>-0.437741797342414+4.44446705419512i</v>
      </c>
      <c r="CP150" s="223" t="str">
        <f t="shared" ca="1" si="118"/>
        <v>4.03719080784851+1.9094490456647i</v>
      </c>
      <c r="CQ150" s="223" t="str">
        <f t="shared" ca="1" si="119"/>
        <v>3.15791903608752-3.15791903608728i</v>
      </c>
      <c r="CR150" s="223" t="str">
        <f t="shared" ca="1" si="120"/>
        <v>-1.90944904566439-4.03719080784866i</v>
      </c>
      <c r="CS150" s="223" t="str">
        <f t="shared" ca="1" si="121"/>
        <v>-4.44446705419515+0.437741797342072i</v>
      </c>
      <c r="CT150" s="223" t="str">
        <f t="shared" ca="1" si="122"/>
        <v>-1.08514266292228+4.33213234770965i</v>
      </c>
      <c r="CU150" s="223" t="str">
        <f t="shared" ca="1" si="123"/>
        <v>3.71331994895061+2.48116106564887i</v>
      </c>
      <c r="CV150" s="223" t="str">
        <f t="shared" ca="1" si="124"/>
        <v>3.58710228932396-2.66037637241297i</v>
      </c>
      <c r="CW150" s="223" t="str">
        <f t="shared" ca="1" si="125"/>
        <v>-1.29640322024314-4.27366867778839i</v>
      </c>
      <c r="CX150" s="223" t="str">
        <f t="shared" ca="1" si="126"/>
        <v>-4.46059247093525-0.219134856200811i</v>
      </c>
      <c r="CY150" s="223" t="str">
        <f t="shared" ca="1" si="127"/>
        <v>-1.70905346690853+4.12602005862966i</v>
      </c>
      <c r="CZ150" s="223" t="str">
        <f t="shared" ca="1" si="128"/>
        <v>3.30906692712403+2.9991634414917i</v>
      </c>
      <c r="DA150" s="223" t="str">
        <f t="shared" ca="1" si="129"/>
        <v>3.93863561079532-2.10524459442159i</v>
      </c>
      <c r="DB150" s="223" t="str">
        <f t="shared" ca="1" si="130"/>
        <v>-0.655294180152209-4.41763452703198i</v>
      </c>
      <c r="DC150" s="223" t="str">
        <f t="shared" ca="1" si="131"/>
        <v>-4.38015953135436-0.87126790188316i</v>
      </c>
      <c r="DD150" s="223" t="str">
        <f t="shared" ca="1" si="132"/>
        <v>-2.2959684245532+3.83059189557189i</v>
      </c>
      <c r="DE150" s="223" t="str">
        <f t="shared" ca="1" si="133"/>
        <v>2.83318259947123+3.45224298609177i</v>
      </c>
      <c r="DF150" s="223" t="str">
        <f t="shared" ca="1" si="134"/>
        <v>4.20490936569294-1.5045406286552i</v>
      </c>
      <c r="DG150" s="223" t="str">
        <f t="shared" ca="1" si="135"/>
        <v>1.10736093490696E-12-4.46597192971098i</v>
      </c>
      <c r="DH150" s="223" t="str">
        <f t="shared" ca="1" si="136"/>
        <v>-4.20490936569369-1.50454062865311i</v>
      </c>
      <c r="DI150" s="223" t="str">
        <f t="shared" ca="1" si="137"/>
        <v>-2.83318259947294+3.45224298609036i</v>
      </c>
      <c r="DJ150" s="223" t="str">
        <f t="shared" ca="1" si="138"/>
        <v>2.29596842455512+3.83059189557075i</v>
      </c>
      <c r="DK150" s="223" t="str">
        <f t="shared" ca="1" si="139"/>
        <v>4.3801595313548-0.87126790188099i</v>
      </c>
      <c r="DL150" s="223" t="str">
        <f t="shared" ca="1" si="140"/>
        <v>0.655294180150007-4.4176345270323i</v>
      </c>
      <c r="DM150" s="223" t="str">
        <f t="shared" ca="1" si="141"/>
        <v>-3.93863561079428-2.10524459442355i</v>
      </c>
      <c r="DN150" s="223" t="str">
        <f t="shared" ca="1" si="142"/>
        <v>-3.30906692712253+2.99916344149335i</v>
      </c>
      <c r="DO150" s="223" t="str">
        <f t="shared" ca="1" si="143"/>
        <v>1.70905346690648+4.12602005863051i</v>
      </c>
      <c r="DP150" s="223" t="str">
        <f t="shared" ca="1" si="144"/>
        <v>4.46059247093514-0.219134856203035i</v>
      </c>
      <c r="DQ150" s="223" t="str">
        <f t="shared" ca="1" si="145"/>
        <v>1.2964032202452-4.27366867778777i</v>
      </c>
      <c r="DR150" s="223" t="str">
        <f t="shared" ca="1" si="146"/>
        <v>-3.58710228932529-2.66037637241118i</v>
      </c>
      <c r="DS150" s="223" t="str">
        <f t="shared" ca="1" si="147"/>
        <v>-3.7133199489518+2.48116106564708i</v>
      </c>
      <c r="DT150" s="223" t="str">
        <f t="shared" ca="1" si="148"/>
        <v>1.08514266292444+4.33213234770911i</v>
      </c>
      <c r="DU150" s="223" t="str">
        <f t="shared" ca="1" si="149"/>
        <v>4.44446705419494+0.437741797344213i</v>
      </c>
      <c r="DV150" s="223" t="str">
        <f t="shared" ca="1" si="150"/>
        <v>1.90944904566438-4.03719080784867i</v>
      </c>
      <c r="DW150" s="223" t="str">
        <f t="shared" ca="1" si="151"/>
        <v>-3.157919036086-3.1579190360888i</v>
      </c>
      <c r="DX150" s="223" t="str">
        <f t="shared" ca="1" si="152"/>
        <v>-4.03719080784851+1.9094490456647i</v>
      </c>
      <c r="DY150" s="223" t="str">
        <f t="shared" ca="1" si="153"/>
        <v>0.437741797340273+4.44446705419533i</v>
      </c>
      <c r="DZ150" s="223" t="str">
        <f t="shared" ca="1" si="154"/>
        <v>4.33213234770919+1.0851426629241i</v>
      </c>
      <c r="EA150" s="223" t="str">
        <f t="shared" ca="1" si="155"/>
        <v>2.48116106565037-3.71331994894961i</v>
      </c>
      <c r="EB150" s="223" t="str">
        <f t="shared" ca="1" si="156"/>
        <v>-2.66037637241147-3.58710228932507i</v>
      </c>
      <c r="EC150" s="223" t="str">
        <f t="shared" ca="1" si="157"/>
        <v>-4.27366867778763+1.29640322024566i</v>
      </c>
      <c r="ED150" s="223" t="str">
        <f t="shared" ca="1" si="158"/>
        <v>-0.21913485620268+4.46059247093516i</v>
      </c>
      <c r="EE150" s="223" t="str">
        <f t="shared" ca="1" si="159"/>
        <v>4.12602005863067+1.7090534669061i</v>
      </c>
      <c r="EF150" s="223" t="str">
        <f t="shared" ca="1" si="160"/>
        <v>2.99916344149308-3.30906692712277i</v>
      </c>
      <c r="EG150" s="223" t="str">
        <f t="shared" ca="1" si="161"/>
        <v>-2.10524459442392-3.93863561079408i</v>
      </c>
      <c r="EH150" s="223" t="str">
        <f t="shared" ca="1" si="162"/>
        <v>-4.41763452703225+0.65529418015036i</v>
      </c>
      <c r="EI150" s="223" t="str">
        <f t="shared" ca="1" si="163"/>
        <v>-0.871267901880574+4.38015953135488i</v>
      </c>
      <c r="EJ150" s="223" t="str">
        <f t="shared" ca="1" si="164"/>
        <v>3.83059189557093+2.29596842455481i</v>
      </c>
      <c r="EK150" s="223" t="str">
        <f t="shared" ca="1" si="165"/>
        <v>3.45224298609009-2.83318259947327i</v>
      </c>
      <c r="EL150" s="223" t="str">
        <f t="shared" ca="1" si="166"/>
        <v>-1.50454062865344-4.20490936569357i</v>
      </c>
      <c r="EM150" s="223" t="str">
        <f t="shared" ca="1" si="167"/>
        <v>-4.46597192971098+1.52754192420793E-12i</v>
      </c>
      <c r="EN150" s="223"/>
      <c r="EO150" s="223"/>
      <c r="EP150" s="223"/>
    </row>
    <row r="151" spans="1:146" ht="17.25" thickBot="1">
      <c r="A151" s="257">
        <f t="shared" si="168"/>
        <v>9.9609375000000045E-4</v>
      </c>
      <c r="B151" s="256">
        <v>51</v>
      </c>
      <c r="C151" s="230">
        <f t="shared" si="169"/>
        <v>10200</v>
      </c>
      <c r="D151" s="229">
        <f t="shared" si="170"/>
        <v>64088.490133231782</v>
      </c>
      <c r="E151" s="229" t="str">
        <f t="shared" si="171"/>
        <v>64088.4901332318i</v>
      </c>
      <c r="F151" s="229" t="str">
        <f t="shared" si="177"/>
        <v>-0.0212793726207108-0.106195208587269i</v>
      </c>
      <c r="G151" s="229" t="str">
        <f t="shared" si="178"/>
        <v>-4.98931103045377+0.285453078032655i</v>
      </c>
      <c r="H151" s="229" t="str">
        <f t="shared" si="179"/>
        <v>0.00210896924057696-0.00829035915089471i</v>
      </c>
      <c r="I151" s="229" t="str">
        <f t="shared" si="174"/>
        <v>-0.00604253665268391+0.00593558763437149i</v>
      </c>
      <c r="J151" s="255" t="str">
        <f ca="1">IMPRODUCT(1/N_FFT2,BN100)</f>
        <v>0.0598202102724477+0.00161326992159365i</v>
      </c>
      <c r="K151" s="254" t="str">
        <f t="shared" ca="1" si="175"/>
        <v>-0.000371041518140039+0.000345319857746741i</v>
      </c>
      <c r="N151" s="246">
        <f t="shared" ca="1" si="176"/>
        <v>8.5364220994233548</v>
      </c>
      <c r="O151" s="223">
        <f t="shared" ca="1" si="39"/>
        <v>-4.4635779005766461</v>
      </c>
      <c r="P151" s="223" t="str">
        <f t="shared" ca="1" si="40"/>
        <v>-1.40014288425893+4.23829300286983i</v>
      </c>
      <c r="Q151" s="223" t="str">
        <f t="shared" ca="1" si="41"/>
        <v>3.58517938709374+2.65895025092129i</v>
      </c>
      <c r="R151" s="223" t="str">
        <f t="shared" ca="1" si="42"/>
        <v>3.64935350383049-2.5701647181837i</v>
      </c>
      <c r="S151" s="223" t="str">
        <f t="shared" ca="1" si="43"/>
        <v>-1.29570827026903-4.27137773474469i</v>
      </c>
      <c r="T151" s="223" t="str">
        <f t="shared" ca="1" si="44"/>
        <v>-4.46223355436496-0.109541685287857i</v>
      </c>
      <c r="U151" s="223" t="str">
        <f t="shared" ca="1" si="45"/>
        <v>-1.50373410453001+4.20265528177003i</v>
      </c>
      <c r="V151" s="223" t="str">
        <f t="shared" ca="1" si="46"/>
        <v>3.51884569235266+2.74613413145231i</v>
      </c>
      <c r="W151" s="223" t="str">
        <f t="shared" ca="1" si="47"/>
        <v>3.71132938647459-2.47983101432464i</v>
      </c>
      <c r="X151" s="223" t="str">
        <f t="shared" ca="1" si="48"/>
        <v>-1.19049317006661-4.30188954838929i</v>
      </c>
      <c r="Y151" s="223" t="str">
        <f t="shared" ca="1" si="49"/>
        <v>-4.45820132551377-0.219017386760699i</v>
      </c>
      <c r="Z151" s="223" t="str">
        <f t="shared" ca="1" si="50"/>
        <v>-1.60641953160486+4.16448603827587i</v>
      </c>
      <c r="AA151" s="223" t="str">
        <f t="shared" ca="1" si="51"/>
        <v>3.45039237654465+2.83166384346708i</v>
      </c>
      <c r="AB151" s="223" t="str">
        <f t="shared" ca="1" si="52"/>
        <v>3.77106970307194-2.38800355298921i</v>
      </c>
      <c r="AC151" s="223" t="str">
        <f t="shared" ca="1" si="53"/>
        <v>-1.08456096129449-4.3298100646278i</v>
      </c>
      <c r="AD151" s="223" t="str">
        <f t="shared" ca="1" si="54"/>
        <v>-4.45148364288698-0.328361160349252i</v>
      </c>
      <c r="AE151" s="223" t="str">
        <f t="shared" ca="1" si="55"/>
        <v>-1.70813731162177+4.12380826411241i</v>
      </c>
      <c r="AF151" s="223" t="str">
        <f t="shared" ca="1" si="56"/>
        <v>3.37986067338744+2.91548786706535i</v>
      </c>
      <c r="AG151" s="223" t="str">
        <f t="shared" ca="1" si="57"/>
        <v>3.82853846828953-2.29473764760668i</v>
      </c>
      <c r="AH151" s="223" t="str">
        <f t="shared" ca="1" si="58"/>
        <v>-0.977975453553213-4.35512246518552i</v>
      </c>
      <c r="AI151" s="223" t="str">
        <f t="shared" ca="1" si="59"/>
        <v>-4.44208455296544-0.437507141452592i</v>
      </c>
      <c r="AJ151" s="223" t="str">
        <f t="shared" ca="1" si="60"/>
        <v>-1.80882617359351+4.08064646204977i</v>
      </c>
      <c r="AK151" s="223" t="str">
        <f t="shared" ca="1" si="61"/>
        <v>3.30729306854169+2.99755570978961i</v>
      </c>
      <c r="AL151" s="223" t="str">
        <f t="shared" ca="1" si="62"/>
        <v>3.88370106509211-2.20008947807099i</v>
      </c>
      <c r="AM151" s="223" t="str">
        <f t="shared" ca="1" si="63"/>
        <v>-0.870800849967588-4.37781150281873i</v>
      </c>
      <c r="AN151" s="223" t="str">
        <f t="shared" ca="1" si="64"/>
        <v>-4.43000971740941-0.546389584613806i</v>
      </c>
      <c r="AO151" s="223" t="str">
        <f t="shared" ca="1" si="65"/>
        <v>-1.90842546631426+4.03502663114377i</v>
      </c>
      <c r="AP151" s="223" t="str">
        <f t="shared" ca="1" si="66"/>
        <v>3.23273327401912+3.07781793704012i</v>
      </c>
      <c r="AQ151" s="223" t="str">
        <f t="shared" ca="1" si="67"/>
        <v>3.936524265594-2.10411605690034i</v>
      </c>
      <c r="AR151" s="223" t="str">
        <f t="shared" ca="1" si="68"/>
        <v>3.936524265594-2.10411605690034i</v>
      </c>
      <c r="AS151" s="223" t="str">
        <f t="shared" ca="1" si="69"/>
        <v>-4.41526640964834-0.654942903120058i</v>
      </c>
      <c r="AT151" s="223" t="str">
        <f t="shared" ca="1" si="70"/>
        <v>-2.0068751948951+3.98697625107436i</v>
      </c>
      <c r="AU151" s="223" t="str">
        <f t="shared" ca="1" si="71"/>
        <v>3.15622620185226+3.15622620185205i</v>
      </c>
      <c r="AV151" s="223" t="str">
        <f t="shared" ca="1" si="72"/>
        <v>3.98697625107442-2.00687519489499i</v>
      </c>
      <c r="AW151" s="223" t="str">
        <f t="shared" ca="1" si="73"/>
        <v>-0.654942903119942-4.41526640964835i</v>
      </c>
      <c r="AX151" s="223" t="str">
        <f t="shared" ca="1" si="74"/>
        <v>-4.39786351049953-0.76310170851138i</v>
      </c>
      <c r="AY151" s="223" t="str">
        <f t="shared" ca="1" si="75"/>
        <v>-2.10411605690045+3.93652426559394i</v>
      </c>
      <c r="AZ151" s="223" t="str">
        <f t="shared" ca="1" si="76"/>
        <v>3.07781793704003+3.2327332740192i</v>
      </c>
      <c r="BA151" s="223" t="str">
        <f t="shared" ca="1" si="77"/>
        <v>4.03502663114364-1.90842546631453i</v>
      </c>
      <c r="BB151" s="223" t="str">
        <f t="shared" ca="1" si="78"/>
        <v>-0.546389584613676-4.43000971740942i</v>
      </c>
      <c r="BC151" s="223" t="str">
        <f t="shared" ca="1" si="79"/>
        <v>-4.3778115028187-0.8708008499677i</v>
      </c>
      <c r="BD151" s="223" t="str">
        <f t="shared" ca="1" si="80"/>
        <v>-2.20008947807109+3.88370106509205i</v>
      </c>
      <c r="BE151" s="223" t="str">
        <f t="shared" ca="1" si="81"/>
        <v>2.99755570978952+3.30729306854177i</v>
      </c>
      <c r="BF151" s="223" t="str">
        <f t="shared" ca="1" si="82"/>
        <v>4.08064646204981-1.80882617359341i</v>
      </c>
      <c r="BG151" s="223" t="str">
        <f t="shared" ca="1" si="83"/>
        <v>-0.437507141452901-4.44208455296541i</v>
      </c>
      <c r="BH151" s="223" t="str">
        <f t="shared" ca="1" si="84"/>
        <v>-4.35512246518549-0.977975453553342i</v>
      </c>
      <c r="BI151" s="223" t="str">
        <f t="shared" ca="1" si="85"/>
        <v>-2.29473764760678+3.82853846828947i</v>
      </c>
      <c r="BJ151" s="223" t="str">
        <f t="shared" ca="1" si="86"/>
        <v>2.91548786706526+3.37986067338751i</v>
      </c>
      <c r="BK151" s="223" t="str">
        <f t="shared" ca="1" si="87"/>
        <v>4.12380826411245-1.70813731162166i</v>
      </c>
      <c r="BL151" s="223" t="str">
        <f t="shared" ca="1" si="88"/>
        <v>-0.32836116034912-4.45148364288699i</v>
      </c>
      <c r="BM151" s="223" t="str">
        <f t="shared" ca="1" si="89"/>
        <v>-4.32981006462788-1.08456096129419i</v>
      </c>
      <c r="BN151" s="223" t="str">
        <f t="shared" ca="1" si="90"/>
        <v>-2.38800355298932+3.77106970307187i</v>
      </c>
      <c r="BO151" s="223" t="str">
        <f t="shared" ca="1" si="91"/>
        <v>2.83166384346697+3.45039237654475i</v>
      </c>
      <c r="BP151" s="223" t="str">
        <f t="shared" ca="1" si="92"/>
        <v>4.16448603827592-1.60641953160473i</v>
      </c>
      <c r="BQ151" s="223" t="str">
        <f t="shared" ca="1" si="93"/>
        <v>-0.219017386760559-4.45820132551377i</v>
      </c>
      <c r="BR151" s="223" t="str">
        <f t="shared" ca="1" si="94"/>
        <v>-4.30188954838925-1.19049317006673i</v>
      </c>
      <c r="BS151" s="223" t="str">
        <f t="shared" ca="1" si="95"/>
        <v>-2.47983101432438+3.71132938647477i</v>
      </c>
      <c r="BT151" s="223" t="str">
        <f t="shared" ca="1" si="96"/>
        <v>2.74613413145214+3.51884569235279i</v>
      </c>
      <c r="BU151" s="223" t="str">
        <f t="shared" ca="1" si="97"/>
        <v>4.20265528177007-1.50373410452991i</v>
      </c>
      <c r="BV151" s="223" t="str">
        <f t="shared" ca="1" si="98"/>
        <v>-0.109541685287832-4.46223355436496i</v>
      </c>
      <c r="BW151" s="223" t="str">
        <f t="shared" ca="1" si="99"/>
        <v>-4.27137773474469-1.29570827026901i</v>
      </c>
      <c r="BX151" s="223" t="str">
        <f t="shared" ca="1" si="100"/>
        <v>-2.5701647181836+3.64935350383056i</v>
      </c>
      <c r="BY151" s="223" t="str">
        <f t="shared" ca="1" si="101"/>
        <v>2.65895025092111+3.58517938709388i</v>
      </c>
      <c r="BZ151" s="223" t="str">
        <f t="shared" ca="1" si="102"/>
        <v>4.2382930028699-1.4001428842587i</v>
      </c>
      <c r="CA151" s="223" t="str">
        <f t="shared" ca="1" si="103"/>
        <v>1.48736212441099E-13-4.46357790057665i</v>
      </c>
      <c r="CB151" s="223" t="str">
        <f t="shared" ca="1" si="104"/>
        <v>-4.23829300286981-1.40014288425898i</v>
      </c>
      <c r="CC151" s="223" t="str">
        <f t="shared" ca="1" si="105"/>
        <v>-2.65895025092129+3.58517938709373i</v>
      </c>
      <c r="CD151" s="223" t="str">
        <f t="shared" ca="1" si="106"/>
        <v>2.57016471818378+3.64935350383044i</v>
      </c>
      <c r="CE151" s="223" t="str">
        <f t="shared" ca="1" si="107"/>
        <v>4.27137773474464-1.29570827026921i</v>
      </c>
      <c r="CF151" s="223" t="str">
        <f t="shared" ca="1" si="108"/>
        <v>0.109541685288065-4.46223355436495i</v>
      </c>
      <c r="CG151" s="223" t="str">
        <f t="shared" ca="1" si="109"/>
        <v>-4.20265528176999-1.50373410453013i</v>
      </c>
      <c r="CH151" s="223" t="str">
        <f t="shared" ca="1" si="110"/>
        <v>-2.74613413145233+3.51884569235265i</v>
      </c>
      <c r="CI151" s="223" t="str">
        <f t="shared" ca="1" si="111"/>
        <v>2.47983101432455+3.71132938647464i</v>
      </c>
      <c r="CJ151" s="223" t="str">
        <f t="shared" ca="1" si="112"/>
        <v>4.30188954838919-1.19049317006694i</v>
      </c>
      <c r="CK151" s="223" t="str">
        <f t="shared" ca="1" si="113"/>
        <v>0.219017386760349-4.45820132551379i</v>
      </c>
      <c r="CL151" s="223" t="str">
        <f t="shared" ca="1" si="114"/>
        <v>-4.16448603827581-1.606419531605i</v>
      </c>
      <c r="CM151" s="223" t="str">
        <f t="shared" ca="1" si="115"/>
        <v>-2.8316638434672+3.45039237654456i</v>
      </c>
      <c r="CN151" s="223" t="str">
        <f t="shared" ca="1" si="116"/>
        <v>2.3880035529891+3.77106970307201i</v>
      </c>
      <c r="CO151" s="223" t="str">
        <f t="shared" ca="1" si="117"/>
        <v>4.32981006462783-1.08456096129436i</v>
      </c>
      <c r="CP151" s="223" t="str">
        <f t="shared" ca="1" si="118"/>
        <v>0.328361160348942-4.451483642887i</v>
      </c>
      <c r="CQ151" s="223" t="str">
        <f t="shared" ca="1" si="119"/>
        <v>-4.12380826411304-1.70813731162024i</v>
      </c>
      <c r="CR151" s="223" t="str">
        <f t="shared" ca="1" si="120"/>
        <v>-2.91548786706645+3.37986067338649i</v>
      </c>
      <c r="CS151" s="223" t="str">
        <f t="shared" ca="1" si="121"/>
        <v>2.29473764760658+3.82853846828959i</v>
      </c>
      <c r="CT151" s="223" t="str">
        <f t="shared" ca="1" si="122"/>
        <v>4.35512246518525-0.977975453554413i</v>
      </c>
      <c r="CU151" s="223" t="str">
        <f t="shared" ca="1" si="123"/>
        <v>0.43750714145446-4.44208455296526i</v>
      </c>
      <c r="CV151" s="223" t="str">
        <f t="shared" ca="1" si="124"/>
        <v>-4.08064646204973-1.8088261735936i</v>
      </c>
      <c r="CW151" s="223" t="str">
        <f t="shared" ca="1" si="125"/>
        <v>-2.99755570978868+3.30729306854253i</v>
      </c>
      <c r="CX151" s="223" t="str">
        <f t="shared" ca="1" si="126"/>
        <v>2.20008947806931+3.88370106509305i</v>
      </c>
      <c r="CY151" s="223" t="str">
        <f t="shared" ca="1" si="127"/>
        <v>4.37781150281884-0.870800849967004i</v>
      </c>
      <c r="CZ151" s="223" t="str">
        <f t="shared" ca="1" si="128"/>
        <v>0.546389584613061-4.4300097174095i</v>
      </c>
      <c r="DA151" s="223" t="str">
        <f t="shared" ca="1" si="129"/>
        <v>-4.03502663114277-1.90842546631637i</v>
      </c>
      <c r="DB151" s="223" t="str">
        <f t="shared" ca="1" si="130"/>
        <v>-3.07781793704052+3.23273327401873i</v>
      </c>
      <c r="DC151" s="223" t="str">
        <f t="shared" ca="1" si="131"/>
        <v>2.10411605690102+3.93652426559363i</v>
      </c>
      <c r="DD151" s="223" t="str">
        <f t="shared" ca="1" si="132"/>
        <v>4.39786351049919-0.763101708513335i</v>
      </c>
      <c r="DE151" s="223" t="str">
        <f t="shared" ca="1" si="133"/>
        <v>0.654942903121053-4.41526640964819i</v>
      </c>
      <c r="DF151" s="223" t="str">
        <f t="shared" ca="1" si="134"/>
        <v>-3.98697625107451-2.0068751948948i</v>
      </c>
      <c r="DG151" s="223" t="str">
        <f t="shared" ca="1" si="135"/>
        <v>-3.15622620185086+3.15622620185346i</v>
      </c>
      <c r="DH151" s="223" t="str">
        <f t="shared" ca="1" si="136"/>
        <v>2.00687519489406+3.98697625107489i</v>
      </c>
      <c r="DI151" s="223" t="str">
        <f t="shared" ca="1" si="137"/>
        <v>4.41526640964831-0.654942903120236i</v>
      </c>
      <c r="DJ151" s="223" t="str">
        <f t="shared" ca="1" si="138"/>
        <v>0.763101708509774-4.3978635104998i</v>
      </c>
      <c r="DK151" s="223" t="str">
        <f t="shared" ca="1" si="139"/>
        <v>-3.93652426559324-2.10411605690176i</v>
      </c>
      <c r="DL151" s="223" t="str">
        <f t="shared" ca="1" si="140"/>
        <v>-3.2327332740193+3.07781793703992i</v>
      </c>
      <c r="DM151" s="223" t="str">
        <f t="shared" ca="1" si="141"/>
        <v>1.90842546631563+4.03502663114312i</v>
      </c>
      <c r="DN151" s="223" t="str">
        <f t="shared" ca="1" si="142"/>
        <v>4.43000971740961-0.546389584612177i</v>
      </c>
      <c r="DO151" s="223" t="str">
        <f t="shared" ca="1" si="143"/>
        <v>0.870800849967878-4.37781150281867i</v>
      </c>
      <c r="DP151" s="223" t="str">
        <f t="shared" ca="1" si="144"/>
        <v>-3.88370106509262-2.20008947807009i</v>
      </c>
      <c r="DQ151" s="223" t="str">
        <f t="shared" ca="1" si="145"/>
        <v>-3.30729306854309+2.99755570978807i</v>
      </c>
      <c r="DR151" s="223" t="str">
        <f t="shared" ca="1" si="146"/>
        <v>1.80882617359284+4.08064646205007i</v>
      </c>
      <c r="DS151" s="223" t="str">
        <f t="shared" ca="1" si="147"/>
        <v>4.44208455296534-0.437507141453637i</v>
      </c>
      <c r="DT151" s="223" t="str">
        <f t="shared" ca="1" si="148"/>
        <v>0.977975453555221-4.35512246518507i</v>
      </c>
      <c r="DU151" s="223" t="str">
        <f t="shared" ca="1" si="149"/>
        <v>-3.82853846828917-2.29473764760729i</v>
      </c>
      <c r="DV151" s="223" t="str">
        <f t="shared" ca="1" si="150"/>
        <v>-3.37986067338703+2.91548786706582i</v>
      </c>
      <c r="DW151" s="223" t="str">
        <f t="shared" ca="1" si="151"/>
        <v>1.70813731162357+4.12380826411166i</v>
      </c>
      <c r="DX151" s="223" t="str">
        <f t="shared" ca="1" si="152"/>
        <v>4.45148364288706-0.328361160348118i</v>
      </c>
      <c r="DY151" s="223" t="str">
        <f t="shared" ca="1" si="153"/>
        <v>1.08456096129387-4.32981006462796i</v>
      </c>
      <c r="DZ151" s="223" t="str">
        <f t="shared" ca="1" si="154"/>
        <v>-3.771069703073-2.38800355298755i</v>
      </c>
      <c r="EA151" s="223" t="str">
        <f t="shared" ca="1" si="155"/>
        <v>-3.45039237654537+2.83166384346622i</v>
      </c>
      <c r="EB151" s="223" t="str">
        <f t="shared" ca="1" si="156"/>
        <v>1.60641953160506+4.16448603827579i</v>
      </c>
      <c r="EC151" s="223" t="str">
        <f t="shared" ca="1" si="157"/>
        <v>4.45820132551369-0.219017386762247i</v>
      </c>
      <c r="ED151" s="223" t="str">
        <f t="shared" ca="1" si="158"/>
        <v>1.1904931700681-4.30188954838887i</v>
      </c>
      <c r="EE151" s="223" t="str">
        <f t="shared" ca="1" si="159"/>
        <v>-3.71132938647472-2.47983101432445i</v>
      </c>
      <c r="EF151" s="223" t="str">
        <f t="shared" ca="1" si="160"/>
        <v>-3.51884569235175+2.74613413145348i</v>
      </c>
      <c r="EG151" s="223" t="str">
        <f t="shared" ca="1" si="161"/>
        <v>1.50373410452857+4.20265528177055i</v>
      </c>
      <c r="EH151" s="223" t="str">
        <f t="shared" ca="1" si="162"/>
        <v>4.46223355436496-0.109541685287746i</v>
      </c>
      <c r="EI151" s="223" t="str">
        <f t="shared" ca="1" si="163"/>
        <v>1.29570827026781-4.27137773474506i</v>
      </c>
      <c r="EJ151" s="223" t="str">
        <f t="shared" ca="1" si="164"/>
        <v>-3.64935350382942-2.57016471818523i</v>
      </c>
      <c r="EK151" s="223" t="str">
        <f t="shared" ca="1" si="165"/>
        <v>-3.585179387094+2.65895025092094i</v>
      </c>
      <c r="EL151" s="223" t="str">
        <f t="shared" ca="1" si="166"/>
        <v>1.40014288425994+4.23829300286949i</v>
      </c>
      <c r="EM151" s="223" t="str">
        <f t="shared" ca="1" si="167"/>
        <v>4.46357790057665+2.07354762242447E-12i</v>
      </c>
      <c r="EN151" s="223"/>
      <c r="EO151" s="223"/>
      <c r="EP151" s="223"/>
    </row>
    <row r="152" spans="1:146" ht="17.25" thickBot="1">
      <c r="A152" s="257">
        <f t="shared" si="168"/>
        <v>1.0156250000000005E-3</v>
      </c>
      <c r="B152" s="256">
        <v>52</v>
      </c>
      <c r="C152" s="230">
        <f t="shared" si="169"/>
        <v>10400</v>
      </c>
      <c r="D152" s="229">
        <f t="shared" si="170"/>
        <v>65345.127194667693</v>
      </c>
      <c r="E152" s="229" t="str">
        <f t="shared" si="171"/>
        <v>65345.1271946677i</v>
      </c>
      <c r="F152" s="229" t="str">
        <f t="shared" si="177"/>
        <v>-0.021172436050257-0.103808917870954i</v>
      </c>
      <c r="G152" s="229" t="str">
        <f t="shared" si="178"/>
        <v>-4.9991613938173+0.340109663767709i</v>
      </c>
      <c r="H152" s="229" t="str">
        <f t="shared" si="179"/>
        <v>0.00210461185900009-0.00813090868014735i</v>
      </c>
      <c r="I152" s="229" t="str">
        <f t="shared" si="174"/>
        <v>-0.00597147631637256+0.00590903106045067i</v>
      </c>
      <c r="J152" s="255" t="str">
        <f ca="1">IMPRODUCT(1/N_FFT2,BO100)</f>
        <v>0.0207610966053255-0.0000693174087344484i</v>
      </c>
      <c r="K152" s="254" t="str">
        <f t="shared" ca="1" si="175"/>
        <v>-0.000123564797959382+0.000123091891954455i</v>
      </c>
      <c r="N152" s="246">
        <f t="shared" ca="1" si="176"/>
        <v>8.5392229467168637</v>
      </c>
      <c r="O152" s="223">
        <f t="shared" ca="1" si="39"/>
        <v>-4.4607770532831363</v>
      </c>
      <c r="P152" s="223" t="str">
        <f t="shared" ca="1" si="40"/>
        <v>-1.29489522721642+4.26869749099529i</v>
      </c>
      <c r="Q152" s="223" t="str">
        <f t="shared" ca="1" si="41"/>
        <v>3.70900056706143+2.478274946941i</v>
      </c>
      <c r="R152" s="223" t="str">
        <f t="shared" ca="1" si="42"/>
        <v>3.44822729230849-2.82988700475412i</v>
      </c>
      <c r="S152" s="223" t="str">
        <f t="shared" ca="1" si="43"/>
        <v>-1.7070654737658-4.1212206186243i</v>
      </c>
      <c r="T152" s="223" t="str">
        <f t="shared" ca="1" si="44"/>
        <v>-4.43929719251719+0.437232610410546i</v>
      </c>
      <c r="U152" s="223" t="str">
        <f t="shared" ca="1" si="45"/>
        <v>-0.870254431767171+4.3750644730206i</v>
      </c>
      <c r="V152" s="223" t="str">
        <f t="shared" ca="1" si="46"/>
        <v>3.93405413880758+2.10279574662597i</v>
      </c>
      <c r="W152" s="223" t="str">
        <f t="shared" ca="1" si="47"/>
        <v>3.15424570373794-3.15424570373776i</v>
      </c>
      <c r="X152" s="223" t="str">
        <f t="shared" ca="1" si="48"/>
        <v>-2.10279574662604-3.93405413880755i</v>
      </c>
      <c r="Y152" s="223" t="str">
        <f t="shared" ca="1" si="49"/>
        <v>-4.37506447302063+0.87025443176701i</v>
      </c>
      <c r="Z152" s="223" t="str">
        <f t="shared" ca="1" si="50"/>
        <v>-0.437232610410483+4.43929719251719i</v>
      </c>
      <c r="AA152" s="223" t="str">
        <f t="shared" ca="1" si="51"/>
        <v>4.12122061862423+1.70706547376599i</v>
      </c>
      <c r="AB152" s="223" t="str">
        <f t="shared" ca="1" si="52"/>
        <v>2.82988700475411-3.4482272923085i</v>
      </c>
      <c r="AC152" s="223" t="str">
        <f t="shared" ca="1" si="53"/>
        <v>-2.47827494694082-3.70900056706154i</v>
      </c>
      <c r="AD152" s="223" t="str">
        <f t="shared" ca="1" si="54"/>
        <v>-4.2686974909953+1.2948952272164i</v>
      </c>
      <c r="AE152" s="223" t="str">
        <f t="shared" ca="1" si="55"/>
        <v>1.94545971516541E-13+4.46077705328314i</v>
      </c>
      <c r="AF152" s="223" t="str">
        <f t="shared" ca="1" si="56"/>
        <v>4.26869749099528+1.29489522721645i</v>
      </c>
      <c r="AG152" s="223" t="str">
        <f t="shared" ca="1" si="57"/>
        <v>2.47827494694086-3.70900056706152i</v>
      </c>
      <c r="AH152" s="223" t="str">
        <f t="shared" ca="1" si="58"/>
        <v>-2.82988700475406-3.44822729230854i</v>
      </c>
      <c r="AI152" s="223" t="str">
        <f t="shared" ca="1" si="59"/>
        <v>-4.12122061862425+1.70706547376594i</v>
      </c>
      <c r="AJ152" s="223" t="str">
        <f t="shared" ca="1" si="60"/>
        <v>0.437232610410428+4.4392971925172i</v>
      </c>
      <c r="AK152" s="223" t="str">
        <f t="shared" ca="1" si="61"/>
        <v>4.37506447302062+0.870254431767055i</v>
      </c>
      <c r="AL152" s="223" t="str">
        <f t="shared" ca="1" si="62"/>
        <v>2.10279574662608-3.93405413880753i</v>
      </c>
      <c r="AM152" s="223" t="str">
        <f t="shared" ca="1" si="63"/>
        <v>-3.1542457037379-3.1542457037378i</v>
      </c>
      <c r="AN152" s="223" t="str">
        <f t="shared" ca="1" si="64"/>
        <v>-3.93405413880767+2.10279574662581i</v>
      </c>
      <c r="AO152" s="223" t="str">
        <f t="shared" ca="1" si="65"/>
        <v>0.870254431767193+4.37506447302059i</v>
      </c>
      <c r="AP152" s="223" t="str">
        <f t="shared" ca="1" si="66"/>
        <v>4.43929719251717+0.437232610410731i</v>
      </c>
      <c r="AQ152" s="223" t="str">
        <f t="shared" ca="1" si="67"/>
        <v>1.7070654737658-4.12122061862431i</v>
      </c>
      <c r="AR152" s="223" t="str">
        <f t="shared" ca="1" si="68"/>
        <v>1.7070654737658-4.12122061862431i</v>
      </c>
      <c r="AS152" s="223" t="str">
        <f t="shared" ca="1" si="69"/>
        <v>-3.70900056706143+2.47827494694099i</v>
      </c>
      <c r="AT152" s="223" t="str">
        <f t="shared" ca="1" si="70"/>
        <v>1.29489522721657+4.26869749099525i</v>
      </c>
      <c r="AU152" s="223" t="str">
        <f t="shared" ca="1" si="71"/>
        <v>4.46077705328314+5.46482393147133E-14i</v>
      </c>
      <c r="AV152" s="223" t="str">
        <f t="shared" ca="1" si="72"/>
        <v>1.29489522721625-4.26869749099534i</v>
      </c>
      <c r="AW152" s="223" t="str">
        <f t="shared" ca="1" si="73"/>
        <v>-3.70900056706137-2.47827494694109i</v>
      </c>
      <c r="AX152" s="223" t="str">
        <f t="shared" ca="1" si="74"/>
        <v>-3.44822729230841+2.82988700475421i</v>
      </c>
      <c r="AY152" s="223" t="str">
        <f t="shared" ca="1" si="75"/>
        <v>1.70706547376573+4.12122061862434i</v>
      </c>
      <c r="AZ152" s="223" t="str">
        <f t="shared" ca="1" si="76"/>
        <v>4.43929719251718-0.437232610410622i</v>
      </c>
      <c r="BA152" s="223" t="str">
        <f t="shared" ca="1" si="77"/>
        <v>0.8702544317673-4.37506447302057i</v>
      </c>
      <c r="BB152" s="223" t="str">
        <f t="shared" ca="1" si="78"/>
        <v>-3.93405413880762-2.10279574662592i</v>
      </c>
      <c r="BC152" s="223" t="str">
        <f t="shared" ca="1" si="79"/>
        <v>-3.15424570373798+3.15424570373772i</v>
      </c>
      <c r="BD152" s="223" t="str">
        <f t="shared" ca="1" si="80"/>
        <v>2.10279574662599+3.93405413880758i</v>
      </c>
      <c r="BE152" s="223" t="str">
        <f t="shared" ca="1" si="81"/>
        <v>4.37506447302064-0.870254431766948i</v>
      </c>
      <c r="BF152" s="223" t="str">
        <f t="shared" ca="1" si="82"/>
        <v>0.437232610410537-4.43929719251719i</v>
      </c>
      <c r="BG152" s="223" t="str">
        <f t="shared" ca="1" si="83"/>
        <v>-4.12122061862421-1.70706547376603i</v>
      </c>
      <c r="BH152" s="223" t="str">
        <f t="shared" ca="1" si="84"/>
        <v>-2.82988700475415+3.44822729230846i</v>
      </c>
      <c r="BI152" s="223" t="str">
        <f t="shared" ca="1" si="85"/>
        <v>2.47827494694116+3.70900056706132i</v>
      </c>
      <c r="BJ152" s="223" t="str">
        <f t="shared" ca="1" si="86"/>
        <v>4.26869749099532-1.29489522721633i</v>
      </c>
      <c r="BK152" s="223" t="str">
        <f t="shared" ca="1" si="87"/>
        <v>-1.39897732201827E-13-4.46077705328314i</v>
      </c>
      <c r="BL152" s="223" t="str">
        <f t="shared" ca="1" si="88"/>
        <v>-4.26869749099527-1.29489522721649i</v>
      </c>
      <c r="BM152" s="223" t="str">
        <f t="shared" ca="1" si="89"/>
        <v>-2.47827494694092+3.70900056706148i</v>
      </c>
      <c r="BN152" s="223" t="str">
        <f t="shared" ca="1" si="90"/>
        <v>2.829887004754+3.44822729230859i</v>
      </c>
      <c r="BO152" s="223" t="str">
        <f t="shared" ca="1" si="91"/>
        <v>4.12122061862427-1.70706547376588i</v>
      </c>
      <c r="BP152" s="223" t="str">
        <f t="shared" ca="1" si="92"/>
        <v>-0.437232610410374-4.4392971925172i</v>
      </c>
      <c r="BQ152" s="223" t="str">
        <f t="shared" ca="1" si="93"/>
        <v>-4.37506447302061-0.870254431767108i</v>
      </c>
      <c r="BR152" s="223" t="str">
        <f t="shared" ca="1" si="94"/>
        <v>-2.10279574662611+3.93405413880751i</v>
      </c>
      <c r="BS152" s="223" t="str">
        <f t="shared" ca="1" si="95"/>
        <v>3.15424570373788+3.15424570373782i</v>
      </c>
      <c r="BT152" s="223" t="str">
        <f t="shared" ca="1" si="96"/>
        <v>3.93405413880771-2.10279574662575i</v>
      </c>
      <c r="BU152" s="223" t="str">
        <f t="shared" ca="1" si="97"/>
        <v>-0.870254431767139-4.3750644730206i</v>
      </c>
      <c r="BV152" s="223" t="str">
        <f t="shared" ca="1" si="98"/>
        <v>-4.4392971925172-0.437232610410343i</v>
      </c>
      <c r="BW152" s="223" t="str">
        <f t="shared" ca="1" si="99"/>
        <v>-1.70706547376585+4.12122061862429i</v>
      </c>
      <c r="BX152" s="223" t="str">
        <f t="shared" ca="1" si="100"/>
        <v>3.44822729230861+2.82988700475397i</v>
      </c>
      <c r="BY152" s="223" t="str">
        <f t="shared" ca="1" si="101"/>
        <v>3.70900056706148-2.47827494694092i</v>
      </c>
      <c r="BZ152" s="223" t="str">
        <f t="shared" ca="1" si="102"/>
        <v>-1.29489522721652-4.26869749099526i</v>
      </c>
      <c r="CA152" s="223" t="str">
        <f t="shared" ca="1" si="103"/>
        <v>-4.46077705328314-1.09296478629427E-13i</v>
      </c>
      <c r="CB152" s="223" t="str">
        <f t="shared" ca="1" si="104"/>
        <v>-1.2948952272163+4.26869749099533i</v>
      </c>
      <c r="CC152" s="223" t="str">
        <f t="shared" ca="1" si="105"/>
        <v>3.70900056706136+2.4782749469411i</v>
      </c>
      <c r="CD152" s="223" t="str">
        <f t="shared" ca="1" si="106"/>
        <v>3.44822729230847-2.82988700475415i</v>
      </c>
      <c r="CE152" s="223" t="str">
        <f t="shared" ca="1" si="107"/>
        <v>-1.70706547376565-4.12122061862437i</v>
      </c>
      <c r="CF152" s="223" t="str">
        <f t="shared" ca="1" si="108"/>
        <v>-4.43929719251718+0.437232610410568i</v>
      </c>
      <c r="CG152" s="223" t="str">
        <f t="shared" ca="1" si="109"/>
        <v>-0.870254431767353+4.37506447302056i</v>
      </c>
      <c r="CH152" s="223" t="str">
        <f t="shared" ca="1" si="110"/>
        <v>3.9340541388076+2.10279574662594i</v>
      </c>
      <c r="CI152" s="223" t="str">
        <f t="shared" ca="1" si="111"/>
        <v>3.154245703738-3.15424570373771i</v>
      </c>
      <c r="CJ152" s="223" t="str">
        <f t="shared" ca="1" si="112"/>
        <v>-2.10279574662592-3.93405413880762i</v>
      </c>
      <c r="CK152" s="223" t="str">
        <f t="shared" ca="1" si="113"/>
        <v>-4.37506447302056+0.870254431767331i</v>
      </c>
      <c r="CL152" s="223" t="str">
        <f t="shared" ca="1" si="114"/>
        <v>-0.437232610410591+4.43929719251718i</v>
      </c>
      <c r="CM152" s="223" t="str">
        <f t="shared" ca="1" si="115"/>
        <v>4.12122061862436+1.70706547376567i</v>
      </c>
      <c r="CN152" s="223" t="str">
        <f t="shared" ca="1" si="116"/>
        <v>2.82988700475416-3.44822729230845i</v>
      </c>
      <c r="CO152" s="223" t="str">
        <f t="shared" ca="1" si="117"/>
        <v>-2.47827494694108-3.70900056706137i</v>
      </c>
      <c r="CP152" s="223" t="str">
        <f t="shared" ca="1" si="118"/>
        <v>-4.26869749099585+1.29489522721458i</v>
      </c>
      <c r="CQ152" s="223" t="str">
        <f t="shared" ca="1" si="119"/>
        <v>-1.24597105415627E-12+4.46077705328314i</v>
      </c>
      <c r="CR152" s="223" t="str">
        <f t="shared" ca="1" si="120"/>
        <v>4.26869749099513+1.29489522721697i</v>
      </c>
      <c r="CS152" s="223" t="str">
        <f t="shared" ca="1" si="121"/>
        <v>2.47827494694094-3.70900056706146i</v>
      </c>
      <c r="CT152" s="223" t="str">
        <f t="shared" ca="1" si="122"/>
        <v>-2.82988700475469-3.44822729230802i</v>
      </c>
      <c r="CU152" s="223" t="str">
        <f t="shared" ca="1" si="123"/>
        <v>-4.12122061862379+1.70706547376706i</v>
      </c>
      <c r="CV152" s="223" t="str">
        <f t="shared" ca="1" si="124"/>
        <v>0.437232610412527+4.43929719251699i</v>
      </c>
      <c r="CW152" s="223" t="str">
        <f t="shared" ca="1" si="125"/>
        <v>4.37506447302025+0.870254431768906i</v>
      </c>
      <c r="CX152" s="223" t="str">
        <f t="shared" ca="1" si="126"/>
        <v>2.10279574662694-3.93405413880707i</v>
      </c>
      <c r="CY152" s="223" t="str">
        <f t="shared" ca="1" si="127"/>
        <v>-3.15424570373753-3.15424570373817i</v>
      </c>
      <c r="CZ152" s="223" t="str">
        <f t="shared" ca="1" si="128"/>
        <v>-3.93405413880753+2.10279574662609i</v>
      </c>
      <c r="DA152" s="223" t="str">
        <f t="shared" ca="1" si="129"/>
        <v>0.870254431767956+4.37506447302044i</v>
      </c>
      <c r="DB152" s="223" t="str">
        <f t="shared" ca="1" si="130"/>
        <v>4.43929719251733+0.437232610409073i</v>
      </c>
      <c r="DC152" s="223" t="str">
        <f t="shared" ca="1" si="131"/>
        <v>1.70706547376385-4.12122061862512i</v>
      </c>
      <c r="DD152" s="223" t="str">
        <f t="shared" ca="1" si="132"/>
        <v>-3.44822729230741-2.82988700475544i</v>
      </c>
      <c r="DE152" s="223" t="str">
        <f t="shared" ca="1" si="133"/>
        <v>-3.709000567062+2.47827494694014i</v>
      </c>
      <c r="DF152" s="223" t="str">
        <f t="shared" ca="1" si="134"/>
        <v>1.29489522721604+4.26869749099541i</v>
      </c>
      <c r="DG152" s="223" t="str">
        <f t="shared" ca="1" si="135"/>
        <v>4.46077705328314-2.79795464403655E-13i</v>
      </c>
      <c r="DH152" s="223" t="str">
        <f t="shared" ca="1" si="136"/>
        <v>1.2948952272155-4.26869749099557i</v>
      </c>
      <c r="DI152" s="223" t="str">
        <f t="shared" ca="1" si="137"/>
        <v>-3.70900056706231-2.47827494693967i</v>
      </c>
      <c r="DJ152" s="223" t="str">
        <f t="shared" ca="1" si="138"/>
        <v>-3.44822729230706+2.82988700475587i</v>
      </c>
      <c r="DK152" s="223" t="str">
        <f t="shared" ca="1" si="139"/>
        <v>1.70706547376437+4.1212206186249i</v>
      </c>
      <c r="DL152" s="223" t="str">
        <f t="shared" ca="1" si="140"/>
        <v>4.43929719251728-0.43723261040963i</v>
      </c>
      <c r="DM152" s="223" t="str">
        <f t="shared" ca="1" si="141"/>
        <v>0.870254431767469-4.37506447302054i</v>
      </c>
      <c r="DN152" s="223" t="str">
        <f t="shared" ca="1" si="142"/>
        <v>-3.93405413880779-2.1027957466256i</v>
      </c>
      <c r="DO152" s="223" t="str">
        <f t="shared" ca="1" si="143"/>
        <v>-3.15424570373714+3.15424570373857i</v>
      </c>
      <c r="DP152" s="223" t="str">
        <f t="shared" ca="1" si="144"/>
        <v>2.10279574662749+3.93405413880678i</v>
      </c>
      <c r="DQ152" s="223" t="str">
        <f t="shared" ca="1" si="145"/>
        <v>4.37506447302101-0.870254431765101i</v>
      </c>
      <c r="DR152" s="223" t="str">
        <f t="shared" ca="1" si="146"/>
        <v>0.437232610412034-4.43929719251704i</v>
      </c>
      <c r="DS152" s="223" t="str">
        <f t="shared" ca="1" si="147"/>
        <v>-4.121220618624-1.70706547376654i</v>
      </c>
      <c r="DT152" s="223" t="str">
        <f t="shared" ca="1" si="148"/>
        <v>-2.82988700475426+3.44822729230838i</v>
      </c>
      <c r="DU152" s="223" t="str">
        <f t="shared" ca="1" si="149"/>
        <v>2.47827494694146+3.70900056706112i</v>
      </c>
      <c r="DV152" s="223" t="str">
        <f t="shared" ca="1" si="150"/>
        <v>4.26869749099496-1.2948952272175i</v>
      </c>
      <c r="DW152" s="223" t="str">
        <f t="shared" ca="1" si="151"/>
        <v>-1.8689534375847E-12-4.46077705328314i</v>
      </c>
      <c r="DX152" s="223" t="str">
        <f t="shared" ca="1" si="152"/>
        <v>-4.26869749099473-1.29489522721829i</v>
      </c>
      <c r="DY152" s="223" t="str">
        <f t="shared" ca="1" si="153"/>
        <v>-2.47827494694215+3.70900056706066i</v>
      </c>
      <c r="DZ152" s="223" t="str">
        <f t="shared" ca="1" si="154"/>
        <v>2.82988700475362+3.4482272923089i</v>
      </c>
      <c r="EA152" s="223" t="str">
        <f t="shared" ca="1" si="155"/>
        <v>4.12122061862432-1.70706547376578i</v>
      </c>
      <c r="EB152" s="223" t="str">
        <f t="shared" ca="1" si="156"/>
        <v>-0.437232610411211-4.43929719251712i</v>
      </c>
      <c r="EC152" s="223" t="str">
        <f t="shared" ca="1" si="157"/>
        <v>-4.37506447302084-0.870254431765913i</v>
      </c>
      <c r="ED152" s="223" t="str">
        <f t="shared" ca="1" si="158"/>
        <v>-2.10279574662431+3.93405413880848i</v>
      </c>
      <c r="EE152" s="223" t="str">
        <f t="shared" ca="1" si="159"/>
        <v>3.15424570373655+3.15424570373915i</v>
      </c>
      <c r="EF152" s="223" t="str">
        <f t="shared" ca="1" si="160"/>
        <v>3.93405413880818-2.10279574662487i</v>
      </c>
      <c r="EG152" s="223" t="str">
        <f t="shared" ca="1" si="161"/>
        <v>-0.870254431766658-4.3750644730207i</v>
      </c>
      <c r="EH152" s="223" t="str">
        <f t="shared" ca="1" si="162"/>
        <v>-4.4392971925172-0.437232610410452i</v>
      </c>
      <c r="EI152" s="223" t="str">
        <f t="shared" ca="1" si="163"/>
        <v>-1.70706547376519+4.12122061862456i</v>
      </c>
      <c r="EJ152" s="223" t="str">
        <f t="shared" ca="1" si="164"/>
        <v>3.44822729230938+2.82988700475303i</v>
      </c>
      <c r="EK152" s="223" t="str">
        <f t="shared" ca="1" si="165"/>
        <v>3.7090005670603-2.47827494694267i</v>
      </c>
      <c r="EL152" s="223" t="str">
        <f t="shared" ca="1" si="166"/>
        <v>-1.29489522721478-4.26869749099579i</v>
      </c>
      <c r="EM152" s="223" t="str">
        <f t="shared" ca="1" si="167"/>
        <v>-4.46077705328314-1.10607332195444E-12i</v>
      </c>
      <c r="EN152" s="223"/>
      <c r="EO152" s="223"/>
      <c r="EP152" s="223"/>
    </row>
    <row r="153" spans="1:146" ht="17.25" thickBot="1">
      <c r="A153" s="257">
        <f t="shared" si="168"/>
        <v>1.0351562500000005E-3</v>
      </c>
      <c r="B153" s="256">
        <v>53</v>
      </c>
      <c r="C153" s="230">
        <f t="shared" si="169"/>
        <v>10600</v>
      </c>
      <c r="D153" s="229">
        <f t="shared" si="170"/>
        <v>66601.764256103619</v>
      </c>
      <c r="E153" s="229" t="str">
        <f t="shared" si="171"/>
        <v>66601.7642561036i</v>
      </c>
      <c r="F153" s="229" t="str">
        <f t="shared" si="177"/>
        <v>-0.0210612824662304-0.101511160967332i</v>
      </c>
      <c r="G153" s="229" t="str">
        <f t="shared" si="178"/>
        <v>-5.00718579310011+0.394599330083178i</v>
      </c>
      <c r="H153" s="229" t="str">
        <f t="shared" si="179"/>
        <v>0.00210050111205306-0.00797747156389665i</v>
      </c>
      <c r="I153" s="229" t="str">
        <f t="shared" si="174"/>
        <v>-0.00590068170694594+0.0058833980529978i</v>
      </c>
      <c r="J153" s="255" t="str">
        <f ca="1">IMPRODUCT(1/N_FFT2,BP100)</f>
        <v>-0.0225029126111642-0.00161336131091654i</v>
      </c>
      <c r="K153" s="254" t="str">
        <f t="shared" ca="1" si="175"/>
        <v>0.000142274571593128-0.000122873660669284i</v>
      </c>
      <c r="N153" s="246">
        <f t="shared" ca="1" si="176"/>
        <v>8.542541296740394</v>
      </c>
      <c r="O153" s="223">
        <f t="shared" ca="1" si="39"/>
        <v>-4.457458703259606</v>
      </c>
      <c r="P153" s="223" t="str">
        <f t="shared" ca="1" si="40"/>
        <v>-1.18886110207687+4.29599201247318i</v>
      </c>
      <c r="Q153" s="223" t="str">
        <f t="shared" ca="1" si="41"/>
        <v>3.82328985768048+2.29159175147371i</v>
      </c>
      <c r="R153" s="223" t="str">
        <f t="shared" ca="1" si="42"/>
        <v>3.2283014632124-3.0735985023886i</v>
      </c>
      <c r="S153" s="223" t="str">
        <f t="shared" ca="1" si="43"/>
        <v>-2.1012314872532-3.9311276153593i</v>
      </c>
      <c r="T153" s="223" t="str">
        <f t="shared" ca="1" si="44"/>
        <v>-4.34915195132917+0.976634729832218i</v>
      </c>
      <c r="U153" s="223" t="str">
        <f t="shared" ca="1" si="45"/>
        <v>-0.21871713197947+4.45208949903789i</v>
      </c>
      <c r="V153" s="223" t="str">
        <f t="shared" ca="1" si="46"/>
        <v>4.2324826525747+1.39822340379464i</v>
      </c>
      <c r="W153" s="223" t="str">
        <f t="shared" ca="1" si="47"/>
        <v>2.47643137044516-3.7062414598539i</v>
      </c>
      <c r="X153" s="223" t="str">
        <f t="shared" ca="1" si="48"/>
        <v>-2.91149097355708-3.37522716304554i</v>
      </c>
      <c r="Y153" s="223" t="str">
        <f t="shared" ca="1" si="49"/>
        <v>-4.02949494228666+1.90580917233363i</v>
      </c>
      <c r="Z153" s="223" t="str">
        <f t="shared" ca="1" si="50"/>
        <v>0.762055558980474+4.39183440219366i</v>
      </c>
      <c r="AA153" s="223" t="str">
        <f t="shared" ca="1" si="51"/>
        <v>4.43599482125602+0.436907355230549i</v>
      </c>
      <c r="AB153" s="223" t="str">
        <f t="shared" ca="1" si="52"/>
        <v>1.60421726286286-4.15877687124443i</v>
      </c>
      <c r="AC153" s="223" t="str">
        <f t="shared" ca="1" si="53"/>
        <v>-3.58026440172198-2.65530504933561i</v>
      </c>
      <c r="AD153" s="223" t="str">
        <f t="shared" ca="1" si="54"/>
        <v>-3.51402164500771+2.74236940795402i</v>
      </c>
      <c r="AE153" s="223" t="str">
        <f t="shared" ca="1" si="55"/>
        <v>1.70579559618911+4.11815486295582i</v>
      </c>
      <c r="AF153" s="223" t="str">
        <f t="shared" ca="1" si="56"/>
        <v>4.42393653930407-0.545640529538608i</v>
      </c>
      <c r="AG153" s="223" t="str">
        <f t="shared" ca="1" si="57"/>
        <v>0.654045030394589-4.40921344340246i</v>
      </c>
      <c r="AH153" s="223" t="str">
        <f t="shared" ca="1" si="58"/>
        <v>-4.07505223216545-1.80634642203211i</v>
      </c>
      <c r="AI153" s="223" t="str">
        <f t="shared" ca="1" si="59"/>
        <v>-2.8277818657846+3.44566217305245i</v>
      </c>
      <c r="AJ153" s="223" t="str">
        <f t="shared" ca="1" si="60"/>
        <v>2.56664123424365+3.6443505410354i</v>
      </c>
      <c r="AK153" s="223" t="str">
        <f t="shared" ca="1" si="61"/>
        <v>4.19689378785252-1.50167260904291i</v>
      </c>
      <c r="AL153" s="223" t="str">
        <f t="shared" ca="1" si="62"/>
        <v>-0.327911004268633-4.44538102580019i</v>
      </c>
      <c r="AM153" s="223" t="str">
        <f t="shared" ca="1" si="63"/>
        <v>-4.37180988416232-0.869607053792371i</v>
      </c>
      <c r="AN153" s="223" t="str">
        <f t="shared" ca="1" si="64"/>
        <v>-2.00412393445302+3.98151043532695i</v>
      </c>
      <c r="AO153" s="223" t="str">
        <f t="shared" ca="1" si="65"/>
        <v>3.30275904240341+2.99344630803483i</v>
      </c>
      <c r="AP153" s="223" t="str">
        <f t="shared" ca="1" si="66"/>
        <v>3.76589987740232-2.38472979698875i</v>
      </c>
      <c r="AQ153" s="223" t="str">
        <f t="shared" ca="1" si="67"/>
        <v>-1.29393196105096-4.26552202800966i</v>
      </c>
      <c r="AR153" s="223" t="str">
        <f t="shared" ca="1" si="68"/>
        <v>-1.29393196105096-4.26552202800966i</v>
      </c>
      <c r="AS153" s="223" t="str">
        <f t="shared" ca="1" si="69"/>
        <v>-1.08307411762944+4.32387425198583i</v>
      </c>
      <c r="AT153" s="223" t="str">
        <f t="shared" ca="1" si="70"/>
        <v>3.87837683111041+2.19707333677572i</v>
      </c>
      <c r="AU153" s="223" t="str">
        <f t="shared" ca="1" si="71"/>
        <v>3.15189927593373-3.15189927593399i</v>
      </c>
      <c r="AV153" s="223" t="str">
        <f t="shared" ca="1" si="72"/>
        <v>-2.19707333677563-3.87837683111046i</v>
      </c>
      <c r="AW153" s="223" t="str">
        <f t="shared" ca="1" si="73"/>
        <v>-4.32387425198586+1.08307411762934i</v>
      </c>
      <c r="AX153" s="223" t="str">
        <f t="shared" ca="1" si="74"/>
        <v>-0.109391512668276+4.45611620003574i</v>
      </c>
      <c r="AY153" s="223" t="str">
        <f t="shared" ca="1" si="75"/>
        <v>4.26552202800976+1.29393196105063i</v>
      </c>
      <c r="AZ153" s="223" t="str">
        <f t="shared" ca="1" si="76"/>
        <v>2.38472979698883-3.76589987740227i</v>
      </c>
      <c r="BA153" s="223" t="str">
        <f t="shared" ca="1" si="77"/>
        <v>-2.99344630803475-3.30275904240347i</v>
      </c>
      <c r="BB153" s="223" t="str">
        <f t="shared" ca="1" si="78"/>
        <v>-3.98151043532698+2.00412393445295i</v>
      </c>
      <c r="BC153" s="223" t="str">
        <f t="shared" ca="1" si="79"/>
        <v>0.869607053792291+4.37180988416234i</v>
      </c>
      <c r="BD153" s="223" t="str">
        <f t="shared" ca="1" si="80"/>
        <v>4.44538102580018+0.327911004268702i</v>
      </c>
      <c r="BE153" s="223" t="str">
        <f t="shared" ca="1" si="81"/>
        <v>1.50167260904299-4.19689378785249i</v>
      </c>
      <c r="BF153" s="223" t="str">
        <f t="shared" ca="1" si="82"/>
        <v>-3.64435054103534-2.56664123424374i</v>
      </c>
      <c r="BG153" s="223" t="str">
        <f t="shared" ca="1" si="83"/>
        <v>-3.44566217305251+2.82778186578454i</v>
      </c>
      <c r="BH153" s="223" t="str">
        <f t="shared" ca="1" si="84"/>
        <v>1.80634642203202+4.07505223216549i</v>
      </c>
      <c r="BI153" s="223" t="str">
        <f t="shared" ca="1" si="85"/>
        <v>4.40921344340247-0.654045030394505i</v>
      </c>
      <c r="BJ153" s="223" t="str">
        <f t="shared" ca="1" si="86"/>
        <v>0.545640529538706-4.42393653930405i</v>
      </c>
      <c r="BK153" s="223" t="str">
        <f t="shared" ca="1" si="87"/>
        <v>-4.11815486295578-1.70579559618921i</v>
      </c>
      <c r="BL153" s="223" t="str">
        <f t="shared" ca="1" si="88"/>
        <v>-2.74236940795374+3.51402164500794i</v>
      </c>
      <c r="BM153" s="223" t="str">
        <f t="shared" ca="1" si="89"/>
        <v>2.65530504933555+3.58026440172202i</v>
      </c>
      <c r="BN153" s="223" t="str">
        <f t="shared" ca="1" si="90"/>
        <v>4.15877687124447-1.60421726286274i</v>
      </c>
      <c r="BO153" s="223" t="str">
        <f t="shared" ca="1" si="91"/>
        <v>-0.436907355230455-4.43599482125603i</v>
      </c>
      <c r="BP153" s="223" t="str">
        <f t="shared" ca="1" si="92"/>
        <v>-4.39183440219373-0.762055558980117i</v>
      </c>
      <c r="BQ153" s="223" t="str">
        <f t="shared" ca="1" si="93"/>
        <v>-1.90580917233369+4.02949494228664i</v>
      </c>
      <c r="BR153" s="223" t="str">
        <f t="shared" ca="1" si="94"/>
        <v>3.37522716304547+2.91149097355716i</v>
      </c>
      <c r="BS153" s="223" t="str">
        <f t="shared" ca="1" si="95"/>
        <v>3.70624145985395-2.47643137044509i</v>
      </c>
      <c r="BT153" s="223" t="str">
        <f t="shared" ca="1" si="96"/>
        <v>-1.39822340379445-4.23248265257476i</v>
      </c>
      <c r="BU153" s="223" t="str">
        <f t="shared" ca="1" si="97"/>
        <v>-4.45208949903789+0.21871713197953i</v>
      </c>
      <c r="BV153" s="223" t="str">
        <f t="shared" ca="1" si="98"/>
        <v>-0.976634729832227+4.34915195132917i</v>
      </c>
      <c r="BW153" s="223" t="str">
        <f t="shared" ca="1" si="99"/>
        <v>3.93112761535924+2.10123148725331i</v>
      </c>
      <c r="BX153" s="223" t="str">
        <f t="shared" ca="1" si="100"/>
        <v>3.07359850238879-3.22830146321222i</v>
      </c>
      <c r="BY153" s="223" t="str">
        <f t="shared" ca="1" si="101"/>
        <v>-2.29159175147381-3.82328985768042i</v>
      </c>
      <c r="BZ153" s="223" t="str">
        <f t="shared" ca="1" si="102"/>
        <v>-4.29599201247318+1.18886110207687i</v>
      </c>
      <c r="CA153" s="223" t="str">
        <f t="shared" ca="1" si="103"/>
        <v>-6.9898039681417E-14+4.45745870325961i</v>
      </c>
      <c r="CB153" s="223" t="str">
        <f t="shared" ca="1" si="104"/>
        <v>4.29599201247313+1.18886110207707i</v>
      </c>
      <c r="CC153" s="223" t="str">
        <f t="shared" ca="1" si="105"/>
        <v>2.29159175147361-3.82328985768055i</v>
      </c>
      <c r="CD153" s="223" t="str">
        <f t="shared" ca="1" si="106"/>
        <v>-3.07359850238864-3.22830146321236i</v>
      </c>
      <c r="CE153" s="223" t="str">
        <f t="shared" ca="1" si="107"/>
        <v>-3.93112761535934+2.10123148725313i</v>
      </c>
      <c r="CF153" s="223" t="str">
        <f t="shared" ca="1" si="108"/>
        <v>0.976634729832026+4.34915195132922i</v>
      </c>
      <c r="CG153" s="223" t="str">
        <f t="shared" ca="1" si="109"/>
        <v>4.4520894990379+0.218717131979291i</v>
      </c>
      <c r="CH153" s="223" t="str">
        <f t="shared" ca="1" si="110"/>
        <v>1.39822340379458-4.23248265257471i</v>
      </c>
      <c r="CI153" s="223" t="str">
        <f t="shared" ca="1" si="111"/>
        <v>-3.70624145985383-2.47643137044525i</v>
      </c>
      <c r="CJ153" s="223" t="str">
        <f t="shared" ca="1" si="112"/>
        <v>-3.3752271630456+2.91149097355701i</v>
      </c>
      <c r="CK153" s="223" t="str">
        <f t="shared" ca="1" si="113"/>
        <v>1.90580917233396+4.02949494228651i</v>
      </c>
      <c r="CL153" s="223" t="str">
        <f t="shared" ca="1" si="114"/>
        <v>4.39183440219368-0.762055558980353i</v>
      </c>
      <c r="CM153" s="223" t="str">
        <f t="shared" ca="1" si="115"/>
        <v>0.436907355230657-4.43599482125601i</v>
      </c>
      <c r="CN153" s="223" t="str">
        <f t="shared" ca="1" si="116"/>
        <v>-4.15877687124472-1.60421726286211i</v>
      </c>
      <c r="CO153" s="223" t="str">
        <f t="shared" ca="1" si="117"/>
        <v>-2.65530504933495+3.58026440172247i</v>
      </c>
      <c r="CP153" s="223" t="str">
        <f t="shared" ca="1" si="118"/>
        <v>2.74236940795428+3.51402164500751i</v>
      </c>
      <c r="CQ153" s="223" t="str">
        <f t="shared" ca="1" si="119"/>
        <v>4.11815486295568-1.70579559618943i</v>
      </c>
      <c r="CR153" s="223" t="str">
        <f t="shared" ca="1" si="120"/>
        <v>-0.545640529538978-4.42393653930402i</v>
      </c>
      <c r="CS153" s="223" t="str">
        <f t="shared" ca="1" si="121"/>
        <v>-4.40921344340252-0.654045030394206i</v>
      </c>
      <c r="CT153" s="223" t="str">
        <f t="shared" ca="1" si="122"/>
        <v>-1.8063464220318+4.07505223216559i</v>
      </c>
      <c r="CU153" s="223" t="str">
        <f t="shared" ca="1" si="123"/>
        <v>3.4456621730524+2.82778186578467i</v>
      </c>
      <c r="CV153" s="223" t="str">
        <f t="shared" ca="1" si="124"/>
        <v>3.64435054103544-2.5666412342436i</v>
      </c>
      <c r="CW153" s="223" t="str">
        <f t="shared" ca="1" si="125"/>
        <v>-1.5016726090428-4.19689378785256i</v>
      </c>
      <c r="CX153" s="223" t="str">
        <f t="shared" ca="1" si="126"/>
        <v>-4.4453810258002+0.327911004268531i</v>
      </c>
      <c r="CY153" s="223" t="str">
        <f t="shared" ca="1" si="127"/>
        <v>-0.869607053792892+4.37180988416222i</v>
      </c>
      <c r="CZ153" s="223" t="str">
        <f t="shared" ca="1" si="128"/>
        <v>3.98151043532669+2.00412393445353i</v>
      </c>
      <c r="DA153" s="223" t="str">
        <f t="shared" ca="1" si="129"/>
        <v>2.99344630803523-3.30275904240304i</v>
      </c>
      <c r="DB153" s="223" t="str">
        <f t="shared" ca="1" si="130"/>
        <v>-2.38472979698831-3.7658998774026i</v>
      </c>
      <c r="DC153" s="223" t="str">
        <f t="shared" ca="1" si="131"/>
        <v>-4.26552202800994+1.29393196105004i</v>
      </c>
      <c r="DD153" s="223" t="str">
        <f t="shared" ca="1" si="132"/>
        <v>0.109391512667187+4.45611620003576i</v>
      </c>
      <c r="DE153" s="223" t="str">
        <f t="shared" ca="1" si="133"/>
        <v>4.32387425198559+1.0830741176304i</v>
      </c>
      <c r="DF153" s="223" t="str">
        <f t="shared" ca="1" si="134"/>
        <v>2.19707333677656-3.87837683110993i</v>
      </c>
      <c r="DG153" s="223" t="str">
        <f t="shared" ca="1" si="135"/>
        <v>-3.15189927593296-3.15189927593476i</v>
      </c>
      <c r="DH153" s="223" t="str">
        <f t="shared" ca="1" si="136"/>
        <v>-3.87837683111116+2.19707333677439i</v>
      </c>
      <c r="DI153" s="223" t="str">
        <f t="shared" ca="1" si="137"/>
        <v>1.08307411762798+4.32387425198619i</v>
      </c>
      <c r="DJ153" s="223" t="str">
        <f t="shared" ca="1" si="138"/>
        <v>4.45611620003571+0.109391512669676i</v>
      </c>
      <c r="DK153" s="223" t="str">
        <f t="shared" ca="1" si="139"/>
        <v>1.29393196105236-4.26552202800923i</v>
      </c>
      <c r="DL153" s="223" t="str">
        <f t="shared" ca="1" si="140"/>
        <v>-3.76589987740123-2.38472979699047i</v>
      </c>
      <c r="DM153" s="223" t="str">
        <f t="shared" ca="1" si="141"/>
        <v>-3.30275904240475+2.99344630803334i</v>
      </c>
      <c r="DN153" s="223" t="str">
        <f t="shared" ca="1" si="142"/>
        <v>2.00412393445125+3.98151043532783i</v>
      </c>
      <c r="DO153" s="223" t="str">
        <f t="shared" ca="1" si="143"/>
        <v>4.3718098841627-0.86960705379045i</v>
      </c>
      <c r="DP153" s="223" t="str">
        <f t="shared" ca="1" si="144"/>
        <v>0.327911004271015-4.44538102580001i</v>
      </c>
      <c r="DQ153" s="223" t="str">
        <f t="shared" ca="1" si="145"/>
        <v>-4.19689378785321-1.50167260904097i</v>
      </c>
      <c r="DR153" s="223" t="str">
        <f t="shared" ca="1" si="146"/>
        <v>-2.56664123424195+3.6443505410366i</v>
      </c>
      <c r="DS153" s="223" t="str">
        <f t="shared" ca="1" si="147"/>
        <v>2.82778186578622+3.44566217305113i</v>
      </c>
      <c r="DT153" s="223" t="str">
        <f t="shared" ca="1" si="148"/>
        <v>4.07505223216483-1.80634642203352i</v>
      </c>
      <c r="DU153" s="223" t="str">
        <f t="shared" ca="1" si="149"/>
        <v>-0.654045030396127-4.40921344340223i</v>
      </c>
      <c r="DV153" s="223" t="str">
        <f t="shared" ca="1" si="150"/>
        <v>-4.42393653930426-0.545640529537048i</v>
      </c>
      <c r="DW153" s="223" t="str">
        <f t="shared" ca="1" si="151"/>
        <v>-1.70579559618763+4.11815486295643i</v>
      </c>
      <c r="DX153" s="223" t="str">
        <f t="shared" ca="1" si="152"/>
        <v>3.51402164500871+2.74236940795274i</v>
      </c>
      <c r="DY153" s="223" t="str">
        <f t="shared" ca="1" si="153"/>
        <v>3.58026440172127-2.65530504933656i</v>
      </c>
      <c r="DZ153" s="223" t="str">
        <f t="shared" ca="1" si="154"/>
        <v>-1.60421726286398-4.158776871244i</v>
      </c>
      <c r="EA153" s="223" t="str">
        <f t="shared" ca="1" si="155"/>
        <v>-4.43599482125591+0.436907355231646i</v>
      </c>
      <c r="EB153" s="223" t="str">
        <f t="shared" ca="1" si="156"/>
        <v>-0.762055558979373+4.39183440219386i</v>
      </c>
      <c r="EC153" s="223" t="str">
        <f t="shared" ca="1" si="157"/>
        <v>4.02949494228696+1.90580917233301i</v>
      </c>
      <c r="ED153" s="223" t="str">
        <f t="shared" ca="1" si="158"/>
        <v>2.91149097355655-3.375227163046i</v>
      </c>
      <c r="EE153" s="223" t="str">
        <f t="shared" ca="1" si="159"/>
        <v>-2.47643137044576-3.70624145985349i</v>
      </c>
      <c r="EF153" s="223" t="str">
        <f t="shared" ca="1" si="160"/>
        <v>-4.2324826525745+1.39822340379523i</v>
      </c>
      <c r="EG153" s="223" t="str">
        <f t="shared" ca="1" si="161"/>
        <v>0.218717131979967+4.45208949903787i</v>
      </c>
      <c r="EH153" s="223" t="str">
        <f t="shared" ca="1" si="162"/>
        <v>4.34915195132924+0.976634729831923i</v>
      </c>
      <c r="EI153" s="223" t="str">
        <f t="shared" ca="1" si="163"/>
        <v>2.10123148725304-3.93112761535939i</v>
      </c>
      <c r="EJ153" s="223" t="str">
        <f t="shared" ca="1" si="164"/>
        <v>-3.22830146321248-3.07359850238852i</v>
      </c>
      <c r="EK153" s="223" t="str">
        <f t="shared" ca="1" si="165"/>
        <v>-3.82328985768046+2.29159175147375i</v>
      </c>
      <c r="EL153" s="223" t="str">
        <f t="shared" ca="1" si="166"/>
        <v>1.1888611020768+4.2959920124732i</v>
      </c>
      <c r="EM153" s="223" t="str">
        <f t="shared" ca="1" si="167"/>
        <v>4.45745870325961+1.39796079362834E-13i</v>
      </c>
      <c r="EN153" s="223"/>
      <c r="EO153" s="223"/>
      <c r="EP153" s="223"/>
    </row>
    <row r="154" spans="1:146" ht="17.25" thickBot="1">
      <c r="A154" s="257">
        <f t="shared" si="168"/>
        <v>1.0546875000000005E-3</v>
      </c>
      <c r="B154" s="256">
        <v>54</v>
      </c>
      <c r="C154" s="230">
        <f t="shared" si="169"/>
        <v>10800</v>
      </c>
      <c r="D154" s="229">
        <f t="shared" si="170"/>
        <v>67858.401317539538</v>
      </c>
      <c r="E154" s="229" t="str">
        <f t="shared" si="171"/>
        <v>67858.4013175395i</v>
      </c>
      <c r="F154" s="229" t="str">
        <f t="shared" si="177"/>
        <v>-0.0209462556406972-0.0992971959907218i</v>
      </c>
      <c r="G154" s="229" t="str">
        <f t="shared" si="178"/>
        <v>-5.01343970133698+0.448859104165886i</v>
      </c>
      <c r="H154" s="229" t="str">
        <f t="shared" si="179"/>
        <v>0.0020966188980318-0.00782971400507951i</v>
      </c>
      <c r="I154" s="229" t="str">
        <f t="shared" si="174"/>
        <v>-0.00583011317343436+0.00585851385010649i</v>
      </c>
      <c r="J154" s="255" t="str">
        <f ca="1">IMPRODUCT(1/N_FFT2,BQ100)</f>
        <v>0.0142962741270832+0.0000674948831190859i</v>
      </c>
      <c r="K154" s="254" t="str">
        <f t="shared" ca="1" si="175"/>
        <v>-0.0000837443158269011+0.000083361417171224i</v>
      </c>
      <c r="N154" s="246">
        <f t="shared" ca="1" si="176"/>
        <v>8.5465320178849886</v>
      </c>
      <c r="O154" s="223">
        <f t="shared" ca="1" si="39"/>
        <v>-4.4534679821150114</v>
      </c>
      <c r="P154" s="223" t="str">
        <f t="shared" ca="1" si="40"/>
        <v>-1.08210445148775+4.3200031277528i</v>
      </c>
      <c r="Q154" s="223" t="str">
        <f t="shared" ca="1" si="41"/>
        <v>3.92760811352179+2.09935027432807i</v>
      </c>
      <c r="R154" s="223" t="str">
        <f t="shared" ca="1" si="42"/>
        <v>2.99076630351382-3.29980211308039i</v>
      </c>
      <c r="S154" s="223" t="str">
        <f t="shared" ca="1" si="43"/>
        <v>-2.47421424456899-3.70292329649096i</v>
      </c>
      <c r="T154" s="223" t="str">
        <f t="shared" ca="1" si="44"/>
        <v>-4.19313634804299+1.50032817558167i</v>
      </c>
      <c r="U154" s="223" t="str">
        <f t="shared" ca="1" si="45"/>
        <v>0.436516196156153+4.43202331652451i</v>
      </c>
      <c r="V154" s="223" t="str">
        <f t="shared" ca="1" si="46"/>
        <v>4.40526591578842+0.65345946998749i</v>
      </c>
      <c r="W154" s="223" t="str">
        <f t="shared" ca="1" si="47"/>
        <v>1.70426841332361-4.11446791737048i</v>
      </c>
      <c r="X154" s="223" t="str">
        <f t="shared" ca="1" si="48"/>
        <v>-3.57705902444256-2.6529277795254i</v>
      </c>
      <c r="Y154" s="223" t="str">
        <f t="shared" ca="1" si="49"/>
        <v>-3.44257730389127+2.82525017909145i</v>
      </c>
      <c r="Z154" s="223" t="str">
        <f t="shared" ca="1" si="50"/>
        <v>1.90410291918182+4.0258873731001i</v>
      </c>
      <c r="AA154" s="223" t="str">
        <f t="shared" ca="1" si="51"/>
        <v>4.36789584360551-0.868828502719213i</v>
      </c>
      <c r="AB154" s="223" t="str">
        <f t="shared" ca="1" si="52"/>
        <v>0.2185213165741-4.44810358489169i</v>
      </c>
      <c r="AC154" s="223" t="str">
        <f t="shared" ca="1" si="53"/>
        <v>-4.26170314597776-1.29277351585141i</v>
      </c>
      <c r="AD154" s="223" t="str">
        <f t="shared" ca="1" si="54"/>
        <v>-2.28954011078201+3.8198669019802i</v>
      </c>
      <c r="AE154" s="223" t="str">
        <f t="shared" ca="1" si="55"/>
        <v>3.14907740995068+3.14907740995071i</v>
      </c>
      <c r="AF154" s="223" t="str">
        <f t="shared" ca="1" si="56"/>
        <v>3.81986690198022-2.28954011078199i</v>
      </c>
      <c r="AG154" s="223" t="str">
        <f t="shared" ca="1" si="57"/>
        <v>-1.29277351585137-4.26170314597777i</v>
      </c>
      <c r="AH154" s="223" t="str">
        <f t="shared" ca="1" si="58"/>
        <v>-4.44810358489169+0.218521316574069i</v>
      </c>
      <c r="AI154" s="223" t="str">
        <f t="shared" ca="1" si="59"/>
        <v>-0.868828502719249+4.3678958436055i</v>
      </c>
      <c r="AJ154" s="223" t="str">
        <f t="shared" ca="1" si="60"/>
        <v>4.02588737310009+1.90410291918185i</v>
      </c>
      <c r="AK154" s="223" t="str">
        <f t="shared" ca="1" si="61"/>
        <v>2.82525017909148-3.44257730389125i</v>
      </c>
      <c r="AL154" s="223" t="str">
        <f t="shared" ca="1" si="62"/>
        <v>-2.65292777952536-3.57705902444259i</v>
      </c>
      <c r="AM154" s="223" t="str">
        <f t="shared" ca="1" si="63"/>
        <v>-4.11446791737033+1.70426841332398i</v>
      </c>
      <c r="AN154" s="223" t="str">
        <f t="shared" ca="1" si="64"/>
        <v>0.653459469987726+4.40526591578839i</v>
      </c>
      <c r="AO154" s="223" t="str">
        <f t="shared" ca="1" si="65"/>
        <v>4.43202331652449+0.436516196156365i</v>
      </c>
      <c r="AP154" s="223" t="str">
        <f t="shared" ca="1" si="66"/>
        <v>1.50032817558184-4.19313634804293i</v>
      </c>
      <c r="AQ154" s="223" t="str">
        <f t="shared" ca="1" si="67"/>
        <v>-3.70292329649088-2.4742142445691i</v>
      </c>
      <c r="AR154" s="223" t="str">
        <f t="shared" ca="1" si="68"/>
        <v>-3.70292329649088-2.4742142445691i</v>
      </c>
      <c r="AS154" s="223" t="str">
        <f t="shared" ca="1" si="69"/>
        <v>2.099350274328+3.92760811352183i</v>
      </c>
      <c r="AT154" s="223" t="str">
        <f t="shared" ca="1" si="70"/>
        <v>4.32000312775282-1.08210445148766i</v>
      </c>
      <c r="AU154" s="223" t="str">
        <f t="shared" ca="1" si="71"/>
        <v>4.69205567587191E-14-4.45346798211501i</v>
      </c>
      <c r="AV154" s="223" t="str">
        <f t="shared" ca="1" si="72"/>
        <v>-4.3200031277528-1.08210445148776i</v>
      </c>
      <c r="AW154" s="223" t="str">
        <f t="shared" ca="1" si="73"/>
        <v>-2.09935027432806+3.9276081135218i</v>
      </c>
      <c r="AX154" s="223" t="str">
        <f t="shared" ca="1" si="74"/>
        <v>3.29980211308043+2.99076630351378i</v>
      </c>
      <c r="AY154" s="223" t="str">
        <f t="shared" ca="1" si="75"/>
        <v>3.70292329649093-2.47421424456903i</v>
      </c>
      <c r="AZ154" s="223" t="str">
        <f t="shared" ca="1" si="76"/>
        <v>-1.50032817558175-4.19313634804297i</v>
      </c>
      <c r="BA154" s="223" t="str">
        <f t="shared" ca="1" si="77"/>
        <v>-4.4320233165245+0.436516196156303i</v>
      </c>
      <c r="BB154" s="223" t="str">
        <f t="shared" ca="1" si="78"/>
        <v>-0.653459469987348+4.40526591578845i</v>
      </c>
      <c r="BC154" s="223" t="str">
        <f t="shared" ca="1" si="79"/>
        <v>4.11446791737046+1.70426841332364i</v>
      </c>
      <c r="BD154" s="223" t="str">
        <f t="shared" ca="1" si="80"/>
        <v>2.65292777952544-3.57705902444254i</v>
      </c>
      <c r="BE154" s="223" t="str">
        <f t="shared" ca="1" si="81"/>
        <v>-2.8252501790914-3.44257730389131i</v>
      </c>
      <c r="BF154" s="223" t="str">
        <f t="shared" ca="1" si="82"/>
        <v>-4.02588737310012+1.90410291918179i</v>
      </c>
      <c r="BG154" s="223" t="str">
        <f t="shared" ca="1" si="83"/>
        <v>0.868828502719173+4.36789584360551i</v>
      </c>
      <c r="BH154" s="223" t="str">
        <f t="shared" ca="1" si="84"/>
        <v>4.44810358489169+0.218521316574147i</v>
      </c>
      <c r="BI154" s="223" t="str">
        <f t="shared" ca="1" si="85"/>
        <v>1.29277351585146-4.26170314597775i</v>
      </c>
      <c r="BJ154" s="223" t="str">
        <f t="shared" ca="1" si="86"/>
        <v>-3.81986690198019-2.28954011078204i</v>
      </c>
      <c r="BK154" s="223" t="str">
        <f t="shared" ca="1" si="87"/>
        <v>-3.14907740995073+3.14907740995066i</v>
      </c>
      <c r="BL154" s="223" t="str">
        <f t="shared" ca="1" si="88"/>
        <v>2.28954011078195+3.81986690198024i</v>
      </c>
      <c r="BM154" s="223" t="str">
        <f t="shared" ca="1" si="89"/>
        <v>4.26170314597778-1.29277351585135i</v>
      </c>
      <c r="BN154" s="223" t="str">
        <f t="shared" ca="1" si="90"/>
        <v>-0.218521316574006-4.44810358489169i</v>
      </c>
      <c r="BO154" s="223" t="str">
        <f t="shared" ca="1" si="91"/>
        <v>-4.36789584360549-0.86882850271928i</v>
      </c>
      <c r="BP154" s="223" t="str">
        <f t="shared" ca="1" si="92"/>
        <v>-1.90410291918186+4.02588737310008i</v>
      </c>
      <c r="BQ154" s="223" t="str">
        <f t="shared" ca="1" si="93"/>
        <v>3.44257730389122+2.82525017909151i</v>
      </c>
      <c r="BR154" s="223" t="str">
        <f t="shared" ca="1" si="94"/>
        <v>3.5770590244426-2.65292777952535i</v>
      </c>
      <c r="BS154" s="223" t="str">
        <f t="shared" ca="1" si="95"/>
        <v>-1.70426841332392-4.11446791737035i</v>
      </c>
      <c r="BT154" s="223" t="str">
        <f t="shared" ca="1" si="96"/>
        <v>-4.4052659157884+0.653459469987677i</v>
      </c>
      <c r="BU154" s="223" t="str">
        <f t="shared" ca="1" si="97"/>
        <v>-0.436516196156381+4.43202331652449i</v>
      </c>
      <c r="BV154" s="223" t="str">
        <f t="shared" ca="1" si="98"/>
        <v>4.19313634804292+1.50032817558188i</v>
      </c>
      <c r="BW154" s="223" t="str">
        <f t="shared" ca="1" si="99"/>
        <v>2.47421424456912-3.70292329649087i</v>
      </c>
      <c r="BX154" s="223" t="str">
        <f t="shared" ca="1" si="100"/>
        <v>-2.99076630351368-3.29980211308052i</v>
      </c>
      <c r="BY154" s="223" t="str">
        <f t="shared" ca="1" si="101"/>
        <v>-3.92760811352185+2.09935027432796i</v>
      </c>
      <c r="BZ154" s="223" t="str">
        <f t="shared" ca="1" si="102"/>
        <v>1.08210445148765+4.32000312775282i</v>
      </c>
      <c r="CA154" s="223" t="str">
        <f t="shared" ca="1" si="103"/>
        <v>4.45346798211501+9.38411135174381E-14i</v>
      </c>
      <c r="CB154" s="223" t="str">
        <f t="shared" ca="1" si="104"/>
        <v>1.08210445148777-4.32000312775279i</v>
      </c>
      <c r="CC154" s="223" t="str">
        <f t="shared" ca="1" si="105"/>
        <v>-3.92760811352176-2.09935027432813i</v>
      </c>
      <c r="CD154" s="223" t="str">
        <f t="shared" ca="1" si="106"/>
        <v>-2.99076630351382+3.29980211308039i</v>
      </c>
      <c r="CE154" s="223" t="str">
        <f t="shared" ca="1" si="107"/>
        <v>2.47421424456901+3.70292329649094i</v>
      </c>
      <c r="CF154" s="223" t="str">
        <f t="shared" ca="1" si="108"/>
        <v>4.19313634804298-1.5003281755817i</v>
      </c>
      <c r="CG154" s="223" t="str">
        <f t="shared" ca="1" si="109"/>
        <v>-0.436516196156257-4.4320233165245i</v>
      </c>
      <c r="CH154" s="223" t="str">
        <f t="shared" ca="1" si="110"/>
        <v>-4.40526591578844-0.653459469987361i</v>
      </c>
      <c r="CI154" s="223" t="str">
        <f t="shared" ca="1" si="111"/>
        <v>-1.70426841332369+4.11446791737045i</v>
      </c>
      <c r="CJ154" s="223" t="str">
        <f t="shared" ca="1" si="112"/>
        <v>3.57705902444279+2.65292777952509i</v>
      </c>
      <c r="CK154" s="223" t="str">
        <f t="shared" ca="1" si="113"/>
        <v>3.44257730389106-2.82525017909171i</v>
      </c>
      <c r="CL154" s="223" t="str">
        <f t="shared" ca="1" si="114"/>
        <v>-1.90410291918175-4.02588737310013i</v>
      </c>
      <c r="CM154" s="223" t="str">
        <f t="shared" ca="1" si="115"/>
        <v>-4.36789584360526+0.868828502720465i</v>
      </c>
      <c r="CN154" s="223" t="str">
        <f t="shared" ca="1" si="116"/>
        <v>-0.218521316573751+4.4481035848917i</v>
      </c>
      <c r="CO154" s="223" t="str">
        <f t="shared" ca="1" si="117"/>
        <v>4.26170314597761+1.2927735158519i</v>
      </c>
      <c r="CP154" s="223" t="str">
        <f t="shared" ca="1" si="118"/>
        <v>2.28954011078325-3.81986690197946i</v>
      </c>
      <c r="CQ154" s="223" t="str">
        <f t="shared" ca="1" si="119"/>
        <v>-3.14907740995219-3.1490774099492i</v>
      </c>
      <c r="CR154" s="223" t="str">
        <f t="shared" ca="1" si="120"/>
        <v>-3.81986690197957+2.28954011078307i</v>
      </c>
      <c r="CS154" s="223" t="str">
        <f t="shared" ca="1" si="121"/>
        <v>1.2927735158517+4.26170314597767i</v>
      </c>
      <c r="CT154" s="223" t="str">
        <f t="shared" ca="1" si="122"/>
        <v>4.44810358489171-0.218521316573549i</v>
      </c>
      <c r="CU154" s="223" t="str">
        <f t="shared" ca="1" si="123"/>
        <v>0.86882850272066-4.36789584360522i</v>
      </c>
      <c r="CV154" s="223" t="str">
        <f t="shared" ca="1" si="124"/>
        <v>-4.0258873730991-1.90410291918393i</v>
      </c>
      <c r="CW154" s="223" t="str">
        <f t="shared" ca="1" si="125"/>
        <v>-2.8252501790905+3.44257730389205i</v>
      </c>
      <c r="CX154" s="223" t="str">
        <f t="shared" ca="1" si="126"/>
        <v>2.65292777952564+3.57705902444238i</v>
      </c>
      <c r="CY154" s="223" t="str">
        <f t="shared" ca="1" si="127"/>
        <v>4.11446791737053-1.7042684133235i</v>
      </c>
      <c r="CZ154" s="223" t="str">
        <f t="shared" ca="1" si="128"/>
        <v>-0.653459469986288-4.4052659157886i</v>
      </c>
      <c r="DA154" s="223" t="str">
        <f t="shared" ca="1" si="129"/>
        <v>-4.43202331652431-0.436516196158223i</v>
      </c>
      <c r="DB154" s="223" t="str">
        <f t="shared" ca="1" si="130"/>
        <v>-1.50032817558023+4.19313634804351i</v>
      </c>
      <c r="DC154" s="223" t="str">
        <f t="shared" ca="1" si="131"/>
        <v>3.70292329649132+2.47421424456844i</v>
      </c>
      <c r="DD154" s="223" t="str">
        <f t="shared" ca="1" si="132"/>
        <v>3.29980211308053-2.99076630351367i</v>
      </c>
      <c r="DE154" s="223" t="str">
        <f t="shared" ca="1" si="133"/>
        <v>-2.09935027432717-3.92760811352227i</v>
      </c>
      <c r="DF154" s="223" t="str">
        <f t="shared" ca="1" si="134"/>
        <v>-4.32000312775327+1.08210445148586i</v>
      </c>
      <c r="DG154" s="223" t="str">
        <f t="shared" ca="1" si="135"/>
        <v>1.66293454419409E-12+4.45346798211501i</v>
      </c>
      <c r="DH154" s="223" t="str">
        <f t="shared" ca="1" si="136"/>
        <v>4.320003127753+1.08210445148693i</v>
      </c>
      <c r="DI154" s="223" t="str">
        <f t="shared" ca="1" si="137"/>
        <v>2.09935027432814-3.92760811352176i</v>
      </c>
      <c r="DJ154" s="223" t="str">
        <f t="shared" ca="1" si="138"/>
        <v>-3.29980211307975-2.99076630351454i</v>
      </c>
      <c r="DK154" s="223" t="str">
        <f t="shared" ca="1" si="139"/>
        <v>-3.70292329649193+2.47421424456753i</v>
      </c>
      <c r="DL154" s="223" t="str">
        <f t="shared" ca="1" si="140"/>
        <v>1.50032817558336+4.19313634804239i</v>
      </c>
      <c r="DM154" s="223" t="str">
        <f t="shared" ca="1" si="141"/>
        <v>4.43202331652442-0.436516196157061i</v>
      </c>
      <c r="DN154" s="223" t="str">
        <f t="shared" ca="1" si="142"/>
        <v>0.653459469987379-4.40526591578844i</v>
      </c>
      <c r="DO154" s="223" t="str">
        <f t="shared" ca="1" si="143"/>
        <v>-4.1144679173701-1.70426841332452i</v>
      </c>
      <c r="DP154" s="223" t="str">
        <f t="shared" ca="1" si="144"/>
        <v>-2.65292777952658+3.57705902444169i</v>
      </c>
      <c r="DQ154" s="223" t="str">
        <f t="shared" ca="1" si="145"/>
        <v>2.82525017909312+3.4425773038899i</v>
      </c>
      <c r="DR154" s="223" t="str">
        <f t="shared" ca="1" si="146"/>
        <v>4.02588737309957-1.90410291918293i</v>
      </c>
      <c r="DS154" s="223" t="str">
        <f t="shared" ca="1" si="147"/>
        <v>-0.868828502719516-4.36789584360544i</v>
      </c>
      <c r="DT154" s="223" t="str">
        <f t="shared" ca="1" si="148"/>
        <v>-4.44810358489166-0.218521316574714i</v>
      </c>
      <c r="DU154" s="223" t="str">
        <f t="shared" ca="1" si="149"/>
        <v>-1.29277351585276+4.26170314597735i</v>
      </c>
      <c r="DV154" s="223" t="str">
        <f t="shared" ca="1" si="150"/>
        <v>3.81986690198128+2.28954011078022i</v>
      </c>
      <c r="DW154" s="223" t="str">
        <f t="shared" ca="1" si="151"/>
        <v>3.14907740994988-3.14907740995151i</v>
      </c>
      <c r="DX154" s="223" t="str">
        <f t="shared" ca="1" si="152"/>
        <v>-2.2895401107823-3.81986690198003i</v>
      </c>
      <c r="DY154" s="223" t="str">
        <f t="shared" ca="1" si="153"/>
        <v>-4.26170314597793+1.29277351585084i</v>
      </c>
      <c r="DZ154" s="223" t="str">
        <f t="shared" ca="1" si="154"/>
        <v>0.218521316572585+4.44810358489176i</v>
      </c>
      <c r="EA154" s="223" t="str">
        <f t="shared" ca="1" si="155"/>
        <v>4.36789584360503+0.868828502721609i</v>
      </c>
      <c r="EB154" s="223" t="str">
        <f t="shared" ca="1" si="156"/>
        <v>1.90410291918074-4.02588737310061i</v>
      </c>
      <c r="EC154" s="223" t="str">
        <f t="shared" ca="1" si="157"/>
        <v>-3.44257730389144-2.82525017909124i</v>
      </c>
      <c r="ED154" s="223" t="str">
        <f t="shared" ca="1" si="158"/>
        <v>-3.57705902444296+2.65292777952487i</v>
      </c>
      <c r="EE154" s="223" t="str">
        <f t="shared" ca="1" si="159"/>
        <v>1.70426841332267+4.11446791737087i</v>
      </c>
      <c r="EF154" s="223" t="str">
        <f t="shared" ca="1" si="160"/>
        <v>4.40526591578873-0.653459469985393i</v>
      </c>
      <c r="EG154" s="223" t="str">
        <f t="shared" ca="1" si="161"/>
        <v>0.436516196154774-4.43202331652465i</v>
      </c>
      <c r="EH154" s="223" t="str">
        <f t="shared" ca="1" si="162"/>
        <v>-4.19313634804321-1.50032817558108i</v>
      </c>
      <c r="EI154" s="223" t="str">
        <f t="shared" ca="1" si="163"/>
        <v>-2.4742142445692+3.70292329649082i</v>
      </c>
      <c r="EJ154" s="223" t="str">
        <f t="shared" ca="1" si="164"/>
        <v>2.99076630351296+3.29980211308118i</v>
      </c>
      <c r="EK154" s="223" t="str">
        <f t="shared" ca="1" si="165"/>
        <v>3.9276081135227-2.09935027432637i</v>
      </c>
      <c r="EL154" s="223" t="str">
        <f t="shared" ca="1" si="166"/>
        <v>-1.08210445148928-4.32000312775241i</v>
      </c>
      <c r="EM154" s="223" t="str">
        <f t="shared" ca="1" si="167"/>
        <v>-4.45346798211501+6.98343983582085E-13i</v>
      </c>
      <c r="EN154" s="223"/>
      <c r="EO154" s="223"/>
      <c r="EP154" s="223"/>
    </row>
    <row r="155" spans="1:146" ht="17.25" thickBot="1">
      <c r="A155" s="257">
        <f t="shared" si="168"/>
        <v>1.0742187500000005E-3</v>
      </c>
      <c r="B155" s="256">
        <v>55</v>
      </c>
      <c r="C155" s="230">
        <f t="shared" si="169"/>
        <v>11000</v>
      </c>
      <c r="D155" s="229">
        <f t="shared" si="170"/>
        <v>69115.038378975441</v>
      </c>
      <c r="E155" s="229" t="str">
        <f t="shared" si="171"/>
        <v>69115.0383789754i</v>
      </c>
      <c r="F155" s="229" t="str">
        <f t="shared" si="177"/>
        <v>-0.0208276742572999-0.0971626216161524i</v>
      </c>
      <c r="G155" s="229" t="str">
        <f t="shared" si="178"/>
        <v>-5.01797879730125+0.502830769964272i</v>
      </c>
      <c r="H155" s="229" t="str">
        <f t="shared" si="179"/>
        <v>0.00209294874381066-0.00768732646083058i</v>
      </c>
      <c r="I155" s="229" t="str">
        <f t="shared" si="174"/>
        <v>-0.00575974515638505+0.0058342146224526i</v>
      </c>
      <c r="J155" s="255" t="str">
        <f ca="1">IMPRODUCT(1/N_FFT2,BR100)</f>
        <v>0.0554519833866113+0.00161345029776734i</v>
      </c>
      <c r="K155" s="254" t="str">
        <f t="shared" ca="1" si="175"/>
        <v>-0.000328802508042813+0.000314225709780533i</v>
      </c>
      <c r="N155" s="246">
        <f t="shared" ca="1" si="176"/>
        <v>8.5514186326694066</v>
      </c>
      <c r="O155" s="223">
        <f t="shared" ca="1" si="39"/>
        <v>-4.4485813673305934</v>
      </c>
      <c r="P155" s="223" t="str">
        <f t="shared" ca="1" si="40"/>
        <v>-0.974689694520895+4.34049031575417i</v>
      </c>
      <c r="Q155" s="223" t="str">
        <f t="shared" ca="1" si="41"/>
        <v>4.02146992565531+1.90201362214124i</v>
      </c>
      <c r="R155" s="223" t="str">
        <f t="shared" ca="1" si="42"/>
        <v>2.73690779045015-3.50702322894135i</v>
      </c>
      <c r="S155" s="223" t="str">
        <f t="shared" ca="1" si="43"/>
        <v>-2.82215014349007-3.43879989958124i</v>
      </c>
      <c r="T155" s="223" t="str">
        <f t="shared" ca="1" si="44"/>
        <v>-3.97358098314526+2.00013258364221i</v>
      </c>
      <c r="U155" s="223" t="str">
        <f t="shared" ca="1" si="45"/>
        <v>1.08091710094827+4.3152629586896i</v>
      </c>
      <c r="V155" s="223" t="str">
        <f t="shared" ca="1" si="46"/>
        <v>4.44724153779434-0.109173651938432i</v>
      </c>
      <c r="W155" s="223" t="str">
        <f t="shared" ca="1" si="47"/>
        <v>0.867875171467535-4.36310312375391i</v>
      </c>
      <c r="X155" s="223" t="str">
        <f t="shared" ca="1" si="48"/>
        <v>-4.06693648505462-1.80274895875508i</v>
      </c>
      <c r="Y155" s="223" t="str">
        <f t="shared" ca="1" si="49"/>
        <v>-2.65001682649699+3.57313405864428i</v>
      </c>
      <c r="Z155" s="223" t="str">
        <f t="shared" ca="1" si="50"/>
        <v>2.9056925388105+3.36850516574666i</v>
      </c>
      <c r="AA155" s="223" t="str">
        <f t="shared" ca="1" si="51"/>
        <v>3.92329850403267-2.09704674006469i</v>
      </c>
      <c r="AB155" s="223" t="str">
        <f t="shared" ca="1" si="52"/>
        <v>-1.18649340333205-4.28743624857682i</v>
      </c>
      <c r="AC155" s="223" t="str">
        <f t="shared" ca="1" si="53"/>
        <v>-4.44322285624879+0.218281541751201i</v>
      </c>
      <c r="AD155" s="223" t="str">
        <f t="shared" ca="1" si="54"/>
        <v>-0.760537872862565+4.38308776157889i</v>
      </c>
      <c r="AE155" s="223" t="str">
        <f t="shared" ca="1" si="55"/>
        <v>4.10995327398776+1.70239838680557i</v>
      </c>
      <c r="AF155" s="223" t="str">
        <f t="shared" ca="1" si="56"/>
        <v>2.56152959149773-3.63709256599862i</v>
      </c>
      <c r="AG155" s="223" t="str">
        <f t="shared" ca="1" si="57"/>
        <v>-2.98748465359659-3.29618137035658i</v>
      </c>
      <c r="AH155" s="223" t="str">
        <f t="shared" ca="1" si="58"/>
        <v>-3.870652776603+2.19269771394427i</v>
      </c>
      <c r="AI155" s="223" t="str">
        <f t="shared" ca="1" si="59"/>
        <v>1.29135500645584+4.25702694718537i</v>
      </c>
      <c r="AJ155" s="223" t="str">
        <f t="shared" ca="1" si="60"/>
        <v>4.43652774339746-0.327257946925064i</v>
      </c>
      <c r="AK155" s="223" t="str">
        <f t="shared" ca="1" si="61"/>
        <v>0.652742454681763-4.40043219123042i</v>
      </c>
      <c r="AL155" s="223" t="str">
        <f t="shared" ca="1" si="62"/>
        <v>-4.15049438074987-1.60102235372423i</v>
      </c>
      <c r="AM155" s="223" t="str">
        <f t="shared" ca="1" si="63"/>
        <v>-2.47149938685467+3.6988602247906i</v>
      </c>
      <c r="AN155" s="223" t="str">
        <f t="shared" ca="1" si="64"/>
        <v>3.06747721933629+3.22187207856144i</v>
      </c>
      <c r="AO155" s="223" t="str">
        <f t="shared" ca="1" si="65"/>
        <v>3.81567551267351-2.28702788871161i</v>
      </c>
      <c r="AP155" s="223" t="str">
        <f t="shared" ca="1" si="66"/>
        <v>-1.3954387456102-4.22405337194155i</v>
      </c>
      <c r="AQ155" s="223" t="str">
        <f t="shared" ca="1" si="67"/>
        <v>-4.42716023212593+0.436037224149119i</v>
      </c>
      <c r="AR155" s="223" t="str">
        <f t="shared" ca="1" si="68"/>
        <v>-4.42716023212593+0.436037224149119i</v>
      </c>
      <c r="AS155" s="223" t="str">
        <f t="shared" ca="1" si="69"/>
        <v>4.18853538489385+1.49868192464348i</v>
      </c>
      <c r="AT155" s="223" t="str">
        <f t="shared" ca="1" si="70"/>
        <v>2.37998044339592-3.75839982849269i</v>
      </c>
      <c r="AU155" s="223" t="str">
        <f t="shared" ca="1" si="71"/>
        <v>-3.14562205149972-3.14562205149945i</v>
      </c>
      <c r="AV155" s="223" t="str">
        <f t="shared" ca="1" si="72"/>
        <v>-3.75839982849272+2.37998044339588i</v>
      </c>
      <c r="AW155" s="223" t="str">
        <f t="shared" ca="1" si="73"/>
        <v>1.49868192464343+4.18853538489387i</v>
      </c>
      <c r="AX155" s="223" t="str">
        <f t="shared" ca="1" si="74"/>
        <v>4.41512596507279-0.544553848853371i</v>
      </c>
      <c r="AY155" s="223" t="str">
        <f t="shared" ca="1" si="75"/>
        <v>0.436037224149173-4.42716023212592i</v>
      </c>
      <c r="AZ155" s="223" t="str">
        <f t="shared" ca="1" si="76"/>
        <v>-4.22405337194153-1.39543874561025i</v>
      </c>
      <c r="BA155" s="223" t="str">
        <f t="shared" ca="1" si="77"/>
        <v>-2.28702788871165+3.81567551267348i</v>
      </c>
      <c r="BB155" s="223" t="str">
        <f t="shared" ca="1" si="78"/>
        <v>3.22187207856141+3.06747721933633i</v>
      </c>
      <c r="BC155" s="223" t="str">
        <f t="shared" ca="1" si="79"/>
        <v>3.69886022479063-2.47149938685462i</v>
      </c>
      <c r="BD155" s="223" t="str">
        <f t="shared" ca="1" si="80"/>
        <v>-1.60102235372416-4.1504943807499i</v>
      </c>
      <c r="BE155" s="223" t="str">
        <f t="shared" ca="1" si="81"/>
        <v>-4.40043219123043+0.652742454681697i</v>
      </c>
      <c r="BF155" s="223" t="str">
        <f t="shared" ca="1" si="82"/>
        <v>-0.327257946925134+4.43652774339745i</v>
      </c>
      <c r="BG155" s="223" t="str">
        <f t="shared" ca="1" si="83"/>
        <v>4.25702694718535+1.2913550064559i</v>
      </c>
      <c r="BH155" s="223" t="str">
        <f t="shared" ca="1" si="84"/>
        <v>2.19269771394433-3.87065277660296i</v>
      </c>
      <c r="BI155" s="223" t="str">
        <f t="shared" ca="1" si="85"/>
        <v>-3.29618137035653-2.98748465359665i</v>
      </c>
      <c r="BJ155" s="223" t="str">
        <f t="shared" ca="1" si="86"/>
        <v>-3.63709256599866+2.56152959149767i</v>
      </c>
      <c r="BK155" s="223" t="str">
        <f t="shared" ca="1" si="87"/>
        <v>1.70239838680554+4.10995327398777i</v>
      </c>
      <c r="BL155" s="223" t="str">
        <f t="shared" ca="1" si="88"/>
        <v>4.3830877615789-0.760537872862494i</v>
      </c>
      <c r="BM155" s="223" t="str">
        <f t="shared" ca="1" si="89"/>
        <v>0.21828154175124-4.44322285624879i</v>
      </c>
      <c r="BN155" s="223" t="str">
        <f t="shared" ca="1" si="90"/>
        <v>-4.2874362485768-1.18649340333211i</v>
      </c>
      <c r="BO155" s="223" t="str">
        <f t="shared" ca="1" si="91"/>
        <v>-2.09704674006473+3.92329850403265i</v>
      </c>
      <c r="BP155" s="223" t="str">
        <f t="shared" ca="1" si="92"/>
        <v>3.36850516574661+2.90569253881056i</v>
      </c>
      <c r="BQ155" s="223" t="str">
        <f t="shared" ca="1" si="93"/>
        <v>3.57313405864431-2.65001682649695i</v>
      </c>
      <c r="BR155" s="223" t="str">
        <f t="shared" ca="1" si="94"/>
        <v>-1.802748958755-4.06693648505465i</v>
      </c>
      <c r="BS155" s="223" t="str">
        <f t="shared" ca="1" si="95"/>
        <v>-4.36310312375392+0.86787517146749i</v>
      </c>
      <c r="BT155" s="223" t="str">
        <f t="shared" ca="1" si="96"/>
        <v>-0.109173651938289+4.44724153779434i</v>
      </c>
      <c r="BU155" s="223" t="str">
        <f t="shared" ca="1" si="97"/>
        <v>4.31526295868957+1.0809171009484i</v>
      </c>
      <c r="BV155" s="223" t="str">
        <f t="shared" ca="1" si="98"/>
        <v>2.0001325836422-3.97358098314527i</v>
      </c>
      <c r="BW155" s="223" t="str">
        <f t="shared" ca="1" si="99"/>
        <v>-3.4387998995811-2.82215014349024i</v>
      </c>
      <c r="BX155" s="223" t="str">
        <f t="shared" ca="1" si="100"/>
        <v>-3.50702322894143+2.73690779045005i</v>
      </c>
      <c r="BY155" s="223" t="str">
        <f t="shared" ca="1" si="101"/>
        <v>1.90201362214131+4.02146992565527i</v>
      </c>
      <c r="BZ155" s="223" t="str">
        <f t="shared" ca="1" si="102"/>
        <v>4.34049031575413-0.974689694521069i</v>
      </c>
      <c r="CA155" s="223" t="str">
        <f t="shared" ca="1" si="103"/>
        <v>5.44993143064122E-14-4.44858136733059i</v>
      </c>
      <c r="CB155" s="223" t="str">
        <f t="shared" ca="1" si="104"/>
        <v>-4.34049031575419-0.974689694520806i</v>
      </c>
      <c r="CC155" s="223" t="str">
        <f t="shared" ca="1" si="105"/>
        <v>-1.90201362214141+4.02146992565523i</v>
      </c>
      <c r="CD155" s="223" t="str">
        <f t="shared" ca="1" si="106"/>
        <v>3.50702322894132+2.73690779045019i</v>
      </c>
      <c r="CE155" s="223" t="str">
        <f t="shared" ca="1" si="107"/>
        <v>3.43879989958116-2.82215014349016i</v>
      </c>
      <c r="CF155" s="223" t="str">
        <f t="shared" ca="1" si="108"/>
        <v>-2.00013258364205-3.97358098314534i</v>
      </c>
      <c r="CG155" s="223" t="str">
        <f t="shared" ca="1" si="109"/>
        <v>-4.31526295868959+1.0809171009483i</v>
      </c>
      <c r="CH155" s="223" t="str">
        <f t="shared" ca="1" si="110"/>
        <v>0.109173651938559+4.44724153779433i</v>
      </c>
      <c r="CI155" s="223" t="str">
        <f t="shared" ca="1" si="111"/>
        <v>4.3631031237539+0.867875171467597i</v>
      </c>
      <c r="CJ155" s="223" t="str">
        <f t="shared" ca="1" si="112"/>
        <v>1.80274895875511-4.0669364850546i</v>
      </c>
      <c r="CK155" s="223" t="str">
        <f t="shared" ca="1" si="113"/>
        <v>-3.57313405864451-2.65001682649668i</v>
      </c>
      <c r="CL155" s="223" t="str">
        <f t="shared" ca="1" si="114"/>
        <v>-3.36850516574759+2.90569253880942i</v>
      </c>
      <c r="CM155" s="223" t="str">
        <f t="shared" ca="1" si="115"/>
        <v>2.0970467400658+3.92329850403208i</v>
      </c>
      <c r="CN155" s="223" t="str">
        <f t="shared" ca="1" si="116"/>
        <v>4.28743624857683-1.18649340333201i</v>
      </c>
      <c r="CO155" s="223" t="str">
        <f t="shared" ca="1" si="117"/>
        <v>-0.218281541749363-4.44322285624888i</v>
      </c>
      <c r="CP155" s="223" t="str">
        <f t="shared" ca="1" si="118"/>
        <v>-4.38308776157903-0.760537872861729i</v>
      </c>
      <c r="CQ155" s="223" t="str">
        <f t="shared" ca="1" si="119"/>
        <v>-1.70239838680604+4.10995327398757i</v>
      </c>
      <c r="CR155" s="223" t="str">
        <f t="shared" ca="1" si="120"/>
        <v>3.63709256599728+2.56152959149962i</v>
      </c>
      <c r="CS155" s="223" t="str">
        <f t="shared" ca="1" si="121"/>
        <v>3.29618137035633-2.98748465359687i</v>
      </c>
      <c r="CT155" s="223" t="str">
        <f t="shared" ca="1" si="122"/>
        <v>-2.19269771394346-3.87065277660345i</v>
      </c>
      <c r="CU155" s="223" t="str">
        <f t="shared" ca="1" si="123"/>
        <v>-4.25702694718488+1.29135500645746i</v>
      </c>
      <c r="CV155" s="223" t="str">
        <f t="shared" ca="1" si="124"/>
        <v>0.327257946925467+4.43652774339743i</v>
      </c>
      <c r="CW155" s="223" t="str">
        <f t="shared" ca="1" si="125"/>
        <v>4.40043219123022+0.652742454683147i</v>
      </c>
      <c r="CX155" s="223" t="str">
        <f t="shared" ca="1" si="126"/>
        <v>1.60102235372303-4.15049438075034i</v>
      </c>
      <c r="CY155" s="223" t="str">
        <f t="shared" ca="1" si="127"/>
        <v>-3.69886022479055-2.47149938685474i</v>
      </c>
      <c r="CZ155" s="223" t="str">
        <f t="shared" ca="1" si="128"/>
        <v>-3.2218720785627+3.06747721933496i</v>
      </c>
      <c r="DA155" s="223" t="str">
        <f t="shared" ca="1" si="129"/>
        <v>2.28702788871229+3.8156755126731i</v>
      </c>
      <c r="DB155" s="223" t="str">
        <f t="shared" ca="1" si="130"/>
        <v>4.2240533719417-1.39543874560973i</v>
      </c>
      <c r="DC155" s="223" t="str">
        <f t="shared" ca="1" si="131"/>
        <v>-0.436037224146831-4.42716023212615i</v>
      </c>
      <c r="DD155" s="223" t="str">
        <f t="shared" ca="1" si="132"/>
        <v>-4.41512596507283-0.544553848853042i</v>
      </c>
      <c r="DE155" s="223" t="str">
        <f t="shared" ca="1" si="133"/>
        <v>-1.49868192464439+4.18853538489352i</v>
      </c>
      <c r="DF155" s="223" t="str">
        <f t="shared" ca="1" si="134"/>
        <v>3.75839982849361+2.37998044339447i</v>
      </c>
      <c r="DG155" s="223" t="str">
        <f t="shared" ca="1" si="135"/>
        <v>3.14562205149946-3.14562205149971i</v>
      </c>
      <c r="DH155" s="223" t="str">
        <f t="shared" ca="1" si="136"/>
        <v>-2.37998044339466-3.75839982849349i</v>
      </c>
      <c r="DI155" s="223" t="str">
        <f t="shared" ca="1" si="137"/>
        <v>-4.18853538489345+1.4986819246446i</v>
      </c>
      <c r="DJ155" s="223" t="str">
        <f t="shared" ca="1" si="138"/>
        <v>0.544553848853318+4.4151259650728i</v>
      </c>
      <c r="DK155" s="223" t="str">
        <f t="shared" ca="1" si="139"/>
        <v>4.42716023212574+0.436037224150958i</v>
      </c>
      <c r="DL155" s="223" t="str">
        <f t="shared" ca="1" si="140"/>
        <v>1.39543874560952-4.22405337194177i</v>
      </c>
      <c r="DM155" s="223" t="str">
        <f t="shared" ca="1" si="141"/>
        <v>-3.81567551267321-2.28702788871211i</v>
      </c>
      <c r="DN155" s="223" t="str">
        <f t="shared" ca="1" si="142"/>
        <v>-3.06747721933476+3.22187207856289i</v>
      </c>
      <c r="DO155" s="223" t="str">
        <f t="shared" ca="1" si="143"/>
        <v>2.47149938685497+3.69886022479039i</v>
      </c>
      <c r="DP155" s="223" t="str">
        <f t="shared" ca="1" si="144"/>
        <v>4.15049438075026-1.60102235372323i</v>
      </c>
      <c r="DQ155" s="223" t="str">
        <f t="shared" ca="1" si="145"/>
        <v>-0.65274245468336-4.40043219123018i</v>
      </c>
      <c r="DR155" s="223" t="str">
        <f t="shared" ca="1" si="146"/>
        <v>-4.43652774339745-0.327257946925189i</v>
      </c>
      <c r="DS155" s="223" t="str">
        <f t="shared" ca="1" si="147"/>
        <v>-1.29135500645719+4.25702694718496i</v>
      </c>
      <c r="DT155" s="223" t="str">
        <f t="shared" ca="1" si="148"/>
        <v>3.87065277660362+2.19269771394317i</v>
      </c>
      <c r="DU155" s="223" t="str">
        <f t="shared" ca="1" si="149"/>
        <v>2.98748465359671-3.29618137035647i</v>
      </c>
      <c r="DV155" s="223" t="str">
        <f t="shared" ca="1" si="150"/>
        <v>-2.56152959149618-3.63709256599971i</v>
      </c>
      <c r="DW155" s="223" t="str">
        <f t="shared" ca="1" si="151"/>
        <v>-4.10995327398746+1.7023983868063i</v>
      </c>
      <c r="DX155" s="223" t="str">
        <f t="shared" ca="1" si="152"/>
        <v>0.760537872861942+4.383087761579i</v>
      </c>
      <c r="DY155" s="223" t="str">
        <f t="shared" ca="1" si="153"/>
        <v>4.44322285624889+0.218281541749148i</v>
      </c>
      <c r="DZ155" s="223" t="str">
        <f t="shared" ca="1" si="154"/>
        <v>1.18649340333174-4.2874362485769i</v>
      </c>
      <c r="EA155" s="223" t="str">
        <f t="shared" ca="1" si="155"/>
        <v>-3.92329850403221-2.09704674006556i</v>
      </c>
      <c r="EB155" s="223" t="str">
        <f t="shared" ca="1" si="156"/>
        <v>-2.90569253880921+3.36850516574777i</v>
      </c>
      <c r="EC155" s="223" t="str">
        <f t="shared" ca="1" si="157"/>
        <v>2.65001682649685+3.57313405864438i</v>
      </c>
      <c r="ED155" s="223" t="str">
        <f t="shared" ca="1" si="158"/>
        <v>4.06693648505521-1.80274895875374i</v>
      </c>
      <c r="EE155" s="223" t="str">
        <f t="shared" ca="1" si="159"/>
        <v>-0.867875171468736-4.36310312375367i</v>
      </c>
      <c r="EF155" s="223" t="str">
        <f t="shared" ca="1" si="160"/>
        <v>-4.44724153779433-0.109173651938722i</v>
      </c>
      <c r="EG155" s="223" t="str">
        <f t="shared" ca="1" si="161"/>
        <v>-1.08091710095024+4.31526295868911i</v>
      </c>
      <c r="EH155" s="223" t="str">
        <f t="shared" ca="1" si="162"/>
        <v>3.97358098314564+2.00013258364146i</v>
      </c>
      <c r="EI155" s="223" t="str">
        <f t="shared" ca="1" si="163"/>
        <v>2.82215014349063-3.43879989958078i</v>
      </c>
      <c r="EJ155" s="223" t="str">
        <f t="shared" ca="1" si="164"/>
        <v>-2.7369077904518-3.50702322894006i</v>
      </c>
      <c r="EK155" s="223" t="str">
        <f t="shared" ca="1" si="165"/>
        <v>-4.02146992565513+1.9020136221416i</v>
      </c>
      <c r="EL155" s="223" t="str">
        <f t="shared" ca="1" si="166"/>
        <v>0.974689694519721+4.34049031575443i</v>
      </c>
      <c r="EM155" s="223" t="str">
        <f t="shared" ca="1" si="167"/>
        <v>4.44858136733059-1.66110938938409E-12i</v>
      </c>
      <c r="EN155" s="223"/>
      <c r="EO155" s="223"/>
      <c r="EP155" s="223"/>
    </row>
    <row r="156" spans="1:146" ht="17.25" thickBot="1">
      <c r="A156" s="257">
        <f t="shared" si="168"/>
        <v>1.0937500000000005E-3</v>
      </c>
      <c r="B156" s="256">
        <v>56</v>
      </c>
      <c r="C156" s="230">
        <f t="shared" si="169"/>
        <v>11200</v>
      </c>
      <c r="D156" s="229">
        <f t="shared" si="170"/>
        <v>70371.67544041136</v>
      </c>
      <c r="E156" s="229" t="str">
        <f t="shared" si="171"/>
        <v>70371.6754404114i</v>
      </c>
      <c r="F156" s="229" t="str">
        <f t="shared" si="177"/>
        <v>-0.0207058343109954-0.0951033466226248i</v>
      </c>
      <c r="G156" s="229" t="str">
        <f t="shared" si="178"/>
        <v>-5.02085875193973+0.556460618839703i</v>
      </c>
      <c r="H156" s="229" t="str">
        <f t="shared" si="179"/>
        <v>0.00208947563205808-0.00755002147910079i</v>
      </c>
      <c r="I156" s="229" t="str">
        <f t="shared" si="174"/>
        <v>-0.00568956483129253+0.0058103475576869i</v>
      </c>
      <c r="J156" s="255" t="str">
        <f ca="1">IMPRODUCT(1/N_FFT2,BS100)</f>
        <v>0.020761300105685-0.0000656722281859695i</v>
      </c>
      <c r="K156" s="254" t="str">
        <f t="shared" ca="1" si="175"/>
        <v>-0.000117741184462567+0.000121004015763351i</v>
      </c>
      <c r="N156" s="246">
        <f t="shared" ca="1" si="176"/>
        <v>8.5575360626809456</v>
      </c>
      <c r="O156" s="223">
        <f t="shared" ca="1" si="39"/>
        <v>-4.4424639373190553</v>
      </c>
      <c r="P156" s="223" t="str">
        <f t="shared" ca="1" si="40"/>
        <v>-0.866681720076633+4.35710323844471i</v>
      </c>
      <c r="Q156" s="223" t="str">
        <f t="shared" ca="1" si="41"/>
        <v>4.10430150560858+1.70005734769138i</v>
      </c>
      <c r="R156" s="223" t="str">
        <f t="shared" ca="1" si="42"/>
        <v>2.46810072483754-3.6937737676307i</v>
      </c>
      <c r="S156" s="223" t="str">
        <f t="shared" ca="1" si="43"/>
        <v>-3.141296375255-3.14129637525499i</v>
      </c>
      <c r="T156" s="223" t="str">
        <f t="shared" ca="1" si="44"/>
        <v>-3.69377376763072+2.46810072483752i</v>
      </c>
      <c r="U156" s="223" t="str">
        <f t="shared" ca="1" si="45"/>
        <v>1.7000573476914+4.10430150560858i</v>
      </c>
      <c r="V156" s="223" t="str">
        <f t="shared" ca="1" si="46"/>
        <v>4.35710323844471-0.866681720076606i</v>
      </c>
      <c r="W156" s="223" t="str">
        <f t="shared" ca="1" si="47"/>
        <v>-1.08574679543762E-13-4.44246393731906i</v>
      </c>
      <c r="X156" s="223" t="str">
        <f t="shared" ca="1" si="48"/>
        <v>-4.3571032384447-0.866681720076659i</v>
      </c>
      <c r="Y156" s="223" t="str">
        <f t="shared" ca="1" si="49"/>
        <v>-1.70005734769157+4.1043015056085i</v>
      </c>
      <c r="Z156" s="223" t="str">
        <f t="shared" ca="1" si="50"/>
        <v>3.69377376763076+2.46810072483746i</v>
      </c>
      <c r="AA156" s="223" t="str">
        <f t="shared" ca="1" si="51"/>
        <v>3.14129637525504-3.14129637525495i</v>
      </c>
      <c r="AB156" s="223" t="str">
        <f t="shared" ca="1" si="52"/>
        <v>-2.46810072483772-3.69377376763058i</v>
      </c>
      <c r="AC156" s="223" t="str">
        <f t="shared" ca="1" si="53"/>
        <v>-4.10430150560855+1.70005734769145i</v>
      </c>
      <c r="AD156" s="223" t="str">
        <f t="shared" ca="1" si="54"/>
        <v>0.866681720076535+4.35710323844472i</v>
      </c>
      <c r="AE156" s="223" t="str">
        <f t="shared" ca="1" si="55"/>
        <v>4.44246393731906-2.17149359087523E-13i</v>
      </c>
      <c r="AF156" s="223" t="str">
        <f t="shared" ca="1" si="56"/>
        <v>0.866681720076557-4.35710323844472i</v>
      </c>
      <c r="AG156" s="223" t="str">
        <f t="shared" ca="1" si="57"/>
        <v>-4.10430150560854-1.70005734769147i</v>
      </c>
      <c r="AH156" s="223" t="str">
        <f t="shared" ca="1" si="58"/>
        <v>-2.46810072483736+3.69377376763082i</v>
      </c>
      <c r="AI156" s="223" t="str">
        <f t="shared" ca="1" si="59"/>
        <v>3.14129637525502+3.14129637525496i</v>
      </c>
      <c r="AJ156" s="223" t="str">
        <f t="shared" ca="1" si="60"/>
        <v>3.69377376763077-2.46810072483744i</v>
      </c>
      <c r="AK156" s="223" t="str">
        <f t="shared" ca="1" si="61"/>
        <v>-1.70005734769154-4.10430150560851i</v>
      </c>
      <c r="AL156" s="223" t="str">
        <f t="shared" ca="1" si="62"/>
        <v>-4.3571032384447+0.866681720076633i</v>
      </c>
      <c r="AM156" s="223" t="str">
        <f t="shared" ca="1" si="63"/>
        <v>-1.24085829702918E-13+4.44246393731906i</v>
      </c>
      <c r="AN156" s="223" t="str">
        <f t="shared" ca="1" si="64"/>
        <v>4.35710323844474+0.866681720076446i</v>
      </c>
      <c r="AO156" s="223" t="str">
        <f t="shared" ca="1" si="65"/>
        <v>1.70005734769137-4.10430150560859i</v>
      </c>
      <c r="AP156" s="223" t="str">
        <f t="shared" ca="1" si="66"/>
        <v>-3.69377376763063-2.46810072483765i</v>
      </c>
      <c r="AQ156" s="223" t="str">
        <f t="shared" ca="1" si="67"/>
        <v>-3.14129637525489+3.14129637525509i</v>
      </c>
      <c r="AR156" s="223" t="str">
        <f t="shared" ca="1" si="68"/>
        <v>-3.14129637525489+3.14129637525509i</v>
      </c>
      <c r="AS156" s="223" t="str">
        <f t="shared" ca="1" si="69"/>
        <v>4.10430150560864-1.70005734769125i</v>
      </c>
      <c r="AT156" s="223" t="str">
        <f t="shared" ca="1" si="70"/>
        <v>-0.866681720076748-4.35710323844468i</v>
      </c>
      <c r="AU156" s="223" t="str">
        <f t="shared" ca="1" si="71"/>
        <v>-4.44246393731906-3.91853537556939E-14i</v>
      </c>
      <c r="AV156" s="223" t="str">
        <f t="shared" ca="1" si="72"/>
        <v>-0.866681720076792+4.35710323844467i</v>
      </c>
      <c r="AW156" s="223" t="str">
        <f t="shared" ca="1" si="73"/>
        <v>4.10430150560862+1.70005734769129i</v>
      </c>
      <c r="AX156" s="223" t="str">
        <f t="shared" ca="1" si="74"/>
        <v>2.46810072483756-3.69377376763069i</v>
      </c>
      <c r="AY156" s="223" t="str">
        <f t="shared" ca="1" si="75"/>
        <v>-3.14129637525486-3.14129637525512i</v>
      </c>
      <c r="AZ156" s="223" t="str">
        <f t="shared" ca="1" si="76"/>
        <v>-3.69377376763065+2.46810072483762i</v>
      </c>
      <c r="BA156" s="223" t="str">
        <f t="shared" ca="1" si="77"/>
        <v>1.70005734769132+4.10430150560861i</v>
      </c>
      <c r="BB156" s="223" t="str">
        <f t="shared" ca="1" si="78"/>
        <v>4.35710323844475-0.866681720076397i</v>
      </c>
      <c r="BC156" s="223" t="str">
        <f t="shared" ca="1" si="79"/>
        <v>-7.72807269869135E-14-4.44246393731906i</v>
      </c>
      <c r="BD156" s="223" t="str">
        <f t="shared" ca="1" si="80"/>
        <v>-4.35710323844469-0.866681720076682i</v>
      </c>
      <c r="BE156" s="223" t="str">
        <f t="shared" ca="1" si="81"/>
        <v>-1.70005734769118+4.10430150560866i</v>
      </c>
      <c r="BF156" s="223" t="str">
        <f t="shared" ca="1" si="82"/>
        <v>3.69377376763076+2.46810072483746i</v>
      </c>
      <c r="BG156" s="223" t="str">
        <f t="shared" ca="1" si="83"/>
        <v>3.14129637525507-3.14129637525492i</v>
      </c>
      <c r="BH156" s="223" t="str">
        <f t="shared" ca="1" si="84"/>
        <v>-2.46810072483769-3.69377376763061i</v>
      </c>
      <c r="BI156" s="223" t="str">
        <f t="shared" ca="1" si="85"/>
        <v>-4.10430150560856+1.70005734769143i</v>
      </c>
      <c r="BJ156" s="223" t="str">
        <f t="shared" ca="1" si="86"/>
        <v>0.866681720076481+4.35710323844473i</v>
      </c>
      <c r="BK156" s="223" t="str">
        <f t="shared" ca="1" si="87"/>
        <v>4.44246393731906-1.93746807729521E-13i</v>
      </c>
      <c r="BL156" s="223" t="str">
        <f t="shared" ca="1" si="88"/>
        <v>0.866681720076597-4.35710323844471i</v>
      </c>
      <c r="BM156" s="223" t="str">
        <f t="shared" ca="1" si="89"/>
        <v>-4.10430150560854-1.70005734769148i</v>
      </c>
      <c r="BN156" s="223" t="str">
        <f t="shared" ca="1" si="90"/>
        <v>-2.46810072483739+3.69377376763081i</v>
      </c>
      <c r="BO156" s="223" t="str">
        <f t="shared" ca="1" si="91"/>
        <v>3.14129637525503+3.14129637525496i</v>
      </c>
      <c r="BP156" s="223" t="str">
        <f t="shared" ca="1" si="92"/>
        <v>3.69377376763079-2.46810072483742i</v>
      </c>
      <c r="BQ156" s="223" t="str">
        <f t="shared" ca="1" si="93"/>
        <v>-1.70005734769151-4.10430150560853i</v>
      </c>
      <c r="BR156" s="223" t="str">
        <f t="shared" ca="1" si="94"/>
        <v>-4.35710323844471+0.866681720076628i</v>
      </c>
      <c r="BS156" s="223" t="str">
        <f t="shared" ca="1" si="95"/>
        <v>-1.63271183458612E-13+4.44246393731906i</v>
      </c>
      <c r="BT156" s="223" t="str">
        <f t="shared" ca="1" si="96"/>
        <v>4.35710323844474+0.86668172007645i</v>
      </c>
      <c r="BU156" s="223" t="str">
        <f t="shared" ca="1" si="97"/>
        <v>1.7000573476914-4.10430150560857i</v>
      </c>
      <c r="BV156" s="223" t="str">
        <f t="shared" ca="1" si="98"/>
        <v>-3.69377376763061-2.46810072483769i</v>
      </c>
      <c r="BW156" s="223" t="str">
        <f t="shared" ca="1" si="99"/>
        <v>-3.1412963752549+3.14129637525508i</v>
      </c>
      <c r="BX156" s="223" t="str">
        <f t="shared" ca="1" si="100"/>
        <v>2.46810072483749+3.69377376763074i</v>
      </c>
      <c r="BY156" s="223" t="str">
        <f t="shared" ca="1" si="101"/>
        <v>4.10430150560864-1.70005734769124i</v>
      </c>
      <c r="BZ156" s="223" t="str">
        <f t="shared" ca="1" si="102"/>
        <v>-0.866681720076708-4.35710323844469i</v>
      </c>
      <c r="CA156" s="223" t="str">
        <f t="shared" ca="1" si="103"/>
        <v>-4.44246393731906-7.83707075113875E-14i</v>
      </c>
      <c r="CB156" s="223" t="str">
        <f t="shared" ca="1" si="104"/>
        <v>-0.866681720076801+4.35710323844467i</v>
      </c>
      <c r="CC156" s="223" t="str">
        <f t="shared" ca="1" si="105"/>
        <v>4.10430150560861+1.70005734769132i</v>
      </c>
      <c r="CD156" s="223" t="str">
        <f t="shared" ca="1" si="106"/>
        <v>2.46810072483757-3.69377376763069i</v>
      </c>
      <c r="CE156" s="223" t="str">
        <f t="shared" ca="1" si="107"/>
        <v>-3.14129637525515-3.14129637525484i</v>
      </c>
      <c r="CF156" s="223" t="str">
        <f t="shared" ca="1" si="108"/>
        <v>-3.69377376763066+2.46810072483761i</v>
      </c>
      <c r="CG156" s="223" t="str">
        <f t="shared" ca="1" si="109"/>
        <v>1.70005734769132+4.10430150560861i</v>
      </c>
      <c r="CH156" s="223" t="str">
        <f t="shared" ca="1" si="110"/>
        <v>4.35710323844467-0.866681720076792i</v>
      </c>
      <c r="CI156" s="223" t="str">
        <f t="shared" ca="1" si="111"/>
        <v>-6.96609780266022E-14-4.44246393731906i</v>
      </c>
      <c r="CJ156" s="223" t="str">
        <f t="shared" ca="1" si="112"/>
        <v>-4.35710323844469-0.866681720076717i</v>
      </c>
      <c r="CK156" s="223" t="str">
        <f t="shared" ca="1" si="113"/>
        <v>-1.70005734768955+4.10430150560934i</v>
      </c>
      <c r="CL156" s="223" t="str">
        <f t="shared" ca="1" si="114"/>
        <v>3.69377376763049+2.46810072483786i</v>
      </c>
      <c r="CM156" s="223" t="str">
        <f t="shared" ca="1" si="115"/>
        <v>3.1412963752538-3.14129637525619i</v>
      </c>
      <c r="CN156" s="223" t="str">
        <f t="shared" ca="1" si="116"/>
        <v>-2.46810072483695-3.6937737676311i</v>
      </c>
      <c r="CO156" s="223" t="str">
        <f t="shared" ca="1" si="117"/>
        <v>-4.10430150560807+1.70005734769262i</v>
      </c>
      <c r="CP156" s="223" t="str">
        <f t="shared" ca="1" si="118"/>
        <v>0.866681720075637+4.3571032384449i</v>
      </c>
      <c r="CQ156" s="223" t="str">
        <f t="shared" ca="1" si="119"/>
        <v>4.44246393731906-1.03839838824454E-12i</v>
      </c>
      <c r="CR156" s="223" t="str">
        <f t="shared" ca="1" si="120"/>
        <v>0.866681720077934-4.35710323844445i</v>
      </c>
      <c r="CS156" s="223" t="str">
        <f t="shared" ca="1" si="121"/>
        <v>-4.10430150560886-1.7000573476907i</v>
      </c>
      <c r="CT156" s="223" t="str">
        <f t="shared" ca="1" si="122"/>
        <v>-2.46810072483889+3.6937737676298i</v>
      </c>
      <c r="CU156" s="223" t="str">
        <f t="shared" ca="1" si="123"/>
        <v>3.14129637525531+3.14129637525468i</v>
      </c>
      <c r="CV156" s="223" t="str">
        <f t="shared" ca="1" si="124"/>
        <v>3.69377376763179-2.46810072483591i</v>
      </c>
      <c r="CW156" s="223" t="str">
        <f t="shared" ca="1" si="125"/>
        <v>-1.70005734769153-4.10430150560852i</v>
      </c>
      <c r="CX156" s="223" t="str">
        <f t="shared" ca="1" si="126"/>
        <v>-4.35710323844515+0.86668172007442i</v>
      </c>
      <c r="CY156" s="223" t="str">
        <f t="shared" ca="1" si="127"/>
        <v>-2.02456537214306E-13+4.44246393731906i</v>
      </c>
      <c r="CZ156" s="223" t="str">
        <f t="shared" ca="1" si="128"/>
        <v>4.35710323844508+0.866681720074758i</v>
      </c>
      <c r="DA156" s="223" t="str">
        <f t="shared" ca="1" si="129"/>
        <v>1.70005734769185-4.10430150560839i</v>
      </c>
      <c r="DB156" s="223" t="str">
        <f t="shared" ca="1" si="130"/>
        <v>-3.6937737676316-2.4681007248362i</v>
      </c>
      <c r="DC156" s="223" t="str">
        <f t="shared" ca="1" si="131"/>
        <v>-3.14129637525555+3.14129637525444i</v>
      </c>
      <c r="DD156" s="223" t="str">
        <f t="shared" ca="1" si="132"/>
        <v>2.46810072483861+3.69377376762999i</v>
      </c>
      <c r="DE156" s="223" t="str">
        <f t="shared" ca="1" si="133"/>
        <v>4.10430150560902-1.70005734769033i</v>
      </c>
      <c r="DF156" s="223" t="str">
        <f t="shared" ca="1" si="134"/>
        <v>-0.866681720077601-4.35710323844451i</v>
      </c>
      <c r="DG156" s="223" t="str">
        <f t="shared" ca="1" si="135"/>
        <v>-4.44246393731906-1.38018025308239E-12i</v>
      </c>
      <c r="DH156" s="223" t="str">
        <f t="shared" ca="1" si="136"/>
        <v>-0.866681720075975+4.35710323844484i</v>
      </c>
      <c r="DI156" s="223" t="str">
        <f t="shared" ca="1" si="137"/>
        <v>4.10430150560791+1.70005734769299i</v>
      </c>
      <c r="DJ156" s="223" t="str">
        <f t="shared" ca="1" si="138"/>
        <v>2.46810072483718-3.69377376763095i</v>
      </c>
      <c r="DK156" s="223" t="str">
        <f t="shared" ca="1" si="139"/>
        <v>-3.1412963752536-3.14129637525639i</v>
      </c>
      <c r="DL156" s="223" t="str">
        <f t="shared" ca="1" si="140"/>
        <v>-3.69377376763068+2.46810072483758i</v>
      </c>
      <c r="DM156" s="223" t="str">
        <f t="shared" ca="1" si="141"/>
        <v>1.70005734769332+4.10430150560778i</v>
      </c>
      <c r="DN156" s="223" t="str">
        <f t="shared" ca="1" si="142"/>
        <v>4.35710323844476-0.866681720076322i</v>
      </c>
      <c r="DO156" s="223" t="str">
        <f t="shared" ca="1" si="143"/>
        <v>-1.86128070240311E-12-4.44246393731906i</v>
      </c>
      <c r="DP156" s="223" t="str">
        <f t="shared" ca="1" si="144"/>
        <v>-4.3571032384446-0.86668172007713i</v>
      </c>
      <c r="DQ156" s="223" t="str">
        <f t="shared" ca="1" si="145"/>
        <v>-1.70005734769+4.10430150560915i</v>
      </c>
      <c r="DR156" s="223" t="str">
        <f t="shared" ca="1" si="146"/>
        <v>3.69377376763022+2.46810072483826i</v>
      </c>
      <c r="DS156" s="223" t="str">
        <f t="shared" ca="1" si="147"/>
        <v>3.14129637525418-3.1412963752558i</v>
      </c>
      <c r="DT156" s="223" t="str">
        <f t="shared" ca="1" si="148"/>
        <v>-2.4681007248366-3.69377376763133i</v>
      </c>
      <c r="DU156" s="223" t="str">
        <f t="shared" ca="1" si="149"/>
        <v>-4.10430150560823+1.70005734769223i</v>
      </c>
      <c r="DV156" s="223" t="str">
        <f t="shared" ca="1" si="150"/>
        <v>0.866681720075167+4.357103238445i</v>
      </c>
      <c r="DW156" s="223" t="str">
        <f t="shared" ca="1" si="151"/>
        <v>4.44246393731906-5.57294567353489E-13i</v>
      </c>
      <c r="DX156" s="223" t="str">
        <f t="shared" ca="1" si="152"/>
        <v>0.86668172007841-4.35710323844435i</v>
      </c>
      <c r="DY156" s="223" t="str">
        <f t="shared" ca="1" si="153"/>
        <v>-4.1043015056087-1.70005734769109i</v>
      </c>
      <c r="DZ156" s="223" t="str">
        <f t="shared" ca="1" si="154"/>
        <v>-2.46810072483924+3.69377376762957i</v>
      </c>
      <c r="EA156" s="223" t="str">
        <f t="shared" ca="1" si="155"/>
        <v>3.14129637525497+3.14129637525502i</v>
      </c>
      <c r="EB156" s="223" t="str">
        <f t="shared" ca="1" si="156"/>
        <v>3.6937737676296-2.46810072483919i</v>
      </c>
      <c r="EC156" s="223" t="str">
        <f t="shared" ca="1" si="157"/>
        <v>-1.70005734769103-4.10430150560873i</v>
      </c>
      <c r="ED156" s="223" t="str">
        <f t="shared" ca="1" si="158"/>
        <v>-4.35710323844437+0.866681720078347i</v>
      </c>
      <c r="EE156" s="223" t="str">
        <f t="shared" ca="1" si="159"/>
        <v>-6.20429148514592E-13+4.44246393731906i</v>
      </c>
      <c r="EF156" s="223" t="str">
        <f t="shared" ca="1" si="160"/>
        <v>4.35710323844498+0.866681720075229i</v>
      </c>
      <c r="EG156" s="223" t="str">
        <f t="shared" ca="1" si="161"/>
        <v>1.70005734769229-4.1043015056082i</v>
      </c>
      <c r="EH156" s="223" t="str">
        <f t="shared" ca="1" si="162"/>
        <v>-3.69377376763137-2.46810072483655i</v>
      </c>
      <c r="EI156" s="223" t="str">
        <f t="shared" ca="1" si="163"/>
        <v>-3.14129637525585+3.14129637525414i</v>
      </c>
      <c r="EJ156" s="223" t="str">
        <f t="shared" ca="1" si="164"/>
        <v>2.46810072483821+3.69377376763026i</v>
      </c>
      <c r="EK156" s="223" t="str">
        <f t="shared" ca="1" si="165"/>
        <v>4.10430150560918-1.70005734768994i</v>
      </c>
      <c r="EL156" s="223" t="str">
        <f t="shared" ca="1" si="166"/>
        <v>-0.866681720077068-4.35710323844462i</v>
      </c>
      <c r="EM156" s="223" t="str">
        <f t="shared" ca="1" si="167"/>
        <v>-4.44246393731906-1.9244152835642E-12i</v>
      </c>
      <c r="EN156" s="223"/>
      <c r="EO156" s="223"/>
      <c r="EP156" s="223"/>
    </row>
    <row r="157" spans="1:146" ht="17.25" thickBot="1">
      <c r="A157" s="257">
        <f t="shared" si="168"/>
        <v>1.1132812500000006E-3</v>
      </c>
      <c r="B157" s="256">
        <v>57</v>
      </c>
      <c r="C157" s="230">
        <f t="shared" si="169"/>
        <v>11400</v>
      </c>
      <c r="D157" s="229">
        <f t="shared" si="170"/>
        <v>71628.312501847278</v>
      </c>
      <c r="E157" s="229" t="str">
        <f t="shared" si="171"/>
        <v>71628.3125018473i</v>
      </c>
      <c r="F157" s="229" t="str">
        <f t="shared" si="177"/>
        <v>-0.0205810112169518-0.0931155626503449i</v>
      </c>
      <c r="G157" s="229" t="str">
        <f t="shared" si="178"/>
        <v>-5.02213504099576+0.60969920691264i</v>
      </c>
      <c r="H157" s="229" t="str">
        <f t="shared" si="179"/>
        <v>0.00208618584947312-0.00741753176274122i</v>
      </c>
      <c r="I157" s="229" t="str">
        <f t="shared" si="174"/>
        <v>-0.00561957080170329+0.00578677090945441i</v>
      </c>
      <c r="J157" s="255" t="str">
        <f ca="1">IMPRODUCT(1/N_FFT2,BT100)</f>
        <v>-0.0184212171167302-0.00161353688192679i</v>
      </c>
      <c r="K157" s="254" t="str">
        <f t="shared" ca="1" si="175"/>
        <v>0.00011285650213068-0.0000975319785786908i</v>
      </c>
      <c r="N157" s="246">
        <f t="shared" ca="1" si="176"/>
        <v>8.5654098158980378</v>
      </c>
      <c r="O157" s="223">
        <f t="shared" ca="1" si="39"/>
        <v>-4.4345901841019622</v>
      </c>
      <c r="P157" s="223" t="str">
        <f t="shared" ca="1" si="40"/>
        <v>-0.758145913751984+4.36930256155312i</v>
      </c>
      <c r="Q157" s="223" t="str">
        <f t="shared" ca="1" si="41"/>
        <v>4.17536206936008+1.49396843697668i</v>
      </c>
      <c r="R157" s="223" t="str">
        <f t="shared" ca="1" si="42"/>
        <v>2.18580148502382-3.85847923008549i</v>
      </c>
      <c r="S157" s="223" t="str">
        <f t="shared" ca="1" si="43"/>
        <v>-3.42798456869061-2.81327423081231i</v>
      </c>
      <c r="T157" s="223" t="str">
        <f t="shared" ca="1" si="44"/>
        <v>-3.35791091803284+2.89655387788478i</v>
      </c>
      <c r="U157" s="223" t="str">
        <f t="shared" ca="1" si="45"/>
        <v>2.27983498301915+3.80367487453062i</v>
      </c>
      <c r="V157" s="223" t="str">
        <f t="shared" ca="1" si="46"/>
        <v>4.13744070755035-1.59598699632506i</v>
      </c>
      <c r="W157" s="223" t="str">
        <f t="shared" ca="1" si="47"/>
        <v>-0.865145627025848-4.34938077718789i</v>
      </c>
      <c r="X157" s="223" t="str">
        <f t="shared" ca="1" si="48"/>
        <v>-4.43325456844852+0.108830291113314i</v>
      </c>
      <c r="Y157" s="223" t="str">
        <f t="shared" ca="1" si="49"/>
        <v>-0.65068952172858+4.38659244143402i</v>
      </c>
      <c r="Z157" s="223" t="str">
        <f t="shared" ca="1" si="50"/>
        <v>4.21076834918614+1.39104996690474i</v>
      </c>
      <c r="AA157" s="223" t="str">
        <f t="shared" ca="1" si="51"/>
        <v>2.0904513419461-3.9109593820301i</v>
      </c>
      <c r="AB157" s="223" t="str">
        <f t="shared" ca="1" si="52"/>
        <v>-3.4959933296249-2.72829997253816i</v>
      </c>
      <c r="AC157" s="223" t="str">
        <f t="shared" ca="1" si="53"/>
        <v>-3.2858145873983+2.97808874921047i</v>
      </c>
      <c r="AD157" s="223" t="str">
        <f t="shared" ca="1" si="54"/>
        <v>2.37249519366934+3.74657932745983i</v>
      </c>
      <c r="AE157" s="223" t="str">
        <f t="shared" ca="1" si="55"/>
        <v>4.09702710616722-1.69704419278477i</v>
      </c>
      <c r="AF157" s="223" t="str">
        <f t="shared" ca="1" si="56"/>
        <v>-0.971624208924293-4.32683908847622i</v>
      </c>
      <c r="AG157" s="223" t="str">
        <f t="shared" ca="1" si="57"/>
        <v>-4.4292485260131+0.217595026929145i</v>
      </c>
      <c r="AH157" s="223" t="str">
        <f t="shared" ca="1" si="58"/>
        <v>-0.542841178667697+4.40124000205353i</v>
      </c>
      <c r="AI157" s="223" t="str">
        <f t="shared" ca="1" si="59"/>
        <v>4.24363821960929+1.28729358034783i</v>
      </c>
      <c r="AJ157" s="223" t="str">
        <f t="shared" ca="1" si="60"/>
        <v>1.99384198914736-3.96108371828296i</v>
      </c>
      <c r="AK157" s="223" t="str">
        <f t="shared" ca="1" si="61"/>
        <v>-3.56189623490082-2.64168228837853i</v>
      </c>
      <c r="AL157" s="223" t="str">
        <f t="shared" ca="1" si="62"/>
        <v>-3.2117390049211+3.05782973123127i</v>
      </c>
      <c r="AM157" s="223" t="str">
        <f t="shared" ca="1" si="63"/>
        <v>2.46372630192791+3.68722698109597i</v>
      </c>
      <c r="AN157" s="223" t="str">
        <f t="shared" ca="1" si="64"/>
        <v>4.05414560885316-1.79707915327904i</v>
      </c>
      <c r="AO157" s="223" t="str">
        <f t="shared" ca="1" si="65"/>
        <v>-1.07751752073023-4.30169107368868i</v>
      </c>
      <c r="AP157" s="223" t="str">
        <f t="shared" ca="1" si="66"/>
        <v>-4.42257446988589+0.3262286916367i</v>
      </c>
      <c r="AQ157" s="223" t="str">
        <f t="shared" ca="1" si="67"/>
        <v>-0.434665848379352+4.41323642026871i</v>
      </c>
      <c r="AR157" s="223" t="str">
        <f t="shared" ca="1" si="68"/>
        <v>-0.434665848379352+4.41323642026871i</v>
      </c>
      <c r="AS157" s="223" t="str">
        <f t="shared" ca="1" si="69"/>
        <v>1.8960316204889-4.00882204581841i</v>
      </c>
      <c r="AT157" s="223" t="str">
        <f t="shared" ca="1" si="70"/>
        <v>-3.62565358707272-2.55347335358727i</v>
      </c>
      <c r="AU157" s="223" t="str">
        <f t="shared" ca="1" si="71"/>
        <v>-3.13572879096197+3.13572879096163i</v>
      </c>
      <c r="AV157" s="223" t="str">
        <f t="shared" ca="1" si="72"/>
        <v>2.55347335358724+3.62565358707274i</v>
      </c>
      <c r="AW157" s="223" t="str">
        <f t="shared" ca="1" si="73"/>
        <v>4.00882204581843-1.89603162048886i</v>
      </c>
      <c r="AX157" s="223" t="str">
        <f t="shared" ca="1" si="74"/>
        <v>-1.18276177627309-4.27395188104883i</v>
      </c>
      <c r="AY157" s="223" t="str">
        <f t="shared" ca="1" si="75"/>
        <v>-4.41323642026871+0.434665848379345i</v>
      </c>
      <c r="AZ157" s="223" t="str">
        <f t="shared" ca="1" si="76"/>
        <v>-0.326228691636739+4.42257446988589i</v>
      </c>
      <c r="BA157" s="223" t="str">
        <f t="shared" ca="1" si="77"/>
        <v>4.30169107368867+1.07751752073026i</v>
      </c>
      <c r="BB157" s="223" t="str">
        <f t="shared" ca="1" si="78"/>
        <v>1.79707915327904-4.05414560885316i</v>
      </c>
      <c r="BC157" s="223" t="str">
        <f t="shared" ca="1" si="79"/>
        <v>-3.68722698109595-2.46372630192794i</v>
      </c>
      <c r="BD157" s="223" t="str">
        <f t="shared" ca="1" si="80"/>
        <v>-3.0578297312313+3.21173900492107i</v>
      </c>
      <c r="BE157" s="223" t="str">
        <f t="shared" ca="1" si="81"/>
        <v>2.6416822883785+3.56189623490085i</v>
      </c>
      <c r="BF157" s="223" t="str">
        <f t="shared" ca="1" si="82"/>
        <v>3.96108371828298-1.99384198914732i</v>
      </c>
      <c r="BG157" s="223" t="str">
        <f t="shared" ca="1" si="83"/>
        <v>-1.28729358034781-4.2436382196093i</v>
      </c>
      <c r="BH157" s="223" t="str">
        <f t="shared" ca="1" si="84"/>
        <v>-4.40124000205353+0.542841178667657i</v>
      </c>
      <c r="BI157" s="223" t="str">
        <f t="shared" ca="1" si="85"/>
        <v>-0.2175950269292+4.42924852601309i</v>
      </c>
      <c r="BJ157" s="223" t="str">
        <f t="shared" ca="1" si="86"/>
        <v>4.32683908847621+0.97162420892432i</v>
      </c>
      <c r="BK157" s="223" t="str">
        <f t="shared" ca="1" si="87"/>
        <v>1.6970441927848-4.09702710616721i</v>
      </c>
      <c r="BL157" s="223" t="str">
        <f t="shared" ca="1" si="88"/>
        <v>-3.7465793274598-2.37249519366939i</v>
      </c>
      <c r="BM157" s="223" t="str">
        <f t="shared" ca="1" si="89"/>
        <v>-2.97808874921048+3.2858145873983i</v>
      </c>
      <c r="BN157" s="223" t="str">
        <f t="shared" ca="1" si="90"/>
        <v>2.72829997253813+3.49599332962492i</v>
      </c>
      <c r="BO157" s="223" t="str">
        <f t="shared" ca="1" si="91"/>
        <v>3.91095938202991-2.09045134194644i</v>
      </c>
      <c r="BP157" s="223" t="str">
        <f t="shared" ca="1" si="92"/>
        <v>-1.39104996690474-4.21076834918614i</v>
      </c>
      <c r="BQ157" s="223" t="str">
        <f t="shared" ca="1" si="93"/>
        <v>-4.38659244143403+0.650689521728549i</v>
      </c>
      <c r="BR157" s="223" t="str">
        <f t="shared" ca="1" si="94"/>
        <v>-0.108830291113369+4.43325456844852i</v>
      </c>
      <c r="BS157" s="223" t="str">
        <f t="shared" ca="1" si="95"/>
        <v>4.34938077718789+0.865145627025853i</v>
      </c>
      <c r="BT157" s="223" t="str">
        <f t="shared" ca="1" si="96"/>
        <v>1.59598699632496-4.13744070755039i</v>
      </c>
      <c r="BU157" s="223" t="str">
        <f t="shared" ca="1" si="97"/>
        <v>-3.80367487453067-2.27983498301907i</v>
      </c>
      <c r="BV157" s="223" t="str">
        <f t="shared" ca="1" si="98"/>
        <v>-2.89655387788471+3.35791091803289i</v>
      </c>
      <c r="BW157" s="223" t="str">
        <f t="shared" ca="1" si="99"/>
        <v>2.81327423081236+3.42798456869056i</v>
      </c>
      <c r="BX157" s="223" t="str">
        <f t="shared" ca="1" si="100"/>
        <v>3.85847923008549-2.18580148502382i</v>
      </c>
      <c r="BY157" s="223" t="str">
        <f t="shared" ca="1" si="101"/>
        <v>-1.49396843697667-4.17536206936009i</v>
      </c>
      <c r="BZ157" s="223" t="str">
        <f t="shared" ca="1" si="102"/>
        <v>-4.36930256155312+0.758145913751967i</v>
      </c>
      <c r="CA157" s="223" t="str">
        <f t="shared" ca="1" si="103"/>
        <v>-3.91163830501858E-14+4.43459018410196i</v>
      </c>
      <c r="CB157" s="223" t="str">
        <f t="shared" ca="1" si="104"/>
        <v>4.36930256155311+0.758145913752042i</v>
      </c>
      <c r="CC157" s="223" t="str">
        <f t="shared" ca="1" si="105"/>
        <v>1.49396843697674-4.17536206936006i</v>
      </c>
      <c r="CD157" s="223" t="str">
        <f t="shared" ca="1" si="106"/>
        <v>-3.85847923008545-2.18580148502389i</v>
      </c>
      <c r="CE157" s="223" t="str">
        <f t="shared" ca="1" si="107"/>
        <v>-2.81327423081242+3.42798456869051i</v>
      </c>
      <c r="CF157" s="223" t="str">
        <f t="shared" ca="1" si="108"/>
        <v>2.8965538778847+3.3579109180329i</v>
      </c>
      <c r="CG157" s="223" t="str">
        <f t="shared" ca="1" si="109"/>
        <v>3.80367487453071-2.27983498301901i</v>
      </c>
      <c r="CH157" s="223" t="str">
        <f t="shared" ca="1" si="110"/>
        <v>-1.59598699632489-4.13744070755042i</v>
      </c>
      <c r="CI157" s="223" t="str">
        <f t="shared" ca="1" si="111"/>
        <v>-4.34938077718763+0.865145627027138i</v>
      </c>
      <c r="CJ157" s="223" t="str">
        <f t="shared" ca="1" si="112"/>
        <v>0.108830291111527+4.43325456844856i</v>
      </c>
      <c r="CK157" s="223" t="str">
        <f t="shared" ca="1" si="113"/>
        <v>4.38659244143395+0.650689521729064i</v>
      </c>
      <c r="CL157" s="223" t="str">
        <f t="shared" ca="1" si="114"/>
        <v>1.39104996690433-4.21076834918628i</v>
      </c>
      <c r="CM157" s="223" t="str">
        <f t="shared" ca="1" si="115"/>
        <v>-3.91095938203092-2.09045134194456i</v>
      </c>
      <c r="CN157" s="223" t="str">
        <f t="shared" ca="1" si="116"/>
        <v>-2.72829997253923+3.49599332962405i</v>
      </c>
      <c r="CO157" s="223" t="str">
        <f t="shared" ca="1" si="117"/>
        <v>2.97808874921047+3.28581458739831i</v>
      </c>
      <c r="CP157" s="223" t="str">
        <f t="shared" ca="1" si="118"/>
        <v>3.74657932745913-2.37249519367044i</v>
      </c>
      <c r="CQ157" s="223" t="str">
        <f t="shared" ca="1" si="119"/>
        <v>-1.6970441927831-4.09702710616791i</v>
      </c>
      <c r="CR157" s="223" t="str">
        <f t="shared" ca="1" si="120"/>
        <v>-4.32683908847633+0.97162420892381i</v>
      </c>
      <c r="CS157" s="223" t="str">
        <f t="shared" ca="1" si="121"/>
        <v>0.217595026930003+4.42924852601305i</v>
      </c>
      <c r="CT157" s="223" t="str">
        <f t="shared" ca="1" si="122"/>
        <v>4.40124000205325+0.542841178669927i</v>
      </c>
      <c r="CU157" s="223" t="str">
        <f t="shared" ca="1" si="123"/>
        <v>1.28729358034873-4.24363821960902i</v>
      </c>
      <c r="CV157" s="223" t="str">
        <f t="shared" ca="1" si="124"/>
        <v>-3.96108371828316-1.99384198914697i</v>
      </c>
      <c r="CW157" s="223" t="str">
        <f t="shared" ca="1" si="125"/>
        <v>-2.64168228837714+3.56189623490185i</v>
      </c>
      <c r="CX157" s="223" t="str">
        <f t="shared" ca="1" si="126"/>
        <v>3.05782973123029+3.21173900492204i</v>
      </c>
      <c r="CY157" s="223" t="str">
        <f t="shared" ca="1" si="127"/>
        <v>3.68722698109597-2.4637263019279i</v>
      </c>
      <c r="CZ157" s="223" t="str">
        <f t="shared" ca="1" si="128"/>
        <v>-1.79707915328021-4.05414560885264i</v>
      </c>
      <c r="DA157" s="223" t="str">
        <f t="shared" ca="1" si="129"/>
        <v>-4.30169107368912+1.07751752072848i</v>
      </c>
      <c r="DB157" s="223" t="str">
        <f t="shared" ca="1" si="130"/>
        <v>0.326228691636253+4.42257446988593i</v>
      </c>
      <c r="DC157" s="223" t="str">
        <f t="shared" ca="1" si="131"/>
        <v>4.41323642026878+0.434665848378576i</v>
      </c>
      <c r="DD157" s="223" t="str">
        <f t="shared" ca="1" si="132"/>
        <v>1.18276177627104-4.27395188104939i</v>
      </c>
      <c r="DE157" s="223" t="str">
        <f t="shared" ca="1" si="133"/>
        <v>-4.00882204581803-1.8960316204897i</v>
      </c>
      <c r="DF157" s="223" t="str">
        <f t="shared" ca="1" si="134"/>
        <v>-2.55347335358696+3.62565358707293i</v>
      </c>
      <c r="DG157" s="223" t="str">
        <f t="shared" ca="1" si="135"/>
        <v>3.13572879096285+3.13572879096075i</v>
      </c>
      <c r="DH157" s="223" t="str">
        <f t="shared" ca="1" si="136"/>
        <v>3.62565358707376-2.55347335358579i</v>
      </c>
      <c r="DI157" s="223" t="str">
        <f t="shared" ca="1" si="137"/>
        <v>-1.8960316204884-4.00882204581865i</v>
      </c>
      <c r="DJ157" s="223" t="str">
        <f t="shared" ca="1" si="138"/>
        <v>-4.2739518810486+1.1827617762739i</v>
      </c>
      <c r="DK157" s="223" t="str">
        <f t="shared" ca="1" si="139"/>
        <v>0.434665848377142+4.41323642026892i</v>
      </c>
      <c r="DL157" s="223" t="str">
        <f t="shared" ca="1" si="140"/>
        <v>4.42257446988582+0.326228691637689i</v>
      </c>
      <c r="DM157" s="223" t="str">
        <f t="shared" ca="1" si="141"/>
        <v>1.07751752072987-4.30169107368877i</v>
      </c>
      <c r="DN157" s="223" t="str">
        <f t="shared" ca="1" si="142"/>
        <v>-4.05414560885387-1.79707915327744i</v>
      </c>
      <c r="DO157" s="223" t="str">
        <f t="shared" ca="1" si="143"/>
        <v>-2.4637263019291+3.68722698109517i</v>
      </c>
      <c r="DP157" s="223" t="str">
        <f t="shared" ca="1" si="144"/>
        <v>3.21173900492104+3.05782973123133i</v>
      </c>
      <c r="DQ157" s="223" t="str">
        <f t="shared" ca="1" si="145"/>
        <v>3.56189623490005-2.64168228837958i</v>
      </c>
      <c r="DR157" s="223" t="str">
        <f t="shared" ca="1" si="146"/>
        <v>-1.99384198914568-3.9610837182838i</v>
      </c>
      <c r="DS157" s="223" t="str">
        <f t="shared" ca="1" si="147"/>
        <v>-4.24363821960944+1.28729358034735i</v>
      </c>
      <c r="DT157" s="223" t="str">
        <f t="shared" ca="1" si="148"/>
        <v>0.542841178668557+4.40124000205342i</v>
      </c>
      <c r="DU157" s="223" t="str">
        <f t="shared" ca="1" si="149"/>
        <v>4.4292485260132+0.217595026927036i</v>
      </c>
      <c r="DV157" s="223" t="str">
        <f t="shared" ca="1" si="150"/>
        <v>0.971624208925216-4.32683908847601i</v>
      </c>
      <c r="DW157" s="223" t="str">
        <f t="shared" ca="1" si="151"/>
        <v>-4.09702710616739-1.69704419278437i</v>
      </c>
      <c r="DX157" s="223" t="str">
        <f t="shared" ca="1" si="152"/>
        <v>-2.37249519366793+3.74657932746072i</v>
      </c>
      <c r="DY157" s="223" t="str">
        <f t="shared" ca="1" si="153"/>
        <v>3.28581458739738+2.97808874921149i</v>
      </c>
      <c r="DZ157" s="223" t="str">
        <f t="shared" ca="1" si="154"/>
        <v>3.49599332962491-2.72829997253815i</v>
      </c>
      <c r="EA157" s="223" t="str">
        <f t="shared" ca="1" si="155"/>
        <v>-2.09045134194718-3.91095938202951i</v>
      </c>
      <c r="EB157" s="223" t="str">
        <f t="shared" ca="1" si="156"/>
        <v>-4.21076834918671+1.39104996690302i</v>
      </c>
      <c r="EC157" s="223" t="str">
        <f t="shared" ca="1" si="157"/>
        <v>0.650689521727702+4.38659244143415i</v>
      </c>
      <c r="ED157" s="223" t="str">
        <f t="shared" ca="1" si="158"/>
        <v>4.43325456844853+0.108830291112967i</v>
      </c>
      <c r="EE157" s="223" t="str">
        <f t="shared" ca="1" si="159"/>
        <v>0.865145627024163-4.34938077718822i</v>
      </c>
      <c r="EF157" s="223" t="str">
        <f t="shared" ca="1" si="160"/>
        <v>-4.13744070754988-1.59598699632629i</v>
      </c>
      <c r="EG157" s="223" t="str">
        <f t="shared" ca="1" si="161"/>
        <v>-2.27983498301911+3.80367487453065i</v>
      </c>
      <c r="EH157" s="223" t="str">
        <f t="shared" ca="1" si="162"/>
        <v>3.35791091803373+2.89655387788374i</v>
      </c>
      <c r="EI157" s="223" t="str">
        <f t="shared" ca="1" si="163"/>
        <v>3.42798456869175-2.81327423081091i</v>
      </c>
      <c r="EJ157" s="223" t="str">
        <f t="shared" ca="1" si="164"/>
        <v>-2.1858014850234-3.85847923008573i</v>
      </c>
      <c r="EK157" s="223" t="str">
        <f t="shared" ca="1" si="165"/>
        <v>-4.17536206935978+1.49396843697752i</v>
      </c>
      <c r="EL157" s="223" t="str">
        <f t="shared" ca="1" si="166"/>
        <v>0.758145913754162+4.36930256155274i</v>
      </c>
      <c r="EM157" s="223" t="str">
        <f t="shared" ca="1" si="167"/>
        <v>4.43459018410196+9.60503201688647E-13i</v>
      </c>
      <c r="EN157" s="223"/>
      <c r="EO157" s="223"/>
      <c r="EP157" s="223"/>
    </row>
    <row r="158" spans="1:146" ht="17.25" thickBot="1">
      <c r="A158" s="257">
        <f t="shared" si="168"/>
        <v>1.1328125000000006E-3</v>
      </c>
      <c r="B158" s="256">
        <v>58</v>
      </c>
      <c r="C158" s="230">
        <f t="shared" si="169"/>
        <v>11600</v>
      </c>
      <c r="D158" s="229">
        <f t="shared" si="170"/>
        <v>72884.949563283197</v>
      </c>
      <c r="E158" s="229" t="str">
        <f t="shared" si="171"/>
        <v>72884.9495632832i</v>
      </c>
      <c r="F158" s="229" t="str">
        <f t="shared" si="177"/>
        <v>-0.0204534616689884-0.0911957197841107i</v>
      </c>
      <c r="G158" s="229" t="str">
        <f t="shared" si="178"/>
        <v>-5.02186278137599+0.662501119977683i</v>
      </c>
      <c r="H158" s="229" t="str">
        <f t="shared" si="179"/>
        <v>0.00208306685316975-0.00728960843363453i</v>
      </c>
      <c r="I158" s="229" t="str">
        <f t="shared" si="174"/>
        <v>-0.00554977183817074+0.0057633540051485i</v>
      </c>
      <c r="J158" s="255" t="str">
        <f ca="1">IMPRODUCT(1/N_FFT2,BU100)</f>
        <v>0.0142960761218554+0.0000638494474965273i</v>
      </c>
      <c r="K158" s="254" t="str">
        <f t="shared" ca="1" si="175"/>
        <v>-0.0000797079476263739+0.0000820389977092042i</v>
      </c>
      <c r="N158" s="246">
        <f t="shared" ca="1" si="176"/>
        <v>8.5759138110822644</v>
      </c>
      <c r="O158" s="223">
        <f t="shared" ca="1" si="39"/>
        <v>-4.4240861889177356</v>
      </c>
      <c r="P158" s="223" t="str">
        <f t="shared" ca="1" si="40"/>
        <v>-0.649148265531292+4.37620213613704i</v>
      </c>
      <c r="Q158" s="223" t="str">
        <f t="shared" ca="1" si="41"/>
        <v>4.23358652293117+1.28424443149591i</v>
      </c>
      <c r="R158" s="223" t="str">
        <f t="shared" ca="1" si="42"/>
        <v>1.89154058384636-3.99932654663692i</v>
      </c>
      <c r="S158" s="223" t="str">
        <f t="shared" ca="1" si="43"/>
        <v>-3.67849322829247-2.45789059487583i</v>
      </c>
      <c r="T158" s="223" t="str">
        <f t="shared" ca="1" si="44"/>
        <v>-2.97103469718274+3.27803164034591i</v>
      </c>
      <c r="U158" s="223" t="str">
        <f t="shared" ca="1" si="45"/>
        <v>2.80661056681055+3.41986487061113i</v>
      </c>
      <c r="V158" s="223" t="str">
        <f t="shared" ca="1" si="46"/>
        <v>3.79466529734182-2.27443485026992i</v>
      </c>
      <c r="W158" s="223" t="str">
        <f t="shared" ca="1" si="47"/>
        <v>-1.69302448785403-4.08732268000696i</v>
      </c>
      <c r="X158" s="223" t="str">
        <f t="shared" ca="1" si="48"/>
        <v>-4.29150187007652+1.07496525809088i</v>
      </c>
      <c r="Y158" s="223" t="str">
        <f t="shared" ca="1" si="49"/>
        <v>0.433636276808998+4.40278300469236i</v>
      </c>
      <c r="Z158" s="223" t="str">
        <f t="shared" ca="1" si="50"/>
        <v>4.41875718335109+0.217079620314355i</v>
      </c>
      <c r="AA158" s="223" t="str">
        <f t="shared" ca="1" si="51"/>
        <v>0.863096399223074-4.33907861332574i</v>
      </c>
      <c r="AB158" s="223" t="str">
        <f t="shared" ca="1" si="52"/>
        <v>-4.1654720950337-1.49042974757894i</v>
      </c>
      <c r="AC158" s="223" t="str">
        <f t="shared" ca="1" si="53"/>
        <v>-2.08549979289298+3.90169568531632i</v>
      </c>
      <c r="AD158" s="223" t="str">
        <f t="shared" ca="1" si="54"/>
        <v>3.55345934685816+2.63542506575297i</v>
      </c>
      <c r="AE158" s="223" t="str">
        <f t="shared" ca="1" si="55"/>
        <v>3.12830134473748-3.12830134473748i</v>
      </c>
      <c r="AF158" s="223" t="str">
        <f t="shared" ca="1" si="56"/>
        <v>-2.63542506575297-3.55345934685816i</v>
      </c>
      <c r="AG158" s="223" t="str">
        <f t="shared" ca="1" si="57"/>
        <v>-3.90169568531654+2.08549979289258i</v>
      </c>
      <c r="AH158" s="223" t="str">
        <f t="shared" ca="1" si="58"/>
        <v>1.49042974757893+4.1654720950337i</v>
      </c>
      <c r="AI158" s="223" t="str">
        <f t="shared" ca="1" si="59"/>
        <v>4.33907861332574-0.863096399223061i</v>
      </c>
      <c r="AJ158" s="223" t="str">
        <f t="shared" ca="1" si="60"/>
        <v>-0.217079620314347-4.41875718335109i</v>
      </c>
      <c r="AK158" s="223" t="str">
        <f t="shared" ca="1" si="61"/>
        <v>-4.40278300469232-0.433636276809444i</v>
      </c>
      <c r="AL158" s="223" t="str">
        <f t="shared" ca="1" si="62"/>
        <v>-1.07496525809088+4.29150187007652i</v>
      </c>
      <c r="AM158" s="223" t="str">
        <f t="shared" ca="1" si="63"/>
        <v>4.08732268000695+1.69302448785404i</v>
      </c>
      <c r="AN158" s="223" t="str">
        <f t="shared" ca="1" si="64"/>
        <v>2.27443485026984-3.79466529734187i</v>
      </c>
      <c r="AO158" s="223" t="str">
        <f t="shared" ca="1" si="65"/>
        <v>-3.41986487061125-2.80661056681039i</v>
      </c>
      <c r="AP158" s="223" t="str">
        <f t="shared" ca="1" si="66"/>
        <v>-3.278031640346+2.97103469718265i</v>
      </c>
      <c r="AQ158" s="223" t="str">
        <f t="shared" ca="1" si="67"/>
        <v>2.45789059487582+3.67849322829248i</v>
      </c>
      <c r="AR158" s="223" t="str">
        <f t="shared" ca="1" si="68"/>
        <v>2.45789059487582+3.67849322829248i</v>
      </c>
      <c r="AS158" s="223" t="str">
        <f t="shared" ca="1" si="69"/>
        <v>-1.2842444314957-4.23358652293123i</v>
      </c>
      <c r="AT158" s="223" t="str">
        <f t="shared" ca="1" si="70"/>
        <v>-4.37620213613705+0.649148265531185i</v>
      </c>
      <c r="AU158" s="223" t="str">
        <f t="shared" ca="1" si="71"/>
        <v>-4.79660385728771E-19+4.42408618891774i</v>
      </c>
      <c r="AV158" s="223" t="str">
        <f t="shared" ca="1" si="72"/>
        <v>4.37620213613705+0.649148265531216i</v>
      </c>
      <c r="AW158" s="223" t="str">
        <f t="shared" ca="1" si="73"/>
        <v>1.2842444314957-4.23358652293123i</v>
      </c>
      <c r="AX158" s="223" t="str">
        <f t="shared" ca="1" si="74"/>
        <v>-3.99932654663688-1.89154058384645i</v>
      </c>
      <c r="AY158" s="223" t="str">
        <f t="shared" ca="1" si="75"/>
        <v>-2.45789059487585+3.67849322829246i</v>
      </c>
      <c r="AZ158" s="223" t="str">
        <f t="shared" ca="1" si="76"/>
        <v>3.278031640346+2.97103469718265i</v>
      </c>
      <c r="BA158" s="223" t="str">
        <f t="shared" ca="1" si="77"/>
        <v>3.41986487061127-2.80661056681036i</v>
      </c>
      <c r="BB158" s="223" t="str">
        <f t="shared" ca="1" si="78"/>
        <v>-2.27443485026984-3.79466529734187i</v>
      </c>
      <c r="BC158" s="223" t="str">
        <f t="shared" ca="1" si="79"/>
        <v>-4.08732268000696+1.69302448785402i</v>
      </c>
      <c r="BD158" s="223" t="str">
        <f t="shared" ca="1" si="80"/>
        <v>1.07496525809088+4.29150187007652i</v>
      </c>
      <c r="BE158" s="223" t="str">
        <f t="shared" ca="1" si="81"/>
        <v>4.40278300469232-0.433636276809428i</v>
      </c>
      <c r="BF158" s="223" t="str">
        <f t="shared" ca="1" si="82"/>
        <v>0.217079620314379-4.41875718335109i</v>
      </c>
      <c r="BG158" s="223" t="str">
        <f t="shared" ca="1" si="83"/>
        <v>-4.33907861332574-0.863096399223074i</v>
      </c>
      <c r="BH158" s="223" t="str">
        <f t="shared" ca="1" si="84"/>
        <v>-1.49042974757893+4.1654720950337i</v>
      </c>
      <c r="BI158" s="223" t="str">
        <f t="shared" ca="1" si="85"/>
        <v>3.90169568531632+2.08549979289298i</v>
      </c>
      <c r="BJ158" s="223" t="str">
        <f t="shared" ca="1" si="86"/>
        <v>2.63542506575298-3.55345934685815i</v>
      </c>
      <c r="BK158" s="223" t="str">
        <f t="shared" ca="1" si="87"/>
        <v>-3.12830134473746-3.1283013447375i</v>
      </c>
      <c r="BL158" s="223" t="str">
        <f t="shared" ca="1" si="88"/>
        <v>-3.55345934685815+2.63542506575298i</v>
      </c>
      <c r="BM158" s="223" t="str">
        <f t="shared" ca="1" si="89"/>
        <v>2.0854997928926+3.90169568531653i</v>
      </c>
      <c r="BN158" s="223" t="str">
        <f t="shared" ca="1" si="90"/>
        <v>4.1654720950337-1.49042974757893i</v>
      </c>
      <c r="BO158" s="223" t="str">
        <f t="shared" ca="1" si="91"/>
        <v>-0.863096399223043-4.33907861332575i</v>
      </c>
      <c r="BP158" s="223" t="str">
        <f t="shared" ca="1" si="92"/>
        <v>-4.41875718335109+0.217079620314316i</v>
      </c>
      <c r="BQ158" s="223" t="str">
        <f t="shared" ca="1" si="93"/>
        <v>-0.433636276809428+4.40278300469232i</v>
      </c>
      <c r="BR158" s="223" t="str">
        <f t="shared" ca="1" si="94"/>
        <v>4.29150187007652+1.07496525809088i</v>
      </c>
      <c r="BS158" s="223" t="str">
        <f t="shared" ca="1" si="95"/>
        <v>1.69302448785404-4.08732268000695i</v>
      </c>
      <c r="BT158" s="223" t="str">
        <f t="shared" ca="1" si="96"/>
        <v>-3.79466529734185-2.27443485026987i</v>
      </c>
      <c r="BU158" s="223" t="str">
        <f t="shared" ca="1" si="97"/>
        <v>-2.80661056681041+3.41986487061123i</v>
      </c>
      <c r="BV158" s="223" t="str">
        <f t="shared" ca="1" si="98"/>
        <v>2.97103469718265+3.278031640346i</v>
      </c>
      <c r="BW158" s="223" t="str">
        <f t="shared" ca="1" si="99"/>
        <v>3.67849322829248-2.45789059487582i</v>
      </c>
      <c r="BX158" s="223" t="str">
        <f t="shared" ca="1" si="100"/>
        <v>-1.89154058384642-3.9993265466369i</v>
      </c>
      <c r="BY158" s="223" t="str">
        <f t="shared" ca="1" si="101"/>
        <v>-4.23358652293111+1.28424443149608i</v>
      </c>
      <c r="BZ158" s="223" t="str">
        <f t="shared" ca="1" si="102"/>
        <v>0.649148265531216+4.37620213613705i</v>
      </c>
      <c r="CA158" s="223" t="str">
        <f t="shared" ca="1" si="103"/>
        <v>4.42408618891774+9.59320771457545E-19i</v>
      </c>
      <c r="CB158" s="223" t="str">
        <f t="shared" ca="1" si="104"/>
        <v>0.649148265531216-4.37620213613705i</v>
      </c>
      <c r="CC158" s="223" t="str">
        <f t="shared" ca="1" si="105"/>
        <v>-4.23358652293122-1.28424443149573i</v>
      </c>
      <c r="CD158" s="223" t="str">
        <f t="shared" ca="1" si="106"/>
        <v>-1.89154058384648+3.99932654663687i</v>
      </c>
      <c r="CE158" s="223" t="str">
        <f t="shared" ca="1" si="107"/>
        <v>3.67849322829248+2.45789059487582i</v>
      </c>
      <c r="CF158" s="223" t="str">
        <f t="shared" ca="1" si="108"/>
        <v>2.97103469718265-3.278031640346i</v>
      </c>
      <c r="CG158" s="223" t="str">
        <f t="shared" ca="1" si="109"/>
        <v>-2.80661056681036-3.41986487061127i</v>
      </c>
      <c r="CH158" s="223" t="str">
        <f t="shared" ca="1" si="110"/>
        <v>-3.79466529734211+2.27443485026944i</v>
      </c>
      <c r="CI158" s="223" t="str">
        <f t="shared" ca="1" si="111"/>
        <v>1.69302448785398+4.08732268000698i</v>
      </c>
      <c r="CJ158" s="223" t="str">
        <f t="shared" ca="1" si="112"/>
        <v>4.29150187007641-1.07496525809131i</v>
      </c>
      <c r="CK158" s="223" t="str">
        <f t="shared" ca="1" si="113"/>
        <v>-0.433636276810304-4.40278300469223i</v>
      </c>
      <c r="CL158" s="223" t="str">
        <f t="shared" ca="1" si="114"/>
        <v>-4.41875718335117-0.217079620312621i</v>
      </c>
      <c r="CM158" s="223" t="str">
        <f t="shared" ca="1" si="115"/>
        <v>-0.863096399225264+4.3390786133253i</v>
      </c>
      <c r="CN158" s="223" t="str">
        <f t="shared" ca="1" si="116"/>
        <v>4.16547209503309+1.49042974758065i</v>
      </c>
      <c r="CO158" s="223" t="str">
        <f t="shared" ca="1" si="117"/>
        <v>2.08549979289376-3.9016956853159i</v>
      </c>
      <c r="CP158" s="223" t="str">
        <f t="shared" ca="1" si="118"/>
        <v>-3.55345934685789-2.63542506575333i</v>
      </c>
      <c r="CQ158" s="223" t="str">
        <f t="shared" ca="1" si="119"/>
        <v>-3.1283013447375+3.12830134473746i</v>
      </c>
      <c r="CR158" s="223" t="str">
        <f t="shared" ca="1" si="120"/>
        <v>2.63542506575328+3.55345934685793i</v>
      </c>
      <c r="CS158" s="223" t="str">
        <f t="shared" ca="1" si="121"/>
        <v>3.9016956853159-2.08549979289376i</v>
      </c>
      <c r="CT158" s="223" t="str">
        <f t="shared" ca="1" si="122"/>
        <v>-1.49042974758059-4.16547209503311i</v>
      </c>
      <c r="CU158" s="223" t="str">
        <f t="shared" ca="1" si="123"/>
        <v>-4.33907861332532+0.863096399225202i</v>
      </c>
      <c r="CV158" s="223" t="str">
        <f t="shared" ca="1" si="124"/>
        <v>0.217079620312558+4.41875718335117i</v>
      </c>
      <c r="CW158" s="223" t="str">
        <f t="shared" ca="1" si="125"/>
        <v>4.40278300469222+0.433636276810366i</v>
      </c>
      <c r="CX158" s="223" t="str">
        <f t="shared" ca="1" si="126"/>
        <v>1.07496525809131-4.29150187007641i</v>
      </c>
      <c r="CY158" s="223" t="str">
        <f t="shared" ca="1" si="127"/>
        <v>-4.08732268000695-1.69302448785404i</v>
      </c>
      <c r="CZ158" s="223" t="str">
        <f t="shared" ca="1" si="128"/>
        <v>-2.27443485026949+3.79466529734208i</v>
      </c>
      <c r="DA158" s="223" t="str">
        <f t="shared" ca="1" si="129"/>
        <v>3.41986487061183+2.80661056680968i</v>
      </c>
      <c r="DB158" s="223" t="str">
        <f t="shared" ca="1" si="130"/>
        <v>3.27803164034482-2.97103469718395i</v>
      </c>
      <c r="DC158" s="223" t="str">
        <f t="shared" ca="1" si="131"/>
        <v>-2.45789059487399-3.6784932282937i</v>
      </c>
      <c r="DD158" s="223" t="str">
        <f t="shared" ca="1" si="132"/>
        <v>-3.99932654663765+1.89154058384483i</v>
      </c>
      <c r="DE158" s="223" t="str">
        <f t="shared" ca="1" si="133"/>
        <v>1.28424443149482+4.23358652293149i</v>
      </c>
      <c r="DF158" s="223" t="str">
        <f t="shared" ca="1" si="134"/>
        <v>4.37620213613712-0.649148265530721i</v>
      </c>
      <c r="DG158" s="223" t="str">
        <f t="shared" ca="1" si="135"/>
        <v>6.28714850593986E-14-4.42408618891774i</v>
      </c>
      <c r="DH158" s="223" t="str">
        <f t="shared" ca="1" si="136"/>
        <v>-4.37620213613711-0.649148265530845i</v>
      </c>
      <c r="DI158" s="223" t="str">
        <f t="shared" ca="1" si="137"/>
        <v>-1.28424443149482+4.23358652293149i</v>
      </c>
      <c r="DJ158" s="223" t="str">
        <f t="shared" ca="1" si="138"/>
        <v>3.99932654663765+1.89154058384483i</v>
      </c>
      <c r="DK158" s="223" t="str">
        <f t="shared" ca="1" si="139"/>
        <v>2.45789059487765-3.67849322829126i</v>
      </c>
      <c r="DL158" s="223" t="str">
        <f t="shared" ca="1" si="140"/>
        <v>-3.27803164034482-2.97103469718395i</v>
      </c>
      <c r="DM158" s="223" t="str">
        <f t="shared" ca="1" si="141"/>
        <v>-3.41986487061183+2.80661056680968i</v>
      </c>
      <c r="DN158" s="223" t="str">
        <f t="shared" ca="1" si="142"/>
        <v>2.27443485026944+3.79466529734211i</v>
      </c>
      <c r="DO158" s="223" t="str">
        <f t="shared" ca="1" si="143"/>
        <v>4.08732268000698-1.69302448785398i</v>
      </c>
      <c r="DP158" s="223" t="str">
        <f t="shared" ca="1" si="144"/>
        <v>-1.07496525809125-4.29150187007643i</v>
      </c>
      <c r="DQ158" s="223" t="str">
        <f t="shared" ca="1" si="145"/>
        <v>-4.40278300469224+0.433636276810241i</v>
      </c>
      <c r="DR158" s="223" t="str">
        <f t="shared" ca="1" si="146"/>
        <v>-0.217079620312558+4.41875718335117i</v>
      </c>
      <c r="DS158" s="223" t="str">
        <f t="shared" ca="1" si="147"/>
        <v>4.33907861332529+0.863096399225326i</v>
      </c>
      <c r="DT158" s="223" t="str">
        <f t="shared" ca="1" si="148"/>
        <v>1.49042974758059-4.16547209503311i</v>
      </c>
      <c r="DU158" s="223" t="str">
        <f t="shared" ca="1" si="149"/>
        <v>-3.9016956853159-2.08549979289376i</v>
      </c>
      <c r="DV158" s="223" t="str">
        <f t="shared" ca="1" si="150"/>
        <v>-2.63542506575333+3.55345934685789i</v>
      </c>
      <c r="DW158" s="223" t="str">
        <f t="shared" ca="1" si="151"/>
        <v>3.12830134473746+3.1283013447375i</v>
      </c>
      <c r="DX158" s="223" t="str">
        <f t="shared" ca="1" si="152"/>
        <v>3.55345934685793-2.63542506575328i</v>
      </c>
      <c r="DY158" s="223" t="str">
        <f t="shared" ca="1" si="153"/>
        <v>-2.0854997928937-3.90169568531593i</v>
      </c>
      <c r="DZ158" s="223" t="str">
        <f t="shared" ca="1" si="154"/>
        <v>-4.16547209503313+1.49042974758053i</v>
      </c>
      <c r="EA158" s="223" t="str">
        <f t="shared" ca="1" si="155"/>
        <v>0.863096399225264+4.3390786133253i</v>
      </c>
      <c r="EB158" s="223" t="str">
        <f t="shared" ca="1" si="156"/>
        <v>4.41875718335118-0.217079620312495i</v>
      </c>
      <c r="EC158" s="223" t="str">
        <f t="shared" ca="1" si="157"/>
        <v>0.433636276810304-4.40278300469223i</v>
      </c>
      <c r="ED158" s="223" t="str">
        <f t="shared" ca="1" si="158"/>
        <v>-4.29150187007641-1.07496525809131i</v>
      </c>
      <c r="EE158" s="223" t="str">
        <f t="shared" ca="1" si="159"/>
        <v>-1.69302448785404+4.08732268000695i</v>
      </c>
      <c r="EF158" s="223" t="str">
        <f t="shared" ca="1" si="160"/>
        <v>3.79466529734208+2.27443485026949i</v>
      </c>
      <c r="EG158" s="223" t="str">
        <f t="shared" ca="1" si="161"/>
        <v>2.80661056680973-3.41986487061179i</v>
      </c>
      <c r="EH158" s="223" t="str">
        <f t="shared" ca="1" si="162"/>
        <v>-2.9710346971839-3.27803164034486i</v>
      </c>
      <c r="EI158" s="223" t="str">
        <f t="shared" ca="1" si="163"/>
        <v>-3.67849322829129+2.4578905948776i</v>
      </c>
      <c r="EJ158" s="223" t="str">
        <f t="shared" ca="1" si="164"/>
        <v>1.89154058384478+3.99932654663767i</v>
      </c>
      <c r="EK158" s="223" t="str">
        <f t="shared" ca="1" si="165"/>
        <v>4.23358652293152-1.28424443149476i</v>
      </c>
      <c r="EL158" s="223" t="str">
        <f t="shared" ca="1" si="166"/>
        <v>-0.649148265530783-4.37620213613711i</v>
      </c>
      <c r="EM158" s="223" t="str">
        <f t="shared" ca="1" si="167"/>
        <v>-4.42408618891774-1.91864154291509E-18i</v>
      </c>
      <c r="EN158" s="223"/>
      <c r="EO158" s="223"/>
      <c r="EP158" s="223"/>
    </row>
    <row r="159" spans="1:146" ht="17.25" thickBot="1">
      <c r="A159" s="257">
        <f t="shared" si="168"/>
        <v>1.1523437500000006E-3</v>
      </c>
      <c r="B159" s="256">
        <v>59</v>
      </c>
      <c r="C159" s="230">
        <f t="shared" si="169"/>
        <v>11800</v>
      </c>
      <c r="D159" s="229">
        <f t="shared" si="170"/>
        <v>74141.586624719115</v>
      </c>
      <c r="E159" s="229" t="str">
        <f t="shared" si="171"/>
        <v>74141.5866247191i</v>
      </c>
      <c r="F159" s="229" t="str">
        <f t="shared" si="177"/>
        <v>-0.020323425281789-0.0893405046275527i</v>
      </c>
      <c r="G159" s="229" t="str">
        <f t="shared" si="178"/>
        <v>-5.02009658898575+0.714824746632458i</v>
      </c>
      <c r="H159" s="229" t="str">
        <f t="shared" si="179"/>
        <v>0.00208010715277093-0.00716601947316888i</v>
      </c>
      <c r="I159" s="229" t="str">
        <f t="shared" si="174"/>
        <v>-0.00548018566144218+0.00573997720758015i</v>
      </c>
      <c r="J159" s="255" t="str">
        <f ca="1">IMPRODUCT(1/N_FFT2,BV100)</f>
        <v>0.0516263961473457+0.00161362106331089i</v>
      </c>
      <c r="K159" s="254" t="str">
        <f t="shared" ca="1" si="175"/>
        <v>-0.000292184384043693+0.000287491394181111i</v>
      </c>
      <c r="N159" s="246">
        <f t="shared" ca="1" si="176"/>
        <v>8.5906158107484103</v>
      </c>
      <c r="O159" s="223">
        <f t="shared" ca="1" si="39"/>
        <v>-4.4093841892515906</v>
      </c>
      <c r="P159" s="223" t="str">
        <f t="shared" ca="1" si="40"/>
        <v>-0.539755695819017+4.37622356801533i</v>
      </c>
      <c r="Q159" s="223" t="str">
        <f t="shared" ca="1" si="41"/>
        <v>4.27724047091593+1.07139296356696i</v>
      </c>
      <c r="R159" s="223" t="str">
        <f t="shared" ca="1" si="42"/>
        <v>1.58691548388749-4.11392369586749i</v>
      </c>
      <c r="S159" s="223" t="str">
        <f t="shared" ca="1" si="43"/>
        <v>-3.8887296791824-2.07856931822535i</v>
      </c>
      <c r="T159" s="223" t="str">
        <f t="shared" ca="1" si="44"/>
        <v>-2.53895953527939+3.60504554848282i</v>
      </c>
      <c r="U159" s="223" t="str">
        <f t="shared" ca="1" si="45"/>
        <v>3.26713817714832+2.96116143765277i</v>
      </c>
      <c r="V159" s="223" t="str">
        <f t="shared" ca="1" si="46"/>
        <v>3.33882471574718-2.88009000656883i</v>
      </c>
      <c r="W159" s="223" t="str">
        <f t="shared" ca="1" si="47"/>
        <v>-2.44972260149559-3.6662689623299i</v>
      </c>
      <c r="X159" s="223" t="str">
        <f t="shared" ca="1" si="48"/>
        <v>-3.93856911114682+1.98250908828737i</v>
      </c>
      <c r="Y159" s="223" t="str">
        <f t="shared" ca="1" si="49"/>
        <v>1.48547679306714+4.15162951450161i</v>
      </c>
      <c r="Z159" s="223" t="str">
        <f t="shared" ca="1" si="50"/>
        <v>4.30224554561098-0.966101544193123i</v>
      </c>
      <c r="AA159" s="223" t="str">
        <f t="shared" ca="1" si="51"/>
        <v>-0.43219522884462-4.38815179917307i</v>
      </c>
      <c r="AB159" s="223" t="str">
        <f t="shared" ca="1" si="52"/>
        <v>-4.40805616517253-0.108211705033692i</v>
      </c>
      <c r="AC159" s="223" t="str">
        <f t="shared" ca="1" si="53"/>
        <v>-0.646991034145012+4.36165926341775i</v>
      </c>
      <c r="AD159" s="223" t="str">
        <f t="shared" ca="1" si="54"/>
        <v>4.24965894649754+1.17603901588143i</v>
      </c>
      <c r="AE159" s="223" t="str">
        <f t="shared" ca="1" si="55"/>
        <v>1.68739827615926-4.07373980342838i</v>
      </c>
      <c r="AF159" s="223" t="str">
        <f t="shared" ca="1" si="56"/>
        <v>-3.83654782186831-2.17337749572859i</v>
      </c>
      <c r="AG159" s="223" t="str">
        <f t="shared" ca="1" si="57"/>
        <v>-2.62666709477716+3.54165058999851i</v>
      </c>
      <c r="AH159" s="223" t="str">
        <f t="shared" ca="1" si="58"/>
        <v>3.1934836366779+3.04044917581142i</v>
      </c>
      <c r="AI159" s="223" t="str">
        <f t="shared" ca="1" si="59"/>
        <v>3.40850007118387-2.79728371695855i</v>
      </c>
      <c r="AJ159" s="223" t="str">
        <f t="shared" ca="1" si="60"/>
        <v>-2.35901004641758-3.72528395284478i</v>
      </c>
      <c r="AK159" s="223" t="str">
        <f t="shared" ca="1" si="61"/>
        <v>-3.98603609635123+1.88525466900548i</v>
      </c>
      <c r="AL159" s="223" t="str">
        <f t="shared" ca="1" si="62"/>
        <v>1.38314330657161+4.18683454675583i</v>
      </c>
      <c r="AM159" s="223" t="str">
        <f t="shared" ca="1" si="63"/>
        <v>4.32465910846068-0.860228181373987i</v>
      </c>
      <c r="AN159" s="223" t="str">
        <f t="shared" ca="1" si="64"/>
        <v>-0.32437442362543-4.39743677177053i</v>
      </c>
      <c r="AO159" s="223" t="str">
        <f t="shared" ca="1" si="65"/>
        <v>-4.40407289288742-0.216358227382567i</v>
      </c>
      <c r="AP159" s="223" t="str">
        <f t="shared" ca="1" si="66"/>
        <v>-0.753836649264371+4.34446765837286i</v>
      </c>
      <c r="AQ159" s="223" t="str">
        <f t="shared" ca="1" si="67"/>
        <v>4.21951758643475+1.27997666626771i</v>
      </c>
      <c r="AR159" s="223" t="str">
        <f t="shared" ca="1" si="68"/>
        <v>4.21951758643475+1.27997666626771i</v>
      </c>
      <c r="AS159" s="223" t="str">
        <f t="shared" ca="1" si="69"/>
        <v>-3.78205497160404-2.26687651189629i</v>
      </c>
      <c r="AT159" s="223" t="str">
        <f t="shared" ca="1" si="70"/>
        <v>-2.71279244823434+3.47612227362972i</v>
      </c>
      <c r="AU159" s="223" t="str">
        <f t="shared" ca="1" si="71"/>
        <v>3.11790546107638+3.11790546107671i</v>
      </c>
      <c r="AV159" s="223" t="str">
        <f t="shared" ca="1" si="72"/>
        <v>3.47612227362971-2.71279244823435i</v>
      </c>
      <c r="AW159" s="223" t="str">
        <f t="shared" ca="1" si="73"/>
        <v>-2.2668765118963-3.78205497160403i</v>
      </c>
      <c r="AX159" s="223" t="str">
        <f t="shared" ca="1" si="74"/>
        <v>-4.03110204245868+1.7868646428052i</v>
      </c>
      <c r="AY159" s="223" t="str">
        <f t="shared" ca="1" si="75"/>
        <v>1.27997666626769+4.21951758643475i</v>
      </c>
      <c r="AZ159" s="223" t="str">
        <f t="shared" ca="1" si="76"/>
        <v>4.34446765837286-0.753836649264375i</v>
      </c>
      <c r="BA159" s="223" t="str">
        <f t="shared" ca="1" si="77"/>
        <v>-0.216358227382575-4.40407289288742i</v>
      </c>
      <c r="BB159" s="223" t="str">
        <f t="shared" ca="1" si="78"/>
        <v>-4.39743677177053-0.324374423625423i</v>
      </c>
      <c r="BC159" s="223" t="str">
        <f t="shared" ca="1" si="79"/>
        <v>-0.860228181373978+4.32465910846068i</v>
      </c>
      <c r="BD159" s="223" t="str">
        <f t="shared" ca="1" si="80"/>
        <v>4.18683454675582+1.38314330657163i</v>
      </c>
      <c r="BE159" s="223" t="str">
        <f t="shared" ca="1" si="81"/>
        <v>1.88525466900548-3.98603609635123i</v>
      </c>
      <c r="BF159" s="223" t="str">
        <f t="shared" ca="1" si="82"/>
        <v>-3.72528395284478-2.35901004641757i</v>
      </c>
      <c r="BG159" s="223" t="str">
        <f t="shared" ca="1" si="83"/>
        <v>-2.79728371695855+3.40850007118387i</v>
      </c>
      <c r="BH159" s="223" t="str">
        <f t="shared" ca="1" si="84"/>
        <v>3.04044917581142+3.19348363667791i</v>
      </c>
      <c r="BI159" s="223" t="str">
        <f t="shared" ca="1" si="85"/>
        <v>3.54165058999852-2.62666709477714i</v>
      </c>
      <c r="BJ159" s="223" t="str">
        <f t="shared" ca="1" si="86"/>
        <v>-2.17337749572856-3.83654782186832i</v>
      </c>
      <c r="BK159" s="223" t="str">
        <f t="shared" ca="1" si="87"/>
        <v>-4.07373980342837+1.68739827615929i</v>
      </c>
      <c r="BL159" s="223" t="str">
        <f t="shared" ca="1" si="88"/>
        <v>1.17603901588145+4.24965894649753i</v>
      </c>
      <c r="BM159" s="223" t="str">
        <f t="shared" ca="1" si="89"/>
        <v>4.36165926341775-0.646991034145021i</v>
      </c>
      <c r="BN159" s="223" t="str">
        <f t="shared" ca="1" si="90"/>
        <v>-0.108211705033699-4.40805616517253i</v>
      </c>
      <c r="BO159" s="223" t="str">
        <f t="shared" ca="1" si="91"/>
        <v>-4.38815179917307-0.432195228844628i</v>
      </c>
      <c r="BP159" s="223" t="str">
        <f t="shared" ca="1" si="92"/>
        <v>-0.966101544193131+4.30224554561098i</v>
      </c>
      <c r="BQ159" s="223" t="str">
        <f t="shared" ca="1" si="93"/>
        <v>4.15162951450161+1.48547679306715i</v>
      </c>
      <c r="BR159" s="223" t="str">
        <f t="shared" ca="1" si="94"/>
        <v>1.9825090882874-3.93856911114681i</v>
      </c>
      <c r="BS159" s="223" t="str">
        <f t="shared" ca="1" si="95"/>
        <v>-3.66626896232989-2.44972260149562i</v>
      </c>
      <c r="BT159" s="223" t="str">
        <f t="shared" ca="1" si="96"/>
        <v>-2.88009000656882+3.3388247157472i</v>
      </c>
      <c r="BU159" s="223" t="str">
        <f t="shared" ca="1" si="97"/>
        <v>2.96116143765269+3.2671381771484i</v>
      </c>
      <c r="BV159" s="223" t="str">
        <f t="shared" ca="1" si="98"/>
        <v>3.60504554848274-2.5389595352795i</v>
      </c>
      <c r="BW159" s="223" t="str">
        <f t="shared" ca="1" si="99"/>
        <v>-2.07856931822528-3.88872967918244i</v>
      </c>
      <c r="BX159" s="223" t="str">
        <f t="shared" ca="1" si="100"/>
        <v>-4.11392369586743+1.58691548388765i</v>
      </c>
      <c r="BY159" s="223" t="str">
        <f t="shared" ca="1" si="101"/>
        <v>1.07139296356691+4.27724047091594i</v>
      </c>
      <c r="BZ159" s="223" t="str">
        <f t="shared" ca="1" si="102"/>
        <v>4.37622356801531-0.539755695819216i</v>
      </c>
      <c r="CA159" s="223" t="str">
        <f t="shared" ca="1" si="103"/>
        <v>2.37689829304726E-14-4.40938418925159i</v>
      </c>
      <c r="CB159" s="223" t="str">
        <f t="shared" ca="1" si="104"/>
        <v>-4.3762235680153-0.539755695819264i</v>
      </c>
      <c r="CC159" s="223" t="str">
        <f t="shared" ca="1" si="105"/>
        <v>-1.07139296356689+4.27724047091595i</v>
      </c>
      <c r="CD159" s="223" t="str">
        <f t="shared" ca="1" si="106"/>
        <v>4.11392369586743+1.58691548388763i</v>
      </c>
      <c r="CE159" s="223" t="str">
        <f t="shared" ca="1" si="107"/>
        <v>2.07856931822526-3.88872967918245i</v>
      </c>
      <c r="CF159" s="223" t="str">
        <f t="shared" ca="1" si="108"/>
        <v>-3.60504554848274-2.53895953527949i</v>
      </c>
      <c r="CG159" s="223" t="str">
        <f t="shared" ca="1" si="109"/>
        <v>-2.96116143765333+3.26713817714782i</v>
      </c>
      <c r="CH159" s="223" t="str">
        <f t="shared" ca="1" si="110"/>
        <v>2.88009000656816+3.33882471574776i</v>
      </c>
      <c r="CI159" s="223" t="str">
        <f t="shared" ca="1" si="111"/>
        <v>3.66626896233064-2.44972260149448i</v>
      </c>
      <c r="CJ159" s="223" t="str">
        <f t="shared" ca="1" si="112"/>
        <v>-1.98250908828618-3.93856911114743i</v>
      </c>
      <c r="CK159" s="223" t="str">
        <f t="shared" ca="1" si="113"/>
        <v>-4.15162951450222+1.48547679306545i</v>
      </c>
      <c r="CL159" s="223" t="str">
        <f t="shared" ca="1" si="114"/>
        <v>0.966101544191372+4.30224554561138i</v>
      </c>
      <c r="CM159" s="223" t="str">
        <f t="shared" ca="1" si="115"/>
        <v>4.38815179917324-0.432195228842897i</v>
      </c>
      <c r="CN159" s="223" t="str">
        <f t="shared" ca="1" si="116"/>
        <v>0.108211705035876-4.40805616517248i</v>
      </c>
      <c r="CO159" s="223" t="str">
        <f t="shared" ca="1" si="117"/>
        <v>-4.36165926341807-0.646991034142834i</v>
      </c>
      <c r="CP159" s="223" t="str">
        <f t="shared" ca="1" si="118"/>
        <v>-1.17603901587974+4.249658946498i</v>
      </c>
      <c r="CQ159" s="223" t="str">
        <f t="shared" ca="1" si="119"/>
        <v>4.07373980342904+1.68739827615765i</v>
      </c>
      <c r="CR159" s="223" t="str">
        <f t="shared" ca="1" si="120"/>
        <v>2.17337749572746-3.83654782186895i</v>
      </c>
      <c r="CS159" s="223" t="str">
        <f t="shared" ca="1" si="121"/>
        <v>-3.54165058999932-2.62666709477608i</v>
      </c>
      <c r="CT159" s="223" t="str">
        <f t="shared" ca="1" si="122"/>
        <v>-3.04044917581077+3.19348363667852i</v>
      </c>
      <c r="CU159" s="223" t="str">
        <f t="shared" ca="1" si="123"/>
        <v>2.79728371695924+3.40850007118331i</v>
      </c>
      <c r="CV159" s="223" t="str">
        <f t="shared" ca="1" si="124"/>
        <v>3.72528395284454-2.35901004641796i</v>
      </c>
      <c r="CW159" s="223" t="str">
        <f t="shared" ca="1" si="125"/>
        <v>-1.88525466900589-3.98603609635104i</v>
      </c>
      <c r="CX159" s="223" t="str">
        <f t="shared" ca="1" si="126"/>
        <v>-4.18683454675569+1.38314330657203i</v>
      </c>
      <c r="CY159" s="223" t="str">
        <f t="shared" ca="1" si="127"/>
        <v>0.86022818137396+4.32465910846068i</v>
      </c>
      <c r="CZ159" s="223" t="str">
        <f t="shared" ca="1" si="128"/>
        <v>4.39743677177052-0.324374423625469i</v>
      </c>
      <c r="DA159" s="223" t="str">
        <f t="shared" ca="1" si="129"/>
        <v>0.216358227383029-4.4040728928874i</v>
      </c>
      <c r="DB159" s="223" t="str">
        <f t="shared" ca="1" si="130"/>
        <v>-4.34446765837279-0.753836649264763i</v>
      </c>
      <c r="DC159" s="223" t="str">
        <f t="shared" ca="1" si="131"/>
        <v>-1.27997666626857+4.21951758643449i</v>
      </c>
      <c r="DD159" s="223" t="str">
        <f t="shared" ca="1" si="132"/>
        <v>4.03110204245833+1.78686464280598i</v>
      </c>
      <c r="DE159" s="223" t="str">
        <f t="shared" ca="1" si="133"/>
        <v>2.26687651189747-3.78205497160333i</v>
      </c>
      <c r="DF159" s="223" t="str">
        <f t="shared" ca="1" si="134"/>
        <v>-3.47612227362891-2.71279244823537i</v>
      </c>
      <c r="DG159" s="223" t="str">
        <f t="shared" ca="1" si="135"/>
        <v>-3.11790546107768+3.11790546107542i</v>
      </c>
      <c r="DH159" s="223" t="str">
        <f t="shared" ca="1" si="136"/>
        <v>2.71279244823295+3.47612227363081i</v>
      </c>
      <c r="DI159" s="223" t="str">
        <f t="shared" ca="1" si="137"/>
        <v>3.78205497160491-2.26687651189483i</v>
      </c>
      <c r="DJ159" s="223" t="str">
        <f t="shared" ca="1" si="138"/>
        <v>-1.78686464280317-4.03110204245958i</v>
      </c>
      <c r="DK159" s="223" t="str">
        <f t="shared" ca="1" si="139"/>
        <v>-4.21951758643411+1.27997666626982i</v>
      </c>
      <c r="DL159" s="223" t="str">
        <f t="shared" ca="1" si="140"/>
        <v>0.753836649266051+4.34446765837257i</v>
      </c>
      <c r="DM159" s="223" t="str">
        <f t="shared" ca="1" si="141"/>
        <v>4.40407289288734-0.216358227384335i</v>
      </c>
      <c r="DN159" s="223" t="str">
        <f t="shared" ca="1" si="142"/>
        <v>0.324374423624166-4.39743677177062i</v>
      </c>
      <c r="DO159" s="223" t="str">
        <f t="shared" ca="1" si="143"/>
        <v>-4.32465910846094-0.860228181372682i</v>
      </c>
      <c r="DP159" s="223" t="str">
        <f t="shared" ca="1" si="144"/>
        <v>-1.38314330657073+4.18683454675611i</v>
      </c>
      <c r="DQ159" s="223" t="str">
        <f t="shared" ca="1" si="145"/>
        <v>3.9860360963516+1.8852546690047i</v>
      </c>
      <c r="DR159" s="223" t="str">
        <f t="shared" ca="1" si="146"/>
        <v>2.3590100464168-3.72528395284527i</v>
      </c>
      <c r="DS159" s="223" t="str">
        <f t="shared" ca="1" si="147"/>
        <v>-3.40850007118413-2.79728371695823i</v>
      </c>
      <c r="DT159" s="223" t="str">
        <f t="shared" ca="1" si="148"/>
        <v>-3.19348363667758+3.04044917581176i</v>
      </c>
      <c r="DU159" s="223" t="str">
        <f t="shared" ca="1" si="149"/>
        <v>2.62666709477713+3.54165058999854i</v>
      </c>
      <c r="DV159" s="223" t="str">
        <f t="shared" ca="1" si="150"/>
        <v>3.8365478218683-2.1733774957286i</v>
      </c>
      <c r="DW159" s="223" t="str">
        <f t="shared" ca="1" si="151"/>
        <v>-1.6873982761588-4.07373980342857i</v>
      </c>
      <c r="DX159" s="223" t="str">
        <f t="shared" ca="1" si="152"/>
        <v>-4.24965894649766+1.176039015881i</v>
      </c>
      <c r="DY159" s="223" t="str">
        <f t="shared" ca="1" si="153"/>
        <v>0.646991034144192+4.36165926341787i</v>
      </c>
      <c r="DZ159" s="223" t="str">
        <f t="shared" ca="1" si="154"/>
        <v>4.40805616517256-0.108211705032798i</v>
      </c>
      <c r="EA159" s="223" t="str">
        <f t="shared" ca="1" si="155"/>
        <v>0.432195228845898-4.38815179917295i</v>
      </c>
      <c r="EB159" s="223" t="str">
        <f t="shared" ca="1" si="156"/>
        <v>-4.30224554561069-0.966101544194437i</v>
      </c>
      <c r="EC159" s="223" t="str">
        <f t="shared" ca="1" si="157"/>
        <v>-1.48547679306835+4.15162951450117i</v>
      </c>
      <c r="ED159" s="223" t="str">
        <f t="shared" ca="1" si="158"/>
        <v>3.93856911114601+1.98250908828898i</v>
      </c>
      <c r="EE159" s="223" t="str">
        <f t="shared" ca="1" si="159"/>
        <v>2.44972260149704-3.66626896232893i</v>
      </c>
      <c r="EF159" s="223" t="str">
        <f t="shared" ca="1" si="160"/>
        <v>-3.33882471574571-2.88009000657055i</v>
      </c>
      <c r="EG159" s="223" t="str">
        <f t="shared" ca="1" si="161"/>
        <v>-3.26713817714694+2.96116143765429i</v>
      </c>
      <c r="EH159" s="223" t="str">
        <f t="shared" ca="1" si="162"/>
        <v>2.53895953528097+3.6050455484817i</v>
      </c>
      <c r="EI159" s="223" t="str">
        <f t="shared" ca="1" si="163"/>
        <v>3.88872967918163-2.0785693182268i</v>
      </c>
      <c r="EJ159" s="223" t="str">
        <f t="shared" ca="1" si="164"/>
        <v>-1.58691548388891-4.11392369586695i</v>
      </c>
      <c r="EK159" s="223" t="str">
        <f t="shared" ca="1" si="165"/>
        <v>-4.27724047091563+1.07139296356816i</v>
      </c>
      <c r="EL159" s="223" t="str">
        <f t="shared" ca="1" si="166"/>
        <v>0.539755695820124+4.3762235680152i</v>
      </c>
      <c r="EM159" s="223" t="str">
        <f t="shared" ca="1" si="167"/>
        <v>4.40938418925159-8.2971768749654E-13i</v>
      </c>
      <c r="EN159" s="223"/>
      <c r="EO159" s="223"/>
      <c r="EP159" s="223"/>
    </row>
    <row r="160" spans="1:146" ht="17.25" thickBot="1">
      <c r="A160" s="257">
        <f t="shared" si="168"/>
        <v>1.1718750000000006E-3</v>
      </c>
      <c r="B160" s="256">
        <v>60</v>
      </c>
      <c r="C160" s="230">
        <f t="shared" si="169"/>
        <v>12000</v>
      </c>
      <c r="D160" s="229">
        <f t="shared" si="170"/>
        <v>75398.223686155034</v>
      </c>
      <c r="E160" s="229" t="str">
        <f t="shared" si="171"/>
        <v>75398.223686155i</v>
      </c>
      <c r="F160" s="229" t="str">
        <f t="shared" si="177"/>
        <v>-0.0201911260459897-0.0875468205775467i</v>
      </c>
      <c r="G160" s="229" t="str">
        <f t="shared" si="178"/>
        <v>-5.01689045592495+0.766632060070817i</v>
      </c>
      <c r="H160" s="229" t="str">
        <f t="shared" si="179"/>
        <v>0.00207729620613573-0.00704654831850518i</v>
      </c>
      <c r="I160" s="229" t="str">
        <f t="shared" si="174"/>
        <v>-0.00541083777001742+0.00571653182695534i</v>
      </c>
      <c r="J160" s="255" t="str">
        <f ca="1">IMPRODUCT(1/N_FFT2,BW100)</f>
        <v>0.0207614926154035-0.0000620265444623465i</v>
      </c>
      <c r="K160" s="254" t="str">
        <f t="shared" ca="1" si="175"/>
        <v>-0.000111982491689828+0.000119019348880573i</v>
      </c>
      <c r="N160" s="246">
        <f t="shared" ca="1" si="176"/>
        <v>8.6126340179785146</v>
      </c>
      <c r="O160" s="223">
        <f t="shared" ca="1" si="39"/>
        <v>-4.3873659820214863</v>
      </c>
      <c r="P160" s="223" t="str">
        <f t="shared" ca="1" si="40"/>
        <v>-0.430037067136921+4.36623961562895i</v>
      </c>
      <c r="Q160" s="223" t="str">
        <f t="shared" ca="1" si="41"/>
        <v>4.30306397490854+0.855932642235182i</v>
      </c>
      <c r="R160" s="223" t="str">
        <f t="shared" ca="1" si="42"/>
        <v>1.2735851180883-4.19844747581572i</v>
      </c>
      <c r="S160" s="223" t="str">
        <f t="shared" ca="1" si="43"/>
        <v>-4.05339763242593-1.67897227304182i</v>
      </c>
      <c r="T160" s="223" t="str">
        <f t="shared" ca="1" si="44"/>
        <v>-2.06819000718631+3.86931135402336i</v>
      </c>
      <c r="U160" s="223" t="str">
        <f t="shared" ca="1" si="45"/>
        <v>3.64796149210077+2.43748994097397i</v>
      </c>
      <c r="V160" s="223" t="str">
        <f t="shared" ca="1" si="46"/>
        <v>2.7833155141625-3.39147976683065i</v>
      </c>
      <c r="W160" s="223" t="str">
        <f t="shared" ca="1" si="47"/>
        <v>-3.10233623743449-3.10233623743465i</v>
      </c>
      <c r="X160" s="223" t="str">
        <f t="shared" ca="1" si="48"/>
        <v>-3.39147976683079+2.78331551416233i</v>
      </c>
      <c r="Y160" s="223" t="str">
        <f t="shared" ca="1" si="49"/>
        <v>2.43748994097411+3.64796149210067i</v>
      </c>
      <c r="Z160" s="223" t="str">
        <f t="shared" ca="1" si="50"/>
        <v>3.86931135402329-2.06819000718643i</v>
      </c>
      <c r="AA160" s="223" t="str">
        <f t="shared" ca="1" si="51"/>
        <v>-1.67897227304187-4.05339763242591i</v>
      </c>
      <c r="AB160" s="223" t="str">
        <f t="shared" ca="1" si="52"/>
        <v>-4.19844747581571+1.27358511808831i</v>
      </c>
      <c r="AC160" s="223" t="str">
        <f t="shared" ca="1" si="53"/>
        <v>0.855932642235103+4.30306397490855i</v>
      </c>
      <c r="AD160" s="223" t="str">
        <f t="shared" ca="1" si="54"/>
        <v>4.36623961562896-0.430037067136796i</v>
      </c>
      <c r="AE160" s="223" t="str">
        <f t="shared" ca="1" si="55"/>
        <v>2.14456625356622E-13-4.38736598202149i</v>
      </c>
      <c r="AF160" s="223" t="str">
        <f t="shared" ca="1" si="56"/>
        <v>-4.36623961562896-0.430037067136788i</v>
      </c>
      <c r="AG160" s="223" t="str">
        <f t="shared" ca="1" si="57"/>
        <v>-0.855932642235094+4.30306397490855i</v>
      </c>
      <c r="AH160" s="223" t="str">
        <f t="shared" ca="1" si="58"/>
        <v>4.19844747581572+1.2735851180883i</v>
      </c>
      <c r="AI160" s="223" t="str">
        <f t="shared" ca="1" si="59"/>
        <v>1.67897227304186-4.05339763242591i</v>
      </c>
      <c r="AJ160" s="223" t="str">
        <f t="shared" ca="1" si="60"/>
        <v>-3.86931135402329-2.06819000718642i</v>
      </c>
      <c r="AK160" s="223" t="str">
        <f t="shared" ca="1" si="61"/>
        <v>-2.4374899409741+3.64796149210068i</v>
      </c>
      <c r="AL160" s="223" t="str">
        <f t="shared" ca="1" si="62"/>
        <v>3.3914797668308+2.78331551416232i</v>
      </c>
      <c r="AM160" s="223" t="str">
        <f t="shared" ca="1" si="63"/>
        <v>3.10233623743448-3.10233623743465i</v>
      </c>
      <c r="AN160" s="223" t="str">
        <f t="shared" ca="1" si="64"/>
        <v>-2.78331551416251-3.39147976683064i</v>
      </c>
      <c r="AO160" s="223" t="str">
        <f t="shared" ca="1" si="65"/>
        <v>-3.64796149210079+2.43748994097394i</v>
      </c>
      <c r="AP160" s="223" t="str">
        <f t="shared" ca="1" si="66"/>
        <v>2.06819000718624+3.86931135402339i</v>
      </c>
      <c r="AQ160" s="223" t="str">
        <f t="shared" ca="1" si="67"/>
        <v>4.05339763242599-1.67897227304168i</v>
      </c>
      <c r="AR160" s="223" t="str">
        <f t="shared" ca="1" si="68"/>
        <v>4.05339763242599-1.67897227304168i</v>
      </c>
      <c r="AS160" s="223" t="str">
        <f t="shared" ca="1" si="69"/>
        <v>-4.30306397490851+0.855932642235322i</v>
      </c>
      <c r="AT160" s="223" t="str">
        <f t="shared" ca="1" si="70"/>
        <v>0.430037067137017+4.36623961562894i</v>
      </c>
      <c r="AU160" s="223" t="str">
        <f t="shared" ca="1" si="71"/>
        <v>4.38736598202149-7.52429315724333E-15i</v>
      </c>
      <c r="AV160" s="223" t="str">
        <f t="shared" ca="1" si="72"/>
        <v>0.430037067137001-4.36623961562894i</v>
      </c>
      <c r="AW160" s="223" t="str">
        <f t="shared" ca="1" si="73"/>
        <v>-4.30306397490851-0.855932642235305i</v>
      </c>
      <c r="AX160" s="223" t="str">
        <f t="shared" ca="1" si="74"/>
        <v>-1.27358511808851+4.19844747581566i</v>
      </c>
      <c r="AY160" s="223" t="str">
        <f t="shared" ca="1" si="75"/>
        <v>4.053397632426+1.67897227304166i</v>
      </c>
      <c r="AZ160" s="223" t="str">
        <f t="shared" ca="1" si="76"/>
        <v>2.06819000718623-3.8693113540234i</v>
      </c>
      <c r="BA160" s="223" t="str">
        <f t="shared" ca="1" si="77"/>
        <v>-3.6479614921008-2.43748994097393i</v>
      </c>
      <c r="BB160" s="223" t="str">
        <f t="shared" ca="1" si="78"/>
        <v>-2.7833155141625+3.39147976683065i</v>
      </c>
      <c r="BC160" s="223" t="str">
        <f t="shared" ca="1" si="79"/>
        <v>3.10233623743449+3.10233623743465i</v>
      </c>
      <c r="BD160" s="223" t="str">
        <f t="shared" ca="1" si="80"/>
        <v>3.39147976683079-2.78331551416233i</v>
      </c>
      <c r="BE160" s="223" t="str">
        <f t="shared" ca="1" si="81"/>
        <v>-2.43748994097411-3.64796149210067i</v>
      </c>
      <c r="BF160" s="223" t="str">
        <f t="shared" ca="1" si="82"/>
        <v>-3.86931135402329+2.06819000718642i</v>
      </c>
      <c r="BG160" s="223" t="str">
        <f t="shared" ca="1" si="83"/>
        <v>1.6789722730419+4.0533976324259i</v>
      </c>
      <c r="BH160" s="223" t="str">
        <f t="shared" ca="1" si="84"/>
        <v>4.19844747581571-1.27358511808833i</v>
      </c>
      <c r="BI160" s="223" t="str">
        <f t="shared" ca="1" si="85"/>
        <v>-0.855932642235125-4.30306397490855i</v>
      </c>
      <c r="BJ160" s="223" t="str">
        <f t="shared" ca="1" si="86"/>
        <v>-4.36623961562896+0.430037067136819i</v>
      </c>
      <c r="BK160" s="223" t="str">
        <f t="shared" ca="1" si="87"/>
        <v>-1.91345277061148E-13+4.38736598202149i</v>
      </c>
      <c r="BL160" s="223" t="str">
        <f t="shared" ca="1" si="88"/>
        <v>4.36623961562897+0.430037067136765i</v>
      </c>
      <c r="BM160" s="223" t="str">
        <f t="shared" ca="1" si="89"/>
        <v>0.855932642235072-4.30306397490856i</v>
      </c>
      <c r="BN160" s="223" t="str">
        <f t="shared" ca="1" si="90"/>
        <v>-4.19844747581572-1.27358511808828i</v>
      </c>
      <c r="BO160" s="223" t="str">
        <f t="shared" ca="1" si="91"/>
        <v>-1.67897227304184+4.05339763242592i</v>
      </c>
      <c r="BP160" s="223" t="str">
        <f t="shared" ca="1" si="92"/>
        <v>3.8693113540233+2.06819000718641i</v>
      </c>
      <c r="BQ160" s="223" t="str">
        <f t="shared" ca="1" si="93"/>
        <v>2.43748994097409-3.64796149210069i</v>
      </c>
      <c r="BR160" s="223" t="str">
        <f t="shared" ca="1" si="94"/>
        <v>-3.39147976683081-2.78331551416231i</v>
      </c>
      <c r="BS160" s="223" t="str">
        <f t="shared" ca="1" si="95"/>
        <v>-3.10233623743448+3.10233623743466i</v>
      </c>
      <c r="BT160" s="223" t="str">
        <f t="shared" ca="1" si="96"/>
        <v>2.78331551416251+3.39147976683064i</v>
      </c>
      <c r="BU160" s="223" t="str">
        <f t="shared" ca="1" si="97"/>
        <v>3.64796149210078-2.43748994097395i</v>
      </c>
      <c r="BV160" s="223" t="str">
        <f t="shared" ca="1" si="98"/>
        <v>-2.06819000718625-3.86931135402339i</v>
      </c>
      <c r="BW160" s="223" t="str">
        <f t="shared" ca="1" si="99"/>
        <v>-4.05339763242599+1.67897227304168i</v>
      </c>
      <c r="BX160" s="223" t="str">
        <f t="shared" ca="1" si="100"/>
        <v>1.27358511808811+4.19844747581578i</v>
      </c>
      <c r="BY160" s="223" t="str">
        <f t="shared" ca="1" si="101"/>
        <v>4.30306397490851-0.855932642235327i</v>
      </c>
      <c r="BZ160" s="223" t="str">
        <f t="shared" ca="1" si="102"/>
        <v>-0.430037067137024-4.36623961562894i</v>
      </c>
      <c r="CA160" s="223" t="str">
        <f t="shared" ca="1" si="103"/>
        <v>-4.38736598202149+1.50485863144867E-14i</v>
      </c>
      <c r="CB160" s="223" t="str">
        <f t="shared" ca="1" si="104"/>
        <v>-0.430037067136994+4.36623961562894i</v>
      </c>
      <c r="CC160" s="223" t="str">
        <f t="shared" ca="1" si="105"/>
        <v>4.30306397490851+0.8559326422353i</v>
      </c>
      <c r="CD160" s="223" t="str">
        <f t="shared" ca="1" si="106"/>
        <v>1.2735851180885-4.19844747581566i</v>
      </c>
      <c r="CE160" s="223" t="str">
        <f t="shared" ca="1" si="107"/>
        <v>-4.0533976324265-1.67897227304044i</v>
      </c>
      <c r="CF160" s="223" t="str">
        <f t="shared" ca="1" si="108"/>
        <v>-2.06819000718584+3.86931135402361i</v>
      </c>
      <c r="CG160" s="223" t="str">
        <f t="shared" ca="1" si="109"/>
        <v>3.64796149210056+2.43748994097429i</v>
      </c>
      <c r="CH160" s="223" t="str">
        <f t="shared" ca="1" si="110"/>
        <v>2.78331551416351-3.39147976682983i</v>
      </c>
      <c r="CI160" s="223" t="str">
        <f t="shared" ca="1" si="111"/>
        <v>-3.10233623743604-3.1023362374331i</v>
      </c>
      <c r="CJ160" s="223" t="str">
        <f t="shared" ca="1" si="112"/>
        <v>-3.39147976682996+2.78331551416335i</v>
      </c>
      <c r="CK160" s="223" t="str">
        <f t="shared" ca="1" si="113"/>
        <v>2.43748994097412+3.64796149210067i</v>
      </c>
      <c r="CL160" s="223" t="str">
        <f t="shared" ca="1" si="114"/>
        <v>3.8693113540237-2.06819000718566i</v>
      </c>
      <c r="CM160" s="223" t="str">
        <f t="shared" ca="1" si="115"/>
        <v>-1.67897227304026-4.05339763242658i</v>
      </c>
      <c r="CN160" s="223" t="str">
        <f t="shared" ca="1" si="116"/>
        <v>-4.19844747581521+1.27358511808998i</v>
      </c>
      <c r="CO160" s="223" t="str">
        <f t="shared" ca="1" si="117"/>
        <v>0.855932642235958+4.30306397490838i</v>
      </c>
      <c r="CP160" s="223" t="str">
        <f t="shared" ca="1" si="118"/>
        <v>4.36623961562896-0.430037067136795i</v>
      </c>
      <c r="CQ160" s="223" t="str">
        <f t="shared" ca="1" si="119"/>
        <v>1.08787018192135E-12-4.38736598202149i</v>
      </c>
      <c r="CR160" s="223" t="str">
        <f t="shared" ca="1" si="120"/>
        <v>-4.36623961562875-0.43003706713896i</v>
      </c>
      <c r="CS160" s="223" t="str">
        <f t="shared" ca="1" si="121"/>
        <v>-0.855932642233813+4.30306397490881i</v>
      </c>
      <c r="CT160" s="223" t="str">
        <f t="shared" ca="1" si="122"/>
        <v>4.19844747581585+1.27358511808788i</v>
      </c>
      <c r="CU160" s="223" t="str">
        <f t="shared" ca="1" si="123"/>
        <v>1.67897227304227-4.05339763242575i</v>
      </c>
      <c r="CV160" s="223" t="str">
        <f t="shared" ca="1" si="124"/>
        <v>-3.86931135402268-2.06819000718758i</v>
      </c>
      <c r="CW160" s="223" t="str">
        <f t="shared" ca="1" si="125"/>
        <v>-2.4374899409723+3.64796149210189i</v>
      </c>
      <c r="CX160" s="223" t="str">
        <f t="shared" ca="1" si="126"/>
        <v>3.39147976683139+2.78331551416161i</v>
      </c>
      <c r="CY160" s="223" t="str">
        <f t="shared" ca="1" si="127"/>
        <v>3.10233623743445-3.10233623743469i</v>
      </c>
      <c r="CZ160" s="223" t="str">
        <f t="shared" ca="1" si="128"/>
        <v>-2.78331551416187-3.39147976683117i</v>
      </c>
      <c r="DA160" s="223" t="str">
        <f t="shared" ca="1" si="129"/>
        <v>-3.64796149210173+2.43748994097253i</v>
      </c>
      <c r="DB160" s="223" t="str">
        <f t="shared" ca="1" si="130"/>
        <v>2.06819000718782+3.86931135402255i</v>
      </c>
      <c r="DC160" s="223" t="str">
        <f t="shared" ca="1" si="131"/>
        <v>4.05339763242564-1.67897227304252i</v>
      </c>
      <c r="DD160" s="223" t="str">
        <f t="shared" ca="1" si="132"/>
        <v>-1.27358511808815-4.19844747581576i</v>
      </c>
      <c r="DE160" s="223" t="str">
        <f t="shared" ca="1" si="133"/>
        <v>-4.30306397490876+0.855932642234081i</v>
      </c>
      <c r="DF160" s="223" t="str">
        <f t="shared" ca="1" si="134"/>
        <v>0.430037067134891+4.36623961562915i</v>
      </c>
      <c r="DG160" s="223" t="str">
        <f t="shared" ca="1" si="135"/>
        <v>4.38736598202149-1.36305962135966E-12i</v>
      </c>
      <c r="DH160" s="223" t="str">
        <f t="shared" ca="1" si="136"/>
        <v>0.430037067136521-4.36623961562899i</v>
      </c>
      <c r="DI160" s="223" t="str">
        <f t="shared" ca="1" si="137"/>
        <v>-4.30306397490843-0.855932642235691i</v>
      </c>
      <c r="DJ160" s="223" t="str">
        <f t="shared" ca="1" si="138"/>
        <v>-1.27358511808971+4.19844747581529i</v>
      </c>
      <c r="DK160" s="223" t="str">
        <f t="shared" ca="1" si="139"/>
        <v>4.05339763242668+1.67897227304i</v>
      </c>
      <c r="DL160" s="223" t="str">
        <f t="shared" ca="1" si="140"/>
        <v>2.06819000718542-3.86931135402383i</v>
      </c>
      <c r="DM160" s="223" t="str">
        <f t="shared" ca="1" si="141"/>
        <v>-3.64796149210082-2.43748994097389i</v>
      </c>
      <c r="DN160" s="223" t="str">
        <f t="shared" ca="1" si="142"/>
        <v>-2.78331551416314+3.39147976683013i</v>
      </c>
      <c r="DO160" s="223" t="str">
        <f t="shared" ca="1" si="143"/>
        <v>3.10233623743329+3.10233623743585i</v>
      </c>
      <c r="DP160" s="223" t="str">
        <f t="shared" ca="1" si="144"/>
        <v>3.39147976682965-2.78331551416372i</v>
      </c>
      <c r="DQ160" s="223" t="str">
        <f t="shared" ca="1" si="145"/>
        <v>-2.43748994097451-3.64796149210041i</v>
      </c>
      <c r="DR160" s="223" t="str">
        <f t="shared" ca="1" si="146"/>
        <v>-3.86931135402348+2.06819000718608i</v>
      </c>
      <c r="DS160" s="223" t="str">
        <f t="shared" ca="1" si="147"/>
        <v>1.6789722730407+4.0533976324264i</v>
      </c>
      <c r="DT160" s="223" t="str">
        <f t="shared" ca="1" si="148"/>
        <v>4.19844747581634-1.27358511808626i</v>
      </c>
      <c r="DU160" s="223" t="str">
        <f t="shared" ca="1" si="149"/>
        <v>-0.855932642236423-4.30306397490829i</v>
      </c>
      <c r="DV160" s="223" t="str">
        <f t="shared" ca="1" si="150"/>
        <v>-4.36623961562891+0.430037067137268i</v>
      </c>
      <c r="DW160" s="223" t="str">
        <f t="shared" ca="1" si="151"/>
        <v>-6.12734234617149E-13+4.38736598202149i</v>
      </c>
      <c r="DX160" s="223" t="str">
        <f t="shared" ca="1" si="152"/>
        <v>4.36623961562879+0.430037067138487i</v>
      </c>
      <c r="DY160" s="223" t="str">
        <f t="shared" ca="1" si="153"/>
        <v>0.855932642233348-4.3030639749089i</v>
      </c>
      <c r="DZ160" s="223" t="str">
        <f t="shared" ca="1" si="154"/>
        <v>-4.19844747581598-1.27358511808743i</v>
      </c>
      <c r="EA160" s="223" t="str">
        <f t="shared" ca="1" si="155"/>
        <v>-1.67897227304183+4.05339763242593i</v>
      </c>
      <c r="EB160" s="223" t="str">
        <f t="shared" ca="1" si="156"/>
        <v>3.8693113540229+2.06819000718716i</v>
      </c>
      <c r="EC160" s="223" t="str">
        <f t="shared" ca="1" si="157"/>
        <v>2.43748994097553-3.64796149209973i</v>
      </c>
      <c r="ED160" s="223" t="str">
        <f t="shared" ca="1" si="158"/>
        <v>-3.39147976683164-2.78331551416129i</v>
      </c>
      <c r="EE160" s="223" t="str">
        <f t="shared" ca="1" si="159"/>
        <v>-3.10233623743416+3.10233623743498i</v>
      </c>
      <c r="EF160" s="223" t="str">
        <f t="shared" ca="1" si="160"/>
        <v>2.78331551416219+3.39147976683091i</v>
      </c>
      <c r="EG160" s="223" t="str">
        <f t="shared" ca="1" si="161"/>
        <v>3.6479614921015-2.43748994097287i</v>
      </c>
      <c r="EH160" s="223" t="str">
        <f t="shared" ca="1" si="162"/>
        <v>-2.06819000718819-3.86931135402235i</v>
      </c>
      <c r="EI160" s="223" t="str">
        <f t="shared" ca="1" si="163"/>
        <v>-4.05339763242548+1.6789722730429i</v>
      </c>
      <c r="EJ160" s="223" t="str">
        <f t="shared" ca="1" si="164"/>
        <v>1.27358511808854+4.19844747581564i</v>
      </c>
      <c r="EK160" s="223" t="str">
        <f t="shared" ca="1" si="165"/>
        <v>4.30306397490868-0.855932642234489i</v>
      </c>
      <c r="EL160" s="223" t="str">
        <f t="shared" ca="1" si="166"/>
        <v>-0.430037067135302-4.36623961562911i</v>
      </c>
      <c r="EM160" s="223" t="str">
        <f t="shared" ca="1" si="167"/>
        <v>-4.38736598202149+1.77584734811092E-12i</v>
      </c>
      <c r="EN160" s="223"/>
      <c r="EO160" s="223"/>
      <c r="EP160" s="223"/>
    </row>
    <row r="161" spans="1:146" ht="17.25" thickBot="1">
      <c r="A161" s="257">
        <f t="shared" si="168"/>
        <v>1.1914062500000006E-3</v>
      </c>
      <c r="B161" s="256">
        <v>61</v>
      </c>
      <c r="C161" s="230">
        <f t="shared" si="169"/>
        <v>12200</v>
      </c>
      <c r="D161" s="229">
        <f t="shared" si="170"/>
        <v>76654.860747590952</v>
      </c>
      <c r="E161" s="229" t="str">
        <f t="shared" si="171"/>
        <v>76654.860747591i</v>
      </c>
      <c r="F161" s="229" t="str">
        <f t="shared" si="177"/>
        <v>-0.0200567736209473-0.085811770046172i</v>
      </c>
      <c r="G161" s="229" t="str">
        <f t="shared" si="178"/>
        <v>-5.0122976450981+0.81788840882803i</v>
      </c>
      <c r="H161" s="229" t="str">
        <f t="shared" ref="H161:H192" si="180">IF(freq_ratio2&gt;1,IMPRODUCT(M35,IMDIV((IMPRODUCT(COMPLEX(1,Rc_2*Coutput2*microF2*miliOhm2*D161),IMSUM(1,IMDIV(E161,omega4_2),IMDIV(IMPRODUCT(E161,E161),omega5_2)))),IMSUM(1,IMPRODUCT(E161,1/omega1_2),IMPRODUCT(E161,E161,1/omega2_2),IMPRODUCT(E161,E161,E161,1/omega3_2)))),IMPRODUCT(M35,(IMDIV(IMPRODUCT(COMPLEX(1,Rc_2*Coutput2*microF2*miliOhm2*D161),COMPLEX(1,-Kfeed2*effectiveL2*PI()^2*D161/(8*ratio2^2*Gdc_dcm2))),IMSUM(1,IMDIV(E161,omegat2),IMDIV(IMPRODUCT(E161,E161),omegapole0^2*(1-2*Gdc_dcm2/(Kfeed2*rload2))))))))</f>
        <v>0.00207462432694768-0.0069309925967807i</v>
      </c>
      <c r="I161" s="229" t="str">
        <f t="shared" si="174"/>
        <v>-0.00534176031356124+0.00569291998084653i</v>
      </c>
      <c r="J161" s="255" t="str">
        <f ca="1">IMPRODUCT(1/N_FFT2,BX100)</f>
        <v>-0.0148253480692555-0.00161370284152616i</v>
      </c>
      <c r="K161" s="254" t="str">
        <f t="shared" ca="1" si="175"/>
        <v>0.0000883801371007539-0.0000757795064497237i</v>
      </c>
      <c r="N161" s="246">
        <f t="shared" ca="1" si="176"/>
        <v>8.6491707348244233</v>
      </c>
      <c r="O161" s="223">
        <f t="shared" ca="1" si="39"/>
        <v>-4.3508292651755776</v>
      </c>
      <c r="P161" s="223" t="str">
        <f t="shared" ca="1" si="40"/>
        <v>-0.320066856189285+4.33904050479796i</v>
      </c>
      <c r="Q161" s="223" t="str">
        <f t="shared" ca="1" si="41"/>
        <v>4.30373810797901+0.638399242353495i</v>
      </c>
      <c r="R161" s="223" t="str">
        <f t="shared" ca="1" si="42"/>
        <v>0.953272087710759-4.24511338146578i</v>
      </c>
      <c r="S161" s="223" t="str">
        <f t="shared" ca="1" si="43"/>
        <v>-4.16348401773063-1.26297906903078i</v>
      </c>
      <c r="T161" s="223" t="str">
        <f t="shared" ca="1" si="44"/>
        <v>-1.56584185734786+4.05929237336825i</v>
      </c>
      <c r="U161" s="223" t="str">
        <f t="shared" ca="1" si="45"/>
        <v>3.93310307192686+1.86021921297137i</v>
      </c>
      <c r="V161" s="223" t="str">
        <f t="shared" ca="1" si="46"/>
        <v>2.14451587950549-3.78559994416434i</v>
      </c>
      <c r="W161" s="223" t="str">
        <f t="shared" ca="1" si="47"/>
        <v>-3.61758232231014-2.41719122868205i</v>
      </c>
      <c r="X161" s="223" t="str">
        <f t="shared" ca="1" si="48"/>
        <v>-2.67676760915862+3.42996070841453i</v>
      </c>
      <c r="Y161" s="223" t="str">
        <f t="shared" ca="1" si="49"/>
        <v>3.22375184025926+2.921838354039i</v>
      </c>
      <c r="Z161" s="223" t="str">
        <f t="shared" ca="1" si="50"/>
        <v>3.15107540372342-3.000073181567i</v>
      </c>
      <c r="AA161" s="223" t="str">
        <f t="shared" ca="1" si="51"/>
        <v>-2.76013686636994-3.36323650277732i</v>
      </c>
      <c r="AB161" s="223" t="str">
        <f t="shared" ca="1" si="52"/>
        <v>-3.55717193182305+2.50524313034853i</v>
      </c>
      <c r="AC161" s="223" t="str">
        <f t="shared" ca="1" si="53"/>
        <v>2.23677326474293+3.73183073796756i</v>
      </c>
      <c r="AD161" s="223" t="str">
        <f t="shared" ca="1" si="54"/>
        <v>3.88626643000743-1.95618213101582i</v>
      </c>
      <c r="AE161" s="223" t="str">
        <f t="shared" ca="1" si="55"/>
        <v>-1.66499027683199-4.01964210754679i</v>
      </c>
      <c r="AF161" s="223" t="str">
        <f t="shared" ca="1" si="56"/>
        <v>-4.13123499623305+1.36477569607887i</v>
      </c>
      <c r="AG161" s="223" t="str">
        <f t="shared" ca="1" si="57"/>
        <v>1.05716527758056+4.22044036453381i</v>
      </c>
      <c r="AH161" s="223" t="str">
        <f t="shared" ca="1" si="58"/>
        <v>4.28677480082902-0.743825988847883i</v>
      </c>
      <c r="AI161" s="223" t="str">
        <f t="shared" ca="1" si="59"/>
        <v>-0.426455842634598-4.32987883306116i</v>
      </c>
      <c r="AJ161" s="223" t="str">
        <f t="shared" ca="1" si="60"/>
        <v>-4.3495188767449+0.106774695260839i</v>
      </c>
      <c r="AK161" s="223" t="str">
        <f t="shared" ca="1" si="61"/>
        <v>-0.213485073437793+4.34558850078186i</v>
      </c>
      <c r="AL161" s="223" t="str">
        <f t="shared" ca="1" si="62"/>
        <v>4.31810900421992+0.532587948026547i</v>
      </c>
      <c r="AM161" s="223" t="str">
        <f t="shared" ca="1" si="63"/>
        <v>0.848804682380127-4.26722930083184i</v>
      </c>
      <c r="AN161" s="223" t="str">
        <f t="shared" ca="1" si="64"/>
        <v>-4.19322511213853-1.16042167061765i</v>
      </c>
      <c r="AO161" s="223" t="str">
        <f t="shared" ca="1" si="65"/>
        <v>-1.4657502332797+4.09649747325063i</v>
      </c>
      <c r="AP161" s="223" t="str">
        <f t="shared" ca="1" si="66"/>
        <v>3.9775705596239+1.7631357684312i</v>
      </c>
      <c r="AQ161" s="223" t="str">
        <f t="shared" ca="1" si="67"/>
        <v>2.05096671809084-3.83708884650746i</v>
      </c>
      <c r="AR161" s="223" t="str">
        <f t="shared" ca="1" si="68"/>
        <v>2.05096671809084-3.83708884650746i</v>
      </c>
      <c r="AS161" s="223" t="str">
        <f t="shared" ca="1" si="69"/>
        <v>-2.59178596723033+3.49461883397549i</v>
      </c>
      <c r="AT161" s="223" t="str">
        <f t="shared" ca="1" si="70"/>
        <v>3.29448640923037+2.84184352034109i</v>
      </c>
      <c r="AU161" s="223" t="str">
        <f t="shared" ca="1" si="71"/>
        <v>3.07650087719067-3.0765008771904i</v>
      </c>
      <c r="AV161" s="223" t="str">
        <f t="shared" ca="1" si="72"/>
        <v>-2.84184352034111-3.29448640923036i</v>
      </c>
      <c r="AW161" s="223" t="str">
        <f t="shared" ca="1" si="73"/>
        <v>-3.49461883397548+2.59178596723035i</v>
      </c>
      <c r="AX161" s="223" t="str">
        <f t="shared" ca="1" si="74"/>
        <v>2.32768330140404+3.67581361647636i</v>
      </c>
      <c r="AY161" s="223" t="str">
        <f t="shared" ca="1" si="75"/>
        <v>3.83708884650745-2.05096671809086i</v>
      </c>
      <c r="AZ161" s="223" t="str">
        <f t="shared" ca="1" si="76"/>
        <v>-1.76313576843122-3.97757055962389i</v>
      </c>
      <c r="BA161" s="223" t="str">
        <f t="shared" ca="1" si="77"/>
        <v>-4.09649747325061+1.46575023327975i</v>
      </c>
      <c r="BB161" s="223" t="str">
        <f t="shared" ca="1" si="78"/>
        <v>1.16042167061725+4.19322511213864i</v>
      </c>
      <c r="BC161" s="223" t="str">
        <f t="shared" ca="1" si="79"/>
        <v>4.26722930083184-0.848804682380149i</v>
      </c>
      <c r="BD161" s="223" t="str">
        <f t="shared" ca="1" si="80"/>
        <v>-0.532587948026569-4.31810900421991i</v>
      </c>
      <c r="BE161" s="223" t="str">
        <f t="shared" ca="1" si="81"/>
        <v>-4.34558850078186+0.213485073437815i</v>
      </c>
      <c r="BF161" s="223" t="str">
        <f t="shared" ca="1" si="82"/>
        <v>-0.106774695260832+4.3495188767449i</v>
      </c>
      <c r="BG161" s="223" t="str">
        <f t="shared" ca="1" si="83"/>
        <v>4.32987883306116+0.426455842634591i</v>
      </c>
      <c r="BH161" s="223" t="str">
        <f t="shared" ca="1" si="84"/>
        <v>0.743825988847861-4.28677480082903i</v>
      </c>
      <c r="BI161" s="223" t="str">
        <f t="shared" ca="1" si="85"/>
        <v>-4.22044036453371-1.05716527758096i</v>
      </c>
      <c r="BJ161" s="223" t="str">
        <f t="shared" ca="1" si="86"/>
        <v>-1.36477569607885+4.13123499623306i</v>
      </c>
      <c r="BK161" s="223" t="str">
        <f t="shared" ca="1" si="87"/>
        <v>4.0196421075468+1.66499027683195i</v>
      </c>
      <c r="BL161" s="223" t="str">
        <f t="shared" ca="1" si="88"/>
        <v>1.95618213101578-3.88626643000745i</v>
      </c>
      <c r="BM161" s="223" t="str">
        <f t="shared" ca="1" si="89"/>
        <v>-3.73183073796758-2.2367732647429i</v>
      </c>
      <c r="BN161" s="223" t="str">
        <f t="shared" ca="1" si="90"/>
        <v>-2.50524313034849+3.55717193182308i</v>
      </c>
      <c r="BO161" s="223" t="str">
        <f t="shared" ca="1" si="91"/>
        <v>3.36323650277735+2.76013686636989i</v>
      </c>
      <c r="BP161" s="223" t="str">
        <f t="shared" ca="1" si="92"/>
        <v>3.00007318156732-3.15107540372312i</v>
      </c>
      <c r="BQ161" s="223" t="str">
        <f t="shared" ca="1" si="93"/>
        <v>-2.921838354039-3.22375184025926i</v>
      </c>
      <c r="BR161" s="223" t="str">
        <f t="shared" ca="1" si="94"/>
        <v>-3.42996070841453+2.67676760915862i</v>
      </c>
      <c r="BS161" s="223" t="str">
        <f t="shared" ca="1" si="95"/>
        <v>2.41719122868206+3.61758232231013i</v>
      </c>
      <c r="BT161" s="223" t="str">
        <f t="shared" ca="1" si="96"/>
        <v>3.78559994416433-2.1445158795055i</v>
      </c>
      <c r="BU161" s="223" t="str">
        <f t="shared" ca="1" si="97"/>
        <v>-1.86021921297143-3.93310307192682i</v>
      </c>
      <c r="BV161" s="223" t="str">
        <f t="shared" ca="1" si="98"/>
        <v>-4.0592923733682+1.565841857348i</v>
      </c>
      <c r="BW161" s="223" t="str">
        <f t="shared" ca="1" si="99"/>
        <v>1.26297906903056+4.1634840177307i</v>
      </c>
      <c r="BX161" s="223" t="str">
        <f t="shared" ca="1" si="100"/>
        <v>4.24511338146581-0.953272087710629i</v>
      </c>
      <c r="BY161" s="223" t="str">
        <f t="shared" ca="1" si="101"/>
        <v>-0.638399242353408-4.30373810797902i</v>
      </c>
      <c r="BZ161" s="223" t="str">
        <f t="shared" ca="1" si="102"/>
        <v>-4.33904050479796+0.32006685618929i</v>
      </c>
      <c r="CA161" s="223" t="str">
        <f t="shared" ca="1" si="103"/>
        <v>5.32998720573235E-14+4.35082926517558i</v>
      </c>
      <c r="CB161" s="223" t="str">
        <f t="shared" ca="1" si="104"/>
        <v>4.33904050479796+0.320066856189245i</v>
      </c>
      <c r="CC161" s="223" t="str">
        <f t="shared" ca="1" si="105"/>
        <v>0.63839924235336-4.30373810797903i</v>
      </c>
      <c r="CD161" s="223" t="str">
        <f t="shared" ca="1" si="106"/>
        <v>-4.24511338146591-0.953272087710163i</v>
      </c>
      <c r="CE161" s="223" t="str">
        <f t="shared" ca="1" si="107"/>
        <v>-1.26297906903176+4.16348401773033i</v>
      </c>
      <c r="CF161" s="223" t="str">
        <f t="shared" ca="1" si="108"/>
        <v>4.05929237336884+1.56584185734635i</v>
      </c>
      <c r="CG161" s="223" t="str">
        <f t="shared" ca="1" si="109"/>
        <v>1.86021921297139-3.93310307192684i</v>
      </c>
      <c r="CH161" s="223" t="str">
        <f t="shared" ca="1" si="110"/>
        <v>-3.7855999441635-2.14451587950697i</v>
      </c>
      <c r="CI161" s="223" t="str">
        <f t="shared" ca="1" si="111"/>
        <v>-2.4171912286813+3.61758232231064i</v>
      </c>
      <c r="CJ161" s="223" t="str">
        <f t="shared" ca="1" si="112"/>
        <v>3.42996070841402+2.67676760915927i</v>
      </c>
      <c r="CK161" s="223" t="str">
        <f t="shared" ca="1" si="113"/>
        <v>2.92183835403768-3.22375184026045i</v>
      </c>
      <c r="CL161" s="223" t="str">
        <f t="shared" ca="1" si="114"/>
        <v>-3.00007318156735-3.15107540372309i</v>
      </c>
      <c r="CM161" s="223" t="str">
        <f t="shared" ca="1" si="115"/>
        <v>-3.36323650277815+2.76013686636892i</v>
      </c>
      <c r="CN161" s="223" t="str">
        <f t="shared" ca="1" si="116"/>
        <v>2.50524313034964+3.55717193182227i</v>
      </c>
      <c r="CO161" s="223" t="str">
        <f t="shared" ca="1" si="117"/>
        <v>3.73183073796778-2.23677326474257i</v>
      </c>
      <c r="CP161" s="223" t="str">
        <f t="shared" ca="1" si="118"/>
        <v>-1.95618213101389-3.8862664300084i</v>
      </c>
      <c r="CQ161" s="223" t="str">
        <f t="shared" ca="1" si="119"/>
        <v>-4.01964210754662+1.66499027683239i</v>
      </c>
      <c r="CR161" s="223" t="str">
        <f t="shared" ca="1" si="120"/>
        <v>1.36477569607766+4.13123499623345i</v>
      </c>
      <c r="CS161" s="223" t="str">
        <f t="shared" ca="1" si="121"/>
        <v>4.22044036453338-1.05716527758226i</v>
      </c>
      <c r="CT161" s="223" t="str">
        <f t="shared" ca="1" si="122"/>
        <v>-0.743825988847909-4.28677480082902i</v>
      </c>
      <c r="CU161" s="223" t="str">
        <f t="shared" ca="1" si="123"/>
        <v>-4.32987883306133+0.426455842632913i</v>
      </c>
      <c r="CV161" s="223" t="str">
        <f t="shared" ca="1" si="124"/>
        <v>0.106774695261742+4.34951887674488i</v>
      </c>
      <c r="CW161" s="223" t="str">
        <f t="shared" ca="1" si="125"/>
        <v>4.34558850078182+0.213485073438666i</v>
      </c>
      <c r="CX161" s="223" t="str">
        <f t="shared" ca="1" si="126"/>
        <v>0.532587948024772-4.31810900422014i</v>
      </c>
      <c r="CY161" s="223" t="str">
        <f t="shared" ca="1" si="127"/>
        <v>-4.26722930083184-0.848804682380136i</v>
      </c>
      <c r="CZ161" s="223" t="str">
        <f t="shared" ca="1" si="128"/>
        <v>-1.16042167061885+4.1932251121382i</v>
      </c>
      <c r="DA161" s="223" t="str">
        <f t="shared" ca="1" si="129"/>
        <v>4.09649747325106+1.46575023327848i</v>
      </c>
      <c r="DB161" s="223" t="str">
        <f t="shared" ca="1" si="130"/>
        <v>1.76313576843152-3.97757055962376i</v>
      </c>
      <c r="DC161" s="223" t="str">
        <f t="shared" ca="1" si="131"/>
        <v>-3.83708884650645-2.05096671809273i</v>
      </c>
      <c r="DD161" s="223" t="str">
        <f t="shared" ca="1" si="132"/>
        <v>-2.32768330140359+3.67581361647665i</v>
      </c>
      <c r="DE161" s="223" t="str">
        <f t="shared" ca="1" si="133"/>
        <v>3.49461883397473+2.59178596723135i</v>
      </c>
      <c r="DF161" s="223" t="str">
        <f t="shared" ca="1" si="134"/>
        <v>2.84184352034004-3.29448640923128i</v>
      </c>
      <c r="DG161" s="223" t="str">
        <f t="shared" ca="1" si="135"/>
        <v>-3.07650087719041-3.07650087719065i</v>
      </c>
      <c r="DH161" s="223" t="str">
        <f t="shared" ca="1" si="136"/>
        <v>-3.29448640923149+2.84184352033979i</v>
      </c>
      <c r="DI161" s="223" t="str">
        <f t="shared" ca="1" si="137"/>
        <v>2.59178596723108+3.49461883397493i</v>
      </c>
      <c r="DJ161" s="223" t="str">
        <f t="shared" ca="1" si="138"/>
        <v>3.67581361647683-2.3276833014033i</v>
      </c>
      <c r="DK161" s="223" t="str">
        <f t="shared" ca="1" si="139"/>
        <v>-2.05096671809244-3.83708884650661i</v>
      </c>
      <c r="DL161" s="223" t="str">
        <f t="shared" ca="1" si="140"/>
        <v>-3.97757055962389+1.76313576843121i</v>
      </c>
      <c r="DM161" s="223" t="str">
        <f t="shared" ca="1" si="141"/>
        <v>1.46575023327817+4.09649747325117i</v>
      </c>
      <c r="DN161" s="223" t="str">
        <f t="shared" ca="1" si="142"/>
        <v>4.19322511213829-1.16042167061853i</v>
      </c>
      <c r="DO161" s="223" t="str">
        <f t="shared" ca="1" si="143"/>
        <v>-0.848804682379805-4.26722930083191i</v>
      </c>
      <c r="DP161" s="223" t="str">
        <f t="shared" ca="1" si="144"/>
        <v>-4.31810900421965+0.532587948028735i</v>
      </c>
      <c r="DQ161" s="223" t="str">
        <f t="shared" ca="1" si="145"/>
        <v>0.213485073438332+4.34558850078183i</v>
      </c>
      <c r="DR161" s="223" t="str">
        <f t="shared" ca="1" si="146"/>
        <v>4.34951887674487+0.106774695262077i</v>
      </c>
      <c r="DS161" s="223" t="str">
        <f t="shared" ca="1" si="147"/>
        <v>0.426455842633307-4.32987883306129i</v>
      </c>
      <c r="DT161" s="223" t="str">
        <f t="shared" ca="1" si="148"/>
        <v>-4.28677480082896-0.743825988848235i</v>
      </c>
      <c r="DU161" s="223" t="str">
        <f t="shared" ca="1" si="149"/>
        <v>-1.05716527758264+4.22044036453329i</v>
      </c>
      <c r="DV161" s="223" t="str">
        <f t="shared" ca="1" si="150"/>
        <v>4.13123499623335+1.36477569607798i</v>
      </c>
      <c r="DW161" s="223" t="str">
        <f t="shared" ca="1" si="151"/>
        <v>1.66499027683276-4.01964210754647i</v>
      </c>
      <c r="DX161" s="223" t="str">
        <f t="shared" ca="1" si="152"/>
        <v>-3.88626643000825-1.95618213101419i</v>
      </c>
      <c r="DY161" s="223" t="str">
        <f t="shared" ca="1" si="153"/>
        <v>-2.23677326474291+3.73183073796757i</v>
      </c>
      <c r="DZ161" s="223" t="str">
        <f t="shared" ca="1" si="154"/>
        <v>3.55717193182212+2.50524313034986i</v>
      </c>
      <c r="EA161" s="223" t="str">
        <f t="shared" ca="1" si="155"/>
        <v>2.76013686636923-3.3632365027779i</v>
      </c>
      <c r="EB161" s="223" t="str">
        <f t="shared" ca="1" si="156"/>
        <v>-3.1510754037229-3.00007318156755i</v>
      </c>
      <c r="EC161" s="223" t="str">
        <f t="shared" ca="1" si="157"/>
        <v>-3.22375184025776+2.92183835404064i</v>
      </c>
      <c r="ED161" s="223" t="str">
        <f t="shared" ca="1" si="158"/>
        <v>2.67676760915895+3.42996070841427i</v>
      </c>
      <c r="EE161" s="223" t="str">
        <f t="shared" ca="1" si="159"/>
        <v>3.61758232231082-2.41719122868103i</v>
      </c>
      <c r="EF161" s="223" t="str">
        <f t="shared" ca="1" si="160"/>
        <v>-2.14451587950662-3.7855999441637i</v>
      </c>
      <c r="EG161" s="223" t="str">
        <f t="shared" ca="1" si="161"/>
        <v>-3.93310307192699+1.86021921297108i</v>
      </c>
      <c r="EH161" s="223" t="str">
        <f t="shared" ca="1" si="162"/>
        <v>1.56584185734598+4.05929237336898i</v>
      </c>
      <c r="EI161" s="223" t="str">
        <f t="shared" ca="1" si="163"/>
        <v>4.16348401773043-1.26297906903144i</v>
      </c>
      <c r="EJ161" s="223" t="str">
        <f t="shared" ca="1" si="164"/>
        <v>-0.953272087709776-4.245113381466i</v>
      </c>
      <c r="EK161" s="223" t="str">
        <f t="shared" ca="1" si="165"/>
        <v>-4.30373810797876+0.63839924235517i</v>
      </c>
      <c r="EL161" s="223" t="str">
        <f t="shared" ca="1" si="166"/>
        <v>0.320066856189281+4.33904050479796i</v>
      </c>
      <c r="EM161" s="223" t="str">
        <f t="shared" ca="1" si="167"/>
        <v>4.35082926517558+1.62461232807101E-12i</v>
      </c>
      <c r="EN161" s="223"/>
      <c r="EO161" s="223"/>
      <c r="EP161" s="223"/>
    </row>
    <row r="162" spans="1:146" ht="17.25" thickBot="1">
      <c r="A162" s="257">
        <f t="shared" si="168"/>
        <v>1.2109375000000006E-3</v>
      </c>
      <c r="B162" s="256">
        <v>62</v>
      </c>
      <c r="C162" s="230">
        <f t="shared" si="169"/>
        <v>12400</v>
      </c>
      <c r="D162" s="229">
        <f t="shared" si="170"/>
        <v>77911.497809026871</v>
      </c>
      <c r="E162" s="229" t="str">
        <f t="shared" si="171"/>
        <v>77911.4978090269i</v>
      </c>
      <c r="F162" s="229" t="str">
        <f t="shared" si="177"/>
        <v>-0.0199205644863802-0.0841326384101555i</v>
      </c>
      <c r="G162" s="229" t="str">
        <f t="shared" si="178"/>
        <v>-5.00637060045144+0.868562316628845i</v>
      </c>
      <c r="H162" s="229" t="str">
        <f t="shared" si="180"/>
        <v>0.00207208260264674-0.00681916298169279i</v>
      </c>
      <c r="I162" s="229" t="str">
        <f t="shared" si="174"/>
        <v>-0.00527299101460749+0.00566905440115969i</v>
      </c>
      <c r="J162" s="255" t="str">
        <f ca="1">IMPRODUCT(1/N_FFT2,BY100)</f>
        <v>0.0142958891079156+0.000060203522521448i</v>
      </c>
      <c r="K162" s="254" t="str">
        <f t="shared" ca="1" si="175"/>
        <v>-0.0000757233918561796+0.0000807267204324165i</v>
      </c>
      <c r="N162" s="246">
        <f t="shared" ca="1" si="176"/>
        <v>8.7213564713291891</v>
      </c>
      <c r="O162" s="223">
        <f t="shared" ca="1" si="39"/>
        <v>-4.2786435286708109</v>
      </c>
      <c r="P162" s="223" t="str">
        <f t="shared" ca="1" si="40"/>
        <v>-0.209943087227917+4.27348971515807i</v>
      </c>
      <c r="Q162" s="223" t="str">
        <f t="shared" ca="1" si="41"/>
        <v>4.25804069060803+0.419380403169902i</v>
      </c>
      <c r="R162" s="223" t="str">
        <f t="shared" ca="1" si="42"/>
        <v>0.627807394987224-4.23233367307399i</v>
      </c>
      <c r="S162" s="223" t="str">
        <f t="shared" ca="1" si="43"/>
        <v>-4.19643059301287-0.834721943800628i</v>
      </c>
      <c r="T162" s="223" t="str">
        <f t="shared" ca="1" si="44"/>
        <v>-1.03962557433837+4.15041794408927i</v>
      </c>
      <c r="U162" s="223" t="str">
        <f t="shared" ca="1" si="45"/>
        <v>4.09440657480469+1.24202465580708i</v>
      </c>
      <c r="V162" s="223" t="str">
        <f t="shared" ca="1" si="46"/>
        <v>1.44143159109145-4.02853142145375i</v>
      </c>
      <c r="W162" s="223" t="str">
        <f t="shared" ca="1" si="47"/>
        <v>-3.95295118305075-1.63736599141862i</v>
      </c>
      <c r="X162" s="223" t="str">
        <f t="shared" ca="1" si="48"/>
        <v>-1.82935583365574+3.86784793901031i</v>
      </c>
      <c r="Y162" s="223" t="str">
        <f t="shared" ca="1" si="49"/>
        <v>3.77342671050135+2.01693859745695i</v>
      </c>
      <c r="Z162" s="223" t="str">
        <f t="shared" ca="1" si="50"/>
        <v>2.19966237951429-3.66991496653344i</v>
      </c>
      <c r="AA162" s="223" t="str">
        <f t="shared" ca="1" si="51"/>
        <v>-3.55756207596478-2.37708698223136i</v>
      </c>
      <c r="AB162" s="223" t="str">
        <f t="shared" ca="1" si="52"/>
        <v>-2.54878497420036+3.43663870674924i</v>
      </c>
      <c r="AC162" s="223" t="str">
        <f t="shared" ca="1" si="53"/>
        <v>3.30743617387541+2.71434271991895i</v>
      </c>
      <c r="AD162" s="223" t="str">
        <f t="shared" ca="1" si="54"/>
        <v>2.87336137627726-3.17026573756123i</v>
      </c>
      <c r="AE162" s="223" t="str">
        <f t="shared" ca="1" si="55"/>
        <v>-3.02545785340308-3.02545785340306i</v>
      </c>
      <c r="AF162" s="223" t="str">
        <f t="shared" ca="1" si="56"/>
        <v>-3.17026573756121+2.87336137627728i</v>
      </c>
      <c r="AG162" s="223" t="str">
        <f t="shared" ca="1" si="57"/>
        <v>2.71434271991898+3.30743617387539i</v>
      </c>
      <c r="AH162" s="223" t="str">
        <f t="shared" ca="1" si="58"/>
        <v>3.43663870674923-2.54878497420037i</v>
      </c>
      <c r="AI162" s="223" t="str">
        <f t="shared" ca="1" si="59"/>
        <v>-2.37708698223137-3.55756207596477i</v>
      </c>
      <c r="AJ162" s="223" t="str">
        <f t="shared" ca="1" si="60"/>
        <v>-3.66991496653342+2.19966237951432i</v>
      </c>
      <c r="AK162" s="223" t="str">
        <f t="shared" ca="1" si="61"/>
        <v>2.01693859745697+3.77342671050134i</v>
      </c>
      <c r="AL162" s="223" t="str">
        <f t="shared" ca="1" si="62"/>
        <v>3.8678479390103-1.82935583365577i</v>
      </c>
      <c r="AM162" s="223" t="str">
        <f t="shared" ca="1" si="63"/>
        <v>-1.63736599141824-3.95295118305091i</v>
      </c>
      <c r="AN162" s="223" t="str">
        <f t="shared" ca="1" si="64"/>
        <v>-4.02853142145374+1.44143159109148i</v>
      </c>
      <c r="AO162" s="223" t="str">
        <f t="shared" ca="1" si="65"/>
        <v>1.24202465580726+4.09440657480464i</v>
      </c>
      <c r="AP162" s="223" t="str">
        <f t="shared" ca="1" si="66"/>
        <v>4.15041794408929-1.03962557433831i</v>
      </c>
      <c r="AQ162" s="223" t="str">
        <f t="shared" ca="1" si="67"/>
        <v>-0.834721943800743-4.19643059301284i</v>
      </c>
      <c r="AR162" s="223" t="str">
        <f t="shared" ca="1" si="68"/>
        <v>-0.834721943800743-4.19643059301284i</v>
      </c>
      <c r="AS162" s="223" t="str">
        <f t="shared" ca="1" si="69"/>
        <v>0.419380403169968+4.25804069060802i</v>
      </c>
      <c r="AT162" s="223" t="str">
        <f t="shared" ca="1" si="70"/>
        <v>4.27348971515808-0.209943087227781i</v>
      </c>
      <c r="AU162" s="223" t="str">
        <f t="shared" ca="1" si="71"/>
        <v>-1.46761341487335E-14-4.27864352867081i</v>
      </c>
      <c r="AV162" s="223" t="str">
        <f t="shared" ca="1" si="72"/>
        <v>-4.27348971515808-0.209943087227722i</v>
      </c>
      <c r="AW162" s="223" t="str">
        <f t="shared" ca="1" si="73"/>
        <v>-0.419380403169938+4.25804069060802i</v>
      </c>
      <c r="AX162" s="223" t="str">
        <f t="shared" ca="1" si="74"/>
        <v>4.23233367307401+0.627807394987078i</v>
      </c>
      <c r="AY162" s="223" t="str">
        <f t="shared" ca="1" si="75"/>
        <v>0.834721943800683-4.19643059301285i</v>
      </c>
      <c r="AZ162" s="223" t="str">
        <f t="shared" ca="1" si="76"/>
        <v>-4.15041794408929-1.03962557433828i</v>
      </c>
      <c r="BA162" s="223" t="str">
        <f t="shared" ca="1" si="77"/>
        <v>-1.24202465580723+4.09440657480465i</v>
      </c>
      <c r="BB162" s="223" t="str">
        <f t="shared" ca="1" si="78"/>
        <v>4.02853142145376+1.44143159109142i</v>
      </c>
      <c r="BC162" s="223" t="str">
        <f t="shared" ca="1" si="79"/>
        <v>1.63736599141861-3.95295118305076i</v>
      </c>
      <c r="BD162" s="223" t="str">
        <f t="shared" ca="1" si="80"/>
        <v>-3.86784793901032-1.82935583365572i</v>
      </c>
      <c r="BE162" s="223" t="str">
        <f t="shared" ca="1" si="81"/>
        <v>-2.01693859745691+3.77342671050136i</v>
      </c>
      <c r="BF162" s="223" t="str">
        <f t="shared" ca="1" si="82"/>
        <v>3.66991496653344+2.19966237951428i</v>
      </c>
      <c r="BG162" s="223" t="str">
        <f t="shared" ca="1" si="83"/>
        <v>2.37708698223134-3.55756207596479i</v>
      </c>
      <c r="BH162" s="223" t="str">
        <f t="shared" ca="1" si="84"/>
        <v>-3.43663870674927-2.54878497420032i</v>
      </c>
      <c r="BI162" s="223" t="str">
        <f t="shared" ca="1" si="85"/>
        <v>-2.71434271991892+3.30743617387544i</v>
      </c>
      <c r="BJ162" s="223" t="str">
        <f t="shared" ca="1" si="86"/>
        <v>3.17026573756123+2.87336137627726i</v>
      </c>
      <c r="BK162" s="223" t="str">
        <f t="shared" ca="1" si="87"/>
        <v>3.02545785340305-3.02545785340308i</v>
      </c>
      <c r="BL162" s="223" t="str">
        <f t="shared" ca="1" si="88"/>
        <v>-2.87336137627698-3.17026573756149i</v>
      </c>
      <c r="BM162" s="223" t="str">
        <f t="shared" ca="1" si="89"/>
        <v>-3.30743617387537+2.714342719919i</v>
      </c>
      <c r="BN162" s="223" t="str">
        <f t="shared" ca="1" si="90"/>
        <v>2.54878497420041+3.4366387067492i</v>
      </c>
      <c r="BO162" s="223" t="str">
        <f t="shared" ca="1" si="91"/>
        <v>3.55756207596477-2.37708698223137i</v>
      </c>
      <c r="BP162" s="223" t="str">
        <f t="shared" ca="1" si="92"/>
        <v>-2.19966237951432-3.66991496653342i</v>
      </c>
      <c r="BQ162" s="223" t="str">
        <f t="shared" ca="1" si="93"/>
        <v>-3.77342671050133+2.01693859745698i</v>
      </c>
      <c r="BR162" s="223" t="str">
        <f t="shared" ca="1" si="94"/>
        <v>1.82935583365578+3.86784793901029i</v>
      </c>
      <c r="BS162" s="223" t="str">
        <f t="shared" ca="1" si="95"/>
        <v>3.95295118305089-1.63736599141828i</v>
      </c>
      <c r="BT162" s="223" t="str">
        <f t="shared" ca="1" si="96"/>
        <v>-1.44143159109146-4.02853142145375i</v>
      </c>
      <c r="BU162" s="223" t="str">
        <f t="shared" ca="1" si="97"/>
        <v>-4.09440657480464+1.24202465580727i</v>
      </c>
      <c r="BV162" s="223" t="str">
        <f t="shared" ca="1" si="98"/>
        <v>1.03962557433832+4.15041794408928i</v>
      </c>
      <c r="BW162" s="223" t="str">
        <f t="shared" ca="1" si="99"/>
        <v>4.19643059301284-0.834721943800756i</v>
      </c>
      <c r="BX162" s="223" t="str">
        <f t="shared" ca="1" si="100"/>
        <v>-0.627807394987155-4.232333673074i</v>
      </c>
      <c r="BY162" s="223" t="str">
        <f t="shared" ca="1" si="101"/>
        <v>-4.25804069060801+0.419380403170012i</v>
      </c>
      <c r="BZ162" s="223" t="str">
        <f t="shared" ca="1" si="102"/>
        <v>0.209943087227765+4.27348971515808i</v>
      </c>
      <c r="CA162" s="223" t="str">
        <f t="shared" ca="1" si="103"/>
        <v>4.27864352867081-2.93522682974671E-14i</v>
      </c>
      <c r="CB162" s="223" t="str">
        <f t="shared" ca="1" si="104"/>
        <v>0.209943087228132-4.27348971515806i</v>
      </c>
      <c r="CC162" s="223" t="str">
        <f t="shared" ca="1" si="105"/>
        <v>-4.25804069060815-0.419380403168622i</v>
      </c>
      <c r="CD162" s="223" t="str">
        <f t="shared" ca="1" si="106"/>
        <v>-0.627807394988298+4.23233367307383i</v>
      </c>
      <c r="CE162" s="223" t="str">
        <f t="shared" ca="1" si="107"/>
        <v>4.19643059301303+0.834721943799806i</v>
      </c>
      <c r="CF162" s="223" t="str">
        <f t="shared" ca="1" si="108"/>
        <v>1.03962557433991-4.15041794408888i</v>
      </c>
      <c r="CG162" s="223" t="str">
        <f t="shared" ca="1" si="109"/>
        <v>-4.09440657480478-1.24202465580681i</v>
      </c>
      <c r="CH162" s="223" t="str">
        <f t="shared" ca="1" si="110"/>
        <v>-1.44143159109341+4.02853142145305i</v>
      </c>
      <c r="CI162" s="223" t="str">
        <f t="shared" ca="1" si="111"/>
        <v>3.95295118305077+1.63736599141856i</v>
      </c>
      <c r="CJ162" s="223" t="str">
        <f t="shared" ca="1" si="112"/>
        <v>1.82935583365414-3.86784793901107i</v>
      </c>
      <c r="CK162" s="223" t="str">
        <f t="shared" ca="1" si="113"/>
        <v>-3.77342671050096-2.01693859745768i</v>
      </c>
      <c r="CL162" s="223" t="str">
        <f t="shared" ca="1" si="114"/>
        <v>-2.19966237951317+3.66991496653411i</v>
      </c>
      <c r="CM162" s="223" t="str">
        <f t="shared" ca="1" si="115"/>
        <v>3.55756207596409+2.37708698223239i</v>
      </c>
      <c r="CN162" s="223" t="str">
        <f t="shared" ca="1" si="116"/>
        <v>2.54878497419963-3.43663870674978i</v>
      </c>
      <c r="CO162" s="223" t="str">
        <f t="shared" ca="1" si="117"/>
        <v>-3.30743617387432-2.71434271992027i</v>
      </c>
      <c r="CP162" s="223" t="str">
        <f t="shared" ca="1" si="118"/>
        <v>-2.87336137627693+3.17026573756153i</v>
      </c>
      <c r="CQ162" s="223" t="str">
        <f t="shared" ca="1" si="119"/>
        <v>3.02545785340159+3.02545785340455i</v>
      </c>
      <c r="CR162" s="223" t="str">
        <f t="shared" ca="1" si="120"/>
        <v>3.17026573756148-2.87336137627699i</v>
      </c>
      <c r="CS162" s="223" t="str">
        <f t="shared" ca="1" si="121"/>
        <v>-2.71434271992032-3.30743617387428i</v>
      </c>
      <c r="CT162" s="223" t="str">
        <f t="shared" ca="1" si="122"/>
        <v>-3.4366387067497+2.54878497419973i</v>
      </c>
      <c r="CU162" s="223" t="str">
        <f t="shared" ca="1" si="123"/>
        <v>2.3770869822325+3.55756207596401i</v>
      </c>
      <c r="CV162" s="223" t="str">
        <f t="shared" ca="1" si="124"/>
        <v>3.66991496653407-2.19966237951324i</v>
      </c>
      <c r="CW162" s="223" t="str">
        <f t="shared" ca="1" si="125"/>
        <v>-2.01693859745774-3.77342671050092i</v>
      </c>
      <c r="CX162" s="223" t="str">
        <f t="shared" ca="1" si="126"/>
        <v>-3.86784793901101+1.82935583365426i</v>
      </c>
      <c r="CY162" s="223" t="str">
        <f t="shared" ca="1" si="127"/>
        <v>1.63736599141869+3.95295118305072i</v>
      </c>
      <c r="CZ162" s="223" t="str">
        <f t="shared" ca="1" si="128"/>
        <v>4.02853142145444-1.44143159108953i</v>
      </c>
      <c r="DA162" s="223" t="str">
        <f t="shared" ca="1" si="129"/>
        <v>-1.24202465580694-4.09440657480474i</v>
      </c>
      <c r="DB162" s="223" t="str">
        <f t="shared" ca="1" si="130"/>
        <v>-4.15041794408885+1.03962557434005i</v>
      </c>
      <c r="DC162" s="223" t="str">
        <f t="shared" ca="1" si="131"/>
        <v>0.834721943799879+4.19643059301302i</v>
      </c>
      <c r="DD162" s="223" t="str">
        <f t="shared" ca="1" si="132"/>
        <v>4.23233367307382-0.62780739498837i</v>
      </c>
      <c r="DE162" s="223" t="str">
        <f t="shared" ca="1" si="133"/>
        <v>-0.419380403168696-4.25804069060814i</v>
      </c>
      <c r="DF162" s="223" t="str">
        <f t="shared" ca="1" si="134"/>
        <v>-4.27348971515804+0.20994308722863i</v>
      </c>
      <c r="DG162" s="223" t="str">
        <f t="shared" ca="1" si="135"/>
        <v>-1.65846068134804E-12+4.27864352867081i</v>
      </c>
      <c r="DH162" s="223" t="str">
        <f t="shared" ca="1" si="136"/>
        <v>4.27348971515808+0.209943087227692i</v>
      </c>
      <c r="DI162" s="223" t="str">
        <f t="shared" ca="1" si="137"/>
        <v>0.419380403171997-4.25804069060782i</v>
      </c>
      <c r="DJ162" s="223" t="str">
        <f t="shared" ca="1" si="138"/>
        <v>-4.23233367307396-0.627807394987442i</v>
      </c>
      <c r="DK162" s="223" t="str">
        <f t="shared" ca="1" si="139"/>
        <v>-0.834721943798955+4.1964305930132i</v>
      </c>
      <c r="DL162" s="223" t="str">
        <f t="shared" ca="1" si="140"/>
        <v>4.15041794408911+1.03962557433902i</v>
      </c>
      <c r="DM162" s="223" t="str">
        <f t="shared" ca="1" si="141"/>
        <v>1.24202465580592-4.09440657480505i</v>
      </c>
      <c r="DN162" s="223" t="str">
        <f t="shared" ca="1" si="142"/>
        <v>-4.02853142145332-1.44143159109265i</v>
      </c>
      <c r="DO162" s="223" t="str">
        <f t="shared" ca="1" si="143"/>
        <v>-1.63736599141782+3.95295118305108i</v>
      </c>
      <c r="DP162" s="223" t="str">
        <f t="shared" ca="1" si="144"/>
        <v>3.86784793900959+1.82935583365726i</v>
      </c>
      <c r="DQ162" s="223" t="str">
        <f t="shared" ca="1" si="145"/>
        <v>2.01693859745691-3.77342671050136i</v>
      </c>
      <c r="DR162" s="223" t="str">
        <f t="shared" ca="1" si="146"/>
        <v>-3.66991496653237-2.19966237951608i</v>
      </c>
      <c r="DS162" s="223" t="str">
        <f t="shared" ca="1" si="147"/>
        <v>-2.37708698223167+3.55756207596457i</v>
      </c>
      <c r="DT162" s="223" t="str">
        <f t="shared" ca="1" si="148"/>
        <v>3.4366387067503+2.54878497419893i</v>
      </c>
      <c r="DU162" s="223" t="str">
        <f t="shared" ca="1" si="149"/>
        <v>2.71434271991955-3.30743617387491i</v>
      </c>
      <c r="DV162" s="223" t="str">
        <f t="shared" ca="1" si="150"/>
        <v>-3.17026573756215-2.87336137627625i</v>
      </c>
      <c r="DW162" s="223" t="str">
        <f t="shared" ca="1" si="151"/>
        <v>-3.02545785340389+3.02545785340224i</v>
      </c>
      <c r="DX162" s="223" t="str">
        <f t="shared" ca="1" si="152"/>
        <v>2.87336137627767+3.17026573756086i</v>
      </c>
      <c r="DY162" s="223" t="str">
        <f t="shared" ca="1" si="153"/>
        <v>3.30743617387647-2.71434271991766i</v>
      </c>
      <c r="DZ162" s="223" t="str">
        <f t="shared" ca="1" si="154"/>
        <v>-2.54878497420038-3.43663870674922i</v>
      </c>
      <c r="EA162" s="223" t="str">
        <f t="shared" ca="1" si="155"/>
        <v>-3.55756207596357+2.37708698223317i</v>
      </c>
      <c r="EB162" s="223" t="str">
        <f t="shared" ca="1" si="156"/>
        <v>2.19966237951398+3.66991496653363i</v>
      </c>
      <c r="EC162" s="223" t="str">
        <f t="shared" ca="1" si="157"/>
        <v>3.77342671050051-2.01693859745851i</v>
      </c>
      <c r="ED162" s="223" t="str">
        <f t="shared" ca="1" si="158"/>
        <v>-1.82935583365504-3.86784793901064i</v>
      </c>
      <c r="EE162" s="223" t="str">
        <f t="shared" ca="1" si="159"/>
        <v>-3.95295118305039+1.63736599141949i</v>
      </c>
      <c r="EF162" s="223" t="str">
        <f t="shared" ca="1" si="160"/>
        <v>1.44143159109035+4.02853142145415i</v>
      </c>
      <c r="EG162" s="223" t="str">
        <f t="shared" ca="1" si="161"/>
        <v>4.09440657480449-1.24202465580777i</v>
      </c>
      <c r="EH162" s="223" t="str">
        <f t="shared" ca="1" si="162"/>
        <v>-1.03962557433676-4.15041794408967i</v>
      </c>
      <c r="EI162" s="223" t="str">
        <f t="shared" ca="1" si="163"/>
        <v>-4.19643059301282+0.834721943800846i</v>
      </c>
      <c r="EJ162" s="223" t="str">
        <f t="shared" ca="1" si="164"/>
        <v>0.627807394989346+4.23233367307368i</v>
      </c>
      <c r="EK162" s="223" t="str">
        <f t="shared" ca="1" si="165"/>
        <v>4.25804069060806-0.419380403169557i</v>
      </c>
      <c r="EL162" s="223" t="str">
        <f t="shared" ca="1" si="166"/>
        <v>-0.209943087229495-4.27348971515799i</v>
      </c>
      <c r="EM162" s="223" t="str">
        <f t="shared" ca="1" si="167"/>
        <v>-4.27864352867081-7.92540005302186E-13i</v>
      </c>
      <c r="EN162" s="223"/>
      <c r="EO162" s="223"/>
      <c r="EP162" s="223"/>
    </row>
    <row r="163" spans="1:146" ht="17.25" thickBot="1">
      <c r="A163" s="257">
        <f t="shared" si="168"/>
        <v>1.2304687500000007E-3</v>
      </c>
      <c r="B163" s="256">
        <v>63</v>
      </c>
      <c r="C163" s="230">
        <f t="shared" si="169"/>
        <v>12600</v>
      </c>
      <c r="D163" s="229">
        <f t="shared" si="170"/>
        <v>79168.134870462789</v>
      </c>
      <c r="E163" s="229" t="str">
        <f t="shared" si="171"/>
        <v>79168.1348704628i</v>
      </c>
      <c r="F163" s="229" t="str">
        <f t="shared" si="177"/>
        <v>-0.0197826829710389-0.0825068794956319i</v>
      </c>
      <c r="G163" s="229" t="str">
        <f t="shared" si="178"/>
        <v>-4.99916087119915+0.918625291377436i</v>
      </c>
      <c r="H163" s="229" t="str">
        <f t="shared" si="180"/>
        <v>0.00206966282140236-0.00671088215887921i</v>
      </c>
      <c r="I163" s="229" t="str">
        <f t="shared" si="174"/>
        <v>-0.00520457214159417+0.0056448581883971i</v>
      </c>
      <c r="J163" s="255" t="str">
        <f ca="1">IMPRODUCT(1/N_FFT2,BZ100)</f>
        <v>0.04823723523245+0.00161378221663112i</v>
      </c>
      <c r="K163" s="254" t="str">
        <f t="shared" ca="1" si="175"/>
        <v>-0.000260163742438174+0.000263893306320254i</v>
      </c>
      <c r="N163" s="246">
        <f t="shared" ca="1" si="176"/>
        <v>8.9275721069399694</v>
      </c>
      <c r="O163" s="223">
        <f t="shared" ca="1" si="39"/>
        <v>-4.0724278930600315</v>
      </c>
      <c r="P163" s="223" t="str">
        <f t="shared" ca="1" si="40"/>
        <v>-0.0999423835666538+4.07120135391758i</v>
      </c>
      <c r="Q163" s="223" t="str">
        <f t="shared" ca="1" si="41"/>
        <v>4.06752247531156+0.199824565578573i</v>
      </c>
      <c r="R163" s="223" t="str">
        <f t="shared" ca="1" si="42"/>
        <v>0.299586380744071-4.06139347326087i</v>
      </c>
      <c r="S163" s="223" t="str">
        <f t="shared" ca="1" si="43"/>
        <v>-4.05281803964718-0.399167736276064i</v>
      </c>
      <c r="T163" s="223" t="str">
        <f t="shared" ca="1" si="44"/>
        <v>-0.498508648089607+4.04180133999103i</v>
      </c>
      <c r="U163" s="223" t="str">
        <f t="shared" ca="1" si="45"/>
        <v>4.02835001034035+0.59754927693394i</v>
      </c>
      <c r="V163" s="223" t="str">
        <f t="shared" ca="1" si="46"/>
        <v>0.696229964437615-4.01247215327316i</v>
      </c>
      <c r="W163" s="223" t="str">
        <f t="shared" ca="1" si="47"/>
        <v>-3.99417733301681-0.794491269044588i</v>
      </c>
      <c r="X163" s="223" t="str">
        <f t="shared" ca="1" si="48"/>
        <v>-0.892274001819033+3.97347656968696i</v>
      </c>
      <c r="Y163" s="223" t="str">
        <f t="shared" ca="1" si="49"/>
        <v>3.95038233264948+0.989519262098654i</v>
      </c>
      <c r="Z163" s="223" t="str">
        <f t="shared" ca="1" si="50"/>
        <v>1.08616847297569-3.92490853300902i</v>
      </c>
      <c r="AA163" s="223" t="str">
        <f t="shared" ca="1" si="51"/>
        <v>-3.89707051523006-1.18216341657907i</v>
      </c>
      <c r="AB163" s="223" t="str">
        <f t="shared" ca="1" si="52"/>
        <v>-1.27744626914423+3.86688504789357i</v>
      </c>
      <c r="AC163" s="223" t="str">
        <f t="shared" ca="1" si="53"/>
        <v>3.83437031359651+1.37195963584326i</v>
      </c>
      <c r="AD163" s="223" t="str">
        <f t="shared" ca="1" si="54"/>
        <v>1.46564658535893-3.79954589799875i</v>
      </c>
      <c r="AE163" s="223" t="str">
        <f t="shared" ca="1" si="55"/>
        <v>-3.76243277802619-1.55845068417562i</v>
      </c>
      <c r="AF163" s="223" t="str">
        <f t="shared" ca="1" si="56"/>
        <v>-1.6503160305744+3.72305330923458i</v>
      </c>
      <c r="AG163" s="223" t="str">
        <f t="shared" ca="1" si="57"/>
        <v>3.68143121234358+1.74118728830527i</v>
      </c>
      <c r="AH163" s="223" t="str">
        <f t="shared" ca="1" si="58"/>
        <v>1.83100971992124-3.63759155894767i</v>
      </c>
      <c r="AI163" s="223" t="str">
        <f t="shared" ca="1" si="59"/>
        <v>-3.59156075641496-1.91972921974777i</v>
      </c>
      <c r="AJ163" s="223" t="str">
        <f t="shared" ca="1" si="60"/>
        <v>-2.00729234647527+3.54336653197988i</v>
      </c>
      <c r="AK163" s="223" t="str">
        <f t="shared" ca="1" si="61"/>
        <v>3.49303791604077+2.0936463553511i</v>
      </c>
      <c r="AL163" s="223" t="str">
        <f t="shared" ca="1" si="62"/>
        <v>2.17873922994896-3.44060522467411i</v>
      </c>
      <c r="AM163" s="223" t="str">
        <f t="shared" ca="1" si="63"/>
        <v>-3.38610004137262-2.26251971350301i</v>
      </c>
      <c r="AN163" s="223" t="str">
        <f t="shared" ca="1" si="64"/>
        <v>-2.34493733978234+3.32955519802088i</v>
      </c>
      <c r="AO163" s="223" t="str">
        <f t="shared" ca="1" si="65"/>
        <v>3.2710047551177+2.4259424634914i</v>
      </c>
      <c r="AP163" s="223" t="str">
        <f t="shared" ca="1" si="66"/>
        <v>2.50548629017226-3.2104839812608i</v>
      </c>
      <c r="AQ163" s="223" t="str">
        <f t="shared" ca="1" si="67"/>
        <v>-3.14802933190129-2.58352090559811i</v>
      </c>
      <c r="AR163" s="223" t="str">
        <f t="shared" ca="1" si="68"/>
        <v>-3.14802933190129-2.58352090559811i</v>
      </c>
      <c r="AS163" s="223" t="str">
        <f t="shared" ca="1" si="69"/>
        <v>3.01747003028978+2.73487541955321i</v>
      </c>
      <c r="AT163" s="223" t="str">
        <f t="shared" ca="1" si="70"/>
        <v>2.8081041477831-2.94944402207886i</v>
      </c>
      <c r="AU163" s="223" t="str">
        <f t="shared" ca="1" si="71"/>
        <v>-2.87964137907587-2.87964137907611i</v>
      </c>
      <c r="AV163" s="223" t="str">
        <f t="shared" ca="1" si="72"/>
        <v>-2.94944402207884+2.80810414778312i</v>
      </c>
      <c r="AW163" s="223" t="str">
        <f t="shared" ca="1" si="73"/>
        <v>2.73487541955326+3.01747003028974i</v>
      </c>
      <c r="AX163" s="223" t="str">
        <f t="shared" ca="1" si="74"/>
        <v>3.08367842738488-2.65999930463421i</v>
      </c>
      <c r="AY163" s="223" t="str">
        <f t="shared" ca="1" si="75"/>
        <v>-2.58352090559782-3.14802933190153i</v>
      </c>
      <c r="AZ163" s="223" t="str">
        <f t="shared" ca="1" si="76"/>
        <v>-3.21048398126076+2.50548629017231i</v>
      </c>
      <c r="BA163" s="223" t="str">
        <f t="shared" ca="1" si="77"/>
        <v>2.42594246349143+3.27100475511768i</v>
      </c>
      <c r="BB163" s="223" t="str">
        <f t="shared" ca="1" si="78"/>
        <v>3.32955519802085-2.34493733978239i</v>
      </c>
      <c r="BC163" s="223" t="str">
        <f t="shared" ca="1" si="79"/>
        <v>-2.26251971350304-3.3861000413726i</v>
      </c>
      <c r="BD163" s="223" t="str">
        <f t="shared" ca="1" si="80"/>
        <v>-3.44060522467408+2.17873922994902i</v>
      </c>
      <c r="BE163" s="223" t="str">
        <f t="shared" ca="1" si="81"/>
        <v>2.09364635535115+3.49303791604073i</v>
      </c>
      <c r="BF163" s="223" t="str">
        <f t="shared" ca="1" si="82"/>
        <v>3.54336653197985-2.00729234647533i</v>
      </c>
      <c r="BG163" s="223" t="str">
        <f t="shared" ca="1" si="83"/>
        <v>-1.91972921974784-3.59156075641492i</v>
      </c>
      <c r="BH163" s="223" t="str">
        <f t="shared" ca="1" si="84"/>
        <v>-3.63759155894765+1.83100971992127i</v>
      </c>
      <c r="BI163" s="223" t="str">
        <f t="shared" ca="1" si="85"/>
        <v>1.74118728830533+3.68143121234355i</v>
      </c>
      <c r="BJ163" s="223" t="str">
        <f t="shared" ca="1" si="86"/>
        <v>3.72305330923471-1.65031603057409i</v>
      </c>
      <c r="BK163" s="223" t="str">
        <f t="shared" ca="1" si="87"/>
        <v>-1.55845068417565-3.76243277802618i</v>
      </c>
      <c r="BL163" s="223" t="str">
        <f t="shared" ca="1" si="88"/>
        <v>-3.79954589799873+1.46564658535897i</v>
      </c>
      <c r="BM163" s="223" t="str">
        <f t="shared" ca="1" si="89"/>
        <v>1.37195963584332+3.83437031359649i</v>
      </c>
      <c r="BN163" s="223" t="str">
        <f t="shared" ca="1" si="90"/>
        <v>3.86688504789369-1.27744626914386i</v>
      </c>
      <c r="BO163" s="223" t="str">
        <f t="shared" ca="1" si="91"/>
        <v>-1.1821634165791-3.89707051523005i</v>
      </c>
      <c r="BP163" s="223" t="str">
        <f t="shared" ca="1" si="92"/>
        <v>-3.92490853300901+1.08616847297575i</v>
      </c>
      <c r="BQ163" s="223" t="str">
        <f t="shared" ca="1" si="93"/>
        <v>0.989519262098724+3.95038233264945i</v>
      </c>
      <c r="BR163" s="223" t="str">
        <f t="shared" ca="1" si="94"/>
        <v>3.97347656968695-0.892274001819057i</v>
      </c>
      <c r="BS163" s="223" t="str">
        <f t="shared" ca="1" si="95"/>
        <v>-0.794491269044633-3.9941773330168i</v>
      </c>
      <c r="BT163" s="223" t="str">
        <f t="shared" ca="1" si="96"/>
        <v>-4.01247215327315+0.69622996443768i</v>
      </c>
      <c r="BU163" s="223" t="str">
        <f t="shared" ca="1" si="97"/>
        <v>0.597549276933859+4.02835001034036i</v>
      </c>
      <c r="BV163" s="223" t="str">
        <f t="shared" ca="1" si="98"/>
        <v>4.041801339991-0.498508648089766i</v>
      </c>
      <c r="BW163" s="223" t="str">
        <f t="shared" ca="1" si="99"/>
        <v>-0.39916773627616-4.05281803964717i</v>
      </c>
      <c r="BX163" s="223" t="str">
        <f t="shared" ca="1" si="100"/>
        <v>-4.06139347326087+0.299586380744062i</v>
      </c>
      <c r="BY163" s="223" t="str">
        <f t="shared" ca="1" si="101"/>
        <v>0.199824565578402+4.06752247531157i</v>
      </c>
      <c r="BZ163" s="223" t="str">
        <f t="shared" ca="1" si="102"/>
        <v>4.07120135391758-0.0999423835668224i</v>
      </c>
      <c r="CA163" s="223" t="str">
        <f t="shared" ca="1" si="103"/>
        <v>-6.38585510149527E-14-4.07242789306003i</v>
      </c>
      <c r="CB163" s="223" t="str">
        <f t="shared" ca="1" si="104"/>
        <v>-4.07120135391756-0.0999423835675628i</v>
      </c>
      <c r="CC163" s="223" t="str">
        <f t="shared" ca="1" si="105"/>
        <v>-0.199824565578333+4.06752247531157i</v>
      </c>
      <c r="CD163" s="223" t="str">
        <f t="shared" ca="1" si="106"/>
        <v>4.06139347326098+0.299586380742723i</v>
      </c>
      <c r="CE163" s="223" t="str">
        <f t="shared" ca="1" si="107"/>
        <v>0.399167736277645-4.05281803964702i</v>
      </c>
      <c r="CF163" s="223" t="str">
        <f t="shared" ca="1" si="108"/>
        <v>-4.04180133999096-0.4985086480901i</v>
      </c>
      <c r="CG163" s="223" t="str">
        <f t="shared" ca="1" si="109"/>
        <v>-0.597549276933334+4.02835001034044i</v>
      </c>
      <c r="CH163" s="223" t="str">
        <f t="shared" ca="1" si="110"/>
        <v>4.01247215327345+0.696229964435958i</v>
      </c>
      <c r="CI163" s="223" t="str">
        <f t="shared" ca="1" si="111"/>
        <v>0.794491269045757-3.99417733301658i</v>
      </c>
      <c r="CJ163" s="223" t="str">
        <f t="shared" ca="1" si="112"/>
        <v>-3.97347656968696-0.892274001818992i</v>
      </c>
      <c r="CK163" s="223" t="str">
        <f t="shared" ca="1" si="113"/>
        <v>-0.989519262097815+3.95038233264968i</v>
      </c>
      <c r="CL163" s="223" t="str">
        <f t="shared" ca="1" si="114"/>
        <v>3.9249085330085+1.08616847297757i</v>
      </c>
      <c r="CM163" s="223" t="str">
        <f t="shared" ca="1" si="115"/>
        <v>1.18216341657981-3.89707051522983i</v>
      </c>
      <c r="CN163" s="223" t="str">
        <f t="shared" ca="1" si="116"/>
        <v>-3.86688504789371-1.2774462691438i</v>
      </c>
      <c r="CO163" s="223" t="str">
        <f t="shared" ca="1" si="117"/>
        <v>-1.37195963584206+3.83437031359694i</v>
      </c>
      <c r="CP163" s="223" t="str">
        <f t="shared" ca="1" si="118"/>
        <v>3.79954589799817+1.46564658536042i</v>
      </c>
      <c r="CQ163" s="223" t="str">
        <f t="shared" ca="1" si="119"/>
        <v>1.55845068417596-3.76243277802605i</v>
      </c>
      <c r="CR163" s="223" t="str">
        <f t="shared" ca="1" si="120"/>
        <v>-3.72305330923493-1.65031603057361i</v>
      </c>
      <c r="CS163" s="223" t="str">
        <f t="shared" ca="1" si="121"/>
        <v>-1.74118728830375+3.6814312123443i</v>
      </c>
      <c r="CT163" s="223" t="str">
        <f t="shared" ca="1" si="122"/>
        <v>3.63759155894716+1.83100971992224i</v>
      </c>
      <c r="CU163" s="223" t="str">
        <f t="shared" ca="1" si="123"/>
        <v>1.91972921974773-3.59156075641498i</v>
      </c>
      <c r="CV163" s="223" t="str">
        <f t="shared" ca="1" si="124"/>
        <v>-3.54336653198029-2.00729234647457i</v>
      </c>
      <c r="CW163" s="223" t="str">
        <f t="shared" ca="1" si="125"/>
        <v>-2.09364635535278+3.49303791603976i</v>
      </c>
      <c r="CX163" s="223" t="str">
        <f t="shared" ca="1" si="126"/>
        <v>3.44060522467369+2.17873922994962i</v>
      </c>
      <c r="CY163" s="223" t="str">
        <f t="shared" ca="1" si="127"/>
        <v>2.26251971350257-3.38610004137291i</v>
      </c>
      <c r="CZ163" s="223" t="str">
        <f t="shared" ca="1" si="128"/>
        <v>-3.32955519802162-2.3449373397813i</v>
      </c>
      <c r="DA163" s="223" t="str">
        <f t="shared" ca="1" si="129"/>
        <v>-2.42594246349268+3.27100475511676i</v>
      </c>
      <c r="DB163" s="223" t="str">
        <f t="shared" ca="1" si="130"/>
        <v>3.21048398126061+2.50548629017251i</v>
      </c>
      <c r="DC163" s="223" t="str">
        <f t="shared" ca="1" si="131"/>
        <v>2.58352090559743-3.14802933190185i</v>
      </c>
      <c r="DD163" s="223" t="str">
        <f t="shared" ca="1" si="132"/>
        <v>-3.08367842738599-2.65999930463293i</v>
      </c>
      <c r="DE163" s="223" t="str">
        <f t="shared" ca="1" si="133"/>
        <v>-2.73487541955404+3.01747003028903i</v>
      </c>
      <c r="DF163" s="223" t="str">
        <f t="shared" ca="1" si="134"/>
        <v>2.9494440220789+2.80810414778305i</v>
      </c>
      <c r="DG163" s="223" t="str">
        <f t="shared" ca="1" si="135"/>
        <v>2.87964137907525-2.87964137907674i</v>
      </c>
      <c r="DH163" s="223" t="str">
        <f t="shared" ca="1" si="136"/>
        <v>-2.80810414778172-2.94944402208017i</v>
      </c>
      <c r="DI163" s="223" t="str">
        <f t="shared" ca="1" si="137"/>
        <v>-3.01747003029026+2.73487541955268i</v>
      </c>
      <c r="DJ163" s="223" t="str">
        <f t="shared" ca="1" si="138"/>
        <v>2.65999930463452+3.08367842738461i</v>
      </c>
      <c r="DK163" s="223" t="str">
        <f t="shared" ca="1" si="139"/>
        <v>3.14802933190044-2.58352090559915i</v>
      </c>
      <c r="DL163" s="223" t="str">
        <f t="shared" ca="1" si="140"/>
        <v>-2.50548629017106-3.21048398126173i</v>
      </c>
      <c r="DM163" s="223" t="str">
        <f t="shared" ca="1" si="141"/>
        <v>-3.27100475511792+2.42594246349111i</v>
      </c>
      <c r="DN163" s="223" t="str">
        <f t="shared" ca="1" si="142"/>
        <v>2.34493733978311+3.32955519802034i</v>
      </c>
      <c r="DO163" s="223" t="str">
        <f t="shared" ca="1" si="143"/>
        <v>3.38610004137168-2.26251971350441i</v>
      </c>
      <c r="DP163" s="223" t="str">
        <f t="shared" ca="1" si="144"/>
        <v>-2.17873922994807-3.44060522467467i</v>
      </c>
      <c r="DQ163" s="223" t="str">
        <f t="shared" ca="1" si="145"/>
        <v>-3.4930379160407+2.09364635535121i</v>
      </c>
      <c r="DR163" s="223" t="str">
        <f t="shared" ca="1" si="146"/>
        <v>2.00729234647639+3.54336653197925i</v>
      </c>
      <c r="DS163" s="223" t="str">
        <f t="shared" ca="1" si="147"/>
        <v>3.59156075641585-1.91972921974611i</v>
      </c>
      <c r="DT163" s="223" t="str">
        <f t="shared" ca="1" si="148"/>
        <v>-1.8310097199206-3.63759155894799i</v>
      </c>
      <c r="DU163" s="223" t="str">
        <f t="shared" ca="1" si="149"/>
        <v>-3.68143121234338+1.7411872883057i</v>
      </c>
      <c r="DV163" s="223" t="str">
        <f t="shared" ca="1" si="150"/>
        <v>1.65031603057563+3.72305330923403i</v>
      </c>
      <c r="DW163" s="223" t="str">
        <f t="shared" ca="1" si="151"/>
        <v>3.76243277802678-1.55845068417422i</v>
      </c>
      <c r="DX163" s="223" t="str">
        <f t="shared" ca="1" si="152"/>
        <v>-1.4656465853586-3.79954589799887i</v>
      </c>
      <c r="DY163" s="223" t="str">
        <f t="shared" ca="1" si="153"/>
        <v>-3.83437031359619+1.37195963584415i</v>
      </c>
      <c r="DZ163" s="223" t="str">
        <f t="shared" ca="1" si="154"/>
        <v>1.27744626914585+3.86688504789304i</v>
      </c>
      <c r="EA163" s="223" t="str">
        <f t="shared" ca="1" si="155"/>
        <v>3.8970705152304-1.18216341657795i</v>
      </c>
      <c r="EB163" s="223" t="str">
        <f t="shared" ca="1" si="156"/>
        <v>-1.08616847297581-3.92490853300899i</v>
      </c>
      <c r="EC163" s="223" t="str">
        <f t="shared" ca="1" si="157"/>
        <v>-3.95038233264916+0.989519262099909i</v>
      </c>
      <c r="ED163" s="223" t="str">
        <f t="shared" ca="1" si="158"/>
        <v>0.8922740018172+3.97347656968737i</v>
      </c>
      <c r="EE163" s="223" t="str">
        <f t="shared" ca="1" si="159"/>
        <v>3.99417733301695-0.794491269043904i</v>
      </c>
      <c r="EF163" s="223" t="str">
        <f t="shared" ca="1" si="160"/>
        <v>-0.696229964438083-4.01247215327308i</v>
      </c>
      <c r="EG163" s="223" t="str">
        <f t="shared" ca="1" si="161"/>
        <v>-4.02835001034012+0.597549276935525i</v>
      </c>
      <c r="EH163" s="223" t="str">
        <f t="shared" ca="1" si="162"/>
        <v>0.498508648088223+4.0418013399912i</v>
      </c>
      <c r="EI163" s="223" t="str">
        <f t="shared" ca="1" si="163"/>
        <v>4.05281803964721-0.399167736275762i</v>
      </c>
      <c r="EJ163" s="223" t="str">
        <f t="shared" ca="1" si="164"/>
        <v>-0.299586380744933-4.06139347326081i</v>
      </c>
      <c r="EK163" s="223" t="str">
        <f t="shared" ca="1" si="165"/>
        <v>-4.06752247531147+0.199824565580489i</v>
      </c>
      <c r="EL163" s="223" t="str">
        <f t="shared" ca="1" si="166"/>
        <v>0.0999423835656137+4.07120135391761i</v>
      </c>
      <c r="EM163" s="223" t="str">
        <f t="shared" ca="1" si="167"/>
        <v>4.07242789306003-1.27717102029905E-13i</v>
      </c>
      <c r="EN163" s="223"/>
      <c r="EO163" s="223"/>
      <c r="EP163" s="223"/>
    </row>
    <row r="164" spans="1:146" ht="17.25" thickBot="1">
      <c r="A164" s="257">
        <f t="shared" si="168"/>
        <v>1.2500000000000007E-3</v>
      </c>
      <c r="B164" s="256">
        <v>64</v>
      </c>
      <c r="C164" s="230">
        <f t="shared" si="169"/>
        <v>12800</v>
      </c>
      <c r="D164" s="229">
        <f t="shared" si="170"/>
        <v>80424.771931898707</v>
      </c>
      <c r="E164" s="229" t="str">
        <f t="shared" si="171"/>
        <v>80424.7719318987i</v>
      </c>
      <c r="F164" s="229" t="str">
        <f t="shared" si="177"/>
        <v>-0.0196433021739881-0.0809321024300409i</v>
      </c>
      <c r="G164" s="229" t="str">
        <f t="shared" si="178"/>
        <v>-4.99071904854426+0.968051643236041i</v>
      </c>
      <c r="H164" s="229" t="str">
        <f t="shared" si="180"/>
        <v>0.00206735740700691-0.00660598388820771i</v>
      </c>
      <c r="I164" s="229" t="str">
        <f t="shared" si="174"/>
        <v>-0.00513654953655652+0.00562026451474678i</v>
      </c>
      <c r="J164" s="255" t="str">
        <f ca="1">IMPRODUCT(1/N_FFT2,CA100)</f>
        <v>0.0207616741330739-0.0000583803853164906i</v>
      </c>
      <c r="K164" s="254" t="str">
        <f t="shared" ca="1" si="175"/>
        <v>-0.000106315254438427+0.000116985974137993i</v>
      </c>
      <c r="N164" s="246">
        <f t="shared" ca="1" si="176"/>
        <v>13.621881216071568</v>
      </c>
      <c r="O164" s="223">
        <f t="shared" ca="1" si="39"/>
        <v>0.62188121607156788</v>
      </c>
      <c r="P164" s="223" t="str">
        <f t="shared" ca="1" si="40"/>
        <v>-2.17127106237621E-15-0.621881216071568i</v>
      </c>
      <c r="Q164" s="223" t="str">
        <f t="shared" ca="1" si="41"/>
        <v>-0.621881216071568-2.00938484616141E-15i</v>
      </c>
      <c r="R164" s="223" t="str">
        <f t="shared" ca="1" si="42"/>
        <v>-1.14284521651016E-16+0.621881216071568i</v>
      </c>
      <c r="S164" s="223" t="str">
        <f t="shared" ca="1" si="43"/>
        <v>0.621881216071568-2.0569865407252E-15i</v>
      </c>
      <c r="T164" s="223" t="str">
        <f t="shared" ca="1" si="44"/>
        <v>1.84749862994661E-15-0.621881216071568i</v>
      </c>
      <c r="U164" s="223" t="str">
        <f t="shared" ca="1" si="45"/>
        <v>-0.621881216071568-2.28569043302033E-16i</v>
      </c>
      <c r="V164" s="223" t="str">
        <f t="shared" ca="1" si="46"/>
        <v>1.51988974366335E-14+0.621881216071568i</v>
      </c>
      <c r="W164" s="223" t="str">
        <f t="shared" ca="1" si="47"/>
        <v>0.621881216071568-1.73701684990097E-14i</v>
      </c>
      <c r="X164" s="223" t="str">
        <f t="shared" ca="1" si="48"/>
        <v>-1.84367566099226E-14-0.621881216071568i</v>
      </c>
      <c r="Y164" s="223" t="str">
        <f t="shared" ca="1" si="49"/>
        <v>-0.621881216071568+2.06080276722988E-14i</v>
      </c>
      <c r="Z164" s="223" t="str">
        <f t="shared" ca="1" si="50"/>
        <v>2.2779298734675E-14+0.621881216071568i</v>
      </c>
      <c r="AA164" s="223" t="str">
        <f t="shared" ca="1" si="51"/>
        <v>0.621881216071568-2.60552527485145E-14i</v>
      </c>
      <c r="AB164" s="223" t="str">
        <f t="shared" ca="1" si="52"/>
        <v>-2.71218408594275E-14-0.621881216071568i</v>
      </c>
      <c r="AC164" s="223" t="str">
        <f t="shared" ca="1" si="53"/>
        <v>-0.621881216071568+3.0397794873267E-14i</v>
      </c>
      <c r="AD164" s="223" t="str">
        <f t="shared" ca="1" si="54"/>
        <v>-3.03978622977635E-14+0.621881216071568i</v>
      </c>
      <c r="AE164" s="223" t="str">
        <f t="shared" ca="1" si="55"/>
        <v>0.621881216071568+2.93312741868506E-14i</v>
      </c>
      <c r="AF164" s="223" t="str">
        <f t="shared" ca="1" si="56"/>
        <v>2.60553201730111E-14-0.621881216071568i</v>
      </c>
      <c r="AG164" s="223" t="str">
        <f t="shared" ca="1" si="57"/>
        <v>-0.621881216071568-2.49887320620982E-14i</v>
      </c>
      <c r="AH164" s="223" t="str">
        <f t="shared" ca="1" si="58"/>
        <v>-2.17127780482586E-14+0.621881216071568i</v>
      </c>
      <c r="AI164" s="223" t="str">
        <f t="shared" ca="1" si="59"/>
        <v>0.621881216071568+2.06461899373457E-14i</v>
      </c>
      <c r="AJ164" s="223" t="str">
        <f t="shared" ca="1" si="60"/>
        <v>1.73702359235062E-14-0.621881216071568i</v>
      </c>
      <c r="AK164" s="223" t="str">
        <f t="shared" ca="1" si="61"/>
        <v>-0.621881216071568-1.63036478125933E-14i</v>
      </c>
      <c r="AL164" s="223" t="str">
        <f t="shared" ca="1" si="62"/>
        <v>-1.52370597016804E-14+0.621881216071568i</v>
      </c>
      <c r="AM164" s="223" t="str">
        <f t="shared" ca="1" si="63"/>
        <v>0.621881216071568+9.7517397849143E-15i</v>
      </c>
      <c r="AN164" s="223" t="str">
        <f t="shared" ca="1" si="64"/>
        <v>8.68515167400137E-15-0.621881216071568i</v>
      </c>
      <c r="AO164" s="223" t="str">
        <f t="shared" ca="1" si="65"/>
        <v>-0.621881216071568-7.61856356308845E-15i</v>
      </c>
      <c r="AP164" s="223" t="str">
        <f t="shared" ca="1" si="66"/>
        <v>-6.55197545217553E-15+0.621881216071568i</v>
      </c>
      <c r="AQ164" s="223" t="str">
        <f t="shared" ca="1" si="67"/>
        <v>0.621881216071568+5.48538734126258E-15i</v>
      </c>
      <c r="AR164" s="223" t="str">
        <f t="shared" ca="1" si="68"/>
        <v>0.621881216071568+5.48538734126258E-15i</v>
      </c>
      <c r="AS164" s="223" t="str">
        <f t="shared" ca="1" si="69"/>
        <v>-0.621881216071568+1.06652068641639E-15i</v>
      </c>
      <c r="AT164" s="223" t="str">
        <f t="shared" ca="1" si="70"/>
        <v>2.13310879732932E-15+0.621881216071568i</v>
      </c>
      <c r="AU164" s="223" t="str">
        <f t="shared" ca="1" si="71"/>
        <v>0.621881216071568-3.19969690824226E-15i</v>
      </c>
      <c r="AV164" s="223" t="str">
        <f t="shared" ca="1" si="72"/>
        <v>-8.68501682500827E-15-0.621881216071568i</v>
      </c>
      <c r="AW164" s="223" t="str">
        <f t="shared" ca="1" si="73"/>
        <v>-0.621881216071568+9.75160493592126E-15i</v>
      </c>
      <c r="AX164" s="223" t="str">
        <f t="shared" ca="1" si="74"/>
        <v>1.08181930468342E-14+0.621881216071568i</v>
      </c>
      <c r="AY164" s="223" t="str">
        <f t="shared" ca="1" si="75"/>
        <v>0.621881216071568-1.18847811577471E-14i</v>
      </c>
      <c r="AZ164" s="223" t="str">
        <f t="shared" ca="1" si="76"/>
        <v>-1.73701010745131E-14-0.621881216071568i</v>
      </c>
      <c r="BA164" s="223" t="str">
        <f t="shared" ca="1" si="77"/>
        <v>-0.621881216071568+1.8436689185426E-14i</v>
      </c>
      <c r="BB164" s="223" t="str">
        <f t="shared" ca="1" si="78"/>
        <v>1.9503277296339E-14+0.621881216071568i</v>
      </c>
      <c r="BC164" s="223" t="str">
        <f t="shared" ca="1" si="79"/>
        <v>0.621881216071568-2.0569865407252E-14i</v>
      </c>
      <c r="BD164" s="223" t="str">
        <f t="shared" ca="1" si="80"/>
        <v>-2.16364535181649E-14-0.621881216071568i</v>
      </c>
      <c r="BE164" s="223" t="str">
        <f t="shared" ca="1" si="81"/>
        <v>-0.621881216071568+2.71217734349309E-14i</v>
      </c>
      <c r="BF164" s="223" t="str">
        <f t="shared" ca="1" si="82"/>
        <v>3.26070933516969E-14+0.621881216071568i</v>
      </c>
      <c r="BG164" s="223" t="str">
        <f t="shared" ca="1" si="83"/>
        <v>0.621881216071568+3.26072956251866E-14i</v>
      </c>
      <c r="BH164" s="223" t="str">
        <f t="shared" ca="1" si="84"/>
        <v>2.71219757084206E-14-0.621881216071568i</v>
      </c>
      <c r="BI164" s="223" t="str">
        <f t="shared" ca="1" si="85"/>
        <v>-0.621881216071568-3.04741194033607E-14i</v>
      </c>
      <c r="BJ164" s="223" t="str">
        <f t="shared" ca="1" si="86"/>
        <v>-2.49887994865947E-14+0.621881216071568i</v>
      </c>
      <c r="BK164" s="223" t="str">
        <f t="shared" ca="1" si="87"/>
        <v>0.621881216071568+1.95034795698287E-14i</v>
      </c>
      <c r="BL164" s="223" t="str">
        <f t="shared" ca="1" si="88"/>
        <v>2.28556232647688E-14-0.621881216071568i</v>
      </c>
      <c r="BM164" s="223" t="str">
        <f t="shared" ca="1" si="89"/>
        <v>-0.621881216071568-1.73703033480028E-14i</v>
      </c>
      <c r="BN164" s="223" t="str">
        <f t="shared" ca="1" si="90"/>
        <v>-2.07224470429429E-14+0.621881216071568i</v>
      </c>
      <c r="BO164" s="223" t="str">
        <f t="shared" ca="1" si="91"/>
        <v>0.621881216071568+1.52371271261769E-14i</v>
      </c>
      <c r="BP164" s="223" t="str">
        <f t="shared" ca="1" si="92"/>
        <v>9.75180720941088E-15-0.621881216071568i</v>
      </c>
      <c r="BQ164" s="223" t="str">
        <f t="shared" ca="1" si="93"/>
        <v>-0.621881216071568-1.31039509043511E-14i</v>
      </c>
      <c r="BR164" s="223" t="str">
        <f t="shared" ca="1" si="94"/>
        <v>-7.61863098758503E-15+0.621881216071568i</v>
      </c>
      <c r="BS164" s="223" t="str">
        <f t="shared" ca="1" si="95"/>
        <v>0.621881216071568+1.09707746825251E-14i</v>
      </c>
      <c r="BT164" s="223" t="str">
        <f t="shared" ca="1" si="96"/>
        <v>5.48545476575913E-15-0.621881216071568i</v>
      </c>
      <c r="BU164" s="223" t="str">
        <f t="shared" ca="1" si="97"/>
        <v>-0.621881216071568-1.34848993098544E-19i</v>
      </c>
      <c r="BV164" s="223" t="str">
        <f t="shared" ca="1" si="98"/>
        <v>-3.35227854393326E-15+0.621881216071568i</v>
      </c>
      <c r="BW164" s="223" t="str">
        <f t="shared" ca="1" si="99"/>
        <v>0.621881216071568-2.13304137283277E-15i</v>
      </c>
      <c r="BX164" s="223" t="str">
        <f t="shared" ca="1" si="100"/>
        <v>-7.61836128959883E-15-0.621881216071568i</v>
      </c>
      <c r="BY164" s="223" t="str">
        <f t="shared" ca="1" si="101"/>
        <v>-0.621881216071568+4.26621759465864E-15i</v>
      </c>
      <c r="BZ164" s="223" t="str">
        <f t="shared" ca="1" si="102"/>
        <v>9.75153751142468E-15+0.621881216071568i</v>
      </c>
      <c r="CA164" s="223" t="str">
        <f t="shared" ca="1" si="103"/>
        <v>0.621881216071568+2.41049587311289E-13i</v>
      </c>
      <c r="CB164" s="223" t="str">
        <f t="shared" ca="1" si="104"/>
        <v>1.7370202211258E-13-0.621881216071568i</v>
      </c>
      <c r="CC164" s="223" t="str">
        <f t="shared" ca="1" si="105"/>
        <v>-0.621881216071568-1.0635445691387E-13i</v>
      </c>
      <c r="CD164" s="223" t="str">
        <f t="shared" ca="1" si="106"/>
        <v>-4.78443553268669E-14+0.621881216071568i</v>
      </c>
      <c r="CE164" s="223" t="str">
        <f t="shared" ca="1" si="107"/>
        <v>0.621881216071568-1.95032098718425E-14i</v>
      </c>
      <c r="CF164" s="223" t="str">
        <f t="shared" ca="1" si="108"/>
        <v>-8.68507750705521E-14-0.621881216071568i</v>
      </c>
      <c r="CG164" s="223" t="str">
        <f t="shared" ca="1" si="109"/>
        <v>-0.621881216071568+1.45360876657555E-13i</v>
      </c>
      <c r="CH164" s="223" t="str">
        <f t="shared" ca="1" si="110"/>
        <v>2.12708441856264E-13+0.621881216071568i</v>
      </c>
      <c r="CI164" s="223" t="str">
        <f t="shared" ca="1" si="111"/>
        <v>0.621881216071568-2.80056007054974E-13i</v>
      </c>
      <c r="CJ164" s="223" t="str">
        <f t="shared" ca="1" si="112"/>
        <v>2.80056344177456E-13-0.621881216071568i</v>
      </c>
      <c r="CK164" s="223" t="str">
        <f t="shared" ca="1" si="113"/>
        <v>-0.621881216071568-2.21546242590453E-13i</v>
      </c>
      <c r="CL164" s="223" t="str">
        <f t="shared" ca="1" si="114"/>
        <v>-1.54198677391744E-13+0.621881216071568i</v>
      </c>
      <c r="CM164" s="223" t="str">
        <f t="shared" ca="1" si="115"/>
        <v>0.621881216071568+8.68511121930347E-14i</v>
      </c>
      <c r="CN164" s="223" t="str">
        <f t="shared" ca="1" si="116"/>
        <v>2.83410106060314E-14-0.621881216071568i</v>
      </c>
      <c r="CO164" s="223" t="str">
        <f t="shared" ca="1" si="117"/>
        <v>-0.621881216071568+3.9006554592678E-14i</v>
      </c>
      <c r="CP164" s="223" t="str">
        <f t="shared" ca="1" si="118"/>
        <v>1.06354119791388E-13+0.621881216071568i</v>
      </c>
      <c r="CQ164" s="223" t="str">
        <f t="shared" ca="1" si="119"/>
        <v>0.621881216071568-1.64864221378391E-13i</v>
      </c>
      <c r="CR164" s="223" t="str">
        <f t="shared" ca="1" si="120"/>
        <v>-2.322117865771E-13-0.621881216071568i</v>
      </c>
      <c r="CS164" s="223" t="str">
        <f t="shared" ca="1" si="121"/>
        <v>-0.621881216071568+2.90721888164103E-13i</v>
      </c>
      <c r="CT164" s="223" t="str">
        <f t="shared" ca="1" si="122"/>
        <v>-2.60552999456621E-13+0.621881216071568i</v>
      </c>
      <c r="CU164" s="223" t="str">
        <f t="shared" ca="1" si="123"/>
        <v>0.621881216071568+1.93205434257911E-13i</v>
      </c>
      <c r="CV164" s="223" t="str">
        <f t="shared" ca="1" si="124"/>
        <v>1.25857869059202E-13-0.621881216071568i</v>
      </c>
      <c r="CW164" s="223" t="str">
        <f t="shared" ca="1" si="125"/>
        <v>-0.621881216071568-7.61852310839055E-14i</v>
      </c>
      <c r="CX164" s="223" t="str">
        <f t="shared" ca="1" si="126"/>
        <v>-8.83766588519581E-15+0.621881216071568i</v>
      </c>
      <c r="CY164" s="223" t="str">
        <f t="shared" ca="1" si="127"/>
        <v>0.621881216071568-5.85098993135136E-14i</v>
      </c>
      <c r="CZ164" s="223" t="str">
        <f t="shared" ca="1" si="128"/>
        <v>-1.25857464512223E-13-0.621881216071568i</v>
      </c>
      <c r="DA164" s="223" t="str">
        <f t="shared" ca="1" si="129"/>
        <v>-0.621881216071568+1.93205029710933E-13i</v>
      </c>
      <c r="DB164" s="223" t="str">
        <f t="shared" ca="1" si="130"/>
        <v>2.60552594909642E-13+0.621881216071568i</v>
      </c>
      <c r="DC164" s="223" t="str">
        <f t="shared" ca="1" si="131"/>
        <v>0.621881216071568+3.08397219934495E-13i</v>
      </c>
      <c r="DD164" s="223" t="str">
        <f t="shared" ca="1" si="132"/>
        <v>2.41049654735786E-13-0.621881216071568i</v>
      </c>
      <c r="DE164" s="223" t="str">
        <f t="shared" ca="1" si="133"/>
        <v>-0.621881216071568-1.73702089537076E-13i</v>
      </c>
      <c r="DF164" s="223" t="str">
        <f t="shared" ca="1" si="134"/>
        <v>-1.06354524338367E-13+0.621881216071568i</v>
      </c>
      <c r="DG164" s="223" t="str">
        <f t="shared" ca="1" si="135"/>
        <v>0.621881216071568+3.90069591396573E-14i</v>
      </c>
      <c r="DH164" s="223" t="str">
        <f t="shared" ca="1" si="136"/>
        <v>-1.06656788356397E-14-0.621881216071568i</v>
      </c>
      <c r="DI164" s="223" t="str">
        <f t="shared" ca="1" si="137"/>
        <v>-0.621881216071568+7.80132440343489E-14i</v>
      </c>
      <c r="DJ164" s="223" t="str">
        <f t="shared" ca="1" si="138"/>
        <v>1.45360809233058E-13+0.621881216071568i</v>
      </c>
      <c r="DK164" s="223" t="str">
        <f t="shared" ca="1" si="139"/>
        <v>0.621881216071568-2.12708374431768E-13i</v>
      </c>
      <c r="DL164" s="223" t="str">
        <f t="shared" ca="1" si="140"/>
        <v>-2.80055939630477E-13-0.621881216071568i</v>
      </c>
      <c r="DM164" s="223" t="str">
        <f t="shared" ca="1" si="141"/>
        <v>-0.621881216071568-2.8889387521366E-13i</v>
      </c>
      <c r="DN164" s="223" t="str">
        <f t="shared" ca="1" si="142"/>
        <v>-2.2154631001495E-13+0.621881216071568i</v>
      </c>
      <c r="DO164" s="223" t="str">
        <f t="shared" ca="1" si="143"/>
        <v>0.621881216071568+1.54198744816241E-13i</v>
      </c>
      <c r="DP164" s="223" t="str">
        <f t="shared" ca="1" si="144"/>
        <v>8.68511796175311E-14-0.621881216071568i</v>
      </c>
      <c r="DQ164" s="223" t="str">
        <f t="shared" ca="1" si="145"/>
        <v>-0.621881216071568-1.95036144188218E-14i</v>
      </c>
      <c r="DR164" s="223" t="str">
        <f t="shared" ca="1" si="146"/>
        <v>3.01690235564752E-14+0.621881216071568i</v>
      </c>
      <c r="DS164" s="223" t="str">
        <f t="shared" ca="1" si="147"/>
        <v>0.621881216071568-9.75165887551844E-14i</v>
      </c>
      <c r="DT164" s="223" t="str">
        <f t="shared" ca="1" si="148"/>
        <v>-1.64864153953894E-13-0.621881216071568i</v>
      </c>
      <c r="DU164" s="223" t="str">
        <f t="shared" ca="1" si="149"/>
        <v>-0.621881216071568+2.32211719152603E-13i</v>
      </c>
      <c r="DV164" s="223" t="str">
        <f t="shared" ca="1" si="150"/>
        <v>2.99559284351313E-13+0.621881216071568i</v>
      </c>
      <c r="DW164" s="223" t="str">
        <f t="shared" ca="1" si="151"/>
        <v>0.621881216071568+2.69390530492824E-13i</v>
      </c>
      <c r="DX164" s="223" t="str">
        <f t="shared" ca="1" si="152"/>
        <v>2.02042965294115E-13-0.621881216071568i</v>
      </c>
      <c r="DY164" s="223" t="str">
        <f t="shared" ca="1" si="153"/>
        <v>-0.621881216071568-1.34695400095405E-13i</v>
      </c>
      <c r="DZ164" s="223" t="str">
        <f t="shared" ca="1" si="154"/>
        <v>-6.73478348966957E-14+0.621881216071568i</v>
      </c>
      <c r="EA164" s="223" t="str">
        <f t="shared" ca="1" si="155"/>
        <v>0.621881216071568+2.69697986197089E-19i</v>
      </c>
      <c r="EB164" s="223" t="str">
        <f t="shared" ca="1" si="156"/>
        <v>-6.73472955007233E-14-0.621881216071568i</v>
      </c>
      <c r="EC164" s="223" t="str">
        <f t="shared" ca="1" si="157"/>
        <v>-0.621881216071568+1.1701993347602E-13i</v>
      </c>
      <c r="ED164" s="223" t="str">
        <f t="shared" ca="1" si="158"/>
        <v>1.8436749867473E-13+0.621881216071568i</v>
      </c>
      <c r="EE164" s="223" t="str">
        <f t="shared" ca="1" si="159"/>
        <v>0.621881216071568-2.51715063873439E-13i</v>
      </c>
      <c r="EF164" s="223" t="str">
        <f t="shared" ca="1" si="160"/>
        <v>2.99559823747285E-13-0.621881216071568i</v>
      </c>
      <c r="EG164" s="223" t="str">
        <f t="shared" ca="1" si="161"/>
        <v>-0.621881216071568-2.32212258548576E-13i</v>
      </c>
      <c r="EH164" s="223" t="str">
        <f t="shared" ca="1" si="162"/>
        <v>-1.82539620573279E-13+0.621881216071568i</v>
      </c>
      <c r="EI164" s="223" t="str">
        <f t="shared" ca="1" si="163"/>
        <v>0.621881216071568+1.15192055374569E-13i</v>
      </c>
      <c r="EJ164" s="223" t="str">
        <f t="shared" ca="1" si="164"/>
        <v>4.784449017586E-14-0.621881216071568i</v>
      </c>
      <c r="EK164" s="223" t="str">
        <f t="shared" ca="1" si="165"/>
        <v>-0.621881216071568+1.95030750228494E-14i</v>
      </c>
      <c r="EL164" s="223" t="str">
        <f t="shared" ca="1" si="166"/>
        <v>8.68506402215587E-14+0.621881216071568i</v>
      </c>
      <c r="EM164" s="223" t="str">
        <f t="shared" ca="1" si="167"/>
        <v>0.621881216071568-1.36523278196856E-13i</v>
      </c>
      <c r="EN164" s="223"/>
      <c r="EO164" s="223"/>
      <c r="EP164" s="223"/>
    </row>
    <row r="165" spans="1:146" ht="17.25" thickBot="1">
      <c r="A165" s="257">
        <f t="shared" ref="A165:A228" si="181">A164+Div_Nt_load2</f>
        <v>1.2695312500000007E-3</v>
      </c>
      <c r="B165" s="256">
        <v>65</v>
      </c>
      <c r="C165" s="230">
        <f t="shared" ref="C165:C228" si="182">C164+1/time_load2</f>
        <v>13000</v>
      </c>
      <c r="D165" s="229">
        <f t="shared" si="170"/>
        <v>81681.408993334626</v>
      </c>
      <c r="E165" s="229" t="str">
        <f t="shared" si="171"/>
        <v>81681.4089933346i</v>
      </c>
      <c r="F165" s="229" t="str">
        <f t="shared" ref="F165:F196" si="183">IF(freq_ratio2&gt;1,IMPRODUCT(Kth_2/(2/rload2-Kfeed2/Gdc_ccm2),IMDIV(COMPLEX(1,Rc_2*Coutput2*microF2*miliOhm2*D165),IMSUM(1,IMPRODUCT(E165,1/omega1_2),IMPRODUCT(E165,E165,1/omega2_2),IMPRODUCT(E165,E165,E165,1/omega3_2)))),IMPRODUCT(Kth_2/(2/rload2-Kfeed2/Gdc_dcm2),(IMDIV(COMPLEX(1,Rc_2*Coutput2*microF2*miliOhm2*D165),IMSUM(1,IMDIV(E165,omegat2),IMDIV(IMPRODUCT(E165,E165),omegapole0^2*(1-2*Gdc_dcm2/(Kfeed2*rload2))))))))</f>
        <v>-0.0195025847919121-0.0794060597136704i</v>
      </c>
      <c r="G165" s="229" t="str">
        <f t="shared" ref="G165:G196" si="184">IMPRODUCT(IMPRODUCT(-currentransferratio2*RFB_2/(Rfeedforward2),IMDIV(COMPLEX(1,(Rfeedforward2*kiliOhm2+q_Rz_Cz_2*Rzero2)*q_Rz_Cz_2*Czero2*nanoF2*D165),IMPRODUCT(COMPLEX(1,q_Rz_Cz_2*Rzero2*Czero2*nanoF2*D165),COMPLEX(1,D165/(2*PI()*F_roll2*kilihertz2))))),IMSUM(feedtype2,IMDIV(COMPLEX(1,Rvolt2*Cvolt2*nanoF2*kiliOhm2*D165),IMPRODUCT(Rupper2*kiliOhm2*(Cvolt2*nanoF2+Cforward2*picoF2),COMPLEX(1,Rvolt2*Cvolt2*Cforward2*picoF2*nanoF2*kiliOhm2*D165/(Cvolt2*nanoF2+Cforward2*picoF2)),E165))))</f>
        <v>-4.9810947135342+1.0168183116653i</v>
      </c>
      <c r="H165" s="229" t="str">
        <f t="shared" si="180"/>
        <v>0.00206515936072269-0.00650431215254978i</v>
      </c>
      <c r="I165" s="229" t="str">
        <f t="shared" si="174"/>
        <v>-0.00506897170081675+0.00559521627866056i</v>
      </c>
      <c r="J165" s="255" t="str">
        <f ca="1">IMPRODUCT(1/N_FFT2,CB100)</f>
        <v>-0.0116227347564218-0.0016138591882835i</v>
      </c>
      <c r="K165" s="254" t="str">
        <f t="shared" ca="1" si="175"/>
        <v>0.0000679452047681511-0.000056851108157173i</v>
      </c>
      <c r="N165" s="246">
        <f t="shared" ref="N165:N228" ca="1" si="185">Ioutput2+O165</f>
        <v>17.075097647861185</v>
      </c>
      <c r="O165" s="223">
        <f t="shared" ref="O165:O228" ca="1" si="186">I_step2*(th_2/time_load2-0.5)+2*I_step2*(th_2/time_load2)*SUMPRODUCT((SIN(ROW(INDIRECT(1&amp;":"&amp;N_FFT2))*PI()*th_2/time_load2)/(ROW(INDIRECT(1&amp;":"&amp;N_FFT2))*PI()*th_2/time_load2))*(SIN(ROW(INDIRECT(1&amp;":"&amp;N_FFT2))*PI()*transient2/time_load2)/(ROW(INDIRECT(1&amp;":"&amp;N_FFT2))*PI()*transient2/time_load2))*COS(ROW(INDIRECT(1&amp;":"&amp;N_FFT2))*2*PI()*Div_Nt_load2*B165/time_load2-ROW(INDIRECT(1&amp;":"&amp;N_FFT2))*PI()*(time_load2-transient2)/time_load2))</f>
        <v>4.0750976478611856</v>
      </c>
      <c r="P165" s="223" t="str">
        <f t="shared" ref="P165:P228" ca="1" si="187">IMPRODUCT(O165,IMEXP(COMPLEX(0,-2*PI()*1*B165/Nt_load2)))</f>
        <v>-0.100007902629357-4.07387030463851i</v>
      </c>
      <c r="Q165" s="223" t="str">
        <f t="shared" ref="Q165:Q228" ca="1" si="188">IMPRODUCT(O165,IMEXP(COMPLEX(0,-2*PI()*2*B165/Nt_load2)))</f>
        <v>-4.07018901427614+0.199955564237664i</v>
      </c>
      <c r="R165" s="223" t="str">
        <f t="shared" ref="R165:R228" ca="1" si="189">IMPRODUCT(O165,IMEXP(COMPLEX(0,-2*PI()*3*B165/Nt_load2)))</f>
        <v>0.299782780090938+4.06405599424574i</v>
      </c>
      <c r="S165" s="223" t="str">
        <f t="shared" ref="S165:S228" ca="1" si="190">IMPRODUCT(O165,IMEXP(COMPLEX(0,-2*PI()*4*B165/Nt_load2)))</f>
        <v>4.05547493884925-0.399429418007081i</v>
      </c>
      <c r="T165" s="223" t="str">
        <f t="shared" ref="T165:T228" ca="1" si="191">IMPRODUCT(O165,IMEXP(COMPLEX(0,-2*PI()*5*B165/Nt_load2)))</f>
        <v>-0.498835454577408-4.04445101699357i</v>
      </c>
      <c r="U165" s="223" t="str">
        <f t="shared" ref="U165:U228" ca="1" si="192">IMPRODUCT(O165,IMEXP(COMPLEX(0,-2*PI()*6*B165/Nt_load2)))</f>
        <v>-4.03099086907702+0.597941011322597i</v>
      </c>
      <c r="V165" s="223" t="str">
        <f t="shared" ref="V165:V228" ca="1" si="193">IMPRODUCT(O165,IMEXP(COMPLEX(0,-2*PI()*7*B165/Nt_load2)))</f>
        <v>0.696686390761139+4.01510260298937i</v>
      </c>
      <c r="W165" s="223" t="str">
        <f t="shared" ref="W165:W228" ca="1" si="194">IMPRODUCT(O165,IMEXP(COMPLEX(0,-2*PI()*8*B165/Nt_load2)))</f>
        <v>3.9967957892281-0.795012112368266i</v>
      </c>
      <c r="X165" s="223" t="str">
        <f t="shared" ref="X165:X228" ca="1" si="195">IMPRODUCT(O165,IMEXP(COMPLEX(0,-2*PI()*9*B165/Nt_load2)))</f>
        <v>-0.892858948406722-3.97608145513316i</v>
      </c>
      <c r="Y165" s="223" t="str">
        <f t="shared" ref="Y165:Y228" ca="1" si="196">IMPRODUCT(O165,IMEXP(COMPLEX(0,-2*PI()*10*B165/Nt_load2)))</f>
        <v>-3.9529720782449+0.990167959600797i</v>
      </c>
      <c r="Z165" s="223" t="str">
        <f t="shared" ref="Z165:Z228" ca="1" si="197">IMPRODUCT(O165,IMEXP(COMPLEX(0,-2*PI()*11*B165/Nt_load2)))</f>
        <v>1.08688053064039+3.92748157878794i</v>
      </c>
      <c r="AA165" s="223" t="str">
        <f t="shared" ref="AA165:AA228" ca="1" si="198">IMPRODUCT(O165,IMEXP(COMPLEX(0,-2*PI()*12*B165/Nt_load2)))</f>
        <v>3.89962531128582-1.1829384054898i</v>
      </c>
      <c r="AB165" s="223" t="str">
        <f t="shared" ref="AB165:AB228" ca="1" si="199">IMPRODUCT(O165,IMEXP(COMPLEX(0,-2*PI()*13*B165/Nt_load2)))</f>
        <v>-1.27828372247665-3.86942005531256i</v>
      </c>
      <c r="AC165" s="223" t="str">
        <f t="shared" ref="AC165:AC228" ca="1" si="200">IMPRODUCT(O165,IMEXP(COMPLEX(0,-2*PI()*14*B165/Nt_load2)))</f>
        <v>-3.83688400538504+1.3728590491468i</v>
      </c>
      <c r="AD165" s="223" t="str">
        <f t="shared" ref="AD165:AD228" ca="1" si="201">IMPRODUCT(O165,IMEXP(COMPLEX(0,-2*PI()*15*B165/Nt_load2)))</f>
        <v>1.46660741686063+3.80203676000287i</v>
      </c>
      <c r="AE165" s="223" t="str">
        <f t="shared" ref="AE165:AE228" ca="1" si="202">IMPRODUCT(O165,IMEXP(COMPLEX(0,-2*PI()*16*B165/Nt_load2)))</f>
        <v>3.76489930984379-1.55947235510653i</v>
      </c>
      <c r="AF165" s="223" t="str">
        <f t="shared" ref="AF165:AF228" ca="1" si="203">IMPRODUCT(O165,IMEXP(COMPLEX(0,-2*PI()*17*B165/Nt_load2)))</f>
        <v>-1.65139792551777-3.72549402511927i</v>
      </c>
      <c r="AG165" s="223" t="str">
        <f t="shared" ref="AG165:AG228" ca="1" si="204">IMPRODUCT(O165,IMEXP(COMPLEX(0,-2*PI()*18*B165/Nt_load2)))</f>
        <v>-3.68384464209905+1.7423287555688i</v>
      </c>
      <c r="AH165" s="223" t="str">
        <f t="shared" ref="AH165:AH228" ca="1" si="205">IMPRODUCT(O165,IMEXP(COMPLEX(0,-2*PI()*19*B165/Nt_load2)))</f>
        <v>1.83221007192733+3.63997624881425i</v>
      </c>
      <c r="AI165" s="223" t="str">
        <f t="shared" ref="AI165:AI228" ca="1" si="206">IMPRODUCT(O165,IMEXP(COMPLEX(0,-2*PI()*20*B165/Nt_load2)))</f>
        <v>3.59391526994482-1.92098773344892i</v>
      </c>
      <c r="AJ165" s="223" t="str">
        <f t="shared" ref="AJ165:AJ228" ca="1" si="207">IMPRODUCT(O165,IMEXP(COMPLEX(0,-2*PI()*21*B165/Nt_load2)))</f>
        <v>-2.00860826379061-3.54568945090173i</v>
      </c>
      <c r="AK165" s="223" t="str">
        <f t="shared" ref="AK165:AK228" ca="1" si="208">IMPRODUCT(O165,IMEXP(COMPLEX(0,-2*PI()*22*B165/Nt_load2)))</f>
        <v>-3.49532784111529+2.09501888362089i</v>
      </c>
      <c r="AL165" s="223" t="str">
        <f t="shared" ref="AL165:AL228" ca="1" si="209">IMPRODUCT(O165,IMEXP(COMPLEX(0,-2*PI()*23*B165/Nt_load2)))</f>
        <v>2.18016754241312+3.44286077653629i</v>
      </c>
      <c r="AM165" s="223" t="str">
        <f t="shared" ref="AM165:AM228" ca="1" si="210">IMPRODUCT(O165,IMEXP(COMPLEX(0,-2*PI()*24*B165/Nt_load2)))</f>
        <v>3.38831986136216-2.26400294979986i</v>
      </c>
      <c r="AN165" s="223" t="str">
        <f t="shared" ref="AN165:AN228" ca="1" si="211">IMPRODUCT(O165,IMEXP(COMPLEX(0,-2*PI()*25*B165/Nt_load2)))</f>
        <v>-2.34647460646616-3.33173794900098i</v>
      </c>
      <c r="AO165" s="223" t="str">
        <f t="shared" ref="AO165:AO228" ca="1" si="212">IMPRODUCT(O165,IMEXP(COMPLEX(0,-2*PI()*26*B165/Nt_load2)))</f>
        <v>-3.27314912228126+2.42753283456954i</v>
      </c>
      <c r="AP165" s="223" t="str">
        <f t="shared" ref="AP165:AP228" ca="1" si="213">IMPRODUCT(O165,IMEXP(COMPLEX(0,-2*PI()*27*B165/Nt_load2)))</f>
        <v>2.50712880766499+3.21258867292096i</v>
      </c>
      <c r="AQ165" s="223" t="str">
        <f t="shared" ref="AQ165:AQ228" ca="1" si="214">IMPRODUCT(O165,IMEXP(COMPLEX(0,-2*PI()*28*B165/Nt_load2)))</f>
        <v>3.15009308027052-2.58521458011429i</v>
      </c>
      <c r="AR165" s="223" t="str">
        <f t="shared" ref="AR165:AR228" ca="1" si="215">IMPRODUCT(O165,IMEXP(COMPLEX(0,-2*PI()*28*B165/Nt_load2)))</f>
        <v>3.15009308027052-2.58521458011429i</v>
      </c>
      <c r="AS165" s="223" t="str">
        <f t="shared" ref="AS165:AS228" ca="1" si="216">IMPRODUCT(O165,IMEXP(COMPLEX(0,-2*PI()*30*B165/Nt_load2)))</f>
        <v>-3.01944818811411+2.73666831729718i</v>
      </c>
      <c r="AT165" s="223" t="str">
        <f t="shared" ref="AT165:AT228" ca="1" si="217">IMPRODUCT(O165,IMEXP(COMPLEX(0,-2*PI()*31*B165/Nt_load2)))</f>
        <v>2.80994505196302+2.95137758420577i</v>
      </c>
      <c r="AU165" s="223" t="str">
        <f t="shared" ref="AU165:AU228" ca="1" si="218">IMPRODUCT(O165,IMEXP(COMPLEX(0,-2*PI()*32*B165/Nt_load2)))</f>
        <v>2.88152918080011-2.88152918079988i</v>
      </c>
      <c r="AV165" s="223" t="str">
        <f t="shared" ref="AV165:AV228" ca="1" si="219">IMPRODUCT(O165,IMEXP(COMPLEX(0,-2*PI()*33*B165/Nt_load2)))</f>
        <v>-2.95137758420583-2.80994505196296i</v>
      </c>
      <c r="AW165" s="223" t="str">
        <f t="shared" ref="AW165:AW228" ca="1" si="220">IMPRODUCT(O165,IMEXP(COMPLEX(0,-2*PI()*34*B165/Nt_load2)))</f>
        <v>-2.73666831729713+3.01944818811416i</v>
      </c>
      <c r="AX165" s="223" t="str">
        <f t="shared" ref="AX165:AX228" ca="1" si="221">IMPRODUCT(O165,IMEXP(COMPLEX(0,-2*PI()*35*B165/Nt_load2)))</f>
        <v>3.08569998933814+2.66174311596787i</v>
      </c>
      <c r="AY165" s="223" t="str">
        <f t="shared" ref="AY165:AY228" ca="1" si="222">IMPRODUCT(O165,IMEXP(COMPLEX(0,-2*PI()*36*B165/Nt_load2)))</f>
        <v>2.58521458011423-3.15009308027057i</v>
      </c>
      <c r="AZ165" s="223" t="str">
        <f t="shared" ref="AZ165:AZ228" ca="1" si="223">IMPRODUCT(O165,IMEXP(COMPLEX(0,-2*PI()*37*B165/Nt_load2)))</f>
        <v>-3.21258867292101-2.50712880766493i</v>
      </c>
      <c r="BA165" s="223" t="str">
        <f t="shared" ref="BA165:BA228" ca="1" si="224">IMPRODUCT(O165,IMEXP(COMPLEX(0,-2*PI()*38*B165/Nt_load2)))</f>
        <v>-2.4275328345698+3.27314912228106i</v>
      </c>
      <c r="BB165" s="223" t="str">
        <f t="shared" ref="BB165:BB228" ca="1" si="225">IMPRODUCT(O165,IMEXP(COMPLEX(0,-2*PI()*39*B165/Nt_load2)))</f>
        <v>3.33173794900102+2.3464746064661i</v>
      </c>
      <c r="BC165" s="223" t="str">
        <f t="shared" ref="BC165:BC228" ca="1" si="226">IMPRODUCT(O165,IMEXP(COMPLEX(0,-2*PI()*40*B165/Nt_load2)))</f>
        <v>2.26400294979979-3.38831986136221i</v>
      </c>
      <c r="BD165" s="223" t="str">
        <f t="shared" ref="BD165:BD228" ca="1" si="227">IMPRODUCT(O165,IMEXP(COMPLEX(0,-2*PI()*41*B165/Nt_load2)))</f>
        <v>-3.44286077653612-2.1801675424134i</v>
      </c>
      <c r="BE165" s="223" t="str">
        <f t="shared" ref="BE165:BE228" ca="1" si="228">IMPRODUCT(O165,IMEXP(COMPLEX(0,-2*PI()*42*B165/Nt_load2)))</f>
        <v>-2.09501888362079+3.49532784111534i</v>
      </c>
      <c r="BF165" s="223" t="str">
        <f t="shared" ref="BF165:BF228" ca="1" si="229">IMPRODUCT(O165,IMEXP(COMPLEX(0,-2*PI()*43*B165/Nt_load2)))</f>
        <v>3.54568945090177+2.00860826379055i</v>
      </c>
      <c r="BG165" s="223" t="str">
        <f t="shared" ref="BG165:BG228" ca="1" si="230">IMPRODUCT(O165,IMEXP(COMPLEX(0,-2*PI()*44*B165/Nt_load2)))</f>
        <v>1.9209877334492-3.59391526994467i</v>
      </c>
      <c r="BH165" s="223" t="str">
        <f t="shared" ref="BH165:BH228" ca="1" si="231">IMPRODUCT(O165,IMEXP(COMPLEX(0,-2*PI()*45*B165/Nt_load2)))</f>
        <v>-3.63997624881427-1.83221007192727i</v>
      </c>
      <c r="BI165" s="223" t="str">
        <f t="shared" ref="BI165:BI228" ca="1" si="232">IMPRODUCT(O165,IMEXP(COMPLEX(0,-2*PI()*46*B165/Nt_load2)))</f>
        <v>-1.74232875556871+3.68384464209909i</v>
      </c>
      <c r="BJ165" s="223" t="str">
        <f t="shared" ref="BJ165:BJ228" ca="1" si="233">IMPRODUCT(O165,IMEXP(COMPLEX(0,-2*PI()*47*B165/Nt_load2)))</f>
        <v>3.72549402511913+1.65139792551809i</v>
      </c>
      <c r="BK165" s="223" t="str">
        <f t="shared" ref="BK165:BK228" ca="1" si="234">IMPRODUCT(O165,IMEXP(COMPLEX(0,-2*PI()*48*B165/Nt_load2)))</f>
        <v>1.55947235510645-3.76489930984383i</v>
      </c>
      <c r="BL165" s="223" t="str">
        <f t="shared" ref="BL165:BL228" ca="1" si="235">IMPRODUCT(O165,IMEXP(COMPLEX(0,-2*PI()*49*B165/Nt_load2)))</f>
        <v>-3.8020367600029-1.46660741686058i</v>
      </c>
      <c r="BM165" s="223" t="str">
        <f t="shared" ref="BM165:BM228" ca="1" si="236">IMPRODUCT(O165,IMEXP(COMPLEX(0,-2*PI()*50*B165/Nt_load2)))</f>
        <v>-1.37285904914709+3.83688400538493i</v>
      </c>
      <c r="BN165" s="223" t="str">
        <f t="shared" ref="BN165:BN228" ca="1" si="237">IMPRODUCT(O165,IMEXP(COMPLEX(0,-2*PI()*51*B165/Nt_load2)))</f>
        <v>3.86942005531258+1.27828372247658i</v>
      </c>
      <c r="BO165" s="223" t="str">
        <f t="shared" ref="BO165:BO228" ca="1" si="238">IMPRODUCT(O165,IMEXP(COMPLEX(0,-2*PI()*52*B165/Nt_load2)))</f>
        <v>1.18293840548971-3.89962531128585i</v>
      </c>
      <c r="BP165" s="223" t="str">
        <f t="shared" ref="BP165:BP228" ca="1" si="239">IMPRODUCT(O165,IMEXP(COMPLEX(0,-2*PI()*53*B165/Nt_load2)))</f>
        <v>-3.92748157878785-1.08688053064072i</v>
      </c>
      <c r="BQ165" s="223" t="str">
        <f t="shared" ref="BQ165:BQ228" ca="1" si="240">IMPRODUCT(O165,IMEXP(COMPLEX(0,-2*PI()*54*B165/Nt_load2)))</f>
        <v>-0.990167959600716+3.95297207824492i</v>
      </c>
      <c r="BR165" s="223" t="str">
        <f t="shared" ref="BR165:BR228" ca="1" si="241">IMPRODUCT(O165,IMEXP(COMPLEX(0,-2*PI()*55*B165/Nt_load2)))</f>
        <v>3.97608145513317+0.892858948406664i</v>
      </c>
      <c r="BS165" s="223" t="str">
        <f t="shared" ref="BS165:BS228" ca="1" si="242">IMPRODUCT(O165,IMEXP(COMPLEX(0,-2*PI()*56*B165/Nt_load2)))</f>
        <v>0.79501211236858-3.99679578922804i</v>
      </c>
      <c r="BT165" s="223" t="str">
        <f t="shared" ref="BT165:BT228" ca="1" si="243">IMPRODUCT(O165,IMEXP(COMPLEX(0,-2*PI()*57*B165/Nt_load2)))</f>
        <v>-4.01510260298938-0.696686390761082i</v>
      </c>
      <c r="BU165" s="223" t="str">
        <f t="shared" ref="BU165:BU228" ca="1" si="244">IMPRODUCT(O165,IMEXP(COMPLEX(0,-2*PI()*58*B165/Nt_load2)))</f>
        <v>-0.597941011322512+4.03099086907703i</v>
      </c>
      <c r="BV165" s="223" t="str">
        <f t="shared" ref="BV165:BV228" ca="1" si="245">IMPRODUCT(O165,IMEXP(COMPLEX(0,-2*PI()*59*B165/Nt_load2)))</f>
        <v>4.04445101699354+0.498835454577637i</v>
      </c>
      <c r="BW165" s="223" t="str">
        <f t="shared" ref="BW165:BW228" ca="1" si="246">IMPRODUCT(O165,IMEXP(COMPLEX(0,-2*PI()*60*B165/Nt_load2)))</f>
        <v>0.399429418007122-4.05547493884924i</v>
      </c>
      <c r="BX165" s="223" t="str">
        <f t="shared" ref="BX165:BX228" ca="1" si="247">IMPRODUCT(O165,IMEXP(COMPLEX(0,-2*PI()*61*B165/Nt_load2)))</f>
        <v>-4.06405599424574-0.299782780090885i</v>
      </c>
      <c r="BY165" s="223" t="str">
        <f t="shared" ref="BY165:BY228" ca="1" si="248">IMPRODUCT(O165,IMEXP(COMPLEX(0,-2*PI()*62*B165/Nt_load2)))</f>
        <v>-0.199955564237868+4.07018901427613i</v>
      </c>
      <c r="BZ165" s="223" t="str">
        <f t="shared" ref="BZ165:BZ228" ca="1" si="249">IMPRODUCT(O165,IMEXP(COMPLEX(0,-2*PI()*63*B165/Nt_load2)))</f>
        <v>4.07387030463849+0.100007902630239i</v>
      </c>
      <c r="CA165" s="223" t="str">
        <f t="shared" ref="CA165:CA228" ca="1" si="250">IMPRODUCT(O165,IMEXP(COMPLEX(0,-2*PI()*64*B165/Nt_load2)))</f>
        <v>1.13824422324768E-12-4.07509764786119i</v>
      </c>
      <c r="CB165" s="223" t="str">
        <f t="shared" ref="CB165:CB228" ca="1" si="251">IMPRODUCT(O165,IMEXP(COMPLEX(0,-2*PI()*65*B165/Nt_load2)))</f>
        <v>-4.07387030463854+0.100007902627905i</v>
      </c>
      <c r="CC165" s="223" t="str">
        <f t="shared" ref="CC165:CC228" ca="1" si="252">IMPRODUCT(O165,IMEXP(COMPLEX(0,-2*PI()*66*B165/Nt_load2)))</f>
        <v>0.199955564236+4.07018901427622i</v>
      </c>
      <c r="CD165" s="223" t="str">
        <f t="shared" ref="CD165:CD228" ca="1" si="253">IMPRODUCT(O165,IMEXP(COMPLEX(0,-2*PI()*67*B165/Nt_load2)))</f>
        <v>4.06405599424588-0.299782780088961i</v>
      </c>
      <c r="CE165" s="223" t="str">
        <f t="shared" ref="CE165:CE228" ca="1" si="254">IMPRODUCT(O165,IMEXP(COMPLEX(0,-2*PI()*68*B165/Nt_load2)))</f>
        <v>-0.39942941800889-4.05547493884907i</v>
      </c>
      <c r="CF165" s="223" t="str">
        <f t="shared" ref="CF165:CF228" ca="1" si="255">IMPRODUCT(O165,IMEXP(COMPLEX(0,-2*PI()*69*B165/Nt_load2)))</f>
        <v>-4.04445101699337+0.498835454578998i</v>
      </c>
      <c r="CG165" s="223" t="str">
        <f t="shared" ref="CG165:CG228" ca="1" si="256">IMPRODUCT(O165,IMEXP(COMPLEX(0,-2*PI()*70*B165/Nt_load2)))</f>
        <v>0.597941011323869+4.03099086907683i</v>
      </c>
      <c r="CH165" s="223" t="str">
        <f t="shared" ref="CH165:CH228" ca="1" si="257">IMPRODUCT(O165,IMEXP(COMPLEX(0,-2*PI()*71*B165/Nt_load2)))</f>
        <v>4.01510260298921-0.696686390762035i</v>
      </c>
      <c r="CI165" s="223" t="str">
        <f t="shared" ref="CI165:CI228" ca="1" si="258">IMPRODUCT(O165,IMEXP(COMPLEX(0,-2*PI()*72*B165/Nt_load2)))</f>
        <v>-0.79501211236913-3.99679578922793i</v>
      </c>
      <c r="CJ165" s="223" t="str">
        <f t="shared" ref="CJ165:CJ228" ca="1" si="259">IMPRODUCT(O165,IMEXP(COMPLEX(0,-2*PI()*73*B165/Nt_load2)))</f>
        <v>-3.97608145513305+0.892858948407215i</v>
      </c>
      <c r="CK165" s="223" t="str">
        <f t="shared" ref="CK165:CK228" ca="1" si="260">IMPRODUCT(O165,IMEXP(COMPLEX(0,-2*PI()*74*B165/Nt_load2)))</f>
        <v>0.990167959600866+3.95297207824488i</v>
      </c>
      <c r="CL165" s="223" t="str">
        <f t="shared" ref="CL165:CL228" ca="1" si="261">IMPRODUCT(O165,IMEXP(COMPLEX(0,-2*PI()*75*B165/Nt_load2)))</f>
        <v>3.92748157878792-1.08688053064048i</v>
      </c>
      <c r="CM165" s="223" t="str">
        <f t="shared" ref="CM165:CM228" ca="1" si="262">IMPRODUCT(O165,IMEXP(COMPLEX(0,-2*PI()*76*B165/Nt_load2)))</f>
        <v>-1.18293840548947-3.89962531128592i</v>
      </c>
      <c r="CN165" s="223" t="str">
        <f t="shared" ref="CN165:CN228" ca="1" si="263">IMPRODUCT(O165,IMEXP(COMPLEX(0,-2*PI()*77*B165/Nt_load2)))</f>
        <v>-3.86942005531278+1.27828372247597i</v>
      </c>
      <c r="CO165" s="223" t="str">
        <f t="shared" ref="CO165:CO228" ca="1" si="264">IMPRODUCT(O165,IMEXP(COMPLEX(0,-2*PI()*78*B165/Nt_load2)))</f>
        <v>1.3728590491461+3.83688400538529i</v>
      </c>
      <c r="CP165" s="223" t="str">
        <f t="shared" ref="CP165:CP228" ca="1" si="265">IMPRODUCT(O165,IMEXP(COMPLEX(0,-2*PI()*79*B165/Nt_load2)))</f>
        <v>3.80203676000328-1.46660741685959i</v>
      </c>
      <c r="CQ165" s="223" t="str">
        <f t="shared" ref="CQ165:CQ228" ca="1" si="266">IMPRODUCT(O165,IMEXP(COMPLEX(0,-2*PI()*80*B165/Nt_load2)))</f>
        <v>-1.55947235510509-3.76489930984439i</v>
      </c>
      <c r="CR165" s="223" t="str">
        <f t="shared" ref="CR165:CR228" ca="1" si="267">IMPRODUCT(O165,IMEXP(COMPLEX(0,-2*PI()*81*B165/Nt_load2)))</f>
        <v>-3.72549402511989+1.65139792551637i</v>
      </c>
      <c r="CS165" s="223" t="str">
        <f t="shared" ref="CS165:CS228" ca="1" si="268">IMPRODUCT(O165,IMEXP(COMPLEX(0,-2*PI()*82*B165/Nt_load2)))</f>
        <v>1.74232875556702+3.68384464209989i</v>
      </c>
      <c r="CT165" s="223" t="str">
        <f t="shared" ref="CT165:CT228" ca="1" si="269">IMPRODUCT(O165,IMEXP(COMPLEX(0,-2*PI()*83*B165/Nt_load2)))</f>
        <v>3.63997624881345-1.83221007192891i</v>
      </c>
      <c r="CU165" s="223" t="str">
        <f t="shared" ref="CU165:CU228" ca="1" si="270">IMPRODUCT(O165,IMEXP(COMPLEX(0,-2*PI()*84*B165/Nt_load2)))</f>
        <v>-1.92098773345046-3.593915269944i</v>
      </c>
      <c r="CV165" s="223" t="str">
        <f t="shared" ref="CV165:CV228" ca="1" si="271">IMPRODUCT(O165,IMEXP(COMPLEX(0,-2*PI()*85*B165/Nt_load2)))</f>
        <v>-3.54568945090109+2.00860826379174i</v>
      </c>
      <c r="CW165" s="223" t="str">
        <f t="shared" ref="CW165:CW228" ca="1" si="272">IMPRODUCT(O165,IMEXP(COMPLEX(0,-2*PI()*86*B165/Nt_load2)))</f>
        <v>2.09501888362162+3.49532784111485i</v>
      </c>
      <c r="CX165" s="223" t="str">
        <f t="shared" ref="CX165:CX228" ca="1" si="273">IMPRODUCT(O165,IMEXP(COMPLEX(0,-2*PI()*87*B165/Nt_load2)))</f>
        <v>3.44286077653585-2.18016754241382i</v>
      </c>
      <c r="CY165" s="223" t="str">
        <f t="shared" ref="CY165:CY228" ca="1" si="274">IMPRODUCT(O165,IMEXP(COMPLEX(0,-2*PI()*88*B165/Nt_load2)))</f>
        <v>-2.26400294980029-3.38831986136188i</v>
      </c>
      <c r="CZ165" s="223" t="str">
        <f t="shared" ref="CZ165:CZ228" ca="1" si="275">IMPRODUCT(O165,IMEXP(COMPLEX(0,-2*PI()*89*B165/Nt_load2)))</f>
        <v>-3.33173794900093+2.34647460646623i</v>
      </c>
      <c r="DA165" s="223" t="str">
        <f t="shared" ref="DA165:DA228" ca="1" si="276">IMPRODUCT(O165,IMEXP(COMPLEX(0,-2*PI()*90*B165/Nt_load2)))</f>
        <v>2.42753283456958+3.27314912228123i</v>
      </c>
      <c r="DB165" s="223" t="str">
        <f t="shared" ref="DB165:DB228" ca="1" si="277">IMPRODUCT(O165,IMEXP(COMPLEX(0,-2*PI()*91*B165/Nt_load2)))</f>
        <v>3.2125886729212-2.50712880766469i</v>
      </c>
      <c r="DC165" s="223" t="str">
        <f t="shared" ref="DC165:DC228" ca="1" si="278">IMPRODUCT(O165,IMEXP(COMPLEX(0,-2*PI()*92*B165/Nt_load2)))</f>
        <v>-2.58521458011375-3.15009308027097i</v>
      </c>
      <c r="DD165" s="223" t="str">
        <f t="shared" ref="DD165:DD228" ca="1" si="279">IMPRODUCT(O165,IMEXP(COMPLEX(0,-2*PI()*93*B165/Nt_load2)))</f>
        <v>-3.08569998933884+2.66174311596706i</v>
      </c>
      <c r="DE165" s="223" t="str">
        <f t="shared" ref="DE165:DE228" ca="1" si="280">IMPRODUCT(O165,IMEXP(COMPLEX(0,-2*PI()*94*B165/Nt_load2)))</f>
        <v>2.73666831729632+3.01944818811489i</v>
      </c>
      <c r="DF165" s="223" t="str">
        <f t="shared" ref="DF165:DF228" ca="1" si="281">IMPRODUCT(O165,IMEXP(COMPLEX(0,-2*PI()*95*B165/Nt_load2)))</f>
        <v>2.95137758420688-2.80994505196186i</v>
      </c>
      <c r="DG165" s="223" t="str">
        <f t="shared" ref="DG165:DG228" ca="1" si="282">IMPRODUCT(O165,IMEXP(COMPLEX(0,-2*PI()*96*B165/Nt_load2)))</f>
        <v>-2.88152918079881-2.88152918080118i</v>
      </c>
      <c r="DH165" s="223" t="str">
        <f t="shared" ref="DH165:DH228" ca="1" si="283">IMPRODUCT(O165,IMEXP(COMPLEX(0,-2*PI()*97*B165/Nt_load2)))</f>
        <v>-2.80994505196438+2.95137758420448i</v>
      </c>
      <c r="DI165" s="223" t="str">
        <f t="shared" ref="DI165:DI228" ca="1" si="284">IMPRODUCT(O165,IMEXP(COMPLEX(0,-2*PI()*98*B165/Nt_load2)))</f>
        <v>3.01944818811528+2.73666831729589i</v>
      </c>
      <c r="DJ165" s="223" t="str">
        <f t="shared" ref="DJ165:DJ228" ca="1" si="285">IMPRODUCT(O165,IMEXP(COMPLEX(0,-2*PI()*99*B165/Nt_load2)))</f>
        <v>2.66174311596654-3.08569998933929i</v>
      </c>
      <c r="DK165" s="223" t="str">
        <f t="shared" ref="DK165:DK228" ca="1" si="286">IMPRODUCT(O165,IMEXP(COMPLEX(0,-2*PI()*100*B165/Nt_load2)))</f>
        <v>-3.15009308027141-2.58521458011321i</v>
      </c>
      <c r="DL165" s="223" t="str">
        <f t="shared" ref="DL165:DL228" ca="1" si="287">IMPRODUCT(O165,IMEXP(COMPLEX(0,-2*PI()*101*B165/Nt_load2)))</f>
        <v>-2.50712880766423+3.21258867292156i</v>
      </c>
      <c r="DM165" s="223" t="str">
        <f t="shared" ref="DM165:DM228" ca="1" si="288">IMPRODUCT(O165,IMEXP(COMPLEX(0,-2*PI()*102*B165/Nt_load2)))</f>
        <v>3.27314912228157+2.42753283456911i</v>
      </c>
      <c r="DN165" s="223" t="str">
        <f t="shared" ref="DN165:DN228" ca="1" si="289">IMPRODUCT(O165,IMEXP(COMPLEX(0,-2*PI()*103*B165/Nt_load2)))</f>
        <v>2.34647460646566-3.33173794900133i</v>
      </c>
      <c r="DO165" s="223" t="str">
        <f t="shared" ref="DO165:DO228" ca="1" si="290">IMPRODUCT(O165,IMEXP(COMPLEX(0,-2*PI()*104*B165/Nt_load2)))</f>
        <v>-3.38831986136226-2.26400294979971i</v>
      </c>
      <c r="DP165" s="223" t="str">
        <f t="shared" ref="DP165:DP228" ca="1" si="291">IMPRODUCT(O165,IMEXP(COMPLEX(0,-2*PI()*105*B165/Nt_load2)))</f>
        <v>-2.18016754241333+3.44286077653616i</v>
      </c>
      <c r="DQ165" s="223" t="str">
        <f t="shared" ref="DQ165:DQ228" ca="1" si="292">IMPRODUCT(O165,IMEXP(COMPLEX(0,-2*PI()*106*B165/Nt_load2)))</f>
        <v>3.49532784111515+2.09501888362113i</v>
      </c>
      <c r="DR165" s="223" t="str">
        <f t="shared" ref="DR165:DR228" ca="1" si="293">IMPRODUCT(O165,IMEXP(COMPLEX(0,-2*PI()*107*B165/Nt_load2)))</f>
        <v>2.00860826379114-3.54568945090144i</v>
      </c>
      <c r="DS165" s="223" t="str">
        <f t="shared" ref="DS165:DS228" ca="1" si="294">IMPRODUCT(O165,IMEXP(COMPLEX(0,-2*PI()*108*B165/Nt_load2)))</f>
        <v>-3.59391526994432-1.92098773344985i</v>
      </c>
      <c r="DT165" s="223" t="str">
        <f t="shared" ref="DT165:DT228" ca="1" si="295">IMPRODUCT(O165,IMEXP(COMPLEX(0,-2*PI()*109*B165/Nt_load2)))</f>
        <v>-1.83221007192829+3.63997624881376i</v>
      </c>
      <c r="DU165" s="223" t="str">
        <f t="shared" ref="DU165:DU228" ca="1" si="296">IMPRODUCT(O165,IMEXP(COMPLEX(0,-2*PI()*110*B165/Nt_load2)))</f>
        <v>3.6838446420984+1.74232875557016i</v>
      </c>
      <c r="DV165" s="223" t="str">
        <f t="shared" ref="DV165:DV228" ca="1" si="297">IMPRODUCT(O165,IMEXP(COMPLEX(0,-2*PI()*111*B165/Nt_load2)))</f>
        <v>1.65139792551944-3.72549402511853i</v>
      </c>
      <c r="DW165" s="223" t="str">
        <f t="shared" ref="DW165:DW228" ca="1" si="298">IMPRODUCT(O165,IMEXP(COMPLEX(0,-2*PI()*112*B165/Nt_load2)))</f>
        <v>-3.76489930984308-1.55947235510825i</v>
      </c>
      <c r="DX165" s="223" t="str">
        <f t="shared" ref="DX165:DX228" ca="1" si="299">IMPRODUCT(O165,IMEXP(COMPLEX(0,-2*PI()*113*B165/Nt_load2)))</f>
        <v>-1.46660741685899+3.80203676000351i</v>
      </c>
      <c r="DY165" s="223" t="str">
        <f t="shared" ref="DY165:DY228" ca="1" si="300">IMPRODUCT(O165,IMEXP(COMPLEX(0,-2*PI()*114*B165/Nt_load2)))</f>
        <v>3.83688400538548+1.37285904914555i</v>
      </c>
      <c r="DZ165" s="223" t="str">
        <f t="shared" ref="DZ165:DZ228" ca="1" si="301">IMPRODUCT(O165,IMEXP(COMPLEX(0,-2*PI()*115*B165/Nt_load2)))</f>
        <v>1.2782837224753-3.869420055313i</v>
      </c>
      <c r="EA165" s="223" t="str">
        <f t="shared" ref="EA165:EA228" ca="1" si="302">IMPRODUCT(O165,IMEXP(COMPLEX(0,-2*PI()*116*B165/Nt_load2)))</f>
        <v>-3.8996253112861-1.18293840548886i</v>
      </c>
      <c r="EB165" s="223" t="str">
        <f t="shared" ref="EB165:EB228" ca="1" si="303">IMPRODUCT(O165,IMEXP(COMPLEX(0,-2*PI()*117*B165/Nt_load2)))</f>
        <v>-1.08688053063987+3.92748157878809i</v>
      </c>
      <c r="EC165" s="223" t="str">
        <f t="shared" ref="EC165:EC228" ca="1" si="304">IMPRODUCT(O165,IMEXP(COMPLEX(0,-2*PI()*118*B165/Nt_load2)))</f>
        <v>3.95297207824502+0.990167959600304i</v>
      </c>
      <c r="ED165" s="223" t="str">
        <f t="shared" ref="ED165:ED228" ca="1" si="305">IMPRODUCT(O165,IMEXP(COMPLEX(0,-2*PI()*119*B165/Nt_load2)))</f>
        <v>0.892858948406534-3.9760814551332i</v>
      </c>
      <c r="EE165" s="223" t="str">
        <f t="shared" ref="EE165:EE228" ca="1" si="306">IMPRODUCT(O165,IMEXP(COMPLEX(0,-2*PI()*120*B165/Nt_load2)))</f>
        <v>-3.99679578922806-0.795012112368502i</v>
      </c>
      <c r="EF165" s="223" t="str">
        <f t="shared" ref="EF165:EF228" ca="1" si="307">IMPRODUCT(O165,IMEXP(COMPLEX(0,-2*PI()*121*B165/Nt_load2)))</f>
        <v>-0.696686390761404+4.01510260298932i</v>
      </c>
      <c r="EG165" s="223" t="str">
        <f t="shared" ref="EG165:EG228" ca="1" si="308">IMPRODUCT(O165,IMEXP(COMPLEX(0,-2*PI()*122*B165/Nt_load2)))</f>
        <v>4.03099086907691+0.597941011323294i</v>
      </c>
      <c r="EH165" s="223" t="str">
        <f t="shared" ref="EH165:EH228" ca="1" si="309">IMPRODUCT(O165,IMEXP(COMPLEX(0,-2*PI()*123*B165/Nt_load2)))</f>
        <v>0.498835454578305-4.04445101699346i</v>
      </c>
      <c r="EI165" s="223" t="str">
        <f t="shared" ref="EI165:EI228" ca="1" si="310">IMPRODUCT(O165,IMEXP(COMPLEX(0,-2*PI()*124*B165/Nt_load2)))</f>
        <v>-4.05547493884913-0.399429418008255i</v>
      </c>
      <c r="EJ165" s="223" t="str">
        <f t="shared" ref="EJ165:EJ228" ca="1" si="311">IMPRODUCT(O165,IMEXP(COMPLEX(0,-2*PI()*125*B165/Nt_load2)))</f>
        <v>-0.299782780092425+4.06405599424563i</v>
      </c>
      <c r="EK165" s="223" t="str">
        <f t="shared" ref="EK165:EK228" ca="1" si="312">IMPRODUCT(O165,IMEXP(COMPLEX(0,-2*PI()*126*B165/Nt_load2)))</f>
        <v>4.07018901427605+0.199955564239468i</v>
      </c>
      <c r="EL165" s="223" t="str">
        <f t="shared" ref="EL165:EL228" ca="1" si="313">IMPRODUCT(O165,IMEXP(COMPLEX(0,-2*PI()*127*B165/Nt_load2)))</f>
        <v>0.100007902631319-4.07387030463846i</v>
      </c>
      <c r="EM165" s="223" t="str">
        <f t="shared" ref="EM165:EM228" ca="1" si="314">IMPRODUCT(O165,IMEXP(COMPLEX(0,-2*PI()*128*B165/Nt_load2)))</f>
        <v>-4.07509764786119+1.77725499718581E-12i</v>
      </c>
      <c r="EN165" s="223"/>
      <c r="EO165" s="223"/>
      <c r="EP165" s="223"/>
    </row>
    <row r="166" spans="1:146" ht="17.25" thickBot="1">
      <c r="A166" s="257">
        <f t="shared" si="181"/>
        <v>1.2890625000000007E-3</v>
      </c>
      <c r="B166" s="256">
        <v>66</v>
      </c>
      <c r="C166" s="230">
        <f t="shared" si="182"/>
        <v>13200</v>
      </c>
      <c r="D166" s="229">
        <f t="shared" ref="D166:D229" si="315">2*PI()*C166</f>
        <v>82938.046054770544</v>
      </c>
      <c r="E166" s="229" t="str">
        <f t="shared" ref="E166:E229" si="316">COMPLEX(0,D166)</f>
        <v>82938.0460547705i</v>
      </c>
      <c r="F166" s="229" t="str">
        <f t="shared" si="183"/>
        <v>-0.0193606838640046-0.0779266363811941i</v>
      </c>
      <c r="G166" s="229" t="str">
        <f t="shared" si="184"/>
        <v>-4.97033639481532+1.06490470124047i</v>
      </c>
      <c r="H166" s="229" t="str">
        <f t="shared" si="180"/>
        <v>0.00206306220924618-0.00640572038387377i</v>
      </c>
      <c r="I166" s="229" t="str">
        <f t="shared" ref="I166:I229" si="317">IMDIV(IMPRODUCT(-1,H166),IMSUM(1,IMPRODUCT(F166,G166,-1)))</f>
        <v>-0.00500188894178372+0.00556966571458184i</v>
      </c>
      <c r="J166" s="255" t="str">
        <f ca="1">IMPRODUCT(1/N_FFT2,CC100)</f>
        <v>0.0142957130869339+0.0000565571362847184i</v>
      </c>
      <c r="K166" s="254" t="str">
        <f t="shared" ref="K166:K229" ca="1" si="318">IMPRODUCT(I166,J166)</f>
        <v>-0.0000718205735473274+0.0000793394505312332i</v>
      </c>
      <c r="N166" s="246">
        <f t="shared" ca="1" si="185"/>
        <v>17.281724106458064</v>
      </c>
      <c r="O166" s="223">
        <f t="shared" ca="1" si="186"/>
        <v>4.2817241064580633</v>
      </c>
      <c r="P166" s="223" t="str">
        <f t="shared" ca="1" si="187"/>
        <v>-0.210094244015552-4.27656658225446i</v>
      </c>
      <c r="Q166" s="223" t="str">
        <f t="shared" ca="1" si="188"/>
        <v>-4.26110643457123+0.419682352595144i</v>
      </c>
      <c r="R166" s="223" t="str">
        <f t="shared" ca="1" si="189"/>
        <v>0.628259409627544+4.23538090825826i</v>
      </c>
      <c r="S166" s="223" t="str">
        <f t="shared" ca="1" si="190"/>
        <v>4.19945197836174-0.83532293471313i</v>
      </c>
      <c r="T166" s="223" t="str">
        <f t="shared" ca="1" si="191"/>
        <v>-1.0403740936833-4.15340620082081i</v>
      </c>
      <c r="U166" s="223" t="str">
        <f t="shared" ca="1" si="192"/>
        <v>-4.09735450394668+1.24291890033582i</v>
      </c>
      <c r="V166" s="223" t="str">
        <f t="shared" ca="1" si="193"/>
        <v>1.44246940649075+4.03143192118661i</v>
      </c>
      <c r="W166" s="223" t="str">
        <f t="shared" ca="1" si="194"/>
        <v>3.95579726581677-1.63854487749973i</v>
      </c>
      <c r="X166" s="223" t="str">
        <f t="shared" ca="1" si="195"/>
        <v>-1.83067295037924-3.87063274834669i</v>
      </c>
      <c r="Y166" s="223" t="str">
        <f t="shared" ca="1" si="196"/>
        <v>-3.77614353755827+2.01839077177365i</v>
      </c>
      <c r="Z166" s="223" t="str">
        <f t="shared" ca="1" si="197"/>
        <v>2.20124611300832+3.67255726623695i</v>
      </c>
      <c r="AA166" s="223" t="str">
        <f t="shared" ca="1" si="198"/>
        <v>3.56012348278325-2.37879845955039i</v>
      </c>
      <c r="AB166" s="223" t="str">
        <f t="shared" ca="1" si="199"/>
        <v>-2.55062007224562-3.4391130500293i</v>
      </c>
      <c r="AC166" s="223" t="str">
        <f t="shared" ca="1" si="200"/>
        <v>-3.30981749270736+2.71629701777851i</v>
      </c>
      <c r="AD166" s="223" t="str">
        <f t="shared" ca="1" si="201"/>
        <v>2.8754301658764+3.17254829513943i</v>
      </c>
      <c r="AE166" s="223" t="str">
        <f t="shared" ca="1" si="202"/>
        <v>3.02763615084639-3.02763615084643i</v>
      </c>
      <c r="AF166" s="223" t="str">
        <f t="shared" ca="1" si="203"/>
        <v>-3.17254829513946-2.87543016587636i</v>
      </c>
      <c r="AG166" s="223" t="str">
        <f t="shared" ca="1" si="204"/>
        <v>-2.71629701777848+3.30981749270739i</v>
      </c>
      <c r="AH166" s="223" t="str">
        <f t="shared" ca="1" si="205"/>
        <v>3.43911305002934+2.55062007224557i</v>
      </c>
      <c r="AI166" s="223" t="str">
        <f t="shared" ca="1" si="206"/>
        <v>2.3787984595507-3.56012348278305i</v>
      </c>
      <c r="AJ166" s="223" t="str">
        <f t="shared" ca="1" si="207"/>
        <v>-3.67255726623698-2.20124611300827i</v>
      </c>
      <c r="AK166" s="223" t="str">
        <f t="shared" ca="1" si="208"/>
        <v>-2.01839077177362+3.77614353755829i</v>
      </c>
      <c r="AL166" s="223" t="str">
        <f t="shared" ca="1" si="209"/>
        <v>3.87063274834653+1.83067295037958i</v>
      </c>
      <c r="AM166" s="223" t="str">
        <f t="shared" ca="1" si="210"/>
        <v>1.63854487749969-3.9557972658168i</v>
      </c>
      <c r="AN166" s="223" t="str">
        <f t="shared" ca="1" si="211"/>
        <v>-4.03143192118663-1.4424694064907i</v>
      </c>
      <c r="AO166" s="223" t="str">
        <f t="shared" ca="1" si="212"/>
        <v>-1.24291890033568+4.09735450394671i</v>
      </c>
      <c r="AP166" s="223" t="str">
        <f t="shared" ca="1" si="213"/>
        <v>4.1534062008208+1.04037409368335i</v>
      </c>
      <c r="AQ166" s="223" t="str">
        <f t="shared" ca="1" si="214"/>
        <v>0.835322934713297-4.19945197836171i</v>
      </c>
      <c r="AR166" s="223" t="str">
        <f t="shared" ca="1" si="215"/>
        <v>0.835322934713297-4.19945197836171i</v>
      </c>
      <c r="AS166" s="223" t="str">
        <f t="shared" ca="1" si="216"/>
        <v>-0.419682352595222+4.26110643457122i</v>
      </c>
      <c r="AT166" s="223" t="str">
        <f t="shared" ca="1" si="217"/>
        <v>4.27656658225446+0.210094244015752i</v>
      </c>
      <c r="AU166" s="223" t="str">
        <f t="shared" ca="1" si="218"/>
        <v>-5.97973454473213E-14-4.28172410645806i</v>
      </c>
      <c r="AV166" s="223" t="str">
        <f t="shared" ca="1" si="219"/>
        <v>-4.27656658225447+0.210094244015415i</v>
      </c>
      <c r="AW166" s="223" t="str">
        <f t="shared" ca="1" si="220"/>
        <v>0.419682352595311+4.26110643457121i</v>
      </c>
      <c r="AX166" s="223" t="str">
        <f t="shared" ca="1" si="221"/>
        <v>4.23538090825826-0.628259409627548i</v>
      </c>
      <c r="AY166" s="223" t="str">
        <f t="shared" ca="1" si="222"/>
        <v>-0.835322934712967-4.19945197836178i</v>
      </c>
      <c r="AZ166" s="223" t="str">
        <f t="shared" ca="1" si="223"/>
        <v>-4.15340620082077+1.04037409368343i</v>
      </c>
      <c r="BA166" s="223" t="str">
        <f t="shared" ca="1" si="224"/>
        <v>1.24291890033579+4.09735450394668i</v>
      </c>
      <c r="BB166" s="223" t="str">
        <f t="shared" ca="1" si="225"/>
        <v>4.03143192118674-1.44246940649038i</v>
      </c>
      <c r="BC166" s="223" t="str">
        <f t="shared" ca="1" si="226"/>
        <v>-1.6385448774998-3.95579726581675i</v>
      </c>
      <c r="BD166" s="223" t="str">
        <f t="shared" ca="1" si="227"/>
        <v>-3.87063274834667+1.83067295037928i</v>
      </c>
      <c r="BE166" s="223" t="str">
        <f t="shared" ca="1" si="228"/>
        <v>2.01839077177372+3.77614353755823i</v>
      </c>
      <c r="BF166" s="223" t="str">
        <f t="shared" ca="1" si="229"/>
        <v>3.67255726623692-2.20124611300837i</v>
      </c>
      <c r="BG166" s="223" t="str">
        <f t="shared" ca="1" si="230"/>
        <v>-2.37879845955042-3.56012348278324i</v>
      </c>
      <c r="BH166" s="223" t="str">
        <f t="shared" ca="1" si="231"/>
        <v>-3.43911305002927+2.55062007224566i</v>
      </c>
      <c r="BI166" s="223" t="str">
        <f t="shared" ca="1" si="232"/>
        <v>2.71629701777855+3.30981749270734i</v>
      </c>
      <c r="BJ166" s="223" t="str">
        <f t="shared" ca="1" si="233"/>
        <v>3.17254829513967-2.87543016587613i</v>
      </c>
      <c r="BK166" s="223" t="str">
        <f t="shared" ca="1" si="234"/>
        <v>-3.02763615084646-3.02763615084635i</v>
      </c>
      <c r="BL166" s="223" t="str">
        <f t="shared" ca="1" si="235"/>
        <v>-2.87543016587634+3.17254829513949i</v>
      </c>
      <c r="BM166" s="223" t="str">
        <f t="shared" ca="1" si="236"/>
        <v>3.30981749270743+2.71629701777843i</v>
      </c>
      <c r="BN166" s="223" t="str">
        <f t="shared" ca="1" si="237"/>
        <v>2.55062007224554-3.43911305002936i</v>
      </c>
      <c r="BO166" s="223" t="str">
        <f t="shared" ca="1" si="238"/>
        <v>-3.56012348278309-2.37879845955065i</v>
      </c>
      <c r="BP166" s="223" t="str">
        <f t="shared" ca="1" si="239"/>
        <v>-2.20124611300825+3.672557266237i</v>
      </c>
      <c r="BQ166" s="223" t="str">
        <f t="shared" ca="1" si="240"/>
        <v>3.7761435375583+2.01839077177359i</v>
      </c>
      <c r="BR166" s="223" t="str">
        <f t="shared" ca="1" si="241"/>
        <v>1.83067295037953-3.87063274834656i</v>
      </c>
      <c r="BS166" s="223" t="str">
        <f t="shared" ca="1" si="242"/>
        <v>-3.95579726581681-1.63854487749966i</v>
      </c>
      <c r="BT166" s="223" t="str">
        <f t="shared" ca="1" si="243"/>
        <v>-1.44246940649064+4.03143192118664i</v>
      </c>
      <c r="BU166" s="223" t="str">
        <f t="shared" ca="1" si="244"/>
        <v>4.09735450394672+1.24291890033565i</v>
      </c>
      <c r="BV166" s="223" t="str">
        <f t="shared" ca="1" si="245"/>
        <v>1.04037409368326-4.15340620082082i</v>
      </c>
      <c r="BW166" s="223" t="str">
        <f t="shared" ca="1" si="246"/>
        <v>-4.19945197836172-0.835322934713241i</v>
      </c>
      <c r="BX166" s="223" t="str">
        <f t="shared" ca="1" si="247"/>
        <v>-0.628259409627428+4.23538090825827i</v>
      </c>
      <c r="BY166" s="223" t="str">
        <f t="shared" ca="1" si="248"/>
        <v>4.26110643457135+0.419682352593891i</v>
      </c>
      <c r="BZ166" s="223" t="str">
        <f t="shared" ca="1" si="249"/>
        <v>0.210094244015297-4.27656658225448i</v>
      </c>
      <c r="CA166" s="223" t="str">
        <f t="shared" ca="1" si="250"/>
        <v>-4.28172410645806-7.32262738009708E-13i</v>
      </c>
      <c r="CB166" s="223" t="str">
        <f t="shared" ca="1" si="251"/>
        <v>0.210094244013774+4.27656658225455i</v>
      </c>
      <c r="CC166" s="223" t="str">
        <f t="shared" ca="1" si="252"/>
        <v>4.26110643457107-0.419682352596672i</v>
      </c>
      <c r="CD166" s="223" t="str">
        <f t="shared" ca="1" si="253"/>
        <v>-0.628259409628028-4.23538090825819i</v>
      </c>
      <c r="CE166" s="223" t="str">
        <f t="shared" ca="1" si="254"/>
        <v>-4.19945197836185+0.835322934712578i</v>
      </c>
      <c r="CF166" s="223" t="str">
        <f t="shared" ca="1" si="255"/>
        <v>1.04037409368184+4.15340620082118i</v>
      </c>
      <c r="CG166" s="223" t="str">
        <f t="shared" ca="1" si="256"/>
        <v>4.09735450394618-1.24291890033745i</v>
      </c>
      <c r="CH166" s="223" t="str">
        <f t="shared" ca="1" si="257"/>
        <v>-1.44246940649127-4.03143192118642i</v>
      </c>
      <c r="CI166" s="223" t="str">
        <f t="shared" ca="1" si="258"/>
        <v>-3.9557972658169+1.63854487749943i</v>
      </c>
      <c r="CJ166" s="223" t="str">
        <f t="shared" ca="1" si="259"/>
        <v>1.83067295037815+3.87063274834721i</v>
      </c>
      <c r="CK166" s="223" t="str">
        <f t="shared" ca="1" si="260"/>
        <v>3.77614353755741-2.01839077177525i</v>
      </c>
      <c r="CL166" s="223" t="str">
        <f t="shared" ca="1" si="261"/>
        <v>-2.20124611300913-3.67255726623647i</v>
      </c>
      <c r="CM166" s="223" t="str">
        <f t="shared" ca="1" si="262"/>
        <v>-3.56012348278319+2.37879845955049i</v>
      </c>
      <c r="CN166" s="223" t="str">
        <f t="shared" ca="1" si="263"/>
        <v>2.55062007224466+3.43911305003001i</v>
      </c>
      <c r="CO166" s="223" t="str">
        <f t="shared" ca="1" si="264"/>
        <v>3.30981749270867-2.71629701777692i</v>
      </c>
      <c r="CP166" s="223" t="str">
        <f t="shared" ca="1" si="265"/>
        <v>-2.87543016587711-3.17254829513879i</v>
      </c>
      <c r="CQ166" s="223" t="str">
        <f t="shared" ca="1" si="266"/>
        <v>-3.02763615084629+3.02763615084653i</v>
      </c>
      <c r="CR166" s="223" t="str">
        <f t="shared" ca="1" si="267"/>
        <v>3.17254829513893+2.87543016587695i</v>
      </c>
      <c r="CS166" s="223" t="str">
        <f t="shared" ca="1" si="268"/>
        <v>2.71629701778006-3.3098174927061i</v>
      </c>
      <c r="CT166" s="223" t="str">
        <f t="shared" ca="1" si="269"/>
        <v>-3.43911305003017-2.55062007224445i</v>
      </c>
      <c r="CU166" s="223" t="str">
        <f t="shared" ca="1" si="270"/>
        <v>-2.37879845955022+3.56012348278337i</v>
      </c>
      <c r="CV166" s="223" t="str">
        <f t="shared" ca="1" si="271"/>
        <v>3.67255726623658+2.20124611300895i</v>
      </c>
      <c r="CW166" s="223" t="str">
        <f t="shared" ca="1" si="272"/>
        <v>2.01839077177501-3.77614353755754i</v>
      </c>
      <c r="CX166" s="223" t="str">
        <f t="shared" ca="1" si="273"/>
        <v>-3.87063274834732-1.8306729503779i</v>
      </c>
      <c r="CY166" s="223" t="str">
        <f t="shared" ca="1" si="274"/>
        <v>-1.63854487749924+3.95579726581698i</v>
      </c>
      <c r="CZ166" s="223" t="str">
        <f t="shared" ca="1" si="275"/>
        <v>4.03143192118651+1.44246940649102i</v>
      </c>
      <c r="DA166" s="223" t="str">
        <f t="shared" ca="1" si="276"/>
        <v>1.24291890033719-4.09735450394626i</v>
      </c>
      <c r="DB166" s="223" t="str">
        <f t="shared" ca="1" si="277"/>
        <v>-4.15340620082125-1.04037409368152i</v>
      </c>
      <c r="DC166" s="223" t="str">
        <f t="shared" ca="1" si="278"/>
        <v>-0.835322934712377+4.19945197836189i</v>
      </c>
      <c r="DD166" s="223" t="str">
        <f t="shared" ca="1" si="279"/>
        <v>4.23538090825823+0.628259409627762i</v>
      </c>
      <c r="DE166" s="223" t="str">
        <f t="shared" ca="1" si="280"/>
        <v>0.419682352596345-4.26110643457111i</v>
      </c>
      <c r="DF166" s="223" t="str">
        <f t="shared" ca="1" si="281"/>
        <v>-4.27656658225456-0.210094244013566i</v>
      </c>
      <c r="DG166" s="223" t="str">
        <f t="shared" ca="1" si="282"/>
        <v>1.00082598564259E-12+4.28172410645806i</v>
      </c>
      <c r="DH166" s="223" t="str">
        <f t="shared" ca="1" si="283"/>
        <v>4.27656658225446-0.210094244015565i</v>
      </c>
      <c r="DI166" s="223" t="str">
        <f t="shared" ca="1" si="284"/>
        <v>-0.419682352594098-4.26110643457133i</v>
      </c>
      <c r="DJ166" s="223" t="str">
        <f t="shared" ca="1" si="285"/>
        <v>-4.23538090825856+0.628259409625527i</v>
      </c>
      <c r="DK166" s="223" t="str">
        <f t="shared" ca="1" si="286"/>
        <v>0.835322934714337+4.1994519783615i</v>
      </c>
      <c r="DL166" s="223" t="str">
        <f t="shared" ca="1" si="287"/>
        <v>4.15340620082074-1.04037409368358i</v>
      </c>
      <c r="DM166" s="223" t="str">
        <f t="shared" ca="1" si="288"/>
        <v>-1.24291890033504-4.09735450394691i</v>
      </c>
      <c r="DN166" s="223" t="str">
        <f t="shared" ca="1" si="289"/>
        <v>-4.03143192118727+1.44246940648889i</v>
      </c>
      <c r="DO166" s="223" t="str">
        <f t="shared" ca="1" si="290"/>
        <v>1.63854487750109+3.95579726581622i</v>
      </c>
      <c r="DP166" s="223" t="str">
        <f t="shared" ca="1" si="291"/>
        <v>3.87063274834647-1.83067295037971i</v>
      </c>
      <c r="DQ166" s="223" t="str">
        <f t="shared" ca="1" si="292"/>
        <v>-2.01839077177302-3.7761435375586i</v>
      </c>
      <c r="DR166" s="223" t="str">
        <f t="shared" ca="1" si="293"/>
        <v>-3.67255726623774+2.20124611300702i</v>
      </c>
      <c r="DS166" s="223" t="str">
        <f t="shared" ca="1" si="294"/>
        <v>2.37879845955198+3.56012348278219i</v>
      </c>
      <c r="DT166" s="223" t="str">
        <f t="shared" ca="1" si="295"/>
        <v>3.43911305002898-2.55062007224605i</v>
      </c>
      <c r="DU166" s="223" t="str">
        <f t="shared" ca="1" si="296"/>
        <v>-2.71629701777831-3.30981749270753i</v>
      </c>
      <c r="DV166" s="223" t="str">
        <f t="shared" ca="1" si="297"/>
        <v>-3.17254829514045+2.87543016587528i</v>
      </c>
      <c r="DW166" s="223" t="str">
        <f t="shared" ca="1" si="298"/>
        <v>3.02763615084771+3.02763615084511i</v>
      </c>
      <c r="DX166" s="223" t="str">
        <f t="shared" ca="1" si="299"/>
        <v>2.87543016587562-3.17254829514014i</v>
      </c>
      <c r="DY166" s="223" t="str">
        <f t="shared" ca="1" si="300"/>
        <v>-3.30981749270723-2.71629701777867i</v>
      </c>
      <c r="DZ166" s="223" t="str">
        <f t="shared" ca="1" si="301"/>
        <v>-2.55062007224652+3.43911305002863i</v>
      </c>
      <c r="EA166" s="223" t="str">
        <f t="shared" ca="1" si="302"/>
        <v>3.5601234827843+2.37879845954883i</v>
      </c>
      <c r="EB166" s="223" t="str">
        <f t="shared" ca="1" si="303"/>
        <v>2.20124611300742-3.6725572662375i</v>
      </c>
      <c r="EC166" s="223" t="str">
        <f t="shared" ca="1" si="304"/>
        <v>-3.77614353755839-2.01839077177343i</v>
      </c>
      <c r="ED166" s="223" t="str">
        <f t="shared" ca="1" si="305"/>
        <v>-1.83067295038025+3.87063274834622i</v>
      </c>
      <c r="EE166" s="223" t="str">
        <f t="shared" ca="1" si="306"/>
        <v>3.95579726581604+1.63854487750151i</v>
      </c>
      <c r="EF166" s="223" t="str">
        <f t="shared" ca="1" si="307"/>
        <v>1.44246940648933-4.03143192118711i</v>
      </c>
      <c r="EG166" s="223" t="str">
        <f t="shared" ca="1" si="308"/>
        <v>-4.09735450394674-1.2429189003356i</v>
      </c>
      <c r="EH166" s="223" t="str">
        <f t="shared" ca="1" si="309"/>
        <v>-1.04037409368403+4.15340620082063i</v>
      </c>
      <c r="EI166" s="223" t="str">
        <f t="shared" ca="1" si="310"/>
        <v>4.19945197836141+0.835322934714796i</v>
      </c>
      <c r="EJ166" s="223" t="str">
        <f t="shared" ca="1" si="311"/>
        <v>0.62825940962599-4.23538090825849i</v>
      </c>
      <c r="EK166" s="223" t="str">
        <f t="shared" ca="1" si="312"/>
        <v>-4.26110643457127-0.41968235259468i</v>
      </c>
      <c r="EL166" s="223" t="str">
        <f t="shared" ca="1" si="313"/>
        <v>-0.210094244016028+4.27656658225444i</v>
      </c>
      <c r="EM166" s="223" t="str">
        <f t="shared" ca="1" si="314"/>
        <v>4.28172410645806+1.46452547601942E-12i</v>
      </c>
      <c r="EN166" s="223"/>
      <c r="EO166" s="223"/>
      <c r="EP166" s="223"/>
    </row>
    <row r="167" spans="1:146" ht="17.25" thickBot="1">
      <c r="A167" s="257">
        <f t="shared" si="181"/>
        <v>1.3085937500000007E-3</v>
      </c>
      <c r="B167" s="256">
        <v>67</v>
      </c>
      <c r="C167" s="230">
        <f t="shared" si="182"/>
        <v>13400</v>
      </c>
      <c r="D167" s="229">
        <f t="shared" si="315"/>
        <v>84194.683116206463</v>
      </c>
      <c r="E167" s="229" t="str">
        <f t="shared" si="316"/>
        <v>84194.6831162065i</v>
      </c>
      <c r="F167" s="229" t="str">
        <f t="shared" si="183"/>
        <v>-0.019217743444432-0.0764918401390344i</v>
      </c>
      <c r="G167" s="229" t="str">
        <f t="shared" si="184"/>
        <v>-4.95849153516891+1.11229252601195i</v>
      </c>
      <c r="H167" s="229" t="str">
        <f t="shared" si="180"/>
        <v>0.00206105995806501-0.00631007075858754i</v>
      </c>
      <c r="I167" s="229" t="str">
        <f t="shared" si="317"/>
        <v>-0.00493535258356419+0.0055435739623307i</v>
      </c>
      <c r="J167" s="255" t="str">
        <f ca="1">IMPRODUCT(1/N_FFT2,CD100)</f>
        <v>0.045203424572666+0.00161393375632306i</v>
      </c>
      <c r="K167" s="254" t="str">
        <f t="shared" ca="1" si="318"/>
        <v>-0.000232041799399135+0.000242623195335241i</v>
      </c>
      <c r="N167" s="246">
        <f t="shared" ca="1" si="185"/>
        <v>17.353985861053012</v>
      </c>
      <c r="O167" s="223">
        <f t="shared" ca="1" si="186"/>
        <v>4.3539858610530109</v>
      </c>
      <c r="P167" s="223" t="str">
        <f t="shared" ca="1" si="187"/>
        <v>-0.320299069787498-4.34218854774212i</v>
      </c>
      <c r="Q167" s="223" t="str">
        <f t="shared" ca="1" si="188"/>
        <v>-4.30686053847242+0.638862411164224i</v>
      </c>
      <c r="R167" s="223" t="str">
        <f t="shared" ca="1" si="189"/>
        <v>0.953963701782183+4.24819327878706i</v>
      </c>
      <c r="S167" s="223" t="str">
        <f t="shared" ca="1" si="190"/>
        <v>4.16650469164936-1.26389538044627i</v>
      </c>
      <c r="T167" s="223" t="str">
        <f t="shared" ca="1" si="191"/>
        <v>-1.56697790053651-4.06223745459072i</v>
      </c>
      <c r="U167" s="223" t="str">
        <f t="shared" ca="1" si="192"/>
        <v>-3.93595660080279+1.86156883161663i</v>
      </c>
      <c r="V167" s="223" t="str">
        <f t="shared" ca="1" si="193"/>
        <v>2.14607175990725+3.78834645717338i</v>
      </c>
      <c r="W167" s="223" t="str">
        <f t="shared" ca="1" si="194"/>
        <v>3.62020693586041-2.41894493938942i</v>
      </c>
      <c r="X167" s="223" t="str">
        <f t="shared" ca="1" si="195"/>
        <v>-2.67870964666132-3.43244919949781i</v>
      </c>
      <c r="Y167" s="223" t="str">
        <f t="shared" ca="1" si="196"/>
        <v>-3.22609072352673+2.92395819426754i</v>
      </c>
      <c r="Z167" s="223" t="str">
        <f t="shared" ca="1" si="197"/>
        <v>3.15336155907963+3.00224978240792i</v>
      </c>
      <c r="AA167" s="223" t="str">
        <f t="shared" ca="1" si="198"/>
        <v>2.76213938959546-3.36567658438757i</v>
      </c>
      <c r="AB167" s="223" t="str">
        <f t="shared" ca="1" si="199"/>
        <v>-3.55975271667367-2.5070607241118i</v>
      </c>
      <c r="AC167" s="223" t="str">
        <f t="shared" ca="1" si="200"/>
        <v>-2.23839607934585+3.73453824056183i</v>
      </c>
      <c r="AD167" s="223" t="str">
        <f t="shared" ca="1" si="201"/>
        <v>3.88908597815421+1.95760137228544i</v>
      </c>
      <c r="AE167" s="223" t="str">
        <f t="shared" ca="1" si="202"/>
        <v>1.66619825377692-4.02255842187037i</v>
      </c>
      <c r="AF167" s="223" t="str">
        <f t="shared" ca="1" si="203"/>
        <v>-4.13423227297343-1.36576586256739i</v>
      </c>
      <c r="AG167" s="223" t="str">
        <f t="shared" ca="1" si="204"/>
        <v>-1.05793226781506+4.22350236118854i</v>
      </c>
      <c r="AH167" s="223" t="str">
        <f t="shared" ca="1" si="205"/>
        <v>4.28988492417306+0.744365646441442i</v>
      </c>
      <c r="AI167" s="223" t="str">
        <f t="shared" ca="1" si="206"/>
        <v>0.426765243135952-4.33302022906663i</v>
      </c>
      <c r="AJ167" s="223" t="str">
        <f t="shared" ca="1" si="207"/>
        <v>-4.35267452191467-0.106852162001447i</v>
      </c>
      <c r="AK167" s="223" t="str">
        <f t="shared" ca="1" si="208"/>
        <v>0.213639960256495+4.34874129440131i</v>
      </c>
      <c r="AL167" s="223" t="str">
        <f t="shared" ca="1" si="209"/>
        <v>4.32124186102724-0.532974349059483i</v>
      </c>
      <c r="AM167" s="223" t="str">
        <f t="shared" ca="1" si="210"/>
        <v>-0.849420503686592-4.27032524360456i</v>
      </c>
      <c r="AN167" s="223" t="str">
        <f t="shared" ca="1" si="211"/>
        <v>-4.19626736369462+1.16126357500824i</v>
      </c>
      <c r="AO167" s="223" t="str">
        <f t="shared" ca="1" si="212"/>
        <v>1.46681365840196+4.09946954736524i</v>
      </c>
      <c r="AP167" s="223" t="str">
        <f t="shared" ca="1" si="213"/>
        <v>3.9804563503699-1.76441495149227i</v>
      </c>
      <c r="AQ167" s="223" t="str">
        <f t="shared" ca="1" si="214"/>
        <v>-2.0524547270869-3.83987271553474i</v>
      </c>
      <c r="AR167" s="223" t="str">
        <f t="shared" ca="1" si="215"/>
        <v>-2.0524547270869-3.83987271553474i</v>
      </c>
      <c r="AS167" s="223" t="str">
        <f t="shared" ca="1" si="216"/>
        <v>2.59366634919909+3.49715423555808i</v>
      </c>
      <c r="AT167" s="223" t="str">
        <f t="shared" ca="1" si="217"/>
        <v>3.29687661155357-2.84390532304446i</v>
      </c>
      <c r="AU167" s="223" t="str">
        <f t="shared" ca="1" si="218"/>
        <v>-3.07873292754081-3.07873292754105i</v>
      </c>
      <c r="AV167" s="223" t="str">
        <f t="shared" ca="1" si="219"/>
        <v>-2.84390532304469+3.29687661155337i</v>
      </c>
      <c r="AW167" s="223" t="str">
        <f t="shared" ca="1" si="220"/>
        <v>3.49715423555815+2.59366634919899i</v>
      </c>
      <c r="AX167" s="223" t="str">
        <f t="shared" ca="1" si="221"/>
        <v>2.32937207268529-3.67848047775754i</v>
      </c>
      <c r="AY167" s="223" t="str">
        <f t="shared" ca="1" si="222"/>
        <v>-3.8398727155348-2.05245472708679i</v>
      </c>
      <c r="AZ167" s="223" t="str">
        <f t="shared" ca="1" si="223"/>
        <v>-1.76441495149218+3.98045635036994i</v>
      </c>
      <c r="BA167" s="223" t="str">
        <f t="shared" ca="1" si="224"/>
        <v>4.09946954736527+1.46681365840187i</v>
      </c>
      <c r="BB167" s="223" t="str">
        <f t="shared" ca="1" si="225"/>
        <v>1.16126357500814-4.19626736369465i</v>
      </c>
      <c r="BC167" s="223" t="str">
        <f t="shared" ca="1" si="226"/>
        <v>-4.27032524360459-0.849420503686465i</v>
      </c>
      <c r="BD167" s="223" t="str">
        <f t="shared" ca="1" si="227"/>
        <v>-0.532974349059352+4.32124186102726i</v>
      </c>
      <c r="BE167" s="223" t="str">
        <f t="shared" ca="1" si="228"/>
        <v>4.34874129440131+0.213639960256397i</v>
      </c>
      <c r="BF167" s="223" t="str">
        <f t="shared" ca="1" si="229"/>
        <v>-0.106852162001576-4.35267452191467i</v>
      </c>
      <c r="BG167" s="223" t="str">
        <f t="shared" ca="1" si="230"/>
        <v>-4.33302022906666+0.42676524313565i</v>
      </c>
      <c r="BH167" s="223" t="str">
        <f t="shared" ca="1" si="231"/>
        <v>0.744365646441111+4.28988492417312i</v>
      </c>
      <c r="BI167" s="223" t="str">
        <f t="shared" ca="1" si="232"/>
        <v>4.22350236118861-1.05793226781478i</v>
      </c>
      <c r="BJ167" s="223" t="str">
        <f t="shared" ca="1" si="233"/>
        <v>-1.36576586256709-4.13423227297353i</v>
      </c>
      <c r="BK167" s="223" t="str">
        <f t="shared" ca="1" si="234"/>
        <v>-4.02255842187034+1.666198253777i</v>
      </c>
      <c r="BL167" s="223" t="str">
        <f t="shared" ca="1" si="235"/>
        <v>1.95760137228513+3.88908597815437i</v>
      </c>
      <c r="BM167" s="223" t="str">
        <f t="shared" ca="1" si="236"/>
        <v>3.73453824056176-2.23839607934596i</v>
      </c>
      <c r="BN167" s="223" t="str">
        <f t="shared" ca="1" si="237"/>
        <v>-2.50706072411188-3.55975271667361i</v>
      </c>
      <c r="BO167" s="223" t="str">
        <f t="shared" ca="1" si="238"/>
        <v>-3.36567658438751+2.76213938959553i</v>
      </c>
      <c r="BP167" s="223" t="str">
        <f t="shared" ca="1" si="239"/>
        <v>3.00224978240802+3.15336155907954i</v>
      </c>
      <c r="BQ167" s="223" t="str">
        <f t="shared" ca="1" si="240"/>
        <v>2.92395819426746-3.2260907235268i</v>
      </c>
      <c r="BR167" s="223" t="str">
        <f t="shared" ca="1" si="241"/>
        <v>-3.43244919949786-2.67870964666125i</v>
      </c>
      <c r="BS167" s="223" t="str">
        <f t="shared" ca="1" si="242"/>
        <v>-2.41894493938931+3.62020693586048i</v>
      </c>
      <c r="BT167" s="223" t="str">
        <f t="shared" ca="1" si="243"/>
        <v>3.78834645717344+2.14607175990715i</v>
      </c>
      <c r="BU167" s="223" t="str">
        <f t="shared" ca="1" si="244"/>
        <v>1.86156883161678-3.93595660080272i</v>
      </c>
      <c r="BV167" s="223" t="str">
        <f t="shared" ca="1" si="245"/>
        <v>-4.06223745459068-1.56697790053663i</v>
      </c>
      <c r="BW167" s="223" t="str">
        <f t="shared" ca="1" si="246"/>
        <v>-1.26389538044645+4.1665046916493i</v>
      </c>
      <c r="BX167" s="223" t="str">
        <f t="shared" ca="1" si="247"/>
        <v>4.2481932787872+0.953963701781583i</v>
      </c>
      <c r="BY167" s="223" t="str">
        <f t="shared" ca="1" si="248"/>
        <v>0.63886241116533-4.30686053847226i</v>
      </c>
      <c r="BZ167" s="223" t="str">
        <f t="shared" ca="1" si="249"/>
        <v>-4.34218854774223-0.320299069786042i</v>
      </c>
      <c r="CA167" s="223" t="str">
        <f t="shared" ca="1" si="250"/>
        <v>-3.3497336989899E-13+4.35398586105301i</v>
      </c>
      <c r="CB167" s="223" t="str">
        <f t="shared" ca="1" si="251"/>
        <v>4.34218854774227-0.320299069785373i</v>
      </c>
      <c r="CC167" s="223" t="str">
        <f t="shared" ca="1" si="252"/>
        <v>-0.638862411164729-4.30686053847235i</v>
      </c>
      <c r="CD167" s="223" t="str">
        <f t="shared" ca="1" si="253"/>
        <v>-4.24819327878734+0.953963701780929i</v>
      </c>
      <c r="CE167" s="223" t="str">
        <f t="shared" ca="1" si="254"/>
        <v>1.26389538044752+4.16650469164898i</v>
      </c>
      <c r="CF167" s="223" t="str">
        <f t="shared" ca="1" si="255"/>
        <v>4.0622374545909-1.56697790053606i</v>
      </c>
      <c r="CG167" s="223" t="str">
        <f t="shared" ca="1" si="256"/>
        <v>-1.86156883161852-3.93595660080189i</v>
      </c>
      <c r="CH167" s="223" t="str">
        <f t="shared" ca="1" si="257"/>
        <v>-3.78834645717331+2.14607175990738i</v>
      </c>
      <c r="CI167" s="223" t="str">
        <f t="shared" ca="1" si="258"/>
        <v>2.41894493938808+3.62020693586131i</v>
      </c>
      <c r="CJ167" s="223" t="str">
        <f t="shared" ca="1" si="259"/>
        <v>3.43244919949721-2.67870964666208i</v>
      </c>
      <c r="CK167" s="223" t="str">
        <f t="shared" ca="1" si="260"/>
        <v>-2.92395819426696-3.22609072352726i</v>
      </c>
      <c r="CL167" s="223" t="str">
        <f t="shared" ca="1" si="261"/>
        <v>-3.00224978240657+3.15336155908092i</v>
      </c>
      <c r="CM167" s="223" t="str">
        <f t="shared" ca="1" si="262"/>
        <v>3.36567658438763+2.76213938959537i</v>
      </c>
      <c r="CN167" s="223" t="str">
        <f t="shared" ca="1" si="263"/>
        <v>2.50706072411313-3.55975271667273i</v>
      </c>
      <c r="CO167" s="223" t="str">
        <f t="shared" ca="1" si="264"/>
        <v>-3.73453824056231-2.23839607934505i</v>
      </c>
      <c r="CP167" s="223" t="str">
        <f t="shared" ca="1" si="265"/>
        <v>-1.95760137228617+3.88908597815384i</v>
      </c>
      <c r="CQ167" s="223" t="str">
        <f t="shared" ca="1" si="266"/>
        <v>4.0225584218711+1.66619825377517i</v>
      </c>
      <c r="CR167" s="223" t="str">
        <f t="shared" ca="1" si="267"/>
        <v>1.36576586256725-4.13423227297348i</v>
      </c>
      <c r="CS167" s="223" t="str">
        <f t="shared" ca="1" si="268"/>
        <v>-4.22350236118815-1.05793226781664i</v>
      </c>
      <c r="CT167" s="223" t="str">
        <f t="shared" ca="1" si="269"/>
        <v>-0.744365646440493+4.28988492417323i</v>
      </c>
      <c r="CU167" s="223" t="str">
        <f t="shared" ca="1" si="270"/>
        <v>4.33302022906655+0.426765243136748i</v>
      </c>
      <c r="CV167" s="223" t="str">
        <f t="shared" ca="1" si="271"/>
        <v>0.106852161999957-4.35267452191471i</v>
      </c>
      <c r="CW167" s="223" t="str">
        <f t="shared" ca="1" si="272"/>
        <v>-4.34874129440132+0.213639960256222i</v>
      </c>
      <c r="CX167" s="223" t="str">
        <f t="shared" ca="1" si="273"/>
        <v>0.532974349057458+4.32124186102749i</v>
      </c>
      <c r="CY167" s="223" t="str">
        <f t="shared" ca="1" si="274"/>
        <v>4.27032524360445-0.84942050368714i</v>
      </c>
      <c r="CZ167" s="223" t="str">
        <f t="shared" ca="1" si="275"/>
        <v>-1.16126357500708-4.19626736369494i</v>
      </c>
      <c r="DA167" s="223" t="str">
        <f t="shared" ca="1" si="276"/>
        <v>-4.09946954736477+1.46681365840328i</v>
      </c>
      <c r="DB167" s="223" t="str">
        <f t="shared" ca="1" si="277"/>
        <v>1.76441495149193+3.98045635037005i</v>
      </c>
      <c r="DC167" s="223" t="str">
        <f t="shared" ca="1" si="278"/>
        <v>3.83987271553575-2.05245472708502i</v>
      </c>
      <c r="DD167" s="223" t="str">
        <f t="shared" ca="1" si="279"/>
        <v>-2.32937207268587-3.67848047775717i</v>
      </c>
      <c r="DE167" s="223" t="str">
        <f t="shared" ca="1" si="280"/>
        <v>-3.49715423555877+2.59366634919815i</v>
      </c>
      <c r="DF167" s="223" t="str">
        <f t="shared" ca="1" si="281"/>
        <v>2.84390532304551+3.29687661155266i</v>
      </c>
      <c r="DG167" s="223" t="str">
        <f t="shared" ca="1" si="282"/>
        <v>3.07873292754129-3.07873292754058i</v>
      </c>
      <c r="DH167" s="223" t="str">
        <f t="shared" ca="1" si="283"/>
        <v>-3.29687661155483-2.84390532304299i</v>
      </c>
      <c r="DI167" s="223" t="str">
        <f t="shared" ca="1" si="284"/>
        <v>-2.59366634919886+3.49715423555825i</v>
      </c>
      <c r="DJ167" s="223" t="str">
        <f t="shared" ca="1" si="285"/>
        <v>3.6784804777567+2.32937207268662i</v>
      </c>
      <c r="DK167" s="223" t="str">
        <f t="shared" ca="1" si="286"/>
        <v>2.05245472708591-3.83987271553527i</v>
      </c>
      <c r="DL167" s="223" t="str">
        <f t="shared" ca="1" si="287"/>
        <v>-3.98045635036964-1.76441495149285i</v>
      </c>
      <c r="DM167" s="223" t="str">
        <f t="shared" ca="1" si="288"/>
        <v>-1.46681365840015+4.09946954736589i</v>
      </c>
      <c r="DN167" s="223" t="str">
        <f t="shared" ca="1" si="289"/>
        <v>4.19626736369468+1.16126357500804i</v>
      </c>
      <c r="DO167" s="223" t="str">
        <f t="shared" ca="1" si="290"/>
        <v>0.849420503688129-4.27032524360425i</v>
      </c>
      <c r="DP167" s="223" t="str">
        <f t="shared" ca="1" si="291"/>
        <v>-4.32124186102738-0.532974349058333i</v>
      </c>
      <c r="DQ167" s="223" t="str">
        <f t="shared" ca="1" si="292"/>
        <v>-0.213639960257102+4.34874129440128i</v>
      </c>
      <c r="DR167" s="223" t="str">
        <f t="shared" ca="1" si="293"/>
        <v>4.35267452191463-0.106852162003406i</v>
      </c>
      <c r="DS167" s="223" t="str">
        <f t="shared" ca="1" si="294"/>
        <v>-0.426765243135747-4.33302022906665i</v>
      </c>
      <c r="DT167" s="223" t="str">
        <f t="shared" ca="1" si="295"/>
        <v>-4.2898849241734+0.744365646439505i</v>
      </c>
      <c r="DU167" s="223" t="str">
        <f t="shared" ca="1" si="296"/>
        <v>1.05793226781566+4.22350236118839i</v>
      </c>
      <c r="DV167" s="223" t="str">
        <f t="shared" ca="1" si="297"/>
        <v>4.13423227297376-1.36576586256641i</v>
      </c>
      <c r="DW167" s="223" t="str">
        <f t="shared" ca="1" si="298"/>
        <v>-1.66619825377835-4.02255842186978i</v>
      </c>
      <c r="DX167" s="223" t="str">
        <f t="shared" ca="1" si="299"/>
        <v>-3.88908597815429+1.95760137228527i</v>
      </c>
      <c r="DY167" s="223" t="str">
        <f t="shared" ca="1" si="300"/>
        <v>2.23839607934419+3.73453824056283i</v>
      </c>
      <c r="DZ167" s="223" t="str">
        <f t="shared" ca="1" si="301"/>
        <v>3.55975271667331-2.50706072411231i</v>
      </c>
      <c r="EA167" s="223" t="str">
        <f t="shared" ca="1" si="302"/>
        <v>-2.7621393895946-3.36567658438827i</v>
      </c>
      <c r="EB167" s="223" t="str">
        <f t="shared" ca="1" si="303"/>
        <v>-3.15336155907853+3.00224978240907i</v>
      </c>
      <c r="EC167" s="223" t="str">
        <f t="shared" ca="1" si="304"/>
        <v>3.22609072352662+2.92395819426766i</v>
      </c>
      <c r="ED167" s="223" t="str">
        <f t="shared" ca="1" si="305"/>
        <v>2.67870964666283-3.43244919949663i</v>
      </c>
      <c r="EE167" s="223" t="str">
        <f t="shared" ca="1" si="306"/>
        <v>-3.62020693586078-2.41894493938887i</v>
      </c>
      <c r="EF167" s="223" t="str">
        <f t="shared" ca="1" si="307"/>
        <v>-2.1460717599082+3.78834645717284i</v>
      </c>
      <c r="EG167" s="223" t="str">
        <f t="shared" ca="1" si="308"/>
        <v>3.93595660080331+1.86156883161552i</v>
      </c>
      <c r="EH167" s="223" t="str">
        <f t="shared" ca="1" si="309"/>
        <v>1.566977900537-4.06223745459054i</v>
      </c>
      <c r="EI167" s="223" t="str">
        <f t="shared" ca="1" si="310"/>
        <v>-4.16650469164872-1.26389538044837i</v>
      </c>
      <c r="EJ167" s="223" t="str">
        <f t="shared" ca="1" si="311"/>
        <v>-0.953963701781848+4.24819327878714i</v>
      </c>
      <c r="EK167" s="223" t="str">
        <f t="shared" ca="1" si="312"/>
        <v>4.30686053847221+0.638862411165661i</v>
      </c>
      <c r="EL167" s="223" t="str">
        <f t="shared" ca="1" si="313"/>
        <v>0.320299069786376-4.3421885477422i</v>
      </c>
      <c r="EM167" s="223" t="str">
        <f t="shared" ca="1" si="314"/>
        <v>-4.35398586105301-6.69946739797979E-13i</v>
      </c>
      <c r="EN167" s="223"/>
      <c r="EO167" s="223"/>
      <c r="EP167" s="223"/>
    </row>
    <row r="168" spans="1:146" ht="17.25" thickBot="1">
      <c r="A168" s="257">
        <f t="shared" si="181"/>
        <v>1.3281250000000007E-3</v>
      </c>
      <c r="B168" s="256">
        <v>68</v>
      </c>
      <c r="C168" s="230">
        <f t="shared" si="182"/>
        <v>13600</v>
      </c>
      <c r="D168" s="229">
        <f t="shared" si="315"/>
        <v>85451.320177642367</v>
      </c>
      <c r="E168" s="229" t="str">
        <f t="shared" si="316"/>
        <v>85451.3201776424i</v>
      </c>
      <c r="F168" s="229" t="str">
        <f t="shared" si="183"/>
        <v>-0.0190738992110159-0.0750997923777985i</v>
      </c>
      <c r="G168" s="229" t="str">
        <f t="shared" si="184"/>
        <v>-4.94560646581725+1.15896566214393i</v>
      </c>
      <c r="H168" s="229" t="str">
        <f t="shared" si="180"/>
        <v>0.00205914704957805-0.00621723355500858i</v>
      </c>
      <c r="I168" s="229" t="str">
        <f t="shared" si="317"/>
        <v>-0.004869414243524+0.00551691060133306i</v>
      </c>
      <c r="J168" s="255" t="str">
        <f ca="1">IMPRODUCT(1/N_FFT2,CE100)</f>
        <v>0.020761844656991-0.0000547337788138723i</v>
      </c>
      <c r="K168" s="254" t="str">
        <f t="shared" ca="1" si="318"/>
        <v>-0.000100796060729995+0.000114807762333542i</v>
      </c>
      <c r="N168" s="246">
        <f t="shared" ca="1" si="185"/>
        <v>17.39054917977964</v>
      </c>
      <c r="O168" s="223">
        <f t="shared" ca="1" si="186"/>
        <v>4.3905491797796383</v>
      </c>
      <c r="P168" s="223" t="str">
        <f t="shared" ca="1" si="187"/>
        <v>-0.430349075078308-4.36940748541984i</v>
      </c>
      <c r="Q168" s="223" t="str">
        <f t="shared" ca="1" si="188"/>
        <v>-4.30618600841434+0.856553653310878i</v>
      </c>
      <c r="R168" s="223" t="str">
        <f t="shared" ca="1" si="189"/>
        <v>1.27450915162216+4.20149360614711i</v>
      </c>
      <c r="S168" s="223" t="str">
        <f t="shared" ca="1" si="190"/>
        <v>4.05633852368263-1.6801904300858i</v>
      </c>
      <c r="T168" s="223" t="str">
        <f t="shared" ca="1" si="191"/>
        <v>-2.06969055622219-3.87211868381489i</v>
      </c>
      <c r="U168" s="223" t="str">
        <f t="shared" ca="1" si="192"/>
        <v>-3.65060822430655+2.43925843089432i</v>
      </c>
      <c r="V168" s="223" t="str">
        <f t="shared" ca="1" si="193"/>
        <v>2.78533491344226+3.39394041197297i</v>
      </c>
      <c r="W168" s="223" t="str">
        <f t="shared" ca="1" si="194"/>
        <v>3.10458709815528-3.10458709815515i</v>
      </c>
      <c r="X168" s="223" t="str">
        <f t="shared" ca="1" si="195"/>
        <v>-3.39394041197286-2.7853349134424i</v>
      </c>
      <c r="Y168" s="223" t="str">
        <f t="shared" ca="1" si="196"/>
        <v>-2.43925843089411+3.65060822430669i</v>
      </c>
      <c r="Z168" s="223" t="str">
        <f t="shared" ca="1" si="197"/>
        <v>3.87211868381499+2.069690556222i</v>
      </c>
      <c r="AA168" s="223" t="str">
        <f t="shared" ca="1" si="198"/>
        <v>1.68019043008593-4.05633852368257i</v>
      </c>
      <c r="AB168" s="223" t="str">
        <f t="shared" ca="1" si="199"/>
        <v>-4.20149360614709-1.27450915162222i</v>
      </c>
      <c r="AC168" s="223" t="str">
        <f t="shared" ca="1" si="200"/>
        <v>-0.856553653310804+4.30618600841436i</v>
      </c>
      <c r="AD168" s="223" t="str">
        <f t="shared" ca="1" si="201"/>
        <v>4.36940748541985+0.430349075078146i</v>
      </c>
      <c r="AE168" s="223" t="str">
        <f t="shared" ca="1" si="202"/>
        <v>1.83953400839405E-13-4.39054917977964i</v>
      </c>
      <c r="AF168" s="223" t="str">
        <f t="shared" ca="1" si="203"/>
        <v>-4.36940748541985+0.430349075078214i</v>
      </c>
      <c r="AG168" s="223" t="str">
        <f t="shared" ca="1" si="204"/>
        <v>0.856553653310874+4.30618600841434i</v>
      </c>
      <c r="AH168" s="223" t="str">
        <f t="shared" ca="1" si="205"/>
        <v>4.20149360614707-1.27450915162228i</v>
      </c>
      <c r="AI168" s="223" t="str">
        <f t="shared" ca="1" si="206"/>
        <v>-1.680190430086-4.05633852368254i</v>
      </c>
      <c r="AJ168" s="223" t="str">
        <f t="shared" ca="1" si="207"/>
        <v>-3.87211868381496+2.06969055622206i</v>
      </c>
      <c r="AK168" s="223" t="str">
        <f t="shared" ca="1" si="208"/>
        <v>2.43925843089418+3.65060822430665i</v>
      </c>
      <c r="AL168" s="223" t="str">
        <f t="shared" ca="1" si="209"/>
        <v>3.39394041197281-2.78533491344245i</v>
      </c>
      <c r="AM168" s="223" t="str">
        <f t="shared" ca="1" si="210"/>
        <v>-3.10458709815532-3.10458709815511i</v>
      </c>
      <c r="AN168" s="223" t="str">
        <f t="shared" ca="1" si="211"/>
        <v>-2.78533491344254+3.39394041197274i</v>
      </c>
      <c r="AO168" s="223" t="str">
        <f t="shared" ca="1" si="212"/>
        <v>3.65060822430658+2.43925843089428i</v>
      </c>
      <c r="AP168" s="223" t="str">
        <f t="shared" ca="1" si="213"/>
        <v>2.06969055622216-3.8721186838149i</v>
      </c>
      <c r="AQ168" s="223" t="str">
        <f t="shared" ca="1" si="214"/>
        <v>-4.05633852368267-1.6801904300857i</v>
      </c>
      <c r="AR168" s="223" t="str">
        <f t="shared" ca="1" si="215"/>
        <v>-4.05633852368267-1.6801904300857i</v>
      </c>
      <c r="AS168" s="223" t="str">
        <f t="shared" ca="1" si="216"/>
        <v>4.30618600841432+0.856553653310984i</v>
      </c>
      <c r="AT168" s="223" t="str">
        <f t="shared" ca="1" si="217"/>
        <v>0.430349075078344-4.36940748541983i</v>
      </c>
      <c r="AU168" s="223" t="str">
        <f t="shared" ca="1" si="218"/>
        <v>-4.39054917977964+6.8847393917775E-14i</v>
      </c>
      <c r="AV168" s="223" t="str">
        <f t="shared" ca="1" si="219"/>
        <v>0.43034907507845+4.36940748541982i</v>
      </c>
      <c r="AW168" s="223" t="str">
        <f t="shared" ca="1" si="220"/>
        <v>4.30618600841438-0.856553653310694i</v>
      </c>
      <c r="AX168" s="223" t="str">
        <f t="shared" ca="1" si="221"/>
        <v>-1.2745091516221-4.20149360614712i</v>
      </c>
      <c r="AY168" s="223" t="str">
        <f t="shared" ca="1" si="222"/>
        <v>-4.05633852368261+1.68019043008583i</v>
      </c>
      <c r="AZ168" s="223" t="str">
        <f t="shared" ca="1" si="223"/>
        <v>2.06969055622228+3.87211868381484i</v>
      </c>
      <c r="BA168" s="223" t="str">
        <f t="shared" ca="1" si="224"/>
        <v>3.65060822430676-2.439258430894i</v>
      </c>
      <c r="BB168" s="223" t="str">
        <f t="shared" ca="1" si="225"/>
        <v>-2.78533491344228-3.39394041197295i</v>
      </c>
      <c r="BC168" s="223" t="str">
        <f t="shared" ca="1" si="226"/>
        <v>-3.10458709815522+3.10458709815521i</v>
      </c>
      <c r="BD168" s="223" t="str">
        <f t="shared" ca="1" si="227"/>
        <v>3.3939404119729+2.78533491344235i</v>
      </c>
      <c r="BE168" s="223" t="str">
        <f t="shared" ca="1" si="228"/>
        <v>2.43925843089406-3.65060822430672i</v>
      </c>
      <c r="BF168" s="223" t="str">
        <f t="shared" ca="1" si="229"/>
        <v>-3.8721186838148-2.06969055622235i</v>
      </c>
      <c r="BG168" s="223" t="str">
        <f t="shared" ca="1" si="230"/>
        <v>-1.68019043008584+4.05633852368261i</v>
      </c>
      <c r="BH168" s="223" t="str">
        <f t="shared" ca="1" si="231"/>
        <v>4.20149360614711+1.27450915162214i</v>
      </c>
      <c r="BI168" s="223" t="str">
        <f t="shared" ca="1" si="232"/>
        <v>0.856553653310738-4.30618600841437i</v>
      </c>
      <c r="BJ168" s="223" t="str">
        <f t="shared" ca="1" si="233"/>
        <v>-4.36940748541986-0.430349075078093i</v>
      </c>
      <c r="BK168" s="223" t="str">
        <f t="shared" ca="1" si="234"/>
        <v>-1.46302735178529E-13+4.39054917977964i</v>
      </c>
      <c r="BL168" s="223" t="str">
        <f t="shared" ca="1" si="235"/>
        <v>4.36940748541984-0.430349075078298i</v>
      </c>
      <c r="BM168" s="223" t="str">
        <f t="shared" ca="1" si="236"/>
        <v>-0.85655365331094-4.30618600841433i</v>
      </c>
      <c r="BN168" s="223" t="str">
        <f t="shared" ca="1" si="237"/>
        <v>-4.20149360614705+1.27450915162234i</v>
      </c>
      <c r="BO168" s="223" t="str">
        <f t="shared" ca="1" si="238"/>
        <v>1.68019043008563+4.0563385236827i</v>
      </c>
      <c r="BP168" s="223" t="str">
        <f t="shared" ca="1" si="239"/>
        <v>3.87211868381494-2.06969055622209i</v>
      </c>
      <c r="BQ168" s="223" t="str">
        <f t="shared" ca="1" si="240"/>
        <v>-2.43925843089424-3.65060822430661i</v>
      </c>
      <c r="BR168" s="223" t="str">
        <f t="shared" ca="1" si="241"/>
        <v>-3.39394041197277+2.7853349134425i</v>
      </c>
      <c r="BS168" s="223" t="str">
        <f t="shared" ca="1" si="242"/>
        <v>3.10458709815506+3.10458709815537i</v>
      </c>
      <c r="BT168" s="223" t="str">
        <f t="shared" ca="1" si="243"/>
        <v>2.78533491344251-3.39394041197276i</v>
      </c>
      <c r="BU168" s="223" t="str">
        <f t="shared" ca="1" si="244"/>
        <v>-3.65060822430664-2.43925843089419i</v>
      </c>
      <c r="BV168" s="223" t="str">
        <f t="shared" ca="1" si="245"/>
        <v>-2.0696905562221+3.87211868381494i</v>
      </c>
      <c r="BW168" s="223" t="str">
        <f t="shared" ca="1" si="246"/>
        <v>4.05633852368319+1.68019043008443i</v>
      </c>
      <c r="BX168" s="223" t="str">
        <f t="shared" ca="1" si="247"/>
        <v>1.27450915162318-4.20149360614679i</v>
      </c>
      <c r="BY168" s="223" t="str">
        <f t="shared" ca="1" si="248"/>
        <v>-4.30618600841451-0.856553653310031i</v>
      </c>
      <c r="BZ168" s="223" t="str">
        <f t="shared" ca="1" si="249"/>
        <v>-0.430349075079983+4.36940748541967i</v>
      </c>
      <c r="CA168" s="223" t="str">
        <f t="shared" ca="1" si="250"/>
        <v>4.39054917977964-1.37694787835549E-13i</v>
      </c>
      <c r="CB168" s="223" t="str">
        <f t="shared" ca="1" si="251"/>
        <v>-0.430349075080257-4.36940748541964i</v>
      </c>
      <c r="CC168" s="223" t="str">
        <f t="shared" ca="1" si="252"/>
        <v>-4.30618600841446+0.856553653310299i</v>
      </c>
      <c r="CD168" s="223" t="str">
        <f t="shared" ca="1" si="253"/>
        <v>1.27450915162344+4.20149360614672i</v>
      </c>
      <c r="CE168" s="223" t="str">
        <f t="shared" ca="1" si="254"/>
        <v>4.05633852368309-1.68019043008468i</v>
      </c>
      <c r="CF168" s="223" t="str">
        <f t="shared" ca="1" si="255"/>
        <v>-2.06969055622273-3.8721186838146i</v>
      </c>
      <c r="CG168" s="223" t="str">
        <f t="shared" ca="1" si="256"/>
        <v>-3.6506082243077+2.4392584308926i</v>
      </c>
      <c r="CH168" s="223" t="str">
        <f t="shared" ca="1" si="257"/>
        <v>2.78533491344234+3.3939404119729i</v>
      </c>
      <c r="CI168" s="223" t="str">
        <f t="shared" ca="1" si="258"/>
        <v>3.10458709815394-3.1045870981565i</v>
      </c>
      <c r="CJ168" s="223" t="str">
        <f t="shared" ca="1" si="259"/>
        <v>-3.39394041197239-2.78533491344297i</v>
      </c>
      <c r="CK168" s="223" t="str">
        <f t="shared" ca="1" si="260"/>
        <v>-2.43925843089328+3.65060822430725i</v>
      </c>
      <c r="CL168" s="223" t="str">
        <f t="shared" ca="1" si="261"/>
        <v>3.87211868381422+2.06969055622345i</v>
      </c>
      <c r="CM168" s="223" t="str">
        <f t="shared" ca="1" si="262"/>
        <v>1.68019043008538-4.0563385236828i</v>
      </c>
      <c r="CN168" s="223" t="str">
        <f t="shared" ca="1" si="263"/>
        <v>-4.2014936061465-1.27450915162416i</v>
      </c>
      <c r="CO168" s="223" t="str">
        <f t="shared" ca="1" si="264"/>
        <v>-0.856553653311159+4.30618600841429i</v>
      </c>
      <c r="CP168" s="223" t="str">
        <f t="shared" ca="1" si="265"/>
        <v>4.36940748541999+0.43034907507672i</v>
      </c>
      <c r="CQ168" s="223" t="str">
        <f t="shared" ca="1" si="266"/>
        <v>8.88570275940123E-13-4.39054917977964i</v>
      </c>
      <c r="CR168" s="223" t="str">
        <f t="shared" ca="1" si="267"/>
        <v>-4.36940748541975+0.430349075079174i</v>
      </c>
      <c r="CS168" s="223" t="str">
        <f t="shared" ca="1" si="268"/>
        <v>0.856553653309293+4.30618600841466i</v>
      </c>
      <c r="CT168" s="223" t="str">
        <f t="shared" ca="1" si="269"/>
        <v>4.20149360614701-1.27450915162246i</v>
      </c>
      <c r="CU168" s="223" t="str">
        <f t="shared" ca="1" si="270"/>
        <v>-1.68019043008771-4.05633852368184i</v>
      </c>
      <c r="CV168" s="223" t="str">
        <f t="shared" ca="1" si="271"/>
        <v>-3.87211868381508+2.06969055622182i</v>
      </c>
      <c r="CW168" s="223" t="str">
        <f t="shared" ca="1" si="272"/>
        <v>2.43925843089533+3.65060822430588i</v>
      </c>
      <c r="CX168" s="223" t="str">
        <f t="shared" ca="1" si="273"/>
        <v>3.39394041197356-2.78533491344155i</v>
      </c>
      <c r="CY168" s="223" t="str">
        <f t="shared" ca="1" si="274"/>
        <v>-3.10458709815577-3.10458709815467i</v>
      </c>
      <c r="CZ168" s="223" t="str">
        <f t="shared" ca="1" si="275"/>
        <v>-2.78533491344381+3.3939404119717i</v>
      </c>
      <c r="DA168" s="223" t="str">
        <f t="shared" ca="1" si="276"/>
        <v>3.65060822430668+2.43925843089413i</v>
      </c>
      <c r="DB168" s="223" t="str">
        <f t="shared" ca="1" si="277"/>
        <v>2.06969055622055-3.87211868381576i</v>
      </c>
      <c r="DC168" s="223" t="str">
        <f t="shared" ca="1" si="278"/>
        <v>-4.05633852368239-1.68019043008638i</v>
      </c>
      <c r="DD168" s="223" t="str">
        <f t="shared" ca="1" si="279"/>
        <v>-1.27450915162097+4.20149360614747i</v>
      </c>
      <c r="DE168" s="223" t="str">
        <f t="shared" ca="1" si="280"/>
        <v>4.30618600841408+0.856553653312165i</v>
      </c>
      <c r="DF168" s="223" t="str">
        <f t="shared" ca="1" si="281"/>
        <v>0.430349075077741-4.36940748541989i</v>
      </c>
      <c r="DG168" s="223" t="str">
        <f t="shared" ca="1" si="282"/>
        <v>-4.39054917977964-2.0396222527434E-12i</v>
      </c>
      <c r="DH168" s="223" t="str">
        <f t="shared" ca="1" si="283"/>
        <v>0.430349075078153+4.36940748541985i</v>
      </c>
      <c r="DI168" s="223" t="str">
        <f t="shared" ca="1" si="284"/>
        <v>4.30618600841401-0.856553653312573i</v>
      </c>
      <c r="DJ168" s="223" t="str">
        <f t="shared" ca="1" si="285"/>
        <v>-1.27450915162136-4.20149360614735i</v>
      </c>
      <c r="DK168" s="223" t="str">
        <f t="shared" ca="1" si="286"/>
        <v>-4.05633852368223+1.68019043008676i</v>
      </c>
      <c r="DL168" s="223" t="str">
        <f t="shared" ca="1" si="287"/>
        <v>2.06969055622081+3.87211868381562i</v>
      </c>
      <c r="DM168" s="223" t="str">
        <f t="shared" ca="1" si="288"/>
        <v>3.65060822430645-2.43925843089448i</v>
      </c>
      <c r="DN168" s="223" t="str">
        <f t="shared" ca="1" si="289"/>
        <v>-2.78533491344075-3.39394041197421i</v>
      </c>
      <c r="DO168" s="223" t="str">
        <f t="shared" ca="1" si="290"/>
        <v>-3.10458709815548+3.10458709815495i</v>
      </c>
      <c r="DP168" s="223" t="str">
        <f t="shared" ca="1" si="291"/>
        <v>3.39394041197382+2.78533491344123i</v>
      </c>
      <c r="DQ168" s="223" t="str">
        <f t="shared" ca="1" si="292"/>
        <v>2.43925843089509-3.65060822430604i</v>
      </c>
      <c r="DR168" s="223" t="str">
        <f t="shared" ca="1" si="293"/>
        <v>-3.87211868381528-2.06969055622146i</v>
      </c>
      <c r="DS168" s="223" t="str">
        <f t="shared" ca="1" si="294"/>
        <v>-1.68019043008733+4.05633852368199i</v>
      </c>
      <c r="DT168" s="223" t="str">
        <f t="shared" ca="1" si="295"/>
        <v>4.20149360614713+1.27450915162207i</v>
      </c>
      <c r="DU168" s="223" t="str">
        <f t="shared" ca="1" si="296"/>
        <v>0.856553653308889-4.30618600841474i</v>
      </c>
      <c r="DV168" s="223" t="str">
        <f t="shared" ca="1" si="297"/>
        <v>-4.36940748541979-0.430349075078763i</v>
      </c>
      <c r="DW168" s="223" t="str">
        <f t="shared" ca="1" si="298"/>
        <v>1.30165463944678E-12+4.39054917977964i</v>
      </c>
      <c r="DX168" s="223" t="str">
        <f t="shared" ca="1" si="299"/>
        <v>4.36940748541995-0.430349075077131i</v>
      </c>
      <c r="DY168" s="223" t="str">
        <f t="shared" ca="1" si="300"/>
        <v>-0.85655365331144-4.30618600841423i</v>
      </c>
      <c r="DZ168" s="223" t="str">
        <f t="shared" ca="1" si="301"/>
        <v>-4.20149360614765+1.27450915162038i</v>
      </c>
      <c r="EA168" s="223" t="str">
        <f t="shared" ca="1" si="302"/>
        <v>1.68019043008582+4.05633852368262i</v>
      </c>
      <c r="EB168" s="223" t="str">
        <f t="shared" ca="1" si="303"/>
        <v>3.87211868381405-2.06969055622376i</v>
      </c>
      <c r="EC168" s="223" t="str">
        <f t="shared" ca="1" si="304"/>
        <v>-2.43925843089362-3.65060822430702i</v>
      </c>
      <c r="ED168" s="223" t="str">
        <f t="shared" ca="1" si="305"/>
        <v>-3.39394041197217+2.78533491344324i</v>
      </c>
      <c r="EE168" s="223" t="str">
        <f t="shared" ca="1" si="306"/>
        <v>3.10458709815423+3.1045870981562i</v>
      </c>
      <c r="EF168" s="223" t="str">
        <f t="shared" ca="1" si="307"/>
        <v>2.78533491344202-3.39394041197317i</v>
      </c>
      <c r="EG168" s="223" t="str">
        <f t="shared" ca="1" si="308"/>
        <v>-3.65060822430546-2.43925843089594i</v>
      </c>
      <c r="EH168" s="223" t="str">
        <f t="shared" ca="1" si="309"/>
        <v>-2.06969055622236+3.87211868381479i</v>
      </c>
      <c r="EI168" s="223" t="str">
        <f t="shared" ca="1" si="310"/>
        <v>4.05633852368327+1.68019043008424i</v>
      </c>
      <c r="EJ168" s="223" t="str">
        <f t="shared" ca="1" si="311"/>
        <v>1.27450915162305-4.20149360614684i</v>
      </c>
      <c r="EK168" s="223" t="str">
        <f t="shared" ca="1" si="312"/>
        <v>-4.30618600841454-0.856553653309895i</v>
      </c>
      <c r="EL168" s="223" t="str">
        <f t="shared" ca="1" si="313"/>
        <v>-0.430349075079908+4.36940748541968i</v>
      </c>
      <c r="EM168" s="223" t="str">
        <f t="shared" ca="1" si="314"/>
        <v>4.39054917977964-2.75389575671099E-13i</v>
      </c>
      <c r="EN168" s="223"/>
      <c r="EO168" s="223"/>
      <c r="EP168" s="223"/>
    </row>
    <row r="169" spans="1:146" ht="17.25" thickBot="1">
      <c r="A169" s="257">
        <f t="shared" si="181"/>
        <v>1.3476562500000008E-3</v>
      </c>
      <c r="B169" s="256">
        <v>69</v>
      </c>
      <c r="C169" s="230">
        <f t="shared" si="182"/>
        <v>13800</v>
      </c>
      <c r="D169" s="229">
        <f t="shared" si="315"/>
        <v>86707.957239078285</v>
      </c>
      <c r="E169" s="229" t="str">
        <f t="shared" si="316"/>
        <v>86707.9572390783i</v>
      </c>
      <c r="F169" s="229" t="str">
        <f t="shared" si="183"/>
        <v>-0.0189292790176363-0.0737487199707089i</v>
      </c>
      <c r="G169" s="229" t="str">
        <f t="shared" si="184"/>
        <v>-4.93172638758914+1.20491000853959i</v>
      </c>
      <c r="H169" s="229" t="str">
        <f t="shared" si="180"/>
        <v>0.00205731832543062-0.00612708656666341i</v>
      </c>
      <c r="I169" s="229" t="str">
        <f t="shared" si="317"/>
        <v>-0.00480412517627066+0.00548965315538194i</v>
      </c>
      <c r="J169" s="255" t="str">
        <f ca="1">IMPRODUCT(1/N_FFT2,CF100)</f>
        <v>-0.00874204004472164-0.00161400592056073i</v>
      </c>
      <c r="K169" s="254" t="str">
        <f t="shared" ca="1" si="318"/>
        <v>0.0000508581873654249-0.0000402368812383657i</v>
      </c>
      <c r="N169" s="246">
        <f t="shared" ca="1" si="185"/>
        <v>17.412579699091054</v>
      </c>
      <c r="O169" s="223">
        <f t="shared" ca="1" si="186"/>
        <v>4.4125796990910535</v>
      </c>
      <c r="P169" s="223" t="str">
        <f t="shared" ca="1" si="187"/>
        <v>-0.540146860336098-4.3793950461336i</v>
      </c>
      <c r="Q169" s="223" t="str">
        <f t="shared" ca="1" si="188"/>
        <v>-4.28034021533009+1.07216940912265i</v>
      </c>
      <c r="R169" s="223" t="str">
        <f t="shared" ca="1" si="189"/>
        <v>1.5880655320179+4.11690508353632i</v>
      </c>
      <c r="S169" s="223" t="str">
        <f t="shared" ca="1" si="190"/>
        <v>3.89154786726027-2.08007567113616i</v>
      </c>
      <c r="T169" s="223" t="str">
        <f t="shared" ca="1" si="191"/>
        <v>-2.54079953602072-3.60765814879783i</v>
      </c>
      <c r="U169" s="223" t="str">
        <f t="shared" ca="1" si="192"/>
        <v>-3.26950589375992+2.9633074109008i</v>
      </c>
      <c r="V169" s="223" t="str">
        <f t="shared" ca="1" si="193"/>
        <v>3.34124438406656+2.88217722681554i</v>
      </c>
      <c r="W169" s="223" t="str">
        <f t="shared" ca="1" si="194"/>
        <v>2.45149793164152-3.66892593165736i</v>
      </c>
      <c r="X169" s="223" t="str">
        <f t="shared" ca="1" si="195"/>
        <v>-3.94142341819006-1.98394582571538i</v>
      </c>
      <c r="Y169" s="223" t="str">
        <f t="shared" ca="1" si="196"/>
        <v>-1.48655332790818+4.15463822782629i</v>
      </c>
      <c r="Z169" s="223" t="str">
        <f t="shared" ca="1" si="197"/>
        <v>4.30536341136788+0.966801684361997i</v>
      </c>
      <c r="AA169" s="223" t="str">
        <f t="shared" ca="1" si="198"/>
        <v>0.432508443581063-4.39133192175922i</v>
      </c>
      <c r="AB169" s="223" t="str">
        <f t="shared" ca="1" si="199"/>
        <v>-4.41125071258418+0.108290126770855i</v>
      </c>
      <c r="AC169" s="223" t="str">
        <f t="shared" ca="1" si="200"/>
        <v>0.647459912819861+4.36482018668831i</v>
      </c>
      <c r="AD169" s="223" t="str">
        <f t="shared" ca="1" si="201"/>
        <v>4.25273870239882-1.17689129912225i</v>
      </c>
      <c r="AE169" s="223" t="str">
        <f t="shared" ca="1" si="202"/>
        <v>-1.68862114483282-4.07669206956498i</v>
      </c>
      <c r="AF169" s="223" t="str">
        <f t="shared" ca="1" si="203"/>
        <v>-3.83932819340955+2.17495255675177i</v>
      </c>
      <c r="AG169" s="223" t="str">
        <f t="shared" ca="1" si="204"/>
        <v>2.6285706577661+3.54421724756844i</v>
      </c>
      <c r="AH169" s="223" t="str">
        <f t="shared" ca="1" si="205"/>
        <v>3.1957979753576-3.04265260940692i</v>
      </c>
      <c r="AI169" s="223" t="str">
        <f t="shared" ca="1" si="206"/>
        <v>-3.41097023369371-2.79931092694006i</v>
      </c>
      <c r="AJ169" s="223" t="str">
        <f t="shared" ca="1" si="207"/>
        <v>-2.36071963657586+3.72798369072554i</v>
      </c>
      <c r="AK169" s="223" t="str">
        <f t="shared" ca="1" si="208"/>
        <v>3.98892480303207+1.88662092551366i</v>
      </c>
      <c r="AL169" s="223" t="str">
        <f t="shared" ca="1" si="209"/>
        <v>1.38414567965972-4.18986877339969i</v>
      </c>
      <c r="AM169" s="223" t="str">
        <f t="shared" ca="1" si="210"/>
        <v>-4.32779321747458-0.860851594417706i</v>
      </c>
      <c r="AN169" s="223" t="str">
        <f t="shared" ca="1" si="211"/>
        <v>-0.324609499912372+4.40062362323763i</v>
      </c>
      <c r="AO169" s="223" t="str">
        <f t="shared" ca="1" si="212"/>
        <v>4.40726455359534-0.216515023618572i</v>
      </c>
      <c r="AP169" s="223" t="str">
        <f t="shared" ca="1" si="213"/>
        <v>-0.754382959661985-4.34761612277374i</v>
      </c>
      <c r="AQ169" s="223" t="str">
        <f t="shared" ca="1" si="214"/>
        <v>-4.22257549869337+1.28090427381008i</v>
      </c>
      <c r="AR169" s="223" t="str">
        <f t="shared" ca="1" si="215"/>
        <v>-4.22257549869337+1.28090427381008i</v>
      </c>
      <c r="AS169" s="223" t="str">
        <f t="shared" ca="1" si="216"/>
        <v>3.78479585181687-2.26851933227387i</v>
      </c>
      <c r="AT169" s="223" t="str">
        <f t="shared" ca="1" si="217"/>
        <v>-2.71475842683562-3.47864144239609i</v>
      </c>
      <c r="AU169" s="223" t="str">
        <f t="shared" ca="1" si="218"/>
        <v>-3.1201650277535+3.12016502775326i</v>
      </c>
      <c r="AV169" s="223" t="str">
        <f t="shared" ca="1" si="219"/>
        <v>3.47864144239617+2.7147584268355i</v>
      </c>
      <c r="AW169" s="223" t="str">
        <f t="shared" ca="1" si="220"/>
        <v>2.26851933227412-3.78479585181672i</v>
      </c>
      <c r="AX169" s="223" t="str">
        <f t="shared" ca="1" si="221"/>
        <v>-4.03402340872843-1.78815959541131i</v>
      </c>
      <c r="AY169" s="223" t="str">
        <f t="shared" ca="1" si="222"/>
        <v>-1.28090427381036+4.22257549869329i</v>
      </c>
      <c r="AZ169" s="223" t="str">
        <f t="shared" ca="1" si="223"/>
        <v>4.34761612277376+0.754382959661839i</v>
      </c>
      <c r="BA169" s="223" t="str">
        <f t="shared" ca="1" si="224"/>
        <v>0.216515023618896-4.40726455359532i</v>
      </c>
      <c r="BB169" s="223" t="str">
        <f t="shared" ca="1" si="225"/>
        <v>-4.40062362323762+0.324609499912549i</v>
      </c>
      <c r="BC169" s="223" t="str">
        <f t="shared" ca="1" si="226"/>
        <v>0.86085159441745+4.32779321747463i</v>
      </c>
      <c r="BD169" s="223" t="str">
        <f t="shared" ca="1" si="227"/>
        <v>4.18986877339965-1.38414567965986i</v>
      </c>
      <c r="BE169" s="223" t="str">
        <f t="shared" ca="1" si="228"/>
        <v>-1.8866209255134-3.9889248030322i</v>
      </c>
      <c r="BF169" s="223" t="str">
        <f t="shared" ca="1" si="229"/>
        <v>-3.72798369072546+2.36071963657598i</v>
      </c>
      <c r="BG169" s="223" t="str">
        <f t="shared" ca="1" si="230"/>
        <v>2.79931092694017+3.41097023369362i</v>
      </c>
      <c r="BH169" s="223" t="str">
        <f t="shared" ca="1" si="231"/>
        <v>3.04265260940684-3.19579797535768i</v>
      </c>
      <c r="BI169" s="223" t="str">
        <f t="shared" ca="1" si="232"/>
        <v>-3.54421724756851-2.62857065776601i</v>
      </c>
      <c r="BJ169" s="223" t="str">
        <f t="shared" ca="1" si="233"/>
        <v>-2.17495255675205+3.83932819340939i</v>
      </c>
      <c r="BK169" s="223" t="str">
        <f t="shared" ca="1" si="234"/>
        <v>4.07669206956505+1.68862114483266i</v>
      </c>
      <c r="BL169" s="223" t="str">
        <f t="shared" ca="1" si="235"/>
        <v>1.17689129912252-4.25273870239875i</v>
      </c>
      <c r="BM169" s="223" t="str">
        <f t="shared" ca="1" si="236"/>
        <v>-4.36482018668834-0.647459912819702i</v>
      </c>
      <c r="BN169" s="223" t="str">
        <f t="shared" ca="1" si="237"/>
        <v>-0.108290126771148+4.41125071258417i</v>
      </c>
      <c r="BO169" s="223" t="str">
        <f t="shared" ca="1" si="238"/>
        <v>4.39133192175921-0.432508443581209i</v>
      </c>
      <c r="BP169" s="223" t="str">
        <f t="shared" ca="1" si="239"/>
        <v>-0.966801684361693-4.30536341136795i</v>
      </c>
      <c r="BQ169" s="223" t="str">
        <f t="shared" ca="1" si="240"/>
        <v>-4.15463822782625+1.4865533279083i</v>
      </c>
      <c r="BR169" s="223" t="str">
        <f t="shared" ca="1" si="241"/>
        <v>1.98394582571509+3.94142341819021i</v>
      </c>
      <c r="BS169" s="223" t="str">
        <f t="shared" ca="1" si="242"/>
        <v>3.66892593165727-2.45149793164167i</v>
      </c>
      <c r="BT169" s="223" t="str">
        <f t="shared" ca="1" si="243"/>
        <v>-2.88217722681534-3.34124438406674i</v>
      </c>
      <c r="BU169" s="223" t="str">
        <f t="shared" ca="1" si="244"/>
        <v>-2.96330741090068+3.26950589376003i</v>
      </c>
      <c r="BV169" s="223" t="str">
        <f t="shared" ca="1" si="245"/>
        <v>3.60765814879777+2.54079953602081i</v>
      </c>
      <c r="BW169" s="223" t="str">
        <f t="shared" ca="1" si="246"/>
        <v>2.08007567113568-3.89154786726052i</v>
      </c>
      <c r="BX169" s="223" t="str">
        <f t="shared" ca="1" si="247"/>
        <v>-4.1169050835369-1.58806553201639i</v>
      </c>
      <c r="BY169" s="223" t="str">
        <f t="shared" ca="1" si="248"/>
        <v>-1.07216940912423+4.2803402153297i</v>
      </c>
      <c r="BZ169" s="223" t="str">
        <f t="shared" ca="1" si="249"/>
        <v>4.37939504613354+0.540146860336632i</v>
      </c>
      <c r="CA169" s="223" t="str">
        <f t="shared" ca="1" si="250"/>
        <v>-6.16252681416475E-13-4.41257969909105i</v>
      </c>
      <c r="CB169" s="223" t="str">
        <f t="shared" ca="1" si="251"/>
        <v>-4.37939504613339+0.540146860337792i</v>
      </c>
      <c r="CC169" s="223" t="str">
        <f t="shared" ca="1" si="252"/>
        <v>1.07216940912111+4.28034021533048i</v>
      </c>
      <c r="CD169" s="223" t="str">
        <f t="shared" ca="1" si="253"/>
        <v>4.11690508353648-1.58806553201748i</v>
      </c>
      <c r="CE169" s="223" t="str">
        <f t="shared" ca="1" si="254"/>
        <v>-2.08007567113671-3.89154786725997i</v>
      </c>
      <c r="CF169" s="223" t="str">
        <f t="shared" ca="1" si="255"/>
        <v>-3.60765814879684+2.54079953602213i</v>
      </c>
      <c r="CG169" s="223" t="str">
        <f t="shared" ca="1" si="256"/>
        <v>2.9633074108996+3.26950589376102i</v>
      </c>
      <c r="CH169" s="223" t="str">
        <f t="shared" ca="1" si="257"/>
        <v>2.88217722681578-3.34124438406636i</v>
      </c>
      <c r="CI169" s="223" t="str">
        <f t="shared" ca="1" si="258"/>
        <v>-3.66892593165767-2.45149793164106i</v>
      </c>
      <c r="CJ169" s="223" t="str">
        <f t="shared" ca="1" si="259"/>
        <v>-1.98394582571365+3.94142341819093i</v>
      </c>
      <c r="CK169" s="223" t="str">
        <f t="shared" ca="1" si="260"/>
        <v>4.15463822782575+1.48655332790968i</v>
      </c>
      <c r="CL169" s="223" t="str">
        <f t="shared" ca="1" si="261"/>
        <v>0.966801684362266-4.30536341136782i</v>
      </c>
      <c r="CM169" s="223" t="str">
        <f t="shared" ca="1" si="262"/>
        <v>-4.39133192175928-0.432508443580544i</v>
      </c>
      <c r="CN169" s="223" t="str">
        <f t="shared" ca="1" si="263"/>
        <v>0.108290126772819+4.41125071258413i</v>
      </c>
      <c r="CO169" s="223" t="str">
        <f t="shared" ca="1" si="264"/>
        <v>4.36482018668854-0.647459912818317i</v>
      </c>
      <c r="CP169" s="223" t="str">
        <f t="shared" ca="1" si="265"/>
        <v>-1.17689129912202-4.25273870239889i</v>
      </c>
      <c r="CQ169" s="223" t="str">
        <f t="shared" ca="1" si="266"/>
        <v>-4.07669206956474+1.68862114483339i</v>
      </c>
      <c r="CR169" s="223" t="str">
        <f t="shared" ca="1" si="267"/>
        <v>2.17495255675345+3.8393281934086i</v>
      </c>
      <c r="CS169" s="223" t="str">
        <f t="shared" ca="1" si="268"/>
        <v>3.54421724756938-2.62857065776483i</v>
      </c>
      <c r="CT169" s="223" t="str">
        <f t="shared" ca="1" si="269"/>
        <v>-3.04265260940673-3.19579797535778i</v>
      </c>
      <c r="CU169" s="223" t="str">
        <f t="shared" ca="1" si="270"/>
        <v>-2.7993109269396+3.41097023369408i</v>
      </c>
      <c r="CV169" s="223" t="str">
        <f t="shared" ca="1" si="271"/>
        <v>3.72798369072656+2.36071963657425i</v>
      </c>
      <c r="CW169" s="223" t="str">
        <f t="shared" ca="1" si="272"/>
        <v>1.88662092551472-3.98892480303157i</v>
      </c>
      <c r="CX169" s="223" t="str">
        <f t="shared" ca="1" si="273"/>
        <v>-4.1898687733996-1.38414567966i</v>
      </c>
      <c r="CY169" s="223" t="str">
        <f t="shared" ca="1" si="274"/>
        <v>-0.860851594416735+4.32779321747477i</v>
      </c>
      <c r="CZ169" s="223" t="str">
        <f t="shared" ca="1" si="275"/>
        <v>4.40062362323777+0.324609499910507i</v>
      </c>
      <c r="DA169" s="223" t="str">
        <f t="shared" ca="1" si="276"/>
        <v>-0.216515023617371-4.4072645535954i</v>
      </c>
      <c r="DB169" s="223" t="str">
        <f t="shared" ca="1" si="277"/>
        <v>-4.34761612277379+0.754382959661667i</v>
      </c>
      <c r="DC169" s="223" t="str">
        <f t="shared" ca="1" si="278"/>
        <v>1.280904273811+4.22257549869309i</v>
      </c>
      <c r="DD169" s="223" t="str">
        <f t="shared" ca="1" si="279"/>
        <v>4.03402340872758-1.78815959541325i</v>
      </c>
      <c r="DE169" s="223" t="str">
        <f t="shared" ca="1" si="280"/>
        <v>-2.26851933227281-3.78479585181751i</v>
      </c>
      <c r="DF169" s="223" t="str">
        <f t="shared" ca="1" si="281"/>
        <v>-3.47864144239623+2.71475842683544i</v>
      </c>
      <c r="DG169" s="223" t="str">
        <f t="shared" ca="1" si="282"/>
        <v>3.12016502775403+3.12016502775272i</v>
      </c>
      <c r="DH169" s="223" t="str">
        <f t="shared" ca="1" si="283"/>
        <v>2.71475842683398-3.47864144239736i</v>
      </c>
      <c r="DI169" s="223" t="str">
        <f t="shared" ca="1" si="284"/>
        <v>-3.78479585181613-2.2685193322751i</v>
      </c>
      <c r="DJ169" s="223" t="str">
        <f t="shared" ca="1" si="285"/>
        <v>-1.78815959541156+4.03402340872832i</v>
      </c>
      <c r="DK169" s="223" t="str">
        <f t="shared" ca="1" si="286"/>
        <v>4.22257549869359+1.28090427380935i</v>
      </c>
      <c r="DL169" s="223" t="str">
        <f t="shared" ca="1" si="287"/>
        <v>0.754382959659968-4.34761612277408i</v>
      </c>
      <c r="DM169" s="223" t="str">
        <f t="shared" ca="1" si="288"/>
        <v>-4.40726455359527-0.216515023620034i</v>
      </c>
      <c r="DN169" s="223" t="str">
        <f t="shared" ca="1" si="289"/>
        <v>0.324609499912225+4.40062362323765i</v>
      </c>
      <c r="DO169" s="223" t="str">
        <f t="shared" ca="1" si="290"/>
        <v>4.32779321747444-0.860851594418425i</v>
      </c>
      <c r="DP169" s="223" t="str">
        <f t="shared" ca="1" si="291"/>
        <v>-1.38414567966163-4.18986877339906i</v>
      </c>
      <c r="DQ169" s="223" t="str">
        <f t="shared" ca="1" si="292"/>
        <v>-3.98892480303271+1.88662092551231i</v>
      </c>
      <c r="DR169" s="223" t="str">
        <f t="shared" ca="1" si="293"/>
        <v>2.36071963657571+3.72798369072564i</v>
      </c>
      <c r="DS169" s="223" t="str">
        <f t="shared" ca="1" si="294"/>
        <v>3.41097023369298-2.79931092694093i</v>
      </c>
      <c r="DT169" s="223" t="str">
        <f t="shared" ca="1" si="295"/>
        <v>-3.19579797535897-3.04265260940549i</v>
      </c>
      <c r="DU169" s="223" t="str">
        <f t="shared" ca="1" si="296"/>
        <v>-2.62857065776697+3.54421724756779i</v>
      </c>
      <c r="DV169" s="223" t="str">
        <f t="shared" ca="1" si="297"/>
        <v>3.83932819340951+2.17495255675184i</v>
      </c>
      <c r="DW169" s="223" t="str">
        <f t="shared" ca="1" si="298"/>
        <v>1.68862114483168-4.07669206956545i</v>
      </c>
      <c r="DX169" s="223" t="str">
        <f t="shared" ca="1" si="299"/>
        <v>-4.25273870239821-1.17689129912446i</v>
      </c>
      <c r="DY169" s="223" t="str">
        <f t="shared" ca="1" si="300"/>
        <v>-0.647459912820827+4.36482018668817i</v>
      </c>
      <c r="DZ169" s="223" t="str">
        <f t="shared" ca="1" si="301"/>
        <v>4.41125071258418+0.108290126770971i</v>
      </c>
      <c r="EA169" s="223" t="str">
        <f t="shared" ca="1" si="302"/>
        <v>-0.432508443582258-4.39133192175911i</v>
      </c>
      <c r="EB169" s="223" t="str">
        <f t="shared" ca="1" si="303"/>
        <v>-4.30536341136839+0.966801684359725i</v>
      </c>
      <c r="EC169" s="223" t="str">
        <f t="shared" ca="1" si="304"/>
        <v>1.48655332790723+4.15463822782663i</v>
      </c>
      <c r="ED169" s="223" t="str">
        <f t="shared" ca="1" si="305"/>
        <v>3.94142341819013-1.98394582571525i</v>
      </c>
      <c r="EE169" s="223" t="str">
        <f t="shared" ca="1" si="306"/>
        <v>-2.45149793164249-3.66892593165671i</v>
      </c>
      <c r="EF169" s="223" t="str">
        <f t="shared" ca="1" si="307"/>
        <v>-3.34124438406524+2.88217722681708i</v>
      </c>
      <c r="EG169" s="223" t="str">
        <f t="shared" ca="1" si="308"/>
        <v>3.26950589375923+2.96330741090157i</v>
      </c>
      <c r="EH169" s="223" t="str">
        <f t="shared" ca="1" si="309"/>
        <v>2.54079953602072-3.60765814879783i</v>
      </c>
      <c r="EI169" s="223" t="str">
        <f t="shared" ca="1" si="310"/>
        <v>-3.89154786726079-2.0800756711352i</v>
      </c>
      <c r="EJ169" s="223" t="str">
        <f t="shared" ca="1" si="311"/>
        <v>-1.58806553201996+4.11690508353552i</v>
      </c>
      <c r="EK169" s="223" t="str">
        <f t="shared" ca="1" si="312"/>
        <v>4.28034021532983+1.07216940912369i</v>
      </c>
      <c r="EL169" s="223" t="str">
        <f t="shared" ca="1" si="313"/>
        <v>0.54014686033608-4.3793950461336i</v>
      </c>
      <c r="EM169" s="223" t="str">
        <f t="shared" ca="1" si="314"/>
        <v>-4.41257969909105+1.23250536283294E-12i</v>
      </c>
      <c r="EN169" s="223"/>
      <c r="EO169" s="223"/>
      <c r="EP169" s="223"/>
    </row>
    <row r="170" spans="1:146" ht="17.25" thickBot="1">
      <c r="A170" s="257">
        <f t="shared" si="181"/>
        <v>1.3671875000000008E-3</v>
      </c>
      <c r="B170" s="256">
        <v>70</v>
      </c>
      <c r="C170" s="230">
        <f t="shared" si="182"/>
        <v>14000</v>
      </c>
      <c r="D170" s="229">
        <f t="shared" si="315"/>
        <v>87964.594300514203</v>
      </c>
      <c r="E170" s="229" t="str">
        <f t="shared" si="316"/>
        <v>87964.5943005142i</v>
      </c>
      <c r="F170" s="229" t="str">
        <f t="shared" si="183"/>
        <v>-0.0187840033968688-0.0724369477791319i</v>
      </c>
      <c r="G170" s="229" t="str">
        <f t="shared" si="184"/>
        <v>-4.91689535812515+1.25011335514385i</v>
      </c>
      <c r="H170" s="229" t="str">
        <f t="shared" si="180"/>
        <v>0.00205556899258666-0.00603951456583954i</v>
      </c>
      <c r="I170" s="229" t="str">
        <f t="shared" si="317"/>
        <v>-0.00473953568579644+0.00546178657394894i</v>
      </c>
      <c r="J170" s="255" t="str">
        <f ca="1">IMPRODUCT(1/N_FFT2,CG100)</f>
        <v>0.0142955480602997+0.000052910316466877i</v>
      </c>
      <c r="K170" s="254" t="str">
        <f t="shared" ca="1" si="318"/>
        <v>-0.0000680432450359107+0.0000778284621299452i</v>
      </c>
      <c r="N170" s="246">
        <f t="shared" ca="1" si="185"/>
        <v>17.4272883865845</v>
      </c>
      <c r="O170" s="223">
        <f t="shared" ca="1" si="186"/>
        <v>4.4272883865845012</v>
      </c>
      <c r="P170" s="223" t="str">
        <f t="shared" ca="1" si="187"/>
        <v>-0.649618125514267-4.37936967484926i</v>
      </c>
      <c r="Q170" s="223" t="str">
        <f t="shared" ca="1" si="188"/>
        <v>-4.23665083504148+1.28517398041213i</v>
      </c>
      <c r="R170" s="223" t="str">
        <f t="shared" ca="1" si="189"/>
        <v>1.89290969976892+4.00222129904216i</v>
      </c>
      <c r="S170" s="223" t="str">
        <f t="shared" ca="1" si="190"/>
        <v>3.68115575834498-2.45966964057972i</v>
      </c>
      <c r="T170" s="223" t="str">
        <f t="shared" ca="1" si="191"/>
        <v>-2.97318516170103-3.28040431231073i</v>
      </c>
      <c r="U170" s="223" t="str">
        <f t="shared" ca="1" si="192"/>
        <v>-2.80864201950494+3.42234020288124i</v>
      </c>
      <c r="V170" s="223" t="str">
        <f t="shared" ca="1" si="193"/>
        <v>3.79741191389541+2.27608110887798i</v>
      </c>
      <c r="W170" s="223" t="str">
        <f t="shared" ca="1" si="194"/>
        <v>1.69424991584844-4.09028112489026i</v>
      </c>
      <c r="X170" s="223" t="str">
        <f t="shared" ca="1" si="195"/>
        <v>-4.29460810189225-1.07574332865578i</v>
      </c>
      <c r="Y170" s="223" t="str">
        <f t="shared" ca="1" si="196"/>
        <v>-0.433950147067202+4.4059697829021i</v>
      </c>
      <c r="Z170" s="223" t="str">
        <f t="shared" ca="1" si="197"/>
        <v>4.42195552383053-0.217236744706492i</v>
      </c>
      <c r="AA170" s="223" t="str">
        <f t="shared" ca="1" si="198"/>
        <v>-0.863721116996959-4.34221928166226i</v>
      </c>
      <c r="AB170" s="223" t="str">
        <f t="shared" ca="1" si="199"/>
        <v>-4.1684871052424+1.49150853548138i</v>
      </c>
      <c r="AC170" s="223" t="str">
        <f t="shared" ca="1" si="200"/>
        <v>2.08700929842375+3.9045197715313i</v>
      </c>
      <c r="AD170" s="223" t="str">
        <f t="shared" ca="1" si="201"/>
        <v>3.55603137614139-2.63733261267591i</v>
      </c>
      <c r="AE170" s="223" t="str">
        <f t="shared" ca="1" si="202"/>
        <v>-3.13056564042238-3.13056564042232i</v>
      </c>
      <c r="AF170" s="223" t="str">
        <f t="shared" ca="1" si="203"/>
        <v>-2.63733261267585+3.55603137614144i</v>
      </c>
      <c r="AG170" s="223" t="str">
        <f t="shared" ca="1" si="204"/>
        <v>3.90451977153133+2.08700929842368i</v>
      </c>
      <c r="AH170" s="223" t="str">
        <f t="shared" ca="1" si="205"/>
        <v>1.49150853548171-4.16848710524228i</v>
      </c>
      <c r="AI170" s="223" t="str">
        <f t="shared" ca="1" si="206"/>
        <v>-4.34221928166228-0.86372111699687i</v>
      </c>
      <c r="AJ170" s="223" t="str">
        <f t="shared" ca="1" si="207"/>
        <v>-0.2172367447064+4.42195552383053i</v>
      </c>
      <c r="AK170" s="223" t="str">
        <f t="shared" ca="1" si="208"/>
        <v>4.40596978290209-0.433950147067295i</v>
      </c>
      <c r="AL170" s="223" t="str">
        <f t="shared" ca="1" si="209"/>
        <v>-1.07574332865586-4.29460810189223i</v>
      </c>
      <c r="AM170" s="223" t="str">
        <f t="shared" ca="1" si="210"/>
        <v>-4.0902811248904+1.69424991584812i</v>
      </c>
      <c r="AN170" s="223" t="str">
        <f t="shared" ca="1" si="211"/>
        <v>2.27608110887805+3.79741191389537i</v>
      </c>
      <c r="AO170" s="223" t="str">
        <f t="shared" ca="1" si="212"/>
        <v>3.42234020288119-2.808642019505i</v>
      </c>
      <c r="AP170" s="223" t="str">
        <f t="shared" ca="1" si="213"/>
        <v>-3.28040431231076-2.973185161701i</v>
      </c>
      <c r="AQ170" s="223" t="str">
        <f t="shared" ca="1" si="214"/>
        <v>-2.45966964057976+3.68115575834495i</v>
      </c>
      <c r="AR170" s="223" t="str">
        <f t="shared" ca="1" si="215"/>
        <v>-2.45966964057976+3.68115575834495i</v>
      </c>
      <c r="AS170" s="223" t="str">
        <f t="shared" ca="1" si="216"/>
        <v>1.2851739804123-4.23665083504142i</v>
      </c>
      <c r="AT170" s="223" t="str">
        <f t="shared" ca="1" si="217"/>
        <v>-4.37936967484929-0.649618125514099i</v>
      </c>
      <c r="AU170" s="223" t="str">
        <f t="shared" ca="1" si="218"/>
        <v>7.70167343896206E-14+4.4272883865845i</v>
      </c>
      <c r="AV170" s="223" t="str">
        <f t="shared" ca="1" si="219"/>
        <v>4.37936967484926-0.649618125514254i</v>
      </c>
      <c r="AW170" s="223" t="str">
        <f t="shared" ca="1" si="220"/>
        <v>-1.28517398041203-4.2366508350415i</v>
      </c>
      <c r="AX170" s="223" t="str">
        <f t="shared" ca="1" si="221"/>
        <v>-4.00222129904222+1.89290969976879i</v>
      </c>
      <c r="AY170" s="223" t="str">
        <f t="shared" ca="1" si="222"/>
        <v>2.45966964057989+3.68115575834487i</v>
      </c>
      <c r="AZ170" s="223" t="str">
        <f t="shared" ca="1" si="223"/>
        <v>3.28040431231065-2.97318516170111i</v>
      </c>
      <c r="BA170" s="223" t="str">
        <f t="shared" ca="1" si="224"/>
        <v>-3.42234020288131-2.80864201950486i</v>
      </c>
      <c r="BB170" s="223" t="str">
        <f t="shared" ca="1" si="225"/>
        <v>-2.27608110887789+3.79741191389546i</v>
      </c>
      <c r="BC170" s="223" t="str">
        <f t="shared" ca="1" si="226"/>
        <v>4.0902811248903+1.69424991584835i</v>
      </c>
      <c r="BD170" s="223" t="str">
        <f t="shared" ca="1" si="227"/>
        <v>1.07574332865611-4.29460810189217i</v>
      </c>
      <c r="BE170" s="223" t="str">
        <f t="shared" ca="1" si="228"/>
        <v>-4.40596978290211-0.43395014706711i</v>
      </c>
      <c r="BF170" s="223" t="str">
        <f t="shared" ca="1" si="229"/>
        <v>0.217236744706585+4.42195552383052i</v>
      </c>
      <c r="BG170" s="223" t="str">
        <f t="shared" ca="1" si="230"/>
        <v>4.34221928166224-0.863721116997052i</v>
      </c>
      <c r="BH170" s="223" t="str">
        <f t="shared" ca="1" si="231"/>
        <v>-1.49150853548147-4.16848710524237i</v>
      </c>
      <c r="BI170" s="223" t="str">
        <f t="shared" ca="1" si="232"/>
        <v>-3.90451977153146+2.08700929842344i</v>
      </c>
      <c r="BJ170" s="223" t="str">
        <f t="shared" ca="1" si="233"/>
        <v>2.63733261267599+3.55603137614134i</v>
      </c>
      <c r="BK170" s="223" t="str">
        <f t="shared" ca="1" si="234"/>
        <v>3.13056564042226-3.13056564042244i</v>
      </c>
      <c r="BL170" s="223" t="str">
        <f t="shared" ca="1" si="235"/>
        <v>-3.5560313761415-2.63733261267577i</v>
      </c>
      <c r="BM170" s="223" t="str">
        <f t="shared" ca="1" si="236"/>
        <v>-2.0870092984236+3.90451977153138i</v>
      </c>
      <c r="BN170" s="223" t="str">
        <f t="shared" ca="1" si="237"/>
        <v>4.16848710524231+1.49150853548164i</v>
      </c>
      <c r="BO170" s="223" t="str">
        <f t="shared" ca="1" si="238"/>
        <v>0.863721116997224-4.34221928166221i</v>
      </c>
      <c r="BP170" s="223" t="str">
        <f t="shared" ca="1" si="239"/>
        <v>-4.42195552383054-0.217236744706323i</v>
      </c>
      <c r="BQ170" s="223" t="str">
        <f t="shared" ca="1" si="240"/>
        <v>0.433950147067372+4.40596978290208i</v>
      </c>
      <c r="BR170" s="223" t="str">
        <f t="shared" ca="1" si="241"/>
        <v>4.29460810189221-1.07574332865594i</v>
      </c>
      <c r="BS170" s="223" t="str">
        <f t="shared" ca="1" si="242"/>
        <v>-1.69424991584819-4.09028112489037i</v>
      </c>
      <c r="BT170" s="223" t="str">
        <f t="shared" ca="1" si="243"/>
        <v>-3.79741191389556+2.27608110887774i</v>
      </c>
      <c r="BU170" s="223" t="str">
        <f t="shared" ca="1" si="244"/>
        <v>2.80864201950506+3.42234020288114i</v>
      </c>
      <c r="BV170" s="223" t="str">
        <f t="shared" ca="1" si="245"/>
        <v>2.97318516170159-3.28040431231022i</v>
      </c>
      <c r="BW170" s="223" t="str">
        <f t="shared" ca="1" si="246"/>
        <v>-3.68115575834475-2.45966964058007i</v>
      </c>
      <c r="BX170" s="223" t="str">
        <f t="shared" ca="1" si="247"/>
        <v>-1.89290969976898+4.00222129904213i</v>
      </c>
      <c r="BY170" s="223" t="str">
        <f t="shared" ca="1" si="248"/>
        <v>4.23665083504158+1.28517398041181i</v>
      </c>
      <c r="BZ170" s="223" t="str">
        <f t="shared" ca="1" si="249"/>
        <v>0.64961812551359-4.37936967484936i</v>
      </c>
      <c r="CA170" s="223" t="str">
        <f t="shared" ca="1" si="250"/>
        <v>-4.4272883865845+1.03485119739599E-12i</v>
      </c>
      <c r="CB170" s="223" t="str">
        <f t="shared" ca="1" si="251"/>
        <v>0.649618125515635+4.37936967484906i</v>
      </c>
      <c r="CC170" s="223" t="str">
        <f t="shared" ca="1" si="252"/>
        <v>4.23665083504097-1.28517398041379i</v>
      </c>
      <c r="CD170" s="223" t="str">
        <f t="shared" ca="1" si="253"/>
        <v>-1.89290969977085-4.00222129904125i</v>
      </c>
      <c r="CE170" s="223" t="str">
        <f t="shared" ca="1" si="254"/>
        <v>-3.68115575834605+2.45966964057812i</v>
      </c>
      <c r="CF170" s="223" t="str">
        <f t="shared" ca="1" si="255"/>
        <v>2.97318516169986+3.28040431231179i</v>
      </c>
      <c r="CG170" s="223" t="str">
        <f t="shared" ca="1" si="256"/>
        <v>2.80864201950585-3.4223402028805i</v>
      </c>
      <c r="CH170" s="223" t="str">
        <f t="shared" ca="1" si="257"/>
        <v>-3.79741191389503-2.2760811088786i</v>
      </c>
      <c r="CI170" s="223" t="str">
        <f t="shared" ca="1" si="258"/>
        <v>-1.69424991584871+4.09028112489015i</v>
      </c>
      <c r="CJ170" s="223" t="str">
        <f t="shared" ca="1" si="259"/>
        <v>4.29460810189218+1.07574332865607i</v>
      </c>
      <c r="CK170" s="223" t="str">
        <f t="shared" ca="1" si="260"/>
        <v>0.433950147067065-4.40596978290211i</v>
      </c>
      <c r="CL170" s="223" t="str">
        <f t="shared" ca="1" si="261"/>
        <v>-4.4219555238305+0.21723674470707i</v>
      </c>
      <c r="CM170" s="223" t="str">
        <f t="shared" ca="1" si="262"/>
        <v>0.863721116998021+4.34221928166205i</v>
      </c>
      <c r="CN170" s="223" t="str">
        <f t="shared" ca="1" si="263"/>
        <v>4.16848710524191-1.49150853548276i</v>
      </c>
      <c r="CO170" s="223" t="str">
        <f t="shared" ca="1" si="264"/>
        <v>-2.08700929842509-3.90451977153058i</v>
      </c>
      <c r="CP170" s="223" t="str">
        <f t="shared" ca="1" si="265"/>
        <v>-3.55603137614026+2.63733261267744i</v>
      </c>
      <c r="CQ170" s="223" t="str">
        <f t="shared" ca="1" si="266"/>
        <v>3.13056564042096+3.13056564042374i</v>
      </c>
      <c r="CR170" s="223" t="str">
        <f t="shared" ca="1" si="267"/>
        <v>2.63733261267715-3.55603137614047i</v>
      </c>
      <c r="CS170" s="223" t="str">
        <f t="shared" ca="1" si="268"/>
        <v>-3.90451977153081-2.08700929842467i</v>
      </c>
      <c r="CT170" s="223" t="str">
        <f t="shared" ca="1" si="269"/>
        <v>-1.49150853548243+4.16848710524203i</v>
      </c>
      <c r="CU170" s="223" t="str">
        <f t="shared" ca="1" si="270"/>
        <v>4.34221928166214+0.863721116997552i</v>
      </c>
      <c r="CV170" s="223" t="str">
        <f t="shared" ca="1" si="271"/>
        <v>0.217236744706717-4.42195552383052i</v>
      </c>
      <c r="CW170" s="223" t="str">
        <f t="shared" ca="1" si="272"/>
        <v>-4.40596978290207+0.433950147067479i</v>
      </c>
      <c r="CX170" s="223" t="str">
        <f t="shared" ca="1" si="273"/>
        <v>1.07574332865641+4.29460810189209i</v>
      </c>
      <c r="CY170" s="223" t="str">
        <f t="shared" ca="1" si="274"/>
        <v>4.09028112488999-1.6942499158491i</v>
      </c>
      <c r="CZ170" s="223" t="str">
        <f t="shared" ca="1" si="275"/>
        <v>-2.27608110887891-3.79741191389485i</v>
      </c>
      <c r="DA170" s="223" t="str">
        <f t="shared" ca="1" si="276"/>
        <v>-3.42234020288023+2.80864201950617i</v>
      </c>
      <c r="DB170" s="223" t="str">
        <f t="shared" ca="1" si="277"/>
        <v>3.28040431231202+2.9731851616996i</v>
      </c>
      <c r="DC170" s="223" t="str">
        <f t="shared" ca="1" si="278"/>
        <v>2.45966964058144-3.68115575834383i</v>
      </c>
      <c r="DD170" s="223" t="str">
        <f t="shared" ca="1" si="279"/>
        <v>-4.0022212990414-1.89290969977053i</v>
      </c>
      <c r="DE170" s="223" t="str">
        <f t="shared" ca="1" si="280"/>
        <v>-1.28517398041339+4.23665083504109i</v>
      </c>
      <c r="DF170" s="223" t="str">
        <f t="shared" ca="1" si="281"/>
        <v>4.37936967484911+0.649618125515285i</v>
      </c>
      <c r="DG170" s="223" t="str">
        <f t="shared" ca="1" si="282"/>
        <v>6.1830974942586E-13-4.4272883865845i</v>
      </c>
      <c r="DH170" s="223" t="str">
        <f t="shared" ca="1" si="283"/>
        <v>-4.37936967484931+0.649618125513939i</v>
      </c>
      <c r="DI170" s="223" t="str">
        <f t="shared" ca="1" si="284"/>
        <v>1.28517398041221+4.23665083504145i</v>
      </c>
      <c r="DJ170" s="223" t="str">
        <f t="shared" ca="1" si="285"/>
        <v>4.00222129904198-1.8929096997693i</v>
      </c>
      <c r="DK170" s="223" t="str">
        <f t="shared" ca="1" si="286"/>
        <v>-2.45966964058041-3.68115575834452i</v>
      </c>
      <c r="DL170" s="223" t="str">
        <f t="shared" ca="1" si="287"/>
        <v>-3.28040431230998+2.97318516170186i</v>
      </c>
      <c r="DM170" s="223" t="str">
        <f t="shared" ca="1" si="288"/>
        <v>3.42234020288224+2.80864201950372i</v>
      </c>
      <c r="DN170" s="223" t="str">
        <f t="shared" ca="1" si="289"/>
        <v>2.2760811088763-3.79741191389641i</v>
      </c>
      <c r="DO170" s="223" t="str">
        <f t="shared" ca="1" si="290"/>
        <v>-4.09028112488952-1.69424991585024i</v>
      </c>
      <c r="DP170" s="223" t="str">
        <f t="shared" ca="1" si="291"/>
        <v>-1.07574332865773+4.29460810189176i</v>
      </c>
      <c r="DQ170" s="223" t="str">
        <f t="shared" ca="1" si="292"/>
        <v>4.40596978290195+0.43395014706871i</v>
      </c>
      <c r="DR170" s="223" t="str">
        <f t="shared" ca="1" si="293"/>
        <v>-0.217236744705356-4.42195552383058i</v>
      </c>
      <c r="DS170" s="223" t="str">
        <f t="shared" ca="1" si="294"/>
        <v>-4.34221928166239+0.863721116996339i</v>
      </c>
      <c r="DT170" s="223" t="str">
        <f t="shared" ca="1" si="295"/>
        <v>1.49150853548114+4.16848710524249i</v>
      </c>
      <c r="DU170" s="223" t="str">
        <f t="shared" ca="1" si="296"/>
        <v>3.90451977153139-2.08700929842358i</v>
      </c>
      <c r="DV170" s="223" t="str">
        <f t="shared" ca="1" si="297"/>
        <v>-2.63733261267606-3.55603137614128i</v>
      </c>
      <c r="DW170" s="223" t="str">
        <f t="shared" ca="1" si="298"/>
        <v>-3.13056564042184+3.13056564042286i</v>
      </c>
      <c r="DX170" s="223" t="str">
        <f t="shared" ca="1" si="299"/>
        <v>3.55603137614215+2.63733261267489i</v>
      </c>
      <c r="DY170" s="223" t="str">
        <f t="shared" ca="1" si="300"/>
        <v>2.0870092984223-3.90451977153207i</v>
      </c>
      <c r="DZ170" s="223" t="str">
        <f t="shared" ca="1" si="301"/>
        <v>-4.16848710524298-1.49150853547977i</v>
      </c>
      <c r="EA170" s="223" t="str">
        <f t="shared" ca="1" si="302"/>
        <v>-0.863721116994913+4.34221928166267i</v>
      </c>
      <c r="EB170" s="223" t="str">
        <f t="shared" ca="1" si="303"/>
        <v>4.42195552383043+0.217236744708431i</v>
      </c>
      <c r="EC170" s="223" t="str">
        <f t="shared" ca="1" si="304"/>
        <v>-0.433950147065772-4.40596978290224i</v>
      </c>
      <c r="ED170" s="223" t="str">
        <f t="shared" ca="1" si="305"/>
        <v>-4.29460810189251+1.07574332865474i</v>
      </c>
      <c r="EE170" s="223" t="str">
        <f t="shared" ca="1" si="306"/>
        <v>1.69424991584751+4.09028112489064i</v>
      </c>
      <c r="EF170" s="223" t="str">
        <f t="shared" ca="1" si="307"/>
        <v>3.79741191389567-2.27608110887755i</v>
      </c>
      <c r="EG170" s="223" t="str">
        <f t="shared" ca="1" si="308"/>
        <v>-2.80864201950484-3.42234020288132i</v>
      </c>
      <c r="EH170" s="223" t="str">
        <f t="shared" ca="1" si="309"/>
        <v>-2.97318516170078+3.28040431231095i</v>
      </c>
      <c r="EI170" s="223" t="str">
        <f t="shared" ca="1" si="310"/>
        <v>3.68115575834533+2.4596696405792i</v>
      </c>
      <c r="EJ170" s="223" t="str">
        <f t="shared" ca="1" si="311"/>
        <v>1.89290969976799-4.0022212990426i</v>
      </c>
      <c r="EK170" s="223" t="str">
        <f t="shared" ca="1" si="312"/>
        <v>-4.23665083504187-1.28517398041082i</v>
      </c>
      <c r="EL170" s="223" t="str">
        <f t="shared" ca="1" si="313"/>
        <v>-0.649618125512505+4.37936967484952i</v>
      </c>
      <c r="EM170" s="223" t="str">
        <f t="shared" ca="1" si="314"/>
        <v>4.4272883865845-2.06970239479198E-12i</v>
      </c>
      <c r="EN170" s="223"/>
      <c r="EO170" s="223"/>
      <c r="EP170" s="223"/>
    </row>
    <row r="171" spans="1:146" ht="17.25" thickBot="1">
      <c r="A171" s="257">
        <f t="shared" si="181"/>
        <v>1.3867187500000008E-3</v>
      </c>
      <c r="B171" s="256">
        <v>71</v>
      </c>
      <c r="C171" s="230">
        <f t="shared" si="182"/>
        <v>14200</v>
      </c>
      <c r="D171" s="229">
        <f t="shared" si="315"/>
        <v>89221.231361950122</v>
      </c>
      <c r="E171" s="229" t="str">
        <f t="shared" si="316"/>
        <v>89221.2313619501i</v>
      </c>
      <c r="F171" s="229" t="str">
        <f t="shared" si="183"/>
        <v>-0.0186381860185266-0.0711628917951938i</v>
      </c>
      <c r="G171" s="229" t="str">
        <f t="shared" si="184"/>
        <v>-4.90115628438484+1.29456525860327i</v>
      </c>
      <c r="H171" s="229" t="str">
        <f t="shared" si="180"/>
        <v>0.00205389459272-0.00595440881243843i</v>
      </c>
      <c r="I171" s="229" t="str">
        <f t="shared" si="317"/>
        <v>-0.00467569460575703+0.00543330269621866i</v>
      </c>
      <c r="J171" s="255" t="str">
        <f ca="1">IMPRODUCT(1/N_FFT2,CH100)</f>
        <v>0.0424619212640586+0.00161407568086705i</v>
      </c>
      <c r="K171" s="254" t="str">
        <f t="shared" ca="1" si="318"/>
        <v>-0.000207308737953194+0.00022316154633632i</v>
      </c>
      <c r="N171" s="246">
        <f t="shared" ca="1" si="185"/>
        <v>17.437796414236598</v>
      </c>
      <c r="O171" s="223">
        <f t="shared" ca="1" si="186"/>
        <v>4.4377964142365967</v>
      </c>
      <c r="P171" s="223" t="str">
        <f t="shared" ca="1" si="187"/>
        <v>-0.758694056911589-4.37246158842113i</v>
      </c>
      <c r="Q171" s="223" t="str">
        <f t="shared" ca="1" si="188"/>
        <v>-4.17838087631495+1.4950485833767i</v>
      </c>
      <c r="R171" s="223" t="str">
        <f t="shared" ca="1" si="189"/>
        <v>2.18738183006105+3.86126892921614i</v>
      </c>
      <c r="S171" s="223" t="str">
        <f t="shared" ca="1" si="190"/>
        <v>3.43046301810057-2.81530824167719i</v>
      </c>
      <c r="T171" s="223" t="str">
        <f t="shared" ca="1" si="191"/>
        <v>-3.3603387038547-2.898648100337i</v>
      </c>
      <c r="U171" s="223" t="str">
        <f t="shared" ca="1" si="192"/>
        <v>-2.28148331472999+3.80642494984728i</v>
      </c>
      <c r="V171" s="223" t="str">
        <f t="shared" ca="1" si="193"/>
        <v>4.14043209717734+1.5971409026366i</v>
      </c>
      <c r="W171" s="223" t="str">
        <f t="shared" ca="1" si="194"/>
        <v>0.865771131495467-4.35252540050948i</v>
      </c>
      <c r="X171" s="223" t="str">
        <f t="shared" ca="1" si="195"/>
        <v>-4.43645983292658-0.108908975939924i</v>
      </c>
      <c r="Y171" s="223" t="str">
        <f t="shared" ca="1" si="196"/>
        <v>0.651159973397311+4.38976396896877i</v>
      </c>
      <c r="Z171" s="223" t="str">
        <f t="shared" ca="1" si="197"/>
        <v>4.21381275505234-1.3920557027538i</v>
      </c>
      <c r="AA171" s="223" t="str">
        <f t="shared" ca="1" si="198"/>
        <v>-2.0919627483694-3.91378702456406i</v>
      </c>
      <c r="AB171" s="223" t="str">
        <f t="shared" ca="1" si="199"/>
        <v>-3.49852094969745+2.73027254660396i</v>
      </c>
      <c r="AC171" s="223" t="str">
        <f t="shared" ca="1" si="200"/>
        <v>3.28819024722469+2.98024192176871i</v>
      </c>
      <c r="AD171" s="223" t="str">
        <f t="shared" ca="1" si="201"/>
        <v>2.37421051916018-3.74928812242009i</v>
      </c>
      <c r="AE171" s="223" t="str">
        <f t="shared" ca="1" si="202"/>
        <v>-4.09998927656515-1.69827116393761i</v>
      </c>
      <c r="AF171" s="223" t="str">
        <f t="shared" ca="1" si="203"/>
        <v>-0.972326697922971+4.32996741404799i</v>
      </c>
      <c r="AG171" s="223" t="str">
        <f t="shared" ca="1" si="204"/>
        <v>4.43245089410312+0.21775234918511i</v>
      </c>
      <c r="AH171" s="223" t="str">
        <f t="shared" ca="1" si="205"/>
        <v>-0.543233655463455-4.40442211984535i</v>
      </c>
      <c r="AI171" s="223" t="str">
        <f t="shared" ca="1" si="206"/>
        <v>-4.24670639055072+1.28822429982782i</v>
      </c>
      <c r="AJ171" s="223" t="str">
        <f t="shared" ca="1" si="207"/>
        <v>1.99528354654155+3.96394760095436i</v>
      </c>
      <c r="AK171" s="223" t="str">
        <f t="shared" ca="1" si="208"/>
        <v>3.56447150309276-2.64359223743959i</v>
      </c>
      <c r="AL171" s="223" t="str">
        <f t="shared" ca="1" si="209"/>
        <v>-3.21406110774322-3.06004055690502i</v>
      </c>
      <c r="AM171" s="223" t="str">
        <f t="shared" ca="1" si="210"/>
        <v>-2.46550758795106+3.68989286402287i</v>
      </c>
      <c r="AN171" s="223" t="str">
        <f t="shared" ca="1" si="211"/>
        <v>4.05707677572123+1.79837845019191i</v>
      </c>
      <c r="AO171" s="223" t="str">
        <f t="shared" ca="1" si="212"/>
        <v>1.07829657110525-4.30480121712418i</v>
      </c>
      <c r="AP171" s="223" t="str">
        <f t="shared" ca="1" si="213"/>
        <v>-4.42577201260107-0.326464556557417i</v>
      </c>
      <c r="AQ171" s="223" t="str">
        <f t="shared" ca="1" si="214"/>
        <v>0.434980113888342+4.41642721152889i</v>
      </c>
      <c r="AR171" s="223" t="str">
        <f t="shared" ca="1" si="215"/>
        <v>0.434980113888342+4.41642721152889i</v>
      </c>
      <c r="AS171" s="223" t="str">
        <f t="shared" ca="1" si="216"/>
        <v>-1.89740246051329-4.01172044353159i</v>
      </c>
      <c r="AT171" s="223" t="str">
        <f t="shared" ca="1" si="217"/>
        <v>-3.6282749521385+2.55531952716203i</v>
      </c>
      <c r="AU171" s="223" t="str">
        <f t="shared" ca="1" si="218"/>
        <v>3.13799593803196+3.13799593803213i</v>
      </c>
      <c r="AV171" s="223" t="str">
        <f t="shared" ca="1" si="219"/>
        <v>2.55531952716223-3.62827495213836i</v>
      </c>
      <c r="AW171" s="223" t="str">
        <f t="shared" ca="1" si="220"/>
        <v>-4.01172044353147-1.89740246051354i</v>
      </c>
      <c r="AX171" s="223" t="str">
        <f t="shared" ca="1" si="221"/>
        <v>-1.18361691875325+4.27704196891406i</v>
      </c>
      <c r="AY171" s="223" t="str">
        <f t="shared" ca="1" si="222"/>
        <v>4.41642721152891+0.43498011388818i</v>
      </c>
      <c r="AZ171" s="223" t="str">
        <f t="shared" ca="1" si="223"/>
        <v>-0.32646455655761-4.42577201260106i</v>
      </c>
      <c r="BA171" s="223" t="str">
        <f t="shared" ca="1" si="224"/>
        <v>-4.30480121712413+1.07829657110545i</v>
      </c>
      <c r="BB171" s="223" t="str">
        <f t="shared" ca="1" si="225"/>
        <v>1.79837845019169+4.05707677572132i</v>
      </c>
      <c r="BC171" s="223" t="str">
        <f t="shared" ca="1" si="226"/>
        <v>3.68989286402301-2.46550758795086i</v>
      </c>
      <c r="BD171" s="223" t="str">
        <f t="shared" ca="1" si="227"/>
        <v>-3.06004055690484-3.2140611077434i</v>
      </c>
      <c r="BE171" s="223" t="str">
        <f t="shared" ca="1" si="228"/>
        <v>-2.64359223743978+3.56447150309261i</v>
      </c>
      <c r="BF171" s="223" t="str">
        <f t="shared" ca="1" si="229"/>
        <v>3.96394760095443+1.9952835465414i</v>
      </c>
      <c r="BG171" s="223" t="str">
        <f t="shared" ca="1" si="230"/>
        <v>1.28822429982767-4.24670639055077i</v>
      </c>
      <c r="BH171" s="223" t="str">
        <f t="shared" ca="1" si="231"/>
        <v>-4.40442211984537-0.54323365546329i</v>
      </c>
      <c r="BI171" s="223" t="str">
        <f t="shared" ca="1" si="232"/>
        <v>0.217752349185272+4.43245089410311i</v>
      </c>
      <c r="BJ171" s="223" t="str">
        <f t="shared" ca="1" si="233"/>
        <v>4.32996741404795-0.972326697923127i</v>
      </c>
      <c r="BK171" s="223" t="str">
        <f t="shared" ca="1" si="234"/>
        <v>-1.69827116393736-4.09998927656525i</v>
      </c>
      <c r="BL171" s="223" t="str">
        <f t="shared" ca="1" si="235"/>
        <v>-3.74928812242023+2.37421051915995i</v>
      </c>
      <c r="BM171" s="223" t="str">
        <f t="shared" ca="1" si="236"/>
        <v>2.98024192176851+3.28819024722487i</v>
      </c>
      <c r="BN171" s="223" t="str">
        <f t="shared" ca="1" si="237"/>
        <v>2.73027254660381-3.49852094969757i</v>
      </c>
      <c r="BO171" s="223" t="str">
        <f t="shared" ca="1" si="238"/>
        <v>-3.91378702456414-2.09196274836922i</v>
      </c>
      <c r="BP171" s="223" t="str">
        <f t="shared" ca="1" si="239"/>
        <v>-1.39205570275362+4.2138127550524i</v>
      </c>
      <c r="BQ171" s="223" t="str">
        <f t="shared" ca="1" si="240"/>
        <v>4.38976396896879+0.651159973397102i</v>
      </c>
      <c r="BR171" s="223" t="str">
        <f t="shared" ca="1" si="241"/>
        <v>-0.10890897594007-4.43645983292657i</v>
      </c>
      <c r="BS171" s="223" t="str">
        <f t="shared" ca="1" si="242"/>
        <v>-4.35252540050945+0.865771131495618i</v>
      </c>
      <c r="BT171" s="223" t="str">
        <f t="shared" ca="1" si="243"/>
        <v>1.59714090263633+4.14043209717744i</v>
      </c>
      <c r="BU171" s="223" t="str">
        <f t="shared" ca="1" si="244"/>
        <v>3.80642494984765-2.28148331472937i</v>
      </c>
      <c r="BV171" s="223" t="str">
        <f t="shared" ca="1" si="245"/>
        <v>-2.89864810033626-3.36033870385534i</v>
      </c>
      <c r="BW171" s="223" t="str">
        <f t="shared" ca="1" si="246"/>
        <v>-2.81530824167825+3.4304630180997i</v>
      </c>
      <c r="BX171" s="223" t="str">
        <f t="shared" ca="1" si="247"/>
        <v>3.86126892921529+2.18738183006255i</v>
      </c>
      <c r="BY171" s="223" t="str">
        <f t="shared" ca="1" si="248"/>
        <v>1.49504858337869-4.17838087631424i</v>
      </c>
      <c r="BZ171" s="223" t="str">
        <f t="shared" ca="1" si="249"/>
        <v>-4.37246158842146-0.758694056909707i</v>
      </c>
      <c r="CA171" s="223" t="str">
        <f t="shared" ca="1" si="250"/>
        <v>1.51790524645618E-12+4.4377964142366i</v>
      </c>
      <c r="CB171" s="223" t="str">
        <f t="shared" ca="1" si="251"/>
        <v>4.37246158842094-0.758694056912698i</v>
      </c>
      <c r="CC171" s="223" t="str">
        <f t="shared" ca="1" si="252"/>
        <v>-1.49504858337739-4.17838087631471i</v>
      </c>
      <c r="CD171" s="223" t="str">
        <f t="shared" ca="1" si="253"/>
        <v>-3.86126892921597+2.18738183006135i</v>
      </c>
      <c r="CE171" s="223" t="str">
        <f t="shared" ca="1" si="254"/>
        <v>2.81530824167714+3.43046301810061i</v>
      </c>
      <c r="CF171" s="223" t="str">
        <f t="shared" ca="1" si="255"/>
        <v>2.89864810033735-3.3603387038544i</v>
      </c>
      <c r="CG171" s="223" t="str">
        <f t="shared" ca="1" si="256"/>
        <v>-3.80642494984691-2.28148331473061i</v>
      </c>
      <c r="CH171" s="223" t="str">
        <f t="shared" ca="1" si="257"/>
        <v>-1.59714090263768+4.14043209717692i</v>
      </c>
      <c r="CI171" s="223" t="str">
        <f t="shared" ca="1" si="258"/>
        <v>4.35252540050917+0.865771131497033i</v>
      </c>
      <c r="CJ171" s="223" t="str">
        <f t="shared" ca="1" si="259"/>
        <v>0.108908975941953-4.43645983292653i</v>
      </c>
      <c r="CK171" s="223" t="str">
        <f t="shared" ca="1" si="260"/>
        <v>-4.38976396896848+0.651159973399233i</v>
      </c>
      <c r="CL171" s="223" t="str">
        <f t="shared" ca="1" si="261"/>
        <v>1.39205570275525+4.21381275505186i</v>
      </c>
      <c r="CM171" s="223" t="str">
        <f t="shared" ca="1" si="262"/>
        <v>3.91378702456355-2.09196274837034i</v>
      </c>
      <c r="CN171" s="223" t="str">
        <f t="shared" ca="1" si="263"/>
        <v>-2.73027254660446-3.49852094969705i</v>
      </c>
      <c r="CO171" s="223" t="str">
        <f t="shared" ca="1" si="264"/>
        <v>-2.98024192176822+3.28819024722513i</v>
      </c>
      <c r="CP171" s="223" t="str">
        <f t="shared" ca="1" si="265"/>
        <v>3.7492881224202+2.37421051916i</v>
      </c>
      <c r="CQ171" s="223" t="str">
        <f t="shared" ca="1" si="266"/>
        <v>1.69827116393782-4.09998927656506i</v>
      </c>
      <c r="CR171" s="223" t="str">
        <f t="shared" ca="1" si="267"/>
        <v>-4.32996741404784-0.97232669792361i</v>
      </c>
      <c r="CS171" s="223" t="str">
        <f t="shared" ca="1" si="268"/>
        <v>-0.217752349186208+4.43245089410307i</v>
      </c>
      <c r="CT171" s="223" t="str">
        <f t="shared" ca="1" si="269"/>
        <v>4.40442211984554-0.543233655461924i</v>
      </c>
      <c r="CU171" s="223" t="str">
        <f t="shared" ca="1" si="270"/>
        <v>-1.28822429982581-4.24670639055133i</v>
      </c>
      <c r="CV171" s="223" t="str">
        <f t="shared" ca="1" si="271"/>
        <v>-3.96394760095346+1.99528354654332i</v>
      </c>
      <c r="CW171" s="223" t="str">
        <f t="shared" ca="1" si="272"/>
        <v>2.64359223744121+3.56447150309156i</v>
      </c>
      <c r="CX171" s="223" t="str">
        <f t="shared" ca="1" si="273"/>
        <v>3.06004055690396-3.21406110774423i</v>
      </c>
      <c r="CY171" s="223" t="str">
        <f t="shared" ca="1" si="274"/>
        <v>-3.68989286402343-2.46550758795022i</v>
      </c>
      <c r="CZ171" s="223" t="str">
        <f t="shared" ca="1" si="275"/>
        <v>-1.79837845019139+4.05707677572146i</v>
      </c>
      <c r="DA171" s="223" t="str">
        <f t="shared" ca="1" si="276"/>
        <v>4.30480121712421+1.07829657110513i</v>
      </c>
      <c r="DB171" s="223" t="str">
        <f t="shared" ca="1" si="277"/>
        <v>0.326464556557727-4.42577201260105i</v>
      </c>
      <c r="DC171" s="223" t="str">
        <f t="shared" ca="1" si="278"/>
        <v>-4.41642721152897+0.434980113887624i</v>
      </c>
      <c r="DD171" s="223" t="str">
        <f t="shared" ca="1" si="279"/>
        <v>1.18361691875228+4.27704196891433i</v>
      </c>
      <c r="DE171" s="223" t="str">
        <f t="shared" ca="1" si="280"/>
        <v>4.01172044353209-1.89740246051223i</v>
      </c>
      <c r="DF171" s="223" t="str">
        <f t="shared" ca="1" si="281"/>
        <v>-2.55531952716072-3.62827495213942i</v>
      </c>
      <c r="DG171" s="223" t="str">
        <f t="shared" ca="1" si="282"/>
        <v>-3.13799593803358+3.13799593803051i</v>
      </c>
      <c r="DH171" s="223" t="str">
        <f t="shared" ca="1" si="283"/>
        <v>3.62827495213947+2.55531952716065i</v>
      </c>
      <c r="DI171" s="223" t="str">
        <f t="shared" ca="1" si="284"/>
        <v>1.89740246051217-4.01172044353212i</v>
      </c>
      <c r="DJ171" s="223" t="str">
        <f t="shared" ca="1" si="285"/>
        <v>-4.27704196891435-1.18361691875221i</v>
      </c>
      <c r="DK171" s="223" t="str">
        <f t="shared" ca="1" si="286"/>
        <v>-0.434980113887548+4.41642721152897i</v>
      </c>
      <c r="DL171" s="223" t="str">
        <f t="shared" ca="1" si="287"/>
        <v>4.42577201260105-0.326464556557803i</v>
      </c>
      <c r="DM171" s="223" t="str">
        <f t="shared" ca="1" si="288"/>
        <v>-1.0782965711052-4.3048012171242i</v>
      </c>
      <c r="DN171" s="223" t="str">
        <f t="shared" ca="1" si="289"/>
        <v>-4.05707677572143+1.79837845019146i</v>
      </c>
      <c r="DO171" s="223" t="str">
        <f t="shared" ca="1" si="290"/>
        <v>2.46550758795029+3.68989286402339i</v>
      </c>
      <c r="DP171" s="223" t="str">
        <f t="shared" ca="1" si="291"/>
        <v>3.21406110774418-3.06004055690402i</v>
      </c>
      <c r="DQ171" s="223" t="str">
        <f t="shared" ca="1" si="292"/>
        <v>-3.56447150309168-2.64359223744104i</v>
      </c>
      <c r="DR171" s="223" t="str">
        <f t="shared" ca="1" si="293"/>
        <v>-1.99528354654314+3.96394760095355i</v>
      </c>
      <c r="DS171" s="223" t="str">
        <f t="shared" ca="1" si="294"/>
        <v>4.24670639055135+1.28822429982573i</v>
      </c>
      <c r="DT171" s="223" t="str">
        <f t="shared" ca="1" si="295"/>
        <v>0.543233655461724-4.40442211984557i</v>
      </c>
      <c r="DU171" s="223" t="str">
        <f t="shared" ca="1" si="296"/>
        <v>-4.43245089410306+0.21775234918641i</v>
      </c>
      <c r="DV171" s="223" t="str">
        <f t="shared" ca="1" si="297"/>
        <v>0.972326697923686+4.32996741404783i</v>
      </c>
      <c r="DW171" s="223" t="str">
        <f t="shared" ca="1" si="298"/>
        <v>4.09998927656503-1.69827116393789i</v>
      </c>
      <c r="DX171" s="223" t="str">
        <f t="shared" ca="1" si="299"/>
        <v>-2.37421051916006-3.74928812242016i</v>
      </c>
      <c r="DY171" s="223" t="str">
        <f t="shared" ca="1" si="300"/>
        <v>-3.28819024722508+2.98024192176828i</v>
      </c>
      <c r="DZ171" s="223" t="str">
        <f t="shared" ca="1" si="301"/>
        <v>3.4985209496971+2.7302725466044i</v>
      </c>
      <c r="EA171" s="223" t="str">
        <f t="shared" ca="1" si="302"/>
        <v>2.09196274837028-3.91378702456359i</v>
      </c>
      <c r="EB171" s="223" t="str">
        <f t="shared" ca="1" si="303"/>
        <v>-4.21381275505189-1.39205570275517i</v>
      </c>
      <c r="EC171" s="223" t="str">
        <f t="shared" ca="1" si="304"/>
        <v>-0.651159973399157+4.38976396896849i</v>
      </c>
      <c r="ED171" s="223" t="str">
        <f t="shared" ca="1" si="305"/>
        <v>4.43645983292653-0.108908975942029i</v>
      </c>
      <c r="EE171" s="223" t="str">
        <f t="shared" ca="1" si="306"/>
        <v>-0.865771131497109-4.35252540050916i</v>
      </c>
      <c r="EF171" s="223" t="str">
        <f t="shared" ca="1" si="307"/>
        <v>-4.1404320971769+1.59714090263775i</v>
      </c>
      <c r="EG171" s="223" t="str">
        <f t="shared" ca="1" si="308"/>
        <v>2.28148331473067+3.80642494984687i</v>
      </c>
      <c r="EH171" s="223" t="str">
        <f t="shared" ca="1" si="309"/>
        <v>3.36033870385435-2.89864810033741i</v>
      </c>
      <c r="EI171" s="223" t="str">
        <f t="shared" ca="1" si="310"/>
        <v>-3.43046301810066-2.81530824167708i</v>
      </c>
      <c r="EJ171" s="223" t="str">
        <f t="shared" ca="1" si="311"/>
        <v>-2.18738183006123+3.86126892921604i</v>
      </c>
      <c r="EK171" s="223" t="str">
        <f t="shared" ca="1" si="312"/>
        <v>4.17838087631475+1.49504858337726i</v>
      </c>
      <c r="EL171" s="223" t="str">
        <f t="shared" ca="1" si="313"/>
        <v>0.758694056912561-4.37246158842096i</v>
      </c>
      <c r="EM171" s="223" t="str">
        <f t="shared" ca="1" si="314"/>
        <v>-4.4377964142366-1.37873111397288E-12i</v>
      </c>
      <c r="EN171" s="223"/>
      <c r="EO171" s="223"/>
      <c r="EP171" s="223"/>
    </row>
    <row r="172" spans="1:146" ht="17.25" thickBot="1">
      <c r="A172" s="257">
        <f t="shared" si="181"/>
        <v>1.4062500000000008E-3</v>
      </c>
      <c r="B172" s="256">
        <v>72</v>
      </c>
      <c r="C172" s="230">
        <f t="shared" si="182"/>
        <v>14400</v>
      </c>
      <c r="D172" s="229">
        <f t="shared" si="315"/>
        <v>90477.86842338604</v>
      </c>
      <c r="E172" s="229" t="str">
        <f t="shared" si="316"/>
        <v>90477.868423386i</v>
      </c>
      <c r="F172" s="229" t="str">
        <f t="shared" si="183"/>
        <v>-0.0184919341090534-0.0699250528592547i</v>
      </c>
      <c r="G172" s="229" t="str">
        <f t="shared" si="184"/>
        <v>-4.88455091979713+1.33825692495762i</v>
      </c>
      <c r="H172" s="229" t="str">
        <f t="shared" si="180"/>
        <v>0.00205229097455855-0.00587166660372924i</v>
      </c>
      <c r="I172" s="229" t="str">
        <f t="shared" si="317"/>
        <v>-0.00461264884710399+0.00540419970401802i</v>
      </c>
      <c r="J172" s="255" t="str">
        <f ca="1">IMPRODUCT(1/N_FFT2,CI100)</f>
        <v>0.0207620041860746-0.0000510867527569043i</v>
      </c>
      <c r="K172" s="254" t="str">
        <f t="shared" ca="1" si="318"/>
        <v>-0.0000954917516583371+0.000112437662128412i</v>
      </c>
      <c r="N172" s="246">
        <f t="shared" ca="1" si="185"/>
        <v>17.445672784641175</v>
      </c>
      <c r="O172" s="223">
        <f t="shared" ca="1" si="186"/>
        <v>4.4456727846411734</v>
      </c>
      <c r="P172" s="223" t="str">
        <f t="shared" ca="1" si="187"/>
        <v>-0.867307735133987-4.3602504286653i</v>
      </c>
      <c r="Q172" s="223" t="str">
        <f t="shared" ca="1" si="188"/>
        <v>-4.10726609397243+1.70128532039856i</v>
      </c>
      <c r="R172" s="223" t="str">
        <f t="shared" ca="1" si="189"/>
        <v>2.46988346489202+3.69644182666956i</v>
      </c>
      <c r="S172" s="223" t="str">
        <f t="shared" ca="1" si="190"/>
        <v>3.14356537295627-3.14356537295624i</v>
      </c>
      <c r="T172" s="223" t="str">
        <f t="shared" ca="1" si="191"/>
        <v>-3.69644182666956-2.46988346489201i</v>
      </c>
      <c r="U172" s="223" t="str">
        <f t="shared" ca="1" si="192"/>
        <v>-1.70128532039836+4.10726609397252i</v>
      </c>
      <c r="V172" s="223" t="str">
        <f t="shared" ca="1" si="193"/>
        <v>4.36025042866529+0.867307735134032i</v>
      </c>
      <c r="W172" s="223" t="str">
        <f t="shared" ca="1" si="194"/>
        <v>-1.3179974725005E-13-4.44567278464117i</v>
      </c>
      <c r="X172" s="223" t="str">
        <f t="shared" ca="1" si="195"/>
        <v>-4.36025042866533+0.867307735133863i</v>
      </c>
      <c r="Y172" s="223" t="str">
        <f t="shared" ca="1" si="196"/>
        <v>1.70128532039861+4.10726609397241i</v>
      </c>
      <c r="Z172" s="223" t="str">
        <f t="shared" ca="1" si="197"/>
        <v>3.69644182666968-2.46988346489183i</v>
      </c>
      <c r="AA172" s="223" t="str">
        <f t="shared" ca="1" si="198"/>
        <v>-3.14356537295624-3.14356537295627i</v>
      </c>
      <c r="AB172" s="223" t="str">
        <f t="shared" ca="1" si="199"/>
        <v>-2.46988346489186+3.69644182666967i</v>
      </c>
      <c r="AC172" s="223" t="str">
        <f t="shared" ca="1" si="200"/>
        <v>4.1072660939724+1.70128532039864i</v>
      </c>
      <c r="AD172" s="223" t="str">
        <f t="shared" ca="1" si="201"/>
        <v>0.867307735133899-4.36025042866532i</v>
      </c>
      <c r="AE172" s="223" t="str">
        <f t="shared" ca="1" si="202"/>
        <v>-4.44567278464117-1.78638175876943E-13i</v>
      </c>
      <c r="AF172" s="223" t="str">
        <f t="shared" ca="1" si="203"/>
        <v>0.867307735134001+4.3602504286653i</v>
      </c>
      <c r="AG172" s="223" t="str">
        <f t="shared" ca="1" si="204"/>
        <v>4.10726609397236-1.70128532039873i</v>
      </c>
      <c r="AH172" s="223" t="str">
        <f t="shared" ca="1" si="205"/>
        <v>-2.46988346489194-3.69644182666961i</v>
      </c>
      <c r="AI172" s="223" t="str">
        <f t="shared" ca="1" si="206"/>
        <v>-3.14356537295617+3.14356537295634i</v>
      </c>
      <c r="AJ172" s="223" t="str">
        <f t="shared" ca="1" si="207"/>
        <v>3.69644182666949+2.46988346489213i</v>
      </c>
      <c r="AK172" s="223" t="str">
        <f t="shared" ca="1" si="208"/>
        <v>1.70128532039852-4.10726609397245i</v>
      </c>
      <c r="AL172" s="223" t="str">
        <f t="shared" ca="1" si="209"/>
        <v>-4.36025042866526-0.867307735134187i</v>
      </c>
      <c r="AM172" s="223" t="str">
        <f t="shared" ca="1" si="210"/>
        <v>-4.68384286268934E-14+4.44567278464117i</v>
      </c>
      <c r="AN172" s="223" t="str">
        <f t="shared" ca="1" si="211"/>
        <v>4.36025042866527-0.86730773513413i</v>
      </c>
      <c r="AO172" s="223" t="str">
        <f t="shared" ca="1" si="212"/>
        <v>-1.70128532039846-4.10726609397247i</v>
      </c>
      <c r="AP172" s="223" t="str">
        <f t="shared" ca="1" si="213"/>
        <v>-3.69644182666954+2.46988346489205i</v>
      </c>
      <c r="AQ172" s="223" t="str">
        <f t="shared" ca="1" si="214"/>
        <v>3.14356537295612+3.14356537295639i</v>
      </c>
      <c r="AR172" s="223" t="str">
        <f t="shared" ca="1" si="215"/>
        <v>3.14356537295612+3.14356537295639i</v>
      </c>
      <c r="AS172" s="223" t="str">
        <f t="shared" ca="1" si="216"/>
        <v>-4.1072660939725-1.70128532039839i</v>
      </c>
      <c r="AT172" s="223" t="str">
        <f t="shared" ca="1" si="217"/>
        <v>-0.867307735134059+4.36025042866529i</v>
      </c>
      <c r="AU172" s="223" t="str">
        <f t="shared" ca="1" si="218"/>
        <v>4.44567278464117-8.49613186231565E-14i</v>
      </c>
      <c r="AV172" s="223" t="str">
        <f t="shared" ca="1" si="219"/>
        <v>-0.867307735133823-4.36025042866534i</v>
      </c>
      <c r="AW172" s="223" t="str">
        <f t="shared" ca="1" si="220"/>
        <v>-4.10726609397243+1.70128532039858i</v>
      </c>
      <c r="AX172" s="223" t="str">
        <f t="shared" ca="1" si="221"/>
        <v>2.4698834648918+3.69644182666971i</v>
      </c>
      <c r="AY172" s="223" t="str">
        <f t="shared" ca="1" si="222"/>
        <v>3.14356537295629-3.14356537295622i</v>
      </c>
      <c r="AZ172" s="223" t="str">
        <f t="shared" ca="1" si="223"/>
        <v>-3.69644182666963-2.46988346489191i</v>
      </c>
      <c r="BA172" s="223" t="str">
        <f t="shared" ca="1" si="224"/>
        <v>-1.70128532039868+4.10726609397239i</v>
      </c>
      <c r="BB172" s="223" t="str">
        <f t="shared" ca="1" si="225"/>
        <v>4.36025042866531+0.86730773513393i</v>
      </c>
      <c r="BC172" s="223" t="str">
        <f t="shared" ca="1" si="226"/>
        <v>1.93888199476905E-13-4.44567278464117i</v>
      </c>
      <c r="BD172" s="223" t="str">
        <f t="shared" ca="1" si="227"/>
        <v>-4.3602504286653+0.867307735133983i</v>
      </c>
      <c r="BE172" s="223" t="str">
        <f t="shared" ca="1" si="228"/>
        <v>1.70128532039867+4.10726609397239i</v>
      </c>
      <c r="BF172" s="223" t="str">
        <f t="shared" ca="1" si="229"/>
        <v>3.69644182666964-2.4698834648919i</v>
      </c>
      <c r="BG172" s="223" t="str">
        <f t="shared" ca="1" si="230"/>
        <v>-3.14356537295631-3.1435653729562i</v>
      </c>
      <c r="BH172" s="223" t="str">
        <f t="shared" ca="1" si="231"/>
        <v>-2.46988346489214+3.69644182666948i</v>
      </c>
      <c r="BI172" s="223" t="str">
        <f t="shared" ca="1" si="232"/>
        <v>4.10726609397245+1.70128532039853i</v>
      </c>
      <c r="BJ172" s="223" t="str">
        <f t="shared" ca="1" si="233"/>
        <v>0.867307735133832-4.36025042866533i</v>
      </c>
      <c r="BK172" s="223" t="str">
        <f t="shared" ca="1" si="234"/>
        <v>-4.44567278464117-9.36768572537867E-14i</v>
      </c>
      <c r="BL172" s="223" t="str">
        <f t="shared" ca="1" si="235"/>
        <v>0.867307735134081+4.36025042866528i</v>
      </c>
      <c r="BM172" s="223" t="str">
        <f t="shared" ca="1" si="236"/>
        <v>4.1072660939725-1.70128532039841i</v>
      </c>
      <c r="BN172" s="223" t="str">
        <f t="shared" ca="1" si="237"/>
        <v>-2.46988346489204-3.69644182666955i</v>
      </c>
      <c r="BO172" s="223" t="str">
        <f t="shared" ca="1" si="238"/>
        <v>-3.1435653729564+3.14356537295611i</v>
      </c>
      <c r="BP172" s="223" t="str">
        <f t="shared" ca="1" si="239"/>
        <v>3.69644182666953+2.46988346489206i</v>
      </c>
      <c r="BQ172" s="223" t="str">
        <f t="shared" ca="1" si="240"/>
        <v>1.70128532039844-4.10726609397248i</v>
      </c>
      <c r="BR172" s="223" t="str">
        <f t="shared" ca="1" si="241"/>
        <v>-4.36025042866528-0.867307735134108i</v>
      </c>
      <c r="BS172" s="223" t="str">
        <f t="shared" ca="1" si="242"/>
        <v>6.97112950231948E-14+4.44567278464117i</v>
      </c>
      <c r="BT172" s="223" t="str">
        <f t="shared" ca="1" si="243"/>
        <v>4.36025042866508-0.867307735135112i</v>
      </c>
      <c r="BU172" s="223" t="str">
        <f t="shared" ca="1" si="244"/>
        <v>-1.70128532039851-4.10726609397246i</v>
      </c>
      <c r="BV172" s="223" t="str">
        <f t="shared" ca="1" si="245"/>
        <v>-3.69644182667023+2.46988346489102i</v>
      </c>
      <c r="BW172" s="223" t="str">
        <f t="shared" ca="1" si="246"/>
        <v>3.14356537295775+3.14356537295476i</v>
      </c>
      <c r="BX172" s="223" t="str">
        <f t="shared" ca="1" si="247"/>
        <v>2.46988346489119-3.69644182667011i</v>
      </c>
      <c r="BY172" s="223" t="str">
        <f t="shared" ca="1" si="248"/>
        <v>-4.10726609397238-1.70128532039869i</v>
      </c>
      <c r="BZ172" s="223" t="str">
        <f t="shared" ca="1" si="249"/>
        <v>-0.867307735135308+4.36025042866504i</v>
      </c>
      <c r="CA172" s="223" t="str">
        <f t="shared" ca="1" si="250"/>
        <v>4.44567278464117-2.00205012880835E-12i</v>
      </c>
      <c r="CB172" s="223" t="str">
        <f t="shared" ca="1" si="251"/>
        <v>-0.867307735134774-4.36025042866515i</v>
      </c>
      <c r="CC172" s="223" t="str">
        <f t="shared" ca="1" si="252"/>
        <v>-4.10726609397256+1.70128532039825i</v>
      </c>
      <c r="CD172" s="223" t="str">
        <f t="shared" ca="1" si="253"/>
        <v>2.46988346489079+3.69644182667039i</v>
      </c>
      <c r="CE172" s="223" t="str">
        <f t="shared" ca="1" si="254"/>
        <v>3.14356537295496-3.14356537295755i</v>
      </c>
      <c r="CF172" s="223" t="str">
        <f t="shared" ca="1" si="255"/>
        <v>-3.69644182666993-2.46988346489147i</v>
      </c>
      <c r="CG172" s="223" t="str">
        <f t="shared" ca="1" si="256"/>
        <v>-1.70128532039901+4.10726609397225i</v>
      </c>
      <c r="CH172" s="223" t="str">
        <f t="shared" ca="1" si="257"/>
        <v>4.36025042866499+0.867307735135583i</v>
      </c>
      <c r="CI172" s="223" t="str">
        <f t="shared" ca="1" si="258"/>
        <v>-1.66002380065442E-12-4.44567278464117i</v>
      </c>
      <c r="CJ172" s="223" t="str">
        <f t="shared" ca="1" si="259"/>
        <v>-4.3602504286652+0.867307735134503i</v>
      </c>
      <c r="CK172" s="223" t="str">
        <f t="shared" ca="1" si="260"/>
        <v>1.70128532039793+4.10726609397269i</v>
      </c>
      <c r="CL172" s="223" t="str">
        <f t="shared" ca="1" si="261"/>
        <v>3.69644182667054-2.46988346489055i</v>
      </c>
      <c r="CM172" s="223" t="str">
        <f t="shared" ca="1" si="262"/>
        <v>-3.14356537295731-3.1435653729552i</v>
      </c>
      <c r="CN172" s="223" t="str">
        <f t="shared" ca="1" si="263"/>
        <v>-2.46988346489165+3.69644182666981i</v>
      </c>
      <c r="CO172" s="223" t="str">
        <f t="shared" ca="1" si="264"/>
        <v>4.10726609397214+1.70128532039927i</v>
      </c>
      <c r="CP172" s="223" t="str">
        <f t="shared" ca="1" si="265"/>
        <v>0.867307735135917-4.36025042866492i</v>
      </c>
      <c r="CQ172" s="223" t="str">
        <f t="shared" ca="1" si="266"/>
        <v>-4.44567278464117+1.38117428255436E-12i</v>
      </c>
      <c r="CR172" s="223" t="str">
        <f t="shared" ca="1" si="267"/>
        <v>0.867307735134165+4.36025042866527i</v>
      </c>
      <c r="CS172" s="223" t="str">
        <f t="shared" ca="1" si="268"/>
        <v>4.10726609397283-1.70128532039762i</v>
      </c>
      <c r="CT172" s="223" t="str">
        <f t="shared" ca="1" si="269"/>
        <v>-2.46988346489027-3.69644182667073i</v>
      </c>
      <c r="CU172" s="223" t="str">
        <f t="shared" ca="1" si="270"/>
        <v>-3.14356537295544+3.14356537295707i</v>
      </c>
      <c r="CV172" s="223" t="str">
        <f t="shared" ca="1" si="271"/>
        <v>3.69644182666962+2.46988346489194i</v>
      </c>
      <c r="CW172" s="223" t="str">
        <f t="shared" ca="1" si="272"/>
        <v>1.70128532039958-4.10726609397201i</v>
      </c>
      <c r="CX172" s="223" t="str">
        <f t="shared" ca="1" si="273"/>
        <v>-4.36025042866485-0.867307735136255i</v>
      </c>
      <c r="CY172" s="223" t="str">
        <f t="shared" ca="1" si="274"/>
        <v>1.03914795440044E-12+4.44567278464117i</v>
      </c>
      <c r="CZ172" s="223" t="str">
        <f t="shared" ca="1" si="275"/>
        <v>4.36025042866533-0.867307735133832i</v>
      </c>
      <c r="DA172" s="223" t="str">
        <f t="shared" ca="1" si="276"/>
        <v>-1.70128532039742-4.10726609397291i</v>
      </c>
      <c r="DB172" s="223" t="str">
        <f t="shared" ca="1" si="277"/>
        <v>-3.69644182666846+2.46988346489366i</v>
      </c>
      <c r="DC172" s="223" t="str">
        <f t="shared" ca="1" si="278"/>
        <v>3.14356537295692+3.1435653729556i</v>
      </c>
      <c r="DD172" s="223" t="str">
        <f t="shared" ca="1" si="279"/>
        <v>2.46988346489222-3.69644182666943i</v>
      </c>
      <c r="DE172" s="223" t="str">
        <f t="shared" ca="1" si="280"/>
        <v>-4.10726609397188-1.7012853203999i</v>
      </c>
      <c r="DF172" s="223" t="str">
        <f t="shared" ca="1" si="281"/>
        <v>-0.867307735132129+4.36025042866567i</v>
      </c>
      <c r="DG172" s="223" t="str">
        <f t="shared" ca="1" si="282"/>
        <v>4.44567278464117-6.9712162624651E-13i</v>
      </c>
      <c r="DH172" s="223" t="str">
        <f t="shared" ca="1" si="283"/>
        <v>-0.867307735133618-4.36025042866538i</v>
      </c>
      <c r="DI172" s="223" t="str">
        <f t="shared" ca="1" si="284"/>
        <v>-4.10726609397304+1.7012853203971i</v>
      </c>
      <c r="DJ172" s="223" t="str">
        <f t="shared" ca="1" si="285"/>
        <v>2.46988346489348+3.69644182666858i</v>
      </c>
      <c r="DK172" s="223" t="str">
        <f t="shared" ca="1" si="286"/>
        <v>3.14356537295584-3.14356537295667i</v>
      </c>
      <c r="DL172" s="223" t="str">
        <f t="shared" ca="1" si="287"/>
        <v>-3.69644182666923-2.46988346489251i</v>
      </c>
      <c r="DM172" s="223" t="str">
        <f t="shared" ca="1" si="288"/>
        <v>-1.7012853204001+4.1072660939718i</v>
      </c>
      <c r="DN172" s="223" t="str">
        <f t="shared" ca="1" si="289"/>
        <v>4.3602504286656+0.867307735132463i</v>
      </c>
      <c r="DO172" s="223" t="str">
        <f t="shared" ca="1" si="290"/>
        <v>-4.81448918200315E-13-4.44567278464117i</v>
      </c>
      <c r="DP172" s="223" t="str">
        <f t="shared" ca="1" si="291"/>
        <v>-4.36025042866544+0.867307735133285i</v>
      </c>
      <c r="DQ172" s="223" t="str">
        <f t="shared" ca="1" si="292"/>
        <v>1.70128532039679+4.10726609397317i</v>
      </c>
      <c r="DR172" s="223" t="str">
        <f t="shared" ca="1" si="293"/>
        <v>3.69644182666877-2.4698834648932i</v>
      </c>
      <c r="DS172" s="223" t="str">
        <f t="shared" ca="1" si="294"/>
        <v>-3.14356537295643-3.14356537295608i</v>
      </c>
      <c r="DT172" s="223" t="str">
        <f t="shared" ca="1" si="295"/>
        <v>-2.46988346489268+3.69644182666912i</v>
      </c>
      <c r="DU172" s="223" t="str">
        <f t="shared" ca="1" si="296"/>
        <v>4.10726609397167+1.70128532040041i</v>
      </c>
      <c r="DV172" s="223" t="str">
        <f t="shared" ca="1" si="297"/>
        <v>0.8673077351328-4.36025042866554i</v>
      </c>
      <c r="DW172" s="223" t="str">
        <f t="shared" ca="1" si="298"/>
        <v>-4.44567278464117+1.3942259004639E-13i</v>
      </c>
      <c r="DX172" s="223" t="str">
        <f t="shared" ca="1" si="299"/>
        <v>0.867307735132947+4.36025042866551i</v>
      </c>
      <c r="DY172" s="223" t="str">
        <f t="shared" ca="1" si="300"/>
        <v>4.10726609397325-1.70128532039659i</v>
      </c>
      <c r="DZ172" s="223" t="str">
        <f t="shared" ca="1" si="301"/>
        <v>-2.46988346489292-3.69644182666896i</v>
      </c>
      <c r="EA172" s="223" t="str">
        <f t="shared" ca="1" si="302"/>
        <v>-3.14356537295632+3.14356537295619i</v>
      </c>
      <c r="EB172" s="223" t="str">
        <f t="shared" ca="1" si="303"/>
        <v>3.69644182666893+2.46988346489297i</v>
      </c>
      <c r="EC172" s="223" t="str">
        <f t="shared" ca="1" si="304"/>
        <v>1.70128532039664-4.10726609397323i</v>
      </c>
      <c r="ED172" s="223" t="str">
        <f t="shared" ca="1" si="305"/>
        <v>-4.3602504286655-0.867307735133009i</v>
      </c>
      <c r="EE172" s="223" t="str">
        <f t="shared" ca="1" si="306"/>
        <v>-2.02603738107535E-13+4.44567278464117i</v>
      </c>
      <c r="EF172" s="223" t="str">
        <f t="shared" ca="1" si="307"/>
        <v>4.36025042866558-0.867307735132614i</v>
      </c>
      <c r="EG172" s="223" t="str">
        <f t="shared" ca="1" si="308"/>
        <v>-1.70128532040036-4.10726609397169i</v>
      </c>
      <c r="EH172" s="223" t="str">
        <f t="shared" ca="1" si="309"/>
        <v>-3.69644182666915+2.46988346489263i</v>
      </c>
      <c r="EI172" s="223" t="str">
        <f t="shared" ca="1" si="310"/>
        <v>3.14356537295604+3.14356537295648i</v>
      </c>
      <c r="EJ172" s="223" t="str">
        <f t="shared" ca="1" si="311"/>
        <v>2.46988346489325-3.69644182666874i</v>
      </c>
      <c r="EK172" s="223" t="str">
        <f t="shared" ca="1" si="312"/>
        <v>-4.10726609397315-1.70128532039684i</v>
      </c>
      <c r="EL172" s="223" t="str">
        <f t="shared" ca="1" si="313"/>
        <v>-0.867307735133347+4.36025042866543i</v>
      </c>
      <c r="EM172" s="223" t="str">
        <f t="shared" ca="1" si="314"/>
        <v>4.44567278464117+5.44630066261459E-13i</v>
      </c>
      <c r="EN172" s="223"/>
      <c r="EO172" s="223"/>
      <c r="EP172" s="223"/>
    </row>
    <row r="173" spans="1:146" ht="17.25" thickBot="1">
      <c r="A173" s="257">
        <f t="shared" si="181"/>
        <v>1.4257812500000008E-3</v>
      </c>
      <c r="B173" s="256">
        <v>73</v>
      </c>
      <c r="C173" s="230">
        <f t="shared" si="182"/>
        <v>14600</v>
      </c>
      <c r="D173" s="229">
        <f t="shared" si="315"/>
        <v>91734.505484821959</v>
      </c>
      <c r="E173" s="229" t="str">
        <f t="shared" si="316"/>
        <v>91734.505484822i</v>
      </c>
      <c r="F173" s="229" t="str">
        <f t="shared" si="183"/>
        <v>-0.0183453488360804-0.0687220108968362i</v>
      </c>
      <c r="G173" s="229" t="str">
        <f t="shared" si="184"/>
        <v>-4.86711986546085+1.38118109903531i</v>
      </c>
      <c r="H173" s="229" t="str">
        <f t="shared" si="180"/>
        <v>0.00205075426886012-0.00579119086108431i</v>
      </c>
      <c r="I173" s="229" t="str">
        <f t="shared" si="317"/>
        <v>-0.00455044301155931+0.0053744815696658i</v>
      </c>
      <c r="J173" s="255" t="str">
        <f ca="1">IMPRODUCT(1/N_FFT2,CJ100)</f>
        <v>-0.00612731898427027-0.0016141430371229i</v>
      </c>
      <c r="K173" s="254" t="str">
        <f t="shared" ca="1" si="318"/>
        <v>0.0000365571978553887-0.0000255860970494909i</v>
      </c>
      <c r="N173" s="246">
        <f t="shared" ca="1" si="185"/>
        <v>17.451792008963693</v>
      </c>
      <c r="O173" s="223">
        <f t="shared" ca="1" si="186"/>
        <v>4.4517920089636949</v>
      </c>
      <c r="P173" s="223" t="str">
        <f t="shared" ca="1" si="187"/>
        <v>-0.975393150084394-4.34362294563438i</v>
      </c>
      <c r="Q173" s="223" t="str">
        <f t="shared" ca="1" si="188"/>
        <v>-4.02437231131568+1.90338634832466i</v>
      </c>
      <c r="R173" s="223" t="str">
        <f t="shared" ca="1" si="189"/>
        <v>2.73888307860887+3.50955432680319i</v>
      </c>
      <c r="S173" s="223" t="str">
        <f t="shared" ca="1" si="190"/>
        <v>2.82418695297994-3.44128175912564i</v>
      </c>
      <c r="T173" s="223" t="str">
        <f t="shared" ca="1" si="191"/>
        <v>-3.97644880627439-2.0015761244959i</v>
      </c>
      <c r="U173" s="223" t="str">
        <f t="shared" ca="1" si="192"/>
        <v>-1.0816972232298+4.31837738141654i</v>
      </c>
      <c r="V173" s="223" t="str">
        <f t="shared" ca="1" si="193"/>
        <v>4.45045121244221+0.109252445028467i</v>
      </c>
      <c r="W173" s="223" t="str">
        <f t="shared" ca="1" si="194"/>
        <v>-0.868501536577415-4.36625207380835i</v>
      </c>
      <c r="X173" s="223" t="str">
        <f t="shared" ca="1" si="195"/>
        <v>-4.06987168495756+1.80405004338952i</v>
      </c>
      <c r="Y173" s="223" t="str">
        <f t="shared" ca="1" si="196"/>
        <v>2.65192940348468+3.57571287018496i</v>
      </c>
      <c r="Z173" s="223" t="str">
        <f t="shared" ca="1" si="197"/>
        <v>2.90778964273378-3.37093629199413i</v>
      </c>
      <c r="AA173" s="223" t="str">
        <f t="shared" ca="1" si="198"/>
        <v>-3.92613003716106-2.09856022605373i</v>
      </c>
      <c r="AB173" s="223" t="str">
        <f t="shared" ca="1" si="199"/>
        <v>-1.18734972241533+4.29053058813863i</v>
      </c>
      <c r="AC173" s="223" t="str">
        <f t="shared" ca="1" si="200"/>
        <v>4.44642963052343+0.21843908046926i</v>
      </c>
      <c r="AD173" s="223" t="str">
        <f t="shared" ca="1" si="201"/>
        <v>-0.761086770220297-4.3862511349977i</v>
      </c>
      <c r="AE173" s="223" t="str">
        <f t="shared" ca="1" si="202"/>
        <v>-4.1129195200788+1.70362704616586i</v>
      </c>
      <c r="AF173" s="223" t="str">
        <f t="shared" ca="1" si="203"/>
        <v>2.56337830524983+3.63971753783828i</v>
      </c>
      <c r="AG173" s="223" t="str">
        <f t="shared" ca="1" si="204"/>
        <v>2.98964078873603-3.29856029888781i</v>
      </c>
      <c r="AH173" s="223" t="str">
        <f t="shared" ca="1" si="205"/>
        <v>-3.87344631412091-2.1942802334014i</v>
      </c>
      <c r="AI173" s="223" t="str">
        <f t="shared" ca="1" si="206"/>
        <v>-1.29228700652593+4.26009933966771i</v>
      </c>
      <c r="AJ173" s="223" t="str">
        <f t="shared" ca="1" si="207"/>
        <v>4.43972968565795+0.327494136375942i</v>
      </c>
      <c r="AK173" s="223" t="str">
        <f t="shared" ca="1" si="208"/>
        <v>-0.653213553651681-4.40360808251583i</v>
      </c>
      <c r="AL173" s="223" t="str">
        <f t="shared" ca="1" si="209"/>
        <v>-4.15348988627311+1.60217784771229i</v>
      </c>
      <c r="AM173" s="223" t="str">
        <f t="shared" ca="1" si="210"/>
        <v>2.47328312377477+3.70152977574461i</v>
      </c>
      <c r="AN173" s="223" t="str">
        <f t="shared" ca="1" si="211"/>
        <v>3.06969108691702-3.22419737639854i</v>
      </c>
      <c r="AO173" s="223" t="str">
        <f t="shared" ca="1" si="212"/>
        <v>-3.81842937185885-2.28867848838552i</v>
      </c>
      <c r="AP173" s="223" t="str">
        <f t="shared" ca="1" si="213"/>
        <v>-1.39644586526553+4.22710196664995i</v>
      </c>
      <c r="AQ173" s="223" t="str">
        <f t="shared" ca="1" si="214"/>
        <v>4.430355413642+0.436351922060665i</v>
      </c>
      <c r="AR173" s="223" t="str">
        <f t="shared" ca="1" si="215"/>
        <v>4.430355413642+0.436351922060665i</v>
      </c>
      <c r="AS173" s="223" t="str">
        <f t="shared" ca="1" si="216"/>
        <v>-4.19155834546892+1.49976355723256i</v>
      </c>
      <c r="AT173" s="223" t="str">
        <f t="shared" ca="1" si="217"/>
        <v>2.381698129028+3.76111235052312i</v>
      </c>
      <c r="AU173" s="223" t="str">
        <f t="shared" ca="1" si="218"/>
        <v>3.14789231797039-3.14789231797023i</v>
      </c>
      <c r="AV173" s="223" t="str">
        <f t="shared" ca="1" si="219"/>
        <v>-3.76111235052323-2.38169812902782i</v>
      </c>
      <c r="AW173" s="223" t="str">
        <f t="shared" ca="1" si="220"/>
        <v>-1.49976355723236+4.19155834546899i</v>
      </c>
      <c r="AX173" s="223" t="str">
        <f t="shared" ca="1" si="221"/>
        <v>4.41831246118654+0.544946865663787i</v>
      </c>
      <c r="AY173" s="223" t="str">
        <f t="shared" ca="1" si="222"/>
        <v>-0.436351922060433-4.43035541364202i</v>
      </c>
      <c r="AZ173" s="223" t="str">
        <f t="shared" ca="1" si="223"/>
        <v>-4.22710196664987+1.39644586526575i</v>
      </c>
      <c r="BA173" s="223" t="str">
        <f t="shared" ca="1" si="224"/>
        <v>2.28867848838567+3.81842937185876i</v>
      </c>
      <c r="BB173" s="223" t="str">
        <f t="shared" ca="1" si="225"/>
        <v>3.2241973763987-3.06969108691685i</v>
      </c>
      <c r="BC173" s="223" t="str">
        <f t="shared" ca="1" si="226"/>
        <v>-3.70152977574472-2.47328312377459i</v>
      </c>
      <c r="BD173" s="223" t="str">
        <f t="shared" ca="1" si="227"/>
        <v>-1.60217784771213+4.15348988627317i</v>
      </c>
      <c r="BE173" s="223" t="str">
        <f t="shared" ca="1" si="228"/>
        <v>4.4036080825158+0.653213553651912i</v>
      </c>
      <c r="BF173" s="223" t="str">
        <f t="shared" ca="1" si="229"/>
        <v>-0.327494136375709-4.43972968565796i</v>
      </c>
      <c r="BG173" s="223" t="str">
        <f t="shared" ca="1" si="230"/>
        <v>-4.26009933966764+1.29228700652615i</v>
      </c>
      <c r="BH173" s="223" t="str">
        <f t="shared" ca="1" si="231"/>
        <v>2.19428023340117+3.87344631412104i</v>
      </c>
      <c r="BI173" s="223" t="str">
        <f t="shared" ca="1" si="232"/>
        <v>3.29856029888796-2.98964078873586i</v>
      </c>
      <c r="BJ173" s="223" t="str">
        <f t="shared" ca="1" si="233"/>
        <v>-3.6397175378384-2.56337830524965i</v>
      </c>
      <c r="BK173" s="223" t="str">
        <f t="shared" ca="1" si="234"/>
        <v>-1.70362704616569+4.11291952007887i</v>
      </c>
      <c r="BL173" s="223" t="str">
        <f t="shared" ca="1" si="235"/>
        <v>4.38625113499766+0.761086770220542i</v>
      </c>
      <c r="BM173" s="223" t="str">
        <f t="shared" ca="1" si="236"/>
        <v>-0.218439080469027-4.44642963052345i</v>
      </c>
      <c r="BN173" s="223" t="str">
        <f t="shared" ca="1" si="237"/>
        <v>-4.29053058813857+1.18734972241555i</v>
      </c>
      <c r="BO173" s="223" t="str">
        <f t="shared" ca="1" si="238"/>
        <v>2.0985602260535+3.92613003716119i</v>
      </c>
      <c r="BP173" s="223" t="str">
        <f t="shared" ca="1" si="239"/>
        <v>3.37093629199429-2.9077896427336i</v>
      </c>
      <c r="BQ173" s="223" t="str">
        <f t="shared" ca="1" si="240"/>
        <v>-3.57571287018509-2.65192940348451i</v>
      </c>
      <c r="BR173" s="223" t="str">
        <f t="shared" ca="1" si="241"/>
        <v>-1.8040500433893+4.06987168495765i</v>
      </c>
      <c r="BS173" s="223" t="str">
        <f t="shared" ca="1" si="242"/>
        <v>4.3662520738083+0.868501536577659i</v>
      </c>
      <c r="BT173" s="223" t="str">
        <f t="shared" ca="1" si="243"/>
        <v>-0.109252445026462-4.45045121244226i</v>
      </c>
      <c r="BU173" s="223" t="str">
        <f t="shared" ca="1" si="244"/>
        <v>-4.31837738141638+1.08169722323045i</v>
      </c>
      <c r="BV173" s="223" t="str">
        <f t="shared" ca="1" si="245"/>
        <v>2.00157612449468+3.976448806275i</v>
      </c>
      <c r="BW173" s="223" t="str">
        <f t="shared" ca="1" si="246"/>
        <v>3.4412817591249-2.82418695298084i</v>
      </c>
      <c r="BX173" s="223" t="str">
        <f t="shared" ca="1" si="247"/>
        <v>-3.50955432680276-2.73888307860943i</v>
      </c>
      <c r="BY173" s="223" t="str">
        <f t="shared" ca="1" si="248"/>
        <v>-1.90338634832301+4.02437231131646i</v>
      </c>
      <c r="BZ173" s="223" t="str">
        <f t="shared" ca="1" si="249"/>
        <v>4.34362294563435+0.975393150084509i</v>
      </c>
      <c r="CA173" s="223" t="str">
        <f t="shared" ca="1" si="250"/>
        <v>2.00480825413017E-12-4.45179200896369i</v>
      </c>
      <c r="CB173" s="223" t="str">
        <f t="shared" ca="1" si="251"/>
        <v>-4.34362294563426+0.975393150084919i</v>
      </c>
      <c r="CC173" s="223" t="str">
        <f t="shared" ca="1" si="252"/>
        <v>1.90338634832339+4.02437231131628i</v>
      </c>
      <c r="CD173" s="223" t="str">
        <f t="shared" ca="1" si="253"/>
        <v>3.5095543268025-2.73888307860976i</v>
      </c>
      <c r="CE173" s="223" t="str">
        <f t="shared" ca="1" si="254"/>
        <v>-3.44128175912517-2.82418695298052i</v>
      </c>
      <c r="CF173" s="223" t="str">
        <f t="shared" ca="1" si="255"/>
        <v>-2.00157612449431+3.97644880627519i</v>
      </c>
      <c r="CG173" s="223" t="str">
        <f t="shared" ca="1" si="256"/>
        <v>4.31837738141648+1.08169722323005i</v>
      </c>
      <c r="CH173" s="223" t="str">
        <f t="shared" ca="1" si="257"/>
        <v>0.109252445030471-4.45045121244216i</v>
      </c>
      <c r="CI173" s="223" t="str">
        <f t="shared" ca="1" si="258"/>
        <v>-4.36625207380821+0.868501536578073i</v>
      </c>
      <c r="CJ173" s="223" t="str">
        <f t="shared" ca="1" si="259"/>
        <v>1.80405004338812+4.06987168495818i</v>
      </c>
      <c r="CK173" s="223" t="str">
        <f t="shared" ca="1" si="260"/>
        <v>3.57571287018428-2.65192940348561i</v>
      </c>
      <c r="CL173" s="223" t="str">
        <f t="shared" ca="1" si="261"/>
        <v>-3.37093629199365-2.90778964273434i</v>
      </c>
      <c r="CM173" s="223" t="str">
        <f t="shared" ca="1" si="262"/>
        <v>-2.09856022605201+3.92613003716198i</v>
      </c>
      <c r="CN173" s="223" t="str">
        <f t="shared" ca="1" si="263"/>
        <v>4.29053058813857+1.18734972241557i</v>
      </c>
      <c r="CO173" s="223" t="str">
        <f t="shared" ca="1" si="264"/>
        <v>0.218439080471262-4.44642963052334i</v>
      </c>
      <c r="CP173" s="223" t="str">
        <f t="shared" ca="1" si="265"/>
        <v>-4.38625113499759+0.761086770220956i</v>
      </c>
      <c r="CQ173" s="223" t="str">
        <f t="shared" ca="1" si="266"/>
        <v>1.70362704616444+4.11291952007938i</v>
      </c>
      <c r="CR173" s="223" t="str">
        <f t="shared" ca="1" si="267"/>
        <v>3.63971753783762-2.56337830525077i</v>
      </c>
      <c r="CS173" s="223" t="str">
        <f t="shared" ca="1" si="268"/>
        <v>-3.29856029888731-2.98964078873658i</v>
      </c>
      <c r="CT173" s="223" t="str">
        <f t="shared" ca="1" si="269"/>
        <v>-2.19428023339971+3.87344631412188i</v>
      </c>
      <c r="CU173" s="223" t="str">
        <f t="shared" ca="1" si="270"/>
        <v>4.26009933966763+1.29228700652618i</v>
      </c>
      <c r="CV173" s="223" t="str">
        <f t="shared" ca="1" si="271"/>
        <v>0.327494136377941-4.43972968565779i</v>
      </c>
      <c r="CW173" s="223" t="str">
        <f t="shared" ca="1" si="272"/>
        <v>-4.40360808251573+0.653213553652326i</v>
      </c>
      <c r="CX173" s="223" t="str">
        <f t="shared" ca="1" si="273"/>
        <v>1.60217784771087+4.15348988627366i</v>
      </c>
      <c r="CY173" s="223" t="str">
        <f t="shared" ca="1" si="274"/>
        <v>3.70152977574397-2.47328312377573i</v>
      </c>
      <c r="CZ173" s="223" t="str">
        <f t="shared" ca="1" si="275"/>
        <v>-3.22419737639802-3.06969108691756i</v>
      </c>
      <c r="DA173" s="223" t="str">
        <f t="shared" ca="1" si="276"/>
        <v>-2.28867848838423+3.81842937185963i</v>
      </c>
      <c r="DB173" s="223" t="str">
        <f t="shared" ca="1" si="277"/>
        <v>4.22710196664986+1.39644586526578i</v>
      </c>
      <c r="DC173" s="223" t="str">
        <f t="shared" ca="1" si="278"/>
        <v>0.436351922062661-4.4303554136418i</v>
      </c>
      <c r="DD173" s="223" t="str">
        <f t="shared" ca="1" si="279"/>
        <v>-4.41831246118649+0.544946865664205i</v>
      </c>
      <c r="DE173" s="223" t="str">
        <f t="shared" ca="1" si="280"/>
        <v>1.49976355723112+4.19155834546943i</v>
      </c>
      <c r="DF173" s="223" t="str">
        <f t="shared" ca="1" si="281"/>
        <v>3.76111235052252-2.38169812902895i</v>
      </c>
      <c r="DG173" s="223" t="str">
        <f t="shared" ca="1" si="282"/>
        <v>-3.14789231796971-3.14789231797092i</v>
      </c>
      <c r="DH173" s="223" t="str">
        <f t="shared" ca="1" si="283"/>
        <v>-2.38169812902655+3.76111235052404i</v>
      </c>
      <c r="DI173" s="223" t="str">
        <f t="shared" ca="1" si="284"/>
        <v>4.1915583454689+1.49976355723262i</v>
      </c>
      <c r="DJ173" s="223" t="str">
        <f t="shared" ca="1" si="285"/>
        <v>0.544946865665777-4.41831246118629i</v>
      </c>
      <c r="DK173" s="223" t="str">
        <f t="shared" ca="1" si="286"/>
        <v>-4.43035541364196+0.436351922061082i</v>
      </c>
      <c r="DL173" s="223" t="str">
        <f t="shared" ca="1" si="287"/>
        <v>1.39644586526427+4.22710196665036i</v>
      </c>
      <c r="DM173" s="223" t="str">
        <f t="shared" ca="1" si="288"/>
        <v>3.81842937185817-2.28867848838667i</v>
      </c>
      <c r="DN173" s="223" t="str">
        <f t="shared" ca="1" si="289"/>
        <v>-3.06969108691632-3.22419737639921i</v>
      </c>
      <c r="DO173" s="223" t="str">
        <f t="shared" ca="1" si="290"/>
        <v>-2.47328312377337+3.70152977574555i</v>
      </c>
      <c r="DP173" s="223" t="str">
        <f t="shared" ca="1" si="291"/>
        <v>4.15348988627309+1.60217784771235i</v>
      </c>
      <c r="DQ173" s="223" t="str">
        <f t="shared" ca="1" si="292"/>
        <v>0.653213553653893-4.4036080825155i</v>
      </c>
      <c r="DR173" s="223" t="str">
        <f t="shared" ca="1" si="293"/>
        <v>-4.43972968565792+0.327494136376359i</v>
      </c>
      <c r="DS173" s="223" t="str">
        <f t="shared" ca="1" si="294"/>
        <v>1.29228700652466+4.2600993396681i</v>
      </c>
      <c r="DT173" s="223" t="str">
        <f t="shared" ca="1" si="295"/>
        <v>3.87344631412047-2.19428023340218i</v>
      </c>
      <c r="DU173" s="223" t="str">
        <f t="shared" ca="1" si="296"/>
        <v>-2.98964078873531-3.29856029888846i</v>
      </c>
      <c r="DV173" s="223" t="str">
        <f t="shared" ca="1" si="297"/>
        <v>-2.56337830524844+3.63971753783925i</v>
      </c>
      <c r="DW173" s="223" t="str">
        <f t="shared" ca="1" si="298"/>
        <v>4.11291952007878+1.70362704616591i</v>
      </c>
      <c r="DX173" s="223" t="str">
        <f t="shared" ca="1" si="299"/>
        <v>0.761086770222518-4.38625113499732i</v>
      </c>
      <c r="DY173" s="223" t="str">
        <f t="shared" ca="1" si="300"/>
        <v>-4.44642963052341+0.218439080469678i</v>
      </c>
      <c r="DZ173" s="223" t="str">
        <f t="shared" ca="1" si="301"/>
        <v>1.18734972241404+4.29053058813899i</v>
      </c>
      <c r="EA173" s="223" t="str">
        <f t="shared" ca="1" si="302"/>
        <v>3.92613003716064-2.09856022605452i</v>
      </c>
      <c r="EB173" s="223" t="str">
        <f t="shared" ca="1" si="303"/>
        <v>-2.90778964273304-3.37093629199477i</v>
      </c>
      <c r="EC173" s="223" t="str">
        <f t="shared" ca="1" si="304"/>
        <v>-2.65192940348332+3.57571287018597i</v>
      </c>
      <c r="ED173" s="223" t="str">
        <f t="shared" ca="1" si="305"/>
        <v>4.06987168495753+1.80405004338958i</v>
      </c>
      <c r="EE173" s="223" t="str">
        <f t="shared" ca="1" si="306"/>
        <v>0.868501536579627-4.36625207380791i</v>
      </c>
      <c r="EF173" s="223" t="str">
        <f t="shared" ca="1" si="307"/>
        <v>-4.4504512124422+0.109252445028885i</v>
      </c>
      <c r="EG173" s="223" t="str">
        <f t="shared" ca="1" si="308"/>
        <v>1.0816972232285+4.31837738141686i</v>
      </c>
      <c r="EH173" s="223" t="str">
        <f t="shared" ca="1" si="309"/>
        <v>3.97644880627388-2.0015761244969i</v>
      </c>
      <c r="EI173" s="223" t="str">
        <f t="shared" ca="1" si="310"/>
        <v>-2.82418695297925-3.44128175912621i</v>
      </c>
      <c r="EJ173" s="223" t="str">
        <f t="shared" ca="1" si="311"/>
        <v>-2.73888307860757+3.50955432680421i</v>
      </c>
      <c r="EK173" s="223" t="str">
        <f t="shared" ca="1" si="312"/>
        <v>4.02437231131558+1.90338634832488i</v>
      </c>
      <c r="EL173" s="223" t="str">
        <f t="shared" ca="1" si="313"/>
        <v>0.975393150086464-4.34362294563391i</v>
      </c>
      <c r="EM173" s="223" t="str">
        <f t="shared" ca="1" si="314"/>
        <v>-4.45179200896369+4.18847354057281E-13i</v>
      </c>
      <c r="EN173" s="223"/>
      <c r="EO173" s="223"/>
      <c r="EP173" s="223"/>
    </row>
    <row r="174" spans="1:146" ht="17.25" thickBot="1">
      <c r="A174" s="257">
        <f t="shared" si="181"/>
        <v>1.4453125000000009E-3</v>
      </c>
      <c r="B174" s="256">
        <v>74</v>
      </c>
      <c r="C174" s="230">
        <f t="shared" si="182"/>
        <v>14800</v>
      </c>
      <c r="D174" s="229">
        <f t="shared" si="315"/>
        <v>92991.142546257877</v>
      </c>
      <c r="E174" s="229" t="str">
        <f t="shared" si="316"/>
        <v>92991.1425462579i</v>
      </c>
      <c r="F174" s="229" t="str">
        <f t="shared" si="183"/>
        <v>-0.0181985256619263-0.0675524196255907i</v>
      </c>
      <c r="G174" s="229" t="str">
        <f t="shared" si="184"/>
        <v>-4.84890257486787+1.42333196022826i</v>
      </c>
      <c r="H174" s="229" t="str">
        <f t="shared" si="180"/>
        <v>0.00204928086573739-0.00571288975020065i</v>
      </c>
      <c r="I174" s="229" t="str">
        <f t="shared" si="317"/>
        <v>-0.00448911906874874+0.00534415750449545i</v>
      </c>
      <c r="J174" s="255" t="str">
        <f ca="1">IMPRODUCT(1/N_FFT2,CK100)</f>
        <v>0.0142953940293358+0.0000492630911903441i</v>
      </c>
      <c r="K174" s="254" t="str">
        <f t="shared" ca="1" si="318"/>
        <v>-0.0000644369956508477+0.0000761756893995463i</v>
      </c>
      <c r="N174" s="246">
        <f t="shared" ca="1" si="185"/>
        <v>17.456679907190207</v>
      </c>
      <c r="O174" s="223">
        <f t="shared" ca="1" si="186"/>
        <v>4.4566799071902068</v>
      </c>
      <c r="P174" s="223" t="str">
        <f t="shared" ca="1" si="187"/>
        <v>-1.08288488562034-4.32311879545866i</v>
      </c>
      <c r="Q174" s="223" t="str">
        <f t="shared" ca="1" si="188"/>
        <v>-3.93044077854509+2.10086436532746i</v>
      </c>
      <c r="R174" s="223" t="str">
        <f t="shared" ca="1" si="189"/>
        <v>2.99292330056037+3.30218199257941i</v>
      </c>
      <c r="S174" s="223" t="str">
        <f t="shared" ca="1" si="190"/>
        <v>2.47599869453143-3.70559391458799i</v>
      </c>
      <c r="T174" s="223" t="str">
        <f t="shared" ca="1" si="191"/>
        <v>-4.19616051703536-1.50141024054934i</v>
      </c>
      <c r="U174" s="223" t="str">
        <f t="shared" ca="1" si="192"/>
        <v>-0.436831019866972+4.43521977530256i</v>
      </c>
      <c r="V174" s="223" t="str">
        <f t="shared" ca="1" si="193"/>
        <v>4.40844307662457-0.653930757277724i</v>
      </c>
      <c r="W174" s="223" t="str">
        <f t="shared" ca="1" si="194"/>
        <v>-1.70549756383611-4.11743534920732i</v>
      </c>
      <c r="X174" s="223" t="str">
        <f t="shared" ca="1" si="195"/>
        <v>-3.57963886685362+2.65484112105863i</v>
      </c>
      <c r="Y174" s="223" t="str">
        <f t="shared" ca="1" si="196"/>
        <v>3.44506015554973+2.8272878027885i</v>
      </c>
      <c r="Z174" s="223" t="str">
        <f t="shared" ca="1" si="197"/>
        <v>1.90547619410754-4.02879091897834i</v>
      </c>
      <c r="AA174" s="223" t="str">
        <f t="shared" ca="1" si="198"/>
        <v>-4.371046052441-0.8694551182165i</v>
      </c>
      <c r="AB174" s="223" t="str">
        <f t="shared" ca="1" si="199"/>
        <v>0.218678918267599+4.45131164106247i</v>
      </c>
      <c r="AC174" s="223" t="str">
        <f t="shared" ca="1" si="200"/>
        <v>4.26477676663757-1.29370588848521i</v>
      </c>
      <c r="AD174" s="223" t="str">
        <f t="shared" ca="1" si="201"/>
        <v>-2.29119137027732-3.82262186201037i</v>
      </c>
      <c r="AE174" s="223" t="str">
        <f t="shared" ca="1" si="202"/>
        <v>-3.15134858395199+3.15134858395207i</v>
      </c>
      <c r="AF174" s="223" t="str">
        <f t="shared" ca="1" si="203"/>
        <v>3.82262186201043+2.29119137027723i</v>
      </c>
      <c r="AG174" s="223" t="str">
        <f t="shared" ca="1" si="204"/>
        <v>1.29370588848511-4.2647767666376i</v>
      </c>
      <c r="AH174" s="223" t="str">
        <f t="shared" ca="1" si="205"/>
        <v>-4.45131164106247-0.218678918267475i</v>
      </c>
      <c r="AI174" s="223" t="str">
        <f t="shared" ca="1" si="206"/>
        <v>0.869455118216621+4.37104605244097i</v>
      </c>
      <c r="AJ174" s="223" t="str">
        <f t="shared" ca="1" si="207"/>
        <v>4.0287909189783-1.90547619410764i</v>
      </c>
      <c r="AK174" s="223" t="str">
        <f t="shared" ca="1" si="208"/>
        <v>-2.82728780278858-3.44506015554966i</v>
      </c>
      <c r="AL174" s="223" t="str">
        <f t="shared" ca="1" si="209"/>
        <v>-2.65484112105855+3.57963886685368i</v>
      </c>
      <c r="AM174" s="223" t="str">
        <f t="shared" ca="1" si="210"/>
        <v>4.11743534920737+1.70549756383599i</v>
      </c>
      <c r="AN174" s="223" t="str">
        <f t="shared" ca="1" si="211"/>
        <v>0.653930757277609-4.40844307662459i</v>
      </c>
      <c r="AO174" s="223" t="str">
        <f t="shared" ca="1" si="212"/>
        <v>-4.43521977530255+0.436831019867081i</v>
      </c>
      <c r="AP174" s="223" t="str">
        <f t="shared" ca="1" si="213"/>
        <v>1.50141024054944+4.19616051703533i</v>
      </c>
      <c r="AQ174" s="223" t="str">
        <f t="shared" ca="1" si="214"/>
        <v>3.70559391458793-2.47599869453153i</v>
      </c>
      <c r="AR174" s="223" t="str">
        <f t="shared" ca="1" si="215"/>
        <v>3.70559391458793-2.47599869453153i</v>
      </c>
      <c r="AS174" s="223" t="str">
        <f t="shared" ca="1" si="216"/>
        <v>-2.10086436532737+3.93044077854515i</v>
      </c>
      <c r="AT174" s="223" t="str">
        <f t="shared" ca="1" si="217"/>
        <v>4.32311879545868+1.08288488562024i</v>
      </c>
      <c r="AU174" s="223" t="str">
        <f t="shared" ca="1" si="218"/>
        <v>-1.2448194035135E-13-4.45667990719021i</v>
      </c>
      <c r="AV174" s="223" t="str">
        <f t="shared" ca="1" si="219"/>
        <v>-4.32311879545863+1.08288488562045i</v>
      </c>
      <c r="AW174" s="223" t="str">
        <f t="shared" ca="1" si="220"/>
        <v>2.10086436532756+3.93044077854504i</v>
      </c>
      <c r="AX174" s="223" t="str">
        <f t="shared" ca="1" si="221"/>
        <v>3.30218199257934-2.99292330056045i</v>
      </c>
      <c r="AY174" s="223" t="str">
        <f t="shared" ca="1" si="222"/>
        <v>-3.70559391458805-2.47599869453135i</v>
      </c>
      <c r="AZ174" s="223" t="str">
        <f t="shared" ca="1" si="223"/>
        <v>-1.50141024054923+4.1961605170354i</v>
      </c>
      <c r="BA174" s="223" t="str">
        <f t="shared" ca="1" si="224"/>
        <v>4.43521977530257+0.436831019866833i</v>
      </c>
      <c r="BB174" s="223" t="str">
        <f t="shared" ca="1" si="225"/>
        <v>-0.653930757277823-4.40844307662455i</v>
      </c>
      <c r="BC174" s="223" t="str">
        <f t="shared" ca="1" si="226"/>
        <v>-4.11743534920727+1.70549756383622i</v>
      </c>
      <c r="BD174" s="223" t="str">
        <f t="shared" ca="1" si="227"/>
        <v>2.65484112105871+3.57963886685356i</v>
      </c>
      <c r="BE174" s="223" t="str">
        <f t="shared" ca="1" si="228"/>
        <v>2.82728780278841-3.4450601555498i</v>
      </c>
      <c r="BF174" s="223" t="str">
        <f t="shared" ca="1" si="229"/>
        <v>-4.0287909189784-1.90547619410741i</v>
      </c>
      <c r="BG174" s="223" t="str">
        <f t="shared" ca="1" si="230"/>
        <v>-0.869455118216411+4.37104605244102i</v>
      </c>
      <c r="BH174" s="223" t="str">
        <f t="shared" ca="1" si="231"/>
        <v>4.45131164106246-0.218678918267724i</v>
      </c>
      <c r="BI174" s="223" t="str">
        <f t="shared" ca="1" si="232"/>
        <v>-1.29370588848528-4.26477676663755i</v>
      </c>
      <c r="BJ174" s="223" t="str">
        <f t="shared" ca="1" si="233"/>
        <v>-3.82262186201032+2.29119137027741i</v>
      </c>
      <c r="BK174" s="223" t="str">
        <f t="shared" ca="1" si="234"/>
        <v>3.15134858395216+3.1513485839519i</v>
      </c>
      <c r="BL174" s="223" t="str">
        <f t="shared" ca="1" si="235"/>
        <v>2.29119137027715-3.82262186201047i</v>
      </c>
      <c r="BM174" s="223" t="str">
        <f t="shared" ca="1" si="236"/>
        <v>-4.26477676663764-1.29370588848499i</v>
      </c>
      <c r="BN174" s="223" t="str">
        <f t="shared" ca="1" si="237"/>
        <v>-0.218678918267793+4.45131164106246i</v>
      </c>
      <c r="BO174" s="223" t="str">
        <f t="shared" ca="1" si="238"/>
        <v>4.37104605244096-0.869455118216714i</v>
      </c>
      <c r="BP174" s="223" t="str">
        <f t="shared" ca="1" si="239"/>
        <v>-1.90547619410775-4.02879091897824i</v>
      </c>
      <c r="BQ174" s="223" t="str">
        <f t="shared" ca="1" si="240"/>
        <v>-3.4450601555496+2.82728780278865i</v>
      </c>
      <c r="BR174" s="223" t="str">
        <f t="shared" ca="1" si="241"/>
        <v>3.57963886685375+2.65484112105846i</v>
      </c>
      <c r="BS174" s="223" t="str">
        <f t="shared" ca="1" si="242"/>
        <v>1.70549756383424-4.1174353492081i</v>
      </c>
      <c r="BT174" s="223" t="str">
        <f t="shared" ca="1" si="243"/>
        <v>-4.40844307662447-0.653930757278393i</v>
      </c>
      <c r="BU174" s="223" t="str">
        <f t="shared" ca="1" si="244"/>
        <v>0.436831019868087+4.43521977530245i</v>
      </c>
      <c r="BV174" s="223" t="str">
        <f t="shared" ca="1" si="245"/>
        <v>4.1961605170359-1.50141024054786i</v>
      </c>
      <c r="BW174" s="223" t="str">
        <f t="shared" ca="1" si="246"/>
        <v>-2.47599869453161-3.70559391458787i</v>
      </c>
      <c r="BX174" s="223" t="str">
        <f t="shared" ca="1" si="247"/>
        <v>-2.99292330055888+3.30218199258076i</v>
      </c>
      <c r="BY174" s="223" t="str">
        <f t="shared" ca="1" si="248"/>
        <v>3.93044077854477+2.10086436532807i</v>
      </c>
      <c r="BZ174" s="223" t="str">
        <f t="shared" ca="1" si="249"/>
        <v>1.08288488561926-4.32311879545893i</v>
      </c>
      <c r="CA174" s="223" t="str">
        <f t="shared" ca="1" si="250"/>
        <v>-4.45667990719021-1.58769980882126E-12i</v>
      </c>
      <c r="CB174" s="223" t="str">
        <f t="shared" ca="1" si="251"/>
        <v>1.08288488562054+4.32311879545861i</v>
      </c>
      <c r="CC174" s="223" t="str">
        <f t="shared" ca="1" si="252"/>
        <v>3.93044077854415-2.10086436532923i</v>
      </c>
      <c r="CD174" s="223" t="str">
        <f t="shared" ca="1" si="253"/>
        <v>-2.99292330055986-3.30218199257988i</v>
      </c>
      <c r="CE174" s="223" t="str">
        <f t="shared" ca="1" si="254"/>
        <v>-2.47599869453051+3.70559391458861i</v>
      </c>
      <c r="CF174" s="223" t="str">
        <f t="shared" ca="1" si="255"/>
        <v>4.19616051703484+1.50141024055079i</v>
      </c>
      <c r="CG174" s="223" t="str">
        <f t="shared" ca="1" si="256"/>
        <v>0.436831019866772-4.43521977530258i</v>
      </c>
      <c r="CH174" s="223" t="str">
        <f t="shared" ca="1" si="257"/>
        <v>-4.40844307662427+0.653930757279699i</v>
      </c>
      <c r="CI174" s="223" t="str">
        <f t="shared" ca="1" si="258"/>
        <v>1.70549756383546+4.11743534920759i</v>
      </c>
      <c r="CJ174" s="223" t="str">
        <f t="shared" ca="1" si="259"/>
        <v>3.57963886685292-2.65484112105957i</v>
      </c>
      <c r="CK174" s="223" t="str">
        <f t="shared" ca="1" si="260"/>
        <v>-3.44506015554875-2.82728780278969i</v>
      </c>
      <c r="CL174" s="223" t="str">
        <f t="shared" ca="1" si="261"/>
        <v>-1.90547619410736+4.02879091897843i</v>
      </c>
      <c r="CM174" s="223" t="str">
        <f t="shared" ca="1" si="262"/>
        <v>4.3710460524414+0.869455118214486i</v>
      </c>
      <c r="CN174" s="223" t="str">
        <f t="shared" ca="1" si="263"/>
        <v>-0.218678918266962-4.4513116410625i</v>
      </c>
      <c r="CO174" s="223" t="str">
        <f t="shared" ca="1" si="264"/>
        <v>-4.26477676663725+1.29370588848625i</v>
      </c>
      <c r="CP174" s="223" t="str">
        <f t="shared" ca="1" si="265"/>
        <v>2.29119137027595+3.8226218620112i</v>
      </c>
      <c r="CQ174" s="223" t="str">
        <f t="shared" ca="1" si="266"/>
        <v>3.15134858395181-3.15134858395225i</v>
      </c>
      <c r="CR174" s="223" t="str">
        <f t="shared" ca="1" si="267"/>
        <v>-3.82262186201145-2.29119137027552i</v>
      </c>
      <c r="CS174" s="223" t="str">
        <f t="shared" ca="1" si="268"/>
        <v>-1.29370588848577+4.2647767666374i</v>
      </c>
      <c r="CT174" s="223" t="str">
        <f t="shared" ca="1" si="269"/>
        <v>4.45131164106253+0.218678918266341i</v>
      </c>
      <c r="CU174" s="223" t="str">
        <f t="shared" ca="1" si="270"/>
        <v>-0.869455118215096-4.37104605244128i</v>
      </c>
      <c r="CV174" s="223" t="str">
        <f t="shared" ca="1" si="271"/>
        <v>-4.02879091897822+1.90547619410781i</v>
      </c>
      <c r="CW174" s="223" t="str">
        <f t="shared" ca="1" si="272"/>
        <v>2.82728780279017+3.44506015554836i</v>
      </c>
      <c r="CX174" s="223" t="str">
        <f t="shared" ca="1" si="273"/>
        <v>2.65484112105907-3.57963886685329i</v>
      </c>
      <c r="CY174" s="223" t="str">
        <f t="shared" ca="1" si="274"/>
        <v>-4.11743534920778-1.705497563835i</v>
      </c>
      <c r="CZ174" s="223" t="str">
        <f t="shared" ca="1" si="275"/>
        <v>-0.653930757279209+4.40844307662435i</v>
      </c>
      <c r="DA174" s="223" t="str">
        <f t="shared" ca="1" si="276"/>
        <v>4.43521977530252-0.436831019867328i</v>
      </c>
      <c r="DB174" s="223" t="str">
        <f t="shared" ca="1" si="277"/>
        <v>-1.50141024055131-4.19616051703466i</v>
      </c>
      <c r="DC174" s="223" t="str">
        <f t="shared" ca="1" si="278"/>
        <v>-3.70559391458833+2.47599869453092i</v>
      </c>
      <c r="DD174" s="223" t="str">
        <f t="shared" ca="1" si="279"/>
        <v>3.30218199258025+2.99292330055944i</v>
      </c>
      <c r="DE174" s="223" t="str">
        <f t="shared" ca="1" si="280"/>
        <v>2.10086436532874-3.93044077854441i</v>
      </c>
      <c r="DF174" s="223" t="str">
        <f t="shared" ca="1" si="281"/>
        <v>-4.32311879545873-1.08288488562006i</v>
      </c>
      <c r="DG174" s="223" t="str">
        <f t="shared" ca="1" si="282"/>
        <v>2.14677627990477E-12+4.45667990719021i</v>
      </c>
      <c r="DH174" s="223" t="str">
        <f t="shared" ca="1" si="283"/>
        <v>4.32311879545879-1.0828848856198i</v>
      </c>
      <c r="DI174" s="223" t="str">
        <f t="shared" ca="1" si="284"/>
        <v>-2.1008643653285-3.93044077854454i</v>
      </c>
      <c r="DJ174" s="223" t="str">
        <f t="shared" ca="1" si="285"/>
        <v>-3.30218199258035+2.99292330055934i</v>
      </c>
      <c r="DK174" s="223" t="str">
        <f t="shared" ca="1" si="286"/>
        <v>3.70559391458818+2.47599869453115i</v>
      </c>
      <c r="DL174" s="223" t="str">
        <f t="shared" ca="1" si="287"/>
        <v>1.50141024054739-4.19616051703606i</v>
      </c>
      <c r="DM174" s="223" t="str">
        <f t="shared" ca="1" si="288"/>
        <v>-4.43521977530251-0.436831019867468i</v>
      </c>
      <c r="DN174" s="223" t="str">
        <f t="shared" ca="1" si="289"/>
        <v>0.653930757278946+4.40844307662439i</v>
      </c>
      <c r="DO174" s="223" t="str">
        <f t="shared" ca="1" si="290"/>
        <v>4.11743534920788-1.70549756383476i</v>
      </c>
      <c r="DP174" s="223" t="str">
        <f t="shared" ca="1" si="291"/>
        <v>-2.65484112105885-3.57963886685345i</v>
      </c>
      <c r="DQ174" s="223" t="str">
        <f t="shared" ca="1" si="292"/>
        <v>-2.82728780278685+3.44506015555108i</v>
      </c>
      <c r="DR174" s="223" t="str">
        <f t="shared" ca="1" si="293"/>
        <v>4.0287909189781+1.90547619410805i</v>
      </c>
      <c r="DS174" s="223" t="str">
        <f t="shared" ca="1" si="294"/>
        <v>0.869455118215359-4.37104605244122i</v>
      </c>
      <c r="DT174" s="223" t="str">
        <f t="shared" ca="1" si="295"/>
        <v>-4.45131164106253+0.218678918266201i</v>
      </c>
      <c r="DU174" s="223" t="str">
        <f t="shared" ca="1" si="296"/>
        <v>1.29370588848552+4.26477676663747i</v>
      </c>
      <c r="DV174" s="223" t="str">
        <f t="shared" ca="1" si="297"/>
        <v>3.82262186200931-2.29119137027909i</v>
      </c>
      <c r="DW174" s="223" t="str">
        <f t="shared" ca="1" si="298"/>
        <v>-3.15134858395171-3.15134858395235i</v>
      </c>
      <c r="DX174" s="223" t="str">
        <f t="shared" ca="1" si="299"/>
        <v>-2.29119137027617+3.82262186201106i</v>
      </c>
      <c r="DY174" s="223" t="str">
        <f t="shared" ca="1" si="300"/>
        <v>4.26477676663718+1.29370588848651i</v>
      </c>
      <c r="DZ174" s="223" t="str">
        <f t="shared" ca="1" si="301"/>
        <v>0.218678918267102-4.45131164106249i</v>
      </c>
      <c r="EA174" s="223" t="str">
        <f t="shared" ca="1" si="302"/>
        <v>-4.37104605244056+0.869455118218697i</v>
      </c>
      <c r="EB174" s="223" t="str">
        <f t="shared" ca="1" si="303"/>
        <v>1.90547619410711+4.02879091897854i</v>
      </c>
      <c r="EC174" s="223" t="str">
        <f t="shared" ca="1" si="304"/>
        <v>3.44506015554884-2.82728780278958i</v>
      </c>
      <c r="ED174" s="223" t="str">
        <f t="shared" ca="1" si="305"/>
        <v>-3.57963886685284-2.65484112105968i</v>
      </c>
      <c r="EE174" s="223" t="str">
        <f t="shared" ca="1" si="306"/>
        <v>-1.7054975638357+4.11743534920749i</v>
      </c>
      <c r="EF174" s="223" t="str">
        <f t="shared" ca="1" si="307"/>
        <v>4.40844307662491+0.653930757275452i</v>
      </c>
      <c r="EG174" s="223" t="str">
        <f t="shared" ca="1" si="308"/>
        <v>-0.43683101986657-4.4352197753026i</v>
      </c>
      <c r="EH174" s="223" t="str">
        <f t="shared" ca="1" si="309"/>
        <v>-4.19616051703492+1.5014102405506i</v>
      </c>
      <c r="EI174" s="223" t="str">
        <f t="shared" ca="1" si="310"/>
        <v>2.47599869453029+3.70559391458875i</v>
      </c>
      <c r="EJ174" s="223" t="str">
        <f t="shared" ca="1" si="311"/>
        <v>2.99292330056001-3.30218199257974i</v>
      </c>
      <c r="EK174" s="223" t="str">
        <f t="shared" ca="1" si="312"/>
        <v>-3.93044077854614-2.1008643653255i</v>
      </c>
      <c r="EL174" s="223" t="str">
        <f t="shared" ca="1" si="313"/>
        <v>-1.0828848856208+4.32311879545854i</v>
      </c>
      <c r="EM174" s="223" t="str">
        <f t="shared" ca="1" si="314"/>
        <v>4.45667990719021-1.38459299083076E-12i</v>
      </c>
      <c r="EN174" s="223"/>
      <c r="EO174" s="223"/>
      <c r="EP174" s="223"/>
    </row>
    <row r="175" spans="1:146" ht="17.25" thickBot="1">
      <c r="A175" s="257">
        <f t="shared" si="181"/>
        <v>1.4648437500000009E-3</v>
      </c>
      <c r="B175" s="256">
        <v>75</v>
      </c>
      <c r="C175" s="230">
        <f t="shared" si="182"/>
        <v>15000</v>
      </c>
      <c r="D175" s="229">
        <f t="shared" si="315"/>
        <v>94247.779607693796</v>
      </c>
      <c r="E175" s="229" t="str">
        <f t="shared" si="316"/>
        <v>94247.7796076938i</v>
      </c>
      <c r="F175" s="229" t="str">
        <f t="shared" si="183"/>
        <v>-0.018051554669346-0.0664150016881785i</v>
      </c>
      <c r="G175" s="229" t="str">
        <f t="shared" si="184"/>
        <v>-4.82993736167658+1.46470502432547i</v>
      </c>
      <c r="H175" s="229" t="str">
        <f t="shared" si="180"/>
        <v>0.00204786739408348-0.00563667633168479i</v>
      </c>
      <c r="I175" s="229" t="str">
        <f t="shared" si="317"/>
        <v>-0.0044287160942082+0.00531324141342695i</v>
      </c>
      <c r="J175" s="255" t="str">
        <f ca="1">IMPRODUCT(1/N_FFT2,CL100)</f>
        <v>0.0399628818801547+0.00161420798927591i</v>
      </c>
      <c r="K175" s="254" t="str">
        <f t="shared" ca="1" si="318"/>
        <v>-0.000185560934892088+0.000205183570104022i</v>
      </c>
      <c r="N175" s="246">
        <f t="shared" ca="1" si="185"/>
        <v>17.460671577921676</v>
      </c>
      <c r="O175" s="223">
        <f t="shared" ca="1" si="186"/>
        <v>4.4606715779216772</v>
      </c>
      <c r="P175" s="223" t="str">
        <f t="shared" ca="1" si="187"/>
        <v>-1.1897180167374-4.29908850417489i</v>
      </c>
      <c r="Q175" s="223" t="str">
        <f t="shared" ca="1" si="188"/>
        <v>-3.82604563219848+2.29324349915425i</v>
      </c>
      <c r="R175" s="223" t="str">
        <f t="shared" ca="1" si="189"/>
        <v>3.2306283783143+3.07581390973326i</v>
      </c>
      <c r="S175" s="223" t="str">
        <f t="shared" ca="1" si="190"/>
        <v>2.10274602588475-3.93396111784346i</v>
      </c>
      <c r="T175" s="223" t="str">
        <f t="shared" ca="1" si="191"/>
        <v>-4.35228675998051-0.977338674655128i</v>
      </c>
      <c r="U175" s="223" t="str">
        <f t="shared" ca="1" si="192"/>
        <v>0.218874780266957+4.45529850365173i</v>
      </c>
      <c r="V175" s="223" t="str">
        <f t="shared" ca="1" si="193"/>
        <v>4.23553336760702-1.3992312239104i</v>
      </c>
      <c r="W175" s="223" t="str">
        <f t="shared" ca="1" si="194"/>
        <v>-2.47821634797002-3.70891286750341i</v>
      </c>
      <c r="X175" s="223" t="str">
        <f t="shared" ca="1" si="195"/>
        <v>-2.91358953603429+3.37765998016226i</v>
      </c>
      <c r="Y175" s="223" t="str">
        <f t="shared" ca="1" si="196"/>
        <v>4.03239934658126+1.90718285326008i</v>
      </c>
      <c r="Z175" s="223" t="str">
        <f t="shared" ca="1" si="197"/>
        <v>0.762604838100726-4.39499997576605i</v>
      </c>
      <c r="AA175" s="223" t="str">
        <f t="shared" ca="1" si="198"/>
        <v>-4.43919222504844+0.437222272017084i</v>
      </c>
      <c r="AB175" s="223" t="str">
        <f t="shared" ca="1" si="199"/>
        <v>1.60537356050669+4.16177446016772i</v>
      </c>
      <c r="AC175" s="223" t="str">
        <f t="shared" ca="1" si="200"/>
        <v>3.58284500684827-2.6572189565372i</v>
      </c>
      <c r="AD175" s="223" t="str">
        <f t="shared" ca="1" si="201"/>
        <v>-3.51655450326997-2.7443460699427i</v>
      </c>
      <c r="AE175" s="223" t="str">
        <f t="shared" ca="1" si="202"/>
        <v>-1.70702511009252+4.12112317209664i</v>
      </c>
      <c r="AF175" s="223" t="str">
        <f t="shared" ca="1" si="203"/>
        <v>4.42712525165341+0.546033819695264i</v>
      </c>
      <c r="AG175" s="223" t="str">
        <f t="shared" ca="1" si="204"/>
        <v>-0.654516457018223-4.41239154354762i</v>
      </c>
      <c r="AH175" s="223" t="str">
        <f t="shared" ca="1" si="205"/>
        <v>-4.07798947352549+1.80764841158162i</v>
      </c>
      <c r="AI175" s="223" t="str">
        <f t="shared" ca="1" si="206"/>
        <v>2.82982009189321+3.44814575875148i</v>
      </c>
      <c r="AJ175" s="223" t="str">
        <f t="shared" ca="1" si="207"/>
        <v>2.56849123379191-3.64697733856578i</v>
      </c>
      <c r="AK175" s="223" t="str">
        <f t="shared" ca="1" si="208"/>
        <v>-4.1999188509227-1.50275499391699i</v>
      </c>
      <c r="AL175" s="223" t="str">
        <f t="shared" ca="1" si="209"/>
        <v>-0.328147357991235+4.44858519503916i</v>
      </c>
      <c r="AM175" s="223" t="str">
        <f t="shared" ca="1" si="210"/>
        <v>4.3749610243386-0.870233854545077i</v>
      </c>
      <c r="AN175" s="223" t="str">
        <f t="shared" ca="1" si="211"/>
        <v>-2.00556847930173-3.98438025305186i</v>
      </c>
      <c r="AO175" s="223" t="str">
        <f t="shared" ca="1" si="212"/>
        <v>-3.30513962549997+2.99560394278486i</v>
      </c>
      <c r="AP175" s="223" t="str">
        <f t="shared" ca="1" si="213"/>
        <v>3.76861428601522+2.38644867728603i</v>
      </c>
      <c r="AQ175" s="223" t="str">
        <f t="shared" ca="1" si="214"/>
        <v>1.29486460933534-4.26859655736743i</v>
      </c>
      <c r="AR175" s="223" t="str">
        <f t="shared" ca="1" si="215"/>
        <v>1.29486460933534-4.26859655736743i</v>
      </c>
      <c r="AS175" s="223" t="str">
        <f t="shared" ca="1" si="216"/>
        <v>1.08385478249285+4.32699084082063i</v>
      </c>
      <c r="AT175" s="223" t="str">
        <f t="shared" ca="1" si="217"/>
        <v>3.88117231155814-2.19865695688816i</v>
      </c>
      <c r="AU175" s="223" t="str">
        <f t="shared" ca="1" si="218"/>
        <v>-3.15417112139444-3.15417112139459i</v>
      </c>
      <c r="AV175" s="223" t="str">
        <f t="shared" ca="1" si="219"/>
        <v>-2.19865695688835+3.88117231155803i</v>
      </c>
      <c r="AW175" s="223" t="str">
        <f t="shared" ca="1" si="220"/>
        <v>4.32699084082069+1.08385478249263i</v>
      </c>
      <c r="AX175" s="223" t="str">
        <f t="shared" ca="1" si="221"/>
        <v>-0.109470360559285-4.45932810704004i</v>
      </c>
      <c r="AY175" s="223" t="str">
        <f t="shared" ca="1" si="222"/>
        <v>-4.26859655736749+1.29486460933516i</v>
      </c>
      <c r="AZ175" s="223" t="str">
        <f t="shared" ca="1" si="223"/>
        <v>2.38644867728622+3.7686142860151i</v>
      </c>
      <c r="BA175" s="223" t="str">
        <f t="shared" ca="1" si="224"/>
        <v>2.995603942785-3.30513962549984i</v>
      </c>
      <c r="BB175" s="223" t="str">
        <f t="shared" ca="1" si="225"/>
        <v>-3.98438025305176-2.00556847930193i</v>
      </c>
      <c r="BC175" s="223" t="str">
        <f t="shared" ca="1" si="226"/>
        <v>-0.870233854544823+4.37496102433865i</v>
      </c>
      <c r="BD175" s="223" t="str">
        <f t="shared" ca="1" si="227"/>
        <v>4.44858519503918-0.328147357991016i</v>
      </c>
      <c r="BE175" s="223" t="str">
        <f t="shared" ca="1" si="228"/>
        <v>-1.50275499391681-4.19991885092276i</v>
      </c>
      <c r="BF175" s="223" t="str">
        <f t="shared" ca="1" si="229"/>
        <v>-3.64697733856565+2.5684912337921i</v>
      </c>
      <c r="BG175" s="223" t="str">
        <f t="shared" ca="1" si="230"/>
        <v>3.44814575875136+2.82982009189335i</v>
      </c>
      <c r="BH175" s="223" t="str">
        <f t="shared" ca="1" si="231"/>
        <v>1.80764841158182-4.0779894735254i</v>
      </c>
      <c r="BI175" s="223" t="str">
        <f t="shared" ca="1" si="232"/>
        <v>-4.41239154354766-0.654516457017969i</v>
      </c>
      <c r="BJ175" s="223" t="str">
        <f t="shared" ca="1" si="233"/>
        <v>0.546033819695474+4.42712525165338i</v>
      </c>
      <c r="BK175" s="223" t="str">
        <f t="shared" ca="1" si="234"/>
        <v>4.12112317209672-1.70702511009233i</v>
      </c>
      <c r="BL175" s="223" t="str">
        <f t="shared" ca="1" si="235"/>
        <v>-2.74434606994251-3.51655450327012i</v>
      </c>
      <c r="BM175" s="223" t="str">
        <f t="shared" ca="1" si="236"/>
        <v>-2.65721895653701+3.58284500684842i</v>
      </c>
      <c r="BN175" s="223" t="str">
        <f t="shared" ca="1" si="237"/>
        <v>4.16177446016764+1.60537356050691i</v>
      </c>
      <c r="BO175" s="223" t="str">
        <f t="shared" ca="1" si="238"/>
        <v>0.437222272017286-4.43919222504842i</v>
      </c>
      <c r="BP175" s="223" t="str">
        <f t="shared" ca="1" si="239"/>
        <v>-4.39499997576602+0.762604838100931i</v>
      </c>
      <c r="BQ175" s="223" t="str">
        <f t="shared" ca="1" si="240"/>
        <v>1.9071828532599+4.03239934658135i</v>
      </c>
      <c r="BR175" s="223" t="str">
        <f t="shared" ca="1" si="241"/>
        <v>3.37765998016329-2.91358953603311i</v>
      </c>
      <c r="BS175" s="223" t="str">
        <f t="shared" ca="1" si="242"/>
        <v>-3.7089128675033-2.4782163479702i</v>
      </c>
      <c r="BT175" s="223" t="str">
        <f t="shared" ca="1" si="243"/>
        <v>-1.39923122390973+4.23553336760724i</v>
      </c>
      <c r="BU175" s="223" t="str">
        <f t="shared" ca="1" si="244"/>
        <v>4.45529850365181+0.218874780265394i</v>
      </c>
      <c r="BV175" s="223" t="str">
        <f t="shared" ca="1" si="245"/>
        <v>-0.977338674653375-4.3522867599809i</v>
      </c>
      <c r="BW175" s="223" t="str">
        <f t="shared" ca="1" si="246"/>
        <v>-3.93396111784381+2.10274602588408i</v>
      </c>
      <c r="BX175" s="223" t="str">
        <f t="shared" ca="1" si="247"/>
        <v>3.07581390973348+3.23062837831409i</v>
      </c>
      <c r="BY175" s="223" t="str">
        <f t="shared" ca="1" si="248"/>
        <v>2.29324349915314-3.82604563219914i</v>
      </c>
      <c r="BZ175" s="223" t="str">
        <f t="shared" ca="1" si="249"/>
        <v>-4.29908850417433-1.18971801673942i</v>
      </c>
      <c r="CA175" s="223" t="str">
        <f t="shared" ca="1" si="250"/>
        <v>-1.10604668515235E-12+4.46067157792168i</v>
      </c>
      <c r="CB175" s="223" t="str">
        <f t="shared" ca="1" si="251"/>
        <v>4.2990885041749-1.18971801673735i</v>
      </c>
      <c r="CC175" s="223" t="str">
        <f t="shared" ca="1" si="252"/>
        <v>-2.29324349915505-3.826045632198i</v>
      </c>
      <c r="CD175" s="223" t="str">
        <f t="shared" ca="1" si="253"/>
        <v>-3.07581390973182+3.23062837831567i</v>
      </c>
      <c r="CE175" s="223" t="str">
        <f t="shared" ca="1" si="254"/>
        <v>3.93396111784277+2.10274602588604i</v>
      </c>
      <c r="CF175" s="223" t="str">
        <f t="shared" ca="1" si="255"/>
        <v>0.977338674655534-4.35228675998042i</v>
      </c>
      <c r="CG175" s="223" t="str">
        <f t="shared" ca="1" si="256"/>
        <v>-4.4552985036517+0.218874780267617i</v>
      </c>
      <c r="CH175" s="223" t="str">
        <f t="shared" ca="1" si="257"/>
        <v>1.3992312239119+4.23553336760652i</v>
      </c>
      <c r="CI175" s="223" t="str">
        <f t="shared" ca="1" si="258"/>
        <v>3.70891286750449-2.47821634796841i</v>
      </c>
      <c r="CJ175" s="223" t="str">
        <f t="shared" ca="1" si="259"/>
        <v>-3.3776599801618-2.91358953603483i</v>
      </c>
      <c r="CK175" s="223" t="str">
        <f t="shared" ca="1" si="260"/>
        <v>-1.90718285325989+4.03239934658135i</v>
      </c>
      <c r="CL175" s="223" t="str">
        <f t="shared" ca="1" si="261"/>
        <v>4.39499997576625+0.762604838099611i</v>
      </c>
      <c r="CM175" s="223" t="str">
        <f t="shared" ca="1" si="262"/>
        <v>-0.437222272015148-4.43919222504863i</v>
      </c>
      <c r="CN175" s="223" t="str">
        <f t="shared" ca="1" si="263"/>
        <v>-4.16177446016814+1.60537356050562i</v>
      </c>
      <c r="CO175" s="223" t="str">
        <f t="shared" ca="1" si="264"/>
        <v>2.65721895653702+3.58284500684841i</v>
      </c>
      <c r="CP175" s="223" t="str">
        <f t="shared" ca="1" si="265"/>
        <v>2.74434606994181-3.51655450327067i</v>
      </c>
      <c r="CQ175" s="223" t="str">
        <f t="shared" ca="1" si="266"/>
        <v>-4.12112317209743-1.70702511009063i</v>
      </c>
      <c r="CR175" s="223" t="str">
        <f t="shared" ca="1" si="267"/>
        <v>-0.546033819696852+4.42712525165321i</v>
      </c>
      <c r="CS175" s="223" t="str">
        <f t="shared" ca="1" si="268"/>
        <v>4.41239154354772-0.654516457017536i</v>
      </c>
      <c r="CT175" s="223" t="str">
        <f t="shared" ca="1" si="269"/>
        <v>-1.80764841158223-4.07798947352522i</v>
      </c>
      <c r="CU175" s="223" t="str">
        <f t="shared" ca="1" si="270"/>
        <v>-3.44814575875047+2.82982009189443i</v>
      </c>
      <c r="CV175" s="223" t="str">
        <f t="shared" ca="1" si="271"/>
        <v>3.6469773385646+2.5684912337936i</v>
      </c>
      <c r="CW175" s="223" t="str">
        <f t="shared" ca="1" si="272"/>
        <v>1.50275499391764-4.19991885092246i</v>
      </c>
      <c r="CX175" s="223" t="str">
        <f t="shared" ca="1" si="273"/>
        <v>-4.44858519503918-0.32814735799101i</v>
      </c>
      <c r="CY175" s="223" t="str">
        <f t="shared" ca="1" si="274"/>
        <v>0.870233854546197+4.37496102433838i</v>
      </c>
      <c r="CZ175" s="223" t="str">
        <f t="shared" ca="1" si="275"/>
        <v>3.98438025305278-2.00556847929989i</v>
      </c>
      <c r="DA175" s="223" t="str">
        <f t="shared" ca="1" si="276"/>
        <v>-2.99560394278402-3.30513962550073i</v>
      </c>
      <c r="DB175" s="223" t="str">
        <f t="shared" ca="1" si="277"/>
        <v>-2.38644867728621+3.76861428601511i</v>
      </c>
      <c r="DC175" s="223" t="str">
        <f t="shared" ca="1" si="278"/>
        <v>4.26859655736776+1.29486460933424i</v>
      </c>
      <c r="DD175" s="223" t="str">
        <f t="shared" ca="1" si="279"/>
        <v>0.109470360557441-4.45932810704008i</v>
      </c>
      <c r="DE175" s="223" t="str">
        <f t="shared" ca="1" si="280"/>
        <v>-4.32699084082102+1.08385478249131i</v>
      </c>
      <c r="DF175" s="223" t="str">
        <f t="shared" ca="1" si="281"/>
        <v>2.19865695688797+3.88117231155825i</v>
      </c>
      <c r="DG175" s="223" t="str">
        <f t="shared" ca="1" si="282"/>
        <v>3.1541711213941-3.15417112139493i</v>
      </c>
      <c r="DH175" s="223" t="str">
        <f t="shared" ca="1" si="283"/>
        <v>-3.88117231155883-2.19865695688694i</v>
      </c>
      <c r="DI175" s="223" t="str">
        <f t="shared" ca="1" si="284"/>
        <v>-1.0838547824946+4.32699084082019i</v>
      </c>
      <c r="DJ175" s="223" t="str">
        <f t="shared" ca="1" si="285"/>
        <v>4.45932810704006-0.109470360558623i</v>
      </c>
      <c r="DK175" s="223" t="str">
        <f t="shared" ca="1" si="286"/>
        <v>-1.29486460933538-4.26859655736742i</v>
      </c>
      <c r="DL175" s="223" t="str">
        <f t="shared" ca="1" si="287"/>
        <v>-3.76861428601447+2.38644867728721i</v>
      </c>
      <c r="DM175" s="223" t="str">
        <f t="shared" ca="1" si="288"/>
        <v>3.30513962549846+2.99560394278653i</v>
      </c>
      <c r="DN175" s="223" t="str">
        <f t="shared" ca="1" si="289"/>
        <v>2.00556847930291-3.98438025305126i</v>
      </c>
      <c r="DO175" s="223" t="str">
        <f t="shared" ca="1" si="290"/>
        <v>-4.37496102433861-0.870233854545037i</v>
      </c>
      <c r="DP175" s="223" t="str">
        <f t="shared" ca="1" si="291"/>
        <v>0.328147357992189+4.4485851950391i</v>
      </c>
      <c r="DQ175" s="223" t="str">
        <f t="shared" ca="1" si="292"/>
        <v>4.19991885092206-1.50275499391876i</v>
      </c>
      <c r="DR175" s="223" t="str">
        <f t="shared" ca="1" si="293"/>
        <v>-2.56849123379083-3.64697733856655i</v>
      </c>
      <c r="DS175" s="223" t="str">
        <f t="shared" ca="1" si="294"/>
        <v>-2.82982009189352+3.44814575875122i</v>
      </c>
      <c r="DT175" s="223" t="str">
        <f t="shared" ca="1" si="295"/>
        <v>4.0779894735257+1.80764841158115i</v>
      </c>
      <c r="DU175" s="223" t="str">
        <f t="shared" ca="1" si="296"/>
        <v>0.654516457016368-4.4123915435479i</v>
      </c>
      <c r="DV175" s="223" t="str">
        <f t="shared" ca="1" si="297"/>
        <v>-4.42712525165363+0.546033819693494i</v>
      </c>
      <c r="DW175" s="223" t="str">
        <f t="shared" ca="1" si="298"/>
        <v>1.70702511009172+4.12112317209697i</v>
      </c>
      <c r="DX175" s="223" t="str">
        <f t="shared" ca="1" si="299"/>
        <v>3.51655450326994-2.74434606994274i</v>
      </c>
      <c r="DY175" s="223" t="str">
        <f t="shared" ca="1" si="300"/>
        <v>-3.58284500684912-2.65721895653607i</v>
      </c>
      <c r="DZ175" s="223" t="str">
        <f t="shared" ca="1" si="301"/>
        <v>-1.60537356050463+4.16177446016852i</v>
      </c>
      <c r="EA175" s="223" t="str">
        <f t="shared" ca="1" si="302"/>
        <v>4.43919222504831+0.437222272018387i</v>
      </c>
      <c r="EB175" s="223" t="str">
        <f t="shared" ca="1" si="303"/>
        <v>-0.762604838100775-4.39499997576605i</v>
      </c>
      <c r="EC175" s="223" t="str">
        <f t="shared" ca="1" si="304"/>
        <v>-4.03239934658085+1.90718285326096i</v>
      </c>
      <c r="ED175" s="223" t="str">
        <f t="shared" ca="1" si="305"/>
        <v>2.91358953603563+3.37765998016111i</v>
      </c>
      <c r="EE175" s="223" t="str">
        <f t="shared" ca="1" si="306"/>
        <v>2.47821634797112-3.70891286750268i</v>
      </c>
      <c r="EF175" s="223" t="str">
        <f t="shared" ca="1" si="307"/>
        <v>-4.23553336760689-1.39923122391078i</v>
      </c>
      <c r="EG175" s="223" t="str">
        <f t="shared" ca="1" si="308"/>
        <v>-0.218874780266436+4.45529850365176i</v>
      </c>
      <c r="EH175" s="223" t="str">
        <f t="shared" ca="1" si="309"/>
        <v>4.35228675998017-0.977338674656627i</v>
      </c>
      <c r="EI175" s="223" t="str">
        <f t="shared" ca="1" si="310"/>
        <v>-2.10274602588311-3.93396111784434i</v>
      </c>
      <c r="EJ175" s="223" t="str">
        <f t="shared" ca="1" si="311"/>
        <v>-3.23062837831485+3.07581390973268i</v>
      </c>
      <c r="EK175" s="223" t="str">
        <f t="shared" ca="1" si="312"/>
        <v>3.82604563219861+2.29324349915403i</v>
      </c>
      <c r="EL175" s="223" t="str">
        <f t="shared" ca="1" si="313"/>
        <v>1.18971801673627-4.2990885041752i</v>
      </c>
      <c r="EM175" s="223" t="str">
        <f t="shared" ca="1" si="314"/>
        <v>-4.46067157792168-2.21209337030469E-12i</v>
      </c>
      <c r="EN175" s="223"/>
      <c r="EO175" s="223"/>
      <c r="EP175" s="223"/>
    </row>
    <row r="176" spans="1:146" ht="17.25" thickBot="1">
      <c r="A176" s="257">
        <f t="shared" si="181"/>
        <v>1.4843750000000009E-3</v>
      </c>
      <c r="B176" s="256">
        <v>76</v>
      </c>
      <c r="C176" s="230">
        <f t="shared" si="182"/>
        <v>15200</v>
      </c>
      <c r="D176" s="229">
        <f t="shared" si="315"/>
        <v>95504.416669129714</v>
      </c>
      <c r="E176" s="229" t="str">
        <f t="shared" si="316"/>
        <v>95504.4166691297i</v>
      </c>
      <c r="F176" s="229" t="str">
        <f t="shared" si="183"/>
        <v>-0.0179045208624305-0.0653085441715703i</v>
      </c>
      <c r="G176" s="229" t="str">
        <f t="shared" si="184"/>
        <v>-4.8102614101153+1.50529705109272i</v>
      </c>
      <c r="H176" s="229" t="str">
        <f t="shared" si="180"/>
        <v>0.00204651070287805-0.0055624682392056i</v>
      </c>
      <c r="I176" s="229" t="str">
        <f t="shared" si="317"/>
        <v>-0.0043692700649601+0.00528175136050103i</v>
      </c>
      <c r="J176" s="255" t="str">
        <f ca="1">IMPRODUCT(1/N_FFT2,CM100)</f>
        <v>0.0207621527186438-0.0000474393352022965i</v>
      </c>
      <c r="K176" s="254" t="str">
        <f t="shared" ca="1" si="318"/>
        <v>-0.0000904648895844543+0.000109867803635828i</v>
      </c>
      <c r="N176" s="246">
        <f t="shared" ca="1" si="185"/>
        <v>17.463990650169976</v>
      </c>
      <c r="O176" s="223">
        <f t="shared" ca="1" si="186"/>
        <v>4.4639906501699738</v>
      </c>
      <c r="P176" s="223" t="str">
        <f t="shared" ca="1" si="187"/>
        <v>-1.29582808515153-4.2717727114791i</v>
      </c>
      <c r="Q176" s="223" t="str">
        <f t="shared" ca="1" si="188"/>
        <v>-3.71167257521901+2.48006032571226i</v>
      </c>
      <c r="R176" s="223" t="str">
        <f t="shared" ca="1" si="189"/>
        <v>3.45071143629491+2.83192568903713i</v>
      </c>
      <c r="S176" s="223" t="str">
        <f t="shared" ca="1" si="190"/>
        <v>1.70829526405271-4.12418959501379i</v>
      </c>
      <c r="T176" s="223" t="str">
        <f t="shared" ca="1" si="191"/>
        <v>-4.44249531505665-0.437547597987549i</v>
      </c>
      <c r="U176" s="223" t="str">
        <f t="shared" ca="1" si="192"/>
        <v>0.87088137341848+4.37821632154439i</v>
      </c>
      <c r="V176" s="223" t="str">
        <f t="shared" ca="1" si="193"/>
        <v>3.93688827823709-2.10431062571198i</v>
      </c>
      <c r="W176" s="223" t="str">
        <f t="shared" ca="1" si="194"/>
        <v>-3.15651805988848-3.15651805988859i</v>
      </c>
      <c r="X176" s="223" t="str">
        <f t="shared" ca="1" si="195"/>
        <v>-2.10431062571173+3.93688827823723i</v>
      </c>
      <c r="Y176" s="223" t="str">
        <f t="shared" ca="1" si="196"/>
        <v>4.37821632154436+0.870881373418631i</v>
      </c>
      <c r="Z176" s="223" t="str">
        <f t="shared" ca="1" si="197"/>
        <v>-0.437547597987386-4.44249531505667i</v>
      </c>
      <c r="AA176" s="223" t="str">
        <f t="shared" ca="1" si="198"/>
        <v>-4.12418959501375+1.70829526405281i</v>
      </c>
      <c r="AB176" s="223" t="str">
        <f t="shared" ca="1" si="199"/>
        <v>2.83192568903708+3.45071143629495i</v>
      </c>
      <c r="AC176" s="223" t="str">
        <f t="shared" ca="1" si="200"/>
        <v>2.48006032571209-3.71167257521913i</v>
      </c>
      <c r="AD176" s="223" t="str">
        <f t="shared" ca="1" si="201"/>
        <v>-4.2717727114791-1.29582808515151i</v>
      </c>
      <c r="AE176" s="223" t="str">
        <f t="shared" ca="1" si="202"/>
        <v>-1.55858764811909E-13+4.46399065016997i</v>
      </c>
      <c r="AF176" s="223" t="str">
        <f t="shared" ca="1" si="203"/>
        <v>4.27177271147906-1.29582808515164i</v>
      </c>
      <c r="AG176" s="223" t="str">
        <f t="shared" ca="1" si="204"/>
        <v>-2.4800603257122-3.71167257521905i</v>
      </c>
      <c r="AH176" s="223" t="str">
        <f t="shared" ca="1" si="205"/>
        <v>-2.83192568903698+3.45071143629504i</v>
      </c>
      <c r="AI176" s="223" t="str">
        <f t="shared" ca="1" si="206"/>
        <v>4.1241895950138+1.70829526405268i</v>
      </c>
      <c r="AJ176" s="223" t="str">
        <f t="shared" ca="1" si="207"/>
        <v>0.437547597987696-4.44249531505664i</v>
      </c>
      <c r="AK176" s="223" t="str">
        <f t="shared" ca="1" si="208"/>
        <v>-4.37821632154434+0.870881373418743i</v>
      </c>
      <c r="AL176" s="223" t="str">
        <f t="shared" ca="1" si="209"/>
        <v>2.10431062571183+3.93688827823717i</v>
      </c>
      <c r="AM176" s="223" t="str">
        <f t="shared" ca="1" si="210"/>
        <v>3.15651805988871-3.15651805988836i</v>
      </c>
      <c r="AN176" s="223" t="str">
        <f t="shared" ca="1" si="211"/>
        <v>-3.93688827823715-2.10431062571186i</v>
      </c>
      <c r="AO176" s="223" t="str">
        <f t="shared" ca="1" si="212"/>
        <v>-0.870881373418783+4.37821632154433i</v>
      </c>
      <c r="AP176" s="223" t="str">
        <f t="shared" ca="1" si="213"/>
        <v>4.44249531505664-0.437547597987688i</v>
      </c>
      <c r="AQ176" s="223" t="str">
        <f t="shared" ca="1" si="214"/>
        <v>-1.70829526405265-4.12418959501382i</v>
      </c>
      <c r="AR176" s="223" t="str">
        <f t="shared" ca="1" si="215"/>
        <v>-1.70829526405265-4.12418959501382i</v>
      </c>
      <c r="AS176" s="223" t="str">
        <f t="shared" ca="1" si="216"/>
        <v>3.71167257521903+2.48006032571223i</v>
      </c>
      <c r="AT176" s="223" t="str">
        <f t="shared" ca="1" si="217"/>
        <v>1.29582808515166-4.27177271147906i</v>
      </c>
      <c r="AU176" s="223" t="str">
        <f t="shared" ca="1" si="218"/>
        <v>-4.46399065016997+1.32342328433281E-13i</v>
      </c>
      <c r="AV176" s="223" t="str">
        <f t="shared" ca="1" si="219"/>
        <v>1.29582808515149+4.27177271147911i</v>
      </c>
      <c r="AW176" s="223" t="str">
        <f t="shared" ca="1" si="220"/>
        <v>3.71167257521888-2.48006032571245i</v>
      </c>
      <c r="AX176" s="223" t="str">
        <f t="shared" ca="1" si="221"/>
        <v>-3.45071143629495-2.83192568903709i</v>
      </c>
      <c r="AY176" s="223" t="str">
        <f t="shared" ca="1" si="222"/>
        <v>-1.70829526405284+4.12418959501374i</v>
      </c>
      <c r="AZ176" s="223" t="str">
        <f t="shared" ca="1" si="223"/>
        <v>4.44249531505666+0.437547597987394i</v>
      </c>
      <c r="BA176" s="223" t="str">
        <f t="shared" ca="1" si="224"/>
        <v>-0.870881373418609-4.37821632154436i</v>
      </c>
      <c r="BB176" s="223" t="str">
        <f t="shared" ca="1" si="225"/>
        <v>-3.93688827823725+2.10431062571168i</v>
      </c>
      <c r="BC176" s="223" t="str">
        <f t="shared" ca="1" si="226"/>
        <v>3.15651805988858+3.15651805988849i</v>
      </c>
      <c r="BD176" s="223" t="str">
        <f t="shared" ca="1" si="227"/>
        <v>2.10431062571201-3.93688827823707i</v>
      </c>
      <c r="BE176" s="223" t="str">
        <f t="shared" ca="1" si="228"/>
        <v>-4.37821632154439-0.870881373418484i</v>
      </c>
      <c r="BF176" s="223" t="str">
        <f t="shared" ca="1" si="229"/>
        <v>0.437547597987518+4.44249531505665i</v>
      </c>
      <c r="BG176" s="223" t="str">
        <f t="shared" ca="1" si="230"/>
        <v>4.12418959501388-1.70829526405249i</v>
      </c>
      <c r="BH176" s="223" t="str">
        <f t="shared" ca="1" si="231"/>
        <v>-2.83192568903718-3.45071143629487i</v>
      </c>
      <c r="BI176" s="223" t="str">
        <f t="shared" ca="1" si="232"/>
        <v>-2.48006032571237+3.71167257521894i</v>
      </c>
      <c r="BJ176" s="223" t="str">
        <f t="shared" ca="1" si="233"/>
        <v>4.27177271147914+1.29582808515137i</v>
      </c>
      <c r="BK176" s="223" t="str">
        <f t="shared" ca="1" si="234"/>
        <v>3.93757170235241E-14-4.46399065016997i</v>
      </c>
      <c r="BL176" s="223" t="str">
        <f t="shared" ca="1" si="235"/>
        <v>-4.27177271147915+1.29582808515136i</v>
      </c>
      <c r="BM176" s="223" t="str">
        <f t="shared" ca="1" si="236"/>
        <v>2.48006032571231+3.71167257521898i</v>
      </c>
      <c r="BN176" s="223" t="str">
        <f t="shared" ca="1" si="237"/>
        <v>2.83192568903725-3.45071143629482i</v>
      </c>
      <c r="BO176" s="223" t="str">
        <f t="shared" ca="1" si="238"/>
        <v>-4.12418959501385-1.70829526405256i</v>
      </c>
      <c r="BP176" s="223" t="str">
        <f t="shared" ca="1" si="239"/>
        <v>-0.437547597987596+4.44249531505664i</v>
      </c>
      <c r="BQ176" s="223" t="str">
        <f t="shared" ca="1" si="240"/>
        <v>4.37821632154413-0.870881373419779i</v>
      </c>
      <c r="BR176" s="223" t="str">
        <f t="shared" ca="1" si="241"/>
        <v>-2.10431062571312-3.93688827823648i</v>
      </c>
      <c r="BS176" s="223" t="str">
        <f t="shared" ca="1" si="242"/>
        <v>-3.15651805988733+3.15651805988974i</v>
      </c>
      <c r="BT176" s="223" t="str">
        <f t="shared" ca="1" si="243"/>
        <v>3.93688827823805+2.10431062571018i</v>
      </c>
      <c r="BU176" s="223" t="str">
        <f t="shared" ca="1" si="244"/>
        <v>0.870881373416507-4.37821632154478i</v>
      </c>
      <c r="BV176" s="223" t="str">
        <f t="shared" ca="1" si="245"/>
        <v>-4.44249531505684+0.437547597985611i</v>
      </c>
      <c r="BW176" s="223" t="str">
        <f t="shared" ca="1" si="246"/>
        <v>1.70829526405113+4.12418959501445i</v>
      </c>
      <c r="BX176" s="223" t="str">
        <f t="shared" ca="1" si="247"/>
        <v>3.45071143629584-2.831925689036i</v>
      </c>
      <c r="BY176" s="223" t="str">
        <f t="shared" ca="1" si="248"/>
        <v>-3.71167257521837-2.48006032571323i</v>
      </c>
      <c r="BZ176" s="223" t="str">
        <f t="shared" ca="1" si="249"/>
        <v>-1.29582808515242+4.27177271147883i</v>
      </c>
      <c r="CA176" s="223" t="str">
        <f t="shared" ca="1" si="250"/>
        <v>4.46399065016997+6.23435059247637E-13i</v>
      </c>
      <c r="CB176" s="223" t="str">
        <f t="shared" ca="1" si="251"/>
        <v>-1.29582808515116-4.27177271147921i</v>
      </c>
      <c r="CC176" s="223" t="str">
        <f t="shared" ca="1" si="252"/>
        <v>-3.71167257521906+2.48006032571219i</v>
      </c>
      <c r="CD176" s="223" t="str">
        <f t="shared" ca="1" si="253"/>
        <v>3.45071143629501+2.83192568903701i</v>
      </c>
      <c r="CE176" s="223" t="str">
        <f t="shared" ca="1" si="254"/>
        <v>1.70829526405228-4.12418959501397i</v>
      </c>
      <c r="CF176" s="223" t="str">
        <f t="shared" ca="1" si="255"/>
        <v>-4.44249531505671-0.437547597986915i</v>
      </c>
      <c r="CG176" s="223" t="str">
        <f t="shared" ca="1" si="256"/>
        <v>0.87088137341964+4.37821632154416i</v>
      </c>
      <c r="CH176" s="223" t="str">
        <f t="shared" ca="1" si="257"/>
        <v>3.93688827823655-2.10431062571299i</v>
      </c>
      <c r="CI176" s="223" t="str">
        <f t="shared" ca="1" si="258"/>
        <v>-3.15651805988959-3.15651805988748i</v>
      </c>
      <c r="CJ176" s="223" t="str">
        <f t="shared" ca="1" si="259"/>
        <v>-2.10431062571036+3.93688827823796i</v>
      </c>
      <c r="CK176" s="223" t="str">
        <f t="shared" ca="1" si="260"/>
        <v>4.37821632154477+0.870881373416582i</v>
      </c>
      <c r="CL176" s="223" t="str">
        <f t="shared" ca="1" si="261"/>
        <v>-0.437547597985471-4.44249531505685i</v>
      </c>
      <c r="CM176" s="223" t="str">
        <f t="shared" ca="1" si="262"/>
        <v>-4.1241895950145+1.708295264051i</v>
      </c>
      <c r="CN176" s="223" t="str">
        <f t="shared" ca="1" si="263"/>
        <v>2.83192568903589+3.45071143629593i</v>
      </c>
      <c r="CO176" s="223" t="str">
        <f t="shared" ca="1" si="264"/>
        <v>2.4800603257134-3.71167257521825i</v>
      </c>
      <c r="CP176" s="223" t="str">
        <f t="shared" ca="1" si="265"/>
        <v>-4.27177271147881-1.29582808515249i</v>
      </c>
      <c r="CQ176" s="223" t="str">
        <f t="shared" ca="1" si="266"/>
        <v>-7.63434543414648E-13+4.46399065016997i</v>
      </c>
      <c r="CR176" s="223" t="str">
        <f t="shared" ca="1" si="267"/>
        <v>4.27177271147925-1.29582808515103i</v>
      </c>
      <c r="CS176" s="223" t="str">
        <f t="shared" ca="1" si="268"/>
        <v>-2.48006032571202-3.71167257521917i</v>
      </c>
      <c r="CT176" s="223" t="str">
        <f t="shared" ca="1" si="269"/>
        <v>-2.83192568903717+3.45071143629488i</v>
      </c>
      <c r="CU176" s="223" t="str">
        <f t="shared" ca="1" si="270"/>
        <v>4.12418959501392+1.70829526405241i</v>
      </c>
      <c r="CV176" s="223" t="str">
        <f t="shared" ca="1" si="271"/>
        <v>0.437547597986991-4.4424953150567i</v>
      </c>
      <c r="CW176" s="223" t="str">
        <f t="shared" ca="1" si="272"/>
        <v>-4.3782163215442+0.870881373419439i</v>
      </c>
      <c r="CX176" s="223" t="str">
        <f t="shared" ca="1" si="273"/>
        <v>2.10431062571281+3.93688827823664i</v>
      </c>
      <c r="CY176" s="223" t="str">
        <f t="shared" ca="1" si="274"/>
        <v>3.15651805988762-3.15651805988945i</v>
      </c>
      <c r="CZ176" s="223" t="str">
        <f t="shared" ca="1" si="275"/>
        <v>-3.93688827823792-2.10431062571043i</v>
      </c>
      <c r="DA176" s="223" t="str">
        <f t="shared" ca="1" si="276"/>
        <v>-0.870881373416783+4.37821632154473i</v>
      </c>
      <c r="DB176" s="223" t="str">
        <f t="shared" ca="1" si="277"/>
        <v>4.44249531505644-0.437547597989688i</v>
      </c>
      <c r="DC176" s="223" t="str">
        <f t="shared" ca="1" si="278"/>
        <v>-1.70829526405081-4.12418959501458i</v>
      </c>
      <c r="DD176" s="223" t="str">
        <f t="shared" ca="1" si="279"/>
        <v>-3.45071143629606+2.83192568903573i</v>
      </c>
      <c r="DE176" s="223" t="str">
        <f t="shared" ca="1" si="280"/>
        <v>3.71167257521821+2.48006032571346i</v>
      </c>
      <c r="DF176" s="223" t="str">
        <f t="shared" ca="1" si="281"/>
        <v>1.29582808515268-4.27177271147874i</v>
      </c>
      <c r="DG176" s="223" t="str">
        <f t="shared" ca="1" si="282"/>
        <v>-4.46399065016997-9.66871150161248E-13i</v>
      </c>
      <c r="DH176" s="223" t="str">
        <f t="shared" ca="1" si="283"/>
        <v>1.29582808515084+4.27177271147931i</v>
      </c>
      <c r="DI176" s="223" t="str">
        <f t="shared" ca="1" si="284"/>
        <v>3.71167257521921-2.48006032571196i</v>
      </c>
      <c r="DJ176" s="223" t="str">
        <f t="shared" ca="1" si="285"/>
        <v>-3.45071143629483-2.83192568903723i</v>
      </c>
      <c r="DK176" s="223" t="str">
        <f t="shared" ca="1" si="286"/>
        <v>-1.7082952640526+4.12418959501384i</v>
      </c>
      <c r="DL176" s="223" t="str">
        <f t="shared" ca="1" si="287"/>
        <v>4.44249531505668+0.437547597987193i</v>
      </c>
      <c r="DM176" s="223" t="str">
        <f t="shared" ca="1" si="288"/>
        <v>-0.870881373419239-4.37821632154424i</v>
      </c>
      <c r="DN176" s="223" t="str">
        <f t="shared" ca="1" si="289"/>
        <v>-3.93688827823668+2.10431062571275i</v>
      </c>
      <c r="DO176" s="223" t="str">
        <f t="shared" ca="1" si="290"/>
        <v>3.15651805988939+3.15651805988767i</v>
      </c>
      <c r="DP176" s="223" t="str">
        <f t="shared" ca="1" si="291"/>
        <v>2.10431062571061-3.93688827823783i</v>
      </c>
      <c r="DQ176" s="223" t="str">
        <f t="shared" ca="1" si="292"/>
        <v>-4.37821632154469-0.87088137341698i</v>
      </c>
      <c r="DR176" s="223" t="str">
        <f t="shared" ca="1" si="293"/>
        <v>0.437547597989486+4.44249531505646i</v>
      </c>
      <c r="DS176" s="223" t="str">
        <f t="shared" ca="1" si="294"/>
        <v>4.12418959501461-1.70829526405074i</v>
      </c>
      <c r="DT176" s="223" t="str">
        <f t="shared" ca="1" si="295"/>
        <v>-2.83192568903567-3.45071143629611i</v>
      </c>
      <c r="DU176" s="223" t="str">
        <f t="shared" ca="1" si="296"/>
        <v>-2.48006032571363+3.7116725752181i</v>
      </c>
      <c r="DV176" s="223" t="str">
        <f t="shared" ca="1" si="297"/>
        <v>4.27177271147869+1.29582808515288i</v>
      </c>
      <c r="DW176" s="223" t="str">
        <f t="shared" ca="1" si="298"/>
        <v>1.17030775690784E-12-4.46399065016997i</v>
      </c>
      <c r="DX176" s="223" t="str">
        <f t="shared" ca="1" si="299"/>
        <v>-4.27177271147933+1.29582808515076i</v>
      </c>
      <c r="DY176" s="223" t="str">
        <f t="shared" ca="1" si="300"/>
        <v>2.48006032571179+3.71167257521933i</v>
      </c>
      <c r="DZ176" s="223" t="str">
        <f t="shared" ca="1" si="301"/>
        <v>2.83192568903738-3.45071143629471i</v>
      </c>
      <c r="EA176" s="223" t="str">
        <f t="shared" ca="1" si="302"/>
        <v>-4.12418959501376-1.70829526405279i</v>
      </c>
      <c r="EB176" s="223" t="str">
        <f t="shared" ca="1" si="303"/>
        <v>-0.43754759798727+4.44249531505668i</v>
      </c>
      <c r="EC176" s="223" t="str">
        <f t="shared" ca="1" si="304"/>
        <v>4.37821632154425-0.870881373419167i</v>
      </c>
      <c r="ED176" s="223" t="str">
        <f t="shared" ca="1" si="305"/>
        <v>-2.10431062571257-3.93688827823678i</v>
      </c>
      <c r="EE176" s="223" t="str">
        <f t="shared" ca="1" si="306"/>
        <v>-3.15651805988782+3.15651805988925i</v>
      </c>
      <c r="EF176" s="223" t="str">
        <f t="shared" ca="1" si="307"/>
        <v>3.93688827823773+2.10431062571078i</v>
      </c>
      <c r="EG176" s="223" t="str">
        <f t="shared" ca="1" si="308"/>
        <v>0.870881373417056-4.37821632154467i</v>
      </c>
      <c r="EH176" s="223" t="str">
        <f t="shared" ca="1" si="309"/>
        <v>-4.44249531505647+0.437547597989409i</v>
      </c>
      <c r="EI176" s="223" t="str">
        <f t="shared" ca="1" si="310"/>
        <v>1.70829526405466+4.12418959501299i</v>
      </c>
      <c r="EJ176" s="223" t="str">
        <f t="shared" ca="1" si="311"/>
        <v>3.45071143629624-2.83192568903551i</v>
      </c>
      <c r="EK176" s="223" t="str">
        <f t="shared" ca="1" si="312"/>
        <v>-3.71167257521798-2.4800603257138i</v>
      </c>
      <c r="EL176" s="223" t="str">
        <f t="shared" ca="1" si="313"/>
        <v>-1.29582808515295+4.27177271147866i</v>
      </c>
      <c r="EM176" s="223" t="str">
        <f t="shared" ca="1" si="314"/>
        <v>4.46399065016997+1.24687011849527E-12i</v>
      </c>
      <c r="EN176" s="223"/>
      <c r="EO176" s="223"/>
      <c r="EP176" s="223"/>
    </row>
    <row r="177" spans="1:146" ht="17.25" thickBot="1">
      <c r="A177" s="257">
        <f t="shared" si="181"/>
        <v>1.5039062500000009E-3</v>
      </c>
      <c r="B177" s="256">
        <v>77</v>
      </c>
      <c r="C177" s="230">
        <f t="shared" si="182"/>
        <v>15400</v>
      </c>
      <c r="D177" s="229">
        <f t="shared" si="315"/>
        <v>96761.053730565633</v>
      </c>
      <c r="E177" s="229" t="str">
        <f t="shared" si="316"/>
        <v>96761.0537305656i</v>
      </c>
      <c r="F177" s="229" t="str">
        <f t="shared" si="183"/>
        <v>-0.0177575044452061-0.0642318944774054i</v>
      </c>
      <c r="G177" s="229" t="str">
        <f t="shared" si="184"/>
        <v>-4.78991078764139+1.54510595729422i</v>
      </c>
      <c r="H177" s="229" t="str">
        <f t="shared" si="180"/>
        <v>0.00204520784418027-0.00549018738271144i</v>
      </c>
      <c r="I177" s="229" t="str">
        <f t="shared" si="317"/>
        <v>-0.0043108137089336+0.00524970904976599i</v>
      </c>
      <c r="J177" s="255" t="str">
        <f ca="1">IMPRODUCT(1/N_FFT2,CN100)</f>
        <v>-0.00373399506139999-0.00161427053684582i</v>
      </c>
      <c r="K177" s="254" t="str">
        <f t="shared" ca="1" si="318"/>
        <v>0.0000245710077458235-0.0000126435681054505i</v>
      </c>
      <c r="N177" s="246">
        <f t="shared" ca="1" si="185"/>
        <v>17.466792059510887</v>
      </c>
      <c r="O177" s="223">
        <f t="shared" ca="1" si="186"/>
        <v>4.4667920595108859</v>
      </c>
      <c r="P177" s="223" t="str">
        <f t="shared" ca="1" si="187"/>
        <v>-1.40115110722732-4.2413449373548i</v>
      </c>
      <c r="Q177" s="223" t="str">
        <f t="shared" ca="1" si="188"/>
        <v>-3.58776102375709+2.66086492316296i</v>
      </c>
      <c r="R177" s="223" t="str">
        <f t="shared" ca="1" si="189"/>
        <v>3.65198135136219+2.57201545722655i</v>
      </c>
      <c r="S177" s="223" t="str">
        <f t="shared" ca="1" si="190"/>
        <v>1.29664129135792-4.27445349307431i</v>
      </c>
      <c r="T177" s="223" t="str">
        <f t="shared" ca="1" si="191"/>
        <v>-4.46544674525462+0.109620564696789i</v>
      </c>
      <c r="U177" s="223" t="str">
        <f t="shared" ca="1" si="192"/>
        <v>1.50481692206232+4.20568155403906i</v>
      </c>
      <c r="V177" s="223" t="str">
        <f t="shared" ca="1" si="193"/>
        <v>3.52137956306622-2.7481115835659i</v>
      </c>
      <c r="W177" s="223" t="str">
        <f t="shared" ca="1" si="194"/>
        <v>-3.71400186195765-2.4816167053525i</v>
      </c>
      <c r="X177" s="223" t="str">
        <f t="shared" ca="1" si="195"/>
        <v>-1.19135042725908+4.30498727784173i</v>
      </c>
      <c r="Y177" s="223" t="str">
        <f t="shared" ca="1" si="196"/>
        <v>4.46141161285281-0.219175098064381i</v>
      </c>
      <c r="Z177" s="223" t="str">
        <f t="shared" ca="1" si="197"/>
        <v>-1.60757629145182-4.16748482541587i</v>
      </c>
      <c r="AA177" s="223" t="str">
        <f t="shared" ca="1" si="198"/>
        <v>-3.45287695499964+2.83370288430913i</v>
      </c>
      <c r="AB177" s="223" t="str">
        <f t="shared" ca="1" si="199"/>
        <v>3.77378519670679+2.38972312036902i</v>
      </c>
      <c r="AC177" s="223" t="str">
        <f t="shared" ca="1" si="200"/>
        <v>1.0853419382106-4.33292789924674i</v>
      </c>
      <c r="AD177" s="223" t="str">
        <f t="shared" ca="1" si="201"/>
        <v>-4.45468909291838+0.328597608548155i</v>
      </c>
      <c r="AE177" s="223" t="str">
        <f t="shared" ca="1" si="202"/>
        <v>1.70936731699491+4.12677775976598i</v>
      </c>
      <c r="AF177" s="223" t="str">
        <f t="shared" ca="1" si="203"/>
        <v>3.38229446296647-2.91758726839418i</v>
      </c>
      <c r="AG177" s="223" t="str">
        <f t="shared" ca="1" si="204"/>
        <v>-3.83129534436458-2.29639005553495i</v>
      </c>
      <c r="AH177" s="223" t="str">
        <f t="shared" ca="1" si="205"/>
        <v>-0.978679679761654+4.35825852690397i</v>
      </c>
      <c r="AI177" s="223" t="str">
        <f t="shared" ca="1" si="206"/>
        <v>4.44528323484588-0.437822184120053i</v>
      </c>
      <c r="AJ177" s="223" t="str">
        <f t="shared" ca="1" si="207"/>
        <v>-1.81012868358319-4.08358487750394i</v>
      </c>
      <c r="AK177" s="223" t="str">
        <f t="shared" ca="1" si="208"/>
        <v>-3.30967460322125+2.99971420700402i</v>
      </c>
      <c r="AL177" s="223" t="str">
        <f t="shared" ca="1" si="209"/>
        <v>3.88649766296805+2.20167373119938i</v>
      </c>
      <c r="AM177" s="223" t="str">
        <f t="shared" ca="1" si="210"/>
        <v>0.871427901269245-4.38096390259027i</v>
      </c>
      <c r="AN177" s="223" t="str">
        <f t="shared" ca="1" si="211"/>
        <v>-4.43319970437255+0.546783031979448i</v>
      </c>
      <c r="AO177" s="223" t="str">
        <f t="shared" ca="1" si="212"/>
        <v>1.90979969633799+4.03793219640657i</v>
      </c>
      <c r="AP177" s="223" t="str">
        <f t="shared" ca="1" si="213"/>
        <v>3.23506111925145-3.08003422994243i</v>
      </c>
      <c r="AQ177" s="223" t="str">
        <f t="shared" ca="1" si="214"/>
        <v>-3.93935890070508-2.10563120093363i</v>
      </c>
      <c r="AR177" s="223" t="str">
        <f t="shared" ca="1" si="215"/>
        <v>-3.93935890070508-2.10563120093363i</v>
      </c>
      <c r="AS177" s="223" t="str">
        <f t="shared" ca="1" si="216"/>
        <v>4.41844578016537-0.655414518185471i</v>
      </c>
      <c r="AT177" s="223" t="str">
        <f t="shared" ca="1" si="217"/>
        <v>-2.00832031716729-3.9898472159423i</v>
      </c>
      <c r="AU177" s="223" t="str">
        <f t="shared" ca="1" si="218"/>
        <v>-3.15849895543045+3.1584989554303i</v>
      </c>
      <c r="AV177" s="223" t="str">
        <f t="shared" ca="1" si="219"/>
        <v>3.98984721594223+2.00832031716745i</v>
      </c>
      <c r="AW177" s="223" t="str">
        <f t="shared" ca="1" si="220"/>
        <v>0.655414518185641-4.41844578016535i</v>
      </c>
      <c r="AX177" s="223" t="str">
        <f t="shared" ca="1" si="221"/>
        <v>-4.40103034943657+0.763651207193268i</v>
      </c>
      <c r="AY177" s="223" t="str">
        <f t="shared" ca="1" si="222"/>
        <v>2.10563120093389+3.93935890070493i</v>
      </c>
      <c r="AZ177" s="223" t="str">
        <f t="shared" ca="1" si="223"/>
        <v>3.08003422994223-3.23506111925163i</v>
      </c>
      <c r="BA177" s="223" t="str">
        <f t="shared" ca="1" si="224"/>
        <v>-4.03793219640669-1.90979969633775i</v>
      </c>
      <c r="BB177" s="223" t="str">
        <f t="shared" ca="1" si="225"/>
        <v>-0.546783031979206+4.43319970437258i</v>
      </c>
      <c r="BC177" s="223" t="str">
        <f t="shared" ca="1" si="226"/>
        <v>4.38096390259031-0.87142790126908i</v>
      </c>
      <c r="BD177" s="223" t="str">
        <f t="shared" ca="1" si="227"/>
        <v>-2.20167373119922-3.88649766296814i</v>
      </c>
      <c r="BE177" s="223" t="str">
        <f t="shared" ca="1" si="228"/>
        <v>-2.99971420700417+3.30967460322111i</v>
      </c>
      <c r="BF177" s="223" t="str">
        <f t="shared" ca="1" si="229"/>
        <v>4.08358487750387+1.81012868358335i</v>
      </c>
      <c r="BG177" s="223" t="str">
        <f t="shared" ca="1" si="230"/>
        <v>0.437822184120224-4.44528323484586i</v>
      </c>
      <c r="BH177" s="223" t="str">
        <f t="shared" ca="1" si="231"/>
        <v>-4.35825852690391+0.978679679761887i</v>
      </c>
      <c r="BI177" s="223" t="str">
        <f t="shared" ca="1" si="232"/>
        <v>2.29639005553483+3.83129534436465i</v>
      </c>
      <c r="BJ177" s="223" t="str">
        <f t="shared" ca="1" si="233"/>
        <v>2.91758726839398-3.38229446296665i</v>
      </c>
      <c r="BK177" s="223" t="str">
        <f t="shared" ca="1" si="234"/>
        <v>-4.12677775976607-1.70936731699469i</v>
      </c>
      <c r="BL177" s="223" t="str">
        <f t="shared" ca="1" si="235"/>
        <v>-0.32859760854831+4.45468909291836i</v>
      </c>
      <c r="BM177" s="223" t="str">
        <f t="shared" ca="1" si="236"/>
        <v>4.33292789924678-1.08534193821043i</v>
      </c>
      <c r="BN177" s="223" t="str">
        <f t="shared" ca="1" si="237"/>
        <v>-2.38972312036886-3.77378519670688i</v>
      </c>
      <c r="BO177" s="223" t="str">
        <f t="shared" ca="1" si="238"/>
        <v>-2.83370288430925+3.45287695499954i</v>
      </c>
      <c r="BP177" s="223" t="str">
        <f t="shared" ca="1" si="239"/>
        <v>4.16748482541612+1.60757629145115i</v>
      </c>
      <c r="BQ177" s="223" t="str">
        <f t="shared" ca="1" si="240"/>
        <v>0.219175098064124-4.46141161285283i</v>
      </c>
      <c r="BR177" s="223" t="str">
        <f t="shared" ca="1" si="241"/>
        <v>-4.30498727784176+1.19135042725894i</v>
      </c>
      <c r="BS177" s="223" t="str">
        <f t="shared" ca="1" si="242"/>
        <v>2.48161670535199+3.71400186195799i</v>
      </c>
      <c r="BT177" s="223" t="str">
        <f t="shared" ca="1" si="243"/>
        <v>2.74811158356675-3.52137956306555i</v>
      </c>
      <c r="BU177" s="223" t="str">
        <f t="shared" ca="1" si="244"/>
        <v>-4.20568155403854-1.50481692206378i</v>
      </c>
      <c r="BV177" s="223" t="str">
        <f t="shared" ca="1" si="245"/>
        <v>-0.109620564698951+4.46544674525456i</v>
      </c>
      <c r="BW177" s="223" t="str">
        <f t="shared" ca="1" si="246"/>
        <v>4.2744534930738-1.2966412913596i</v>
      </c>
      <c r="BX177" s="223" t="str">
        <f t="shared" ca="1" si="247"/>
        <v>-2.57201545722764-3.65198135136142i</v>
      </c>
      <c r="BY177" s="223" t="str">
        <f t="shared" ca="1" si="248"/>
        <v>-2.6608649231623+3.58776102375757i</v>
      </c>
      <c r="BZ177" s="223" t="str">
        <f t="shared" ca="1" si="249"/>
        <v>4.24134493735489+1.40115110722704i</v>
      </c>
      <c r="CA177" s="223" t="str">
        <f t="shared" ca="1" si="250"/>
        <v>2.03565243429006E-13-4.46679205951089i</v>
      </c>
      <c r="CB177" s="223" t="str">
        <f t="shared" ca="1" si="251"/>
        <v>-4.241344937355+1.40115110722671i</v>
      </c>
      <c r="CC177" s="223" t="str">
        <f t="shared" ca="1" si="252"/>
        <v>2.66086492316203+3.58776102375777i</v>
      </c>
      <c r="CD177" s="223" t="str">
        <f t="shared" ca="1" si="253"/>
        <v>2.57201545722792-3.65198135136123i</v>
      </c>
      <c r="CE177" s="223" t="str">
        <f t="shared" ca="1" si="254"/>
        <v>-4.2744534930737-1.29664129135993i</v>
      </c>
      <c r="CF177" s="223" t="str">
        <f t="shared" ca="1" si="255"/>
        <v>0.109620564698671+4.46544674525457i</v>
      </c>
      <c r="CG177" s="223" t="str">
        <f t="shared" ca="1" si="256"/>
        <v>4.20568155403868-1.50481692206339i</v>
      </c>
      <c r="CH177" s="223" t="str">
        <f t="shared" ca="1" si="257"/>
        <v>-2.74811158356648-3.52137956306577i</v>
      </c>
      <c r="CI177" s="223" t="str">
        <f t="shared" ca="1" si="258"/>
        <v>-2.48161670535222+3.71400186195784i</v>
      </c>
      <c r="CJ177" s="223" t="str">
        <f t="shared" ca="1" si="259"/>
        <v>4.30498727784167+1.19135042725927i</v>
      </c>
      <c r="CK177" s="223" t="str">
        <f t="shared" ca="1" si="260"/>
        <v>-0.219175098063781-4.46141161285285i</v>
      </c>
      <c r="CL177" s="223" t="str">
        <f t="shared" ca="1" si="261"/>
        <v>-4.16748482541627+1.60757629145077i</v>
      </c>
      <c r="CM177" s="223" t="str">
        <f t="shared" ca="1" si="262"/>
        <v>2.83370288430796+3.45287695500061i</v>
      </c>
      <c r="CN177" s="223" t="str">
        <f t="shared" ca="1" si="263"/>
        <v>2.38972312037065-3.77378519670575i</v>
      </c>
      <c r="CO177" s="223" t="str">
        <f t="shared" ca="1" si="264"/>
        <v>-4.33292789924725-1.08534193820855i</v>
      </c>
      <c r="CP177" s="223" t="str">
        <f t="shared" ca="1" si="265"/>
        <v>0.32859760854974+4.45468909291826i</v>
      </c>
      <c r="CQ177" s="223" t="str">
        <f t="shared" ca="1" si="266"/>
        <v>4.12677775976569-1.7093673169956i</v>
      </c>
      <c r="CR177" s="223" t="str">
        <f t="shared" ca="1" si="267"/>
        <v>-2.91758726839435-3.38229446296634i</v>
      </c>
      <c r="CS177" s="223" t="str">
        <f t="shared" ca="1" si="268"/>
        <v>-2.29639005553513+3.83129534436448i</v>
      </c>
      <c r="CT177" s="223" t="str">
        <f t="shared" ca="1" si="269"/>
        <v>4.35825852690384+0.978679679762226i</v>
      </c>
      <c r="CU177" s="223" t="str">
        <f t="shared" ca="1" si="270"/>
        <v>-0.437822184118935-4.44528323484599i</v>
      </c>
      <c r="CV177" s="223" t="str">
        <f t="shared" ca="1" si="271"/>
        <v>-4.08358487750455+1.81012868358182i</v>
      </c>
      <c r="CW177" s="223" t="str">
        <f t="shared" ca="1" si="272"/>
        <v>2.9997142070026+3.30967460322253i</v>
      </c>
      <c r="CX177" s="223" t="str">
        <f t="shared" ca="1" si="273"/>
        <v>2.20167373119765-3.88649766296903i</v>
      </c>
      <c r="CY177" s="223" t="str">
        <f t="shared" ca="1" si="274"/>
        <v>-4.38096390259058-0.871427901267673i</v>
      </c>
      <c r="CZ177" s="223" t="str">
        <f t="shared" ca="1" si="275"/>
        <v>0.546783031980189+4.43319970437246i</v>
      </c>
      <c r="DA177" s="223" t="str">
        <f t="shared" ca="1" si="276"/>
        <v>4.03793219640648-1.90979969633818i</v>
      </c>
      <c r="DB177" s="223" t="str">
        <f t="shared" ca="1" si="277"/>
        <v>-3.08003422994231-3.23506111925157i</v>
      </c>
      <c r="DC177" s="223" t="str">
        <f t="shared" ca="1" si="278"/>
        <v>-2.10563120093414+3.9393589007048i</v>
      </c>
      <c r="DD177" s="223" t="str">
        <f t="shared" ca="1" si="279"/>
        <v>4.40103034943635+0.763651207194546i</v>
      </c>
      <c r="DE177" s="223" t="str">
        <f t="shared" ca="1" si="280"/>
        <v>-0.655414518183984-4.4184457801656i</v>
      </c>
      <c r="DF177" s="223" t="str">
        <f t="shared" ca="1" si="281"/>
        <v>-3.98984721594317+2.00832031716558i</v>
      </c>
      <c r="DG177" s="223" t="str">
        <f t="shared" ca="1" si="282"/>
        <v>3.15849895543173+3.15849895542902i</v>
      </c>
      <c r="DH177" s="223" t="str">
        <f t="shared" ca="1" si="283"/>
        <v>2.00832031716601-3.98984721594295i</v>
      </c>
      <c r="DI177" s="223" t="str">
        <f t="shared" ca="1" si="284"/>
        <v>-4.41844578016553-0.655414518184462i</v>
      </c>
      <c r="DJ177" s="223" t="str">
        <f t="shared" ca="1" si="285"/>
        <v>0.763651207193943+4.40103034943645i</v>
      </c>
      <c r="DK177" s="223" t="str">
        <f t="shared" ca="1" si="286"/>
        <v>3.93935890070503-2.10563120093371i</v>
      </c>
      <c r="DL177" s="223" t="str">
        <f t="shared" ca="1" si="287"/>
        <v>-3.23506111925123-3.08003422994266i</v>
      </c>
      <c r="DM177" s="223" t="str">
        <f t="shared" ca="1" si="288"/>
        <v>-1.90979969633873+4.03793219640623i</v>
      </c>
      <c r="DN177" s="223" t="str">
        <f t="shared" ca="1" si="289"/>
        <v>4.4331997043724+0.546783031980671i</v>
      </c>
      <c r="DO177" s="223" t="str">
        <f t="shared" ca="1" si="290"/>
        <v>-0.8714279012672-4.38096390259068i</v>
      </c>
      <c r="DP177" s="223" t="str">
        <f t="shared" ca="1" si="291"/>
        <v>-3.88649766296714+2.20167373120098i</v>
      </c>
      <c r="DQ177" s="223" t="str">
        <f t="shared" ca="1" si="292"/>
        <v>3.30967460322221+2.99971420700296i</v>
      </c>
      <c r="DR177" s="223" t="str">
        <f t="shared" ca="1" si="293"/>
        <v>1.81012868358226-4.08358487750436i</v>
      </c>
      <c r="DS177" s="223" t="str">
        <f t="shared" ca="1" si="294"/>
        <v>-4.44528323484593-0.437822184119543i</v>
      </c>
      <c r="DT177" s="223" t="str">
        <f t="shared" ca="1" si="295"/>
        <v>0.978679679761753+4.35825852690395i</v>
      </c>
      <c r="DU177" s="223" t="str">
        <f t="shared" ca="1" si="296"/>
        <v>3.83129534436472-2.29639005553471i</v>
      </c>
      <c r="DV177" s="223" t="str">
        <f t="shared" ca="1" si="297"/>
        <v>-3.38229446296593-2.91758726839481i</v>
      </c>
      <c r="DW177" s="223" t="str">
        <f t="shared" ca="1" si="298"/>
        <v>-1.70936731699605+4.12677775976551i</v>
      </c>
      <c r="DX177" s="223" t="str">
        <f t="shared" ca="1" si="299"/>
        <v>4.45468909291821+0.328597608550349i</v>
      </c>
      <c r="DY177" s="223" t="str">
        <f t="shared" ca="1" si="300"/>
        <v>-1.08534193821239-4.33292789924629i</v>
      </c>
      <c r="DZ177" s="223" t="str">
        <f t="shared" ca="1" si="301"/>
        <v>-3.77378519670601+2.38972312037024i</v>
      </c>
      <c r="EA177" s="223" t="str">
        <f t="shared" ca="1" si="302"/>
        <v>3.4528769550003+2.83370288430833i</v>
      </c>
      <c r="EB177" s="223" t="str">
        <f t="shared" ca="1" si="303"/>
        <v>1.60757629145135-4.16748482541605i</v>
      </c>
      <c r="EC177" s="223" t="str">
        <f t="shared" ca="1" si="304"/>
        <v>-4.46141161285282-0.219175098064264i</v>
      </c>
      <c r="ED177" s="223" t="str">
        <f t="shared" ca="1" si="305"/>
        <v>1.19135042725868+4.30498727784183i</v>
      </c>
      <c r="EE177" s="223" t="str">
        <f t="shared" ca="1" si="306"/>
        <v>3.71400186195811-2.48161670535182i</v>
      </c>
      <c r="EF177" s="223" t="str">
        <f t="shared" ca="1" si="307"/>
        <v>-3.52137956306547-2.74811158356686i</v>
      </c>
      <c r="EG177" s="223" t="str">
        <f t="shared" ca="1" si="308"/>
        <v>-1.50481692206397+4.20568155403847i</v>
      </c>
      <c r="EH177" s="223" t="str">
        <f t="shared" ca="1" si="309"/>
        <v>4.46544674525467+0.109620564694713i</v>
      </c>
      <c r="EI177" s="223" t="str">
        <f t="shared" ca="1" si="310"/>
        <v>-1.29664129135947-4.27445349307384i</v>
      </c>
      <c r="EJ177" s="223" t="str">
        <f t="shared" ca="1" si="311"/>
        <v>-3.65198135136158+2.57201545722742i</v>
      </c>
      <c r="EK177" s="223" t="str">
        <f t="shared" ca="1" si="312"/>
        <v>3.58776102375745+2.66086492316247i</v>
      </c>
      <c r="EL177" s="223" t="str">
        <f t="shared" ca="1" si="313"/>
        <v>1.40115110722716-4.24134493735485i</v>
      </c>
      <c r="EM177" s="223" t="str">
        <f t="shared" ca="1" si="314"/>
        <v>-4.46679205951089-4.07130486858012E-13i</v>
      </c>
      <c r="EN177" s="223"/>
      <c r="EO177" s="223"/>
      <c r="EP177" s="223"/>
    </row>
    <row r="178" spans="1:146" ht="17.25" thickBot="1">
      <c r="A178" s="257">
        <f t="shared" si="181"/>
        <v>1.5234375000000009E-3</v>
      </c>
      <c r="B178" s="256">
        <v>78</v>
      </c>
      <c r="C178" s="230">
        <f t="shared" si="182"/>
        <v>15600</v>
      </c>
      <c r="D178" s="229">
        <f t="shared" si="315"/>
        <v>98017.690792001551</v>
      </c>
      <c r="E178" s="229" t="str">
        <f t="shared" si="316"/>
        <v>98017.6907920016i</v>
      </c>
      <c r="F178" s="229" t="str">
        <f t="shared" si="183"/>
        <v>-0.0176105810801777-0.0631839565116656i</v>
      </c>
      <c r="G178" s="229" t="str">
        <f t="shared" si="184"/>
        <v>-4.76892045952365+1.58413073486214i</v>
      </c>
      <c r="H178" s="229" t="str">
        <f t="shared" si="180"/>
        <v>0.00204395605763672-0.00541975967446296i</v>
      </c>
      <c r="I178" s="229" t="str">
        <f t="shared" si="317"/>
        <v>-0.00425337640417368+0.00521713932534i</v>
      </c>
      <c r="J178" s="255" t="str">
        <f ca="1">IMPRODUCT(1/N_FFT2,CO100)</f>
        <v>0.0142952509953332+0.0000456154884249207i</v>
      </c>
      <c r="K178" s="254" t="str">
        <f t="shared" ca="1" si="318"/>
        <v>-0.0000610410656337968+0.0000743862962912272i</v>
      </c>
      <c r="N178" s="246">
        <f t="shared" ca="1" si="185"/>
        <v>17.469186534599668</v>
      </c>
      <c r="O178" s="223">
        <f t="shared" ca="1" si="186"/>
        <v>4.4691865345996682</v>
      </c>
      <c r="P178" s="223" t="str">
        <f t="shared" ca="1" si="187"/>
        <v>-1.50562359642377-4.20793605784819i</v>
      </c>
      <c r="Q178" s="223" t="str">
        <f t="shared" ca="1" si="188"/>
        <v>-3.45472790927353+2.83522192322462i</v>
      </c>
      <c r="R178" s="223" t="str">
        <f t="shared" ca="1" si="189"/>
        <v>3.83334915415411+2.29762106174909i</v>
      </c>
      <c r="S178" s="223" t="str">
        <f t="shared" ca="1" si="190"/>
        <v>0.871895040185201-4.38331236851168i</v>
      </c>
      <c r="T178" s="223" t="str">
        <f t="shared" ca="1" si="191"/>
        <v>-4.42081433867689+0.65576586065132i</v>
      </c>
      <c r="U178" s="223" t="str">
        <f t="shared" ca="1" si="192"/>
        <v>2.10675994867705+3.94147063920274i</v>
      </c>
      <c r="V178" s="223" t="str">
        <f t="shared" ca="1" si="193"/>
        <v>3.001322238192-3.31144879223296i</v>
      </c>
      <c r="W178" s="223" t="str">
        <f t="shared" ca="1" si="194"/>
        <v>-4.12898996629161-1.71028364294061i</v>
      </c>
      <c r="X178" s="223" t="str">
        <f t="shared" ca="1" si="195"/>
        <v>-0.219292589388316+4.46380320369148i</v>
      </c>
      <c r="Y178" s="223" t="str">
        <f t="shared" ca="1" si="196"/>
        <v>4.27674486286967-1.29733637078625i</v>
      </c>
      <c r="Z178" s="223" t="str">
        <f t="shared" ca="1" si="197"/>
        <v>-2.66229131030804-3.58968428418229i</v>
      </c>
      <c r="AA178" s="223" t="str">
        <f t="shared" ca="1" si="198"/>
        <v>-2.48294700443546+3.71599279523144i</v>
      </c>
      <c r="AB178" s="223" t="str">
        <f t="shared" ca="1" si="199"/>
        <v>4.33525061491785+1.08592374819846i</v>
      </c>
      <c r="AC178" s="223" t="str">
        <f t="shared" ca="1" si="200"/>
        <v>-0.438056883720729-4.44766617988264i</v>
      </c>
      <c r="AD178" s="223" t="str">
        <f t="shared" ca="1" si="201"/>
        <v>-4.04009677624957+1.9108234663581i</v>
      </c>
      <c r="AE178" s="223" t="str">
        <f t="shared" ca="1" si="202"/>
        <v>3.16019210500308+3.16019210500298i</v>
      </c>
      <c r="AF178" s="223" t="str">
        <f t="shared" ca="1" si="203"/>
        <v>1.91082346635799-4.04009677624963i</v>
      </c>
      <c r="AG178" s="223" t="str">
        <f t="shared" ca="1" si="204"/>
        <v>-4.44766617988262-0.438056883721032i</v>
      </c>
      <c r="AH178" s="223" t="str">
        <f t="shared" ca="1" si="205"/>
        <v>1.08592374819816+4.33525061491793i</v>
      </c>
      <c r="AI178" s="223" t="str">
        <f t="shared" ca="1" si="206"/>
        <v>3.71599279523135-2.48294700443559i</v>
      </c>
      <c r="AJ178" s="223" t="str">
        <f t="shared" ca="1" si="207"/>
        <v>-3.58968428418237-2.66229131030792i</v>
      </c>
      <c r="AK178" s="223" t="str">
        <f t="shared" ca="1" si="208"/>
        <v>-1.2973363707861+4.27674486286972i</v>
      </c>
      <c r="AL178" s="223" t="str">
        <f t="shared" ca="1" si="209"/>
        <v>4.4638032036915-0.219292589388012i</v>
      </c>
      <c r="AM178" s="223" t="str">
        <f t="shared" ca="1" si="210"/>
        <v>-1.71028364294035-4.12898996629172i</v>
      </c>
      <c r="AN178" s="223" t="str">
        <f t="shared" ca="1" si="211"/>
        <v>-3.31144879223287+3.0013222381921i</v>
      </c>
      <c r="AO178" s="223" t="str">
        <f t="shared" ca="1" si="212"/>
        <v>3.94147063920281+2.10675994867693i</v>
      </c>
      <c r="AP178" s="223" t="str">
        <f t="shared" ca="1" si="213"/>
        <v>0.655765860651172-4.42081433867692i</v>
      </c>
      <c r="AQ178" s="223" t="str">
        <f t="shared" ca="1" si="214"/>
        <v>-4.38331236851172+0.871895040184978i</v>
      </c>
      <c r="AR178" s="223" t="str">
        <f t="shared" ca="1" si="215"/>
        <v>-4.38331236851172+0.871895040184978i</v>
      </c>
      <c r="AS178" s="223" t="str">
        <f t="shared" ca="1" si="216"/>
        <v>2.83522192322465-3.4547279092735i</v>
      </c>
      <c r="AT178" s="223" t="str">
        <f t="shared" ca="1" si="217"/>
        <v>-4.20793605784821-1.5056235964237i</v>
      </c>
      <c r="AU178" s="223" t="str">
        <f t="shared" ca="1" si="218"/>
        <v>1.40161468172292E-13+4.46918653459967i</v>
      </c>
      <c r="AV178" s="223" t="str">
        <f t="shared" ca="1" si="219"/>
        <v>4.20793605784827-1.50562359642355i</v>
      </c>
      <c r="AW178" s="223" t="str">
        <f t="shared" ca="1" si="220"/>
        <v>-2.8352219232245-3.45472790927363i</v>
      </c>
      <c r="AX178" s="223" t="str">
        <f t="shared" ca="1" si="221"/>
        <v>-2.2976210617491+3.8333491541541i</v>
      </c>
      <c r="AY178" s="223" t="str">
        <f t="shared" ca="1" si="222"/>
        <v>4.38331236851169+0.871895040185139i</v>
      </c>
      <c r="AZ178" s="223" t="str">
        <f t="shared" ca="1" si="223"/>
        <v>-0.65576586065145-4.42081433867688i</v>
      </c>
      <c r="BA178" s="223" t="str">
        <f t="shared" ca="1" si="224"/>
        <v>-3.9414706392029+2.10675994867676i</v>
      </c>
      <c r="BB178" s="223" t="str">
        <f t="shared" ca="1" si="225"/>
        <v>3.31144879223278+3.0013222381922i</v>
      </c>
      <c r="BC178" s="223" t="str">
        <f t="shared" ca="1" si="226"/>
        <v>1.71028364294047-4.12898996629167i</v>
      </c>
      <c r="BD178" s="223" t="str">
        <f t="shared" ca="1" si="227"/>
        <v>-4.46380320369149-0.219292589388176i</v>
      </c>
      <c r="BE178" s="223" t="str">
        <f t="shared" ca="1" si="228"/>
        <v>1.29733637078636+4.27674486286964i</v>
      </c>
      <c r="BF178" s="223" t="str">
        <f t="shared" ca="1" si="229"/>
        <v>3.58968428418223-2.66229131030813i</v>
      </c>
      <c r="BG178" s="223" t="str">
        <f t="shared" ca="1" si="230"/>
        <v>-3.71599279523128-2.4829470044357i</v>
      </c>
      <c r="BH178" s="223" t="str">
        <f t="shared" ca="1" si="231"/>
        <v>-1.08592374819831+4.33525061491789i</v>
      </c>
      <c r="BI178" s="223" t="str">
        <f t="shared" ca="1" si="232"/>
        <v>4.44766617988263-0.438056883720869i</v>
      </c>
      <c r="BJ178" s="223" t="str">
        <f t="shared" ca="1" si="233"/>
        <v>-1.91082346635821-4.04009677624952i</v>
      </c>
      <c r="BK178" s="223" t="str">
        <f t="shared" ca="1" si="234"/>
        <v>-3.16019210500318+3.16019210500289i</v>
      </c>
      <c r="BL178" s="223" t="str">
        <f t="shared" ca="1" si="235"/>
        <v>4.04009677624951+1.91082346635824i</v>
      </c>
      <c r="BM178" s="223" t="str">
        <f t="shared" ca="1" si="236"/>
        <v>0.438056883720893-4.44766617988263i</v>
      </c>
      <c r="BN178" s="223" t="str">
        <f t="shared" ca="1" si="237"/>
        <v>-4.33525061491789+1.08592374819829i</v>
      </c>
      <c r="BO178" s="223" t="str">
        <f t="shared" ca="1" si="238"/>
        <v>2.48294700443568+3.71599279523129i</v>
      </c>
      <c r="BP178" s="223" t="str">
        <f t="shared" ca="1" si="239"/>
        <v>2.66229131030743-3.58968428418274i</v>
      </c>
      <c r="BQ178" s="223" t="str">
        <f t="shared" ca="1" si="240"/>
        <v>-4.2767448628695-1.29733637078682i</v>
      </c>
      <c r="BR178" s="223" t="str">
        <f t="shared" ca="1" si="241"/>
        <v>0.219292589386376+4.46380320369158i</v>
      </c>
      <c r="BS178" s="223" t="str">
        <f t="shared" ca="1" si="242"/>
        <v>4.12898996629117-1.71028364294168i</v>
      </c>
      <c r="BT178" s="223" t="str">
        <f t="shared" ca="1" si="243"/>
        <v>-3.00132223819223-3.31144879223276i</v>
      </c>
      <c r="BU178" s="223" t="str">
        <f t="shared" ca="1" si="244"/>
        <v>-2.10675994867796+3.94147063920226i</v>
      </c>
      <c r="BV178" s="223" t="str">
        <f t="shared" ca="1" si="245"/>
        <v>4.4208143386772+0.655765860649273i</v>
      </c>
      <c r="BW178" s="223" t="str">
        <f t="shared" ca="1" si="246"/>
        <v>-0.871895040185988-4.38331236851152i</v>
      </c>
      <c r="BX178" s="223" t="str">
        <f t="shared" ca="1" si="247"/>
        <v>-3.83334915415434+2.2976210617487i</v>
      </c>
      <c r="BY178" s="223" t="str">
        <f t="shared" ca="1" si="248"/>
        <v>3.45472790927244+2.83522192322595i</v>
      </c>
      <c r="BZ178" s="223" t="str">
        <f t="shared" ca="1" si="249"/>
        <v>1.50562359642232-4.20793605784871i</v>
      </c>
      <c r="CA178" s="223" t="str">
        <f t="shared" ca="1" si="250"/>
        <v>-4.46918653459967+2.80322936344585E-13i</v>
      </c>
      <c r="CB178" s="223" t="str">
        <f t="shared" ca="1" si="251"/>
        <v>1.50562359642285+4.20793605784852i</v>
      </c>
      <c r="CC178" s="223" t="str">
        <f t="shared" ca="1" si="252"/>
        <v>3.45472790927495-2.83522192322289i</v>
      </c>
      <c r="CD178" s="223" t="str">
        <f t="shared" ca="1" si="253"/>
        <v>-3.83334915415459-2.29762106174827i</v>
      </c>
      <c r="CE178" s="223" t="str">
        <f t="shared" ca="1" si="254"/>
        <v>-0.871895040185501+4.38331236851162i</v>
      </c>
      <c r="CF178" s="223" t="str">
        <f t="shared" ca="1" si="255"/>
        <v>4.4208143386771-0.655765860649894i</v>
      </c>
      <c r="CG178" s="223" t="str">
        <f t="shared" ca="1" si="256"/>
        <v>-2.10675994867851-3.94147063920196i</v>
      </c>
      <c r="CH178" s="223" t="str">
        <f t="shared" ca="1" si="257"/>
        <v>-3.00132223819177+3.31144879223318i</v>
      </c>
      <c r="CI178" s="223" t="str">
        <f t="shared" ca="1" si="258"/>
        <v>4.12898996629138+1.71028364294116i</v>
      </c>
      <c r="CJ178" s="223" t="str">
        <f t="shared" ca="1" si="259"/>
        <v>0.219292589390256-4.46380320369139i</v>
      </c>
      <c r="CK178" s="223" t="str">
        <f t="shared" ca="1" si="260"/>
        <v>-4.27674486286934+1.29733637078735i</v>
      </c>
      <c r="CL178" s="223" t="str">
        <f t="shared" ca="1" si="261"/>
        <v>2.66229131030788+3.5896842841824i</v>
      </c>
      <c r="CM178" s="223" t="str">
        <f t="shared" ca="1" si="262"/>
        <v>2.48294700443675-3.71599279523058i</v>
      </c>
      <c r="CN178" s="223" t="str">
        <f t="shared" ca="1" si="263"/>
        <v>-4.33525061491837-1.08592374819639i</v>
      </c>
      <c r="CO178" s="223" t="str">
        <f t="shared" ca="1" si="264"/>
        <v>0.438056883721514+4.44766617988257i</v>
      </c>
      <c r="CP178" s="223" t="str">
        <f t="shared" ca="1" si="265"/>
        <v>4.04009677624981-1.9108234663576i</v>
      </c>
      <c r="CQ178" s="223" t="str">
        <f t="shared" ca="1" si="266"/>
        <v>-3.16019210500173-3.16019210500433i</v>
      </c>
      <c r="CR178" s="223" t="str">
        <f t="shared" ca="1" si="267"/>
        <v>-1.9108234663569+4.04009677625014i</v>
      </c>
      <c r="CS178" s="223" t="str">
        <f t="shared" ca="1" si="268"/>
        <v>4.44766617988264+0.438056883720753i</v>
      </c>
      <c r="CT178" s="223" t="str">
        <f t="shared" ca="1" si="269"/>
        <v>-1.08592374819713-4.33525061491818i</v>
      </c>
      <c r="CU178" s="223" t="str">
        <f t="shared" ca="1" si="270"/>
        <v>-3.71599279523022+2.48294700443728i</v>
      </c>
      <c r="CV178" s="223" t="str">
        <f t="shared" ca="1" si="271"/>
        <v>3.58968428418278+2.66229131030737i</v>
      </c>
      <c r="CW178" s="223" t="str">
        <f t="shared" ca="1" si="272"/>
        <v>1.29733637078674-4.27674486286953i</v>
      </c>
      <c r="CX178" s="223" t="str">
        <f t="shared" ca="1" si="273"/>
        <v>-4.46380320369158+0.219292589386452i</v>
      </c>
      <c r="CY178" s="223" t="str">
        <f t="shared" ca="1" si="274"/>
        <v>1.71028364294187+4.12898996629109i</v>
      </c>
      <c r="CZ178" s="223" t="str">
        <f t="shared" ca="1" si="275"/>
        <v>3.31144879223266-3.00132223819233i</v>
      </c>
      <c r="DA178" s="223" t="str">
        <f t="shared" ca="1" si="276"/>
        <v>-3.94147063920232-2.10675994867783i</v>
      </c>
      <c r="DB178" s="223" t="str">
        <f t="shared" ca="1" si="277"/>
        <v>-0.655765860653532+4.42081433867657i</v>
      </c>
      <c r="DC178" s="223" t="str">
        <f t="shared" ca="1" si="278"/>
        <v>4.38331236851149-0.871895040186127i</v>
      </c>
      <c r="DD178" s="223" t="str">
        <f t="shared" ca="1" si="279"/>
        <v>-2.29762106174882-3.83334915415427i</v>
      </c>
      <c r="DE178" s="223" t="str">
        <f t="shared" ca="1" si="280"/>
        <v>-2.83522192322584+3.45472790927253i</v>
      </c>
      <c r="DF178" s="223" t="str">
        <f t="shared" ca="1" si="281"/>
        <v>4.20793605784873+1.50562359642224i</v>
      </c>
      <c r="DG178" s="223" t="str">
        <f t="shared" ca="1" si="282"/>
        <v>-4.83995365055212E-13-4.46918653459967i</v>
      </c>
      <c r="DH178" s="223" t="str">
        <f t="shared" ca="1" si="283"/>
        <v>-4.20793605784845+1.50562359642304i</v>
      </c>
      <c r="DI178" s="223" t="str">
        <f t="shared" ca="1" si="284"/>
        <v>2.83522192322305+3.45472790927482i</v>
      </c>
      <c r="DJ178" s="223" t="str">
        <f t="shared" ca="1" si="285"/>
        <v>2.2976210617481-3.8333491541547i</v>
      </c>
      <c r="DK178" s="223" t="str">
        <f t="shared" ca="1" si="286"/>
        <v>-4.38331236851166-0.8718950401853i</v>
      </c>
      <c r="DL178" s="223" t="str">
        <f t="shared" ca="1" si="287"/>
        <v>0.65576586064997+4.42081433867709i</v>
      </c>
      <c r="DM178" s="223" t="str">
        <f t="shared" ca="1" si="288"/>
        <v>3.94147063920192-2.10675994867857i</v>
      </c>
      <c r="DN178" s="223" t="str">
        <f t="shared" ca="1" si="289"/>
        <v>-3.31144879223323-3.00132223819171i</v>
      </c>
      <c r="DO178" s="223" t="str">
        <f t="shared" ca="1" si="290"/>
        <v>-1.71028364294109+4.12898996629141i</v>
      </c>
      <c r="DP178" s="223" t="str">
        <f t="shared" ca="1" si="291"/>
        <v>4.46380320369139+0.219292589390179i</v>
      </c>
      <c r="DQ178" s="223" t="str">
        <f t="shared" ca="1" si="292"/>
        <v>-1.29733637078754-4.27674486286928i</v>
      </c>
      <c r="DR178" s="223" t="str">
        <f t="shared" ca="1" si="293"/>
        <v>-3.58968428418228+2.66229131030804i</v>
      </c>
      <c r="DS178" s="223" t="str">
        <f t="shared" ca="1" si="294"/>
        <v>3.71599279523069+2.48294700443658i</v>
      </c>
      <c r="DT178" s="223" t="str">
        <f t="shared" ca="1" si="295"/>
        <v>1.08592374819631-4.33525061491839i</v>
      </c>
      <c r="DU178" s="223" t="str">
        <f t="shared" ca="1" si="296"/>
        <v>-4.44766617988256+0.43805688372159i</v>
      </c>
      <c r="DV178" s="223" t="str">
        <f t="shared" ca="1" si="297"/>
        <v>1.91082346635766+4.04009677624978i</v>
      </c>
      <c r="DW178" s="223" t="str">
        <f t="shared" ca="1" si="298"/>
        <v>3.16019210500428-3.16019210500178i</v>
      </c>
      <c r="DX178" s="223" t="str">
        <f t="shared" ca="1" si="299"/>
        <v>-4.04009677625017-1.91082346635683i</v>
      </c>
      <c r="DY178" s="223" t="str">
        <f t="shared" ca="1" si="300"/>
        <v>-0.438056883720551+4.44766617988266i</v>
      </c>
      <c r="DZ178" s="223" t="str">
        <f t="shared" ca="1" si="301"/>
        <v>4.33525061491813-1.08592374819733i</v>
      </c>
      <c r="EA178" s="223" t="str">
        <f t="shared" ca="1" si="302"/>
        <v>-2.48294700443745-3.71599279523011i</v>
      </c>
      <c r="EB178" s="223" t="str">
        <f t="shared" ca="1" si="303"/>
        <v>-2.66229131030721+3.58968428418291i</v>
      </c>
      <c r="EC178" s="223" t="str">
        <f t="shared" ca="1" si="304"/>
        <v>4.27674486286958+1.29733637078655i</v>
      </c>
      <c r="ED178" s="223" t="str">
        <f t="shared" ca="1" si="305"/>
        <v>-0.219292589386655-4.46380320369157i</v>
      </c>
      <c r="EE178" s="223" t="str">
        <f t="shared" ca="1" si="306"/>
        <v>-4.12898996629106+1.71028364294194i</v>
      </c>
      <c r="EF178" s="223" t="str">
        <f t="shared" ca="1" si="307"/>
        <v>3.00132223819239+3.31144879223261i</v>
      </c>
      <c r="EG178" s="223" t="str">
        <f t="shared" ca="1" si="308"/>
        <v>2.10675994867777-3.94147063920236i</v>
      </c>
      <c r="EH178" s="223" t="str">
        <f t="shared" ca="1" si="309"/>
        <v>-4.42081433867658-0.655765860653461i</v>
      </c>
      <c r="EI178" s="223" t="str">
        <f t="shared" ca="1" si="310"/>
        <v>0.871895040186328+4.38331236851145i</v>
      </c>
      <c r="EJ178" s="223" t="str">
        <f t="shared" ca="1" si="311"/>
        <v>3.83334915415416-2.29762106174899i</v>
      </c>
      <c r="EK178" s="223" t="str">
        <f t="shared" ca="1" si="312"/>
        <v>-3.45472790927266-2.83522192322568i</v>
      </c>
      <c r="EL178" s="223" t="str">
        <f t="shared" ca="1" si="313"/>
        <v>-1.50562359642205+4.2079360578488i</v>
      </c>
      <c r="EM178" s="223" t="str">
        <f t="shared" ca="1" si="314"/>
        <v>4.46918653459967-5.60645872689171E-13i</v>
      </c>
      <c r="EN178" s="223"/>
      <c r="EO178" s="223"/>
      <c r="EP178" s="223"/>
    </row>
    <row r="179" spans="1:146" ht="17.25" thickBot="1">
      <c r="A179" s="257">
        <f t="shared" si="181"/>
        <v>1.5429687500000009E-3</v>
      </c>
      <c r="B179" s="256">
        <v>79</v>
      </c>
      <c r="C179" s="230">
        <f t="shared" si="182"/>
        <v>15800</v>
      </c>
      <c r="D179" s="229">
        <f t="shared" si="315"/>
        <v>99274.327853437469</v>
      </c>
      <c r="E179" s="229" t="str">
        <f t="shared" si="316"/>
        <v>99274.3278534375i</v>
      </c>
      <c r="F179" s="229" t="str">
        <f t="shared" si="183"/>
        <v>-0.0174638221287929-0.0621636871651593i</v>
      </c>
      <c r="G179" s="229" t="str">
        <f t="shared" si="184"/>
        <v>-4.74732430505235+1.62237137393109i</v>
      </c>
      <c r="H179" s="229" t="str">
        <f t="shared" si="180"/>
        <v>0.00204275275635178-0.00535111477586223i</v>
      </c>
      <c r="I179" s="229" t="str">
        <f t="shared" si="317"/>
        <v>-0.00419698412355285+0.00518406969388552i</v>
      </c>
      <c r="J179" s="255" t="str">
        <f ca="1">IMPRODUCT(1/N_FFT2,CP100)</f>
        <v>0.0376662940480214+0.00161433068002056i</v>
      </c>
      <c r="K179" s="254" t="str">
        <f t="shared" ca="1" si="318"/>
        <v>-0.000166453640866823+0.000188489373221118i</v>
      </c>
      <c r="N179" s="246">
        <f t="shared" ca="1" si="185"/>
        <v>17.471255308654236</v>
      </c>
      <c r="O179" s="223">
        <f t="shared" ca="1" si="186"/>
        <v>4.4712553086542357</v>
      </c>
      <c r="P179" s="223" t="str">
        <f t="shared" ca="1" si="187"/>
        <v>-1.60918259266538-4.171649004726i</v>
      </c>
      <c r="Q179" s="223" t="str">
        <f t="shared" ca="1" si="188"/>
        <v>-3.3129816526967+3.00271154193402i</v>
      </c>
      <c r="R179" s="223" t="str">
        <f t="shared" ca="1" si="189"/>
        <v>3.99383389853942+2.01032704454926i</v>
      </c>
      <c r="S179" s="223" t="str">
        <f t="shared" ca="1" si="190"/>
        <v>0.438259659037663-4.44972499222468i</v>
      </c>
      <c r="T179" s="223" t="str">
        <f t="shared" ca="1" si="191"/>
        <v>-4.30928885054175+1.19254083274544i</v>
      </c>
      <c r="U179" s="223" t="str">
        <f t="shared" ca="1" si="192"/>
        <v>2.66352367757342+3.5913459390839i</v>
      </c>
      <c r="V179" s="223" t="str">
        <f t="shared" ca="1" si="193"/>
        <v>2.39211094803739-3.77755598865832i</v>
      </c>
      <c r="W179" s="223" t="str">
        <f t="shared" ca="1" si="194"/>
        <v>-4.38534139165287-0.872298637981694i</v>
      </c>
      <c r="X179" s="223" t="str">
        <f t="shared" ca="1" si="195"/>
        <v>0.764414252697247+4.40542788902985i</v>
      </c>
      <c r="Y179" s="223" t="str">
        <f t="shared" ca="1" si="196"/>
        <v>3.83512360084834-2.29868462416764i</v>
      </c>
      <c r="Z179" s="223" t="str">
        <f t="shared" ca="1" si="197"/>
        <v>-3.52489814958418-2.75085751543527i</v>
      </c>
      <c r="AA179" s="223" t="str">
        <f t="shared" ca="1" si="198"/>
        <v>-1.29793690419502+4.278724556208i</v>
      </c>
      <c r="AB179" s="223" t="str">
        <f t="shared" ca="1" si="199"/>
        <v>4.45914024869479-0.328925945524034i</v>
      </c>
      <c r="AC179" s="223" t="str">
        <f t="shared" ca="1" si="200"/>
        <v>-1.91170798124228-4.0419669258448i</v>
      </c>
      <c r="AD179" s="223" t="str">
        <f t="shared" ca="1" si="201"/>
        <v>-3.08311182118781+3.23829361442422i</v>
      </c>
      <c r="AE179" s="223" t="str">
        <f t="shared" ca="1" si="202"/>
        <v>4.13090126429807+1.71107532849646i</v>
      </c>
      <c r="AF179" s="223" t="str">
        <f t="shared" ca="1" si="203"/>
        <v>0.109730098313787-4.46990865015078i</v>
      </c>
      <c r="AG179" s="223" t="str">
        <f t="shared" ca="1" si="204"/>
        <v>-4.20988389978149+1.50632054541166i</v>
      </c>
      <c r="AH179" s="223" t="str">
        <f t="shared" ca="1" si="205"/>
        <v>2.920502541526+3.38567407470194i</v>
      </c>
      <c r="AI179" s="223" t="str">
        <f t="shared" ca="1" si="206"/>
        <v>2.10773516201556-3.94329513503262i</v>
      </c>
      <c r="AJ179" s="223" t="str">
        <f t="shared" ca="1" si="207"/>
        <v>-4.43762938780519-0.547329381320274i</v>
      </c>
      <c r="AK179" s="223" t="str">
        <f t="shared" ca="1" si="208"/>
        <v>1.08642641929017+4.33725739040664i</v>
      </c>
      <c r="AL179" s="223" t="str">
        <f t="shared" ca="1" si="209"/>
        <v>3.65563043607899-2.57458543264379i</v>
      </c>
      <c r="AM179" s="223" t="str">
        <f t="shared" ca="1" si="210"/>
        <v>-3.71771291799241-2.48409635371921i</v>
      </c>
      <c r="AN179" s="223" t="str">
        <f t="shared" ca="1" si="211"/>
        <v>-0.979657583183971+4.36261332860005i</v>
      </c>
      <c r="AO179" s="223" t="str">
        <f t="shared" ca="1" si="212"/>
        <v>4.42286072137611-0.656069412849825i</v>
      </c>
      <c r="AP179" s="223" t="str">
        <f t="shared" ca="1" si="213"/>
        <v>-2.20387365863362-3.89038107798574i</v>
      </c>
      <c r="AQ179" s="223" t="str">
        <f t="shared" ca="1" si="214"/>
        <v>-2.83653433959134+3.45632709324332i</v>
      </c>
      <c r="AR179" s="223" t="str">
        <f t="shared" ca="1" si="215"/>
        <v>-2.83653433959134+3.45632709324332i</v>
      </c>
      <c r="AS179" s="223" t="str">
        <f t="shared" ca="1" si="216"/>
        <v>-0.219394099319711-4.46586948581711i</v>
      </c>
      <c r="AT179" s="223" t="str">
        <f t="shared" ca="1" si="217"/>
        <v>-4.08766522341285+1.81193737653095i</v>
      </c>
      <c r="AU179" s="223" t="str">
        <f t="shared" ca="1" si="218"/>
        <v>3.16165494916572+3.1616549491658i</v>
      </c>
      <c r="AV179" s="223" t="str">
        <f t="shared" ca="1" si="219"/>
        <v>1.81193737653069-4.08766522341296i</v>
      </c>
      <c r="AW179" s="223" t="str">
        <f t="shared" ca="1" si="220"/>
        <v>-4.4658694858171-0.219394099319867i</v>
      </c>
      <c r="AX179" s="223" t="str">
        <f t="shared" ca="1" si="221"/>
        <v>1.40255114698657+4.24558291819337i</v>
      </c>
      <c r="AY179" s="223" t="str">
        <f t="shared" ca="1" si="222"/>
        <v>3.45632709324342-2.83653433959122i</v>
      </c>
      <c r="AZ179" s="223" t="str">
        <f t="shared" ca="1" si="223"/>
        <v>-3.89038107798587-2.2038736586334i</v>
      </c>
      <c r="BA179" s="223" t="str">
        <f t="shared" ca="1" si="224"/>
        <v>-0.65606941284995+4.42286072137609i</v>
      </c>
      <c r="BB179" s="223" t="str">
        <f t="shared" ca="1" si="225"/>
        <v>4.36261332859998-0.979657583184279i</v>
      </c>
      <c r="BC179" s="223" t="str">
        <f t="shared" ca="1" si="226"/>
        <v>-2.4840963537191-3.71771291799248i</v>
      </c>
      <c r="BD179" s="223" t="str">
        <f t="shared" ca="1" si="227"/>
        <v>-2.57458543264353+3.65563043607918i</v>
      </c>
      <c r="BE179" s="223" t="str">
        <f t="shared" ca="1" si="228"/>
        <v>4.3372573904066+1.08642641929032i</v>
      </c>
      <c r="BF179" s="223" t="str">
        <f t="shared" ca="1" si="229"/>
        <v>-0.54732938132056-4.43762938780515i</v>
      </c>
      <c r="BG179" s="223" t="str">
        <f t="shared" ca="1" si="230"/>
        <v>-3.94329513503269+2.10773516201542i</v>
      </c>
      <c r="BH179" s="223" t="str">
        <f t="shared" ca="1" si="231"/>
        <v>3.38567407470213+2.92050254152578i</v>
      </c>
      <c r="BI179" s="223" t="str">
        <f t="shared" ca="1" si="232"/>
        <v>1.50632054541184-4.20988389978142i</v>
      </c>
      <c r="BJ179" s="223" t="str">
        <f t="shared" ca="1" si="233"/>
        <v>-4.46990865015077+0.109730098314107i</v>
      </c>
      <c r="BK179" s="223" t="str">
        <f t="shared" ca="1" si="234"/>
        <v>1.71107532849634+4.13090126429812i</v>
      </c>
      <c r="BL179" s="223" t="str">
        <f t="shared" ca="1" si="235"/>
        <v>3.23829361442401-3.08311182118803i</v>
      </c>
      <c r="BM179" s="223" t="str">
        <f t="shared" ca="1" si="236"/>
        <v>-4.04196692584474-1.91170798124241i</v>
      </c>
      <c r="BN179" s="223" t="str">
        <f t="shared" ca="1" si="237"/>
        <v>-0.328925945523746+4.45914024869481i</v>
      </c>
      <c r="BO179" s="223" t="str">
        <f t="shared" ca="1" si="238"/>
        <v>4.27872455620856-1.29793690419317i</v>
      </c>
      <c r="BP179" s="223" t="str">
        <f t="shared" ca="1" si="239"/>
        <v>-2.75085751543583-3.52489814958374i</v>
      </c>
      <c r="BQ179" s="223" t="str">
        <f t="shared" ca="1" si="240"/>
        <v>-2.29868462416893+3.83512360084757i</v>
      </c>
      <c r="BR179" s="223" t="str">
        <f t="shared" ca="1" si="241"/>
        <v>4.40542788903006+0.764414252696054i</v>
      </c>
      <c r="BS179" s="223" t="str">
        <f t="shared" ca="1" si="242"/>
        <v>-0.872298637980698-4.38534139165307i</v>
      </c>
      <c r="BT179" s="223" t="str">
        <f t="shared" ca="1" si="243"/>
        <v>-3.77755598865744+2.39211094803878i</v>
      </c>
      <c r="BU179" s="223" t="str">
        <f t="shared" ca="1" si="244"/>
        <v>3.59134593908355+2.66352367757389i</v>
      </c>
      <c r="BV179" s="223" t="str">
        <f t="shared" ca="1" si="245"/>
        <v>1.19254083274365-4.30928885054225i</v>
      </c>
      <c r="BW179" s="223" t="str">
        <f t="shared" ca="1" si="246"/>
        <v>-4.44972499222469+0.438259659037507i</v>
      </c>
      <c r="BX179" s="223" t="str">
        <f t="shared" ca="1" si="247"/>
        <v>2.01032704454732+3.99383389854039i</v>
      </c>
      <c r="BY179" s="223" t="str">
        <f t="shared" ca="1" si="248"/>
        <v>3.00271154193382-3.31298165269688i</v>
      </c>
      <c r="BZ179" s="223" t="str">
        <f t="shared" ca="1" si="249"/>
        <v>-4.17164900472537-1.60918259266699i</v>
      </c>
      <c r="CA179" s="223" t="str">
        <f t="shared" ca="1" si="250"/>
        <v>7.64674041320078E-13+4.47125530865424i</v>
      </c>
      <c r="CB179" s="223" t="str">
        <f t="shared" ca="1" si="251"/>
        <v>4.17164900472645-1.60918259266421i</v>
      </c>
      <c r="CC179" s="223" t="str">
        <f t="shared" ca="1" si="252"/>
        <v>-3.0027115419349-3.31298165269589i</v>
      </c>
      <c r="CD179" s="223" t="str">
        <f t="shared" ca="1" si="253"/>
        <v>-2.01032704455004+3.99383389853902i</v>
      </c>
      <c r="CE179" s="223" t="str">
        <f t="shared" ca="1" si="254"/>
        <v>4.44972499222483+0.438259659036048i</v>
      </c>
      <c r="CF179" s="223" t="str">
        <f t="shared" ca="1" si="255"/>
        <v>-1.19254083274513-4.30928885054184i</v>
      </c>
      <c r="CG179" s="223" t="str">
        <f t="shared" ca="1" si="256"/>
        <v>-3.59134593908268+2.66352367757507i</v>
      </c>
      <c r="CH179" s="223" t="str">
        <f t="shared" ca="1" si="257"/>
        <v>3.77755598865826+2.39211094803749i</v>
      </c>
      <c r="CI179" s="223" t="str">
        <f t="shared" ca="1" si="258"/>
        <v>0.872298637983622-4.38534139165249i</v>
      </c>
      <c r="CJ179" s="223" t="str">
        <f t="shared" ca="1" si="259"/>
        <v>-4.40542788902979+0.76441425269756i</v>
      </c>
      <c r="CK179" s="223" t="str">
        <f t="shared" ca="1" si="260"/>
        <v>2.29868462416632+3.83512360084914i</v>
      </c>
      <c r="CL179" s="223" t="str">
        <f t="shared" ca="1" si="261"/>
        <v>2.75085751543468-3.52489814958465i</v>
      </c>
      <c r="CM179" s="223" t="str">
        <f t="shared" ca="1" si="262"/>
        <v>-4.27872455620771-1.29793690419596i</v>
      </c>
      <c r="CN179" s="223" t="str">
        <f t="shared" ca="1" si="263"/>
        <v>0.328925945525208+4.4591402486947i</v>
      </c>
      <c r="CO179" s="223" t="str">
        <f t="shared" ca="1" si="264"/>
        <v>4.04196692584503-1.91170798124178i</v>
      </c>
      <c r="CP179" s="223" t="str">
        <f t="shared" ca="1" si="265"/>
        <v>-3.23829361442533-3.08311182118665i</v>
      </c>
      <c r="CQ179" s="223" t="str">
        <f t="shared" ca="1" si="266"/>
        <v>-1.71107532849658+4.13090126429802i</v>
      </c>
      <c r="CR179" s="223" t="str">
        <f t="shared" ca="1" si="267"/>
        <v>4.46990865015072+0.109730098316199i</v>
      </c>
      <c r="CS179" s="223" t="str">
        <f t="shared" ca="1" si="268"/>
        <v>-1.50632054541197-4.20988389978138i</v>
      </c>
      <c r="CT179" s="223" t="str">
        <f t="shared" ca="1" si="269"/>
        <v>-3.38567407470325+2.92050254152449i</v>
      </c>
      <c r="CU179" s="223" t="str">
        <f t="shared" ca="1" si="270"/>
        <v>3.94329513503296+2.10773516201491i</v>
      </c>
      <c r="CV179" s="223" t="str">
        <f t="shared" ca="1" si="271"/>
        <v>0.547329381321691-4.43762938780502i</v>
      </c>
      <c r="CW179" s="223" t="str">
        <f t="shared" ca="1" si="272"/>
        <v>-4.33725739040635+1.08642641929132i</v>
      </c>
      <c r="CX179" s="223" t="str">
        <f t="shared" ca="1" si="273"/>
        <v>2.57458543264296+3.65563043607958i</v>
      </c>
      <c r="CY179" s="223" t="str">
        <f t="shared" ca="1" si="274"/>
        <v>2.48409635371788-3.71771291799329i</v>
      </c>
      <c r="CZ179" s="223" t="str">
        <f t="shared" ca="1" si="275"/>
        <v>-4.36261332859993-0.979657583184525i</v>
      </c>
      <c r="DA179" s="223" t="str">
        <f t="shared" ca="1" si="276"/>
        <v>0.656069412851837+4.42286072137581i</v>
      </c>
      <c r="DB179" s="223" t="str">
        <f t="shared" ca="1" si="277"/>
        <v>3.89038107798581-2.20387365863352i</v>
      </c>
      <c r="DC179" s="223" t="str">
        <f t="shared" ca="1" si="278"/>
        <v>-3.45632709324205-2.83653433959288i</v>
      </c>
      <c r="DD179" s="223" t="str">
        <f t="shared" ca="1" si="279"/>
        <v>-1.40255114698602+4.24558291819355i</v>
      </c>
      <c r="DE179" s="223" t="str">
        <f t="shared" ca="1" si="280"/>
        <v>4.46586948581718-0.219394099318285i</v>
      </c>
      <c r="DF179" s="223" t="str">
        <f t="shared" ca="1" si="281"/>
        <v>-1.81193737653163-4.08766522341255i</v>
      </c>
      <c r="DG179" s="223" t="str">
        <f t="shared" ca="1" si="282"/>
        <v>-3.16165494916652+3.161654949165i</v>
      </c>
      <c r="DH179" s="223" t="str">
        <f t="shared" ca="1" si="283"/>
        <v>4.08766522341343+1.81193737652964i</v>
      </c>
      <c r="DI179" s="223" t="str">
        <f t="shared" ca="1" si="284"/>
        <v>0.219394099320436-4.46586948581707i</v>
      </c>
      <c r="DJ179" s="223" t="str">
        <f t="shared" ca="1" si="285"/>
        <v>-4.24558291819287+1.40255114698808i</v>
      </c>
      <c r="DK179" s="223" t="str">
        <f t="shared" ca="1" si="286"/>
        <v>2.83653433959112+3.4563270932435i</v>
      </c>
      <c r="DL179" s="223" t="str">
        <f t="shared" ca="1" si="287"/>
        <v>2.2038736586355-3.89038107798468i</v>
      </c>
      <c r="DM179" s="223" t="str">
        <f t="shared" ca="1" si="288"/>
        <v>-4.42286072137612-0.656069412849695i</v>
      </c>
      <c r="DN179" s="223" t="str">
        <f t="shared" ca="1" si="289"/>
        <v>0.979657583182424+4.3626133286004i</v>
      </c>
      <c r="DO179" s="223" t="str">
        <f t="shared" ca="1" si="290"/>
        <v>3.71771291799209-2.48409635371968i</v>
      </c>
      <c r="DP179" s="223" t="str">
        <f t="shared" ca="1" si="291"/>
        <v>-3.65563043607834-2.57458543264472i</v>
      </c>
      <c r="DQ179" s="223" t="str">
        <f t="shared" ca="1" si="292"/>
        <v>-1.08642641928922+4.33725739040688i</v>
      </c>
      <c r="DR179" s="223" t="str">
        <f t="shared" ca="1" si="293"/>
        <v>4.43762938780528-0.54732938131955i</v>
      </c>
      <c r="DS179" s="223" t="str">
        <f t="shared" ca="1" si="294"/>
        <v>-2.10773516201694-3.94329513503188i</v>
      </c>
      <c r="DT179" s="223" t="str">
        <f t="shared" ca="1" si="295"/>
        <v>-2.92050254152621+3.38567407470176i</v>
      </c>
      <c r="DU179" s="223" t="str">
        <f t="shared" ca="1" si="296"/>
        <v>4.20988389978215+1.50632054540981i</v>
      </c>
      <c r="DV179" s="223" t="str">
        <f t="shared" ca="1" si="297"/>
        <v>-0.109730098313919-4.46990865015077i</v>
      </c>
      <c r="DW179" s="223" t="str">
        <f t="shared" ca="1" si="298"/>
        <v>-4.13090126429885+1.71107532849459i</v>
      </c>
      <c r="DX179" s="223" t="str">
        <f t="shared" ca="1" si="299"/>
        <v>3.08311182118822+3.23829361442383i</v>
      </c>
      <c r="DY179" s="223" t="str">
        <f t="shared" ca="1" si="300"/>
        <v>1.91170798124373-4.04196692584411i</v>
      </c>
      <c r="DZ179" s="223" t="str">
        <f t="shared" ca="1" si="301"/>
        <v>-4.45914024869486-0.328925945523047i</v>
      </c>
      <c r="EA179" s="223" t="str">
        <f t="shared" ca="1" si="302"/>
        <v>1.2979369041939+4.27872455620834i</v>
      </c>
      <c r="EB179" s="223" t="str">
        <f t="shared" ca="1" si="303"/>
        <v>3.52489814958323-2.75085751543648i</v>
      </c>
      <c r="EC179" s="223" t="str">
        <f t="shared" ca="1" si="304"/>
        <v>-3.83512360084796-2.29868462416827i</v>
      </c>
      <c r="ED179" s="223" t="str">
        <f t="shared" ca="1" si="305"/>
        <v>-0.764414252695302+4.40542788903019i</v>
      </c>
      <c r="EE179" s="223" t="str">
        <f t="shared" ca="1" si="306"/>
        <v>4.38534139165293-0.872298637981386i</v>
      </c>
      <c r="EF179" s="223" t="str">
        <f t="shared" ca="1" si="307"/>
        <v>-2.39211094803942-3.77755598865703i</v>
      </c>
      <c r="EG179" s="223" t="str">
        <f t="shared" ca="1" si="308"/>
        <v>-2.66352367757332+3.59134593908397i</v>
      </c>
      <c r="EH179" s="223" t="str">
        <f t="shared" ca="1" si="309"/>
        <v>4.30928885054127+1.1925408327472i</v>
      </c>
      <c r="EI179" s="223" t="str">
        <f t="shared" ca="1" si="310"/>
        <v>-0.438259659038205-4.44972499222462i</v>
      </c>
      <c r="EJ179" s="223" t="str">
        <f t="shared" ca="1" si="311"/>
        <v>-3.99383389854005+2.010327044548i</v>
      </c>
      <c r="EK179" s="223" t="str">
        <f t="shared" ca="1" si="312"/>
        <v>3.31298165269743+3.0027115419332i</v>
      </c>
      <c r="EL179" s="223" t="str">
        <f t="shared" ca="1" si="313"/>
        <v>1.60918259266628-4.17164900472565i</v>
      </c>
      <c r="EM179" s="223" t="str">
        <f t="shared" ca="1" si="314"/>
        <v>-4.47125530865424+1.52934808264015E-12i</v>
      </c>
      <c r="EN179" s="223"/>
      <c r="EO179" s="223"/>
      <c r="EP179" s="223"/>
    </row>
    <row r="180" spans="1:146" ht="17.25" thickBot="1">
      <c r="A180" s="257">
        <f t="shared" si="181"/>
        <v>1.562500000000001E-3</v>
      </c>
      <c r="B180" s="256">
        <v>80</v>
      </c>
      <c r="C180" s="230">
        <f t="shared" si="182"/>
        <v>16000</v>
      </c>
      <c r="D180" s="229">
        <f t="shared" si="315"/>
        <v>100530.96491487337</v>
      </c>
      <c r="E180" s="229" t="str">
        <f t="shared" si="316"/>
        <v>100530.964914873i</v>
      </c>
      <c r="F180" s="229" t="str">
        <f t="shared" si="183"/>
        <v>-0.0173172948755692-0.0611700930591545i</v>
      </c>
      <c r="G180" s="229" t="str">
        <f t="shared" si="184"/>
        <v>-4.72515513511598+1.65982879046627i</v>
      </c>
      <c r="H180" s="229" t="str">
        <f t="shared" si="180"/>
        <v>0.00204159551398529-0.00528418586325858i</v>
      </c>
      <c r="I180" s="229" t="str">
        <f t="shared" si="317"/>
        <v>-0.00414165942055957+0.00515052987213716i</v>
      </c>
      <c r="J180" s="255" t="str">
        <f ca="1">IMPRODUCT(1/N_FFT2,CQ100)</f>
        <v>0.0207622902537673-0.0000437915541423965i</v>
      </c>
      <c r="K180" s="254" t="str">
        <f t="shared" ca="1" si="318"/>
        <v>-0.0000857647853141498+0.000107118165868765i</v>
      </c>
      <c r="N180" s="246">
        <f t="shared" ca="1" si="185"/>
        <v>17.473059323635134</v>
      </c>
      <c r="O180" s="223">
        <f t="shared" ca="1" si="186"/>
        <v>4.4730593236351357</v>
      </c>
      <c r="P180" s="223" t="str">
        <f t="shared" ca="1" si="187"/>
        <v>-1.71176569514136-4.13256795681528i</v>
      </c>
      <c r="Q180" s="223" t="str">
        <f t="shared" ca="1" si="188"/>
        <v>-3.16293058039212+3.16293058039211i</v>
      </c>
      <c r="R180" s="223" t="str">
        <f t="shared" ca="1" si="189"/>
        <v>4.13256795681528+1.71176569514137i</v>
      </c>
      <c r="S180" s="223" t="str">
        <f t="shared" ca="1" si="190"/>
        <v>1.328866471364E-14-4.47305932363514i</v>
      </c>
      <c r="T180" s="223" t="str">
        <f t="shared" ca="1" si="191"/>
        <v>-4.13256795681529+1.71176569514135i</v>
      </c>
      <c r="U180" s="223" t="str">
        <f t="shared" ca="1" si="192"/>
        <v>3.16293058039204+3.16293058039219i</v>
      </c>
      <c r="V180" s="223" t="str">
        <f t="shared" ca="1" si="193"/>
        <v>1.71176569514155-4.1325679568152i</v>
      </c>
      <c r="W180" s="223" t="str">
        <f t="shared" ca="1" si="194"/>
        <v>-4.47305932363514+1.48229160069531E-13i</v>
      </c>
      <c r="X180" s="223" t="str">
        <f t="shared" ca="1" si="195"/>
        <v>1.71176569514142+4.13256795681526i</v>
      </c>
      <c r="Y180" s="223" t="str">
        <f t="shared" ca="1" si="196"/>
        <v>3.16293058039214-3.1629305803921i</v>
      </c>
      <c r="Z180" s="223" t="str">
        <f t="shared" ca="1" si="197"/>
        <v>-4.13256795681523-1.71176569514148i</v>
      </c>
      <c r="AA180" s="223" t="str">
        <f t="shared" ca="1" si="198"/>
        <v>-2.18645358399022E-13+4.47305932363514i</v>
      </c>
      <c r="AB180" s="223" t="str">
        <f t="shared" ca="1" si="199"/>
        <v>4.13256795681523-1.71176569514148i</v>
      </c>
      <c r="AC180" s="223" t="str">
        <f t="shared" ca="1" si="200"/>
        <v>-3.16293058039215-3.16293058039209i</v>
      </c>
      <c r="AD180" s="223" t="str">
        <f t="shared" ca="1" si="201"/>
        <v>-1.71176569514141+4.13256795681526i</v>
      </c>
      <c r="AE180" s="223" t="str">
        <f t="shared" ca="1" si="202"/>
        <v>4.47305932363514+1.48503653125548E-13i</v>
      </c>
      <c r="AF180" s="223" t="str">
        <f t="shared" ca="1" si="203"/>
        <v>-1.71176569514156-4.1325679568152i</v>
      </c>
      <c r="AG180" s="223" t="str">
        <f t="shared" ca="1" si="204"/>
        <v>-3.16293058039203+3.1629305803922i</v>
      </c>
      <c r="AH180" s="223" t="str">
        <f t="shared" ca="1" si="205"/>
        <v>4.13256795681529+1.71176569514133i</v>
      </c>
      <c r="AI180" s="223" t="str">
        <f t="shared" ca="1" si="206"/>
        <v>6.24704488069089E-14-4.47305932363514i</v>
      </c>
      <c r="AJ180" s="223" t="str">
        <f t="shared" ca="1" si="207"/>
        <v>-4.13256795681534+1.71176569514122i</v>
      </c>
      <c r="AK180" s="223" t="str">
        <f t="shared" ca="1" si="208"/>
        <v>3.16293058039225+3.16293058039198i</v>
      </c>
      <c r="AL180" s="223" t="str">
        <f t="shared" ca="1" si="209"/>
        <v>1.71176569514127-4.13256795681532i</v>
      </c>
      <c r="AM180" s="223" t="str">
        <f t="shared" ca="1" si="210"/>
        <v>-4.47305932363514+7.67125646656538E-15i</v>
      </c>
      <c r="AN180" s="223" t="str">
        <f t="shared" ca="1" si="211"/>
        <v>1.71176569514128+4.13256795681531i</v>
      </c>
      <c r="AO180" s="223" t="str">
        <f t="shared" ca="1" si="212"/>
        <v>3.16293058039224-3.16293058039199i</v>
      </c>
      <c r="AP180" s="223" t="str">
        <f t="shared" ca="1" si="213"/>
        <v>-4.13256795681535-1.7117656951412i</v>
      </c>
      <c r="AQ180" s="223" t="str">
        <f t="shared" ca="1" si="214"/>
        <v>7.781296174004E-14+4.47305932363514i</v>
      </c>
      <c r="AR180" s="223" t="str">
        <f t="shared" ca="1" si="215"/>
        <v>7.781296174004E-14+4.47305932363514i</v>
      </c>
      <c r="AS180" s="223" t="str">
        <f t="shared" ca="1" si="216"/>
        <v>-3.16293058039204-3.16293058039219i</v>
      </c>
      <c r="AT180" s="223" t="str">
        <f t="shared" ca="1" si="217"/>
        <v>-1.71176569514155+4.1325679568152i</v>
      </c>
      <c r="AU180" s="223" t="str">
        <f t="shared" ca="1" si="218"/>
        <v>4.47305932363514-1.47954667013514E-13i</v>
      </c>
      <c r="AV180" s="223" t="str">
        <f t="shared" ca="1" si="219"/>
        <v>-1.71176569514144-4.13256795681525i</v>
      </c>
      <c r="AW180" s="223" t="str">
        <f t="shared" ca="1" si="220"/>
        <v>-3.16293058039212+3.16293058039211i</v>
      </c>
      <c r="AX180" s="223" t="str">
        <f t="shared" ca="1" si="221"/>
        <v>4.13256795681524+1.71176569514146i</v>
      </c>
      <c r="AY180" s="223" t="str">
        <f t="shared" ca="1" si="222"/>
        <v>1.95082602887293E-13-4.47305932363514i</v>
      </c>
      <c r="AZ180" s="223" t="str">
        <f t="shared" ca="1" si="223"/>
        <v>-4.13256795681522+1.7117656951415i</v>
      </c>
      <c r="BA180" s="223" t="str">
        <f t="shared" ca="1" si="224"/>
        <v>3.16293058039216+3.16293058039207i</v>
      </c>
      <c r="BB180" s="223" t="str">
        <f t="shared" ca="1" si="225"/>
        <v>1.71176569514139-4.13256795681527i</v>
      </c>
      <c r="BC180" s="223" t="str">
        <f t="shared" ca="1" si="226"/>
        <v>-4.47305932363514-1.24940897613818E-13i</v>
      </c>
      <c r="BD180" s="223" t="str">
        <f t="shared" ca="1" si="227"/>
        <v>1.71176569514116+4.13256795681537i</v>
      </c>
      <c r="BE180" s="223" t="str">
        <f t="shared" ca="1" si="228"/>
        <v>3.16293058039202-3.16293058039221i</v>
      </c>
      <c r="BF180" s="223" t="str">
        <f t="shared" ca="1" si="229"/>
        <v>-4.1325679568153-1.71176569514133i</v>
      </c>
      <c r="BG180" s="223" t="str">
        <f t="shared" ca="1" si="230"/>
        <v>-5.47991923403439E-14+4.47305932363514i</v>
      </c>
      <c r="BH180" s="223" t="str">
        <f t="shared" ca="1" si="231"/>
        <v>4.13256795681534-1.71176569514122i</v>
      </c>
      <c r="BI180" s="223" t="str">
        <f t="shared" ca="1" si="232"/>
        <v>-3.16293058039194-3.16293058039229i</v>
      </c>
      <c r="BJ180" s="223" t="str">
        <f t="shared" ca="1" si="233"/>
        <v>-1.71176569514126+4.13256795681532i</v>
      </c>
      <c r="BK180" s="223" t="str">
        <f t="shared" ca="1" si="234"/>
        <v>4.47305932363514-1.53425129331308E-14i</v>
      </c>
      <c r="BL180" s="223" t="str">
        <f t="shared" ca="1" si="235"/>
        <v>-1.71176569514129-4.13256795681531i</v>
      </c>
      <c r="BM180" s="223" t="str">
        <f t="shared" ca="1" si="236"/>
        <v>-3.16293058039224+3.16293058039199i</v>
      </c>
      <c r="BN180" s="223" t="str">
        <f t="shared" ca="1" si="237"/>
        <v>4.13256795681586+1.71176569513996i</v>
      </c>
      <c r="BO180" s="223" t="str">
        <f t="shared" ca="1" si="238"/>
        <v>1.24940170158723E-12-4.47305932363514i</v>
      </c>
      <c r="BP180" s="223" t="str">
        <f t="shared" ca="1" si="239"/>
        <v>-4.13256795681511+1.71176569514176i</v>
      </c>
      <c r="BQ180" s="223" t="str">
        <f t="shared" ca="1" si="240"/>
        <v>3.16293058039362+3.16293058039061i</v>
      </c>
      <c r="BR180" s="223" t="str">
        <f t="shared" ca="1" si="241"/>
        <v>1.71176569514195-4.13256795681504i</v>
      </c>
      <c r="BS180" s="223" t="str">
        <f t="shared" ca="1" si="242"/>
        <v>-4.47305932363514+1.0455498700093E-12i</v>
      </c>
      <c r="BT180" s="223" t="str">
        <f t="shared" ca="1" si="243"/>
        <v>1.71176569513977+4.13256795681594i</v>
      </c>
      <c r="BU180" s="223" t="str">
        <f t="shared" ca="1" si="244"/>
        <v>3.16293058039214-3.16293058039209i</v>
      </c>
      <c r="BV180" s="223" t="str">
        <f t="shared" ca="1" si="245"/>
        <v>-4.13256795681591-1.71176569513983i</v>
      </c>
      <c r="BW180" s="223" t="str">
        <f t="shared" ca="1" si="246"/>
        <v>-1.10911829104028E-12+4.47305932363514i</v>
      </c>
      <c r="BX180" s="223" t="str">
        <f t="shared" ca="1" si="247"/>
        <v>4.13256795681506-1.71176569514189i</v>
      </c>
      <c r="BY180" s="223" t="str">
        <f t="shared" ca="1" si="248"/>
        <v>-3.16293058039057-3.16293058039366i</v>
      </c>
      <c r="BZ180" s="223" t="str">
        <f t="shared" ca="1" si="249"/>
        <v>-1.71176569514182+4.13256795681509i</v>
      </c>
      <c r="CA180" s="223" t="str">
        <f t="shared" ca="1" si="250"/>
        <v>4.47305932363514-1.18583328055625E-12i</v>
      </c>
      <c r="CB180" s="223" t="str">
        <f t="shared" ca="1" si="251"/>
        <v>-1.7117656951399-4.13256795681589i</v>
      </c>
      <c r="CC180" s="223" t="str">
        <f t="shared" ca="1" si="252"/>
        <v>-3.16293058039199+3.16293058039224i</v>
      </c>
      <c r="CD180" s="223" t="str">
        <f t="shared" ca="1" si="253"/>
        <v>4.13256795681599+1.71176569513964i</v>
      </c>
      <c r="CE180" s="223" t="str">
        <f t="shared" ca="1" si="254"/>
        <v>9.05268884312668E-13-4.47305932363514i</v>
      </c>
      <c r="CF180" s="223" t="str">
        <f t="shared" ca="1" si="255"/>
        <v>-4.13256795681498+1.71176569514208i</v>
      </c>
      <c r="CG180" s="223" t="str">
        <f t="shared" ca="1" si="256"/>
        <v>3.16293058039071+3.16293058039352i</v>
      </c>
      <c r="CH180" s="223" t="str">
        <f t="shared" ca="1" si="257"/>
        <v>1.71176569514163-4.13256795681517i</v>
      </c>
      <c r="CI180" s="223" t="str">
        <f t="shared" ca="1" si="258"/>
        <v>-4.47305932363514+1.38968268728386E-12i</v>
      </c>
      <c r="CJ180" s="223" t="str">
        <f t="shared" ca="1" si="259"/>
        <v>1.71176569514009+4.13256795681581i</v>
      </c>
      <c r="CK180" s="223" t="str">
        <f t="shared" ca="1" si="260"/>
        <v>3.16293058039189-3.16293058039234i</v>
      </c>
      <c r="CL180" s="223" t="str">
        <f t="shared" ca="1" si="261"/>
        <v>-4.13256795681605-1.71176569513951i</v>
      </c>
      <c r="CM180" s="223" t="str">
        <f t="shared" ca="1" si="262"/>
        <v>-7.6498547376572E-13+4.47305932363514i</v>
      </c>
      <c r="CN180" s="223" t="str">
        <f t="shared" ca="1" si="263"/>
        <v>4.13256795681493-1.71176569514221i</v>
      </c>
      <c r="CO180" s="223" t="str">
        <f t="shared" ca="1" si="264"/>
        <v>-3.16293058039081-3.16293058039342i</v>
      </c>
      <c r="CP180" s="223" t="str">
        <f t="shared" ca="1" si="265"/>
        <v>-1.7117656951415+4.13256795681522i</v>
      </c>
      <c r="CQ180" s="223" t="str">
        <f t="shared" ca="1" si="266"/>
        <v>4.47305932363514-1.52996609783081E-12i</v>
      </c>
      <c r="CR180" s="223" t="str">
        <f t="shared" ca="1" si="267"/>
        <v>-1.71176569514022-4.13256795681575i</v>
      </c>
      <c r="CS180" s="223" t="str">
        <f t="shared" ca="1" si="268"/>
        <v>-3.1629305803918+3.16293058039244i</v>
      </c>
      <c r="CT180" s="223" t="str">
        <f t="shared" ca="1" si="269"/>
        <v>4.1325679568161+1.71176569513938i</v>
      </c>
      <c r="CU180" s="223" t="str">
        <f t="shared" ca="1" si="270"/>
        <v>6.24702063218772E-13-4.47305932363514i</v>
      </c>
      <c r="CV180" s="223" t="str">
        <f t="shared" ca="1" si="271"/>
        <v>-4.13256795681488+1.71176569514234i</v>
      </c>
      <c r="CW180" s="223" t="str">
        <f t="shared" ca="1" si="272"/>
        <v>3.16293058039091+3.16293058039332i</v>
      </c>
      <c r="CX180" s="223" t="str">
        <f t="shared" ca="1" si="273"/>
        <v>1.71176569514138-4.13256795681527i</v>
      </c>
      <c r="CY180" s="223" t="str">
        <f t="shared" ca="1" si="274"/>
        <v>-4.47305932363514+1.67024950837775E-12i</v>
      </c>
      <c r="CZ180" s="223" t="str">
        <f t="shared" ca="1" si="275"/>
        <v>1.71176569514035+4.1325679568157i</v>
      </c>
      <c r="DA180" s="223" t="str">
        <f t="shared" ca="1" si="276"/>
        <v>3.1629305803917-3.16293058039253i</v>
      </c>
      <c r="DB180" s="223" t="str">
        <f t="shared" ca="1" si="277"/>
        <v>-4.13256795681445-1.71176569514337i</v>
      </c>
      <c r="DC180" s="223" t="str">
        <f t="shared" ca="1" si="278"/>
        <v>-4.84418652671824E-13+4.47305932363514i</v>
      </c>
      <c r="DD180" s="223" t="str">
        <f t="shared" ca="1" si="279"/>
        <v>4.13256795681482-1.71176569514247i</v>
      </c>
      <c r="DE180" s="223" t="str">
        <f t="shared" ca="1" si="280"/>
        <v>-3.16293058039101-3.16293058039322i</v>
      </c>
      <c r="DF180" s="223" t="str">
        <f t="shared" ca="1" si="281"/>
        <v>-1.71176569514125+4.13256795681533i</v>
      </c>
      <c r="DG180" s="223" t="str">
        <f t="shared" ca="1" si="282"/>
        <v>4.47305932363514-1.8105329189247E-12i</v>
      </c>
      <c r="DH180" s="223" t="str">
        <f t="shared" ca="1" si="283"/>
        <v>-1.71176569514048-4.13256795681565i</v>
      </c>
      <c r="DI180" s="223" t="str">
        <f t="shared" ca="1" si="284"/>
        <v>-3.1629305803916+3.16293058039263i</v>
      </c>
      <c r="DJ180" s="223" t="str">
        <f t="shared" ca="1" si="285"/>
        <v>4.1325679568145+1.71176569514324i</v>
      </c>
      <c r="DK180" s="223" t="str">
        <f t="shared" ca="1" si="286"/>
        <v>3.44135242124874E-13-4.47305932363514i</v>
      </c>
      <c r="DL180" s="223" t="str">
        <f t="shared" ca="1" si="287"/>
        <v>-4.13256795681477+1.7117656951426i</v>
      </c>
      <c r="DM180" s="223" t="str">
        <f t="shared" ca="1" si="288"/>
        <v>3.16293058039111+3.16293058039312i</v>
      </c>
      <c r="DN180" s="223" t="str">
        <f t="shared" ca="1" si="289"/>
        <v>1.71176569514112-4.13256795681538i</v>
      </c>
      <c r="DO180" s="223" t="str">
        <f t="shared" ca="1" si="290"/>
        <v>-4.47305932363514+1.95081632947165E-12i</v>
      </c>
      <c r="DP180" s="223" t="str">
        <f t="shared" ca="1" si="291"/>
        <v>1.71176569514061+4.13256795681559i</v>
      </c>
      <c r="DQ180" s="223" t="str">
        <f t="shared" ca="1" si="292"/>
        <v>3.1629305803915-3.16293058039274i</v>
      </c>
      <c r="DR180" s="223" t="str">
        <f t="shared" ca="1" si="293"/>
        <v>-4.13256795681456-1.71176569514311i</v>
      </c>
      <c r="DS180" s="223" t="str">
        <f t="shared" ca="1" si="294"/>
        <v>-2.03851831577925E-13+4.47305932363514i</v>
      </c>
      <c r="DT180" s="223" t="str">
        <f t="shared" ca="1" si="295"/>
        <v>4.13256795681471-1.71176569514273i</v>
      </c>
      <c r="DU180" s="223" t="str">
        <f t="shared" ca="1" si="296"/>
        <v>-3.16293058039121-3.16293058039302i</v>
      </c>
      <c r="DV180" s="223" t="str">
        <f t="shared" ca="1" si="297"/>
        <v>-1.71176569514099+4.13256795681543i</v>
      </c>
      <c r="DW180" s="223" t="str">
        <f t="shared" ca="1" si="298"/>
        <v>4.47305932363514-2.0910997400186E-12i</v>
      </c>
      <c r="DX180" s="223" t="str">
        <f t="shared" ca="1" si="299"/>
        <v>-1.71176569514074-4.13256795681554i</v>
      </c>
      <c r="DY180" s="223" t="str">
        <f t="shared" ca="1" si="300"/>
        <v>-3.1629305803914+3.16293058039283i</v>
      </c>
      <c r="DZ180" s="223" t="str">
        <f t="shared" ca="1" si="301"/>
        <v>4.13256795681461+1.71176569514298i</v>
      </c>
      <c r="EA180" s="223" t="str">
        <f t="shared" ca="1" si="302"/>
        <v>6.35684210309766E-14-4.47305932363514i</v>
      </c>
      <c r="EB180" s="223" t="str">
        <f t="shared" ca="1" si="303"/>
        <v>-4.13256795681466+1.71176569514286i</v>
      </c>
      <c r="EC180" s="223" t="str">
        <f t="shared" ca="1" si="304"/>
        <v>3.16293058039131+3.16293058039292i</v>
      </c>
      <c r="ED180" s="223" t="str">
        <f t="shared" ca="1" si="305"/>
        <v>1.71176569514086-4.13256795681549i</v>
      </c>
      <c r="EE180" s="223" t="str">
        <f t="shared" ca="1" si="306"/>
        <v>-4.47305932363514-2.21823658208055E-12i</v>
      </c>
      <c r="EF180" s="223" t="str">
        <f t="shared" ca="1" si="307"/>
        <v>1.71176569514087+4.13256795681548i</v>
      </c>
      <c r="EG180" s="223" t="str">
        <f t="shared" ca="1" si="308"/>
        <v>3.1629305803913-3.16293058039293i</v>
      </c>
      <c r="EH180" s="223" t="str">
        <f t="shared" ca="1" si="309"/>
        <v>-4.13256795681467-1.71176569514285i</v>
      </c>
      <c r="EI180" s="223" t="str">
        <f t="shared" ca="1" si="310"/>
        <v>7.67149895159723E-14+4.47305932363514i</v>
      </c>
      <c r="EJ180" s="223" t="str">
        <f t="shared" ca="1" si="311"/>
        <v>4.13256795681461-1.71176569514299i</v>
      </c>
      <c r="EK180" s="223" t="str">
        <f t="shared" ca="1" si="312"/>
        <v>-3.16293058039141-3.16293058039283i</v>
      </c>
      <c r="EL180" s="223" t="str">
        <f t="shared" ca="1" si="313"/>
        <v>-1.71176569514073+4.13256795681554i</v>
      </c>
      <c r="EM180" s="223" t="str">
        <f t="shared" ca="1" si="314"/>
        <v>4.47305932363514+2.07795317153361E-12i</v>
      </c>
      <c r="EN180" s="223"/>
      <c r="EO180" s="223"/>
      <c r="EP180" s="223"/>
    </row>
    <row r="181" spans="1:146" ht="17.25" thickBot="1">
      <c r="A181" s="257">
        <f t="shared" si="181"/>
        <v>1.582031250000001E-3</v>
      </c>
      <c r="B181" s="256">
        <v>81</v>
      </c>
      <c r="C181" s="230">
        <f t="shared" si="182"/>
        <v>16200</v>
      </c>
      <c r="D181" s="229">
        <f t="shared" si="315"/>
        <v>101787.60197630929</v>
      </c>
      <c r="E181" s="229" t="str">
        <f t="shared" si="316"/>
        <v>101787.601976309i</v>
      </c>
      <c r="F181" s="229" t="str">
        <f t="shared" si="183"/>
        <v>-0.01717106273743-0.0602022275330556i</v>
      </c>
      <c r="G181" s="229" t="str">
        <f t="shared" si="184"/>
        <v>-4.70244471091289+1.69650475822567i</v>
      </c>
      <c r="H181" s="229" t="str">
        <f t="shared" si="180"/>
        <v>0.00204048205295676-0.005218909411093i</v>
      </c>
      <c r="I181" s="229" t="str">
        <f t="shared" si="317"/>
        <v>-0.00408742145168477+0.00511655136154421i</v>
      </c>
      <c r="J181" s="255" t="str">
        <f ca="1">IMPRODUCT(1/N_FFT2,CR100)</f>
        <v>-0.0015260253097295-0.00161438841848679i</v>
      </c>
      <c r="K181" s="254" t="str">
        <f t="shared" ca="1" si="318"/>
        <v>0.000014497609847472-1.20930102317304E-06i</v>
      </c>
      <c r="N181" s="246">
        <f t="shared" ca="1" si="185"/>
        <v>17.474645190761635</v>
      </c>
      <c r="O181" s="223">
        <f t="shared" ca="1" si="186"/>
        <v>4.4746451907616356</v>
      </c>
      <c r="P181" s="223" t="str">
        <f t="shared" ca="1" si="187"/>
        <v>-1.81331109681035-4.09076428670617i</v>
      </c>
      <c r="Q181" s="223" t="str">
        <f t="shared" ca="1" si="188"/>
        <v>-3.00498804761913+3.31549338965898i</v>
      </c>
      <c r="R181" s="223" t="str">
        <f t="shared" ca="1" si="189"/>
        <v>4.24880170678327+1.40361449110565i</v>
      </c>
      <c r="S181" s="223" t="str">
        <f t="shared" ca="1" si="190"/>
        <v>-0.438591925587858-4.45309855112318i</v>
      </c>
      <c r="T181" s="223" t="str">
        <f t="shared" ca="1" si="191"/>
        <v>-3.89333057030887+2.20554452539609i</v>
      </c>
      <c r="U181" s="223" t="str">
        <f t="shared" ca="1" si="192"/>
        <v>3.59406871792327+2.66554302798729i</v>
      </c>
      <c r="V181" s="223" t="str">
        <f t="shared" ca="1" si="193"/>
        <v>0.980400310558014-4.36592084379275i</v>
      </c>
      <c r="W181" s="223" t="str">
        <f t="shared" ca="1" si="194"/>
        <v>-4.38866613812614+0.872959971173485i</v>
      </c>
      <c r="X181" s="223" t="str">
        <f t="shared" ca="1" si="195"/>
        <v>2.57653735452894+3.65840195220854i</v>
      </c>
      <c r="Y181" s="223" t="str">
        <f t="shared" ca="1" si="196"/>
        <v>2.3004273718616-3.83803119971636i</v>
      </c>
      <c r="Z181" s="223" t="str">
        <f t="shared" ca="1" si="197"/>
        <v>-4.44099377642146-0.54774433907807i</v>
      </c>
      <c r="AA181" s="223" t="str">
        <f t="shared" ca="1" si="198"/>
        <v>1.2989209350285+4.28196847112994i</v>
      </c>
      <c r="AB181" s="223" t="str">
        <f t="shared" ca="1" si="199"/>
        <v>3.38824092342236-2.92271672045928i</v>
      </c>
      <c r="AC181" s="223" t="str">
        <f t="shared" ca="1" si="200"/>
        <v>-4.04503134297488-1.91315734260335i</v>
      </c>
      <c r="AD181" s="223" t="str">
        <f t="shared" ca="1" si="201"/>
        <v>-0.109813290185281+4.47329751128906i</v>
      </c>
      <c r="AE181" s="223" t="str">
        <f t="shared" ca="1" si="202"/>
        <v>4.13403310699466-1.71237258021678i</v>
      </c>
      <c r="AF181" s="223" t="str">
        <f t="shared" ca="1" si="203"/>
        <v>-3.24074872665177-3.08544928234304i</v>
      </c>
      <c r="AG181" s="223" t="str">
        <f t="shared" ca="1" si="204"/>
        <v>-1.50746256229806+4.2130756231613i</v>
      </c>
      <c r="AH181" s="223" t="str">
        <f t="shared" ca="1" si="205"/>
        <v>4.46252094576978-0.3291753207216i</v>
      </c>
      <c r="AI181" s="223" t="str">
        <f t="shared" ca="1" si="206"/>
        <v>-2.1093331413791-3.94628474414683i</v>
      </c>
      <c r="AJ181" s="223" t="str">
        <f t="shared" ca="1" si="207"/>
        <v>-2.75294307799627+3.52757055103349i</v>
      </c>
      <c r="AK181" s="223" t="str">
        <f t="shared" ca="1" si="208"/>
        <v>4.34054568199544+1.08725009345456i</v>
      </c>
      <c r="AL181" s="223" t="str">
        <f t="shared" ca="1" si="209"/>
        <v>-0.764993793344824-4.40876786408064i</v>
      </c>
      <c r="AM181" s="223" t="str">
        <f t="shared" ca="1" si="210"/>
        <v>-3.72053150195399+2.48597967131154i</v>
      </c>
      <c r="AN181" s="223" t="str">
        <f t="shared" ca="1" si="211"/>
        <v>3.78041994264248+2.39392452689663i</v>
      </c>
      <c r="AO181" s="223" t="str">
        <f t="shared" ca="1" si="212"/>
        <v>0.656566811859706-4.42621391312831i</v>
      </c>
      <c r="AP181" s="223" t="str">
        <f t="shared" ca="1" si="213"/>
        <v>-4.31255593778268+1.19344495755002i</v>
      </c>
      <c r="AQ181" s="223" t="str">
        <f t="shared" ca="1" si="214"/>
        <v>2.83868485803415+3.45894750754819i</v>
      </c>
      <c r="AR181" s="223" t="str">
        <f t="shared" ca="1" si="215"/>
        <v>2.83868485803415+3.45894750754819i</v>
      </c>
      <c r="AS181" s="223" t="str">
        <f t="shared" ca="1" si="216"/>
        <v>-4.46925528466304-0.219560432951184i</v>
      </c>
      <c r="AT181" s="223" t="str">
        <f t="shared" ca="1" si="217"/>
        <v>1.61040259441017+4.17481174032114i</v>
      </c>
      <c r="AU181" s="223" t="str">
        <f t="shared" ca="1" si="218"/>
        <v>3.16405195779136-3.16405195779129i</v>
      </c>
      <c r="AV181" s="223" t="str">
        <f t="shared" ca="1" si="219"/>
        <v>-4.17481174032109-1.61040259441031i</v>
      </c>
      <c r="AW181" s="223" t="str">
        <f t="shared" ca="1" si="220"/>
        <v>0.219560432951043+4.46925528466305i</v>
      </c>
      <c r="AX181" s="223" t="str">
        <f t="shared" ca="1" si="221"/>
        <v>3.99686182361591-2.01185117395097i</v>
      </c>
      <c r="AY181" s="223" t="str">
        <f t="shared" ca="1" si="222"/>
        <v>-3.4589475075481-2.83868485803426i</v>
      </c>
      <c r="AZ181" s="223" t="str">
        <f t="shared" ca="1" si="223"/>
        <v>-1.1934449575497+4.31255593778277i</v>
      </c>
      <c r="BA181" s="223" t="str">
        <f t="shared" ca="1" si="224"/>
        <v>4.42621391312826-0.656566811860038i</v>
      </c>
      <c r="BB181" s="223" t="str">
        <f t="shared" ca="1" si="225"/>
        <v>-2.39392452689654-3.78041994264254i</v>
      </c>
      <c r="BC181" s="223" t="str">
        <f t="shared" ca="1" si="226"/>
        <v>-2.48597967131163+3.72053150195393i</v>
      </c>
      <c r="BD181" s="223" t="str">
        <f t="shared" ca="1" si="227"/>
        <v>4.40876786408062+0.764993793344932i</v>
      </c>
      <c r="BE181" s="223" t="str">
        <f t="shared" ca="1" si="228"/>
        <v>-1.08725009345446-4.34054568199547i</v>
      </c>
      <c r="BF181" s="223" t="str">
        <f t="shared" ca="1" si="229"/>
        <v>-3.52757055103353+2.7529430779962i</v>
      </c>
      <c r="BG181" s="223" t="str">
        <f t="shared" ca="1" si="230"/>
        <v>3.94628474414676+2.10933314137923i</v>
      </c>
      <c r="BH181" s="223" t="str">
        <f t="shared" ca="1" si="231"/>
        <v>0.329175320721741-4.46252094576977i</v>
      </c>
      <c r="BI181" s="223" t="str">
        <f t="shared" ca="1" si="232"/>
        <v>-4.21307562316135+1.50746256229792i</v>
      </c>
      <c r="BJ181" s="223" t="str">
        <f t="shared" ca="1" si="233"/>
        <v>3.08544928234293+3.24074872665187i</v>
      </c>
      <c r="BK181" s="223" t="str">
        <f t="shared" ca="1" si="234"/>
        <v>1.71237258021649-4.13403310699478i</v>
      </c>
      <c r="BL181" s="223" t="str">
        <f t="shared" ca="1" si="235"/>
        <v>-4.47329751128905+0.109813290185601i</v>
      </c>
      <c r="BM181" s="223" t="str">
        <f t="shared" ca="1" si="236"/>
        <v>1.91315734260365+4.04503134297474i</v>
      </c>
      <c r="BN181" s="223" t="str">
        <f t="shared" ca="1" si="237"/>
        <v>2.92271672046037-3.38824092342142i</v>
      </c>
      <c r="BO181" s="223" t="str">
        <f t="shared" ca="1" si="238"/>
        <v>-4.28196847112978-1.29892093502904i</v>
      </c>
      <c r="BP181" s="223" t="str">
        <f t="shared" ca="1" si="239"/>
        <v>0.547744339078405+4.44099377642142i</v>
      </c>
      <c r="BQ181" s="223" t="str">
        <f t="shared" ca="1" si="240"/>
        <v>3.83803119971572-2.30042737186266i</v>
      </c>
      <c r="BR181" s="223" t="str">
        <f t="shared" ca="1" si="241"/>
        <v>-3.65840195220976-2.5765373545272i</v>
      </c>
      <c r="BS181" s="223" t="str">
        <f t="shared" ca="1" si="242"/>
        <v>-0.87295997117494+4.38866613812585i</v>
      </c>
      <c r="BT181" s="223" t="str">
        <f t="shared" ca="1" si="243"/>
        <v>4.36592084379288-0.980400310557432i</v>
      </c>
      <c r="BU181" s="223" t="str">
        <f t="shared" ca="1" si="244"/>
        <v>-2.66554302798753-3.59406871792309i</v>
      </c>
      <c r="BV181" s="223" t="str">
        <f t="shared" ca="1" si="245"/>
        <v>-2.20554452539485+3.89333057030957i</v>
      </c>
      <c r="BW181" s="223" t="str">
        <f t="shared" ca="1" si="246"/>
        <v>4.45309855112298+0.438591925589937i</v>
      </c>
      <c r="BX181" s="223" t="str">
        <f t="shared" ca="1" si="247"/>
        <v>-1.40361449110456-4.24880170678363i</v>
      </c>
      <c r="BY181" s="223" t="str">
        <f t="shared" ca="1" si="248"/>
        <v>-3.31549338965912+3.00498804761897i</v>
      </c>
      <c r="BZ181" s="223" t="str">
        <f t="shared" ca="1" si="249"/>
        <v>4.09076428670647+1.81331109680968i</v>
      </c>
      <c r="CA181" s="223" t="str">
        <f t="shared" ca="1" si="250"/>
        <v>-1.67084215955127E-12-4.47464519076164i</v>
      </c>
      <c r="CB181" s="223" t="str">
        <f t="shared" ca="1" si="251"/>
        <v>-4.09076428670692+1.81331109680867i</v>
      </c>
      <c r="CC181" s="223" t="str">
        <f t="shared" ca="1" si="252"/>
        <v>3.31549338965834+3.00498804761984i</v>
      </c>
      <c r="CD181" s="223" t="str">
        <f t="shared" ca="1" si="253"/>
        <v>1.40361449110562-4.24880170678328i</v>
      </c>
      <c r="CE181" s="223" t="str">
        <f t="shared" ca="1" si="254"/>
        <v>-4.45309855112309+0.438591925588769i</v>
      </c>
      <c r="CF181" s="223" t="str">
        <f t="shared" ca="1" si="255"/>
        <v>2.20554452539776+3.89333057030792i</v>
      </c>
      <c r="CG181" s="223" t="str">
        <f t="shared" ca="1" si="256"/>
        <v>2.66554302798847-3.59406871792239i</v>
      </c>
      <c r="CH181" s="223" t="str">
        <f t="shared" ca="1" si="257"/>
        <v>-4.36592084379264-0.980400310558515i</v>
      </c>
      <c r="CI181" s="223" t="str">
        <f t="shared" ca="1" si="258"/>
        <v>0.872959971173789+4.38866613812608i</v>
      </c>
      <c r="CJ181" s="223" t="str">
        <f t="shared" ca="1" si="259"/>
        <v>3.6584019522078-2.57653735452999i</v>
      </c>
      <c r="CK181" s="223" t="str">
        <f t="shared" ca="1" si="260"/>
        <v>-3.83803119971744-2.30042737185979i</v>
      </c>
      <c r="CL181" s="223" t="str">
        <f t="shared" ca="1" si="261"/>
        <v>-0.547744339079569+4.44099377642128i</v>
      </c>
      <c r="CM181" s="223" t="str">
        <f t="shared" ca="1" si="262"/>
        <v>4.28196847113011-1.29892093502797i</v>
      </c>
      <c r="CN181" s="223" t="str">
        <f t="shared" ca="1" si="263"/>
        <v>-2.92271672045949-3.38824092342218i</v>
      </c>
      <c r="CO181" s="223" t="str">
        <f t="shared" ca="1" si="264"/>
        <v>-1.91315734260224+4.0450313429754i</v>
      </c>
      <c r="CP181" s="223" t="str">
        <f t="shared" ca="1" si="265"/>
        <v>4.47329751128911+0.109813290183214i</v>
      </c>
      <c r="CQ181" s="223" t="str">
        <f t="shared" ca="1" si="266"/>
        <v>-1.71237258021546-4.13403310699521i</v>
      </c>
      <c r="CR181" s="223" t="str">
        <f t="shared" ca="1" si="267"/>
        <v>-3.08544928234314+3.24074872665167i</v>
      </c>
      <c r="CS181" s="223" t="str">
        <f t="shared" ca="1" si="268"/>
        <v>4.21307562316158+1.50746256229729i</v>
      </c>
      <c r="CT181" s="223" t="str">
        <f t="shared" ca="1" si="269"/>
        <v>-0.329175320723234-4.46252094576966i</v>
      </c>
      <c r="CU181" s="223" t="str">
        <f t="shared" ca="1" si="270"/>
        <v>-3.94628474414771+2.10933314137746i</v>
      </c>
      <c r="CV181" s="223" t="str">
        <f t="shared" ca="1" si="271"/>
        <v>3.52757055103285+2.75294307799708i</v>
      </c>
      <c r="CW181" s="223" t="str">
        <f t="shared" ca="1" si="272"/>
        <v>1.08725009345461-4.34054568199543i</v>
      </c>
      <c r="CX181" s="223" t="str">
        <f t="shared" ca="1" si="273"/>
        <v>-4.4087678640805+0.764993793345594i</v>
      </c>
      <c r="CY181" s="223" t="str">
        <f t="shared" ca="1" si="274"/>
        <v>2.48597967131298+3.72053150195303i</v>
      </c>
      <c r="CZ181" s="223" t="str">
        <f t="shared" ca="1" si="275"/>
        <v>2.39392452689823-3.78041994264147i</v>
      </c>
      <c r="DA181" s="223" t="str">
        <f t="shared" ca="1" si="276"/>
        <v>-4.42621391312815-0.656566811860758i</v>
      </c>
      <c r="DB181" s="223" t="str">
        <f t="shared" ca="1" si="277"/>
        <v>1.19344495754991+4.31255593778271i</v>
      </c>
      <c r="DC181" s="223" t="str">
        <f t="shared" ca="1" si="278"/>
        <v>3.45894750754743-2.83868485803508i</v>
      </c>
      <c r="DD181" s="223" t="str">
        <f t="shared" ca="1" si="279"/>
        <v>-3.99686182361682-2.01185117394918i</v>
      </c>
      <c r="DE181" s="223" t="str">
        <f t="shared" ca="1" si="280"/>
        <v>-0.219560432952659+4.46925528466297i</v>
      </c>
      <c r="DF181" s="223" t="str">
        <f t="shared" ca="1" si="281"/>
        <v>4.17481174032133-1.61040259440969i</v>
      </c>
      <c r="DG181" s="223" t="str">
        <f t="shared" ca="1" si="282"/>
        <v>-3.1640519577915-3.16405195779115i</v>
      </c>
      <c r="DH181" s="223" t="str">
        <f t="shared" ca="1" si="283"/>
        <v>-1.6104025944091+4.17481174032155i</v>
      </c>
      <c r="DI181" s="223" t="str">
        <f t="shared" ca="1" si="284"/>
        <v>4.46925528466294-0.219560432953156i</v>
      </c>
      <c r="DJ181" s="223" t="str">
        <f t="shared" ca="1" si="285"/>
        <v>-2.01185117394962-3.99686182361659i</v>
      </c>
      <c r="DK181" s="223" t="str">
        <f t="shared" ca="1" si="286"/>
        <v>-2.83868485803469+3.45894750754775i</v>
      </c>
      <c r="DL181" s="223" t="str">
        <f t="shared" ca="1" si="287"/>
        <v>4.31255593778284+1.19344495754943i</v>
      </c>
      <c r="DM181" s="223" t="str">
        <f t="shared" ca="1" si="288"/>
        <v>-0.65656681186125-4.42621391312808i</v>
      </c>
      <c r="DN181" s="223" t="str">
        <f t="shared" ca="1" si="289"/>
        <v>-3.78041994264359+2.39392452689489i</v>
      </c>
      <c r="DO181" s="223" t="str">
        <f t="shared" ca="1" si="290"/>
        <v>3.72053150195338+2.48597967131246i</v>
      </c>
      <c r="DP181" s="223" t="str">
        <f t="shared" ca="1" si="291"/>
        <v>0.764993793345102-4.40876786408059i</v>
      </c>
      <c r="DQ181" s="223" t="str">
        <f t="shared" ca="1" si="292"/>
        <v>-4.34054568199528+1.08725009345521i</v>
      </c>
      <c r="DR181" s="223" t="str">
        <f t="shared" ca="1" si="293"/>
        <v>2.75294307799747+3.52757055103254i</v>
      </c>
      <c r="DS181" s="223" t="str">
        <f t="shared" ca="1" si="294"/>
        <v>2.10933314138084-3.9462847441459i</v>
      </c>
      <c r="DT181" s="223" t="str">
        <f t="shared" ca="1" si="295"/>
        <v>-4.4625209457697-0.329175320722738i</v>
      </c>
      <c r="DU181" s="223" t="str">
        <f t="shared" ca="1" si="296"/>
        <v>1.50746256229788+4.21307562316137i</v>
      </c>
      <c r="DV181" s="223" t="str">
        <f t="shared" ca="1" si="297"/>
        <v>3.24074872665133-3.0854492823435i</v>
      </c>
      <c r="DW181" s="223" t="str">
        <f t="shared" ca="1" si="298"/>
        <v>-4.13403310699545-1.71237258021489i</v>
      </c>
      <c r="DX181" s="223" t="str">
        <f t="shared" ca="1" si="299"/>
        <v>0.109813290183712+4.4732975112891i</v>
      </c>
      <c r="DY181" s="223" t="str">
        <f t="shared" ca="1" si="300"/>
        <v>4.04503134297519-1.91315734260269i</v>
      </c>
      <c r="DZ181" s="223" t="str">
        <f t="shared" ca="1" si="301"/>
        <v>-3.3882409234225-2.92271672045911i</v>
      </c>
      <c r="EA181" s="223" t="str">
        <f t="shared" ca="1" si="302"/>
        <v>-1.2989209350275+4.28196847113025i</v>
      </c>
      <c r="EB181" s="223" t="str">
        <f t="shared" ca="1" si="303"/>
        <v>4.44099377642122-0.547744339080061i</v>
      </c>
      <c r="EC181" s="223" t="str">
        <f t="shared" ca="1" si="304"/>
        <v>-2.30042737186022-3.83803119971718i</v>
      </c>
      <c r="ED181" s="223" t="str">
        <f t="shared" ca="1" si="305"/>
        <v>-2.57653735452948+3.65840195220816i</v>
      </c>
      <c r="EE181" s="223" t="str">
        <f t="shared" ca="1" si="306"/>
        <v>4.38866613812618+0.872959971173302i</v>
      </c>
      <c r="EF181" s="223" t="str">
        <f t="shared" ca="1" si="307"/>
        <v>-0.980400310559124-4.3659208437925i</v>
      </c>
      <c r="EG181" s="223" t="str">
        <f t="shared" ca="1" si="308"/>
        <v>-3.5940687179221+2.66554302798887i</v>
      </c>
      <c r="EH181" s="223" t="str">
        <f t="shared" ca="1" si="309"/>
        <v>3.89333057030823+2.20554452539721i</v>
      </c>
      <c r="EI181" s="223" t="str">
        <f t="shared" ca="1" si="310"/>
        <v>0.438591925588274-4.45309855112314i</v>
      </c>
      <c r="EJ181" s="223" t="str">
        <f t="shared" ca="1" si="311"/>
        <v>-4.24880170678309+1.40361449110621i</v>
      </c>
      <c r="EK181" s="223" t="str">
        <f t="shared" ca="1" si="312"/>
        <v>3.00498804762021+3.315493389658i</v>
      </c>
      <c r="EL181" s="223" t="str">
        <f t="shared" ca="1" si="313"/>
        <v>1.81331109681228-4.09076428670532i</v>
      </c>
      <c r="EM181" s="223" t="str">
        <f t="shared" ca="1" si="314"/>
        <v>-4.47464519076164-1.10951297045683E-12i</v>
      </c>
      <c r="EN181" s="223"/>
      <c r="EO181" s="223"/>
      <c r="EP181" s="223"/>
    </row>
    <row r="182" spans="1:146" ht="17.25" thickBot="1">
      <c r="A182" s="257">
        <f t="shared" si="181"/>
        <v>1.601562500000001E-3</v>
      </c>
      <c r="B182" s="256">
        <v>82</v>
      </c>
      <c r="C182" s="230">
        <f t="shared" si="182"/>
        <v>16400</v>
      </c>
      <c r="D182" s="229">
        <f t="shared" si="315"/>
        <v>103044.23903774521</v>
      </c>
      <c r="E182" s="229" t="str">
        <f t="shared" si="316"/>
        <v>103044.239037745i</v>
      </c>
      <c r="F182" s="229" t="str">
        <f t="shared" si="183"/>
        <v>-0.0170251854596084-0.0592591878532814i</v>
      </c>
      <c r="G182" s="229" t="str">
        <f t="shared" si="184"/>
        <v>-4.67922376359295+1.73240184480924i</v>
      </c>
      <c r="H182" s="229" t="str">
        <f t="shared" si="180"/>
        <v>0.00203941023364962-0.00515522499090149i</v>
      </c>
      <c r="I182" s="229" t="str">
        <f t="shared" si="317"/>
        <v>-0.0040342860309547+0.00508216705152888i</v>
      </c>
      <c r="J182" s="255" t="str">
        <f ca="1">IMPRODUCT(1/N_FFT2,CS100)</f>
        <v>0.0142951189594512+0.000041967536005532i</v>
      </c>
      <c r="K182" s="254" t="str">
        <f t="shared" ca="1" si="318"/>
        <v>-0.0000578838847576708+0.000072480873529148i</v>
      </c>
      <c r="N182" s="246">
        <f t="shared" ca="1" si="185"/>
        <v>17.476049166802099</v>
      </c>
      <c r="O182" s="223">
        <f t="shared" ca="1" si="186"/>
        <v>4.4760491668020972</v>
      </c>
      <c r="P182" s="223" t="str">
        <f t="shared" ca="1" si="187"/>
        <v>-1.9137576197106-4.04630052228321i</v>
      </c>
      <c r="Q182" s="223" t="str">
        <f t="shared" ca="1" si="188"/>
        <v>-2.83957553100554+3.46003279570359i</v>
      </c>
      <c r="R182" s="223" t="str">
        <f t="shared" ca="1" si="189"/>
        <v>4.34190758263343+1.08759123180545i</v>
      </c>
      <c r="S182" s="223" t="str">
        <f t="shared" ca="1" si="190"/>
        <v>-0.873233873311425-4.39004313716064i</v>
      </c>
      <c r="T182" s="223" t="str">
        <f t="shared" ca="1" si="191"/>
        <v>-3.59519640205312+2.66637937553792i</v>
      </c>
      <c r="U182" s="223" t="str">
        <f t="shared" ca="1" si="192"/>
        <v>3.94752294047157+2.10999497110311i</v>
      </c>
      <c r="V182" s="223" t="str">
        <f t="shared" ca="1" si="193"/>
        <v>0.219629322790285-4.47065756955288i</v>
      </c>
      <c r="W182" s="223" t="str">
        <f t="shared" ca="1" si="194"/>
        <v>-4.13533021172264+1.71290985858676i</v>
      </c>
      <c r="X182" s="223" t="str">
        <f t="shared" ca="1" si="195"/>
        <v>3.31653366728629+3.00593090030132i</v>
      </c>
      <c r="Y182" s="223" t="str">
        <f t="shared" ca="1" si="196"/>
        <v>1.2993284877603-4.28331199243346i</v>
      </c>
      <c r="Z182" s="223" t="str">
        <f t="shared" ca="1" si="197"/>
        <v>-4.42760269324805+0.656772817930511i</v>
      </c>
      <c r="AA182" s="223" t="str">
        <f t="shared" ca="1" si="198"/>
        <v>2.4867596786073+3.72169886536816i</v>
      </c>
      <c r="AB182" s="223" t="str">
        <f t="shared" ca="1" si="199"/>
        <v>2.30114915979673-3.83923543013405i</v>
      </c>
      <c r="AC182" s="223" t="str">
        <f t="shared" ca="1" si="200"/>
        <v>-4.45449576663528-0.438729539304267i</v>
      </c>
      <c r="AD182" s="223" t="str">
        <f t="shared" ca="1" si="201"/>
        <v>1.50793554758024+4.21439752846995i</v>
      </c>
      <c r="AE182" s="223" t="str">
        <f t="shared" ca="1" si="202"/>
        <v>3.1650447187701-3.16504471877021i</v>
      </c>
      <c r="AF182" s="223" t="str">
        <f t="shared" ca="1" si="203"/>
        <v>-4.21439752846986-1.5079355475805i</v>
      </c>
      <c r="AG182" s="223" t="str">
        <f t="shared" ca="1" si="204"/>
        <v>0.438729539304454+4.45449576663526i</v>
      </c>
      <c r="AH182" s="223" t="str">
        <f t="shared" ca="1" si="205"/>
        <v>3.83923543013396-2.30114915979687i</v>
      </c>
      <c r="AI182" s="223" t="str">
        <f t="shared" ca="1" si="206"/>
        <v>-3.72169886536801-2.48675967860753i</v>
      </c>
      <c r="AJ182" s="223" t="str">
        <f t="shared" ca="1" si="207"/>
        <v>-0.656772817930355+4.42760269324807i</v>
      </c>
      <c r="AK182" s="223" t="str">
        <f t="shared" ca="1" si="208"/>
        <v>4.28331199243354-1.29932848776004i</v>
      </c>
      <c r="AL182" s="223" t="str">
        <f t="shared" ca="1" si="209"/>
        <v>-3.00593090030146-3.31653366728616i</v>
      </c>
      <c r="AM182" s="223" t="str">
        <f t="shared" ca="1" si="210"/>
        <v>-1.71290985858662+4.1353302117227i</v>
      </c>
      <c r="AN182" s="223" t="str">
        <f t="shared" ca="1" si="211"/>
        <v>4.47065756955289-0.219629322790011i</v>
      </c>
      <c r="AO182" s="223" t="str">
        <f t="shared" ca="1" si="212"/>
        <v>-2.10999497110327-3.94752294047149i</v>
      </c>
      <c r="AP182" s="223" t="str">
        <f t="shared" ca="1" si="213"/>
        <v>-2.66637937553815+3.59519640205296i</v>
      </c>
      <c r="AQ182" s="223" t="str">
        <f t="shared" ca="1" si="214"/>
        <v>4.39004313716063+0.873233873311514i</v>
      </c>
      <c r="AR182" s="223" t="str">
        <f t="shared" ca="1" si="215"/>
        <v>4.39004313716063+0.873233873311514i</v>
      </c>
      <c r="AS182" s="223" t="str">
        <f t="shared" ca="1" si="216"/>
        <v>-3.4600327957037+2.83957553100539i</v>
      </c>
      <c r="AT182" s="223" t="str">
        <f t="shared" ca="1" si="217"/>
        <v>4.04630052228321+1.9137576197106i</v>
      </c>
      <c r="AU182" s="223" t="str">
        <f t="shared" ca="1" si="218"/>
        <v>-1.55730430892109E-13-4.4760491668021i</v>
      </c>
      <c r="AV182" s="223" t="str">
        <f t="shared" ca="1" si="219"/>
        <v>-4.04630052228325+1.91375761971051i</v>
      </c>
      <c r="AW182" s="223" t="str">
        <f t="shared" ca="1" si="220"/>
        <v>3.46003279570364+2.83957553100547i</v>
      </c>
      <c r="AX182" s="223" t="str">
        <f t="shared" ca="1" si="221"/>
        <v>1.08759123180561-4.34190758263339i</v>
      </c>
      <c r="AY182" s="223" t="str">
        <f t="shared" ca="1" si="222"/>
        <v>-4.39004313716064+0.873233873311443i</v>
      </c>
      <c r="AZ182" s="223" t="str">
        <f t="shared" ca="1" si="223"/>
        <v>2.66637937553804+3.59519640205304i</v>
      </c>
      <c r="BA182" s="223" t="str">
        <f t="shared" ca="1" si="224"/>
        <v>2.10999497110336-3.94752294047144i</v>
      </c>
      <c r="BB182" s="223" t="str">
        <f t="shared" ca="1" si="225"/>
        <v>-4.47065756955288-0.219629322790113i</v>
      </c>
      <c r="BC182" s="223" t="str">
        <f t="shared" ca="1" si="226"/>
        <v>1.71290985858653+4.13533021172274i</v>
      </c>
      <c r="BD182" s="223" t="str">
        <f t="shared" ca="1" si="227"/>
        <v>3.00593090030151-3.31653366728612i</v>
      </c>
      <c r="BE182" s="223" t="str">
        <f t="shared" ca="1" si="228"/>
        <v>-4.2833119924335-1.29932848776017i</v>
      </c>
      <c r="BF182" s="223" t="str">
        <f t="shared" ca="1" si="229"/>
        <v>0.656772817930225+4.42760269324809i</v>
      </c>
      <c r="BG182" s="223" t="str">
        <f t="shared" ca="1" si="230"/>
        <v>3.72169886536806-2.48675967860745i</v>
      </c>
      <c r="BH182" s="223" t="str">
        <f t="shared" ca="1" si="231"/>
        <v>-3.83923543013414-2.30114915979658i</v>
      </c>
      <c r="BI182" s="223" t="str">
        <f t="shared" ca="1" si="232"/>
        <v>-0.438729539304524+4.45449576663525i</v>
      </c>
      <c r="BJ182" s="223" t="str">
        <f t="shared" ca="1" si="233"/>
        <v>4.21439752846988-1.50793554758043i</v>
      </c>
      <c r="BK182" s="223" t="str">
        <f t="shared" ca="1" si="234"/>
        <v>-3.16504471877001-3.16504471877031i</v>
      </c>
      <c r="BL182" s="223" t="str">
        <f t="shared" ca="1" si="235"/>
        <v>-1.50793554758035+4.21439752846991i</v>
      </c>
      <c r="BM182" s="223" t="str">
        <f t="shared" ca="1" si="236"/>
        <v>4.45449576663529-0.438729539304166i</v>
      </c>
      <c r="BN182" s="223" t="str">
        <f t="shared" ca="1" si="237"/>
        <v>-2.30114915979665-3.83923543013409i</v>
      </c>
      <c r="BO182" s="223" t="str">
        <f t="shared" ca="1" si="238"/>
        <v>-2.48675967860737+3.72169886536811i</v>
      </c>
      <c r="BP182" s="223" t="str">
        <f t="shared" ca="1" si="239"/>
        <v>4.4276026932481+0.65677281793014i</v>
      </c>
      <c r="BQ182" s="223" t="str">
        <f t="shared" ca="1" si="240"/>
        <v>-1.29932848776062-4.28331199243336i</v>
      </c>
      <c r="BR182" s="223" t="str">
        <f t="shared" ca="1" si="241"/>
        <v>-3.31653366728576+3.0059309003019i</v>
      </c>
      <c r="BS182" s="223" t="str">
        <f t="shared" ca="1" si="242"/>
        <v>4.13533021172294+1.71290985858603i</v>
      </c>
      <c r="BT182" s="223" t="str">
        <f t="shared" ca="1" si="243"/>
        <v>-0.219629322791088-4.47065756955284i</v>
      </c>
      <c r="BU182" s="223" t="str">
        <f t="shared" ca="1" si="244"/>
        <v>-3.94752294047098+2.10999497110422i</v>
      </c>
      <c r="BV182" s="223" t="str">
        <f t="shared" ca="1" si="245"/>
        <v>3.59519640205388+2.6663793755369i</v>
      </c>
      <c r="BW182" s="223" t="str">
        <f t="shared" ca="1" si="246"/>
        <v>0.873233873310051-4.39004313716092i</v>
      </c>
      <c r="BX182" s="223" t="str">
        <f t="shared" ca="1" si="247"/>
        <v>-4.34190758263304+1.08759123180699i</v>
      </c>
      <c r="BY182" s="223" t="str">
        <f t="shared" ca="1" si="248"/>
        <v>2.83957553100691+3.46003279570245i</v>
      </c>
      <c r="BZ182" s="223" t="str">
        <f t="shared" ca="1" si="249"/>
        <v>1.91375761970883-4.04630052228405i</v>
      </c>
      <c r="CA182" s="223" t="str">
        <f t="shared" ca="1" si="250"/>
        <v>-4.4760491668021+2.09249842519493E-12i</v>
      </c>
      <c r="CB182" s="223" t="str">
        <f t="shared" ca="1" si="251"/>
        <v>1.91375761970864+4.04630052228413i</v>
      </c>
      <c r="CC182" s="223" t="str">
        <f t="shared" ca="1" si="252"/>
        <v>2.83957553100707-3.46003279570233i</v>
      </c>
      <c r="CD182" s="223" t="str">
        <f t="shared" ca="1" si="253"/>
        <v>-4.34190758263299-1.08759123180718i</v>
      </c>
      <c r="CE182" s="223" t="str">
        <f t="shared" ca="1" si="254"/>
        <v>0.873233873309849+4.39004313716096i</v>
      </c>
      <c r="CF182" s="223" t="str">
        <f t="shared" ca="1" si="255"/>
        <v>3.59519640205397-2.66637937553679i</v>
      </c>
      <c r="CG182" s="223" t="str">
        <f t="shared" ca="1" si="256"/>
        <v>-3.94752294047092-2.10999497110434i</v>
      </c>
      <c r="CH182" s="223" t="str">
        <f t="shared" ca="1" si="257"/>
        <v>-0.219629322791228+4.47065756955283i</v>
      </c>
      <c r="CI182" s="223" t="str">
        <f t="shared" ca="1" si="258"/>
        <v>4.13533021172305-1.71290985858579i</v>
      </c>
      <c r="CJ182" s="223" t="str">
        <f t="shared" ca="1" si="259"/>
        <v>-3.31653366728558-3.0059309003021i</v>
      </c>
      <c r="CK182" s="223" t="str">
        <f t="shared" ca="1" si="260"/>
        <v>-1.29932848776087+4.28331199243329i</v>
      </c>
      <c r="CL182" s="223" t="str">
        <f t="shared" ca="1" si="261"/>
        <v>4.42760269324813-0.656772817929938i</v>
      </c>
      <c r="CM182" s="223" t="str">
        <f t="shared" ca="1" si="262"/>
        <v>-2.4867596786072-3.72169886536823i</v>
      </c>
      <c r="CN182" s="223" t="str">
        <f t="shared" ca="1" si="263"/>
        <v>-2.30114915979683+3.83923543013399i</v>
      </c>
      <c r="CO182" s="223" t="str">
        <f t="shared" ca="1" si="264"/>
        <v>4.45449576663527+0.438729539304369i</v>
      </c>
      <c r="CP182" s="223" t="str">
        <f t="shared" ca="1" si="265"/>
        <v>-1.50793554758058-4.21439752846983i</v>
      </c>
      <c r="CQ182" s="223" t="str">
        <f t="shared" ca="1" si="266"/>
        <v>-3.16504471876984+3.16504471877048i</v>
      </c>
      <c r="CR182" s="223" t="str">
        <f t="shared" ca="1" si="267"/>
        <v>4.21439752847014+1.50793554757973i</v>
      </c>
      <c r="CS182" s="223" t="str">
        <f t="shared" ca="1" si="268"/>
        <v>-0.43872953930527-4.45449576663518i</v>
      </c>
      <c r="CT182" s="223" t="str">
        <f t="shared" ca="1" si="269"/>
        <v>-3.83923543013352+2.3011491597976i</v>
      </c>
      <c r="CU182" s="223" t="str">
        <f t="shared" ca="1" si="270"/>
        <v>3.72169886536873+2.48675967860645i</v>
      </c>
      <c r="CV182" s="223" t="str">
        <f t="shared" ca="1" si="271"/>
        <v>0.656772817929169-4.42760269324825i</v>
      </c>
      <c r="CW182" s="223" t="str">
        <f t="shared" ca="1" si="272"/>
        <v>-4.28331199243306+1.29932848776162i</v>
      </c>
      <c r="CX182" s="223" t="str">
        <f t="shared" ca="1" si="273"/>
        <v>3.00593090030268+3.31653366728506i</v>
      </c>
      <c r="CY182" s="223" t="str">
        <f t="shared" ca="1" si="274"/>
        <v>1.71290985858507-4.13533021172334i</v>
      </c>
      <c r="CZ182" s="223" t="str">
        <f t="shared" ca="1" si="275"/>
        <v>-4.47065756955279+0.219629322792133i</v>
      </c>
      <c r="DA182" s="223" t="str">
        <f t="shared" ca="1" si="276"/>
        <v>2.10999497110514+3.94752294047049i</v>
      </c>
      <c r="DB182" s="223" t="str">
        <f t="shared" ca="1" si="277"/>
        <v>2.66637937553964-3.59519640205186i</v>
      </c>
      <c r="DC182" s="223" t="str">
        <f t="shared" ca="1" si="278"/>
        <v>-4.39004313716027-0.873233873313327i</v>
      </c>
      <c r="DD182" s="223" t="str">
        <f t="shared" ca="1" si="279"/>
        <v>1.08759123180374+4.34190758263385i</v>
      </c>
      <c r="DE182" s="223" t="str">
        <f t="shared" ca="1" si="280"/>
        <v>3.46003279570466-2.83957553100423i</v>
      </c>
      <c r="DF182" s="223" t="str">
        <f t="shared" ca="1" si="281"/>
        <v>-4.04630052228256-1.91375761971196i</v>
      </c>
      <c r="DG182" s="223" t="str">
        <f t="shared" ca="1" si="282"/>
        <v>-1.31384627073439E-12+4.4760491668021i</v>
      </c>
      <c r="DH182" s="223" t="str">
        <f t="shared" ca="1" si="283"/>
        <v>4.04630052228369-1.91375761970959i</v>
      </c>
      <c r="DI182" s="223" t="str">
        <f t="shared" ca="1" si="284"/>
        <v>-3.46003279570299-2.83957553100626i</v>
      </c>
      <c r="DJ182" s="223" t="str">
        <f t="shared" ca="1" si="285"/>
        <v>-1.08759123180617+4.34190758263325i</v>
      </c>
      <c r="DK182" s="223" t="str">
        <f t="shared" ca="1" si="286"/>
        <v>4.39004313716076-0.873233873310874i</v>
      </c>
      <c r="DL182" s="223" t="str">
        <f t="shared" ca="1" si="287"/>
        <v>-2.66637937553763-3.59519640205334i</v>
      </c>
      <c r="DM182" s="223" t="str">
        <f t="shared" ca="1" si="288"/>
        <v>-2.10999497110342+3.94752294047141i</v>
      </c>
      <c r="DN182" s="223" t="str">
        <f t="shared" ca="1" si="289"/>
        <v>4.47065756955288+0.219629322790183i</v>
      </c>
      <c r="DO182" s="223" t="str">
        <f t="shared" ca="1" si="290"/>
        <v>-1.71290985858687-4.13533021172259i</v>
      </c>
      <c r="DP182" s="223" t="str">
        <f t="shared" ca="1" si="291"/>
        <v>-3.00593090030123+3.31653366728637i</v>
      </c>
      <c r="DQ182" s="223" t="str">
        <f t="shared" ca="1" si="292"/>
        <v>4.28331199243363+1.29932848775975i</v>
      </c>
      <c r="DR182" s="223" t="str">
        <f t="shared" ca="1" si="293"/>
        <v>-0.656772817930972-4.42760269324798i</v>
      </c>
      <c r="DS182" s="223" t="str">
        <f t="shared" ca="1" si="294"/>
        <v>-3.72169886536764+2.48675967860807i</v>
      </c>
      <c r="DT182" s="223" t="str">
        <f t="shared" ca="1" si="295"/>
        <v>3.83923543013453+2.30114915979593i</v>
      </c>
      <c r="DU182" s="223" t="str">
        <f t="shared" ca="1" si="296"/>
        <v>0.438729539303328-4.45449576663537i</v>
      </c>
      <c r="DV182" s="223" t="str">
        <f t="shared" ca="1" si="297"/>
        <v>-4.21439752846948+1.50793554758157i</v>
      </c>
      <c r="DW182" s="223" t="str">
        <f t="shared" ca="1" si="298"/>
        <v>3.16504471877122+3.1650447187691i</v>
      </c>
      <c r="DX182" s="223" t="str">
        <f t="shared" ca="1" si="299"/>
        <v>1.50793554757874-4.21439752847049i</v>
      </c>
      <c r="DY182" s="223" t="str">
        <f t="shared" ca="1" si="300"/>
        <v>-4.45449576663508+0.438729539306312i</v>
      </c>
      <c r="DZ182" s="223" t="str">
        <f t="shared" ca="1" si="301"/>
        <v>2.3011491597985+3.83923543013299i</v>
      </c>
      <c r="EA182" s="223" t="str">
        <f t="shared" ca="1" si="302"/>
        <v>2.48675967860939-3.72169886536677i</v>
      </c>
      <c r="EB182" s="223" t="str">
        <f t="shared" ca="1" si="303"/>
        <v>-4.42760269324775-0.656772817932539i</v>
      </c>
      <c r="EC182" s="223" t="str">
        <f t="shared" ca="1" si="304"/>
        <v>1.29932848775836+4.28331199243405i</v>
      </c>
      <c r="ED182" s="223" t="str">
        <f t="shared" ca="1" si="305"/>
        <v>3.31653366728734-3.00593090030015i</v>
      </c>
      <c r="EE182" s="223" t="str">
        <f t="shared" ca="1" si="306"/>
        <v>-4.13533021172204-1.71290985858821i</v>
      </c>
      <c r="EF182" s="223" t="str">
        <f t="shared" ca="1" si="307"/>
        <v>0.219629322788731+4.47065756955295i</v>
      </c>
      <c r="EG182" s="223" t="str">
        <f t="shared" ca="1" si="308"/>
        <v>3.94752294047209-2.10999497110214i</v>
      </c>
      <c r="EH182" s="223" t="str">
        <f t="shared" ca="1" si="309"/>
        <v>-3.59519640205248-2.66637937553879i</v>
      </c>
      <c r="EI182" s="223" t="str">
        <f t="shared" ca="1" si="310"/>
        <v>-0.873233873312302+4.39004313716047i</v>
      </c>
      <c r="EJ182" s="223" t="str">
        <f t="shared" ca="1" si="311"/>
        <v>4.3419075826336-1.08759123180476i</v>
      </c>
      <c r="EK182" s="223" t="str">
        <f t="shared" ca="1" si="312"/>
        <v>-2.83957553100514-3.46003279570391i</v>
      </c>
      <c r="EL182" s="223" t="str">
        <f t="shared" ca="1" si="313"/>
        <v>-1.9137576197109+4.04630052228307i</v>
      </c>
      <c r="EM182" s="223" t="str">
        <f t="shared" ca="1" si="314"/>
        <v>4.4760491668021+1.4038008932187E-13i</v>
      </c>
      <c r="EN182" s="223"/>
      <c r="EO182" s="223"/>
      <c r="EP182" s="223"/>
    </row>
    <row r="183" spans="1:146" ht="17.25" thickBot="1">
      <c r="A183" s="257">
        <f t="shared" si="181"/>
        <v>1.621093750000001E-3</v>
      </c>
      <c r="B183" s="256">
        <v>83</v>
      </c>
      <c r="C183" s="230">
        <f t="shared" si="182"/>
        <v>16600</v>
      </c>
      <c r="D183" s="229">
        <f t="shared" si="315"/>
        <v>104300.87609918113</v>
      </c>
      <c r="E183" s="229" t="str">
        <f t="shared" si="316"/>
        <v>104300.876099181i</v>
      </c>
      <c r="F183" s="229" t="str">
        <f t="shared" si="183"/>
        <v>-0.016879719299335-0.0583401126245089i</v>
      </c>
      <c r="G183" s="229" t="str">
        <f t="shared" si="184"/>
        <v>-4.65552201464976+1.76752335155985i</v>
      </c>
      <c r="H183" s="229" t="str">
        <f t="shared" si="180"/>
        <v>0.00203837804451866-0.00509307508484073i</v>
      </c>
      <c r="I183" s="229" t="str">
        <f t="shared" si="317"/>
        <v>-0.00398226571225198+0.00504741085233721i</v>
      </c>
      <c r="J183" s="255" t="str">
        <f ca="1">IMPRODUCT(1/N_FFT2,CT100)</f>
        <v>0.0355395784893014+0.00161444375221373i</v>
      </c>
      <c r="K183" s="254" t="str">
        <f t="shared" ca="1" si="318"/>
        <v>-0.000149676805761245+0.00017295371015559i</v>
      </c>
      <c r="N183" s="246">
        <f t="shared" ca="1" si="185"/>
        <v>17.4772998761519</v>
      </c>
      <c r="O183" s="223">
        <f t="shared" ca="1" si="186"/>
        <v>4.4772998761518989</v>
      </c>
      <c r="P183" s="223" t="str">
        <f t="shared" ca="1" si="187"/>
        <v>-2.01304475057905-3.99923305311855i</v>
      </c>
      <c r="Q183" s="223" t="str">
        <f t="shared" ca="1" si="188"/>
        <v>-2.66712442222776+3.59620098122256i</v>
      </c>
      <c r="R183" s="223" t="str">
        <f t="shared" ca="1" si="189"/>
        <v>4.41138346624324+0.765447643373213i</v>
      </c>
      <c r="S183" s="223" t="str">
        <f t="shared" ca="1" si="190"/>
        <v>-1.29969154952021-4.28450884665857i</v>
      </c>
      <c r="T183" s="223" t="str">
        <f t="shared" ca="1" si="191"/>
        <v>-3.24267137480185+3.08727979555312i</v>
      </c>
      <c r="U183" s="223" t="str">
        <f t="shared" ca="1" si="192"/>
        <v>4.21557512643551+1.50835689886977i</v>
      </c>
      <c r="V183" s="223" t="str">
        <f t="shared" ca="1" si="193"/>
        <v>-0.548069300909026-4.44362849734211i</v>
      </c>
      <c r="W183" s="223" t="str">
        <f t="shared" ca="1" si="194"/>
        <v>-3.72273879218614+2.48745453549252i</v>
      </c>
      <c r="X183" s="223" t="str">
        <f t="shared" ca="1" si="195"/>
        <v>3.89564037753245+2.20685301502584i</v>
      </c>
      <c r="Y183" s="223" t="str">
        <f t="shared" ca="1" si="196"/>
        <v>0.219690692189277-4.4719067723685i</v>
      </c>
      <c r="Z183" s="223" t="str">
        <f t="shared" ca="1" si="197"/>
        <v>-4.09319122598836+1.81438688500599i</v>
      </c>
      <c r="AA183" s="223" t="str">
        <f t="shared" ca="1" si="198"/>
        <v>3.46099960710517+2.84036897261741i</v>
      </c>
      <c r="AB183" s="223" t="str">
        <f t="shared" ca="1" si="199"/>
        <v>0.980981955419131-4.36851102598264i</v>
      </c>
      <c r="AC183" s="223" t="str">
        <f t="shared" ca="1" si="200"/>
        <v>-4.34312080979145+1.08789512938806i</v>
      </c>
      <c r="AD183" s="223" t="str">
        <f t="shared" ca="1" si="201"/>
        <v>2.92445068886281+3.39025107468453i</v>
      </c>
      <c r="AE183" s="223" t="str">
        <f t="shared" ca="1" si="202"/>
        <v>1.71338848433362-4.13648571649205i</v>
      </c>
      <c r="AF183" s="223" t="str">
        <f t="shared" ca="1" si="203"/>
        <v>-4.46516843817498+0.329370611493782i</v>
      </c>
      <c r="AG183" s="223" t="str">
        <f t="shared" ca="1" si="204"/>
        <v>2.30179215290579+3.84030819932608i</v>
      </c>
      <c r="AH183" s="223" t="str">
        <f t="shared" ca="1" si="205"/>
        <v>2.39534477726207-3.782662763059i</v>
      </c>
      <c r="AI183" s="223" t="str">
        <f t="shared" ca="1" si="206"/>
        <v>-4.45574045347768-0.438852130258437i</v>
      </c>
      <c r="AJ183" s="223" t="str">
        <f t="shared" ca="1" si="207"/>
        <v>1.61135800250593+4.17728854267333i</v>
      </c>
      <c r="AK183" s="223" t="str">
        <f t="shared" ca="1" si="208"/>
        <v>3.00677082536523-3.31746038178639i</v>
      </c>
      <c r="AL183" s="223" t="str">
        <f t="shared" ca="1" si="209"/>
        <v>-4.31511446002406-1.19415299601061i</v>
      </c>
      <c r="AM183" s="223" t="str">
        <f t="shared" ca="1" si="210"/>
        <v>0.873477874601445+4.39126981448095i</v>
      </c>
      <c r="AN183" s="223" t="str">
        <f t="shared" ca="1" si="211"/>
        <v>3.52966336277737-2.75457632431141i</v>
      </c>
      <c r="AO183" s="223" t="str">
        <f t="shared" ca="1" si="212"/>
        <v>-4.04743115014419-1.91429236686361i</v>
      </c>
      <c r="AP183" s="223" t="str">
        <f t="shared" ca="1" si="213"/>
        <v>0.109878439426467+4.47595139713771i</v>
      </c>
      <c r="AQ183" s="223" t="str">
        <f t="shared" ca="1" si="214"/>
        <v>3.94862596764258-2.1105845514095i</v>
      </c>
      <c r="AR183" s="223" t="str">
        <f t="shared" ca="1" si="215"/>
        <v>3.94862596764258-2.1105845514095i</v>
      </c>
      <c r="AS183" s="223" t="str">
        <f t="shared" ca="1" si="216"/>
        <v>-0.656956335106912+4.42883986555765i</v>
      </c>
      <c r="AT183" s="223" t="str">
        <f t="shared" ca="1" si="217"/>
        <v>4.25132240537191-1.40444721743917i</v>
      </c>
      <c r="AU183" s="223" t="str">
        <f t="shared" ca="1" si="218"/>
        <v>-3.16592910383266-3.16592910383273i</v>
      </c>
      <c r="AV183" s="223" t="str">
        <f t="shared" ca="1" si="219"/>
        <v>-1.40444721743923+4.25132240537189i</v>
      </c>
      <c r="AW183" s="223" t="str">
        <f t="shared" ca="1" si="220"/>
        <v>4.42883986555766-0.656956335106849i</v>
      </c>
      <c r="AX183" s="223" t="str">
        <f t="shared" ca="1" si="221"/>
        <v>-2.57806594412234-3.66057238266728i</v>
      </c>
      <c r="AY183" s="223" t="str">
        <f t="shared" ca="1" si="222"/>
        <v>-2.11058455140958+3.94862596764254i</v>
      </c>
      <c r="AZ183" s="223" t="str">
        <f t="shared" ca="1" si="223"/>
        <v>4.47595139713772+0.109878439426085i</v>
      </c>
      <c r="BA183" s="223" t="str">
        <f t="shared" ca="1" si="224"/>
        <v>-1.9142923668635-4.04743115014424i</v>
      </c>
      <c r="BB183" s="223" t="str">
        <f t="shared" ca="1" si="225"/>
        <v>-2.75457632431149+3.52966336277731i</v>
      </c>
      <c r="BC183" s="223" t="str">
        <f t="shared" ca="1" si="226"/>
        <v>4.39126981448102+0.873477874601069i</v>
      </c>
      <c r="BD183" s="223" t="str">
        <f t="shared" ca="1" si="227"/>
        <v>-1.19415299601055-4.31511446002407i</v>
      </c>
      <c r="BE183" s="223" t="str">
        <f t="shared" ca="1" si="228"/>
        <v>-3.31746038178646+3.00677082536516i</v>
      </c>
      <c r="BF183" s="223" t="str">
        <f t="shared" ca="1" si="229"/>
        <v>4.17728854267346+1.61135800250561i</v>
      </c>
      <c r="BG183" s="223" t="str">
        <f t="shared" ca="1" si="230"/>
        <v>-0.438852130258375-4.45574045347768i</v>
      </c>
      <c r="BH183" s="223" t="str">
        <f t="shared" ca="1" si="231"/>
        <v>-3.78266276305907+2.39534477726196i</v>
      </c>
      <c r="BI183" s="223" t="str">
        <f t="shared" ca="1" si="232"/>
        <v>3.84030819932604+2.30179215290587i</v>
      </c>
      <c r="BJ183" s="223" t="str">
        <f t="shared" ca="1" si="233"/>
        <v>0.329370611493876-4.46516843817498i</v>
      </c>
      <c r="BK183" s="223" t="str">
        <f t="shared" ca="1" si="234"/>
        <v>-4.13648571649207+1.71338848433357i</v>
      </c>
      <c r="BL183" s="223" t="str">
        <f t="shared" ca="1" si="235"/>
        <v>3.39025107468446+2.9244506888629i</v>
      </c>
      <c r="BM183" s="223" t="str">
        <f t="shared" ca="1" si="236"/>
        <v>1.08789512938643-4.34312080979186i</v>
      </c>
      <c r="BN183" s="223" t="str">
        <f t="shared" ca="1" si="237"/>
        <v>-4.36851102598236+0.980981955420357i</v>
      </c>
      <c r="BO183" s="223" t="str">
        <f t="shared" ca="1" si="238"/>
        <v>2.84036897261806+3.46099960710464i</v>
      </c>
      <c r="BP183" s="223" t="str">
        <f t="shared" ca="1" si="239"/>
        <v>1.81438688500607-4.09319122598832i</v>
      </c>
      <c r="BQ183" s="223" t="str">
        <f t="shared" ca="1" si="240"/>
        <v>-4.47190677236852+0.219690692188754i</v>
      </c>
      <c r="BR183" s="223" t="str">
        <f t="shared" ca="1" si="241"/>
        <v>2.20685301502502+3.89564037753292i</v>
      </c>
      <c r="BS183" s="223" t="str">
        <f t="shared" ca="1" si="242"/>
        <v>2.48745453549372-3.72273879218533i</v>
      </c>
      <c r="BT183" s="223" t="str">
        <f t="shared" ca="1" si="243"/>
        <v>-4.44362849734183-0.548069300911332i</v>
      </c>
      <c r="BU183" s="223" t="str">
        <f t="shared" ca="1" si="244"/>
        <v>1.50835689887138+4.21557512643494i</v>
      </c>
      <c r="BV183" s="223" t="str">
        <f t="shared" ca="1" si="245"/>
        <v>3.08727979555219-3.24267137480273i</v>
      </c>
      <c r="BW183" s="223" t="str">
        <f t="shared" ca="1" si="246"/>
        <v>-4.28450884665871-1.29969154951976i</v>
      </c>
      <c r="BX183" s="223" t="str">
        <f t="shared" ca="1" si="247"/>
        <v>0.765447643373087+4.41138346624326i</v>
      </c>
      <c r="BY183" s="223" t="str">
        <f t="shared" ca="1" si="248"/>
        <v>3.59620098122297-2.6671244222272i</v>
      </c>
      <c r="BZ183" s="223" t="str">
        <f t="shared" ca="1" si="249"/>
        <v>-3.99923305311799-2.01304475058017i</v>
      </c>
      <c r="CA183" s="223" t="str">
        <f t="shared" ca="1" si="250"/>
        <v>-1.87587899754779E-12+4.4772998761519i</v>
      </c>
      <c r="CB183" s="223" t="str">
        <f t="shared" ca="1" si="251"/>
        <v>3.99923305311761-2.01304475058091i</v>
      </c>
      <c r="CC183" s="223" t="str">
        <f t="shared" ca="1" si="252"/>
        <v>-3.59620098122342-2.66712442222659i</v>
      </c>
      <c r="CD183" s="223" t="str">
        <f t="shared" ca="1" si="253"/>
        <v>-0.765447643372393+4.41138346624338i</v>
      </c>
      <c r="CE183" s="223" t="str">
        <f t="shared" ca="1" si="254"/>
        <v>4.28450884665849-1.29969154952049i</v>
      </c>
      <c r="CF183" s="223" t="str">
        <f t="shared" ca="1" si="255"/>
        <v>-3.08727979555275-3.2426713748022i</v>
      </c>
      <c r="CG183" s="223" t="str">
        <f t="shared" ca="1" si="256"/>
        <v>-1.50835689887072+4.21557512643517i</v>
      </c>
      <c r="CH183" s="223" t="str">
        <f t="shared" ca="1" si="257"/>
        <v>4.44362849734228-0.548069300907669i</v>
      </c>
      <c r="CI183" s="223" t="str">
        <f t="shared" ca="1" si="258"/>
        <v>-2.4874545354906-3.72273879218742i</v>
      </c>
      <c r="CJ183" s="223" t="str">
        <f t="shared" ca="1" si="259"/>
        <v>-2.2068530150244+3.89564037753327i</v>
      </c>
      <c r="CK183" s="223" t="str">
        <f t="shared" ca="1" si="260"/>
        <v>4.47190677236856+0.219690692187989i</v>
      </c>
      <c r="CL183" s="223" t="str">
        <f t="shared" ca="1" si="261"/>
        <v>-1.81438688500672-4.09319122598804i</v>
      </c>
      <c r="CM183" s="223" t="str">
        <f t="shared" ca="1" si="262"/>
        <v>-2.84036897261752+3.46099960710508i</v>
      </c>
      <c r="CN183" s="223" t="str">
        <f t="shared" ca="1" si="263"/>
        <v>4.36851102598253+0.980981955419614i</v>
      </c>
      <c r="CO183" s="223" t="str">
        <f t="shared" ca="1" si="264"/>
        <v>-1.08789512938711-4.34312080979169i</v>
      </c>
      <c r="CP183" s="223" t="str">
        <f t="shared" ca="1" si="265"/>
        <v>-3.39025107468579+2.92445068886136i</v>
      </c>
      <c r="CQ183" s="223" t="str">
        <f t="shared" ca="1" si="266"/>
        <v>4.13648571649288+1.71338848433162i</v>
      </c>
      <c r="CR183" s="223" t="str">
        <f t="shared" ca="1" si="267"/>
        <v>-0.329370611495464-4.46516843817486i</v>
      </c>
      <c r="CS183" s="223" t="str">
        <f t="shared" ca="1" si="268"/>
        <v>-3.84030819932564+2.30179215290652i</v>
      </c>
      <c r="CT183" s="223" t="str">
        <f t="shared" ca="1" si="269"/>
        <v>3.7826627630592+2.39534477726175i</v>
      </c>
      <c r="CU183" s="223" t="str">
        <f t="shared" ca="1" si="270"/>
        <v>0.438852130258563-4.45574045347766i</v>
      </c>
      <c r="CV183" s="223" t="str">
        <f t="shared" ca="1" si="271"/>
        <v>-4.17728854267366+1.61135800250507i</v>
      </c>
      <c r="CW183" s="223" t="str">
        <f t="shared" ca="1" si="272"/>
        <v>3.31746038178543+3.00677082536629i</v>
      </c>
      <c r="CX183" s="223" t="str">
        <f t="shared" ca="1" si="273"/>
        <v>1.19415299601245-4.31511446002355i</v>
      </c>
      <c r="CY183" s="223" t="str">
        <f t="shared" ca="1" si="274"/>
        <v>-4.39126981448062+0.873477874603129i</v>
      </c>
      <c r="CZ183" s="223" t="str">
        <f t="shared" ca="1" si="275"/>
        <v>2.75457632431239+3.5296633627766i</v>
      </c>
      <c r="DA183" s="223" t="str">
        <f t="shared" ca="1" si="276"/>
        <v>1.91429236686292-4.04743115014452i</v>
      </c>
      <c r="DB183" s="223" t="str">
        <f t="shared" ca="1" si="277"/>
        <v>-4.47595139713771+0.109878439426405i</v>
      </c>
      <c r="DC183" s="223" t="str">
        <f t="shared" ca="1" si="278"/>
        <v>2.11058455140903+3.94862596764284i</v>
      </c>
      <c r="DD183" s="223" t="str">
        <f t="shared" ca="1" si="279"/>
        <v>2.57806594412328-3.66057238266662i</v>
      </c>
      <c r="DE183" s="223" t="str">
        <f t="shared" ca="1" si="280"/>
        <v>-4.42883986555744-0.656956335108296i</v>
      </c>
      <c r="DF183" s="223" t="str">
        <f t="shared" ca="1" si="281"/>
        <v>1.40444721744117+4.25132240537125i</v>
      </c>
      <c r="DG183" s="223" t="str">
        <f t="shared" ca="1" si="282"/>
        <v>3.16592910383149-3.1659291038339i</v>
      </c>
      <c r="DH183" s="223" t="str">
        <f t="shared" ca="1" si="283"/>
        <v>-4.25132240537228-1.40444721743805i</v>
      </c>
      <c r="DI183" s="223" t="str">
        <f t="shared" ca="1" si="284"/>
        <v>0.656956335107136+4.42883986555762i</v>
      </c>
      <c r="DJ183" s="223" t="str">
        <f t="shared" ca="1" si="285"/>
        <v>3.6605723826673-2.57806594412232i</v>
      </c>
      <c r="DK183" s="223" t="str">
        <f t="shared" ca="1" si="286"/>
        <v>-3.94862596764229-2.11058455141006i</v>
      </c>
      <c r="DL183" s="223" t="str">
        <f t="shared" ca="1" si="287"/>
        <v>-0.109878439427578+4.47595139713768i</v>
      </c>
      <c r="DM183" s="223" t="str">
        <f t="shared" ca="1" si="288"/>
        <v>4.04743115014502-1.91429236686186i</v>
      </c>
      <c r="DN183" s="223" t="str">
        <f t="shared" ca="1" si="289"/>
        <v>-3.52966336277862-2.75457632430981i</v>
      </c>
      <c r="DO183" s="223" t="str">
        <f t="shared" ca="1" si="290"/>
        <v>-0.873477874599789+4.39126981448128i</v>
      </c>
      <c r="DP183" s="223" t="str">
        <f t="shared" ca="1" si="291"/>
        <v>4.31511446002386-1.19415299601132i</v>
      </c>
      <c r="DQ183" s="223" t="str">
        <f t="shared" ca="1" si="292"/>
        <v>-3.00677082536542-3.31746038178622i</v>
      </c>
      <c r="DR183" s="223" t="str">
        <f t="shared" ca="1" si="293"/>
        <v>-1.61135800250605+4.17728854267329i</v>
      </c>
      <c r="DS183" s="223" t="str">
        <f t="shared" ca="1" si="294"/>
        <v>4.45574045347778-0.438852130257395i</v>
      </c>
      <c r="DT183" s="223" t="str">
        <f t="shared" ca="1" si="295"/>
        <v>-2.39534477726075-3.78266276305983i</v>
      </c>
      <c r="DU183" s="223" t="str">
        <f t="shared" ca="1" si="296"/>
        <v>-2.30179215290742+3.84030819932511i</v>
      </c>
      <c r="DV183" s="223" t="str">
        <f t="shared" ca="1" si="297"/>
        <v>4.4651684381751+0.329370611492193i</v>
      </c>
      <c r="DW183" s="223" t="str">
        <f t="shared" ca="1" si="298"/>
        <v>-1.71338848433465-4.13648571649162i</v>
      </c>
      <c r="DX183" s="223" t="str">
        <f t="shared" ca="1" si="299"/>
        <v>-2.92445068886225+3.39025107468502i</v>
      </c>
      <c r="DY183" s="223" t="str">
        <f t="shared" ca="1" si="300"/>
        <v>4.3431208097914+1.08789512938825i</v>
      </c>
      <c r="DZ183" s="223" t="str">
        <f t="shared" ca="1" si="301"/>
        <v>-0.980981955418468-4.36851102598278i</v>
      </c>
      <c r="EA183" s="223" t="str">
        <f t="shared" ca="1" si="302"/>
        <v>-3.46099960710583+2.84036897261661i</v>
      </c>
      <c r="EB183" s="223" t="str">
        <f t="shared" ca="1" si="303"/>
        <v>4.09319122598756+1.81438688500779i</v>
      </c>
      <c r="EC183" s="223" t="str">
        <f t="shared" ca="1" si="304"/>
        <v>-0.219690692186816-4.47190677236862i</v>
      </c>
      <c r="ED183" s="223" t="str">
        <f t="shared" ca="1" si="305"/>
        <v>-3.89564037753164+2.20685301502726i</v>
      </c>
      <c r="EE183" s="223" t="str">
        <f t="shared" ca="1" si="306"/>
        <v>3.72273879218676+2.48745453549158i</v>
      </c>
      <c r="EF183" s="223" t="str">
        <f t="shared" ca="1" si="307"/>
        <v>0.548069300908708-4.44362849734215i</v>
      </c>
      <c r="EG183" s="223" t="str">
        <f t="shared" ca="1" si="308"/>
        <v>-4.21557512643557+1.50835689886962i</v>
      </c>
      <c r="EH183" s="223" t="str">
        <f t="shared" ca="1" si="309"/>
        <v>3.24267137480139+3.0872797955536i</v>
      </c>
      <c r="EI183" s="223" t="str">
        <f t="shared" ca="1" si="310"/>
        <v>1.29969154952149-4.28450884665818i</v>
      </c>
      <c r="EJ183" s="223" t="str">
        <f t="shared" ca="1" si="311"/>
        <v>-4.41138346624358+0.765447643371238i</v>
      </c>
      <c r="EK183" s="223" t="str">
        <f t="shared" ca="1" si="312"/>
        <v>2.66712442222922+3.59620098122147i</v>
      </c>
      <c r="EL183" s="223" t="str">
        <f t="shared" ca="1" si="313"/>
        <v>2.01304475057798-3.99923305311909i</v>
      </c>
      <c r="EM183" s="223" t="str">
        <f t="shared" ca="1" si="314"/>
        <v>-4.4772998761519+8.29332584964246E-13i</v>
      </c>
      <c r="EN183" s="223"/>
      <c r="EO183" s="223"/>
      <c r="EP183" s="223"/>
    </row>
    <row r="184" spans="1:146" ht="17.25" thickBot="1">
      <c r="A184" s="257">
        <f t="shared" si="181"/>
        <v>1.640625000000001E-3</v>
      </c>
      <c r="B184" s="256">
        <v>84</v>
      </c>
      <c r="C184" s="230">
        <f t="shared" si="182"/>
        <v>16800</v>
      </c>
      <c r="D184" s="229">
        <f t="shared" si="315"/>
        <v>105557.51316061705</v>
      </c>
      <c r="E184" s="229" t="str">
        <f t="shared" si="316"/>
        <v>105557.513160617i</v>
      </c>
      <c r="F184" s="229" t="str">
        <f t="shared" si="183"/>
        <v>-0.016734717198379-0.0574441793862653i</v>
      </c>
      <c r="G184" s="229" t="str">
        <f t="shared" si="184"/>
        <v>-4.63136819690346+1.80187325709282i</v>
      </c>
      <c r="H184" s="229" t="str">
        <f t="shared" si="180"/>
        <v>0.0020373835930162-0.0050324049125266i</v>
      </c>
      <c r="I184" s="229" t="str">
        <f t="shared" si="317"/>
        <v>-0.00393136989522288+0.00501231735797603i</v>
      </c>
      <c r="J184" s="255" t="str">
        <f ca="1">IMPRODUCT(1/N_FFT2,CU100)</f>
        <v>0.0207624167902339-0.0000401434373999836i</v>
      </c>
      <c r="K184" s="254" t="str">
        <f t="shared" ca="1" si="318"/>
        <v>-0.0000814235286731068+0.000104225640772507i</v>
      </c>
      <c r="N184" s="246">
        <f t="shared" ca="1" si="185"/>
        <v>17.478420217128544</v>
      </c>
      <c r="O184" s="223">
        <f t="shared" ca="1" si="186"/>
        <v>4.4784202171285452</v>
      </c>
      <c r="P184" s="223" t="str">
        <f t="shared" ca="1" si="187"/>
        <v>-2.11111267648996-3.94961402017325i</v>
      </c>
      <c r="Q184" s="223" t="str">
        <f t="shared" ca="1" si="188"/>
        <v>-2.48807696358982+3.72367032166374i</v>
      </c>
      <c r="R184" s="223" t="str">
        <f t="shared" ca="1" si="189"/>
        <v>4.45685539970631+0.43896194287701i</v>
      </c>
      <c r="S184" s="223" t="str">
        <f t="shared" ca="1" si="190"/>
        <v>-1.71381722026397-4.13752077658981i</v>
      </c>
      <c r="T184" s="223" t="str">
        <f t="shared" ca="1" si="191"/>
        <v>-2.84107970940907+3.46186564239136i</v>
      </c>
      <c r="U184" s="223" t="str">
        <f t="shared" ca="1" si="192"/>
        <v>4.39236862841991+0.873696442283195i</v>
      </c>
      <c r="V184" s="223" t="str">
        <f t="shared" ca="1" si="193"/>
        <v>-1.30001676733897-4.28558094612892i</v>
      </c>
      <c r="W184" s="223" t="str">
        <f t="shared" ca="1" si="194"/>
        <v>-3.16672130453457+3.16672130453448i</v>
      </c>
      <c r="X184" s="223" t="str">
        <f t="shared" ca="1" si="195"/>
        <v>4.28558094612888+1.30001676733909i</v>
      </c>
      <c r="Y184" s="223" t="str">
        <f t="shared" ca="1" si="196"/>
        <v>-0.87369644228307-4.39236862841993i</v>
      </c>
      <c r="Z184" s="223" t="str">
        <f t="shared" ca="1" si="197"/>
        <v>-3.46186564239144+2.84107970940897i</v>
      </c>
      <c r="AA184" s="223" t="str">
        <f t="shared" ca="1" si="198"/>
        <v>4.13752077658978+1.71381722026405i</v>
      </c>
      <c r="AB184" s="223" t="str">
        <f t="shared" ca="1" si="199"/>
        <v>-0.438961942876921-4.45685539970632i</v>
      </c>
      <c r="AC184" s="223" t="str">
        <f t="shared" ca="1" si="200"/>
        <v>-3.72367032166381+2.48807696358971i</v>
      </c>
      <c r="AD184" s="223" t="str">
        <f t="shared" ca="1" si="201"/>
        <v>3.94961402017318+2.11111267649008i</v>
      </c>
      <c r="AE184" s="223" t="str">
        <f t="shared" ca="1" si="202"/>
        <v>1.25090151825989E-13-4.47842021712855i</v>
      </c>
      <c r="AF184" s="223" t="str">
        <f t="shared" ca="1" si="203"/>
        <v>-3.94961402017331+2.11111267648985i</v>
      </c>
      <c r="AG184" s="223" t="str">
        <f t="shared" ca="1" si="204"/>
        <v>3.72367032166367+2.48807696358993i</v>
      </c>
      <c r="AH184" s="223" t="str">
        <f t="shared" ca="1" si="205"/>
        <v>0.43896194287717-4.4568553997063i</v>
      </c>
      <c r="AI184" s="223" t="str">
        <f t="shared" ca="1" si="206"/>
        <v>-4.13752077658987+1.71381722026382i</v>
      </c>
      <c r="AJ184" s="223" t="str">
        <f t="shared" ca="1" si="207"/>
        <v>3.46186564239128+2.84107970940918i</v>
      </c>
      <c r="AK184" s="223" t="str">
        <f t="shared" ca="1" si="208"/>
        <v>0.873696442283329-4.39236862841988i</v>
      </c>
      <c r="AL184" s="223" t="str">
        <f t="shared" ca="1" si="209"/>
        <v>-4.28558094612895+1.30001676733886i</v>
      </c>
      <c r="AM184" s="223" t="str">
        <f t="shared" ca="1" si="210"/>
        <v>3.16672130453439+3.16672130453466i</v>
      </c>
      <c r="AN184" s="223" t="str">
        <f t="shared" ca="1" si="211"/>
        <v>1.30001676733921-4.28558094612884i</v>
      </c>
      <c r="AO184" s="223" t="str">
        <f t="shared" ca="1" si="212"/>
        <v>-4.39236862841996+0.873696442282931i</v>
      </c>
      <c r="AP184" s="223" t="str">
        <f t="shared" ca="1" si="213"/>
        <v>2.84107970940886+3.46186564239153i</v>
      </c>
      <c r="AQ184" s="223" t="str">
        <f t="shared" ca="1" si="214"/>
        <v>1.71381722026375-4.1375207765899i</v>
      </c>
      <c r="AR184" s="223" t="str">
        <f t="shared" ca="1" si="215"/>
        <v>1.71381722026375-4.1375207765899i</v>
      </c>
      <c r="AS184" s="223" t="str">
        <f t="shared" ca="1" si="216"/>
        <v>2.4880769635896+3.72367032166389i</v>
      </c>
      <c r="AT184" s="223" t="str">
        <f t="shared" ca="1" si="217"/>
        <v>2.11111267648979-3.94961402017334i</v>
      </c>
      <c r="AU184" s="223" t="str">
        <f t="shared" ca="1" si="218"/>
        <v>-4.47842021712855+1.95314949762683E-13i</v>
      </c>
      <c r="AV184" s="223" t="str">
        <f t="shared" ca="1" si="219"/>
        <v>2.11111267649016+3.94961402017314i</v>
      </c>
      <c r="AW184" s="223" t="str">
        <f t="shared" ca="1" si="220"/>
        <v>2.48807696358967-3.72367032166384i</v>
      </c>
      <c r="AX184" s="223" t="str">
        <f t="shared" ca="1" si="221"/>
        <v>-4.45685539970633-0.438961942876851i</v>
      </c>
      <c r="AY184" s="223" t="str">
        <f t="shared" ca="1" si="222"/>
        <v>1.71381722026408+4.13752077658976i</v>
      </c>
      <c r="AZ184" s="223" t="str">
        <f t="shared" ca="1" si="223"/>
        <v>2.84107970940893-3.46186564239148i</v>
      </c>
      <c r="BA184" s="223" t="str">
        <f t="shared" ca="1" si="224"/>
        <v>-4.39236862841995-0.873696442282984i</v>
      </c>
      <c r="BB184" s="223" t="str">
        <f t="shared" ca="1" si="225"/>
        <v>1.30001676733913+4.28558094612887i</v>
      </c>
      <c r="BC184" s="223" t="str">
        <f t="shared" ca="1" si="226"/>
        <v>3.16672130453443-3.16672130453462i</v>
      </c>
      <c r="BD184" s="223" t="str">
        <f t="shared" ca="1" si="227"/>
        <v>-4.28558094612892-1.30001676733894i</v>
      </c>
      <c r="BE184" s="223" t="str">
        <f t="shared" ca="1" si="228"/>
        <v>0.873696442283244+4.3923686284199i</v>
      </c>
      <c r="BF184" s="223" t="str">
        <f t="shared" ca="1" si="229"/>
        <v>3.46186564239131-2.84107970940914i</v>
      </c>
      <c r="BG184" s="223" t="str">
        <f t="shared" ca="1" si="230"/>
        <v>-4.13752077658984-1.7138172202639i</v>
      </c>
      <c r="BH184" s="223" t="str">
        <f t="shared" ca="1" si="231"/>
        <v>0.438961942877115+4.4568553997063i</v>
      </c>
      <c r="BI184" s="223" t="str">
        <f t="shared" ca="1" si="232"/>
        <v>3.7236703216637-2.48807696358989i</v>
      </c>
      <c r="BJ184" s="223" t="str">
        <f t="shared" ca="1" si="233"/>
        <v>-3.94961402017327-2.11111267648992i</v>
      </c>
      <c r="BK184" s="223" t="str">
        <f t="shared" ca="1" si="234"/>
        <v>7.02247979366944E-14+4.47842021712855i</v>
      </c>
      <c r="BL184" s="223" t="str">
        <f t="shared" ca="1" si="235"/>
        <v>3.94961402017278-2.11111267649083i</v>
      </c>
      <c r="BM184" s="223" t="str">
        <f t="shared" ca="1" si="236"/>
        <v>-3.72367032166353-2.48807696359014i</v>
      </c>
      <c r="BN184" s="223" t="str">
        <f t="shared" ca="1" si="237"/>
        <v>-0.438961942878749+4.45685539970614i</v>
      </c>
      <c r="BO184" s="223" t="str">
        <f t="shared" ca="1" si="238"/>
        <v>4.1375207765893-1.7138172202652i</v>
      </c>
      <c r="BP184" s="223" t="str">
        <f t="shared" ca="1" si="239"/>
        <v>-3.4618656423914-2.84107970940902i</v>
      </c>
      <c r="BQ184" s="223" t="str">
        <f t="shared" ca="1" si="240"/>
        <v>-0.87369644228448+4.39236862841965i</v>
      </c>
      <c r="BR184" s="223" t="str">
        <f t="shared" ca="1" si="241"/>
        <v>4.28558094612839-1.30001676734071i</v>
      </c>
      <c r="BS184" s="223" t="str">
        <f t="shared" ca="1" si="242"/>
        <v>-3.16672130453484-3.1667213045342i</v>
      </c>
      <c r="BT184" s="223" t="str">
        <f t="shared" ca="1" si="243"/>
        <v>-1.30001676733991+4.28558094612863i</v>
      </c>
      <c r="BU184" s="223" t="str">
        <f t="shared" ca="1" si="244"/>
        <v>4.39236862842036-0.873696442280938i</v>
      </c>
      <c r="BV184" s="223" t="str">
        <f t="shared" ca="1" si="245"/>
        <v>-2.84107970940973-3.46186564239082i</v>
      </c>
      <c r="BW184" s="223" t="str">
        <f t="shared" ca="1" si="246"/>
        <v>-1.71381722026442+4.13752077658962i</v>
      </c>
      <c r="BX184" s="223" t="str">
        <f t="shared" ca="1" si="247"/>
        <v>4.45685539970649-0.438961942875217i</v>
      </c>
      <c r="BY184" s="223" t="str">
        <f t="shared" ca="1" si="248"/>
        <v>-2.4880769635909-3.72367032166302i</v>
      </c>
      <c r="BZ184" s="223" t="str">
        <f t="shared" ca="1" si="249"/>
        <v>-2.11111267649004+3.94961402017321i</v>
      </c>
      <c r="CA184" s="223" t="str">
        <f t="shared" ca="1" si="250"/>
        <v>4.47842021712855+1.39135111413327E-12i</v>
      </c>
      <c r="CB184" s="223" t="str">
        <f t="shared" ca="1" si="251"/>
        <v>-2.11111267649151-3.94961402017242i</v>
      </c>
      <c r="CC184" s="223" t="str">
        <f t="shared" ca="1" si="252"/>
        <v>-2.48807696358945+3.72367032166399i</v>
      </c>
      <c r="CD184" s="223" t="str">
        <f t="shared" ca="1" si="253"/>
        <v>4.45685539970621+0.43896194287805i</v>
      </c>
      <c r="CE184" s="223" t="str">
        <f t="shared" ca="1" si="254"/>
        <v>-1.71381722026591-4.13752077658901i</v>
      </c>
      <c r="CF184" s="223" t="str">
        <f t="shared" ca="1" si="255"/>
        <v>-2.84107970940843+3.46186564239189i</v>
      </c>
      <c r="CG184" s="223" t="str">
        <f t="shared" ca="1" si="256"/>
        <v>4.39236862841981+0.87369644228367i</v>
      </c>
      <c r="CH184" s="223" t="str">
        <f t="shared" ca="1" si="257"/>
        <v>-1.30001676733713-4.28558094612948i</v>
      </c>
      <c r="CI184" s="223" t="str">
        <f t="shared" ca="1" si="258"/>
        <v>-3.16672130453371+3.16672130453534i</v>
      </c>
      <c r="CJ184" s="223" t="str">
        <f t="shared" ca="1" si="259"/>
        <v>4.28558094612885+1.30001676733918i</v>
      </c>
      <c r="CK184" s="223" t="str">
        <f t="shared" ca="1" si="260"/>
        <v>-0.87369644228169-4.39236862842021i</v>
      </c>
      <c r="CL184" s="223" t="str">
        <f t="shared" ca="1" si="261"/>
        <v>-3.46186564239034+2.84107970941032i</v>
      </c>
      <c r="CM184" s="223" t="str">
        <f t="shared" ca="1" si="262"/>
        <v>4.13752077658994+1.71381722026366i</v>
      </c>
      <c r="CN184" s="223" t="str">
        <f t="shared" ca="1" si="263"/>
        <v>-0.438961942875916-4.45685539970642i</v>
      </c>
      <c r="CO184" s="223" t="str">
        <f t="shared" ca="1" si="264"/>
        <v>-3.72367032166263+2.48807696359148i</v>
      </c>
      <c r="CP184" s="223" t="str">
        <f t="shared" ca="1" si="265"/>
        <v>3.94961402017357+2.11111267648936i</v>
      </c>
      <c r="CQ184" s="223" t="str">
        <f t="shared" ca="1" si="266"/>
        <v>6.25450759129943E-13-4.47842021712855i</v>
      </c>
      <c r="CR184" s="223" t="str">
        <f t="shared" ca="1" si="267"/>
        <v>-3.94961402017416+2.11111267648825i</v>
      </c>
      <c r="CS184" s="223" t="str">
        <f t="shared" ca="1" si="268"/>
        <v>3.72367032166441+2.48807696358882i</v>
      </c>
      <c r="CT184" s="223" t="str">
        <f t="shared" ca="1" si="269"/>
        <v>0.438961942877288-4.45685539970629i</v>
      </c>
      <c r="CU184" s="223" t="str">
        <f t="shared" ca="1" si="270"/>
        <v>-4.13752077659042+1.7138172202625i</v>
      </c>
      <c r="CV184" s="223" t="str">
        <f t="shared" ca="1" si="271"/>
        <v>3.46186564239237+2.84107970940784i</v>
      </c>
      <c r="CW184" s="223" t="str">
        <f t="shared" ca="1" si="272"/>
        <v>0.873696442282917-4.39236862841996i</v>
      </c>
      <c r="CX184" s="223" t="str">
        <f t="shared" ca="1" si="273"/>
        <v>-4.28558094612926+1.30001676733786i</v>
      </c>
      <c r="CY184" s="223" t="str">
        <f t="shared" ca="1" si="274"/>
        <v>3.16672130453588+3.16672130453317i</v>
      </c>
      <c r="CZ184" s="223" t="str">
        <f t="shared" ca="1" si="275"/>
        <v>1.30001676733844-4.28558094612908i</v>
      </c>
      <c r="DA184" s="223" t="str">
        <f t="shared" ca="1" si="276"/>
        <v>-4.39236862842006+0.873696442282443i</v>
      </c>
      <c r="DB184" s="223" t="str">
        <f t="shared" ca="1" si="277"/>
        <v>2.84107970940747+3.46186564239268i</v>
      </c>
      <c r="DC184" s="223" t="str">
        <f t="shared" ca="1" si="278"/>
        <v>1.71381722026295-4.13752077659023i</v>
      </c>
      <c r="DD184" s="223" t="str">
        <f t="shared" ca="1" si="279"/>
        <v>-4.45685539970635+0.438961942876678i</v>
      </c>
      <c r="DE184" s="223" t="str">
        <f t="shared" ca="1" si="280"/>
        <v>2.48807696358841+3.72367032166468i</v>
      </c>
      <c r="DF184" s="223" t="str">
        <f t="shared" ca="1" si="281"/>
        <v>2.11111267648868-3.94961402017393i</v>
      </c>
      <c r="DG184" s="223" t="str">
        <f t="shared" ca="1" si="282"/>
        <v>-4.47842021712855+1.40449595873389E-13i</v>
      </c>
      <c r="DH184" s="223" t="str">
        <f t="shared" ca="1" si="283"/>
        <v>2.11111267648893+3.9496140201738i</v>
      </c>
      <c r="DI184" s="223" t="str">
        <f t="shared" ca="1" si="284"/>
        <v>2.48807696358818-3.72367032166484i</v>
      </c>
      <c r="DJ184" s="223" t="str">
        <f t="shared" ca="1" si="285"/>
        <v>-4.45685539970636-0.438961942876526i</v>
      </c>
      <c r="DK184" s="223" t="str">
        <f t="shared" ca="1" si="286"/>
        <v>1.71381722026321+4.13752077659013i</v>
      </c>
      <c r="DL184" s="223" t="str">
        <f t="shared" ca="1" si="287"/>
        <v>2.84107970941069-3.46186564239003i</v>
      </c>
      <c r="DM184" s="223" t="str">
        <f t="shared" ca="1" si="288"/>
        <v>-4.39236862842011-0.873696442282165i</v>
      </c>
      <c r="DN184" s="223" t="str">
        <f t="shared" ca="1" si="289"/>
        <v>1.30001676733859+4.28558094612903i</v>
      </c>
      <c r="DO184" s="223" t="str">
        <f t="shared" ca="1" si="290"/>
        <v>3.16672130453578-3.16672130453327i</v>
      </c>
      <c r="DP184" s="223" t="str">
        <f t="shared" ca="1" si="291"/>
        <v>-4.2855809461293-1.30001676733771i</v>
      </c>
      <c r="DQ184" s="223" t="str">
        <f t="shared" ca="1" si="292"/>
        <v>0.873696442283191+4.39236862841991i</v>
      </c>
      <c r="DR184" s="223" t="str">
        <f t="shared" ca="1" si="293"/>
        <v>3.46186564239219-2.84107970940806i</v>
      </c>
      <c r="DS184" s="223" t="str">
        <f t="shared" ca="1" si="294"/>
        <v>-4.13752077659053-1.71381722026224i</v>
      </c>
      <c r="DT184" s="223" t="str">
        <f t="shared" ca="1" si="295"/>
        <v>0.438961942877441+4.45685539970627i</v>
      </c>
      <c r="DU184" s="223" t="str">
        <f t="shared" ca="1" si="296"/>
        <v>3.72367032166426-2.48807696358905i</v>
      </c>
      <c r="DV184" s="223" t="str">
        <f t="shared" ca="1" si="297"/>
        <v>-3.94961402017219-2.11111267649194i</v>
      </c>
      <c r="DW184" s="223" t="str">
        <f t="shared" ca="1" si="298"/>
        <v>9.06349950876719E-13+4.47842021712855i</v>
      </c>
      <c r="DX184" s="223" t="str">
        <f t="shared" ca="1" si="299"/>
        <v>3.94961402017344-2.11111267648961i</v>
      </c>
      <c r="DY184" s="223" t="str">
        <f t="shared" ca="1" si="300"/>
        <v>-3.72367032166272-2.48807696359135i</v>
      </c>
      <c r="DZ184" s="223" t="str">
        <f t="shared" ca="1" si="301"/>
        <v>-0.438961942875763+4.45685539970644i</v>
      </c>
      <c r="EA184" s="223" t="str">
        <f t="shared" ca="1" si="302"/>
        <v>4.13752077658983-1.71381722026392i</v>
      </c>
      <c r="EB184" s="223" t="str">
        <f t="shared" ca="1" si="303"/>
        <v>-3.46186564239051-2.8410797094101i</v>
      </c>
      <c r="EC184" s="223" t="str">
        <f t="shared" ca="1" si="304"/>
        <v>-0.873696442281413+4.39236862842026i</v>
      </c>
      <c r="ED184" s="223" t="str">
        <f t="shared" ca="1" si="305"/>
        <v>4.28558094612881-1.30001676733932i</v>
      </c>
      <c r="EE184" s="223" t="str">
        <f t="shared" ca="1" si="306"/>
        <v>-3.16672130453381-3.16672130453523i</v>
      </c>
      <c r="EF184" s="223" t="str">
        <f t="shared" ca="1" si="307"/>
        <v>-1.30001676733698+4.28558094612952i</v>
      </c>
      <c r="EG184" s="223" t="str">
        <f t="shared" ca="1" si="308"/>
        <v>4.39236862841976-0.873696442283943i</v>
      </c>
      <c r="EH184" s="223" t="str">
        <f t="shared" ca="1" si="309"/>
        <v>-2.84107970940865-3.46186564239171i</v>
      </c>
      <c r="EI184" s="223" t="str">
        <f t="shared" ca="1" si="310"/>
        <v>-1.71381722026577+4.13752077658907i</v>
      </c>
      <c r="EJ184" s="223" t="str">
        <f t="shared" ca="1" si="311"/>
        <v>4.4568553997062-0.438961942878203i</v>
      </c>
      <c r="EK184" s="223" t="str">
        <f t="shared" ca="1" si="312"/>
        <v>-2.48807696358969-3.72367032166383i</v>
      </c>
      <c r="EL184" s="223" t="str">
        <f t="shared" ca="1" si="313"/>
        <v>-2.11111267649126+3.94961402017255i</v>
      </c>
      <c r="EM184" s="223" t="str">
        <f t="shared" ca="1" si="314"/>
        <v>4.47842021712855-1.54496594776158E-12i</v>
      </c>
      <c r="EN184" s="223"/>
      <c r="EO184" s="223"/>
      <c r="EP184" s="223"/>
    </row>
    <row r="185" spans="1:146" ht="17.25" thickBot="1">
      <c r="A185" s="257">
        <f t="shared" si="181"/>
        <v>1.660156250000001E-3</v>
      </c>
      <c r="B185" s="256">
        <v>85</v>
      </c>
      <c r="C185" s="230">
        <f t="shared" si="182"/>
        <v>17000</v>
      </c>
      <c r="D185" s="229">
        <f t="shared" si="315"/>
        <v>106814.15022205297</v>
      </c>
      <c r="E185" s="229" t="str">
        <f t="shared" si="316"/>
        <v>106814.150222053i</v>
      </c>
      <c r="F185" s="229" t="str">
        <f t="shared" si="183"/>
        <v>-0.0165902289453989-0.0565706023794516i</v>
      </c>
      <c r="G185" s="229" t="str">
        <f t="shared" si="184"/>
        <v>-4.60679007593472+1.83545616424259i</v>
      </c>
      <c r="H185" s="229" t="str">
        <f t="shared" si="180"/>
        <v>0.00203642509725977-0.00497316227008964i</v>
      </c>
      <c r="I185" s="229" t="str">
        <f t="shared" si="317"/>
        <v>-0.00388160495077056+0.00497692153929392i</v>
      </c>
      <c r="J185" s="255" t="str">
        <f ca="1">IMPRODUCT(1/N_FFT2,CV100)</f>
        <v>0.000526137863873754-0.00161449668093188i</v>
      </c>
      <c r="K185" s="254" t="str">
        <f t="shared" ca="1" si="318"/>
        <v>5.99296396924821E-06+0.0000088853851770592i</v>
      </c>
      <c r="N185" s="246">
        <f t="shared" ca="1" si="185"/>
        <v>17.479428724110171</v>
      </c>
      <c r="O185" s="223">
        <f t="shared" ca="1" si="186"/>
        <v>4.4794287241101705</v>
      </c>
      <c r="P185" s="223" t="str">
        <f t="shared" ca="1" si="187"/>
        <v>-2.20790232033606-3.89749266044696i</v>
      </c>
      <c r="Q185" s="223" t="str">
        <f t="shared" ca="1" si="188"/>
        <v>-2.302886599483+3.8421341731263i</v>
      </c>
      <c r="R185" s="223" t="str">
        <f t="shared" ca="1" si="189"/>
        <v>4.47807960392678+0.10993068397047i</v>
      </c>
      <c r="S185" s="223" t="str">
        <f t="shared" ca="1" si="190"/>
        <v>-2.11158808339018-3.95050344392558i</v>
      </c>
      <c r="T185" s="223" t="str">
        <f t="shared" ca="1" si="191"/>
        <v>-2.39648370585269+3.78446132784652i</v>
      </c>
      <c r="U185" s="223" t="str">
        <f t="shared" ca="1" si="192"/>
        <v>4.47403305603616+0.219795149807664i</v>
      </c>
      <c r="V185" s="223" t="str">
        <f t="shared" ca="1" si="193"/>
        <v>-2.01400190474019-4.00113459184843i</v>
      </c>
      <c r="W185" s="223" t="str">
        <f t="shared" ca="1" si="194"/>
        <v>-2.4886372600485+3.72450886457283i</v>
      </c>
      <c r="X185" s="223" t="str">
        <f t="shared" ca="1" si="195"/>
        <v>4.46729151792746+0.329527219265192i</v>
      </c>
      <c r="Y185" s="223" t="str">
        <f t="shared" ca="1" si="196"/>
        <v>-1.91520256665113-4.04935560590524i</v>
      </c>
      <c r="Z185" s="223" t="str">
        <f t="shared" ca="1" si="197"/>
        <v>-2.579291752215+3.66231289642747i</v>
      </c>
      <c r="AA185" s="223" t="str">
        <f t="shared" ca="1" si="198"/>
        <v>4.45785905045118+0.439060793847216i</v>
      </c>
      <c r="AB185" s="223" t="str">
        <f t="shared" ca="1" si="199"/>
        <v>-1.81524958214995-4.09513743956021i</v>
      </c>
      <c r="AC185" s="223" t="str">
        <f t="shared" ca="1" si="200"/>
        <v>-2.66839257547589+3.597910887936i</v>
      </c>
      <c r="AD185" s="223" t="str">
        <f t="shared" ca="1" si="201"/>
        <v>4.44574133537296+0.548329894625008i</v>
      </c>
      <c r="AE185" s="223" t="str">
        <f t="shared" ca="1" si="202"/>
        <v>-1.71420315917746-4.13845251554845i</v>
      </c>
      <c r="AF185" s="223" t="str">
        <f t="shared" ca="1" si="203"/>
        <v>-2.75588605882693+3.5313416324602i</v>
      </c>
      <c r="AG185" s="223" t="str">
        <f t="shared" ca="1" si="204"/>
        <v>4.43094567195129+0.65726870197764i</v>
      </c>
      <c r="AH185" s="223" t="str">
        <f t="shared" ca="1" si="205"/>
        <v>-1.61212416431964-4.17927474248822i</v>
      </c>
      <c r="AI185" s="223" t="str">
        <f t="shared" ca="1" si="206"/>
        <v>-2.84171949946536+3.46264522883035i</v>
      </c>
      <c r="AJ185" s="223" t="str">
        <f t="shared" ca="1" si="207"/>
        <v>4.41348097254056+0.765811595241078i</v>
      </c>
      <c r="AK185" s="223" t="str">
        <f t="shared" ca="1" si="208"/>
        <v>-1.50907408614644-4.21757953059626i</v>
      </c>
      <c r="AL185" s="223" t="str">
        <f t="shared" ca="1" si="209"/>
        <v>-2.92584119453571+3.3918630571916i</v>
      </c>
      <c r="AM185" s="223" t="str">
        <f t="shared" ca="1" si="210"/>
        <v>4.39335775722265+0.873893192235076i</v>
      </c>
      <c r="AN185" s="223" t="str">
        <f t="shared" ca="1" si="211"/>
        <v>-1.40511499817165-4.25334380650052i</v>
      </c>
      <c r="AO185" s="223" t="str">
        <f t="shared" ca="1" si="212"/>
        <v>-3.00820047227506+3.31903775407683i</v>
      </c>
      <c r="AP185" s="223" t="str">
        <f t="shared" ca="1" si="213"/>
        <v>4.37058814747001+0.981448388647046i</v>
      </c>
      <c r="AQ185" s="223" t="str">
        <f t="shared" ca="1" si="214"/>
        <v>-1.30030952146261-4.28654602713851i</v>
      </c>
      <c r="AR185" s="223" t="str">
        <f t="shared" ca="1" si="215"/>
        <v>-1.30030952146261-4.28654602713851i</v>
      </c>
      <c r="AS185" s="223" t="str">
        <f t="shared" ca="1" si="216"/>
        <v>4.34518585884427+1.08841239724798i</v>
      </c>
      <c r="AT185" s="223" t="str">
        <f t="shared" ca="1" si="217"/>
        <v>-1.19472078691953-4.31716619273403i</v>
      </c>
      <c r="AU185" s="223" t="str">
        <f t="shared" ca="1" si="218"/>
        <v>-3.16743442666011+3.1674344266601i</v>
      </c>
      <c r="AV185" s="223" t="str">
        <f t="shared" ca="1" si="219"/>
        <v>4.31716619273401+1.19472078691961i</v>
      </c>
      <c r="AW185" s="223" t="str">
        <f t="shared" ca="1" si="220"/>
        <v>-1.08841239724794-4.34518585884427i</v>
      </c>
      <c r="AX185" s="223" t="str">
        <f t="shared" ca="1" si="221"/>
        <v>-3.24421318672588+3.08874772253371i</v>
      </c>
      <c r="AY185" s="223" t="str">
        <f t="shared" ca="1" si="222"/>
        <v>4.2865460271385+1.30030952146265i</v>
      </c>
      <c r="AZ185" s="223" t="str">
        <f t="shared" ca="1" si="223"/>
        <v>-0.98144838864697-4.37058814747003i</v>
      </c>
      <c r="BA185" s="223" t="str">
        <f t="shared" ca="1" si="224"/>
        <v>-3.31903775407687+3.00820047227502i</v>
      </c>
      <c r="BB185" s="223" t="str">
        <f t="shared" ca="1" si="225"/>
        <v>4.2533438065005+1.40511499817173i</v>
      </c>
      <c r="BC185" s="223" t="str">
        <f t="shared" ca="1" si="226"/>
        <v>-0.873893192235032-4.39335775722266i</v>
      </c>
      <c r="BD185" s="223" t="str">
        <f t="shared" ca="1" si="227"/>
        <v>-3.39186305719165+2.92584119453564i</v>
      </c>
      <c r="BE185" s="223" t="str">
        <f t="shared" ca="1" si="228"/>
        <v>4.21757953059624+1.50907408614648i</v>
      </c>
      <c r="BF185" s="223" t="str">
        <f t="shared" ca="1" si="229"/>
        <v>-0.765811595240998-4.41348097254058i</v>
      </c>
      <c r="BG185" s="223" t="str">
        <f t="shared" ca="1" si="230"/>
        <v>-3.46264522883038+2.84171949946532i</v>
      </c>
      <c r="BH185" s="223" t="str">
        <f t="shared" ca="1" si="231"/>
        <v>4.17927474248819+1.61212416431971i</v>
      </c>
      <c r="BI185" s="223" t="str">
        <f t="shared" ca="1" si="232"/>
        <v>-0.657268701977595-4.4309456719513i</v>
      </c>
      <c r="BJ185" s="223" t="str">
        <f t="shared" ca="1" si="233"/>
        <v>-3.5313416324602+2.75588605882692i</v>
      </c>
      <c r="BK185" s="223" t="str">
        <f t="shared" ca="1" si="234"/>
        <v>4.13845251554911+1.71420315917585i</v>
      </c>
      <c r="BL185" s="223" t="str">
        <f t="shared" ca="1" si="235"/>
        <v>-0.548329894624475-4.44574133537303i</v>
      </c>
      <c r="BM185" s="223" t="str">
        <f t="shared" ca="1" si="236"/>
        <v>-3.59791088793498+2.66839257547727i</v>
      </c>
      <c r="BN185" s="223" t="str">
        <f t="shared" ca="1" si="237"/>
        <v>4.09513743956001+1.81524958215038i</v>
      </c>
      <c r="BO185" s="223" t="str">
        <f t="shared" ca="1" si="238"/>
        <v>-0.43906079384937-4.45785905045097i</v>
      </c>
      <c r="BP185" s="223" t="str">
        <f t="shared" ca="1" si="239"/>
        <v>-3.66231289642749+2.57929175221497i</v>
      </c>
      <c r="BQ185" s="223" t="str">
        <f t="shared" ca="1" si="240"/>
        <v>4.04935560590426+1.9152025666532i</v>
      </c>
      <c r="BR185" s="223" t="str">
        <f t="shared" ca="1" si="241"/>
        <v>-0.329527219265161-4.46729151792746i</v>
      </c>
      <c r="BS185" s="223" t="str">
        <f t="shared" ca="1" si="242"/>
        <v>-3.72450886457386+2.48863726004696i</v>
      </c>
      <c r="BT185" s="223" t="str">
        <f t="shared" ca="1" si="243"/>
        <v>4.00113459184862+2.01400190473983i</v>
      </c>
      <c r="BU185" s="223" t="str">
        <f t="shared" ca="1" si="244"/>
        <v>-0.219795149805813-4.47403305603625i</v>
      </c>
      <c r="BV185" s="223" t="str">
        <f t="shared" ca="1" si="245"/>
        <v>-3.78446132784607+2.39648370585341i</v>
      </c>
      <c r="BW185" s="223" t="str">
        <f t="shared" ca="1" si="246"/>
        <v>3.95050344392489+2.11158808339147i</v>
      </c>
      <c r="BX185" s="223" t="str">
        <f t="shared" ca="1" si="247"/>
        <v>-0.109930683971405-4.47807960392676i</v>
      </c>
      <c r="BY185" s="223" t="str">
        <f t="shared" ca="1" si="248"/>
        <v>-3.84213417312694+2.30288659948194i</v>
      </c>
      <c r="BZ185" s="223" t="str">
        <f t="shared" ca="1" si="249"/>
        <v>3.8974926604475+2.20790232033511i</v>
      </c>
      <c r="CA185" s="223" t="str">
        <f t="shared" ca="1" si="250"/>
        <v>9.06557939441293E-13-4.47942872411017i</v>
      </c>
      <c r="CB185" s="223" t="str">
        <f t="shared" ca="1" si="251"/>
        <v>-3.89749266044626+2.2079023203373i</v>
      </c>
      <c r="CC185" s="223" t="str">
        <f t="shared" ca="1" si="252"/>
        <v>3.84213417312594+2.3028865994836i</v>
      </c>
      <c r="CD185" s="223" t="str">
        <f t="shared" ca="1" si="253"/>
        <v>0.109930683968763-4.47807960392683i</v>
      </c>
      <c r="CE185" s="223" t="str">
        <f t="shared" ca="1" si="254"/>
        <v>-3.95050344392578+2.11158808338981i</v>
      </c>
      <c r="CF185" s="223" t="str">
        <f t="shared" ca="1" si="255"/>
        <v>3.78446132784745+2.39648370585123i</v>
      </c>
      <c r="CG185" s="223" t="str">
        <f t="shared" ca="1" si="256"/>
        <v>0.219795149807751-4.47403305603616i</v>
      </c>
      <c r="CH185" s="223" t="str">
        <f t="shared" ca="1" si="257"/>
        <v>-4.00113459184743+2.01400190474219i</v>
      </c>
      <c r="CI185" s="223" t="str">
        <f t="shared" ca="1" si="258"/>
        <v>3.72450886457281+2.48863726004852i</v>
      </c>
      <c r="CJ185" s="223" t="str">
        <f t="shared" ca="1" si="259"/>
        <v>0.329527219267033-4.46729151792732i</v>
      </c>
      <c r="CK185" s="223" t="str">
        <f t="shared" ca="1" si="260"/>
        <v>-4.04935560590509+1.91520256665145i</v>
      </c>
      <c r="CL185" s="223" t="str">
        <f t="shared" ca="1" si="261"/>
        <v>3.66231289642637+2.57929175221656i</v>
      </c>
      <c r="CM185" s="223" t="str">
        <f t="shared" ca="1" si="262"/>
        <v>0.439060793846803-4.45785905045122i</v>
      </c>
      <c r="CN185" s="223" t="str">
        <f t="shared" ca="1" si="263"/>
        <v>-4.09513743956077+1.81524958214867i</v>
      </c>
      <c r="CO185" s="223" t="str">
        <f t="shared" ca="1" si="264"/>
        <v>3.59791088793647+2.66839257547525i</v>
      </c>
      <c r="CP185" s="223" t="str">
        <f t="shared" ca="1" si="265"/>
        <v>0.548329894626338-4.4457413353728i</v>
      </c>
      <c r="CQ185" s="223" t="str">
        <f t="shared" ca="1" si="266"/>
        <v>-4.13845251554813+1.71420315917824i</v>
      </c>
      <c r="CR185" s="223" t="str">
        <f t="shared" ca="1" si="267"/>
        <v>3.5313416324596+2.7558860588277i</v>
      </c>
      <c r="CS185" s="223" t="str">
        <f t="shared" ca="1" si="268"/>
        <v>0.65726870197643-4.43094567195147i</v>
      </c>
      <c r="CT185" s="223" t="str">
        <f t="shared" ca="1" si="269"/>
        <v>-4.17927474248854+1.61212416431879i</v>
      </c>
      <c r="CU185" s="223" t="str">
        <f t="shared" ca="1" si="270"/>
        <v>3.46264522883145+2.84171949946402i</v>
      </c>
      <c r="CV185" s="223" t="str">
        <f t="shared" ca="1" si="271"/>
        <v>0.765811595241593-4.41348097254047i</v>
      </c>
      <c r="CW185" s="223" t="str">
        <f t="shared" ca="1" si="272"/>
        <v>-4.2175795305957+1.50907408614801i</v>
      </c>
      <c r="CX185" s="223" t="str">
        <f t="shared" ca="1" si="273"/>
        <v>3.3918630571913+2.92584119453606i</v>
      </c>
      <c r="CY185" s="223" t="str">
        <f t="shared" ca="1" si="274"/>
        <v>0.87389319223294-4.39335775722308i</v>
      </c>
      <c r="CZ185" s="223" t="str">
        <f t="shared" ca="1" si="275"/>
        <v>-4.25334380650055+1.40511499817158i</v>
      </c>
      <c r="DA185" s="223" t="str">
        <f t="shared" ca="1" si="276"/>
        <v>3.31903775407526+3.00820047227679i</v>
      </c>
      <c r="DB185" s="223" t="str">
        <f t="shared" ca="1" si="277"/>
        <v>0.981448388646629-4.37058814747011i</v>
      </c>
      <c r="DC185" s="223" t="str">
        <f t="shared" ca="1" si="278"/>
        <v>-4.28654602713904+1.30030952146086i</v>
      </c>
      <c r="DD185" s="223" t="str">
        <f t="shared" ca="1" si="279"/>
        <v>3.24421318672608+3.0887477225335i</v>
      </c>
      <c r="DE185" s="223" t="str">
        <f t="shared" ca="1" si="280"/>
        <v>1.08841239724982-4.3451858588438i</v>
      </c>
      <c r="DF185" s="223" t="str">
        <f t="shared" ca="1" si="281"/>
        <v>-4.31716619273379+1.19472078692038i</v>
      </c>
      <c r="DG185" s="223" t="str">
        <f t="shared" ca="1" si="282"/>
        <v>3.1674344266591+3.16743442666111i</v>
      </c>
      <c r="DH185" s="223" t="str">
        <f t="shared" ca="1" si="283"/>
        <v>1.19472078691883-4.31716619273423i</v>
      </c>
      <c r="DI185" s="223" t="str">
        <f t="shared" ca="1" si="284"/>
        <v>-4.34518585884453+1.08841239724693i</v>
      </c>
      <c r="DJ185" s="223" t="str">
        <f t="shared" ca="1" si="285"/>
        <v>3.08874772253467+3.24421318672497i</v>
      </c>
      <c r="DK185" s="223" t="str">
        <f t="shared" ca="1" si="286"/>
        <v>1.30030952146358-4.28654602713822i</v>
      </c>
      <c r="DL185" s="223" t="str">
        <f t="shared" ca="1" si="287"/>
        <v>-4.37058814746976+0.981448388648197i</v>
      </c>
      <c r="DM185" s="223" t="str">
        <f t="shared" ca="1" si="288"/>
        <v>3.00820047227468+3.31903775407718i</v>
      </c>
      <c r="DN185" s="223" t="str">
        <f t="shared" ca="1" si="289"/>
        <v>1.40511499817005-4.25334380650105i</v>
      </c>
      <c r="DO185" s="223" t="str">
        <f t="shared" ca="1" si="290"/>
        <v>-4.39335775722277+0.873893192234516i</v>
      </c>
      <c r="DP185" s="223" t="str">
        <f t="shared" ca="1" si="291"/>
        <v>2.92584119453727+3.39186305719025i</v>
      </c>
      <c r="DQ185" s="223" t="str">
        <f t="shared" ca="1" si="292"/>
        <v>1.5090740861465-4.21757953059624i</v>
      </c>
      <c r="DR185" s="223" t="str">
        <f t="shared" ca="1" si="293"/>
        <v>-4.41348097254096+0.765811595238789i</v>
      </c>
      <c r="DS185" s="223" t="str">
        <f t="shared" ca="1" si="294"/>
        <v>2.84171949946526+3.46264522883043i</v>
      </c>
      <c r="DT185" s="223" t="str">
        <f t="shared" ca="1" si="295"/>
        <v>1.61212416432145-4.17927474248752i</v>
      </c>
      <c r="DU185" s="223" t="str">
        <f t="shared" ca="1" si="296"/>
        <v>-4.43094567195124+0.65726870197802i</v>
      </c>
      <c r="DV185" s="223" t="str">
        <f t="shared" ca="1" si="297"/>
        <v>2.75588605882545+3.53134163246135i</v>
      </c>
      <c r="DW185" s="223" t="str">
        <f t="shared" ca="1" si="298"/>
        <v>1.71420315917675-4.13845251554874i</v>
      </c>
      <c r="DX185" s="223" t="str">
        <f t="shared" ca="1" si="299"/>
        <v>-4.44574133537315+0.548329894623512i</v>
      </c>
      <c r="DY185" s="223" t="str">
        <f t="shared" ca="1" si="300"/>
        <v>2.66839257547654+3.59791088793551i</v>
      </c>
      <c r="DZ185" s="223" t="str">
        <f t="shared" ca="1" si="301"/>
        <v>1.81524958215127-4.09513743955962i</v>
      </c>
      <c r="EA185" s="223" t="str">
        <f t="shared" ca="1" si="302"/>
        <v>-4.45785905045106+0.439060793848405i</v>
      </c>
      <c r="EB185" s="223" t="str">
        <f t="shared" ca="1" si="303"/>
        <v>2.57929175221413+3.66231289642808i</v>
      </c>
      <c r="EC185" s="223" t="str">
        <f t="shared" ca="1" si="304"/>
        <v>1.91520256664999-4.04935560590578i</v>
      </c>
      <c r="ED185" s="223" t="str">
        <f t="shared" ca="1" si="305"/>
        <v>-4.46729151792753+0.329527219264193i</v>
      </c>
      <c r="EE185" s="223" t="str">
        <f t="shared" ca="1" si="306"/>
        <v>2.48863726004986+3.72450886457192i</v>
      </c>
      <c r="EF185" s="223" t="str">
        <f t="shared" ca="1" si="307"/>
        <v>2.01400190474064-4.00113459184821i</v>
      </c>
      <c r="EG185" s="223" t="str">
        <f t="shared" ca="1" si="308"/>
        <v>-4.47403305603608+0.219795149809358i</v>
      </c>
      <c r="EH185" s="223" t="str">
        <f t="shared" ca="1" si="309"/>
        <v>2.39648370585269+3.78446132784651i</v>
      </c>
      <c r="EI185" s="223" t="str">
        <f t="shared" ca="1" si="310"/>
        <v>2.11158808338828-3.95050344392659i</v>
      </c>
      <c r="EJ185" s="223" t="str">
        <f t="shared" ca="1" si="311"/>
        <v>-4.47807960392679+0.109930683970371i</v>
      </c>
      <c r="EK185" s="223" t="str">
        <f t="shared" ca="1" si="312"/>
        <v>2.30288659948116+3.8421341731274i</v>
      </c>
      <c r="EL185" s="223" t="str">
        <f t="shared" ca="1" si="313"/>
        <v>2.2079023203359-3.89749266044705i</v>
      </c>
      <c r="EM185" s="223" t="str">
        <f t="shared" ca="1" si="314"/>
        <v>-4.47942872411017-1.81311587888259E-12i</v>
      </c>
      <c r="EN185" s="223"/>
      <c r="EO185" s="223"/>
      <c r="EP185" s="223"/>
    </row>
    <row r="186" spans="1:146" ht="17.25" thickBot="1">
      <c r="A186" s="257">
        <f t="shared" si="181"/>
        <v>1.6796875000000011E-3</v>
      </c>
      <c r="B186" s="256">
        <v>86</v>
      </c>
      <c r="C186" s="230">
        <f t="shared" si="182"/>
        <v>17200</v>
      </c>
      <c r="D186" s="229">
        <f t="shared" si="315"/>
        <v>108070.78728348888</v>
      </c>
      <c r="E186" s="229" t="str">
        <f t="shared" si="316"/>
        <v>108070.787283489i</v>
      </c>
      <c r="F186" s="229" t="str">
        <f t="shared" si="183"/>
        <v>-0.0164463013289529-0.0557186304688289i</v>
      </c>
      <c r="G186" s="229" t="str">
        <f t="shared" si="184"/>
        <v>-4.58181447184748+1.86827725022675i</v>
      </c>
      <c r="H186" s="229" t="str">
        <f t="shared" si="180"/>
        <v>0.00203550087837324-0.00491529738045381i</v>
      </c>
      <c r="I186" s="229" t="str">
        <f t="shared" si="317"/>
        <v>-0.00383297436237681+0.00494125846687893i</v>
      </c>
      <c r="J186" s="255" t="str">
        <f ca="1">IMPRODUCT(1/N_FFT2,CW100)</f>
        <v>0.0142949979227308+0.0000383192620255664i</v>
      </c>
      <c r="K186" s="254" t="str">
        <f t="shared" ca="1" si="318"/>
        <v>-0.0000549817059259853+0.0000704884027707811i</v>
      </c>
      <c r="N186" s="246">
        <f t="shared" ca="1" si="185"/>
        <v>17.480340558483828</v>
      </c>
      <c r="O186" s="223">
        <f t="shared" ca="1" si="186"/>
        <v>4.4803405584838272</v>
      </c>
      <c r="P186" s="223" t="str">
        <f t="shared" ca="1" si="187"/>
        <v>-2.30335537603672-3.84291627955618i</v>
      </c>
      <c r="Q186" s="223" t="str">
        <f t="shared" ca="1" si="188"/>
        <v>-2.11201791913846+3.95130761004926i</v>
      </c>
      <c r="R186" s="223" t="str">
        <f t="shared" ca="1" si="189"/>
        <v>4.47494379206539-0.219839891399621i</v>
      </c>
      <c r="S186" s="223" t="str">
        <f t="shared" ca="1" si="190"/>
        <v>-2.48914384808404-3.72526702714592i</v>
      </c>
      <c r="T186" s="223" t="str">
        <f t="shared" ca="1" si="191"/>
        <v>-1.91559242608208+4.05017989441606i</v>
      </c>
      <c r="U186" s="223" t="str">
        <f t="shared" ca="1" si="192"/>
        <v>4.45876649409306-0.439150169245333i</v>
      </c>
      <c r="V186" s="223" t="str">
        <f t="shared" ca="1" si="193"/>
        <v>-2.66893575457807-3.5986432801724i</v>
      </c>
      <c r="W186" s="223" t="str">
        <f t="shared" ca="1" si="194"/>
        <v>-1.71455210308528+4.13929494066332i</v>
      </c>
      <c r="X186" s="223" t="str">
        <f t="shared" ca="1" si="195"/>
        <v>4.43184763709468-0.657402495868014i</v>
      </c>
      <c r="Y186" s="223" t="str">
        <f t="shared" ca="1" si="196"/>
        <v>-2.84229796106806-3.4633500863331i</v>
      </c>
      <c r="Z186" s="223" t="str">
        <f t="shared" ca="1" si="197"/>
        <v>-1.50938127389468+4.21843806283928i</v>
      </c>
      <c r="AA186" s="223" t="str">
        <f t="shared" ca="1" si="198"/>
        <v>4.39425207095453-0.874071082296493i</v>
      </c>
      <c r="AB186" s="223" t="str">
        <f t="shared" ca="1" si="199"/>
        <v>-3.00881282281427-3.31971337878191i</v>
      </c>
      <c r="AC186" s="223" t="str">
        <f t="shared" ca="1" si="200"/>
        <v>-1.30057421300952+4.28741859823016i</v>
      </c>
      <c r="AD186" s="223" t="str">
        <f t="shared" ca="1" si="201"/>
        <v>4.34607036668445-1.08863395492813i</v>
      </c>
      <c r="AE186" s="223" t="str">
        <f t="shared" ca="1" si="202"/>
        <v>-3.16807919092912-3.16807919092895i</v>
      </c>
      <c r="AF186" s="223" t="str">
        <f t="shared" ca="1" si="203"/>
        <v>-1.08863395492838+4.34607036668439i</v>
      </c>
      <c r="AG186" s="223" t="str">
        <f t="shared" ca="1" si="204"/>
        <v>4.2874185982301-1.30057421300971i</v>
      </c>
      <c r="AH186" s="223" t="str">
        <f t="shared" ca="1" si="205"/>
        <v>-3.31971337878204-3.00881282281412i</v>
      </c>
      <c r="AI186" s="223" t="str">
        <f t="shared" ca="1" si="206"/>
        <v>-0.87407108229673+4.39425207095449i</v>
      </c>
      <c r="AJ186" s="223" t="str">
        <f t="shared" ca="1" si="207"/>
        <v>4.21843806283921-1.50938127389489i</v>
      </c>
      <c r="AK186" s="223" t="str">
        <f t="shared" ca="1" si="208"/>
        <v>-3.46335008633296-2.84229796106823i</v>
      </c>
      <c r="AL186" s="223" t="str">
        <f t="shared" ca="1" si="209"/>
        <v>-0.65740249586783+4.4318476370947i</v>
      </c>
      <c r="AM186" s="223" t="str">
        <f t="shared" ca="1" si="210"/>
        <v>4.13929494066343-1.71455210308504i</v>
      </c>
      <c r="AN186" s="223" t="str">
        <f t="shared" ca="1" si="211"/>
        <v>-3.59864328017252-2.66893575457791i</v>
      </c>
      <c r="AO186" s="223" t="str">
        <f t="shared" ca="1" si="212"/>
        <v>-0.439150169245131+4.45876649409309i</v>
      </c>
      <c r="AP186" s="223" t="str">
        <f t="shared" ca="1" si="213"/>
        <v>4.05017989441617-1.91559242608187i</v>
      </c>
      <c r="AQ186" s="223" t="str">
        <f t="shared" ca="1" si="214"/>
        <v>-3.72526702714596-2.48914384808397i</v>
      </c>
      <c r="AR186" s="223" t="str">
        <f t="shared" ca="1" si="215"/>
        <v>-3.72526702714596-2.48914384808397i</v>
      </c>
      <c r="AS186" s="223" t="str">
        <f t="shared" ca="1" si="216"/>
        <v>3.95130761004921-2.11201791913855i</v>
      </c>
      <c r="AT186" s="223" t="str">
        <f t="shared" ca="1" si="217"/>
        <v>-3.84291627955614-2.30335537603678i</v>
      </c>
      <c r="AU186" s="223" t="str">
        <f t="shared" ca="1" si="218"/>
        <v>2.34917664438772E-13+4.48034055848383i</v>
      </c>
      <c r="AV186" s="223" t="str">
        <f t="shared" ca="1" si="219"/>
        <v>3.84291627955617-2.30335537603674i</v>
      </c>
      <c r="AW186" s="223" t="str">
        <f t="shared" ca="1" si="220"/>
        <v>-3.95130761004918-2.11201791913862i</v>
      </c>
      <c r="AX186" s="223" t="str">
        <f t="shared" ca="1" si="221"/>
        <v>0.219839891399704+4.47494379206538i</v>
      </c>
      <c r="AY186" s="223" t="str">
        <f t="shared" ca="1" si="222"/>
        <v>3.72526702714598-2.48914384808393i</v>
      </c>
      <c r="AZ186" s="223" t="str">
        <f t="shared" ca="1" si="223"/>
        <v>-4.05017989441616-1.91559242608188i</v>
      </c>
      <c r="BA186" s="223" t="str">
        <f t="shared" ca="1" si="224"/>
        <v>0.439150169245092+4.45876649409309i</v>
      </c>
      <c r="BB186" s="223" t="str">
        <f t="shared" ca="1" si="225"/>
        <v>3.5986432801723-2.66893575457821i</v>
      </c>
      <c r="BC186" s="223" t="str">
        <f t="shared" ca="1" si="226"/>
        <v>-4.13929494066341-1.71455210308508i</v>
      </c>
      <c r="BD186" s="223" t="str">
        <f t="shared" ca="1" si="227"/>
        <v>0.657402495867759+4.43184763709472i</v>
      </c>
      <c r="BE186" s="223" t="str">
        <f t="shared" ca="1" si="228"/>
        <v>3.46335008633297-2.84229796106823i</v>
      </c>
      <c r="BF186" s="223" t="str">
        <f t="shared" ca="1" si="229"/>
        <v>-4.21843806283919-1.50938127389493i</v>
      </c>
      <c r="BG186" s="223" t="str">
        <f t="shared" ca="1" si="230"/>
        <v>0.874071082296287+4.39425207095457i</v>
      </c>
      <c r="BH186" s="223" t="str">
        <f t="shared" ca="1" si="231"/>
        <v>3.31971337878207-3.00881282281409i</v>
      </c>
      <c r="BI186" s="223" t="str">
        <f t="shared" ca="1" si="232"/>
        <v>-4.28741859823008-1.30057421300978i</v>
      </c>
      <c r="BJ186" s="223" t="str">
        <f t="shared" ca="1" si="233"/>
        <v>1.08863395492835+4.3460703666844i</v>
      </c>
      <c r="BK186" s="223" t="str">
        <f t="shared" ca="1" si="234"/>
        <v>3.16807919092852-3.16807919092956i</v>
      </c>
      <c r="BL186" s="223" t="str">
        <f t="shared" ca="1" si="235"/>
        <v>-4.34607036668389-1.08863395493038i</v>
      </c>
      <c r="BM186" s="223" t="str">
        <f t="shared" ca="1" si="236"/>
        <v>1.30057421300905+4.2874185982303i</v>
      </c>
      <c r="BN186" s="223" t="str">
        <f t="shared" ca="1" si="237"/>
        <v>3.00881282281328-3.3197133787828i</v>
      </c>
      <c r="BO186" s="223" t="str">
        <f t="shared" ca="1" si="238"/>
        <v>-4.39425207095418-0.87407108229828i</v>
      </c>
      <c r="BP186" s="223" t="str">
        <f t="shared" ca="1" si="239"/>
        <v>1.50938127389463+4.2184380628393i</v>
      </c>
      <c r="BQ186" s="223" t="str">
        <f t="shared" ca="1" si="240"/>
        <v>2.84229796106704-3.46335008633394i</v>
      </c>
      <c r="BR186" s="223" t="str">
        <f t="shared" ca="1" si="241"/>
        <v>-4.43184763709448-0.65740249586939i</v>
      </c>
      <c r="BS186" s="223" t="str">
        <f t="shared" ca="1" si="242"/>
        <v>1.71455210308526+4.13929494066333i</v>
      </c>
      <c r="BT186" s="223" t="str">
        <f t="shared" ca="1" si="243"/>
        <v>2.66893575457667-3.59864328017344i</v>
      </c>
      <c r="BU186" s="223" t="str">
        <f t="shared" ca="1" si="244"/>
        <v>-4.45876649409297-0.439150169246292i</v>
      </c>
      <c r="BV186" s="223" t="str">
        <f t="shared" ca="1" si="245"/>
        <v>1.91559242608246+4.05017989441589i</v>
      </c>
      <c r="BW186" s="223" t="str">
        <f t="shared" ca="1" si="246"/>
        <v>2.48914384808234-3.72526702714704i</v>
      </c>
      <c r="BX186" s="223" t="str">
        <f t="shared" ca="1" si="247"/>
        <v>-4.47494379206535-0.219839891400463i</v>
      </c>
      <c r="BY186" s="223" t="str">
        <f t="shared" ca="1" si="248"/>
        <v>2.11201791913913+3.95130761004891i</v>
      </c>
      <c r="BZ186" s="223" t="str">
        <f t="shared" ca="1" si="249"/>
        <v>2.30335537603849-3.84291627955512i</v>
      </c>
      <c r="CA186" s="223" t="str">
        <f t="shared" ca="1" si="250"/>
        <v>-4.48034055848383-5.48876171142308E-13i</v>
      </c>
      <c r="CB186" s="223" t="str">
        <f t="shared" ca="1" si="251"/>
        <v>2.30335537603766+3.84291627955562i</v>
      </c>
      <c r="CC186" s="223" t="str">
        <f t="shared" ca="1" si="252"/>
        <v>2.11201791913998-3.95130761004845i</v>
      </c>
      <c r="CD186" s="223" t="str">
        <f t="shared" ca="1" si="253"/>
        <v>-4.4749437920654+0.219839891399494i</v>
      </c>
      <c r="CE186" s="223" t="str">
        <f t="shared" ca="1" si="254"/>
        <v>2.48914384808519+3.72526702714515i</v>
      </c>
      <c r="CF186" s="223" t="str">
        <f t="shared" ca="1" si="255"/>
        <v>1.91559242608333-4.05017989441547i</v>
      </c>
      <c r="CG186" s="223" t="str">
        <f t="shared" ca="1" si="256"/>
        <v>-4.45876649409307+0.439150169245326i</v>
      </c>
      <c r="CH186" s="223" t="str">
        <f t="shared" ca="1" si="257"/>
        <v>2.66893575457952+3.59864328017132i</v>
      </c>
      <c r="CI186" s="223" t="str">
        <f t="shared" ca="1" si="258"/>
        <v>1.71455210308615-4.13929494066296i</v>
      </c>
      <c r="CJ186" s="223" t="str">
        <f t="shared" ca="1" si="259"/>
        <v>-4.43184763709461+0.657402495868431i</v>
      </c>
      <c r="CK186" s="223" t="str">
        <f t="shared" ca="1" si="260"/>
        <v>2.84229796106979+3.46335008633169i</v>
      </c>
      <c r="CL186" s="223" t="str">
        <f t="shared" ca="1" si="261"/>
        <v>1.5093812738956-4.21843806283895i</v>
      </c>
      <c r="CM186" s="223" t="str">
        <f t="shared" ca="1" si="262"/>
        <v>-4.39425207095437+0.874071082297326i</v>
      </c>
      <c r="CN186" s="223" t="str">
        <f t="shared" ca="1" si="263"/>
        <v>3.00881282281261+3.31971337878341i</v>
      </c>
      <c r="CO186" s="223" t="str">
        <f t="shared" ca="1" si="264"/>
        <v>1.30057421301004-4.28741859823i</v>
      </c>
      <c r="CP186" s="223" t="str">
        <f t="shared" ca="1" si="265"/>
        <v>-4.34607036668414+1.08863395492938i</v>
      </c>
      <c r="CQ186" s="223" t="str">
        <f t="shared" ca="1" si="266"/>
        <v>3.16807919092783+3.16807919093025i</v>
      </c>
      <c r="CR186" s="223" t="str">
        <f t="shared" ca="1" si="267"/>
        <v>1.08863395492836-4.34607036668439i</v>
      </c>
      <c r="CS186" s="223" t="str">
        <f t="shared" ca="1" si="268"/>
        <v>-4.28741859822973+1.30057421301092i</v>
      </c>
      <c r="CT186" s="223" t="str">
        <f t="shared" ca="1" si="269"/>
        <v>3.31971337878112+3.00881282281514i</v>
      </c>
      <c r="CU186" s="223" t="str">
        <f t="shared" ca="1" si="270"/>
        <v>0.8740710822963-4.39425207095457i</v>
      </c>
      <c r="CV186" s="223" t="str">
        <f t="shared" ca="1" si="271"/>
        <v>-4.21843806283864+1.50938127389647i</v>
      </c>
      <c r="CW186" s="223" t="str">
        <f t="shared" ca="1" si="272"/>
        <v>3.46335008633235+2.84229796106898i</v>
      </c>
      <c r="CX186" s="223" t="str">
        <f t="shared" ca="1" si="273"/>
        <v>0.657402495867396-4.43184763709477i</v>
      </c>
      <c r="CY186" s="223" t="str">
        <f t="shared" ca="1" si="274"/>
        <v>-4.13929494066432+1.71455210308289i</v>
      </c>
      <c r="CZ186" s="223" t="str">
        <f t="shared" ca="1" si="275"/>
        <v>3.59864328017194+2.66893575457868i</v>
      </c>
      <c r="DA186" s="223" t="str">
        <f t="shared" ca="1" si="276"/>
        <v>0.439150169244284-4.45876649409317i</v>
      </c>
      <c r="DB186" s="223" t="str">
        <f t="shared" ca="1" si="277"/>
        <v>-4.05017989441693+1.91559242608025i</v>
      </c>
      <c r="DC186" s="223" t="str">
        <f t="shared" ca="1" si="278"/>
        <v>3.72526702714566+2.48914384808443i</v>
      </c>
      <c r="DD186" s="223" t="str">
        <f t="shared" ca="1" si="279"/>
        <v>0.219839891398448-4.47494379206545i</v>
      </c>
      <c r="DE186" s="223" t="str">
        <f t="shared" ca="1" si="280"/>
        <v>-3.95130761005006+2.11201791913698i</v>
      </c>
      <c r="DF186" s="223" t="str">
        <f t="shared" ca="1" si="281"/>
        <v>3.84291627955616+2.30335537603676i</v>
      </c>
      <c r="DG186" s="223" t="str">
        <f t="shared" ca="1" si="282"/>
        <v>-1.46878661833121E-12-4.48034055848383i</v>
      </c>
      <c r="DH186" s="223" t="str">
        <f t="shared" ca="1" si="283"/>
        <v>-3.84291627955687+2.30335537603556i</v>
      </c>
      <c r="DI186" s="223" t="str">
        <f t="shared" ca="1" si="284"/>
        <v>3.9513076100494+2.1120179191382i</v>
      </c>
      <c r="DJ186" s="223" t="str">
        <f t="shared" ca="1" si="285"/>
        <v>-0.219839891401382-4.4749437920653i</v>
      </c>
      <c r="DK186" s="223" t="str">
        <f t="shared" ca="1" si="286"/>
        <v>-3.7252670271465+2.48914384808316i</v>
      </c>
      <c r="DL186" s="223" t="str">
        <f t="shared" ca="1" si="287"/>
        <v>4.05017989441634+1.91559242608151i</v>
      </c>
      <c r="DM186" s="223" t="str">
        <f t="shared" ca="1" si="288"/>
        <v>-0.439150169247334-4.45876649409287i</v>
      </c>
      <c r="DN186" s="223" t="str">
        <f t="shared" ca="1" si="289"/>
        <v>-3.59864328017285+2.66893575457746i</v>
      </c>
      <c r="DO186" s="223" t="str">
        <f t="shared" ca="1" si="290"/>
        <v>4.13929494066374+1.71455210308429i</v>
      </c>
      <c r="DP186" s="223" t="str">
        <f t="shared" ca="1" si="291"/>
        <v>-0.65740249586602-4.43184763709497i</v>
      </c>
      <c r="DQ186" s="223" t="str">
        <f t="shared" ca="1" si="292"/>
        <v>-3.46335008633331+2.8422979610678i</v>
      </c>
      <c r="DR186" s="223" t="str">
        <f t="shared" ca="1" si="293"/>
        <v>4.21843806283963+1.5093812738937i</v>
      </c>
      <c r="DS186" s="223" t="str">
        <f t="shared" ca="1" si="294"/>
        <v>-0.874071082294934-4.39425207095484i</v>
      </c>
      <c r="DT186" s="223" t="str">
        <f t="shared" ca="1" si="295"/>
        <v>-3.31971337878214+3.00881282281401i</v>
      </c>
      <c r="DU186" s="223" t="str">
        <f t="shared" ca="1" si="296"/>
        <v>4.28741859823059+1.30057421300811i</v>
      </c>
      <c r="DV186" s="223" t="str">
        <f t="shared" ca="1" si="297"/>
        <v>-1.08863395492701-4.34607036668473i</v>
      </c>
      <c r="DW186" s="223" t="str">
        <f t="shared" ca="1" si="298"/>
        <v>-3.16807919092882+3.16807919092926i</v>
      </c>
      <c r="DX186" s="223" t="str">
        <f t="shared" ca="1" si="299"/>
        <v>4.34607036668485+1.08863395492653i</v>
      </c>
      <c r="DY186" s="223" t="str">
        <f t="shared" ca="1" si="300"/>
        <v>-1.30057421300859-4.28741859823044i</v>
      </c>
      <c r="DZ186" s="223" t="str">
        <f t="shared" ca="1" si="301"/>
        <v>-3.00881282281365+3.31971337878247i</v>
      </c>
      <c r="EA186" s="223" t="str">
        <f t="shared" ca="1" si="302"/>
        <v>4.39425207095497+0.87407108229432i</v>
      </c>
      <c r="EB186" s="223" t="str">
        <f t="shared" ca="1" si="303"/>
        <v>-1.50938127389417-4.21843806283947i</v>
      </c>
      <c r="EC186" s="223" t="str">
        <f t="shared" ca="1" si="304"/>
        <v>-2.84229796106742+3.46335008633363i</v>
      </c>
      <c r="ED186" s="223" t="str">
        <f t="shared" ca="1" si="305"/>
        <v>4.43184763709439+0.657402495869932i</v>
      </c>
      <c r="EE186" s="223" t="str">
        <f t="shared" ca="1" si="306"/>
        <v>-1.71455210308475-4.13929494066354i</v>
      </c>
      <c r="EF186" s="223" t="str">
        <f t="shared" ca="1" si="307"/>
        <v>-2.66893575457706+3.59864328017315i</v>
      </c>
      <c r="EG186" s="223" t="str">
        <f t="shared" ca="1" si="308"/>
        <v>4.45876649409292+0.439150169246838i</v>
      </c>
      <c r="EH186" s="223" t="str">
        <f t="shared" ca="1" si="309"/>
        <v>-1.91559242608196-4.05017989441612i</v>
      </c>
      <c r="EI186" s="223" t="str">
        <f t="shared" ca="1" si="310"/>
        <v>-2.48914384808275+3.72526702714678i</v>
      </c>
      <c r="EJ186" s="223" t="str">
        <f t="shared" ca="1" si="311"/>
        <v>4.47494379206532+0.219839891401011i</v>
      </c>
      <c r="EK186" s="223" t="str">
        <f t="shared" ca="1" si="312"/>
        <v>-2.11201791913864-3.95130761004916i</v>
      </c>
      <c r="EL186" s="223" t="str">
        <f t="shared" ca="1" si="313"/>
        <v>-2.30335537603514+3.84291627955713i</v>
      </c>
      <c r="EM186" s="223" t="str">
        <f t="shared" ca="1" si="314"/>
        <v>4.48034055848383+1.09775234228461E-12i</v>
      </c>
      <c r="EN186" s="223"/>
      <c r="EO186" s="223"/>
      <c r="EP186" s="223"/>
    </row>
    <row r="187" spans="1:146" ht="17.25" thickBot="1">
      <c r="A187" s="257">
        <f t="shared" si="181"/>
        <v>1.6992187500000011E-3</v>
      </c>
      <c r="B187" s="256">
        <v>87</v>
      </c>
      <c r="C187" s="230">
        <f t="shared" si="182"/>
        <v>17400</v>
      </c>
      <c r="D187" s="229">
        <f t="shared" si="315"/>
        <v>109327.4243449248</v>
      </c>
      <c r="E187" s="229" t="str">
        <f t="shared" si="316"/>
        <v>109327.424344925i</v>
      </c>
      <c r="F187" s="229" t="str">
        <f t="shared" si="183"/>
        <v>-0.0163029782819292-0.0548875452087878i</v>
      </c>
      <c r="G187" s="229" t="str">
        <f t="shared" si="184"/>
        <v>-4.55646728125243+1.90034221983851i</v>
      </c>
      <c r="H187" s="229" t="str">
        <f t="shared" si="180"/>
        <v>0.00203460935343936-0.00485876275393586i</v>
      </c>
      <c r="I187" s="229" t="str">
        <f t="shared" si="317"/>
        <v>-0.00378547887976376+0.00490536306311397i</v>
      </c>
      <c r="J187" s="255" t="str">
        <f ca="1">IMPRODUCT(1/N_FFT2,CX100)</f>
        <v>0.0335558486349269+0.00161454720467775i</v>
      </c>
      <c r="K187" s="254" t="str">
        <f t="shared" ca="1" si="318"/>
        <v>-0.000134944896521546+0.000158491786101525i</v>
      </c>
      <c r="N187" s="246">
        <f t="shared" ca="1" si="185"/>
        <v>17.481168241272133</v>
      </c>
      <c r="O187" s="223">
        <f t="shared" ca="1" si="186"/>
        <v>4.4811682412721341</v>
      </c>
      <c r="P187" s="223" t="str">
        <f t="shared" ca="1" si="187"/>
        <v>-2.39741434339423-3.78593096512253i</v>
      </c>
      <c r="Q187" s="223" t="str">
        <f t="shared" ca="1" si="188"/>
        <v>-1.91594630607394+4.05092811079481i</v>
      </c>
      <c r="R187" s="223" t="str">
        <f t="shared" ca="1" si="189"/>
        <v>4.44746777055629-0.548542830095414i</v>
      </c>
      <c r="S187" s="223" t="str">
        <f t="shared" ca="1" si="190"/>
        <v>-2.84282303747045-3.46398989378048i</v>
      </c>
      <c r="T187" s="223" t="str">
        <f t="shared" ca="1" si="191"/>
        <v>-1.40566065294232+4.25499552706648i</v>
      </c>
      <c r="U187" s="223" t="str">
        <f t="shared" ca="1" si="192"/>
        <v>4.34687324485677-1.0888350654412i</v>
      </c>
      <c r="V187" s="223" t="str">
        <f t="shared" ca="1" si="193"/>
        <v>-3.24547302695613-3.08994719014519i</v>
      </c>
      <c r="W187" s="223" t="str">
        <f t="shared" ca="1" si="194"/>
        <v>-0.874232555198236+4.39506385005014i</v>
      </c>
      <c r="X187" s="223" t="str">
        <f t="shared" ca="1" si="195"/>
        <v>4.18089769947385-1.61275020791201i</v>
      </c>
      <c r="Y187" s="223" t="str">
        <f t="shared" ca="1" si="196"/>
        <v>-3.59930808122159-2.66942880463948i</v>
      </c>
      <c r="Z187" s="223" t="str">
        <f t="shared" ca="1" si="197"/>
        <v>-0.329655186086047+4.46902632179231i</v>
      </c>
      <c r="AA187" s="223" t="str">
        <f t="shared" ca="1" si="198"/>
        <v>3.95203756110053-2.11240808610377i</v>
      </c>
      <c r="AB187" s="223" t="str">
        <f t="shared" ca="1" si="199"/>
        <v>-3.89900619170047-2.20875972520041i</v>
      </c>
      <c r="AC187" s="223" t="str">
        <f t="shared" ca="1" si="200"/>
        <v>0.219880503869215+4.47577047787352i</v>
      </c>
      <c r="AD187" s="223" t="str">
        <f t="shared" ca="1" si="201"/>
        <v>3.66373509924125-2.58029338044604i</v>
      </c>
      <c r="AE187" s="223" t="str">
        <f t="shared" ca="1" si="202"/>
        <v>-4.14005961985092-1.71486884357547i</v>
      </c>
      <c r="AF187" s="223" t="str">
        <f t="shared" ca="1" si="203"/>
        <v>0.766108986380502+4.41519487990882i</v>
      </c>
      <c r="AG187" s="223" t="str">
        <f t="shared" ca="1" si="204"/>
        <v>3.32032665127556-3.00936866060229i</v>
      </c>
      <c r="AH187" s="223" t="str">
        <f t="shared" ca="1" si="205"/>
        <v>-4.31884269774068-1.19518473833881i</v>
      </c>
      <c r="AI187" s="223" t="str">
        <f t="shared" ca="1" si="206"/>
        <v>1.30081447664084+4.28821064127541i</v>
      </c>
      <c r="AJ187" s="223" t="str">
        <f t="shared" ca="1" si="207"/>
        <v>2.92697739990576-3.39318023497528i</v>
      </c>
      <c r="AK187" s="223" t="str">
        <f t="shared" ca="1" si="208"/>
        <v>-4.4326663614666-0.657523942156062i</v>
      </c>
      <c r="AL187" s="223" t="str">
        <f t="shared" ca="1" si="209"/>
        <v>1.8159545063706+4.0967277231198i</v>
      </c>
      <c r="AM187" s="223" t="str">
        <f t="shared" ca="1" si="210"/>
        <v>2.48960368400362-3.72595522023301i</v>
      </c>
      <c r="AN187" s="223" t="str">
        <f t="shared" ca="1" si="211"/>
        <v>-4.4798185971787-0.109973373858745i</v>
      </c>
      <c r="AO187" s="223" t="str">
        <f t="shared" ca="1" si="212"/>
        <v>2.30378089002942+3.84362620676377i</v>
      </c>
      <c r="AP187" s="223" t="str">
        <f t="shared" ca="1" si="213"/>
        <v>2.01478401136453-4.00268837084975i</v>
      </c>
      <c r="AQ187" s="223" t="str">
        <f t="shared" ca="1" si="214"/>
        <v>-4.45959019136256+0.439231296344908i</v>
      </c>
      <c r="AR187" s="223" t="str">
        <f t="shared" ca="1" si="215"/>
        <v>-4.45959019136256+0.439231296344908i</v>
      </c>
      <c r="AS187" s="223" t="str">
        <f t="shared" ca="1" si="216"/>
        <v>1.50966011182793-4.21921736265645i</v>
      </c>
      <c r="AT187" s="223" t="str">
        <f t="shared" ca="1" si="217"/>
        <v>-4.37228539807022+0.981829519014349i</v>
      </c>
      <c r="AU187" s="223" t="str">
        <f t="shared" ca="1" si="218"/>
        <v>3.1686644510413+3.16866445104135i</v>
      </c>
      <c r="AV187" s="223" t="str">
        <f t="shared" ca="1" si="219"/>
        <v>0.981829519014349-4.37228539807022i</v>
      </c>
      <c r="AW187" s="223" t="str">
        <f t="shared" ca="1" si="220"/>
        <v>-4.21921736265645+1.50966011182793i</v>
      </c>
      <c r="AX187" s="223" t="str">
        <f t="shared" ca="1" si="221"/>
        <v>3.53271297460057+2.7569562647374i</v>
      </c>
      <c r="AY187" s="223" t="str">
        <f t="shared" ca="1" si="222"/>
        <v>0.439231296345351-4.45959019136252i</v>
      </c>
      <c r="AZ187" s="223" t="str">
        <f t="shared" ca="1" si="223"/>
        <v>-4.00268837084977+2.0147840113645i</v>
      </c>
      <c r="BA187" s="223" t="str">
        <f t="shared" ca="1" si="224"/>
        <v>3.84362620676375+2.30378089002945i</v>
      </c>
      <c r="BB187" s="223" t="str">
        <f t="shared" ca="1" si="225"/>
        <v>-0.109973373858745-4.4798185971787i</v>
      </c>
      <c r="BC187" s="223" t="str">
        <f t="shared" ca="1" si="226"/>
        <v>-3.72595522023302+2.48960368400359i</v>
      </c>
      <c r="BD187" s="223" t="str">
        <f t="shared" ca="1" si="227"/>
        <v>4.09672772311978+1.81595450637063i</v>
      </c>
      <c r="BE187" s="223" t="str">
        <f t="shared" ca="1" si="228"/>
        <v>-0.657523942156062-4.4326663614666i</v>
      </c>
      <c r="BF187" s="223" t="str">
        <f t="shared" ca="1" si="229"/>
        <v>-3.39318023497528+2.92697739990576i</v>
      </c>
      <c r="BG187" s="223" t="str">
        <f t="shared" ca="1" si="230"/>
        <v>4.2882106412754+1.30081447664087i</v>
      </c>
      <c r="BH187" s="223" t="str">
        <f t="shared" ca="1" si="231"/>
        <v>-1.19518473833875-4.3188426977407i</v>
      </c>
      <c r="BI187" s="223" t="str">
        <f t="shared" ca="1" si="232"/>
        <v>-3.00936866060229+3.32032665127556i</v>
      </c>
      <c r="BJ187" s="223" t="str">
        <f t="shared" ca="1" si="233"/>
        <v>4.41519487990866+0.766108986381412i</v>
      </c>
      <c r="BK187" s="223" t="str">
        <f t="shared" ca="1" si="234"/>
        <v>-1.71486884357541-4.14005961985094i</v>
      </c>
      <c r="BL187" s="223" t="str">
        <f t="shared" ca="1" si="235"/>
        <v>-2.58029338044532+3.66373509924176i</v>
      </c>
      <c r="BM187" s="223" t="str">
        <f t="shared" ca="1" si="236"/>
        <v>4.47577047787361+0.219880503867466i</v>
      </c>
      <c r="BN187" s="223" t="str">
        <f t="shared" ca="1" si="237"/>
        <v>-2.20875972519882-3.89900619170137i</v>
      </c>
      <c r="BO187" s="223" t="str">
        <f t="shared" ca="1" si="238"/>
        <v>-2.11240808610497+3.95203756109989i</v>
      </c>
      <c r="BP187" s="223" t="str">
        <f t="shared" ca="1" si="239"/>
        <v>4.46902632179235-0.329655186085571i</v>
      </c>
      <c r="BQ187" s="223" t="str">
        <f t="shared" ca="1" si="240"/>
        <v>-2.6694288046398-3.59930808122135i</v>
      </c>
      <c r="BR187" s="223" t="str">
        <f t="shared" ca="1" si="241"/>
        <v>-1.61275020791077+4.18089769947434i</v>
      </c>
      <c r="BS187" s="223" t="str">
        <f t="shared" ca="1" si="242"/>
        <v>4.39506385005058-0.874232555196017i</v>
      </c>
      <c r="BT187" s="223" t="str">
        <f t="shared" ca="1" si="243"/>
        <v>-3.08994719014419-3.24547302695709i</v>
      </c>
      <c r="BU187" s="223" t="str">
        <f t="shared" ca="1" si="244"/>
        <v>-1.08883506544164+4.34687324485666i</v>
      </c>
      <c r="BV187" s="223" t="str">
        <f t="shared" ca="1" si="245"/>
        <v>4.25499552706635-1.40566065294273i</v>
      </c>
      <c r="BW187" s="223" t="str">
        <f t="shared" ca="1" si="246"/>
        <v>-3.46398989378119-2.84282303746958i</v>
      </c>
      <c r="BX187" s="223" t="str">
        <f t="shared" ca="1" si="247"/>
        <v>-0.548542830093469+4.44746777055652i</v>
      </c>
      <c r="BY187" s="223" t="str">
        <f t="shared" ca="1" si="248"/>
        <v>4.05092811079555-1.91594630607239i</v>
      </c>
      <c r="BZ187" s="223" t="str">
        <f t="shared" ca="1" si="249"/>
        <v>-3.78593096512205-2.39741434339498i</v>
      </c>
      <c r="CA187" s="223" t="str">
        <f t="shared" ca="1" si="250"/>
        <v>-6.36826883787981E-14+4.48116824127213i</v>
      </c>
      <c r="CB187" s="223" t="str">
        <f t="shared" ca="1" si="251"/>
        <v>3.78593096512212-2.39741434339488i</v>
      </c>
      <c r="CC187" s="223" t="str">
        <f t="shared" ca="1" si="252"/>
        <v>-4.05092811079555-1.91594630607239i</v>
      </c>
      <c r="CD187" s="223" t="str">
        <f t="shared" ca="1" si="253"/>
        <v>0.548542830093469+4.44746777055652i</v>
      </c>
      <c r="CE187" s="223" t="str">
        <f t="shared" ca="1" si="254"/>
        <v>3.46398989378119-2.84282303746958i</v>
      </c>
      <c r="CF187" s="223" t="str">
        <f t="shared" ca="1" si="255"/>
        <v>-4.25499552706633-1.40566065294279i</v>
      </c>
      <c r="CG187" s="223" t="str">
        <f t="shared" ca="1" si="256"/>
        <v>1.08883506544158+4.34687324485668i</v>
      </c>
      <c r="CH187" s="223" t="str">
        <f t="shared" ca="1" si="257"/>
        <v>3.08994719014428-3.245473026957i</v>
      </c>
      <c r="CI187" s="223" t="str">
        <f t="shared" ca="1" si="258"/>
        <v>-4.39506385004969-0.874232555200517i</v>
      </c>
      <c r="CJ187" s="223" t="str">
        <f t="shared" ca="1" si="259"/>
        <v>1.61275020791077+4.18089769947434i</v>
      </c>
      <c r="CK187" s="223" t="str">
        <f t="shared" ca="1" si="260"/>
        <v>2.66942880463985-3.59930808122131i</v>
      </c>
      <c r="CL187" s="223" t="str">
        <f t="shared" ca="1" si="261"/>
        <v>-4.46902632179235-0.329655186085635i</v>
      </c>
      <c r="CM187" s="223" t="str">
        <f t="shared" ca="1" si="262"/>
        <v>2.11240808610491+3.95203756109992i</v>
      </c>
      <c r="CN187" s="223" t="str">
        <f t="shared" ca="1" si="263"/>
        <v>2.20875972519893-3.89900619170131i</v>
      </c>
      <c r="CO187" s="223" t="str">
        <f t="shared" ca="1" si="264"/>
        <v>-4.47577047787362+0.219880503867339i</v>
      </c>
      <c r="CP187" s="223" t="str">
        <f t="shared" ca="1" si="265"/>
        <v>2.58029338044532+3.66373509924176i</v>
      </c>
      <c r="CQ187" s="223" t="str">
        <f t="shared" ca="1" si="266"/>
        <v>1.71486884357547-4.14005961985092i</v>
      </c>
      <c r="CR187" s="223" t="str">
        <f t="shared" ca="1" si="267"/>
        <v>-4.41519487990867+0.766108986381349i</v>
      </c>
      <c r="CS187" s="223" t="str">
        <f t="shared" ca="1" si="268"/>
        <v>3.00936866060356+3.32032665127441i</v>
      </c>
      <c r="CT187" s="223" t="str">
        <f t="shared" ca="1" si="269"/>
        <v>1.19518473834059-4.31884269774019i</v>
      </c>
      <c r="CU187" s="223" t="str">
        <f t="shared" ca="1" si="270"/>
        <v>-4.28821064127582+1.30081447663947i</v>
      </c>
      <c r="CV187" s="223" t="str">
        <f t="shared" ca="1" si="271"/>
        <v>3.39318023497499+2.9269773999061i</v>
      </c>
      <c r="CW187" s="223" t="str">
        <f t="shared" ca="1" si="272"/>
        <v>0.657523942155623-4.43266636146667i</v>
      </c>
      <c r="CX187" s="223" t="str">
        <f t="shared" ca="1" si="273"/>
        <v>-4.09672772311927+1.81595450637179i</v>
      </c>
      <c r="CY187" s="223" t="str">
        <f t="shared" ca="1" si="274"/>
        <v>3.72595522023175+2.4896036840055i</v>
      </c>
      <c r="CZ187" s="223" t="str">
        <f t="shared" ca="1" si="275"/>
        <v>0.109973373860146-4.47981859717866i</v>
      </c>
      <c r="DA187" s="223" t="str">
        <f t="shared" ca="1" si="276"/>
        <v>-3.84362620676405+2.30378089002895i</v>
      </c>
      <c r="DB187" s="223" t="str">
        <f t="shared" ca="1" si="277"/>
        <v>4.00268837084997+2.0147840113641i</v>
      </c>
      <c r="DC187" s="223" t="str">
        <f t="shared" ca="1" si="278"/>
        <v>-0.439231296346238-4.45959019136243i</v>
      </c>
      <c r="DD187" s="223" t="str">
        <f t="shared" ca="1" si="279"/>
        <v>-3.53271297459951+2.75695626473876i</v>
      </c>
      <c r="DE187" s="223" t="str">
        <f t="shared" ca="1" si="280"/>
        <v>4.21921736265583+1.50966011182967i</v>
      </c>
      <c r="DF187" s="223" t="str">
        <f t="shared" ca="1" si="281"/>
        <v>-0.981829519013417-4.37228539807043i</v>
      </c>
      <c r="DG187" s="223" t="str">
        <f t="shared" ca="1" si="282"/>
        <v>-3.16866445104139+3.16866445104125i</v>
      </c>
      <c r="DH187" s="223" t="str">
        <f t="shared" ca="1" si="283"/>
        <v>4.37228539807041+0.981829519013476i</v>
      </c>
      <c r="DI187" s="223" t="str">
        <f t="shared" ca="1" si="284"/>
        <v>-1.50966011182961-4.21921736265585i</v>
      </c>
      <c r="DJ187" s="223" t="str">
        <f t="shared" ca="1" si="285"/>
        <v>-2.75695626473881+3.53271297459947i</v>
      </c>
      <c r="DK187" s="223" t="str">
        <f t="shared" ca="1" si="286"/>
        <v>4.45959019136242+0.439231296346302i</v>
      </c>
      <c r="DL187" s="223" t="str">
        <f t="shared" ca="1" si="287"/>
        <v>-2.01478401136405-4.00268837085i</v>
      </c>
      <c r="DM187" s="223" t="str">
        <f t="shared" ca="1" si="288"/>
        <v>-2.30378089002912+3.84362620676395i</v>
      </c>
      <c r="DN187" s="223" t="str">
        <f t="shared" ca="1" si="289"/>
        <v>4.47981859717866-0.109973373860082i</v>
      </c>
      <c r="DO187" s="223" t="str">
        <f t="shared" ca="1" si="290"/>
        <v>-2.48960368400545-3.72595522023179i</v>
      </c>
      <c r="DP187" s="223" t="str">
        <f t="shared" ca="1" si="291"/>
        <v>-1.81595450637185+4.09672772311924i</v>
      </c>
      <c r="DQ187" s="223" t="str">
        <f t="shared" ca="1" si="292"/>
        <v>4.43266636146667-0.65752394215556i</v>
      </c>
      <c r="DR187" s="223" t="str">
        <f t="shared" ca="1" si="293"/>
        <v>-2.92697739990605-3.39318023497503i</v>
      </c>
      <c r="DS187" s="223" t="str">
        <f t="shared" ca="1" si="294"/>
        <v>-1.30081447663965+4.28821064127576i</v>
      </c>
      <c r="DT187" s="223" t="str">
        <f t="shared" ca="1" si="295"/>
        <v>4.3188426977402-1.19518473834053i</v>
      </c>
      <c r="DU187" s="223" t="str">
        <f t="shared" ca="1" si="296"/>
        <v>-3.32032665127437-3.00936866060361i</v>
      </c>
      <c r="DV187" s="223" t="str">
        <f t="shared" ca="1" si="297"/>
        <v>-0.766108986381412+4.41519487990866i</v>
      </c>
      <c r="DW187" s="223" t="str">
        <f t="shared" ca="1" si="298"/>
        <v>4.14005961985094-1.71486884357541i</v>
      </c>
      <c r="DX187" s="223" t="str">
        <f t="shared" ca="1" si="299"/>
        <v>-3.66373509924173-2.58029338044537i</v>
      </c>
      <c r="DY187" s="223" t="str">
        <f t="shared" ca="1" si="300"/>
        <v>-0.219880503867529+4.47577047787361i</v>
      </c>
      <c r="DZ187" s="223" t="str">
        <f t="shared" ca="1" si="301"/>
        <v>3.8990061917014-2.20875972519876i</v>
      </c>
      <c r="EA187" s="223" t="str">
        <f t="shared" ca="1" si="302"/>
        <v>-3.95203756109989-2.11240808610497i</v>
      </c>
      <c r="EB187" s="223" t="str">
        <f t="shared" ca="1" si="303"/>
        <v>0.329655186085571+4.46902632179235i</v>
      </c>
      <c r="EC187" s="223" t="str">
        <f t="shared" ca="1" si="304"/>
        <v>3.59930808122135-2.6694288046398i</v>
      </c>
      <c r="ED187" s="223" t="str">
        <f t="shared" ca="1" si="305"/>
        <v>-4.18089769947431-1.61275020791083i</v>
      </c>
      <c r="EE187" s="223" t="str">
        <f t="shared" ca="1" si="306"/>
        <v>0.874232555200454+4.3950638500497i</v>
      </c>
      <c r="EF187" s="223" t="str">
        <f t="shared" ca="1" si="307"/>
        <v>3.24547302695704-3.08994719014424i</v>
      </c>
      <c r="EG187" s="223" t="str">
        <f t="shared" ca="1" si="308"/>
        <v>-4.34687324485663-1.08883506544176i</v>
      </c>
      <c r="EH187" s="223" t="str">
        <f t="shared" ca="1" si="309"/>
        <v>1.40566065294273+4.25499552706635i</v>
      </c>
      <c r="EI187" s="223" t="str">
        <f t="shared" ca="1" si="310"/>
        <v>2.84282303746973-3.46398989378107i</v>
      </c>
      <c r="EJ187" s="223" t="str">
        <f t="shared" ca="1" si="311"/>
        <v>-4.44746777055652-0.548542830093537i</v>
      </c>
      <c r="EK187" s="223" t="str">
        <f t="shared" ca="1" si="312"/>
        <v>1.91594630607233+4.05092811079557i</v>
      </c>
      <c r="EL187" s="223" t="str">
        <f t="shared" ca="1" si="313"/>
        <v>2.39741434339493-3.78593096512209i</v>
      </c>
      <c r="EM187" s="223" t="str">
        <f t="shared" ca="1" si="314"/>
        <v>-4.48116824127213-1.27365376757597E-13i</v>
      </c>
      <c r="EN187" s="223"/>
      <c r="EO187" s="223"/>
      <c r="EP187" s="223"/>
    </row>
    <row r="188" spans="1:146" ht="17.25" thickBot="1">
      <c r="A188" s="257">
        <f t="shared" si="181"/>
        <v>1.7187500000000011E-3</v>
      </c>
      <c r="B188" s="256">
        <v>88</v>
      </c>
      <c r="C188" s="230">
        <f t="shared" si="182"/>
        <v>17600</v>
      </c>
      <c r="D188" s="229">
        <f t="shared" si="315"/>
        <v>110584.06140636072</v>
      </c>
      <c r="E188" s="229" t="str">
        <f t="shared" si="316"/>
        <v>110584.061406361i</v>
      </c>
      <c r="F188" s="229" t="str">
        <f t="shared" si="183"/>
        <v>-0.016160301018071-0.0540766590408886i</v>
      </c>
      <c r="G188" s="229" t="str">
        <f t="shared" si="184"/>
        <v>-4.53077349937795+1.93165726148928i</v>
      </c>
      <c r="H188" s="229" t="str">
        <f t="shared" si="180"/>
        <v>0.00203374902900893-0.00480351305834463i</v>
      </c>
      <c r="I188" s="229" t="str">
        <f t="shared" si="317"/>
        <v>-0.0037391166816975+0.00486926988244854i</v>
      </c>
      <c r="J188" s="255" t="str">
        <f ca="1">IMPRODUCT(1/N_FFT2,CY100)</f>
        <v>0.0207625323268268-0.0000364950130916416i</v>
      </c>
      <c r="K188" s="254" t="str">
        <f t="shared" ca="1" si="318"/>
        <v>-0.000077455826909415+0.000101234832454632i</v>
      </c>
      <c r="N188" s="246">
        <f t="shared" ca="1" si="185"/>
        <v>17.481922202719105</v>
      </c>
      <c r="O188" s="223">
        <f t="shared" ca="1" si="186"/>
        <v>4.4819222027191046</v>
      </c>
      <c r="P188" s="223" t="str">
        <f t="shared" ca="1" si="187"/>
        <v>-2.49002256254037-3.72658211626503i</v>
      </c>
      <c r="Q188" s="223" t="str">
        <f t="shared" ca="1" si="188"/>
        <v>-1.71515737212983+4.14075618940009i</v>
      </c>
      <c r="R188" s="223" t="str">
        <f t="shared" ca="1" si="189"/>
        <v>4.39580332433932-0.874379645779713i</v>
      </c>
      <c r="S188" s="223" t="str">
        <f t="shared" ca="1" si="190"/>
        <v>-3.16919758229322-3.16919758229323i</v>
      </c>
      <c r="T188" s="223" t="str">
        <f t="shared" ca="1" si="191"/>
        <v>-0.874379645779767+4.39580332433931i</v>
      </c>
      <c r="U188" s="223" t="str">
        <f t="shared" ca="1" si="192"/>
        <v>4.14075618940007-1.71515737212987i</v>
      </c>
      <c r="V188" s="223" t="str">
        <f t="shared" ca="1" si="193"/>
        <v>-3.72658211626507-2.49002256254031i</v>
      </c>
      <c r="W188" s="223" t="str">
        <f t="shared" ca="1" si="194"/>
        <v>1.64171295293733E-13+4.4819222027191i</v>
      </c>
      <c r="X188" s="223" t="str">
        <f t="shared" ca="1" si="195"/>
        <v>3.72658211626513-2.49002256254021i</v>
      </c>
      <c r="Y188" s="223" t="str">
        <f t="shared" ca="1" si="196"/>
        <v>-4.14075618940003-1.71515737212997i</v>
      </c>
      <c r="Z188" s="223" t="str">
        <f t="shared" ca="1" si="197"/>
        <v>0.874379645779659+4.39580332433933i</v>
      </c>
      <c r="AA188" s="223" t="str">
        <f t="shared" ca="1" si="198"/>
        <v>3.16919758229321-3.16919758229325i</v>
      </c>
      <c r="AB188" s="223" t="str">
        <f t="shared" ca="1" si="199"/>
        <v>-4.39580332433934-0.874379645779596i</v>
      </c>
      <c r="AC188" s="223" t="str">
        <f t="shared" ca="1" si="200"/>
        <v>1.71515737213001+4.14075618940002i</v>
      </c>
      <c r="AD188" s="223" t="str">
        <f t="shared" ca="1" si="201"/>
        <v>2.49002256254053-3.72658211626492i</v>
      </c>
      <c r="AE188" s="223" t="str">
        <f t="shared" ca="1" si="202"/>
        <v>-4.4819222027191-1.17501026286289E-13i</v>
      </c>
      <c r="AF188" s="223" t="str">
        <f t="shared" ca="1" si="203"/>
        <v>2.49002256254036+3.72658211626504i</v>
      </c>
      <c r="AG188" s="223" t="str">
        <f t="shared" ca="1" si="204"/>
        <v>1.71515737212982-4.1407561894001i</v>
      </c>
      <c r="AH188" s="223" t="str">
        <f t="shared" ca="1" si="205"/>
        <v>-4.3958033243393+0.874379645779802i</v>
      </c>
      <c r="AI188" s="223" t="str">
        <f t="shared" ca="1" si="206"/>
        <v>3.16919758229336+3.16919758229309i</v>
      </c>
      <c r="AJ188" s="223" t="str">
        <f t="shared" ca="1" si="207"/>
        <v>0.874379645779888-4.39580332433928i</v>
      </c>
      <c r="AK188" s="223" t="str">
        <f t="shared" ca="1" si="208"/>
        <v>-4.14075618940012+1.71515737212976i</v>
      </c>
      <c r="AL188" s="223" t="str">
        <f t="shared" ca="1" si="209"/>
        <v>3.726582116265+2.49002256254041i</v>
      </c>
      <c r="AM188" s="223" t="str">
        <f t="shared" ca="1" si="210"/>
        <v>-6.25932553243639E-14-4.4819222027191i</v>
      </c>
      <c r="AN188" s="223" t="str">
        <f t="shared" ca="1" si="211"/>
        <v>-3.72658211626496+2.49002256254048i</v>
      </c>
      <c r="AO188" s="223" t="str">
        <f t="shared" ca="1" si="212"/>
        <v>4.14075618940017+1.71515737212965i</v>
      </c>
      <c r="AP188" s="223" t="str">
        <f t="shared" ca="1" si="213"/>
        <v>-0.874379645779543-4.39580332433936i</v>
      </c>
      <c r="AQ188" s="223" t="str">
        <f t="shared" ca="1" si="214"/>
        <v>-3.1691975822933+3.16919758229315i</v>
      </c>
      <c r="AR188" s="223" t="str">
        <f t="shared" ca="1" si="215"/>
        <v>-3.1691975822933+3.16919758229315i</v>
      </c>
      <c r="AS188" s="223" t="str">
        <f t="shared" ca="1" si="216"/>
        <v>-1.71515737212993-4.14075618940005i</v>
      </c>
      <c r="AT188" s="223" t="str">
        <f t="shared" ca="1" si="217"/>
        <v>-2.49002256254026+3.72658211626511i</v>
      </c>
      <c r="AU188" s="223" t="str">
        <f t="shared" ca="1" si="218"/>
        <v>4.4819222027191+2.35002052572578E-13i</v>
      </c>
      <c r="AV188" s="223" t="str">
        <f t="shared" ca="1" si="219"/>
        <v>-2.49002256254024-3.72658211626512i</v>
      </c>
      <c r="AW188" s="223" t="str">
        <f t="shared" ca="1" si="220"/>
        <v>-1.71515737212989+4.14075618940007i</v>
      </c>
      <c r="AX188" s="223" t="str">
        <f t="shared" ca="1" si="221"/>
        <v>4.39580332433932-0.874379645779722i</v>
      </c>
      <c r="AY188" s="223" t="str">
        <f t="shared" ca="1" si="222"/>
        <v>-3.16919758229328-3.16919758229317i</v>
      </c>
      <c r="AZ188" s="223" t="str">
        <f t="shared" ca="1" si="223"/>
        <v>-0.874379645779569+4.39580332433935i</v>
      </c>
      <c r="BA188" s="223" t="str">
        <f t="shared" ca="1" si="224"/>
        <v>4.14075618940017-1.71515737212963i</v>
      </c>
      <c r="BB188" s="223" t="str">
        <f t="shared" ca="1" si="225"/>
        <v>-3.72658211626496-2.49002256254048i</v>
      </c>
      <c r="BC188" s="223" t="str">
        <f t="shared" ca="1" si="226"/>
        <v>-5.49077709619251E-14+4.4819222027191i</v>
      </c>
      <c r="BD188" s="223" t="str">
        <f t="shared" ca="1" si="227"/>
        <v>3.72658211626502-2.49002256254039i</v>
      </c>
      <c r="BE188" s="223" t="str">
        <f t="shared" ca="1" si="228"/>
        <v>-4.14075618940011-1.71515737212978i</v>
      </c>
      <c r="BF188" s="223" t="str">
        <f t="shared" ca="1" si="229"/>
        <v>0.874379645779462+4.39580332433937i</v>
      </c>
      <c r="BG188" s="223" t="str">
        <f t="shared" ca="1" si="230"/>
        <v>3.16919758229336-3.16919758229309i</v>
      </c>
      <c r="BH188" s="223" t="str">
        <f t="shared" ca="1" si="231"/>
        <v>-4.3958033243393-0.874379645779829i</v>
      </c>
      <c r="BI188" s="223" t="str">
        <f t="shared" ca="1" si="232"/>
        <v>1.71515737212979+4.14075618940011i</v>
      </c>
      <c r="BJ188" s="223" t="str">
        <f t="shared" ca="1" si="233"/>
        <v>2.49002256254112-3.72658211626453i</v>
      </c>
      <c r="BK188" s="223" t="str">
        <f t="shared" ca="1" si="234"/>
        <v>-4.4819222027191-7.66500723098783E-13i</v>
      </c>
      <c r="BL188" s="223" t="str">
        <f t="shared" ca="1" si="235"/>
        <v>2.4900225625398+3.72658211626541i</v>
      </c>
      <c r="BM188" s="223" t="str">
        <f t="shared" ca="1" si="236"/>
        <v>1.71515737213044-4.14075618939984i</v>
      </c>
      <c r="BN188" s="223" t="str">
        <f t="shared" ca="1" si="237"/>
        <v>-4.39580332433944+0.874379645779135i</v>
      </c>
      <c r="BO188" s="223" t="str">
        <f t="shared" ca="1" si="238"/>
        <v>3.16919758229291+3.16919758229355i</v>
      </c>
      <c r="BP188" s="223" t="str">
        <f t="shared" ca="1" si="239"/>
        <v>0.874379645780089-4.39580332433924i</v>
      </c>
      <c r="BQ188" s="223" t="str">
        <f t="shared" ca="1" si="240"/>
        <v>-4.14075618940021+1.71515737212955i</v>
      </c>
      <c r="BR188" s="223" t="str">
        <f t="shared" ca="1" si="241"/>
        <v>3.72658211626487+2.4900225625406i</v>
      </c>
      <c r="BS188" s="223" t="str">
        <f t="shared" ca="1" si="242"/>
        <v>2.04254769882053E-13-4.4819222027191i</v>
      </c>
      <c r="BT188" s="223" t="str">
        <f t="shared" ca="1" si="243"/>
        <v>-3.72658211626507+2.49002256254032i</v>
      </c>
      <c r="BU188" s="223" t="str">
        <f t="shared" ca="1" si="244"/>
        <v>4.14075618940007+1.71515737212987i</v>
      </c>
      <c r="BV188" s="223" t="str">
        <f t="shared" ca="1" si="245"/>
        <v>-0.874379645779749-4.39580332433931i</v>
      </c>
      <c r="BW188" s="223" t="str">
        <f t="shared" ca="1" si="246"/>
        <v>-3.1691975822931+3.16919758229335i</v>
      </c>
      <c r="BX188" s="223" t="str">
        <f t="shared" ca="1" si="247"/>
        <v>4.39580332433936+0.874379645779538i</v>
      </c>
      <c r="BY188" s="223" t="str">
        <f t="shared" ca="1" si="248"/>
        <v>-1.71515737213013-4.14075618939997i</v>
      </c>
      <c r="BZ188" s="223" t="str">
        <f t="shared" ca="1" si="249"/>
        <v>-2.49002256254003+3.72658211626526i</v>
      </c>
      <c r="CA188" s="223" t="str">
        <f t="shared" ca="1" si="250"/>
        <v>4.4819222027191-4.21683128602355E-13i</v>
      </c>
      <c r="CB188" s="223" t="str">
        <f t="shared" ca="1" si="251"/>
        <v>-2.49002256254084-3.72658211626472i</v>
      </c>
      <c r="CC188" s="223" t="str">
        <f t="shared" ca="1" si="252"/>
        <v>-1.71515737212935+4.14075618940029i</v>
      </c>
      <c r="CD188" s="223" t="str">
        <f t="shared" ca="1" si="253"/>
        <v>4.39580332433919-0.874379645780363i</v>
      </c>
      <c r="CE188" s="223" t="str">
        <f t="shared" ca="1" si="254"/>
        <v>-3.16919758229379-3.16919758229266i</v>
      </c>
      <c r="CF188" s="223" t="str">
        <f t="shared" ca="1" si="255"/>
        <v>-0.874379645778924+4.39580332433948i</v>
      </c>
      <c r="CG188" s="223" t="str">
        <f t="shared" ca="1" si="256"/>
        <v>4.14075618939973-1.7151573721307i</v>
      </c>
      <c r="CH188" s="223" t="str">
        <f t="shared" ca="1" si="257"/>
        <v>-3.72658211626553-2.49002256253961i</v>
      </c>
      <c r="CI188" s="223" t="str">
        <f t="shared" ca="1" si="258"/>
        <v>1.04762102708676E-12+4.4819222027191i</v>
      </c>
      <c r="CJ188" s="223" t="str">
        <f t="shared" ca="1" si="259"/>
        <v>3.72658211626437-2.49002256254136i</v>
      </c>
      <c r="CK188" s="223" t="str">
        <f t="shared" ca="1" si="260"/>
        <v>-4.14075618940053-1.71515737212877i</v>
      </c>
      <c r="CL188" s="223" t="str">
        <f t="shared" ca="1" si="261"/>
        <v>0.874379645780977+4.39580332433907i</v>
      </c>
      <c r="CM188" s="223" t="str">
        <f t="shared" ca="1" si="262"/>
        <v>3.16919758229231-3.16919758229414i</v>
      </c>
      <c r="CN188" s="223" t="str">
        <f t="shared" ca="1" si="263"/>
        <v>-4.3958033243396-0.87437964577831i</v>
      </c>
      <c r="CO188" s="223" t="str">
        <f t="shared" ca="1" si="264"/>
        <v>1.71515737213128+4.14075618939949i</v>
      </c>
      <c r="CP188" s="223" t="str">
        <f t="shared" ca="1" si="265"/>
        <v>2.49002256253909-3.72658211626588i</v>
      </c>
      <c r="CQ188" s="223" t="str">
        <f t="shared" ca="1" si="266"/>
        <v>-4.4819222027191+1.67355892557117E-12i</v>
      </c>
      <c r="CR188" s="223" t="str">
        <f t="shared" ca="1" si="267"/>
        <v>2.49002256254188+3.72658211626402i</v>
      </c>
      <c r="CS188" s="223" t="str">
        <f t="shared" ca="1" si="268"/>
        <v>1.71515737212819-4.14075618940077i</v>
      </c>
      <c r="CT188" s="223" t="str">
        <f t="shared" ca="1" si="269"/>
        <v>-4.39580332433895+0.874379645781591i</v>
      </c>
      <c r="CU188" s="223" t="str">
        <f t="shared" ca="1" si="270"/>
        <v>3.16919758229459+3.16919758229187i</v>
      </c>
      <c r="CV188" s="223" t="str">
        <f t="shared" ca="1" si="271"/>
        <v>0.874379645777696-4.39580332433972i</v>
      </c>
      <c r="CW188" s="223" t="str">
        <f t="shared" ca="1" si="272"/>
        <v>-4.14075618940101+1.71515737212762i</v>
      </c>
      <c r="CX188" s="223" t="str">
        <f t="shared" ca="1" si="273"/>
        <v>3.72658211626375+2.49002256254228i</v>
      </c>
      <c r="CY188" s="223" t="str">
        <f t="shared" ca="1" si="274"/>
        <v>2.15893934468197E-12-4.4819222027191i</v>
      </c>
      <c r="CZ188" s="223" t="str">
        <f t="shared" ca="1" si="275"/>
        <v>-3.72658211626622+2.49002256253858i</v>
      </c>
      <c r="DA188" s="223" t="str">
        <f t="shared" ca="1" si="276"/>
        <v>4.1407561893993+1.71515737213173i</v>
      </c>
      <c r="DB188" s="223" t="str">
        <f t="shared" ca="1" si="277"/>
        <v>-0.874379645777835-4.39580332433969i</v>
      </c>
      <c r="DC188" s="223" t="str">
        <f t="shared" ca="1" si="278"/>
        <v>-3.16919758229458+3.16919758229188i</v>
      </c>
      <c r="DD188" s="223" t="str">
        <f t="shared" ca="1" si="279"/>
        <v>4.39580332433897+0.874379645781456i</v>
      </c>
      <c r="DE188" s="223" t="str">
        <f t="shared" ca="1" si="280"/>
        <v>-1.7151573721282-4.14075618940076i</v>
      </c>
      <c r="DF188" s="223" t="str">
        <f t="shared" ca="1" si="281"/>
        <v>-2.49002256254176+3.7265821162641i</v>
      </c>
      <c r="DG188" s="223" t="str">
        <f t="shared" ca="1" si="282"/>
        <v>4.4819222027191+1.53300144619757E-12i</v>
      </c>
      <c r="DH188" s="223" t="str">
        <f t="shared" ca="1" si="283"/>
        <v>-2.49002256253911-3.72658211626587i</v>
      </c>
      <c r="DI188" s="223" t="str">
        <f t="shared" ca="1" si="284"/>
        <v>-1.71515737213115+4.14075618939955i</v>
      </c>
      <c r="DJ188" s="223" t="str">
        <f t="shared" ca="1" si="285"/>
        <v>4.3958033243396-0.874379645778323i</v>
      </c>
      <c r="DK188" s="223" t="str">
        <f t="shared" ca="1" si="286"/>
        <v>-3.16919758229232-3.16919758229413i</v>
      </c>
      <c r="DL188" s="223" t="str">
        <f t="shared" ca="1" si="287"/>
        <v>-0.874379645780842+4.3958033243391i</v>
      </c>
      <c r="DM188" s="223" t="str">
        <f t="shared" ca="1" si="288"/>
        <v>4.14075618940053-1.71515737212878i</v>
      </c>
      <c r="DN188" s="223" t="str">
        <f t="shared" ca="1" si="289"/>
        <v>-3.72658211626445-2.49002256254124i</v>
      </c>
      <c r="DO188" s="223" t="str">
        <f t="shared" ca="1" si="290"/>
        <v>-9.07063547713157E-13+4.4819222027191i</v>
      </c>
      <c r="DP188" s="223" t="str">
        <f t="shared" ca="1" si="291"/>
        <v>3.72658211626553-2.49002256253963i</v>
      </c>
      <c r="DQ188" s="223" t="str">
        <f t="shared" ca="1" si="292"/>
        <v>-4.14075618939978-1.71515737213057i</v>
      </c>
      <c r="DR188" s="223" t="str">
        <f t="shared" ca="1" si="293"/>
        <v>0.874379645778937+4.39580332433948i</v>
      </c>
      <c r="DS188" s="223" t="str">
        <f t="shared" ca="1" si="294"/>
        <v>3.16919758229369-3.16919758229276i</v>
      </c>
      <c r="DT188" s="223" t="str">
        <f t="shared" ca="1" si="295"/>
        <v>-4.39580332433922-0.874379645780228i</v>
      </c>
      <c r="DU188" s="223" t="str">
        <f t="shared" ca="1" si="296"/>
        <v>1.71515737212936+4.14075618940029i</v>
      </c>
      <c r="DV188" s="223" t="str">
        <f t="shared" ca="1" si="297"/>
        <v>2.49002256254072-3.7265821162648i</v>
      </c>
      <c r="DW188" s="223" t="str">
        <f t="shared" ca="1" si="298"/>
        <v>-4.4819222027191-4.08509539764107E-13i</v>
      </c>
      <c r="DX188" s="223" t="str">
        <f t="shared" ca="1" si="299"/>
        <v>2.49002256254015+3.72658211626518i</v>
      </c>
      <c r="DY188" s="223" t="str">
        <f t="shared" ca="1" si="300"/>
        <v>1.71515737212999-4.14075618940002i</v>
      </c>
      <c r="DZ188" s="223" t="str">
        <f t="shared" ca="1" si="301"/>
        <v>-4.39580332433935+0.874379645779551i</v>
      </c>
      <c r="EA188" s="223" t="str">
        <f t="shared" ca="1" si="302"/>
        <v>3.1691975822932+3.16919758229325i</v>
      </c>
      <c r="EB188" s="223" t="str">
        <f t="shared" ca="1" si="303"/>
        <v>0.87437964577974-4.39580332433931i</v>
      </c>
      <c r="EC188" s="223" t="str">
        <f t="shared" ca="1" si="304"/>
        <v>-4.14075618940005+1.71515737212994i</v>
      </c>
      <c r="ED188" s="223" t="str">
        <f t="shared" ca="1" si="305"/>
        <v>3.72658211626508+2.4900225625403i</v>
      </c>
      <c r="EE188" s="223" t="str">
        <f t="shared" ca="1" si="306"/>
        <v>-3.4481224925566E-13-4.4819222027191i</v>
      </c>
      <c r="EF188" s="223" t="str">
        <f t="shared" ca="1" si="307"/>
        <v>-3.72658211626483+2.49002256254067i</v>
      </c>
      <c r="EG188" s="223" t="str">
        <f t="shared" ca="1" si="308"/>
        <v>4.14075618940021+1.71515737212953i</v>
      </c>
      <c r="EH188" s="223" t="str">
        <f t="shared" ca="1" si="309"/>
        <v>-0.874379645780291-4.39580332433921i</v>
      </c>
      <c r="EI188" s="223" t="str">
        <f t="shared" ca="1" si="310"/>
        <v>-3.16919758229281+3.16919758229365i</v>
      </c>
      <c r="EJ188" s="223" t="str">
        <f t="shared" ca="1" si="311"/>
        <v>4.39580332433944+0.874379645779126i</v>
      </c>
      <c r="EK188" s="223" t="str">
        <f t="shared" ca="1" si="312"/>
        <v>-1.71515737213063-4.14075618939976i</v>
      </c>
      <c r="EL188" s="223" t="str">
        <f t="shared" ca="1" si="313"/>
        <v>-2.49002256253968+3.72658211626549i</v>
      </c>
      <c r="EM188" s="223" t="str">
        <f t="shared" ca="1" si="314"/>
        <v>4.4819222027191-8.43366257204709E-13i</v>
      </c>
      <c r="EN188" s="223"/>
      <c r="EO188" s="223"/>
      <c r="EP188" s="223"/>
    </row>
    <row r="189" spans="1:146" ht="17.25" thickBot="1">
      <c r="A189" s="257">
        <f t="shared" si="181"/>
        <v>1.7382812500000011E-3</v>
      </c>
      <c r="B189" s="256">
        <v>89</v>
      </c>
      <c r="C189" s="230">
        <f t="shared" si="182"/>
        <v>17800</v>
      </c>
      <c r="D189" s="229">
        <f t="shared" si="315"/>
        <v>111840.69846779664</v>
      </c>
      <c r="E189" s="229" t="str">
        <f t="shared" si="316"/>
        <v>111840.698467797i</v>
      </c>
      <c r="F189" s="229" t="str">
        <f t="shared" si="183"/>
        <v>-0.0160183081612064-0.0532853136126963i</v>
      </c>
      <c r="G189" s="229" t="str">
        <f t="shared" si="184"/>
        <v>-4.50475724222564+1.96222900593363i</v>
      </c>
      <c r="H189" s="229" t="str">
        <f t="shared" si="180"/>
        <v>0.00203291849511678-0.00474950499783391i</v>
      </c>
      <c r="I189" s="229" t="str">
        <f t="shared" si="317"/>
        <v>-0.00369388354503535+0.00483301291871853i</v>
      </c>
      <c r="J189" s="255" t="str">
        <f ca="1">IMPRODUCT(1/N_FFT2,CZ100)</f>
        <v>0.00244703939104689-0.0016145953232826i</v>
      </c>
      <c r="K189" s="254" t="str">
        <f t="shared" ca="1" si="318"/>
        <v>-0.0000012357184847141+0.0000177907000861074i</v>
      </c>
      <c r="N189" s="246">
        <f t="shared" ca="1" si="185"/>
        <v>17.48261120004776</v>
      </c>
      <c r="O189" s="223">
        <f t="shared" ca="1" si="186"/>
        <v>4.48261120004776</v>
      </c>
      <c r="P189" s="223" t="str">
        <f t="shared" ca="1" si="187"/>
        <v>-2.58112424792887-3.66491484042225i</v>
      </c>
      <c r="Q189" s="223" t="str">
        <f t="shared" ca="1" si="188"/>
        <v>-1.5101462299984+4.22057597192791i</v>
      </c>
      <c r="R189" s="223" t="str">
        <f t="shared" ca="1" si="189"/>
        <v>4.32023338687261-1.1955695938526i</v>
      </c>
      <c r="S189" s="223" t="str">
        <f t="shared" ca="1" si="190"/>
        <v>-3.4651053159978-2.84373844082705i</v>
      </c>
      <c r="T189" s="223" t="str">
        <f t="shared" ca="1" si="191"/>
        <v>-0.329761336718341+4.47046537080865i</v>
      </c>
      <c r="U189" s="223" t="str">
        <f t="shared" ca="1" si="192"/>
        <v>3.84486387378866-2.30452271909575i</v>
      </c>
      <c r="V189" s="223" t="str">
        <f t="shared" ca="1" si="193"/>
        <v>-4.09804689010962-1.81653925288072i</v>
      </c>
      <c r="W189" s="223" t="str">
        <f t="shared" ca="1" si="194"/>
        <v>0.874514062490312+4.39647908277752i</v>
      </c>
      <c r="X189" s="223" t="str">
        <f t="shared" ca="1" si="195"/>
        <v>3.09094216872534-3.24651808564023i</v>
      </c>
      <c r="Y189" s="223" t="str">
        <f t="shared" ca="1" si="196"/>
        <v>-4.43409370239226-0.657735668182062i</v>
      </c>
      <c r="Z189" s="223" t="str">
        <f t="shared" ca="1" si="197"/>
        <v>2.01543278197816+4.00397725669382i</v>
      </c>
      <c r="AA189" s="223" t="str">
        <f t="shared" ca="1" si="198"/>
        <v>2.11308829216233-3.95331013712814i</v>
      </c>
      <c r="AB189" s="223" t="str">
        <f t="shared" ca="1" si="199"/>
        <v>-4.44889987761036+0.54871946365345i</v>
      </c>
      <c r="AC189" s="223" t="str">
        <f t="shared" ca="1" si="200"/>
        <v>3.01033769248947+3.32139581320426i</v>
      </c>
      <c r="AD189" s="223" t="str">
        <f t="shared" ca="1" si="201"/>
        <v>0.982145673071513-4.37369329602117i</v>
      </c>
      <c r="AE189" s="223" t="str">
        <f t="shared" ca="1" si="202"/>
        <v>-4.14139273992989+1.71542103999268i</v>
      </c>
      <c r="AF189" s="223" t="str">
        <f t="shared" ca="1" si="203"/>
        <v>3.78715005398861+2.39818632290481i</v>
      </c>
      <c r="AG189" s="223" t="str">
        <f t="shared" ca="1" si="204"/>
        <v>-0.219951306500563-4.47721169854211i</v>
      </c>
      <c r="AH189" s="223" t="str">
        <f t="shared" ca="1" si="205"/>
        <v>-3.53385052599668+2.75784401855989i</v>
      </c>
      <c r="AI189" s="223" t="str">
        <f t="shared" ca="1" si="206"/>
        <v>4.28959146673071+1.30123334546294i</v>
      </c>
      <c r="AJ189" s="223" t="str">
        <f t="shared" ca="1" si="207"/>
        <v>-1.40611328276248-4.25636565708734i</v>
      </c>
      <c r="AK189" s="223" t="str">
        <f t="shared" ca="1" si="208"/>
        <v>-2.67028837417834+3.60046707657793i</v>
      </c>
      <c r="AL189" s="223" t="str">
        <f t="shared" ca="1" si="209"/>
        <v>4.48126112136212+0.110008785839822i</v>
      </c>
      <c r="AM189" s="223" t="str">
        <f t="shared" ca="1" si="210"/>
        <v>-2.49040534894691-3.72715499660669i</v>
      </c>
      <c r="AN189" s="223" t="str">
        <f t="shared" ca="1" si="211"/>
        <v>-1.61326952161346+4.18224396962046i</v>
      </c>
      <c r="AO189" s="223" t="str">
        <f t="shared" ca="1" si="212"/>
        <v>4.34827295996621-1.08918567582406i</v>
      </c>
      <c r="AP189" s="223" t="str">
        <f t="shared" ca="1" si="213"/>
        <v>-3.39427285612512-2.92791990139174i</v>
      </c>
      <c r="AQ189" s="223" t="str">
        <f t="shared" ca="1" si="214"/>
        <v>-0.439372731037879+4.46102620189726i</v>
      </c>
      <c r="AR189" s="223" t="str">
        <f t="shared" ca="1" si="215"/>
        <v>-0.439372731037879+4.46102620189726i</v>
      </c>
      <c r="AS189" s="223" t="str">
        <f t="shared" ca="1" si="216"/>
        <v>-4.05223253007843-1.916563250448i</v>
      </c>
      <c r="AT189" s="223" t="str">
        <f t="shared" ca="1" si="217"/>
        <v>0.766355677338056+4.41661659492935i</v>
      </c>
      <c r="AU189" s="223" t="str">
        <f t="shared" ca="1" si="218"/>
        <v>3.16968477697653-3.16968477697655i</v>
      </c>
      <c r="AV189" s="223" t="str">
        <f t="shared" ca="1" si="219"/>
        <v>-4.41661659492935-0.766355677338038i</v>
      </c>
      <c r="AW189" s="223" t="str">
        <f t="shared" ca="1" si="220"/>
        <v>1.91656325044802+4.05223253007842i</v>
      </c>
      <c r="AX189" s="223" t="str">
        <f t="shared" ca="1" si="221"/>
        <v>2.20947095697238-3.90026169135985i</v>
      </c>
      <c r="AY189" s="223" t="str">
        <f t="shared" ca="1" si="222"/>
        <v>-4.46102620189727+0.439372731037863i</v>
      </c>
      <c r="AZ189" s="223" t="str">
        <f t="shared" ca="1" si="223"/>
        <v>2.92791990139178+3.39427285612509i</v>
      </c>
      <c r="BA189" s="223" t="str">
        <f t="shared" ca="1" si="224"/>
        <v>1.08918567582405-4.34827295996621i</v>
      </c>
      <c r="BB189" s="223" t="str">
        <f t="shared" ca="1" si="225"/>
        <v>-4.18224396962045+1.61326952161347i</v>
      </c>
      <c r="BC189" s="223" t="str">
        <f t="shared" ca="1" si="226"/>
        <v>3.7271549966067+2.4904053489469i</v>
      </c>
      <c r="BD189" s="223" t="str">
        <f t="shared" ca="1" si="227"/>
        <v>-0.110008785839838-4.48126112136212i</v>
      </c>
      <c r="BE189" s="223" t="str">
        <f t="shared" ca="1" si="228"/>
        <v>-3.60046707657794+2.67028837417832i</v>
      </c>
      <c r="BF189" s="223" t="str">
        <f t="shared" ca="1" si="229"/>
        <v>4.25636565708734+1.40611328276249i</v>
      </c>
      <c r="BG189" s="223" t="str">
        <f t="shared" ca="1" si="230"/>
        <v>-1.30123334546292-4.28959146673072i</v>
      </c>
      <c r="BH189" s="223" t="str">
        <f t="shared" ca="1" si="231"/>
        <v>-2.75784401855985+3.53385052599671i</v>
      </c>
      <c r="BI189" s="223" t="str">
        <f t="shared" ca="1" si="232"/>
        <v>4.47721169854211+0.219951306500548i</v>
      </c>
      <c r="BJ189" s="223" t="str">
        <f t="shared" ca="1" si="233"/>
        <v>-2.39818632290407-3.78715005398908i</v>
      </c>
      <c r="BK189" s="223" t="str">
        <f t="shared" ca="1" si="234"/>
        <v>-1.7154210399939+4.14139273992939i</v>
      </c>
      <c r="BL189" s="223" t="str">
        <f t="shared" ca="1" si="235"/>
        <v>4.37369329602165-0.982145673069352i</v>
      </c>
      <c r="BM189" s="223" t="str">
        <f t="shared" ca="1" si="236"/>
        <v>-3.32139581320516-3.01033769248848i</v>
      </c>
      <c r="BN189" s="223" t="str">
        <f t="shared" ca="1" si="237"/>
        <v>-0.548719463652585+4.44889987761047i</v>
      </c>
      <c r="BO189" s="223" t="str">
        <f t="shared" ca="1" si="238"/>
        <v>3.95331013712815-2.11308829216232i</v>
      </c>
      <c r="BP189" s="223" t="str">
        <f t="shared" ca="1" si="239"/>
        <v>-4.00397725669361-2.01543278197859i</v>
      </c>
      <c r="BQ189" s="223" t="str">
        <f t="shared" ca="1" si="240"/>
        <v>0.657735668180708+4.43409370239246i</v>
      </c>
      <c r="BR189" s="223" t="str">
        <f t="shared" ca="1" si="241"/>
        <v>3.24651808564145-3.09094216872406i</v>
      </c>
      <c r="BS189" s="223" t="str">
        <f t="shared" ca="1" si="242"/>
        <v>-4.39647908277787-0.87451406248855i</v>
      </c>
      <c r="BT189" s="223" t="str">
        <f t="shared" ca="1" si="243"/>
        <v>1.81653925288195+4.09804689010908i</v>
      </c>
      <c r="BU189" s="223" t="str">
        <f t="shared" ca="1" si="244"/>
        <v>2.30452271909537-3.84486387378889i</v>
      </c>
      <c r="BV189" s="223" t="str">
        <f t="shared" ca="1" si="245"/>
        <v>-4.47046537080865+0.329761336718396i</v>
      </c>
      <c r="BW189" s="223" t="str">
        <f t="shared" ca="1" si="246"/>
        <v>2.84373844082643+3.4651053159983i</v>
      </c>
      <c r="BX189" s="223" t="str">
        <f t="shared" ca="1" si="247"/>
        <v>1.19556959385403-4.32023338687221i</v>
      </c>
      <c r="BY189" s="223" t="str">
        <f t="shared" ca="1" si="248"/>
        <v>-4.22057597192864+1.51014622999637i</v>
      </c>
      <c r="BZ189" s="223" t="str">
        <f t="shared" ca="1" si="249"/>
        <v>3.66491484042316+2.58112424792757i</v>
      </c>
      <c r="CA189" s="223" t="str">
        <f t="shared" ca="1" si="250"/>
        <v>-9.07199100812169E-13-4.48261120004776i</v>
      </c>
      <c r="CB189" s="223" t="str">
        <f t="shared" ca="1" si="251"/>
        <v>-3.66491484042212+2.58112424792906i</v>
      </c>
      <c r="CC189" s="223" t="str">
        <f t="shared" ca="1" si="252"/>
        <v>4.22057597192775+1.51014622999886i</v>
      </c>
      <c r="CD189" s="223" t="str">
        <f t="shared" ca="1" si="253"/>
        <v>-1.19556959385148-4.32023338687292i</v>
      </c>
      <c r="CE189" s="223" t="str">
        <f t="shared" ca="1" si="254"/>
        <v>-2.84373844082847+3.46510531599662i</v>
      </c>
      <c r="CF189" s="223" t="str">
        <f t="shared" ca="1" si="255"/>
        <v>4.47046537080878+0.329761336716587i</v>
      </c>
      <c r="CG189" s="223" t="str">
        <f t="shared" ca="1" si="256"/>
        <v>-2.30452271909687-3.84486387378799i</v>
      </c>
      <c r="CH189" s="223" t="str">
        <f t="shared" ca="1" si="257"/>
        <v>-1.81653925288035+4.09804689010979i</v>
      </c>
      <c r="CI189" s="223" t="str">
        <f t="shared" ca="1" si="258"/>
        <v>4.39647908277753-0.874514062490267i</v>
      </c>
      <c r="CJ189" s="223" t="str">
        <f t="shared" ca="1" si="259"/>
        <v>-3.24651808563958-3.09094216872602i</v>
      </c>
      <c r="CK189" s="223" t="str">
        <f t="shared" ca="1" si="260"/>
        <v>-0.657735668183447+4.43409370239206i</v>
      </c>
      <c r="CL189" s="223" t="str">
        <f t="shared" ca="1" si="261"/>
        <v>4.00397725669485-2.01543278197611i</v>
      </c>
      <c r="CM189" s="223" t="str">
        <f t="shared" ca="1" si="262"/>
        <v>-3.953310137129-2.11308829216071i</v>
      </c>
      <c r="CN189" s="223" t="str">
        <f t="shared" ca="1" si="263"/>
        <v>0.548719463654382+4.44889987761024i</v>
      </c>
      <c r="CO189" s="223" t="str">
        <f t="shared" ca="1" si="264"/>
        <v>3.32139581320394-3.01033769248983i</v>
      </c>
      <c r="CP189" s="223" t="str">
        <f t="shared" ca="1" si="265"/>
        <v>-4.37369329602108-0.982145673071934i</v>
      </c>
      <c r="CQ189" s="223" t="str">
        <f t="shared" ca="1" si="266"/>
        <v>1.71542103999146+4.1413927399304i</v>
      </c>
      <c r="CR189" s="223" t="str">
        <f t="shared" ca="1" si="267"/>
        <v>2.39818632290631-3.78715005398766i</v>
      </c>
      <c r="CS189" s="223" t="str">
        <f t="shared" ca="1" si="268"/>
        <v>-4.47721169854202+0.21995130650236i</v>
      </c>
      <c r="CT189" s="223" t="str">
        <f t="shared" ca="1" si="269"/>
        <v>2.75784401856093+3.53385052599587i</v>
      </c>
      <c r="CU189" s="223" t="str">
        <f t="shared" ca="1" si="270"/>
        <v>1.30123334546253-4.28959146673084i</v>
      </c>
      <c r="CV189" s="223" t="str">
        <f t="shared" ca="1" si="271"/>
        <v>-4.25636565708735+1.40611328276246i</v>
      </c>
      <c r="CW189" s="223" t="str">
        <f t="shared" ca="1" si="272"/>
        <v>3.60046707657739+2.67028837417907i</v>
      </c>
      <c r="CX189" s="223" t="str">
        <f t="shared" ca="1" si="273"/>
        <v>0.110008785841208-4.48126112136208i</v>
      </c>
      <c r="CY189" s="223" t="str">
        <f t="shared" ca="1" si="274"/>
        <v>-3.72715499660796+2.49040534894501i</v>
      </c>
      <c r="CZ189" s="223" t="str">
        <f t="shared" ca="1" si="275"/>
        <v>4.18224396962113+1.61326952161172i</v>
      </c>
      <c r="DA189" s="223" t="str">
        <f t="shared" ca="1" si="276"/>
        <v>-1.089185675825-4.34827295996597i</v>
      </c>
      <c r="DB189" s="223" t="str">
        <f t="shared" ca="1" si="277"/>
        <v>-2.92791990139137+3.39427285612544i</v>
      </c>
      <c r="DC189" s="223" t="str">
        <f t="shared" ca="1" si="278"/>
        <v>4.46102620189722+0.439372731038276i</v>
      </c>
      <c r="DD189" s="223" t="str">
        <f t="shared" ca="1" si="279"/>
        <v>-2.20947095697163-3.90026169136027i</v>
      </c>
      <c r="DE189" s="223" t="str">
        <f t="shared" ca="1" si="280"/>
        <v>-1.9165632504496+4.05223253007767i</v>
      </c>
      <c r="DF189" s="223" t="str">
        <f t="shared" ca="1" si="281"/>
        <v>4.41661659492897-0.766355677340266i</v>
      </c>
      <c r="DG189" s="223" t="str">
        <f t="shared" ca="1" si="282"/>
        <v>-3.1696847769775-3.16968477697558i</v>
      </c>
      <c r="DH189" s="223" t="str">
        <f t="shared" ca="1" si="283"/>
        <v>-0.766355677337586+4.41661659492943i</v>
      </c>
      <c r="DI189" s="223" t="str">
        <f t="shared" ca="1" si="284"/>
        <v>4.05223253007841-1.91656325044803i</v>
      </c>
      <c r="DJ189" s="223" t="str">
        <f t="shared" ca="1" si="285"/>
        <v>-3.90026169135941-2.20947095697314i</v>
      </c>
      <c r="DK189" s="223" t="str">
        <f t="shared" ca="1" si="286"/>
        <v>0.439372731036547+4.4610262018974i</v>
      </c>
      <c r="DL189" s="223" t="str">
        <f t="shared" ca="1" si="287"/>
        <v>3.39427285612658-2.92791990139005i</v>
      </c>
      <c r="DM189" s="223" t="str">
        <f t="shared" ca="1" si="288"/>
        <v>-4.34827295996664-1.08918567582236i</v>
      </c>
      <c r="DN189" s="223" t="str">
        <f t="shared" ca="1" si="289"/>
        <v>1.61326952161425+4.18224396962015i</v>
      </c>
      <c r="DO189" s="223" t="str">
        <f t="shared" ca="1" si="290"/>
        <v>2.49040534894657-3.72715499660692i</v>
      </c>
      <c r="DP189" s="223" t="str">
        <f t="shared" ca="1" si="291"/>
        <v>-4.48126112136213+0.110008785839343i</v>
      </c>
      <c r="DQ189" s="223" t="str">
        <f t="shared" ca="1" si="292"/>
        <v>2.67028837417757+3.6004670765785i</v>
      </c>
      <c r="DR189" s="223" t="str">
        <f t="shared" ca="1" si="293"/>
        <v>1.40611328276423-4.25636565708676i</v>
      </c>
      <c r="DS189" s="223" t="str">
        <f t="shared" ca="1" si="294"/>
        <v>-4.28959146673005+1.30123334546513i</v>
      </c>
      <c r="DT189" s="223" t="str">
        <f t="shared" ca="1" si="295"/>
        <v>3.53385052599755+2.75784401855879i</v>
      </c>
      <c r="DU189" s="223" t="str">
        <f t="shared" ca="1" si="296"/>
        <v>0.219951306499642-4.47721169854216i</v>
      </c>
      <c r="DV189" s="223" t="str">
        <f t="shared" ca="1" si="297"/>
        <v>-3.78715005398859+2.39818632290484i</v>
      </c>
      <c r="DW189" s="223" t="str">
        <f t="shared" ca="1" si="298"/>
        <v>4.14139273992974+1.71542103999306i</v>
      </c>
      <c r="DX189" s="223" t="str">
        <f t="shared" ca="1" si="299"/>
        <v>-0.98214567307024-4.37369329602146i</v>
      </c>
      <c r="DY189" s="223" t="str">
        <f t="shared" ca="1" si="300"/>
        <v>-3.01033769249111+3.32139581320277i</v>
      </c>
      <c r="DZ189" s="223" t="str">
        <f t="shared" ca="1" si="301"/>
        <v>4.44889987761058+0.548719463651684i</v>
      </c>
      <c r="EA189" s="223" t="str">
        <f t="shared" ca="1" si="302"/>
        <v>-2.11308829216311-3.95331013712772i</v>
      </c>
      <c r="EB189" s="223" t="str">
        <f t="shared" ca="1" si="303"/>
        <v>-2.01543278197778+4.00397725669402i</v>
      </c>
      <c r="EC189" s="223" t="str">
        <f t="shared" ca="1" si="304"/>
        <v>4.43409370239231-0.65773566818173i</v>
      </c>
      <c r="ED189" s="223" t="str">
        <f t="shared" ca="1" si="305"/>
        <v>-3.09094216872476-3.24651808564078i</v>
      </c>
      <c r="EE189" s="223" t="str">
        <f t="shared" ca="1" si="306"/>
        <v>-0.874514062491971+4.3964790827772i</v>
      </c>
      <c r="EF189" s="223" t="str">
        <f t="shared" ca="1" si="307"/>
        <v>4.09804689010874-1.81653925288272i</v>
      </c>
      <c r="EG189" s="223" t="str">
        <f t="shared" ca="1" si="308"/>
        <v>-3.84486387378932-2.30452271909465i</v>
      </c>
      <c r="EH189" s="223" t="str">
        <f t="shared" ca="1" si="309"/>
        <v>0.329761336719174+4.47046537080859i</v>
      </c>
      <c r="EI189" s="223" t="str">
        <f t="shared" ca="1" si="310"/>
        <v>3.46510531599781-2.84373844082703i</v>
      </c>
      <c r="EJ189" s="223" t="str">
        <f t="shared" ca="1" si="311"/>
        <v>-4.32023338687242-1.19556959385328i</v>
      </c>
      <c r="EK189" s="223" t="str">
        <f t="shared" ca="1" si="312"/>
        <v>1.5101462299971+4.22057597192837i</v>
      </c>
      <c r="EL189" s="223" t="str">
        <f t="shared" ca="1" si="313"/>
        <v>2.58112424793058-3.66491484042104i</v>
      </c>
      <c r="EM189" s="223" t="str">
        <f t="shared" ca="1" si="314"/>
        <v>-4.48261120004776+1.81439820162434E-12i</v>
      </c>
      <c r="EN189" s="223"/>
      <c r="EO189" s="223"/>
      <c r="EP189" s="223"/>
    </row>
    <row r="190" spans="1:146" ht="17.25" thickBot="1">
      <c r="A190" s="257">
        <f t="shared" si="181"/>
        <v>1.7578125000000011E-3</v>
      </c>
      <c r="B190" s="256">
        <v>90</v>
      </c>
      <c r="C190" s="230">
        <f t="shared" si="182"/>
        <v>18000</v>
      </c>
      <c r="D190" s="229">
        <f t="shared" si="315"/>
        <v>113097.33552923256</v>
      </c>
      <c r="E190" s="229" t="str">
        <f t="shared" si="316"/>
        <v>113097.335529233i</v>
      </c>
      <c r="F190" s="229" t="str">
        <f t="shared" si="183"/>
        <v>-0.0158770358677239-0.0525128782083793i</v>
      </c>
      <c r="G190" s="229" t="str">
        <f t="shared" si="184"/>
        <v>-4.47844176870016+1.99206448751849i</v>
      </c>
      <c r="H190" s="229" t="str">
        <f t="shared" si="180"/>
        <v>0.00203211641975961-0.00469669719982784i</v>
      </c>
      <c r="I190" s="229" t="str">
        <f t="shared" si="317"/>
        <v>-0.00364977301742274+0.00479662543816138i</v>
      </c>
      <c r="J190" s="255" t="str">
        <f ca="1">IMPRODUCT(1/N_FFT2,DA100)</f>
        <v>0.0142948878863734+0.0000346706942738629i</v>
      </c>
      <c r="K190" s="254" t="str">
        <f t="shared" ca="1" si="318"/>
        <v>-0.0000523393984288815+0.0000684406827069876i</v>
      </c>
      <c r="N190" s="246">
        <f t="shared" ca="1" si="185"/>
        <v>17.483242638856197</v>
      </c>
      <c r="O190" s="223">
        <f t="shared" ca="1" si="186"/>
        <v>4.4832426388561979</v>
      </c>
      <c r="P190" s="223" t="str">
        <f t="shared" ca="1" si="187"/>
        <v>-2.67066452183744-3.60097425298447i</v>
      </c>
      <c r="Q190" s="223" t="str">
        <f t="shared" ca="1" si="188"/>
        <v>-1.3014166424738+4.29019571599601i</v>
      </c>
      <c r="R190" s="223" t="str">
        <f t="shared" ca="1" si="189"/>
        <v>4.22117049939052-1.51035895532601i</v>
      </c>
      <c r="S190" s="223" t="str">
        <f t="shared" ca="1" si="190"/>
        <v>-3.72768001878799-2.49075615755277i</v>
      </c>
      <c r="T190" s="223" t="str">
        <f t="shared" ca="1" si="191"/>
        <v>0.219982289734116+4.47784237675486i</v>
      </c>
      <c r="U190" s="223" t="str">
        <f t="shared" ca="1" si="192"/>
        <v>3.4655934247975-2.84413902136634i</v>
      </c>
      <c r="V190" s="223" t="str">
        <f t="shared" ca="1" si="193"/>
        <v>-4.34888547534493-1.08933910293911i</v>
      </c>
      <c r="W190" s="223" t="str">
        <f t="shared" ca="1" si="194"/>
        <v>1.71566268116307+4.14197611332111i</v>
      </c>
      <c r="X190" s="223" t="str">
        <f t="shared" ca="1" si="195"/>
        <v>2.30484734352007-3.84540547692006i</v>
      </c>
      <c r="Y190" s="223" t="str">
        <f t="shared" ca="1" si="196"/>
        <v>-4.46165460015526+0.43943462286409i</v>
      </c>
      <c r="Z190" s="223" t="str">
        <f t="shared" ca="1" si="197"/>
        <v>3.010761740876+3.32186367849971i</v>
      </c>
      <c r="AA190" s="223" t="str">
        <f t="shared" ca="1" si="198"/>
        <v>0.874637250090806-4.39709838866631i</v>
      </c>
      <c r="AB190" s="223" t="str">
        <f t="shared" ca="1" si="199"/>
        <v>-4.0528033440005+1.91683322532677i</v>
      </c>
      <c r="AC190" s="223" t="str">
        <f t="shared" ca="1" si="200"/>
        <v>3.95386701644046+2.1133859503561i</v>
      </c>
      <c r="AD190" s="223" t="str">
        <f t="shared" ca="1" si="201"/>
        <v>-0.657828319497664-4.4347183068291i</v>
      </c>
      <c r="AE190" s="223" t="str">
        <f t="shared" ca="1" si="202"/>
        <v>-3.1701312716398+3.17013127163998i</v>
      </c>
      <c r="AF190" s="223" t="str">
        <f t="shared" ca="1" si="203"/>
        <v>4.43471830682907+0.657828319497857i</v>
      </c>
      <c r="AG190" s="223" t="str">
        <f t="shared" ca="1" si="204"/>
        <v>-2.11338595035591-3.95386701644055i</v>
      </c>
      <c r="AH190" s="223" t="str">
        <f t="shared" ca="1" si="205"/>
        <v>-1.91683322532696+4.05280334400041i</v>
      </c>
      <c r="AI190" s="223" t="str">
        <f t="shared" ca="1" si="206"/>
        <v>4.39709838866627-0.874637250091039i</v>
      </c>
      <c r="AJ190" s="223" t="str">
        <f t="shared" ca="1" si="207"/>
        <v>-3.32186367849987-3.01076174087582i</v>
      </c>
      <c r="AK190" s="223" t="str">
        <f t="shared" ca="1" si="208"/>
        <v>-0.4394346228643+4.46165460015524i</v>
      </c>
      <c r="AL190" s="223" t="str">
        <f t="shared" ca="1" si="209"/>
        <v>3.84540547692016-2.30484734351989i</v>
      </c>
      <c r="AM190" s="223" t="str">
        <f t="shared" ca="1" si="210"/>
        <v>-4.1419761133212-1.71566268116285i</v>
      </c>
      <c r="AN190" s="223" t="str">
        <f t="shared" ca="1" si="211"/>
        <v>1.08933910293933+4.34888547534487i</v>
      </c>
      <c r="AO190" s="223" t="str">
        <f t="shared" ca="1" si="212"/>
        <v>2.8441390213665-3.46559342479736i</v>
      </c>
      <c r="AP190" s="223" t="str">
        <f t="shared" ca="1" si="213"/>
        <v>-4.47784237675485-0.219982289734335i</v>
      </c>
      <c r="AQ190" s="223" t="str">
        <f t="shared" ca="1" si="214"/>
        <v>2.49075615755291+3.72768001878789i</v>
      </c>
      <c r="AR190" s="223" t="str">
        <f t="shared" ca="1" si="215"/>
        <v>2.49075615755291+3.72768001878789i</v>
      </c>
      <c r="AS190" s="223" t="str">
        <f t="shared" ca="1" si="216"/>
        <v>-4.290195715996+1.30141664247383i</v>
      </c>
      <c r="AT190" s="223" t="str">
        <f t="shared" ca="1" si="217"/>
        <v>3.60097425298441+2.67066452183753i</v>
      </c>
      <c r="AU190" s="223" t="str">
        <f t="shared" ca="1" si="218"/>
        <v>1.95526725689074E-13-4.4832426388562i</v>
      </c>
      <c r="AV190" s="223" t="str">
        <f t="shared" ca="1" si="219"/>
        <v>-3.60097425298437+2.67066452183757i</v>
      </c>
      <c r="AW190" s="223" t="str">
        <f t="shared" ca="1" si="220"/>
        <v>4.29019571599601+1.30141664247378i</v>
      </c>
      <c r="AX190" s="223" t="str">
        <f t="shared" ca="1" si="221"/>
        <v>-1.51035895532595-4.22117049939054i</v>
      </c>
      <c r="AY190" s="223" t="str">
        <f t="shared" ca="1" si="222"/>
        <v>-2.4907561575529+3.72768001878791i</v>
      </c>
      <c r="AZ190" s="223" t="str">
        <f t="shared" ca="1" si="223"/>
        <v>4.47784237675485-0.219982289734358i</v>
      </c>
      <c r="BA190" s="223" t="str">
        <f t="shared" ca="1" si="224"/>
        <v>-2.84413902136652-3.46559342479734i</v>
      </c>
      <c r="BB190" s="223" t="str">
        <f t="shared" ca="1" si="225"/>
        <v>-1.0893391029393+4.34888547534488i</v>
      </c>
      <c r="BC190" s="223" t="str">
        <f t="shared" ca="1" si="226"/>
        <v>4.14197611332119-1.71566268116287i</v>
      </c>
      <c r="BD190" s="223" t="str">
        <f t="shared" ca="1" si="227"/>
        <v>-3.84540547691995-2.30484734352025i</v>
      </c>
      <c r="BE190" s="223" t="str">
        <f t="shared" ca="1" si="228"/>
        <v>0.439434622864323+4.46165460015524i</v>
      </c>
      <c r="BF190" s="223" t="str">
        <f t="shared" ca="1" si="229"/>
        <v>3.32186367849985-3.01076174087584i</v>
      </c>
      <c r="BG190" s="223" t="str">
        <f t="shared" ca="1" si="230"/>
        <v>-4.39709838866627-0.874637250091017i</v>
      </c>
      <c r="BH190" s="223" t="str">
        <f t="shared" ca="1" si="231"/>
        <v>1.91683322532698+4.0528033440004i</v>
      </c>
      <c r="BI190" s="223" t="str">
        <f t="shared" ca="1" si="232"/>
        <v>2.11338595035549-3.95386701644077i</v>
      </c>
      <c r="BJ190" s="223" t="str">
        <f t="shared" ca="1" si="233"/>
        <v>-4.4347183068292+0.657828319497i</v>
      </c>
      <c r="BK190" s="223" t="str">
        <f t="shared" ca="1" si="234"/>
        <v>3.17013127164139+3.17013127163839i</v>
      </c>
      <c r="BL190" s="223" t="str">
        <f t="shared" ca="1" si="235"/>
        <v>0.657828319497202-4.43471830682917i</v>
      </c>
      <c r="BM190" s="223" t="str">
        <f t="shared" ca="1" si="236"/>
        <v>-3.95386701644087+2.11338595035532i</v>
      </c>
      <c r="BN190" s="223" t="str">
        <f t="shared" ca="1" si="237"/>
        <v>4.05280334399955+1.91683322532878i</v>
      </c>
      <c r="BO190" s="223" t="str">
        <f t="shared" ca="1" si="238"/>
        <v>-0.874637250091689-4.39709838866614i</v>
      </c>
      <c r="BP190" s="223" t="str">
        <f t="shared" ca="1" si="239"/>
        <v>-3.01076174087633+3.32186367849941i</v>
      </c>
      <c r="BQ190" s="223" t="str">
        <f t="shared" ca="1" si="240"/>
        <v>4.46165460015504+0.439434622866302i</v>
      </c>
      <c r="BR190" s="223" t="str">
        <f t="shared" ca="1" si="241"/>
        <v>-2.30484734352084-3.84540547691959i</v>
      </c>
      <c r="BS190" s="223" t="str">
        <f t="shared" ca="1" si="242"/>
        <v>-1.71566268116348+4.14197611332094i</v>
      </c>
      <c r="BT190" s="223" t="str">
        <f t="shared" ca="1" si="243"/>
        <v>4.34888547534536-1.08933910293738i</v>
      </c>
      <c r="BU190" s="223" t="str">
        <f t="shared" ca="1" si="244"/>
        <v>-3.4655934247981-2.8441390213656i</v>
      </c>
      <c r="BV190" s="223" t="str">
        <f t="shared" ca="1" si="245"/>
        <v>-0.219982289734562+4.47784237675484i</v>
      </c>
      <c r="BW190" s="223" t="str">
        <f t="shared" ca="1" si="246"/>
        <v>3.72768001878897-2.4907561575513i</v>
      </c>
      <c r="BX190" s="223" t="str">
        <f t="shared" ca="1" si="247"/>
        <v>-4.22117049939092-1.51035895532488i</v>
      </c>
      <c r="BY190" s="223" t="str">
        <f t="shared" ca="1" si="248"/>
        <v>1.30141664247364+4.29019571599605i</v>
      </c>
      <c r="BZ190" s="223" t="str">
        <f t="shared" ca="1" si="249"/>
        <v>2.67066452183882-3.60097425298346i</v>
      </c>
      <c r="CA190" s="223" t="str">
        <f t="shared" ca="1" si="250"/>
        <v>-4.4832426388562+1.39284642284781E-12i</v>
      </c>
      <c r="CB190" s="223" t="str">
        <f t="shared" ca="1" si="251"/>
        <v>2.67066452183737+3.60097425298453i</v>
      </c>
      <c r="CC190" s="223" t="str">
        <f t="shared" ca="1" si="252"/>
        <v>1.30141664247524-4.29019571599557i</v>
      </c>
      <c r="CD190" s="223" t="str">
        <f t="shared" ca="1" si="253"/>
        <v>-4.22117049939003+1.51035895532739i</v>
      </c>
      <c r="CE190" s="223" t="str">
        <f t="shared" ca="1" si="254"/>
        <v>3.72768001878805+2.49075615755269i</v>
      </c>
      <c r="CF190" s="223" t="str">
        <f t="shared" ca="1" si="255"/>
        <v>-0.219982289732763-4.47784237675493i</v>
      </c>
      <c r="CG190" s="223" t="str">
        <f t="shared" ca="1" si="256"/>
        <v>-3.46559342479633+2.84413902136775i</v>
      </c>
      <c r="CH190" s="223" t="str">
        <f t="shared" ca="1" si="257"/>
        <v>4.34888547534493+1.08933910293912i</v>
      </c>
      <c r="CI190" s="223" t="str">
        <f t="shared" ca="1" si="258"/>
        <v>-1.71566268116187-4.1419761133216i</v>
      </c>
      <c r="CJ190" s="223" t="str">
        <f t="shared" ca="1" si="259"/>
        <v>-2.30484734351856+3.84540547692096i</v>
      </c>
      <c r="CK190" s="223" t="str">
        <f t="shared" ca="1" si="260"/>
        <v>4.46165460015521-0.439434622864572i</v>
      </c>
      <c r="CL190" s="223" t="str">
        <f t="shared" ca="1" si="261"/>
        <v>-3.01076174087499-3.32186367850062i</v>
      </c>
      <c r="CM190" s="223" t="str">
        <f t="shared" ca="1" si="262"/>
        <v>-0.874637250089022+4.39709838866666i</v>
      </c>
      <c r="CN190" s="223" t="str">
        <f t="shared" ca="1" si="263"/>
        <v>4.05280334400032-1.91683322532715i</v>
      </c>
      <c r="CO190" s="223" t="str">
        <f t="shared" ca="1" si="264"/>
        <v>-3.95386701644005-2.11338595035685i</v>
      </c>
      <c r="CP190" s="223" t="str">
        <f t="shared" ca="1" si="265"/>
        <v>0.657828319499829+4.43471830682878i</v>
      </c>
      <c r="CQ190" s="223" t="str">
        <f t="shared" ca="1" si="266"/>
        <v>3.17013127163947-3.17013127164031i</v>
      </c>
      <c r="CR190" s="223" t="str">
        <f t="shared" ca="1" si="267"/>
        <v>-4.43471830682893-0.65782831949878i</v>
      </c>
      <c r="CS190" s="223" t="str">
        <f t="shared" ca="1" si="268"/>
        <v>2.11338595035397+3.95386701644159i</v>
      </c>
      <c r="CT190" s="223" t="str">
        <f t="shared" ca="1" si="269"/>
        <v>1.91683322532619-4.05280334400078i</v>
      </c>
      <c r="CU190" s="223" t="str">
        <f t="shared" ca="1" si="270"/>
        <v>-4.39709838866644+0.874637250090187i</v>
      </c>
      <c r="CV190" s="223" t="str">
        <f t="shared" ca="1" si="271"/>
        <v>3.32186367849834+3.01076174087751i</v>
      </c>
      <c r="CW190" s="223" t="str">
        <f t="shared" ca="1" si="272"/>
        <v>0.439434622863389-4.46165460015533i</v>
      </c>
      <c r="CX190" s="223" t="str">
        <f t="shared" ca="1" si="273"/>
        <v>-3.84540547692041+2.30484734351947i</v>
      </c>
      <c r="CY190" s="223" t="str">
        <f t="shared" ca="1" si="274"/>
        <v>4.14197611332035+1.71566268116489i</v>
      </c>
      <c r="CZ190" s="223" t="str">
        <f t="shared" ca="1" si="275"/>
        <v>-1.08933910294028-4.34888547534464i</v>
      </c>
      <c r="DA190" s="223" t="str">
        <f t="shared" ca="1" si="276"/>
        <v>-2.84413902136683+3.46559342479709i</v>
      </c>
      <c r="DB190" s="223" t="str">
        <f t="shared" ca="1" si="277"/>
        <v>4.47784237675476+0.219982289736157i</v>
      </c>
      <c r="DC190" s="223" t="str">
        <f t="shared" ca="1" si="278"/>
        <v>-2.49075615755368-3.72768001878739i</v>
      </c>
      <c r="DD190" s="223" t="str">
        <f t="shared" ca="1" si="279"/>
        <v>-1.51035895532627+4.22117049939042i</v>
      </c>
      <c r="DE190" s="223" t="str">
        <f t="shared" ca="1" si="280"/>
        <v>4.29019571599652-1.30141664247211i</v>
      </c>
      <c r="DF190" s="223" t="str">
        <f t="shared" ca="1" si="281"/>
        <v>-3.60097425298524-2.67066452183641i</v>
      </c>
      <c r="DG190" s="223" t="str">
        <f t="shared" ca="1" si="282"/>
        <v>-2.04315918304516E-13+4.4832426388562i</v>
      </c>
      <c r="DH190" s="223" t="str">
        <f t="shared" ca="1" si="283"/>
        <v>3.6009742529854-2.67066452183618i</v>
      </c>
      <c r="DI190" s="223" t="str">
        <f t="shared" ca="1" si="284"/>
        <v>-4.2901957159964-1.3014166424725i</v>
      </c>
      <c r="DJ190" s="223" t="str">
        <f t="shared" ca="1" si="285"/>
        <v>1.51035895532601+4.22117049939052i</v>
      </c>
      <c r="DK190" s="223" t="str">
        <f t="shared" ca="1" si="286"/>
        <v>2.49075615755402-3.72768001878716i</v>
      </c>
      <c r="DL190" s="223" t="str">
        <f t="shared" ca="1" si="287"/>
        <v>-4.47784237675478+0.219982289735749i</v>
      </c>
      <c r="DM190" s="223" t="str">
        <f t="shared" ca="1" si="288"/>
        <v>2.84413902136651+3.46559342479735i</v>
      </c>
      <c r="DN190" s="223" t="str">
        <f t="shared" ca="1" si="289"/>
        <v>1.08933910294055-4.34888547534457i</v>
      </c>
      <c r="DO190" s="223" t="str">
        <f t="shared" ca="1" si="290"/>
        <v>-4.14197611332051+1.71566268116452i</v>
      </c>
      <c r="DP190" s="223" t="str">
        <f t="shared" ca="1" si="291"/>
        <v>3.8454054769202+2.30484734351982i</v>
      </c>
      <c r="DQ190" s="223" t="str">
        <f t="shared" ca="1" si="292"/>
        <v>-0.439434622862983-4.46165460015537i</v>
      </c>
      <c r="DR190" s="223" t="str">
        <f t="shared" ca="1" si="293"/>
        <v>-3.32186367849862+3.0107617408772i</v>
      </c>
      <c r="DS190" s="223" t="str">
        <f t="shared" ca="1" si="294"/>
        <v>4.39709838866636+0.874637250090586i</v>
      </c>
      <c r="DT190" s="223" t="str">
        <f t="shared" ca="1" si="295"/>
        <v>-1.91683322532582-4.05280334400095i</v>
      </c>
      <c r="DU190" s="223" t="str">
        <f t="shared" ca="1" si="296"/>
        <v>-2.11338595035432+3.9538670164414i</v>
      </c>
      <c r="DV190" s="223" t="str">
        <f t="shared" ca="1" si="297"/>
        <v>4.43471830682899-0.657828319498377i</v>
      </c>
      <c r="DW190" s="223" t="str">
        <f t="shared" ca="1" si="298"/>
        <v>-3.17013127163918-3.1701312716406i</v>
      </c>
      <c r="DX190" s="223" t="str">
        <f t="shared" ca="1" si="299"/>
        <v>-0.657828319495826+4.43471830682937i</v>
      </c>
      <c r="DY190" s="223" t="str">
        <f t="shared" ca="1" si="300"/>
        <v>3.95386701644024-2.11338595035649i</v>
      </c>
      <c r="DZ190" s="223" t="str">
        <f t="shared" ca="1" si="301"/>
        <v>-4.05280334400015-1.91683322532752i</v>
      </c>
      <c r="EA190" s="223" t="str">
        <f t="shared" ca="1" si="302"/>
        <v>0.874637250093119+4.39709838866585i</v>
      </c>
      <c r="EB190" s="223" t="str">
        <f t="shared" ca="1" si="303"/>
        <v>3.01076174087538-3.32186367850026i</v>
      </c>
      <c r="EC190" s="223" t="str">
        <f t="shared" ca="1" si="304"/>
        <v>-4.46165460015517-0.439434622864979i</v>
      </c>
      <c r="ED190" s="223" t="str">
        <f t="shared" ca="1" si="305"/>
        <v>2.30484734351821+3.84540547692117i</v>
      </c>
      <c r="EE190" s="223" t="str">
        <f t="shared" ca="1" si="306"/>
        <v>1.71566268116225-4.14197611332145i</v>
      </c>
      <c r="EF190" s="223" t="str">
        <f t="shared" ca="1" si="307"/>
        <v>-4.34888547534503+1.08933910293872i</v>
      </c>
      <c r="EG190" s="223" t="str">
        <f t="shared" ca="1" si="308"/>
        <v>3.46559342479616+2.84413902136797i</v>
      </c>
      <c r="EH190" s="223" t="str">
        <f t="shared" ca="1" si="309"/>
        <v>0.219982289733171-4.47784237675491i</v>
      </c>
      <c r="EI190" s="223" t="str">
        <f t="shared" ca="1" si="310"/>
        <v>-3.7276800187882+2.49075615755246i</v>
      </c>
      <c r="EJ190" s="223" t="str">
        <f t="shared" ca="1" si="311"/>
        <v>4.22117049938985+1.51035895532789i</v>
      </c>
      <c r="EK190" s="223" t="str">
        <f t="shared" ca="1" si="312"/>
        <v>-1.30141664247498-4.29019571599565i</v>
      </c>
      <c r="EL190" s="223" t="str">
        <f t="shared" ca="1" si="313"/>
        <v>-2.6706645218378+3.60097425298421i</v>
      </c>
      <c r="EM190" s="223" t="str">
        <f t="shared" ca="1" si="314"/>
        <v>4.4832426388562+1.80147825945684E-12i</v>
      </c>
      <c r="EN190" s="223"/>
      <c r="EO190" s="223"/>
      <c r="EP190" s="223"/>
    </row>
    <row r="191" spans="1:146" ht="17.25" thickBot="1">
      <c r="A191" s="257">
        <f t="shared" si="181"/>
        <v>1.7773437500000011E-3</v>
      </c>
      <c r="B191" s="256">
        <v>91</v>
      </c>
      <c r="C191" s="230">
        <f t="shared" si="182"/>
        <v>18200</v>
      </c>
      <c r="D191" s="229">
        <f t="shared" si="315"/>
        <v>114353.97259066848</v>
      </c>
      <c r="E191" s="229" t="str">
        <f t="shared" si="316"/>
        <v>114353.972590668i</v>
      </c>
      <c r="F191" s="229" t="str">
        <f t="shared" si="183"/>
        <v>-0.0157365179427862-0.0517587482823813i</v>
      </c>
      <c r="G191" s="229" t="str">
        <f t="shared" si="184"/>
        <v>-4.45184950265067+2.02117110780748i</v>
      </c>
      <c r="H191" s="229" t="str">
        <f t="shared" si="180"/>
        <v>0.00203134154379543-0.00464505010939852i</v>
      </c>
      <c r="I191" s="229" t="str">
        <f t="shared" si="317"/>
        <v>-0.00360677659134675+0.00476013983663946i</v>
      </c>
      <c r="J191" s="255" t="str">
        <f ca="1">IMPRODUCT(1/N_FFT2,DB100)</f>
        <v>0.0316926248437889+0.0016146410366357i</v>
      </c>
      <c r="K191" s="254" t="str">
        <f t="shared" ca="1" si="318"/>
        <v>-0.000121994134525275+0.000145037676552223i</v>
      </c>
      <c r="N191" s="246">
        <f t="shared" ca="1" si="185"/>
        <v>17.483822823118519</v>
      </c>
      <c r="O191" s="223">
        <f t="shared" ca="1" si="186"/>
        <v>4.48382282311852</v>
      </c>
      <c r="P191" s="223" t="str">
        <f t="shared" ca="1" si="187"/>
        <v>-2.75858944734891-3.53480570471614i</v>
      </c>
      <c r="Q191" s="223" t="str">
        <f t="shared" ca="1" si="188"/>
        <v>-1.08948007621569+4.34944827221196i</v>
      </c>
      <c r="R191" s="223" t="str">
        <f t="shared" ca="1" si="189"/>
        <v>4.0991545677411-1.81703025260611i</v>
      </c>
      <c r="S191" s="223" t="str">
        <f t="shared" ca="1" si="190"/>
        <v>-3.95437869327869-2.11365944732402i</v>
      </c>
      <c r="T191" s="223" t="str">
        <f t="shared" ca="1" si="191"/>
        <v>0.766562818707031+4.41781038005192i</v>
      </c>
      <c r="U191" s="223" t="str">
        <f t="shared" ca="1" si="192"/>
        <v>3.01115136881256-3.32229356668203i</v>
      </c>
      <c r="V191" s="223" t="str">
        <f t="shared" ca="1" si="193"/>
        <v>-4.47167371093422-0.329850469240742i</v>
      </c>
      <c r="W191" s="223" t="str">
        <f t="shared" ca="1" si="194"/>
        <v>2.49107849065838+3.72816242437178i</v>
      </c>
      <c r="X191" s="223" t="str">
        <f t="shared" ca="1" si="195"/>
        <v>1.40649334679627-4.2575161273372i</v>
      </c>
      <c r="Y191" s="223" t="str">
        <f t="shared" ca="1" si="196"/>
        <v>-4.22171676843947+1.51055441351694i</v>
      </c>
      <c r="Z191" s="223" t="str">
        <f t="shared" ca="1" si="197"/>
        <v>3.78817369805962+2.39883453836396i</v>
      </c>
      <c r="AA191" s="223" t="str">
        <f t="shared" ca="1" si="198"/>
        <v>-0.439491490866385-4.46223199067177i</v>
      </c>
      <c r="AB191" s="223" t="str">
        <f t="shared" ca="1" si="199"/>
        <v>-3.24739560011485+3.09177763195758i</v>
      </c>
      <c r="AC191" s="223" t="str">
        <f t="shared" ca="1" si="200"/>
        <v>4.43529221147281+0.657913450210001i</v>
      </c>
      <c r="AD191" s="223" t="str">
        <f t="shared" ca="1" si="201"/>
        <v>-2.21006816379376-3.90131590883176i</v>
      </c>
      <c r="AE191" s="223" t="str">
        <f t="shared" ca="1" si="202"/>
        <v>-1.7158847080679+4.14251213368619i</v>
      </c>
      <c r="AF191" s="223" t="str">
        <f t="shared" ca="1" si="203"/>
        <v>4.32140112018896-1.19589274918285i</v>
      </c>
      <c r="AG191" s="223" t="str">
        <f t="shared" ca="1" si="204"/>
        <v>-3.60144026135364-2.67101013719896i</v>
      </c>
      <c r="AH191" s="223" t="str">
        <f t="shared" ca="1" si="205"/>
        <v>0.110038520558493+4.48247237951466i</v>
      </c>
      <c r="AI191" s="223" t="str">
        <f t="shared" ca="1" si="206"/>
        <v>3.46604191329695-2.84450708636616i</v>
      </c>
      <c r="AJ191" s="223" t="str">
        <f t="shared" ca="1" si="207"/>
        <v>-4.37487547923214-0.982411141188789i</v>
      </c>
      <c r="AK191" s="223" t="str">
        <f t="shared" ca="1" si="208"/>
        <v>1.91708128606344+4.05332782436159i</v>
      </c>
      <c r="AL191" s="223" t="str">
        <f t="shared" ca="1" si="209"/>
        <v>2.01597754143822-4.00505950786443i</v>
      </c>
      <c r="AM191" s="223" t="str">
        <f t="shared" ca="1" si="210"/>
        <v>-4.39766742485075+0.874750438425241i</v>
      </c>
      <c r="AN191" s="223" t="str">
        <f t="shared" ca="1" si="211"/>
        <v>3.3951903078329+2.92871130067749i</v>
      </c>
      <c r="AO191" s="223" t="str">
        <f t="shared" ca="1" si="212"/>
        <v>0.220010758026776-4.47842186215982i</v>
      </c>
      <c r="AP191" s="223" t="str">
        <f t="shared" ca="1" si="213"/>
        <v>-3.66590544504423+2.58182191041783i</v>
      </c>
      <c r="AQ191" s="223" t="str">
        <f t="shared" ca="1" si="214"/>
        <v>4.29075091771875+1.30158506107524i</v>
      </c>
      <c r="AR191" s="223" t="str">
        <f t="shared" ca="1" si="215"/>
        <v>4.29075091771875+1.30158506107524i</v>
      </c>
      <c r="AS191" s="223" t="str">
        <f t="shared" ca="1" si="216"/>
        <v>-2.30514561784144+3.84590311756093i</v>
      </c>
      <c r="AT191" s="223" t="str">
        <f t="shared" ca="1" si="217"/>
        <v>4.45010238871174-0.548867779251606i</v>
      </c>
      <c r="AU191" s="223" t="str">
        <f t="shared" ca="1" si="218"/>
        <v>-3.17054152386615-3.17054152386608i</v>
      </c>
      <c r="AV191" s="223" t="str">
        <f t="shared" ca="1" si="219"/>
        <v>-0.548867779251575+4.45010238871174i</v>
      </c>
      <c r="AW191" s="223" t="str">
        <f t="shared" ca="1" si="220"/>
        <v>3.84590311756092-2.30514561784147i</v>
      </c>
      <c r="AX191" s="223" t="str">
        <f t="shared" ca="1" si="221"/>
        <v>-4.18337440522046-1.61370557874258i</v>
      </c>
      <c r="AY191" s="223" t="str">
        <f t="shared" ca="1" si="222"/>
        <v>1.30158506107526+4.29075091771874i</v>
      </c>
      <c r="AZ191" s="223" t="str">
        <f t="shared" ca="1" si="223"/>
        <v>2.58182191041781-3.66590544504425i</v>
      </c>
      <c r="BA191" s="223" t="str">
        <f t="shared" ca="1" si="224"/>
        <v>-4.47842186215982+0.220010758026807i</v>
      </c>
      <c r="BB191" s="223" t="str">
        <f t="shared" ca="1" si="225"/>
        <v>2.92871130067718+3.39519030783317i</v>
      </c>
      <c r="BC191" s="223" t="str">
        <f t="shared" ca="1" si="226"/>
        <v>0.874750438425649-4.39766742485066i</v>
      </c>
      <c r="BD191" s="223" t="str">
        <f t="shared" ca="1" si="227"/>
        <v>-4.00505950786462+2.01597754143784i</v>
      </c>
      <c r="BE191" s="223" t="str">
        <f t="shared" ca="1" si="228"/>
        <v>4.05332782436162+1.91708128606339i</v>
      </c>
      <c r="BF191" s="223" t="str">
        <f t="shared" ca="1" si="229"/>
        <v>-0.982411141188852-4.37487547923213i</v>
      </c>
      <c r="BG191" s="223" t="str">
        <f t="shared" ca="1" si="230"/>
        <v>-2.84450708636611+3.46604191329699i</v>
      </c>
      <c r="BH191" s="223" t="str">
        <f t="shared" ca="1" si="231"/>
        <v>4.48247237951464+0.110038520559386i</v>
      </c>
      <c r="BI191" s="223" t="str">
        <f t="shared" ca="1" si="232"/>
        <v>-2.67101013720008-3.6014402613528i</v>
      </c>
      <c r="BJ191" s="223" t="str">
        <f t="shared" ca="1" si="233"/>
        <v>-1.19589274918371+4.32140112018872i</v>
      </c>
      <c r="BK191" s="223" t="str">
        <f t="shared" ca="1" si="234"/>
        <v>4.14251213368566-1.71588470806917i</v>
      </c>
      <c r="BL191" s="223" t="str">
        <f t="shared" ca="1" si="235"/>
        <v>-3.90131590883134-2.2100681637945i</v>
      </c>
      <c r="BM191" s="223" t="str">
        <f t="shared" ca="1" si="236"/>
        <v>0.657913450211356+4.4352922114726i</v>
      </c>
      <c r="BN191" s="223" t="str">
        <f t="shared" ca="1" si="237"/>
        <v>3.09177763195821-3.24739560011426i</v>
      </c>
      <c r="BO191" s="223" t="str">
        <f t="shared" ca="1" si="238"/>
        <v>-4.46223199067191-0.439491490865023i</v>
      </c>
      <c r="BP191" s="223" t="str">
        <f t="shared" ca="1" si="239"/>
        <v>2.39883453836325+3.78817369806007i</v>
      </c>
      <c r="BQ191" s="223" t="str">
        <f t="shared" ca="1" si="240"/>
        <v>1.51055441351564-4.22171676843994i</v>
      </c>
      <c r="BR191" s="223" t="str">
        <f t="shared" ca="1" si="241"/>
        <v>-4.25751612733746+1.40649334679547i</v>
      </c>
      <c r="BS191" s="223" t="str">
        <f t="shared" ca="1" si="242"/>
        <v>3.72816242437256+2.49107849065722i</v>
      </c>
      <c r="BT191" s="223" t="str">
        <f t="shared" ca="1" si="243"/>
        <v>-0.329850469240359-4.47167371093425i</v>
      </c>
      <c r="BU191" s="223" t="str">
        <f t="shared" ca="1" si="244"/>
        <v>-3.32229356668079+3.01115136881393i</v>
      </c>
      <c r="BV191" s="223" t="str">
        <f t="shared" ca="1" si="245"/>
        <v>4.41781038005185+0.766562818707398i</v>
      </c>
      <c r="BW191" s="223" t="str">
        <f t="shared" ca="1" si="246"/>
        <v>-2.11365944732554-3.95437869327787i</v>
      </c>
      <c r="BX191" s="223" t="str">
        <f t="shared" ca="1" si="247"/>
        <v>-1.81703025260653+4.09915456774092i</v>
      </c>
      <c r="BY191" s="223" t="str">
        <f t="shared" ca="1" si="248"/>
        <v>4.34944827221152-1.08948007621746i</v>
      </c>
      <c r="BZ191" s="223" t="str">
        <f t="shared" ca="1" si="249"/>
        <v>-3.53480570471589-2.75858944734923i</v>
      </c>
      <c r="CA191" s="223" t="str">
        <f t="shared" ca="1" si="250"/>
        <v>1.87860903575541E-12+4.48382282311852i</v>
      </c>
      <c r="CB191" s="223" t="str">
        <f t="shared" ca="1" si="251"/>
        <v>3.5348057047164-2.75858944734857i</v>
      </c>
      <c r="CC191" s="223" t="str">
        <f t="shared" ca="1" si="252"/>
        <v>-4.34944827221243-1.08948007621381i</v>
      </c>
      <c r="CD191" s="223" t="str">
        <f t="shared" ca="1" si="253"/>
        <v>1.81703025260577+4.09915456774125i</v>
      </c>
      <c r="CE191" s="223" t="str">
        <f t="shared" ca="1" si="254"/>
        <v>2.11365944732234-3.95437869327958i</v>
      </c>
      <c r="CF191" s="223" t="str">
        <f t="shared" ca="1" si="255"/>
        <v>-4.41781038005199+0.766562818706582i</v>
      </c>
      <c r="CG191" s="223" t="str">
        <f t="shared" ca="1" si="256"/>
        <v>3.32229356668323+3.01115136881124i</v>
      </c>
      <c r="CH191" s="223" t="str">
        <f t="shared" ca="1" si="257"/>
        <v>0.329850469241188-4.47167371093418i</v>
      </c>
      <c r="CI191" s="223" t="str">
        <f t="shared" ca="1" si="258"/>
        <v>-3.72816242437054+2.49107849066024i</v>
      </c>
      <c r="CJ191" s="223" t="str">
        <f t="shared" ca="1" si="259"/>
        <v>4.2575161273372+1.40649334679626i</v>
      </c>
      <c r="CK191" s="223" t="str">
        <f t="shared" ca="1" si="260"/>
        <v>-1.51055441351905-4.22171676843872i</v>
      </c>
      <c r="CL191" s="223" t="str">
        <f t="shared" ca="1" si="261"/>
        <v>-2.39883453836395+3.78817369805963i</v>
      </c>
      <c r="CM191" s="223" t="str">
        <f t="shared" ca="1" si="262"/>
        <v>4.46223199067155-0.439491490868636i</v>
      </c>
      <c r="CN191" s="223" t="str">
        <f t="shared" ca="1" si="263"/>
        <v>-3.09177763195761-3.24739560011483i</v>
      </c>
      <c r="CO191" s="223" t="str">
        <f t="shared" ca="1" si="264"/>
        <v>-0.657913450212176+4.43529221147248i</v>
      </c>
      <c r="CP191" s="223" t="str">
        <f t="shared" ca="1" si="265"/>
        <v>3.90131590883175-2.21006816379378i</v>
      </c>
      <c r="CQ191" s="223" t="str">
        <f t="shared" ca="1" si="266"/>
        <v>-4.14251213368534-1.71588470806993i</v>
      </c>
      <c r="CR191" s="223" t="str">
        <f t="shared" ca="1" si="267"/>
        <v>1.19589274918291+4.32140112018895i</v>
      </c>
      <c r="CS191" s="223" t="str">
        <f t="shared" ca="1" si="268"/>
        <v>2.6710101372007-3.60144026135235i</v>
      </c>
      <c r="CT191" s="223" t="str">
        <f t="shared" ca="1" si="269"/>
        <v>-4.48247237951466+0.110038520558556i</v>
      </c>
      <c r="CU191" s="223" t="str">
        <f t="shared" ca="1" si="270"/>
        <v>2.84450708636449+3.46604191329833i</v>
      </c>
      <c r="CV191" s="223" t="str">
        <f t="shared" ca="1" si="271"/>
        <v>0.982411141188731-4.37487547923216i</v>
      </c>
      <c r="CW191" s="223" t="str">
        <f t="shared" ca="1" si="272"/>
        <v>-4.05332782436252+1.91708128606149i</v>
      </c>
      <c r="CX191" s="223" t="str">
        <f t="shared" ca="1" si="273"/>
        <v>4.00505950786467+2.01597754143773i</v>
      </c>
      <c r="CY191" s="223" t="str">
        <f t="shared" ca="1" si="274"/>
        <v>-0.874750438423586-4.39766742485107i</v>
      </c>
      <c r="CZ191" s="223" t="str">
        <f t="shared" ca="1" si="275"/>
        <v>-2.92871130067709+3.39519030783325i</v>
      </c>
      <c r="DA191" s="223" t="str">
        <f t="shared" ca="1" si="276"/>
        <v>4.47842186215973+0.220010758028591i</v>
      </c>
      <c r="DB191" s="223" t="str">
        <f t="shared" ca="1" si="277"/>
        <v>-2.58182191041817-3.66590544504399i</v>
      </c>
      <c r="DC191" s="223" t="str">
        <f t="shared" ca="1" si="278"/>
        <v>-1.30158506107698+4.29075091771823i</v>
      </c>
      <c r="DD191" s="223" t="str">
        <f t="shared" ca="1" si="279"/>
        <v>4.1833744052203-1.61370557874299i</v>
      </c>
      <c r="DE191" s="223" t="str">
        <f t="shared" ca="1" si="280"/>
        <v>-3.84590311756-2.30514561784301i</v>
      </c>
      <c r="DF191" s="223" t="str">
        <f t="shared" ca="1" si="281"/>
        <v>0.548867779252019+4.45010238871169i</v>
      </c>
      <c r="DG191" s="223" t="str">
        <f t="shared" ca="1" si="282"/>
        <v>3.17054152386737-3.17054152386486i</v>
      </c>
      <c r="DH191" s="223" t="str">
        <f t="shared" ca="1" si="283"/>
        <v>-4.45010238871181-0.548867779251104i</v>
      </c>
      <c r="DI191" s="223" t="str">
        <f t="shared" ca="1" si="284"/>
        <v>2.30514561783997+3.84590311756182i</v>
      </c>
      <c r="DJ191" s="223" t="str">
        <f t="shared" ca="1" si="285"/>
        <v>1.61370557874213-4.18337440522063i</v>
      </c>
      <c r="DK191" s="223" t="str">
        <f t="shared" ca="1" si="286"/>
        <v>-4.29075091771925+1.30158506107359i</v>
      </c>
      <c r="DL191" s="223" t="str">
        <f t="shared" ca="1" si="287"/>
        <v>3.66590544504452+2.58182191041742i</v>
      </c>
      <c r="DM191" s="223" t="str">
        <f t="shared" ca="1" si="288"/>
        <v>-0.220010758025056-4.47842186215991i</v>
      </c>
      <c r="DN191" s="223" t="str">
        <f t="shared" ca="1" si="289"/>
        <v>-3.39519030783257+2.92871130067788i</v>
      </c>
      <c r="DO191" s="223" t="str">
        <f t="shared" ca="1" si="290"/>
        <v>4.39766742485041+0.874750438426931i</v>
      </c>
      <c r="DP191" s="223" t="str">
        <f t="shared" ca="1" si="291"/>
        <v>-2.01597754143867-4.0050595078642i</v>
      </c>
      <c r="DQ191" s="223" t="str">
        <f t="shared" ca="1" si="292"/>
        <v>-1.91708128606457+4.05332782436106i</v>
      </c>
      <c r="DR191" s="223" t="str">
        <f t="shared" ca="1" si="293"/>
        <v>4.37487547923193-0.982411141189753i</v>
      </c>
      <c r="DS191" s="223" t="str">
        <f t="shared" ca="1" si="294"/>
        <v>-3.46604191329616-2.84450708636713i</v>
      </c>
      <c r="DT191" s="223" t="str">
        <f t="shared" ca="1" si="295"/>
        <v>-0.110038520557508+4.48247237951469i</v>
      </c>
      <c r="DU191" s="223" t="str">
        <f t="shared" ca="1" si="296"/>
        <v>3.60144026135438-2.67101013719796i</v>
      </c>
      <c r="DV191" s="223" t="str">
        <f t="shared" ca="1" si="297"/>
        <v>-4.32140112018923-1.1958927491819i</v>
      </c>
      <c r="DW191" s="223" t="str">
        <f t="shared" ca="1" si="298"/>
        <v>1.71588470806678+4.14251213368665i</v>
      </c>
      <c r="DX191" s="223" t="str">
        <f t="shared" ca="1" si="299"/>
        <v>2.21006816379287-3.90131590883227i</v>
      </c>
      <c r="DY191" s="223" t="str">
        <f t="shared" ca="1" si="300"/>
        <v>-4.43529221147298+0.657913450208804i</v>
      </c>
      <c r="DZ191" s="223" t="str">
        <f t="shared" ca="1" si="301"/>
        <v>3.24739560011555+3.09177763195684i</v>
      </c>
      <c r="EA191" s="223" t="str">
        <f t="shared" ca="1" si="302"/>
        <v>0.439491490867719-4.46223199067164i</v>
      </c>
      <c r="EB191" s="223" t="str">
        <f t="shared" ca="1" si="303"/>
        <v>-3.78817369805914+2.39883453836473i</v>
      </c>
      <c r="EC191" s="223" t="str">
        <f t="shared" ca="1" si="304"/>
        <v>4.22171676843907+1.51055441351807i</v>
      </c>
      <c r="ED191" s="223" t="str">
        <f t="shared" ca="1" si="305"/>
        <v>-1.40649334679725-4.25751612733688i</v>
      </c>
      <c r="EE191" s="223" t="str">
        <f t="shared" ca="1" si="306"/>
        <v>-2.49107849065948+3.72816242437105i</v>
      </c>
      <c r="EF191" s="223" t="str">
        <f t="shared" ca="1" si="307"/>
        <v>4.47167371093412-0.329850469242106i</v>
      </c>
      <c r="EG191" s="223" t="str">
        <f t="shared" ca="1" si="308"/>
        <v>-3.01115136881201-3.32229356668252i</v>
      </c>
      <c r="EH191" s="223" t="str">
        <f t="shared" ca="1" si="309"/>
        <v>-0.766562818705547+4.41781038005217i</v>
      </c>
      <c r="EI191" s="223" t="str">
        <f t="shared" ca="1" si="310"/>
        <v>3.95437869327915-2.11365944732315i</v>
      </c>
      <c r="EJ191" s="223" t="str">
        <f t="shared" ca="1" si="311"/>
        <v>-4.09915456774162-1.81703025260492i</v>
      </c>
      <c r="EK191" s="223" t="str">
        <f t="shared" ca="1" si="312"/>
        <v>1.08948007621495+4.34944827221215i</v>
      </c>
      <c r="EL191" s="223" t="str">
        <f t="shared" ca="1" si="313"/>
        <v>2.75858944734775-3.53480570471705i</v>
      </c>
      <c r="EM191" s="223" t="str">
        <f t="shared" ca="1" si="314"/>
        <v>-4.48382282311852-8.30546667468373E-13i</v>
      </c>
      <c r="EN191" s="223"/>
      <c r="EO191" s="223"/>
      <c r="EP191" s="223"/>
    </row>
    <row r="192" spans="1:146" ht="17.25" thickBot="1">
      <c r="A192" s="257">
        <f t="shared" si="181"/>
        <v>1.7968750000000012E-3</v>
      </c>
      <c r="B192" s="256">
        <v>92</v>
      </c>
      <c r="C192" s="230">
        <f t="shared" si="182"/>
        <v>18400</v>
      </c>
      <c r="D192" s="229">
        <f t="shared" si="315"/>
        <v>115610.60965210438</v>
      </c>
      <c r="E192" s="229" t="str">
        <f t="shared" si="316"/>
        <v>115610.609652104i</v>
      </c>
      <c r="F192" s="229" t="str">
        <f t="shared" si="183"/>
        <v>-0.0155967859507196-0.051022344088239i</v>
      </c>
      <c r="G192" s="229" t="str">
        <f t="shared" si="184"/>
        <v>-4.42500205477097+2.04955660144069i</v>
      </c>
      <c r="H192" s="229" t="str">
        <f t="shared" si="180"/>
        <v>0.00203059267622806-0.00459452589052869i</v>
      </c>
      <c r="I192" s="229" t="str">
        <f t="shared" si="317"/>
        <v>-0.00356488387754706+0.00472358751948756i</v>
      </c>
      <c r="J192" s="255" t="str">
        <f ca="1">IMPRODUCT(1/N_FFT2,DC100)</f>
        <v>0.0207626368629061-0.0000328463090120013i</v>
      </c>
      <c r="K192" s="254" t="str">
        <f t="shared" ca="1" si="318"/>
        <v>-0.0000738612369926279+0.0000981912256347094i</v>
      </c>
      <c r="N192" s="246">
        <f t="shared" ca="1" si="185"/>
        <v>17.484357151627687</v>
      </c>
      <c r="O192" s="223">
        <f t="shared" ca="1" si="186"/>
        <v>4.4843571516276866</v>
      </c>
      <c r="P192" s="223" t="str">
        <f t="shared" ca="1" si="187"/>
        <v>-2.84484606078381-3.46645495482016i</v>
      </c>
      <c r="Q192" s="223" t="str">
        <f t="shared" ca="1" si="188"/>
        <v>-0.874854680746363+4.39819148638739i</v>
      </c>
      <c r="R192" s="223" t="str">
        <f t="shared" ca="1" si="189"/>
        <v>3.95484992895308-2.11391132803961i</v>
      </c>
      <c r="S192" s="223" t="str">
        <f t="shared" ca="1" si="190"/>
        <v>-4.14300578885942-1.71608918673584i</v>
      </c>
      <c r="T192" s="223" t="str">
        <f t="shared" ca="1" si="191"/>
        <v>1.3017401684539+4.29126223822175i</v>
      </c>
      <c r="U192" s="223" t="str">
        <f t="shared" ca="1" si="192"/>
        <v>2.49137534767285-3.72860670229006i</v>
      </c>
      <c r="V192" s="223" t="str">
        <f t="shared" ca="1" si="193"/>
        <v>-4.46276374624313+0.439543864218749i</v>
      </c>
      <c r="W192" s="223" t="str">
        <f t="shared" ca="1" si="194"/>
        <v>3.17091935117829+3.17091935117837i</v>
      </c>
      <c r="X192" s="223" t="str">
        <f t="shared" ca="1" si="195"/>
        <v>0.439543864218843-4.46276374624312i</v>
      </c>
      <c r="Y192" s="223" t="str">
        <f t="shared" ca="1" si="196"/>
        <v>-3.72860670229012+2.49137534767277i</v>
      </c>
      <c r="Z192" s="223" t="str">
        <f t="shared" ca="1" si="197"/>
        <v>4.29126223822173+1.301740168454i</v>
      </c>
      <c r="AA192" s="223" t="str">
        <f t="shared" ca="1" si="198"/>
        <v>-1.71608918673596-4.14300578885937i</v>
      </c>
      <c r="AB192" s="223" t="str">
        <f t="shared" ca="1" si="199"/>
        <v>-2.11391132803974+3.95484992895301i</v>
      </c>
      <c r="AC192" s="223" t="str">
        <f t="shared" ca="1" si="200"/>
        <v>4.39819148638739-0.874854680746394i</v>
      </c>
      <c r="AD192" s="223" t="str">
        <f t="shared" ca="1" si="201"/>
        <v>-3.46645495482028-2.84484606078367i</v>
      </c>
      <c r="AE192" s="223" t="str">
        <f t="shared" ca="1" si="202"/>
        <v>-1.09873744176806E-13+4.48435715162769i</v>
      </c>
      <c r="AF192" s="223" t="str">
        <f t="shared" ca="1" si="203"/>
        <v>3.46645495482011-2.84484606078387i</v>
      </c>
      <c r="AG192" s="223" t="str">
        <f t="shared" ca="1" si="204"/>
        <v>-4.39819148638735-0.874854680746578i</v>
      </c>
      <c r="AH192" s="223" t="str">
        <f t="shared" ca="1" si="205"/>
        <v>2.11391132803956+3.95484992895311i</v>
      </c>
      <c r="AI192" s="223" t="str">
        <f t="shared" ca="1" si="206"/>
        <v>1.71608918673573-4.14300578885947i</v>
      </c>
      <c r="AJ192" s="223" t="str">
        <f t="shared" ca="1" si="207"/>
        <v>-4.29126223822178+1.30174016845382i</v>
      </c>
      <c r="AK192" s="223" t="str">
        <f t="shared" ca="1" si="208"/>
        <v>3.72860670229+2.49137534767294i</v>
      </c>
      <c r="AL192" s="223" t="str">
        <f t="shared" ca="1" si="209"/>
        <v>-0.4395438642191-4.4627637462431i</v>
      </c>
      <c r="AM192" s="223" t="str">
        <f t="shared" ca="1" si="210"/>
        <v>-3.17091935117845+3.17091935117821i</v>
      </c>
      <c r="AN192" s="223" t="str">
        <f t="shared" ca="1" si="211"/>
        <v>4.46276374624311+0.439543864218952i</v>
      </c>
      <c r="AO192" s="223" t="str">
        <f t="shared" ca="1" si="212"/>
        <v>-2.49137534767307-3.72860670228992i</v>
      </c>
      <c r="AP192" s="223" t="str">
        <f t="shared" ca="1" si="213"/>
        <v>-1.3017401684541+4.2912622382217i</v>
      </c>
      <c r="AQ192" s="223" t="str">
        <f t="shared" ca="1" si="214"/>
        <v>4.14300578885942-1.71608918673586i</v>
      </c>
      <c r="AR192" s="223" t="str">
        <f t="shared" ca="1" si="215"/>
        <v>4.14300578885942-1.71608918673586i</v>
      </c>
      <c r="AS192" s="223" t="str">
        <f t="shared" ca="1" si="216"/>
        <v>0.874854680746318+4.3981914863874i</v>
      </c>
      <c r="AT192" s="223" t="str">
        <f t="shared" ca="1" si="217"/>
        <v>2.84484606078373-3.46645495482023i</v>
      </c>
      <c r="AU192" s="223" t="str">
        <f t="shared" ca="1" si="218"/>
        <v>-4.48435715162769-2.19747488353611E-13i</v>
      </c>
      <c r="AV192" s="223" t="str">
        <f t="shared" ca="1" si="219"/>
        <v>2.84484606078378+3.46645495482018i</v>
      </c>
      <c r="AW192" s="223" t="str">
        <f t="shared" ca="1" si="220"/>
        <v>0.874854680746251-4.39819148638742i</v>
      </c>
      <c r="AX192" s="223" t="str">
        <f t="shared" ca="1" si="221"/>
        <v>-3.95484992895315+2.11391132803948i</v>
      </c>
      <c r="AY192" s="223" t="str">
        <f t="shared" ca="1" si="222"/>
        <v>4.14300578885944+1.7160891867358i</v>
      </c>
      <c r="AZ192" s="223" t="str">
        <f t="shared" ca="1" si="223"/>
        <v>-1.30174016845411-4.29126223822169i</v>
      </c>
      <c r="BA192" s="223" t="str">
        <f t="shared" ca="1" si="224"/>
        <v>-2.49137534767303+3.72860670228994i</v>
      </c>
      <c r="BB192" s="223" t="str">
        <f t="shared" ca="1" si="225"/>
        <v>4.46276374624311-0.439543864218991i</v>
      </c>
      <c r="BC192" s="223" t="str">
        <f t="shared" ca="1" si="226"/>
        <v>-3.17091935117847-3.17091935117818i</v>
      </c>
      <c r="BD192" s="223" t="str">
        <f t="shared" ca="1" si="227"/>
        <v>-0.43954386421903+4.4627637462431i</v>
      </c>
      <c r="BE192" s="223" t="str">
        <f t="shared" ca="1" si="228"/>
        <v>3.72860670228996-2.491375347673i</v>
      </c>
      <c r="BF192" s="223" t="str">
        <f t="shared" ca="1" si="229"/>
        <v>-4.29126223822166-1.30174016845421i</v>
      </c>
      <c r="BG192" s="223" t="str">
        <f t="shared" ca="1" si="230"/>
        <v>1.71608918673576+4.14300578885946i</v>
      </c>
      <c r="BH192" s="223" t="str">
        <f t="shared" ca="1" si="231"/>
        <v>2.11391132803913-3.95484992895334i</v>
      </c>
      <c r="BI192" s="223" t="str">
        <f t="shared" ca="1" si="232"/>
        <v>-4.39819148638699+0.874854680748399i</v>
      </c>
      <c r="BJ192" s="223" t="str">
        <f t="shared" ca="1" si="233"/>
        <v>3.46645495481959+2.8448460607845i</v>
      </c>
      <c r="BK192" s="223" t="str">
        <f t="shared" ca="1" si="234"/>
        <v>-6.26276987062457E-13-4.48435715162769i</v>
      </c>
      <c r="BL192" s="223" t="str">
        <f t="shared" ca="1" si="235"/>
        <v>-3.46645495481884+2.84484606078542i</v>
      </c>
      <c r="BM192" s="223" t="str">
        <f t="shared" ca="1" si="236"/>
        <v>4.39819148638722+0.874854680747233i</v>
      </c>
      <c r="BN192" s="223" t="str">
        <f t="shared" ca="1" si="237"/>
        <v>-2.11391132804017-3.95484992895278i</v>
      </c>
      <c r="BO192" s="223" t="str">
        <f t="shared" ca="1" si="238"/>
        <v>-1.71608918673384+4.14300578886025i</v>
      </c>
      <c r="BP192" s="223" t="str">
        <f t="shared" ca="1" si="239"/>
        <v>4.29126223822196-1.30174016845321i</v>
      </c>
      <c r="BQ192" s="223" t="str">
        <f t="shared" ca="1" si="240"/>
        <v>-3.72860670229038-2.49137534767238i</v>
      </c>
      <c r="BR192" s="223" t="str">
        <f t="shared" ca="1" si="241"/>
        <v>0.439543864221101+4.4627637462429i</v>
      </c>
      <c r="BS192" s="223" t="str">
        <f t="shared" ca="1" si="242"/>
        <v>3.17091935117889-3.17091935117777i</v>
      </c>
      <c r="BT192" s="223" t="str">
        <f t="shared" ca="1" si="243"/>
        <v>-4.46276374624317-0.439543864218315i</v>
      </c>
      <c r="BU192" s="223" t="str">
        <f t="shared" ca="1" si="244"/>
        <v>2.49137534767476+3.72860670228878i</v>
      </c>
      <c r="BV192" s="223" t="str">
        <f t="shared" ca="1" si="245"/>
        <v>1.30174016845474-4.2912622382215i</v>
      </c>
      <c r="BW192" s="223" t="str">
        <f t="shared" ca="1" si="246"/>
        <v>-4.14300578885913+1.71608918673654i</v>
      </c>
      <c r="BX192" s="223" t="str">
        <f t="shared" ca="1" si="247"/>
        <v>3.95484992895202+2.11391132804158i</v>
      </c>
      <c r="BY192" s="223" t="str">
        <f t="shared" ca="1" si="248"/>
        <v>-0.874854680745605-4.39819148638755i</v>
      </c>
      <c r="BZ192" s="223" t="str">
        <f t="shared" ca="1" si="249"/>
        <v>-2.84484606078321+3.46645495482065i</v>
      </c>
      <c r="CA192" s="223" t="str">
        <f t="shared" ca="1" si="250"/>
        <v>4.48435715162769+2.22383831994725E-12i</v>
      </c>
      <c r="CB192" s="223" t="str">
        <f t="shared" ca="1" si="251"/>
        <v>-2.84484606078332-3.46645495482056i</v>
      </c>
      <c r="CC192" s="223" t="str">
        <f t="shared" ca="1" si="252"/>
        <v>-0.874854680745592+4.39819148638755i</v>
      </c>
      <c r="CD192" s="223" t="str">
        <f t="shared" ca="1" si="253"/>
        <v>3.95484992895412-2.11391132803766i</v>
      </c>
      <c r="CE192" s="223" t="str">
        <f t="shared" ca="1" si="254"/>
        <v>-4.14300578885919-1.71608918673641i</v>
      </c>
      <c r="CF192" s="223" t="str">
        <f t="shared" ca="1" si="255"/>
        <v>1.30174016845475+4.2912622382215i</v>
      </c>
      <c r="CG192" s="223" t="str">
        <f t="shared" ca="1" si="256"/>
        <v>2.49137534767464-3.72860670228886i</v>
      </c>
      <c r="CH192" s="223" t="str">
        <f t="shared" ca="1" si="257"/>
        <v>-4.46276374624317+0.439543864218328i</v>
      </c>
      <c r="CI192" s="223" t="str">
        <f t="shared" ca="1" si="258"/>
        <v>3.17091935117899+3.17091935117766i</v>
      </c>
      <c r="CJ192" s="223" t="str">
        <f t="shared" ca="1" si="259"/>
        <v>0.439543864221024-4.46276374624291i</v>
      </c>
      <c r="CK192" s="223" t="str">
        <f t="shared" ca="1" si="260"/>
        <v>-3.72860670229037+2.49137534767239i</v>
      </c>
      <c r="CL192" s="223" t="str">
        <f t="shared" ca="1" si="261"/>
        <v>4.291262238222+1.30174016845308i</v>
      </c>
      <c r="CM192" s="223" t="str">
        <f t="shared" ca="1" si="262"/>
        <v>-1.71608918673391-4.14300578886022i</v>
      </c>
      <c r="CN192" s="223" t="str">
        <f t="shared" ca="1" si="263"/>
        <v>-2.11391132804005+3.95484992895284i</v>
      </c>
      <c r="CO192" s="223" t="str">
        <f t="shared" ca="1" si="264"/>
        <v>4.39819148638721-0.874854680747309i</v>
      </c>
      <c r="CP192" s="223" t="str">
        <f t="shared" ca="1" si="265"/>
        <v>-3.46645495481885-2.84484606078541i</v>
      </c>
      <c r="CQ192" s="223" t="str">
        <f t="shared" ca="1" si="266"/>
        <v>-4.85642172911172E-13+4.48435715162769i</v>
      </c>
      <c r="CR192" s="223" t="str">
        <f t="shared" ca="1" si="267"/>
        <v>3.46645495481954-2.84484606078456i</v>
      </c>
      <c r="CS192" s="223" t="str">
        <f t="shared" ca="1" si="268"/>
        <v>-4.39819148638702-0.87485468074826i</v>
      </c>
      <c r="CT192" s="223" t="str">
        <f t="shared" ca="1" si="269"/>
        <v>2.1139113280392+3.9548499289533i</v>
      </c>
      <c r="CU192" s="223" t="str">
        <f t="shared" ca="1" si="270"/>
        <v>1.71608918673481-4.14300578885985i</v>
      </c>
      <c r="CV192" s="223" t="str">
        <f t="shared" ca="1" si="271"/>
        <v>-4.29126223822229+1.30174016845215i</v>
      </c>
      <c r="CW192" s="223" t="str">
        <f t="shared" ca="1" si="272"/>
        <v>3.72860670228976+2.49137534767331i</v>
      </c>
      <c r="CX192" s="223" t="str">
        <f t="shared" ca="1" si="273"/>
        <v>-0.439543864220057-4.462763746243i</v>
      </c>
      <c r="CY192" s="223" t="str">
        <f t="shared" ca="1" si="274"/>
        <v>-3.17091935117968+3.17091935117698i</v>
      </c>
      <c r="CZ192" s="223" t="str">
        <f t="shared" ca="1" si="275"/>
        <v>4.46276374624308+0.439543864219295i</v>
      </c>
      <c r="DA192" s="223" t="str">
        <f t="shared" ca="1" si="276"/>
        <v>-2.49137534767384-3.7286067022894i</v>
      </c>
      <c r="DB192" s="223" t="str">
        <f t="shared" ca="1" si="277"/>
        <v>-1.30174016845581+4.29126223822118i</v>
      </c>
      <c r="DC192" s="223" t="str">
        <f t="shared" ca="1" si="278"/>
        <v>4.14300578885956-1.71608918673552i</v>
      </c>
      <c r="DD192" s="223" t="str">
        <f t="shared" ca="1" si="279"/>
        <v>-3.95484992895361-2.11391132803863i</v>
      </c>
      <c r="DE192" s="223" t="str">
        <f t="shared" ca="1" si="280"/>
        <v>0.874854680744636+4.39819148638774i</v>
      </c>
      <c r="DF192" s="223" t="str">
        <f t="shared" ca="1" si="281"/>
        <v>2.84484606078407-3.46645495481994i</v>
      </c>
      <c r="DG192" s="223" t="str">
        <f t="shared" ca="1" si="282"/>
        <v>-4.48435715162769+1.25255397412491E-12i</v>
      </c>
      <c r="DH192" s="223" t="str">
        <f t="shared" ca="1" si="283"/>
        <v>2.84484606078246+3.46645495482127i</v>
      </c>
      <c r="DI192" s="223" t="str">
        <f t="shared" ca="1" si="284"/>
        <v>0.874854680746681-4.39819148638733i</v>
      </c>
      <c r="DJ192" s="223" t="str">
        <f t="shared" ca="1" si="285"/>
        <v>-3.95484992895249+2.11391132804073i</v>
      </c>
      <c r="DK192" s="223" t="str">
        <f t="shared" ca="1" si="286"/>
        <v>4.14300578885876+1.71608918673744i</v>
      </c>
      <c r="DL192" s="223" t="str">
        <f t="shared" ca="1" si="287"/>
        <v>-1.30174016845381-4.29126223822178i</v>
      </c>
      <c r="DM192" s="223" t="str">
        <f t="shared" ca="1" si="288"/>
        <v>-2.49137534767186+3.72860670229072i</v>
      </c>
      <c r="DN192" s="223" t="str">
        <f t="shared" ca="1" si="289"/>
        <v>4.46276374624328-0.439543864217221i</v>
      </c>
      <c r="DO192" s="223" t="str">
        <f t="shared" ca="1" si="290"/>
        <v>-3.1709193511782-3.17091935117845i</v>
      </c>
      <c r="DP192" s="223" t="str">
        <f t="shared" ca="1" si="291"/>
        <v>-0.439543864217691+4.46276374624324i</v>
      </c>
      <c r="DQ192" s="223" t="str">
        <f t="shared" ca="1" si="292"/>
        <v>3.72860670229091-2.49137534767157i</v>
      </c>
      <c r="DR192" s="223" t="str">
        <f t="shared" ca="1" si="293"/>
        <v>-4.29126223822168-1.30174016845414i</v>
      </c>
      <c r="DS192" s="223" t="str">
        <f t="shared" ca="1" si="294"/>
        <v>1.71608918673701+4.14300578885894i</v>
      </c>
      <c r="DT192" s="223" t="str">
        <f t="shared" ca="1" si="295"/>
        <v>2.11391132804103-3.95484992895232i</v>
      </c>
      <c r="DU192" s="223" t="str">
        <f t="shared" ca="1" si="296"/>
        <v>-4.39819148638742+0.874854680746219i</v>
      </c>
      <c r="DV192" s="223" t="str">
        <f t="shared" ca="1" si="297"/>
        <v>3.46645495482105+2.84484606078272i</v>
      </c>
      <c r="DW192" s="223" t="str">
        <f t="shared" ca="1" si="298"/>
        <v>1.5975613328848E-12-4.48435715162769i</v>
      </c>
      <c r="DX192" s="223" t="str">
        <f t="shared" ca="1" si="299"/>
        <v>-3.46645495482024+2.8448460607837i</v>
      </c>
      <c r="DY192" s="223" t="str">
        <f t="shared" ca="1" si="300"/>
        <v>4.39819148638765+0.874854680745103i</v>
      </c>
      <c r="DZ192" s="223" t="str">
        <f t="shared" ca="1" si="301"/>
        <v>-2.11391132803833-3.95484992895377i</v>
      </c>
      <c r="EA192" s="223" t="str">
        <f t="shared" ca="1" si="302"/>
        <v>-1.71608918673595+4.14300578885938i</v>
      </c>
      <c r="EB192" s="223" t="str">
        <f t="shared" ca="1" si="303"/>
        <v>4.29126223822131-1.30174016845535i</v>
      </c>
      <c r="EC192" s="223" t="str">
        <f t="shared" ca="1" si="304"/>
        <v>-3.72860670228914-2.49137534767423i</v>
      </c>
      <c r="ED192" s="223" t="str">
        <f t="shared" ca="1" si="305"/>
        <v>0.439543864218951+4.46276374624311i</v>
      </c>
      <c r="EE192" s="223" t="str">
        <f t="shared" ca="1" si="306"/>
        <v>3.17091935117722-3.17091935117943i</v>
      </c>
      <c r="EF192" s="223" t="str">
        <f t="shared" ca="1" si="307"/>
        <v>-4.46276374624297-0.439543864220401i</v>
      </c>
      <c r="EG192" s="223" t="str">
        <f t="shared" ca="1" si="308"/>
        <v>2.49137534767302+3.72860670228995i</v>
      </c>
      <c r="EH192" s="223" t="str">
        <f t="shared" ca="1" si="309"/>
        <v>1.3017401684526-4.29126223822215i</v>
      </c>
      <c r="EI192" s="223" t="str">
        <f t="shared" ca="1" si="310"/>
        <v>-4.14300578886003+1.71608918673437i</v>
      </c>
      <c r="EJ192" s="223" t="str">
        <f t="shared" ca="1" si="311"/>
        <v>3.95484992895308+2.11391132803961i</v>
      </c>
      <c r="EK192" s="223" t="str">
        <f t="shared" ca="1" si="312"/>
        <v>-0.874854680747923-4.39819148638709i</v>
      </c>
      <c r="EL192" s="223" t="str">
        <f t="shared" ca="1" si="313"/>
        <v>-2.84484606078493+3.46645495481924i</v>
      </c>
      <c r="EM192" s="223" t="str">
        <f t="shared" ca="1" si="314"/>
        <v>4.48435715162769-1.40634814151284E-13i</v>
      </c>
      <c r="EN192" s="223"/>
      <c r="EO192" s="223"/>
      <c r="EP192" s="223"/>
    </row>
    <row r="193" spans="1:146" ht="17.25" thickBot="1">
      <c r="A193" s="257">
        <f t="shared" si="181"/>
        <v>1.8164062500000012E-3</v>
      </c>
      <c r="B193" s="256">
        <v>93</v>
      </c>
      <c r="C193" s="230">
        <f t="shared" si="182"/>
        <v>18600</v>
      </c>
      <c r="D193" s="229">
        <f t="shared" si="315"/>
        <v>116867.2467135403</v>
      </c>
      <c r="E193" s="229" t="str">
        <f t="shared" si="316"/>
        <v>116867.24671354i</v>
      </c>
      <c r="F193" s="229" t="str">
        <f t="shared" si="183"/>
        <v>-0.015457869319974-0.0503031093953235i</v>
      </c>
      <c r="G193" s="229" t="str">
        <f t="shared" si="184"/>
        <v>-4.39792024431241+2.07722900409813i</v>
      </c>
      <c r="H193" s="229" t="str">
        <f t="shared" ref="H193:H214" si="319">IF(freq_ratio2&gt;1,IMPRODUCT(M67,IMDIV((IMPRODUCT(COMPLEX(1,Rc_2*Coutput2*microF2*miliOhm2*D193),IMSUM(1,IMDIV(E193,omega4_2),IMDIV(IMPRODUCT(E193,E193),omega5_2)))),IMSUM(1,IMPRODUCT(E193,1/omega1_2),IMPRODUCT(E193,E193,1/omega2_2),IMPRODUCT(E193,E193,E193,1/omega3_2)))),IMPRODUCT(M67,(IMDIV(IMPRODUCT(COMPLEX(1,Rc_2*Coutput2*microF2*miliOhm2*D193),COMPLEX(1,-Kfeed2*effectiveL2*PI()^2*D193/(8*ratio2^2*Gdc_dcm2))),IMSUM(1,IMDIV(E193,omegat2),IMDIV(IMPRODUCT(E193,E193),omegapole0^2*(1-2*Gdc_dcm2/(Kfeed2*rload2))))))))</f>
        <v>0.0020298686898446-0.00454508833374237i</v>
      </c>
      <c r="I193" s="229" t="str">
        <f t="shared" si="317"/>
        <v>-0.00352408277606806+0.00468699880234199i</v>
      </c>
      <c r="J193" s="255" t="str">
        <f ca="1">IMPRODUCT(1/N_FFT2,DD100)</f>
        <v>0.00425733369873652-0.001614684344604i</v>
      </c>
      <c r="K193" s="254" t="str">
        <f t="shared" ca="1" si="318"/>
        <v>-7.43517277037219E-06+0.000025644399234754i</v>
      </c>
      <c r="N193" s="246">
        <f t="shared" ca="1" si="185"/>
        <v>17.484850273800959</v>
      </c>
      <c r="O193" s="223">
        <f t="shared" ca="1" si="186"/>
        <v>4.4848502738009595</v>
      </c>
      <c r="P193" s="223" t="str">
        <f t="shared" ca="1" si="187"/>
        <v>-2.92938240356058-3.39596830257913i</v>
      </c>
      <c r="Q193" s="223" t="str">
        <f t="shared" ca="1" si="188"/>
        <v>-0.658064208536066+4.43630854155303i</v>
      </c>
      <c r="R193" s="223" t="str">
        <f t="shared" ca="1" si="189"/>
        <v>3.78904174343187-2.3993842220335i</v>
      </c>
      <c r="S193" s="223" t="str">
        <f t="shared" ca="1" si="190"/>
        <v>-4.29173412671978-1.30188331426488i</v>
      </c>
      <c r="T193" s="223" t="str">
        <f t="shared" ca="1" si="191"/>
        <v>1.81744661807086+4.10009387317844i</v>
      </c>
      <c r="U193" s="223" t="str">
        <f t="shared" ca="1" si="192"/>
        <v>1.91752057783581-4.0542566287778i</v>
      </c>
      <c r="V193" s="223" t="str">
        <f t="shared" ca="1" si="193"/>
        <v>-4.32239135256554+1.19616678338733i</v>
      </c>
      <c r="W193" s="223" t="str">
        <f t="shared" ca="1" si="194"/>
        <v>3.72901671839231+2.49164931167353i</v>
      </c>
      <c r="X193" s="223" t="str">
        <f t="shared" ca="1" si="195"/>
        <v>-0.548993550183333-4.45112211248688i</v>
      </c>
      <c r="Y193" s="223" t="str">
        <f t="shared" ca="1" si="196"/>
        <v>-3.01184136251927+3.3230548574212i</v>
      </c>
      <c r="Z193" s="223" t="str">
        <f t="shared" ca="1" si="197"/>
        <v>4.48349952074817+0.110063735460283i</v>
      </c>
      <c r="AA193" s="223" t="str">
        <f t="shared" ca="1" si="198"/>
        <v>-2.84515889417879-3.4668361434149i</v>
      </c>
      <c r="AB193" s="223" t="str">
        <f t="shared" ca="1" si="199"/>
        <v>-0.766738473616353+4.41882270423797i</v>
      </c>
      <c r="AC193" s="223" t="str">
        <f t="shared" ca="1" si="200"/>
        <v>3.84678439140658-2.30567383305689i</v>
      </c>
      <c r="AD193" s="223" t="str">
        <f t="shared" ca="1" si="201"/>
        <v>-4.2584917207144-1.40681563931437i</v>
      </c>
      <c r="AE193" s="223" t="str">
        <f t="shared" ca="1" si="202"/>
        <v>1.71627789642147+4.14346137434243i</v>
      </c>
      <c r="AF193" s="223" t="str">
        <f t="shared" ca="1" si="203"/>
        <v>2.01643949490539-4.00597725178242i</v>
      </c>
      <c r="AG193" s="223" t="str">
        <f t="shared" ca="1" si="204"/>
        <v>-4.35044493148506+1.08972972636729i</v>
      </c>
      <c r="AH193" s="223" t="str">
        <f t="shared" ca="1" si="205"/>
        <v>3.66674547311825+2.58241352493735i</v>
      </c>
      <c r="AI193" s="223" t="str">
        <f t="shared" ca="1" si="206"/>
        <v>-0.439592198644295-4.46325449389833i</v>
      </c>
      <c r="AJ193" s="223" t="str">
        <f t="shared" ca="1" si="207"/>
        <v>-3.09248610086096+3.24813972827437i</v>
      </c>
      <c r="AK193" s="223" t="str">
        <f t="shared" ca="1" si="208"/>
        <v>4.47944807523291+0.22006117264232i</v>
      </c>
      <c r="AL193" s="223" t="str">
        <f t="shared" ca="1" si="209"/>
        <v>-2.75922156746657-3.53561569179116i</v>
      </c>
      <c r="AM193" s="223" t="str">
        <f t="shared" ca="1" si="210"/>
        <v>-0.874950884110025+4.39867513335636i</v>
      </c>
      <c r="AN193" s="223" t="str">
        <f t="shared" ca="1" si="211"/>
        <v>3.90220988030446-2.21057459237792i</v>
      </c>
      <c r="AO193" s="223" t="str">
        <f t="shared" ca="1" si="212"/>
        <v>-4.22268415853176-1.5109005512268i</v>
      </c>
      <c r="AP193" s="223" t="str">
        <f t="shared" ca="1" si="213"/>
        <v>1.61407535314345+4.18433300930834i</v>
      </c>
      <c r="AQ193" s="223" t="str">
        <f t="shared" ca="1" si="214"/>
        <v>2.11414378422277-3.95528482388371i</v>
      </c>
      <c r="AR193" s="223" t="str">
        <f t="shared" ca="1" si="215"/>
        <v>2.11414378422277-3.95528482388371i</v>
      </c>
      <c r="AS193" s="223" t="str">
        <f t="shared" ca="1" si="216"/>
        <v>3.60226551747991+2.671622188856i</v>
      </c>
      <c r="AT193" s="223" t="str">
        <f t="shared" ca="1" si="217"/>
        <v>-0.329926053202174-4.4726983776945i</v>
      </c>
      <c r="AU193" s="223" t="str">
        <f t="shared" ca="1" si="218"/>
        <v>-3.17126804121099+3.17126804121102i</v>
      </c>
      <c r="AV193" s="223" t="str">
        <f t="shared" ca="1" si="219"/>
        <v>4.4726983776945+0.329926053202128i</v>
      </c>
      <c r="AW193" s="223" t="str">
        <f t="shared" ca="1" si="220"/>
        <v>-2.67162218885609-3.60226551747984i</v>
      </c>
      <c r="AX193" s="223" t="str">
        <f t="shared" ca="1" si="221"/>
        <v>-0.982636256907664+4.37587796505148i</v>
      </c>
      <c r="AY193" s="223" t="str">
        <f t="shared" ca="1" si="222"/>
        <v>3.95528482388367-2.11414378422283i</v>
      </c>
      <c r="AZ193" s="223" t="str">
        <f t="shared" ca="1" si="223"/>
        <v>-4.18433300930837-1.61407535314338i</v>
      </c>
      <c r="BA193" s="223" t="str">
        <f t="shared" ca="1" si="224"/>
        <v>1.51090055122684+4.22268415853175i</v>
      </c>
      <c r="BB193" s="223" t="str">
        <f t="shared" ca="1" si="225"/>
        <v>2.21057459237788-3.90220988030448i</v>
      </c>
      <c r="BC193" s="223" t="str">
        <f t="shared" ca="1" si="226"/>
        <v>-4.39867513335635+0.874950884110101i</v>
      </c>
      <c r="BD193" s="223" t="str">
        <f t="shared" ca="1" si="227"/>
        <v>3.53561569179121+2.75922156746651i</v>
      </c>
      <c r="BE193" s="223" t="str">
        <f t="shared" ca="1" si="228"/>
        <v>-0.22006117264192-4.47944807523293i</v>
      </c>
      <c r="BF193" s="223" t="str">
        <f t="shared" ca="1" si="229"/>
        <v>-3.24813972827434+3.092486100861i</v>
      </c>
      <c r="BG193" s="223" t="str">
        <f t="shared" ca="1" si="230"/>
        <v>4.46325449389847+0.439592198642885i</v>
      </c>
      <c r="BH193" s="223" t="str">
        <f t="shared" ca="1" si="231"/>
        <v>-2.58241352493887-3.66674547311718i</v>
      </c>
      <c r="BI193" s="223" t="str">
        <f t="shared" ca="1" si="232"/>
        <v>-1.08972972636898+4.35044493148463i</v>
      </c>
      <c r="BJ193" s="223" t="str">
        <f t="shared" ca="1" si="233"/>
        <v>4.00597725178279-2.01643949490466i</v>
      </c>
      <c r="BK193" s="223" t="str">
        <f t="shared" ca="1" si="234"/>
        <v>-4.14346137434229-1.71627789642181i</v>
      </c>
      <c r="BL193" s="223" t="str">
        <f t="shared" ca="1" si="235"/>
        <v>1.40681563931484+4.25849172071424i</v>
      </c>
      <c r="BM193" s="223" t="str">
        <f t="shared" ca="1" si="236"/>
        <v>2.30567383305568-3.8467843914073i</v>
      </c>
      <c r="BN193" s="223" t="str">
        <f t="shared" ca="1" si="237"/>
        <v>-4.41882270423766+0.766738473618188i</v>
      </c>
      <c r="BO193" s="223" t="str">
        <f t="shared" ca="1" si="238"/>
        <v>3.46683614341378+2.84515889418014i</v>
      </c>
      <c r="BP193" s="223" t="str">
        <f t="shared" ca="1" si="239"/>
        <v>-0.110063735459438-4.48349952074819i</v>
      </c>
      <c r="BQ193" s="223" t="str">
        <f t="shared" ca="1" si="240"/>
        <v>-3.32305485742145+3.01184136251899i</v>
      </c>
      <c r="BR193" s="223" t="str">
        <f t="shared" ca="1" si="241"/>
        <v>4.45112211248694+0.548993550182813i</v>
      </c>
      <c r="BS193" s="223" t="str">
        <f t="shared" ca="1" si="242"/>
        <v>-2.49164931167472-3.72901671839152i</v>
      </c>
      <c r="BT193" s="223" t="str">
        <f t="shared" ca="1" si="243"/>
        <v>-1.19616678338557+4.32239135256602i</v>
      </c>
      <c r="BU193" s="223" t="str">
        <f t="shared" ca="1" si="244"/>
        <v>4.05425662877854-1.91752057783426i</v>
      </c>
      <c r="BV193" s="223" t="str">
        <f t="shared" ca="1" si="245"/>
        <v>-4.10009387317811-1.8174466180716i</v>
      </c>
      <c r="BW193" s="223" t="str">
        <f t="shared" ca="1" si="246"/>
        <v>1.30188331426473+4.29173412671983i</v>
      </c>
      <c r="BX193" s="223" t="str">
        <f t="shared" ca="1" si="247"/>
        <v>2.39938422203302-3.78904174343217i</v>
      </c>
      <c r="BY193" s="223" t="str">
        <f t="shared" ca="1" si="248"/>
        <v>-4.43630854155285+0.658064208537268i</v>
      </c>
      <c r="BZ193" s="223" t="str">
        <f t="shared" ca="1" si="249"/>
        <v>3.3959683025804+2.92938240355911i</v>
      </c>
      <c r="CA193" s="223" t="str">
        <f t="shared" ca="1" si="250"/>
        <v>1.73838923270678E-12-4.48485027380096i</v>
      </c>
      <c r="CB193" s="223" t="str">
        <f t="shared" ca="1" si="251"/>
        <v>-3.39596830257975+2.92938240355985i</v>
      </c>
      <c r="CC193" s="223" t="str">
        <f t="shared" ca="1" si="252"/>
        <v>4.43630854155299+0.658064208536295i</v>
      </c>
      <c r="CD193" s="223" t="str">
        <f t="shared" ca="1" si="253"/>
        <v>-2.39938422203396-3.78904174343158i</v>
      </c>
      <c r="CE193" s="223" t="str">
        <f t="shared" ca="1" si="254"/>
        <v>-1.30188331426366+4.29173412672016i</v>
      </c>
      <c r="CF193" s="223" t="str">
        <f t="shared" ca="1" si="255"/>
        <v>4.10009387317766-1.81744661807261i</v>
      </c>
      <c r="CG193" s="223" t="str">
        <f t="shared" ca="1" si="256"/>
        <v>-4.05425662877705-1.91752057783741i</v>
      </c>
      <c r="CH193" s="223" t="str">
        <f t="shared" ca="1" si="257"/>
        <v>1.19616678338652+4.32239135256576i</v>
      </c>
      <c r="CI193" s="223" t="str">
        <f t="shared" ca="1" si="258"/>
        <v>2.49164931167385-3.7290167183921i</v>
      </c>
      <c r="CJ193" s="223" t="str">
        <f t="shared" ca="1" si="259"/>
        <v>-4.45112211248682+0.548993550183853i</v>
      </c>
      <c r="CK193" s="223" t="str">
        <f t="shared" ca="1" si="260"/>
        <v>3.32305485742216+3.01184136251821i</v>
      </c>
      <c r="CL193" s="223" t="str">
        <f t="shared" ca="1" si="261"/>
        <v>0.11006373545839-4.48349952074822i</v>
      </c>
      <c r="CM193" s="223" t="str">
        <f t="shared" ca="1" si="262"/>
        <v>-3.46683614341603+2.8451588941774i</v>
      </c>
      <c r="CN193" s="223" t="str">
        <f t="shared" ca="1" si="263"/>
        <v>4.41882270423783+0.766738473617219i</v>
      </c>
      <c r="CO193" s="223" t="str">
        <f t="shared" ca="1" si="264"/>
        <v>-2.30567383305653-3.8467843914068i</v>
      </c>
      <c r="CP193" s="223" t="str">
        <f t="shared" ca="1" si="265"/>
        <v>-1.40681563931391+4.25849172071455i</v>
      </c>
      <c r="CQ193" s="223" t="str">
        <f t="shared" ca="1" si="266"/>
        <v>4.14346137434189-1.71627789642278i</v>
      </c>
      <c r="CR193" s="223" t="str">
        <f t="shared" ca="1" si="267"/>
        <v>-4.00597725178326-2.01643949490372i</v>
      </c>
      <c r="CS193" s="223" t="str">
        <f t="shared" ca="1" si="268"/>
        <v>1.08972972636567+4.35044493148546i</v>
      </c>
      <c r="CT193" s="223" t="str">
        <f t="shared" ca="1" si="269"/>
        <v>2.58241352493807-3.66674547311775i</v>
      </c>
      <c r="CU193" s="223" t="str">
        <f t="shared" ca="1" si="270"/>
        <v>-4.46325449389837+0.439592198643865i</v>
      </c>
      <c r="CV193" s="223" t="str">
        <f t="shared" ca="1" si="271"/>
        <v>3.24813972827471+3.09248610086061i</v>
      </c>
      <c r="CW193" s="223" t="str">
        <f t="shared" ca="1" si="272"/>
        <v>0.220061172640937-4.47944807523298i</v>
      </c>
      <c r="CX193" s="223" t="str">
        <f t="shared" ca="1" si="273"/>
        <v>-3.53561569179001+2.75922156746804i</v>
      </c>
      <c r="CY193" s="223" t="str">
        <f t="shared" ca="1" si="274"/>
        <v>4.39867513335603+0.874950884111703i</v>
      </c>
      <c r="CZ193" s="223" t="str">
        <f t="shared" ca="1" si="275"/>
        <v>-2.21057459237685-3.90220988030506i</v>
      </c>
      <c r="DA193" s="223" t="str">
        <f t="shared" ca="1" si="276"/>
        <v>-1.51090055122712+4.22268415853165i</v>
      </c>
      <c r="DB193" s="223" t="str">
        <f t="shared" ca="1" si="277"/>
        <v>4.18433300930817-1.61407535314388i</v>
      </c>
      <c r="DC193" s="223" t="str">
        <f t="shared" ca="1" si="278"/>
        <v>-3.95528482388414-2.11414378422197i</v>
      </c>
      <c r="DD193" s="223" t="str">
        <f t="shared" ca="1" si="279"/>
        <v>0.982636256909498+4.37587796505106i</v>
      </c>
      <c r="DE193" s="223" t="str">
        <f t="shared" ca="1" si="280"/>
        <v>2.6716221888574-3.60226551747887i</v>
      </c>
      <c r="DF193" s="223" t="str">
        <f t="shared" ca="1" si="281"/>
        <v>-4.47269837769459+0.329926053200949i</v>
      </c>
      <c r="DG193" s="223" t="str">
        <f t="shared" ca="1" si="282"/>
        <v>3.17126804121078+3.17126804121122i</v>
      </c>
      <c r="DH193" s="223" t="str">
        <f t="shared" ca="1" si="283"/>
        <v>0.329926053201573-4.47269837769454i</v>
      </c>
      <c r="DI193" s="223" t="str">
        <f t="shared" ca="1" si="284"/>
        <v>-3.60226551747932+2.67162218885679i</v>
      </c>
      <c r="DJ193" s="223" t="str">
        <f t="shared" ca="1" si="285"/>
        <v>4.37587796505188+0.982636256905879i</v>
      </c>
      <c r="DK193" s="223" t="str">
        <f t="shared" ca="1" si="286"/>
        <v>-2.11414378422131-3.95528482388449i</v>
      </c>
      <c r="DL193" s="223" t="str">
        <f t="shared" ca="1" si="287"/>
        <v>-1.61407535314459+4.1843330093079i</v>
      </c>
      <c r="DM193" s="223" t="str">
        <f t="shared" ca="1" si="288"/>
        <v>4.22268415853186-1.51090055122653i</v>
      </c>
      <c r="DN193" s="223" t="str">
        <f t="shared" ca="1" si="289"/>
        <v>-3.90220988030475-2.21057459237739i</v>
      </c>
      <c r="DO193" s="223" t="str">
        <f t="shared" ca="1" si="290"/>
        <v>0.874950884111088+4.39867513335615i</v>
      </c>
      <c r="DP193" s="223" t="str">
        <f t="shared" ca="1" si="291"/>
        <v>2.75922156746501-3.53561569179237i</v>
      </c>
      <c r="DQ193" s="223" t="str">
        <f t="shared" ca="1" si="292"/>
        <v>-4.47944807523301+0.220061172640184i</v>
      </c>
      <c r="DR193" s="223" t="str">
        <f t="shared" ca="1" si="293"/>
        <v>3.09248610086006+3.24813972827523i</v>
      </c>
      <c r="DS193" s="223" t="str">
        <f t="shared" ca="1" si="294"/>
        <v>0.439592198644615-4.4632544938983i</v>
      </c>
      <c r="DT193" s="223" t="str">
        <f t="shared" ca="1" si="295"/>
        <v>-3.66674547311818+2.58241352493745i</v>
      </c>
      <c r="DU193" s="223" t="str">
        <f t="shared" ca="1" si="296"/>
        <v>4.35044493148531+1.08972972636628i</v>
      </c>
      <c r="DV193" s="223" t="str">
        <f t="shared" ca="1" si="297"/>
        <v>-2.01643949490715-4.00597725178154i</v>
      </c>
      <c r="DW193" s="223" t="str">
        <f t="shared" ca="1" si="298"/>
        <v>-1.71627789642347+4.1434613743416i</v>
      </c>
      <c r="DX193" s="223" t="str">
        <f t="shared" ca="1" si="299"/>
        <v>4.25849172071479-1.40681563931319i</v>
      </c>
      <c r="DY193" s="223" t="str">
        <f t="shared" ca="1" si="300"/>
        <v>-3.84678439140647-2.30567383305707i</v>
      </c>
      <c r="DZ193" s="223" t="str">
        <f t="shared" ca="1" si="301"/>
        <v>0.766738473616475+4.41882270423795i</v>
      </c>
      <c r="EA193" s="223" t="str">
        <f t="shared" ca="1" si="302"/>
        <v>2.84515889417809-3.46683614341548i</v>
      </c>
      <c r="EB193" s="223" t="str">
        <f t="shared" ca="1" si="303"/>
        <v>-4.48349952074812+0.110063735462224i</v>
      </c>
      <c r="EC193" s="223" t="str">
        <f t="shared" ca="1" si="304"/>
        <v>3.01184136251775+3.32305485742258i</v>
      </c>
      <c r="ED193" s="223" t="str">
        <f t="shared" ca="1" si="305"/>
        <v>0.548993550184602-4.45112211248672i</v>
      </c>
      <c r="EE193" s="223" t="str">
        <f t="shared" ca="1" si="306"/>
        <v>-3.72901671839245+2.49164931167333i</v>
      </c>
      <c r="EF193" s="223" t="str">
        <f t="shared" ca="1" si="307"/>
        <v>4.32239135256556+1.19616678338725i</v>
      </c>
      <c r="EG193" s="223" t="str">
        <f t="shared" ca="1" si="308"/>
        <v>-1.91752057783684-4.05425662877732i</v>
      </c>
      <c r="EH193" s="223" t="str">
        <f t="shared" ca="1" si="309"/>
        <v>-1.81744661806911+4.10009387317921i</v>
      </c>
      <c r="EI193" s="223" t="str">
        <f t="shared" ca="1" si="310"/>
        <v>4.29173412672034-1.30188331426306i</v>
      </c>
      <c r="EJ193" s="223" t="str">
        <f t="shared" ca="1" si="311"/>
        <v>-3.78904174343117-2.3993842220346i</v>
      </c>
      <c r="EK193" s="223" t="str">
        <f t="shared" ca="1" si="312"/>
        <v>0.658064208535676+4.43630854155308i</v>
      </c>
      <c r="EL193" s="223" t="str">
        <f t="shared" ca="1" si="313"/>
        <v>2.92938240356042-3.39596830257927i</v>
      </c>
      <c r="EM193" s="223" t="str">
        <f t="shared" ca="1" si="314"/>
        <v>-4.48485027380096+1.11203754213662E-12i</v>
      </c>
      <c r="EN193" s="223"/>
      <c r="EO193" s="223"/>
      <c r="EP193" s="223"/>
    </row>
    <row r="194" spans="1:146" ht="17.25" thickBot="1">
      <c r="A194" s="257">
        <f t="shared" si="181"/>
        <v>1.8359375000000012E-3</v>
      </c>
      <c r="B194" s="256">
        <v>94</v>
      </c>
      <c r="C194" s="230">
        <f t="shared" si="182"/>
        <v>18800</v>
      </c>
      <c r="D194" s="229">
        <f t="shared" si="315"/>
        <v>118123.88377497622</v>
      </c>
      <c r="E194" s="229" t="str">
        <f t="shared" si="316"/>
        <v>118123.883774976i</v>
      </c>
      <c r="F194" s="229" t="str">
        <f t="shared" si="183"/>
        <v>-0.0153197954430198-0.0496005102868659i</v>
      </c>
      <c r="G194" s="229" t="str">
        <f t="shared" si="184"/>
        <v>-4.37062412056909+2.10419662244312i</v>
      </c>
      <c r="H194" s="229" t="str">
        <f t="shared" si="319"/>
        <v>0.00202916851717435-0.00449670276962816i</v>
      </c>
      <c r="I194" s="229" t="str">
        <f t="shared" si="317"/>
        <v>-0.00348435964349677+0.00465040283128207i</v>
      </c>
      <c r="J194" s="255" t="str">
        <f ca="1">IMPRODUCT(1/N_FFT2,DE100)</f>
        <v>0.014294788850845+0.0000310218607882453i</v>
      </c>
      <c r="K194" s="254" t="str">
        <f t="shared" ca="1" si="318"/>
        <v>-0.0000499524495334332+0.0000663684352247522i</v>
      </c>
      <c r="N194" s="246">
        <f t="shared" ca="1" si="185"/>
        <v>17.485306214324002</v>
      </c>
      <c r="O194" s="223">
        <f t="shared" ca="1" si="186"/>
        <v>4.4853062143240026</v>
      </c>
      <c r="P194" s="223" t="str">
        <f t="shared" ca="1" si="187"/>
        <v>-3.01214755346025-3.32339268706497i</v>
      </c>
      <c r="Q194" s="223" t="str">
        <f t="shared" ca="1" si="188"/>
        <v>-0.439636888630441+4.46370823894314i</v>
      </c>
      <c r="R194" s="223" t="str">
        <f t="shared" ca="1" si="189"/>
        <v>3.60263173234199-2.67189379230839i</v>
      </c>
      <c r="S194" s="223" t="str">
        <f t="shared" ca="1" si="190"/>
        <v>-4.39912231311012-0.875039833693401i</v>
      </c>
      <c r="T194" s="223" t="str">
        <f t="shared" ca="1" si="191"/>
        <v>2.3059082333308+3.84717546463776i</v>
      </c>
      <c r="U194" s="223" t="str">
        <f t="shared" ca="1" si="192"/>
        <v>1.30201566681259-4.29217043459694i</v>
      </c>
      <c r="V194" s="223" t="str">
        <f t="shared" ca="1" si="193"/>
        <v>-4.054668794129+1.91771551752859i</v>
      </c>
      <c r="W194" s="223" t="str">
        <f t="shared" ca="1" si="194"/>
        <v>4.14388260845957+1.71645237730612i</v>
      </c>
      <c r="X194" s="223" t="str">
        <f t="shared" ca="1" si="195"/>
        <v>-1.51105415296265-4.22311344662535i</v>
      </c>
      <c r="Y194" s="223" t="str">
        <f t="shared" ca="1" si="196"/>
        <v>-2.11435871309788+3.95568692752607i</v>
      </c>
      <c r="Z194" s="223" t="str">
        <f t="shared" ca="1" si="197"/>
        <v>4.35088720804204-1.08984051087746i</v>
      </c>
      <c r="AA194" s="223" t="str">
        <f t="shared" ca="1" si="198"/>
        <v>-3.72939581908229-2.49190261865608i</v>
      </c>
      <c r="AB194" s="223" t="str">
        <f t="shared" ca="1" si="199"/>
        <v>0.658131108905524+4.43675954720833i</v>
      </c>
      <c r="AC194" s="223" t="str">
        <f t="shared" ca="1" si="200"/>
        <v>2.84544813978449-3.4671885902054i</v>
      </c>
      <c r="AD194" s="223" t="str">
        <f t="shared" ca="1" si="201"/>
        <v>-4.47990346655563+0.220083544583355i</v>
      </c>
      <c r="AE194" s="223" t="str">
        <f t="shared" ca="1" si="202"/>
        <v>3.17159043984676+3.17159043984657i</v>
      </c>
      <c r="AF194" s="223" t="str">
        <f t="shared" ca="1" si="203"/>
        <v>0.220083544583089-4.47990346655564i</v>
      </c>
      <c r="AG194" s="223" t="str">
        <f t="shared" ca="1" si="204"/>
        <v>-3.46718859020525+2.84544813978467i</v>
      </c>
      <c r="AH194" s="223" t="str">
        <f t="shared" ca="1" si="205"/>
        <v>4.43675954720837+0.658131108905264i</v>
      </c>
      <c r="AI194" s="223" t="str">
        <f t="shared" ca="1" si="206"/>
        <v>-2.4919026186563-3.72939581908214i</v>
      </c>
      <c r="AJ194" s="223" t="str">
        <f t="shared" ca="1" si="207"/>
        <v>-1.08984051087765+4.35088720804199i</v>
      </c>
      <c r="AK194" s="223" t="str">
        <f t="shared" ca="1" si="208"/>
        <v>3.95568692752616-2.11435871309771i</v>
      </c>
      <c r="AL194" s="223" t="str">
        <f t="shared" ca="1" si="209"/>
        <v>-4.22311344662529-1.51105415296282i</v>
      </c>
      <c r="AM194" s="223" t="str">
        <f t="shared" ca="1" si="210"/>
        <v>1.71645237730596+4.14388260845964i</v>
      </c>
      <c r="AN194" s="223" t="str">
        <f t="shared" ca="1" si="211"/>
        <v>1.91771551752877-4.05466879412892i</v>
      </c>
      <c r="AO194" s="223" t="str">
        <f t="shared" ca="1" si="212"/>
        <v>-4.292170434597+1.3020156668124i</v>
      </c>
      <c r="AP194" s="223" t="str">
        <f t="shared" ca="1" si="213"/>
        <v>3.84717546463767+2.30590823333094i</v>
      </c>
      <c r="AQ194" s="223" t="str">
        <f t="shared" ca="1" si="214"/>
        <v>-0.87503983369328-4.39912231311014i</v>
      </c>
      <c r="AR194" s="223" t="str">
        <f t="shared" ca="1" si="215"/>
        <v>-0.87503983369328-4.39912231311014i</v>
      </c>
      <c r="AS194" s="223" t="str">
        <f t="shared" ca="1" si="216"/>
        <v>4.46370823894315-0.439636888630321i</v>
      </c>
      <c r="AT194" s="223" t="str">
        <f t="shared" ca="1" si="217"/>
        <v>-3.32339268706483-3.0121475534604i</v>
      </c>
      <c r="AU194" s="223" t="str">
        <f t="shared" ca="1" si="218"/>
        <v>-1.80231231831934E-13+4.485306214324i</v>
      </c>
      <c r="AV194" s="223" t="str">
        <f t="shared" ca="1" si="219"/>
        <v>3.32339268706508-3.01214755346013i</v>
      </c>
      <c r="AW194" s="223" t="str">
        <f t="shared" ca="1" si="220"/>
        <v>-4.46370823894316-0.439636888630236i</v>
      </c>
      <c r="AX194" s="223" t="str">
        <f t="shared" ca="1" si="221"/>
        <v>2.67189379230821+3.60263173234212i</v>
      </c>
      <c r="AY194" s="223" t="str">
        <f t="shared" ca="1" si="222"/>
        <v>0.875039833693257-4.39912231311015i</v>
      </c>
      <c r="AZ194" s="223" t="str">
        <f t="shared" ca="1" si="223"/>
        <v>-3.84717546463763+2.30590823333102i</v>
      </c>
      <c r="BA194" s="223" t="str">
        <f t="shared" ca="1" si="224"/>
        <v>4.29217043459702+1.30201566681232i</v>
      </c>
      <c r="BB194" s="223" t="str">
        <f t="shared" ca="1" si="225"/>
        <v>-1.91771551752882-4.0546687941289i</v>
      </c>
      <c r="BC194" s="223" t="str">
        <f t="shared" ca="1" si="226"/>
        <v>-1.71645237730587+4.14388260845967i</v>
      </c>
      <c r="BD194" s="223" t="str">
        <f t="shared" ca="1" si="227"/>
        <v>4.22311344662525-1.51105415296293i</v>
      </c>
      <c r="BE194" s="223" t="str">
        <f t="shared" ca="1" si="228"/>
        <v>-3.95568692752619-2.11435871309766i</v>
      </c>
      <c r="BF194" s="223" t="str">
        <f t="shared" ca="1" si="229"/>
        <v>1.08984051087773+4.35088720804197i</v>
      </c>
      <c r="BG194" s="223" t="str">
        <f t="shared" ca="1" si="230"/>
        <v>2.491902618657-3.72939581908168i</v>
      </c>
      <c r="BH194" s="223" t="str">
        <f t="shared" ca="1" si="231"/>
        <v>-4.43675954720849+0.658131108904465i</v>
      </c>
      <c r="BI194" s="223" t="str">
        <f t="shared" ca="1" si="232"/>
        <v>3.46718859020474+2.8454481397853i</v>
      </c>
      <c r="BJ194" s="223" t="str">
        <f t="shared" ca="1" si="233"/>
        <v>-0.220083544582251-4.47990346655568i</v>
      </c>
      <c r="BK194" s="223" t="str">
        <f t="shared" ca="1" si="234"/>
        <v>-3.17159043984733+3.171590439846i</v>
      </c>
      <c r="BL194" s="223" t="str">
        <f t="shared" ca="1" si="235"/>
        <v>4.47990346655559+0.220083544584192i</v>
      </c>
      <c r="BM194" s="223" t="str">
        <f t="shared" ca="1" si="236"/>
        <v>-2.84544813978384-3.46718859020593i</v>
      </c>
      <c r="BN194" s="223" t="str">
        <f t="shared" ca="1" si="237"/>
        <v>-0.658131108906322+4.43675954720822i</v>
      </c>
      <c r="BO194" s="223" t="str">
        <f t="shared" ca="1" si="238"/>
        <v>3.72939581908276-2.49190261865538i</v>
      </c>
      <c r="BP194" s="223" t="str">
        <f t="shared" ca="1" si="239"/>
        <v>-4.35088720804173-1.08984051087869i</v>
      </c>
      <c r="BQ194" s="223" t="str">
        <f t="shared" ca="1" si="240"/>
        <v>2.11435871309679+3.95568692752665i</v>
      </c>
      <c r="BR194" s="223" t="str">
        <f t="shared" ca="1" si="241"/>
        <v>1.51105415296386-4.22311344662492i</v>
      </c>
      <c r="BS194" s="223" t="str">
        <f t="shared" ca="1" si="242"/>
        <v>-4.14388260846007+1.71645237730491i</v>
      </c>
      <c r="BT194" s="223" t="str">
        <f t="shared" ca="1" si="243"/>
        <v>4.05466879412847+1.91771551752971i</v>
      </c>
      <c r="BU194" s="223" t="str">
        <f t="shared" ca="1" si="244"/>
        <v>-1.30201566681138-4.29217043459731i</v>
      </c>
      <c r="BV194" s="223" t="str">
        <f t="shared" ca="1" si="245"/>
        <v>-2.30590823333192+3.84717546463709i</v>
      </c>
      <c r="BW194" s="223" t="str">
        <f t="shared" ca="1" si="246"/>
        <v>4.39912231311034-0.875039833692288i</v>
      </c>
      <c r="BX194" s="223" t="str">
        <f t="shared" ca="1" si="247"/>
        <v>-3.60263173234126-2.67189379230936i</v>
      </c>
      <c r="BY194" s="223" t="str">
        <f t="shared" ca="1" si="248"/>
        <v>0.439636888629191+4.46370823894326i</v>
      </c>
      <c r="BZ194" s="223" t="str">
        <f t="shared" ca="1" si="249"/>
        <v>3.01214755346115-3.32339268706416i</v>
      </c>
      <c r="CA194" s="223" t="str">
        <f t="shared" ca="1" si="250"/>
        <v>-4.485306214324-1.25282295317318E-12i</v>
      </c>
      <c r="CB194" s="223" t="str">
        <f t="shared" ca="1" si="251"/>
        <v>3.01214755345929+3.32339268706584i</v>
      </c>
      <c r="CC194" s="223" t="str">
        <f t="shared" ca="1" si="252"/>
        <v>0.439636888631684-4.46370823894302i</v>
      </c>
      <c r="CD194" s="223" t="str">
        <f t="shared" ca="1" si="253"/>
        <v>-3.60263173234276+2.67189379230735i</v>
      </c>
      <c r="CE194" s="223" t="str">
        <f t="shared" ca="1" si="254"/>
        <v>4.39912231310985+0.875039833694746i</v>
      </c>
      <c r="CF194" s="223" t="str">
        <f t="shared" ca="1" si="255"/>
        <v>-2.30590823332966-3.84717546463844i</v>
      </c>
      <c r="CG194" s="223" t="str">
        <f t="shared" ca="1" si="256"/>
        <v>-1.30201566681377+4.29217043459658i</v>
      </c>
      <c r="CH194" s="223" t="str">
        <f t="shared" ca="1" si="257"/>
        <v>4.05466879412955-1.91771551752744i</v>
      </c>
      <c r="CI194" s="223" t="str">
        <f t="shared" ca="1" si="258"/>
        <v>-4.14388260845906-1.71645237730734i</v>
      </c>
      <c r="CJ194" s="223" t="str">
        <f t="shared" ca="1" si="259"/>
        <v>1.5110541529615+4.22311344662576i</v>
      </c>
      <c r="CK194" s="223" t="str">
        <f t="shared" ca="1" si="260"/>
        <v>2.114358713099-3.95568692752547i</v>
      </c>
      <c r="CL194" s="223" t="str">
        <f t="shared" ca="1" si="261"/>
        <v>-4.35088720804236+1.08984051087619i</v>
      </c>
      <c r="CM194" s="223" t="str">
        <f t="shared" ca="1" si="262"/>
        <v>3.72939581908137+2.49190261865747i</v>
      </c>
      <c r="CN194" s="223" t="str">
        <f t="shared" ca="1" si="263"/>
        <v>-0.658131108903846-4.43675954720859i</v>
      </c>
      <c r="CO194" s="223" t="str">
        <f t="shared" ca="1" si="264"/>
        <v>-2.84544813978583+3.4671885902043i</v>
      </c>
      <c r="CP194" s="223" t="str">
        <f t="shared" ca="1" si="265"/>
        <v>4.47990346655571-0.220083544581689i</v>
      </c>
      <c r="CQ194" s="223" t="str">
        <f t="shared" ca="1" si="266"/>
        <v>-3.17159043984556-3.17159043984777i</v>
      </c>
      <c r="CR194" s="223" t="str">
        <f t="shared" ca="1" si="267"/>
        <v>-0.220083544584818+4.47990346655556i</v>
      </c>
      <c r="CS194" s="223" t="str">
        <f t="shared" ca="1" si="268"/>
        <v>3.46718859020637-2.84544813978331i</v>
      </c>
      <c r="CT194" s="223" t="str">
        <f t="shared" ca="1" si="269"/>
        <v>-4.43675954720812-0.658131108906941i</v>
      </c>
      <c r="CU194" s="223" t="str">
        <f t="shared" ca="1" si="270"/>
        <v>2.49190261865486+3.72939581908311i</v>
      </c>
      <c r="CV194" s="223" t="str">
        <f t="shared" ca="1" si="271"/>
        <v>1.08984051087936-4.35088720804157i</v>
      </c>
      <c r="CW194" s="223" t="str">
        <f t="shared" ca="1" si="272"/>
        <v>-3.95568692752694+2.11435871309623i</v>
      </c>
      <c r="CX194" s="223" t="str">
        <f t="shared" ca="1" si="273"/>
        <v>4.2231134466247+1.51105415296445i</v>
      </c>
      <c r="CY194" s="223" t="str">
        <f t="shared" ca="1" si="274"/>
        <v>-1.71645237730433-4.14388260846031i</v>
      </c>
      <c r="CZ194" s="223" t="str">
        <f t="shared" ca="1" si="275"/>
        <v>-1.91771551753028+4.05466879412821i</v>
      </c>
      <c r="DA194" s="223" t="str">
        <f t="shared" ca="1" si="276"/>
        <v>4.29217043459749-1.30201566681078i</v>
      </c>
      <c r="DB194" s="223" t="str">
        <f t="shared" ca="1" si="277"/>
        <v>-3.84717546463677-2.30590823333246i</v>
      </c>
      <c r="DC194" s="223" t="str">
        <f t="shared" ca="1" si="278"/>
        <v>0.875039833691674+4.39912231311046i</v>
      </c>
      <c r="DD194" s="223" t="str">
        <f t="shared" ca="1" si="279"/>
        <v>2.67189379230987-3.60263173234089i</v>
      </c>
      <c r="DE194" s="223" t="str">
        <f t="shared" ca="1" si="280"/>
        <v>-4.46370823894332+0.439636888628567i</v>
      </c>
      <c r="DF194" s="223" t="str">
        <f t="shared" ca="1" si="281"/>
        <v>3.32339268706374+3.01214755346161i</v>
      </c>
      <c r="DG194" s="223" t="str">
        <f t="shared" ca="1" si="282"/>
        <v>1.87923442975978E-12-4.485306214324i</v>
      </c>
      <c r="DH194" s="223" t="str">
        <f t="shared" ca="1" si="283"/>
        <v>-3.32339268706626+3.01214755345883i</v>
      </c>
      <c r="DI194" s="223" t="str">
        <f t="shared" ca="1" si="284"/>
        <v>4.46370823894294+0.439636888632434i</v>
      </c>
      <c r="DJ194" s="223" t="str">
        <f t="shared" ca="1" si="285"/>
        <v>-2.67189379230685-3.60263173234313i</v>
      </c>
      <c r="DK194" s="223" t="str">
        <f t="shared" ca="1" si="286"/>
        <v>-0.875039833695361+4.39912231310973i</v>
      </c>
      <c r="DL194" s="223" t="str">
        <f t="shared" ca="1" si="287"/>
        <v>3.84717546463876-2.30590823332912i</v>
      </c>
      <c r="DM194" s="223" t="str">
        <f t="shared" ca="1" si="288"/>
        <v>-4.2921704345964-1.30201566681437i</v>
      </c>
      <c r="DN194" s="223" t="str">
        <f t="shared" ca="1" si="289"/>
        <v>1.91771551752688+4.05466879412982i</v>
      </c>
      <c r="DO194" s="223" t="str">
        <f t="shared" ca="1" si="290"/>
        <v>1.71645237730792-4.14388260845883i</v>
      </c>
      <c r="DP194" s="223" t="str">
        <f t="shared" ca="1" si="291"/>
        <v>-4.22311344662597+1.51105415296092i</v>
      </c>
      <c r="DQ194" s="223" t="str">
        <f t="shared" ca="1" si="292"/>
        <v>3.95568692752517+2.11435871309955i</v>
      </c>
      <c r="DR194" s="223" t="str">
        <f t="shared" ca="1" si="293"/>
        <v>-1.08984051087559-4.35088720804251i</v>
      </c>
      <c r="DS194" s="223" t="str">
        <f t="shared" ca="1" si="294"/>
        <v>-2.49190261865799+3.72939581908102i</v>
      </c>
      <c r="DT194" s="223" t="str">
        <f t="shared" ca="1" si="295"/>
        <v>4.43675954720867-0.658131108903223i</v>
      </c>
      <c r="DU194" s="223" t="str">
        <f t="shared" ca="1" si="296"/>
        <v>-3.4671885902039-2.84544813978631i</v>
      </c>
      <c r="DV194" s="223" t="str">
        <f t="shared" ca="1" si="297"/>
        <v>0.220083544580936+4.47990346655575i</v>
      </c>
      <c r="DW194" s="223" t="str">
        <f t="shared" ca="1" si="298"/>
        <v>3.1715904398483-3.17159043984502i</v>
      </c>
      <c r="DX194" s="223" t="str">
        <f t="shared" ca="1" si="299"/>
        <v>-4.47990346655553-0.220083544585316i</v>
      </c>
      <c r="DY194" s="223" t="str">
        <f t="shared" ca="1" si="300"/>
        <v>2.84544813978292+3.46718859020668i</v>
      </c>
      <c r="DZ194" s="223" t="str">
        <f t="shared" ca="1" si="301"/>
        <v>0.658131108903277-4.43675954720867i</v>
      </c>
      <c r="EA194" s="223" t="str">
        <f t="shared" ca="1" si="302"/>
        <v>-3.72939581908091+2.49190261865816i</v>
      </c>
      <c r="EB194" s="223" t="str">
        <f t="shared" ca="1" si="303"/>
        <v>4.35088720804253+1.08984051087551i</v>
      </c>
      <c r="EC194" s="223" t="str">
        <f t="shared" ca="1" si="304"/>
        <v>-2.11435871309557-3.9556869275273i</v>
      </c>
      <c r="ED194" s="223" t="str">
        <f t="shared" ca="1" si="305"/>
        <v>-1.51105415296516+4.22311344662445i</v>
      </c>
      <c r="EE194" s="223" t="str">
        <f t="shared" ca="1" si="306"/>
        <v>4.1438826084605-1.71645237730386i</v>
      </c>
      <c r="EF194" s="223" t="str">
        <f t="shared" ca="1" si="307"/>
        <v>-4.05466879412979-1.91771551752692i</v>
      </c>
      <c r="EG194" s="223" t="str">
        <f t="shared" ca="1" si="308"/>
        <v>1.30201566681457+4.29217043459634i</v>
      </c>
      <c r="EH194" s="223" t="str">
        <f t="shared" ca="1" si="309"/>
        <v>2.30590823332906-3.8471754646388i</v>
      </c>
      <c r="EI194" s="223" t="str">
        <f t="shared" ca="1" si="310"/>
        <v>-4.39912231310972+0.875039833695437i</v>
      </c>
      <c r="EJ194" s="223" t="str">
        <f t="shared" ca="1" si="311"/>
        <v>3.60263173234317+2.67189379230679i</v>
      </c>
      <c r="EK194" s="223" t="str">
        <f t="shared" ca="1" si="312"/>
        <v>-0.439636888632384-4.46370823894295i</v>
      </c>
      <c r="EL194" s="223" t="str">
        <f t="shared" ca="1" si="313"/>
        <v>-3.01214755345886+3.32339268706623i</v>
      </c>
      <c r="EM194" s="223" t="str">
        <f t="shared" ca="1" si="314"/>
        <v>4.485306214324-1.82867647127031E-12i</v>
      </c>
      <c r="EN194" s="223"/>
      <c r="EO194" s="223"/>
      <c r="EP194" s="223"/>
    </row>
    <row r="195" spans="1:146" ht="17.25" thickBot="1">
      <c r="A195" s="257">
        <f t="shared" si="181"/>
        <v>1.8554687500000012E-3</v>
      </c>
      <c r="B195" s="256">
        <v>95</v>
      </c>
      <c r="C195" s="230">
        <f t="shared" si="182"/>
        <v>19000</v>
      </c>
      <c r="D195" s="229">
        <f t="shared" si="315"/>
        <v>119380.52083641214</v>
      </c>
      <c r="E195" s="229" t="str">
        <f t="shared" si="316"/>
        <v>119380.520836412i</v>
      </c>
      <c r="F195" s="229" t="str">
        <f t="shared" si="183"/>
        <v>-0.0151825897714978-0.0489140340332415i</v>
      </c>
      <c r="G195" s="229" t="str">
        <f t="shared" si="184"/>
        <v>-4.34313298410357+2.13046800592971i</v>
      </c>
      <c r="H195" s="229" t="str">
        <f t="shared" si="319"/>
        <v>0.00202849114674408-0.00444933598782227i</v>
      </c>
      <c r="I195" s="229" t="str">
        <f t="shared" si="317"/>
        <v>-0.00344569945518621+0.00461382752061516i</v>
      </c>
      <c r="J195" s="255" t="str">
        <f ca="1">IMPRODUCT(1/N_FFT2,DF100)</f>
        <v>0.029930868504276+0.00161472524706624i</v>
      </c>
      <c r="K195" s="254" t="str">
        <f t="shared" ca="1" si="318"/>
        <v>-0.00011058284108158+0.000132532006916851i</v>
      </c>
      <c r="N195" s="246">
        <f t="shared" ca="1" si="185"/>
        <v>17.485728473665567</v>
      </c>
      <c r="O195" s="223">
        <f t="shared" ca="1" si="186"/>
        <v>4.4857284736655654</v>
      </c>
      <c r="P195" s="223" t="str">
        <f t="shared" ca="1" si="187"/>
        <v>-3.09309165527391-3.24877576196464i</v>
      </c>
      <c r="Q195" s="223" t="str">
        <f t="shared" ca="1" si="188"/>
        <v>-0.220104263867044+4.48032521726733i</v>
      </c>
      <c r="R195" s="223" t="str">
        <f t="shared" ca="1" si="189"/>
        <v>3.39663328328561-2.92995601986283i</v>
      </c>
      <c r="S195" s="223" t="str">
        <f t="shared" ca="1" si="190"/>
        <v>-4.46412846499056-0.439678277283576i</v>
      </c>
      <c r="T195" s="223" t="str">
        <f t="shared" ca="1" si="191"/>
        <v>2.75976186376617+3.53630801751712i</v>
      </c>
      <c r="U195" s="223" t="str">
        <f t="shared" ca="1" si="192"/>
        <v>0.658193067219086-4.43717723623012i</v>
      </c>
      <c r="V195" s="223" t="str">
        <f t="shared" ca="1" si="193"/>
        <v>-3.66746347599066+2.58291919961282i</v>
      </c>
      <c r="W195" s="223" t="str">
        <f t="shared" ca="1" si="194"/>
        <v>4.39953645885684+0.875122212404316i</v>
      </c>
      <c r="X195" s="223" t="str">
        <f t="shared" ca="1" si="195"/>
        <v>-2.39985405687097-3.78978369371841i</v>
      </c>
      <c r="Y195" s="223" t="str">
        <f t="shared" ca="1" si="196"/>
        <v>-1.08994311152865+4.35129681280021i</v>
      </c>
      <c r="Z195" s="223" t="str">
        <f t="shared" ca="1" si="197"/>
        <v>3.90297399058239-2.21100745550334i</v>
      </c>
      <c r="AA195" s="223" t="str">
        <f t="shared" ca="1" si="198"/>
        <v>-4.29257451159306-1.30213824222915i</v>
      </c>
      <c r="AB195" s="223" t="str">
        <f t="shared" ca="1" si="199"/>
        <v>2.01683434351442+4.0067616812427i</v>
      </c>
      <c r="AC195" s="223" t="str">
        <f t="shared" ca="1" si="200"/>
        <v>1.51119640785068-4.22351102240224i</v>
      </c>
      <c r="AD195" s="223" t="str">
        <f t="shared" ca="1" si="201"/>
        <v>-4.1008967320622+1.81780250093776i</v>
      </c>
      <c r="AE195" s="223" t="str">
        <f t="shared" ca="1" si="202"/>
        <v>4.14427272522272+1.71661396896012i</v>
      </c>
      <c r="AF195" s="223" t="str">
        <f t="shared" ca="1" si="203"/>
        <v>-1.61439141291604-4.18515236345786i</v>
      </c>
      <c r="AG195" s="223" t="str">
        <f t="shared" ca="1" si="204"/>
        <v>-1.91789605666113+4.05505051205255i</v>
      </c>
      <c r="AH195" s="223" t="str">
        <f t="shared" ca="1" si="205"/>
        <v>4.25932559623407-1.4070911145762i</v>
      </c>
      <c r="AI195" s="223" t="str">
        <f t="shared" ca="1" si="206"/>
        <v>-3.95605932701857-2.11455776477339i</v>
      </c>
      <c r="AJ195" s="223" t="str">
        <f t="shared" ca="1" si="207"/>
        <v>1.19640101049515+4.32323774057594i</v>
      </c>
      <c r="AK195" s="223" t="str">
        <f t="shared" ca="1" si="208"/>
        <v>2.3061253180173-3.84753764855571i</v>
      </c>
      <c r="AL195" s="223" t="str">
        <f t="shared" ca="1" si="209"/>
        <v>-4.37673482652998+0.982828671587028i</v>
      </c>
      <c r="AM195" s="223" t="str">
        <f t="shared" ca="1" si="210"/>
        <v>3.72974691489321+2.49213721337702i</v>
      </c>
      <c r="AN195" s="223" t="str">
        <f t="shared" ca="1" si="211"/>
        <v>-0.766888612323871-4.41968797493013i</v>
      </c>
      <c r="AO195" s="223" t="str">
        <f t="shared" ca="1" si="212"/>
        <v>-2.67214533190464+3.60297089422524i</v>
      </c>
      <c r="AP195" s="223" t="str">
        <f t="shared" ca="1" si="213"/>
        <v>4.45199370787979-0.54910105122167i</v>
      </c>
      <c r="AQ195" s="223" t="str">
        <f t="shared" ca="1" si="214"/>
        <v>-3.4675150010904-2.84571601827503i</v>
      </c>
      <c r="AR195" s="223" t="str">
        <f t="shared" ca="1" si="215"/>
        <v>-3.4675150010904-2.84571601827503i</v>
      </c>
      <c r="AS195" s="223" t="str">
        <f t="shared" ca="1" si="216"/>
        <v>3.01243112550248-3.32370556059918i</v>
      </c>
      <c r="AT195" s="223" t="str">
        <f t="shared" ca="1" si="217"/>
        <v>-4.4843774561154+0.11008528756388i</v>
      </c>
      <c r="AU195" s="223" t="str">
        <f t="shared" ca="1" si="218"/>
        <v>3.17188902229055+3.17188902229046i</v>
      </c>
      <c r="AV195" s="223" t="str">
        <f t="shared" ca="1" si="219"/>
        <v>0.110085287563819-4.4843774561154i</v>
      </c>
      <c r="AW195" s="223" t="str">
        <f t="shared" ca="1" si="220"/>
        <v>-3.32370556059939+3.01243112550224i</v>
      </c>
      <c r="AX195" s="223" t="str">
        <f t="shared" ca="1" si="221"/>
        <v>4.47357419803853+0.32999065759189i</v>
      </c>
      <c r="AY195" s="223" t="str">
        <f t="shared" ca="1" si="222"/>
        <v>-2.84571601827512-3.46751500109032i</v>
      </c>
      <c r="AZ195" s="223" t="str">
        <f t="shared" ca="1" si="223"/>
        <v>-0.549101051221611+4.4519937078798i</v>
      </c>
      <c r="BA195" s="223" t="str">
        <f t="shared" ca="1" si="224"/>
        <v>3.60297089422545-2.67214533190436i</v>
      </c>
      <c r="BB195" s="223" t="str">
        <f t="shared" ca="1" si="225"/>
        <v>-4.41968797493014-0.766888612323808i</v>
      </c>
      <c r="BC195" s="223" t="str">
        <f t="shared" ca="1" si="226"/>
        <v>2.4921372133771+3.72974691489316i</v>
      </c>
      <c r="BD195" s="223" t="str">
        <f t="shared" ca="1" si="227"/>
        <v>0.98282867158697-4.37673482653i</v>
      </c>
      <c r="BE195" s="223" t="str">
        <f t="shared" ca="1" si="228"/>
        <v>-3.84753764855589+2.306125318017i</v>
      </c>
      <c r="BF195" s="223" t="str">
        <f t="shared" ca="1" si="229"/>
        <v>4.32323774057657+1.19640101049288i</v>
      </c>
      <c r="BG195" s="223" t="str">
        <f t="shared" ca="1" si="230"/>
        <v>-2.11455776477465-3.95605932701789i</v>
      </c>
      <c r="BH195" s="223" t="str">
        <f t="shared" ca="1" si="231"/>
        <v>-1.40709111457566+4.25932559623425i</v>
      </c>
      <c r="BI195" s="223" t="str">
        <f t="shared" ca="1" si="232"/>
        <v>4.05505051205271-1.91789605666081i</v>
      </c>
      <c r="BJ195" s="223" t="str">
        <f t="shared" ca="1" si="233"/>
        <v>-4.18515236345759-1.61439141291675i</v>
      </c>
      <c r="BK195" s="223" t="str">
        <f t="shared" ca="1" si="234"/>
        <v>1.71661396895856+4.14427272522337i</v>
      </c>
      <c r="BL195" s="223" t="str">
        <f t="shared" ca="1" si="235"/>
        <v>1.81780250093601-4.10089673206297i</v>
      </c>
      <c r="BM195" s="223" t="str">
        <f t="shared" ca="1" si="236"/>
        <v>-4.22351102240191+1.51119640785161i</v>
      </c>
      <c r="BN195" s="223" t="str">
        <f t="shared" ca="1" si="237"/>
        <v>4.00676168124294+2.01683434351392i</v>
      </c>
      <c r="BO195" s="223" t="str">
        <f t="shared" ca="1" si="238"/>
        <v>-1.30213824222879-4.29257451159317i</v>
      </c>
      <c r="BP195" s="223" t="str">
        <f t="shared" ca="1" si="239"/>
        <v>-2.21100745550441+3.90297399058179i</v>
      </c>
      <c r="BQ195" s="223" t="str">
        <f t="shared" ca="1" si="240"/>
        <v>4.35129681280073-1.08994311152656i</v>
      </c>
      <c r="BR195" s="223" t="str">
        <f t="shared" ca="1" si="241"/>
        <v>-3.78978369371943-2.39985405686936i</v>
      </c>
      <c r="BS195" s="223" t="str">
        <f t="shared" ca="1" si="242"/>
        <v>0.87512221240533+4.39953645885664i</v>
      </c>
      <c r="BT195" s="223" t="str">
        <f t="shared" ca="1" si="243"/>
        <v>2.58291919961278-3.66746347599068i</v>
      </c>
      <c r="BU195" s="223" t="str">
        <f t="shared" ca="1" si="244"/>
        <v>-4.43717723623024+0.658193067218274i</v>
      </c>
      <c r="BV195" s="223" t="str">
        <f t="shared" ca="1" si="245"/>
        <v>3.53630801751636+2.75976186376714i</v>
      </c>
      <c r="BW195" s="223" t="str">
        <f t="shared" ca="1" si="246"/>
        <v>-0.439678277281488-4.46412846499076i</v>
      </c>
      <c r="BX195" s="223" t="str">
        <f t="shared" ca="1" si="247"/>
        <v>-2.92995601986162+3.39663328328665i</v>
      </c>
      <c r="BY195" s="223" t="str">
        <f t="shared" ca="1" si="248"/>
        <v>4.48032521726729-0.220104263867778i</v>
      </c>
      <c r="BZ195" s="223" t="str">
        <f t="shared" ca="1" si="249"/>
        <v>-3.24877576196461-3.09309165527394i</v>
      </c>
      <c r="CA195" s="223" t="str">
        <f t="shared" ca="1" si="250"/>
        <v>-7.671521599277E-13+4.48572847366557i</v>
      </c>
      <c r="CB195" s="223" t="str">
        <f t="shared" ca="1" si="251"/>
        <v>3.24877576196576-3.09309165527273i</v>
      </c>
      <c r="CC195" s="223" t="str">
        <f t="shared" ca="1" si="252"/>
        <v>-4.48032521726743-0.220104263864981i</v>
      </c>
      <c r="CD195" s="223" t="str">
        <f t="shared" ca="1" si="253"/>
        <v>2.92995601986384+3.39663328328473i</v>
      </c>
      <c r="CE195" s="223" t="str">
        <f t="shared" ca="1" si="254"/>
        <v>0.439678277283015-4.46412846499061i</v>
      </c>
      <c r="CF195" s="223" t="str">
        <f t="shared" ca="1" si="255"/>
        <v>-3.53630801751731+2.75976186376593i</v>
      </c>
      <c r="CG195" s="223" t="str">
        <f t="shared" ca="1" si="256"/>
        <v>4.43717723622999+0.658193067219916i</v>
      </c>
      <c r="CH195" s="223" t="str">
        <f t="shared" ca="1" si="257"/>
        <v>-2.58291919961143-3.66746347599164i</v>
      </c>
      <c r="CI195" s="223" t="str">
        <f t="shared" ca="1" si="258"/>
        <v>-0.875122212402459+4.39953645885721i</v>
      </c>
      <c r="CJ195" s="223" t="str">
        <f t="shared" ca="1" si="259"/>
        <v>3.78978369371786-2.39985405687184i</v>
      </c>
      <c r="CK195" s="223" t="str">
        <f t="shared" ca="1" si="260"/>
        <v>-4.35129681280032-1.08994311152817i</v>
      </c>
      <c r="CL195" s="223" t="str">
        <f t="shared" ca="1" si="261"/>
        <v>2.21100745550302+3.90297399058258i</v>
      </c>
      <c r="CM195" s="223" t="str">
        <f t="shared" ca="1" si="262"/>
        <v>1.30213824223032-4.2925745115927i</v>
      </c>
      <c r="CN195" s="223" t="str">
        <f t="shared" ca="1" si="263"/>
        <v>-4.00676168124363+2.01683434351255i</v>
      </c>
      <c r="CO195" s="223" t="str">
        <f t="shared" ca="1" si="264"/>
        <v>4.22351102240285+1.51119640784897i</v>
      </c>
      <c r="CP195" s="223" t="str">
        <f t="shared" ca="1" si="265"/>
        <v>-1.81780250093863-4.10089673206182i</v>
      </c>
      <c r="CQ195" s="223" t="str">
        <f t="shared" ca="1" si="266"/>
        <v>-1.71661396896004+4.14427272522276i</v>
      </c>
      <c r="CR195" s="223" t="str">
        <f t="shared" ca="1" si="267"/>
        <v>4.18515236345814-1.61439141291532i</v>
      </c>
      <c r="CS195" s="223" t="str">
        <f t="shared" ca="1" si="268"/>
        <v>-4.05505051205199-1.91789605666232i</v>
      </c>
      <c r="CT195" s="223" t="str">
        <f t="shared" ca="1" si="269"/>
        <v>1.40709111457838+4.25932559623335i</v>
      </c>
      <c r="CU195" s="223" t="str">
        <f t="shared" ca="1" si="270"/>
        <v>2.11455776477212-3.95605932701924i</v>
      </c>
      <c r="CV195" s="223" t="str">
        <f t="shared" ca="1" si="271"/>
        <v>-4.32323774057579+1.1964010104957i</v>
      </c>
      <c r="CW195" s="223" t="str">
        <f t="shared" ca="1" si="272"/>
        <v>3.84753764855579+2.30612531801717i</v>
      </c>
      <c r="CX195" s="223" t="str">
        <f t="shared" ca="1" si="273"/>
        <v>-0.982828671586221-4.37673482653017i</v>
      </c>
      <c r="CY195" s="223" t="str">
        <f t="shared" ca="1" si="274"/>
        <v>-2.49213721337842+3.72974691489227i</v>
      </c>
      <c r="CZ195" s="223" t="str">
        <f t="shared" ca="1" si="275"/>
        <v>4.4196879749298-0.76688861232575i</v>
      </c>
      <c r="DA195" s="223" t="str">
        <f t="shared" ca="1" si="276"/>
        <v>-3.60297089422614-2.67214533190343i</v>
      </c>
      <c r="DB195" s="223" t="str">
        <f t="shared" ca="1" si="277"/>
        <v>0.549101051222177+4.45199370787973i</v>
      </c>
      <c r="DC195" s="223" t="str">
        <f t="shared" ca="1" si="278"/>
        <v>2.84571601827532-3.46751500109015i</v>
      </c>
      <c r="DD195" s="223" t="str">
        <f t="shared" ca="1" si="279"/>
        <v>-4.47357419803862+0.329990657590741i</v>
      </c>
      <c r="DE195" s="223" t="str">
        <f t="shared" ca="1" si="280"/>
        <v>3.32370556059806+3.01243112550371i</v>
      </c>
      <c r="DF195" s="223" t="str">
        <f t="shared" ca="1" si="281"/>
        <v>-0.110085287565726-4.48437745611535i</v>
      </c>
      <c r="DG195" s="223" t="str">
        <f t="shared" ca="1" si="282"/>
        <v>-3.17188902228978+3.17188902229122i</v>
      </c>
      <c r="DH195" s="223" t="str">
        <f t="shared" ca="1" si="283"/>
        <v>4.4843774561154+0.110085287563694i</v>
      </c>
      <c r="DI195" s="223" t="str">
        <f t="shared" ca="1" si="284"/>
        <v>-3.012431125502-3.32370556059961i</v>
      </c>
      <c r="DJ195" s="223" t="str">
        <f t="shared" ca="1" si="285"/>
        <v>-0.329990657593164+4.47357419803844i</v>
      </c>
      <c r="DK195" s="223" t="str">
        <f t="shared" ca="1" si="286"/>
        <v>3.46751500109169-2.84571601827344i</v>
      </c>
      <c r="DL195" s="223" t="str">
        <f t="shared" ca="1" si="287"/>
        <v>-4.45199370787998-0.549101051220158i</v>
      </c>
      <c r="DM195" s="223" t="str">
        <f t="shared" ca="1" si="288"/>
        <v>2.67214533190517+3.60297089422485i</v>
      </c>
      <c r="DN195" s="223" t="str">
        <f t="shared" ca="1" si="289"/>
        <v>0.766888612323745-4.41968797493015i</v>
      </c>
      <c r="DO195" s="223" t="str">
        <f t="shared" ca="1" si="290"/>
        <v>-3.72974691489362+2.4921372133764i</v>
      </c>
      <c r="DP195" s="223" t="str">
        <f t="shared" ca="1" si="291"/>
        <v>4.37673482652963+0.982828671588589i</v>
      </c>
      <c r="DQ195" s="223" t="str">
        <f t="shared" ca="1" si="292"/>
        <v>-2.30612531801902-3.84753764855468i</v>
      </c>
      <c r="DR195" s="223" t="str">
        <f t="shared" ca="1" si="293"/>
        <v>-1.19640101049362+4.32323774057637i</v>
      </c>
      <c r="DS195" s="223" t="str">
        <f t="shared" ca="1" si="294"/>
        <v>3.95605932701828-2.11455776477391i</v>
      </c>
      <c r="DT195" s="223" t="str">
        <f t="shared" ca="1" si="295"/>
        <v>-4.25932559623399-1.40709111457645i</v>
      </c>
      <c r="DU195" s="223" t="str">
        <f t="shared" ca="1" si="296"/>
        <v>1.91789605666+4.05505051205309i</v>
      </c>
      <c r="DV195" s="223" t="str">
        <f t="shared" ca="1" si="297"/>
        <v>1.61439141291759-4.18515236345727i</v>
      </c>
      <c r="DW195" s="223" t="str">
        <f t="shared" ca="1" si="298"/>
        <v>-4.14427272522193+1.71661396896203i</v>
      </c>
      <c r="DX195" s="223" t="str">
        <f t="shared" ca="1" si="299"/>
        <v>4.10089673206269+1.81780250093666i</v>
      </c>
      <c r="DY195" s="223" t="str">
        <f t="shared" ca="1" si="300"/>
        <v>-1.51119640785076-4.22351102240221i</v>
      </c>
      <c r="DZ195" s="223" t="str">
        <f t="shared" ca="1" si="301"/>
        <v>-2.01683434351472+4.00676168124254i</v>
      </c>
      <c r="EA195" s="223" t="str">
        <f t="shared" ca="1" si="302"/>
        <v>4.29257451159341-1.302138242228i</v>
      </c>
      <c r="EB195" s="223" t="str">
        <f t="shared" ca="1" si="303"/>
        <v>-3.90297399058138-2.21100745550513i</v>
      </c>
      <c r="EC195" s="223" t="str">
        <f t="shared" ca="1" si="304"/>
        <v>1.08994311153003+4.35129681279986i</v>
      </c>
      <c r="ED195" s="223" t="str">
        <f t="shared" ca="1" si="305"/>
        <v>2.39985405687012-3.78978369371895i</v>
      </c>
      <c r="EE195" s="223" t="str">
        <f t="shared" ca="1" si="306"/>
        <v>-4.39953645885681+0.875122212404451i</v>
      </c>
      <c r="EF195" s="223" t="str">
        <f t="shared" ca="1" si="307"/>
        <v>3.66746347599024+2.58291919961341i</v>
      </c>
      <c r="EG195" s="223" t="str">
        <f t="shared" ca="1" si="308"/>
        <v>-0.658193067217516-4.43717723623035i</v>
      </c>
      <c r="EH195" s="223" t="str">
        <f t="shared" ca="1" si="309"/>
        <v>-2.75976186376775+3.53630801751589i</v>
      </c>
      <c r="EI195" s="223" t="str">
        <f t="shared" ca="1" si="310"/>
        <v>4.46412846499041-0.439678277285038i</v>
      </c>
      <c r="EJ195" s="223" t="str">
        <f t="shared" ca="1" si="311"/>
        <v>-3.39663328328606-2.9299560198623i</v>
      </c>
      <c r="EK195" s="223" t="str">
        <f t="shared" ca="1" si="312"/>
        <v>0.220104263867012+4.48032521726733i</v>
      </c>
      <c r="EL195" s="223" t="str">
        <f t="shared" ca="1" si="313"/>
        <v>3.0930916552745-3.24877576196408i</v>
      </c>
      <c r="EM195" s="223" t="str">
        <f t="shared" ca="1" si="314"/>
        <v>-4.48572847366557-1.5343043198554E-12i</v>
      </c>
      <c r="EN195" s="223"/>
      <c r="EO195" s="223"/>
      <c r="EP195" s="223"/>
    </row>
    <row r="196" spans="1:146" ht="17.25" thickBot="1">
      <c r="A196" s="257">
        <f t="shared" si="181"/>
        <v>1.8750000000000012E-3</v>
      </c>
      <c r="B196" s="256">
        <v>96</v>
      </c>
      <c r="C196" s="230">
        <f t="shared" si="182"/>
        <v>19200</v>
      </c>
      <c r="D196" s="229">
        <f t="shared" si="315"/>
        <v>120637.15789784805</v>
      </c>
      <c r="E196" s="229" t="str">
        <f t="shared" si="316"/>
        <v>120637.157897848i</v>
      </c>
      <c r="F196" s="229" t="str">
        <f t="shared" si="183"/>
        <v>-0.0150462759069226-0.0482431880349557i</v>
      </c>
      <c r="G196" s="229" t="str">
        <f t="shared" si="184"/>
        <v>-4.31546540768226+2.15605192036444i</v>
      </c>
      <c r="H196" s="229" t="str">
        <f t="shared" si="319"/>
        <v>0.00202783561960385-0.00440295616105284i</v>
      </c>
      <c r="I196" s="229" t="str">
        <f t="shared" si="317"/>
        <v>-0.00340808596148628+0.00457729950666249i</v>
      </c>
      <c r="J196" s="255" t="str">
        <f ca="1">IMPRODUCT(1/N_FFT2,DG100)</f>
        <v>0.0207627303975549-0.0000291973531526841i</v>
      </c>
      <c r="K196" s="254" t="str">
        <f t="shared" ca="1" si="318"/>
        <v>-0.0000706275249598497+0.0000951367426950865i</v>
      </c>
      <c r="N196" s="246">
        <f t="shared" ca="1" si="185"/>
        <v>17.486120109738728</v>
      </c>
      <c r="O196" s="223">
        <f t="shared" ca="1" si="186"/>
        <v>4.4861201097387298</v>
      </c>
      <c r="P196" s="223" t="str">
        <f t="shared" ca="1" si="187"/>
        <v>-3.17216595081358-3.17216595081361i</v>
      </c>
      <c r="Q196" s="223" t="str">
        <f t="shared" ca="1" si="188"/>
        <v>-8.24424468147134E-16+4.48612010973873i</v>
      </c>
      <c r="R196" s="223" t="str">
        <f t="shared" ca="1" si="189"/>
        <v>3.17216595081361-3.17216595081358i</v>
      </c>
      <c r="S196" s="223" t="str">
        <f t="shared" ca="1" si="190"/>
        <v>-4.48612010973873-1.64884893629427E-15i</v>
      </c>
      <c r="T196" s="223" t="str">
        <f t="shared" ca="1" si="191"/>
        <v>3.17216595081352+3.17216595081367i</v>
      </c>
      <c r="U196" s="223" t="str">
        <f t="shared" ca="1" si="192"/>
        <v>-1.3299887896375E-13-4.48612010973873i</v>
      </c>
      <c r="V196" s="223" t="str">
        <f t="shared" ca="1" si="193"/>
        <v>-3.17216595081364+3.17216595081355i</v>
      </c>
      <c r="W196" s="223" t="str">
        <f t="shared" ca="1" si="194"/>
        <v>4.48612010973873-1.87957105470741E-13i</v>
      </c>
      <c r="X196" s="223" t="str">
        <f t="shared" ca="1" si="195"/>
        <v>-3.17216595081358-3.17216595081361i</v>
      </c>
      <c r="Y196" s="223" t="str">
        <f t="shared" ca="1" si="196"/>
        <v>-2.19283776101981E-13+4.48612010973873i</v>
      </c>
      <c r="Z196" s="223" t="str">
        <f t="shared" ca="1" si="197"/>
        <v>3.17216595081357-3.17216595081361i</v>
      </c>
      <c r="AA196" s="223" t="str">
        <f t="shared" ca="1" si="198"/>
        <v>-4.48612010973873-1.80263449873602E-13i</v>
      </c>
      <c r="AB196" s="223" t="str">
        <f t="shared" ca="1" si="199"/>
        <v>3.17216595081365+3.17216595081354i</v>
      </c>
      <c r="AC196" s="223" t="str">
        <f t="shared" ca="1" si="200"/>
        <v>1.25305223366611E-13-4.48612010973873i</v>
      </c>
      <c r="AD196" s="223" t="str">
        <f t="shared" ca="1" si="201"/>
        <v>-3.17216595081351+3.17216595081368i</v>
      </c>
      <c r="AE196" s="223" t="str">
        <f t="shared" ca="1" si="202"/>
        <v>4.48612010973873+7.034699685962E-14i</v>
      </c>
      <c r="AF196" s="223" t="str">
        <f t="shared" ca="1" si="203"/>
        <v>-3.1721659508137-3.17216595081349i</v>
      </c>
      <c r="AG196" s="223" t="str">
        <f t="shared" ca="1" si="204"/>
        <v>-4.72645709098512E-14+4.48612010973873i</v>
      </c>
      <c r="AH196" s="223" t="str">
        <f t="shared" ca="1" si="205"/>
        <v>3.17216595081377-3.17216595081342i</v>
      </c>
      <c r="AI196" s="223" t="str">
        <f t="shared" ca="1" si="206"/>
        <v>-4.48612010973873+7.69365559713944E-15i</v>
      </c>
      <c r="AJ196" s="223" t="str">
        <f t="shared" ca="1" si="207"/>
        <v>3.17216595081346+3.17216595081373i</v>
      </c>
      <c r="AK196" s="223" t="str">
        <f t="shared" ca="1" si="208"/>
        <v>-6.26518821041299E-14-4.48612010973873i</v>
      </c>
      <c r="AL196" s="223" t="str">
        <f t="shared" ca="1" si="209"/>
        <v>-3.17216595081371+3.17216595081348i</v>
      </c>
      <c r="AM196" s="223" t="str">
        <f t="shared" ca="1" si="210"/>
        <v>4.48612010973873-8.57343080538992E-14i</v>
      </c>
      <c r="AN196" s="223" t="str">
        <f t="shared" ca="1" si="211"/>
        <v>-3.17216595081352-3.17216595081367i</v>
      </c>
      <c r="AO196" s="223" t="str">
        <f t="shared" ca="1" si="212"/>
        <v>1.4069253456089E-13+4.48612010973873i</v>
      </c>
      <c r="AP196" s="223" t="str">
        <f t="shared" ca="1" si="213"/>
        <v>3.17216595081363-3.17216595081356i</v>
      </c>
      <c r="AQ196" s="223" t="str">
        <f t="shared" ca="1" si="214"/>
        <v>-4.48612010973873+1.9565076106788E-13i</v>
      </c>
      <c r="AR196" s="223" t="str">
        <f t="shared" ca="1" si="215"/>
        <v>-4.48612010973873+1.9565076106788E-13i</v>
      </c>
      <c r="AS196" s="223" t="str">
        <f t="shared" ca="1" si="216"/>
        <v>1.95652220226231E-13-4.48612010973873i</v>
      </c>
      <c r="AT196" s="223" t="str">
        <f t="shared" ca="1" si="217"/>
        <v>-3.17216595081358+3.17216595081361i</v>
      </c>
      <c r="AU196" s="223" t="str">
        <f t="shared" ca="1" si="218"/>
        <v>4.48612010973873+1.4069399371924E-13i</v>
      </c>
      <c r="AV196" s="223" t="str">
        <f t="shared" ca="1" si="219"/>
        <v>-3.17216595081365-3.17216595081354i</v>
      </c>
      <c r="AW196" s="223" t="str">
        <f t="shared" ca="1" si="220"/>
        <v>-1.49487368326693E-13+4.48612010973873i</v>
      </c>
      <c r="AX196" s="223" t="str">
        <f t="shared" ca="1" si="221"/>
        <v>3.1721659508135-3.17216595081369i</v>
      </c>
      <c r="AY196" s="223" t="str">
        <f t="shared" ca="1" si="222"/>
        <v>-4.48612010973873-9.45291418197025E-14i</v>
      </c>
      <c r="AZ196" s="223" t="str">
        <f t="shared" ca="1" si="223"/>
        <v>3.17216595081373+3.17216595081346i</v>
      </c>
      <c r="BA196" s="223" t="str">
        <f t="shared" ca="1" si="224"/>
        <v>3.95709153127117E-14-4.48612010973873i</v>
      </c>
      <c r="BB196" s="223" t="str">
        <f t="shared" ca="1" si="225"/>
        <v>-3.17216595081374+3.17216595081345i</v>
      </c>
      <c r="BC196" s="223" t="str">
        <f t="shared" ca="1" si="226"/>
        <v>4.48612010973873-1.53873111942789E-14i</v>
      </c>
      <c r="BD196" s="223" t="str">
        <f t="shared" ca="1" si="227"/>
        <v>-3.17216595081344-3.17216595081374i</v>
      </c>
      <c r="BE196" s="223" t="str">
        <f t="shared" ca="1" si="228"/>
        <v>7.03455377012695E-14+4.48612010973873i</v>
      </c>
      <c r="BF196" s="223" t="str">
        <f t="shared" ca="1" si="229"/>
        <v>3.17216595081308-3.17216595081411i</v>
      </c>
      <c r="BG196" s="223" t="str">
        <f t="shared" ca="1" si="230"/>
        <v>-4.48612010973873-7.67218651393944E-13i</v>
      </c>
      <c r="BH196" s="223" t="str">
        <f t="shared" ca="1" si="231"/>
        <v>3.1721659508151+3.17216595081209i</v>
      </c>
      <c r="BI196" s="223" t="str">
        <f t="shared" ca="1" si="232"/>
        <v>-6.26523198516355E-13-4.48612010973873i</v>
      </c>
      <c r="BJ196" s="223" t="str">
        <f t="shared" ca="1" si="233"/>
        <v>-3.17216595081426+3.17216595081293i</v>
      </c>
      <c r="BK196" s="223" t="str">
        <f t="shared" ca="1" si="234"/>
        <v>4.48612010973873-2.02026504842665E-12i</v>
      </c>
      <c r="BL196" s="223" t="str">
        <f t="shared" ca="1" si="235"/>
        <v>-3.17216595081391-3.17216595081327i</v>
      </c>
      <c r="BM196" s="223" t="str">
        <f t="shared" ca="1" si="236"/>
        <v>-1.11235678078852E-12+4.48612010973873i</v>
      </c>
      <c r="BN196" s="223" t="str">
        <f t="shared" ca="1" si="237"/>
        <v>3.17216595081229-3.1721659508149i</v>
      </c>
      <c r="BO196" s="223" t="str">
        <f t="shared" ca="1" si="238"/>
        <v>-4.48612010973873+2.8138506912178E-13i</v>
      </c>
      <c r="BP196" s="223" t="str">
        <f t="shared" ca="1" si="239"/>
        <v>3.17216595081269+3.1721659508145i</v>
      </c>
      <c r="BQ196" s="223" t="str">
        <f t="shared" ca="1" si="240"/>
        <v>-1.67512691903207E-12-4.48612010973873i</v>
      </c>
      <c r="BR196" s="223" t="str">
        <f t="shared" ca="1" si="241"/>
        <v>-3.17216595081347+3.17216595081372i</v>
      </c>
      <c r="BS196" s="223" t="str">
        <f t="shared" ca="1" si="242"/>
        <v>4.48612010973873+1.39374330906865E-12i</v>
      </c>
      <c r="BT196" s="223" t="str">
        <f t="shared" ca="1" si="243"/>
        <v>-3.17216595081466-3.17216595081253i</v>
      </c>
      <c r="BU196" s="223" t="str">
        <f t="shared" ca="1" si="244"/>
        <v>-6.37530602727936E-14+4.48612010973873i</v>
      </c>
      <c r="BV196" s="223" t="str">
        <f t="shared" ca="1" si="245"/>
        <v>3.17216595081475-3.17216595081244i</v>
      </c>
      <c r="BW196" s="223" t="str">
        <f t="shared" ca="1" si="246"/>
        <v>-4.48612010973873+1.39374039075195E-12i</v>
      </c>
      <c r="BX196" s="223" t="str">
        <f t="shared" ca="1" si="247"/>
        <v>3.17216595081347+3.17216595081372i</v>
      </c>
      <c r="BY196" s="223" t="str">
        <f t="shared" ca="1" si="248"/>
        <v>1.73888143846322E-12-4.48612010973873i</v>
      </c>
      <c r="BZ196" s="223" t="str">
        <f t="shared" ca="1" si="249"/>
        <v>-3.17216595081278+3.17216595081441i</v>
      </c>
      <c r="CA196" s="223" t="str">
        <f t="shared" ca="1" si="250"/>
        <v>4.48612010973873+2.81387987438481E-13i</v>
      </c>
      <c r="CB196" s="223" t="str">
        <f t="shared" ca="1" si="251"/>
        <v>-3.17216595081229-3.1721659508149i</v>
      </c>
      <c r="CC196" s="223" t="str">
        <f t="shared" ca="1" si="252"/>
        <v>1.04860226135737E-12+4.48612010973873i</v>
      </c>
      <c r="CD196" s="223" t="str">
        <f t="shared" ca="1" si="253"/>
        <v>3.17216595081396-3.17216595081323i</v>
      </c>
      <c r="CE196" s="223" t="str">
        <f t="shared" ca="1" si="254"/>
        <v>-4.48612010973873-2.0840195678578E-12i</v>
      </c>
      <c r="CF196" s="223" t="str">
        <f t="shared" ca="1" si="255"/>
        <v>3.17216595081426+3.17216595081293i</v>
      </c>
      <c r="CG196" s="223" t="str">
        <f t="shared" ca="1" si="256"/>
        <v>6.26526116833054E-13-4.48612010973873i</v>
      </c>
      <c r="CH196" s="223" t="str">
        <f t="shared" ca="1" si="257"/>
        <v>-3.17216595081514+3.17216595081204i</v>
      </c>
      <c r="CI196" s="223" t="str">
        <f t="shared" ca="1" si="258"/>
        <v>4.48612010973873-7.03464131962797E-13i</v>
      </c>
      <c r="CJ196" s="223" t="str">
        <f t="shared" ca="1" si="259"/>
        <v>-3.17216595081299-3.17216595081421i</v>
      </c>
      <c r="CK196" s="223" t="str">
        <f t="shared" ca="1" si="260"/>
        <v>2.16095758298754E-12+4.48612010973873i</v>
      </c>
      <c r="CL196" s="223" t="str">
        <f t="shared" ca="1" si="261"/>
        <v>3.17216595081317-3.17216595081401i</v>
      </c>
      <c r="CM196" s="223" t="str">
        <f t="shared" ca="1" si="262"/>
        <v>-4.48612010973873-9.71664246227629E-13i</v>
      </c>
      <c r="CN196" s="223" t="str">
        <f t="shared" ca="1" si="263"/>
        <v>3.17216595081496+3.17216595081223i</v>
      </c>
      <c r="CO196" s="223" t="str">
        <f t="shared" ca="1" si="264"/>
        <v>-4.85829204797113E-13-4.48612010973873i</v>
      </c>
      <c r="CP196" s="223" t="str">
        <f t="shared" ca="1" si="265"/>
        <v>-3.17216595081436+3.17216595081283i</v>
      </c>
      <c r="CQ196" s="223" t="str">
        <f t="shared" ca="1" si="266"/>
        <v>4.48612010973873-1.81581945359296E-12i</v>
      </c>
      <c r="CR196" s="223" t="str">
        <f t="shared" ca="1" si="267"/>
        <v>-3.17216595081377-3.17216595081342i</v>
      </c>
      <c r="CS196" s="223" t="str">
        <f t="shared" ca="1" si="268"/>
        <v>-1.3168023756222E-12+4.48612010973873i</v>
      </c>
      <c r="CT196" s="223" t="str">
        <f t="shared" ca="1" si="269"/>
        <v>3.17216595081239-3.1721659508148i</v>
      </c>
      <c r="CU196" s="223" t="str">
        <f t="shared" ca="1" si="270"/>
        <v>-4.48612010973873+1.40691075402539E-13i</v>
      </c>
      <c r="CV196" s="223" t="str">
        <f t="shared" ca="1" si="271"/>
        <v>3.17216595081259+3.1721659508146i</v>
      </c>
      <c r="CW196" s="223" t="str">
        <f t="shared" ca="1" si="272"/>
        <v>-1.47068132419839E-12-4.48612010973873i</v>
      </c>
      <c r="CX196" s="223" t="str">
        <f t="shared" ca="1" si="273"/>
        <v>-3.17216595081366+3.17216595081352i</v>
      </c>
      <c r="CY196" s="223" t="str">
        <f t="shared" ca="1" si="274"/>
        <v>4.48612010973873+1.53443730278789E-12i</v>
      </c>
      <c r="CZ196" s="223" t="str">
        <f t="shared" ca="1" si="275"/>
        <v>-3.17216595081456-3.17216595081263i</v>
      </c>
      <c r="DA196" s="223" t="str">
        <f t="shared" ca="1" si="276"/>
        <v>-2.04447053992034E-13+4.48612010973873i</v>
      </c>
      <c r="DB196" s="223" t="str">
        <f t="shared" ca="1" si="277"/>
        <v>3.17216595081485-3.17216595081234i</v>
      </c>
      <c r="DC196" s="223" t="str">
        <f t="shared" ca="1" si="278"/>
        <v>-4.48612010973873+1.25304639703271E-12i</v>
      </c>
      <c r="DD196" s="223" t="str">
        <f t="shared" ca="1" si="279"/>
        <v>3.17216595081337+3.17216595081382i</v>
      </c>
      <c r="DE196" s="223" t="str">
        <f t="shared" ca="1" si="280"/>
        <v>1.87957543218246E-12-4.48612010973873i</v>
      </c>
      <c r="DF196" s="223" t="str">
        <f t="shared" ca="1" si="281"/>
        <v>-3.17216595081287+3.17216595081431i</v>
      </c>
      <c r="DG196" s="223" t="str">
        <f t="shared" ca="1" si="282"/>
        <v>4.48612010973873+5.49585183386607E-13i</v>
      </c>
      <c r="DH196" s="223" t="str">
        <f t="shared" ca="1" si="283"/>
        <v>-3.1721659508121-3.17216595081509i</v>
      </c>
      <c r="DI196" s="223" t="str">
        <f t="shared" ca="1" si="284"/>
        <v>9.0790826763813E-13+4.48612010973873i</v>
      </c>
      <c r="DJ196" s="223" t="str">
        <f t="shared" ca="1" si="285"/>
        <v>3.17216595081406-3.17216595081313i</v>
      </c>
      <c r="DK196" s="223" t="str">
        <f t="shared" ca="1" si="286"/>
        <v>-4.48612010973873-2.22471356157703E-12i</v>
      </c>
      <c r="DL196" s="223" t="str">
        <f t="shared" ca="1" si="287"/>
        <v>3.17216595081407+3.17216595081312i</v>
      </c>
      <c r="DM196" s="223" t="str">
        <f t="shared" ca="1" si="288"/>
        <v>7.67220110552296E-13-4.48612010973873i</v>
      </c>
      <c r="DN196" s="223" t="str">
        <f t="shared" ca="1" si="289"/>
        <v>-3.17216595081209+3.1721659508151i</v>
      </c>
      <c r="DO196" s="223" t="str">
        <f t="shared" ca="1" si="290"/>
        <v>4.48612010973873-5.6277013824356E-13i</v>
      </c>
      <c r="DP196" s="223" t="str">
        <f t="shared" ca="1" si="291"/>
        <v>-3.17216595081288-3.17216595081431i</v>
      </c>
      <c r="DQ196" s="223" t="str">
        <f t="shared" ca="1" si="292"/>
        <v>2.0202635892683E-12+4.48612010973873i</v>
      </c>
      <c r="DR196" s="223" t="str">
        <f t="shared" ca="1" si="293"/>
        <v>3.17216595081327-3.17216595081391i</v>
      </c>
      <c r="DS196" s="223" t="str">
        <f t="shared" ca="1" si="294"/>
        <v>-4.48612010973873-1.11235823994687E-12i</v>
      </c>
      <c r="DT196" s="223" t="str">
        <f t="shared" ca="1" si="295"/>
        <v>3.17216595081486+3.17216595081233i</v>
      </c>
      <c r="DU196" s="223" t="str">
        <f t="shared" ca="1" si="296"/>
        <v>-3.45135211077872E-13-4.48612010973873i</v>
      </c>
      <c r="DV196" s="223" t="str">
        <f t="shared" ca="1" si="297"/>
        <v>-3.17216595081455+3.17216595081264i</v>
      </c>
      <c r="DW196" s="223" t="str">
        <f t="shared" ca="1" si="298"/>
        <v>4.48612010973873-1.54762225764484E-12i</v>
      </c>
      <c r="DX196" s="223" t="str">
        <f t="shared" ca="1" si="299"/>
        <v>-3.17216595081367-3.17216595081352i</v>
      </c>
      <c r="DY196" s="223" t="str">
        <f t="shared" ca="1" si="300"/>
        <v>-1.32999316711256E-12+4.48612010973873i</v>
      </c>
      <c r="DZ196" s="223" t="str">
        <f t="shared" ca="1" si="301"/>
        <v>3.17216595081249-3.1721659508147i</v>
      </c>
      <c r="EA196" s="223" t="str">
        <f t="shared" ca="1" si="302"/>
        <v>-4.48612010973873-1.27506120545588E-13i</v>
      </c>
      <c r="EB196" s="223" t="str">
        <f t="shared" ca="1" si="303"/>
        <v>3.17216595081249+3.1721659508147i</v>
      </c>
      <c r="EC196" s="223" t="str">
        <f t="shared" ca="1" si="304"/>
        <v>-1.32998733047915E-12-4.48612010973873i</v>
      </c>
      <c r="ED196" s="223" t="str">
        <f t="shared" ca="1" si="305"/>
        <v>-3.17216595081367+3.17216595081352i</v>
      </c>
      <c r="EE196" s="223" t="str">
        <f t="shared" ca="1" si="306"/>
        <v>4.48612010973873+1.80263449873602E-12i</v>
      </c>
      <c r="EF196" s="223" t="str">
        <f t="shared" ca="1" si="307"/>
        <v>-3.17216595081437-3.17216595081282i</v>
      </c>
      <c r="EG196" s="223" t="str">
        <f t="shared" ca="1" si="308"/>
        <v>-3.45141047711275E-13+4.48612010973873i</v>
      </c>
      <c r="EH196" s="223" t="str">
        <f t="shared" ca="1" si="309"/>
        <v>3.17216595081504-3.17216595081215i</v>
      </c>
      <c r="EI196" s="223" t="str">
        <f t="shared" ca="1" si="310"/>
        <v>-4.48612010973873+1.11235240331346E-12i</v>
      </c>
      <c r="EJ196" s="223" t="str">
        <f t="shared" ca="1" si="311"/>
        <v>3.17216595081318+3.172165950814i</v>
      </c>
      <c r="EK196" s="223" t="str">
        <f t="shared" ca="1" si="312"/>
        <v>2.0202694259017E-12-4.48612010973873i</v>
      </c>
      <c r="EL196" s="223" t="str">
        <f t="shared" ca="1" si="313"/>
        <v>-3.17216595081297+3.17216595081422i</v>
      </c>
      <c r="EM196" s="223" t="str">
        <f t="shared" ca="1" si="314"/>
        <v>4.48612010973873+5.62775974876963E-13i</v>
      </c>
      <c r="EN196" s="223"/>
      <c r="EO196" s="223"/>
      <c r="EP196" s="223"/>
    </row>
    <row r="197" spans="1:146" ht="17.25" thickBot="1">
      <c r="A197" s="257">
        <f t="shared" si="181"/>
        <v>1.8945312500000012E-3</v>
      </c>
      <c r="B197" s="256">
        <v>97</v>
      </c>
      <c r="C197" s="230">
        <f t="shared" si="182"/>
        <v>19400</v>
      </c>
      <c r="D197" s="229">
        <f t="shared" si="315"/>
        <v>121893.79495928397</v>
      </c>
      <c r="E197" s="229" t="str">
        <f t="shared" si="316"/>
        <v>121893.794959284i</v>
      </c>
      <c r="F197" s="229" t="str">
        <f t="shared" ref="F197:F228" si="320">IF(freq_ratio2&gt;1,IMPRODUCT(Kth_2/(2/rload2-Kfeed2/Gdc_ccm2),IMDIV(COMPLEX(1,Rc_2*Coutput2*microF2*miliOhm2*D197),IMSUM(1,IMPRODUCT(E197,1/omega1_2),IMPRODUCT(E197,E197,1/omega2_2),IMPRODUCT(E197,E197,E197,1/omega3_2)))),IMPRODUCT(Kth_2/(2/rload2-Kfeed2/Gdc_dcm2),(IMDIV(COMPLEX(1,Rc_2*Coutput2*microF2*miliOhm2*D197),IMSUM(1,IMDIV(E197,omegat2),IMDIV(IMPRODUCT(E197,E197),omegapole0^2*(1-2*Gdc_dcm2/(Kfeed2*rload2))))))))</f>
        <v>-0.0149108756872066-0.0475874988302616i</v>
      </c>
      <c r="G197" s="229" t="str">
        <f t="shared" ref="G197:G228" si="321">IMPRODUCT(IMPRODUCT(-currentransferratio2*RFB_2/(Rfeedforward2),IMDIV(COMPLEX(1,(Rfeedforward2*kiliOhm2+q_Rz_Cz_2*Rzero2)*q_Rz_Cz_2*Czero2*nanoF2*D197),IMPRODUCT(COMPLEX(1,q_Rz_Cz_2*Rzero2*Czero2*nanoF2*D197),COMPLEX(1,D197/(2*PI()*F_roll2*kilihertz2))))),IMSUM(feedtype2,IMDIV(COMPLEX(1,Rvolt2*Cvolt2*nanoF2*kiliOhm2*D197),IMPRODUCT(Rupper2*kiliOhm2*(Cvolt2*nanoF2+Cforward2*picoF2),COMPLEX(1,Rvolt2*Cvolt2*Cforward2*picoF2*nanoF2*kiliOhm2*D197/(Cvolt2*nanoF2+Cforward2*picoF2)),E197))))</f>
        <v>-4.28763925689847+2.18095732312037i</v>
      </c>
      <c r="H197" s="229" t="str">
        <f t="shared" si="319"/>
        <v>0.00202720102610184-0.00435753277388055i</v>
      </c>
      <c r="I197" s="229" t="str">
        <f t="shared" si="317"/>
        <v>-0.00337150183721663+0.00454084411594577i</v>
      </c>
      <c r="J197" s="255" t="str">
        <f ca="1">IMPRODUCT(1/N_FFT2,DH100)</f>
        <v>0.00597462694797473-0.00161476374407475i</v>
      </c>
      <c r="K197" s="254" t="str">
        <f t="shared" ca="1" si="318"/>
        <v>-0.0000128110752858564+0.0000325740285515009i</v>
      </c>
      <c r="N197" s="246">
        <f t="shared" ca="1" si="185"/>
        <v>17.486483804704207</v>
      </c>
      <c r="O197" s="223">
        <f t="shared" ca="1" si="186"/>
        <v>4.4864838047042053</v>
      </c>
      <c r="P197" s="223" t="str">
        <f t="shared" ca="1" si="187"/>
        <v>-3.24932280826603-3.09361248664975i</v>
      </c>
      <c r="Q197" s="223" t="str">
        <f t="shared" ca="1" si="188"/>
        <v>0.22014132620446+4.48107963847665i</v>
      </c>
      <c r="R197" s="223" t="str">
        <f t="shared" ca="1" si="189"/>
        <v>2.93044938158471-3.39720522663011i</v>
      </c>
      <c r="S197" s="223" t="str">
        <f t="shared" ca="1" si="190"/>
        <v>-4.46488015890379+0.43975231267199i</v>
      </c>
      <c r="T197" s="223" t="str">
        <f t="shared" ca="1" si="191"/>
        <v>3.53690348004325+2.76022656728231i</v>
      </c>
      <c r="U197" s="223" t="str">
        <f t="shared" ca="1" si="192"/>
        <v>-0.658303897300586-4.43792439195081i</v>
      </c>
      <c r="V197" s="223" t="str">
        <f t="shared" ca="1" si="193"/>
        <v>-2.58335412541221+3.66808102317668i</v>
      </c>
      <c r="W197" s="223" t="str">
        <f t="shared" ca="1" si="194"/>
        <v>4.40027727642139-0.875269570179788i</v>
      </c>
      <c r="X197" s="223" t="str">
        <f t="shared" ca="1" si="195"/>
        <v>-3.79042183783933-2.40025815717889i</v>
      </c>
      <c r="Y197" s="223" t="str">
        <f t="shared" ca="1" si="196"/>
        <v>1.09012664200031+4.35202950751419i</v>
      </c>
      <c r="Z197" s="223" t="str">
        <f t="shared" ca="1" si="197"/>
        <v>2.21137975680678-3.90363119429312i</v>
      </c>
      <c r="AA197" s="223" t="str">
        <f t="shared" ca="1" si="198"/>
        <v>-4.29329731833073+1.30235750325602i</v>
      </c>
      <c r="AB197" s="223" t="str">
        <f t="shared" ca="1" si="199"/>
        <v>4.00743636128192+2.0171739489069i</v>
      </c>
      <c r="AC197" s="223" t="str">
        <f t="shared" ca="1" si="200"/>
        <v>-1.51145087121332-4.224222199859i</v>
      </c>
      <c r="AD197" s="223" t="str">
        <f t="shared" ca="1" si="201"/>
        <v>-1.81810859228054+4.10158726306643i</v>
      </c>
      <c r="AE197" s="223" t="str">
        <f t="shared" ca="1" si="202"/>
        <v>4.14497056010966-1.7169030216344i</v>
      </c>
      <c r="AF197" s="223" t="str">
        <f t="shared" ca="1" si="203"/>
        <v>-4.18585708187777-1.61466325280748i</v>
      </c>
      <c r="AG197" s="223" t="str">
        <f t="shared" ca="1" si="204"/>
        <v>1.91821900229387+4.05573332322428i</v>
      </c>
      <c r="AH197" s="223" t="str">
        <f t="shared" ca="1" si="205"/>
        <v>1.40732804813102-4.26004280434092i</v>
      </c>
      <c r="AI197" s="223" t="str">
        <f t="shared" ca="1" si="206"/>
        <v>-3.95672546952316+2.11491382536024i</v>
      </c>
      <c r="AJ197" s="223" t="str">
        <f t="shared" ca="1" si="207"/>
        <v>4.32396571055276+1.1966024669192i</v>
      </c>
      <c r="AK197" s="223" t="str">
        <f t="shared" ca="1" si="208"/>
        <v>-2.30651363577674-3.84818551759775i</v>
      </c>
      <c r="AL197" s="223" t="str">
        <f t="shared" ca="1" si="209"/>
        <v>-0.982994165554615+4.37747180463321i</v>
      </c>
      <c r="AM197" s="223" t="str">
        <f t="shared" ca="1" si="210"/>
        <v>3.73037494969896-2.49255685281833i</v>
      </c>
      <c r="AN197" s="223" t="str">
        <f t="shared" ca="1" si="211"/>
        <v>-4.42043218571514-0.767017745144652i</v>
      </c>
      <c r="AO197" s="223" t="str">
        <f t="shared" ca="1" si="212"/>
        <v>2.67259528207888+3.60357758180434i</v>
      </c>
      <c r="AP197" s="223" t="str">
        <f t="shared" ca="1" si="213"/>
        <v>0.549193511804221-4.45274335847748i</v>
      </c>
      <c r="AQ197" s="223" t="str">
        <f t="shared" ca="1" si="214"/>
        <v>-3.46809887987905+2.84619519521322i</v>
      </c>
      <c r="AR197" s="223" t="str">
        <f t="shared" ca="1" si="215"/>
        <v>-3.46809887987905+2.84619519521322i</v>
      </c>
      <c r="AS197" s="223" t="str">
        <f t="shared" ca="1" si="216"/>
        <v>-3.01293837482506-3.32426522398254i</v>
      </c>
      <c r="AT197" s="223" t="str">
        <f t="shared" ca="1" si="217"/>
        <v>-0.110103824315464+4.48513255966245i</v>
      </c>
      <c r="AU197" s="223" t="str">
        <f t="shared" ca="1" si="218"/>
        <v>3.17242312198994-3.17242312198999i</v>
      </c>
      <c r="AV197" s="223" t="str">
        <f t="shared" ca="1" si="219"/>
        <v>-4.48513255966244+0.110103824315605i</v>
      </c>
      <c r="AW197" s="223" t="str">
        <f t="shared" ca="1" si="220"/>
        <v>3.32426522398233+3.01293837482529i</v>
      </c>
      <c r="AX197" s="223" t="str">
        <f t="shared" ca="1" si="221"/>
        <v>-0.330046223189878-4.47432748247502i</v>
      </c>
      <c r="AY197" s="223" t="str">
        <f t="shared" ca="1" si="222"/>
        <v>-2.84619519521345+3.46809887987885i</v>
      </c>
      <c r="AZ197" s="223" t="str">
        <f t="shared" ca="1" si="223"/>
        <v>4.45274335847746-0.54919351180436i</v>
      </c>
      <c r="BA197" s="223" t="str">
        <f t="shared" ca="1" si="224"/>
        <v>-3.60357758180441-2.6725952820788i</v>
      </c>
      <c r="BB197" s="223" t="str">
        <f t="shared" ca="1" si="225"/>
        <v>0.767017745144791+4.42043218571512i</v>
      </c>
      <c r="BC197" s="223" t="str">
        <f t="shared" ca="1" si="226"/>
        <v>2.49255685281821-3.73037494969903i</v>
      </c>
      <c r="BD197" s="223" t="str">
        <f t="shared" ca="1" si="227"/>
        <v>-4.37747180463328+0.982994165554287i</v>
      </c>
      <c r="BE197" s="223" t="str">
        <f t="shared" ca="1" si="228"/>
        <v>3.84818551759759+2.306513635777i</v>
      </c>
      <c r="BF197" s="223" t="str">
        <f t="shared" ca="1" si="229"/>
        <v>-1.19660246691848-4.32396571055296i</v>
      </c>
      <c r="BG197" s="223" t="str">
        <f t="shared" ca="1" si="230"/>
        <v>-2.11491382535896+3.95672546952384i</v>
      </c>
      <c r="BH197" s="223" t="str">
        <f t="shared" ca="1" si="231"/>
        <v>4.26004280434116-1.4073280481303i</v>
      </c>
      <c r="BI197" s="223" t="str">
        <f t="shared" ca="1" si="232"/>
        <v>-4.05573332322491-1.91821900229253i</v>
      </c>
      <c r="BJ197" s="223" t="str">
        <f t="shared" ca="1" si="233"/>
        <v>1.61466325280675+4.18585708187805i</v>
      </c>
      <c r="BK197" s="223" t="str">
        <f t="shared" ca="1" si="234"/>
        <v>1.71690302163345-4.14497056011005i</v>
      </c>
      <c r="BL197" s="223" t="str">
        <f t="shared" ca="1" si="235"/>
        <v>-4.10158726306692+1.81810859227945i</v>
      </c>
      <c r="BM197" s="223" t="str">
        <f t="shared" ca="1" si="236"/>
        <v>4.22422219985934+1.51145087121237i</v>
      </c>
      <c r="BN197" s="223" t="str">
        <f t="shared" ca="1" si="237"/>
        <v>-2.01717394890579-4.00743636128248i</v>
      </c>
      <c r="BO197" s="223" t="str">
        <f t="shared" ca="1" si="238"/>
        <v>-1.30235750325502+4.29329731833103i</v>
      </c>
      <c r="BP197" s="223" t="str">
        <f t="shared" ca="1" si="239"/>
        <v>3.90363119429372-2.21137975680571i</v>
      </c>
      <c r="BQ197" s="223" t="str">
        <f t="shared" ca="1" si="240"/>
        <v>-4.35202950751445-1.0901266419993i</v>
      </c>
      <c r="BR197" s="223" t="str">
        <f t="shared" ca="1" si="241"/>
        <v>2.40025815717745+3.79042183784025i</v>
      </c>
      <c r="BS197" s="223" t="str">
        <f t="shared" ca="1" si="242"/>
        <v>0.875269570179245-4.40027727642149i</v>
      </c>
      <c r="BT197" s="223" t="str">
        <f t="shared" ca="1" si="243"/>
        <v>-3.66808102317761+2.58335412541087i</v>
      </c>
      <c r="BU197" s="223" t="str">
        <f t="shared" ca="1" si="244"/>
        <v>4.43792439195089+0.65830389730007i</v>
      </c>
      <c r="BV197" s="223" t="str">
        <f t="shared" ca="1" si="245"/>
        <v>-2.76022656728099-3.53690348004428i</v>
      </c>
      <c r="BW197" s="223" t="str">
        <f t="shared" ca="1" si="246"/>
        <v>-0.439752312671565+4.46488015890383i</v>
      </c>
      <c r="BX197" s="223" t="str">
        <f t="shared" ca="1" si="247"/>
        <v>3.39720522663137-2.93044938158324i</v>
      </c>
      <c r="BY197" s="223" t="str">
        <f t="shared" ca="1" si="248"/>
        <v>-4.48107963847667-0.220141326204208i</v>
      </c>
      <c r="BZ197" s="223" t="str">
        <f t="shared" ca="1" si="249"/>
        <v>3.09361248664832+3.2493228082674i</v>
      </c>
      <c r="CA197" s="223" t="str">
        <f t="shared" ca="1" si="250"/>
        <v>-7.69461982861482E-14-4.48648380470421i</v>
      </c>
      <c r="CB197" s="223" t="str">
        <f t="shared" ca="1" si="251"/>
        <v>-3.09361248665135+3.24932280826452i</v>
      </c>
      <c r="CC197" s="223" t="str">
        <f t="shared" ca="1" si="252"/>
        <v>4.48107963847665-0.220141326204489i</v>
      </c>
      <c r="CD197" s="223" t="str">
        <f t="shared" ca="1" si="253"/>
        <v>-3.39720522663147-2.93044938158313i</v>
      </c>
      <c r="CE197" s="223" t="str">
        <f t="shared" ca="1" si="254"/>
        <v>0.439752312671845+4.46488015890381i</v>
      </c>
      <c r="CF197" s="223" t="str">
        <f t="shared" ca="1" si="255"/>
        <v>2.76022656728077-3.53690348004445i</v>
      </c>
      <c r="CG197" s="223" t="str">
        <f t="shared" ca="1" si="256"/>
        <v>-4.43792439195087+0.658303897300223i</v>
      </c>
      <c r="CH197" s="223" t="str">
        <f t="shared" ca="1" si="257"/>
        <v>3.66808102317778+2.58335412541065i</v>
      </c>
      <c r="CI197" s="223" t="str">
        <f t="shared" ca="1" si="258"/>
        <v>-0.875269570179519-4.40027727642144i</v>
      </c>
      <c r="CJ197" s="223" t="str">
        <f t="shared" ca="1" si="259"/>
        <v>-2.40025815717732+3.79042183784033i</v>
      </c>
      <c r="CK197" s="223" t="str">
        <f t="shared" ca="1" si="260"/>
        <v>4.35202950751438-1.09012664199957i</v>
      </c>
      <c r="CL197" s="223" t="str">
        <f t="shared" ca="1" si="261"/>
        <v>-3.90363119429386-2.21137975680547i</v>
      </c>
      <c r="CM197" s="223" t="str">
        <f t="shared" ca="1" si="262"/>
        <v>1.30235750325524+4.29329731833097i</v>
      </c>
      <c r="CN197" s="223" t="str">
        <f t="shared" ca="1" si="263"/>
        <v>2.01717394890559-4.00743636128257i</v>
      </c>
      <c r="CO197" s="223" t="str">
        <f t="shared" ca="1" si="264"/>
        <v>-4.22422219985924+1.51145087121264i</v>
      </c>
      <c r="CP197" s="223" t="str">
        <f t="shared" ca="1" si="265"/>
        <v>4.101587263067+1.81810859227925i</v>
      </c>
      <c r="CQ197" s="223" t="str">
        <f t="shared" ca="1" si="266"/>
        <v>-1.71690302163371-4.14497056010994i</v>
      </c>
      <c r="CR197" s="223" t="str">
        <f t="shared" ca="1" si="267"/>
        <v>-1.61466325280649+4.18585708187815i</v>
      </c>
      <c r="CS197" s="223" t="str">
        <f t="shared" ca="1" si="268"/>
        <v>4.05573332322481-1.91821900229273i</v>
      </c>
      <c r="CT197" s="223" t="str">
        <f t="shared" ca="1" si="269"/>
        <v>-4.26004280434125-1.40732804813003i</v>
      </c>
      <c r="CU197" s="223" t="str">
        <f t="shared" ca="1" si="270"/>
        <v>2.11491382535921+3.95672546952371i</v>
      </c>
      <c r="CV197" s="223" t="str">
        <f t="shared" ca="1" si="271"/>
        <v>1.19660246691827-4.32396571055301i</v>
      </c>
      <c r="CW197" s="223" t="str">
        <f t="shared" ca="1" si="272"/>
        <v>-3.84818551759837+2.30651363577571i</v>
      </c>
      <c r="CX197" s="223" t="str">
        <f t="shared" ca="1" si="273"/>
        <v>4.37747180463344+0.982994165553574i</v>
      </c>
      <c r="CY197" s="223" t="str">
        <f t="shared" ca="1" si="274"/>
        <v>-2.49255685281691-3.7303749496999i</v>
      </c>
      <c r="CZ197" s="223" t="str">
        <f t="shared" ca="1" si="275"/>
        <v>-0.767017745144073+4.42043218571524i</v>
      </c>
      <c r="DA197" s="223" t="str">
        <f t="shared" ca="1" si="276"/>
        <v>3.6035775818053-2.67259528207759i</v>
      </c>
      <c r="DB197" s="223" t="str">
        <f t="shared" ca="1" si="277"/>
        <v>-4.45274335847754-0.5491935118037i</v>
      </c>
      <c r="DC197" s="223" t="str">
        <f t="shared" ca="1" si="278"/>
        <v>2.84619519521195+3.46809887988009i</v>
      </c>
      <c r="DD197" s="223" t="str">
        <f t="shared" ca="1" si="279"/>
        <v>0.330046223189597-4.47432748247504i</v>
      </c>
      <c r="DE197" s="223" t="str">
        <f t="shared" ca="1" si="280"/>
        <v>-3.32426522398368+3.01293837482379i</v>
      </c>
      <c r="DF197" s="223" t="str">
        <f t="shared" ca="1" si="281"/>
        <v>4.48513255966245+0.110103824315324i</v>
      </c>
      <c r="DG197" s="223" t="str">
        <f t="shared" ca="1" si="282"/>
        <v>-3.17242312198847-3.17242312199146i</v>
      </c>
      <c r="DH197" s="223" t="str">
        <f t="shared" ca="1" si="283"/>
        <v>0.110103824315682+4.48513255966244i</v>
      </c>
      <c r="DI197" s="223" t="str">
        <f t="shared" ca="1" si="284"/>
        <v>3.01293837482684-3.32426522398093i</v>
      </c>
      <c r="DJ197" s="223" t="str">
        <f t="shared" ca="1" si="285"/>
        <v>-4.474327482475+0.330046223190082i</v>
      </c>
      <c r="DK197" s="223" t="str">
        <f t="shared" ca="1" si="286"/>
        <v>3.46809887988032+2.84619519521167i</v>
      </c>
      <c r="DL197" s="223" t="str">
        <f t="shared" ca="1" si="287"/>
        <v>-0.549193511804055-4.4527433584775i</v>
      </c>
      <c r="DM197" s="223" t="str">
        <f t="shared" ca="1" si="288"/>
        <v>-2.6725952820772+3.60357758180559i</v>
      </c>
      <c r="DN197" s="223" t="str">
        <f t="shared" ca="1" si="289"/>
        <v>4.42043218571518-0.767017745144427i</v>
      </c>
      <c r="DO197" s="223" t="str">
        <f t="shared" ca="1" si="290"/>
        <v>-3.73037494970011-2.49255685281661i</v>
      </c>
      <c r="DP197" s="223" t="str">
        <f t="shared" ca="1" si="291"/>
        <v>0.98299416555405+4.37747180463333i</v>
      </c>
      <c r="DQ197" s="223" t="str">
        <f t="shared" ca="1" si="292"/>
        <v>2.3065136357754-3.84818551759855i</v>
      </c>
      <c r="DR197" s="223" t="str">
        <f t="shared" ca="1" si="293"/>
        <v>-4.32396571055292+1.19660246691861i</v>
      </c>
      <c r="DS197" s="223" t="str">
        <f t="shared" ca="1" si="294"/>
        <v>3.95672546952394+2.11491382535878i</v>
      </c>
      <c r="DT197" s="223" t="str">
        <f t="shared" ca="1" si="295"/>
        <v>-1.40732804813038-4.26004280434113i</v>
      </c>
      <c r="DU197" s="223" t="str">
        <f t="shared" ca="1" si="296"/>
        <v>-1.91821900229241+4.05573332322497i</v>
      </c>
      <c r="DV197" s="223" t="str">
        <f t="shared" ca="1" si="297"/>
        <v>4.18585708187802-1.61466325280682i</v>
      </c>
      <c r="DW197" s="223" t="str">
        <f t="shared" ca="1" si="298"/>
        <v>-4.14497056011008-1.71690302163338i</v>
      </c>
      <c r="DX197" s="223" t="str">
        <f t="shared" ca="1" si="299"/>
        <v>1.81810859227946+4.10158726306691i</v>
      </c>
      <c r="DY197" s="223" t="str">
        <f t="shared" ca="1" si="300"/>
        <v>1.5114508712123-4.22422219985937i</v>
      </c>
      <c r="DZ197" s="223" t="str">
        <f t="shared" ca="1" si="301"/>
        <v>-4.00743636128236+2.01717394890603i</v>
      </c>
      <c r="EA197" s="223" t="str">
        <f t="shared" ca="1" si="302"/>
        <v>4.29329731833104+1.30235750325502i</v>
      </c>
      <c r="EB197" s="223" t="str">
        <f t="shared" ca="1" si="303"/>
        <v>-2.21137975680589-3.90363119429362i</v>
      </c>
      <c r="EC197" s="223" t="str">
        <f t="shared" ca="1" si="304"/>
        <v>-1.0901266419991+4.3520295075145i</v>
      </c>
      <c r="ED197" s="223" t="str">
        <f t="shared" ca="1" si="305"/>
        <v>3.79042183784014-2.40025815717762i</v>
      </c>
      <c r="EE197" s="223" t="str">
        <f t="shared" ca="1" si="306"/>
        <v>-4.40027727642153-0.875269570179043i</v>
      </c>
      <c r="EF197" s="223" t="str">
        <f t="shared" ca="1" si="307"/>
        <v>2.58335412541094+3.66808102317757i</v>
      </c>
      <c r="EG197" s="223" t="str">
        <f t="shared" ca="1" si="308"/>
        <v>0.658303897299868-4.43792439195092i</v>
      </c>
      <c r="EH197" s="223" t="str">
        <f t="shared" ca="1" si="309"/>
        <v>-3.53690348004423+2.76022656728105i</v>
      </c>
      <c r="EI197" s="223" t="str">
        <f t="shared" ca="1" si="310"/>
        <v>4.46488015890384+0.439752312671488i</v>
      </c>
      <c r="EJ197" s="223" t="str">
        <f t="shared" ca="1" si="311"/>
        <v>-2.9304493815833-3.39720522663132i</v>
      </c>
      <c r="EK197" s="223" t="str">
        <f t="shared" ca="1" si="312"/>
        <v>-0.220141326204131+4.48107963847667i</v>
      </c>
      <c r="EL197" s="223" t="str">
        <f t="shared" ca="1" si="313"/>
        <v>3.24932280826726-3.09361248664847i</v>
      </c>
      <c r="EM197" s="223" t="str">
        <f t="shared" ca="1" si="314"/>
        <v>-4.48648380470421+1.53892396572297E-13i</v>
      </c>
      <c r="EN197" s="223"/>
      <c r="EO197" s="223"/>
      <c r="EP197" s="223"/>
    </row>
    <row r="198" spans="1:146" ht="17.25" thickBot="1">
      <c r="A198" s="257">
        <f t="shared" si="181"/>
        <v>1.9140625000000013E-3</v>
      </c>
      <c r="B198" s="256">
        <v>98</v>
      </c>
      <c r="C198" s="230">
        <f t="shared" si="182"/>
        <v>19600</v>
      </c>
      <c r="D198" s="229">
        <f t="shared" si="315"/>
        <v>123150.43202071989</v>
      </c>
      <c r="E198" s="229" t="str">
        <f t="shared" si="316"/>
        <v>123150.43202072i</v>
      </c>
      <c r="F198" s="229" t="str">
        <f t="shared" si="320"/>
        <v>-0.0147764092692492-0.0469465111627482i</v>
      </c>
      <c r="G198" s="229" t="str">
        <f t="shared" si="321"/>
        <v>-4.25967171046198+2.20519333990699i</v>
      </c>
      <c r="H198" s="229" t="str">
        <f t="shared" si="319"/>
        <v>0.00202658650288777-0.00431303655580026i</v>
      </c>
      <c r="I198" s="229" t="str">
        <f t="shared" si="317"/>
        <v>-0.00333592882380157+0.00450448534623531i</v>
      </c>
      <c r="J198" s="255" t="str">
        <f ca="1">IMPRODUCT(1/N_FFT2,DI100)</f>
        <v>0.0142947008173092+0.0000273727895858371i</v>
      </c>
      <c r="K198" s="254" t="str">
        <f t="shared" ca="1" si="318"/>
        <v>-0.0000478094048136566+0.00006429895668262i</v>
      </c>
      <c r="N198" s="246">
        <f t="shared" ca="1" si="185"/>
        <v>17.486821919973679</v>
      </c>
      <c r="O198" s="223">
        <f t="shared" ca="1" si="186"/>
        <v>4.4868219199736785</v>
      </c>
      <c r="P198" s="223" t="str">
        <f t="shared" ca="1" si="187"/>
        <v>-3.32451575087181-3.0131654391622i</v>
      </c>
      <c r="Q198" s="223" t="str">
        <f t="shared" ca="1" si="188"/>
        <v>0.439785453763806+4.46521664605583i</v>
      </c>
      <c r="R198" s="223" t="str">
        <f t="shared" ca="1" si="189"/>
        <v>2.67279669710971-3.60384915853532i</v>
      </c>
      <c r="S198" s="223" t="str">
        <f t="shared" ca="1" si="190"/>
        <v>-4.40060889490075+0.875335533196682i</v>
      </c>
      <c r="T198" s="223" t="str">
        <f t="shared" ca="1" si="191"/>
        <v>3.84847552873771+2.30668746176487i</v>
      </c>
      <c r="U198" s="223" t="str">
        <f t="shared" ca="1" si="192"/>
        <v>-1.30245565293776-4.29362087447026i</v>
      </c>
      <c r="V198" s="223" t="str">
        <f t="shared" ca="1" si="193"/>
        <v>-1.91836356519938+4.05603897580778i</v>
      </c>
      <c r="W198" s="223" t="str">
        <f t="shared" ca="1" si="194"/>
        <v>4.14528293788665-1.71703241274651i</v>
      </c>
      <c r="X198" s="223" t="str">
        <f t="shared" ca="1" si="195"/>
        <v>-4.22454055028435-1.5115647788168i</v>
      </c>
      <c r="Y198" s="223" t="str">
        <f t="shared" ca="1" si="196"/>
        <v>2.11507321179513+3.95702366056901i</v>
      </c>
      <c r="Z198" s="223" t="str">
        <f t="shared" ca="1" si="197"/>
        <v>1.09020879730928-4.35235748989277i</v>
      </c>
      <c r="AA198" s="223" t="str">
        <f t="shared" ca="1" si="198"/>
        <v>-3.73065608227114+2.49274469959714i</v>
      </c>
      <c r="AB198" s="223" t="str">
        <f t="shared" ca="1" si="199"/>
        <v>4.43825884763304+0.658353509114496i</v>
      </c>
      <c r="AC198" s="223" t="str">
        <f t="shared" ca="1" si="200"/>
        <v>-2.84640969326954-3.46836024651671i</v>
      </c>
      <c r="AD198" s="223" t="str">
        <f t="shared" ca="1" si="201"/>
        <v>-0.220157916734299+4.48141734647148i</v>
      </c>
      <c r="AE198" s="223" t="str">
        <f t="shared" ca="1" si="202"/>
        <v>3.17266220558973-3.17266220558993i</v>
      </c>
      <c r="AF198" s="223" t="str">
        <f t="shared" ca="1" si="203"/>
        <v>-4.48141734647147+0.220157916734612i</v>
      </c>
      <c r="AG198" s="223" t="str">
        <f t="shared" ca="1" si="204"/>
        <v>3.46836024651661+2.84640969326967i</v>
      </c>
      <c r="AH198" s="223" t="str">
        <f t="shared" ca="1" si="205"/>
        <v>-0.658353509114366-4.43825884763305i</v>
      </c>
      <c r="AI198" s="223" t="str">
        <f t="shared" ca="1" si="206"/>
        <v>-2.49274469959727+3.73065608227105i</v>
      </c>
      <c r="AJ198" s="223" t="str">
        <f t="shared" ca="1" si="207"/>
        <v>4.35235748989281-1.09020879730912i</v>
      </c>
      <c r="AK198" s="223" t="str">
        <f t="shared" ca="1" si="208"/>
        <v>-3.95702366056915-2.11507321179487i</v>
      </c>
      <c r="AL198" s="223" t="str">
        <f t="shared" ca="1" si="209"/>
        <v>1.51156477881707+4.22454055028426i</v>
      </c>
      <c r="AM198" s="223" t="str">
        <f t="shared" ca="1" si="210"/>
        <v>1.71703241274624-4.14528293788676i</v>
      </c>
      <c r="AN198" s="223" t="str">
        <f t="shared" ca="1" si="211"/>
        <v>-4.05603897580785+1.91836356519923i</v>
      </c>
      <c r="AO198" s="223" t="str">
        <f t="shared" ca="1" si="212"/>
        <v>4.29362087447022+1.30245565293789i</v>
      </c>
      <c r="AP198" s="223" t="str">
        <f t="shared" ca="1" si="213"/>
        <v>-2.30668746176474-3.84847552873779i</v>
      </c>
      <c r="AQ198" s="223" t="str">
        <f t="shared" ca="1" si="214"/>
        <v>-0.875335533196673+4.40060889490075i</v>
      </c>
      <c r="AR198" s="223" t="str">
        <f t="shared" ca="1" si="215"/>
        <v>-0.875335533196673+4.40060889490075i</v>
      </c>
      <c r="AS198" s="223" t="str">
        <f t="shared" ca="1" si="216"/>
        <v>-4.46521664605585-0.439785453763629i</v>
      </c>
      <c r="AT198" s="223" t="str">
        <f t="shared" ca="1" si="217"/>
        <v>3.01316543916206+3.32451575087194i</v>
      </c>
      <c r="AU198" s="223" t="str">
        <f t="shared" ca="1" si="218"/>
        <v>1.64901445499237E-13-4.48682191997368i</v>
      </c>
      <c r="AV198" s="223" t="str">
        <f t="shared" ca="1" si="219"/>
        <v>-3.0131654391623+3.32451575087172i</v>
      </c>
      <c r="AW198" s="223" t="str">
        <f t="shared" ca="1" si="220"/>
        <v>4.46521664605583-0.439785453763809i</v>
      </c>
      <c r="AX198" s="223" t="str">
        <f t="shared" ca="1" si="221"/>
        <v>-3.60384915853534-2.67279669710968i</v>
      </c>
      <c r="AY198" s="223" t="str">
        <f t="shared" ca="1" si="222"/>
        <v>0.875335533196785+4.40060889490073i</v>
      </c>
      <c r="AZ198" s="223" t="str">
        <f t="shared" ca="1" si="223"/>
        <v>2.30668746176464-3.84847552873785i</v>
      </c>
      <c r="BA198" s="223" t="str">
        <f t="shared" ca="1" si="224"/>
        <v>-4.2936208744703+1.30245565293763i</v>
      </c>
      <c r="BB198" s="223" t="str">
        <f t="shared" ca="1" si="225"/>
        <v>4.05603897580772+1.9183635651995i</v>
      </c>
      <c r="BC198" s="223" t="str">
        <f t="shared" ca="1" si="226"/>
        <v>-1.71703241274638-4.14528293788671i</v>
      </c>
      <c r="BD198" s="223" t="str">
        <f t="shared" ca="1" si="227"/>
        <v>-1.51156477881696+4.2245405502843i</v>
      </c>
      <c r="BE198" s="223" t="str">
        <f t="shared" ca="1" si="228"/>
        <v>3.95702366056864-2.11507321179581i</v>
      </c>
      <c r="BF198" s="223" t="str">
        <f t="shared" ca="1" si="229"/>
        <v>-4.35235748989229-1.09020879731121i</v>
      </c>
      <c r="BG198" s="223" t="str">
        <f t="shared" ca="1" si="230"/>
        <v>2.49274469959665+3.73065608227147i</v>
      </c>
      <c r="BH198" s="223" t="str">
        <f t="shared" ca="1" si="231"/>
        <v>0.658353509113779-4.43825884763314i</v>
      </c>
      <c r="BI198" s="223" t="str">
        <f t="shared" ca="1" si="232"/>
        <v>-3.4683602465154+2.84640969327114i</v>
      </c>
      <c r="BJ198" s="223" t="str">
        <f t="shared" ca="1" si="233"/>
        <v>4.48141734647143+0.220157916735387i</v>
      </c>
      <c r="BK198" s="223" t="str">
        <f t="shared" ca="1" si="234"/>
        <v>-3.17266220559015-3.17266220558951i</v>
      </c>
      <c r="BL198" s="223" t="str">
        <f t="shared" ca="1" si="235"/>
        <v>0.22015791673623+4.48141734647139i</v>
      </c>
      <c r="BM198" s="223" t="str">
        <f t="shared" ca="1" si="236"/>
        <v>2.84640969327048-3.46836024651594i</v>
      </c>
      <c r="BN198" s="223" t="str">
        <f t="shared" ca="1" si="237"/>
        <v>-4.43825884763302+0.658353509114613i</v>
      </c>
      <c r="BO198" s="223" t="str">
        <f t="shared" ca="1" si="238"/>
        <v>3.73065608227197+2.49274469959589i</v>
      </c>
      <c r="BP198" s="223" t="str">
        <f t="shared" ca="1" si="239"/>
        <v>-1.0902087973077-4.35235748989317i</v>
      </c>
      <c r="BQ198" s="223" t="str">
        <f t="shared" ca="1" si="240"/>
        <v>-2.11507321179501+3.95702366056907i</v>
      </c>
      <c r="BR198" s="223" t="str">
        <f t="shared" ca="1" si="241"/>
        <v>4.22454055028386-1.51156477881817i</v>
      </c>
      <c r="BS198" s="223" t="str">
        <f t="shared" ca="1" si="242"/>
        <v>-4.145282937886-1.71703241274807i</v>
      </c>
      <c r="BT198" s="223" t="str">
        <f t="shared" ca="1" si="243"/>
        <v>1.91836356519905+4.05603897580793i</v>
      </c>
      <c r="BU198" s="223" t="str">
        <f t="shared" ca="1" si="244"/>
        <v>1.30245565293671-4.29362087447058i</v>
      </c>
      <c r="BV198" s="223" t="str">
        <f t="shared" ca="1" si="245"/>
        <v>-3.84847552873876+2.30668746176312i</v>
      </c>
      <c r="BW198" s="223" t="str">
        <f t="shared" ca="1" si="246"/>
        <v>4.40060889490064+0.875335533197212i</v>
      </c>
      <c r="BX198" s="223" t="str">
        <f t="shared" ca="1" si="247"/>
        <v>-2.67279669711041-3.60384915853479i</v>
      </c>
      <c r="BY198" s="223" t="str">
        <f t="shared" ca="1" si="248"/>
        <v>-0.439785453766014+4.46521664605561i</v>
      </c>
      <c r="BZ198" s="223" t="str">
        <f t="shared" ca="1" si="249"/>
        <v>3.32451575087235-3.0131654391616i</v>
      </c>
      <c r="CA198" s="223" t="str">
        <f t="shared" ca="1" si="250"/>
        <v>-4.48682191997368+5.62859151129739E-13i</v>
      </c>
      <c r="CB198" s="223" t="str">
        <f t="shared" ca="1" si="251"/>
        <v>3.3245157508731+3.01316543916077i</v>
      </c>
      <c r="CC198" s="223" t="str">
        <f t="shared" ca="1" si="252"/>
        <v>-0.439785453762693-4.46521664605593i</v>
      </c>
      <c r="CD198" s="223" t="str">
        <f t="shared" ca="1" si="253"/>
        <v>-2.6727966971094+3.60384915853554i</v>
      </c>
      <c r="CE198" s="223" t="str">
        <f t="shared" ca="1" si="254"/>
        <v>4.4006088949004-0.875335533198441i</v>
      </c>
      <c r="CF198" s="223" t="str">
        <f t="shared" ca="1" si="255"/>
        <v>-3.84847552873711-2.30668746176587i</v>
      </c>
      <c r="CG198" s="223" t="str">
        <f t="shared" ca="1" si="256"/>
        <v>1.3024556529379+4.29362087447022i</v>
      </c>
      <c r="CH198" s="223" t="str">
        <f t="shared" ca="1" si="257"/>
        <v>1.91836356519804-4.05603897580841i</v>
      </c>
      <c r="CI198" s="223" t="str">
        <f t="shared" ca="1" si="258"/>
        <v>-4.14528293788728+1.71703241274499i</v>
      </c>
      <c r="CJ198" s="223" t="str">
        <f t="shared" ca="1" si="259"/>
        <v>4.22454055028424+1.51156477881712i</v>
      </c>
      <c r="CK198" s="223" t="str">
        <f t="shared" ca="1" si="260"/>
        <v>-2.11507321179601-3.95702366056853i</v>
      </c>
      <c r="CL198" s="223" t="str">
        <f t="shared" ca="1" si="261"/>
        <v>-1.09020879731093+4.35235748989236i</v>
      </c>
      <c r="CM198" s="223" t="str">
        <f t="shared" ca="1" si="262"/>
        <v>3.73065608227128-2.49274469959694i</v>
      </c>
      <c r="CN198" s="223" t="str">
        <f t="shared" ca="1" si="263"/>
        <v>-4.43825884763319-0.658353509113438i</v>
      </c>
      <c r="CO198" s="223" t="str">
        <f t="shared" ca="1" si="264"/>
        <v>2.84640969326795+3.46836024651802i</v>
      </c>
      <c r="CP198" s="223" t="str">
        <f t="shared" ca="1" si="265"/>
        <v>0.220157916735042-4.48141734647144i</v>
      </c>
      <c r="CQ198" s="223" t="str">
        <f t="shared" ca="1" si="266"/>
        <v>-3.17266220558931+3.17266220559035i</v>
      </c>
      <c r="CR198" s="223" t="str">
        <f t="shared" ca="1" si="267"/>
        <v>4.48141734647137-0.220157916736512i</v>
      </c>
      <c r="CS198" s="223" t="str">
        <f t="shared" ca="1" si="268"/>
        <v>-3.46836024651612-2.84640969327027i</v>
      </c>
      <c r="CT198" s="223" t="str">
        <f t="shared" ca="1" si="269"/>
        <v>0.658353509114891+4.43825884763298i</v>
      </c>
      <c r="CU198" s="223" t="str">
        <f t="shared" ca="1" si="270"/>
        <v>2.49274469959561-3.73065608227217i</v>
      </c>
      <c r="CV198" s="223" t="str">
        <f t="shared" ca="1" si="271"/>
        <v>-4.35235748989312+1.09020879730791i</v>
      </c>
      <c r="CW198" s="223" t="str">
        <f t="shared" ca="1" si="272"/>
        <v>3.95702366056923+2.11507321179471i</v>
      </c>
      <c r="CX198" s="223" t="str">
        <f t="shared" ca="1" si="273"/>
        <v>-1.5115647788185-4.22454055028374i</v>
      </c>
      <c r="CY198" s="223" t="str">
        <f t="shared" ca="1" si="274"/>
        <v>-1.71703241274775+4.14528293788614i</v>
      </c>
      <c r="CZ198" s="223" t="str">
        <f t="shared" ca="1" si="275"/>
        <v>4.05603897580778-1.91836356519937i</v>
      </c>
      <c r="DA198" s="223" t="str">
        <f t="shared" ca="1" si="276"/>
        <v>-4.29362087447064-1.30245565293649i</v>
      </c>
      <c r="DB198" s="223" t="str">
        <f t="shared" ca="1" si="277"/>
        <v>2.30668746176331+3.84847552873865i</v>
      </c>
      <c r="DC198" s="223" t="str">
        <f t="shared" ca="1" si="278"/>
        <v>0.875335533196996-4.40060889490068i</v>
      </c>
      <c r="DD198" s="223" t="str">
        <f t="shared" ca="1" si="279"/>
        <v>-3.60384915853466+2.67279669711059i</v>
      </c>
      <c r="DE198" s="223" t="str">
        <f t="shared" ca="1" si="280"/>
        <v>4.46521664605563+0.439785453765798i</v>
      </c>
      <c r="DF198" s="223" t="str">
        <f t="shared" ca="1" si="281"/>
        <v>-3.01316543916186-3.32451575087212i</v>
      </c>
      <c r="DG198" s="223" t="str">
        <f t="shared" ca="1" si="282"/>
        <v>9.08050301132338E-13+4.48682191997368i</v>
      </c>
      <c r="DH198" s="223" t="str">
        <f t="shared" ca="1" si="283"/>
        <v>3.01316543916382-3.32451575087034i</v>
      </c>
      <c r="DI198" s="223" t="str">
        <f t="shared" ca="1" si="284"/>
        <v>-4.4652166460559+0.439785453763036i</v>
      </c>
      <c r="DJ198" s="223" t="str">
        <f t="shared" ca="1" si="285"/>
        <v>3.60384915853567+2.67279669710923i</v>
      </c>
      <c r="DK198" s="223" t="str">
        <f t="shared" ca="1" si="286"/>
        <v>-0.875335533198652-4.40060889490035i</v>
      </c>
      <c r="DL198" s="223" t="str">
        <f t="shared" ca="1" si="287"/>
        <v>-2.30668746176568+3.84847552873722i</v>
      </c>
      <c r="DM198" s="223" t="str">
        <f t="shared" ca="1" si="288"/>
        <v>4.29362087447015-1.30245565293811i</v>
      </c>
      <c r="DN198" s="223" t="str">
        <f t="shared" ca="1" si="289"/>
        <v>-4.05603897580856-1.91836356519772i</v>
      </c>
      <c r="DO198" s="223" t="str">
        <f t="shared" ca="1" si="290"/>
        <v>1.71703241274531+4.14528293788715i</v>
      </c>
      <c r="DP198" s="223" t="str">
        <f t="shared" ca="1" si="291"/>
        <v>1.51156477881679-4.22454055028435i</v>
      </c>
      <c r="DQ198" s="223" t="str">
        <f t="shared" ca="1" si="292"/>
        <v>-3.95702366056837+2.11507321179631i</v>
      </c>
      <c r="DR198" s="223" t="str">
        <f t="shared" ca="1" si="293"/>
        <v>4.35235748989241+1.09020879731072i</v>
      </c>
      <c r="DS198" s="223" t="str">
        <f t="shared" ca="1" si="294"/>
        <v>-2.49274469959712-3.73065608227116i</v>
      </c>
      <c r="DT198" s="223" t="str">
        <f t="shared" ca="1" si="295"/>
        <v>-0.658353509113097+4.43825884763324i</v>
      </c>
      <c r="DU198" s="223" t="str">
        <f t="shared" ca="1" si="296"/>
        <v>3.4683602465178-2.84640969326822i</v>
      </c>
      <c r="DV198" s="223" t="str">
        <f t="shared" ca="1" si="297"/>
        <v>-4.48141734647146-0.220157916734825i</v>
      </c>
      <c r="DW198" s="223" t="str">
        <f t="shared" ca="1" si="298"/>
        <v>3.1726622055906+3.17266220558907i</v>
      </c>
      <c r="DX198" s="223" t="str">
        <f t="shared" ca="1" si="299"/>
        <v>-0.220157916732398-4.48141734647157i</v>
      </c>
      <c r="DY198" s="223" t="str">
        <f t="shared" ca="1" si="300"/>
        <v>-2.8464096932701+3.46836024651626i</v>
      </c>
      <c r="DZ198" s="223" t="str">
        <f t="shared" ca="1" si="301"/>
        <v>4.43825884763292-0.658353509115232i</v>
      </c>
      <c r="EA198" s="223" t="str">
        <f t="shared" ca="1" si="302"/>
        <v>-3.73065608227235-2.49274469959532i</v>
      </c>
      <c r="EB198" s="223" t="str">
        <f t="shared" ca="1" si="303"/>
        <v>1.09020879730836+4.35235748989301i</v>
      </c>
      <c r="EC198" s="223" t="str">
        <f t="shared" ca="1" si="304"/>
        <v>2.11507321179452-3.95702366056933i</v>
      </c>
      <c r="ED198" s="223" t="str">
        <f t="shared" ca="1" si="305"/>
        <v>-4.22454055028363+1.51156477881883i</v>
      </c>
      <c r="EE198" s="223" t="str">
        <f t="shared" ca="1" si="306"/>
        <v>4.14528293788627+1.71703241274743i</v>
      </c>
      <c r="EF198" s="223" t="str">
        <f t="shared" ca="1" si="307"/>
        <v>-1.91836356519956-4.05603897580769i</v>
      </c>
      <c r="EG198" s="223" t="str">
        <f t="shared" ca="1" si="308"/>
        <v>-1.30245565293617+4.29362087447074i</v>
      </c>
      <c r="EH198" s="223" t="str">
        <f t="shared" ca="1" si="309"/>
        <v>3.84847552873847-2.3066874617636i</v>
      </c>
      <c r="EI198" s="223" t="str">
        <f t="shared" ca="1" si="310"/>
        <v>-4.40060889490073-0.875335533196781i</v>
      </c>
      <c r="EJ198" s="223" t="str">
        <f t="shared" ca="1" si="311"/>
        <v>2.67279669711087+3.60384915853446i</v>
      </c>
      <c r="EK198" s="223" t="str">
        <f t="shared" ca="1" si="312"/>
        <v>0.439785453765454-4.46521664605567i</v>
      </c>
      <c r="EL198" s="223" t="str">
        <f t="shared" ca="1" si="313"/>
        <v>-3.32451575087189+3.01316543916212i</v>
      </c>
      <c r="EM198" s="223" t="str">
        <f t="shared" ca="1" si="314"/>
        <v>4.48682191997368-1.12571830225948E-12i</v>
      </c>
      <c r="EN198" s="223"/>
      <c r="EO198" s="223"/>
      <c r="EP198" s="223"/>
    </row>
    <row r="199" spans="1:146" ht="17.25" thickBot="1">
      <c r="A199" s="257">
        <f t="shared" si="181"/>
        <v>1.9335937500000013E-3</v>
      </c>
      <c r="B199" s="256">
        <v>99</v>
      </c>
      <c r="C199" s="230">
        <f t="shared" si="182"/>
        <v>19800</v>
      </c>
      <c r="D199" s="229">
        <f t="shared" si="315"/>
        <v>124407.06908215581</v>
      </c>
      <c r="E199" s="229" t="str">
        <f t="shared" si="316"/>
        <v>124407.069082156i</v>
      </c>
      <c r="F199" s="229" t="str">
        <f t="shared" si="320"/>
        <v>-0.0146428952078149-0.0463197871046221i</v>
      </c>
      <c r="G199" s="229" t="str">
        <f t="shared" si="321"/>
        <v>-4.23157928013856+2.22876924300528i</v>
      </c>
      <c r="H199" s="229" t="str">
        <f t="shared" si="319"/>
        <v>0.00202599123012663-0.00426943941839533i</v>
      </c>
      <c r="I199" s="229" t="str">
        <f t="shared" si="317"/>
        <v>-0.0033013478636548+0.00446824585899159i</v>
      </c>
      <c r="J199" s="255" t="str">
        <f ca="1">IMPRODUCT(1/N_FFT2,DJ100)</f>
        <v>0.0282542447017456+0.00161479983539147i</v>
      </c>
      <c r="K199" s="254" t="str">
        <f t="shared" ca="1" si="318"/>
        <v>-0.000100492413062876+0.00012091589590071i</v>
      </c>
      <c r="N199" s="246">
        <f t="shared" ca="1" si="185"/>
        <v>17.487136541769893</v>
      </c>
      <c r="O199" s="223">
        <f t="shared" ca="1" si="186"/>
        <v>4.4871365417698907</v>
      </c>
      <c r="P199" s="223" t="str">
        <f t="shared" ca="1" si="187"/>
        <v>-3.39769948491069-2.93087573170961i</v>
      </c>
      <c r="Q199" s="223" t="str">
        <f t="shared" ca="1" si="188"/>
        <v>0.658399673719879+4.43857006412338i</v>
      </c>
      <c r="R199" s="223" t="str">
        <f t="shared" ca="1" si="189"/>
        <v>2.4006073699553-3.79097330507654i</v>
      </c>
      <c r="S199" s="223" t="str">
        <f t="shared" ca="1" si="190"/>
        <v>-4.29392194875755+1.30254698282436i</v>
      </c>
      <c r="T199" s="223" t="str">
        <f t="shared" ca="1" si="191"/>
        <v>4.10218400165987+1.81837310830655i</v>
      </c>
      <c r="U199" s="223" t="str">
        <f t="shared" ca="1" si="192"/>
        <v>-1.91849808335072-4.056323390543i</v>
      </c>
      <c r="V199" s="223" t="str">
        <f t="shared" ca="1" si="193"/>
        <v>-1.19677656022178+4.32459480291395i</v>
      </c>
      <c r="W199" s="223" t="str">
        <f t="shared" ca="1" si="194"/>
        <v>3.73091768073411-2.4929194941017i</v>
      </c>
      <c r="X199" s="223" t="str">
        <f t="shared" ca="1" si="195"/>
        <v>-4.45339118665665-0.549273413789141i</v>
      </c>
      <c r="Y199" s="223" t="str">
        <f t="shared" ca="1" si="196"/>
        <v>3.01337672624699+3.32474887024563i</v>
      </c>
      <c r="Z199" s="223" t="str">
        <f t="shared" ca="1" si="197"/>
        <v>-0.11011984328502-4.48578510013593i</v>
      </c>
      <c r="AA199" s="223" t="str">
        <f t="shared" ca="1" si="198"/>
        <v>-2.84660928722399+3.46860345245414i</v>
      </c>
      <c r="AB199" s="223" t="str">
        <f t="shared" ca="1" si="199"/>
        <v>4.42107531295233-0.767129338306234i</v>
      </c>
      <c r="AC199" s="223" t="str">
        <f t="shared" ca="1" si="200"/>
        <v>-3.84874538885377-2.30684920969349i</v>
      </c>
      <c r="AD199" s="223" t="str">
        <f t="shared" ca="1" si="201"/>
        <v>1.4075327998297+4.26066259657934i</v>
      </c>
      <c r="AE199" s="223" t="str">
        <f t="shared" ca="1" si="202"/>
        <v>1.71715281329529-4.14557361052469i</v>
      </c>
      <c r="AF199" s="223" t="str">
        <f t="shared" ca="1" si="203"/>
        <v>-4.00801940189137+2.01746742688674i</v>
      </c>
      <c r="AG199" s="223" t="str">
        <f t="shared" ca="1" si="204"/>
        <v>4.35266268286807+1.09028524416978i</v>
      </c>
      <c r="AH199" s="223" t="str">
        <f t="shared" ca="1" si="205"/>
        <v>-2.58372997676161-3.66861469108847i</v>
      </c>
      <c r="AI199" s="223" t="str">
        <f t="shared" ca="1" si="206"/>
        <v>-0.439816292092621+4.46552975286209i</v>
      </c>
      <c r="AJ199" s="223" t="str">
        <f t="shared" ca="1" si="207"/>
        <v>3.24979555118169-3.0940625753217i</v>
      </c>
      <c r="AK199" s="223" t="str">
        <f t="shared" ca="1" si="208"/>
        <v>-4.48173158929196+0.220173354494092i</v>
      </c>
      <c r="AL199" s="223" t="str">
        <f t="shared" ca="1" si="209"/>
        <v>3.53741806297715+2.76062815174547i</v>
      </c>
      <c r="AM199" s="223" t="str">
        <f t="shared" ca="1" si="210"/>
        <v>-0.875396912864061-4.4009174713274i</v>
      </c>
      <c r="AN199" s="223" t="str">
        <f t="shared" ca="1" si="211"/>
        <v>-2.21170148972656+3.90419913232252i</v>
      </c>
      <c r="AO199" s="223" t="str">
        <f t="shared" ca="1" si="212"/>
        <v>4.22483678056922-1.51167077170796i</v>
      </c>
      <c r="AP199" s="223" t="str">
        <f t="shared" ca="1" si="213"/>
        <v>-4.18646608085951-1.61489816963779i</v>
      </c>
      <c r="AQ199" s="223" t="str">
        <f t="shared" ca="1" si="214"/>
        <v>2.1152215234832+3.95730113222131i</v>
      </c>
      <c r="AR199" s="223" t="str">
        <f t="shared" ca="1" si="215"/>
        <v>2.1152215234832+3.95730113222131i</v>
      </c>
      <c r="AS199" s="223" t="str">
        <f t="shared" ca="1" si="216"/>
        <v>-3.60410186513151+2.67298411709502i</v>
      </c>
      <c r="AT199" s="223" t="str">
        <f t="shared" ca="1" si="217"/>
        <v>4.47497845092132+0.330094241507534i</v>
      </c>
      <c r="AU199" s="223" t="str">
        <f t="shared" ca="1" si="218"/>
        <v>-3.1728846767955-3.17288467679539i</v>
      </c>
      <c r="AV199" s="223" t="str">
        <f t="shared" ca="1" si="219"/>
        <v>0.330094241507245+4.47497845092135i</v>
      </c>
      <c r="AW199" s="223" t="str">
        <f t="shared" ca="1" si="220"/>
        <v>2.6729841170949-3.6041018651316i</v>
      </c>
      <c r="AX199" s="223" t="str">
        <f t="shared" ca="1" si="221"/>
        <v>-4.37810868157865+0.98313718105475i</v>
      </c>
      <c r="AY199" s="223" t="str">
        <f t="shared" ca="1" si="222"/>
        <v>3.95730113222138+2.11522152348307i</v>
      </c>
      <c r="AZ199" s="223" t="str">
        <f t="shared" ca="1" si="223"/>
        <v>-1.61489816963794-4.18646608085945i</v>
      </c>
      <c r="BA199" s="223" t="str">
        <f t="shared" ca="1" si="224"/>
        <v>-1.51167077170779+4.22483678056928i</v>
      </c>
      <c r="BB199" s="223" t="str">
        <f t="shared" ca="1" si="225"/>
        <v>3.90419913232245-2.2117014897267i</v>
      </c>
      <c r="BC199" s="223" t="str">
        <f t="shared" ca="1" si="226"/>
        <v>-4.40091747132734-0.875396912864349i</v>
      </c>
      <c r="BD199" s="223" t="str">
        <f t="shared" ca="1" si="227"/>
        <v>2.76062815174559+3.53741806297706i</v>
      </c>
      <c r="BE199" s="223" t="str">
        <f t="shared" ca="1" si="228"/>
        <v>0.220173354493968-4.48173158929197i</v>
      </c>
      <c r="BF199" s="223" t="str">
        <f t="shared" ca="1" si="229"/>
        <v>-3.09406257532096+3.24979555118239i</v>
      </c>
      <c r="BG199" s="223" t="str">
        <f t="shared" ca="1" si="230"/>
        <v>4.46552975286194-0.439816292094141i</v>
      </c>
      <c r="BH199" s="223" t="str">
        <f t="shared" ca="1" si="231"/>
        <v>-3.66861469108986-2.58372997675963i</v>
      </c>
      <c r="BI199" s="223" t="str">
        <f t="shared" ca="1" si="232"/>
        <v>1.09028524416821+4.35266268286847i</v>
      </c>
      <c r="BJ199" s="223" t="str">
        <f t="shared" ca="1" si="233"/>
        <v>2.0174674268878-4.00801940189084i</v>
      </c>
      <c r="BK199" s="223" t="str">
        <f t="shared" ca="1" si="234"/>
        <v>-4.14557361052481+1.71715281329502i</v>
      </c>
      <c r="BL199" s="223" t="str">
        <f t="shared" ca="1" si="235"/>
        <v>4.26066259657939+1.40753279982955i</v>
      </c>
      <c r="BM199" s="223" t="str">
        <f t="shared" ca="1" si="236"/>
        <v>-2.30684920969439-3.84874538885323i</v>
      </c>
      <c r="BN199" s="223" t="str">
        <f t="shared" ca="1" si="237"/>
        <v>-0.767129338304789+4.42107531295257i</v>
      </c>
      <c r="BO199" s="223" t="str">
        <f t="shared" ca="1" si="238"/>
        <v>3.4686034524526-2.84660928722586i</v>
      </c>
      <c r="BP199" s="223" t="str">
        <f t="shared" ca="1" si="239"/>
        <v>-4.48578510013589-0.110119843286633i</v>
      </c>
      <c r="BQ199" s="223" t="str">
        <f t="shared" ca="1" si="240"/>
        <v>3.3247488702451+3.01337672624758i</v>
      </c>
      <c r="BR199" s="223" t="str">
        <f t="shared" ca="1" si="241"/>
        <v>-0.549273413788854-4.45339118665668i</v>
      </c>
      <c r="BS199" s="223" t="str">
        <f t="shared" ca="1" si="242"/>
        <v>-2.49291949410152+3.73091768073423i</v>
      </c>
      <c r="BT199" s="223" t="str">
        <f t="shared" ca="1" si="243"/>
        <v>4.32459480291368-1.19677656022279i</v>
      </c>
      <c r="BU199" s="223" t="str">
        <f t="shared" ca="1" si="244"/>
        <v>-4.05632339054366-1.91849808334932i</v>
      </c>
      <c r="BV199" s="223" t="str">
        <f t="shared" ca="1" si="245"/>
        <v>1.81837310830463+4.10218400166073i</v>
      </c>
      <c r="BW199" s="223" t="str">
        <f t="shared" ca="1" si="246"/>
        <v>1.30254698282581-4.29392194875711i</v>
      </c>
      <c r="BX199" s="223" t="str">
        <f t="shared" ca="1" si="247"/>
        <v>-3.79097330507703+2.40060736995453i</v>
      </c>
      <c r="BY199" s="223" t="str">
        <f t="shared" ca="1" si="248"/>
        <v>4.43857006412335+0.658399673720108i</v>
      </c>
      <c r="BZ199" s="223" t="str">
        <f t="shared" ca="1" si="249"/>
        <v>-2.93087573170988-3.39769948491045i</v>
      </c>
      <c r="CA199" s="223" t="str">
        <f t="shared" ca="1" si="250"/>
        <v>1.04883984592941E-12+4.48713654176989i</v>
      </c>
      <c r="CB199" s="223" t="str">
        <f t="shared" ca="1" si="251"/>
        <v>2.9308757317083-3.39769948491182i</v>
      </c>
      <c r="CC199" s="223" t="str">
        <f t="shared" ca="1" si="252"/>
        <v>-4.43857006412369+0.658399673717766i</v>
      </c>
      <c r="CD199" s="223" t="str">
        <f t="shared" ca="1" si="253"/>
        <v>3.79097330507576+2.40060736995653i</v>
      </c>
      <c r="CE199" s="223" t="str">
        <f t="shared" ca="1" si="254"/>
        <v>-1.30254698282355-4.29392194875779i</v>
      </c>
      <c r="CF199" s="223" t="str">
        <f t="shared" ca="1" si="255"/>
        <v>-1.81837310830679+4.10218400165977i</v>
      </c>
      <c r="CG199" s="223" t="str">
        <f t="shared" ca="1" si="256"/>
        <v>4.05632339054276-1.91849808335122i</v>
      </c>
      <c r="CH199" s="223" t="str">
        <f t="shared" ca="1" si="257"/>
        <v>-4.32459480291423-1.19677656022077i</v>
      </c>
      <c r="CI199" s="223" t="str">
        <f t="shared" ca="1" si="258"/>
        <v>2.49291949410337+3.73091768073299i</v>
      </c>
      <c r="CJ199" s="223" t="str">
        <f t="shared" ca="1" si="259"/>
        <v>0.549273413791201-4.45339118665639i</v>
      </c>
      <c r="CK199" s="223" t="str">
        <f t="shared" ca="1" si="260"/>
        <v>-3.32474887024669+3.01337672624582i</v>
      </c>
      <c r="CL199" s="223" t="str">
        <f t="shared" ca="1" si="261"/>
        <v>4.48578510013595-0.110119843284268i</v>
      </c>
      <c r="CM199" s="223" t="str">
        <f t="shared" ca="1" si="262"/>
        <v>-3.46860345245397-2.8466092872242i</v>
      </c>
      <c r="CN199" s="223" t="str">
        <f t="shared" ca="1" si="263"/>
        <v>0.767129338306795+4.42107531295223i</v>
      </c>
      <c r="CO199" s="223" t="str">
        <f t="shared" ca="1" si="264"/>
        <v>2.30684920969259-3.84874538885431i</v>
      </c>
      <c r="CP199" s="223" t="str">
        <f t="shared" ca="1" si="265"/>
        <v>-4.26066259657875+1.40753279983148i</v>
      </c>
      <c r="CQ199" s="223" t="str">
        <f t="shared" ca="1" si="266"/>
        <v>4.1455736105239+1.7171528132972i</v>
      </c>
      <c r="CR199" s="223" t="str">
        <f t="shared" ca="1" si="267"/>
        <v>-2.01746742688563-4.00801940189193i</v>
      </c>
      <c r="CS199" s="223" t="str">
        <f t="shared" ca="1" si="268"/>
        <v>-1.0902852441705+4.3526626828679i</v>
      </c>
      <c r="CT199" s="223" t="str">
        <f t="shared" ca="1" si="269"/>
        <v>3.66861469108862-2.58372997676139i</v>
      </c>
      <c r="CU199" s="223" t="str">
        <f t="shared" ca="1" si="270"/>
        <v>-4.46552975286215-0.439816292092053i</v>
      </c>
      <c r="CV199" s="223" t="str">
        <f t="shared" ca="1" si="271"/>
        <v>3.09406257532248+3.24979555118094i</v>
      </c>
      <c r="CW199" s="223" t="str">
        <f t="shared" ca="1" si="272"/>
        <v>-0.220173354495999-4.48173158929187i</v>
      </c>
      <c r="CX199" s="223" t="str">
        <f t="shared" ca="1" si="273"/>
        <v>-2.76062815174711+3.53741806297588i</v>
      </c>
      <c r="CY199" s="223" t="str">
        <f t="shared" ca="1" si="274"/>
        <v>4.40091747132764-0.875396912862841i</v>
      </c>
      <c r="CZ199" s="223" t="str">
        <f t="shared" ca="1" si="275"/>
        <v>-3.90419913232216-2.2117014897272i</v>
      </c>
      <c r="DA199" s="223" t="str">
        <f t="shared" ca="1" si="276"/>
        <v>1.51167077170772+4.22483678056931i</v>
      </c>
      <c r="DB199" s="223" t="str">
        <f t="shared" ca="1" si="277"/>
        <v>1.61489816963723-4.18646608085972i</v>
      </c>
      <c r="DC199" s="223" t="str">
        <f t="shared" ca="1" si="278"/>
        <v>-3.95730113222082+2.11522152348413i</v>
      </c>
      <c r="DD199" s="223" t="str">
        <f t="shared" ca="1" si="279"/>
        <v>4.378108681579+0.983137181053202i</v>
      </c>
      <c r="DE199" s="223" t="str">
        <f t="shared" ca="1" si="280"/>
        <v>-2.67298411709336-3.60410186513274i</v>
      </c>
      <c r="DF199" s="223" t="str">
        <f t="shared" ca="1" si="281"/>
        <v>-0.330094241508777+4.47497845092123i</v>
      </c>
      <c r="DG199" s="223" t="str">
        <f t="shared" ca="1" si="282"/>
        <v>3.17288467679591-3.17288467679498i</v>
      </c>
      <c r="DH199" s="223" t="str">
        <f t="shared" ca="1" si="283"/>
        <v>-4.47497845092133+0.330094241507464i</v>
      </c>
      <c r="DI199" s="223" t="str">
        <f t="shared" ca="1" si="284"/>
        <v>3.60410186513196+2.67298411709441i</v>
      </c>
      <c r="DJ199" s="223" t="str">
        <f t="shared" ca="1" si="285"/>
        <v>-0.983137181056271-4.37810868157831i</v>
      </c>
      <c r="DK199" s="223" t="str">
        <f t="shared" ca="1" si="286"/>
        <v>-2.11522152348136+3.9573011322223i</v>
      </c>
      <c r="DL199" s="223" t="str">
        <f t="shared" ca="1" si="287"/>
        <v>4.1864660808602-1.614898169636i</v>
      </c>
      <c r="DM199" s="223" t="str">
        <f t="shared" ca="1" si="288"/>
        <v>-4.22483678056887-1.51167077170896i</v>
      </c>
      <c r="DN199" s="223" t="str">
        <f t="shared" ca="1" si="289"/>
        <v>2.21170148972606+3.90419913232281i</v>
      </c>
      <c r="DO199" s="223" t="str">
        <f t="shared" ca="1" si="290"/>
        <v>0.875396912864259-4.40091747132736i</v>
      </c>
      <c r="DP199" s="223" t="str">
        <f t="shared" ca="1" si="291"/>
        <v>-3.53741806297669+2.76062815174607i</v>
      </c>
      <c r="DQ199" s="223" t="str">
        <f t="shared" ca="1" si="292"/>
        <v>4.48173158929202+0.220173354492984i</v>
      </c>
      <c r="DR199" s="223" t="str">
        <f t="shared" ca="1" si="293"/>
        <v>-3.2497955511832-3.09406257532011i</v>
      </c>
      <c r="DS199" s="223" t="str">
        <f t="shared" ca="1" si="294"/>
        <v>0.439816292090616+4.46552975286229i</v>
      </c>
      <c r="DT199" s="223" t="str">
        <f t="shared" ca="1" si="295"/>
        <v>2.58372997676236-3.66861469108793i</v>
      </c>
      <c r="DU199" s="223" t="str">
        <f t="shared" ca="1" si="296"/>
        <v>-4.35266268286821+1.09028524416922i</v>
      </c>
      <c r="DV199" s="223" t="str">
        <f t="shared" ca="1" si="297"/>
        <v>4.00801940189128+2.01746742688692i</v>
      </c>
      <c r="DW199" s="223" t="str">
        <f t="shared" ca="1" si="298"/>
        <v>-1.7171528132961-4.14557361052435i</v>
      </c>
      <c r="DX199" s="223" t="str">
        <f t="shared" ca="1" si="299"/>
        <v>-1.40753279982849+4.26066259657974i</v>
      </c>
      <c r="DY199" s="223" t="str">
        <f t="shared" ca="1" si="300"/>
        <v>3.84874538885269-2.30684920969529i</v>
      </c>
      <c r="DZ199" s="223" t="str">
        <f t="shared" ca="1" si="301"/>
        <v>-4.421075312952-0.767129338308091i</v>
      </c>
      <c r="EA199" s="223" t="str">
        <f t="shared" ca="1" si="302"/>
        <v>2.84660928722318+3.46860345245481i</v>
      </c>
      <c r="EB199" s="223" t="str">
        <f t="shared" ca="1" si="303"/>
        <v>0.110119843285712-4.48578510013592i</v>
      </c>
      <c r="EC199" s="223" t="str">
        <f t="shared" ca="1" si="304"/>
        <v>-3.0133767262467+3.32474887024589i</v>
      </c>
      <c r="ED199" s="223" t="str">
        <f t="shared" ca="1" si="305"/>
        <v>4.45339118665655-0.549273413789895i</v>
      </c>
      <c r="EE199" s="223" t="str">
        <f t="shared" ca="1" si="306"/>
        <v>-3.73091768073474-2.49291949410075i</v>
      </c>
      <c r="EF199" s="223" t="str">
        <f t="shared" ca="1" si="307"/>
        <v>1.19677656022392+4.32459480291336i</v>
      </c>
      <c r="EG199" s="223" t="str">
        <f t="shared" ca="1" si="308"/>
        <v>1.91849808335253-4.05632339054214i</v>
      </c>
      <c r="EH199" s="223" t="str">
        <f t="shared" ca="1" si="309"/>
        <v>-4.10218400166025+1.8183731083057i</v>
      </c>
      <c r="EI199" s="223" t="str">
        <f t="shared" ca="1" si="310"/>
        <v>4.29392194875741+1.30254698282481i</v>
      </c>
      <c r="EJ199" s="223" t="str">
        <f t="shared" ca="1" si="311"/>
        <v>-2.40060736995542-3.79097330507647i</v>
      </c>
      <c r="EK199" s="223" t="str">
        <f t="shared" ca="1" si="312"/>
        <v>-0.658399673719197+4.43857006412348i</v>
      </c>
      <c r="EL199" s="223" t="str">
        <f t="shared" ca="1" si="313"/>
        <v>3.39769948490968-2.93087573171077i</v>
      </c>
      <c r="EM199" s="223" t="str">
        <f t="shared" ca="1" si="314"/>
        <v>-4.48713654176989+2.09767969185882E-12i</v>
      </c>
      <c r="EN199" s="223"/>
      <c r="EO199" s="223"/>
      <c r="EP199" s="223"/>
    </row>
    <row r="200" spans="1:146" ht="17.25" thickBot="1">
      <c r="A200" s="257">
        <f t="shared" si="181"/>
        <v>1.9531250000000013E-3</v>
      </c>
      <c r="B200" s="256">
        <v>100</v>
      </c>
      <c r="C200" s="230">
        <f t="shared" si="182"/>
        <v>20000</v>
      </c>
      <c r="D200" s="229">
        <f t="shared" si="315"/>
        <v>125663.70614359173</v>
      </c>
      <c r="E200" s="229" t="str">
        <f t="shared" si="316"/>
        <v>125663.706143592i</v>
      </c>
      <c r="F200" s="229" t="str">
        <f t="shared" si="320"/>
        <v>-0.014510350530906-0.0457069052317538i</v>
      </c>
      <c r="G200" s="229" t="str">
        <f t="shared" si="321"/>
        <v>-4.20337783032721+2.25169443088341i</v>
      </c>
      <c r="H200" s="229" t="str">
        <f t="shared" si="319"/>
        <v>0.00202541442890586-0.00422671439626118i</v>
      </c>
      <c r="I200" s="229" t="str">
        <f t="shared" si="317"/>
        <v>-0.00326773922654914+0.00443214698181359i</v>
      </c>
      <c r="J200" s="255" t="str">
        <f ca="1">IMPRODUCT(1/N_FFT2,DK100)</f>
        <v>0.0207628129297771-0.0000255481735607511i</v>
      </c>
      <c r="K200" s="254" t="str">
        <f t="shared" ca="1" si="318"/>
        <v>-0.0000677342250037962+0.0000921073234295829i</v>
      </c>
      <c r="N200" s="246">
        <f t="shared" ca="1" si="185"/>
        <v>17.487429519079189</v>
      </c>
      <c r="O200" s="223">
        <f t="shared" ca="1" si="186"/>
        <v>4.4874295190791882</v>
      </c>
      <c r="P200" s="223" t="str">
        <f t="shared" ca="1" si="187"/>
        <v>-3.46882992697675-2.84679515006152i</v>
      </c>
      <c r="Q200" s="223" t="str">
        <f t="shared" ca="1" si="188"/>
        <v>0.875454069901833+4.40120481915982i</v>
      </c>
      <c r="R200" s="223" t="str">
        <f t="shared" ca="1" si="189"/>
        <v>2.11535963203058-3.95755951514045i</v>
      </c>
      <c r="S200" s="223" t="str">
        <f t="shared" ca="1" si="190"/>
        <v>-4.14584428626423+1.71726493085764i</v>
      </c>
      <c r="T200" s="223" t="str">
        <f t="shared" ca="1" si="191"/>
        <v>4.29420231056222+1.30263202964818i</v>
      </c>
      <c r="U200" s="223" t="str">
        <f t="shared" ca="1" si="192"/>
        <v>-2.49308226357403-3.73116128246366i</v>
      </c>
      <c r="V200" s="223" t="str">
        <f t="shared" ca="1" si="193"/>
        <v>-0.439845008890512+4.46582131940558i</v>
      </c>
      <c r="W200" s="223" t="str">
        <f t="shared" ca="1" si="194"/>
        <v>3.1730918430376-3.17309184303756i</v>
      </c>
      <c r="X200" s="223" t="str">
        <f t="shared" ca="1" si="195"/>
        <v>-4.46582131940558+0.439845008890449i</v>
      </c>
      <c r="Y200" s="223" t="str">
        <f t="shared" ca="1" si="196"/>
        <v>3.73116128246387+2.49308226357372i</v>
      </c>
      <c r="Z200" s="223" t="str">
        <f t="shared" ca="1" si="197"/>
        <v>-1.30263202964811-4.29420231056225i</v>
      </c>
      <c r="AA200" s="223" t="str">
        <f t="shared" ca="1" si="198"/>
        <v>-1.7172649308577+4.14584428626421i</v>
      </c>
      <c r="AB200" s="223" t="str">
        <f t="shared" ca="1" si="199"/>
        <v>3.95755951514053-2.11535963203043i</v>
      </c>
      <c r="AC200" s="223" t="str">
        <f t="shared" ca="1" si="200"/>
        <v>-4.40120481915985-0.875454069901671i</v>
      </c>
      <c r="AD200" s="223" t="str">
        <f t="shared" ca="1" si="201"/>
        <v>2.84679515006158+3.4688299269767i</v>
      </c>
      <c r="AE200" s="223" t="str">
        <f t="shared" ca="1" si="202"/>
        <v>6.26711420000641E-14-4.48742951907919i</v>
      </c>
      <c r="AF200" s="223" t="str">
        <f t="shared" ca="1" si="203"/>
        <v>-2.84679515006168+3.46882992697662i</v>
      </c>
      <c r="AG200" s="223" t="str">
        <f t="shared" ca="1" si="204"/>
        <v>4.40120481915979-0.875454069901985i</v>
      </c>
      <c r="AH200" s="223" t="str">
        <f t="shared" ca="1" si="205"/>
        <v>-3.95755951514046-2.11535963203056i</v>
      </c>
      <c r="AI200" s="223" t="str">
        <f t="shared" ca="1" si="206"/>
        <v>1.71726493085757+4.14584428626426i</v>
      </c>
      <c r="AJ200" s="223" t="str">
        <f t="shared" ca="1" si="207"/>
        <v>1.30263202964825-4.2942023105622i</v>
      </c>
      <c r="AK200" s="223" t="str">
        <f t="shared" ca="1" si="208"/>
        <v>-3.7311612824637+2.49308226357397i</v>
      </c>
      <c r="AL200" s="223" t="str">
        <f t="shared" ca="1" si="209"/>
        <v>4.46582131940557+0.43984500889059i</v>
      </c>
      <c r="AM200" s="223" t="str">
        <f t="shared" ca="1" si="210"/>
        <v>-3.1730918430375-3.17309184303766i</v>
      </c>
      <c r="AN200" s="223" t="str">
        <f t="shared" ca="1" si="211"/>
        <v>0.439845008890371+4.46582131940559i</v>
      </c>
      <c r="AO200" s="223" t="str">
        <f t="shared" ca="1" si="212"/>
        <v>2.49308226357378-3.73116128246383i</v>
      </c>
      <c r="AP200" s="223" t="str">
        <f t="shared" ca="1" si="213"/>
        <v>-4.29420231056226+1.30263202964807i</v>
      </c>
      <c r="AQ200" s="223" t="str">
        <f t="shared" ca="1" si="214"/>
        <v>4.14584428626419+1.71726493085774i</v>
      </c>
      <c r="AR200" s="223" t="str">
        <f t="shared" ca="1" si="215"/>
        <v>4.14584428626419+1.71726493085774i</v>
      </c>
      <c r="AS200" s="223" t="str">
        <f t="shared" ca="1" si="216"/>
        <v>-0.875454069901729+4.40120481915984i</v>
      </c>
      <c r="AT200" s="223" t="str">
        <f t="shared" ca="1" si="217"/>
        <v>3.46882992697674-2.84679515006153i</v>
      </c>
      <c r="AU200" s="223" t="str">
        <f t="shared" ca="1" si="218"/>
        <v>-4.48742951907919-1.25342284000129E-13i</v>
      </c>
      <c r="AV200" s="223" t="str">
        <f t="shared" ca="1" si="219"/>
        <v>3.46882992697686+2.84679515006138i</v>
      </c>
      <c r="AW200" s="223" t="str">
        <f t="shared" ca="1" si="220"/>
        <v>-0.875454069901923-4.4012048191598i</v>
      </c>
      <c r="AX200" s="223" t="str">
        <f t="shared" ca="1" si="221"/>
        <v>-2.11535963203061+3.95755951514044i</v>
      </c>
      <c r="AY200" s="223" t="str">
        <f t="shared" ca="1" si="222"/>
        <v>4.14584428626429-1.71726493085751i</v>
      </c>
      <c r="AZ200" s="223" t="str">
        <f t="shared" ca="1" si="223"/>
        <v>-4.29420231056231-1.30263202964788i</v>
      </c>
      <c r="BA200" s="223" t="str">
        <f t="shared" ca="1" si="224"/>
        <v>2.49308226357392+3.73116128246373i</v>
      </c>
      <c r="BB200" s="223" t="str">
        <f t="shared" ca="1" si="225"/>
        <v>0.439845008890652-4.46582131940557i</v>
      </c>
      <c r="BC200" s="223" t="str">
        <f t="shared" ca="1" si="226"/>
        <v>-3.1730918430377+3.17309184303746i</v>
      </c>
      <c r="BD200" s="223" t="str">
        <f t="shared" ca="1" si="227"/>
        <v>4.4658213194056-0.439845008890309i</v>
      </c>
      <c r="BE200" s="223" t="str">
        <f t="shared" ca="1" si="228"/>
        <v>-3.73116128246354-2.49308226357421i</v>
      </c>
      <c r="BF200" s="223" t="str">
        <f t="shared" ca="1" si="229"/>
        <v>1.30263202964755+4.29420231056242i</v>
      </c>
      <c r="BG200" s="223" t="str">
        <f t="shared" ca="1" si="230"/>
        <v>1.71726493085824-4.14584428626398i</v>
      </c>
      <c r="BH200" s="223" t="str">
        <f t="shared" ca="1" si="231"/>
        <v>-3.95755951514081+2.11535963202991i</v>
      </c>
      <c r="BI200" s="223" t="str">
        <f t="shared" ca="1" si="232"/>
        <v>4.40120481915964+0.875454069902699i</v>
      </c>
      <c r="BJ200" s="223" t="str">
        <f t="shared" ca="1" si="233"/>
        <v>-2.84679515006076-3.46882992697737i</v>
      </c>
      <c r="BK200" s="223" t="str">
        <f t="shared" ca="1" si="234"/>
        <v>-1.11268145563517E-12+4.48742951907919i</v>
      </c>
      <c r="BL200" s="223" t="str">
        <f t="shared" ca="1" si="235"/>
        <v>2.84679515006248-3.46882992697595i</v>
      </c>
      <c r="BM200" s="223" t="str">
        <f t="shared" ca="1" si="236"/>
        <v>-4.40120481916008+0.875454069900518i</v>
      </c>
      <c r="BN200" s="223" t="str">
        <f t="shared" ca="1" si="237"/>
        <v>3.95755951513976+2.11535963203188i</v>
      </c>
      <c r="BO200" s="223" t="str">
        <f t="shared" ca="1" si="238"/>
        <v>-1.71726493085619-4.14584428626484i</v>
      </c>
      <c r="BP200" s="223" t="str">
        <f t="shared" ca="1" si="239"/>
        <v>-1.30263202964961+4.29420231056179i</v>
      </c>
      <c r="BQ200" s="223" t="str">
        <f t="shared" ca="1" si="240"/>
        <v>3.73116128246474-2.49308226357241i</v>
      </c>
      <c r="BR200" s="223" t="str">
        <f t="shared" ca="1" si="241"/>
        <v>-4.46582131940539-0.43984500889246i</v>
      </c>
      <c r="BS200" s="223" t="str">
        <f t="shared" ca="1" si="242"/>
        <v>3.17309184303617+3.17309184303899i</v>
      </c>
      <c r="BT200" s="223" t="str">
        <f t="shared" ca="1" si="243"/>
        <v>-0.439845008888501-4.46582131940578i</v>
      </c>
      <c r="BU200" s="223" t="str">
        <f t="shared" ca="1" si="244"/>
        <v>-2.49308226357571+3.73116128246253i</v>
      </c>
      <c r="BV200" s="223" t="str">
        <f t="shared" ca="1" si="245"/>
        <v>4.29420231056165-1.30263202965008i</v>
      </c>
      <c r="BW200" s="223" t="str">
        <f t="shared" ca="1" si="246"/>
        <v>-4.145844286265-1.7172649308558i</v>
      </c>
      <c r="BX200" s="223" t="str">
        <f t="shared" ca="1" si="247"/>
        <v>2.11535963203225+3.95755951513956i</v>
      </c>
      <c r="BY200" s="223" t="str">
        <f t="shared" ca="1" si="248"/>
        <v>0.875454069900101-4.40120481916016i</v>
      </c>
      <c r="BZ200" s="223" t="str">
        <f t="shared" ca="1" si="249"/>
        <v>-3.46882992697568+2.84679515006281i</v>
      </c>
      <c r="CA200" s="223" t="str">
        <f t="shared" ca="1" si="250"/>
        <v>4.48742951907919-1.53488128232935E-12i</v>
      </c>
      <c r="CB200" s="223" t="str">
        <f t="shared" ca="1" si="251"/>
        <v>-3.46882992697763-2.84679515006044i</v>
      </c>
      <c r="CC200" s="223" t="str">
        <f t="shared" ca="1" si="252"/>
        <v>0.875454069903112+4.40120481915956i</v>
      </c>
      <c r="CD200" s="223" t="str">
        <f t="shared" ca="1" si="253"/>
        <v>2.11535963202954-3.957559515141i</v>
      </c>
      <c r="CE200" s="223" t="str">
        <f t="shared" ca="1" si="254"/>
        <v>-4.14584428626382+1.71726493085863i</v>
      </c>
      <c r="CF200" s="223" t="str">
        <f t="shared" ca="1" si="255"/>
        <v>4.29420231056254+1.30263202964714i</v>
      </c>
      <c r="CG200" s="223" t="str">
        <f t="shared" ca="1" si="256"/>
        <v>-2.49308226357456-3.73116128246331i</v>
      </c>
      <c r="CH200" s="223" t="str">
        <f t="shared" ca="1" si="257"/>
        <v>-0.439845008889888+4.46582131940564i</v>
      </c>
      <c r="CI200" s="223" t="str">
        <f t="shared" ca="1" si="258"/>
        <v>3.17309184303716-3.173091843038i</v>
      </c>
      <c r="CJ200" s="223" t="str">
        <f t="shared" ca="1" si="259"/>
        <v>-4.46582131940552+0.439845008891072i</v>
      </c>
      <c r="CK200" s="223" t="str">
        <f t="shared" ca="1" si="260"/>
        <v>3.73116128246397+2.49308226357357i</v>
      </c>
      <c r="CL200" s="223" t="str">
        <f t="shared" ca="1" si="261"/>
        <v>-1.30263202964828-4.29420231056219i</v>
      </c>
      <c r="CM200" s="223" t="str">
        <f t="shared" ca="1" si="262"/>
        <v>-1.71726493085753+4.14584428626427i</v>
      </c>
      <c r="CN200" s="223" t="str">
        <f t="shared" ca="1" si="263"/>
        <v>3.95755951514044-2.11535963203059i</v>
      </c>
      <c r="CO200" s="223" t="str">
        <f t="shared" ca="1" si="264"/>
        <v>-4.4012048191598-0.875454069901945i</v>
      </c>
      <c r="CP200" s="223" t="str">
        <f t="shared" ca="1" si="265"/>
        <v>2.84679515006136+3.46882992697688i</v>
      </c>
      <c r="CQ200" s="223" t="str">
        <f t="shared" ca="1" si="266"/>
        <v>3.45240814470493E-13-4.48742951907919i</v>
      </c>
      <c r="CR200" s="223" t="str">
        <f t="shared" ca="1" si="267"/>
        <v>-2.84679515006189+3.46882992697644i</v>
      </c>
      <c r="CS200" s="223" t="str">
        <f t="shared" ca="1" si="268"/>
        <v>4.40120481915993-0.875454069901267i</v>
      </c>
      <c r="CT200" s="223" t="str">
        <f t="shared" ca="1" si="269"/>
        <v>-3.95755951514012-2.1153596320312i</v>
      </c>
      <c r="CU200" s="223" t="str">
        <f t="shared" ca="1" si="270"/>
        <v>1.7172649308569+4.14584428626454i</v>
      </c>
      <c r="CV200" s="223" t="str">
        <f t="shared" ca="1" si="271"/>
        <v>1.30263202964894-4.29420231056199i</v>
      </c>
      <c r="CW200" s="223" t="str">
        <f t="shared" ca="1" si="272"/>
        <v>-3.73116128246435+2.49308226357299i</v>
      </c>
      <c r="CX200" s="223" t="str">
        <f t="shared" ca="1" si="273"/>
        <v>4.46582131940545+0.43984500889176i</v>
      </c>
      <c r="CY200" s="223" t="str">
        <f t="shared" ca="1" si="274"/>
        <v>-3.17309184303667-3.17309184303849i</v>
      </c>
      <c r="CZ200" s="223" t="str">
        <f t="shared" ca="1" si="275"/>
        <v>0.439845008889201+4.46582131940571i</v>
      </c>
      <c r="DA200" s="223" t="str">
        <f t="shared" ca="1" si="276"/>
        <v>2.49308226357513-3.73116128246293i</v>
      </c>
      <c r="DB200" s="223" t="str">
        <f t="shared" ca="1" si="277"/>
        <v>-4.29420231056274+1.30263202964648i</v>
      </c>
      <c r="DC200" s="223" t="str">
        <f t="shared" ca="1" si="278"/>
        <v>4.14584428626356+1.71726493085927i</v>
      </c>
      <c r="DD200" s="223" t="str">
        <f t="shared" ca="1" si="279"/>
        <v>-2.11535963202894-3.95755951514133i</v>
      </c>
      <c r="DE200" s="223" t="str">
        <f t="shared" ca="1" si="280"/>
        <v>-0.875454069903789+4.40120481915943i</v>
      </c>
      <c r="DF200" s="223" t="str">
        <f t="shared" ca="1" si="281"/>
        <v>3.46882992697807-2.8467951500599i</v>
      </c>
      <c r="DG200" s="223" t="str">
        <f t="shared" ca="1" si="282"/>
        <v>-4.48742951907919-2.22536291127034E-12i</v>
      </c>
      <c r="DH200" s="223" t="str">
        <f t="shared" ca="1" si="283"/>
        <v>3.46882992697808+2.84679515005989i</v>
      </c>
      <c r="DI200" s="223" t="str">
        <f t="shared" ca="1" si="284"/>
        <v>-0.875454069903803-4.40120481915942i</v>
      </c>
      <c r="DJ200" s="223" t="str">
        <f t="shared" ca="1" si="285"/>
        <v>-2.11535963202892+3.95755951514134i</v>
      </c>
      <c r="DK200" s="223" t="str">
        <f t="shared" ca="1" si="286"/>
        <v>4.14584428626355-1.71726493085928i</v>
      </c>
      <c r="DL200" s="223" t="str">
        <f t="shared" ca="1" si="287"/>
        <v>-4.29420231056274-1.30263202964647i</v>
      </c>
      <c r="DM200" s="223" t="str">
        <f t="shared" ca="1" si="288"/>
        <v>2.49308226357514+3.73116128246292i</v>
      </c>
      <c r="DN200" s="223" t="str">
        <f t="shared" ca="1" si="289"/>
        <v>0.439845008889188-4.46582131940571i</v>
      </c>
      <c r="DO200" s="223" t="str">
        <f t="shared" ca="1" si="290"/>
        <v>-3.17309184303666+3.1730918430385i</v>
      </c>
      <c r="DP200" s="223" t="str">
        <f t="shared" ca="1" si="291"/>
        <v>4.46582131940545-0.439845008891773i</v>
      </c>
      <c r="DQ200" s="223" t="str">
        <f t="shared" ca="1" si="292"/>
        <v>-3.73116128246436-2.49308226357298i</v>
      </c>
      <c r="DR200" s="223" t="str">
        <f t="shared" ca="1" si="293"/>
        <v>1.30263202964895+4.29420231056199i</v>
      </c>
      <c r="DS200" s="223" t="str">
        <f t="shared" ca="1" si="294"/>
        <v>1.71726493085688-4.14584428626454i</v>
      </c>
      <c r="DT200" s="223" t="str">
        <f t="shared" ca="1" si="295"/>
        <v>-3.95755951514011+2.11535963203121i</v>
      </c>
      <c r="DU200" s="223" t="str">
        <f t="shared" ca="1" si="296"/>
        <v>4.40120481915993+0.875454069901258i</v>
      </c>
      <c r="DV200" s="223" t="str">
        <f t="shared" ca="1" si="297"/>
        <v>-2.8467951500619-3.46882992697643i</v>
      </c>
      <c r="DW200" s="223" t="str">
        <f t="shared" ca="1" si="298"/>
        <v>3.58429617753839E-13+4.48742951907919i</v>
      </c>
      <c r="DX200" s="223" t="str">
        <f t="shared" ca="1" si="299"/>
        <v>2.84679515006135-3.46882992697688i</v>
      </c>
      <c r="DY200" s="223" t="str">
        <f t="shared" ca="1" si="300"/>
        <v>-4.40120481915979+0.875454069901958i</v>
      </c>
      <c r="DZ200" s="223" t="str">
        <f t="shared" ca="1" si="301"/>
        <v>3.95755951514045+2.11535963203058i</v>
      </c>
      <c r="EA200" s="223" t="str">
        <f t="shared" ca="1" si="302"/>
        <v>-1.71726493085755-4.14584428626427i</v>
      </c>
      <c r="EB200" s="223" t="str">
        <f t="shared" ca="1" si="303"/>
        <v>-1.30263202964827+4.2942023105622i</v>
      </c>
      <c r="EC200" s="223" t="str">
        <f t="shared" ca="1" si="304"/>
        <v>3.73116128246396-2.49308226357358i</v>
      </c>
      <c r="ED200" s="223" t="str">
        <f t="shared" ca="1" si="305"/>
        <v>-4.46582131940553-0.439845008891059i</v>
      </c>
      <c r="EE200" s="223" t="str">
        <f t="shared" ca="1" si="306"/>
        <v>3.17309184303717+3.17309184303799i</v>
      </c>
      <c r="EF200" s="223" t="str">
        <f t="shared" ca="1" si="307"/>
        <v>-0.439845008889901-4.46582131940564i</v>
      </c>
      <c r="EG200" s="223" t="str">
        <f t="shared" ca="1" si="308"/>
        <v>-2.49308226357455+3.73116128246332i</v>
      </c>
      <c r="EH200" s="223" t="str">
        <f t="shared" ca="1" si="309"/>
        <v>4.29420231056253-1.30263202964715i</v>
      </c>
      <c r="EI200" s="223" t="str">
        <f t="shared" ca="1" si="310"/>
        <v>-4.14584428626383-1.71726493085862i</v>
      </c>
      <c r="EJ200" s="223" t="str">
        <f t="shared" ca="1" si="311"/>
        <v>2.11535963202955+3.957559515141i</v>
      </c>
      <c r="EK200" s="223" t="str">
        <f t="shared" ca="1" si="312"/>
        <v>0.875454069903098-4.40120481915956i</v>
      </c>
      <c r="EL200" s="223" t="str">
        <f t="shared" ca="1" si="313"/>
        <v>-3.46882992697762+2.84679515006045i</v>
      </c>
      <c r="EM200" s="223" t="str">
        <f t="shared" ca="1" si="314"/>
        <v>4.48742951907919+1.521692479046E-12i</v>
      </c>
      <c r="EN200" s="223"/>
      <c r="EO200" s="223"/>
      <c r="EP200" s="223"/>
    </row>
    <row r="201" spans="1:146" ht="17.25" thickBot="1">
      <c r="A201" s="257">
        <f t="shared" si="181"/>
        <v>1.9726562500000013E-3</v>
      </c>
      <c r="B201" s="256">
        <v>101</v>
      </c>
      <c r="C201" s="230">
        <f t="shared" si="182"/>
        <v>20200</v>
      </c>
      <c r="D201" s="229">
        <f t="shared" si="315"/>
        <v>126920.34320502765</v>
      </c>
      <c r="E201" s="229" t="str">
        <f t="shared" si="316"/>
        <v>126920.343205028i</v>
      </c>
      <c r="F201" s="229" t="str">
        <f t="shared" si="320"/>
        <v>-0.0143787908118182-0.0451074598468755i</v>
      </c>
      <c r="G201" s="229" t="str">
        <f t="shared" si="321"/>
        <v>-4.17508259726245+2.27397840911277i</v>
      </c>
      <c r="H201" s="229" t="str">
        <f t="shared" si="319"/>
        <v>0.00202485535882109-0.00418483559143694i</v>
      </c>
      <c r="I201" s="229" t="str">
        <f t="shared" si="317"/>
        <v>-0.00323508262783419+0.00439620871959399i</v>
      </c>
      <c r="J201" s="255" t="str">
        <f ca="1">IMPRODUCT(1/N_FFT2,DL100)</f>
        <v>0.0076141250961068-0.00161483352087115i</v>
      </c>
      <c r="K201" s="254" t="str">
        <f t="shared" ca="1" si="318"/>
        <v>-0.000017533178619425+0.0000386974030097987i</v>
      </c>
      <c r="N201" s="246">
        <f t="shared" ca="1" si="185"/>
        <v>17.487702495433126</v>
      </c>
      <c r="O201" s="223">
        <f t="shared" ca="1" si="186"/>
        <v>4.4877024954331244</v>
      </c>
      <c r="P201" s="223" t="str">
        <f t="shared" ca="1" si="187"/>
        <v>-3.53786423052572-2.76097634431796i</v>
      </c>
      <c r="Q201" s="223" t="str">
        <f t="shared" ca="1" si="188"/>
        <v>1.09042275969265+4.35321167560928i</v>
      </c>
      <c r="R201" s="223" t="str">
        <f t="shared" ca="1" si="189"/>
        <v>1.81860245611279-4.10270140202004i</v>
      </c>
      <c r="S201" s="223" t="str">
        <f t="shared" ca="1" si="190"/>
        <v>-3.95780025879166+2.11548831219304i</v>
      </c>
      <c r="T201" s="223" t="str">
        <f t="shared" ca="1" si="191"/>
        <v>4.42163293444333+0.767226094813482i</v>
      </c>
      <c r="U201" s="223" t="str">
        <f t="shared" ca="1" si="192"/>
        <v>-3.0137567974975-3.32516821424936i</v>
      </c>
      <c r="V201" s="223" t="str">
        <f t="shared" ca="1" si="193"/>
        <v>0.330135875641796+4.47554287110859i</v>
      </c>
      <c r="W201" s="223" t="str">
        <f t="shared" ca="1" si="194"/>
        <v>2.49323392111031-3.73138825400702i</v>
      </c>
      <c r="X201" s="223" t="str">
        <f t="shared" ca="1" si="195"/>
        <v>-4.2611999855314+1.40771032916005i</v>
      </c>
      <c r="Y201" s="223" t="str">
        <f t="shared" ca="1" si="196"/>
        <v>4.22536965088215+1.51186143575421i</v>
      </c>
      <c r="Z201" s="223" t="str">
        <f t="shared" ca="1" si="197"/>
        <v>-2.40091015381827-3.79145145304658i</v>
      </c>
      <c r="AA201" s="223" t="str">
        <f t="shared" ca="1" si="198"/>
        <v>-0.439871765251993+4.46609298130377i</v>
      </c>
      <c r="AB201" s="223" t="str">
        <f t="shared" ca="1" si="199"/>
        <v>3.09445282331902-3.2502054414713i</v>
      </c>
      <c r="AC201" s="223" t="str">
        <f t="shared" ca="1" si="200"/>
        <v>-4.43912989219281+0.658482716369208i</v>
      </c>
      <c r="AD201" s="223" t="str">
        <f t="shared" ca="1" si="201"/>
        <v>3.90469156124237+2.21198044726424i</v>
      </c>
      <c r="AE201" s="223" t="str">
        <f t="shared" ca="1" si="202"/>
        <v>-1.71736939438558-4.14609648353055i</v>
      </c>
      <c r="AF201" s="223" t="str">
        <f t="shared" ca="1" si="203"/>
        <v>-1.19692750728412+4.32514025550887i</v>
      </c>
      <c r="AG201" s="223" t="str">
        <f t="shared" ca="1" si="204"/>
        <v>3.60455644337646-2.67332125529835i</v>
      </c>
      <c r="AH201" s="223" t="str">
        <f t="shared" ca="1" si="205"/>
        <v>-4.4863508833445-0.1101337324834i</v>
      </c>
      <c r="AI201" s="223" t="str">
        <f t="shared" ca="1" si="206"/>
        <v>3.46904094055177+2.84696832442729i</v>
      </c>
      <c r="AJ201" s="223" t="str">
        <f t="shared" ca="1" si="207"/>
        <v>-0.983261182204393-4.37866088377334i</v>
      </c>
      <c r="AK201" s="223" t="str">
        <f t="shared" ca="1" si="208"/>
        <v>-1.91874005972228+4.05683500659487i</v>
      </c>
      <c r="AL201" s="223" t="str">
        <f t="shared" ca="1" si="209"/>
        <v>4.00852492545664-2.01772188606594i</v>
      </c>
      <c r="AM201" s="223" t="str">
        <f t="shared" ca="1" si="210"/>
        <v>-4.40147255034964-0.875507324946683i</v>
      </c>
      <c r="AN201" s="223" t="str">
        <f t="shared" ca="1" si="211"/>
        <v>2.93124539727279+3.39812803003121i</v>
      </c>
      <c r="AO201" s="223" t="str">
        <f t="shared" ca="1" si="212"/>
        <v>-0.220201124524242-4.48229686123922i</v>
      </c>
      <c r="AP201" s="223" t="str">
        <f t="shared" ca="1" si="213"/>
        <v>-2.58405585751669+3.66907740620859i</v>
      </c>
      <c r="AQ201" s="223" t="str">
        <f t="shared" ca="1" si="214"/>
        <v>4.29446353264604-1.30271127050088i</v>
      </c>
      <c r="AR201" s="223" t="str">
        <f t="shared" ca="1" si="215"/>
        <v>4.29446353264604-1.30271127050088i</v>
      </c>
      <c r="AS201" s="223" t="str">
        <f t="shared" ca="1" si="216"/>
        <v>2.307140168025+3.84923082350257i</v>
      </c>
      <c r="AT201" s="223" t="str">
        <f t="shared" ca="1" si="217"/>
        <v>0.549342692559081-4.45395288408495i</v>
      </c>
      <c r="AU201" s="223" t="str">
        <f t="shared" ca="1" si="218"/>
        <v>-3.17328486646847+3.17328486646864i</v>
      </c>
      <c r="AV201" s="223" t="str">
        <f t="shared" ca="1" si="219"/>
        <v>4.45395288408492-0.549342692559314i</v>
      </c>
      <c r="AW201" s="223" t="str">
        <f t="shared" ca="1" si="220"/>
        <v>-3.84923082350266-2.30714016802485i</v>
      </c>
      <c r="AX201" s="223" t="str">
        <f t="shared" ca="1" si="221"/>
        <v>1.61510185355217+4.18699411155175i</v>
      </c>
      <c r="AY201" s="223" t="str">
        <f t="shared" ca="1" si="222"/>
        <v>1.30271127050071-4.29446353264609i</v>
      </c>
      <c r="AZ201" s="223" t="str">
        <f t="shared" ca="1" si="223"/>
        <v>-3.66907740620849+2.58405585751683i</v>
      </c>
      <c r="BA201" s="223" t="str">
        <f t="shared" ca="1" si="224"/>
        <v>4.48229686123921+0.220201124524516i</v>
      </c>
      <c r="BB201" s="223" t="str">
        <f t="shared" ca="1" si="225"/>
        <v>-3.39812803003103-2.931245397273i</v>
      </c>
      <c r="BC201" s="223" t="str">
        <f t="shared" ca="1" si="226"/>
        <v>0.875507324946414+4.4014725503497i</v>
      </c>
      <c r="BD201" s="223" t="str">
        <f t="shared" ca="1" si="227"/>
        <v>2.01772188606616-4.00852492545653i</v>
      </c>
      <c r="BE201" s="223" t="str">
        <f t="shared" ca="1" si="228"/>
        <v>-4.05683500659536+1.91874005972125i</v>
      </c>
      <c r="BF201" s="223" t="str">
        <f t="shared" ca="1" si="229"/>
        <v>4.37866088377289+0.983261182206371i</v>
      </c>
      <c r="BG201" s="223" t="str">
        <f t="shared" ca="1" si="230"/>
        <v>-2.84696832442848-3.4690409405508i</v>
      </c>
      <c r="BH201" s="223" t="str">
        <f t="shared" ca="1" si="231"/>
        <v>0.110133732484049+4.48635088334448i</v>
      </c>
      <c r="BI201" s="223" t="str">
        <f t="shared" ca="1" si="232"/>
        <v>2.67332125529854-3.60455644337632i</v>
      </c>
      <c r="BJ201" s="223" t="str">
        <f t="shared" ca="1" si="233"/>
        <v>-4.32514025550919+1.19692750728296i</v>
      </c>
      <c r="BK201" s="223" t="str">
        <f t="shared" ca="1" si="234"/>
        <v>4.14609648352976+1.71736939438748i</v>
      </c>
      <c r="BL201" s="223" t="str">
        <f t="shared" ca="1" si="235"/>
        <v>-2.21198044726555-3.90469156124163i</v>
      </c>
      <c r="BM201" s="223" t="str">
        <f t="shared" ca="1" si="236"/>
        <v>-0.658482716368598+4.4391298921929i</v>
      </c>
      <c r="BN201" s="223" t="str">
        <f t="shared" ca="1" si="237"/>
        <v>3.25020544147149-3.09445282331882i</v>
      </c>
      <c r="BO201" s="223" t="str">
        <f t="shared" ca="1" si="238"/>
        <v>-4.46609298130384+0.439871765251275i</v>
      </c>
      <c r="BP201" s="223" t="str">
        <f t="shared" ca="1" si="239"/>
        <v>3.79145145304569+2.40091015381967i</v>
      </c>
      <c r="BQ201" s="223" t="str">
        <f t="shared" ca="1" si="240"/>
        <v>-1.51186143575607-4.22536965088148i</v>
      </c>
      <c r="BR201" s="223" t="str">
        <f t="shared" ca="1" si="241"/>
        <v>-1.40771032915908+4.26119998553172i</v>
      </c>
      <c r="BS201" s="223" t="str">
        <f t="shared" ca="1" si="242"/>
        <v>3.73138825400691-2.49323392111048i</v>
      </c>
      <c r="BT201" s="223" t="str">
        <f t="shared" ca="1" si="243"/>
        <v>-4.47554287110853-0.330135875642546i</v>
      </c>
      <c r="BU201" s="223" t="str">
        <f t="shared" ca="1" si="244"/>
        <v>3.3251682142483+3.01375679749867i</v>
      </c>
      <c r="BV201" s="223" t="str">
        <f t="shared" ca="1" si="245"/>
        <v>-0.767226094815385-4.421632934443i</v>
      </c>
      <c r="BW201" s="223" t="str">
        <f t="shared" ca="1" si="246"/>
        <v>-2.11548831219214+3.95780025879214i</v>
      </c>
      <c r="BX201" s="223" t="str">
        <f t="shared" ca="1" si="247"/>
        <v>4.10270140202-1.81860245611289i</v>
      </c>
      <c r="BY201" s="223" t="str">
        <f t="shared" ca="1" si="248"/>
        <v>-4.35321167560911-1.09042275969334i</v>
      </c>
      <c r="BZ201" s="223" t="str">
        <f t="shared" ca="1" si="249"/>
        <v>2.76097634431668+3.53786423052671i</v>
      </c>
      <c r="CA201" s="223" t="str">
        <f t="shared" ca="1" si="250"/>
        <v>-2.02097716840498E-12-4.48770249543312i</v>
      </c>
      <c r="CB201" s="223" t="str">
        <f t="shared" ca="1" si="251"/>
        <v>-2.76097634431711+3.53786423052638i</v>
      </c>
      <c r="CC201" s="223" t="str">
        <f t="shared" ca="1" si="252"/>
        <v>4.35321167560921-1.09042275969294i</v>
      </c>
      <c r="CD201" s="223" t="str">
        <f t="shared" ca="1" si="253"/>
        <v>-4.10270140201977-1.81860245611339i</v>
      </c>
      <c r="CE201" s="223" t="str">
        <f t="shared" ca="1" si="254"/>
        <v>2.11548831219166+3.9578002587924i</v>
      </c>
      <c r="CF201" s="223" t="str">
        <f t="shared" ca="1" si="255"/>
        <v>0.76722609481153-4.42163293444367i</v>
      </c>
      <c r="CG201" s="223" t="str">
        <f t="shared" ca="1" si="256"/>
        <v>-3.32516821424867+3.01375679749826i</v>
      </c>
      <c r="CH201" s="223" t="str">
        <f t="shared" ca="1" si="257"/>
        <v>4.47554287110857-0.330135875641998i</v>
      </c>
      <c r="CI201" s="223" t="str">
        <f t="shared" ca="1" si="258"/>
        <v>-3.7313882540066-2.49323392111094i</v>
      </c>
      <c r="CJ201" s="223" t="str">
        <f t="shared" ca="1" si="259"/>
        <v>1.40771032915856+4.26119998553189i</v>
      </c>
      <c r="CK201" s="223" t="str">
        <f t="shared" ca="1" si="260"/>
        <v>1.51186143575238-4.2253696508828i</v>
      </c>
      <c r="CL201" s="223" t="str">
        <f t="shared" ca="1" si="261"/>
        <v>-3.79145145304599+2.40091015381921i</v>
      </c>
      <c r="CM201" s="223" t="str">
        <f t="shared" ca="1" si="262"/>
        <v>4.46609298130379+0.439871765251823i</v>
      </c>
      <c r="CN201" s="223" t="str">
        <f t="shared" ca="1" si="263"/>
        <v>-3.25020544147115-3.09445282331917i</v>
      </c>
      <c r="CO201" s="223" t="str">
        <f t="shared" ca="1" si="264"/>
        <v>0.658482716368055+4.43912989219298i</v>
      </c>
      <c r="CP201" s="223" t="str">
        <f t="shared" ca="1" si="265"/>
        <v>2.21198044726609-3.90469156124133i</v>
      </c>
      <c r="CQ201" s="223" t="str">
        <f t="shared" ca="1" si="266"/>
        <v>-4.14609648352998+1.71736939438697i</v>
      </c>
      <c r="CR201" s="223" t="str">
        <f t="shared" ca="1" si="267"/>
        <v>4.32514025550902+1.19692750728355i</v>
      </c>
      <c r="CS201" s="223" t="str">
        <f t="shared" ca="1" si="268"/>
        <v>-2.67332125529815-3.6045564433766i</v>
      </c>
      <c r="CT201" s="223" t="str">
        <f t="shared" ca="1" si="269"/>
        <v>-0.110133732484599+4.48635088334447i</v>
      </c>
      <c r="CU201" s="223" t="str">
        <f t="shared" ca="1" si="270"/>
        <v>2.84696832442886-3.46904094055049i</v>
      </c>
      <c r="CV201" s="223" t="str">
        <f t="shared" ca="1" si="271"/>
        <v>-4.37866088377302+0.983261182205833i</v>
      </c>
      <c r="CW201" s="223" t="str">
        <f t="shared" ca="1" si="272"/>
        <v>4.05683500659515+1.91874005972169i</v>
      </c>
      <c r="CX201" s="223" t="str">
        <f t="shared" ca="1" si="273"/>
        <v>-2.01772188606567-4.00852492545678i</v>
      </c>
      <c r="CY201" s="223" t="str">
        <f t="shared" ca="1" si="274"/>
        <v>-0.875507324947769+4.40147255034943i</v>
      </c>
      <c r="CZ201" s="223" t="str">
        <f t="shared" ca="1" si="275"/>
        <v>3.39812803003255-2.93124539727122i</v>
      </c>
      <c r="DA201" s="223" t="str">
        <f t="shared" ca="1" si="276"/>
        <v>-4.48229686123914+0.220201124525814i</v>
      </c>
      <c r="DB201" s="223" t="str">
        <f t="shared" ca="1" si="277"/>
        <v>3.66907740620895+2.58405585751619i</v>
      </c>
      <c r="DC201" s="223" t="str">
        <f t="shared" ca="1" si="278"/>
        <v>-1.30271127050068-4.2944635326461i</v>
      </c>
      <c r="DD201" s="223" t="str">
        <f t="shared" ca="1" si="279"/>
        <v>-1.6151018535531+4.18699411155139i</v>
      </c>
      <c r="DE201" s="223" t="str">
        <f t="shared" ca="1" si="280"/>
        <v>3.84923082350366-2.30714016802318i</v>
      </c>
      <c r="DF201" s="223" t="str">
        <f t="shared" ca="1" si="281"/>
        <v>-4.45395288408513-0.549342692557582i</v>
      </c>
      <c r="DG201" s="223" t="str">
        <f t="shared" ca="1" si="282"/>
        <v>3.17328486646903+3.17328486646808i</v>
      </c>
      <c r="DH201" s="223" t="str">
        <f t="shared" ca="1" si="283"/>
        <v>-0.549342692559041-4.45395288408495i</v>
      </c>
      <c r="DI201" s="223" t="str">
        <f t="shared" ca="1" si="284"/>
        <v>-2.30714016802586+3.84923082350205i</v>
      </c>
      <c r="DJ201" s="223" t="str">
        <f t="shared" ca="1" si="285"/>
        <v>4.18699411155247-1.61510185355031i</v>
      </c>
      <c r="DK201" s="223" t="str">
        <f t="shared" ca="1" si="286"/>
        <v>-4.29446353264653-1.30271127049927i</v>
      </c>
      <c r="DL201" s="223" t="str">
        <f t="shared" ca="1" si="287"/>
        <v>2.58405585751739+3.6690774062081i</v>
      </c>
      <c r="DM201" s="223" t="str">
        <f t="shared" ca="1" si="288"/>
        <v>0.220201124524345-4.48229686123921i</v>
      </c>
      <c r="DN201" s="223" t="str">
        <f t="shared" ca="1" si="289"/>
        <v>-2.93124539727349+3.3981280300306i</v>
      </c>
      <c r="DO201" s="223" t="str">
        <f t="shared" ca="1" si="290"/>
        <v>4.40147255035001-0.87550732494483i</v>
      </c>
      <c r="DP201" s="223" t="str">
        <f t="shared" ca="1" si="291"/>
        <v>-4.00852492545738-2.01772188606447i</v>
      </c>
      <c r="DQ201" s="223" t="str">
        <f t="shared" ca="1" si="292"/>
        <v>1.91874005972302+4.05683500659452i</v>
      </c>
      <c r="DR201" s="223" t="str">
        <f t="shared" ca="1" si="293"/>
        <v>0.983261182204397-4.37866088377333i</v>
      </c>
      <c r="DS201" s="223" t="str">
        <f t="shared" ca="1" si="294"/>
        <v>-3.46904094055247+2.84696832442645i</v>
      </c>
      <c r="DT201" s="223" t="str">
        <f t="shared" ca="1" si="295"/>
        <v>4.48635088334455-0.110133732481479i</v>
      </c>
      <c r="DU201" s="223" t="str">
        <f t="shared" ca="1" si="296"/>
        <v>-3.60455644337741-2.67332125529707i</v>
      </c>
      <c r="DV201" s="223" t="str">
        <f t="shared" ca="1" si="297"/>
        <v>1.19692750728485+4.32514025550866i</v>
      </c>
      <c r="DW201" s="223" t="str">
        <f t="shared" ca="1" si="298"/>
        <v>1.71736939438561-4.14609648353054i</v>
      </c>
      <c r="DX201" s="223" t="str">
        <f t="shared" ca="1" si="299"/>
        <v>-3.9046915612428+2.21198044726348i</v>
      </c>
      <c r="DY201" s="223" t="str">
        <f t="shared" ca="1" si="300"/>
        <v>4.43912989219252+0.658482716371138i</v>
      </c>
      <c r="DZ201" s="223" t="str">
        <f t="shared" ca="1" si="301"/>
        <v>-3.09445282332033-3.25020544147005i</v>
      </c>
      <c r="EA201" s="223" t="str">
        <f t="shared" ca="1" si="302"/>
        <v>0.43987176525316+4.46609298130366i</v>
      </c>
      <c r="EB201" s="223" t="str">
        <f t="shared" ca="1" si="303"/>
        <v>2.40091015381796-3.79145145304677i</v>
      </c>
      <c r="EC201" s="223" t="str">
        <f t="shared" ca="1" si="304"/>
        <v>-4.22536965088231+1.51186143575376i</v>
      </c>
      <c r="ED201" s="223" t="str">
        <f t="shared" ca="1" si="305"/>
        <v>4.26119998553091+1.40771032916152i</v>
      </c>
      <c r="EE201" s="223" t="str">
        <f t="shared" ca="1" si="306"/>
        <v>-2.49323392110834-3.73138825400834i</v>
      </c>
      <c r="EF201" s="223" t="str">
        <f t="shared" ca="1" si="307"/>
        <v>-0.330135875640404+4.47554287110869i</v>
      </c>
      <c r="EG201" s="223" t="str">
        <f t="shared" ca="1" si="308"/>
        <v>3.01375679749727-3.32516821424957i</v>
      </c>
      <c r="EH201" s="223" t="str">
        <f t="shared" ca="1" si="309"/>
        <v>-4.42163293444342+0.76722609481298i</v>
      </c>
      <c r="EI201" s="223" t="str">
        <f t="shared" ca="1" si="310"/>
        <v>3.95780025879099+2.1154883121943i</v>
      </c>
      <c r="EJ201" s="223" t="str">
        <f t="shared" ca="1" si="311"/>
        <v>-1.81860245611054-4.10270140202104i</v>
      </c>
      <c r="EK201" s="223" t="str">
        <f t="shared" ca="1" si="312"/>
        <v>-1.09042275969139+4.35321167560959i</v>
      </c>
      <c r="EL201" s="223" t="str">
        <f t="shared" ca="1" si="313"/>
        <v>3.53786423052555-2.76097634431817i</v>
      </c>
      <c r="EM201" s="223" t="str">
        <f t="shared" ca="1" si="314"/>
        <v>-4.48770249543312-5.49780011260818E-13i</v>
      </c>
      <c r="EN201" s="223"/>
      <c r="EO201" s="223"/>
      <c r="EP201" s="223"/>
    </row>
    <row r="202" spans="1:146" ht="17.25" thickBot="1">
      <c r="A202" s="257">
        <f t="shared" si="181"/>
        <v>1.9921875000000013E-3</v>
      </c>
      <c r="B202" s="256">
        <v>102</v>
      </c>
      <c r="C202" s="230">
        <f t="shared" si="182"/>
        <v>20400</v>
      </c>
      <c r="D202" s="229">
        <f t="shared" si="315"/>
        <v>128176.98026646356</v>
      </c>
      <c r="E202" s="229" t="str">
        <f t="shared" si="316"/>
        <v>128176.980266464i</v>
      </c>
      <c r="F202" s="229" t="str">
        <f t="shared" si="320"/>
        <v>-0.0142482302380518-0.0445210602475993i</v>
      </c>
      <c r="G202" s="229" t="str">
        <f t="shared" si="321"/>
        <v>-4.14670820783518+2.29563077250983i</v>
      </c>
      <c r="H202" s="229" t="str">
        <f t="shared" si="319"/>
        <v>0.00202431331572606-0.00414377812110425i</v>
      </c>
      <c r="I202" s="229" t="str">
        <f t="shared" si="317"/>
        <v>-0.00320335733847475+0.00436044977317187i</v>
      </c>
      <c r="J202" s="255" t="str">
        <f ca="1">IMPRODUCT(1/N_FFT2,DM100)</f>
        <v>0.0142946237864432+0.0000237235085288248i</v>
      </c>
      <c r="K202" s="254" t="str">
        <f t="shared" ca="1" si="318"/>
        <v>-0.0000458942331744219+0.0000622549941720333i</v>
      </c>
      <c r="N202" s="246">
        <f t="shared" ca="1" si="185"/>
        <v>17.487956935654879</v>
      </c>
      <c r="O202" s="223">
        <f t="shared" ca="1" si="186"/>
        <v>4.4879569356548785</v>
      </c>
      <c r="P202" s="223" t="str">
        <f t="shared" ca="1" si="187"/>
        <v>-3.6047608116788-2.67347282516159i</v>
      </c>
      <c r="Q202" s="223" t="str">
        <f t="shared" ca="1" si="188"/>
        <v>1.30278513059849+4.29470701675728i</v>
      </c>
      <c r="R202" s="223" t="str">
        <f t="shared" ca="1" si="189"/>
        <v>1.51194715408336-4.22560921756283i</v>
      </c>
      <c r="S202" s="223" t="str">
        <f t="shared" ca="1" si="190"/>
        <v>-3.73159981331939+2.49337528052385i</v>
      </c>
      <c r="T202" s="223" t="str">
        <f t="shared" ca="1" si="191"/>
        <v>4.48255099497658+0.220213609314335i</v>
      </c>
      <c r="U202" s="223" t="str">
        <f t="shared" ca="1" si="192"/>
        <v>-3.46923762550302-2.8471297395951i</v>
      </c>
      <c r="V202" s="223" t="str">
        <f t="shared" ca="1" si="193"/>
        <v>1.09048458362367+4.35345849057641i</v>
      </c>
      <c r="W202" s="223" t="str">
        <f t="shared" ca="1" si="194"/>
        <v>1.71746676444325-4.14633155564356i</v>
      </c>
      <c r="X202" s="223" t="str">
        <f t="shared" ca="1" si="195"/>
        <v>-3.84944906416033+2.30727097644119i</v>
      </c>
      <c r="Y202" s="223" t="str">
        <f t="shared" ca="1" si="196"/>
        <v>4.46634619632631+0.439896704754953i</v>
      </c>
      <c r="Z202" s="223" t="str">
        <f t="shared" ca="1" si="197"/>
        <v>-3.32535674201798-3.01392766910692i</v>
      </c>
      <c r="AA202" s="223" t="str">
        <f t="shared" ca="1" si="198"/>
        <v>0.875556963771443+4.40172210157389i</v>
      </c>
      <c r="AB202" s="223" t="str">
        <f t="shared" ca="1" si="199"/>
        <v>1.91884884693487-4.05706501783117i</v>
      </c>
      <c r="AC202" s="223" t="str">
        <f t="shared" ca="1" si="200"/>
        <v>-3.95802465503379+2.11560825448319i</v>
      </c>
      <c r="AD202" s="223" t="str">
        <f t="shared" ca="1" si="201"/>
        <v>4.43938157848333+0.65852005050385i</v>
      </c>
      <c r="AE202" s="223" t="str">
        <f t="shared" ca="1" si="202"/>
        <v>-3.17346478287487-3.17346478287466i</v>
      </c>
      <c r="AF202" s="223" t="str">
        <f t="shared" ca="1" si="203"/>
        <v>0.658520050503734+4.43938157848334i</v>
      </c>
      <c r="AG202" s="223" t="str">
        <f t="shared" ca="1" si="204"/>
        <v>2.11560825448329-3.95802465503373i</v>
      </c>
      <c r="AH202" s="223" t="str">
        <f t="shared" ca="1" si="205"/>
        <v>-4.05706501783104+1.91884884693514i</v>
      </c>
      <c r="AI202" s="223" t="str">
        <f t="shared" ca="1" si="206"/>
        <v>4.40172210157387+0.875556963771555i</v>
      </c>
      <c r="AJ202" s="223" t="str">
        <f t="shared" ca="1" si="207"/>
        <v>-3.01392766910684-3.32535674201806i</v>
      </c>
      <c r="AK202" s="223" t="str">
        <f t="shared" ca="1" si="208"/>
        <v>0.439896704755265+4.46634619632627i</v>
      </c>
      <c r="AL202" s="223" t="str">
        <f t="shared" ca="1" si="209"/>
        <v>2.30727097644128-3.84944906416027i</v>
      </c>
      <c r="AM202" s="223" t="str">
        <f t="shared" ca="1" si="210"/>
        <v>-4.1463315556436+1.71746676444315i</v>
      </c>
      <c r="AN202" s="223" t="str">
        <f t="shared" ca="1" si="211"/>
        <v>4.35345849057649+1.09048458362337i</v>
      </c>
      <c r="AO202" s="223" t="str">
        <f t="shared" ca="1" si="212"/>
        <v>-2.84712973959499-3.46923762550312i</v>
      </c>
      <c r="AP202" s="223" t="str">
        <f t="shared" ca="1" si="213"/>
        <v>0.220213609314194+4.48255099497658i</v>
      </c>
      <c r="AQ202" s="223" t="str">
        <f t="shared" ca="1" si="214"/>
        <v>2.49337528052359-3.73159981331957i</v>
      </c>
      <c r="AR202" s="223" t="str">
        <f t="shared" ca="1" si="215"/>
        <v>2.49337528052359-3.73159981331957i</v>
      </c>
      <c r="AS202" s="223" t="str">
        <f t="shared" ca="1" si="216"/>
        <v>4.29470701675728+1.30278513059846i</v>
      </c>
      <c r="AT202" s="223" t="str">
        <f t="shared" ca="1" si="217"/>
        <v>-2.6734728251614-3.60476081167894i</v>
      </c>
      <c r="AU202" s="223" t="str">
        <f t="shared" ca="1" si="218"/>
        <v>-1.49548575397739E-13+4.48795693565488i</v>
      </c>
      <c r="AV202" s="223" t="str">
        <f t="shared" ca="1" si="219"/>
        <v>2.67347282516159-3.6047608116788i</v>
      </c>
      <c r="AW202" s="223" t="str">
        <f t="shared" ca="1" si="220"/>
        <v>-4.29470701675723+1.30278513059867i</v>
      </c>
      <c r="AX202" s="223" t="str">
        <f t="shared" ca="1" si="221"/>
        <v>4.22560921756279+1.51194715408348i</v>
      </c>
      <c r="AY202" s="223" t="str">
        <f t="shared" ca="1" si="222"/>
        <v>-2.49337528052376-3.73159981331945i</v>
      </c>
      <c r="AZ202" s="223" t="str">
        <f t="shared" ca="1" si="223"/>
        <v>-0.220213609313983+4.48255099497659i</v>
      </c>
      <c r="BA202" s="223" t="str">
        <f t="shared" ca="1" si="224"/>
        <v>2.84712973959522-3.46923762550293i</v>
      </c>
      <c r="BB202" s="223" t="str">
        <f t="shared" ca="1" si="225"/>
        <v>-4.35345849057644+1.09048458362354i</v>
      </c>
      <c r="BC202" s="223" t="str">
        <f t="shared" ca="1" si="226"/>
        <v>4.1463315556442+1.71746676444172i</v>
      </c>
      <c r="BD202" s="223" t="str">
        <f t="shared" ca="1" si="227"/>
        <v>-2.30727097644108-3.84944906416039i</v>
      </c>
      <c r="BE202" s="223" t="str">
        <f t="shared" ca="1" si="228"/>
        <v>-0.439896704756831+4.46634619632612i</v>
      </c>
      <c r="BF202" s="223" t="str">
        <f t="shared" ca="1" si="229"/>
        <v>3.01392766910599-3.32535674201882i</v>
      </c>
      <c r="BG202" s="223" t="str">
        <f t="shared" ca="1" si="230"/>
        <v>-4.40172210157401+0.875556963770855i</v>
      </c>
      <c r="BH202" s="223" t="str">
        <f t="shared" ca="1" si="231"/>
        <v>4.05706501783016+1.918848846937i</v>
      </c>
      <c r="BI202" s="223" t="str">
        <f t="shared" ca="1" si="232"/>
        <v>-2.11560825448387-3.95802465503342i</v>
      </c>
      <c r="BJ202" s="223" t="str">
        <f t="shared" ca="1" si="233"/>
        <v>-0.658520050504851+4.43938157848318i</v>
      </c>
      <c r="BK202" s="223" t="str">
        <f t="shared" ca="1" si="234"/>
        <v>3.17346478287345-3.17346478287607i</v>
      </c>
      <c r="BL202" s="223" t="str">
        <f t="shared" ca="1" si="235"/>
        <v>-4.4393815784833+0.65852005050403i</v>
      </c>
      <c r="BM202" s="223" t="str">
        <f t="shared" ca="1" si="236"/>
        <v>3.95802465503303+2.11560825448461i</v>
      </c>
      <c r="BN202" s="223" t="str">
        <f t="shared" ca="1" si="237"/>
        <v>-1.91884884693625-4.05706501783052i</v>
      </c>
      <c r="BO202" s="223" t="str">
        <f t="shared" ca="1" si="238"/>
        <v>-0.875556963771735+4.40172210157383i</v>
      </c>
      <c r="BP202" s="223" t="str">
        <f t="shared" ca="1" si="239"/>
        <v>3.32535674201938-3.01392766910538i</v>
      </c>
      <c r="BQ202" s="223" t="str">
        <f t="shared" ca="1" si="240"/>
        <v>-4.4663461963262+0.439896704756004i</v>
      </c>
      <c r="BR202" s="223" t="str">
        <f t="shared" ca="1" si="241"/>
        <v>3.84944906415997+2.3072709764418i</v>
      </c>
      <c r="BS202" s="223" t="str">
        <f t="shared" ca="1" si="242"/>
        <v>-1.71746676444507-4.14633155564281i</v>
      </c>
      <c r="BT202" s="223" t="str">
        <f t="shared" ca="1" si="243"/>
        <v>-1.09048458362305+4.35345849057657i</v>
      </c>
      <c r="BU202" s="223" t="str">
        <f t="shared" ca="1" si="244"/>
        <v>3.46923762550374-2.84712973959423i</v>
      </c>
      <c r="BV202" s="223" t="str">
        <f t="shared" ca="1" si="245"/>
        <v>-4.4825509949765+0.220213609315892i</v>
      </c>
      <c r="BW202" s="223" t="str">
        <f t="shared" ca="1" si="246"/>
        <v>3.73159981331952+2.49337528052366i</v>
      </c>
      <c r="BX202" s="223" t="str">
        <f t="shared" ca="1" si="247"/>
        <v>-1.51194715408191-4.22560921756335i</v>
      </c>
      <c r="BY202" s="223" t="str">
        <f t="shared" ca="1" si="248"/>
        <v>-1.30278513059727+4.29470701675765i</v>
      </c>
      <c r="BZ202" s="223" t="str">
        <f t="shared" ca="1" si="249"/>
        <v>3.60476081167907-2.67347282516123i</v>
      </c>
      <c r="CA202" s="223" t="str">
        <f t="shared" ca="1" si="250"/>
        <v>-4.48795693565488-2.08487286225437E-12i</v>
      </c>
      <c r="CB202" s="223" t="str">
        <f t="shared" ca="1" si="251"/>
        <v>3.60476081167924+2.673472825161i</v>
      </c>
      <c r="CC202" s="223" t="str">
        <f t="shared" ca="1" si="252"/>
        <v>-1.30278513059767-4.29470701675753i</v>
      </c>
      <c r="CD202" s="223" t="str">
        <f t="shared" ca="1" si="253"/>
        <v>-1.51194715408152+4.22560921756349i</v>
      </c>
      <c r="CE202" s="223" t="str">
        <f t="shared" ca="1" si="254"/>
        <v>3.73159981331929-2.49337528052401i</v>
      </c>
      <c r="CF202" s="223" t="str">
        <f t="shared" ca="1" si="255"/>
        <v>-4.48255099497652-0.22021360931547i</v>
      </c>
      <c r="CG202" s="223" t="str">
        <f t="shared" ca="1" si="256"/>
        <v>3.46923762550401+2.8471297395939i</v>
      </c>
      <c r="CH202" s="223" t="str">
        <f t="shared" ca="1" si="257"/>
        <v>-1.09048458362346-4.35345849057647i</v>
      </c>
      <c r="CI202" s="223" t="str">
        <f t="shared" ca="1" si="258"/>
        <v>-1.71746676444468+4.14633155564297i</v>
      </c>
      <c r="CJ202" s="223" t="str">
        <f t="shared" ca="1" si="259"/>
        <v>3.84944906415975-2.30727097644216i</v>
      </c>
      <c r="CK202" s="223" t="str">
        <f t="shared" ca="1" si="260"/>
        <v>-4.46634619632624-0.439896704755584i</v>
      </c>
      <c r="CL202" s="223" t="str">
        <f t="shared" ca="1" si="261"/>
        <v>3.32535674201658+3.01392766910847i</v>
      </c>
      <c r="CM202" s="223" t="str">
        <f t="shared" ca="1" si="262"/>
        <v>-0.875556963772022-4.40172210157377i</v>
      </c>
      <c r="CN202" s="223" t="str">
        <f t="shared" ca="1" si="263"/>
        <v>-1.91884884693592+4.05706501783068i</v>
      </c>
      <c r="CO202" s="223" t="str">
        <f t="shared" ca="1" si="264"/>
        <v>3.95802465503286-2.11560825448492i</v>
      </c>
      <c r="CP202" s="223" t="str">
        <f t="shared" ca="1" si="265"/>
        <v>-4.43938157848335-0.658520050503675i</v>
      </c>
      <c r="CQ202" s="223" t="str">
        <f t="shared" ca="1" si="266"/>
        <v>3.17346478287375+3.17346478287577i</v>
      </c>
      <c r="CR202" s="223" t="str">
        <f t="shared" ca="1" si="267"/>
        <v>-0.658520050505269-4.43938157848312i</v>
      </c>
      <c r="CS202" s="223" t="str">
        <f t="shared" ca="1" si="268"/>
        <v>-2.1156082544835+3.95802465503362i</v>
      </c>
      <c r="CT202" s="223" t="str">
        <f t="shared" ca="1" si="269"/>
        <v>4.05706501783189-1.91884884693334i</v>
      </c>
      <c r="CU202" s="223" t="str">
        <f t="shared" ca="1" si="270"/>
        <v>-4.40172210157409-0.875556963770442i</v>
      </c>
      <c r="CV202" s="223" t="str">
        <f t="shared" ca="1" si="271"/>
        <v>3.01392766910636+3.32535674201849i</v>
      </c>
      <c r="CW202" s="223" t="str">
        <f t="shared" ca="1" si="272"/>
        <v>-0.439896704757315-4.46634619632608i</v>
      </c>
      <c r="CX202" s="223" t="str">
        <f t="shared" ca="1" si="273"/>
        <v>-2.30727097644078+3.84944906416058i</v>
      </c>
      <c r="CY202" s="223" t="str">
        <f t="shared" ca="1" si="274"/>
        <v>4.14633155564406-1.71746676444205i</v>
      </c>
      <c r="CZ202" s="223" t="str">
        <f t="shared" ca="1" si="275"/>
        <v>-4.35345849057686-1.09048458362189i</v>
      </c>
      <c r="DA202" s="223" t="str">
        <f t="shared" ca="1" si="276"/>
        <v>2.84712973959515+3.46923762550298i</v>
      </c>
      <c r="DB202" s="223" t="str">
        <f t="shared" ca="1" si="277"/>
        <v>-0.220213609312621-4.48255099497666i</v>
      </c>
      <c r="DC202" s="223" t="str">
        <f t="shared" ca="1" si="278"/>
        <v>-2.49337528052267+3.73159981332018i</v>
      </c>
      <c r="DD202" s="223" t="str">
        <f t="shared" ca="1" si="279"/>
        <v>4.22560921756295-1.51194715408303i</v>
      </c>
      <c r="DE202" s="223" t="str">
        <f t="shared" ca="1" si="280"/>
        <v>-4.2947070167567-1.3027851306004i</v>
      </c>
      <c r="DF202" s="223" t="str">
        <f t="shared" ca="1" si="281"/>
        <v>2.67347282516229+3.60476081167828i</v>
      </c>
      <c r="DG202" s="223" t="str">
        <f t="shared" ca="1" si="282"/>
        <v>7.67534246096593E-13-4.48795693565488i</v>
      </c>
      <c r="DH202" s="223" t="str">
        <f t="shared" ca="1" si="283"/>
        <v>-2.67347282515994+3.60476081168003i</v>
      </c>
      <c r="DI202" s="223" t="str">
        <f t="shared" ca="1" si="284"/>
        <v>4.29470701675718-1.30278513059881i</v>
      </c>
      <c r="DJ202" s="223" t="str">
        <f t="shared" ca="1" si="285"/>
        <v>-4.22560921756239-1.5119471540846i</v>
      </c>
      <c r="DK202" s="223" t="str">
        <f t="shared" ca="1" si="286"/>
        <v>2.49337528052499+3.73159981331863i</v>
      </c>
      <c r="DL202" s="223" t="str">
        <f t="shared" ca="1" si="287"/>
        <v>0.220213609314282-4.48255099497658i</v>
      </c>
      <c r="DM202" s="223" t="str">
        <f t="shared" ca="1" si="288"/>
        <v>-2.84712973959644+3.46923762550193i</v>
      </c>
      <c r="DN202" s="223" t="str">
        <f t="shared" ca="1" si="289"/>
        <v>4.35345849057617-1.09048458362461i</v>
      </c>
      <c r="DO202" s="223" t="str">
        <f t="shared" ca="1" si="290"/>
        <v>-4.14633155564337-1.7174667644437i</v>
      </c>
      <c r="DP202" s="223" t="str">
        <f t="shared" ca="1" si="291"/>
        <v>2.30727097643935+3.84944906416143i</v>
      </c>
      <c r="DQ202" s="223" t="str">
        <f t="shared" ca="1" si="292"/>
        <v>0.4398967047544-4.46634619632636i</v>
      </c>
      <c r="DR202" s="223" t="str">
        <f t="shared" ca="1" si="293"/>
        <v>-3.01392766910759+3.32535674201738i</v>
      </c>
      <c r="DS202" s="223" t="str">
        <f t="shared" ca="1" si="294"/>
        <v>4.40172210157354-0.875556963773189i</v>
      </c>
      <c r="DT202" s="223" t="str">
        <f t="shared" ca="1" si="295"/>
        <v>-4.05706501783124-1.91884884693473i</v>
      </c>
      <c r="DU202" s="223" t="str">
        <f t="shared" ca="1" si="296"/>
        <v>2.11560825448204+3.9580246550344i</v>
      </c>
      <c r="DV202" s="223" t="str">
        <f t="shared" ca="1" si="297"/>
        <v>0.6585200505025-4.43938157848353i</v>
      </c>
      <c r="DW202" s="223" t="str">
        <f t="shared" ca="1" si="298"/>
        <v>-3.17346478287484+3.17346478287468i</v>
      </c>
      <c r="DX202" s="223" t="str">
        <f t="shared" ca="1" si="299"/>
        <v>4.4393815784836-0.658520050502028i</v>
      </c>
      <c r="DY202" s="223" t="str">
        <f t="shared" ca="1" si="300"/>
        <v>-3.95802465503418-2.11560825448245i</v>
      </c>
      <c r="DZ202" s="223" t="str">
        <f t="shared" ca="1" si="301"/>
        <v>1.9188488469343+4.05706501783144i</v>
      </c>
      <c r="EA202" s="223" t="str">
        <f t="shared" ca="1" si="302"/>
        <v>0.875556963769401-4.4017221015743i</v>
      </c>
      <c r="EB202" s="223" t="str">
        <f t="shared" ca="1" si="303"/>
        <v>-3.32535674201769+3.01392766910724i</v>
      </c>
      <c r="EC202" s="223" t="str">
        <f t="shared" ca="1" si="304"/>
        <v>4.46634619632641-0.43989670475393i</v>
      </c>
      <c r="ED202" s="223" t="str">
        <f t="shared" ca="1" si="305"/>
        <v>-3.84944906416119-2.30727097643976i</v>
      </c>
      <c r="EE202" s="223" t="str">
        <f t="shared" ca="1" si="306"/>
        <v>1.71746676444326+4.14633155564355i</v>
      </c>
      <c r="EF202" s="223" t="str">
        <f t="shared" ca="1" si="307"/>
        <v>1.09048458362507-4.35345849057606i</v>
      </c>
      <c r="EG202" s="223" t="str">
        <f t="shared" ca="1" si="308"/>
        <v>-3.46923762550223+2.84712973959607i</v>
      </c>
      <c r="EH202" s="223" t="str">
        <f t="shared" ca="1" si="309"/>
        <v>4.48255099497659-0.220213609313937i</v>
      </c>
      <c r="EI202" s="223" t="str">
        <f t="shared" ca="1" si="310"/>
        <v>-3.73159981331837-2.49337528052539i</v>
      </c>
      <c r="EJ202" s="223" t="str">
        <f t="shared" ca="1" si="311"/>
        <v>1.51194715408415+4.22560921756255i</v>
      </c>
      <c r="EK202" s="223" t="str">
        <f t="shared" ca="1" si="312"/>
        <v>1.30278513059938-4.29470701675701i</v>
      </c>
      <c r="EL202" s="223" t="str">
        <f t="shared" ca="1" si="313"/>
        <v>-3.6047608116775+2.67347282516335i</v>
      </c>
      <c r="EM202" s="223" t="str">
        <f t="shared" ca="1" si="314"/>
        <v>4.48795693565488-4.22248962099837E-13i</v>
      </c>
      <c r="EN202" s="223"/>
      <c r="EO202" s="223"/>
      <c r="EP202" s="223"/>
    </row>
    <row r="203" spans="1:146" ht="17.25" thickBot="1">
      <c r="A203" s="257">
        <f t="shared" si="181"/>
        <v>2.0117187500000014E-3</v>
      </c>
      <c r="B203" s="256">
        <v>103</v>
      </c>
      <c r="C203" s="230">
        <f t="shared" si="182"/>
        <v>20600</v>
      </c>
      <c r="D203" s="229">
        <f t="shared" si="315"/>
        <v>129433.61732789948</v>
      </c>
      <c r="E203" s="229" t="str">
        <f t="shared" si="316"/>
        <v>129433.617327899i</v>
      </c>
      <c r="F203" s="229" t="str">
        <f t="shared" si="320"/>
        <v>-0.0141186816772402-0.0439473300361963i</v>
      </c>
      <c r="G203" s="229" t="str">
        <f t="shared" si="321"/>
        <v>-4.11826869802478+2.31666118843298i</v>
      </c>
      <c r="H203" s="229" t="str">
        <f t="shared" si="319"/>
        <v>0.00202378762963455-0.0041035180683319i</v>
      </c>
      <c r="I203" s="229" t="str">
        <f t="shared" si="317"/>
        <v>-0.00317254228697688+0.00432488756436717i</v>
      </c>
      <c r="J203" s="255" t="str">
        <f ca="1">IMPRODUCT(1/N_FFT2,DN100)</f>
        <v>0.0266485503311804+0.00161486480087538i</v>
      </c>
      <c r="K203" s="254" t="str">
        <f t="shared" ca="1" si="318"/>
        <v>-0.0000915277615077418+0.000110128757067207i</v>
      </c>
      <c r="N203" s="246">
        <f t="shared" ca="1" si="185"/>
        <v>17.488194148471994</v>
      </c>
      <c r="O203" s="223">
        <f t="shared" ca="1" si="186"/>
        <v>4.4881941484719938</v>
      </c>
      <c r="P203" s="223" t="str">
        <f t="shared" ca="1" si="187"/>
        <v>-3.66947937426652-2.5843389553638i</v>
      </c>
      <c r="Q203" s="223" t="str">
        <f t="shared" ca="1" si="188"/>
        <v>1.51202706867454+4.22583256388297i</v>
      </c>
      <c r="R203" s="223" t="str">
        <f t="shared" ca="1" si="189"/>
        <v>1.19705863742167-4.32561409894045i</v>
      </c>
      <c r="S203" s="223" t="str">
        <f t="shared" ca="1" si="190"/>
        <v>-3.46942099349045+2.84728022581304i</v>
      </c>
      <c r="T203" s="223" t="str">
        <f t="shared" ca="1" si="191"/>
        <v>4.47603319199225-0.330172043882995i</v>
      </c>
      <c r="U203" s="223" t="str">
        <f t="shared" ca="1" si="192"/>
        <v>-3.84965252838019-2.30739292820149i</v>
      </c>
      <c r="V203" s="223" t="str">
        <f t="shared" ca="1" si="193"/>
        <v>1.81880169423647+4.10315087602452i</v>
      </c>
      <c r="W203" s="223" t="str">
        <f t="shared" ca="1" si="194"/>
        <v>0.87560324169628-4.40195475641324i</v>
      </c>
      <c r="X203" s="223" t="str">
        <f t="shared" ca="1" si="195"/>
        <v>-3.25056151975078+3.094791838023i</v>
      </c>
      <c r="Y203" s="223" t="str">
        <f t="shared" ca="1" si="196"/>
        <v>4.43961622382986-0.658554856853219i</v>
      </c>
      <c r="Z203" s="223" t="str">
        <f t="shared" ca="1" si="197"/>
        <v>-4.00896408189869-2.01794293884253i</v>
      </c>
      <c r="AA203" s="223" t="str">
        <f t="shared" ca="1" si="198"/>
        <v>2.11572007583108+3.95823385806139i</v>
      </c>
      <c r="AB203" s="223" t="str">
        <f t="shared" ca="1" si="199"/>
        <v>0.549402876139524-4.45444083966415i</v>
      </c>
      <c r="AC203" s="223" t="str">
        <f t="shared" ca="1" si="200"/>
        <v>-3.01408697149841+3.32553250512182i</v>
      </c>
      <c r="AD203" s="223" t="str">
        <f t="shared" ca="1" si="201"/>
        <v>4.37914059069063-0.983368903994806i</v>
      </c>
      <c r="AE203" s="223" t="str">
        <f t="shared" ca="1" si="202"/>
        <v>-4.14655071171022-1.71755754185813i</v>
      </c>
      <c r="AF203" s="223" t="str">
        <f t="shared" ca="1" si="203"/>
        <v>2.40117318702363+3.79186682786949i</v>
      </c>
      <c r="AG203" s="223" t="str">
        <f t="shared" ca="1" si="204"/>
        <v>0.220225248795279-4.48278792206048i</v>
      </c>
      <c r="AH203" s="223" t="str">
        <f t="shared" ca="1" si="205"/>
        <v>-2.76127882479907+3.53825182344255i</v>
      </c>
      <c r="AI203" s="223" t="str">
        <f t="shared" ca="1" si="206"/>
        <v>4.29493401527017-1.30285398984441i</v>
      </c>
      <c r="AJ203" s="223" t="str">
        <f t="shared" ca="1" si="207"/>
        <v>-4.26166682394696-1.40786455174071i</v>
      </c>
      <c r="AK203" s="223" t="str">
        <f t="shared" ca="1" si="208"/>
        <v>2.67361413267175+3.60495134280009i</v>
      </c>
      <c r="AL203" s="223" t="str">
        <f t="shared" ca="1" si="209"/>
        <v>-0.110145798252635-4.48684238830667i</v>
      </c>
      <c r="AM203" s="223" t="str">
        <f t="shared" ca="1" si="210"/>
        <v>-2.49350706890373+3.73179704856861i</v>
      </c>
      <c r="AN203" s="223" t="str">
        <f t="shared" ca="1" si="211"/>
        <v>4.18745282029662-1.61527879704036i</v>
      </c>
      <c r="AO203" s="223" t="str">
        <f t="shared" ca="1" si="212"/>
        <v>-4.35368859442276-1.0905422216363i</v>
      </c>
      <c r="AP203" s="223" t="str">
        <f t="shared" ca="1" si="213"/>
        <v>2.931566531686+3.39850031406159i</v>
      </c>
      <c r="AQ203" s="223" t="str">
        <f t="shared" ca="1" si="214"/>
        <v>-0.439919955676944-4.46658226689887i</v>
      </c>
      <c r="AR203" s="223" t="str">
        <f t="shared" ca="1" si="215"/>
        <v>-0.439919955676944-4.46658226689887i</v>
      </c>
      <c r="AS203" s="223" t="str">
        <f t="shared" ca="1" si="216"/>
        <v>4.05727945567797-1.91895026848319i</v>
      </c>
      <c r="AT203" s="223" t="str">
        <f t="shared" ca="1" si="217"/>
        <v>-4.42211734919029-0.767310148745909i</v>
      </c>
      <c r="AU203" s="223" t="str">
        <f t="shared" ca="1" si="218"/>
        <v>3.17363251766639+3.17363251766626i</v>
      </c>
      <c r="AV203" s="223" t="str">
        <f t="shared" ca="1" si="219"/>
        <v>-0.767310148745654-4.42211734919034i</v>
      </c>
      <c r="AW203" s="223" t="str">
        <f t="shared" ca="1" si="220"/>
        <v>-1.91895026848337+4.05727945567789i</v>
      </c>
      <c r="AX203" s="223" t="str">
        <f t="shared" ca="1" si="221"/>
        <v>3.9051193421557-2.21222278215817i</v>
      </c>
      <c r="AY203" s="223" t="str">
        <f t="shared" ca="1" si="222"/>
        <v>-4.46658226689884-0.439919955677202i</v>
      </c>
      <c r="AZ203" s="223" t="str">
        <f t="shared" ca="1" si="223"/>
        <v>3.39850031406176+2.93156653168582i</v>
      </c>
      <c r="BA203" s="223" t="str">
        <f t="shared" ca="1" si="224"/>
        <v>-1.09054222163654-4.3536885944227i</v>
      </c>
      <c r="BB203" s="223" t="str">
        <f t="shared" ca="1" si="225"/>
        <v>-1.6152787970406+4.18745282029653i</v>
      </c>
      <c r="BC203" s="223" t="str">
        <f t="shared" ca="1" si="226"/>
        <v>3.73179704856973-2.49350706890205i</v>
      </c>
      <c r="BD203" s="223" t="str">
        <f t="shared" ca="1" si="227"/>
        <v>-4.48684238830667-0.110145798252863i</v>
      </c>
      <c r="BE203" s="223" t="str">
        <f t="shared" ca="1" si="228"/>
        <v>3.6049513428013+2.67361413267011i</v>
      </c>
      <c r="BF203" s="223" t="str">
        <f t="shared" ca="1" si="229"/>
        <v>-1.40786455174046-4.26166682394704i</v>
      </c>
      <c r="BG203" s="223" t="str">
        <f t="shared" ca="1" si="230"/>
        <v>-1.30285398984292+4.29493401527062i</v>
      </c>
      <c r="BH203" s="223" t="str">
        <f t="shared" ca="1" si="231"/>
        <v>3.53825182344294-2.76127882479856i</v>
      </c>
      <c r="BI203" s="223" t="str">
        <f t="shared" ca="1" si="232"/>
        <v>-4.48278792206041+0.220225248796804i</v>
      </c>
      <c r="BJ203" s="223" t="str">
        <f t="shared" ca="1" si="233"/>
        <v>3.79186682786889+2.40117318702457i</v>
      </c>
      <c r="BK203" s="223" t="str">
        <f t="shared" ca="1" si="234"/>
        <v>-1.71755754185916-4.14655071170979i</v>
      </c>
      <c r="BL203" s="223" t="str">
        <f t="shared" ca="1" si="235"/>
        <v>-0.983368903996363+4.37914059069028i</v>
      </c>
      <c r="BM203" s="223" t="str">
        <f t="shared" ca="1" si="236"/>
        <v>3.32553250512139-3.01408697149888i</v>
      </c>
      <c r="BN203" s="223" t="str">
        <f t="shared" ca="1" si="237"/>
        <v>-4.45444083966435+0.549402876137908i</v>
      </c>
      <c r="BO203" s="223" t="str">
        <f t="shared" ca="1" si="238"/>
        <v>3.95823385806151+2.11572007583087i</v>
      </c>
      <c r="BP203" s="223" t="str">
        <f t="shared" ca="1" si="239"/>
        <v>-2.01794293884071-4.00896408189961i</v>
      </c>
      <c r="BQ203" s="223" t="str">
        <f t="shared" ca="1" si="240"/>
        <v>-0.658554856852954+4.4396162238299i</v>
      </c>
      <c r="BR203" s="223" t="str">
        <f t="shared" ca="1" si="241"/>
        <v>3.09479183802154-3.25056151975216i</v>
      </c>
      <c r="BS203" s="223" t="str">
        <f t="shared" ca="1" si="242"/>
        <v>-4.4019547564133+0.875603241696011i</v>
      </c>
      <c r="BT203" s="223" t="str">
        <f t="shared" ca="1" si="243"/>
        <v>4.10315087602535+1.81880169423461i</v>
      </c>
      <c r="BU203" s="223" t="str">
        <f t="shared" ca="1" si="244"/>
        <v>-2.30739292820091-3.84965252838054i</v>
      </c>
      <c r="BV203" s="223" t="str">
        <f t="shared" ca="1" si="245"/>
        <v>-0.330172043881497+4.47603319199237i</v>
      </c>
      <c r="BW203" s="223" t="str">
        <f t="shared" ca="1" si="246"/>
        <v>2.84728022581389-3.46942099348976i</v>
      </c>
      <c r="BX203" s="223" t="str">
        <f t="shared" ca="1" si="247"/>
        <v>-4.32561409894015+1.19705863742277i</v>
      </c>
      <c r="BY203" s="223" t="str">
        <f t="shared" ca="1" si="248"/>
        <v>4.22583256388253+1.51202706867578i</v>
      </c>
      <c r="BZ203" s="223" t="str">
        <f t="shared" ca="1" si="249"/>
        <v>-2.5843389553645-3.66947937426602i</v>
      </c>
      <c r="CA203" s="223" t="str">
        <f t="shared" ca="1" si="250"/>
        <v>-1.5989272975729E-12+4.48819414847199i</v>
      </c>
      <c r="CB203" s="223" t="str">
        <f t="shared" ca="1" si="251"/>
        <v>2.58433895536336-3.66947937426682i</v>
      </c>
      <c r="CC203" s="223" t="str">
        <f t="shared" ca="1" si="252"/>
        <v>-4.22583256388361+1.51202706867277i</v>
      </c>
      <c r="CD203" s="223" t="str">
        <f t="shared" ca="1" si="253"/>
        <v>4.32561409894049+1.19705863742154i</v>
      </c>
      <c r="CE203" s="223" t="str">
        <f t="shared" ca="1" si="254"/>
        <v>-2.84728022581151-3.46942099349171i</v>
      </c>
      <c r="CF203" s="223" t="str">
        <f t="shared" ca="1" si="255"/>
        <v>0.330172043882761+4.47603319199227i</v>
      </c>
      <c r="CG203" s="223" t="str">
        <f t="shared" ca="1" si="256"/>
        <v>2.30739292819982-3.84965252838119i</v>
      </c>
      <c r="CH203" s="223" t="str">
        <f t="shared" ca="1" si="257"/>
        <v>-4.10315087602478+1.81880169423588i</v>
      </c>
      <c r="CI203" s="223" t="str">
        <f t="shared" ca="1" si="258"/>
        <v>4.40195475641355+0.875603241694768i</v>
      </c>
      <c r="CJ203" s="223" t="str">
        <f t="shared" ca="1" si="259"/>
        <v>-3.09479183802246-3.25056151975129i</v>
      </c>
      <c r="CK203" s="223" t="str">
        <f t="shared" ca="1" si="260"/>
        <v>0.658554856854332+4.43961622382969i</v>
      </c>
      <c r="CL203" s="223" t="str">
        <f t="shared" ca="1" si="261"/>
        <v>2.01794293884356-4.00896408189817i</v>
      </c>
      <c r="CM203" s="223" t="str">
        <f t="shared" ca="1" si="262"/>
        <v>-3.95823385806085+2.1157200758321i</v>
      </c>
      <c r="CN203" s="223" t="str">
        <f t="shared" ca="1" si="263"/>
        <v>4.45444083966396+0.549402876141081i</v>
      </c>
      <c r="CO203" s="223" t="str">
        <f t="shared" ca="1" si="264"/>
        <v>-3.32553250512224-3.01408697149794i</v>
      </c>
      <c r="CP203" s="223" t="str">
        <f t="shared" ca="1" si="265"/>
        <v>0.983368903993306+4.37914059069097i</v>
      </c>
      <c r="CQ203" s="223" t="str">
        <f t="shared" ca="1" si="266"/>
        <v>1.71755754185793-4.1465507117103i</v>
      </c>
      <c r="CR203" s="223" t="str">
        <f t="shared" ca="1" si="267"/>
        <v>-3.7918668278706+2.40117318702187i</v>
      </c>
      <c r="CS203" s="223" t="str">
        <f t="shared" ca="1" si="268"/>
        <v>4.48278792206047+0.220225248795474i</v>
      </c>
      <c r="CT203" s="223" t="str">
        <f t="shared" ca="1" si="269"/>
        <v>-3.53825182344376-2.76127882479752i</v>
      </c>
      <c r="CU203" s="223" t="str">
        <f t="shared" ca="1" si="270"/>
        <v>1.30285398984413+4.29493401527026i</v>
      </c>
      <c r="CV203" s="223" t="str">
        <f t="shared" ca="1" si="271"/>
        <v>1.4078645517392-4.26166682394746i</v>
      </c>
      <c r="CW203" s="223" t="str">
        <f t="shared" ca="1" si="272"/>
        <v>-3.60495134280051+2.67361413267118i</v>
      </c>
      <c r="CX203" s="223" t="str">
        <f t="shared" ca="1" si="273"/>
        <v>4.48684238830663-0.110145798254256i</v>
      </c>
      <c r="CY203" s="223" t="str">
        <f t="shared" ca="1" si="274"/>
        <v>-3.73179704856799-2.49350706890466i</v>
      </c>
      <c r="CZ203" s="223" t="str">
        <f t="shared" ca="1" si="275"/>
        <v>1.61527879704137+4.18745282029623i</v>
      </c>
      <c r="DA203" s="223" t="str">
        <f t="shared" ca="1" si="276"/>
        <v>1.09054222163779-4.35368859442238i</v>
      </c>
      <c r="DB203" s="223" t="str">
        <f t="shared" ca="1" si="277"/>
        <v>-3.39850031406118+2.93156653168648i</v>
      </c>
      <c r="DC203" s="223" t="str">
        <f t="shared" ca="1" si="278"/>
        <v>4.46658226689903-0.439919955675352i</v>
      </c>
      <c r="DD203" s="223" t="str">
        <f t="shared" ca="1" si="279"/>
        <v>-3.90511934215592-2.21222278215779i</v>
      </c>
      <c r="DE203" s="223" t="str">
        <f t="shared" ca="1" si="280"/>
        <v>1.91895026848134+4.05727945567885i</v>
      </c>
      <c r="DF203" s="223" t="str">
        <f t="shared" ca="1" si="281"/>
        <v>0.767310148745721-4.42211734919033i</v>
      </c>
      <c r="DG203" s="223" t="str">
        <f t="shared" ca="1" si="282"/>
        <v>-3.17363251766482+3.17363251766783i</v>
      </c>
      <c r="DH203" s="223" t="str">
        <f t="shared" ca="1" si="283"/>
        <v>4.42211734919038-0.767310148745398i</v>
      </c>
      <c r="DI203" s="223" t="str">
        <f t="shared" ca="1" si="284"/>
        <v>-4.05727945567876-1.91895026848153i</v>
      </c>
      <c r="DJ203" s="223" t="str">
        <f t="shared" ca="1" si="285"/>
        <v>2.21222278215762+3.90511934215602i</v>
      </c>
      <c r="DK203" s="223" t="str">
        <f t="shared" ca="1" si="286"/>
        <v>0.439919955675683-4.46658226689899i</v>
      </c>
      <c r="DL203" s="223" t="str">
        <f t="shared" ca="1" si="287"/>
        <v>-2.93156653168664+3.39850031406105i</v>
      </c>
      <c r="DM203" s="223" t="str">
        <f t="shared" ca="1" si="288"/>
        <v>4.35368859442243-1.09054222163759i</v>
      </c>
      <c r="DN203" s="223" t="str">
        <f t="shared" ca="1" si="289"/>
        <v>-4.18745282029611-1.61527879704168i</v>
      </c>
      <c r="DO203" s="223" t="str">
        <f t="shared" ca="1" si="290"/>
        <v>2.49350706890449+3.7317970485681i</v>
      </c>
      <c r="DP203" s="223" t="str">
        <f t="shared" ca="1" si="291"/>
        <v>0.110145798254461-4.48684238830663i</v>
      </c>
      <c r="DQ203" s="223" t="str">
        <f t="shared" ca="1" si="292"/>
        <v>-2.67361413267134+3.60495134280038i</v>
      </c>
      <c r="DR203" s="223" t="str">
        <f t="shared" ca="1" si="293"/>
        <v>4.26166682394752-1.407864551739i</v>
      </c>
      <c r="DS203" s="223" t="str">
        <f t="shared" ca="1" si="294"/>
        <v>-4.2949340152702-1.30285398984432i</v>
      </c>
      <c r="DT203" s="223" t="str">
        <f t="shared" ca="1" si="295"/>
        <v>2.76127882479736+3.53825182344389i</v>
      </c>
      <c r="DU203" s="223" t="str">
        <f t="shared" ca="1" si="296"/>
        <v>-0.220225248795143-4.48278792206049i</v>
      </c>
      <c r="DV203" s="223" t="str">
        <f t="shared" ca="1" si="297"/>
        <v>-2.40117318702216+3.79186682787042i</v>
      </c>
      <c r="DW203" s="223" t="str">
        <f t="shared" ca="1" si="298"/>
        <v>4.14655071171043-1.71755754185762i</v>
      </c>
      <c r="DX203" s="223" t="str">
        <f t="shared" ca="1" si="299"/>
        <v>-4.37914059069092-0.983368903993504i</v>
      </c>
      <c r="DY203" s="223" t="str">
        <f t="shared" ca="1" si="300"/>
        <v>3.01408697149769+3.32553250512246i</v>
      </c>
      <c r="DZ203" s="223" t="str">
        <f t="shared" ca="1" si="301"/>
        <v>-0.549402876140879-4.45444083966399i</v>
      </c>
      <c r="EA203" s="223" t="str">
        <f t="shared" ca="1" si="302"/>
        <v>-2.11572007583228+3.95823385806075i</v>
      </c>
      <c r="EB203" s="223" t="str">
        <f t="shared" ca="1" si="303"/>
        <v>4.00896408189826-2.01794293884338i</v>
      </c>
      <c r="EC203" s="223" t="str">
        <f t="shared" ca="1" si="304"/>
        <v>-4.43961622382966-0.658554856854534i</v>
      </c>
      <c r="ED203" s="223" t="str">
        <f t="shared" ca="1" si="305"/>
        <v>3.25056151975115+3.09479183802261i</v>
      </c>
      <c r="EE203" s="223" t="str">
        <f t="shared" ca="1" si="306"/>
        <v>-0.875603241694566-4.40195475641359i</v>
      </c>
      <c r="EF203" s="223" t="str">
        <f t="shared" ca="1" si="307"/>
        <v>-1.81880169423619+4.10315087602465i</v>
      </c>
      <c r="EG203" s="223" t="str">
        <f t="shared" ca="1" si="308"/>
        <v>3.8496525283813-2.30739292819964i</v>
      </c>
      <c r="EH203" s="223" t="str">
        <f t="shared" ca="1" si="309"/>
        <v>-4.47603319199225-0.330172043883092i</v>
      </c>
      <c r="EI203" s="223" t="str">
        <f t="shared" ca="1" si="310"/>
        <v>3.46942099349158+2.84728022581167i</v>
      </c>
      <c r="EJ203" s="223" t="str">
        <f t="shared" ca="1" si="311"/>
        <v>-1.19705863742122-4.32561409894057i</v>
      </c>
      <c r="EK203" s="223" t="str">
        <f t="shared" ca="1" si="312"/>
        <v>-1.51202706867296+4.22583256388353i</v>
      </c>
      <c r="EL203" s="223" t="str">
        <f t="shared" ca="1" si="313"/>
        <v>3.66947937426694-2.5843389553632i</v>
      </c>
      <c r="EM203" s="223" t="str">
        <f t="shared" ca="1" si="314"/>
        <v>-4.48819414847199+1.39438280323818E-12i</v>
      </c>
      <c r="EN203" s="223"/>
      <c r="EO203" s="223"/>
      <c r="EP203" s="223"/>
    </row>
    <row r="204" spans="1:146" ht="17.25" thickBot="1">
      <c r="A204" s="257">
        <f t="shared" si="181"/>
        <v>2.0312500000000014E-3</v>
      </c>
      <c r="B204" s="256">
        <v>104</v>
      </c>
      <c r="C204" s="230">
        <f t="shared" si="182"/>
        <v>20800</v>
      </c>
      <c r="D204" s="229">
        <f t="shared" si="315"/>
        <v>130690.25438933539</v>
      </c>
      <c r="E204" s="229" t="str">
        <f t="shared" si="316"/>
        <v>130690.254389335i</v>
      </c>
      <c r="F204" s="229" t="str">
        <f t="shared" si="320"/>
        <v>-0.0139901567402437-0.0433859064683043i</v>
      </c>
      <c r="G204" s="229" t="str">
        <f t="shared" si="321"/>
        <v>-4.08977753093853+2.33707938116833i</v>
      </c>
      <c r="H204" s="229" t="str">
        <f t="shared" si="319"/>
        <v>0.00202327766276208-0.00406403243566041i</v>
      </c>
      <c r="I204" s="229" t="str">
        <f t="shared" si="317"/>
        <v>-0.00314261615334473+0.00428953826637193i</v>
      </c>
      <c r="J204" s="255" t="str">
        <f ca="1">IMPRODUCT(1/N_FFT2,DO100)</f>
        <v>0.0207628844591296-0.0000218987981519779i</v>
      </c>
      <c r="K204" s="254" t="str">
        <f t="shared" ca="1" si="318"/>
        <v>-0.0000651558403586305+0.0000891320069245067i</v>
      </c>
      <c r="N204" s="246">
        <f t="shared" ca="1" si="185"/>
        <v>17.488415305717822</v>
      </c>
      <c r="O204" s="223">
        <f t="shared" ca="1" si="186"/>
        <v>4.4884153057178207</v>
      </c>
      <c r="P204" s="223" t="str">
        <f t="shared" ca="1" si="187"/>
        <v>-3.73198093409801-2.49362993728639i</v>
      </c>
      <c r="Q204" s="223" t="str">
        <f t="shared" ca="1" si="188"/>
        <v>1.71764217507208+4.14675503436309i</v>
      </c>
      <c r="R204" s="223" t="str">
        <f t="shared" ca="1" si="189"/>
        <v>0.875646387334616-4.4021716641846i</v>
      </c>
      <c r="S204" s="223" t="str">
        <f t="shared" ca="1" si="190"/>
        <v>-3.17378889945465+3.17378889945447i</v>
      </c>
      <c r="T204" s="223" t="str">
        <f t="shared" ca="1" si="191"/>
        <v>4.40217166418463-0.875646387334455i</v>
      </c>
      <c r="U204" s="223" t="str">
        <f t="shared" ca="1" si="192"/>
        <v>-4.14675503436301-1.71764217507227i</v>
      </c>
      <c r="V204" s="223" t="str">
        <f t="shared" ca="1" si="193"/>
        <v>2.49362993728621+3.73198093409813i</v>
      </c>
      <c r="W204" s="223" t="str">
        <f t="shared" ca="1" si="194"/>
        <v>-1.95751346859603E-13-4.48841530571782i</v>
      </c>
      <c r="X204" s="223" t="str">
        <f t="shared" ca="1" si="195"/>
        <v>-2.49362993728625+3.7319809340981i</v>
      </c>
      <c r="Y204" s="223" t="str">
        <f t="shared" ca="1" si="196"/>
        <v>4.14675503436303-1.71764217507222i</v>
      </c>
      <c r="Z204" s="223" t="str">
        <f t="shared" ca="1" si="197"/>
        <v>-4.40217166418462-0.8756463873345i</v>
      </c>
      <c r="AA204" s="223" t="str">
        <f t="shared" ca="1" si="198"/>
        <v>3.17378889945461+3.17378889945451i</v>
      </c>
      <c r="AB204" s="223" t="str">
        <f t="shared" ca="1" si="199"/>
        <v>-0.875646387334639-4.4021716641846i</v>
      </c>
      <c r="AC204" s="223" t="str">
        <f t="shared" ca="1" si="200"/>
        <v>-1.71764217507208+4.14675503436309i</v>
      </c>
      <c r="AD204" s="223" t="str">
        <f t="shared" ca="1" si="201"/>
        <v>3.73198093409801-2.49362993728638i</v>
      </c>
      <c r="AE204" s="223" t="str">
        <f t="shared" ca="1" si="202"/>
        <v>-4.48841530571782-5.49868309581086E-14i</v>
      </c>
      <c r="AF204" s="223" t="str">
        <f t="shared" ca="1" si="203"/>
        <v>3.73198093409796+2.49362993728648i</v>
      </c>
      <c r="AG204" s="223" t="str">
        <f t="shared" ca="1" si="204"/>
        <v>-1.71764217507201-4.14675503436312i</v>
      </c>
      <c r="AH204" s="223" t="str">
        <f t="shared" ca="1" si="205"/>
        <v>-0.875646387334746+4.40217166418457i</v>
      </c>
      <c r="AI204" s="223" t="str">
        <f t="shared" ca="1" si="206"/>
        <v>3.17378889945469-3.17378889945443i</v>
      </c>
      <c r="AJ204" s="223" t="str">
        <f t="shared" ca="1" si="207"/>
        <v>-4.40217166418465+0.875646387334392i</v>
      </c>
      <c r="AK204" s="223" t="str">
        <f t="shared" ca="1" si="208"/>
        <v>4.146755034363+1.71764217507231i</v>
      </c>
      <c r="AL204" s="223" t="str">
        <f t="shared" ca="1" si="209"/>
        <v>-2.49362993728655-3.73198093409791i</v>
      </c>
      <c r="AM204" s="223" t="str">
        <f t="shared" ca="1" si="210"/>
        <v>1.40764515901494E-13+4.48841530571782i</v>
      </c>
      <c r="AN204" s="223" t="str">
        <f t="shared" ca="1" si="211"/>
        <v>2.49362993728631-3.73198093409806i</v>
      </c>
      <c r="AO204" s="223" t="str">
        <f t="shared" ca="1" si="212"/>
        <v>-4.14675503436306+1.71764217507216i</v>
      </c>
      <c r="AP204" s="223" t="str">
        <f t="shared" ca="1" si="213"/>
        <v>4.40217166418462+0.875646387334553i</v>
      </c>
      <c r="AQ204" s="223" t="str">
        <f t="shared" ca="1" si="214"/>
        <v>-3.1737888994546-3.17378889945453i</v>
      </c>
      <c r="AR204" s="223" t="str">
        <f t="shared" ca="1" si="215"/>
        <v>-3.1737888994546-3.17378889945453i</v>
      </c>
      <c r="AS204" s="223" t="str">
        <f t="shared" ca="1" si="216"/>
        <v>1.71764217507213-4.14675503436307i</v>
      </c>
      <c r="AT204" s="223" t="str">
        <f t="shared" ca="1" si="217"/>
        <v>-3.73198093409806+2.49362993728631i</v>
      </c>
      <c r="AU204" s="223" t="str">
        <f t="shared" ca="1" si="218"/>
        <v>4.48841530571782+1.09973661916217E-13i</v>
      </c>
      <c r="AV204" s="223" t="str">
        <f t="shared" ca="1" si="219"/>
        <v>-3.73198093409794-2.4936299372865i</v>
      </c>
      <c r="AW204" s="223" t="str">
        <f t="shared" ca="1" si="220"/>
        <v>1.71764217507193+4.14675503436316i</v>
      </c>
      <c r="AX204" s="223" t="str">
        <f t="shared" ca="1" si="221"/>
        <v>0.8756463873348-4.40217166418457i</v>
      </c>
      <c r="AY204" s="223" t="str">
        <f t="shared" ca="1" si="222"/>
        <v>-3.17378889945471+3.17378889945442i</v>
      </c>
      <c r="AZ204" s="223" t="str">
        <f t="shared" ca="1" si="223"/>
        <v>4.40217166418457-0.875646387334778i</v>
      </c>
      <c r="BA204" s="223" t="str">
        <f t="shared" ca="1" si="224"/>
        <v>-4.14675503436315-1.71764217507195i</v>
      </c>
      <c r="BB204" s="223" t="str">
        <f t="shared" ca="1" si="225"/>
        <v>2.49362993728647+3.73198093409796i</v>
      </c>
      <c r="BC204" s="223" t="str">
        <f t="shared" ca="1" si="226"/>
        <v>1.25369088908856E-12-4.48841530571782i</v>
      </c>
      <c r="BD204" s="223" t="str">
        <f t="shared" ca="1" si="227"/>
        <v>-2.49362993728633+3.73198093409805i</v>
      </c>
      <c r="BE204" s="223" t="str">
        <f t="shared" ca="1" si="228"/>
        <v>4.14675503436257-1.71764217507334i</v>
      </c>
      <c r="BF204" s="223" t="str">
        <f t="shared" ca="1" si="229"/>
        <v>-4.40217166418426-0.875646387336362i</v>
      </c>
      <c r="BG204" s="223" t="str">
        <f t="shared" ca="1" si="230"/>
        <v>3.17378889945424+3.17378889945488i</v>
      </c>
      <c r="BH204" s="223" t="str">
        <f t="shared" ca="1" si="231"/>
        <v>-0.875646387335406-4.40217166418445i</v>
      </c>
      <c r="BI204" s="223" t="str">
        <f t="shared" ca="1" si="232"/>
        <v>-1.71764217507012+4.14675503436391i</v>
      </c>
      <c r="BJ204" s="223" t="str">
        <f t="shared" ca="1" si="233"/>
        <v>3.73198093409859-2.49362993728553i</v>
      </c>
      <c r="BK204" s="223" t="str">
        <f t="shared" ca="1" si="234"/>
        <v>-4.48841530571782+2.81529031802989E-13i</v>
      </c>
      <c r="BL204" s="223" t="str">
        <f t="shared" ca="1" si="235"/>
        <v>3.7319809340989+2.49362993728506i</v>
      </c>
      <c r="BM204" s="223" t="str">
        <f t="shared" ca="1" si="236"/>
        <v>-1.71764217507064-4.14675503436369i</v>
      </c>
      <c r="BN204" s="223" t="str">
        <f t="shared" ca="1" si="237"/>
        <v>-0.875646387334917+4.40217166418454i</v>
      </c>
      <c r="BO204" s="223" t="str">
        <f t="shared" ca="1" si="238"/>
        <v>3.17378889945384-3.17378889945528i</v>
      </c>
      <c r="BP204" s="223" t="str">
        <f t="shared" ca="1" si="239"/>
        <v>-4.40217166418502+0.875646387332534i</v>
      </c>
      <c r="BQ204" s="223" t="str">
        <f t="shared" ca="1" si="240"/>
        <v>4.14675503436279+1.71764217507282i</v>
      </c>
      <c r="BR204" s="223" t="str">
        <f t="shared" ca="1" si="241"/>
        <v>-2.49362993728686-3.7319809340977i</v>
      </c>
      <c r="BS204" s="223" t="str">
        <f t="shared" ca="1" si="242"/>
        <v>1.88053317050558E-12+4.48841530571782i</v>
      </c>
      <c r="BT204" s="223" t="str">
        <f t="shared" ca="1" si="243"/>
        <v>2.49362993728755-3.73198093409724i</v>
      </c>
      <c r="BU204" s="223" t="str">
        <f t="shared" ca="1" si="244"/>
        <v>-4.1467550343631+1.71764217507206i</v>
      </c>
      <c r="BV204" s="223" t="str">
        <f t="shared" ca="1" si="245"/>
        <v>4.40217166418485+0.87564638733335i</v>
      </c>
      <c r="BW204" s="223" t="str">
        <f t="shared" ca="1" si="246"/>
        <v>-3.17378889945325-3.17378889945587i</v>
      </c>
      <c r="BX204" s="223" t="str">
        <f t="shared" ca="1" si="247"/>
        <v>0.8756463873341+4.40217166418471i</v>
      </c>
      <c r="BY204" s="223" t="str">
        <f t="shared" ca="1" si="248"/>
        <v>1.71764217507146-4.14675503436335i</v>
      </c>
      <c r="BZ204" s="223" t="str">
        <f t="shared" ca="1" si="249"/>
        <v>-3.73198093409688+2.49362993728808i</v>
      </c>
      <c r="CA204" s="223" t="str">
        <f t="shared" ca="1" si="250"/>
        <v>4.48841530571782+1.11292637318706E-12i</v>
      </c>
      <c r="CB204" s="223" t="str">
        <f t="shared" ca="1" si="251"/>
        <v>-3.73198093409813-2.49362993728622i</v>
      </c>
      <c r="CC204" s="223" t="str">
        <f t="shared" ca="1" si="252"/>
        <v>1.71764217507353+4.14675503436249i</v>
      </c>
      <c r="CD204" s="223" t="str">
        <f t="shared" ca="1" si="253"/>
        <v>0.875646387336286-4.40217166418427i</v>
      </c>
      <c r="CE204" s="223" t="str">
        <f t="shared" ca="1" si="254"/>
        <v>-3.17378889945483+3.17378889945429i</v>
      </c>
      <c r="CF204" s="223" t="str">
        <f t="shared" ca="1" si="255"/>
        <v>4.40217166418442-0.875646387335545i</v>
      </c>
      <c r="CG204" s="223" t="str">
        <f t="shared" ca="1" si="256"/>
        <v>-4.14675503436225-1.71764217507411i</v>
      </c>
      <c r="CH204" s="223" t="str">
        <f t="shared" ca="1" si="257"/>
        <v>2.4936299372857+3.73198093409848i</v>
      </c>
      <c r="CI204" s="223" t="str">
        <f t="shared" ca="1" si="258"/>
        <v>-4.86077765515529E-13-4.48841530571782i</v>
      </c>
      <c r="CJ204" s="223" t="str">
        <f t="shared" ca="1" si="259"/>
        <v>-2.49362993728499+3.73198093409895i</v>
      </c>
      <c r="CK204" s="223" t="str">
        <f t="shared" ca="1" si="260"/>
        <v>4.14675503436364-1.71764217507077i</v>
      </c>
      <c r="CL204" s="223" t="str">
        <f t="shared" ca="1" si="261"/>
        <v>-4.40217166418458-0.875646387334715i</v>
      </c>
      <c r="CM204" s="223" t="str">
        <f t="shared" ca="1" si="262"/>
        <v>3.17378889945543+3.1737888994537i</v>
      </c>
      <c r="CN204" s="223" t="str">
        <f t="shared" ca="1" si="263"/>
        <v>-0.875646387332736-4.40217166418497i</v>
      </c>
      <c r="CO204" s="223" t="str">
        <f t="shared" ca="1" si="264"/>
        <v>-1.71764217507275+4.14675503436282i</v>
      </c>
      <c r="CP204" s="223" t="str">
        <f t="shared" ca="1" si="265"/>
        <v>3.73198093409766-2.49362993728692i</v>
      </c>
      <c r="CQ204" s="223" t="str">
        <f t="shared" ca="1" si="266"/>
        <v>-4.48841530571782+1.95751346859603E-12i</v>
      </c>
      <c r="CR204" s="223" t="str">
        <f t="shared" ca="1" si="267"/>
        <v>3.73198093409735+2.49362993728738i</v>
      </c>
      <c r="CS204" s="223" t="str">
        <f t="shared" ca="1" si="268"/>
        <v>-1.71764217507224-4.14675503436302i</v>
      </c>
      <c r="CT204" s="223" t="str">
        <f t="shared" ca="1" si="269"/>
        <v>-0.875646387333149+4.40217166418489i</v>
      </c>
      <c r="CU204" s="223" t="str">
        <f t="shared" ca="1" si="270"/>
        <v>3.17378889945582-3.17378889945331i</v>
      </c>
      <c r="CV204" s="223" t="str">
        <f t="shared" ca="1" si="271"/>
        <v>-4.40217166418469+0.875646387334176i</v>
      </c>
      <c r="CW204" s="223" t="str">
        <f t="shared" ca="1" si="272"/>
        <v>4.14675503436343+1.71764217507127i</v>
      </c>
      <c r="CX204" s="223" t="str">
        <f t="shared" ca="1" si="273"/>
        <v>-2.49362993728453-3.73198093409925i</v>
      </c>
      <c r="CY204" s="223" t="str">
        <f t="shared" ca="1" si="274"/>
        <v>-9.08377639474525E-13+4.48841530571782i</v>
      </c>
      <c r="CZ204" s="223" t="str">
        <f t="shared" ca="1" si="275"/>
        <v>2.49362993728615-3.73198093409817i</v>
      </c>
      <c r="DA204" s="223" t="str">
        <f t="shared" ca="1" si="276"/>
        <v>-4.14675503436246+1.7176421750736i</v>
      </c>
      <c r="DB204" s="223" t="str">
        <f t="shared" ca="1" si="277"/>
        <v>4.40217166418431+0.875646387336084i</v>
      </c>
      <c r="DC204" s="223" t="str">
        <f t="shared" ca="1" si="278"/>
        <v>-3.17378889945444-3.17378889945469i</v>
      </c>
      <c r="DD204" s="223" t="str">
        <f t="shared" ca="1" si="279"/>
        <v>0.875646387335747+4.40217166418438i</v>
      </c>
      <c r="DE204" s="223" t="str">
        <f t="shared" ca="1" si="280"/>
        <v>1.71764217507404-4.14675503436228i</v>
      </c>
      <c r="DF204" s="223" t="str">
        <f t="shared" ca="1" si="281"/>
        <v>-3.73198093409843+2.49362993728576i</v>
      </c>
      <c r="DG204" s="223" t="str">
        <f t="shared" ca="1" si="282"/>
        <v>4.48841530571782-5.63058063605978E-13i</v>
      </c>
      <c r="DH204" s="223" t="str">
        <f t="shared" ca="1" si="283"/>
        <v>-3.73198093409906-2.49362993728482i</v>
      </c>
      <c r="DI204" s="223" t="str">
        <f t="shared" ca="1" si="284"/>
        <v>1.71764217507096+4.14675503436356i</v>
      </c>
      <c r="DJ204" s="223" t="str">
        <f t="shared" ca="1" si="285"/>
        <v>0.875646387334643-4.4021716641846i</v>
      </c>
      <c r="DK204" s="223" t="str">
        <f t="shared" ca="1" si="286"/>
        <v>-3.17378889945364+3.17378889945548i</v>
      </c>
      <c r="DL204" s="223" t="str">
        <f t="shared" ca="1" si="287"/>
        <v>4.40217166418496-0.875646387332807i</v>
      </c>
      <c r="DM204" s="223" t="str">
        <f t="shared" ca="1" si="288"/>
        <v>-4.14675503436284-1.71764217507268i</v>
      </c>
      <c r="DN204" s="223" t="str">
        <f t="shared" ca="1" si="289"/>
        <v>2.49362993728709+3.73198093409755i</v>
      </c>
      <c r="DO204" s="223" t="str">
        <f t="shared" ca="1" si="290"/>
        <v>-2.03449376668648E-12-4.48841530571782i</v>
      </c>
      <c r="DP204" s="223" t="str">
        <f t="shared" ca="1" si="291"/>
        <v>-2.49362993728731+3.7319809340974i</v>
      </c>
      <c r="DQ204" s="223" t="str">
        <f t="shared" ca="1" si="292"/>
        <v>4.14675503436295-1.71764217507243i</v>
      </c>
      <c r="DR204" s="223" t="str">
        <f t="shared" ca="1" si="293"/>
        <v>-4.40217166418491-0.875646387333072i</v>
      </c>
      <c r="DS204" s="223" t="str">
        <f t="shared" ca="1" si="294"/>
        <v>3.17378889945346+3.17378889945567i</v>
      </c>
      <c r="DT204" s="223" t="str">
        <f t="shared" ca="1" si="295"/>
        <v>-0.875646387334253-4.40217166418467i</v>
      </c>
      <c r="DU204" s="223" t="str">
        <f t="shared" ca="1" si="296"/>
        <v>-1.71764217507109+4.1467550343635i</v>
      </c>
      <c r="DV204" s="223" t="str">
        <f t="shared" ca="1" si="297"/>
        <v>3.73198093409914-2.49362993728471i</v>
      </c>
      <c r="DW204" s="223" t="str">
        <f t="shared" ca="1" si="298"/>
        <v>-4.48841530571782-8.31397341384075E-13i</v>
      </c>
      <c r="DX204" s="223" t="str">
        <f t="shared" ca="1" si="299"/>
        <v>3.73198093409821+2.49362993728609i</v>
      </c>
      <c r="DY204" s="223" t="str">
        <f t="shared" ca="1" si="300"/>
        <v>-1.71764217507379-4.14675503436239i</v>
      </c>
      <c r="DZ204" s="223" t="str">
        <f t="shared" ca="1" si="301"/>
        <v>-0.875646387335882+4.40217166418435i</v>
      </c>
      <c r="EA204" s="223" t="str">
        <f t="shared" ca="1" si="302"/>
        <v>3.17378889945463-3.17378889945449i</v>
      </c>
      <c r="EB204" s="223" t="str">
        <f t="shared" ca="1" si="303"/>
        <v>-4.40217166418434+0.875646387335945i</v>
      </c>
      <c r="EC204" s="223" t="str">
        <f t="shared" ca="1" si="304"/>
        <v>4.14675503436231+1.71764217507397i</v>
      </c>
      <c r="ED204" s="223" t="str">
        <f t="shared" ca="1" si="305"/>
        <v>-2.49362993728593-3.73198093409832i</v>
      </c>
      <c r="EE204" s="223" t="str">
        <f t="shared" ca="1" si="306"/>
        <v>6.40038361696428E-13+4.48841530571782i</v>
      </c>
      <c r="EF204" s="223" t="str">
        <f t="shared" ca="1" si="307"/>
        <v>2.49362993728465-3.73198093409917i</v>
      </c>
      <c r="EG204" s="223" t="str">
        <f t="shared" ca="1" si="308"/>
        <v>-4.14675503436348+1.71764217507114i</v>
      </c>
      <c r="EH204" s="223" t="str">
        <f t="shared" ca="1" si="309"/>
        <v>4.40217166418464+0.875646387334441i</v>
      </c>
      <c r="EI204" s="223" t="str">
        <f t="shared" ca="1" si="310"/>
        <v>-3.17378889945553-3.17378889945359i</v>
      </c>
      <c r="EJ204" s="223" t="str">
        <f t="shared" ca="1" si="311"/>
        <v>0.875646387332884+4.40217166418495i</v>
      </c>
      <c r="EK204" s="223" t="str">
        <f t="shared" ca="1" si="312"/>
        <v>1.71764217507237-4.14675503436297i</v>
      </c>
      <c r="EL204" s="223" t="str">
        <f t="shared" ca="1" si="313"/>
        <v>-3.7319809340975+2.49362993728715i</v>
      </c>
      <c r="EM204" s="223" t="str">
        <f t="shared" ca="1" si="314"/>
        <v>4.48841530571782-2.36661093602111E-12i</v>
      </c>
      <c r="EN204" s="223"/>
      <c r="EO204" s="223"/>
      <c r="EP204" s="223"/>
    </row>
    <row r="205" spans="1:146" ht="17.25" thickBot="1">
      <c r="A205" s="257">
        <f t="shared" si="181"/>
        <v>2.0507812500000014E-3</v>
      </c>
      <c r="B205" s="256">
        <v>105</v>
      </c>
      <c r="C205" s="230">
        <f t="shared" si="182"/>
        <v>21000</v>
      </c>
      <c r="D205" s="229">
        <f t="shared" si="315"/>
        <v>131946.89145077131</v>
      </c>
      <c r="E205" s="229" t="str">
        <f t="shared" si="316"/>
        <v>131946.891450771i</v>
      </c>
      <c r="F205" s="229" t="str">
        <f t="shared" si="320"/>
        <v>-0.0138626658415442-0.0428364398379687i</v>
      </c>
      <c r="G205" s="229" t="str">
        <f t="shared" si="321"/>
        <v>-4.06124761445502+2.356895117342i</v>
      </c>
      <c r="H205" s="229" t="str">
        <f t="shared" si="319"/>
        <v>0.00202278280769777-0.00402529910133847i</v>
      </c>
      <c r="I205" s="229" t="str">
        <f t="shared" si="317"/>
        <v>-0.0031135574552776+0.00425441683856651i</v>
      </c>
      <c r="J205" s="255" t="str">
        <f ca="1">IMPRODUCT(1/N_FFT2,DP100)</f>
        <v>0.00918914062584426-0.00161489367476708i</v>
      </c>
      <c r="K205" s="254" t="str">
        <f t="shared" ca="1" si="318"/>
        <v>-0.0000217404864607681+0.0000441224988510991i</v>
      </c>
      <c r="N205" s="246">
        <f t="shared" ca="1" si="185"/>
        <v>17.488621458701694</v>
      </c>
      <c r="O205" s="223">
        <f t="shared" ca="1" si="186"/>
        <v>4.4886214587016919</v>
      </c>
      <c r="P205" s="223" t="str">
        <f t="shared" ca="1" si="187"/>
        <v>-3.79222784244047-2.40140179697955i</v>
      </c>
      <c r="Q205" s="223" t="str">
        <f t="shared" ca="1" si="188"/>
        <v>1.91913296714835+4.05766573955047i</v>
      </c>
      <c r="R205" s="223" t="str">
        <f t="shared" ca="1" si="189"/>
        <v>0.549455183473373-4.45486493632204i</v>
      </c>
      <c r="S205" s="223" t="str">
        <f t="shared" ca="1" si="190"/>
        <v>-2.84755130855321+3.46975130876468i</v>
      </c>
      <c r="T205" s="223" t="str">
        <f t="shared" ca="1" si="191"/>
        <v>4.26207256705186-1.40799859115741i</v>
      </c>
      <c r="U205" s="223" t="str">
        <f t="shared" ca="1" si="192"/>
        <v>-4.35410309870036-1.09064604955283i</v>
      </c>
      <c r="V205" s="223" t="str">
        <f t="shared" ca="1" si="193"/>
        <v>3.09508648575152+3.25087099793818i</v>
      </c>
      <c r="W205" s="223" t="str">
        <f t="shared" ca="1" si="194"/>
        <v>-0.875686605786539-4.40237385599671i</v>
      </c>
      <c r="X205" s="223" t="str">
        <f t="shared" ca="1" si="195"/>
        <v>-1.61543258387116+4.18785149766377i</v>
      </c>
      <c r="Y205" s="223" t="str">
        <f t="shared" ca="1" si="196"/>
        <v>3.60529456159477-2.67386868107851i</v>
      </c>
      <c r="Z205" s="223" t="str">
        <f t="shared" ca="1" si="197"/>
        <v>-4.4764593444064+0.330203478773268i</v>
      </c>
      <c r="AA205" s="223" t="str">
        <f t="shared" ca="1" si="198"/>
        <v>3.9586107120393+2.11592150847924i</v>
      </c>
      <c r="AB205" s="223" t="str">
        <f t="shared" ca="1" si="199"/>
        <v>-2.21243340259787-3.90549113922775i</v>
      </c>
      <c r="AC205" s="223" t="str">
        <f t="shared" ca="1" si="200"/>
        <v>-0.220246215914545+4.48321471757629i</v>
      </c>
      <c r="AD205" s="223" t="str">
        <f t="shared" ca="1" si="201"/>
        <v>2.5845850040942-3.66982873662092i</v>
      </c>
      <c r="AE205" s="223" t="str">
        <f t="shared" ca="1" si="202"/>
        <v>-4.14694549488551+1.71772106640342i</v>
      </c>
      <c r="AF205" s="223" t="str">
        <f t="shared" ca="1" si="203"/>
        <v>4.422538368406+0.767383202509717i</v>
      </c>
      <c r="AG205" s="223" t="str">
        <f t="shared" ca="1" si="204"/>
        <v>-3.32584912111747-3.01437393550957i</v>
      </c>
      <c r="AH205" s="223" t="str">
        <f t="shared" ca="1" si="205"/>
        <v>1.19717260651147+4.32602593031246i</v>
      </c>
      <c r="AI205" s="223" t="str">
        <f t="shared" ca="1" si="206"/>
        <v>1.30297803145687-4.29534292566474i</v>
      </c>
      <c r="AJ205" s="223" t="str">
        <f t="shared" ca="1" si="207"/>
        <v>-3.39882387714783+2.93184563912343i</v>
      </c>
      <c r="AK205" s="223" t="str">
        <f t="shared" ca="1" si="208"/>
        <v>4.44003890907156-0.658617556285814i</v>
      </c>
      <c r="AL205" s="223" t="str">
        <f t="shared" ca="1" si="209"/>
        <v>-4.10354152720534-1.81897485799518i</v>
      </c>
      <c r="AM205" s="223" t="str">
        <f t="shared" ca="1" si="210"/>
        <v>2.49374446974785+3.73215234403947i</v>
      </c>
      <c r="AN205" s="223" t="str">
        <f t="shared" ca="1" si="211"/>
        <v>-0.110156284970695-4.48726956983852i</v>
      </c>
      <c r="AO205" s="223" t="str">
        <f t="shared" ca="1" si="212"/>
        <v>-2.30761260956314+3.85001904458959i</v>
      </c>
      <c r="AP205" s="223" t="str">
        <f t="shared" ca="1" si="213"/>
        <v>4.00934576577999-2.01813506236311i</v>
      </c>
      <c r="AQ205" s="223" t="str">
        <f t="shared" ca="1" si="214"/>
        <v>-4.46700751951302-0.439961839403661i</v>
      </c>
      <c r="AR205" s="223" t="str">
        <f t="shared" ca="1" si="215"/>
        <v>-4.46700751951302-0.439961839403661i</v>
      </c>
      <c r="AS205" s="223" t="str">
        <f t="shared" ca="1" si="216"/>
        <v>-1.51217102515512-4.22623489529376i</v>
      </c>
      <c r="AT205" s="223" t="str">
        <f t="shared" ca="1" si="217"/>
        <v>-0.983462528196275+4.37955751819189i</v>
      </c>
      <c r="AU205" s="223" t="str">
        <f t="shared" ca="1" si="218"/>
        <v>3.17393467162733-3.17393467162751i</v>
      </c>
      <c r="AV205" s="223" t="str">
        <f t="shared" ca="1" si="219"/>
        <v>-4.37955751819185+0.983462528196473i</v>
      </c>
      <c r="AW205" s="223" t="str">
        <f t="shared" ca="1" si="220"/>
        <v>4.22623489529369+1.51217102515529i</v>
      </c>
      <c r="AX205" s="223" t="str">
        <f t="shared" ca="1" si="221"/>
        <v>-2.76154171955134-3.53858869193564i</v>
      </c>
      <c r="AY205" s="223" t="str">
        <f t="shared" ca="1" si="222"/>
        <v>0.439961839403926+4.46700751951299i</v>
      </c>
      <c r="AZ205" s="223" t="str">
        <f t="shared" ca="1" si="223"/>
        <v>2.01813506236293-4.00934576578008i</v>
      </c>
      <c r="BA205" s="223" t="str">
        <f t="shared" ca="1" si="224"/>
        <v>-3.85001904458968+2.30761260956298i</v>
      </c>
      <c r="BB205" s="223" t="str">
        <f t="shared" ca="1" si="225"/>
        <v>4.48726956983849+0.110156284971832i</v>
      </c>
      <c r="BC205" s="223" t="str">
        <f t="shared" ca="1" si="226"/>
        <v>-3.73215234403936-2.49374446974803i</v>
      </c>
      <c r="BD205" s="223" t="str">
        <f t="shared" ca="1" si="227"/>
        <v>1.81897485799543+4.10354152720523i</v>
      </c>
      <c r="BE205" s="223" t="str">
        <f t="shared" ca="1" si="228"/>
        <v>0.658617556285141-4.44003890907166i</v>
      </c>
      <c r="BF205" s="223" t="str">
        <f t="shared" ca="1" si="229"/>
        <v>-2.93184563912256+3.39882387714859i</v>
      </c>
      <c r="BG205" s="223" t="str">
        <f t="shared" ca="1" si="230"/>
        <v>4.29534292566428-1.30297803145837i</v>
      </c>
      <c r="BH205" s="223" t="str">
        <f t="shared" ca="1" si="231"/>
        <v>-4.32602593031194-1.19717260651336i</v>
      </c>
      <c r="BI205" s="223" t="str">
        <f t="shared" ca="1" si="232"/>
        <v>3.01437393550842+3.32584912111851i</v>
      </c>
      <c r="BJ205" s="223" t="str">
        <f t="shared" ca="1" si="233"/>
        <v>-0.767383202508658-4.42253836840619i</v>
      </c>
      <c r="BK205" s="223" t="str">
        <f t="shared" ca="1" si="234"/>
        <v>-1.71772106640402+4.14694549488526i</v>
      </c>
      <c r="BL205" s="223" t="str">
        <f t="shared" ca="1" si="235"/>
        <v>3.66982873662077-2.58458500409441i</v>
      </c>
      <c r="BM205" s="223" t="str">
        <f t="shared" ca="1" si="236"/>
        <v>-4.48321471757625+0.220246215915224i</v>
      </c>
      <c r="BN205" s="223" t="str">
        <f t="shared" ca="1" si="237"/>
        <v>3.9054911392283+2.21243340259692i</v>
      </c>
      <c r="BO205" s="223" t="str">
        <f t="shared" ca="1" si="238"/>
        <v>-2.11592150848067-3.95861071203853i</v>
      </c>
      <c r="BP205" s="223" t="str">
        <f t="shared" ca="1" si="239"/>
        <v>-0.33020347877569+4.47645934440622i</v>
      </c>
      <c r="BQ205" s="223" t="str">
        <f t="shared" ca="1" si="240"/>
        <v>2.67386868107977-3.60529456159383i</v>
      </c>
      <c r="BR205" s="223" t="str">
        <f t="shared" ca="1" si="241"/>
        <v>-4.18785149766418+1.61543258387008i</v>
      </c>
      <c r="BS205" s="223" t="str">
        <f t="shared" ca="1" si="242"/>
        <v>4.40237385599659+0.87568660578714i</v>
      </c>
      <c r="BT205" s="223" t="str">
        <f t="shared" ca="1" si="243"/>
        <v>-3.25087099793805-3.09508648575167i</v>
      </c>
      <c r="BU205" s="223" t="str">
        <f t="shared" ca="1" si="244"/>
        <v>1.09064604955347+4.3541030987002i</v>
      </c>
      <c r="BV205" s="223" t="str">
        <f t="shared" ca="1" si="245"/>
        <v>1.40799859115628-4.26207256705224i</v>
      </c>
      <c r="BW205" s="223" t="str">
        <f t="shared" ca="1" si="246"/>
        <v>-3.46975130876365+2.84755130855446i</v>
      </c>
      <c r="BX205" s="223" t="str">
        <f t="shared" ca="1" si="247"/>
        <v>4.45486493632177-0.549455183475514i</v>
      </c>
      <c r="BY205" s="223" t="str">
        <f t="shared" ca="1" si="248"/>
        <v>-4.0576657395497-1.91913296714998i</v>
      </c>
      <c r="BZ205" s="223" t="str">
        <f t="shared" ca="1" si="249"/>
        <v>2.40140179697859+3.79222784244108i</v>
      </c>
      <c r="CA205" s="223" t="str">
        <f t="shared" ca="1" si="250"/>
        <v>6.26875452208451E-13-4.48862145870169i</v>
      </c>
      <c r="CB205" s="223" t="str">
        <f t="shared" ca="1" si="251"/>
        <v>-2.40140179697965+3.79222784244041i</v>
      </c>
      <c r="CC205" s="223" t="str">
        <f t="shared" ca="1" si="252"/>
        <v>4.05766573955029-1.91913296714873i</v>
      </c>
      <c r="CD205" s="223" t="str">
        <f t="shared" ca="1" si="253"/>
        <v>-4.45486493632216-0.549455183472327i</v>
      </c>
      <c r="CE205" s="223" t="str">
        <f t="shared" ca="1" si="254"/>
        <v>3.46975130876569+2.84755130855197i</v>
      </c>
      <c r="CF205" s="223" t="str">
        <f t="shared" ca="1" si="255"/>
        <v>-1.40799859115933-4.26207256705123i</v>
      </c>
      <c r="CG205" s="223" t="str">
        <f t="shared" ca="1" si="256"/>
        <v>-1.09064604955481+4.35410309869987i</v>
      </c>
      <c r="CH205" s="223" t="str">
        <f t="shared" ca="1" si="257"/>
        <v>3.25087099793891-3.09508648575076i</v>
      </c>
      <c r="CI205" s="223" t="str">
        <f t="shared" ca="1" si="258"/>
        <v>-4.40237385599684+0.875686605785911i</v>
      </c>
      <c r="CJ205" s="223" t="str">
        <f t="shared" ca="1" si="259"/>
        <v>4.18785149766368+1.61543258387137i</v>
      </c>
      <c r="CK205" s="223" t="str">
        <f t="shared" ca="1" si="260"/>
        <v>-2.67386868107865-3.60529456159465i</v>
      </c>
      <c r="CL205" s="223" t="str">
        <f t="shared" ca="1" si="261"/>
        <v>0.33020347877444+4.47645934440631i</v>
      </c>
      <c r="CM205" s="223" t="str">
        <f t="shared" ca="1" si="262"/>
        <v>2.11592150847784-3.95861071204004i</v>
      </c>
      <c r="CN205" s="223" t="str">
        <f t="shared" ca="1" si="263"/>
        <v>-3.90549113922677+2.2124334025996i</v>
      </c>
      <c r="CO205" s="223" t="str">
        <f t="shared" ca="1" si="264"/>
        <v>4.48321471757619+0.220246215916604i</v>
      </c>
      <c r="CP205" s="223" t="str">
        <f t="shared" ca="1" si="265"/>
        <v>-3.66982873662005-2.58458500409544i</v>
      </c>
      <c r="CQ205" s="223" t="str">
        <f t="shared" ca="1" si="266"/>
        <v>1.71772106640281+4.14694549488576i</v>
      </c>
      <c r="CR205" s="223" t="str">
        <f t="shared" ca="1" si="267"/>
        <v>0.767383202509955-4.42253836840596i</v>
      </c>
      <c r="CS205" s="223" t="str">
        <f t="shared" ca="1" si="268"/>
        <v>-3.01437393550935+3.32584912111767i</v>
      </c>
      <c r="CT205" s="223" t="str">
        <f t="shared" ca="1" si="269"/>
        <v>4.32602593031228-1.19717260651215i</v>
      </c>
      <c r="CU205" s="223" t="str">
        <f t="shared" ca="1" si="270"/>
        <v>-4.29534292566519-1.30297803145536i</v>
      </c>
      <c r="CV205" s="223" t="str">
        <f t="shared" ca="1" si="271"/>
        <v>2.93184563912494+3.39882387714653i</v>
      </c>
      <c r="CW205" s="223" t="str">
        <f t="shared" ca="1" si="272"/>
        <v>-0.658617556283902-4.44003890907185i</v>
      </c>
      <c r="CX205" s="223" t="str">
        <f t="shared" ca="1" si="273"/>
        <v>-1.81897485799657+4.10354152720472i</v>
      </c>
      <c r="CY205" s="223" t="str">
        <f t="shared" ca="1" si="274"/>
        <v>3.73215234404009-2.49374446974693i</v>
      </c>
      <c r="CZ205" s="223" t="str">
        <f t="shared" ca="1" si="275"/>
        <v>-4.48726956983852+0.110156284970451i</v>
      </c>
      <c r="DA205" s="223" t="str">
        <f t="shared" ca="1" si="276"/>
        <v>3.85001904458972+2.30761260956291i</v>
      </c>
      <c r="DB205" s="223" t="str">
        <f t="shared" ca="1" si="277"/>
        <v>-2.01813506236375-4.00934576577967i</v>
      </c>
      <c r="DC205" s="223" t="str">
        <f t="shared" ca="1" si="278"/>
        <v>-0.439961839402571+4.46700751951313i</v>
      </c>
      <c r="DD205" s="223" t="str">
        <f t="shared" ca="1" si="279"/>
        <v>2.76154171954986-3.53858869193678i</v>
      </c>
      <c r="DE205" s="223" t="str">
        <f t="shared" ca="1" si="280"/>
        <v>-4.22623489529442+1.51217102515327i</v>
      </c>
      <c r="DF205" s="223" t="str">
        <f t="shared" ca="1" si="281"/>
        <v>4.37955751819155+0.983462528197761i</v>
      </c>
      <c r="DG205" s="223" t="str">
        <f t="shared" ca="1" si="282"/>
        <v>-3.17393467162671-3.17393467162813i</v>
      </c>
      <c r="DH205" s="223" t="str">
        <f t="shared" ca="1" si="283"/>
        <v>0.983462528195925+4.37955751819197i</v>
      </c>
      <c r="DI205" s="223" t="str">
        <f t="shared" ca="1" si="284"/>
        <v>1.51217102515504-4.22623489529378i</v>
      </c>
      <c r="DJ205" s="223" t="str">
        <f t="shared" ca="1" si="285"/>
        <v>-3.5385886919352+2.7615417195519i</v>
      </c>
      <c r="DK205" s="223" t="str">
        <f t="shared" ca="1" si="286"/>
        <v>4.46700751951288-0.439961839405016i</v>
      </c>
      <c r="DL205" s="223" t="str">
        <f t="shared" ca="1" si="287"/>
        <v>-4.00934576578077-2.01813506236155i</v>
      </c>
      <c r="DM205" s="223" t="str">
        <f t="shared" ca="1" si="288"/>
        <v>2.3076126095613+3.85001904459069i</v>
      </c>
      <c r="DN205" s="223" t="str">
        <f t="shared" ca="1" si="289"/>
        <v>0.110156284972458-4.48726956983847i</v>
      </c>
      <c r="DO205" s="223" t="str">
        <f t="shared" ca="1" si="290"/>
        <v>-2.4937444697486+3.73215234403897i</v>
      </c>
      <c r="DP205" s="223" t="str">
        <f t="shared" ca="1" si="291"/>
        <v>4.10354152720553-1.81897485799473i</v>
      </c>
      <c r="DQ205" s="223" t="str">
        <f t="shared" ca="1" si="292"/>
        <v>-4.44003890907156-0.658617556285886i</v>
      </c>
      <c r="DR205" s="223" t="str">
        <f t="shared" ca="1" si="293"/>
        <v>3.39882387714822+2.93184563912298i</v>
      </c>
      <c r="DS205" s="223" t="str">
        <f t="shared" ca="1" si="294"/>
        <v>-1.30297803145784-4.29534292566444i</v>
      </c>
      <c r="DT205" s="223" t="str">
        <f t="shared" ca="1" si="295"/>
        <v>-1.19717260650966+4.32602593031297i</v>
      </c>
      <c r="DU205" s="223" t="str">
        <f t="shared" ca="1" si="296"/>
        <v>3.32584912111902-3.01437393550787i</v>
      </c>
      <c r="DV205" s="223" t="str">
        <f t="shared" ca="1" si="297"/>
        <v>-4.42253836840628+0.767383202508101i</v>
      </c>
      <c r="DW205" s="223" t="str">
        <f t="shared" ca="1" si="298"/>
        <v>4.14694549488504+1.71772106640454i</v>
      </c>
      <c r="DX205" s="223" t="str">
        <f t="shared" ca="1" si="299"/>
        <v>-2.5845850040939-3.66982873662113i</v>
      </c>
      <c r="DY205" s="223" t="str">
        <f t="shared" ca="1" si="300"/>
        <v>0.220246215914599+4.48321471757629i</v>
      </c>
      <c r="DZ205" s="223" t="str">
        <f t="shared" ca="1" si="301"/>
        <v>2.21243340259746-3.90549113922799i</v>
      </c>
      <c r="EA205" s="223" t="str">
        <f t="shared" ca="1" si="302"/>
        <v>-3.95861071203889+2.11592150848i</v>
      </c>
      <c r="EB205" s="223" t="str">
        <f t="shared" ca="1" si="303"/>
        <v>4.47645934440649+0.33020347877199i</v>
      </c>
      <c r="EC205" s="223" t="str">
        <f t="shared" ca="1" si="304"/>
        <v>-3.60529456159619-2.67386868107658i</v>
      </c>
      <c r="ED205" s="223" t="str">
        <f t="shared" ca="1" si="305"/>
        <v>1.6154325838695+4.18785149766441i</v>
      </c>
      <c r="EE205" s="223" t="str">
        <f t="shared" ca="1" si="306"/>
        <v>0.875686605787877-4.40237385599644i</v>
      </c>
      <c r="EF205" s="223" t="str">
        <f t="shared" ca="1" si="307"/>
        <v>-3.09508648575221+3.25087099793752i</v>
      </c>
      <c r="EG205" s="223" t="str">
        <f t="shared" ca="1" si="308"/>
        <v>4.35410309870032-1.09064604955298i</v>
      </c>
      <c r="EH205" s="223" t="str">
        <f t="shared" ca="1" si="309"/>
        <v>-4.26207256705204-1.40799859115687i</v>
      </c>
      <c r="EI205" s="223" t="str">
        <f t="shared" ca="1" si="310"/>
        <v>2.84755130855397+3.46975130876405i</v>
      </c>
      <c r="EJ205" s="223" t="str">
        <f t="shared" ca="1" si="311"/>
        <v>-0.549455183474895-4.45486493632185i</v>
      </c>
      <c r="EK205" s="223" t="str">
        <f t="shared" ca="1" si="312"/>
        <v>-1.91913296714651+4.05766573955134i</v>
      </c>
      <c r="EL205" s="223" t="str">
        <f t="shared" ca="1" si="313"/>
        <v>3.79222784244141-2.40140179697806i</v>
      </c>
      <c r="EM205" s="223" t="str">
        <f t="shared" ca="1" si="314"/>
        <v>-4.48862145870169-1.2537509044169E-12i</v>
      </c>
      <c r="EN205" s="223"/>
      <c r="EO205" s="223"/>
      <c r="EP205" s="223"/>
    </row>
    <row r="206" spans="1:146" ht="17.25" thickBot="1">
      <c r="A206" s="257">
        <f t="shared" si="181"/>
        <v>2.0703125000000014E-3</v>
      </c>
      <c r="B206" s="256">
        <v>106</v>
      </c>
      <c r="C206" s="230">
        <f t="shared" si="182"/>
        <v>21200</v>
      </c>
      <c r="D206" s="229">
        <f t="shared" si="315"/>
        <v>133203.52851220724</v>
      </c>
      <c r="E206" s="229" t="str">
        <f t="shared" si="316"/>
        <v>133203.528512207i</v>
      </c>
      <c r="F206" s="229" t="str">
        <f t="shared" si="320"/>
        <v>-0.0137362182570727-0.0422985928965944i</v>
      </c>
      <c r="G206" s="229" t="str">
        <f t="shared" si="321"/>
        <v>-4.03269131847093+2.37611819230059i</v>
      </c>
      <c r="H206" s="229" t="str">
        <f t="shared" si="319"/>
        <v>0.00202230248569532-0.003987296778035i</v>
      </c>
      <c r="I206" s="229" t="str">
        <f t="shared" si="317"/>
        <v>-0.00308534462686425+0.00421953706491576i</v>
      </c>
      <c r="J206" s="255" t="str">
        <f ca="1">IMPRODUCT(1/N_FFT2,DQ100)</f>
        <v>0.0142945577587536+0.000020074045763617i</v>
      </c>
      <c r="K206" s="254" t="str">
        <f t="shared" ca="1" si="318"/>
        <v>-0.0000441883401545135+0.0000602544809404038i</v>
      </c>
      <c r="N206" s="246">
        <f t="shared" ca="1" si="185"/>
        <v>17.488813552218645</v>
      </c>
      <c r="O206" s="223">
        <f t="shared" ca="1" si="186"/>
        <v>4.4888135522186454</v>
      </c>
      <c r="P206" s="223" t="str">
        <f t="shared" ca="1" si="187"/>
        <v>-3.85018380869489-2.30771136536732i</v>
      </c>
      <c r="Q206" s="223" t="str">
        <f t="shared" ca="1" si="188"/>
        <v>2.11601206073616+3.95878012339671i</v>
      </c>
      <c r="R206" s="223" t="str">
        <f t="shared" ca="1" si="189"/>
        <v>0.220255641496777-4.48340657970818i</v>
      </c>
      <c r="S206" s="223" t="str">
        <f t="shared" ca="1" si="190"/>
        <v>-2.49385119118762+3.73231206396167i</v>
      </c>
      <c r="T206" s="223" t="str">
        <f t="shared" ca="1" si="191"/>
        <v>4.05783939003314-1.91921509770981i</v>
      </c>
      <c r="U206" s="223" t="str">
        <f t="shared" ca="1" si="192"/>
        <v>-4.46719868804717-0.439980667860978i</v>
      </c>
      <c r="V206" s="223" t="str">
        <f t="shared" ca="1" si="193"/>
        <v>3.60544885255432+2.67398311105297i</v>
      </c>
      <c r="W206" s="223" t="str">
        <f t="shared" ca="1" si="194"/>
        <v>-1.71779457741005-4.14712296615406i</v>
      </c>
      <c r="X206" s="223" t="str">
        <f t="shared" ca="1" si="195"/>
        <v>-0.658645742258826+4.44022892346623i</v>
      </c>
      <c r="Y206" s="223" t="str">
        <f t="shared" ca="1" si="196"/>
        <v>2.84767317139018-3.4698997990614i</v>
      </c>
      <c r="Z206" s="223" t="str">
        <f t="shared" ca="1" si="197"/>
        <v>-4.22641575980461+1.51223573951186i</v>
      </c>
      <c r="AA206" s="223" t="str">
        <f t="shared" ca="1" si="198"/>
        <v>4.40256225849061+0.875724081372556i</v>
      </c>
      <c r="AB206" s="223" t="str">
        <f t="shared" ca="1" si="199"/>
        <v>-3.32599145302494-3.01450293763115i</v>
      </c>
      <c r="AC206" s="223" t="str">
        <f t="shared" ca="1" si="200"/>
        <v>1.3030337932614+4.29552674769936i</v>
      </c>
      <c r="AD206" s="223" t="str">
        <f t="shared" ca="1" si="201"/>
        <v>1.09069272447035-4.35428943541529i</v>
      </c>
      <c r="AE206" s="223" t="str">
        <f t="shared" ca="1" si="202"/>
        <v>-3.17407050225575+3.17407050225601i</v>
      </c>
      <c r="AF206" s="223" t="str">
        <f t="shared" ca="1" si="203"/>
        <v>4.35428943541532-1.09069272447025i</v>
      </c>
      <c r="AG206" s="223" t="str">
        <f t="shared" ca="1" si="204"/>
        <v>-4.29552674769945-1.30303379326106i</v>
      </c>
      <c r="AH206" s="223" t="str">
        <f t="shared" ca="1" si="205"/>
        <v>3.01450293763107+3.32599145302501i</v>
      </c>
      <c r="AI206" s="223" t="str">
        <f t="shared" ca="1" si="206"/>
        <v>-0.875724081372475-4.40256225849063i</v>
      </c>
      <c r="AJ206" s="223" t="str">
        <f t="shared" ca="1" si="207"/>
        <v>-1.51223573951194+4.22641575980458i</v>
      </c>
      <c r="AK206" s="223" t="str">
        <f t="shared" ca="1" si="208"/>
        <v>3.46989979906146-2.84767317139012i</v>
      </c>
      <c r="AL206" s="223" t="str">
        <f t="shared" ca="1" si="209"/>
        <v>-4.44022892346625+0.658645742258741i</v>
      </c>
      <c r="AM206" s="223" t="str">
        <f t="shared" ca="1" si="210"/>
        <v>4.14712296615401+1.71779457741014i</v>
      </c>
      <c r="AN206" s="223" t="str">
        <f t="shared" ca="1" si="211"/>
        <v>-2.67398311105292-3.60544885255436i</v>
      </c>
      <c r="AO206" s="223" t="str">
        <f t="shared" ca="1" si="212"/>
        <v>0.439980667860885+4.46719868804718i</v>
      </c>
      <c r="AP206" s="223" t="str">
        <f t="shared" ca="1" si="213"/>
        <v>1.91921509770986-4.05783939003311i</v>
      </c>
      <c r="AQ206" s="223" t="str">
        <f t="shared" ca="1" si="214"/>
        <v>-3.73231206396172+2.49385119118755i</v>
      </c>
      <c r="AR206" s="223" t="str">
        <f t="shared" ca="1" si="215"/>
        <v>-3.73231206396172+2.49385119118755i</v>
      </c>
      <c r="AS206" s="223" t="str">
        <f t="shared" ca="1" si="216"/>
        <v>-3.95878012339665-2.11601206073628i</v>
      </c>
      <c r="AT206" s="223" t="str">
        <f t="shared" ca="1" si="217"/>
        <v>2.30771136536742+3.85018380869483i</v>
      </c>
      <c r="AU206" s="223" t="str">
        <f t="shared" ca="1" si="218"/>
        <v>7.03897194977978E-14-4.48881355221865i</v>
      </c>
      <c r="AV206" s="223" t="str">
        <f t="shared" ca="1" si="219"/>
        <v>-2.30771136536721+3.85018380869495i</v>
      </c>
      <c r="AW206" s="223" t="str">
        <f t="shared" ca="1" si="220"/>
        <v>3.95878012339675-2.11601206073609i</v>
      </c>
      <c r="AX206" s="223" t="str">
        <f t="shared" ca="1" si="221"/>
        <v>-4.48340657970819-0.220255641496597i</v>
      </c>
      <c r="AY206" s="223" t="str">
        <f t="shared" ca="1" si="222"/>
        <v>3.73231206396161+2.49385119118772i</v>
      </c>
      <c r="AZ206" s="223" t="str">
        <f t="shared" ca="1" si="223"/>
        <v>-1.91921509771014-4.05783939003298i</v>
      </c>
      <c r="BA206" s="223" t="str">
        <f t="shared" ca="1" si="224"/>
        <v>-0.439980667861088+4.46719868804716i</v>
      </c>
      <c r="BB206" s="223" t="str">
        <f t="shared" ca="1" si="225"/>
        <v>2.67398311105231-3.60544885255481i</v>
      </c>
      <c r="BC206" s="223" t="str">
        <f t="shared" ca="1" si="226"/>
        <v>-4.14712296615392+1.71779457741037i</v>
      </c>
      <c r="BD206" s="223" t="str">
        <f t="shared" ca="1" si="227"/>
        <v>4.44022892346629+0.65864574225844i</v>
      </c>
      <c r="BE206" s="223" t="str">
        <f t="shared" ca="1" si="228"/>
        <v>-3.46989979906135-2.84767317139025i</v>
      </c>
      <c r="BF206" s="223" t="str">
        <f t="shared" ca="1" si="229"/>
        <v>1.51223573951175+4.22641575980465i</v>
      </c>
      <c r="BG206" s="223" t="str">
        <f t="shared" ca="1" si="230"/>
        <v>0.875724081373081-4.40256225849051i</v>
      </c>
      <c r="BH206" s="223" t="str">
        <f t="shared" ca="1" si="231"/>
        <v>-3.01450293763156+3.32599145302457i</v>
      </c>
      <c r="BI206" s="223" t="str">
        <f t="shared" ca="1" si="232"/>
        <v>4.29552674769963-1.30303379326047i</v>
      </c>
      <c r="BJ206" s="223" t="str">
        <f t="shared" ca="1" si="233"/>
        <v>-4.35428943541505-1.09069272447131i</v>
      </c>
      <c r="BK206" s="223" t="str">
        <f t="shared" ca="1" si="234"/>
        <v>3.17407050225497+3.17407050225679i</v>
      </c>
      <c r="BL206" s="223" t="str">
        <f t="shared" ca="1" si="235"/>
        <v>-1.09069272446888-4.35428943541566i</v>
      </c>
      <c r="BM206" s="223" t="str">
        <f t="shared" ca="1" si="236"/>
        <v>-1.30303379326281+4.29552674769892i</v>
      </c>
      <c r="BN206" s="223" t="str">
        <f t="shared" ca="1" si="237"/>
        <v>3.3259914530263-3.01450293762965i</v>
      </c>
      <c r="BO206" s="223" t="str">
        <f t="shared" ca="1" si="238"/>
        <v>-4.402562258491+0.875724081370621i</v>
      </c>
      <c r="BP206" s="223" t="str">
        <f t="shared" ca="1" si="239"/>
        <v>4.22641575980531+1.5122357395099i</v>
      </c>
      <c r="BQ206" s="223" t="str">
        <f t="shared" ca="1" si="240"/>
        <v>-2.84767317139181-3.46989979906007i</v>
      </c>
      <c r="BR206" s="223" t="str">
        <f t="shared" ca="1" si="241"/>
        <v>0.658645742260375+4.440228923466i</v>
      </c>
      <c r="BS206" s="223" t="str">
        <f t="shared" ca="1" si="242"/>
        <v>1.71779457740856-4.14712296615467i</v>
      </c>
      <c r="BT206" s="223" t="str">
        <f t="shared" ca="1" si="243"/>
        <v>-3.6054488525536+2.67398311105394i</v>
      </c>
      <c r="BU206" s="223" t="str">
        <f t="shared" ca="1" si="244"/>
        <v>4.46719868804706-0.439980667862084i</v>
      </c>
      <c r="BV206" s="223" t="str">
        <f t="shared" ca="1" si="245"/>
        <v>-4.05783939003344-1.91921509770918i</v>
      </c>
      <c r="BW206" s="223" t="str">
        <f t="shared" ca="1" si="246"/>
        <v>2.49385119118823+3.73231206396127i</v>
      </c>
      <c r="BX206" s="223" t="str">
        <f t="shared" ca="1" si="247"/>
        <v>-0.220255641497278-4.48340657970816i</v>
      </c>
      <c r="BY206" s="223" t="str">
        <f t="shared" ca="1" si="248"/>
        <v>-2.116012060736+3.9587801233968i</v>
      </c>
      <c r="BZ206" s="223" t="str">
        <f t="shared" ca="1" si="249"/>
        <v>3.85018380869486-2.30771136536736i</v>
      </c>
      <c r="CA206" s="223" t="str">
        <f t="shared" ca="1" si="250"/>
        <v>-4.48881355221865-1.40779438995596E-13i</v>
      </c>
      <c r="CB206" s="223" t="str">
        <f t="shared" ca="1" si="251"/>
        <v>3.85018380869465+2.30771136536771i</v>
      </c>
      <c r="CC206" s="223" t="str">
        <f t="shared" ca="1" si="252"/>
        <v>-2.11601206073564-3.95878012339699i</v>
      </c>
      <c r="CD206" s="223" t="str">
        <f t="shared" ca="1" si="253"/>
        <v>-0.220255641497559+4.48340657970814i</v>
      </c>
      <c r="CE206" s="223" t="str">
        <f t="shared" ca="1" si="254"/>
        <v>2.49385119118858-3.73231206396104i</v>
      </c>
      <c r="CF206" s="223" t="str">
        <f t="shared" ca="1" si="255"/>
        <v>-4.05783939003361+1.91921509770881i</v>
      </c>
      <c r="CG206" s="223" t="str">
        <f t="shared" ca="1" si="256"/>
        <v>4.46719868804702+0.439980667862491i</v>
      </c>
      <c r="CH206" s="223" t="str">
        <f t="shared" ca="1" si="257"/>
        <v>-3.60544885255343-2.67398311105416i</v>
      </c>
      <c r="CI206" s="223" t="str">
        <f t="shared" ca="1" si="258"/>
        <v>1.71779457740818+4.14712296615483i</v>
      </c>
      <c r="CJ206" s="223" t="str">
        <f t="shared" ca="1" si="259"/>
        <v>0.658645742260779-4.44022892346594i</v>
      </c>
      <c r="CK206" s="223" t="str">
        <f t="shared" ca="1" si="260"/>
        <v>-2.84767317138858+3.46989979906272i</v>
      </c>
      <c r="CL206" s="223" t="str">
        <f t="shared" ca="1" si="261"/>
        <v>4.2264157598039-1.51223573951384i</v>
      </c>
      <c r="CM206" s="223" t="str">
        <f t="shared" ca="1" si="262"/>
        <v>-4.40256225849092-0.875724081371021i</v>
      </c>
      <c r="CN206" s="223" t="str">
        <f t="shared" ca="1" si="263"/>
        <v>3.32599145302602+3.01450293762995i</v>
      </c>
      <c r="CO206" s="223" t="str">
        <f t="shared" ca="1" si="264"/>
        <v>-1.30303379326254-4.29552674769901i</v>
      </c>
      <c r="CP206" s="223" t="str">
        <f t="shared" ca="1" si="265"/>
        <v>-1.09069272446928+4.35428943541556i</v>
      </c>
      <c r="CQ206" s="223" t="str">
        <f t="shared" ca="1" si="266"/>
        <v>3.17407050225526-3.1740705022565i</v>
      </c>
      <c r="CR206" s="223" t="str">
        <f t="shared" ca="1" si="267"/>
        <v>-4.35428943541513+1.09069272447097i</v>
      </c>
      <c r="CS206" s="223" t="str">
        <f t="shared" ca="1" si="268"/>
        <v>4.29552674769955+1.30303379326074i</v>
      </c>
      <c r="CT206" s="223" t="str">
        <f t="shared" ca="1" si="269"/>
        <v>-3.01450293763125-3.32599145302485i</v>
      </c>
      <c r="CU206" s="223" t="str">
        <f t="shared" ca="1" si="270"/>
        <v>0.87572408137274+4.40256225849057i</v>
      </c>
      <c r="CV206" s="223" t="str">
        <f t="shared" ca="1" si="271"/>
        <v>1.51223573951207-4.22641575980454i</v>
      </c>
      <c r="CW206" s="223" t="str">
        <f t="shared" ca="1" si="272"/>
        <v>-3.46989979906161+2.84767317138993i</v>
      </c>
      <c r="CX206" s="223" t="str">
        <f t="shared" ca="1" si="273"/>
        <v>4.44022892346634-0.658645742258099i</v>
      </c>
      <c r="CY206" s="223" t="str">
        <f t="shared" ca="1" si="274"/>
        <v>-4.14712296615379-1.71779457741069i</v>
      </c>
      <c r="CZ206" s="223" t="str">
        <f t="shared" ca="1" si="275"/>
        <v>2.67398311105198+3.60544885255505i</v>
      </c>
      <c r="DA206" s="223" t="str">
        <f t="shared" ca="1" si="276"/>
        <v>-0.439980667859792-4.46719868804729i</v>
      </c>
      <c r="DB206" s="223" t="str">
        <f t="shared" ca="1" si="277"/>
        <v>-1.91921509771126+4.05783939003245i</v>
      </c>
      <c r="DC206" s="223" t="str">
        <f t="shared" ca="1" si="278"/>
        <v>3.73231206396254-2.49385119118632i</v>
      </c>
      <c r="DD206" s="223" t="str">
        <f t="shared" ca="1" si="279"/>
        <v>-4.48340657970827+0.22025564149485i</v>
      </c>
      <c r="DE206" s="223" t="str">
        <f t="shared" ca="1" si="280"/>
        <v>3.95878012339571+2.11601206073803i</v>
      </c>
      <c r="DF206" s="223" t="str">
        <f t="shared" ca="1" si="281"/>
        <v>-2.30771136536922-3.85018380869375i</v>
      </c>
      <c r="DG206" s="223" t="str">
        <f t="shared" ca="1" si="282"/>
        <v>2.02147654470392E-12+4.48881355221865i</v>
      </c>
      <c r="DH206" s="223" t="str">
        <f t="shared" ca="1" si="283"/>
        <v>2.30771136536585-3.85018380869577i</v>
      </c>
      <c r="DI206" s="223" t="str">
        <f t="shared" ca="1" si="284"/>
        <v>-3.95878012339597+2.11601206073755i</v>
      </c>
      <c r="DJ206" s="223" t="str">
        <f t="shared" ca="1" si="285"/>
        <v>4.48340657970824+0.220255641495527i</v>
      </c>
      <c r="DK206" s="223" t="str">
        <f t="shared" ca="1" si="286"/>
        <v>-3.73231206396224-2.49385119118678i</v>
      </c>
      <c r="DL206" s="223" t="str">
        <f t="shared" ca="1" si="287"/>
        <v>1.91921509771076+4.05783939003269i</v>
      </c>
      <c r="DM206" s="223" t="str">
        <f t="shared" ca="1" si="288"/>
        <v>0.439980667860339-4.46719868804723i</v>
      </c>
      <c r="DN206" s="223" t="str">
        <f t="shared" ca="1" si="289"/>
        <v>-2.67398311105242+3.60544885255472i</v>
      </c>
      <c r="DO206" s="223" t="str">
        <f t="shared" ca="1" si="290"/>
        <v>4.14712296615395-1.7177945774103i</v>
      </c>
      <c r="DP206" s="223" t="str">
        <f t="shared" ca="1" si="291"/>
        <v>-4.44022892346624-0.658645742258768i</v>
      </c>
      <c r="DQ206" s="223" t="str">
        <f t="shared" ca="1" si="292"/>
        <v>3.46989979906118+2.84767317139046i</v>
      </c>
      <c r="DR206" s="223" t="str">
        <f t="shared" ca="1" si="293"/>
        <v>-1.51223573951155-4.22641575980472i</v>
      </c>
      <c r="DS206" s="223" t="str">
        <f t="shared" ca="1" si="294"/>
        <v>-0.875724081373283+4.40256225849047i</v>
      </c>
      <c r="DT206" s="223" t="str">
        <f t="shared" ca="1" si="295"/>
        <v>3.01450293763166-3.32599145302448i</v>
      </c>
      <c r="DU206" s="223" t="str">
        <f t="shared" ca="1" si="296"/>
        <v>-4.29552674769967+1.30303379326034i</v>
      </c>
      <c r="DV206" s="223" t="str">
        <f t="shared" ca="1" si="297"/>
        <v>4.35428943541503+1.09069272447139i</v>
      </c>
      <c r="DW206" s="223" t="str">
        <f t="shared" ca="1" si="298"/>
        <v>-3.17407050225478-3.17407050225698i</v>
      </c>
      <c r="DX206" s="223" t="str">
        <f t="shared" ca="1" si="299"/>
        <v>1.09069272446862+4.35428943541573i</v>
      </c>
      <c r="DY206" s="223" t="str">
        <f t="shared" ca="1" si="300"/>
        <v>1.30303379326307-4.29552674769885i</v>
      </c>
      <c r="DZ206" s="223" t="str">
        <f t="shared" ca="1" si="301"/>
        <v>-3.32599145302639+3.01450293762954i</v>
      </c>
      <c r="EA206" s="223" t="str">
        <f t="shared" ca="1" si="302"/>
        <v>4.40256225849018-0.875724081374737i</v>
      </c>
      <c r="EB206" s="223" t="str">
        <f t="shared" ca="1" si="303"/>
        <v>-4.22641575980522-1.51223573951015i</v>
      </c>
      <c r="EC206" s="223" t="str">
        <f t="shared" ca="1" si="304"/>
        <v>2.8476731713916+3.46989979906024i</v>
      </c>
      <c r="ED206" s="223" t="str">
        <f t="shared" ca="1" si="305"/>
        <v>-0.658645742260236-4.44022892346602i</v>
      </c>
      <c r="EE206" s="223" t="str">
        <f t="shared" ca="1" si="306"/>
        <v>-1.71779457740869+4.14712296615462i</v>
      </c>
      <c r="EF206" s="223" t="str">
        <f t="shared" ca="1" si="307"/>
        <v>3.60544885255368-2.67398311105382i</v>
      </c>
      <c r="EG206" s="223" t="str">
        <f t="shared" ca="1" si="308"/>
        <v>-4.46719868804707+0.439980667862071i</v>
      </c>
      <c r="EH206" s="223" t="str">
        <f t="shared" ca="1" si="309"/>
        <v>4.05783939003332+1.91921509770942i</v>
      </c>
      <c r="EI206" s="223" t="str">
        <f t="shared" ca="1" si="310"/>
        <v>-2.49385119118801-3.73231206396141i</v>
      </c>
      <c r="EJ206" s="223" t="str">
        <f t="shared" ca="1" si="311"/>
        <v>0.22025564149701+4.48340657970817i</v>
      </c>
      <c r="EK206" s="223" t="str">
        <f t="shared" ca="1" si="312"/>
        <v>2.11601206073612-3.95878012339673i</v>
      </c>
      <c r="EL206" s="223" t="str">
        <f t="shared" ca="1" si="313"/>
        <v>-3.85018380869494+2.30771136536724i</v>
      </c>
      <c r="EM206" s="223" t="str">
        <f t="shared" ca="1" si="314"/>
        <v>4.48881355221865+2.81558877991191E-13i</v>
      </c>
      <c r="EN206" s="223"/>
      <c r="EO206" s="223"/>
      <c r="EP206" s="223"/>
    </row>
    <row r="207" spans="1:146" ht="17.25" thickBot="1">
      <c r="A207" s="257">
        <f t="shared" si="181"/>
        <v>2.0898437500000014E-3</v>
      </c>
      <c r="B207" s="256">
        <v>107</v>
      </c>
      <c r="C207" s="230">
        <f t="shared" si="182"/>
        <v>21400</v>
      </c>
      <c r="D207" s="229">
        <f t="shared" si="315"/>
        <v>134460.16557364314</v>
      </c>
      <c r="E207" s="229" t="str">
        <f t="shared" si="316"/>
        <v>134460.165573643i</v>
      </c>
      <c r="F207" s="229" t="str">
        <f t="shared" si="320"/>
        <v>-0.0136108221795845-0.0417720403035963i</v>
      </c>
      <c r="G207" s="229" t="str">
        <f t="shared" si="321"/>
        <v>-4.00412049175022+2.39475841740439i</v>
      </c>
      <c r="H207" s="229" t="str">
        <f t="shared" si="319"/>
        <v>0.00202183614507547-0.00395000497386584i</v>
      </c>
      <c r="I207" s="229" t="str">
        <f t="shared" si="317"/>
        <v>-0.00305795609007493+0.00418491159518611i</v>
      </c>
      <c r="J207" s="255" t="str">
        <f ca="1">IMPRODUCT(1/N_FFT2,DR100)</f>
        <v>0.0251012632140753+0.00161492014274209i</v>
      </c>
      <c r="K207" s="254" t="str">
        <f t="shared" ca="1" si="318"/>
        <v>-0.0000835168587447163+0.000100108212592919i</v>
      </c>
      <c r="N207" s="246">
        <f t="shared" ca="1" si="185"/>
        <v>17.488992436580169</v>
      </c>
      <c r="O207" s="223">
        <f t="shared" ca="1" si="186"/>
        <v>4.4889924365801708</v>
      </c>
      <c r="P207" s="223" t="str">
        <f t="shared" ca="1" si="187"/>
        <v>-3.90581392225381-2.21261625692353i</v>
      </c>
      <c r="Q207" s="223" t="str">
        <f t="shared" ca="1" si="188"/>
        <v>2.3078033303085+3.85033724292964i</v>
      </c>
      <c r="R207" s="223" t="str">
        <f t="shared" ca="1" si="189"/>
        <v>-0.110165389223725-4.48764043598539i</v>
      </c>
      <c r="S207" s="223" t="str">
        <f t="shared" ca="1" si="190"/>
        <v>-2.11609638624036+3.95893788531905i</v>
      </c>
      <c r="T207" s="223" t="str">
        <f t="shared" ca="1" si="191"/>
        <v>3.7925412644237-2.40160026926161i</v>
      </c>
      <c r="U207" s="223" t="str">
        <f t="shared" ca="1" si="192"/>
        <v>-4.48358524859566+0.220264418936331i</v>
      </c>
      <c r="V207" s="223" t="str">
        <f t="shared" ca="1" si="193"/>
        <v>4.00967713223623+2.01830185822038i</v>
      </c>
      <c r="W207" s="223" t="str">
        <f t="shared" ca="1" si="194"/>
        <v>-2.49395057401391-3.73246080087248i</v>
      </c>
      <c r="X207" s="223" t="str">
        <f t="shared" ca="1" si="195"/>
        <v>0.33023076959941+4.47682931710421i</v>
      </c>
      <c r="Y207" s="223" t="str">
        <f t="shared" ca="1" si="196"/>
        <v>1.91929158062977-4.05800109958064i</v>
      </c>
      <c r="Z207" s="223" t="str">
        <f t="shared" ca="1" si="197"/>
        <v>-3.67013204250026+2.58479861619563i</v>
      </c>
      <c r="AA207" s="223" t="str">
        <f t="shared" ca="1" si="198"/>
        <v>4.4673767110316-0.43999820159456i</v>
      </c>
      <c r="AB207" s="223" t="str">
        <f t="shared" ca="1" si="199"/>
        <v>-4.10388067880089-1.81912519355835i</v>
      </c>
      <c r="AC207" s="223" t="str">
        <f t="shared" ca="1" si="200"/>
        <v>2.67408967234242+3.60559253382098i</v>
      </c>
      <c r="AD207" s="223" t="str">
        <f t="shared" ca="1" si="201"/>
        <v>-0.549500595126105-4.4552331242742i</v>
      </c>
      <c r="AE207" s="223" t="str">
        <f t="shared" ca="1" si="202"/>
        <v>-1.71786303349138+4.14728823375441i</v>
      </c>
      <c r="AF207" s="223" t="str">
        <f t="shared" ca="1" si="203"/>
        <v>3.53888115102084-2.76176995686161i</v>
      </c>
      <c r="AG207" s="223" t="str">
        <f t="shared" ca="1" si="204"/>
        <v>-4.44040587167469+0.658671990045859i</v>
      </c>
      <c r="AH207" s="223" t="str">
        <f t="shared" ca="1" si="205"/>
        <v>4.18819761735284+1.61556609696848i</v>
      </c>
      <c r="AI207" s="223" t="str">
        <f t="shared" ca="1" si="206"/>
        <v>-2.84778665442801-3.47003807854261i</v>
      </c>
      <c r="AJ207" s="223" t="str">
        <f t="shared" ca="1" si="207"/>
        <v>0.767446625588577+4.42290388461548i</v>
      </c>
      <c r="AK207" s="223" t="str">
        <f t="shared" ca="1" si="208"/>
        <v>1.51229600383825-4.22658418731354i</v>
      </c>
      <c r="AL207" s="223" t="str">
        <f t="shared" ca="1" si="209"/>
        <v>-3.39910478487923+2.93208795179904i</v>
      </c>
      <c r="AM207" s="223" t="str">
        <f t="shared" ca="1" si="210"/>
        <v>4.40273770563928-0.875758979980281i</v>
      </c>
      <c r="AN207" s="223" t="str">
        <f t="shared" ca="1" si="211"/>
        <v>-4.26242482100181-1.40811496014413i</v>
      </c>
      <c r="AO207" s="223" t="str">
        <f t="shared" ca="1" si="212"/>
        <v>3.0146230690261+3.32612399759384i</v>
      </c>
      <c r="AP207" s="223" t="str">
        <f t="shared" ca="1" si="213"/>
        <v>-0.983543809909624-4.3799194820981i</v>
      </c>
      <c r="AQ207" s="223" t="str">
        <f t="shared" ca="1" si="214"/>
        <v>-1.3030857206504+4.29569792936038i</v>
      </c>
      <c r="AR207" s="223" t="str">
        <f t="shared" ca="1" si="215"/>
        <v>-1.3030857206504+4.29569792936038i</v>
      </c>
      <c r="AS207" s="223" t="str">
        <f t="shared" ca="1" si="216"/>
        <v>-4.35446295883672+1.09073618982451i</v>
      </c>
      <c r="AT207" s="223" t="str">
        <f t="shared" ca="1" si="217"/>
        <v>4.32638346991266+1.19727155104449i</v>
      </c>
      <c r="AU207" s="223" t="str">
        <f t="shared" ca="1" si="218"/>
        <v>-3.17419699260104-3.17419699260088i</v>
      </c>
      <c r="AV207" s="223" t="str">
        <f t="shared" ca="1" si="219"/>
        <v>1.19727155104433+4.32638346991271i</v>
      </c>
      <c r="AW207" s="223" t="str">
        <f t="shared" ca="1" si="220"/>
        <v>1.09073618982467-4.35446295883669i</v>
      </c>
      <c r="AX207" s="223" t="str">
        <f t="shared" ca="1" si="221"/>
        <v>-3.09534229004016+3.2511396775843i</v>
      </c>
      <c r="AY207" s="223" t="str">
        <f t="shared" ca="1" si="222"/>
        <v>4.29569792936042-1.30308572065024i</v>
      </c>
      <c r="AZ207" s="223" t="str">
        <f t="shared" ca="1" si="223"/>
        <v>-4.37991948209816-0.983543809909345i</v>
      </c>
      <c r="BA207" s="223" t="str">
        <f t="shared" ca="1" si="224"/>
        <v>3.32612399759403+3.01462306902589i</v>
      </c>
      <c r="BB207" s="223" t="str">
        <f t="shared" ca="1" si="225"/>
        <v>-1.40811496014185-4.26242482100256i</v>
      </c>
      <c r="BC207" s="223" t="str">
        <f t="shared" ca="1" si="226"/>
        <v>-0.875758979979132+4.40273770563951i</v>
      </c>
      <c r="BD207" s="223" t="str">
        <f t="shared" ca="1" si="227"/>
        <v>2.93208795179885-3.3991047848794i</v>
      </c>
      <c r="BE207" s="223" t="str">
        <f t="shared" ca="1" si="228"/>
        <v>-4.22658418731374+1.51229600383768i</v>
      </c>
      <c r="BF207" s="223" t="str">
        <f t="shared" ca="1" si="229"/>
        <v>4.42290388461522+0.767446625590059i</v>
      </c>
      <c r="BG207" s="223" t="str">
        <f t="shared" ca="1" si="230"/>
        <v>-3.47003807854394-2.84778665442639i</v>
      </c>
      <c r="BH207" s="223" t="str">
        <f t="shared" ca="1" si="231"/>
        <v>1.61556609696915+4.18819761735258i</v>
      </c>
      <c r="BI207" s="223" t="str">
        <f t="shared" ca="1" si="232"/>
        <v>0.658671990046021-4.44040587167466i</v>
      </c>
      <c r="BJ207" s="223" t="str">
        <f t="shared" ca="1" si="233"/>
        <v>-2.76176995686247+3.53888115102017i</v>
      </c>
      <c r="BK207" s="223" t="str">
        <f t="shared" ca="1" si="234"/>
        <v>4.14728823375516-1.71786303348957i</v>
      </c>
      <c r="BL207" s="223" t="str">
        <f t="shared" ca="1" si="235"/>
        <v>-4.4552331242744-0.549500595124498i</v>
      </c>
      <c r="BM207" s="223" t="str">
        <f t="shared" ca="1" si="236"/>
        <v>3.60559253382113+2.67408967234222i</v>
      </c>
      <c r="BN207" s="223" t="str">
        <f t="shared" ca="1" si="237"/>
        <v>-1.81912519355773-4.10388067880117i</v>
      </c>
      <c r="BO207" s="223" t="str">
        <f t="shared" ca="1" si="238"/>
        <v>-0.439998201596121+4.46737671103145i</v>
      </c>
      <c r="BP207" s="223" t="str">
        <f t="shared" ca="1" si="239"/>
        <v>2.58479861619391-3.67013204250147i</v>
      </c>
      <c r="BQ207" s="223" t="str">
        <f t="shared" ca="1" si="240"/>
        <v>-4.05800109958012+1.91929158063085i</v>
      </c>
      <c r="BR207" s="223" t="str">
        <f t="shared" ca="1" si="241"/>
        <v>4.47682931710423+0.330230769599129i</v>
      </c>
      <c r="BS207" s="223" t="str">
        <f t="shared" ca="1" si="242"/>
        <v>-3.73246080087188-2.49395057401482i</v>
      </c>
      <c r="BT207" s="223" t="str">
        <f t="shared" ca="1" si="243"/>
        <v>2.0183018582186+4.00967713223712i</v>
      </c>
      <c r="BU207" s="223" t="str">
        <f t="shared" ca="1" si="244"/>
        <v>0.220264418934648-4.48358524859574i</v>
      </c>
      <c r="BV207" s="223" t="str">
        <f t="shared" ca="1" si="245"/>
        <v>-2.40160026926097+3.79254126442411i</v>
      </c>
      <c r="BW207" s="223" t="str">
        <f t="shared" ca="1" si="246"/>
        <v>3.95893788531912-2.11609638624024i</v>
      </c>
      <c r="BX207" s="223" t="str">
        <f t="shared" ca="1" si="247"/>
        <v>-4.48764043598536-0.110165389225006i</v>
      </c>
      <c r="BY207" s="223" t="str">
        <f t="shared" ca="1" si="248"/>
        <v>3.85033724292848+2.30780333031042i</v>
      </c>
      <c r="BZ207" s="223" t="str">
        <f t="shared" ca="1" si="249"/>
        <v>-2.21261625692459-3.90581392225321i</v>
      </c>
      <c r="CA207" s="223" t="str">
        <f t="shared" ca="1" si="250"/>
        <v>2.17772325428207E-13+4.48899243658017i</v>
      </c>
      <c r="CB207" s="223" t="str">
        <f t="shared" ca="1" si="251"/>
        <v>2.21261625692411-3.90581392225348i</v>
      </c>
      <c r="CC207" s="223" t="str">
        <f t="shared" ca="1" si="252"/>
        <v>-3.85033724293049+2.30780333030707i</v>
      </c>
      <c r="CD207" s="223" t="str">
        <f t="shared" ca="1" si="253"/>
        <v>4.48764043598535-0.110165389225569i</v>
      </c>
      <c r="CE207" s="223" t="str">
        <f t="shared" ca="1" si="254"/>
        <v>-3.95893788531938-2.11609638623974i</v>
      </c>
      <c r="CF207" s="223" t="str">
        <f t="shared" ca="1" si="255"/>
        <v>2.40160026926144+3.79254126442381i</v>
      </c>
      <c r="CG207" s="223" t="str">
        <f t="shared" ca="1" si="256"/>
        <v>-0.220264418935211-4.48358524859572i</v>
      </c>
      <c r="CH207" s="223" t="str">
        <f t="shared" ca="1" si="257"/>
        <v>-2.01830185822208+4.00967713223537i</v>
      </c>
      <c r="CI207" s="223" t="str">
        <f t="shared" ca="1" si="258"/>
        <v>3.73246080087156-2.49395057401529i</v>
      </c>
      <c r="CJ207" s="223" t="str">
        <f t="shared" ca="1" si="259"/>
        <v>-4.47682931710419+0.33023076959969i</v>
      </c>
      <c r="CK207" s="223" t="str">
        <f t="shared" ca="1" si="260"/>
        <v>4.05800109958037+1.91929158063034i</v>
      </c>
      <c r="CL207" s="223" t="str">
        <f t="shared" ca="1" si="261"/>
        <v>-2.58479861619437-3.67013204250115i</v>
      </c>
      <c r="CM207" s="223" t="str">
        <f t="shared" ca="1" si="262"/>
        <v>0.439998201596554+4.4673767110314i</v>
      </c>
      <c r="CN207" s="223" t="str">
        <f t="shared" ca="1" si="263"/>
        <v>1.81912519355722-4.1038806788014i</v>
      </c>
      <c r="CO207" s="223" t="str">
        <f t="shared" ca="1" si="264"/>
        <v>-3.60559253382079+2.67408967234267i</v>
      </c>
      <c r="CP207" s="223" t="str">
        <f t="shared" ca="1" si="265"/>
        <v>4.45523312427433-0.549500595125055i</v>
      </c>
      <c r="CQ207" s="223" t="str">
        <f t="shared" ca="1" si="266"/>
        <v>-4.14728823375366-1.71786303349318i</v>
      </c>
      <c r="CR207" s="223" t="str">
        <f t="shared" ca="1" si="267"/>
        <v>2.76176995686286+3.53888115101986i</v>
      </c>
      <c r="CS207" s="223" t="str">
        <f t="shared" ca="1" si="268"/>
        <v>-0.658671990046515-4.44040587167459i</v>
      </c>
      <c r="CT207" s="223" t="str">
        <f t="shared" ca="1" si="269"/>
        <v>-1.61556609696857+4.18819761735281i</v>
      </c>
      <c r="CU207" s="223" t="str">
        <f t="shared" ca="1" si="270"/>
        <v>3.47003807854354-2.84778665442687i</v>
      </c>
      <c r="CV207" s="223" t="str">
        <f t="shared" ca="1" si="271"/>
        <v>-4.42290388461513+0.767446625590615i</v>
      </c>
      <c r="CW207" s="223" t="str">
        <f t="shared" ca="1" si="272"/>
        <v>4.22658418731393+1.51229600383715i</v>
      </c>
      <c r="CX207" s="223" t="str">
        <f t="shared" ca="1" si="273"/>
        <v>-2.93208795179923-3.39910478487907i</v>
      </c>
      <c r="CY207" s="223" t="str">
        <f t="shared" ca="1" si="274"/>
        <v>0.875758979979621+4.40273770563942i</v>
      </c>
      <c r="CZ207" s="223" t="str">
        <f t="shared" ca="1" si="275"/>
        <v>1.40811496014562-4.26242482100131i</v>
      </c>
      <c r="DA207" s="223" t="str">
        <f t="shared" ca="1" si="276"/>
        <v>-3.32612399759276+3.0146230690273i</v>
      </c>
      <c r="DB207" s="223" t="str">
        <f t="shared" ca="1" si="277"/>
        <v>4.37991948209794-0.983543809910333i</v>
      </c>
      <c r="DC207" s="223" t="str">
        <f t="shared" ca="1" si="278"/>
        <v>-4.29569792936033-1.30308572065056i</v>
      </c>
      <c r="DD207" s="223" t="str">
        <f t="shared" ca="1" si="279"/>
        <v>3.09534229003923+3.25113967758519i</v>
      </c>
      <c r="DE207" s="223" t="str">
        <f t="shared" ca="1" si="280"/>
        <v>-1.09073618982255-4.35446295883721i</v>
      </c>
      <c r="DF207" s="223" t="str">
        <f t="shared" ca="1" si="281"/>
        <v>-1.19727155104287+4.32638346991311i</v>
      </c>
      <c r="DG207" s="223" t="str">
        <f t="shared" ca="1" si="282"/>
        <v>3.17419699260064-3.17419699260128i</v>
      </c>
      <c r="DH207" s="223" t="str">
        <f t="shared" ca="1" si="283"/>
        <v>-4.32638346991287+1.19727155104374i</v>
      </c>
      <c r="DI207" s="223" t="str">
        <f t="shared" ca="1" si="284"/>
        <v>4.35446295883629+1.09073618982625i</v>
      </c>
      <c r="DJ207" s="223" t="str">
        <f t="shared" ca="1" si="285"/>
        <v>-3.25113967758581-3.09534229003857i</v>
      </c>
      <c r="DK207" s="223" t="str">
        <f t="shared" ca="1" si="286"/>
        <v>1.3030857206513+4.2956979293601i</v>
      </c>
      <c r="DL207" s="223" t="str">
        <f t="shared" ca="1" si="287"/>
        <v>0.983543809909444-4.37991948209813i</v>
      </c>
      <c r="DM207" s="223" t="str">
        <f t="shared" ca="1" si="288"/>
        <v>-3.01462306902672+3.32612399759328i</v>
      </c>
      <c r="DN207" s="223" t="str">
        <f t="shared" ca="1" si="289"/>
        <v>4.26242482100247-1.40811496014212i</v>
      </c>
      <c r="DO207" s="223" t="str">
        <f t="shared" ca="1" si="290"/>
        <v>-4.40273770563957-0.875758979978853i</v>
      </c>
      <c r="DP207" s="223" t="str">
        <f t="shared" ca="1" si="291"/>
        <v>3.39910478487966+2.93208795179854i</v>
      </c>
      <c r="DQ207" s="223" t="str">
        <f t="shared" ca="1" si="292"/>
        <v>-1.51229600383788-4.22658418731367i</v>
      </c>
      <c r="DR207" s="223" t="str">
        <f t="shared" ca="1" si="293"/>
        <v>-0.767446625589722+4.42290388461528i</v>
      </c>
      <c r="DS207" s="223" t="str">
        <f t="shared" ca="1" si="294"/>
        <v>2.84778665442972-3.47003807854121i</v>
      </c>
      <c r="DT207" s="223" t="str">
        <f t="shared" ca="1" si="295"/>
        <v>-4.18819761735253+1.6155660969693i</v>
      </c>
      <c r="DU207" s="223" t="str">
        <f t="shared" ca="1" si="296"/>
        <v>4.4404058716747+0.658671990045743i</v>
      </c>
      <c r="DV207" s="223" t="str">
        <f t="shared" ca="1" si="297"/>
        <v>-3.53888115102042-2.76176995686215i</v>
      </c>
      <c r="DW207" s="223" t="str">
        <f t="shared" ca="1" si="298"/>
        <v>1.71786303348978+4.14728823375507i</v>
      </c>
      <c r="DX207" s="223" t="str">
        <f t="shared" ca="1" si="299"/>
        <v>0.549500595124283-4.45523312427442i</v>
      </c>
      <c r="DY207" s="223" t="str">
        <f t="shared" ca="1" si="300"/>
        <v>-2.67408967234194+3.60559253382133i</v>
      </c>
      <c r="DZ207" s="223" t="str">
        <f t="shared" ca="1" si="301"/>
        <v>4.10388067880108-1.81912519355793i</v>
      </c>
      <c r="EA207" s="223" t="str">
        <f t="shared" ca="1" si="302"/>
        <v>-4.46737671103148-0.439998201595777i</v>
      </c>
      <c r="EB207" s="223" t="str">
        <f t="shared" ca="1" si="303"/>
        <v>3.6701320424991+2.58479861619728i</v>
      </c>
      <c r="EC207" s="223" t="str">
        <f t="shared" ca="1" si="304"/>
        <v>-1.91929158063117-4.05800109957998i</v>
      </c>
      <c r="ED207" s="223" t="str">
        <f t="shared" ca="1" si="305"/>
        <v>-0.330230769598912+4.47682931710425i</v>
      </c>
      <c r="EE207" s="223" t="str">
        <f t="shared" ca="1" si="306"/>
        <v>2.49395057401453-3.73246080087207i</v>
      </c>
      <c r="EF207" s="223" t="str">
        <f t="shared" ca="1" si="307"/>
        <v>-4.00967713223703+2.01830185821879i</v>
      </c>
      <c r="EG207" s="223" t="str">
        <f t="shared" ca="1" si="308"/>
        <v>4.48358524859576+0.220264418934303i</v>
      </c>
      <c r="EH207" s="223" t="str">
        <f t="shared" ca="1" si="309"/>
        <v>-3.79254126442423-2.40160026926078i</v>
      </c>
      <c r="EI207" s="223" t="str">
        <f t="shared" ca="1" si="310"/>
        <v>2.11609638624054+3.95893788531896i</v>
      </c>
      <c r="EJ207" s="223" t="str">
        <f t="shared" ca="1" si="311"/>
        <v>0.110165389224788-4.48764043598536i</v>
      </c>
      <c r="EK207" s="223" t="str">
        <f t="shared" ca="1" si="312"/>
        <v>-2.30780333031013+3.85033724292866i</v>
      </c>
      <c r="EL207" s="223" t="str">
        <f t="shared" ca="1" si="313"/>
        <v>3.90581392225303-2.2126162569249i</v>
      </c>
      <c r="EM207" s="223" t="str">
        <f t="shared" ca="1" si="314"/>
        <v>-4.48899243658017+4.35544650856414E-13i</v>
      </c>
      <c r="EN207" s="223"/>
      <c r="EO207" s="223"/>
      <c r="EP207" s="223"/>
    </row>
    <row r="208" spans="1:146" ht="17.25" thickBot="1">
      <c r="A208" s="257">
        <f t="shared" si="181"/>
        <v>2.1093750000000014E-3</v>
      </c>
      <c r="B208" s="256">
        <v>108</v>
      </c>
      <c r="C208" s="230">
        <f t="shared" si="182"/>
        <v>21600</v>
      </c>
      <c r="D208" s="229">
        <f t="shared" si="315"/>
        <v>135716.80263507908</v>
      </c>
      <c r="E208" s="229" t="str">
        <f t="shared" si="316"/>
        <v>135716.802635079i</v>
      </c>
      <c r="F208" s="229" t="str">
        <f t="shared" si="320"/>
        <v>-0.0134864847716979-0.041256468106686i</v>
      </c>
      <c r="G208" s="229" t="str">
        <f t="shared" si="321"/>
        <v>-3.9755464783769+2.41282560818178i</v>
      </c>
      <c r="H208" s="229" t="str">
        <f t="shared" si="319"/>
        <v>0.00202138325973101-0.00391340395558455i</v>
      </c>
      <c r="I208" s="229" t="str">
        <f t="shared" si="317"/>
        <v>-0.00303137031937869+0.00415055198830543i</v>
      </c>
      <c r="J208" s="255" t="str">
        <f ca="1">IMPRODUCT(1/N_FFT2,DS100)</f>
        <v>0.0207629449849856-0.000018249254905553i</v>
      </c>
      <c r="K208" s="254" t="str">
        <f t="shared" ca="1" si="318"/>
        <v>-0.0000628644306891446+0.0000862330028401797i</v>
      </c>
      <c r="N208" s="246">
        <f t="shared" ca="1" si="185"/>
        <v>17.489158877979641</v>
      </c>
      <c r="O208" s="223">
        <f t="shared" ca="1" si="186"/>
        <v>4.489158877979639</v>
      </c>
      <c r="P208" s="223" t="str">
        <f t="shared" ca="1" si="187"/>
        <v>-3.95908467352845-2.11617484617305i</v>
      </c>
      <c r="Q208" s="223" t="str">
        <f t="shared" ca="1" si="188"/>
        <v>2.49404304390118+3.73259919183825i</v>
      </c>
      <c r="R208" s="223" t="str">
        <f t="shared" ca="1" si="189"/>
        <v>-0.440014515704604-4.46754235097023i</v>
      </c>
      <c r="S208" s="223" t="str">
        <f t="shared" ca="1" si="190"/>
        <v>-1.71792672785727+4.1474420055568i</v>
      </c>
      <c r="T208" s="223" t="str">
        <f t="shared" ca="1" si="191"/>
        <v>3.47016673948451-2.84789224373375i</v>
      </c>
      <c r="U208" s="223" t="str">
        <f t="shared" ca="1" si="192"/>
        <v>-4.40290094891394+0.875791451086486i</v>
      </c>
      <c r="V208" s="223" t="str">
        <f t="shared" ca="1" si="193"/>
        <v>4.29585720384904+1.3031340360384i</v>
      </c>
      <c r="W208" s="223" t="str">
        <f t="shared" ca="1" si="194"/>
        <v>-3.17431468444318-3.17431468444321i</v>
      </c>
      <c r="X208" s="223" t="str">
        <f t="shared" ca="1" si="195"/>
        <v>1.30313403603835+4.29585720384905i</v>
      </c>
      <c r="Y208" s="223" t="str">
        <f t="shared" ca="1" si="196"/>
        <v>0.875791451086522-4.40290094891393i</v>
      </c>
      <c r="Z208" s="223" t="str">
        <f t="shared" ca="1" si="197"/>
        <v>-2.84789224373378+3.47016673948449i</v>
      </c>
      <c r="AA208" s="223" t="str">
        <f t="shared" ca="1" si="198"/>
        <v>4.14744200555665-1.71792672785764i</v>
      </c>
      <c r="AB208" s="223" t="str">
        <f t="shared" ca="1" si="199"/>
        <v>-4.46754235097022-0.440014515704818i</v>
      </c>
      <c r="AC208" s="223" t="str">
        <f t="shared" ca="1" si="200"/>
        <v>3.73259919183817+2.49404304390129i</v>
      </c>
      <c r="AD208" s="223" t="str">
        <f t="shared" ca="1" si="201"/>
        <v>-2.11617484617298-3.95908467352849i</v>
      </c>
      <c r="AE208" s="223" t="str">
        <f t="shared" ca="1" si="202"/>
        <v>-4.72965865655822E-14+4.48915887797964i</v>
      </c>
      <c r="AF208" s="223" t="str">
        <f t="shared" ca="1" si="203"/>
        <v>2.11617484617304-3.95908467352846i</v>
      </c>
      <c r="AG208" s="223" t="str">
        <f t="shared" ca="1" si="204"/>
        <v>-3.73259919183822+2.49404304390122i</v>
      </c>
      <c r="AH208" s="223" t="str">
        <f t="shared" ca="1" si="205"/>
        <v>4.46754235097022-0.440014515704755i</v>
      </c>
      <c r="AI208" s="223" t="str">
        <f t="shared" ca="1" si="206"/>
        <v>-4.14744200555679-1.7179267278573i</v>
      </c>
      <c r="AJ208" s="223" t="str">
        <f t="shared" ca="1" si="207"/>
        <v>2.84789224373371+3.47016673948454i</v>
      </c>
      <c r="AK208" s="223" t="str">
        <f t="shared" ca="1" si="208"/>
        <v>-0.875791451086446-4.40290094891395i</v>
      </c>
      <c r="AL208" s="223" t="str">
        <f t="shared" ca="1" si="209"/>
        <v>-1.30313403603844+4.29585720384903i</v>
      </c>
      <c r="AM208" s="223" t="str">
        <f t="shared" ca="1" si="210"/>
        <v>3.17431468444323-3.17431468444316i</v>
      </c>
      <c r="AN208" s="223" t="str">
        <f t="shared" ca="1" si="211"/>
        <v>-4.29585720384906+1.30313403603834i</v>
      </c>
      <c r="AO208" s="223" t="str">
        <f t="shared" ca="1" si="212"/>
        <v>4.40290094891392+0.875791451086554i</v>
      </c>
      <c r="AP208" s="223" t="str">
        <f t="shared" ca="1" si="213"/>
        <v>-3.47016673948445-2.84789224373381i</v>
      </c>
      <c r="AQ208" s="223" t="str">
        <f t="shared" ca="1" si="214"/>
        <v>1.71792672785759+4.14744200555667i</v>
      </c>
      <c r="AR208" s="223" t="str">
        <f t="shared" ca="1" si="215"/>
        <v>1.71792672785759+4.14744200555667i</v>
      </c>
      <c r="AS208" s="223" t="str">
        <f t="shared" ca="1" si="216"/>
        <v>-2.49404304390131+3.73259919183816i</v>
      </c>
      <c r="AT208" s="223" t="str">
        <f t="shared" ca="1" si="217"/>
        <v>3.95908467352851-2.11617484617294i</v>
      </c>
      <c r="AU208" s="223" t="str">
        <f t="shared" ca="1" si="218"/>
        <v>-4.48915887797964-9.45931731311644E-14i</v>
      </c>
      <c r="AV208" s="223" t="str">
        <f t="shared" ca="1" si="219"/>
        <v>3.95908467352842+2.11617484617311i</v>
      </c>
      <c r="AW208" s="223" t="str">
        <f t="shared" ca="1" si="220"/>
        <v>-2.4940430439012-3.73259919183823i</v>
      </c>
      <c r="AX208" s="223" t="str">
        <f t="shared" ca="1" si="221"/>
        <v>0.440014515704709+4.46754235097022i</v>
      </c>
      <c r="AY208" s="223" t="str">
        <f t="shared" ca="1" si="222"/>
        <v>1.71792672785735-4.14744200555677i</v>
      </c>
      <c r="AZ208" s="223" t="str">
        <f t="shared" ca="1" si="223"/>
        <v>-3.47016673948429+2.84789224373402i</v>
      </c>
      <c r="BA208" s="223" t="str">
        <f t="shared" ca="1" si="224"/>
        <v>4.40290094891369-0.875791451087748i</v>
      </c>
      <c r="BB208" s="223" t="str">
        <f t="shared" ca="1" si="225"/>
        <v>-4.29585720384889-1.30313403603889i</v>
      </c>
      <c r="BC208" s="223" t="str">
        <f t="shared" ca="1" si="226"/>
        <v>3.1743146844447+3.17431468444169i</v>
      </c>
      <c r="BD208" s="223" t="str">
        <f t="shared" ca="1" si="227"/>
        <v>-1.30313403603869-4.29585720384895i</v>
      </c>
      <c r="BE208" s="223" t="str">
        <f t="shared" ca="1" si="228"/>
        <v>-0.875791451087945+4.40290094891365i</v>
      </c>
      <c r="BF208" s="223" t="str">
        <f t="shared" ca="1" si="229"/>
        <v>2.84789224373279-3.47016673948529i</v>
      </c>
      <c r="BG208" s="223" t="str">
        <f t="shared" ca="1" si="230"/>
        <v>-4.14744200555685+1.71792672785716i</v>
      </c>
      <c r="BH208" s="223" t="str">
        <f t="shared" ca="1" si="231"/>
        <v>4.46754235097003+0.44001451570669i</v>
      </c>
      <c r="BI208" s="223" t="str">
        <f t="shared" ca="1" si="232"/>
        <v>-3.73259919183862-2.49404304390063i</v>
      </c>
      <c r="BJ208" s="223" t="str">
        <f t="shared" ca="1" si="233"/>
        <v>2.11617484617214+3.95908467352894i</v>
      </c>
      <c r="BK208" s="223" t="str">
        <f t="shared" ca="1" si="234"/>
        <v>-1.67626160164345E-12-4.48915887797964i</v>
      </c>
      <c r="BL208" s="223" t="str">
        <f t="shared" ca="1" si="235"/>
        <v>-2.11617484617312+3.95908467352841i</v>
      </c>
      <c r="BM208" s="223" t="str">
        <f t="shared" ca="1" si="236"/>
        <v>3.73259919183923-2.4940430438997i</v>
      </c>
      <c r="BN208" s="223" t="str">
        <f t="shared" ca="1" si="237"/>
        <v>-4.46754235097014+0.440014515705519i</v>
      </c>
      <c r="BO208" s="223" t="str">
        <f t="shared" ca="1" si="238"/>
        <v>4.14744200555642+1.71792672785819i</v>
      </c>
      <c r="BP208" s="223" t="str">
        <f t="shared" ca="1" si="239"/>
        <v>-2.84789224373544-3.47016673948313i</v>
      </c>
      <c r="BQ208" s="223" t="str">
        <f t="shared" ca="1" si="240"/>
        <v>0.875791451086792+4.40290094891387i</v>
      </c>
      <c r="BR208" s="223" t="str">
        <f t="shared" ca="1" si="241"/>
        <v>1.30313403603975-4.29585720384863i</v>
      </c>
      <c r="BS208" s="223" t="str">
        <f t="shared" ca="1" si="242"/>
        <v>-3.17431468444238+3.17431468444401i</v>
      </c>
      <c r="BT208" s="223" t="str">
        <f t="shared" ca="1" si="243"/>
        <v>4.29585720384921-1.30313403603782i</v>
      </c>
      <c r="BU208" s="223" t="str">
        <f t="shared" ca="1" si="244"/>
        <v>-4.40290094891346-0.875791451088902i</v>
      </c>
      <c r="BV208" s="223" t="str">
        <f t="shared" ca="1" si="245"/>
        <v>3.47016673948468+2.84789224373355i</v>
      </c>
      <c r="BW208" s="223" t="str">
        <f t="shared" ca="1" si="246"/>
        <v>-1.71792672785632-4.14744200555719i</v>
      </c>
      <c r="BX208" s="223" t="str">
        <f t="shared" ca="1" si="247"/>
        <v>-0.440014515703213+4.46754235097037i</v>
      </c>
      <c r="BY208" s="223" t="str">
        <f t="shared" ca="1" si="248"/>
        <v>2.49404304390139-3.73259919183811i</v>
      </c>
      <c r="BZ208" s="223" t="str">
        <f t="shared" ca="1" si="249"/>
        <v>-3.95908467352937+2.11617484617134i</v>
      </c>
      <c r="CA208" s="223" t="str">
        <f t="shared" ca="1" si="250"/>
        <v>4.48915887797964-7.0394063825566E-13i</v>
      </c>
      <c r="CB208" s="223" t="str">
        <f t="shared" ca="1" si="251"/>
        <v>-3.95908467352798-2.11617484617392i</v>
      </c>
      <c r="CC208" s="223" t="str">
        <f t="shared" ca="1" si="252"/>
        <v>2.49404304390266+3.73259919183726i</v>
      </c>
      <c r="CD208" s="223" t="str">
        <f t="shared" ca="1" si="253"/>
        <v>-0.440014515704615-4.46754235097023i</v>
      </c>
      <c r="CE208" s="223" t="str">
        <f t="shared" ca="1" si="254"/>
        <v>-1.71792672785903+4.14744200555608i</v>
      </c>
      <c r="CF208" s="223" t="str">
        <f t="shared" ca="1" si="255"/>
        <v>3.47016673948379-2.84789224373463i</v>
      </c>
      <c r="CG208" s="223" t="str">
        <f t="shared" ca="1" si="256"/>
        <v>-4.40290094891405+0.875791451085903i</v>
      </c>
      <c r="CH208" s="223" t="str">
        <f t="shared" ca="1" si="257"/>
        <v>4.29585720384966+1.30313403603635i</v>
      </c>
      <c r="CI208" s="223" t="str">
        <f t="shared" ca="1" si="258"/>
        <v>-3.17431468444337-3.17431468444302i</v>
      </c>
      <c r="CJ208" s="223" t="str">
        <f t="shared" ca="1" si="259"/>
        <v>1.30313403603695+4.29585720384948i</v>
      </c>
      <c r="CK208" s="223" t="str">
        <f t="shared" ca="1" si="260"/>
        <v>0.875791451085413-4.40290094891415i</v>
      </c>
      <c r="CL208" s="223" t="str">
        <f t="shared" ca="1" si="261"/>
        <v>-2.84789224373425+3.4701667394841i</v>
      </c>
      <c r="CM208" s="223" t="str">
        <f t="shared" ca="1" si="262"/>
        <v>4.14744200555754-1.71792672785548i</v>
      </c>
      <c r="CN208" s="223" t="str">
        <f t="shared" ca="1" si="263"/>
        <v>-4.46754235097028-0.440014515704118i</v>
      </c>
      <c r="CO208" s="223" t="str">
        <f t="shared" ca="1" si="264"/>
        <v>3.73259919183761+2.49404304390214i</v>
      </c>
      <c r="CP208" s="223" t="str">
        <f t="shared" ca="1" si="265"/>
        <v>-2.11617484617447-3.95908467352769i</v>
      </c>
      <c r="CQ208" s="223" t="str">
        <f t="shared" ca="1" si="266"/>
        <v>-2.04585540523696E-13+4.48915887797964i</v>
      </c>
      <c r="CR208" s="223" t="str">
        <f t="shared" ca="1" si="267"/>
        <v>2.11617484617473-3.95908467352756i</v>
      </c>
      <c r="CS208" s="223" t="str">
        <f t="shared" ca="1" si="268"/>
        <v>-3.73259919183783+2.4940430439018i</v>
      </c>
      <c r="CT208" s="223" t="str">
        <f t="shared" ca="1" si="269"/>
        <v>4.46754235097032-0.44001451570371i</v>
      </c>
      <c r="CU208" s="223" t="str">
        <f t="shared" ca="1" si="270"/>
        <v>-4.14744200555744-1.71792672785574i</v>
      </c>
      <c r="CV208" s="223" t="str">
        <f t="shared" ca="1" si="271"/>
        <v>2.84789224373393+3.47016673948436i</v>
      </c>
      <c r="CW208" s="223" t="str">
        <f t="shared" ca="1" si="272"/>
        <v>-0.87579145108501-4.40290094891423i</v>
      </c>
      <c r="CX208" s="223" t="str">
        <f t="shared" ca="1" si="273"/>
        <v>-1.30313403603734+4.29585720384936i</v>
      </c>
      <c r="CY208" s="223" t="str">
        <f t="shared" ca="1" si="274"/>
        <v>3.17431468444366-3.17431468444273i</v>
      </c>
      <c r="CZ208" s="223" t="str">
        <f t="shared" ca="1" si="275"/>
        <v>-4.29585720384845+1.30313403604036i</v>
      </c>
      <c r="DA208" s="223" t="str">
        <f t="shared" ca="1" si="276"/>
        <v>4.40290094891397+0.875791451086302i</v>
      </c>
      <c r="DB208" s="223" t="str">
        <f t="shared" ca="1" si="277"/>
        <v>-3.47016673948353-2.84789224373495i</v>
      </c>
      <c r="DC208" s="223" t="str">
        <f t="shared" ca="1" si="278"/>
        <v>1.71792672785865+4.14744200555623i</v>
      </c>
      <c r="DD208" s="223" t="str">
        <f t="shared" ca="1" si="279"/>
        <v>0.440014515705022-4.46754235097019i</v>
      </c>
      <c r="DE208" s="223" t="str">
        <f t="shared" ca="1" si="280"/>
        <v>-2.4940430439029+3.7325991918371i</v>
      </c>
      <c r="DF208" s="223" t="str">
        <f t="shared" ca="1" si="281"/>
        <v>3.95908467352818-2.11617484617356i</v>
      </c>
      <c r="DG208" s="223" t="str">
        <f t="shared" ca="1" si="282"/>
        <v>-4.48915887797964-1.11311171930305E-12i</v>
      </c>
      <c r="DH208" s="223" t="str">
        <f t="shared" ca="1" si="283"/>
        <v>3.95908467352923+2.11617484617159i</v>
      </c>
      <c r="DI208" s="223" t="str">
        <f t="shared" ca="1" si="284"/>
        <v>-2.49404304390105-3.73259919183834i</v>
      </c>
      <c r="DJ208" s="223" t="str">
        <f t="shared" ca="1" si="285"/>
        <v>0.440014515702679+4.46754235097043i</v>
      </c>
      <c r="DK208" s="223" t="str">
        <f t="shared" ca="1" si="286"/>
        <v>1.7179267278567-4.14744200555704i</v>
      </c>
      <c r="DL208" s="223" t="str">
        <f t="shared" ca="1" si="287"/>
        <v>-3.47016673948502+2.84789224373313i</v>
      </c>
      <c r="DM208" s="223" t="str">
        <f t="shared" ca="1" si="288"/>
        <v>4.40290094891356-0.875791451088372i</v>
      </c>
      <c r="DN208" s="223" t="str">
        <f t="shared" ca="1" si="289"/>
        <v>-4.29585720384913-1.30313403603809i</v>
      </c>
      <c r="DO208" s="223" t="str">
        <f t="shared" ca="1" si="290"/>
        <v>3.17431468444209+3.1743146844443i</v>
      </c>
      <c r="DP208" s="223" t="str">
        <f t="shared" ca="1" si="291"/>
        <v>-1.30313403603948-4.29585720384871i</v>
      </c>
      <c r="DQ208" s="223" t="str">
        <f t="shared" ca="1" si="292"/>
        <v>-0.875791451087196+4.4029009489138i</v>
      </c>
      <c r="DR208" s="223" t="str">
        <f t="shared" ca="1" si="293"/>
        <v>2.84789224373575-3.47016673948287i</v>
      </c>
      <c r="DS208" s="223" t="str">
        <f t="shared" ca="1" si="294"/>
        <v>-4.14744200555658+1.71792672785781i</v>
      </c>
      <c r="DT208" s="223" t="str">
        <f t="shared" ca="1" si="295"/>
        <v>4.46754235097009+0.440014515706053i</v>
      </c>
      <c r="DU208" s="223" t="str">
        <f t="shared" ca="1" si="296"/>
        <v>-3.73259919183901-2.49404304390005i</v>
      </c>
      <c r="DV208" s="223" t="str">
        <f t="shared" ca="1" si="297"/>
        <v>2.11617484617287+3.95908467352854i</v>
      </c>
      <c r="DW208" s="223" t="str">
        <f t="shared" ca="1" si="298"/>
        <v>2.02163789808241E-12-4.48915887797964i</v>
      </c>
      <c r="DX208" s="223" t="str">
        <f t="shared" ca="1" si="299"/>
        <v>-2.11617484617239+3.9590846735288i</v>
      </c>
      <c r="DY208" s="223" t="str">
        <f t="shared" ca="1" si="300"/>
        <v>3.73259919183884-2.49404304390029i</v>
      </c>
      <c r="DZ208" s="223" t="str">
        <f t="shared" ca="1" si="301"/>
        <v>-4.46754235097006+0.440014515706346i</v>
      </c>
      <c r="EA208" s="223" t="str">
        <f t="shared" ca="1" si="302"/>
        <v>4.14744200555669+1.71792672785754i</v>
      </c>
      <c r="EB208" s="223" t="str">
        <f t="shared" ca="1" si="303"/>
        <v>-2.84789224373243-3.4701667394856i</v>
      </c>
      <c r="EC208" s="223" t="str">
        <f t="shared" ca="1" si="304"/>
        <v>0.875791451087483+4.40290094891374i</v>
      </c>
      <c r="ED208" s="223" t="str">
        <f t="shared" ca="1" si="305"/>
        <v>1.3031340360392-4.29585720384879i</v>
      </c>
      <c r="EE208" s="223" t="str">
        <f t="shared" ca="1" si="306"/>
        <v>-3.17431468444188+3.17431468444451i</v>
      </c>
      <c r="EF208" s="223" t="str">
        <f t="shared" ca="1" si="307"/>
        <v>4.29585720384897-1.30313403603862i</v>
      </c>
      <c r="EG208" s="223" t="str">
        <f t="shared" ca="1" si="308"/>
        <v>-4.40290094891362-0.875791451088085i</v>
      </c>
      <c r="EH208" s="223" t="str">
        <f t="shared" ca="1" si="309"/>
        <v>3.4701667394852+2.8478922437329i</v>
      </c>
      <c r="EI208" s="223" t="str">
        <f t="shared" ca="1" si="310"/>
        <v>-1.71792672785697-4.14744200555692i</v>
      </c>
      <c r="EJ208" s="223" t="str">
        <f t="shared" ca="1" si="311"/>
        <v>-0.440014515706957+4.46754235097i</v>
      </c>
      <c r="EK208" s="223" t="str">
        <f t="shared" ca="1" si="312"/>
        <v>2.4940430439008-3.7325991918385i</v>
      </c>
      <c r="EL208" s="223" t="str">
        <f t="shared" ca="1" si="313"/>
        <v>-3.95908467352909+2.11617484617185i</v>
      </c>
      <c r="EM208" s="223" t="str">
        <f t="shared" ca="1" si="314"/>
        <v>4.48915887797964-1.40788127651132E-12i</v>
      </c>
      <c r="EN208" s="223"/>
      <c r="EO208" s="223"/>
      <c r="EP208" s="223"/>
    </row>
    <row r="209" spans="1:146" ht="17.25" thickBot="1">
      <c r="A209" s="257">
        <f t="shared" si="181"/>
        <v>2.1289062500000015E-3</v>
      </c>
      <c r="B209" s="256">
        <v>109</v>
      </c>
      <c r="C209" s="230">
        <f t="shared" si="182"/>
        <v>21800</v>
      </c>
      <c r="D209" s="229">
        <f t="shared" si="315"/>
        <v>136973.43969651498</v>
      </c>
      <c r="E209" s="229" t="str">
        <f t="shared" si="316"/>
        <v>136973.439696515i</v>
      </c>
      <c r="F209" s="229" t="str">
        <f t="shared" si="320"/>
        <v>-0.0133632122166972-0.0407515732498903i</v>
      </c>
      <c r="G209" s="229" t="str">
        <f t="shared" si="321"/>
        <v>-3.94698013381356+2.43032957329563i</v>
      </c>
      <c r="H209" s="229" t="str">
        <f t="shared" si="319"/>
        <v>0.00202094332772708-0.00387747471379872i</v>
      </c>
      <c r="I209" s="229" t="str">
        <f t="shared" si="317"/>
        <v>-0.00300556589983612+0.00411646875726343i</v>
      </c>
      <c r="J209" s="255" t="str">
        <f ca="1">IMPRODUCT(1/N_FFT2,DT100)</f>
        <v>0.0107114954928705-0.00161494420487547i</v>
      </c>
      <c r="K209" s="254" t="str">
        <f t="shared" ca="1" si="318"/>
        <v>-0.0000255462382255264+0.0000489473577722811i</v>
      </c>
      <c r="N209" s="246">
        <f t="shared" ca="1" si="185"/>
        <v>17.489313567448843</v>
      </c>
      <c r="O209" s="223">
        <f t="shared" ca="1" si="186"/>
        <v>4.4893135674488427</v>
      </c>
      <c r="P209" s="223" t="str">
        <f t="shared" ca="1" si="187"/>
        <v>-4.00996397413204-2.01844624229713i</v>
      </c>
      <c r="Q209" s="223" t="str">
        <f t="shared" ca="1" si="188"/>
        <v>2.67428096977773+3.60585046855314i</v>
      </c>
      <c r="R209" s="223" t="str">
        <f t="shared" ca="1" si="189"/>
        <v>-0.767501526728277-4.42322028768069i</v>
      </c>
      <c r="S209" s="223" t="str">
        <f t="shared" ca="1" si="190"/>
        <v>-1.30317894002111+4.29600523244161i</v>
      </c>
      <c r="T209" s="223" t="str">
        <f t="shared" ca="1" si="191"/>
        <v>3.09556372279415-3.25137225567929i</v>
      </c>
      <c r="U209" s="223" t="str">
        <f t="shared" ca="1" si="192"/>
        <v>-4.22688654617715+1.51240418956933i</v>
      </c>
      <c r="V209" s="223" t="str">
        <f t="shared" ca="1" si="193"/>
        <v>4.4555518400893+0.549539904972445i</v>
      </c>
      <c r="W209" s="223" t="str">
        <f t="shared" ca="1" si="194"/>
        <v>-3.73272781143133-2.49412898476549i</v>
      </c>
      <c r="X209" s="223" t="str">
        <f t="shared" ca="1" si="195"/>
        <v>2.21277454174809+3.90609333404513i</v>
      </c>
      <c r="Y209" s="223" t="str">
        <f t="shared" ca="1" si="196"/>
        <v>-0.220280176081313-4.48390599264814i</v>
      </c>
      <c r="Z209" s="223" t="str">
        <f t="shared" ca="1" si="197"/>
        <v>-1.81925532905356+4.10417425977388i</v>
      </c>
      <c r="AA209" s="223" t="str">
        <f t="shared" ca="1" si="198"/>
        <v>3.47028631606112-2.84799037769428i</v>
      </c>
      <c r="AB209" s="223" t="str">
        <f t="shared" ca="1" si="199"/>
        <v>-4.38023281017066+0.983614170081274i</v>
      </c>
      <c r="AC209" s="223" t="str">
        <f t="shared" ca="1" si="200"/>
        <v>4.35477446581566+1.09081421826094i</v>
      </c>
      <c r="AD209" s="223" t="str">
        <f t="shared" ca="1" si="201"/>
        <v>-3.39934794801393-2.93229770576143i</v>
      </c>
      <c r="AE209" s="223" t="str">
        <f t="shared" ca="1" si="202"/>
        <v>1.71798592495435+4.14758491999127i</v>
      </c>
      <c r="AF209" s="223" t="str">
        <f t="shared" ca="1" si="203"/>
        <v>0.330254393451411-4.4771495778549i</v>
      </c>
      <c r="AG209" s="223" t="str">
        <f t="shared" ca="1" si="204"/>
        <v>-2.30796842456949+3.85061268606315i</v>
      </c>
      <c r="AH209" s="223" t="str">
        <f t="shared" ca="1" si="205"/>
        <v>3.79281257298305-2.40177207351196i</v>
      </c>
      <c r="AI209" s="223" t="str">
        <f t="shared" ca="1" si="206"/>
        <v>-4.46769629556735+0.440029677924181i</v>
      </c>
      <c r="AJ209" s="223" t="str">
        <f t="shared" ca="1" si="207"/>
        <v>4.18849723014082+1.61568167037413i</v>
      </c>
      <c r="AK209" s="223" t="str">
        <f t="shared" ca="1" si="208"/>
        <v>-3.01483872733655-3.32636193987245i</v>
      </c>
      <c r="AL209" s="223" t="str">
        <f t="shared" ca="1" si="209"/>
        <v>1.19735720074358+4.32669296815798i</v>
      </c>
      <c r="AM209" s="223" t="str">
        <f t="shared" ca="1" si="210"/>
        <v>0.875821629504967-4.40305266606834i</v>
      </c>
      <c r="AN209" s="223" t="str">
        <f t="shared" ca="1" si="211"/>
        <v>-2.7619675267166+3.53913431339406i</v>
      </c>
      <c r="AO209" s="223" t="str">
        <f t="shared" ca="1" si="212"/>
        <v>4.0582913984476-1.91942888176834i</v>
      </c>
      <c r="AP209" s="223" t="str">
        <f t="shared" ca="1" si="213"/>
        <v>-4.48796147013545-0.110173270169685i</v>
      </c>
      <c r="AQ209" s="223" t="str">
        <f t="shared" ca="1" si="214"/>
        <v>3.95922109746065+2.11624776628417i</v>
      </c>
      <c r="AR209" s="223" t="str">
        <f t="shared" ca="1" si="215"/>
        <v>3.95922109746065+2.11624776628417i</v>
      </c>
      <c r="AS209" s="223" t="str">
        <f t="shared" ca="1" si="216"/>
        <v>0.658719109730456+4.44072352678662i</v>
      </c>
      <c r="AT209" s="223" t="str">
        <f t="shared" ca="1" si="217"/>
        <v>1.40821569303374-4.26272974381133i</v>
      </c>
      <c r="AU209" s="223" t="str">
        <f t="shared" ca="1" si="218"/>
        <v>-3.17442406641574+3.17442406641595i</v>
      </c>
      <c r="AV209" s="223" t="str">
        <f t="shared" ca="1" si="219"/>
        <v>4.26272974381137-1.40821569303359i</v>
      </c>
      <c r="AW209" s="223" t="str">
        <f t="shared" ca="1" si="220"/>
        <v>-4.4407235267866-0.658719109730604i</v>
      </c>
      <c r="AX209" s="223" t="str">
        <f t="shared" ca="1" si="221"/>
        <v>3.67039459422141+2.58498352598049i</v>
      </c>
      <c r="AY209" s="223" t="str">
        <f t="shared" ca="1" si="222"/>
        <v>-2.11624776628409-3.95922109746069i</v>
      </c>
      <c r="AZ209" s="223" t="str">
        <f t="shared" ca="1" si="223"/>
        <v>0.110173270169982+4.48796147013544i</v>
      </c>
      <c r="BA209" s="223" t="str">
        <f t="shared" ca="1" si="224"/>
        <v>1.91942888176928-4.05829139844716i</v>
      </c>
      <c r="BB209" s="223" t="str">
        <f t="shared" ca="1" si="225"/>
        <v>-3.53913431339333+2.76196752671754i</v>
      </c>
      <c r="BC209" s="223" t="str">
        <f t="shared" ca="1" si="226"/>
        <v>4.40305266606863-0.875821629503508i</v>
      </c>
      <c r="BD209" s="223" t="str">
        <f t="shared" ca="1" si="227"/>
        <v>-4.32669296815806-1.19735720074329i</v>
      </c>
      <c r="BE209" s="223" t="str">
        <f t="shared" ca="1" si="228"/>
        <v>3.32636193987115+3.01483872733799i</v>
      </c>
      <c r="BF209" s="223" t="str">
        <f t="shared" ca="1" si="229"/>
        <v>-1.61568167037396-4.18849723014088i</v>
      </c>
      <c r="BG209" s="223" t="str">
        <f t="shared" ca="1" si="230"/>
        <v>-0.440029677922077+4.46769629556756i</v>
      </c>
      <c r="BH209" s="223" t="str">
        <f t="shared" ca="1" si="231"/>
        <v>2.40177207351244-3.79281257298275i</v>
      </c>
      <c r="BI209" s="223" t="str">
        <f t="shared" ca="1" si="232"/>
        <v>-3.85061268606252+2.30796842457054i</v>
      </c>
      <c r="BJ209" s="223" t="str">
        <f t="shared" ca="1" si="233"/>
        <v>4.47714957785498-0.330254393450371i</v>
      </c>
      <c r="BK209" s="223" t="str">
        <f t="shared" ca="1" si="234"/>
        <v>-4.14758491999156-1.71798592495366i</v>
      </c>
      <c r="BL209" s="223" t="str">
        <f t="shared" ca="1" si="235"/>
        <v>2.9322977057603+3.3993479480149i</v>
      </c>
      <c r="BM209" s="223" t="str">
        <f t="shared" ca="1" si="236"/>
        <v>-1.09081421826123-4.35477446581558i</v>
      </c>
      <c r="BN209" s="223" t="str">
        <f t="shared" ca="1" si="237"/>
        <v>-0.983614170083196+4.38023281017023i</v>
      </c>
      <c r="BO209" s="223" t="str">
        <f t="shared" ca="1" si="238"/>
        <v>2.84799037769442-3.470286316061i</v>
      </c>
      <c r="BP209" s="223" t="str">
        <f t="shared" ca="1" si="239"/>
        <v>-4.10417425977323+1.81925532905503i</v>
      </c>
      <c r="BQ209" s="223" t="str">
        <f t="shared" ca="1" si="240"/>
        <v>4.4839059926481+0.220280176081956i</v>
      </c>
      <c r="BR209" s="223" t="str">
        <f t="shared" ca="1" si="241"/>
        <v>-3.90609333404575-2.21277454174698i</v>
      </c>
      <c r="BS209" s="223" t="str">
        <f t="shared" ca="1" si="242"/>
        <v>2.49412898476468+3.73272781143187i</v>
      </c>
      <c r="BT209" s="223" t="str">
        <f t="shared" ca="1" si="243"/>
        <v>-0.549539904973244-4.4555518400892i</v>
      </c>
      <c r="BU209" s="223" t="str">
        <f t="shared" ca="1" si="244"/>
        <v>-1.51240418957111+4.22688654617651i</v>
      </c>
      <c r="BV209" s="223" t="str">
        <f t="shared" ca="1" si="245"/>
        <v>3.25137225567906-3.0955637227944i</v>
      </c>
      <c r="BW209" s="223" t="str">
        <f t="shared" ca="1" si="246"/>
        <v>-4.29600523244229+1.30317894001886i</v>
      </c>
      <c r="BX209" s="223" t="str">
        <f t="shared" ca="1" si="247"/>
        <v>4.42322028768064+0.767501526728533i</v>
      </c>
      <c r="BY209" s="223" t="str">
        <f t="shared" ca="1" si="248"/>
        <v>-3.60585046855418-2.67428096977633i</v>
      </c>
      <c r="BZ209" s="223" t="str">
        <f t="shared" ca="1" si="249"/>
        <v>2.01844624229645+4.00996397413239i</v>
      </c>
      <c r="CA209" s="223" t="str">
        <f t="shared" ca="1" si="250"/>
        <v>-1.19014188562662E-12-4.48931356744884i</v>
      </c>
      <c r="CB209" s="223" t="str">
        <f t="shared" ca="1" si="251"/>
        <v>-2.01844624229831+4.00996397413145i</v>
      </c>
      <c r="CC209" s="223" t="str">
        <f t="shared" ca="1" si="252"/>
        <v>3.60585046855276-2.67428096977824i</v>
      </c>
      <c r="CD209" s="223" t="str">
        <f t="shared" ca="1" si="253"/>
        <v>-4.423220287681+0.767501526726481i</v>
      </c>
      <c r="CE209" s="223" t="str">
        <f t="shared" ca="1" si="254"/>
        <v>4.29600523244169+1.30317894002086i</v>
      </c>
      <c r="CF209" s="223" t="str">
        <f t="shared" ca="1" si="255"/>
        <v>-3.2513722556807-3.09556372279267i</v>
      </c>
      <c r="CG209" s="223" t="str">
        <f t="shared" ca="1" si="256"/>
        <v>1.51240418956915+4.22688654617721i</v>
      </c>
      <c r="CH209" s="223" t="str">
        <f t="shared" ca="1" si="257"/>
        <v>0.549539904970757-4.45555184008951i</v>
      </c>
      <c r="CI209" s="223" t="str">
        <f t="shared" ca="1" si="258"/>
        <v>-2.49412898476631+3.73272781143079i</v>
      </c>
      <c r="CJ209" s="223" t="str">
        <f t="shared" ca="1" si="259"/>
        <v>3.90609333404452-2.21277454174916i</v>
      </c>
      <c r="CK209" s="223" t="str">
        <f t="shared" ca="1" si="260"/>
        <v>-4.4839059926482+0.220280176079873i</v>
      </c>
      <c r="CL209" s="223" t="str">
        <f t="shared" ca="1" si="261"/>
        <v>4.1041742597742+1.81925532905285i</v>
      </c>
      <c r="CM209" s="223" t="str">
        <f t="shared" ca="1" si="262"/>
        <v>-2.84799037769281-3.47028631606232i</v>
      </c>
      <c r="CN209" s="223" t="str">
        <f t="shared" ca="1" si="263"/>
        <v>0.983614170081162+4.38023281017069i</v>
      </c>
      <c r="CO209" s="223" t="str">
        <f t="shared" ca="1" si="264"/>
        <v>1.09081421825892-4.35477446581616i</v>
      </c>
      <c r="CP209" s="223" t="str">
        <f t="shared" ca="1" si="265"/>
        <v>-2.93229770576188+3.39934794801354i</v>
      </c>
      <c r="CQ209" s="223" t="str">
        <f t="shared" ca="1" si="266"/>
        <v>4.14758491999064-1.71798592495586i</v>
      </c>
      <c r="CR209" s="223" t="str">
        <f t="shared" ca="1" si="267"/>
        <v>-4.47714957785482-0.330254393452451i</v>
      </c>
      <c r="CS209" s="223" t="str">
        <f t="shared" ca="1" si="268"/>
        <v>3.85061268606375+2.3079684245685i</v>
      </c>
      <c r="CT209" s="223" t="str">
        <f t="shared" ca="1" si="269"/>
        <v>-2.40177207351067-3.79281257298387i</v>
      </c>
      <c r="CU209" s="223" t="str">
        <f t="shared" ca="1" si="270"/>
        <v>0.440029677924445+4.46769629556732i</v>
      </c>
      <c r="CV209" s="223" t="str">
        <f t="shared" ca="1" si="271"/>
        <v>1.61568167037597-4.18849723014011i</v>
      </c>
      <c r="CW209" s="223" t="str">
        <f t="shared" ca="1" si="272"/>
        <v>-3.32636193987259+3.01483872733639i</v>
      </c>
      <c r="CX209" s="223" t="str">
        <f t="shared" ca="1" si="273"/>
        <v>4.32669296815741-1.19735720074565i</v>
      </c>
      <c r="CY209" s="223" t="str">
        <f t="shared" ca="1" si="274"/>
        <v>-4.40305266606823-0.875821629505492i</v>
      </c>
      <c r="CZ209" s="223" t="str">
        <f t="shared" ca="1" si="275"/>
        <v>3.53913431339483+2.76196752671561i</v>
      </c>
      <c r="DA209" s="223" t="str">
        <f t="shared" ca="1" si="276"/>
        <v>-1.91942888176746-4.05829139844802i</v>
      </c>
      <c r="DB209" s="223" t="str">
        <f t="shared" ca="1" si="277"/>
        <v>-0.110173270168878+4.48796147013547i</v>
      </c>
      <c r="DC209" s="223" t="str">
        <f t="shared" ca="1" si="278"/>
        <v>2.11624776628548-3.95922109745995i</v>
      </c>
      <c r="DD209" s="223" t="str">
        <f t="shared" ca="1" si="279"/>
        <v>-3.67039459422133+2.58498352598061i</v>
      </c>
      <c r="DE209" s="223" t="str">
        <f t="shared" ca="1" si="280"/>
        <v>4.4407235267869-0.658719109728539i</v>
      </c>
      <c r="DF209" s="223" t="str">
        <f t="shared" ca="1" si="281"/>
        <v>-4.26272974381128-1.40821569303388i</v>
      </c>
      <c r="DG209" s="223" t="str">
        <f t="shared" ca="1" si="282"/>
        <v>3.17442406641711+3.17442406641458i</v>
      </c>
      <c r="DH209" s="223" t="str">
        <f t="shared" ca="1" si="283"/>
        <v>-1.40821569303303-4.26272974381156i</v>
      </c>
      <c r="DI209" s="223" t="str">
        <f t="shared" ca="1" si="284"/>
        <v>-0.658719109729302+4.44072352678679i</v>
      </c>
      <c r="DJ209" s="223" t="str">
        <f t="shared" ca="1" si="285"/>
        <v>2.58498352598123-3.67039459422088i</v>
      </c>
      <c r="DK209" s="223" t="str">
        <f t="shared" ca="1" si="286"/>
        <v>-3.95922109746037+2.11624776628469i</v>
      </c>
      <c r="DL209" s="223" t="str">
        <f t="shared" ca="1" si="287"/>
        <v>4.48796147013549-0.110173270167983i</v>
      </c>
      <c r="DM209" s="223" t="str">
        <f t="shared" ca="1" si="288"/>
        <v>-4.05829139844769-1.91942888176815i</v>
      </c>
      <c r="DN209" s="223" t="str">
        <f t="shared" ca="1" si="289"/>
        <v>2.76196752671501+3.53913431339531i</v>
      </c>
      <c r="DO209" s="223" t="str">
        <f t="shared" ca="1" si="290"/>
        <v>-0.875821629504613-4.40305266606841i</v>
      </c>
      <c r="DP209" s="223" t="str">
        <f t="shared" ca="1" si="291"/>
        <v>-1.19735720074209+4.3266929681584i</v>
      </c>
      <c r="DQ209" s="223" t="str">
        <f t="shared" ca="1" si="292"/>
        <v>3.01483872733706-3.32636193987199i</v>
      </c>
      <c r="DR209" s="223" t="str">
        <f t="shared" ca="1" si="293"/>
        <v>-4.18849723014048+1.61568167037501i</v>
      </c>
      <c r="DS209" s="223" t="str">
        <f t="shared" ca="1" si="294"/>
        <v>4.46769629556722+0.440029677925463i</v>
      </c>
      <c r="DT209" s="223" t="str">
        <f t="shared" ca="1" si="295"/>
        <v>-3.79281257298339-2.40177207351143i</v>
      </c>
      <c r="DU209" s="223" t="str">
        <f t="shared" ca="1" si="296"/>
        <v>2.30796842456773+3.85061268606421i</v>
      </c>
      <c r="DV209" s="223" t="str">
        <f t="shared" ca="1" si="297"/>
        <v>-0.330254393451686-4.47714957785488i</v>
      </c>
      <c r="DW209" s="223" t="str">
        <f t="shared" ca="1" si="298"/>
        <v>-1.71798592495256+4.14758491999201i</v>
      </c>
      <c r="DX209" s="223" t="str">
        <f t="shared" ca="1" si="299"/>
        <v>3.39934794801412-2.9322977057612i</v>
      </c>
      <c r="DY209" s="223" t="str">
        <f t="shared" ca="1" si="300"/>
        <v>-4.35477446581526+1.0908142182625i</v>
      </c>
      <c r="DZ209" s="223" t="str">
        <f t="shared" ca="1" si="301"/>
        <v>4.38023281017052+0.983614170081912i</v>
      </c>
      <c r="EA209" s="223" t="str">
        <f t="shared" ca="1" si="302"/>
        <v>-3.47028631606176-2.8479903776935i</v>
      </c>
      <c r="EB209" s="223" t="str">
        <f t="shared" ca="1" si="303"/>
        <v>1.81925532905203+4.10417425977456i</v>
      </c>
      <c r="EC209" s="223" t="str">
        <f t="shared" ca="1" si="304"/>
        <v>0.22028017608064-4.48390599264817i</v>
      </c>
      <c r="ED209" s="223" t="str">
        <f t="shared" ca="1" si="305"/>
        <v>-2.21277454174983+3.90609333404414i</v>
      </c>
      <c r="EE209" s="223" t="str">
        <f t="shared" ca="1" si="306"/>
        <v>3.73272781143128-2.49412898476556i</v>
      </c>
      <c r="EF209" s="223" t="str">
        <f t="shared" ca="1" si="307"/>
        <v>-4.45555184008906+0.549539904974425i</v>
      </c>
      <c r="EG209" s="223" t="str">
        <f t="shared" ca="1" si="308"/>
        <v>4.22688654617691+1.51240418956999i</v>
      </c>
      <c r="EH209" s="223" t="str">
        <f t="shared" ca="1" si="309"/>
        <v>-3.09556372279517-3.25137225567833i</v>
      </c>
      <c r="EI209" s="223" t="str">
        <f t="shared" ca="1" si="310"/>
        <v>1.30317894001988+4.29600523244199i</v>
      </c>
      <c r="EJ209" s="223" t="str">
        <f t="shared" ca="1" si="311"/>
        <v>0.767501526727361-4.42322028768085i</v>
      </c>
      <c r="EK209" s="223" t="str">
        <f t="shared" ca="1" si="312"/>
        <v>-2.67428096977896+3.60585046855223i</v>
      </c>
      <c r="EL209" s="223" t="str">
        <f t="shared" ca="1" si="313"/>
        <v>4.00996397413179-2.01844624229763i</v>
      </c>
      <c r="EM209" s="223" t="str">
        <f t="shared" ca="1" si="314"/>
        <v>-4.48931356744884-1.95791106445081E-12i</v>
      </c>
      <c r="EN209" s="223"/>
      <c r="EO209" s="223"/>
      <c r="EP209" s="223"/>
    </row>
    <row r="210" spans="1:146" ht="17.25" thickBot="1">
      <c r="A210" s="257">
        <f t="shared" si="181"/>
        <v>2.1484375000000015E-3</v>
      </c>
      <c r="B210" s="256">
        <v>110</v>
      </c>
      <c r="C210" s="230">
        <f t="shared" si="182"/>
        <v>22000</v>
      </c>
      <c r="D210" s="229">
        <f t="shared" si="315"/>
        <v>138230.07675795088</v>
      </c>
      <c r="E210" s="229" t="str">
        <f t="shared" si="316"/>
        <v>138230.076757951i</v>
      </c>
      <c r="F210" s="229" t="str">
        <f t="shared" si="320"/>
        <v>-0.0132410097672016-0.0402570631075402i</v>
      </c>
      <c r="G210" s="229" t="str">
        <f t="shared" si="321"/>
        <v>-3.9184318405672+2.44728010427603i</v>
      </c>
      <c r="H210" s="229" t="str">
        <f t="shared" si="319"/>
        <v>0.00202051586998986-0.00384219893008268i</v>
      </c>
      <c r="I210" s="229" t="str">
        <f t="shared" si="317"/>
        <v>-0.00298052157903065+0.00408267141502228i</v>
      </c>
      <c r="J210" s="255" t="str">
        <f ca="1">IMPRODUCT(1/N_FFT2,DU100)</f>
        <v>0.0142945027348745+0.000016424429032773i</v>
      </c>
      <c r="K210" s="254" t="str">
        <f t="shared" ca="1" si="318"/>
        <v>-0.0000426721294097263+0.0000583108043424745i</v>
      </c>
      <c r="N210" s="246">
        <f t="shared" ca="1" si="185"/>
        <v>17.489457128617985</v>
      </c>
      <c r="O210" s="223">
        <f t="shared" ca="1" si="186"/>
        <v>4.4894571286179863</v>
      </c>
      <c r="P210" s="223" t="str">
        <f t="shared" ca="1" si="187"/>
        <v>-4.05842117620738-1.9194902620775i</v>
      </c>
      <c r="Q210" s="223" t="str">
        <f t="shared" ca="1" si="188"/>
        <v>2.84808145193587+3.47039729034555i</v>
      </c>
      <c r="R210" s="223" t="str">
        <f t="shared" ca="1" si="189"/>
        <v>-1.09084910077956-4.35491372463649i</v>
      </c>
      <c r="S210" s="223" t="str">
        <f t="shared" ca="1" si="190"/>
        <v>-0.875849636899747+4.40319346874986i</v>
      </c>
      <c r="T210" s="223" t="str">
        <f t="shared" ca="1" si="191"/>
        <v>2.67436648906649-3.60596577796532i</v>
      </c>
      <c r="U210" s="223" t="str">
        <f t="shared" ca="1" si="192"/>
        <v>-3.95934770710845+2.11631544055085i</v>
      </c>
      <c r="V210" s="223" t="str">
        <f t="shared" ca="1" si="193"/>
        <v>4.48404938089156-0.220287220293937i</v>
      </c>
      <c r="W210" s="223" t="str">
        <f t="shared" ca="1" si="194"/>
        <v>-4.147717553217-1.71804086343557i</v>
      </c>
      <c r="X210" s="223" t="str">
        <f t="shared" ca="1" si="195"/>
        <v>3.01493513712533+3.32646831168221i</v>
      </c>
      <c r="Y210" s="223" t="str">
        <f t="shared" ca="1" si="196"/>
        <v>-1.30322061362868-4.29614261191504i</v>
      </c>
      <c r="Z210" s="223" t="str">
        <f t="shared" ca="1" si="197"/>
        <v>-0.658740174529187+4.44086553412284i</v>
      </c>
      <c r="AA210" s="223" t="str">
        <f t="shared" ca="1" si="198"/>
        <v>2.49420874307796-3.7328471781808i</v>
      </c>
      <c r="AB210" s="223" t="str">
        <f t="shared" ca="1" si="199"/>
        <v>-3.85073582258525+2.30804222976045i</v>
      </c>
      <c r="AC210" s="223" t="str">
        <f t="shared" ca="1" si="200"/>
        <v>4.46783916545024-0.440043749379303i</v>
      </c>
      <c r="AD210" s="223" t="str">
        <f t="shared" ca="1" si="201"/>
        <v>-4.22702171534383-1.51245255387089i</v>
      </c>
      <c r="AE210" s="223" t="str">
        <f t="shared" ca="1" si="202"/>
        <v>3.1745255794922+3.17452557949193i</v>
      </c>
      <c r="AF210" s="223" t="str">
        <f t="shared" ca="1" si="203"/>
        <v>-1.51245255387083-4.22702171534385i</v>
      </c>
      <c r="AG210" s="223" t="str">
        <f t="shared" ca="1" si="204"/>
        <v>-0.440043749379358+4.46783916545023i</v>
      </c>
      <c r="AH210" s="223" t="str">
        <f t="shared" ca="1" si="205"/>
        <v>2.30804222976049-3.85073582258522i</v>
      </c>
      <c r="AI210" s="223" t="str">
        <f t="shared" ca="1" si="206"/>
        <v>-3.73284717818083+2.49420874307791i</v>
      </c>
      <c r="AJ210" s="223" t="str">
        <f t="shared" ca="1" si="207"/>
        <v>4.44086553412285-0.65874017452912i</v>
      </c>
      <c r="AK210" s="223" t="str">
        <f t="shared" ca="1" si="208"/>
        <v>-4.29614261191501-1.30322061362875i</v>
      </c>
      <c r="AL210" s="223" t="str">
        <f t="shared" ca="1" si="209"/>
        <v>3.32646831168216+3.01493513712539i</v>
      </c>
      <c r="AM210" s="223" t="str">
        <f t="shared" ca="1" si="210"/>
        <v>-1.71804086343553-4.14771755321701i</v>
      </c>
      <c r="AN210" s="223" t="str">
        <f t="shared" ca="1" si="211"/>
        <v>-0.220287220293976+4.48404938089156i</v>
      </c>
      <c r="AO210" s="223" t="str">
        <f t="shared" ca="1" si="212"/>
        <v>2.11631544055089-3.95934770710843i</v>
      </c>
      <c r="AP210" s="223" t="str">
        <f t="shared" ca="1" si="213"/>
        <v>-3.60596577796535+2.67436648906645i</v>
      </c>
      <c r="AQ210" s="223" t="str">
        <f t="shared" ca="1" si="214"/>
        <v>4.40319346874987-0.875849636899702i</v>
      </c>
      <c r="AR210" s="223" t="str">
        <f t="shared" ca="1" si="215"/>
        <v>4.40319346874987-0.875849636899702i</v>
      </c>
      <c r="AS210" s="223" t="str">
        <f t="shared" ca="1" si="216"/>
        <v>3.47039729034541+2.84808145193604i</v>
      </c>
      <c r="AT210" s="223" t="str">
        <f t="shared" ca="1" si="217"/>
        <v>-1.91949026207758-4.05842117620734i</v>
      </c>
      <c r="AU210" s="223" t="str">
        <f t="shared" ca="1" si="218"/>
        <v>-5.50000809054623E-14+4.48945712861799i</v>
      </c>
      <c r="AV210" s="223" t="str">
        <f t="shared" ca="1" si="219"/>
        <v>1.91949026207767-4.0584211762073i</v>
      </c>
      <c r="AW210" s="223" t="str">
        <f t="shared" ca="1" si="220"/>
        <v>-3.47039729034548+2.84808145193596i</v>
      </c>
      <c r="AX210" s="223" t="str">
        <f t="shared" ca="1" si="221"/>
        <v>4.35491372463648-1.09084910077959i</v>
      </c>
      <c r="AY210" s="223" t="str">
        <f t="shared" ca="1" si="222"/>
        <v>-4.40319346874985-0.87584963689981i</v>
      </c>
      <c r="AZ210" s="223" t="str">
        <f t="shared" ca="1" si="223"/>
        <v>3.60596577796555+2.67436648906618i</v>
      </c>
      <c r="BA210" s="223" t="str">
        <f t="shared" ca="1" si="224"/>
        <v>-2.11631544055197-3.95934770710785i</v>
      </c>
      <c r="BB210" s="223" t="str">
        <f t="shared" ca="1" si="225"/>
        <v>0.220287220292081+4.48404938089166i</v>
      </c>
      <c r="BC210" s="223" t="str">
        <f t="shared" ca="1" si="226"/>
        <v>1.71804086343604-4.1477175532168i</v>
      </c>
      <c r="BD210" s="223" t="str">
        <f t="shared" ca="1" si="227"/>
        <v>-3.32646831168196+3.01493513712561i</v>
      </c>
      <c r="BE210" s="223" t="str">
        <f t="shared" ca="1" si="228"/>
        <v>4.29614261191454-1.30322061363032i</v>
      </c>
      <c r="BF210" s="223" t="str">
        <f t="shared" ca="1" si="229"/>
        <v>-4.44086553412263-0.658740174530583i</v>
      </c>
      <c r="BG210" s="223" t="str">
        <f t="shared" ca="1" si="230"/>
        <v>3.73284717818075+2.49420874307803i</v>
      </c>
      <c r="BH210" s="223" t="str">
        <f t="shared" ca="1" si="231"/>
        <v>-2.30804222976114-3.85073582258483i</v>
      </c>
      <c r="BI210" s="223" t="str">
        <f t="shared" ca="1" si="232"/>
        <v>0.440043749376994+4.46783916545046i</v>
      </c>
      <c r="BJ210" s="223" t="str">
        <f t="shared" ca="1" si="233"/>
        <v>1.51245255387181-4.2270217153435i</v>
      </c>
      <c r="BK210" s="223" t="str">
        <f t="shared" ca="1" si="234"/>
        <v>-3.17452557949194+3.17452557949219i</v>
      </c>
      <c r="BL210" s="223" t="str">
        <f t="shared" ca="1" si="235"/>
        <v>4.22702171534343-1.51245255387201i</v>
      </c>
      <c r="BM210" s="223" t="str">
        <f t="shared" ca="1" si="236"/>
        <v>-4.46783916545005-0.440043749381158i</v>
      </c>
      <c r="BN210" s="223" t="str">
        <f t="shared" ca="1" si="237"/>
        <v>3.85073582258494+2.30804222976095i</v>
      </c>
      <c r="BO210" s="223" t="str">
        <f t="shared" ca="1" si="238"/>
        <v>-2.49420874307827-3.73284717818059i</v>
      </c>
      <c r="BP210" s="223" t="str">
        <f t="shared" ca="1" si="239"/>
        <v>0.658740174530799+4.4408655341226i</v>
      </c>
      <c r="BQ210" s="223" t="str">
        <f t="shared" ca="1" si="240"/>
        <v>1.30322061363005-4.29614261191462i</v>
      </c>
      <c r="BR210" s="223" t="str">
        <f t="shared" ca="1" si="241"/>
        <v>-3.01493513712545+3.32646831168211i</v>
      </c>
      <c r="BS210" s="223" t="str">
        <f t="shared" ca="1" si="242"/>
        <v>4.1477175532167-1.71804086343631i</v>
      </c>
      <c r="BT210" s="223" t="str">
        <f t="shared" ca="1" si="243"/>
        <v>-4.48404938089167-0.220287220291864i</v>
      </c>
      <c r="BU210" s="223" t="str">
        <f t="shared" ca="1" si="244"/>
        <v>3.95934770710798+2.11631544055172i</v>
      </c>
      <c r="BV210" s="223" t="str">
        <f t="shared" ca="1" si="245"/>
        <v>-2.67436648906635-3.60596577796542i</v>
      </c>
      <c r="BW210" s="223" t="str">
        <f t="shared" ca="1" si="246"/>
        <v>0.875849636900959+4.40319346874962i</v>
      </c>
      <c r="BX210" s="223" t="str">
        <f t="shared" ca="1" si="247"/>
        <v>1.09084910078155-4.35491372463599i</v>
      </c>
      <c r="BY210" s="223" t="str">
        <f t="shared" ca="1" si="248"/>
        <v>-2.84808145193643+3.47039729034509i</v>
      </c>
      <c r="BZ210" s="223" t="str">
        <f t="shared" ca="1" si="249"/>
        <v>4.05842117620721-1.91949026207787i</v>
      </c>
      <c r="CA210" s="223" t="str">
        <f t="shared" ca="1" si="250"/>
        <v>-4.48945712861799+1.67637248232678E-12i</v>
      </c>
      <c r="CB210" s="223" t="str">
        <f t="shared" ca="1" si="251"/>
        <v>4.05842117620668+1.91949026207899i</v>
      </c>
      <c r="CC210" s="223" t="str">
        <f t="shared" ca="1" si="252"/>
        <v>-2.84808145193557-3.47039729034579i</v>
      </c>
      <c r="CD210" s="223" t="str">
        <f t="shared" ca="1" si="253"/>
        <v>1.09084910078034+4.3549137246363i</v>
      </c>
      <c r="CE210" s="223" t="str">
        <f t="shared" ca="1" si="254"/>
        <v>0.875849636897673-4.40319346875028i</v>
      </c>
      <c r="CF210" s="223" t="str">
        <f t="shared" ca="1" si="255"/>
        <v>-2.67436648906735+3.60596577796468i</v>
      </c>
      <c r="CG210" s="223" t="str">
        <f t="shared" ca="1" si="256"/>
        <v>3.95934770710851-2.11631544055074i</v>
      </c>
      <c r="CH210" s="223" t="str">
        <f t="shared" ca="1" si="257"/>
        <v>-4.4840493808915+0.220287220295212i</v>
      </c>
      <c r="CI210" s="223" t="str">
        <f t="shared" ca="1" si="258"/>
        <v>4.14771755321627+1.71804086343733i</v>
      </c>
      <c r="CJ210" s="223" t="str">
        <f t="shared" ca="1" si="259"/>
        <v>-3.01493513712453-3.32646831168294i</v>
      </c>
      <c r="CK210" s="223" t="str">
        <f t="shared" ca="1" si="260"/>
        <v>1.30322061362898+4.29614261191494i</v>
      </c>
      <c r="CL210" s="223" t="str">
        <f t="shared" ca="1" si="261"/>
        <v>0.658740174527486-4.44086553412309i</v>
      </c>
      <c r="CM210" s="223" t="str">
        <f t="shared" ca="1" si="262"/>
        <v>-2.49420874307919+3.73284717817997i</v>
      </c>
      <c r="CN210" s="223" t="str">
        <f t="shared" ca="1" si="263"/>
        <v>3.85073582258552-2.30804222976i</v>
      </c>
      <c r="CO210" s="223" t="str">
        <f t="shared" ca="1" si="264"/>
        <v>-4.46783916545016+0.440043749380051i</v>
      </c>
      <c r="CP210" s="223" t="str">
        <f t="shared" ca="1" si="265"/>
        <v>4.22702171534455+1.51245255386886i</v>
      </c>
      <c r="CQ210" s="223" t="str">
        <f t="shared" ca="1" si="266"/>
        <v>-3.17452557949116-3.17452557949297i</v>
      </c>
      <c r="CR210" s="223" t="str">
        <f t="shared" ca="1" si="267"/>
        <v>1.51245255387076+4.22702171534388i</v>
      </c>
      <c r="CS210" s="223" t="str">
        <f t="shared" ca="1" si="268"/>
        <v>0.440043749378166-4.46783916545035i</v>
      </c>
      <c r="CT210" s="223" t="str">
        <f t="shared" ca="1" si="269"/>
        <v>-2.30804222976209+3.85073582258426i</v>
      </c>
      <c r="CU210" s="223" t="str">
        <f t="shared" ca="1" si="270"/>
        <v>3.7328471781814-2.49420874307705i</v>
      </c>
      <c r="CV210" s="223" t="str">
        <f t="shared" ca="1" si="271"/>
        <v>-4.44086553412279+0.658740174529483i</v>
      </c>
      <c r="CW210" s="223" t="str">
        <f t="shared" ca="1" si="272"/>
        <v>4.29614261191549+1.30322061362717i</v>
      </c>
      <c r="CX210" s="223" t="str">
        <f t="shared" ca="1" si="273"/>
        <v>-3.32646831168121-3.01493513712644i</v>
      </c>
      <c r="CY210" s="223" t="str">
        <f t="shared" ca="1" si="274"/>
        <v>1.71804086343496+4.14771755321725i</v>
      </c>
      <c r="CZ210" s="223" t="str">
        <f t="shared" ca="1" si="275"/>
        <v>0.220287220293193-4.4840493808916i</v>
      </c>
      <c r="DA210" s="223" t="str">
        <f t="shared" ca="1" si="276"/>
        <v>-2.11631544054907+3.9593477071094i</v>
      </c>
      <c r="DB210" s="223" t="str">
        <f t="shared" ca="1" si="277"/>
        <v>3.60596577796621-2.67436648906528i</v>
      </c>
      <c r="DC210" s="223" t="str">
        <f t="shared" ca="1" si="278"/>
        <v>-4.4031934687499+0.875849636899532i</v>
      </c>
      <c r="DD210" s="223" t="str">
        <f t="shared" ca="1" si="279"/>
        <v>4.35491372463675+1.09084910077851i</v>
      </c>
      <c r="DE210" s="223" t="str">
        <f t="shared" ca="1" si="280"/>
        <v>-3.470397290347-2.84808145193411i</v>
      </c>
      <c r="DF210" s="223" t="str">
        <f t="shared" ca="1" si="281"/>
        <v>1.91949026207655+4.05842117620783i</v>
      </c>
      <c r="DG210" s="223" t="str">
        <f t="shared" ca="1" si="282"/>
        <v>-3.45391941322959E-13-4.48945712861799i</v>
      </c>
      <c r="DH210" s="223" t="str">
        <f t="shared" ca="1" si="283"/>
        <v>-1.91949026207616+4.05842117620801i</v>
      </c>
      <c r="DI210" s="223" t="str">
        <f t="shared" ca="1" si="284"/>
        <v>3.47039729034664-2.84808145193454i</v>
      </c>
      <c r="DJ210" s="223" t="str">
        <f t="shared" ca="1" si="285"/>
        <v>-4.35491372463662+1.09084910077905i</v>
      </c>
      <c r="DK210" s="223" t="str">
        <f t="shared" ca="1" si="286"/>
        <v>4.40319346874999+0.875849636899105i</v>
      </c>
      <c r="DL210" s="223" t="str">
        <f t="shared" ca="1" si="287"/>
        <v>-3.60596577796647-2.67436648906493i</v>
      </c>
      <c r="DM210" s="223" t="str">
        <f t="shared" ca="1" si="288"/>
        <v>2.11631544054945+3.95934770710919i</v>
      </c>
      <c r="DN210" s="223" t="str">
        <f t="shared" ca="1" si="289"/>
        <v>-0.220287220293628-4.48404938089158i</v>
      </c>
      <c r="DO210" s="223" t="str">
        <f t="shared" ca="1" si="290"/>
        <v>-1.71804086343444+4.14771755321747i</v>
      </c>
      <c r="DP210" s="223" t="str">
        <f t="shared" ca="1" si="291"/>
        <v>3.32646831168392-3.01493513712345i</v>
      </c>
      <c r="DQ210" s="223" t="str">
        <f t="shared" ca="1" si="292"/>
        <v>-4.29614261191533+1.30322061362771i</v>
      </c>
      <c r="DR210" s="223" t="str">
        <f t="shared" ca="1" si="293"/>
        <v>4.44086553412287+0.658740174528927i</v>
      </c>
      <c r="DS210" s="223" t="str">
        <f t="shared" ca="1" si="294"/>
        <v>-3.73284717818164-2.49420874307669i</v>
      </c>
      <c r="DT210" s="223" t="str">
        <f t="shared" ca="1" si="295"/>
        <v>2.30804222975874+3.85073582258627i</v>
      </c>
      <c r="DU210" s="223" t="str">
        <f t="shared" ca="1" si="296"/>
        <v>-0.440043749378599-4.4678391654503i</v>
      </c>
      <c r="DV210" s="223" t="str">
        <f t="shared" ca="1" si="297"/>
        <v>-1.51245255387011+4.22702171534411i</v>
      </c>
      <c r="DW210" s="223" t="str">
        <f t="shared" ca="1" si="298"/>
        <v>3.17452557949076-3.17452557949337i</v>
      </c>
      <c r="DX210" s="223" t="str">
        <f t="shared" ca="1" si="299"/>
        <v>-4.22702171534441+1.51245255386927i</v>
      </c>
      <c r="DY210" s="223" t="str">
        <f t="shared" ca="1" si="300"/>
        <v>4.46783916545022+0.44004374937949i</v>
      </c>
      <c r="DZ210" s="223" t="str">
        <f t="shared" ca="1" si="301"/>
        <v>-3.85073582258581-2.30804222975951i</v>
      </c>
      <c r="EA210" s="223" t="str">
        <f t="shared" ca="1" si="302"/>
        <v>2.49420874307955+3.73284717817973i</v>
      </c>
      <c r="EB210" s="223" t="str">
        <f t="shared" ca="1" si="303"/>
        <v>-0.658740174528042-4.44086553412301i</v>
      </c>
      <c r="EC210" s="223" t="str">
        <f t="shared" ca="1" si="304"/>
        <v>-1.30322061362857+4.29614261191507i</v>
      </c>
      <c r="ED210" s="223" t="str">
        <f t="shared" ca="1" si="305"/>
        <v>3.01493513712411-3.32646831168332i</v>
      </c>
      <c r="EE210" s="223" t="str">
        <f t="shared" ca="1" si="306"/>
        <v>-4.14771755321781+1.71804086343361i</v>
      </c>
      <c r="EF210" s="223" t="str">
        <f t="shared" ca="1" si="307"/>
        <v>4.48404938089154+0.220287220294522i</v>
      </c>
      <c r="EG210" s="223" t="str">
        <f t="shared" ca="1" si="308"/>
        <v>-3.95934770710877-2.11631544055024i</v>
      </c>
      <c r="EH210" s="223" t="str">
        <f t="shared" ca="1" si="309"/>
        <v>2.6743664890677+3.60596577796442i</v>
      </c>
      <c r="EI210" s="223" t="str">
        <f t="shared" ca="1" si="310"/>
        <v>-0.875849636898225-4.40319346875016i</v>
      </c>
      <c r="EJ210" s="223" t="str">
        <f t="shared" ca="1" si="311"/>
        <v>-1.09084910077992+4.3549137246364i</v>
      </c>
      <c r="EK210" s="223" t="str">
        <f t="shared" ca="1" si="312"/>
        <v>2.84808145193523-3.47039729034607i</v>
      </c>
      <c r="EL210" s="223" t="str">
        <f t="shared" ca="1" si="313"/>
        <v>-4.05842117620643+1.9194902620795i</v>
      </c>
      <c r="EM210" s="223" t="str">
        <f t="shared" ca="1" si="314"/>
        <v>4.48945712861799+1.24078469170054E-12i</v>
      </c>
      <c r="EN210" s="223"/>
      <c r="EO210" s="223"/>
      <c r="EP210" s="223"/>
    </row>
    <row r="211" spans="1:146" ht="17.25" thickBot="1">
      <c r="A211" s="257">
        <f t="shared" si="181"/>
        <v>2.1679687500000015E-3</v>
      </c>
      <c r="B211" s="256">
        <v>111</v>
      </c>
      <c r="C211" s="230">
        <f t="shared" si="182"/>
        <v>22200</v>
      </c>
      <c r="D211" s="229">
        <f t="shared" si="315"/>
        <v>139486.71381938682</v>
      </c>
      <c r="E211" s="229" t="str">
        <f t="shared" si="316"/>
        <v>139486.713819387i</v>
      </c>
      <c r="F211" s="229" t="str">
        <f t="shared" si="320"/>
        <v>-0.0131198817917892-0.0397726550425948i</v>
      </c>
      <c r="G211" s="229" t="str">
        <f t="shared" si="321"/>
        <v>-3.88991152346722+2.463686965976i</v>
      </c>
      <c r="H211" s="229" t="str">
        <f t="shared" si="319"/>
        <v>0.00202010042907734-0.00380755894586728i</v>
      </c>
      <c r="I211" s="229" t="str">
        <f t="shared" si="317"/>
        <v>-0.00295621631320926+0.00404916852097303i</v>
      </c>
      <c r="J211" s="255" t="str">
        <f ca="1">IMPRODUCT(1/N_FFT2,DV100)</f>
        <v>0.0236011803384514+0.00161496586078104i</v>
      </c>
      <c r="K211" s="254" t="str">
        <f t="shared" ca="1" si="318"/>
        <v>-0.0000763094632534444+0.0000907909680613481i</v>
      </c>
      <c r="N211" s="246">
        <f t="shared" ca="1" si="185"/>
        <v>17.48959012445501</v>
      </c>
      <c r="O211" s="223">
        <f t="shared" ca="1" si="186"/>
        <v>4.4895901244550096</v>
      </c>
      <c r="P211" s="223" t="str">
        <f t="shared" ca="1" si="187"/>
        <v>-4.104427090887-1.81936740137797i</v>
      </c>
      <c r="Q211" s="223" t="str">
        <f t="shared" ca="1" si="188"/>
        <v>3.01502445167051+3.32656685509744i</v>
      </c>
      <c r="R211" s="223" t="str">
        <f t="shared" ca="1" si="189"/>
        <v>-1.40830244391673-4.26299234248223i</v>
      </c>
      <c r="S211" s="223" t="str">
        <f t="shared" ca="1" si="190"/>
        <v>-0.440056785250893+4.46797152087595i</v>
      </c>
      <c r="T211" s="223" t="str">
        <f t="shared" ca="1" si="191"/>
        <v>2.21291085619654-3.90633396269846i</v>
      </c>
      <c r="U211" s="223" t="str">
        <f t="shared" ca="1" si="192"/>
        <v>-3.60607260122337+2.67444571459397i</v>
      </c>
      <c r="V211" s="223" t="str">
        <f t="shared" ca="1" si="193"/>
        <v>4.38050264743069-0.983674764064165i</v>
      </c>
      <c r="W211" s="223" t="str">
        <f t="shared" ca="1" si="194"/>
        <v>-4.40332390910919-0.875875583100311i</v>
      </c>
      <c r="X211" s="223" t="str">
        <f t="shared" ca="1" si="195"/>
        <v>3.67062070302977+2.58514276976983i</v>
      </c>
      <c r="Y211" s="223" t="str">
        <f t="shared" ca="1" si="196"/>
        <v>-2.30811060328515-3.85084989691972i</v>
      </c>
      <c r="Z211" s="223" t="str">
        <f t="shared" ca="1" si="197"/>
        <v>0.549573758502333+4.45582631725806i</v>
      </c>
      <c r="AA211" s="223" t="str">
        <f t="shared" ca="1" si="198"/>
        <v>1.30325922028219-4.296269880996i</v>
      </c>
      <c r="AB211" s="223" t="str">
        <f t="shared" ca="1" si="199"/>
        <v>-2.93247834528743+3.39955735942552i</v>
      </c>
      <c r="AC211" s="223" t="str">
        <f t="shared" ca="1" si="200"/>
        <v>4.05854140302004-1.9195471251251i</v>
      </c>
      <c r="AD211" s="223" t="str">
        <f t="shared" ca="1" si="201"/>
        <v>-4.48823794384782+0.110180057218545i</v>
      </c>
      <c r="AE211" s="223" t="str">
        <f t="shared" ca="1" si="202"/>
        <v>4.14784042534882+1.71809175873876i</v>
      </c>
      <c r="AF211" s="223" t="str">
        <f t="shared" ca="1" si="203"/>
        <v>-3.09575442006294-3.25157255128418i</v>
      </c>
      <c r="AG211" s="223" t="str">
        <f t="shared" ca="1" si="204"/>
        <v>1.51249735881888+4.22714693678489i</v>
      </c>
      <c r="AH211" s="223" t="str">
        <f t="shared" ca="1" si="205"/>
        <v>0.330274738246818-4.47742538551788i</v>
      </c>
      <c r="AI211" s="223" t="str">
        <f t="shared" ca="1" si="206"/>
        <v>-2.11637813435423+3.9594649989653i</v>
      </c>
      <c r="AJ211" s="223" t="str">
        <f t="shared" ca="1" si="207"/>
        <v>3.53935233612173-2.76213767332362i</v>
      </c>
      <c r="AK211" s="223" t="str">
        <f t="shared" ca="1" si="208"/>
        <v>-4.35504273475491+1.09088141613211i</v>
      </c>
      <c r="AL211" s="223" t="str">
        <f t="shared" ca="1" si="209"/>
        <v>4.42349277311573+0.767548807436293i</v>
      </c>
      <c r="AM211" s="223" t="str">
        <f t="shared" ca="1" si="210"/>
        <v>-3.732957760178-2.49428263160588i</v>
      </c>
      <c r="AN211" s="223" t="str">
        <f t="shared" ca="1" si="211"/>
        <v>2.40192003085215+3.79304622315563i</v>
      </c>
      <c r="AO211" s="223" t="str">
        <f t="shared" ca="1" si="212"/>
        <v>-0.658759689071517-4.44099709048074i</v>
      </c>
      <c r="AP211" s="223" t="str">
        <f t="shared" ca="1" si="213"/>
        <v>-1.19743096202534+4.32695950718134i</v>
      </c>
      <c r="AQ211" s="223" t="str">
        <f t="shared" ca="1" si="214"/>
        <v>2.84816582360157-3.47050009751793i</v>
      </c>
      <c r="AR211" s="223" t="str">
        <f t="shared" ca="1" si="215"/>
        <v>2.84816582360157-3.47050009751793i</v>
      </c>
      <c r="AS211" s="223" t="str">
        <f t="shared" ca="1" si="216"/>
        <v>4.48418221652927-0.220293746090519i</v>
      </c>
      <c r="AT211" s="223" t="str">
        <f t="shared" ca="1" si="217"/>
        <v>-4.18875525583615-1.61578120186769i</v>
      </c>
      <c r="AU211" s="223" t="str">
        <f t="shared" ca="1" si="218"/>
        <v>3.17461962175043+3.17461962175016i</v>
      </c>
      <c r="AV211" s="223" t="str">
        <f t="shared" ca="1" si="219"/>
        <v>-1.61578120186804-4.18875525583601i</v>
      </c>
      <c r="AW211" s="223" t="str">
        <f t="shared" ca="1" si="220"/>
        <v>-0.220293746090143+4.48418221652929i</v>
      </c>
      <c r="AX211" s="223" t="str">
        <f t="shared" ca="1" si="221"/>
        <v>2.01857058546027-4.01021100157068i</v>
      </c>
      <c r="AY211" s="223" t="str">
        <f t="shared" ca="1" si="222"/>
        <v>-3.47050009751773+2.84816582360181i</v>
      </c>
      <c r="AZ211" s="223" t="str">
        <f t="shared" ca="1" si="223"/>
        <v>4.32695950718162-1.19743096202434i</v>
      </c>
      <c r="BA211" s="223" t="str">
        <f t="shared" ca="1" si="224"/>
        <v>-4.44099709048065-0.658759689072092i</v>
      </c>
      <c r="BB211" s="223" t="str">
        <f t="shared" ca="1" si="225"/>
        <v>3.79304622315556+2.40192003085226i</v>
      </c>
      <c r="BC211" s="223" t="str">
        <f t="shared" ca="1" si="226"/>
        <v>-2.49428263160614-3.73295776017783i</v>
      </c>
      <c r="BD211" s="223" t="str">
        <f t="shared" ca="1" si="227"/>
        <v>0.767548807437074+4.42349277311559i</v>
      </c>
      <c r="BE211" s="223" t="str">
        <f t="shared" ca="1" si="228"/>
        <v>1.09088141613091-4.35504273475521i</v>
      </c>
      <c r="BF211" s="223" t="str">
        <f t="shared" ca="1" si="229"/>
        <v>-2.76213767332229+3.53935233612277i</v>
      </c>
      <c r="BG211" s="223" t="str">
        <f t="shared" ca="1" si="230"/>
        <v>3.95946499896429-2.1163781343561i</v>
      </c>
      <c r="BH211" s="223" t="str">
        <f t="shared" ca="1" si="231"/>
        <v>-4.47742538551802+0.330274738244934i</v>
      </c>
      <c r="BI211" s="223" t="str">
        <f t="shared" ca="1" si="232"/>
        <v>4.2271469367844+1.51249735882024i</v>
      </c>
      <c r="BJ211" s="223" t="str">
        <f t="shared" ca="1" si="233"/>
        <v>-3.25157255128347-3.09575442006368i</v>
      </c>
      <c r="BK211" s="223" t="str">
        <f t="shared" ca="1" si="234"/>
        <v>1.71809175873823+4.14784042534904i</v>
      </c>
      <c r="BL211" s="223" t="str">
        <f t="shared" ca="1" si="235"/>
        <v>0.110180057218679-4.48823794384781i</v>
      </c>
      <c r="BM211" s="223" t="str">
        <f t="shared" ca="1" si="236"/>
        <v>-1.91954712512482+4.05854140302018i</v>
      </c>
      <c r="BN211" s="223" t="str">
        <f t="shared" ca="1" si="237"/>
        <v>3.39955735942503-2.93247834528801i</v>
      </c>
      <c r="BO211" s="223" t="str">
        <f t="shared" ca="1" si="238"/>
        <v>-4.29626988099565+1.30325922028335i</v>
      </c>
      <c r="BP211" s="223" t="str">
        <f t="shared" ca="1" si="239"/>
        <v>4.45582631725827+0.549573758500676i</v>
      </c>
      <c r="BQ211" s="223" t="str">
        <f t="shared" ca="1" si="240"/>
        <v>-3.8508498969208-2.30811060328334i</v>
      </c>
      <c r="BR211" s="223" t="str">
        <f t="shared" ca="1" si="241"/>
        <v>2.58514276976827+3.67062070303086i</v>
      </c>
      <c r="BS211" s="223" t="str">
        <f t="shared" ca="1" si="242"/>
        <v>-0.875875583098897-4.40332390910947i</v>
      </c>
      <c r="BT211" s="223" t="str">
        <f t="shared" ca="1" si="243"/>
        <v>-0.983674764065135+4.38050264743047i</v>
      </c>
      <c r="BU211" s="223" t="str">
        <f t="shared" ca="1" si="244"/>
        <v>2.67444571459441-3.60607260122304i</v>
      </c>
      <c r="BV211" s="223" t="str">
        <f t="shared" ca="1" si="245"/>
        <v>-3.90633396269851+2.21291085619646i</v>
      </c>
      <c r="BW211" s="223" t="str">
        <f t="shared" ca="1" si="246"/>
        <v>4.46797152087592-0.440056785251251i</v>
      </c>
      <c r="BX211" s="223" t="str">
        <f t="shared" ca="1" si="247"/>
        <v>-4.26299234248248-1.40830244391597i</v>
      </c>
      <c r="BY211" s="223" t="str">
        <f t="shared" ca="1" si="248"/>
        <v>3.32656685509829+3.01502445166958i</v>
      </c>
      <c r="BZ211" s="223" t="str">
        <f t="shared" ca="1" si="249"/>
        <v>-1.81936740137953-4.10442709088631i</v>
      </c>
      <c r="CA211" s="223" t="str">
        <f t="shared" ca="1" si="250"/>
        <v>2.16262908406883E-12+4.48959012445501i</v>
      </c>
      <c r="CB211" s="223" t="str">
        <f t="shared" ca="1" si="251"/>
        <v>1.81936740137966-4.10442709088625i</v>
      </c>
      <c r="CC211" s="223" t="str">
        <f t="shared" ca="1" si="252"/>
        <v>-3.32656685509838+3.01502445166947i</v>
      </c>
      <c r="CD211" s="223" t="str">
        <f t="shared" ca="1" si="253"/>
        <v>4.26299234248252-1.40830244391584i</v>
      </c>
      <c r="CE211" s="223" t="str">
        <f t="shared" ca="1" si="254"/>
        <v>-4.4679715208759-0.440056785251392i</v>
      </c>
      <c r="CF211" s="223" t="str">
        <f t="shared" ca="1" si="255"/>
        <v>3.90633396269843+2.21291085619658i</v>
      </c>
      <c r="CG211" s="223" t="str">
        <f t="shared" ca="1" si="256"/>
        <v>-2.67444571459419-3.60607260122321i</v>
      </c>
      <c r="CH211" s="223" t="str">
        <f t="shared" ca="1" si="257"/>
        <v>0.983674764064874+4.38050264743053i</v>
      </c>
      <c r="CI211" s="223" t="str">
        <f t="shared" ca="1" si="258"/>
        <v>0.875875583099162-4.40332390910942i</v>
      </c>
      <c r="CJ211" s="223" t="str">
        <f t="shared" ca="1" si="259"/>
        <v>-2.58514276976849+3.67062070303071i</v>
      </c>
      <c r="CK211" s="223" t="str">
        <f t="shared" ca="1" si="260"/>
        <v>3.85084989691865-2.30811060328694i</v>
      </c>
      <c r="CL211" s="223" t="str">
        <f t="shared" ca="1" si="261"/>
        <v>-4.4558263172583+0.549573758500407i</v>
      </c>
      <c r="CM211" s="223" t="str">
        <f t="shared" ca="1" si="262"/>
        <v>4.29626988099557+1.3032592202836i</v>
      </c>
      <c r="CN211" s="223" t="str">
        <f t="shared" ca="1" si="263"/>
        <v>-3.39955735942485-2.93247834528821i</v>
      </c>
      <c r="CO211" s="223" t="str">
        <f t="shared" ca="1" si="264"/>
        <v>1.91954712512458+4.05854140302029i</v>
      </c>
      <c r="CP211" s="223" t="str">
        <f t="shared" ca="1" si="265"/>
        <v>-0.110180057218411-4.48823794384782i</v>
      </c>
      <c r="CQ211" s="223" t="str">
        <f t="shared" ca="1" si="266"/>
        <v>-1.71809175873848+4.14784042534894i</v>
      </c>
      <c r="CR211" s="223" t="str">
        <f t="shared" ca="1" si="267"/>
        <v>3.25157255128366-3.09575442006349i</v>
      </c>
      <c r="CS211" s="223" t="str">
        <f t="shared" ca="1" si="268"/>
        <v>-4.22714693678447+1.51249735882005i</v>
      </c>
      <c r="CT211" s="223" t="str">
        <f t="shared" ca="1" si="269"/>
        <v>4.477425385518+0.330274738245138i</v>
      </c>
      <c r="CU211" s="223" t="str">
        <f t="shared" ca="1" si="270"/>
        <v>-3.9594649989663-2.11637813435235i</v>
      </c>
      <c r="CV211" s="223" t="str">
        <f t="shared" ca="1" si="271"/>
        <v>2.76213767332213+3.53935233612289i</v>
      </c>
      <c r="CW211" s="223" t="str">
        <f t="shared" ca="1" si="272"/>
        <v>-1.09088141613072-4.35504273475526i</v>
      </c>
      <c r="CX211" s="223" t="str">
        <f t="shared" ca="1" si="273"/>
        <v>-0.767548807437276+4.42349277311556i</v>
      </c>
      <c r="CY211" s="223" t="str">
        <f t="shared" ca="1" si="274"/>
        <v>2.49428263160631-3.73295776017772i</v>
      </c>
      <c r="CZ211" s="223" t="str">
        <f t="shared" ca="1" si="275"/>
        <v>-3.79304622315566+2.40192003085209i</v>
      </c>
      <c r="DA211" s="223" t="str">
        <f t="shared" ca="1" si="276"/>
        <v>4.44099709048068-0.65875968907189i</v>
      </c>
      <c r="DB211" s="223" t="str">
        <f t="shared" ca="1" si="277"/>
        <v>-4.32695950718156-1.19743096202454i</v>
      </c>
      <c r="DC211" s="223" t="str">
        <f t="shared" ca="1" si="278"/>
        <v>3.47050009751873+2.84816582360059i</v>
      </c>
      <c r="DD211" s="223" t="str">
        <f t="shared" ca="1" si="279"/>
        <v>-2.01857058546208-4.01021100156977i</v>
      </c>
      <c r="DE211" s="223" t="str">
        <f t="shared" ca="1" si="280"/>
        <v>0.22029374608809+4.48418221652939i</v>
      </c>
      <c r="DF211" s="223" t="str">
        <f t="shared" ca="1" si="281"/>
        <v>1.61578120186954-4.18875525583543i</v>
      </c>
      <c r="DG211" s="223" t="str">
        <f t="shared" ca="1" si="282"/>
        <v>-3.17461962175125+3.17461962174934i</v>
      </c>
      <c r="DH211" s="223" t="str">
        <f t="shared" ca="1" si="283"/>
        <v>4.1887552558364-1.61578120186703i</v>
      </c>
      <c r="DI211" s="223" t="str">
        <f t="shared" ca="1" si="284"/>
        <v>-4.48418221652926-0.220293746090787i</v>
      </c>
      <c r="DJ211" s="223" t="str">
        <f t="shared" ca="1" si="285"/>
        <v>4.01021100157062+2.01857058546039i</v>
      </c>
      <c r="DK211" s="223" t="str">
        <f t="shared" ca="1" si="286"/>
        <v>-2.84816582360205-3.47050009751753i</v>
      </c>
      <c r="DL211" s="223" t="str">
        <f t="shared" ca="1" si="287"/>
        <v>1.19743096202637+4.32695950718106i</v>
      </c>
      <c r="DM211" s="223" t="str">
        <f t="shared" ca="1" si="288"/>
        <v>0.658759689070017-4.44099709048096i</v>
      </c>
      <c r="DN211" s="223" t="str">
        <f t="shared" ca="1" si="289"/>
        <v>-2.40192003085049+3.79304622315668i</v>
      </c>
      <c r="DO211" s="223" t="str">
        <f t="shared" ca="1" si="290"/>
        <v>3.73295776017907-2.49428263160428i</v>
      </c>
      <c r="DP211" s="223" t="str">
        <f t="shared" ca="1" si="291"/>
        <v>-4.42349277311597+0.767548807434865i</v>
      </c>
      <c r="DQ211" s="223" t="str">
        <f t="shared" ca="1" si="292"/>
        <v>4.35504273475467+1.09088141613309i</v>
      </c>
      <c r="DR211" s="223" t="str">
        <f t="shared" ca="1" si="293"/>
        <v>-3.53935233612139-2.76213767332406i</v>
      </c>
      <c r="DS211" s="223" t="str">
        <f t="shared" ca="1" si="294"/>
        <v>2.11637813435413+3.95946499896535i</v>
      </c>
      <c r="DT211" s="223" t="str">
        <f t="shared" ca="1" si="295"/>
        <v>-0.330274738247155-4.47742538551786i</v>
      </c>
      <c r="DU211" s="223" t="str">
        <f t="shared" ca="1" si="296"/>
        <v>-1.51249735881815+4.22714693678515i</v>
      </c>
      <c r="DV211" s="223" t="str">
        <f t="shared" ca="1" si="297"/>
        <v>3.09575442006202-3.25157255128505i</v>
      </c>
      <c r="DW211" s="223" t="str">
        <f t="shared" ca="1" si="298"/>
        <v>-4.14784042534817+1.71809175874035i</v>
      </c>
      <c r="DX211" s="223" t="str">
        <f t="shared" ca="1" si="299"/>
        <v>4.48823794384786+0.110180057216645i</v>
      </c>
      <c r="DY211" s="223" t="str">
        <f t="shared" ca="1" si="300"/>
        <v>-4.05854140301919-1.9195471251269i</v>
      </c>
      <c r="DZ211" s="223" t="str">
        <f t="shared" ca="1" si="301"/>
        <v>2.93247834528626+3.39955735942653i</v>
      </c>
      <c r="EA211" s="223" t="str">
        <f t="shared" ca="1" si="302"/>
        <v>-1.30325922028114-4.29626988099632i</v>
      </c>
      <c r="EB211" s="223" t="str">
        <f t="shared" ca="1" si="303"/>
        <v>-0.549573758502961+4.45582631725799i</v>
      </c>
      <c r="EC211" s="223" t="str">
        <f t="shared" ca="1" si="304"/>
        <v>2.30811060328532-3.85084989691962i</v>
      </c>
      <c r="ED211" s="223" t="str">
        <f t="shared" ca="1" si="305"/>
        <v>-3.67062070302962+2.58514276977004i</v>
      </c>
      <c r="EE211" s="223" t="str">
        <f t="shared" ca="1" si="306"/>
        <v>4.40332390910905-0.875875583101016i</v>
      </c>
      <c r="EF211" s="223" t="str">
        <f t="shared" ca="1" si="307"/>
        <v>-4.38050264743094-0.983674764063024i</v>
      </c>
      <c r="EG211" s="223" t="str">
        <f t="shared" ca="1" si="308"/>
        <v>3.60607260122433+2.67444571459267i</v>
      </c>
      <c r="EH211" s="223" t="str">
        <f t="shared" ca="1" si="309"/>
        <v>-2.21291085619834-3.90633396269744i</v>
      </c>
      <c r="EI211" s="223" t="str">
        <f t="shared" ca="1" si="310"/>
        <v>0.440056785248832+4.46797152087616i</v>
      </c>
      <c r="EJ211" s="223" t="str">
        <f t="shared" ca="1" si="311"/>
        <v>1.40830244391828-4.26299234248172i</v>
      </c>
      <c r="EK211" s="223" t="str">
        <f t="shared" ca="1" si="312"/>
        <v>-3.01502445167137+3.32656685509666i</v>
      </c>
      <c r="EL211" s="223" t="str">
        <f t="shared" ca="1" si="313"/>
        <v>4.10442709088729-1.81936740137731i</v>
      </c>
      <c r="EM211" s="223" t="str">
        <f t="shared" ca="1" si="314"/>
        <v>-4.48959012445501-2.68407567101721E-13i</v>
      </c>
      <c r="EN211" s="223"/>
      <c r="EO211" s="223"/>
      <c r="EP211" s="223"/>
    </row>
    <row r="212" spans="1:146" ht="17.25" thickBot="1">
      <c r="A212" s="257">
        <f t="shared" si="181"/>
        <v>2.1875000000000015E-3</v>
      </c>
      <c r="B212" s="256">
        <v>112</v>
      </c>
      <c r="C212" s="230">
        <f t="shared" si="182"/>
        <v>22400</v>
      </c>
      <c r="D212" s="229">
        <f t="shared" si="315"/>
        <v>140743.35088082272</v>
      </c>
      <c r="E212" s="229" t="str">
        <f t="shared" si="316"/>
        <v>140743.350880823i</v>
      </c>
      <c r="F212" s="229" t="str">
        <f t="shared" si="320"/>
        <v>-0.0129998318196646-0.0392980759877858i</v>
      </c>
      <c r="G212" s="229" t="str">
        <f t="shared" si="321"/>
        <v>-3.86142866455744+2.47955988770876i</v>
      </c>
      <c r="H212" s="229" t="str">
        <f t="shared" si="319"/>
        <v>0.00201969656802654-0.00377353773299556i</v>
      </c>
      <c r="I212" s="229" t="str">
        <f t="shared" si="317"/>
        <v>-0.00293262930800472+0.00401596772753489i</v>
      </c>
      <c r="J212" s="255" t="str">
        <f ca="1">IMPRODUCT(1/N_FFT2,DW100)</f>
        <v>0.0207629945067923-0.0000145995717577797i</v>
      </c>
      <c r="K212" s="254" t="str">
        <f t="shared" ca="1" si="318"/>
        <v>-0.000060831534803545+0.0000834263309982832i</v>
      </c>
      <c r="N212" s="246">
        <f t="shared" ca="1" si="185"/>
        <v>17.489713063129734</v>
      </c>
      <c r="O212" s="223">
        <f t="shared" ca="1" si="186"/>
        <v>4.4897130631297344</v>
      </c>
      <c r="P212" s="223" t="str">
        <f t="shared" ca="1" si="187"/>
        <v>-4.14795400587412-1.71813880533286i</v>
      </c>
      <c r="Q212" s="223" t="str">
        <f t="shared" ca="1" si="188"/>
        <v>3.17470655252087+3.17470655252085i</v>
      </c>
      <c r="R212" s="223" t="str">
        <f t="shared" ca="1" si="189"/>
        <v>-1.71813880533288-4.14795400587411i</v>
      </c>
      <c r="S212" s="223" t="str">
        <f t="shared" ca="1" si="190"/>
        <v>1.09729457335095E-13+4.48971306312973i</v>
      </c>
      <c r="T212" s="223" t="str">
        <f t="shared" ca="1" si="191"/>
        <v>1.71813880533306-4.14795400587404i</v>
      </c>
      <c r="U212" s="223" t="str">
        <f t="shared" ca="1" si="192"/>
        <v>-3.1747065525209+3.17470655252082i</v>
      </c>
      <c r="V212" s="223" t="str">
        <f t="shared" ca="1" si="193"/>
        <v>4.14795400587409-1.71813880533293i</v>
      </c>
      <c r="W212" s="223" t="str">
        <f t="shared" ca="1" si="194"/>
        <v>-4.48971306312973+2.19458914670191E-13i</v>
      </c>
      <c r="X212" s="223" t="str">
        <f t="shared" ca="1" si="195"/>
        <v>4.14795400587408+1.71813880533295i</v>
      </c>
      <c r="Y212" s="223" t="str">
        <f t="shared" ca="1" si="196"/>
        <v>-3.17470655252089-3.17470655252083i</v>
      </c>
      <c r="Z212" s="223" t="str">
        <f t="shared" ca="1" si="197"/>
        <v>1.71813880533303+4.14795400587405i</v>
      </c>
      <c r="AA212" s="223" t="str">
        <f t="shared" ca="1" si="198"/>
        <v>1.25405580872918E-13-4.48971306312973i</v>
      </c>
      <c r="AB212" s="223" t="str">
        <f t="shared" ca="1" si="199"/>
        <v>-1.71813880533285+4.14795400587413i</v>
      </c>
      <c r="AC212" s="223" t="str">
        <f t="shared" ca="1" si="200"/>
        <v>3.17470655252076-3.17470655252096i</v>
      </c>
      <c r="AD212" s="223" t="str">
        <f t="shared" ca="1" si="201"/>
        <v>-4.14795400587418+1.71813880533272i</v>
      </c>
      <c r="AE212" s="223" t="str">
        <f t="shared" ca="1" si="202"/>
        <v>4.48971306312973+3.96021210577276E-14i</v>
      </c>
      <c r="AF212" s="223" t="str">
        <f t="shared" ca="1" si="203"/>
        <v>-4.14795400587416-1.71813880533277i</v>
      </c>
      <c r="AG212" s="223" t="str">
        <f t="shared" ca="1" si="204"/>
        <v>3.17470655252073+3.17470655252099i</v>
      </c>
      <c r="AH212" s="223" t="str">
        <f t="shared" ca="1" si="205"/>
        <v>-1.7181388053328-4.14795400587414i</v>
      </c>
      <c r="AI212" s="223" t="str">
        <f t="shared" ca="1" si="206"/>
        <v>7.8102668784003E-14+4.48971306312973i</v>
      </c>
      <c r="AJ212" s="223" t="str">
        <f t="shared" ca="1" si="207"/>
        <v>1.71813880533266-4.1479540058742i</v>
      </c>
      <c r="AK212" s="223" t="str">
        <f t="shared" ca="1" si="208"/>
        <v>-3.17470655252094+3.17470655252079i</v>
      </c>
      <c r="AL212" s="223" t="str">
        <f t="shared" ca="1" si="209"/>
        <v>4.1479540058741-1.71813880533291i</v>
      </c>
      <c r="AM212" s="223" t="str">
        <f t="shared" ca="1" si="210"/>
        <v>-4.48971306312973+1.95807458625733E-13i</v>
      </c>
      <c r="AN212" s="223" t="str">
        <f t="shared" ca="1" si="211"/>
        <v>4.14795400587408+1.71813880533296i</v>
      </c>
      <c r="AO212" s="223" t="str">
        <f t="shared" ca="1" si="212"/>
        <v>-3.17470655252089-3.17470655252083i</v>
      </c>
      <c r="AP212" s="223" t="str">
        <f t="shared" ca="1" si="213"/>
        <v>1.71813880533299+4.14795400587406i</v>
      </c>
      <c r="AQ212" s="223" t="str">
        <f t="shared" ca="1" si="214"/>
        <v>1.65007701930645E-13-4.48971306312973i</v>
      </c>
      <c r="AR212" s="223" t="str">
        <f t="shared" ca="1" si="215"/>
        <v>1.65007701930645E-13-4.48971306312973i</v>
      </c>
      <c r="AS212" s="223" t="str">
        <f t="shared" ca="1" si="216"/>
        <v>3.17470655252077-3.17470655252095i</v>
      </c>
      <c r="AT212" s="223" t="str">
        <f t="shared" ca="1" si="217"/>
        <v>-4.14795400587418+1.71813880533272i</v>
      </c>
      <c r="AU212" s="223" t="str">
        <f t="shared" ca="1" si="218"/>
        <v>4.48971306312973+7.92042421154551E-14i</v>
      </c>
      <c r="AV212" s="223" t="str">
        <f t="shared" ca="1" si="219"/>
        <v>-4.14795400587414-1.7181388053328i</v>
      </c>
      <c r="AW212" s="223" t="str">
        <f t="shared" ca="1" si="220"/>
        <v>3.17470655252102+3.17470655252071i</v>
      </c>
      <c r="AX212" s="223" t="str">
        <f t="shared" ca="1" si="221"/>
        <v>-1.7181388053328-4.14795400587415i</v>
      </c>
      <c r="AY212" s="223" t="str">
        <f t="shared" ca="1" si="222"/>
        <v>7.04018777528159E-14+4.48971306312973i</v>
      </c>
      <c r="AZ212" s="223" t="str">
        <f t="shared" ca="1" si="223"/>
        <v>1.71813880533101-4.14795400587488i</v>
      </c>
      <c r="BA212" s="223" t="str">
        <f t="shared" ca="1" si="224"/>
        <v>-3.17470655251965+3.17470655252207i</v>
      </c>
      <c r="BB212" s="223" t="str">
        <f t="shared" ca="1" si="225"/>
        <v>4.1479540058736-1.71813880533411i</v>
      </c>
      <c r="BC212" s="223" t="str">
        <f t="shared" ca="1" si="226"/>
        <v>-4.48971306312973+1.04944257831114E-12i</v>
      </c>
      <c r="BD212" s="223" t="str">
        <f t="shared" ca="1" si="227"/>
        <v>4.1479540058744+1.71813880533217i</v>
      </c>
      <c r="BE212" s="223" t="str">
        <f t="shared" ca="1" si="228"/>
        <v>-3.17470655252118-3.17470655252054i</v>
      </c>
      <c r="BF212" s="223" t="str">
        <f t="shared" ca="1" si="229"/>
        <v>1.71813880533301+4.14795400587405i</v>
      </c>
      <c r="BG212" s="223" t="str">
        <f t="shared" ca="1" si="230"/>
        <v>2.04609822988373E-13-4.48971306312973i</v>
      </c>
      <c r="BH212" s="223" t="str">
        <f t="shared" ca="1" si="231"/>
        <v>-1.71813880533333+4.14795400587392i</v>
      </c>
      <c r="BI212" s="223" t="str">
        <f t="shared" ca="1" si="232"/>
        <v>3.17470655252142-3.1747065525203i</v>
      </c>
      <c r="BJ212" s="223" t="str">
        <f t="shared" ca="1" si="233"/>
        <v>-4.14795400587456+1.7181388053318i</v>
      </c>
      <c r="BK212" s="223" t="str">
        <f t="shared" ca="1" si="234"/>
        <v>4.48971306312973+1.39485956423481E-12i</v>
      </c>
      <c r="BL212" s="223" t="str">
        <f t="shared" ca="1" si="235"/>
        <v>-4.14795400587344-1.71813880533449i</v>
      </c>
      <c r="BM212" s="223" t="str">
        <f t="shared" ca="1" si="236"/>
        <v>3.17470655251945+3.17470655252227i</v>
      </c>
      <c r="BN212" s="223" t="str">
        <f t="shared" ca="1" si="237"/>
        <v>-1.71813880533482-4.14795400587331i</v>
      </c>
      <c r="BO212" s="223" t="str">
        <f t="shared" ca="1" si="238"/>
        <v>1.88107689823445E-12+4.48971306312973i</v>
      </c>
      <c r="BP212" s="223" t="str">
        <f t="shared" ca="1" si="239"/>
        <v>1.71813880533146-4.1479540058747i</v>
      </c>
      <c r="BQ212" s="223" t="str">
        <f t="shared" ca="1" si="240"/>
        <v>-3.17470655252004+3.17470655252168i</v>
      </c>
      <c r="BR212" s="223" t="str">
        <f t="shared" ca="1" si="241"/>
        <v>4.14795400587376-1.71813880533372i</v>
      </c>
      <c r="BS212" s="223" t="str">
        <f t="shared" ca="1" si="242"/>
        <v>-4.48971306312973+5.63221836881845E-13i</v>
      </c>
      <c r="BT212" s="223" t="str">
        <f t="shared" ca="1" si="243"/>
        <v>4.14795400587424+1.71813880533256i</v>
      </c>
      <c r="BU212" s="223" t="str">
        <f t="shared" ca="1" si="244"/>
        <v>-3.17470655252084-3.17470655252089i</v>
      </c>
      <c r="BV212" s="223" t="str">
        <f t="shared" ca="1" si="245"/>
        <v>1.71813880533251+4.14795400587427i</v>
      </c>
      <c r="BW212" s="223" t="str">
        <f t="shared" ca="1" si="246"/>
        <v>6.27027904364588E-13-4.48971306312973i</v>
      </c>
      <c r="BX212" s="223" t="str">
        <f t="shared" ca="1" si="247"/>
        <v>-1.71813880533378+4.14795400587374i</v>
      </c>
      <c r="BY212" s="223" t="str">
        <f t="shared" ca="1" si="248"/>
        <v>3.17470655252173-3.17470655252i</v>
      </c>
      <c r="BZ212" s="223" t="str">
        <f t="shared" ca="1" si="249"/>
        <v>-4.14795400587472+1.71813880533141i</v>
      </c>
      <c r="CA212" s="223" t="str">
        <f t="shared" ca="1" si="250"/>
        <v>4.48971306312973+1.94488296571718E-12i</v>
      </c>
      <c r="CB212" s="223" t="str">
        <f t="shared" ca="1" si="251"/>
        <v>-4.14795400587328-1.71813880533488i</v>
      </c>
      <c r="CC212" s="223" t="str">
        <f t="shared" ca="1" si="252"/>
        <v>3.17470655252222+3.1747065525195i</v>
      </c>
      <c r="CD212" s="223" t="str">
        <f t="shared" ca="1" si="253"/>
        <v>-1.71813880533443-4.14795400587347i</v>
      </c>
      <c r="CE212" s="223" t="str">
        <f t="shared" ca="1" si="254"/>
        <v>1.33105349675207E-12+4.48971306312973i</v>
      </c>
      <c r="CF212" s="223" t="str">
        <f t="shared" ca="1" si="255"/>
        <v>1.71813880533185-4.14795400587453i</v>
      </c>
      <c r="CG212" s="223" t="str">
        <f t="shared" ca="1" si="256"/>
        <v>-3.17470655252034+3.17470655252138i</v>
      </c>
      <c r="CH212" s="223" t="str">
        <f t="shared" ca="1" si="257"/>
        <v>4.14795400587397-1.71813880533321i</v>
      </c>
      <c r="CI212" s="223" t="str">
        <f t="shared" ca="1" si="258"/>
        <v>-4.48971306312973+1.40803755505632E-13i</v>
      </c>
      <c r="CJ212" s="223" t="str">
        <f t="shared" ca="1" si="259"/>
        <v>4.14795400587403+1.71813880533307i</v>
      </c>
      <c r="CK212" s="223" t="str">
        <f t="shared" ca="1" si="260"/>
        <v>-3.17470655252054-3.17470655252118i</v>
      </c>
      <c r="CL212" s="223" t="str">
        <f t="shared" ca="1" si="261"/>
        <v>1.71813880533211+4.14795400587443i</v>
      </c>
      <c r="CM212" s="223" t="str">
        <f t="shared" ca="1" si="262"/>
        <v>1.17705130584696E-12-4.48971306312973i</v>
      </c>
      <c r="CN212" s="223" t="str">
        <f t="shared" ca="1" si="263"/>
        <v>-1.71813880533417+4.14795400587358i</v>
      </c>
      <c r="CO212" s="223" t="str">
        <f t="shared" ca="1" si="264"/>
        <v>3.17470655252212-3.17470655251961i</v>
      </c>
      <c r="CP212" s="223" t="str">
        <f t="shared" ca="1" si="265"/>
        <v>-4.14795400587488+1.71813880533101i</v>
      </c>
      <c r="CQ212" s="223" t="str">
        <f t="shared" ca="1" si="266"/>
        <v>4.48971306312973-2.09888515662229E-12i</v>
      </c>
      <c r="CR212" s="223" t="str">
        <f t="shared" ca="1" si="267"/>
        <v>-4.14795400587483-1.71813880533114i</v>
      </c>
      <c r="CS212" s="223" t="str">
        <f t="shared" ca="1" si="268"/>
        <v>3.17470655252192+3.1747065525198i</v>
      </c>
      <c r="CT212" s="223" t="str">
        <f t="shared" ca="1" si="269"/>
        <v>-1.71813880533392-4.14795400587368i</v>
      </c>
      <c r="CU212" s="223" t="str">
        <f t="shared" ca="1" si="270"/>
        <v>9.08635415375849E-13+4.48971306312973i</v>
      </c>
      <c r="CV212" s="223" t="str">
        <f t="shared" ca="1" si="271"/>
        <v>1.71813880533236-4.14795400587432i</v>
      </c>
      <c r="CW212" s="223" t="str">
        <f t="shared" ca="1" si="272"/>
        <v>-3.17470655252064+3.17470655252108i</v>
      </c>
      <c r="CX212" s="223" t="str">
        <f t="shared" ca="1" si="273"/>
        <v>4.14795400587414-1.71813880533282i</v>
      </c>
      <c r="CY212" s="223" t="str">
        <f t="shared" ca="1" si="274"/>
        <v>-4.48971306312973-4.09219645976746E-13i</v>
      </c>
      <c r="CZ212" s="223" t="str">
        <f t="shared" ca="1" si="275"/>
        <v>4.14795400587387+1.71813880533346i</v>
      </c>
      <c r="DA212" s="223" t="str">
        <f t="shared" ca="1" si="276"/>
        <v>-3.17470655252015-3.17470655252157i</v>
      </c>
      <c r="DB212" s="223" t="str">
        <f t="shared" ca="1" si="277"/>
        <v>1.71813880533172+4.14795400587459i</v>
      </c>
      <c r="DC212" s="223" t="str">
        <f t="shared" ca="1" si="278"/>
        <v>1.59946938722318E-12-4.48971306312973i</v>
      </c>
      <c r="DD212" s="223" t="str">
        <f t="shared" ca="1" si="279"/>
        <v>-1.71813880533468+4.14795400587337i</v>
      </c>
      <c r="DE212" s="223" t="str">
        <f t="shared" ca="1" si="280"/>
        <v>3.1747065525225-3.17470655251922i</v>
      </c>
      <c r="DF212" s="223" t="str">
        <f t="shared" ca="1" si="281"/>
        <v>-4.14795400587334+1.71813880533475i</v>
      </c>
      <c r="DG212" s="223" t="str">
        <f t="shared" ca="1" si="282"/>
        <v>4.48971306312973-1.54886175513991E-12i</v>
      </c>
      <c r="DH212" s="223" t="str">
        <f t="shared" ca="1" si="283"/>
        <v>-4.14795400587462-1.71813880533165i</v>
      </c>
      <c r="DI212" s="223" t="str">
        <f t="shared" ca="1" si="284"/>
        <v>3.17470655252163+3.1747065525201i</v>
      </c>
      <c r="DJ212" s="223" t="str">
        <f t="shared" ca="1" si="285"/>
        <v>-1.71813880533365-4.14795400587379i</v>
      </c>
      <c r="DK212" s="223" t="str">
        <f t="shared" ca="1" si="286"/>
        <v>3.58612013893474E-13+4.48971306312973i</v>
      </c>
      <c r="DL212" s="223" t="str">
        <f t="shared" ca="1" si="287"/>
        <v>1.71813880533275-4.14795400587416i</v>
      </c>
      <c r="DM212" s="223" t="str">
        <f t="shared" ca="1" si="288"/>
        <v>-3.17470655252094+3.17470655252078i</v>
      </c>
      <c r="DN212" s="223" t="str">
        <f t="shared" ca="1" si="289"/>
        <v>4.14795400587435-1.71813880533232i</v>
      </c>
      <c r="DO212" s="223" t="str">
        <f t="shared" ca="1" si="290"/>
        <v>-4.48971306312973-8.31637727352961E-13i</v>
      </c>
      <c r="DP212" s="223" t="str">
        <f t="shared" ca="1" si="291"/>
        <v>4.14795400587371+1.71813880533385i</v>
      </c>
      <c r="DQ212" s="223" t="str">
        <f t="shared" ca="1" si="292"/>
        <v>-3.17470655251976-3.17470655252196i</v>
      </c>
      <c r="DR212" s="223" t="str">
        <f t="shared" ca="1" si="293"/>
        <v>1.71813880533122+4.1479540058748i</v>
      </c>
      <c r="DS212" s="223" t="str">
        <f t="shared" ca="1" si="294"/>
        <v>2.02188746859939E-12-4.48971306312973i</v>
      </c>
      <c r="DT212" s="223" t="str">
        <f t="shared" ca="1" si="295"/>
        <v>-1.71813880533495+4.14795400587325i</v>
      </c>
      <c r="DU212" s="223" t="str">
        <f t="shared" ca="1" si="296"/>
        <v>3.17470655251955-3.17470655252217i</v>
      </c>
      <c r="DV212" s="223" t="str">
        <f t="shared" ca="1" si="297"/>
        <v>-4.1479540058735+1.71813880533436i</v>
      </c>
      <c r="DW212" s="223" t="str">
        <f t="shared" ca="1" si="298"/>
        <v>4.48971306312973-1.1264436737637E-12i</v>
      </c>
      <c r="DX212" s="223" t="str">
        <f t="shared" ca="1" si="299"/>
        <v>-4.14795400587446-1.71813880533204i</v>
      </c>
      <c r="DY212" s="223" t="str">
        <f t="shared" ca="1" si="300"/>
        <v>3.17470655252133+3.1747065525204i</v>
      </c>
      <c r="DZ212" s="223" t="str">
        <f t="shared" ca="1" si="301"/>
        <v>-1.71813880533303-4.14795400587405i</v>
      </c>
      <c r="EA212" s="223" t="str">
        <f t="shared" ca="1" si="302"/>
        <v>-6.38060674827408E-14+4.48971306312973i</v>
      </c>
      <c r="EB212" s="223" t="str">
        <f t="shared" ca="1" si="303"/>
        <v>1.71813880533314-4.147954005874i</v>
      </c>
      <c r="EC212" s="223" t="str">
        <f t="shared" ca="1" si="304"/>
        <v>-3.17470655252142+3.17470655252031i</v>
      </c>
      <c r="ED212" s="223" t="str">
        <f t="shared" ca="1" si="305"/>
        <v>4.14795400587451-1.71813880533193i</v>
      </c>
      <c r="EE212" s="223" t="str">
        <f t="shared" ca="1" si="306"/>
        <v>-4.48971306312973-1.25405580872918E-12i</v>
      </c>
      <c r="EF212" s="223" t="str">
        <f t="shared" ca="1" si="307"/>
        <v>4.14795400587355+1.71813880533424i</v>
      </c>
      <c r="EG212" s="223" t="str">
        <f t="shared" ca="1" si="308"/>
        <v>-3.17470655251946-3.17470655252226i</v>
      </c>
      <c r="EH212" s="223" t="str">
        <f t="shared" ca="1" si="309"/>
        <v>1.71813880533083+4.14795400587496i</v>
      </c>
      <c r="EI212" s="223" t="str">
        <f t="shared" ca="1" si="310"/>
        <v>-1.89427533363391E-12-4.48971306312973i</v>
      </c>
      <c r="EJ212" s="223" t="str">
        <f t="shared" ca="1" si="311"/>
        <v>-1.71813880533133+4.14795400587475i</v>
      </c>
      <c r="EK212" s="223" t="str">
        <f t="shared" ca="1" si="312"/>
        <v>3.17470655251985-3.17470655252187i</v>
      </c>
      <c r="EL212" s="223" t="str">
        <f t="shared" ca="1" si="313"/>
        <v>-4.14795400587376+1.71813880533374i</v>
      </c>
      <c r="EM212" s="223" t="str">
        <f t="shared" ca="1" si="314"/>
        <v>4.48971306312973-7.04025592387481E-13i</v>
      </c>
      <c r="EN212" s="223"/>
      <c r="EO212" s="223"/>
      <c r="EP212" s="223"/>
    </row>
    <row r="213" spans="1:146" ht="17.25" thickBot="1">
      <c r="A213" s="257">
        <f t="shared" si="181"/>
        <v>2.2070312500000015E-3</v>
      </c>
      <c r="B213" s="256">
        <v>113</v>
      </c>
      <c r="C213" s="230">
        <f t="shared" si="182"/>
        <v>22600</v>
      </c>
      <c r="D213" s="229">
        <f t="shared" si="315"/>
        <v>141999.98794225865</v>
      </c>
      <c r="E213" s="229" t="str">
        <f t="shared" si="316"/>
        <v>141999.987942259i</v>
      </c>
      <c r="F213" s="229" t="str">
        <f t="shared" si="320"/>
        <v>-0.0128808625834538-0.0388330620481721i</v>
      </c>
      <c r="G213" s="229" t="str">
        <f t="shared" si="321"/>
        <v>-3.83299231760857+2.49490855502914i</v>
      </c>
      <c r="H213" s="229" t="str">
        <f t="shared" si="319"/>
        <v>0.00201930386927121-0.00374011886584119i</v>
      </c>
      <c r="I213" s="229" t="str">
        <f t="shared" si="317"/>
        <v>-0.00290974005410862+0.00398307582655065i</v>
      </c>
      <c r="J213" s="255" t="str">
        <f ca="1">IMPRODUCT(1/N_FFT2,DX100)</f>
        <v>0.0121918474805086-0.00161498511063023i</v>
      </c>
      <c r="K213" s="254" t="str">
        <f t="shared" ca="1" si="318"/>
        <v>-0.0000290424987932286+0.0000532602398437961i</v>
      </c>
      <c r="N213" s="246">
        <f t="shared" ca="1" si="185"/>
        <v>17.489826403126546</v>
      </c>
      <c r="O213" s="223">
        <f t="shared" ca="1" si="186"/>
        <v>4.4898264031265462</v>
      </c>
      <c r="P213" s="223" t="str">
        <f t="shared" ca="1" si="187"/>
        <v>-4.18897570213515-1.61586623738898i</v>
      </c>
      <c r="Q213" s="223" t="str">
        <f t="shared" ca="1" si="188"/>
        <v>3.32674192604503+3.01518312672821i</v>
      </c>
      <c r="R213" s="223" t="str">
        <f t="shared" ca="1" si="189"/>
        <v>-2.0186768190281-4.01042205142188i</v>
      </c>
      <c r="S213" s="223" t="str">
        <f t="shared" ca="1" si="190"/>
        <v>0.440079944610808+4.46820666180109i</v>
      </c>
      <c r="T213" s="223" t="str">
        <f t="shared" ca="1" si="191"/>
        <v>1.19749398056147-4.3271872269098i</v>
      </c>
      <c r="U213" s="223" t="str">
        <f t="shared" ca="1" si="192"/>
        <v>-2.67458646563438+3.6062623820318i</v>
      </c>
      <c r="V213" s="223" t="str">
        <f t="shared" ca="1" si="193"/>
        <v>3.79324584403368-2.40204643937904i</v>
      </c>
      <c r="W213" s="223" t="str">
        <f t="shared" ca="1" si="194"/>
        <v>-4.40355564775231+0.875921678782404i</v>
      </c>
      <c r="X213" s="223" t="str">
        <f t="shared" ca="1" si="195"/>
        <v>4.42372557320818+0.767589202084185i</v>
      </c>
      <c r="Y213" s="223" t="str">
        <f t="shared" ca="1" si="196"/>
        <v>-3.85105255989627-2.30823207479852i</v>
      </c>
      <c r="Z213" s="223" t="str">
        <f t="shared" ca="1" si="197"/>
        <v>2.76228303942632+3.53953860556852i</v>
      </c>
      <c r="AA213" s="223" t="str">
        <f t="shared" ca="1" si="198"/>
        <v>-1.30332780836026-4.29649598558722i</v>
      </c>
      <c r="AB213" s="223" t="str">
        <f t="shared" ca="1" si="199"/>
        <v>-0.330292119984318+4.47766102398211i</v>
      </c>
      <c r="AC213" s="223" t="str">
        <f t="shared" ca="1" si="200"/>
        <v>1.91964814727473-4.05875499640924i</v>
      </c>
      <c r="AD213" s="223" t="str">
        <f t="shared" ca="1" si="201"/>
        <v>-3.25174367542284+3.09591734378678i</v>
      </c>
      <c r="AE213" s="223" t="str">
        <f t="shared" ca="1" si="202"/>
        <v>4.14805871837744-1.71818217867174i</v>
      </c>
      <c r="AF213" s="223" t="str">
        <f t="shared" ca="1" si="203"/>
        <v>-4.48847415135663+0.110185855787481i</v>
      </c>
      <c r="AG213" s="223" t="str">
        <f t="shared" ca="1" si="204"/>
        <v>4.22736940356581+1.51257695870586i</v>
      </c>
      <c r="AH213" s="223" t="str">
        <f t="shared" ca="1" si="205"/>
        <v>-3.39973627172568-2.93263267609925i</v>
      </c>
      <c r="AI213" s="223" t="str">
        <f t="shared" ca="1" si="206"/>
        <v>2.11648951534911+3.95967337814996i</v>
      </c>
      <c r="AJ213" s="223" t="str">
        <f t="shared" ca="1" si="207"/>
        <v>-0.549602681533885-4.45606081900405i</v>
      </c>
      <c r="AK213" s="223" t="str">
        <f t="shared" ca="1" si="208"/>
        <v>-1.09093882716596+4.35527193245083i</v>
      </c>
      <c r="AL213" s="223" t="str">
        <f t="shared" ca="1" si="209"/>
        <v>2.58527882096442-3.67081388088324i</v>
      </c>
      <c r="AM213" s="223" t="str">
        <f t="shared" ca="1" si="210"/>
        <v>-3.73315421871349+2.49441390100239i</v>
      </c>
      <c r="AN213" s="223" t="str">
        <f t="shared" ca="1" si="211"/>
        <v>4.38073318503378-0.983726533014144i</v>
      </c>
      <c r="AO213" s="223" t="str">
        <f t="shared" ca="1" si="212"/>
        <v>-4.44123081179243-0.658794358353064i</v>
      </c>
      <c r="AP213" s="223" t="str">
        <f t="shared" ca="1" si="213"/>
        <v>3.90653954569692+2.21302731752646i</v>
      </c>
      <c r="AQ213" s="223" t="str">
        <f t="shared" ca="1" si="214"/>
        <v>-2.84831571720407-3.47068274340086i</v>
      </c>
      <c r="AR213" s="223" t="str">
        <f t="shared" ca="1" si="215"/>
        <v>-2.84831571720407-3.47068274340086i</v>
      </c>
      <c r="AS213" s="223" t="str">
        <f t="shared" ca="1" si="216"/>
        <v>0.220305339735158-4.48441821059281i</v>
      </c>
      <c r="AT213" s="223" t="str">
        <f t="shared" ca="1" si="217"/>
        <v>-1.81946315125735+4.10464309915356i</v>
      </c>
      <c r="AU213" s="223" t="str">
        <f t="shared" ca="1" si="218"/>
        <v>3.17478669600107-3.1747866960013i</v>
      </c>
      <c r="AV213" s="223" t="str">
        <f t="shared" ca="1" si="219"/>
        <v>-4.10464309915358+1.8194631512573i</v>
      </c>
      <c r="AW213" s="223" t="str">
        <f t="shared" ca="1" si="220"/>
        <v>4.48441821059281-0.220305339735103i</v>
      </c>
      <c r="AX213" s="223" t="str">
        <f t="shared" ca="1" si="221"/>
        <v>-4.26321669573935-1.40837656022156i</v>
      </c>
      <c r="AY213" s="223" t="str">
        <f t="shared" ca="1" si="222"/>
        <v>3.47068274340078+2.84831571720416i</v>
      </c>
      <c r="AZ213" s="223" t="str">
        <f t="shared" ca="1" si="223"/>
        <v>-2.21302731752719-3.9065395456965i</v>
      </c>
      <c r="BA213" s="223" t="str">
        <f t="shared" ca="1" si="224"/>
        <v>0.65879435835257+4.4412308117925i</v>
      </c>
      <c r="BB213" s="223" t="str">
        <f t="shared" ca="1" si="225"/>
        <v>0.983726533015567-4.38073318503346i</v>
      </c>
      <c r="BC213" s="223" t="str">
        <f t="shared" ca="1" si="226"/>
        <v>-2.494413901001+3.73315421871441i</v>
      </c>
      <c r="BD213" s="223" t="str">
        <f t="shared" ca="1" si="227"/>
        <v>3.67081388088278-2.58527882096508i</v>
      </c>
      <c r="BE213" s="223" t="str">
        <f t="shared" ca="1" si="228"/>
        <v>-4.35527193245084+1.09093882716591i</v>
      </c>
      <c r="BF213" s="223" t="str">
        <f t="shared" ca="1" si="229"/>
        <v>4.45606081900387+0.549602681535303i</v>
      </c>
      <c r="BG213" s="223" t="str">
        <f t="shared" ca="1" si="230"/>
        <v>-3.95967337815098-2.11648951534722i</v>
      </c>
      <c r="BH213" s="223" t="str">
        <f t="shared" ca="1" si="231"/>
        <v>2.93263267609988+3.39973627172513i</v>
      </c>
      <c r="BI213" s="223" t="str">
        <f t="shared" ca="1" si="232"/>
        <v>-1.51257695870575-4.22736940356585i</v>
      </c>
      <c r="BJ213" s="223" t="str">
        <f t="shared" ca="1" si="233"/>
        <v>-0.110185855788397+4.48847415135661i</v>
      </c>
      <c r="BK213" s="223" t="str">
        <f t="shared" ca="1" si="234"/>
        <v>1.71818217867394-4.14805871837653i</v>
      </c>
      <c r="BL213" s="223" t="str">
        <f t="shared" ca="1" si="235"/>
        <v>-3.0959173437859+3.25174367542369i</v>
      </c>
      <c r="BM213" s="223" t="str">
        <f t="shared" ca="1" si="236"/>
        <v>4.05875499640929-1.91964814727463i</v>
      </c>
      <c r="BN213" s="223" t="str">
        <f t="shared" ca="1" si="237"/>
        <v>-4.47766102398218+0.33029211998334i</v>
      </c>
      <c r="BO213" s="223" t="str">
        <f t="shared" ca="1" si="238"/>
        <v>4.29649598558668+1.30332780836205i</v>
      </c>
      <c r="BP213" s="223" t="str">
        <f t="shared" ca="1" si="239"/>
        <v>-3.53953860556931-2.76228303942531i</v>
      </c>
      <c r="BQ213" s="223" t="str">
        <f t="shared" ca="1" si="240"/>
        <v>2.30823207479886+3.85105255989606i</v>
      </c>
      <c r="BR213" s="223" t="str">
        <f t="shared" ca="1" si="241"/>
        <v>-0.767589202083597-4.42372557320828i</v>
      </c>
      <c r="BS213" s="223" t="str">
        <f t="shared" ca="1" si="242"/>
        <v>-0.87592167878429+4.40355564775194i</v>
      </c>
      <c r="BT213" s="223" t="str">
        <f t="shared" ca="1" si="243"/>
        <v>2.40204643937763-3.79324584403457i</v>
      </c>
      <c r="BU213" s="223" t="str">
        <f t="shared" ca="1" si="244"/>
        <v>-3.60626238203159+2.67458646563466i</v>
      </c>
      <c r="BV213" s="223" t="str">
        <f t="shared" ca="1" si="245"/>
        <v>4.32718722690994-1.19749398056097i</v>
      </c>
      <c r="BW213" s="223" t="str">
        <f t="shared" ca="1" si="246"/>
        <v>-4.46820666180095-0.440079944612204i</v>
      </c>
      <c r="BX213" s="223" t="str">
        <f t="shared" ca="1" si="247"/>
        <v>4.0104220514227+2.01867681902646i</v>
      </c>
      <c r="BY213" s="223" t="str">
        <f t="shared" ca="1" si="248"/>
        <v>-3.01518312672878-3.32674192604451i</v>
      </c>
      <c r="BZ213" s="223" t="str">
        <f t="shared" ca="1" si="249"/>
        <v>1.61586623738861+4.18897570213529i</v>
      </c>
      <c r="CA213" s="223" t="str">
        <f t="shared" ca="1" si="250"/>
        <v>1.45869953409093E-12-4.48982640312655i</v>
      </c>
      <c r="CB213" s="223" t="str">
        <f t="shared" ca="1" si="251"/>
        <v>-1.61586623738716+4.18897570213585i</v>
      </c>
      <c r="CC213" s="223" t="str">
        <f t="shared" ca="1" si="252"/>
        <v>3.01518312672754-3.32674192604563i</v>
      </c>
      <c r="CD213" s="223" t="str">
        <f t="shared" ca="1" si="253"/>
        <v>-4.01042205142195+2.01867681902795i</v>
      </c>
      <c r="CE213" s="223" t="str">
        <f t="shared" ca="1" si="254"/>
        <v>4.46820666180122-0.440079944609428i</v>
      </c>
      <c r="CF213" s="223" t="str">
        <f t="shared" ca="1" si="255"/>
        <v>-4.32718722690919-1.19749398056365i</v>
      </c>
      <c r="CG213" s="223" t="str">
        <f t="shared" ca="1" si="256"/>
        <v>3.60626238203259+2.67458646563331i</v>
      </c>
      <c r="CH213" s="223" t="str">
        <f t="shared" ca="1" si="257"/>
        <v>-2.40204643937893-3.79324584403374i</v>
      </c>
      <c r="CI213" s="223" t="str">
        <f t="shared" ca="1" si="258"/>
        <v>0.875921678781425+4.40355564775251i</v>
      </c>
      <c r="CJ213" s="223" t="str">
        <f t="shared" ca="1" si="259"/>
        <v>0.767589202086471-4.42372557320778i</v>
      </c>
      <c r="CK213" s="223" t="str">
        <f t="shared" ca="1" si="260"/>
        <v>-2.30823207479743+3.85105255989692i</v>
      </c>
      <c r="CL213" s="223" t="str">
        <f t="shared" ca="1" si="261"/>
        <v>3.53953860556828-2.76228303942663i</v>
      </c>
      <c r="CM213" s="223" t="str">
        <f t="shared" ca="1" si="262"/>
        <v>-4.29649598558749+1.30332780835938i</v>
      </c>
      <c r="CN213" s="223" t="str">
        <f t="shared" ca="1" si="263"/>
        <v>4.47766102398197+0.33029211998625i</v>
      </c>
      <c r="CO213" s="223" t="str">
        <f t="shared" ca="1" si="264"/>
        <v>-4.05875499640995-1.91964814727322i</v>
      </c>
      <c r="CP213" s="223" t="str">
        <f t="shared" ca="1" si="265"/>
        <v>3.09591734378702+3.25174367542262i</v>
      </c>
      <c r="CQ213" s="223" t="str">
        <f t="shared" ca="1" si="266"/>
        <v>-1.71818217867125-4.14805871837764i</v>
      </c>
      <c r="CR213" s="223" t="str">
        <f t="shared" ca="1" si="267"/>
        <v>0.110185855785608+4.48847415135668i</v>
      </c>
      <c r="CS213" s="223" t="str">
        <f t="shared" ca="1" si="268"/>
        <v>1.51257695870423-4.2273694035664i</v>
      </c>
      <c r="CT213" s="223" t="str">
        <f t="shared" ca="1" si="269"/>
        <v>-2.93263267609861+3.39973627172623i</v>
      </c>
      <c r="CU213" s="223" t="str">
        <f t="shared" ca="1" si="270"/>
        <v>3.95967337815019-2.11648951534869i</v>
      </c>
      <c r="CV213" s="223" t="str">
        <f t="shared" ca="1" si="271"/>
        <v>-4.45606081900423+0.549602681532408i</v>
      </c>
      <c r="CW213" s="223" t="str">
        <f t="shared" ca="1" si="272"/>
        <v>4.35527193245124+1.09093882716435i</v>
      </c>
      <c r="CX213" s="223" t="str">
        <f t="shared" ca="1" si="273"/>
        <v>-3.67081388088371-2.58527882096376i</v>
      </c>
      <c r="CY213" s="223" t="str">
        <f t="shared" ca="1" si="274"/>
        <v>2.49441390100234+3.73315421871352i</v>
      </c>
      <c r="CZ213" s="223" t="str">
        <f t="shared" ca="1" si="275"/>
        <v>-0.983726533012783-4.38073318503409i</v>
      </c>
      <c r="DA213" s="223" t="str">
        <f t="shared" ca="1" si="276"/>
        <v>-0.658794358350913+4.44123081179275i</v>
      </c>
      <c r="DB213" s="223" t="str">
        <f t="shared" ca="1" si="277"/>
        <v>2.21302731752573-3.90653954569733i</v>
      </c>
      <c r="DC213" s="223" t="str">
        <f t="shared" ca="1" si="278"/>
        <v>-3.47068274340093+2.84831571720398i</v>
      </c>
      <c r="DD213" s="223" t="str">
        <f t="shared" ca="1" si="279"/>
        <v>4.26321669573971-1.40837656022049i</v>
      </c>
      <c r="DE213" s="223" t="str">
        <f t="shared" ca="1" si="280"/>
        <v>-4.4844182105927-0.22030533973738i</v>
      </c>
      <c r="DF213" s="223" t="str">
        <f t="shared" ca="1" si="281"/>
        <v>4.1046430991541+1.81946315125612i</v>
      </c>
      <c r="DG213" s="223" t="str">
        <f t="shared" ca="1" si="282"/>
        <v>-3.17478669600126-3.17478669600111i</v>
      </c>
      <c r="DH213" s="223" t="str">
        <f t="shared" ca="1" si="283"/>
        <v>1.81946315125632+4.10464309915401i</v>
      </c>
      <c r="DI213" s="223" t="str">
        <f t="shared" ca="1" si="284"/>
        <v>-0.220305339733264-4.4844182105929i</v>
      </c>
      <c r="DJ213" s="223" t="str">
        <f t="shared" ca="1" si="285"/>
        <v>-1.40837656022028+4.26321669573977i</v>
      </c>
      <c r="DK213" s="223" t="str">
        <f t="shared" ca="1" si="286"/>
        <v>2.84831571720391-3.47068274340099i</v>
      </c>
      <c r="DL213" s="223" t="str">
        <f t="shared" ca="1" si="287"/>
        <v>-3.90653954569716+2.21302731752604i</v>
      </c>
      <c r="DM213" s="223" t="str">
        <f t="shared" ca="1" si="288"/>
        <v>4.44123081179272-0.658794358351124i</v>
      </c>
      <c r="DN213" s="223" t="str">
        <f t="shared" ca="1" si="289"/>
        <v>-4.38073318503413-0.983726533012568i</v>
      </c>
      <c r="DO213" s="223" t="str">
        <f t="shared" ca="1" si="290"/>
        <v>3.73315421871357+2.49441390100227i</v>
      </c>
      <c r="DP213" s="223" t="str">
        <f t="shared" ca="1" si="291"/>
        <v>-2.58527882096394-3.67081388088358i</v>
      </c>
      <c r="DQ213" s="223" t="str">
        <f t="shared" ca="1" si="292"/>
        <v>1.09093882716443+4.35527193245122i</v>
      </c>
      <c r="DR213" s="223" t="str">
        <f t="shared" ca="1" si="293"/>
        <v>0.549602681532318-4.45606081900424i</v>
      </c>
      <c r="DS213" s="223" t="str">
        <f t="shared" ca="1" si="294"/>
        <v>-2.11648951534839+3.95967337815035i</v>
      </c>
      <c r="DT213" s="223" t="str">
        <f t="shared" ca="1" si="295"/>
        <v>3.39973627172608-2.93263267609878i</v>
      </c>
      <c r="DU213" s="223" t="str">
        <f t="shared" ca="1" si="296"/>
        <v>-4.22736940356637+1.51257695870432i</v>
      </c>
      <c r="DV213" s="223" t="str">
        <f t="shared" ca="1" si="297"/>
        <v>4.48847415135668+0.110185855785518i</v>
      </c>
      <c r="DW213" s="223" t="str">
        <f t="shared" ca="1" si="298"/>
        <v>-4.14805871837773-1.71818217867105i</v>
      </c>
      <c r="DX213" s="223" t="str">
        <f t="shared" ca="1" si="299"/>
        <v>3.25174367542268+3.09591734378695i</v>
      </c>
      <c r="DY213" s="223" t="str">
        <f t="shared" ca="1" si="300"/>
        <v>-1.91964814727342-4.05875499640986i</v>
      </c>
      <c r="DZ213" s="223" t="str">
        <f t="shared" ca="1" si="301"/>
        <v>0.330292119986467+4.47766102398195i</v>
      </c>
      <c r="EA213" s="223" t="str">
        <f t="shared" ca="1" si="302"/>
        <v>1.30332780835917-4.29649598558755i</v>
      </c>
      <c r="EB213" s="223" t="str">
        <f t="shared" ca="1" si="303"/>
        <v>-2.76228303942636+3.53953860556849i</v>
      </c>
      <c r="EC213" s="223" t="str">
        <f t="shared" ca="1" si="304"/>
        <v>3.85105255989681-2.30823207479762i</v>
      </c>
      <c r="ED213" s="223" t="str">
        <f t="shared" ca="1" si="305"/>
        <v>-4.42372557320853+0.767589202082161i</v>
      </c>
      <c r="EE213" s="223" t="str">
        <f t="shared" ca="1" si="306"/>
        <v>4.40355564775252+0.87592167878134i</v>
      </c>
      <c r="EF213" s="223" t="str">
        <f t="shared" ca="1" si="307"/>
        <v>-3.79324584403386-2.40204643937875i</v>
      </c>
      <c r="EG213" s="223" t="str">
        <f t="shared" ca="1" si="308"/>
        <v>2.67458646563349+3.60626238203246i</v>
      </c>
      <c r="EH213" s="223" t="str">
        <f t="shared" ca="1" si="309"/>
        <v>-1.19749398055968-4.32718722691029i</v>
      </c>
      <c r="EI213" s="223" t="str">
        <f t="shared" ca="1" si="310"/>
        <v>-0.440079944609084+4.46820666180126i</v>
      </c>
      <c r="EJ213" s="223" t="str">
        <f t="shared" ca="1" si="311"/>
        <v>2.01867681902776-4.01042205142205i</v>
      </c>
      <c r="EK213" s="223" t="str">
        <f t="shared" ca="1" si="312"/>
        <v>-3.32674192604557+3.01518312672761i</v>
      </c>
      <c r="EL213" s="223" t="str">
        <f t="shared" ca="1" si="313"/>
        <v>4.18897570213577-1.61586623738736i</v>
      </c>
      <c r="EM213" s="223" t="str">
        <f t="shared" ca="1" si="314"/>
        <v>-4.48982640312655+1.67650842303242E-12i</v>
      </c>
      <c r="EN213" s="223"/>
      <c r="EO213" s="223"/>
      <c r="EP213" s="223"/>
    </row>
    <row r="214" spans="1:146" ht="17.25" thickBot="1">
      <c r="A214" s="257">
        <f t="shared" si="181"/>
        <v>2.2265625000000015E-3</v>
      </c>
      <c r="B214" s="256">
        <v>114</v>
      </c>
      <c r="C214" s="230">
        <f t="shared" si="182"/>
        <v>22800</v>
      </c>
      <c r="D214" s="229">
        <f t="shared" si="315"/>
        <v>143256.62500369456</v>
      </c>
      <c r="E214" s="229" t="str">
        <f t="shared" si="316"/>
        <v>143256.625003695i</v>
      </c>
      <c r="F214" s="229" t="str">
        <f t="shared" si="320"/>
        <v>-0.0127629760602006-0.0383773581238011i</v>
      </c>
      <c r="G214" s="229" t="str">
        <f t="shared" si="321"/>
        <v>-3.80461112225442+2.50974260212165i</v>
      </c>
      <c r="H214" s="229" t="str">
        <f t="shared" si="319"/>
        <v>0.00201892193362585-0.0037072864948938i</v>
      </c>
      <c r="I214" s="229" t="str">
        <f t="shared" si="317"/>
        <v>-0.0028875283582588+0.00395049879518213i</v>
      </c>
      <c r="J214" s="255" t="str">
        <f ca="1">IMPRODUCT(1/N_FFT2,DY100)</f>
        <v>0.0142944587152166+0.0000127746865001207i</v>
      </c>
      <c r="K214" s="254" t="str">
        <f t="shared" ca="1" si="318"/>
        <v>-0.0000413261212897751+0.0000564333546627069i</v>
      </c>
      <c r="N214" s="246">
        <f t="shared" ca="1" si="185"/>
        <v>17.489930557706039</v>
      </c>
      <c r="O214" s="223">
        <f t="shared" ca="1" si="186"/>
        <v>4.489930557706038</v>
      </c>
      <c r="P214" s="223" t="str">
        <f t="shared" ca="1" si="187"/>
        <v>-4.22746746969201-1.51261204732683i</v>
      </c>
      <c r="Q214" s="223" t="str">
        <f t="shared" ca="1" si="188"/>
        <v>3.47076325597956+2.84838179216984i</v>
      </c>
      <c r="R214" s="223" t="str">
        <f t="shared" ca="1" si="189"/>
        <v>-2.30828562095368-3.85114189625894i</v>
      </c>
      <c r="S214" s="223" t="str">
        <f t="shared" ca="1" si="190"/>
        <v>0.875941998332758+4.40365780103078i</v>
      </c>
      <c r="T214" s="223" t="str">
        <f t="shared" ca="1" si="191"/>
        <v>0.658809641004046-4.44133383905585i</v>
      </c>
      <c r="U214" s="223" t="str">
        <f t="shared" ca="1" si="192"/>
        <v>-2.11653861347779+3.95976523428851i</v>
      </c>
      <c r="V214" s="223" t="str">
        <f t="shared" ca="1" si="193"/>
        <v>3.3268190994978-3.01525307266887i</v>
      </c>
      <c r="W214" s="223" t="str">
        <f t="shared" ca="1" si="194"/>
        <v>-4.14815494466156+1.71822203690394i</v>
      </c>
      <c r="X214" s="223" t="str">
        <f t="shared" ca="1" si="195"/>
        <v>4.48452223971354-0.220310450358309i</v>
      </c>
      <c r="Y214" s="223" t="str">
        <f t="shared" ca="1" si="196"/>
        <v>-4.29659565530553-1.30335804283863i</v>
      </c>
      <c r="Z214" s="223" t="str">
        <f t="shared" ca="1" si="197"/>
        <v>3.60634603977457+2.67464851044483i</v>
      </c>
      <c r="AA214" s="223" t="str">
        <f t="shared" ca="1" si="198"/>
        <v>-2.49447176618652-3.73324082008123i</v>
      </c>
      <c r="AB214" s="223" t="str">
        <f t="shared" ca="1" si="199"/>
        <v>1.09096413466446+4.3553729656481i</v>
      </c>
      <c r="AC214" s="223" t="str">
        <f t="shared" ca="1" si="200"/>
        <v>0.440090153544795-4.46831031484782i</v>
      </c>
      <c r="AD214" s="223" t="str">
        <f t="shared" ca="1" si="201"/>
        <v>-1.91969267909566+4.05884915103395i</v>
      </c>
      <c r="AE214" s="223" t="str">
        <f t="shared" ca="1" si="202"/>
        <v>3.17486034441081-3.17486034441046i</v>
      </c>
      <c r="AF214" s="223" t="str">
        <f t="shared" ca="1" si="203"/>
        <v>-4.05884915103396+1.91969267909562i</v>
      </c>
      <c r="AG214" s="223" t="str">
        <f t="shared" ca="1" si="204"/>
        <v>4.46831031484782-0.440090153544787i</v>
      </c>
      <c r="AH214" s="223" t="str">
        <f t="shared" ca="1" si="205"/>
        <v>-4.35537296564808-1.09096413466449i</v>
      </c>
      <c r="AI214" s="223" t="str">
        <f t="shared" ca="1" si="206"/>
        <v>3.73324082008121+2.49447176618655i</v>
      </c>
      <c r="AJ214" s="223" t="str">
        <f t="shared" ca="1" si="207"/>
        <v>-2.6746485104448-3.6063460397746i</v>
      </c>
      <c r="AK214" s="223" t="str">
        <f t="shared" ca="1" si="208"/>
        <v>1.30335804283861+4.29659565530553i</v>
      </c>
      <c r="AL214" s="223" t="str">
        <f t="shared" ca="1" si="209"/>
        <v>0.220310450358364-4.48452223971354i</v>
      </c>
      <c r="AM214" s="223" t="str">
        <f t="shared" ca="1" si="210"/>
        <v>-1.71822203690398+4.14815494466154i</v>
      </c>
      <c r="AN214" s="223" t="str">
        <f t="shared" ca="1" si="211"/>
        <v>3.01525307266888-3.3268190994978i</v>
      </c>
      <c r="AO214" s="223" t="str">
        <f t="shared" ca="1" si="212"/>
        <v>-3.95976523428833+2.11653861347814i</v>
      </c>
      <c r="AP214" s="223" t="str">
        <f t="shared" ca="1" si="213"/>
        <v>4.44133383905585-0.658809641004015i</v>
      </c>
      <c r="AQ214" s="223" t="str">
        <f t="shared" ca="1" si="214"/>
        <v>-4.40365780103078-0.875941998332763i</v>
      </c>
      <c r="AR214" s="223" t="str">
        <f t="shared" ca="1" si="215"/>
        <v>-4.40365780103078-0.875941998332763i</v>
      </c>
      <c r="AS214" s="223" t="str">
        <f t="shared" ca="1" si="216"/>
        <v>-2.84838179216989-3.47076325597951i</v>
      </c>
      <c r="AT214" s="223" t="str">
        <f t="shared" ca="1" si="217"/>
        <v>1.51261204732682+4.22746746969202i</v>
      </c>
      <c r="AU214" s="223" t="str">
        <f t="shared" ca="1" si="218"/>
        <v>3.96045262972885E-14-4.48993055770604i</v>
      </c>
      <c r="AV214" s="223" t="str">
        <f t="shared" ca="1" si="219"/>
        <v>-1.51261204732689+4.22746746969199i</v>
      </c>
      <c r="AW214" s="223" t="str">
        <f t="shared" ca="1" si="220"/>
        <v>2.84838179216995-3.47076325597946i</v>
      </c>
      <c r="AX214" s="223" t="str">
        <f t="shared" ca="1" si="221"/>
        <v>-3.85114189625903+2.30828562095354i</v>
      </c>
      <c r="AY214" s="223" t="str">
        <f t="shared" ca="1" si="222"/>
        <v>4.40365780103052-0.875941998334064i</v>
      </c>
      <c r="AZ214" s="223" t="str">
        <f t="shared" ca="1" si="223"/>
        <v>-4.44133383905578-0.658809641004536i</v>
      </c>
      <c r="BA214" s="223" t="str">
        <f t="shared" ca="1" si="224"/>
        <v>3.95976523428934+2.11653861347624i</v>
      </c>
      <c r="BB214" s="223" t="str">
        <f t="shared" ca="1" si="225"/>
        <v>-3.01525307266886-3.32681909949781i</v>
      </c>
      <c r="BC214" s="223" t="str">
        <f t="shared" ca="1" si="226"/>
        <v>1.71822203690226+4.14815494466226i</v>
      </c>
      <c r="BD214" s="223" t="str">
        <f t="shared" ca="1" si="227"/>
        <v>-0.220310450359177-4.4845222397135i</v>
      </c>
      <c r="BE214" s="223" t="str">
        <f t="shared" ca="1" si="228"/>
        <v>-1.30335804283954+4.29659565530525i</v>
      </c>
      <c r="BF214" s="223" t="str">
        <f t="shared" ca="1" si="229"/>
        <v>2.67464851044342-3.60634603977561i</v>
      </c>
      <c r="BG214" s="223" t="str">
        <f t="shared" ca="1" si="230"/>
        <v>-3.73324082008123+2.49447176618651i</v>
      </c>
      <c r="BH214" s="223" t="str">
        <f t="shared" ca="1" si="231"/>
        <v>4.35537296564854-1.09096413466269i</v>
      </c>
      <c r="BI214" s="223" t="str">
        <f t="shared" ca="1" si="232"/>
        <v>-4.46831031484789-0.440090153544009i</v>
      </c>
      <c r="BJ214" s="223" t="str">
        <f t="shared" ca="1" si="233"/>
        <v>4.05884915103356+1.91969267909647i</v>
      </c>
      <c r="BK214" s="223" t="str">
        <f t="shared" ca="1" si="234"/>
        <v>-3.1748603444117-3.17486034440957i</v>
      </c>
      <c r="BL214" s="223" t="str">
        <f t="shared" ca="1" si="235"/>
        <v>1.91969267909515+4.05884915103418i</v>
      </c>
      <c r="BM214" s="223" t="str">
        <f t="shared" ca="1" si="236"/>
        <v>-0.440090153542557-4.46831031484804i</v>
      </c>
      <c r="BN214" s="223" t="str">
        <f t="shared" ca="1" si="237"/>
        <v>-1.0909641346641+4.35537296564819i</v>
      </c>
      <c r="BO214" s="223" t="str">
        <f t="shared" ca="1" si="238"/>
        <v>2.49447176618772-3.73324082008042i</v>
      </c>
      <c r="BP214" s="223" t="str">
        <f t="shared" ca="1" si="239"/>
        <v>-3.60634603977378+2.67464851044589i</v>
      </c>
      <c r="BQ214" s="223" t="str">
        <f t="shared" ca="1" si="240"/>
        <v>4.29659565530567-1.30335804283814i</v>
      </c>
      <c r="BR214" s="223" t="str">
        <f t="shared" ca="1" si="241"/>
        <v>-4.48452223971365-0.220310450356173i</v>
      </c>
      <c r="BS214" s="223" t="str">
        <f t="shared" ca="1" si="242"/>
        <v>4.14815494466172+1.71822203690354i</v>
      </c>
      <c r="BT214" s="223" t="str">
        <f t="shared" ca="1" si="243"/>
        <v>-3.32681909949687-3.0152530726699i</v>
      </c>
      <c r="BU214" s="223" t="str">
        <f t="shared" ca="1" si="244"/>
        <v>2.11653861347889+3.95976523428793i</v>
      </c>
      <c r="BV214" s="223" t="str">
        <f t="shared" ca="1" si="245"/>
        <v>-0.658809641003157-4.44133383905598i</v>
      </c>
      <c r="BW214" s="223" t="str">
        <f t="shared" ca="1" si="246"/>
        <v>-0.875941998331052+4.40365780103112i</v>
      </c>
      <c r="BX214" s="223" t="str">
        <f t="shared" ca="1" si="247"/>
        <v>2.30828562095364-3.85114189625897i</v>
      </c>
      <c r="BY214" s="223" t="str">
        <f t="shared" ca="1" si="248"/>
        <v>-3.47076325598071+2.84838179216843i</v>
      </c>
      <c r="BZ214" s="223" t="str">
        <f t="shared" ca="1" si="249"/>
        <v>4.22746746969171-1.51261204732768i</v>
      </c>
      <c r="CA214" s="223" t="str">
        <f t="shared" ca="1" si="250"/>
        <v>-4.48993055770604-9.72489564311268E-13i</v>
      </c>
      <c r="CB214" s="223" t="str">
        <f t="shared" ca="1" si="251"/>
        <v>4.22746746969256+1.5126120473253i</v>
      </c>
      <c r="CC214" s="223" t="str">
        <f t="shared" ca="1" si="252"/>
        <v>-3.47076325597947-2.84838179216993i</v>
      </c>
      <c r="CD214" s="223" t="str">
        <f t="shared" ca="1" si="253"/>
        <v>2.30828562095197+3.85114189625997i</v>
      </c>
      <c r="CE214" s="223" t="str">
        <f t="shared" ca="1" si="254"/>
        <v>-0.875941998333521-4.40365780103063i</v>
      </c>
      <c r="CF214" s="223" t="str">
        <f t="shared" ca="1" si="255"/>
        <v>-0.658809641004953+4.44133383905572i</v>
      </c>
      <c r="CG214" s="223" t="str">
        <f t="shared" ca="1" si="256"/>
        <v>2.11653861347667-3.95976523428912i</v>
      </c>
      <c r="CH214" s="223" t="str">
        <f t="shared" ca="1" si="257"/>
        <v>-3.32681909949818+3.01525307266846i</v>
      </c>
      <c r="CI214" s="223" t="str">
        <f t="shared" ca="1" si="258"/>
        <v>4.14815494466242-1.71822203690187i</v>
      </c>
      <c r="CJ214" s="223" t="str">
        <f t="shared" ca="1" si="259"/>
        <v>-4.48452223971353+0.220310450358692i</v>
      </c>
      <c r="CK214" s="223" t="str">
        <f t="shared" ca="1" si="260"/>
        <v>4.29659565530511+1.30335804284i</v>
      </c>
      <c r="CL214" s="223" t="str">
        <f t="shared" ca="1" si="261"/>
        <v>-3.60634603977536-2.67464851044376i</v>
      </c>
      <c r="CM214" s="223" t="str">
        <f t="shared" ca="1" si="262"/>
        <v>2.49447176618611+3.7332408200815i</v>
      </c>
      <c r="CN214" s="223" t="str">
        <f t="shared" ca="1" si="263"/>
        <v>-1.09096413466655-4.35537296564757i</v>
      </c>
      <c r="CO214" s="223" t="str">
        <f t="shared" ca="1" si="264"/>
        <v>-0.440090153544366+4.46831031484786i</v>
      </c>
      <c r="CP214" s="223" t="str">
        <f t="shared" ca="1" si="265"/>
        <v>1.91969267909691-4.05884915103335i</v>
      </c>
      <c r="CQ214" s="223" t="str">
        <f t="shared" ca="1" si="266"/>
        <v>-3.17486034440992+3.17486034441136i</v>
      </c>
      <c r="CR214" s="223" t="str">
        <f t="shared" ca="1" si="267"/>
        <v>4.05884915103439-1.91969267909472i</v>
      </c>
      <c r="CS214" s="223" t="str">
        <f t="shared" ca="1" si="268"/>
        <v>-4.46831031484764+0.440090153546518i</v>
      </c>
      <c r="CT214" s="223" t="str">
        <f t="shared" ca="1" si="269"/>
        <v>4.35537296564807+1.09096413466457i</v>
      </c>
      <c r="CU214" s="223" t="str">
        <f t="shared" ca="1" si="270"/>
        <v>-3.73324082008015-2.49447176618813i</v>
      </c>
      <c r="CV214" s="223" t="str">
        <f t="shared" ca="1" si="271"/>
        <v>2.6746485104455+3.60634603977407i</v>
      </c>
      <c r="CW214" s="223" t="str">
        <f t="shared" ca="1" si="272"/>
        <v>-1.30335804283768-4.29659565530581i</v>
      </c>
      <c r="CX214" s="223" t="str">
        <f t="shared" ca="1" si="273"/>
        <v>-0.220310450356659+4.48452223971363i</v>
      </c>
      <c r="CY214" s="223" t="str">
        <f t="shared" ca="1" si="274"/>
        <v>1.71822203690399-4.14815494466153i</v>
      </c>
      <c r="CZ214" s="223" t="str">
        <f t="shared" ca="1" si="275"/>
        <v>-3.01525307267026+3.32681909949655i</v>
      </c>
      <c r="DA214" s="223" t="str">
        <f t="shared" ca="1" si="276"/>
        <v>3.95976523428815-2.11653861347846i</v>
      </c>
      <c r="DB214" s="223" t="str">
        <f t="shared" ca="1" si="277"/>
        <v>-4.44133383905605+0.658809641002677i</v>
      </c>
      <c r="DC214" s="223" t="str">
        <f t="shared" ca="1" si="278"/>
        <v>4.403657801031+0.875941998331654i</v>
      </c>
      <c r="DD214" s="223" t="str">
        <f t="shared" ca="1" si="279"/>
        <v>-3.85114189625878-2.30828562095395i</v>
      </c>
      <c r="DE214" s="223" t="str">
        <f t="shared" ca="1" si="280"/>
        <v>2.84838179217151+3.47076325597819i</v>
      </c>
      <c r="DF214" s="223" t="str">
        <f t="shared" ca="1" si="281"/>
        <v>-1.5126120473271-4.22746746969191i</v>
      </c>
      <c r="DG214" s="223" t="str">
        <f t="shared" ca="1" si="282"/>
        <v>-1.33112284479309E-12+4.48993055770604i</v>
      </c>
      <c r="DH214" s="223" t="str">
        <f t="shared" ca="1" si="283"/>
        <v>1.51261204732576-4.22746746969239i</v>
      </c>
      <c r="DI214" s="223" t="str">
        <f t="shared" ca="1" si="284"/>
        <v>-2.84838179217041+3.47076325597909i</v>
      </c>
      <c r="DJ214" s="223" t="str">
        <f t="shared" ca="1" si="285"/>
        <v>3.85114189625792-2.30828562095538i</v>
      </c>
      <c r="DK214" s="223" t="str">
        <f t="shared" ca="1" si="286"/>
        <v>-4.40365780103073+0.875941998333045i</v>
      </c>
      <c r="DL214" s="223" t="str">
        <f t="shared" ca="1" si="287"/>
        <v>4.44133383905563+0.658809641005559i</v>
      </c>
      <c r="DM214" s="223" t="str">
        <f t="shared" ca="1" si="288"/>
        <v>-3.95976523428889-2.11653861347709i</v>
      </c>
      <c r="DN214" s="223" t="str">
        <f t="shared" ca="1" si="289"/>
        <v>3.0152530726681+3.3268190994985i</v>
      </c>
      <c r="DO214" s="223" t="str">
        <f t="shared" ca="1" si="290"/>
        <v>-1.71822203690554-4.1481549446609i</v>
      </c>
      <c r="DP214" s="223" t="str">
        <f t="shared" ca="1" si="291"/>
        <v>0.220310450358206+4.48452223971355i</v>
      </c>
      <c r="DQ214" s="223" t="str">
        <f t="shared" ca="1" si="292"/>
        <v>1.30335804284047-4.29659565530497i</v>
      </c>
      <c r="DR214" s="223" t="str">
        <f t="shared" ca="1" si="293"/>
        <v>-2.67464851044415+3.60634603977507i</v>
      </c>
      <c r="DS214" s="223" t="str">
        <f t="shared" ca="1" si="294"/>
        <v>3.73324082008177-2.4944717661857i</v>
      </c>
      <c r="DT214" s="223" t="str">
        <f t="shared" ca="1" si="295"/>
        <v>-4.35537296564766+1.0909641346662i</v>
      </c>
      <c r="DU214" s="223" t="str">
        <f t="shared" ca="1" si="296"/>
        <v>4.46831031484781+0.44009015354485i</v>
      </c>
      <c r="DV214" s="223" t="str">
        <f t="shared" ca="1" si="297"/>
        <v>-4.05884915103315-1.91969267909735i</v>
      </c>
      <c r="DW214" s="223" t="str">
        <f t="shared" ca="1" si="298"/>
        <v>3.1748603444111+3.17486034441017i</v>
      </c>
      <c r="DX214" s="223" t="str">
        <f t="shared" ca="1" si="299"/>
        <v>-1.91969267909439-4.05884915103455i</v>
      </c>
      <c r="DY214" s="223" t="str">
        <f t="shared" ca="1" si="300"/>
        <v>0.440090153545908+4.4683103148477i</v>
      </c>
      <c r="DZ214" s="223" t="str">
        <f t="shared" ca="1" si="301"/>
        <v>1.09096413466492-4.35537296564798i</v>
      </c>
      <c r="EA214" s="223" t="str">
        <f t="shared" ca="1" si="302"/>
        <v>-2.49447176618482+3.73324082008237i</v>
      </c>
      <c r="EB214" s="223" t="str">
        <f t="shared" ca="1" si="303"/>
        <v>3.60634603977444-2.67464851044501i</v>
      </c>
      <c r="EC214" s="223" t="str">
        <f t="shared" ca="1" si="304"/>
        <v>-4.29659565530592+1.30335804283733i</v>
      </c>
      <c r="ED214" s="223" t="str">
        <f t="shared" ca="1" si="305"/>
        <v>4.4845222397136+0.220310450357145i</v>
      </c>
      <c r="EE214" s="223" t="str">
        <f t="shared" ca="1" si="306"/>
        <v>-4.1481549446613-1.71822203690456i</v>
      </c>
      <c r="EF214" s="223" t="str">
        <f t="shared" ca="1" si="307"/>
        <v>3.32681909949922+3.01525307266731i</v>
      </c>
      <c r="EG214" s="223" t="str">
        <f t="shared" ca="1" si="308"/>
        <v>-2.11653861347803-3.95976523428838i</v>
      </c>
      <c r="EH214" s="223" t="str">
        <f t="shared" ca="1" si="309"/>
        <v>0.658809641002066+4.44133383905614i</v>
      </c>
      <c r="EI214" s="223" t="str">
        <f t="shared" ca="1" si="310"/>
        <v>0.875941998332004-4.40365780103093i</v>
      </c>
      <c r="EJ214" s="223" t="str">
        <f t="shared" ca="1" si="311"/>
        <v>-2.30828562095447+3.85114189625847i</v>
      </c>
      <c r="EK214" s="223" t="str">
        <f t="shared" ca="1" si="312"/>
        <v>3.47076325597841-2.84838179217123i</v>
      </c>
      <c r="EL214" s="223" t="str">
        <f t="shared" ca="1" si="313"/>
        <v>-4.22746746969203+1.51261204732676i</v>
      </c>
      <c r="EM214" s="223" t="str">
        <f t="shared" ca="1" si="314"/>
        <v>4.48993055770604+1.94497912862253E-12i</v>
      </c>
      <c r="EN214" s="223"/>
      <c r="EO214" s="223"/>
      <c r="EP214" s="223"/>
    </row>
    <row r="215" spans="1:146" ht="17.25" thickBot="1">
      <c r="A215" s="257">
        <f t="shared" si="181"/>
        <v>2.2460937500000016E-3</v>
      </c>
      <c r="B215" s="256">
        <v>115</v>
      </c>
      <c r="C215" s="230">
        <f t="shared" si="182"/>
        <v>23000</v>
      </c>
      <c r="D215" s="229">
        <f t="shared" si="315"/>
        <v>144513.26206513049</v>
      </c>
      <c r="E215" s="229" t="str">
        <f t="shared" si="316"/>
        <v>144513.26206513i</v>
      </c>
      <c r="F215" s="229" t="str">
        <f t="shared" si="320"/>
        <v>-0.0126461735106417-0.0379307175512622i</v>
      </c>
      <c r="G215" s="229" t="str">
        <f t="shared" si="321"/>
        <v>-3.77629331775764+2.52407160476159i</v>
      </c>
      <c r="H215" s="229" t="str">
        <f t="shared" ref="H215:H237" si="322">IF(freq_ratio2&gt;1,IMPRODUCT(M35,IMDIV((IMPRODUCT(COMPLEX(1,Rc_2*Coutput2*microF2*miliOhm2*D215),IMSUM(1,IMDIV(E215,omega4_2),IMDIV(IMPRODUCT(E215,E215),omega5_2)))),IMSUM(1,IMPRODUCT(E215,1/omega1_2),IMPRODUCT(E215,E215,1/omega2_2),IMPRODUCT(E215,E215,E215,1/omega3_2)))),IMPRODUCT(M35,(IMDIV(IMPRODUCT(COMPLEX(1,Rc_2*Coutput2*microF2*miliOhm2*D215),COMPLEX(1,-Kfeed2*effectiveL2*PI()^2*D215/(8*ratio2^2*Gdc_dcm2))),IMSUM(1,IMDIV(E215,omegat2),IMDIV(IMPRODUCT(E215,E215),omegapole0^2*(1-2*Gdc_dcm2/(Kfeed2*rload2))))))))</f>
        <v>0.00201855037933106-0.00367502532172195i</v>
      </c>
      <c r="I215" s="229" t="str">
        <f t="shared" si="317"/>
        <v>-0.0028659743698944+0.00391824184105657i</v>
      </c>
      <c r="J215" s="255" t="str">
        <f ca="1">IMPRODUCT(1/N_FFT2,DZ100)</f>
        <v>0.0221381219236076+0.00161500195438134i</v>
      </c>
      <c r="K215" s="254" t="str">
        <f t="shared" ca="1" si="318"/>
        <v>-0.0000697752582617018+0.0000821139613949048i</v>
      </c>
      <c r="N215" s="246">
        <f t="shared" ca="1" si="185"/>
        <v>17.49002589880314</v>
      </c>
      <c r="O215" s="223">
        <f t="shared" ca="1" si="186"/>
        <v>4.4900258988031414</v>
      </c>
      <c r="P215" s="223" t="str">
        <f t="shared" ca="1" si="187"/>
        <v>-4.26340612250616-1.40843913837266i</v>
      </c>
      <c r="Q215" s="223" t="str">
        <f t="shared" ca="1" si="188"/>
        <v>3.60642261846184+2.67470530507004i</v>
      </c>
      <c r="R215" s="223" t="str">
        <f t="shared" ca="1" si="189"/>
        <v>-2.58539369220913-3.67097698551874i</v>
      </c>
      <c r="S215" s="223" t="str">
        <f t="shared" ca="1" si="190"/>
        <v>1.30338571889816+4.29668689104701i</v>
      </c>
      <c r="T215" s="223" t="str">
        <f t="shared" ca="1" si="191"/>
        <v>0.110190751656321-4.48867358694886i</v>
      </c>
      <c r="U215" s="223" t="str">
        <f t="shared" ca="1" si="192"/>
        <v>-1.51264416677497+4.22755723753619i</v>
      </c>
      <c r="V215" s="223" t="str">
        <f t="shared" ca="1" si="193"/>
        <v>2.76240577546872-3.53969587727251i</v>
      </c>
      <c r="W215" s="223" t="str">
        <f t="shared" ca="1" si="194"/>
        <v>-3.73332009330633+2.49452473486197i</v>
      </c>
      <c r="X215" s="223" t="str">
        <f t="shared" ca="1" si="195"/>
        <v>4.32737949606815-1.19754718860341i</v>
      </c>
      <c r="Y215" s="223" t="str">
        <f t="shared" ca="1" si="196"/>
        <v>-4.48461746596812-0.220315128524141i</v>
      </c>
      <c r="Z215" s="223" t="str">
        <f t="shared" ca="1" si="197"/>
        <v>4.18916183016484+1.61593803489271i</v>
      </c>
      <c r="AA215" s="223" t="str">
        <f t="shared" ca="1" si="198"/>
        <v>-3.47083695564437-2.8484422759214i</v>
      </c>
      <c r="AB215" s="223" t="str">
        <f t="shared" ca="1" si="199"/>
        <v>2.40215316909097+3.79341438866744i</v>
      </c>
      <c r="AC215" s="223" t="str">
        <f t="shared" ca="1" si="200"/>
        <v>-1.09098730066143-4.35546544949199i</v>
      </c>
      <c r="AD215" s="223" t="str">
        <f t="shared" ca="1" si="201"/>
        <v>-0.330306795796644+4.47785997911653i</v>
      </c>
      <c r="AE215" s="223" t="str">
        <f t="shared" ca="1" si="202"/>
        <v>1.71825852236204-4.14824302834985i</v>
      </c>
      <c r="AF215" s="223" t="str">
        <f t="shared" ca="1" si="203"/>
        <v>-2.93276298125719+3.39988733161709i</v>
      </c>
      <c r="AG215" s="223" t="str">
        <f t="shared" ca="1" si="204"/>
        <v>3.85122367304573-2.30833463607319i</v>
      </c>
      <c r="AH215" s="223" t="str">
        <f t="shared" ca="1" si="205"/>
        <v>-4.3809278333904+0.983770242764152i</v>
      </c>
      <c r="AI215" s="223" t="str">
        <f t="shared" ca="1" si="206"/>
        <v>4.46840519685149+0.440099498606341i</v>
      </c>
      <c r="AJ215" s="223" t="str">
        <f t="shared" ca="1" si="207"/>
        <v>-4.10482548004738-1.81954399514733i</v>
      </c>
      <c r="AK215" s="223" t="str">
        <f t="shared" ca="1" si="208"/>
        <v>3.32688974259092+3.01531709983648i</v>
      </c>
      <c r="AL215" s="223" t="str">
        <f t="shared" ca="1" si="209"/>
        <v>-2.21312564858483-3.9067131242899i</v>
      </c>
      <c r="AM215" s="223" t="str">
        <f t="shared" ca="1" si="210"/>
        <v>0.875960598458206+4.40375131017542i</v>
      </c>
      <c r="AN215" s="223" t="str">
        <f t="shared" ca="1" si="211"/>
        <v>0.549627101934459-4.4562588143803i</v>
      </c>
      <c r="AO215" s="223" t="str">
        <f t="shared" ca="1" si="212"/>
        <v>-1.91973344266706+4.05893533836506i</v>
      </c>
      <c r="AP215" s="223" t="str">
        <f t="shared" ca="1" si="213"/>
        <v>3.09605490414413-3.25188815958484i</v>
      </c>
      <c r="AQ215" s="223" t="str">
        <f t="shared" ca="1" si="214"/>
        <v>-3.9598493176294+2.11658355695988i</v>
      </c>
      <c r="AR215" s="223" t="str">
        <f t="shared" ca="1" si="215"/>
        <v>-3.9598493176294+2.11658355695988i</v>
      </c>
      <c r="AS215" s="223" t="str">
        <f t="shared" ca="1" si="216"/>
        <v>-4.44142814822957-0.658823630448221i</v>
      </c>
      <c r="AT215" s="223" t="str">
        <f t="shared" ca="1" si="217"/>
        <v>4.01060024580824+2.01876651454443i</v>
      </c>
      <c r="AU215" s="223" t="str">
        <f t="shared" ca="1" si="218"/>
        <v>-3.17492776074707-3.17492776074678i</v>
      </c>
      <c r="AV215" s="223" t="str">
        <f t="shared" ca="1" si="219"/>
        <v>2.01876651454433+4.01060024580829i</v>
      </c>
      <c r="AW215" s="223" t="str">
        <f t="shared" ca="1" si="220"/>
        <v>-0.658823630448181-4.44142814822958i</v>
      </c>
      <c r="AX215" s="223" t="str">
        <f t="shared" ca="1" si="221"/>
        <v>-0.767623308242004+4.42392213183805i</v>
      </c>
      <c r="AY215" s="223" t="str">
        <f t="shared" ca="1" si="222"/>
        <v>2.11658355695953-3.95984931762959i</v>
      </c>
      <c r="AZ215" s="223" t="str">
        <f t="shared" ca="1" si="223"/>
        <v>-3.25188815958614+3.09605490414276i</v>
      </c>
      <c r="BA215" s="223" t="str">
        <f t="shared" ca="1" si="224"/>
        <v>4.05893533836508-1.91973344266702i</v>
      </c>
      <c r="BB215" s="223" t="str">
        <f t="shared" ca="1" si="225"/>
        <v>-4.45625881438008+0.549627101936192i</v>
      </c>
      <c r="BC215" s="223" t="str">
        <f t="shared" ca="1" si="226"/>
        <v>4.40375131017523+0.875960598459122i</v>
      </c>
      <c r="BD215" s="223" t="str">
        <f t="shared" ca="1" si="227"/>
        <v>-3.90671312429032-2.21312564858409i</v>
      </c>
      <c r="BE215" s="223" t="str">
        <f t="shared" ca="1" si="228"/>
        <v>3.0153170998351+3.32688974259217i</v>
      </c>
      <c r="BF215" s="223" t="str">
        <f t="shared" ca="1" si="229"/>
        <v>-1.8195439951477-4.10482548004722i</v>
      </c>
      <c r="BG215" s="223" t="str">
        <f t="shared" ca="1" si="230"/>
        <v>0.440099498604048+4.46840519685171i</v>
      </c>
      <c r="BH215" s="223" t="str">
        <f t="shared" ca="1" si="231"/>
        <v>0.983770242764628-4.3809278333903i</v>
      </c>
      <c r="BI215" s="223" t="str">
        <f t="shared" ca="1" si="232"/>
        <v>-2.3083346360721+3.85122367304638i</v>
      </c>
      <c r="BJ215" s="223" t="str">
        <f t="shared" ca="1" si="233"/>
        <v>3.3998873316177-2.93276298125648i</v>
      </c>
      <c r="BK215" s="223" t="str">
        <f t="shared" ca="1" si="234"/>
        <v>-4.14824302834952+1.71825852236286i</v>
      </c>
      <c r="BL215" s="223" t="str">
        <f t="shared" ca="1" si="235"/>
        <v>4.47785997911667-0.330306795794759i</v>
      </c>
      <c r="BM215" s="223" t="str">
        <f t="shared" ca="1" si="236"/>
        <v>-4.35546544949197-1.0909873006615i</v>
      </c>
      <c r="BN215" s="223" t="str">
        <f t="shared" ca="1" si="237"/>
        <v>3.79341438866838+2.40215316908949i</v>
      </c>
      <c r="BO215" s="223" t="str">
        <f t="shared" ca="1" si="238"/>
        <v>-2.84844227592105-3.47083695564466i</v>
      </c>
      <c r="BP215" s="223" t="str">
        <f t="shared" ca="1" si="239"/>
        <v>1.61593803489397+4.18916183016435i</v>
      </c>
      <c r="BQ215" s="223" t="str">
        <f t="shared" ca="1" si="240"/>
        <v>-0.220315128522716-4.48461746596819i</v>
      </c>
      <c r="BR215" s="223" t="str">
        <f t="shared" ca="1" si="241"/>
        <v>-1.19754718860304+4.32737949606825i</v>
      </c>
      <c r="BS215" s="223" t="str">
        <f t="shared" ca="1" si="242"/>
        <v>2.49452473486384-3.73332009330508i</v>
      </c>
      <c r="BT215" s="223" t="str">
        <f t="shared" ca="1" si="243"/>
        <v>-3.53969587727251+2.76240577546873i</v>
      </c>
      <c r="BU215" s="223" t="str">
        <f t="shared" ca="1" si="244"/>
        <v>4.22755723753562-1.51264416677657i</v>
      </c>
      <c r="BV215" s="223" t="str">
        <f t="shared" ca="1" si="245"/>
        <v>-4.48867358694888+0.110190751655364i</v>
      </c>
      <c r="BW215" s="223" t="str">
        <f t="shared" ca="1" si="246"/>
        <v>4.29668689104727+1.30338571889734i</v>
      </c>
      <c r="BX215" s="223" t="str">
        <f t="shared" ca="1" si="247"/>
        <v>-3.67097698551781-2.58539369221044i</v>
      </c>
      <c r="BY215" s="223" t="str">
        <f t="shared" ca="1" si="248"/>
        <v>2.67470530507018+3.60642261846174i</v>
      </c>
      <c r="BZ215" s="223" t="str">
        <f t="shared" ca="1" si="249"/>
        <v>-1.40843913837464-4.26340612250551i</v>
      </c>
      <c r="CA215" s="223" t="str">
        <f t="shared" ca="1" si="250"/>
        <v>-4.8625608090353E-13+4.49002589880314i</v>
      </c>
      <c r="CB215" s="223" t="str">
        <f t="shared" ca="1" si="251"/>
        <v>1.40843913837132-4.26340612250661i</v>
      </c>
      <c r="CC215" s="223" t="str">
        <f t="shared" ca="1" si="252"/>
        <v>-2.67470530507106+3.60642261846108i</v>
      </c>
      <c r="CD215" s="223" t="str">
        <f t="shared" ca="1" si="253"/>
        <v>3.67097698551837-2.58539369220965i</v>
      </c>
      <c r="CE215" s="223" t="str">
        <f t="shared" ca="1" si="254"/>
        <v>-4.29668689104755+1.30338571889641i</v>
      </c>
      <c r="CF215" s="223" t="str">
        <f t="shared" ca="1" si="255"/>
        <v>4.48867358694886+0.110190751656337i</v>
      </c>
      <c r="CG215" s="223" t="str">
        <f t="shared" ca="1" si="256"/>
        <v>-4.22755723753679-1.51264416677328i</v>
      </c>
      <c r="CH215" s="223" t="str">
        <f t="shared" ca="1" si="257"/>
        <v>3.53969587727191+2.76240577546949i</v>
      </c>
      <c r="CI215" s="223" t="str">
        <f t="shared" ca="1" si="258"/>
        <v>-2.49452473486303-3.73332009330562i</v>
      </c>
      <c r="CJ215" s="223" t="str">
        <f t="shared" ca="1" si="259"/>
        <v>1.1975471886021+4.32737949606851i</v>
      </c>
      <c r="CK215" s="223" t="str">
        <f t="shared" ca="1" si="260"/>
        <v>0.220315128523687-4.48461746596814i</v>
      </c>
      <c r="CL215" s="223" t="str">
        <f t="shared" ca="1" si="261"/>
        <v>-1.61593803489488+4.189161830164i</v>
      </c>
      <c r="CM215" s="223" t="str">
        <f t="shared" ca="1" si="262"/>
        <v>2.8484422759218-3.47083695564404i</v>
      </c>
      <c r="CN215" s="223" t="str">
        <f t="shared" ca="1" si="263"/>
        <v>-3.79341438866651+2.40215316909244i</v>
      </c>
      <c r="CO215" s="223" t="str">
        <f t="shared" ca="1" si="264"/>
        <v>4.35546544949221-1.09098730066055i</v>
      </c>
      <c r="CP215" s="223" t="str">
        <f t="shared" ca="1" si="265"/>
        <v>-4.47785997911659-0.330306795795856i</v>
      </c>
      <c r="CQ215" s="223" t="str">
        <f t="shared" ca="1" si="266"/>
        <v>4.14824302834914+1.71825852236376i</v>
      </c>
      <c r="CR215" s="223" t="str">
        <f t="shared" ca="1" si="267"/>
        <v>-3.39988733161706-2.93276298125722i</v>
      </c>
      <c r="CS215" s="223" t="str">
        <f t="shared" ca="1" si="268"/>
        <v>2.3083346360751+3.85122367304459i</v>
      </c>
      <c r="CT215" s="223" t="str">
        <f t="shared" ca="1" si="269"/>
        <v>-0.983770242763618-4.38092783339052i</v>
      </c>
      <c r="CU215" s="223" t="str">
        <f t="shared" ca="1" si="270"/>
        <v>-0.440099498605079+4.46840519685162i</v>
      </c>
      <c r="CV215" s="223" t="str">
        <f t="shared" ca="1" si="271"/>
        <v>1.81954399514859-4.10482548004683i</v>
      </c>
      <c r="CW215" s="223" t="str">
        <f t="shared" ca="1" si="272"/>
        <v>-3.01531709983582+3.32688974259152i</v>
      </c>
      <c r="CX215" s="223" t="str">
        <f t="shared" ca="1" si="273"/>
        <v>3.90671312429083-2.21312564858318i</v>
      </c>
      <c r="CY215" s="223" t="str">
        <f t="shared" ca="1" si="274"/>
        <v>-4.40375131017544+0.875960598458107i</v>
      </c>
      <c r="CZ215" s="223" t="str">
        <f t="shared" ca="1" si="275"/>
        <v>4.45625881438051+0.549627101932726i</v>
      </c>
      <c r="DA215" s="223" t="str">
        <f t="shared" ca="1" si="276"/>
        <v>-4.05893533836466-1.91973344266789i</v>
      </c>
      <c r="DB215" s="223" t="str">
        <f t="shared" ca="1" si="277"/>
        <v>3.25188815958547+3.09605490414346i</v>
      </c>
      <c r="DC215" s="223" t="str">
        <f t="shared" ca="1" si="278"/>
        <v>-2.11658355695873-3.95984931763002i</v>
      </c>
      <c r="DD215" s="223" t="str">
        <f t="shared" ca="1" si="279"/>
        <v>0.767623308242363+4.42392213183799i</v>
      </c>
      <c r="DE215" s="223" t="str">
        <f t="shared" ca="1" si="280"/>
        <v>0.658823630446178-4.44142814822988i</v>
      </c>
      <c r="DF215" s="223" t="str">
        <f t="shared" ca="1" si="281"/>
        <v>-2.01876651454492+4.01060024580799i</v>
      </c>
      <c r="DG215" s="223" t="str">
        <f t="shared" ca="1" si="282"/>
        <v>3.17492776074582-3.17492776074803i</v>
      </c>
      <c r="DH215" s="223" t="str">
        <f t="shared" ca="1" si="283"/>
        <v>-4.01060024580865+2.01876651454361i</v>
      </c>
      <c r="DI215" s="223" t="str">
        <f t="shared" ca="1" si="284"/>
        <v>4.44142814822945-0.658823630449025i</v>
      </c>
      <c r="DJ215" s="223" t="str">
        <f t="shared" ca="1" si="285"/>
        <v>-4.42392213183774-0.7676233082438i</v>
      </c>
      <c r="DK215" s="223" t="str">
        <f t="shared" ca="1" si="286"/>
        <v>3.95984931762933+2.11658355696001i</v>
      </c>
      <c r="DL215" s="223" t="str">
        <f t="shared" ca="1" si="287"/>
        <v>-3.09605490414573-3.25188815958331i</v>
      </c>
      <c r="DM215" s="223" t="str">
        <f t="shared" ca="1" si="288"/>
        <v>1.91973344266646+4.05893533836534i</v>
      </c>
      <c r="DN215" s="223" t="str">
        <f t="shared" ca="1" si="289"/>
        <v>-0.549627101935712-4.45625881438014i</v>
      </c>
      <c r="DO215" s="223" t="str">
        <f t="shared" ca="1" si="290"/>
        <v>-0.875960598459535+4.40375131017515i</v>
      </c>
      <c r="DP215" s="223" t="str">
        <f t="shared" ca="1" si="291"/>
        <v>2.21312564858456-3.90671312429005i</v>
      </c>
      <c r="DQ215" s="223" t="str">
        <f t="shared" ca="1" si="292"/>
        <v>-3.3268897425925+3.01531709983474i</v>
      </c>
      <c r="DR215" s="223" t="str">
        <f t="shared" ca="1" si="293"/>
        <v>4.10482548004747-1.81954399514714i</v>
      </c>
      <c r="DS215" s="223" t="str">
        <f t="shared" ca="1" si="294"/>
        <v>-4.46840519685132+0.440099498608072i</v>
      </c>
      <c r="DT215" s="223" t="str">
        <f t="shared" ca="1" si="295"/>
        <v>4.3809278333902+0.983770242765041i</v>
      </c>
      <c r="DU215" s="223" t="str">
        <f t="shared" ca="1" si="296"/>
        <v>-3.85122367304613-2.30833463607252i</v>
      </c>
      <c r="DV215" s="223" t="str">
        <f t="shared" ca="1" si="297"/>
        <v>2.93276298125611+3.39988733161802i</v>
      </c>
      <c r="DW215" s="223" t="str">
        <f t="shared" ca="1" si="298"/>
        <v>-1.71825852236229-4.14824302834975i</v>
      </c>
      <c r="DX215" s="223" t="str">
        <f t="shared" ca="1" si="299"/>
        <v>0.330306795798856+4.47785997911637i</v>
      </c>
      <c r="DY215" s="223" t="str">
        <f t="shared" ca="1" si="300"/>
        <v>1.09098730066185-4.35546544949188i</v>
      </c>
      <c r="DZ215" s="223" t="str">
        <f t="shared" ca="1" si="301"/>
        <v>-2.4021531690899+3.79341438866812i</v>
      </c>
      <c r="EA215" s="223" t="str">
        <f t="shared" ca="1" si="302"/>
        <v>3.47083695564497-2.84844227592067i</v>
      </c>
      <c r="EB215" s="223" t="str">
        <f t="shared" ca="1" si="303"/>
        <v>-4.18916183016457+1.6159380348934i</v>
      </c>
      <c r="EC215" s="223" t="str">
        <f t="shared" ca="1" si="304"/>
        <v>4.48461746596822-0.22031512852223i</v>
      </c>
      <c r="ED215" s="223" t="str">
        <f t="shared" ca="1" si="305"/>
        <v>-4.32737949606809-1.19754718860363i</v>
      </c>
      <c r="EE215" s="223" t="str">
        <f t="shared" ca="1" si="306"/>
        <v>3.73332009330729+2.49452473486053i</v>
      </c>
      <c r="EF215" s="223" t="str">
        <f t="shared" ca="1" si="307"/>
        <v>-2.76240577546834-3.53969587727281i</v>
      </c>
      <c r="EG215" s="223" t="str">
        <f t="shared" ca="1" si="308"/>
        <v>1.51264416677611+4.22755723753578i</v>
      </c>
      <c r="EH215" s="223" t="str">
        <f t="shared" ca="1" si="309"/>
        <v>-0.110190751654878-4.4886735869489i</v>
      </c>
      <c r="EI215" s="223" t="str">
        <f t="shared" ca="1" si="310"/>
        <v>-1.30338571889793+4.29668689104709i</v>
      </c>
      <c r="EJ215" s="223" t="str">
        <f t="shared" ca="1" si="311"/>
        <v>2.58539369221094-3.67097698551746i</v>
      </c>
      <c r="EK215" s="223" t="str">
        <f t="shared" ca="1" si="312"/>
        <v>-3.60642261846195+2.67470530506989i</v>
      </c>
      <c r="EL215" s="223" t="str">
        <f t="shared" ca="1" si="313"/>
        <v>4.26340612250566-1.40843913837417i</v>
      </c>
      <c r="EM215" s="223" t="str">
        <f t="shared" ca="1" si="314"/>
        <v>-4.49002589880314-9.72512161807059E-13i</v>
      </c>
      <c r="EN215" s="223"/>
      <c r="EO215" s="223"/>
      <c r="EP215" s="223"/>
    </row>
    <row r="216" spans="1:146" ht="17.25" thickBot="1">
      <c r="A216" s="257">
        <f t="shared" si="181"/>
        <v>2.2656250000000016E-3</v>
      </c>
      <c r="B216" s="256">
        <v>116</v>
      </c>
      <c r="C216" s="230">
        <f t="shared" si="182"/>
        <v>23200</v>
      </c>
      <c r="D216" s="229">
        <f t="shared" si="315"/>
        <v>145769.89912656639</v>
      </c>
      <c r="E216" s="229" t="str">
        <f t="shared" si="316"/>
        <v>145769.899126566i</v>
      </c>
      <c r="F216" s="229" t="str">
        <f t="shared" si="320"/>
        <v>-0.0125304555168295-0.0374929017629964i</v>
      </c>
      <c r="G216" s="229" t="str">
        <f t="shared" si="321"/>
        <v>-3.74804675641078+2.53790507381687i</v>
      </c>
      <c r="H216" s="229" t="str">
        <f t="shared" si="322"/>
        <v>0.00201818884115567-0.0036433205752303i</v>
      </c>
      <c r="I216" s="229" t="str">
        <f t="shared" si="317"/>
        <v>-0.00284505860381992+0.00388630944645581i</v>
      </c>
      <c r="J216" s="255" t="str">
        <f ca="1">IMPRODUCT(1/N_FFT2,EA100)</f>
        <v>0.0207630330241633-0.0000109497767087595i</v>
      </c>
      <c r="K216" s="254" t="str">
        <f t="shared" ca="1" si="318"/>
        <v>-0.0000590294915261331+0.0000807227241353149i</v>
      </c>
      <c r="N216" s="246">
        <f t="shared" ca="1" si="185"/>
        <v>17.490112760433131</v>
      </c>
      <c r="O216" s="223">
        <f t="shared" ca="1" si="186"/>
        <v>4.4901127604331315</v>
      </c>
      <c r="P216" s="223" t="str">
        <f t="shared" ca="1" si="187"/>
        <v>-4.29677001244436-1.30341093349847i</v>
      </c>
      <c r="Q216" s="223" t="str">
        <f t="shared" ca="1" si="188"/>
        <v>3.73339231611205+2.49457299259812i</v>
      </c>
      <c r="R216" s="223" t="str">
        <f t="shared" ca="1" si="189"/>
        <v>-2.84849738035626-3.47090410059223i</v>
      </c>
      <c r="S216" s="223" t="str">
        <f t="shared" ca="1" si="190"/>
        <v>1.71829176286884+4.14832327803193i</v>
      </c>
      <c r="T216" s="223" t="str">
        <f t="shared" ca="1" si="191"/>
        <v>-0.440108012534699-4.46849164021901i</v>
      </c>
      <c r="U216" s="223" t="str">
        <f t="shared" ca="1" si="192"/>
        <v>-0.875977544321634+4.40383650278353i</v>
      </c>
      <c r="V216" s="223" t="str">
        <f t="shared" ca="1" si="193"/>
        <v>2.11662450324915-3.95992592274776i</v>
      </c>
      <c r="W216" s="223" t="str">
        <f t="shared" ca="1" si="194"/>
        <v>-3.17498918119452+3.17498918119452i</v>
      </c>
      <c r="X216" s="223" t="str">
        <f t="shared" ca="1" si="195"/>
        <v>3.95992592274798-2.11662450324874i</v>
      </c>
      <c r="Y216" s="223" t="str">
        <f t="shared" ca="1" si="196"/>
        <v>-4.40383650278353+0.875977544321621i</v>
      </c>
      <c r="Z216" s="223" t="str">
        <f t="shared" ca="1" si="197"/>
        <v>4.46849164021897+0.440108012535151i</v>
      </c>
      <c r="AA216" s="223" t="str">
        <f t="shared" ca="1" si="198"/>
        <v>-4.14832327803192-1.71829176286885i</v>
      </c>
      <c r="AB216" s="223" t="str">
        <f t="shared" ca="1" si="199"/>
        <v>3.47090410059236+2.8484973803561i</v>
      </c>
      <c r="AC216" s="223" t="str">
        <f t="shared" ca="1" si="200"/>
        <v>-2.49457299259812-3.73339231611205i</v>
      </c>
      <c r="AD216" s="223" t="str">
        <f t="shared" ca="1" si="201"/>
        <v>1.30341093349826+4.29677001244442i</v>
      </c>
      <c r="AE216" s="223" t="str">
        <f t="shared" ca="1" si="202"/>
        <v>4.86819000956647E-19-4.49011276043313i</v>
      </c>
      <c r="AF216" s="223" t="str">
        <f t="shared" ca="1" si="203"/>
        <v>-1.30341093349826+4.29677001244442i</v>
      </c>
      <c r="AG216" s="223" t="str">
        <f t="shared" ca="1" si="204"/>
        <v>2.49457299259815-3.73339231611203i</v>
      </c>
      <c r="AH216" s="223" t="str">
        <f t="shared" ca="1" si="205"/>
        <v>-3.47090410059238+2.84849738035608i</v>
      </c>
      <c r="AI216" s="223" t="str">
        <f t="shared" ca="1" si="206"/>
        <v>4.14832327803193-1.71829176286883i</v>
      </c>
      <c r="AJ216" s="223" t="str">
        <f t="shared" ca="1" si="207"/>
        <v>-4.46849164021897+0.440108012535136i</v>
      </c>
      <c r="AK216" s="223" t="str">
        <f t="shared" ca="1" si="208"/>
        <v>4.40383650278353+0.875977544321634i</v>
      </c>
      <c r="AL216" s="223" t="str">
        <f t="shared" ca="1" si="209"/>
        <v>-3.95992592274776-2.11662450324915i</v>
      </c>
      <c r="AM216" s="223" t="str">
        <f t="shared" ca="1" si="210"/>
        <v>3.17498918119449+3.17498918119454i</v>
      </c>
      <c r="AN216" s="223" t="str">
        <f t="shared" ca="1" si="211"/>
        <v>-2.11662450324876-3.95992592274797i</v>
      </c>
      <c r="AO216" s="223" t="str">
        <f t="shared" ca="1" si="212"/>
        <v>0.875977544321603+4.40383650278354i</v>
      </c>
      <c r="AP216" s="223" t="str">
        <f t="shared" ca="1" si="213"/>
        <v>0.440108012535136-4.46849164021897i</v>
      </c>
      <c r="AQ216" s="223" t="str">
        <f t="shared" ca="1" si="214"/>
        <v>-1.71829176286885+4.14832327803192i</v>
      </c>
      <c r="AR216" s="223" t="str">
        <f t="shared" ca="1" si="215"/>
        <v>-1.71829176286885+4.14832327803192i</v>
      </c>
      <c r="AS216" s="223" t="str">
        <f t="shared" ca="1" si="216"/>
        <v>-3.73339231611205+2.49457299259812i</v>
      </c>
      <c r="AT216" s="223" t="str">
        <f t="shared" ca="1" si="217"/>
        <v>4.2967700124443-1.30341093349865i</v>
      </c>
      <c r="AU216" s="223" t="str">
        <f t="shared" ca="1" si="218"/>
        <v>-4.49011276043313-9.73638001913298E-19i</v>
      </c>
      <c r="AV216" s="223" t="str">
        <f t="shared" ca="1" si="219"/>
        <v>4.29677001244441+1.30341093349829i</v>
      </c>
      <c r="AW216" s="223" t="str">
        <f t="shared" ca="1" si="220"/>
        <v>-3.73339231611205-2.49457299259812i</v>
      </c>
      <c r="AX216" s="223" t="str">
        <f t="shared" ca="1" si="221"/>
        <v>2.84849738035608+3.47090410059238i</v>
      </c>
      <c r="AY216" s="223" t="str">
        <f t="shared" ca="1" si="222"/>
        <v>-1.7182917628688-4.14832327803194i</v>
      </c>
      <c r="AZ216" s="223" t="str">
        <f t="shared" ca="1" si="223"/>
        <v>0.440108012536024+4.46849164021888i</v>
      </c>
      <c r="BA216" s="223" t="str">
        <f t="shared" ca="1" si="224"/>
        <v>0.875977544323857-4.40383650278309i</v>
      </c>
      <c r="BB216" s="223" t="str">
        <f t="shared" ca="1" si="225"/>
        <v>-2.11662450324994+3.95992592274734i</v>
      </c>
      <c r="BC216" s="223" t="str">
        <f t="shared" ca="1" si="226"/>
        <v>3.17498918119454-3.17498918119449i</v>
      </c>
      <c r="BD216" s="223" t="str">
        <f t="shared" ca="1" si="227"/>
        <v>-3.95992592274734+2.11662450324994i</v>
      </c>
      <c r="BE216" s="223" t="str">
        <f t="shared" ca="1" si="228"/>
        <v>4.4038365027831-0.875977544323794i</v>
      </c>
      <c r="BF216" s="223" t="str">
        <f t="shared" ca="1" si="229"/>
        <v>-4.46849164021887-0.440108012536088i</v>
      </c>
      <c r="BG216" s="223" t="str">
        <f t="shared" ca="1" si="230"/>
        <v>4.14832327803192+1.71829176286885i</v>
      </c>
      <c r="BH216" s="223" t="str">
        <f t="shared" ca="1" si="231"/>
        <v>-3.47090410059295-2.84849738035539i</v>
      </c>
      <c r="BI216" s="223" t="str">
        <f t="shared" ca="1" si="232"/>
        <v>2.49457299259626+3.73339231611329i</v>
      </c>
      <c r="BJ216" s="223" t="str">
        <f t="shared" ca="1" si="233"/>
        <v>-1.30341093349737-4.29677001244469i</v>
      </c>
      <c r="BK216" s="223" t="str">
        <f t="shared" ca="1" si="234"/>
        <v>-6.38098005503925E-14+4.49011276043313i</v>
      </c>
      <c r="BL216" s="223" t="str">
        <f t="shared" ca="1" si="235"/>
        <v>1.30341093349737-4.29677001244469i</v>
      </c>
      <c r="BM216" s="223" t="str">
        <f t="shared" ca="1" si="236"/>
        <v>-2.49457299259997+3.73339231611081i</v>
      </c>
      <c r="BN216" s="223" t="str">
        <f t="shared" ca="1" si="237"/>
        <v>3.47090410059295-2.84849738035539i</v>
      </c>
      <c r="BO216" s="223" t="str">
        <f t="shared" ca="1" si="238"/>
        <v>-4.14832327803194+1.7182917628688i</v>
      </c>
      <c r="BP216" s="223" t="str">
        <f t="shared" ca="1" si="239"/>
        <v>4.46849164021889-0.440108012535961i</v>
      </c>
      <c r="BQ216" s="223" t="str">
        <f t="shared" ca="1" si="240"/>
        <v>-4.40383650278308-0.875977544323919i</v>
      </c>
      <c r="BR216" s="223" t="str">
        <f t="shared" ca="1" si="241"/>
        <v>3.95992592274734+2.11662450324994i</v>
      </c>
      <c r="BS216" s="223" t="str">
        <f t="shared" ca="1" si="242"/>
        <v>-3.17498918119449-3.17498918119454i</v>
      </c>
      <c r="BT216" s="223" t="str">
        <f t="shared" ca="1" si="243"/>
        <v>2.11662450324988+3.95992592274737i</v>
      </c>
      <c r="BU216" s="223" t="str">
        <f t="shared" ca="1" si="244"/>
        <v>-0.875977544323857-4.40383650278309i</v>
      </c>
      <c r="BV216" s="223" t="str">
        <f t="shared" ca="1" si="245"/>
        <v>-0.440108012536024+4.46849164021888i</v>
      </c>
      <c r="BW216" s="223" t="str">
        <f t="shared" ca="1" si="246"/>
        <v>1.71829176286885-4.14832327803192i</v>
      </c>
      <c r="BX216" s="223" t="str">
        <f t="shared" ca="1" si="247"/>
        <v>-2.84849738035544+3.47090410059291i</v>
      </c>
      <c r="BY216" s="223" t="str">
        <f t="shared" ca="1" si="248"/>
        <v>3.73339231611085-2.49457299259992i</v>
      </c>
      <c r="BZ216" s="223" t="str">
        <f t="shared" ca="1" si="249"/>
        <v>-4.29677001244471+1.30341093349731i</v>
      </c>
      <c r="CA216" s="223" t="str">
        <f t="shared" ca="1" si="250"/>
        <v>4.49011276043313+1.9472760038266E-18i</v>
      </c>
      <c r="CB216" s="223" t="str">
        <f t="shared" ca="1" si="251"/>
        <v>-4.29677001244467-1.30341093349743i</v>
      </c>
      <c r="CC216" s="223" t="str">
        <f t="shared" ca="1" si="252"/>
        <v>3.73339231611326+2.49457299259631i</v>
      </c>
      <c r="CD216" s="223" t="str">
        <f t="shared" ca="1" si="253"/>
        <v>-2.84849738035534-3.47090410059299i</v>
      </c>
      <c r="CE216" s="223" t="str">
        <f t="shared" ca="1" si="254"/>
        <v>1.71829176286885+4.14832327803192i</v>
      </c>
      <c r="CF216" s="223" t="str">
        <f t="shared" ca="1" si="255"/>
        <v>-0.440108012536024-4.46849164021888i</v>
      </c>
      <c r="CG216" s="223" t="str">
        <f t="shared" ca="1" si="256"/>
        <v>-0.875977544323857+4.40383650278309i</v>
      </c>
      <c r="CH216" s="223" t="str">
        <f t="shared" ca="1" si="257"/>
        <v>2.11662450324999-3.95992592274731i</v>
      </c>
      <c r="CI216" s="223" t="str">
        <f t="shared" ca="1" si="258"/>
        <v>-3.17498918119458+3.17498918119445i</v>
      </c>
      <c r="CJ216" s="223" t="str">
        <f t="shared" ca="1" si="259"/>
        <v>3.95992592274734-2.11662450324994i</v>
      </c>
      <c r="CK216" s="223" t="str">
        <f t="shared" ca="1" si="260"/>
        <v>-4.4038365027831+0.875977544323794i</v>
      </c>
      <c r="CL216" s="223" t="str">
        <f t="shared" ca="1" si="261"/>
        <v>4.46849164021887+0.440108012536088i</v>
      </c>
      <c r="CM216" s="223" t="str">
        <f t="shared" ca="1" si="262"/>
        <v>-4.14832327803189-1.71829176286891i</v>
      </c>
      <c r="CN216" s="223" t="str">
        <f t="shared" ca="1" si="263"/>
        <v>3.47090410059295+2.84849738035539i</v>
      </c>
      <c r="CO216" s="223" t="str">
        <f t="shared" ca="1" si="264"/>
        <v>-2.49457299259626-3.73339231611329i</v>
      </c>
      <c r="CP216" s="223" t="str">
        <f t="shared" ca="1" si="265"/>
        <v>1.30341093349737+4.29677001244469i</v>
      </c>
      <c r="CQ216" s="223" t="str">
        <f t="shared" ca="1" si="266"/>
        <v>6.38107741883944E-14-4.49011276043313i</v>
      </c>
      <c r="CR216" s="223" t="str">
        <f t="shared" ca="1" si="267"/>
        <v>-1.30341093349749+4.29677001244465i</v>
      </c>
      <c r="CS216" s="223" t="str">
        <f t="shared" ca="1" si="268"/>
        <v>2.49457299260008-3.73339231611074i</v>
      </c>
      <c r="CT216" s="223" t="str">
        <f t="shared" ca="1" si="269"/>
        <v>-3.47090410059295+2.84849738035539i</v>
      </c>
      <c r="CU216" s="223" t="str">
        <f t="shared" ca="1" si="270"/>
        <v>4.14832327803194-1.7182917628688i</v>
      </c>
      <c r="CV216" s="223" t="str">
        <f t="shared" ca="1" si="271"/>
        <v>-4.46849164021889+0.440108012535961i</v>
      </c>
      <c r="CW216" s="223" t="str">
        <f t="shared" ca="1" si="272"/>
        <v>4.40383650278397+0.875977544319411i</v>
      </c>
      <c r="CX216" s="223" t="str">
        <f t="shared" ca="1" si="273"/>
        <v>-3.95992592274734-2.11662450324994i</v>
      </c>
      <c r="CY216" s="223" t="str">
        <f t="shared" ca="1" si="274"/>
        <v>3.17498918119449+3.17498918119454i</v>
      </c>
      <c r="CZ216" s="223" t="str">
        <f t="shared" ca="1" si="275"/>
        <v>-2.11662450324988-3.95992592274737i</v>
      </c>
      <c r="DA216" s="223" t="str">
        <f t="shared" ca="1" si="276"/>
        <v>0.875977544323857+4.40383650278309i</v>
      </c>
      <c r="DB216" s="223" t="str">
        <f t="shared" ca="1" si="277"/>
        <v>0.440108012536151-4.46849164021887i</v>
      </c>
      <c r="DC216" s="223" t="str">
        <f t="shared" ca="1" si="278"/>
        <v>-1.71829176286897+4.14832327803187i</v>
      </c>
      <c r="DD216" s="223" t="str">
        <f t="shared" ca="1" si="279"/>
        <v>2.84849738035554-3.47090410059283i</v>
      </c>
      <c r="DE216" s="223" t="str">
        <f t="shared" ca="1" si="280"/>
        <v>-3.73339231611078+2.49457299260003i</v>
      </c>
      <c r="DF216" s="223" t="str">
        <f t="shared" ca="1" si="281"/>
        <v>4.29677001244471-1.30341093349731i</v>
      </c>
      <c r="DG216" s="223" t="str">
        <f t="shared" ca="1" si="282"/>
        <v>-4.49011276043313-1.27619601100785E-13i</v>
      </c>
      <c r="DH216" s="223" t="str">
        <f t="shared" ca="1" si="283"/>
        <v>4.29677001244464+1.30341093349756i</v>
      </c>
      <c r="DI216" s="223" t="str">
        <f t="shared" ca="1" si="284"/>
        <v>-3.73339231611078-2.49457299260003i</v>
      </c>
      <c r="DJ216" s="223" t="str">
        <f t="shared" ca="1" si="285"/>
        <v>2.84849738035534+3.47090410059299i</v>
      </c>
      <c r="DK216" s="223" t="str">
        <f t="shared" ca="1" si="286"/>
        <v>-1.71829176286874-4.14832327803197i</v>
      </c>
      <c r="DL216" s="223" t="str">
        <f t="shared" ca="1" si="287"/>
        <v>0.440108012535897+4.4684916402189i</v>
      </c>
      <c r="DM216" s="223" t="str">
        <f t="shared" ca="1" si="288"/>
        <v>0.8759775443196-4.40383650278393i</v>
      </c>
      <c r="DN216" s="223" t="str">
        <f t="shared" ca="1" si="289"/>
        <v>-2.11662450324999+3.95992592274731i</v>
      </c>
      <c r="DO216" s="223" t="str">
        <f t="shared" ca="1" si="290"/>
        <v>3.17498918119458-3.17498918119445i</v>
      </c>
      <c r="DP216" s="223" t="str">
        <f t="shared" ca="1" si="291"/>
        <v>-3.9599259227474+2.11662450324983i</v>
      </c>
      <c r="DQ216" s="223" t="str">
        <f t="shared" ca="1" si="292"/>
        <v>4.40383650278313-0.875977544323668i</v>
      </c>
      <c r="DR216" s="223" t="str">
        <f t="shared" ca="1" si="293"/>
        <v>-4.46849164021887-0.440108012536088i</v>
      </c>
      <c r="DS216" s="223" t="str">
        <f t="shared" ca="1" si="294"/>
        <v>4.14832327803189+1.71829176286891i</v>
      </c>
      <c r="DT216" s="223" t="str">
        <f t="shared" ca="1" si="295"/>
        <v>-3.47090410059287-2.84849738035549i</v>
      </c>
      <c r="DU216" s="223" t="str">
        <f t="shared" ca="1" si="296"/>
        <v>2.49457299259987+3.73339231611088i</v>
      </c>
      <c r="DV216" s="223" t="str">
        <f t="shared" ca="1" si="297"/>
        <v>-1.30341093349737-4.29677001244469i</v>
      </c>
      <c r="DW216" s="223" t="str">
        <f t="shared" ca="1" si="298"/>
        <v>-6.38117478263963E-14+4.49011276043313i</v>
      </c>
      <c r="DX216" s="223" t="str">
        <f t="shared" ca="1" si="299"/>
        <v>1.30341093349749-4.29677001244465i</v>
      </c>
      <c r="DY216" s="223" t="str">
        <f t="shared" ca="1" si="300"/>
        <v>-2.49457299259997+3.73339231611081i</v>
      </c>
      <c r="DZ216" s="223" t="str">
        <f t="shared" ca="1" si="301"/>
        <v>3.47090410059295-2.84849738035539i</v>
      </c>
      <c r="EA216" s="223" t="str">
        <f t="shared" ca="1" si="302"/>
        <v>-4.14832327803194+1.7182917628688i</v>
      </c>
      <c r="EB216" s="223" t="str">
        <f t="shared" ca="1" si="303"/>
        <v>4.46849164021889-0.440108012535961i</v>
      </c>
      <c r="EC216" s="223" t="str">
        <f t="shared" ca="1" si="304"/>
        <v>-4.4038365027831-0.875977544323794i</v>
      </c>
      <c r="ED216" s="223" t="str">
        <f t="shared" ca="1" si="305"/>
        <v>3.95992592274734+2.11662450324994i</v>
      </c>
      <c r="EE216" s="223" t="str">
        <f t="shared" ca="1" si="306"/>
        <v>-3.17498918119449-3.17498918119454i</v>
      </c>
      <c r="EF216" s="223" t="str">
        <f t="shared" ca="1" si="307"/>
        <v>2.11662450324988+3.95992592274737i</v>
      </c>
      <c r="EG216" s="223" t="str">
        <f t="shared" ca="1" si="308"/>
        <v>-0.875977544319474-4.40383650278396i</v>
      </c>
      <c r="EH216" s="223" t="str">
        <f t="shared" ca="1" si="309"/>
        <v>-0.440108012536024+4.46849164021888i</v>
      </c>
      <c r="EI216" s="223" t="str">
        <f t="shared" ca="1" si="310"/>
        <v>1.71829176286885-4.14832327803192i</v>
      </c>
      <c r="EJ216" s="223" t="str">
        <f t="shared" ca="1" si="311"/>
        <v>-2.84849738035544+3.47090410059291i</v>
      </c>
      <c r="EK216" s="223" t="str">
        <f t="shared" ca="1" si="312"/>
        <v>3.73339231611085-2.49457299259992i</v>
      </c>
      <c r="EL216" s="223" t="str">
        <f t="shared" ca="1" si="313"/>
        <v>-4.29677001244467+1.30341093349743i</v>
      </c>
      <c r="EM216" s="223" t="str">
        <f t="shared" ca="1" si="314"/>
        <v>4.49011276043313+3.89455200765319E-18i</v>
      </c>
      <c r="EN216" s="223"/>
      <c r="EO216" s="223"/>
      <c r="EP216" s="223"/>
    </row>
    <row r="217" spans="1:146" ht="17.25" thickBot="1">
      <c r="A217" s="257">
        <f t="shared" si="181"/>
        <v>2.2851562500000016E-3</v>
      </c>
      <c r="B217" s="256">
        <v>117</v>
      </c>
      <c r="C217" s="230">
        <f t="shared" si="182"/>
        <v>23400</v>
      </c>
      <c r="D217" s="229">
        <f t="shared" si="315"/>
        <v>147026.53618800233</v>
      </c>
      <c r="E217" s="229" t="str">
        <f t="shared" si="316"/>
        <v>147026.536188002i</v>
      </c>
      <c r="F217" s="229" t="str">
        <f t="shared" si="320"/>
        <v>-0.0124158220181678-0.0370636799633223i</v>
      </c>
      <c r="G217" s="229" t="str">
        <f t="shared" si="321"/>
        <v>-3.71987891657738+2.55125244925942i</v>
      </c>
      <c r="H217" s="229" t="str">
        <f t="shared" si="322"/>
        <v>0.00201783696955296-0.00361215798913441i</v>
      </c>
      <c r="I217" s="229" t="str">
        <f t="shared" si="317"/>
        <v>-0.00282476195920784+0.00385470541137875i</v>
      </c>
      <c r="J217" s="255" t="str">
        <f ca="1">IMPRODUCT(1/N_FFT2,EB100)</f>
        <v>0.0136399600395481-0.00161501639194776i</v>
      </c>
      <c r="K217" s="254" t="str">
        <f t="shared" ca="1" si="318"/>
        <v>-0.0000323042278193241+0.0000571400646429071i</v>
      </c>
      <c r="N217" s="246">
        <f t="shared" ca="1" si="185"/>
        <v>17.490191441667044</v>
      </c>
      <c r="O217" s="223">
        <f t="shared" ca="1" si="186"/>
        <v>4.4901914416670454</v>
      </c>
      <c r="P217" s="223" t="str">
        <f t="shared" ca="1" si="187"/>
        <v>-4.32753904231822-1.19759134099721i</v>
      </c>
      <c r="Q217" s="223" t="str">
        <f t="shared" ca="1" si="188"/>
        <v>3.85136566389619+2.30841974211395i</v>
      </c>
      <c r="R217" s="223" t="str">
        <f t="shared" ca="1" si="189"/>
        <v>-3.0961690526608-3.252008053521i</v>
      </c>
      <c r="S217" s="223" t="str">
        <f t="shared" ca="1" si="190"/>
        <v>2.11666159332595+3.95999531340112i</v>
      </c>
      <c r="T217" s="223" t="str">
        <f t="shared" ca="1" si="191"/>
        <v>-0.983806513411005-4.38108935391531i</v>
      </c>
      <c r="U217" s="223" t="str">
        <f t="shared" ca="1" si="192"/>
        <v>-0.220323251327576+4.48478280942839i</v>
      </c>
      <c r="V217" s="223" t="str">
        <f t="shared" ca="1" si="193"/>
        <v>1.40849106614651-4.26356331012047i</v>
      </c>
      <c r="W217" s="223" t="str">
        <f t="shared" ca="1" si="194"/>
        <v>-2.49461670554944+3.7334577371672i</v>
      </c>
      <c r="X217" s="223" t="str">
        <f t="shared" ca="1" si="195"/>
        <v>3.40001268213794-2.93287110936044i</v>
      </c>
      <c r="Y217" s="223" t="str">
        <f t="shared" ca="1" si="196"/>
        <v>-4.05908498734154+1.91980422136179i</v>
      </c>
      <c r="Z217" s="223" t="str">
        <f t="shared" ca="1" si="197"/>
        <v>4.42408523752073-0.767651609762625i</v>
      </c>
      <c r="AA217" s="223" t="str">
        <f t="shared" ca="1" si="198"/>
        <v>-4.46856994258124-0.440115724644666i</v>
      </c>
      <c r="AB217" s="223" t="str">
        <f t="shared" ca="1" si="199"/>
        <v>4.18931628046479+1.61599761294769i</v>
      </c>
      <c r="AC217" s="223" t="str">
        <f t="shared" ca="1" si="200"/>
        <v>-3.60655558373694-2.67480391883889i</v>
      </c>
      <c r="AD217" s="223" t="str">
        <f t="shared" ca="1" si="201"/>
        <v>2.76250762266832+3.53982638239779i</v>
      </c>
      <c r="AE217" s="223" t="str">
        <f t="shared" ca="1" si="202"/>
        <v>-1.7183218728734-4.14839597001357i</v>
      </c>
      <c r="AF217" s="223" t="str">
        <f t="shared" ca="1" si="203"/>
        <v>0.549647366147993+4.45642311228485i</v>
      </c>
      <c r="AG217" s="223" t="str">
        <f t="shared" ca="1" si="204"/>
        <v>0.658847920631059-4.44159189934196i</v>
      </c>
      <c r="AH217" s="223" t="str">
        <f t="shared" ca="1" si="205"/>
        <v>-1.81961107995505+4.10497682094854i</v>
      </c>
      <c r="AI217" s="223" t="str">
        <f t="shared" ca="1" si="206"/>
        <v>2.84854729520268-3.4709649220085i</v>
      </c>
      <c r="AJ217" s="223" t="str">
        <f t="shared" ca="1" si="207"/>
        <v>-3.67111233085026+2.58548901314609i</v>
      </c>
      <c r="AK217" s="223" t="str">
        <f t="shared" ca="1" si="208"/>
        <v>4.22771310343728-1.51269993648599i</v>
      </c>
      <c r="AL217" s="223" t="str">
        <f t="shared" ca="1" si="209"/>
        <v>-4.47802507343486+0.330318973885364i</v>
      </c>
      <c r="AM217" s="223" t="str">
        <f t="shared" ca="1" si="210"/>
        <v>4.40391367217961+0.875992894268832i</v>
      </c>
      <c r="AN217" s="223" t="str">
        <f t="shared" ca="1" si="211"/>
        <v>-4.01074811271711-2.01884094449171i</v>
      </c>
      <c r="AO217" s="223" t="str">
        <f t="shared" ca="1" si="212"/>
        <v>3.32701240176233+3.01542827162903i</v>
      </c>
      <c r="AP217" s="223" t="str">
        <f t="shared" ca="1" si="213"/>
        <v>-2.4022417341291-3.79355424814624i</v>
      </c>
      <c r="AQ217" s="223" t="str">
        <f t="shared" ca="1" si="214"/>
        <v>1.30343377345518+4.29684530569072i</v>
      </c>
      <c r="AR217" s="223" t="str">
        <f t="shared" ca="1" si="215"/>
        <v>1.30343377345518+4.29684530569072i</v>
      </c>
      <c r="AS217" s="223" t="str">
        <f t="shared" ca="1" si="216"/>
        <v>-1.0910275242964+4.35562603124369i</v>
      </c>
      <c r="AT217" s="223" t="str">
        <f t="shared" ca="1" si="217"/>
        <v>2.21320724436347-3.90685716098209i</v>
      </c>
      <c r="AU217" s="223" t="str">
        <f t="shared" ca="1" si="218"/>
        <v>-3.17504481722871+3.17504481722842i</v>
      </c>
      <c r="AV217" s="223" t="str">
        <f t="shared" ca="1" si="219"/>
        <v>3.9068571609821-2.21320724436345i</v>
      </c>
      <c r="AW217" s="223" t="str">
        <f t="shared" ca="1" si="220"/>
        <v>-4.3556260312437+1.09102752429637i</v>
      </c>
      <c r="AX217" s="223" t="str">
        <f t="shared" ca="1" si="221"/>
        <v>4.48883907995433+0.110194814282562i</v>
      </c>
      <c r="AY217" s="223" t="str">
        <f t="shared" ca="1" si="222"/>
        <v>-4.29684530569058-1.30343377345563i</v>
      </c>
      <c r="AZ217" s="223" t="str">
        <f t="shared" ca="1" si="223"/>
        <v>3.79355424814599+2.4022417341295i</v>
      </c>
      <c r="BA217" s="223" t="str">
        <f t="shared" ca="1" si="224"/>
        <v>-3.01542827162905-3.3270124017623i</v>
      </c>
      <c r="BB217" s="223" t="str">
        <f t="shared" ca="1" si="225"/>
        <v>2.01884094449208+4.01074811271691i</v>
      </c>
      <c r="BC217" s="223" t="str">
        <f t="shared" ca="1" si="226"/>
        <v>-0.875992894269685-4.40391367217944i</v>
      </c>
      <c r="BD217" s="223" t="str">
        <f t="shared" ca="1" si="227"/>
        <v>-0.330318973883988+4.47802507343496i</v>
      </c>
      <c r="BE217" s="223" t="str">
        <f t="shared" ca="1" si="228"/>
        <v>1.51269993648476-4.22771310343772i</v>
      </c>
      <c r="BF217" s="223" t="str">
        <f t="shared" ca="1" si="229"/>
        <v>-2.58548901314465+3.67111233085127i</v>
      </c>
      <c r="BG217" s="223" t="str">
        <f t="shared" ca="1" si="230"/>
        <v>3.47096492200995-2.84854729520091i</v>
      </c>
      <c r="BH217" s="223" t="str">
        <f t="shared" ca="1" si="231"/>
        <v>-4.10497682094926+1.81961107995342i</v>
      </c>
      <c r="BI217" s="223" t="str">
        <f t="shared" ca="1" si="232"/>
        <v>4.44159189934215-0.658847920629775i</v>
      </c>
      <c r="BJ217" s="223" t="str">
        <f t="shared" ca="1" si="233"/>
        <v>-4.45642311228468-0.549647366149381i</v>
      </c>
      <c r="BK217" s="223" t="str">
        <f t="shared" ca="1" si="234"/>
        <v>4.14839597001323+1.71832187287422i</v>
      </c>
      <c r="BL217" s="223" t="str">
        <f t="shared" ca="1" si="235"/>
        <v>-3.53982638239754-2.76250762266864i</v>
      </c>
      <c r="BM217" s="223" t="str">
        <f t="shared" ca="1" si="236"/>
        <v>2.67480391883884+3.60655558373697i</v>
      </c>
      <c r="BN217" s="223" t="str">
        <f t="shared" ca="1" si="237"/>
        <v>-1.61599761294812-4.18931628046462i</v>
      </c>
      <c r="BO217" s="223" t="str">
        <f t="shared" ca="1" si="238"/>
        <v>0.44011572464515+4.46856994258119i</v>
      </c>
      <c r="BP217" s="223" t="str">
        <f t="shared" ca="1" si="239"/>
        <v>0.767651609761799-4.42408523752087i</v>
      </c>
      <c r="BQ217" s="223" t="str">
        <f t="shared" ca="1" si="240"/>
        <v>-1.91980422136059+4.05908498734211i</v>
      </c>
      <c r="BR217" s="223" t="str">
        <f t="shared" ca="1" si="241"/>
        <v>2.93287110935906-3.40001268213914i</v>
      </c>
      <c r="BS217" s="223" t="str">
        <f t="shared" ca="1" si="242"/>
        <v>-3.73345773716598+2.49461670555126i</v>
      </c>
      <c r="BT217" s="223" t="str">
        <f t="shared" ca="1" si="243"/>
        <v>4.26356331012118-1.40849106614438i</v>
      </c>
      <c r="BU217" s="223" t="str">
        <f t="shared" ca="1" si="244"/>
        <v>-4.48478280942849+0.220323251325704i</v>
      </c>
      <c r="BV217" s="223" t="str">
        <f t="shared" ca="1" si="245"/>
        <v>4.381089353915+0.983806513412356i</v>
      </c>
      <c r="BW217" s="223" t="str">
        <f t="shared" ca="1" si="246"/>
        <v>-3.9599953134007-2.11666159332673i</v>
      </c>
      <c r="BX217" s="223" t="str">
        <f t="shared" ca="1" si="247"/>
        <v>3.2520080535206+3.09616905266123i</v>
      </c>
      <c r="BY217" s="223" t="str">
        <f t="shared" ca="1" si="248"/>
        <v>-2.30841974211368-3.85136566389635i</v>
      </c>
      <c r="BZ217" s="223" t="str">
        <f t="shared" ca="1" si="249"/>
        <v>1.19759134099729+4.3275390423182i</v>
      </c>
      <c r="CA217" s="223" t="str">
        <f t="shared" ca="1" si="250"/>
        <v>-4.8627011406945E-13-4.49019144166705i</v>
      </c>
      <c r="CB217" s="223" t="str">
        <f t="shared" ca="1" si="251"/>
        <v>-1.19759134099648+4.32753904231842i</v>
      </c>
      <c r="CC217" s="223" t="str">
        <f t="shared" ca="1" si="252"/>
        <v>2.30841974211296-3.85136566389679i</v>
      </c>
      <c r="CD217" s="223" t="str">
        <f t="shared" ca="1" si="253"/>
        <v>-3.25200805351993+3.09616905266194i</v>
      </c>
      <c r="CE217" s="223" t="str">
        <f t="shared" ca="1" si="254"/>
        <v>3.9599953134003-2.11666159332748i</v>
      </c>
      <c r="CF217" s="223" t="str">
        <f t="shared" ca="1" si="255"/>
        <v>-4.3810893539158+0.983806513408822i</v>
      </c>
      <c r="CG217" s="223" t="str">
        <f t="shared" ca="1" si="256"/>
        <v>4.4847828094283+0.220323251329448i</v>
      </c>
      <c r="CH217" s="223" t="str">
        <f t="shared" ca="1" si="257"/>
        <v>-4.26356331012004-1.40849106614782i</v>
      </c>
      <c r="CI217" s="223" t="str">
        <f t="shared" ca="1" si="258"/>
        <v>3.73345773716645+2.49461670555056i</v>
      </c>
      <c r="CJ217" s="223" t="str">
        <f t="shared" ca="1" si="259"/>
        <v>-2.9328711093597-3.40001268213858i</v>
      </c>
      <c r="CK217" s="223" t="str">
        <f t="shared" ca="1" si="260"/>
        <v>1.91980422136135+4.05908498734175i</v>
      </c>
      <c r="CL217" s="223" t="str">
        <f t="shared" ca="1" si="261"/>
        <v>-0.767651609762629-4.42408523752072i</v>
      </c>
      <c r="CM217" s="223" t="str">
        <f t="shared" ca="1" si="262"/>
        <v>-0.440115724644182+4.46856994258128i</v>
      </c>
      <c r="CN217" s="223" t="str">
        <f t="shared" ca="1" si="263"/>
        <v>1.61599761294733-4.18931628046493i</v>
      </c>
      <c r="CO217" s="223" t="str">
        <f t="shared" ca="1" si="264"/>
        <v>-2.67480391883817+3.60655558373748i</v>
      </c>
      <c r="CP217" s="223" t="str">
        <f t="shared" ca="1" si="265"/>
        <v>3.53982638239694-2.7625076226694i</v>
      </c>
      <c r="CQ217" s="223" t="str">
        <f t="shared" ca="1" si="266"/>
        <v>-4.14839597001291+1.718321872875i</v>
      </c>
      <c r="CR217" s="223" t="str">
        <f t="shared" ca="1" si="267"/>
        <v>4.45642311228457-0.549647366150216i</v>
      </c>
      <c r="CS217" s="223" t="str">
        <f t="shared" ca="1" si="268"/>
        <v>-4.44159189934162-0.658847920633358i</v>
      </c>
      <c r="CT217" s="223" t="str">
        <f t="shared" ca="1" si="269"/>
        <v>4.1049768209478+1.81961107995673i</v>
      </c>
      <c r="CU217" s="223" t="str">
        <f t="shared" ca="1" si="270"/>
        <v>-3.47096492200765-2.84854729520371i</v>
      </c>
      <c r="CV217" s="223" t="str">
        <f t="shared" ca="1" si="271"/>
        <v>2.58548901314529+3.67111233085083i</v>
      </c>
      <c r="CW217" s="223" t="str">
        <f t="shared" ca="1" si="272"/>
        <v>-1.51269993648555-4.22771310343744i</v>
      </c>
      <c r="CX217" s="223" t="str">
        <f t="shared" ca="1" si="273"/>
        <v>0.330318973884895+4.4780250734349i</v>
      </c>
      <c r="CY217" s="223" t="str">
        <f t="shared" ca="1" si="274"/>
        <v>0.875992894268922-4.40391367217959i</v>
      </c>
      <c r="CZ217" s="223" t="str">
        <f t="shared" ca="1" si="275"/>
        <v>-2.01884094449133+4.01074811271729i</v>
      </c>
      <c r="DA217" s="223" t="str">
        <f t="shared" ca="1" si="276"/>
        <v>3.01542827162847-3.32701240176283i</v>
      </c>
      <c r="DB217" s="223" t="str">
        <f t="shared" ca="1" si="277"/>
        <v>-3.79355424814557+2.40224173413016i</v>
      </c>
      <c r="DC217" s="223" t="str">
        <f t="shared" ca="1" si="278"/>
        <v>4.29684530569034-1.30343377345644i</v>
      </c>
      <c r="DD217" s="223" t="str">
        <f t="shared" ca="1" si="279"/>
        <v>-4.48883907995431+0.110194814283407i</v>
      </c>
      <c r="DE217" s="223" t="str">
        <f t="shared" ca="1" si="280"/>
        <v>4.35562603124424+1.09102752429419i</v>
      </c>
      <c r="DF217" s="223" t="str">
        <f t="shared" ca="1" si="281"/>
        <v>-3.9068571609812-2.21320724436505i</v>
      </c>
      <c r="DG217" s="223" t="str">
        <f t="shared" ca="1" si="282"/>
        <v>3.17504481722746+3.17504481722967i</v>
      </c>
      <c r="DH217" s="223" t="str">
        <f t="shared" ca="1" si="283"/>
        <v>-2.21320724436231-3.90685716098274i</v>
      </c>
      <c r="DI217" s="223" t="str">
        <f t="shared" ca="1" si="284"/>
        <v>1.09102752429561+4.35562603124389i</v>
      </c>
      <c r="DJ217" s="223" t="str">
        <f t="shared" ca="1" si="285"/>
        <v>0.110194814282203-4.48883907995434i</v>
      </c>
      <c r="DK217" s="223" t="str">
        <f t="shared" ca="1" si="286"/>
        <v>-1.30343377345529+4.29684530569069i</v>
      </c>
      <c r="DL217" s="223" t="str">
        <f t="shared" ca="1" si="287"/>
        <v>2.40224173412914-3.79355424814622i</v>
      </c>
      <c r="DM217" s="223" t="str">
        <f t="shared" ca="1" si="288"/>
        <v>-3.32701240176202+3.01542827162937i</v>
      </c>
      <c r="DN217" s="223" t="str">
        <f t="shared" ca="1" si="289"/>
        <v>4.0107481127167-2.01884094449252i</v>
      </c>
      <c r="DO217" s="223" t="str">
        <f t="shared" ca="1" si="290"/>
        <v>-4.40391367217933+0.875992894270224i</v>
      </c>
      <c r="DP217" s="223" t="str">
        <f t="shared" ca="1" si="291"/>
        <v>4.47802507343498+0.330318973883694i</v>
      </c>
      <c r="DQ217" s="223" t="str">
        <f t="shared" ca="1" si="292"/>
        <v>-4.22771310343784-1.51269993648442i</v>
      </c>
      <c r="DR217" s="223" t="str">
        <f t="shared" ca="1" si="293"/>
        <v>3.67111233084902+2.58548901314785i</v>
      </c>
      <c r="DS217" s="223" t="str">
        <f t="shared" ca="1" si="294"/>
        <v>-2.84854729520119-3.47096492200972i</v>
      </c>
      <c r="DT217" s="223" t="str">
        <f t="shared" ca="1" si="295"/>
        <v>1.81961107995375+4.10497682094912i</v>
      </c>
      <c r="DU217" s="223" t="str">
        <f t="shared" ca="1" si="296"/>
        <v>-0.658847920630129-4.4415918993421i</v>
      </c>
      <c r="DV217" s="223" t="str">
        <f t="shared" ca="1" si="297"/>
        <v>-0.549647366148896+4.45642311228473i</v>
      </c>
      <c r="DW217" s="223" t="str">
        <f t="shared" ca="1" si="298"/>
        <v>1.71832187287377-4.14839597001342i</v>
      </c>
      <c r="DX217" s="223" t="str">
        <f t="shared" ca="1" si="299"/>
        <v>-2.76250762266825+3.53982638239784i</v>
      </c>
      <c r="DY217" s="223" t="str">
        <f t="shared" ca="1" si="300"/>
        <v>3.60655558373676-2.67480391883913i</v>
      </c>
      <c r="DZ217" s="223" t="str">
        <f t="shared" ca="1" si="301"/>
        <v>-4.1893162804645+1.61599761294845i</v>
      </c>
      <c r="EA217" s="223" t="str">
        <f t="shared" ca="1" si="302"/>
        <v>4.46856994258115-0.440115724645507i</v>
      </c>
      <c r="EB217" s="223" t="str">
        <f t="shared" ca="1" si="303"/>
        <v>-4.42408523752095-0.767651609761318i</v>
      </c>
      <c r="EC217" s="223" t="str">
        <f t="shared" ca="1" si="304"/>
        <v>4.05908498734231+1.91980422136014i</v>
      </c>
      <c r="ED217" s="223" t="str">
        <f t="shared" ca="1" si="305"/>
        <v>-3.40001268213945-2.93287110935869i</v>
      </c>
      <c r="EE217" s="223" t="str">
        <f t="shared" ca="1" si="306"/>
        <v>2.49461670554795+3.73345773716819i</v>
      </c>
      <c r="EF217" s="223" t="str">
        <f t="shared" ca="1" si="307"/>
        <v>-1.40849106614484-4.26356331012103i</v>
      </c>
      <c r="EG217" s="223" t="str">
        <f t="shared" ca="1" si="308"/>
        <v>0.220323251326317+4.48478280942845i</v>
      </c>
      <c r="EH217" s="223" t="str">
        <f t="shared" ca="1" si="309"/>
        <v>0.983806513412006-4.38108935391509i</v>
      </c>
      <c r="EI217" s="223" t="str">
        <f t="shared" ca="1" si="310"/>
        <v>-2.11666159332642+3.95999531340087i</v>
      </c>
      <c r="EJ217" s="223" t="str">
        <f t="shared" ca="1" si="311"/>
        <v>3.09616905266097-3.25200805352085i</v>
      </c>
      <c r="EK217" s="223" t="str">
        <f t="shared" ca="1" si="312"/>
        <v>-3.8513656638961+2.3084197421141i</v>
      </c>
      <c r="EL217" s="223" t="str">
        <f t="shared" ca="1" si="313"/>
        <v>4.32753904231807-1.19759134099776i</v>
      </c>
      <c r="EM217" s="223" t="str">
        <f t="shared" ca="1" si="314"/>
        <v>-4.49019144166705+9.72540228138899E-13i</v>
      </c>
      <c r="EN217" s="223"/>
      <c r="EO217" s="223"/>
      <c r="EP217" s="223"/>
    </row>
    <row r="218" spans="1:146" ht="17.25" thickBot="1">
      <c r="A218" s="257">
        <f t="shared" si="181"/>
        <v>2.3046875000000016E-3</v>
      </c>
      <c r="B218" s="256">
        <v>118</v>
      </c>
      <c r="C218" s="230">
        <f t="shared" si="182"/>
        <v>23600</v>
      </c>
      <c r="D218" s="229">
        <f t="shared" si="315"/>
        <v>148283.17324943823</v>
      </c>
      <c r="E218" s="229" t="str">
        <f t="shared" si="316"/>
        <v>148283.173249438i</v>
      </c>
      <c r="F218" s="229" t="str">
        <f t="shared" si="320"/>
        <v>-0.0123022723459266-0.0366428288201869i</v>
      </c>
      <c r="G218" s="229" t="str">
        <f t="shared" si="321"/>
        <v>-3.6917969153804+2.56412309465812i</v>
      </c>
      <c r="H218" s="229" t="str">
        <f t="shared" si="322"/>
        <v>0.00201749442986596-0.00358152378057987i</v>
      </c>
      <c r="I218" s="229" t="str">
        <f t="shared" si="317"/>
        <v>-0.00280506573525117+0.00382343289533905i</v>
      </c>
      <c r="J218" s="255" t="str">
        <f ca="1">IMPRODUCT(1/N_FFT2,EC100)</f>
        <v>0.0142944257001927+0.0000091248459792902i</v>
      </c>
      <c r="K218" s="254" t="str">
        <f t="shared" ca="1" si="318"/>
        <v>-0.0000401316919729864+0.0000546281816493008i</v>
      </c>
      <c r="N218" s="246">
        <f t="shared" ca="1" si="185"/>
        <v>17.49026220922817</v>
      </c>
      <c r="O218" s="223">
        <f t="shared" ca="1" si="186"/>
        <v>4.4902622092281685</v>
      </c>
      <c r="P218" s="223" t="str">
        <f t="shared" ca="1" si="187"/>
        <v>-4.3556946779897-1.09104471941109i</v>
      </c>
      <c r="Q218" s="223" t="str">
        <f t="shared" ca="1" si="188"/>
        <v>3.96005772481814+2.11669495292326i</v>
      </c>
      <c r="R218" s="223" t="str">
        <f t="shared" ca="1" si="189"/>
        <v>-3.32706483706645-3.01547579621834i</v>
      </c>
      <c r="S218" s="223" t="str">
        <f t="shared" ca="1" si="190"/>
        <v>2.49465602190015+3.73351657824362i</v>
      </c>
      <c r="T218" s="223" t="str">
        <f t="shared" ca="1" si="191"/>
        <v>-1.5127237773597-4.22777973421431i</v>
      </c>
      <c r="U218" s="223" t="str">
        <f t="shared" ca="1" si="192"/>
        <v>0.440122661078237+4.46864036937725i</v>
      </c>
      <c r="V218" s="223" t="str">
        <f t="shared" ca="1" si="193"/>
        <v>0.658858304389188-4.44166190095104i</v>
      </c>
      <c r="W218" s="223" t="str">
        <f t="shared" ca="1" si="194"/>
        <v>-1.7183489544468+4.14846135071477i</v>
      </c>
      <c r="X218" s="223" t="str">
        <f t="shared" ca="1" si="195"/>
        <v>2.67484607502594-3.60661242477494i</v>
      </c>
      <c r="Y218" s="223" t="str">
        <f t="shared" ca="1" si="196"/>
        <v>-3.47101962607305+2.84859218966814i</v>
      </c>
      <c r="Z218" s="223" t="str">
        <f t="shared" ca="1" si="197"/>
        <v>4.05914896045908-1.91983447839302i</v>
      </c>
      <c r="AA218" s="223" t="str">
        <f t="shared" ca="1" si="198"/>
        <v>-4.40398307996186+0.876006700335246i</v>
      </c>
      <c r="AB218" s="223" t="str">
        <f t="shared" ca="1" si="199"/>
        <v>4.4848534917469+0.220326723727022i</v>
      </c>
      <c r="AC218" s="223" t="str">
        <f t="shared" ca="1" si="200"/>
        <v>-4.29691302602449-1.30345431619359i</v>
      </c>
      <c r="AD218" s="223" t="str">
        <f t="shared" ca="1" si="201"/>
        <v>3.85142636325812+2.30845612391116i</v>
      </c>
      <c r="AE218" s="223" t="str">
        <f t="shared" ca="1" si="202"/>
        <v>-3.17509485745076-3.17509485745109i</v>
      </c>
      <c r="AF218" s="223" t="str">
        <f t="shared" ca="1" si="203"/>
        <v>2.30845612391117+3.85142636325812i</v>
      </c>
      <c r="AG218" s="223" t="str">
        <f t="shared" ca="1" si="204"/>
        <v>-1.30345431619357-4.29691302602449i</v>
      </c>
      <c r="AH218" s="223" t="str">
        <f t="shared" ca="1" si="205"/>
        <v>0.22032672372703+4.4848534917469i</v>
      </c>
      <c r="AI218" s="223" t="str">
        <f t="shared" ca="1" si="206"/>
        <v>0.876006700335237-4.40398307996187i</v>
      </c>
      <c r="AJ218" s="223" t="str">
        <f t="shared" ca="1" si="207"/>
        <v>-1.91983447839302+4.05914896045908i</v>
      </c>
      <c r="AK218" s="223" t="str">
        <f t="shared" ca="1" si="208"/>
        <v>2.84859218966814-3.47101962607305i</v>
      </c>
      <c r="AL218" s="223" t="str">
        <f t="shared" ca="1" si="209"/>
        <v>-3.60661242477495+2.67484607502592i</v>
      </c>
      <c r="AM218" s="223" t="str">
        <f t="shared" ca="1" si="210"/>
        <v>4.14846135071476-1.71834895444682i</v>
      </c>
      <c r="AN218" s="223" t="str">
        <f t="shared" ca="1" si="211"/>
        <v>-4.44166190095104+0.658858304389197i</v>
      </c>
      <c r="AO218" s="223" t="str">
        <f t="shared" ca="1" si="212"/>
        <v>4.46864036937725+0.440122661078245i</v>
      </c>
      <c r="AP218" s="223" t="str">
        <f t="shared" ca="1" si="213"/>
        <v>-4.22777973421431-1.51272377735971i</v>
      </c>
      <c r="AQ218" s="223" t="str">
        <f t="shared" ca="1" si="214"/>
        <v>3.73351657824361+2.49465602190017i</v>
      </c>
      <c r="AR218" s="223" t="str">
        <f t="shared" ca="1" si="215"/>
        <v>3.73351657824361+2.49465602190017i</v>
      </c>
      <c r="AS218" s="223" t="str">
        <f t="shared" ca="1" si="216"/>
        <v>2.11669495292318+3.96005772481818i</v>
      </c>
      <c r="AT218" s="223" t="str">
        <f t="shared" ca="1" si="217"/>
        <v>-1.09104471941104-4.35569467798972i</v>
      </c>
      <c r="AU218" s="223" t="str">
        <f t="shared" ca="1" si="218"/>
        <v>-2.42049595189858E-14+4.49026220922817i</v>
      </c>
      <c r="AV218" s="223" t="str">
        <f t="shared" ca="1" si="219"/>
        <v>1.09104471941102-4.35569467798972i</v>
      </c>
      <c r="AW218" s="223" t="str">
        <f t="shared" ca="1" si="220"/>
        <v>-2.11669495292317+3.96005772481819i</v>
      </c>
      <c r="AX218" s="223" t="str">
        <f t="shared" ca="1" si="221"/>
        <v>3.01547579621891-3.32706483706594i</v>
      </c>
      <c r="AY218" s="223" t="str">
        <f t="shared" ca="1" si="222"/>
        <v>-3.73351657824438+2.49465602189902i</v>
      </c>
      <c r="AZ218" s="223" t="str">
        <f t="shared" ca="1" si="223"/>
        <v>4.22777973421493-1.51272377735799i</v>
      </c>
      <c r="BA218" s="223" t="str">
        <f t="shared" ca="1" si="224"/>
        <v>-4.46864036937742+0.440122661076483i</v>
      </c>
      <c r="BB218" s="223" t="str">
        <f t="shared" ca="1" si="225"/>
        <v>4.44166190095137+0.65885830438697i</v>
      </c>
      <c r="BC218" s="223" t="str">
        <f t="shared" ca="1" si="226"/>
        <v>-4.14846135071545-1.71834895444515i</v>
      </c>
      <c r="BD218" s="223" t="str">
        <f t="shared" ca="1" si="227"/>
        <v>3.60661242477576+2.67484607502483i</v>
      </c>
      <c r="BE218" s="223" t="str">
        <f t="shared" ca="1" si="228"/>
        <v>-2.84859218966885-3.47101962607247i</v>
      </c>
      <c r="BF218" s="223" t="str">
        <f t="shared" ca="1" si="229"/>
        <v>1.91983447839344+4.05914896045888i</v>
      </c>
      <c r="BG218" s="223" t="str">
        <f t="shared" ca="1" si="230"/>
        <v>-0.876006700335219-4.40398307996187i</v>
      </c>
      <c r="BH218" s="223" t="str">
        <f t="shared" ca="1" si="231"/>
        <v>-0.220326723727493+4.48485349174687i</v>
      </c>
      <c r="BI218" s="223" t="str">
        <f t="shared" ca="1" si="232"/>
        <v>1.30345431619447-4.29691302602423i</v>
      </c>
      <c r="BJ218" s="223" t="str">
        <f t="shared" ca="1" si="233"/>
        <v>-2.30845612391236+3.8514263632574i</v>
      </c>
      <c r="BK218" s="223" t="str">
        <f t="shared" ca="1" si="234"/>
        <v>3.17509485745208-3.17509485744977i</v>
      </c>
      <c r="BL218" s="223" t="str">
        <f t="shared" ca="1" si="235"/>
        <v>-3.85142636325902+2.30845612390967i</v>
      </c>
      <c r="BM218" s="223" t="str">
        <f t="shared" ca="1" si="236"/>
        <v>4.29691302602384-1.30345431619574i</v>
      </c>
      <c r="BN218" s="223" t="str">
        <f t="shared" ca="1" si="237"/>
        <v>-4.48485349174681+0.220326723728823i</v>
      </c>
      <c r="BO218" s="223" t="str">
        <f t="shared" ca="1" si="238"/>
        <v>4.40398307996213+0.876006700333916i</v>
      </c>
      <c r="BP218" s="223" t="str">
        <f t="shared" ca="1" si="239"/>
        <v>-4.05914896045945-1.91983447839223i</v>
      </c>
      <c r="BQ218" s="223" t="str">
        <f t="shared" ca="1" si="240"/>
        <v>3.47101962607331+2.84859218966782i</v>
      </c>
      <c r="BR218" s="223" t="str">
        <f t="shared" ca="1" si="241"/>
        <v>-2.6748460750259-3.60661242477497i</v>
      </c>
      <c r="BS218" s="223" t="str">
        <f t="shared" ca="1" si="242"/>
        <v>1.71834895444632+4.14846135071497i</v>
      </c>
      <c r="BT218" s="223" t="str">
        <f t="shared" ca="1" si="243"/>
        <v>-0.658858304388353-4.44166190095117i</v>
      </c>
      <c r="BU218" s="223" t="str">
        <f t="shared" ca="1" si="244"/>
        <v>-0.440122661079539+4.46864036937712i</v>
      </c>
      <c r="BV218" s="223" t="str">
        <f t="shared" ca="1" si="245"/>
        <v>1.51272377736094-4.22777973421387i</v>
      </c>
      <c r="BW218" s="223" t="str">
        <f t="shared" ca="1" si="246"/>
        <v>-2.49465602190162+3.73351657824264i</v>
      </c>
      <c r="BX218" s="223" t="str">
        <f t="shared" ca="1" si="247"/>
        <v>3.32706483706504-3.01547579621989i</v>
      </c>
      <c r="BY218" s="223" t="str">
        <f t="shared" ca="1" si="248"/>
        <v>-3.96005772481735+2.11669495292474i</v>
      </c>
      <c r="BZ218" s="223" t="str">
        <f t="shared" ca="1" si="249"/>
        <v>4.3556946779894-1.09104471941231i</v>
      </c>
      <c r="CA218" s="223" t="str">
        <f t="shared" ca="1" si="250"/>
        <v>-4.49026220922817+8.44936575401079E-13i</v>
      </c>
      <c r="CB218" s="223" t="str">
        <f t="shared" ca="1" si="251"/>
        <v>4.35569467798981+1.09104471941067i</v>
      </c>
      <c r="CC218" s="223" t="str">
        <f t="shared" ca="1" si="252"/>
        <v>-3.96005772481821-2.11669495292313i</v>
      </c>
      <c r="CD218" s="223" t="str">
        <f t="shared" ca="1" si="253"/>
        <v>3.32706483706626+3.01547579621855i</v>
      </c>
      <c r="CE218" s="223" t="str">
        <f t="shared" ca="1" si="254"/>
        <v>-2.49465602189942-3.73351657824411i</v>
      </c>
      <c r="CF218" s="223" t="str">
        <f t="shared" ca="1" si="255"/>
        <v>1.51272377735844+4.22777973421476i</v>
      </c>
      <c r="CG218" s="223" t="str">
        <f t="shared" ca="1" si="256"/>
        <v>-0.440122661076903-4.46864036937738i</v>
      </c>
      <c r="CH218" s="223" t="str">
        <f t="shared" ca="1" si="257"/>
        <v>-0.658858304390971+4.44166190095078i</v>
      </c>
      <c r="CI218" s="223" t="str">
        <f t="shared" ca="1" si="258"/>
        <v>1.71834895444476-4.14846135071561i</v>
      </c>
      <c r="CJ218" s="223" t="str">
        <f t="shared" ca="1" si="259"/>
        <v>-2.67484607502454+3.60661242477598i</v>
      </c>
      <c r="CK218" s="223" t="str">
        <f t="shared" ca="1" si="260"/>
        <v>3.47101962607216-2.84859218966923i</v>
      </c>
      <c r="CL218" s="223" t="str">
        <f t="shared" ca="1" si="261"/>
        <v>-4.05914896045868+1.91983447839388i</v>
      </c>
      <c r="CM218" s="223" t="str">
        <f t="shared" ca="1" si="262"/>
        <v>4.40398307996177-0.876006700335699i</v>
      </c>
      <c r="CN218" s="223" t="str">
        <f t="shared" ca="1" si="263"/>
        <v>-4.4848534917469-0.220326723727007i</v>
      </c>
      <c r="CO218" s="223" t="str">
        <f t="shared" ca="1" si="264"/>
        <v>4.29691302602436+1.303454316194i</v>
      </c>
      <c r="CP218" s="223" t="str">
        <f t="shared" ca="1" si="265"/>
        <v>-3.85142636325765-2.30845612391194i</v>
      </c>
      <c r="CQ218" s="223" t="str">
        <f t="shared" ca="1" si="266"/>
        <v>3.17509485745012+3.17509485745174i</v>
      </c>
      <c r="CR218" s="223" t="str">
        <f t="shared" ca="1" si="267"/>
        <v>-2.30845612390998-3.85142636325883i</v>
      </c>
      <c r="CS218" s="223" t="str">
        <f t="shared" ca="1" si="268"/>
        <v>1.30345431619181+4.29691302602503i</v>
      </c>
      <c r="CT218" s="223" t="str">
        <f t="shared" ca="1" si="269"/>
        <v>-0.220326723729308-4.48485349174678i</v>
      </c>
      <c r="CU218" s="223" t="str">
        <f t="shared" ca="1" si="270"/>
        <v>-0.876006700333436+4.40398307996222i</v>
      </c>
      <c r="CV218" s="223" t="str">
        <f t="shared" ca="1" si="271"/>
        <v>1.91983447839179-4.05914896045966i</v>
      </c>
      <c r="CW218" s="223" t="str">
        <f t="shared" ca="1" si="272"/>
        <v>-2.84859218966744+3.47101962607362i</v>
      </c>
      <c r="CX218" s="223" t="str">
        <f t="shared" ca="1" si="273"/>
        <v>3.60661242477468-2.67484607502629i</v>
      </c>
      <c r="CY218" s="223" t="str">
        <f t="shared" ca="1" si="274"/>
        <v>-4.14846135071478+1.71834895444677i</v>
      </c>
      <c r="CZ218" s="223" t="str">
        <f t="shared" ca="1" si="275"/>
        <v>4.44166190095109-0.658858304388834i</v>
      </c>
      <c r="DA218" s="223" t="str">
        <f t="shared" ca="1" si="276"/>
        <v>-4.46864036937716-0.440122661079183i</v>
      </c>
      <c r="DB218" s="223" t="str">
        <f t="shared" ca="1" si="277"/>
        <v>4.22777973421403+1.51272377736048i</v>
      </c>
      <c r="DC218" s="223" t="str">
        <f t="shared" ca="1" si="278"/>
        <v>-3.73351657824283-2.49465602190133i</v>
      </c>
      <c r="DD218" s="223" t="str">
        <f t="shared" ca="1" si="279"/>
        <v>3.01547579621694+3.32706483706772i</v>
      </c>
      <c r="DE218" s="223" t="str">
        <f t="shared" ca="1" si="280"/>
        <v>-2.11669495292517-3.96005772481712i</v>
      </c>
      <c r="DF218" s="223" t="str">
        <f t="shared" ca="1" si="281"/>
        <v>1.09104471941266+4.35569467798931i</v>
      </c>
      <c r="DG218" s="223" t="str">
        <f t="shared" ca="1" si="282"/>
        <v>-1.33121532699012E-12-4.49026220922817i</v>
      </c>
      <c r="DH218" s="223" t="str">
        <f t="shared" ca="1" si="283"/>
        <v>-1.09104471941008+4.35569467798995i</v>
      </c>
      <c r="DI218" s="223" t="str">
        <f t="shared" ca="1" si="284"/>
        <v>2.11669495292282-3.96005772481838i</v>
      </c>
      <c r="DJ218" s="223" t="str">
        <f t="shared" ca="1" si="285"/>
        <v>-3.01547579621818+3.32706483706659i</v>
      </c>
      <c r="DK218" s="223" t="str">
        <f t="shared" ca="1" si="286"/>
        <v>3.73351657824391-2.49465602189972i</v>
      </c>
      <c r="DL218" s="223" t="str">
        <f t="shared" ca="1" si="287"/>
        <v>-4.2277797342146+1.5127237773589i</v>
      </c>
      <c r="DM218" s="223" t="str">
        <f t="shared" ca="1" si="288"/>
        <v>4.46864036937735-0.44012266107726i</v>
      </c>
      <c r="DN218" s="223" t="str">
        <f t="shared" ca="1" si="289"/>
        <v>-4.44166190095085-0.65885830439049i</v>
      </c>
      <c r="DO218" s="223" t="str">
        <f t="shared" ca="1" si="290"/>
        <v>4.14846135071404+1.71834895444856i</v>
      </c>
      <c r="DP218" s="223" t="str">
        <f t="shared" ca="1" si="291"/>
        <v>-3.60661242477634-2.67484607502405i</v>
      </c>
      <c r="DQ218" s="223" t="str">
        <f t="shared" ca="1" si="292"/>
        <v>2.8485921896695+3.47101962607194i</v>
      </c>
      <c r="DR218" s="223" t="str">
        <f t="shared" ca="1" si="293"/>
        <v>-1.91983447839432-4.05914896045847i</v>
      </c>
      <c r="DS218" s="223" t="str">
        <f t="shared" ca="1" si="294"/>
        <v>0.876006700336049+4.40398307996171i</v>
      </c>
      <c r="DT218" s="223" t="str">
        <f t="shared" ca="1" si="295"/>
        <v>0.220326723726522-4.48485349174692i</v>
      </c>
      <c r="DU218" s="223" t="str">
        <f t="shared" ca="1" si="296"/>
        <v>-1.30345431619366+4.29691302602447i</v>
      </c>
      <c r="DV218" s="223" t="str">
        <f t="shared" ca="1" si="297"/>
        <v>2.30845612391153-3.85142636325791i</v>
      </c>
      <c r="DW218" s="223" t="str">
        <f t="shared" ca="1" si="298"/>
        <v>-3.17509485745148+3.17509485745037i</v>
      </c>
      <c r="DX218" s="223" t="str">
        <f t="shared" ca="1" si="299"/>
        <v>3.85142636325858-2.3084561239104i</v>
      </c>
      <c r="DY218" s="223" t="str">
        <f t="shared" ca="1" si="300"/>
        <v>-4.29691302602485+1.3034543161924i</v>
      </c>
      <c r="DZ218" s="223" t="str">
        <f t="shared" ca="1" si="301"/>
        <v>4.48485349174699-0.220326723725205i</v>
      </c>
      <c r="EA218" s="223" t="str">
        <f t="shared" ca="1" si="302"/>
        <v>-4.40398307996229-0.876006700333086i</v>
      </c>
      <c r="EB218" s="223" t="str">
        <f t="shared" ca="1" si="303"/>
        <v>4.05914896045987+1.91983447839135i</v>
      </c>
      <c r="EC218" s="223" t="str">
        <f t="shared" ca="1" si="304"/>
        <v>-3.47101962607385-2.84859218966717i</v>
      </c>
      <c r="ED218" s="223" t="str">
        <f t="shared" ca="1" si="305"/>
        <v>2.67484607502668+3.60661242477439i</v>
      </c>
      <c r="EE218" s="223" t="str">
        <f t="shared" ca="1" si="306"/>
        <v>-1.7183489544471-4.14846135071464i</v>
      </c>
      <c r="EF218" s="223" t="str">
        <f t="shared" ca="1" si="307"/>
        <v>0.658858304389188+4.44166190095104i</v>
      </c>
      <c r="EG218" s="223" t="str">
        <f t="shared" ca="1" si="308"/>
        <v>0.440122661078826-4.46864036937719i</v>
      </c>
      <c r="EH218" s="223" t="str">
        <f t="shared" ca="1" si="309"/>
        <v>-1.51272377736014+4.22777973421415i</v>
      </c>
      <c r="EI218" s="223" t="str">
        <f t="shared" ca="1" si="310"/>
        <v>2.49465602190081-3.73351657824318i</v>
      </c>
      <c r="EJ218" s="223" t="str">
        <f t="shared" ca="1" si="311"/>
        <v>-3.32706483706748+3.01547579621721i</v>
      </c>
      <c r="EK218" s="223" t="str">
        <f t="shared" ca="1" si="312"/>
        <v>3.960057724819-2.11669495292166i</v>
      </c>
      <c r="EL218" s="223" t="str">
        <f t="shared" ca="1" si="313"/>
        <v>-4.35569467799028+1.0910447194088i</v>
      </c>
      <c r="EM218" s="223" t="str">
        <f t="shared" ca="1" si="314"/>
        <v>4.49026220922817-1.68987315080215E-12i</v>
      </c>
      <c r="EN218" s="223"/>
      <c r="EO218" s="223"/>
      <c r="EP218" s="223"/>
    </row>
    <row r="219" spans="1:146" ht="17.25" thickBot="1">
      <c r="A219" s="257">
        <f t="shared" si="181"/>
        <v>2.3242187500000016E-3</v>
      </c>
      <c r="B219" s="256">
        <v>119</v>
      </c>
      <c r="C219" s="230">
        <f t="shared" si="182"/>
        <v>23800</v>
      </c>
      <c r="D219" s="229">
        <f t="shared" si="315"/>
        <v>149539.81031087416</v>
      </c>
      <c r="E219" s="229" t="str">
        <f t="shared" si="316"/>
        <v>149539.810310874i</v>
      </c>
      <c r="F219" s="229" t="str">
        <f t="shared" si="320"/>
        <v>-0.0121898052562939-0.0362301321717339i</v>
      </c>
      <c r="G219" s="229" t="str">
        <f t="shared" si="321"/>
        <v>-3.66380752104304+2.57652629212517i</v>
      </c>
      <c r="H219" s="229" t="str">
        <f t="shared" si="322"/>
        <v>0.00201716090157925-0.0035514046298393i</v>
      </c>
      <c r="I219" s="229" t="str">
        <f t="shared" si="317"/>
        <v>-0.00278595164376434+0.00379249445779144i</v>
      </c>
      <c r="J219" s="255" t="str">
        <f ca="1">IMPRODUCT(1/N_FFT2,ED100)</f>
        <v>0.0207026839072004+0.00161502842334062i</v>
      </c>
      <c r="K219" s="254" t="str">
        <f t="shared" ca="1" si="318"/>
        <v>-0.0000638016626062934+0.0000740154228887336i</v>
      </c>
      <c r="N219" s="246">
        <f t="shared" ca="1" si="185"/>
        <v>17.490325299753287</v>
      </c>
      <c r="O219" s="223">
        <f t="shared" ca="1" si="186"/>
        <v>4.4903252997532892</v>
      </c>
      <c r="P219" s="223" t="str">
        <f t="shared" ca="1" si="187"/>
        <v>-4.38121995953518-0.983835841883715i</v>
      </c>
      <c r="Q219" s="223" t="str">
        <f t="shared" ca="1" si="188"/>
        <v>4.05920599361829+1.91986145306838i</v>
      </c>
      <c r="R219" s="223" t="str">
        <f t="shared" ca="1" si="189"/>
        <v>-3.53993190894187-2.76258997639166i</v>
      </c>
      <c r="S219" s="223" t="str">
        <f t="shared" ca="1" si="190"/>
        <v>2.84863221387344+3.47106839570858i</v>
      </c>
      <c r="T219" s="223" t="str">
        <f t="shared" ca="1" si="191"/>
        <v>-2.01890112860378-4.01086767801268i</v>
      </c>
      <c r="U219" s="223" t="str">
        <f t="shared" ca="1" si="192"/>
        <v>1.09106004915838+4.35575587777081i</v>
      </c>
      <c r="V219" s="223" t="str">
        <f t="shared" ca="1" si="193"/>
        <v>-0.110198099323348-4.48897289772505i</v>
      </c>
      <c r="W219" s="223" t="str">
        <f t="shared" ca="1" si="194"/>
        <v>-0.876019008685982+4.40404495822026i</v>
      </c>
      <c r="X219" s="223" t="str">
        <f t="shared" ca="1" si="195"/>
        <v>1.81966532478207-4.10509919531675i</v>
      </c>
      <c r="Y219" s="223" t="str">
        <f t="shared" ca="1" si="196"/>
        <v>-2.67488365800785+3.6066630995599i</v>
      </c>
      <c r="Z219" s="223" t="str">
        <f t="shared" ca="1" si="197"/>
        <v>3.40011404066498-2.93295854182723i</v>
      </c>
      <c r="AA219" s="223" t="str">
        <f t="shared" ca="1" si="198"/>
        <v>-3.96011336569389+2.1167246935908i</v>
      </c>
      <c r="AB219" s="223" t="str">
        <f t="shared" ca="1" si="199"/>
        <v>4.32766805153795-1.19762704265652i</v>
      </c>
      <c r="AC219" s="223" t="str">
        <f t="shared" ca="1" si="200"/>
        <v>-4.4849165062767+0.220329819432683i</v>
      </c>
      <c r="AD219" s="223" t="str">
        <f t="shared" ca="1" si="201"/>
        <v>4.42421712490033+0.767674494394045i</v>
      </c>
      <c r="AE219" s="223" t="str">
        <f t="shared" ca="1" si="202"/>
        <v>-4.14851963875971-1.71837309814529i</v>
      </c>
      <c r="AF219" s="223" t="str">
        <f t="shared" ca="1" si="203"/>
        <v>3.67122177118852+2.58556608972887i</v>
      </c>
      <c r="AG219" s="223" t="str">
        <f t="shared" ca="1" si="204"/>
        <v>-3.01551816522546-3.32711158406203i</v>
      </c>
      <c r="AH219" s="223" t="str">
        <f t="shared" ca="1" si="205"/>
        <v>2.21327322277223+3.90697362916157i</v>
      </c>
      <c r="AI219" s="223" t="str">
        <f t="shared" ca="1" si="206"/>
        <v>-1.30347263040635-4.29697339989277i</v>
      </c>
      <c r="AJ219" s="223" t="str">
        <f t="shared" ca="1" si="207"/>
        <v>0.330328821096976+4.47815856882683i</v>
      </c>
      <c r="AK219" s="223" t="str">
        <f t="shared" ca="1" si="208"/>
        <v>0.658867561691882-4.44172430861649i</v>
      </c>
      <c r="AL219" s="223" t="str">
        <f t="shared" ca="1" si="209"/>
        <v>-1.6160457878087+4.18944116909526i</v>
      </c>
      <c r="AM219" s="223" t="str">
        <f t="shared" ca="1" si="210"/>
        <v>2.49469107311761-3.73356903609827i</v>
      </c>
      <c r="AN219" s="223" t="str">
        <f t="shared" ca="1" si="211"/>
        <v>-3.25210499984957+3.09626135323843i</v>
      </c>
      <c r="AO219" s="223" t="str">
        <f t="shared" ca="1" si="212"/>
        <v>3.85148047780642-2.30848855892346i</v>
      </c>
      <c r="AP219" s="223" t="str">
        <f t="shared" ca="1" si="213"/>
        <v>-4.2636904121457+1.40853305498357i</v>
      </c>
      <c r="AQ219" s="223" t="str">
        <f t="shared" ca="1" si="214"/>
        <v>4.46870315610423-0.440128845031294i</v>
      </c>
      <c r="AR219" s="223" t="str">
        <f t="shared" ca="1" si="215"/>
        <v>4.46870315610423-0.440128845031294i</v>
      </c>
      <c r="AS219" s="223" t="str">
        <f t="shared" ca="1" si="216"/>
        <v>4.22783913672384+1.51274503191737i</v>
      </c>
      <c r="AT219" s="223" t="str">
        <f t="shared" ca="1" si="217"/>
        <v>-3.79366733862755-2.40231334788678i</v>
      </c>
      <c r="AU219" s="223" t="str">
        <f t="shared" ca="1" si="218"/>
        <v>3.17513946918891+3.17513946918923i</v>
      </c>
      <c r="AV219" s="223" t="str">
        <f t="shared" ca="1" si="219"/>
        <v>-2.40231334788678-3.79366733862756i</v>
      </c>
      <c r="AW219" s="223" t="str">
        <f t="shared" ca="1" si="220"/>
        <v>1.51274503191736+4.22783913672384i</v>
      </c>
      <c r="AX219" s="223" t="str">
        <f t="shared" ca="1" si="221"/>
        <v>-0.549663751806307-4.45655596369603i</v>
      </c>
      <c r="AY219" s="223" t="str">
        <f t="shared" ca="1" si="222"/>
        <v>-0.440128845033018+4.46870315610406i</v>
      </c>
      <c r="AZ219" s="223" t="str">
        <f t="shared" ca="1" si="223"/>
        <v>1.4085330549823-4.26369041214611i</v>
      </c>
      <c r="BA219" s="223" t="str">
        <f t="shared" ca="1" si="224"/>
        <v>-2.30848855892309+3.85148047780664i</v>
      </c>
      <c r="BB219" s="223" t="str">
        <f t="shared" ca="1" si="225"/>
        <v>3.09626135323909-3.25210499984895i</v>
      </c>
      <c r="BC219" s="223" t="str">
        <f t="shared" ca="1" si="226"/>
        <v>-3.73356903609927+2.49469107311612i</v>
      </c>
      <c r="BD219" s="223" t="str">
        <f t="shared" ca="1" si="227"/>
        <v>4.18944116909478-1.61604578780993i</v>
      </c>
      <c r="BE219" s="223" t="str">
        <f t="shared" ca="1" si="228"/>
        <v>-4.4417243086165+0.658867561691873i</v>
      </c>
      <c r="BF219" s="223" t="str">
        <f t="shared" ca="1" si="229"/>
        <v>4.47815856882676+0.330328821097908i</v>
      </c>
      <c r="BG219" s="223" t="str">
        <f t="shared" ca="1" si="230"/>
        <v>-4.29697339989213-1.30347263040846i</v>
      </c>
      <c r="BH219" s="223" t="str">
        <f t="shared" ca="1" si="231"/>
        <v>3.90697362916221+2.2132732227711i</v>
      </c>
      <c r="BI219" s="223" t="str">
        <f t="shared" ca="1" si="232"/>
        <v>-3.32711158406204-3.01551816522545i</v>
      </c>
      <c r="BJ219" s="223" t="str">
        <f t="shared" ca="1" si="233"/>
        <v>2.58556608972772+3.67122177118934i</v>
      </c>
      <c r="BK219" s="223" t="str">
        <f t="shared" ca="1" si="234"/>
        <v>-1.71837309814734-4.14851963875887i</v>
      </c>
      <c r="BL219" s="223" t="str">
        <f t="shared" ca="1" si="235"/>
        <v>0.767674494394979+4.42421712490017i</v>
      </c>
      <c r="BM219" s="223" t="str">
        <f t="shared" ca="1" si="236"/>
        <v>0.220329819432692-4.4849165062767i</v>
      </c>
      <c r="BN219" s="223" t="str">
        <f t="shared" ca="1" si="237"/>
        <v>-1.19762704265779+4.3276680515376i</v>
      </c>
      <c r="BO219" s="223" t="str">
        <f t="shared" ca="1" si="238"/>
        <v>2.11672469358926-3.96011336569472i</v>
      </c>
      <c r="BP219" s="223" t="str">
        <f t="shared" ca="1" si="239"/>
        <v>-2.93295854182654+3.40011404066558i</v>
      </c>
      <c r="BQ219" s="223" t="str">
        <f t="shared" ca="1" si="240"/>
        <v>3.6066630995602-2.67488365800744i</v>
      </c>
      <c r="BR219" s="223" t="str">
        <f t="shared" ca="1" si="241"/>
        <v>-4.10509919531747+1.81966532478044i</v>
      </c>
      <c r="BS219" s="223" t="str">
        <f t="shared" ca="1" si="242"/>
        <v>4.4040449582199-0.876019008687791i</v>
      </c>
      <c r="BT219" s="223" t="str">
        <f t="shared" ca="1" si="243"/>
        <v>-4.48897289772505-0.110198099322911i</v>
      </c>
      <c r="BU219" s="223" t="str">
        <f t="shared" ca="1" si="244"/>
        <v>4.35575587777072+1.09106004915878i</v>
      </c>
      <c r="BV219" s="223" t="str">
        <f t="shared" ca="1" si="245"/>
        <v>-4.01086767801186-2.0189011286054i</v>
      </c>
      <c r="BW219" s="223" t="str">
        <f t="shared" ca="1" si="246"/>
        <v>3.47106839570945+2.84863221387239i</v>
      </c>
      <c r="BX219" s="223" t="str">
        <f t="shared" ca="1" si="247"/>
        <v>-2.7625899763919-3.53993190894168i</v>
      </c>
      <c r="BY219" s="223" t="str">
        <f t="shared" ca="1" si="248"/>
        <v>1.91986145306766+4.05920599361863i</v>
      </c>
      <c r="BZ219" s="223" t="str">
        <f t="shared" ca="1" si="249"/>
        <v>-0.98383584188186-4.38121995953559i</v>
      </c>
      <c r="CA219" s="223" t="str">
        <f t="shared" ca="1" si="250"/>
        <v>1.33123500494361E-12+4.49032529975329i</v>
      </c>
      <c r="CB219" s="223" t="str">
        <f t="shared" ca="1" si="251"/>
        <v>0.983835841883499-4.38121995953523i</v>
      </c>
      <c r="CC219" s="223" t="str">
        <f t="shared" ca="1" si="252"/>
        <v>-1.9198614530693+4.05920599361786i</v>
      </c>
      <c r="CD219" s="223" t="str">
        <f t="shared" ca="1" si="253"/>
        <v>2.76258997639332-3.53993190894057i</v>
      </c>
      <c r="CE219" s="223" t="str">
        <f t="shared" ca="1" si="254"/>
        <v>-3.47106839570776+2.84863221387445i</v>
      </c>
      <c r="CF219" s="223" t="str">
        <f t="shared" ca="1" si="255"/>
        <v>4.01086767801268-2.01890112860379i</v>
      </c>
      <c r="CG219" s="223" t="str">
        <f t="shared" ca="1" si="256"/>
        <v>-4.35575587777115+1.09106004915702i</v>
      </c>
      <c r="CH219" s="223" t="str">
        <f t="shared" ca="1" si="257"/>
        <v>4.48897289772499-0.110198099325572i</v>
      </c>
      <c r="CI219" s="223" t="str">
        <f t="shared" ca="1" si="258"/>
        <v>-4.40404495822045-0.876019008685052i</v>
      </c>
      <c r="CJ219" s="223" t="str">
        <f t="shared" ca="1" si="259"/>
        <v>4.10509919531674+1.81966532478209i</v>
      </c>
      <c r="CK219" s="223" t="str">
        <f t="shared" ca="1" si="260"/>
        <v>-3.60666309955913-2.67488365800889i</v>
      </c>
      <c r="CL219" s="223" t="str">
        <f t="shared" ca="1" si="261"/>
        <v>2.93295854182855+3.40011404066384i</v>
      </c>
      <c r="CM219" s="223" t="str">
        <f t="shared" ca="1" si="262"/>
        <v>-2.1167246935916-3.96011336569346i</v>
      </c>
      <c r="CN219" s="223" t="str">
        <f t="shared" ca="1" si="263"/>
        <v>1.19762704265605+4.32766805153808i</v>
      </c>
      <c r="CO219" s="223" t="str">
        <f t="shared" ca="1" si="264"/>
        <v>-0.22032981943089-4.48491650627679i</v>
      </c>
      <c r="CP219" s="223" t="str">
        <f t="shared" ca="1" si="265"/>
        <v>-0.767674494392231+4.42421712490064i</v>
      </c>
      <c r="CQ219" s="223" t="str">
        <f t="shared" ca="1" si="266"/>
        <v>1.71837309814488-4.14851963875988i</v>
      </c>
      <c r="CR219" s="223" t="str">
        <f t="shared" ca="1" si="267"/>
        <v>-2.5855660897292+3.6712217711883i</v>
      </c>
      <c r="CS219" s="223" t="str">
        <f t="shared" ca="1" si="268"/>
        <v>3.32711158406325-3.01551816522411i</v>
      </c>
      <c r="CT219" s="223" t="str">
        <f t="shared" ca="1" si="269"/>
        <v>-3.90697362916089+2.21327322277342i</v>
      </c>
      <c r="CU219" s="223" t="str">
        <f t="shared" ca="1" si="270"/>
        <v>4.29697339989265-1.30347263040673i</v>
      </c>
      <c r="CV219" s="223" t="str">
        <f t="shared" ca="1" si="271"/>
        <v>-4.47815856882689+0.330328821096108i</v>
      </c>
      <c r="CW219" s="223" t="str">
        <f t="shared" ca="1" si="272"/>
        <v>4.44172430861622+0.658867561693718i</v>
      </c>
      <c r="CX219" s="223" t="str">
        <f t="shared" ca="1" si="273"/>
        <v>-4.18944116909574-1.61604578780745i</v>
      </c>
      <c r="CY219" s="223" t="str">
        <f t="shared" ca="1" si="274"/>
        <v>3.73356903609823+2.49469107311767i</v>
      </c>
      <c r="CZ219" s="223" t="str">
        <f t="shared" ca="1" si="275"/>
        <v>-3.09626135323787-3.25210499985011i</v>
      </c>
      <c r="DA219" s="223" t="str">
        <f t="shared" ca="1" si="276"/>
        <v>2.30848855892159+3.85148047780754i</v>
      </c>
      <c r="DB219" s="223" t="str">
        <f t="shared" ca="1" si="277"/>
        <v>-1.40853305498495-4.26369041214524i</v>
      </c>
      <c r="DC219" s="223" t="str">
        <f t="shared" ca="1" si="278"/>
        <v>0.440128845031286+4.46870315610423i</v>
      </c>
      <c r="DD219" s="223" t="str">
        <f t="shared" ca="1" si="279"/>
        <v>0.549663751808161-4.4565559636958i</v>
      </c>
      <c r="DE219" s="223" t="str">
        <f t="shared" ca="1" si="280"/>
        <v>-1.51274503191527+4.22783913672459i</v>
      </c>
      <c r="DF219" s="223" t="str">
        <f t="shared" ca="1" si="281"/>
        <v>2.40231334788609-3.79366733862799i</v>
      </c>
      <c r="DG219" s="223" t="str">
        <f t="shared" ca="1" si="282"/>
        <v>-3.17513946918915+3.17513946918899i</v>
      </c>
      <c r="DH219" s="223" t="str">
        <f t="shared" ca="1" si="283"/>
        <v>3.79366733862825-2.40231334788569i</v>
      </c>
      <c r="DI219" s="223" t="str">
        <f t="shared" ca="1" si="284"/>
        <v>-4.2278391367232+1.51274503191916i</v>
      </c>
      <c r="DJ219" s="223" t="str">
        <f t="shared" ca="1" si="285"/>
        <v>4.45655596369586-0.54966375180769i</v>
      </c>
      <c r="DK219" s="223" t="str">
        <f t="shared" ca="1" si="286"/>
        <v>-4.46870315610418-0.440128845031756i</v>
      </c>
      <c r="DL219" s="223" t="str">
        <f t="shared" ca="1" si="287"/>
        <v>4.26369041214509+1.4085330549854i</v>
      </c>
      <c r="DM219" s="223" t="str">
        <f t="shared" ca="1" si="288"/>
        <v>-3.8514804778073-2.308488558922i</v>
      </c>
      <c r="DN219" s="223" t="str">
        <f t="shared" ca="1" si="289"/>
        <v>3.25210499984995+3.09626135323803i</v>
      </c>
      <c r="DO219" s="223" t="str">
        <f t="shared" ca="1" si="290"/>
        <v>-2.49469107311728-3.73356903609849i</v>
      </c>
      <c r="DP219" s="223" t="str">
        <f t="shared" ca="1" si="291"/>
        <v>1.61604578780701+4.18944116909591i</v>
      </c>
      <c r="DQ219" s="223" t="str">
        <f t="shared" ca="1" si="292"/>
        <v>-0.658867561693251-4.44172430861629i</v>
      </c>
      <c r="DR219" s="223" t="str">
        <f t="shared" ca="1" si="293"/>
        <v>-0.33032882109658+4.47815856882686i</v>
      </c>
      <c r="DS219" s="223" t="str">
        <f t="shared" ca="1" si="294"/>
        <v>1.30347263040731-4.29697339989248i</v>
      </c>
      <c r="DT219" s="223" t="str">
        <f t="shared" ca="1" si="295"/>
        <v>-2.21327322277372+3.90697362916073i</v>
      </c>
      <c r="DU219" s="223" t="str">
        <f t="shared" ca="1" si="296"/>
        <v>3.01551816522436-3.32711158406302i</v>
      </c>
      <c r="DV219" s="223" t="str">
        <f t="shared" ca="1" si="297"/>
        <v>-3.6712217711885+2.58556608972891i</v>
      </c>
      <c r="DW219" s="223" t="str">
        <f t="shared" ca="1" si="298"/>
        <v>4.14851963876006-1.71837309814445i</v>
      </c>
      <c r="DX219" s="223" t="str">
        <f t="shared" ca="1" si="299"/>
        <v>-4.42421712490072+0.767674494391764i</v>
      </c>
      <c r="DY219" s="223" t="str">
        <f t="shared" ca="1" si="300"/>
        <v>4.48491650627677+0.220329819431363i</v>
      </c>
      <c r="DZ219" s="223" t="str">
        <f t="shared" ca="1" si="301"/>
        <v>-4.32766805153792-1.19762704265663i</v>
      </c>
      <c r="EA219" s="223" t="str">
        <f t="shared" ca="1" si="302"/>
        <v>3.9601133656933+2.11672469359191i</v>
      </c>
      <c r="EB219" s="223" t="str">
        <f t="shared" ca="1" si="303"/>
        <v>-3.40011404066653-2.93295854182543i</v>
      </c>
      <c r="EC219" s="223" t="str">
        <f t="shared" ca="1" si="304"/>
        <v>2.67488365800861+3.60666309955933i</v>
      </c>
      <c r="ED219" s="223" t="str">
        <f t="shared" ca="1" si="305"/>
        <v>-1.81966532478165-4.10509919531693i</v>
      </c>
      <c r="EE219" s="223" t="str">
        <f t="shared" ca="1" si="306"/>
        <v>0.87601900868459+4.40404495822054i</v>
      </c>
      <c r="EF219" s="223" t="str">
        <f t="shared" ca="1" si="307"/>
        <v>0.11019809932158-4.48897289772509i</v>
      </c>
      <c r="EG219" s="223" t="str">
        <f t="shared" ca="1" si="308"/>
        <v>-1.09106004915761+4.35575587777101i</v>
      </c>
      <c r="EH219" s="223" t="str">
        <f t="shared" ca="1" si="309"/>
        <v>2.0189011286041-4.01086767801252i</v>
      </c>
      <c r="EI219" s="223" t="str">
        <f t="shared" ca="1" si="310"/>
        <v>-2.84863221387481+3.47106839570746i</v>
      </c>
      <c r="EJ219" s="223" t="str">
        <f t="shared" ca="1" si="311"/>
        <v>3.53993190894078-2.76258997639305i</v>
      </c>
      <c r="EK219" s="223" t="str">
        <f t="shared" ca="1" si="312"/>
        <v>-4.05920599361806+1.91986145306887i</v>
      </c>
      <c r="EL219" s="223" t="str">
        <f t="shared" ca="1" si="313"/>
        <v>4.38121995953533-0.983835841883037i</v>
      </c>
      <c r="EM219" s="223" t="str">
        <f t="shared" ca="1" si="314"/>
        <v>-4.49032529975329-1.6767025013105E-12i</v>
      </c>
      <c r="EN219" s="223"/>
      <c r="EO219" s="223"/>
      <c r="EP219" s="223"/>
    </row>
    <row r="220" spans="1:146" ht="17.25" thickBot="1">
      <c r="A220" s="257">
        <f t="shared" si="181"/>
        <v>2.3437500000000016E-3</v>
      </c>
      <c r="B220" s="256">
        <v>120</v>
      </c>
      <c r="C220" s="230">
        <f t="shared" si="182"/>
        <v>24000</v>
      </c>
      <c r="D220" s="229">
        <f t="shared" si="315"/>
        <v>150796.44737231007</v>
      </c>
      <c r="E220" s="229" t="str">
        <f t="shared" si="316"/>
        <v>150796.44737231i</v>
      </c>
      <c r="F220" s="229" t="str">
        <f t="shared" si="320"/>
        <v>-0.0120784189620245-0.0358253807468414i</v>
      </c>
      <c r="G220" s="229" t="str">
        <f t="shared" si="321"/>
        <v>-3.63591716488862+2.58847123769069i</v>
      </c>
      <c r="H220" s="229" t="str">
        <f t="shared" si="322"/>
        <v>0.00201683607761442-0.00352178766102407i</v>
      </c>
      <c r="I220" s="229" t="str">
        <f t="shared" si="317"/>
        <v>-0.00276740181901372+0.00376189209710488i</v>
      </c>
      <c r="J220" s="255" t="str">
        <f ca="1">IMPRODUCT(1/N_FFT2,EE100)</f>
        <v>0.020763060536868-7.29989773591738E-06i</v>
      </c>
      <c r="K220" s="254" t="str">
        <f t="shared" ca="1" si="318"/>
        <v>-0.0000574322700704181+0.0000781285950956269i</v>
      </c>
      <c r="N220" s="246">
        <f t="shared" ca="1" si="185"/>
        <v>17.490380921755126</v>
      </c>
      <c r="O220" s="223">
        <f t="shared" ca="1" si="186"/>
        <v>4.4903809217551238</v>
      </c>
      <c r="P220" s="223" t="str">
        <f t="shared" ca="1" si="187"/>
        <v>-4.40409951146091-0.876029860000289i</v>
      </c>
      <c r="Q220" s="223" t="str">
        <f t="shared" ca="1" si="188"/>
        <v>4.14857102678872+1.71839438376398i</v>
      </c>
      <c r="R220" s="223" t="str">
        <f t="shared" ca="1" si="189"/>
        <v>-3.73361528410247-2.49472197504628i</v>
      </c>
      <c r="S220" s="223" t="str">
        <f t="shared" ca="1" si="190"/>
        <v>3.17517879988367+3.17517879988383i</v>
      </c>
      <c r="T220" s="223" t="str">
        <f t="shared" ca="1" si="191"/>
        <v>-2.49472197504643-3.73361528410237i</v>
      </c>
      <c r="U220" s="223" t="str">
        <f t="shared" ca="1" si="192"/>
        <v>1.71839438376403+4.1485710267887i</v>
      </c>
      <c r="V220" s="223" t="str">
        <f t="shared" ca="1" si="193"/>
        <v>-0.876029860000208-4.40409951146093i</v>
      </c>
      <c r="W220" s="223" t="str">
        <f t="shared" ca="1" si="194"/>
        <v>-2.19492046706727E-13+4.49038092175512i</v>
      </c>
      <c r="X220" s="223" t="str">
        <f t="shared" ca="1" si="195"/>
        <v>0.8760298600002-4.40409951146093i</v>
      </c>
      <c r="Y220" s="223" t="str">
        <f t="shared" ca="1" si="196"/>
        <v>-1.71839438376402+4.1485710267887i</v>
      </c>
      <c r="Z220" s="223" t="str">
        <f t="shared" ca="1" si="197"/>
        <v>2.49472197504642-3.73361528410238i</v>
      </c>
      <c r="AA220" s="223" t="str">
        <f t="shared" ca="1" si="198"/>
        <v>-3.17517879988366+3.17517879988384i</v>
      </c>
      <c r="AB220" s="223" t="str">
        <f t="shared" ca="1" si="199"/>
        <v>3.73361528410249-2.49472197504626i</v>
      </c>
      <c r="AC220" s="223" t="str">
        <f t="shared" ca="1" si="200"/>
        <v>-4.14857102678878+1.71839438376382i</v>
      </c>
      <c r="AD220" s="223" t="str">
        <f t="shared" ca="1" si="201"/>
        <v>4.40409951146089-0.876029860000433i</v>
      </c>
      <c r="AE220" s="223" t="str">
        <f t="shared" ca="1" si="202"/>
        <v>-4.49038092175512+7.70096285138507E-15i</v>
      </c>
      <c r="AF220" s="223" t="str">
        <f t="shared" ca="1" si="203"/>
        <v>4.40409951146089+0.876029860000415i</v>
      </c>
      <c r="AG220" s="223" t="str">
        <f t="shared" ca="1" si="204"/>
        <v>-4.14857102678879-1.71839438376381i</v>
      </c>
      <c r="AH220" s="223" t="str">
        <f t="shared" ca="1" si="205"/>
        <v>3.7336152841025+2.49472197504625i</v>
      </c>
      <c r="AI220" s="223" t="str">
        <f t="shared" ca="1" si="206"/>
        <v>-3.17517879988367-3.17517879988383i</v>
      </c>
      <c r="AJ220" s="223" t="str">
        <f t="shared" ca="1" si="207"/>
        <v>2.49472197504643+3.73361528410237i</v>
      </c>
      <c r="AK220" s="223" t="str">
        <f t="shared" ca="1" si="208"/>
        <v>-1.71839438376405-4.14857102678869i</v>
      </c>
      <c r="AL220" s="223" t="str">
        <f t="shared" ca="1" si="209"/>
        <v>0.876029860000231+4.40409951146093i</v>
      </c>
      <c r="AM220" s="223" t="str">
        <f t="shared" ca="1" si="210"/>
        <v>1.95838046131598E-13-4.49038092175512i</v>
      </c>
      <c r="AN220" s="223" t="str">
        <f t="shared" ca="1" si="211"/>
        <v>-0.876029860000177+4.40409951146094i</v>
      </c>
      <c r="AO220" s="223" t="str">
        <f t="shared" ca="1" si="212"/>
        <v>1.71839438376399-4.14857102678871i</v>
      </c>
      <c r="AP220" s="223" t="str">
        <f t="shared" ca="1" si="213"/>
        <v>-2.49472197504641+3.73361528410238i</v>
      </c>
      <c r="AQ220" s="223" t="str">
        <f t="shared" ca="1" si="214"/>
        <v>3.17517879988366-3.17517879988384i</v>
      </c>
      <c r="AR220" s="223" t="str">
        <f t="shared" ca="1" si="215"/>
        <v>3.17517879988366-3.17517879988384i</v>
      </c>
      <c r="AS220" s="223" t="str">
        <f t="shared" ca="1" si="216"/>
        <v>4.14857102678878-1.71839438376383i</v>
      </c>
      <c r="AT220" s="223" t="str">
        <f t="shared" ca="1" si="217"/>
        <v>-4.40409951146089+0.876029860000437i</v>
      </c>
      <c r="AU220" s="223" t="str">
        <f t="shared" ca="1" si="218"/>
        <v>4.49038092175512-1.54019257027701E-14i</v>
      </c>
      <c r="AV220" s="223" t="str">
        <f t="shared" ca="1" si="219"/>
        <v>-4.40409951146089-0.87602986000041i</v>
      </c>
      <c r="AW220" s="223" t="str">
        <f t="shared" ca="1" si="220"/>
        <v>4.1485710267893+1.71839438376256i</v>
      </c>
      <c r="AX220" s="223" t="str">
        <f t="shared" ca="1" si="221"/>
        <v>-3.73361528410225-2.49472197504661i</v>
      </c>
      <c r="AY220" s="223" t="str">
        <f t="shared" ca="1" si="222"/>
        <v>3.17517879988525+3.17517879988224i</v>
      </c>
      <c r="AZ220" s="223" t="str">
        <f t="shared" ca="1" si="223"/>
        <v>-2.49472197504644-3.73361528410237i</v>
      </c>
      <c r="BA220" s="223" t="str">
        <f t="shared" ca="1" si="224"/>
        <v>1.71839438376237+4.14857102678939i</v>
      </c>
      <c r="BB220" s="223" t="str">
        <f t="shared" ca="1" si="225"/>
        <v>-0.876029860001084-4.40409951146076i</v>
      </c>
      <c r="BC220" s="223" t="str">
        <f t="shared" ca="1" si="226"/>
        <v>-1.11341327125738E-12+4.49038092175512i</v>
      </c>
      <c r="BD220" s="223" t="str">
        <f t="shared" ca="1" si="227"/>
        <v>0.876029859998888-4.40409951146119i</v>
      </c>
      <c r="BE220" s="223" t="str">
        <f t="shared" ca="1" si="228"/>
        <v>-1.71839438376443+4.14857102678853i</v>
      </c>
      <c r="BF220" s="223" t="str">
        <f t="shared" ca="1" si="229"/>
        <v>2.49472197504458-3.73361528410361i</v>
      </c>
      <c r="BG220" s="223" t="str">
        <f t="shared" ca="1" si="230"/>
        <v>-3.17517879988362+3.17517879988387i</v>
      </c>
      <c r="BH220" s="223" t="str">
        <f t="shared" ca="1" si="231"/>
        <v>3.73361528410345-2.49472197504481i</v>
      </c>
      <c r="BI220" s="223" t="str">
        <f t="shared" ca="1" si="232"/>
        <v>-4.14857102678843+1.71839438376469i</v>
      </c>
      <c r="BJ220" s="223" t="str">
        <f t="shared" ca="1" si="233"/>
        <v>4.40409951146114-0.876029859999162i</v>
      </c>
      <c r="BK220" s="223" t="str">
        <f t="shared" ca="1" si="234"/>
        <v>-4.49038092175512+1.39506413279616E-12i</v>
      </c>
      <c r="BL220" s="223" t="str">
        <f t="shared" ca="1" si="235"/>
        <v>4.40409951146081+0.87602986000081i</v>
      </c>
      <c r="BM220" s="223" t="str">
        <f t="shared" ca="1" si="236"/>
        <v>-4.14857102678949-1.71839438376211i</v>
      </c>
      <c r="BN220" s="223" t="str">
        <f t="shared" ca="1" si="237"/>
        <v>3.73361528410252+2.49472197504621i</v>
      </c>
      <c r="BO220" s="223" t="str">
        <f t="shared" ca="1" si="238"/>
        <v>-3.17517879988244-3.17517879988506i</v>
      </c>
      <c r="BP220" s="223" t="str">
        <f t="shared" ca="1" si="239"/>
        <v>2.49472197504684+3.7336152841021i</v>
      </c>
      <c r="BQ220" s="223" t="str">
        <f t="shared" ca="1" si="240"/>
        <v>-1.71839438376282-4.1485710267892i</v>
      </c>
      <c r="BR220" s="223" t="str">
        <f t="shared" ca="1" si="241"/>
        <v>0.87602986000156+4.40409951146066i</v>
      </c>
      <c r="BS220" s="223" t="str">
        <f t="shared" ca="1" si="242"/>
        <v>6.27121176693665E-13-4.49038092175512i</v>
      </c>
      <c r="BT220" s="223" t="str">
        <f t="shared" ca="1" si="243"/>
        <v>-0.876029859998412+4.40409951146129i</v>
      </c>
      <c r="BU220" s="223" t="str">
        <f t="shared" ca="1" si="244"/>
        <v>1.71839438376398-4.14857102678872i</v>
      </c>
      <c r="BV220" s="223" t="str">
        <f t="shared" ca="1" si="245"/>
        <v>-2.49472197504789+3.7336152841014i</v>
      </c>
      <c r="BW220" s="223" t="str">
        <f t="shared" ca="1" si="246"/>
        <v>3.17517879988333-3.17517879988417i</v>
      </c>
      <c r="BX220" s="223" t="str">
        <f t="shared" ca="1" si="247"/>
        <v>-3.73361528410322+2.49472197504516i</v>
      </c>
      <c r="BY220" s="223" t="str">
        <f t="shared" ca="1" si="248"/>
        <v>4.14857102678826-1.71839438376508i</v>
      </c>
      <c r="BZ220" s="223" t="str">
        <f t="shared" ca="1" si="249"/>
        <v>-4.40409951146106+0.87602985999958i</v>
      </c>
      <c r="CA220" s="223" t="str">
        <f t="shared" ca="1" si="250"/>
        <v>4.49038092175512-1.81754407646489E-12i</v>
      </c>
      <c r="CB220" s="223" t="str">
        <f t="shared" ca="1" si="251"/>
        <v>-4.4040995114609-0.876029860000393i</v>
      </c>
      <c r="CC220" s="223" t="str">
        <f t="shared" ca="1" si="252"/>
        <v>4.14857102678794+1.71839438376585i</v>
      </c>
      <c r="CD220" s="223" t="str">
        <f t="shared" ca="1" si="253"/>
        <v>-3.73361528410276-2.49472197504585i</v>
      </c>
      <c r="CE220" s="223" t="str">
        <f t="shared" ca="1" si="254"/>
        <v>3.17517879988274+3.17517879988476i</v>
      </c>
      <c r="CF220" s="223" t="str">
        <f t="shared" ca="1" si="255"/>
        <v>-2.49472197504719-3.73361528410186i</v>
      </c>
      <c r="CG220" s="223" t="str">
        <f t="shared" ca="1" si="256"/>
        <v>1.71839438376321+4.14857102678904i</v>
      </c>
      <c r="CH220" s="223" t="str">
        <f t="shared" ca="1" si="257"/>
        <v>-0.876029860001978-4.40409951146058i</v>
      </c>
      <c r="CI220" s="223" t="str">
        <f t="shared" ca="1" si="258"/>
        <v>-2.0464123302493E-13+4.49038092175512i</v>
      </c>
      <c r="CJ220" s="223" t="str">
        <f t="shared" ca="1" si="259"/>
        <v>0.876029860002377-4.4040995114605i</v>
      </c>
      <c r="CK220" s="223" t="str">
        <f t="shared" ca="1" si="260"/>
        <v>-1.71839438376359+4.14857102678888i</v>
      </c>
      <c r="CL220" s="223" t="str">
        <f t="shared" ca="1" si="261"/>
        <v>2.49472197504754-3.73361528410163i</v>
      </c>
      <c r="CM220" s="223" t="str">
        <f t="shared" ca="1" si="262"/>
        <v>-3.17517879988303+3.17517879988447i</v>
      </c>
      <c r="CN220" s="223" t="str">
        <f t="shared" ca="1" si="263"/>
        <v>3.73361528410299-2.49472197504551i</v>
      </c>
      <c r="CO220" s="223" t="str">
        <f t="shared" ca="1" si="264"/>
        <v>-4.1485710267881+1.71839438376547i</v>
      </c>
      <c r="CP220" s="223" t="str">
        <f t="shared" ca="1" si="265"/>
        <v>4.40409951146097-0.876029859999993i</v>
      </c>
      <c r="CQ220" s="223" t="str">
        <f t="shared" ca="1" si="266"/>
        <v>-4.49038092175512-2.22682654251475E-12i</v>
      </c>
      <c r="CR220" s="223" t="str">
        <f t="shared" ca="1" si="267"/>
        <v>4.40409951146098+0.876029859999979i</v>
      </c>
      <c r="CS220" s="223" t="str">
        <f t="shared" ca="1" si="268"/>
        <v>-4.14857102678811-1.71839438376546i</v>
      </c>
      <c r="CT220" s="223" t="str">
        <f t="shared" ca="1" si="269"/>
        <v>3.73361528410299+2.4947219750455i</v>
      </c>
      <c r="CU220" s="223" t="str">
        <f t="shared" ca="1" si="270"/>
        <v>-3.17517879988304-3.17517879988446i</v>
      </c>
      <c r="CV220" s="223" t="str">
        <f t="shared" ca="1" si="271"/>
        <v>2.49472197504754+3.73361528410162i</v>
      </c>
      <c r="CW220" s="223" t="str">
        <f t="shared" ca="1" si="272"/>
        <v>-1.7183943837636-4.14857102678887i</v>
      </c>
      <c r="CX220" s="223" t="str">
        <f t="shared" ca="1" si="273"/>
        <v>0.876029860002516+4.40409951146047i</v>
      </c>
      <c r="CY220" s="223" t="str">
        <f t="shared" ca="1" si="274"/>
        <v>-3.45463012433758E-13-4.49038092175512i</v>
      </c>
      <c r="CZ220" s="223" t="str">
        <f t="shared" ca="1" si="275"/>
        <v>-0.876029860001838+4.40409951146061i</v>
      </c>
      <c r="DA220" s="223" t="str">
        <f t="shared" ca="1" si="276"/>
        <v>1.7183943837632-4.14857102678904i</v>
      </c>
      <c r="DB220" s="223" t="str">
        <f t="shared" ca="1" si="277"/>
        <v>-2.49472197504719+3.73361528410187i</v>
      </c>
      <c r="DC220" s="223" t="str">
        <f t="shared" ca="1" si="278"/>
        <v>3.17517879988264-3.17517879988486i</v>
      </c>
      <c r="DD220" s="223" t="str">
        <f t="shared" ca="1" si="279"/>
        <v>-3.73361528410268+2.49472197504597i</v>
      </c>
      <c r="DE220" s="223" t="str">
        <f t="shared" ca="1" si="280"/>
        <v>4.14857102678794-1.71839438376586i</v>
      </c>
      <c r="DF220" s="223" t="str">
        <f t="shared" ca="1" si="281"/>
        <v>-4.40409951146089+0.876029860000406i</v>
      </c>
      <c r="DG220" s="223" t="str">
        <f t="shared" ca="1" si="282"/>
        <v>4.49038092175512+1.80434659884602E-12i</v>
      </c>
      <c r="DH220" s="223" t="str">
        <f t="shared" ca="1" si="283"/>
        <v>-4.40409951146108-0.876029859999441i</v>
      </c>
      <c r="DI220" s="223" t="str">
        <f t="shared" ca="1" si="284"/>
        <v>4.14857102678832+1.71839438376495i</v>
      </c>
      <c r="DJ220" s="223" t="str">
        <f t="shared" ca="1" si="285"/>
        <v>-3.73361528410323-2.49472197504515i</v>
      </c>
      <c r="DK220" s="223" t="str">
        <f t="shared" ca="1" si="286"/>
        <v>3.17517879988334+3.17517879988416i</v>
      </c>
      <c r="DL220" s="223" t="str">
        <f t="shared" ca="1" si="287"/>
        <v>-2.494721975048-3.73361528410132i</v>
      </c>
      <c r="DM220" s="223" t="str">
        <f t="shared" ca="1" si="288"/>
        <v>1.71839438376411+4.14857102678866i</v>
      </c>
      <c r="DN220" s="223" t="str">
        <f t="shared" ca="1" si="289"/>
        <v>-0.876029859998547-4.40409951146126i</v>
      </c>
      <c r="DO220" s="223" t="str">
        <f t="shared" ca="1" si="290"/>
        <v>6.40318654312541E-13+4.49038092175512i</v>
      </c>
      <c r="DP220" s="223" t="str">
        <f t="shared" ca="1" si="291"/>
        <v>0.876029860001547-4.40409951146066i</v>
      </c>
      <c r="DQ220" s="223" t="str">
        <f t="shared" ca="1" si="292"/>
        <v>-1.71839438376269+4.14857102678925i</v>
      </c>
      <c r="DR220" s="223" t="str">
        <f t="shared" ca="1" si="293"/>
        <v>2.49472197504673-3.73361528410217i</v>
      </c>
      <c r="DS220" s="223" t="str">
        <f t="shared" ca="1" si="294"/>
        <v>-3.17517879988243+3.17517879988507i</v>
      </c>
      <c r="DT220" s="223" t="str">
        <f t="shared" ca="1" si="295"/>
        <v>3.73361528410251-2.49472197504622i</v>
      </c>
      <c r="DU220" s="223" t="str">
        <f t="shared" ca="1" si="296"/>
        <v>-4.14857102678949+1.71839438376213i</v>
      </c>
      <c r="DV220" s="223" t="str">
        <f t="shared" ca="1" si="297"/>
        <v>4.40409951146078-0.876029860000945i</v>
      </c>
      <c r="DW220" s="223" t="str">
        <f t="shared" ca="1" si="298"/>
        <v>-4.49038092175512-1.25424235338733E-12i</v>
      </c>
      <c r="DX220" s="223" t="str">
        <f t="shared" ca="1" si="299"/>
        <v>4.40409951146114+0.876029859999153i</v>
      </c>
      <c r="DY220" s="223" t="str">
        <f t="shared" ca="1" si="300"/>
        <v>-4.14857102678843-1.71839438376468i</v>
      </c>
      <c r="DZ220" s="223" t="str">
        <f t="shared" ca="1" si="301"/>
        <v>3.73361528410353+2.49472197504469i</v>
      </c>
      <c r="EA220" s="223" t="str">
        <f t="shared" ca="1" si="302"/>
        <v>-3.17517879988372-3.17517879988377i</v>
      </c>
      <c r="EB220" s="223" t="str">
        <f t="shared" ca="1" si="303"/>
        <v>2.49472197504464+3.73361528410357i</v>
      </c>
      <c r="EC220" s="223" t="str">
        <f t="shared" ca="1" si="304"/>
        <v>-1.71839438376438-4.14857102678855i</v>
      </c>
      <c r="ED220" s="223" t="str">
        <f t="shared" ca="1" si="305"/>
        <v>0.876029859998839+4.40409951146121i</v>
      </c>
      <c r="EE220" s="223" t="str">
        <f t="shared" ca="1" si="306"/>
        <v>-1.19042289977123E-12-4.49038092175512i</v>
      </c>
      <c r="EF220" s="223" t="str">
        <f t="shared" ca="1" si="307"/>
        <v>-0.876029860001008+4.40409951146077i</v>
      </c>
      <c r="EG220" s="223" t="str">
        <f t="shared" ca="1" si="308"/>
        <v>1.71839438376242-4.14857102678936i</v>
      </c>
      <c r="EH220" s="223" t="str">
        <f t="shared" ca="1" si="309"/>
        <v>-2.49472197504648+3.73361528410234i</v>
      </c>
      <c r="EI220" s="223" t="str">
        <f t="shared" ca="1" si="310"/>
        <v>3.17517879988529-3.17517879988221i</v>
      </c>
      <c r="EJ220" s="223" t="str">
        <f t="shared" ca="1" si="311"/>
        <v>-3.73361528410221+2.49472197504667i</v>
      </c>
      <c r="EK220" s="223" t="str">
        <f t="shared" ca="1" si="312"/>
        <v>4.14857102678928-1.71839438376263i</v>
      </c>
      <c r="EL220" s="223" t="str">
        <f t="shared" ca="1" si="313"/>
        <v>-4.40409951146072+0.876029860001237i</v>
      </c>
      <c r="EM220" s="223" t="str">
        <f t="shared" ca="1" si="314"/>
        <v>4.49038092175512+9.59386711508548E-13i</v>
      </c>
      <c r="EN220" s="223"/>
      <c r="EO220" s="223"/>
      <c r="EP220" s="223"/>
    </row>
    <row r="221" spans="1:146" ht="17.25" thickBot="1">
      <c r="A221" s="257">
        <f t="shared" si="181"/>
        <v>2.3632812500000017E-3</v>
      </c>
      <c r="B221" s="256">
        <v>121</v>
      </c>
      <c r="C221" s="230">
        <f t="shared" si="182"/>
        <v>24200</v>
      </c>
      <c r="D221" s="229">
        <f t="shared" si="315"/>
        <v>152053.084433746</v>
      </c>
      <c r="E221" s="229" t="str">
        <f t="shared" si="316"/>
        <v>152053.084433746i</v>
      </c>
      <c r="F221" s="229" t="str">
        <f t="shared" si="320"/>
        <v>-0.0119681111627397-0.0354283718988265i</v>
      </c>
      <c r="G221" s="229" t="str">
        <f t="shared" si="321"/>
        <v>-3.60813195300606+2.59996703708086i</v>
      </c>
      <c r="H221" s="229" t="str">
        <f t="shared" si="322"/>
        <v>0.0020165196636656-0.00349266042375194i</v>
      </c>
      <c r="I221" s="229" t="str">
        <f t="shared" si="317"/>
        <v>-0.00274939882504085+0.00373162728802381i</v>
      </c>
      <c r="J221" s="255" t="str">
        <f ca="1">IMPRODUCT(1/N_FFT2,ED102)</f>
        <v>-0.0158457637647826-0.00749448810783723i</v>
      </c>
      <c r="K221" s="254" t="str">
        <f t="shared" ca="1" si="318"/>
        <v>0.0000715329606097435-0.0000385251476662714i</v>
      </c>
      <c r="N221" s="246">
        <f t="shared" ca="1" si="185"/>
        <v>17.490429257318119</v>
      </c>
      <c r="O221" s="223">
        <f t="shared" ca="1" si="186"/>
        <v>4.4904292573181195</v>
      </c>
      <c r="P221" s="223" t="str">
        <f t="shared" ca="1" si="187"/>
        <v>-4.42431955196472-0.76769226717563i</v>
      </c>
      <c r="Q221" s="223" t="str">
        <f t="shared" ca="1" si="188"/>
        <v>4.22793701735207+1.51278005416605i</v>
      </c>
      <c r="R221" s="223" t="str">
        <f t="shared" ca="1" si="189"/>
        <v>-3.90706408128644-2.21332446326785i</v>
      </c>
      <c r="S221" s="223" t="str">
        <f t="shared" ca="1" si="190"/>
        <v>3.47114875599276+2.84869816385458i</v>
      </c>
      <c r="T221" s="223" t="str">
        <f t="shared" ca="1" si="191"/>
        <v>-2.93302644408527-3.40019275825284i</v>
      </c>
      <c r="U221" s="223" t="str">
        <f t="shared" ca="1" si="192"/>
        <v>2.30854200379274+3.85156964518405i</v>
      </c>
      <c r="V221" s="223" t="str">
        <f t="shared" ca="1" si="193"/>
        <v>-1.61608320162024-4.18953816075465i</v>
      </c>
      <c r="W221" s="223" t="str">
        <f t="shared" ca="1" si="194"/>
        <v>0.87603928980079+4.40414691826963i</v>
      </c>
      <c r="X221" s="223" t="str">
        <f t="shared" ca="1" si="195"/>
        <v>-0.11020065056975-4.4890768239798i</v>
      </c>
      <c r="Y221" s="223" t="str">
        <f t="shared" ca="1" si="196"/>
        <v>-0.658882815434589+4.44182714099767i</v>
      </c>
      <c r="Z221" s="223" t="str">
        <f t="shared" ca="1" si="197"/>
        <v>1.40856566457373-4.26378912278299i</v>
      </c>
      <c r="AA221" s="223" t="str">
        <f t="shared" ca="1" si="198"/>
        <v>-2.11677369884783+3.9602050480808i</v>
      </c>
      <c r="AB221" s="223" t="str">
        <f t="shared" ca="1" si="199"/>
        <v>2.76265393436968-3.54001386351668i</v>
      </c>
      <c r="AC221" s="223" t="str">
        <f t="shared" ca="1" si="200"/>
        <v>-3.32718861153676+3.01558797885896i</v>
      </c>
      <c r="AD221" s="223" t="str">
        <f t="shared" ca="1" si="201"/>
        <v>3.79375516754686-2.4023689649365i</v>
      </c>
      <c r="AE221" s="223" t="str">
        <f t="shared" ca="1" si="202"/>
        <v>-4.14861568302611+1.71841288098303i</v>
      </c>
      <c r="AF221" s="223" t="str">
        <f t="shared" ca="1" si="203"/>
        <v>4.38132139115264-0.983858619114998i</v>
      </c>
      <c r="AG221" s="223" t="str">
        <f t="shared" ca="1" si="204"/>
        <v>-4.48502033862011+0.220334920388265i</v>
      </c>
      <c r="AH221" s="223" t="str">
        <f t="shared" ca="1" si="205"/>
        <v>4.4566591394515+0.549676477322755i</v>
      </c>
      <c r="AI221" s="223" t="str">
        <f t="shared" ca="1" si="206"/>
        <v>-4.2970728810797-1.30350280769471i</v>
      </c>
      <c r="AJ221" s="223" t="str">
        <f t="shared" ca="1" si="207"/>
        <v>4.01096053543581+2.01894786910287i</v>
      </c>
      <c r="AK221" s="223" t="str">
        <f t="shared" ca="1" si="208"/>
        <v>-3.60674659905885-2.67494558545702i</v>
      </c>
      <c r="AL221" s="223" t="str">
        <f t="shared" ca="1" si="209"/>
        <v>3.09633303619427+3.25218029081269i</v>
      </c>
      <c r="AM221" s="223" t="str">
        <f t="shared" ca="1" si="210"/>
        <v>-2.49474882884612-3.7336554736544i</v>
      </c>
      <c r="AN221" s="223" t="str">
        <f t="shared" ca="1" si="211"/>
        <v>1.81970745268188+4.10519423433685i</v>
      </c>
      <c r="AO221" s="223" t="str">
        <f t="shared" ca="1" si="212"/>
        <v>-1.09108530878587-4.35585671985779i</v>
      </c>
      <c r="AP221" s="223" t="str">
        <f t="shared" ca="1" si="213"/>
        <v>0.330336468689608+4.47826224471415i</v>
      </c>
      <c r="AQ221" s="223" t="str">
        <f t="shared" ca="1" si="214"/>
        <v>0.440139034654694-4.46880661308495i</v>
      </c>
      <c r="AR221" s="223" t="str">
        <f t="shared" ca="1" si="215"/>
        <v>0.440139034654694-4.46880661308495i</v>
      </c>
      <c r="AS221" s="223" t="str">
        <f t="shared" ca="1" si="216"/>
        <v>1.91990590065489-4.05929997014376i</v>
      </c>
      <c r="AT221" s="223" t="str">
        <f t="shared" ca="1" si="217"/>
        <v>-2.58562594934628+3.67130676531473i</v>
      </c>
      <c r="AU221" s="223" t="str">
        <f t="shared" ca="1" si="218"/>
        <v>3.17521297828825-3.17521297828798i</v>
      </c>
      <c r="AV221" s="223" t="str">
        <f t="shared" ca="1" si="219"/>
        <v>-3.67130676531495+2.58562594934597i</v>
      </c>
      <c r="AW221" s="223" t="str">
        <f t="shared" ca="1" si="220"/>
        <v>4.05929997014471-1.91990590065287i</v>
      </c>
      <c r="AX221" s="223" t="str">
        <f t="shared" ca="1" si="221"/>
        <v>-4.32776824335085+1.19765476946509i</v>
      </c>
      <c r="AY221" s="223" t="str">
        <f t="shared" ca="1" si="222"/>
        <v>4.46880661308481-0.440139034656098i</v>
      </c>
      <c r="AZ221" s="223" t="str">
        <f t="shared" ca="1" si="223"/>
        <v>-4.47826224471405-0.330336468690938i</v>
      </c>
      <c r="BA221" s="223" t="str">
        <f t="shared" ca="1" si="224"/>
        <v>4.35585671985789+1.09108530878543i</v>
      </c>
      <c r="BB221" s="223" t="str">
        <f t="shared" ca="1" si="225"/>
        <v>-4.10519423433596-1.81970745268392i</v>
      </c>
      <c r="BC221" s="223" t="str">
        <f t="shared" ca="1" si="226"/>
        <v>3.73365547365415+2.49474882884649i</v>
      </c>
      <c r="BD221" s="223" t="str">
        <f t="shared" ca="1" si="227"/>
        <v>-3.25218029081362-3.0963330361933i</v>
      </c>
      <c r="BE221" s="223" t="str">
        <f t="shared" ca="1" si="228"/>
        <v>2.67494558545594+3.60674659905964i</v>
      </c>
      <c r="BF221" s="223" t="str">
        <f t="shared" ca="1" si="229"/>
        <v>-2.0189478691033-4.01096053543559i</v>
      </c>
      <c r="BG221" s="223" t="str">
        <f t="shared" ca="1" si="230"/>
        <v>1.30350280769255+4.29707288108035i</v>
      </c>
      <c r="BH221" s="223" t="str">
        <f t="shared" ca="1" si="231"/>
        <v>-0.549676477322351-4.45665913945155i</v>
      </c>
      <c r="BI221" s="223" t="str">
        <f t="shared" ca="1" si="232"/>
        <v>-0.220334920386952+4.48502033862017i</v>
      </c>
      <c r="BJ221" s="223" t="str">
        <f t="shared" ca="1" si="233"/>
        <v>0.983858619116238-4.38132139115236i</v>
      </c>
      <c r="BK221" s="223" t="str">
        <f t="shared" ca="1" si="234"/>
        <v>-1.71841288098261+4.14861568302628i</v>
      </c>
      <c r="BL221" s="223" t="str">
        <f t="shared" ca="1" si="235"/>
        <v>2.40236896493833-3.7937551675457i</v>
      </c>
      <c r="BM221" s="223" t="str">
        <f t="shared" ca="1" si="236"/>
        <v>-3.01558797885929+3.32718861153646i</v>
      </c>
      <c r="BN221" s="223" t="str">
        <f t="shared" ca="1" si="237"/>
        <v>3.54001386351581-2.76265393437079i</v>
      </c>
      <c r="BO221" s="223" t="str">
        <f t="shared" ca="1" si="238"/>
        <v>-3.96020504808143+2.11677369884665i</v>
      </c>
      <c r="BP221" s="223" t="str">
        <f t="shared" ca="1" si="239"/>
        <v>4.26378912278283-1.40856566457422i</v>
      </c>
      <c r="BQ221" s="223" t="str">
        <f t="shared" ca="1" si="240"/>
        <v>-4.441827140998+0.658882815432402i</v>
      </c>
      <c r="BR221" s="223" t="str">
        <f t="shared" ca="1" si="241"/>
        <v>4.48907682397979+0.110200650570111i</v>
      </c>
      <c r="BS221" s="223" t="str">
        <f t="shared" ca="1" si="242"/>
        <v>-4.4041469182699-0.876039289799438i</v>
      </c>
      <c r="BT221" s="223" t="str">
        <f t="shared" ca="1" si="243"/>
        <v>4.18953816075415+1.61608320162151i</v>
      </c>
      <c r="BU221" s="223" t="str">
        <f t="shared" ca="1" si="244"/>
        <v>-3.8515696451843-2.30854200379232i</v>
      </c>
      <c r="BV221" s="223" t="str">
        <f t="shared" ca="1" si="245"/>
        <v>3.40019275825138+2.93302644408697i</v>
      </c>
      <c r="BW221" s="223" t="str">
        <f t="shared" ca="1" si="246"/>
        <v>-2.84869816385428-3.47114875599301i</v>
      </c>
      <c r="BX221" s="223" t="str">
        <f t="shared" ca="1" si="247"/>
        <v>2.21332446326901+3.90706408128578i</v>
      </c>
      <c r="BY221" s="223" t="str">
        <f t="shared" ca="1" si="248"/>
        <v>-1.51278005416485-4.2279370173525i</v>
      </c>
      <c r="BZ221" s="223" t="str">
        <f t="shared" ca="1" si="249"/>
        <v>0.76769226717607+4.42431955196464i</v>
      </c>
      <c r="CA221" s="223" t="str">
        <f t="shared" ca="1" si="250"/>
        <v>2.16303718798457E-12-4.49042925731812i</v>
      </c>
      <c r="CB221" s="223" t="str">
        <f t="shared" ca="1" si="251"/>
        <v>-0.767692267176057+4.42431955196464i</v>
      </c>
      <c r="CC221" s="223" t="str">
        <f t="shared" ca="1" si="252"/>
        <v>1.51278005416471-4.22793701735255i</v>
      </c>
      <c r="CD221" s="223" t="str">
        <f t="shared" ca="1" si="253"/>
        <v>-2.213324463269+3.90706408128579i</v>
      </c>
      <c r="CE221" s="223" t="str">
        <f t="shared" ca="1" si="254"/>
        <v>2.84869816385417-3.4711487559931i</v>
      </c>
      <c r="CF221" s="223" t="str">
        <f t="shared" ca="1" si="255"/>
        <v>-3.40019275825428+2.9330264440836i</v>
      </c>
      <c r="CG221" s="223" t="str">
        <f t="shared" ca="1" si="256"/>
        <v>3.85156964518422-2.30854200379245i</v>
      </c>
      <c r="CH221" s="223" t="str">
        <f t="shared" ca="1" si="257"/>
        <v>-4.18953816075415+1.61608320162153i</v>
      </c>
      <c r="CI221" s="223" t="str">
        <f t="shared" ca="1" si="258"/>
        <v>4.4041469182699-0.876039289799451i</v>
      </c>
      <c r="CJ221" s="223" t="str">
        <f t="shared" ca="1" si="259"/>
        <v>-4.48907682397979+0.110200650570251i</v>
      </c>
      <c r="CK221" s="223" t="str">
        <f t="shared" ca="1" si="260"/>
        <v>4.44182714099802+0.658882815432263i</v>
      </c>
      <c r="CL221" s="223" t="str">
        <f t="shared" ca="1" si="261"/>
        <v>-4.26378912278287-1.40856566457409i</v>
      </c>
      <c r="CM221" s="223" t="str">
        <f t="shared" ca="1" si="262"/>
        <v>3.96020504808143+2.11677369884664i</v>
      </c>
      <c r="CN221" s="223" t="str">
        <f t="shared" ca="1" si="263"/>
        <v>-3.5400138635159-2.76265393437068i</v>
      </c>
      <c r="CO221" s="223" t="str">
        <f t="shared" ca="1" si="264"/>
        <v>3.0155879788593+3.32718861153645i</v>
      </c>
      <c r="CP221" s="223" t="str">
        <f t="shared" ca="1" si="265"/>
        <v>-2.40236896493845-3.79375516754563i</v>
      </c>
      <c r="CQ221" s="223" t="str">
        <f t="shared" ca="1" si="266"/>
        <v>1.71841288098263+4.14861568302627i</v>
      </c>
      <c r="CR221" s="223" t="str">
        <f t="shared" ca="1" si="267"/>
        <v>-0.983858619116372-4.38132139115233i</v>
      </c>
      <c r="CS221" s="223" t="str">
        <f t="shared" ca="1" si="268"/>
        <v>0.220334920386966+4.48502033862017i</v>
      </c>
      <c r="CT221" s="223" t="str">
        <f t="shared" ca="1" si="269"/>
        <v>0.549676477322212-4.45665913945157i</v>
      </c>
      <c r="CU221" s="223" t="str">
        <f t="shared" ca="1" si="270"/>
        <v>-1.30350280769254+4.29707288108036i</v>
      </c>
      <c r="CV221" s="223" t="str">
        <f t="shared" ca="1" si="271"/>
        <v>2.01894786910318-4.01096053543566i</v>
      </c>
      <c r="CW221" s="223" t="str">
        <f t="shared" ca="1" si="272"/>
        <v>-2.67494558545588+3.60674659905969i</v>
      </c>
      <c r="CX221" s="223" t="str">
        <f t="shared" ca="1" si="273"/>
        <v>3.25218029081352-3.0963330361934i</v>
      </c>
      <c r="CY221" s="223" t="str">
        <f t="shared" ca="1" si="274"/>
        <v>-3.73365547365411+2.49474882884655i</v>
      </c>
      <c r="CZ221" s="223" t="str">
        <f t="shared" ca="1" si="275"/>
        <v>4.10519423433595-1.81970745268393i</v>
      </c>
      <c r="DA221" s="223" t="str">
        <f t="shared" ca="1" si="276"/>
        <v>-4.35585671985788+1.0910853087855i</v>
      </c>
      <c r="DB221" s="223" t="str">
        <f t="shared" ca="1" si="277"/>
        <v>4.47826224471405-0.330336468690951i</v>
      </c>
      <c r="DC221" s="223" t="str">
        <f t="shared" ca="1" si="278"/>
        <v>-4.46880661308483-0.440139034655958i</v>
      </c>
      <c r="DD221" s="223" t="str">
        <f t="shared" ca="1" si="279"/>
        <v>4.32776824335087+1.19765476946501i</v>
      </c>
      <c r="DE221" s="223" t="str">
        <f t="shared" ca="1" si="280"/>
        <v>-4.05929997014469-1.91990590065292i</v>
      </c>
      <c r="DF221" s="223" t="str">
        <f t="shared" ca="1" si="281"/>
        <v>3.67130676531448+2.58562594934664i</v>
      </c>
      <c r="DG221" s="223" t="str">
        <f t="shared" ca="1" si="282"/>
        <v>-3.17521297828889-3.17521297828734i</v>
      </c>
      <c r="DH221" s="223" t="str">
        <f t="shared" ca="1" si="283"/>
        <v>2.58562594934488+3.67130676531572i</v>
      </c>
      <c r="DI221" s="223" t="str">
        <f t="shared" ca="1" si="284"/>
        <v>-1.9199059006549-4.05929997014375i</v>
      </c>
      <c r="DJ221" s="223" t="str">
        <f t="shared" ca="1" si="285"/>
        <v>1.19765476946737+4.32776824335022i</v>
      </c>
      <c r="DK221" s="223" t="str">
        <f t="shared" ca="1" si="286"/>
        <v>-0.440139034653818-4.46880661308504i</v>
      </c>
      <c r="DL221" s="223" t="str">
        <f t="shared" ca="1" si="287"/>
        <v>-0.330336468688513+4.47826224471423i</v>
      </c>
      <c r="DM221" s="223" t="str">
        <f t="shared" ca="1" si="288"/>
        <v>1.09108530878759-4.35585671985736i</v>
      </c>
      <c r="DN221" s="223" t="str">
        <f t="shared" ca="1" si="289"/>
        <v>-1.81970745268193+4.10519423433684i</v>
      </c>
      <c r="DO221" s="223" t="str">
        <f t="shared" ca="1" si="290"/>
        <v>2.49474882884452-3.73365547365547i</v>
      </c>
      <c r="DP221" s="223" t="str">
        <f t="shared" ca="1" si="291"/>
        <v>-3.09633303619496+3.25218029081204i</v>
      </c>
      <c r="DQ221" s="223" t="str">
        <f t="shared" ca="1" si="292"/>
        <v>3.60674659905823-2.67494558545785i</v>
      </c>
      <c r="DR221" s="223" t="str">
        <f t="shared" ca="1" si="293"/>
        <v>-4.01096053543663+2.01894786910125i</v>
      </c>
      <c r="DS221" s="223" t="str">
        <f t="shared" ca="1" si="294"/>
        <v>4.29707288107964-1.30350280769488i</v>
      </c>
      <c r="DT221" s="223" t="str">
        <f t="shared" ca="1" si="295"/>
        <v>-4.45665913945183+0.549676477320079i</v>
      </c>
      <c r="DU221" s="223" t="str">
        <f t="shared" ca="1" si="296"/>
        <v>4.48502033862008+0.220334920388985i</v>
      </c>
      <c r="DV221" s="223" t="str">
        <f t="shared" ca="1" si="297"/>
        <v>-4.38132139115287-0.983858619113988i</v>
      </c>
      <c r="DW221" s="223" t="str">
        <f t="shared" ca="1" si="298"/>
        <v>4.1486156830255+1.71841288098449i</v>
      </c>
      <c r="DX221" s="223" t="str">
        <f t="shared" ca="1" si="299"/>
        <v>-3.79375516754693-2.40236896493638i</v>
      </c>
      <c r="DY221" s="223" t="str">
        <f t="shared" ca="1" si="300"/>
        <v>3.327188611538+3.01558797885758i</v>
      </c>
      <c r="DZ221" s="223" t="str">
        <f t="shared" ca="1" si="301"/>
        <v>-2.76265393436909-3.54001386351714i</v>
      </c>
      <c r="EA221" s="223" t="str">
        <f t="shared" ca="1" si="302"/>
        <v>2.11677369884868+3.96020504808034i</v>
      </c>
      <c r="EB221" s="223" t="str">
        <f t="shared" ca="1" si="303"/>
        <v>-1.40856566457217-4.26378912278351i</v>
      </c>
      <c r="EC221" s="223" t="str">
        <f t="shared" ca="1" si="304"/>
        <v>0.658882815434684+4.44182714099766i</v>
      </c>
      <c r="ED221" s="223" t="str">
        <f t="shared" ca="1" si="305"/>
        <v>0.110200650567935-4.48907682397984i</v>
      </c>
      <c r="EE221" s="223" t="str">
        <f t="shared" ca="1" si="306"/>
        <v>-0.876039289801557+4.40414691826948i</v>
      </c>
      <c r="EF221" s="223" t="str">
        <f t="shared" ca="1" si="307"/>
        <v>1.61608320161937-4.18953816075499i</v>
      </c>
      <c r="EG221" s="223" t="str">
        <f t="shared" ca="1" si="308"/>
        <v>-2.30854200379418+3.85156964518318i</v>
      </c>
      <c r="EH221" s="223" t="str">
        <f t="shared" ca="1" si="309"/>
        <v>2.93302644408523-3.40019275825288i</v>
      </c>
      <c r="EI221" s="223" t="str">
        <f t="shared" ca="1" si="310"/>
        <v>-3.47114875599163+2.84869816385596i</v>
      </c>
      <c r="EJ221" s="223" t="str">
        <f t="shared" ca="1" si="311"/>
        <v>3.90706408128685-2.21332446326713i</v>
      </c>
      <c r="EK221" s="223" t="str">
        <f t="shared" ca="1" si="312"/>
        <v>-4.22793701735177+1.51278005416689i</v>
      </c>
      <c r="EL221" s="223" t="str">
        <f t="shared" ca="1" si="313"/>
        <v>4.42431955196501-0.767692267173937i</v>
      </c>
      <c r="EM221" s="223" t="str">
        <f t="shared" ca="1" si="314"/>
        <v>-4.49042925731812+1.31985933863952E-14i</v>
      </c>
      <c r="EN221" s="223"/>
      <c r="EO221" s="223"/>
      <c r="EP221" s="223"/>
    </row>
    <row r="222" spans="1:146" ht="17.25" thickBot="1">
      <c r="A222" s="257">
        <f t="shared" si="181"/>
        <v>2.3828125000000017E-3</v>
      </c>
      <c r="B222" s="256">
        <v>122</v>
      </c>
      <c r="C222" s="230">
        <f t="shared" si="182"/>
        <v>24400</v>
      </c>
      <c r="D222" s="229">
        <f t="shared" si="315"/>
        <v>153309.7214951819</v>
      </c>
      <c r="E222" s="229" t="str">
        <f t="shared" si="316"/>
        <v>153309.721495182i</v>
      </c>
      <c r="F222" s="229" t="str">
        <f t="shared" si="320"/>
        <v>-0.0118588790739315-0.0350389093515836i</v>
      </c>
      <c r="G222" s="229" t="str">
        <f t="shared" si="321"/>
        <v>-3.58045767758711+2.61102270187664i</v>
      </c>
      <c r="H222" s="229" t="str">
        <f t="shared" si="322"/>
        <v>0.00201621137757305-0.00346401087571599i</v>
      </c>
      <c r="I222" s="229" t="str">
        <f t="shared" si="317"/>
        <v>-0.00273192566072722+0.00370170101757879i</v>
      </c>
      <c r="J222" s="255" t="str">
        <f ca="1">IMPRODUCT(1/N_FFT2,EE100)</f>
        <v>0.020763060536868-7.29989773591738E-06i</v>
      </c>
      <c r="K222" s="254" t="str">
        <f t="shared" ca="1" si="318"/>
        <v>-0.0000566961158370251+0.0000768785850953197i</v>
      </c>
      <c r="N222" s="246">
        <f t="shared" ca="1" si="185"/>
        <v>17.490470463552871</v>
      </c>
      <c r="O222" s="223">
        <f t="shared" ca="1" si="186"/>
        <v>4.4904704635528701</v>
      </c>
      <c r="P222" s="223" t="str">
        <f t="shared" ca="1" si="187"/>
        <v>-4.44186790123716-0.658888861644911i</v>
      </c>
      <c r="Q222" s="223" t="str">
        <f t="shared" ca="1" si="188"/>
        <v>4.29711231298785+1.30351476923316i</v>
      </c>
      <c r="R222" s="223" t="str">
        <f t="shared" ca="1" si="189"/>
        <v>-4.05933722013885-1.91992351859029i</v>
      </c>
      <c r="S222" s="223" t="str">
        <f t="shared" ca="1" si="190"/>
        <v>3.73368973538637+2.49477172180366i</v>
      </c>
      <c r="T222" s="223" t="str">
        <f t="shared" ca="1" si="191"/>
        <v>-3.32721914334283-3.01561565127484i</v>
      </c>
      <c r="U222" s="223" t="str">
        <f t="shared" ca="1" si="192"/>
        <v>2.84872430481305+3.47118060884307i</v>
      </c>
      <c r="V222" s="223" t="str">
        <f t="shared" ca="1" si="193"/>
        <v>-2.30856318803113-3.85160498895048i</v>
      </c>
      <c r="W222" s="223" t="str">
        <f t="shared" ca="1" si="194"/>
        <v>1.71842864992659+4.14865375262292i</v>
      </c>
      <c r="X222" s="223" t="str">
        <f t="shared" ca="1" si="195"/>
        <v>-1.09109532108418-4.35589669119332i</v>
      </c>
      <c r="Y222" s="223" t="str">
        <f t="shared" ca="1" si="196"/>
        <v>0.440143073571731+4.46884762090045i</v>
      </c>
      <c r="Z222" s="223" t="str">
        <f t="shared" ca="1" si="197"/>
        <v>0.220336942282459-4.48506149522014i</v>
      </c>
      <c r="AA222" s="223" t="str">
        <f t="shared" ca="1" si="198"/>
        <v>-0.876047328738266+4.40418733273816i</v>
      </c>
      <c r="AB222" s="223" t="str">
        <f t="shared" ca="1" si="199"/>
        <v>1.51279393612854-4.22797581483781i</v>
      </c>
      <c r="AC222" s="223" t="str">
        <f t="shared" ca="1" si="200"/>
        <v>-2.11679312333237+3.96024138873548i</v>
      </c>
      <c r="AD222" s="223" t="str">
        <f t="shared" ca="1" si="201"/>
        <v>2.67497013198217-3.60677969621712i</v>
      </c>
      <c r="AE222" s="223" t="str">
        <f t="shared" ca="1" si="202"/>
        <v>-3.17524211549627+3.175242115496i</v>
      </c>
      <c r="AF222" s="223" t="str">
        <f t="shared" ca="1" si="203"/>
        <v>3.6067796962171-2.67497013198219i</v>
      </c>
      <c r="AG222" s="223" t="str">
        <f t="shared" ca="1" si="204"/>
        <v>-3.96024138873547+2.11679312333239i</v>
      </c>
      <c r="AH222" s="223" t="str">
        <f t="shared" ca="1" si="205"/>
        <v>4.22797581483779-1.5127939361286i</v>
      </c>
      <c r="AI222" s="223" t="str">
        <f t="shared" ca="1" si="206"/>
        <v>-4.40418733273816+0.876047328738288i</v>
      </c>
      <c r="AJ222" s="223" t="str">
        <f t="shared" ca="1" si="207"/>
        <v>4.48506149522014-0.220336942282482i</v>
      </c>
      <c r="AK222" s="223" t="str">
        <f t="shared" ca="1" si="208"/>
        <v>-4.46884762090045-0.440143073571723i</v>
      </c>
      <c r="AL222" s="223" t="str">
        <f t="shared" ca="1" si="209"/>
        <v>4.35589669119322+1.09109532108459i</v>
      </c>
      <c r="AM222" s="223" t="str">
        <f t="shared" ca="1" si="210"/>
        <v>-4.14865375262293-1.71842864992655i</v>
      </c>
      <c r="AN222" s="223" t="str">
        <f t="shared" ca="1" si="211"/>
        <v>3.85160498895051+2.3085631880311i</v>
      </c>
      <c r="AO222" s="223" t="str">
        <f t="shared" ca="1" si="212"/>
        <v>-3.4711806088431-2.84872430481301i</v>
      </c>
      <c r="AP222" s="223" t="str">
        <f t="shared" ca="1" si="213"/>
        <v>3.01561565127484+3.32721914334283i</v>
      </c>
      <c r="AQ222" s="223" t="str">
        <f t="shared" ca="1" si="214"/>
        <v>-2.49477172180367-3.73368973538636i</v>
      </c>
      <c r="AR222" s="223" t="str">
        <f t="shared" ca="1" si="215"/>
        <v>-2.49477172180367-3.73368973538636i</v>
      </c>
      <c r="AS222" s="223" t="str">
        <f t="shared" ca="1" si="216"/>
        <v>-1.30351476923293-4.29711231298791i</v>
      </c>
      <c r="AT222" s="223" t="str">
        <f t="shared" ca="1" si="217"/>
        <v>0.658888861644821+4.44186790123717i</v>
      </c>
      <c r="AU222" s="223" t="str">
        <f t="shared" ca="1" si="218"/>
        <v>-5.50105477822972E-14-4.49047046355287i</v>
      </c>
      <c r="AV222" s="223" t="str">
        <f t="shared" ca="1" si="219"/>
        <v>-0.658888861644772+4.44186790123718i</v>
      </c>
      <c r="AW222" s="223" t="str">
        <f t="shared" ca="1" si="220"/>
        <v>1.30351476923417-4.29711231298754i</v>
      </c>
      <c r="AX222" s="223" t="str">
        <f t="shared" ca="1" si="221"/>
        <v>-1.91992351859031+4.05933722013884i</v>
      </c>
      <c r="AY222" s="223" t="str">
        <f t="shared" ca="1" si="222"/>
        <v>2.49477172180289-3.73368973538688i</v>
      </c>
      <c r="AZ222" s="223" t="str">
        <f t="shared" ca="1" si="223"/>
        <v>-3.01561565127347+3.32721914334406i</v>
      </c>
      <c r="BA222" s="223" t="str">
        <f t="shared" ca="1" si="224"/>
        <v>3.47118060884392-2.84872430481201i</v>
      </c>
      <c r="BB222" s="223" t="str">
        <f t="shared" ca="1" si="225"/>
        <v>-3.85160498895071+2.30856318803075i</v>
      </c>
      <c r="BC222" s="223" t="str">
        <f t="shared" ca="1" si="226"/>
        <v>4.14865375262274-1.718428649927i</v>
      </c>
      <c r="BD222" s="223" t="str">
        <f t="shared" ca="1" si="227"/>
        <v>-4.35589669119288+1.09109532108593i</v>
      </c>
      <c r="BE222" s="223" t="str">
        <f t="shared" ca="1" si="228"/>
        <v>4.46884762090062-0.440143073569991i</v>
      </c>
      <c r="BF222" s="223" t="str">
        <f t="shared" ca="1" si="229"/>
        <v>-4.4850614952201-0.220336942283361i</v>
      </c>
      <c r="BG222" s="223" t="str">
        <f t="shared" ca="1" si="230"/>
        <v>4.40418733273816+0.876047328738275i</v>
      </c>
      <c r="BH222" s="223" t="str">
        <f t="shared" ca="1" si="231"/>
        <v>-4.22797581483826-1.51279393612729i</v>
      </c>
      <c r="BI222" s="223" t="str">
        <f t="shared" ca="1" si="232"/>
        <v>3.96024138873444+2.11679312333432i</v>
      </c>
      <c r="BJ222" s="223" t="str">
        <f t="shared" ca="1" si="233"/>
        <v>-3.60677969621633-2.67497013198323i</v>
      </c>
      <c r="BK222" s="223" t="str">
        <f t="shared" ca="1" si="234"/>
        <v>3.17524211549601+3.17524211549626i</v>
      </c>
      <c r="BL222" s="223" t="str">
        <f t="shared" ca="1" si="235"/>
        <v>-2.67497013198295-3.60677969621654i</v>
      </c>
      <c r="BM222" s="223" t="str">
        <f t="shared" ca="1" si="236"/>
        <v>2.11679312333402+3.9602413887346i</v>
      </c>
      <c r="BN222" s="223" t="str">
        <f t="shared" ca="1" si="237"/>
        <v>-1.51279393612697-4.22797581483838i</v>
      </c>
      <c r="BO222" s="223" t="str">
        <f t="shared" ca="1" si="238"/>
        <v>0.876047328737934+4.40418733273823i</v>
      </c>
      <c r="BP222" s="223" t="str">
        <f t="shared" ca="1" si="239"/>
        <v>-0.220336942283015-4.48506149522012i</v>
      </c>
      <c r="BQ222" s="223" t="str">
        <f t="shared" ca="1" si="240"/>
        <v>-0.440143073570399+4.46884762090058i</v>
      </c>
      <c r="BR222" s="223" t="str">
        <f t="shared" ca="1" si="241"/>
        <v>1.09109532108633-4.35589669119279i</v>
      </c>
      <c r="BS222" s="223" t="str">
        <f t="shared" ca="1" si="242"/>
        <v>-1.71842864992738+4.14865375262259i</v>
      </c>
      <c r="BT222" s="223" t="str">
        <f t="shared" ca="1" si="243"/>
        <v>2.3085631880311-3.8516049889505i</v>
      </c>
      <c r="BU222" s="223" t="str">
        <f t="shared" ca="1" si="244"/>
        <v>-2.84872430481232+3.47118060884367i</v>
      </c>
      <c r="BV222" s="223" t="str">
        <f t="shared" ca="1" si="245"/>
        <v>3.32721914334129-3.01561565127653i</v>
      </c>
      <c r="BW222" s="223" t="str">
        <f t="shared" ca="1" si="246"/>
        <v>-3.73368973538708+2.4947717218026i</v>
      </c>
      <c r="BX222" s="223" t="str">
        <f t="shared" ca="1" si="247"/>
        <v>4.05933722013899-1.91992351859i</v>
      </c>
      <c r="BY222" s="223" t="str">
        <f t="shared" ca="1" si="248"/>
        <v>-4.29711231298764+1.30351476923384i</v>
      </c>
      <c r="BZ222" s="223" t="str">
        <f t="shared" ca="1" si="249"/>
        <v>4.4418679012369-0.65888886164664i</v>
      </c>
      <c r="CA222" s="223" t="str">
        <f t="shared" ca="1" si="250"/>
        <v>-4.49047046355287-1.67675475852816E-12i</v>
      </c>
      <c r="CB222" s="223" t="str">
        <f t="shared" ca="1" si="251"/>
        <v>4.44186790123705+0.658888861645665i</v>
      </c>
      <c r="CC222" s="223" t="str">
        <f t="shared" ca="1" si="252"/>
        <v>-4.29711231298792-1.3035147692329i</v>
      </c>
      <c r="CD222" s="223" t="str">
        <f t="shared" ca="1" si="253"/>
        <v>4.05933722013941+1.91992351858911i</v>
      </c>
      <c r="CE222" s="223" t="str">
        <f t="shared" ca="1" si="254"/>
        <v>-3.73368973538514-2.4947717218055i</v>
      </c>
      <c r="CF222" s="223" t="str">
        <f t="shared" ca="1" si="255"/>
        <v>3.32721914334195+3.0156156512758i</v>
      </c>
      <c r="CG222" s="223" t="str">
        <f t="shared" ca="1" si="256"/>
        <v>-2.84872430481308-3.47118060884304i</v>
      </c>
      <c r="CH222" s="223" t="str">
        <f t="shared" ca="1" si="257"/>
        <v>2.30856318803195+3.85160498895i</v>
      </c>
      <c r="CI222" s="223" t="str">
        <f t="shared" ca="1" si="258"/>
        <v>-1.71842864992829-4.14865375262221i</v>
      </c>
      <c r="CJ222" s="223" t="str">
        <f t="shared" ca="1" si="259"/>
        <v>1.09109532108295+4.35589669119363i</v>
      </c>
      <c r="CK222" s="223" t="str">
        <f t="shared" ca="1" si="260"/>
        <v>-0.44014307357138-4.46884762090048i</v>
      </c>
      <c r="CL222" s="223" t="str">
        <f t="shared" ca="1" si="261"/>
        <v>-0.220336942281903+4.48506149522017i</v>
      </c>
      <c r="CM222" s="223" t="str">
        <f t="shared" ca="1" si="262"/>
        <v>0.876047328736842-4.40418733273844i</v>
      </c>
      <c r="CN222" s="223" t="str">
        <f t="shared" ca="1" si="263"/>
        <v>-1.51279393613024+4.2279758148372i</v>
      </c>
      <c r="CO222" s="223" t="str">
        <f t="shared" ca="1" si="264"/>
        <v>2.11679312333314-3.96024138873506i</v>
      </c>
      <c r="CP222" s="223" t="str">
        <f t="shared" ca="1" si="265"/>
        <v>-2.67497013198215+3.60677969621712i</v>
      </c>
      <c r="CQ222" s="223" t="str">
        <f t="shared" ca="1" si="266"/>
        <v>3.17524211549531-3.17524211549695i</v>
      </c>
      <c r="CR222" s="223" t="str">
        <f t="shared" ca="1" si="267"/>
        <v>-3.6067796962184+2.67497013198043i</v>
      </c>
      <c r="CS222" s="223" t="str">
        <f t="shared" ca="1" si="268"/>
        <v>3.96024138873608-2.11679312333125i</v>
      </c>
      <c r="CT222" s="223" t="str">
        <f t="shared" ca="1" si="269"/>
        <v>-4.22797581483793+1.51279393612822i</v>
      </c>
      <c r="CU222" s="223" t="str">
        <f t="shared" ca="1" si="270"/>
        <v>4.40418733273797-0.87604732873924i</v>
      </c>
      <c r="CV222" s="223" t="str">
        <f t="shared" ca="1" si="271"/>
        <v>-4.48506149522005+0.220336942284345i</v>
      </c>
      <c r="CW222" s="223" t="str">
        <f t="shared" ca="1" si="272"/>
        <v>4.46884762090027+0.440143073573519i</v>
      </c>
      <c r="CX222" s="223" t="str">
        <f t="shared" ca="1" si="273"/>
        <v>-4.35589669119311-1.09109532108504i</v>
      </c>
      <c r="CY222" s="223" t="str">
        <f t="shared" ca="1" si="274"/>
        <v>4.1486537526231+1.71842864992615i</v>
      </c>
      <c r="CZ222" s="223" t="str">
        <f t="shared" ca="1" si="275"/>
        <v>-3.85160498895119-2.30856318802996i</v>
      </c>
      <c r="DA222" s="223" t="str">
        <f t="shared" ca="1" si="276"/>
        <v>3.47118060884176+2.84872430481465i</v>
      </c>
      <c r="DB222" s="223" t="str">
        <f t="shared" ca="1" si="277"/>
        <v>-3.0156156512743-3.32721914334331i</v>
      </c>
      <c r="DC222" s="223" t="str">
        <f t="shared" ca="1" si="278"/>
        <v>2.49477172180382+3.73368973538627i</v>
      </c>
      <c r="DD222" s="223" t="str">
        <f t="shared" ca="1" si="279"/>
        <v>-1.91992351859132-4.05933722013836i</v>
      </c>
      <c r="DE222" s="223" t="str">
        <f t="shared" ca="1" si="280"/>
        <v>1.30351476923524+4.29711231298721i</v>
      </c>
      <c r="DF222" s="223" t="str">
        <f t="shared" ca="1" si="281"/>
        <v>-0.658888861643541-4.44186790123736i</v>
      </c>
      <c r="DG222" s="223" t="str">
        <f t="shared" ca="1" si="282"/>
        <v>-3.45475743536754E-13+4.49047046355287i</v>
      </c>
      <c r="DH222" s="223" t="str">
        <f t="shared" ca="1" si="283"/>
        <v>0.658888861644224-4.44186790123726i</v>
      </c>
      <c r="DI222" s="223" t="str">
        <f t="shared" ca="1" si="284"/>
        <v>-1.3035147692315+4.29711231298835i</v>
      </c>
      <c r="DJ222" s="223" t="str">
        <f t="shared" ca="1" si="285"/>
        <v>1.91992351859194-4.05933722013807i</v>
      </c>
      <c r="DK222" s="223" t="str">
        <f t="shared" ca="1" si="286"/>
        <v>-2.49477172180439+3.73368973538588i</v>
      </c>
      <c r="DL222" s="223" t="str">
        <f t="shared" ca="1" si="287"/>
        <v>3.01561565127481-3.32721914334285i</v>
      </c>
      <c r="DM222" s="223" t="str">
        <f t="shared" ca="1" si="288"/>
        <v>-3.47118060884219+2.84872430481412i</v>
      </c>
      <c r="DN222" s="223" t="str">
        <f t="shared" ca="1" si="289"/>
        <v>3.85160498895154-2.30856318802937i</v>
      </c>
      <c r="DO222" s="223" t="str">
        <f t="shared" ca="1" si="290"/>
        <v>-4.14865375262336+1.71842864992551i</v>
      </c>
      <c r="DP222" s="223" t="str">
        <f t="shared" ca="1" si="291"/>
        <v>4.35589669119328-1.09109532108437i</v>
      </c>
      <c r="DQ222" s="223" t="str">
        <f t="shared" ca="1" si="292"/>
        <v>-4.46884762090034+0.440143073572832i</v>
      </c>
      <c r="DR222" s="223" t="str">
        <f t="shared" ca="1" si="293"/>
        <v>4.48506149522024+0.220336942280446i</v>
      </c>
      <c r="DS222" s="223" t="str">
        <f t="shared" ca="1" si="294"/>
        <v>-4.40418733273783-0.876047328739918i</v>
      </c>
      <c r="DT222" s="223" t="str">
        <f t="shared" ca="1" si="295"/>
        <v>4.22797581483769+1.51279393612887i</v>
      </c>
      <c r="DU222" s="223" t="str">
        <f t="shared" ca="1" si="296"/>
        <v>-3.96024138873575-2.11679312333186i</v>
      </c>
      <c r="DV222" s="223" t="str">
        <f t="shared" ca="1" si="297"/>
        <v>3.60677969621799+2.67497013198098i</v>
      </c>
      <c r="DW222" s="223" t="str">
        <f t="shared" ca="1" si="298"/>
        <v>-3.17524211549474-3.17524211549753i</v>
      </c>
      <c r="DX222" s="223" t="str">
        <f t="shared" ca="1" si="299"/>
        <v>2.6749701319815+3.60677969621761i</v>
      </c>
      <c r="DY222" s="223" t="str">
        <f t="shared" ca="1" si="300"/>
        <v>-2.11679312333242-3.96024138873545i</v>
      </c>
      <c r="DZ222" s="223" t="str">
        <f t="shared" ca="1" si="301"/>
        <v>1.51279393612947+4.22797581483748i</v>
      </c>
      <c r="EA222" s="223" t="str">
        <f t="shared" ca="1" si="302"/>
        <v>-0.876047328740547-4.40418733273771i</v>
      </c>
      <c r="EB222" s="223" t="str">
        <f t="shared" ca="1" si="303"/>
        <v>0.220336942281341+4.4850614952202i</v>
      </c>
      <c r="EC222" s="223" t="str">
        <f t="shared" ca="1" si="304"/>
        <v>0.440143073572194-4.4688476209004i</v>
      </c>
      <c r="ED222" s="223" t="str">
        <f t="shared" ca="1" si="305"/>
        <v>-1.09109532108375+4.35589669119343i</v>
      </c>
      <c r="EE222" s="223" t="str">
        <f t="shared" ca="1" si="306"/>
        <v>1.71842864992492-4.14865375262361i</v>
      </c>
      <c r="EF222" s="223" t="str">
        <f t="shared" ca="1" si="307"/>
        <v>-2.30856318803254+3.85160498894964i</v>
      </c>
      <c r="EG222" s="223" t="str">
        <f t="shared" ca="1" si="308"/>
        <v>2.84872430481362-3.4711806088426i</v>
      </c>
      <c r="EH222" s="223" t="str">
        <f t="shared" ca="1" si="309"/>
        <v>-3.32721914334242+3.01561565127529i</v>
      </c>
      <c r="EI222" s="223" t="str">
        <f t="shared" ca="1" si="310"/>
        <v>3.73368973538553-2.49477172180492i</v>
      </c>
      <c r="EJ222" s="223" t="str">
        <f t="shared" ca="1" si="311"/>
        <v>-4.05933722013976+1.91992351858836i</v>
      </c>
      <c r="EK222" s="223" t="str">
        <f t="shared" ca="1" si="312"/>
        <v>4.29711231298816-1.30351476923211i</v>
      </c>
      <c r="EL222" s="223" t="str">
        <f t="shared" ca="1" si="313"/>
        <v>-4.44186790123717+0.658888861644857i</v>
      </c>
      <c r="EM222" s="223" t="str">
        <f t="shared" ca="1" si="314"/>
        <v>4.49047046355287-9.85803271454656E-13i</v>
      </c>
      <c r="EN222" s="223"/>
      <c r="EO222" s="223"/>
      <c r="EP222" s="223"/>
    </row>
    <row r="223" spans="1:146" ht="17.25" thickBot="1">
      <c r="A223" s="257">
        <f t="shared" si="181"/>
        <v>2.4023437500000017E-3</v>
      </c>
      <c r="B223" s="256">
        <v>123</v>
      </c>
      <c r="C223" s="230">
        <f t="shared" si="182"/>
        <v>24600</v>
      </c>
      <c r="D223" s="229">
        <f t="shared" si="315"/>
        <v>154566.35855661781</v>
      </c>
      <c r="E223" s="229" t="str">
        <f t="shared" si="316"/>
        <v>154566.358556618i</v>
      </c>
      <c r="F223" s="229" t="str">
        <f t="shared" si="320"/>
        <v>-0.0117507194547212-0.0346568029574563i</v>
      </c>
      <c r="G223" s="229" t="str">
        <f t="shared" si="321"/>
        <v>-3.55289982794211+2.62164714603113i</v>
      </c>
      <c r="H223" s="229" t="str">
        <f t="shared" si="322"/>
        <v>0.00201591094873235-0.00343582736610365i</v>
      </c>
      <c r="I223" s="229" t="str">
        <f t="shared" si="317"/>
        <v>-0.0027149657628313+0.00367211381942501i</v>
      </c>
      <c r="J223" s="255" t="str">
        <f ca="1">IMPRODUCT(1/N_FFT2,ED100)</f>
        <v>0.0207026839072004+0.00161502842334062i</v>
      </c>
      <c r="K223" s="254" t="str">
        <f t="shared" ca="1" si="318"/>
        <v>-0.0000621376461988809+0.0000716378647994492i</v>
      </c>
      <c r="N223" s="246">
        <f t="shared" ca="1" si="185"/>
        <v>17.490504673832181</v>
      </c>
      <c r="O223" s="223">
        <f t="shared" ca="1" si="186"/>
        <v>4.4905046738321817</v>
      </c>
      <c r="P223" s="223" t="str">
        <f t="shared" ca="1" si="187"/>
        <v>-4.4567339887983-0.549685709109042i</v>
      </c>
      <c r="Q223" s="223" t="str">
        <f t="shared" ca="1" si="188"/>
        <v>4.35592987623338+1.09110363350421i</v>
      </c>
      <c r="R223" s="223" t="str">
        <f t="shared" ca="1" si="189"/>
        <v>-4.18960852381917-1.61611034364935i</v>
      </c>
      <c r="S223" s="223" t="str">
        <f t="shared" ca="1" si="190"/>
        <v>3.96027155950834+2.11680924994626i</v>
      </c>
      <c r="T223" s="223" t="str">
        <f t="shared" ca="1" si="191"/>
        <v>-3.67136842471137-2.58566937479273i</v>
      </c>
      <c r="U223" s="223" t="str">
        <f t="shared" ca="1" si="192"/>
        <v>3.32724449148781+3.01563862549423i</v>
      </c>
      <c r="V223" s="223" t="str">
        <f t="shared" ca="1" si="193"/>
        <v>-2.9330757041042-3.40024986430443i</v>
      </c>
      <c r="W223" s="223" t="str">
        <f t="shared" ca="1" si="194"/>
        <v>2.49479072801642+3.7337181801941i</v>
      </c>
      <c r="X223" s="223" t="str">
        <f t="shared" ca="1" si="195"/>
        <v>-2.018981777222-4.0110278992989i</v>
      </c>
      <c r="Y223" s="223" t="str">
        <f t="shared" ca="1" si="196"/>
        <v>1.51280546122432+4.22800802532334i</v>
      </c>
      <c r="Z223" s="223" t="str">
        <f t="shared" ca="1" si="197"/>
        <v>-0.983875142967018-4.38139497520599i</v>
      </c>
      <c r="AA223" s="223" t="str">
        <f t="shared" ca="1" si="198"/>
        <v>0.440146426765557+4.4688816664479i</v>
      </c>
      <c r="AB223" s="223" t="str">
        <f t="shared" ca="1" si="199"/>
        <v>0.110202501383923-4.48915221777981i</v>
      </c>
      <c r="AC223" s="223" t="str">
        <f t="shared" ca="1" si="200"/>
        <v>-0.658893881335372+4.44190174124186i</v>
      </c>
      <c r="AD223" s="223" t="str">
        <f t="shared" ca="1" si="201"/>
        <v>1.19767488401182-4.32784092798198i</v>
      </c>
      <c r="AE223" s="223" t="str">
        <f t="shared" ca="1" si="202"/>
        <v>-1.71844174163347+4.14868535879987i</v>
      </c>
      <c r="AF223" s="223" t="str">
        <f t="shared" ca="1" si="203"/>
        <v>2.21336163593132-3.90712970021422i</v>
      </c>
      <c r="AG223" s="223" t="str">
        <f t="shared" ca="1" si="204"/>
        <v>-2.6749905110217+3.60680717417116i</v>
      </c>
      <c r="AH223" s="223" t="str">
        <f t="shared" ca="1" si="205"/>
        <v>3.09638503893857-3.2522349110029i</v>
      </c>
      <c r="AI223" s="223" t="str">
        <f t="shared" ca="1" si="206"/>
        <v>-3.47120705374662+2.84874600758446i</v>
      </c>
      <c r="AJ223" s="223" t="str">
        <f t="shared" ca="1" si="207"/>
        <v>3.79381888345754-2.40240931259218i</v>
      </c>
      <c r="AK223" s="223" t="str">
        <f t="shared" ca="1" si="208"/>
        <v>-4.05936814586512+1.91993814536934i</v>
      </c>
      <c r="AL223" s="223" t="str">
        <f t="shared" ca="1" si="209"/>
        <v>4.26386073288835-1.40858932135719i</v>
      </c>
      <c r="AM223" s="223" t="str">
        <f t="shared" ca="1" si="210"/>
        <v>-4.40422088567651+0.876054002832848i</v>
      </c>
      <c r="AN223" s="223" t="str">
        <f t="shared" ca="1" si="211"/>
        <v>4.47833745688387-0.330342016672944i</v>
      </c>
      <c r="AO223" s="223" t="str">
        <f t="shared" ca="1" si="212"/>
        <v>-4.48509566429168-0.220338620901303i</v>
      </c>
      <c r="AP223" s="223" t="str">
        <f t="shared" ca="1" si="213"/>
        <v>4.42439385816987+0.767705160525435i</v>
      </c>
      <c r="AQ223" s="223" t="str">
        <f t="shared" ca="1" si="214"/>
        <v>-4.29714505018404-1.30352469995295i</v>
      </c>
      <c r="AR223" s="223" t="str">
        <f t="shared" ca="1" si="215"/>
        <v>-4.29714505018404-1.30352469995295i</v>
      </c>
      <c r="AS223" s="223" t="str">
        <f t="shared" ca="1" si="216"/>
        <v>-3.85163433208567-2.30858077562983i</v>
      </c>
      <c r="AT223" s="223" t="str">
        <f t="shared" ca="1" si="217"/>
        <v>3.54007331785619+2.76270033299149i</v>
      </c>
      <c r="AU223" s="223" t="str">
        <f t="shared" ca="1" si="218"/>
        <v>-3.17526630581647-3.17526630581677i</v>
      </c>
      <c r="AV223" s="223" t="str">
        <f t="shared" ca="1" si="219"/>
        <v>2.76270033299156+3.54007331785614i</v>
      </c>
      <c r="AW223" s="223" t="str">
        <f t="shared" ca="1" si="220"/>
        <v>-2.30858077562952-3.85163433208586i</v>
      </c>
      <c r="AX223" s="223" t="str">
        <f t="shared" ca="1" si="221"/>
        <v>1.81973801456946+4.10526318084961i</v>
      </c>
      <c r="AY223" s="223" t="str">
        <f t="shared" ca="1" si="222"/>
        <v>-1.3035246999534-4.29714505018391i</v>
      </c>
      <c r="AZ223" s="223" t="str">
        <f t="shared" ca="1" si="223"/>
        <v>0.76770516052596+4.42439385816978i</v>
      </c>
      <c r="BA223" s="223" t="str">
        <f t="shared" ca="1" si="224"/>
        <v>-0.220338620902281-4.48509566429163i</v>
      </c>
      <c r="BB223" s="223" t="str">
        <f t="shared" ca="1" si="225"/>
        <v>-0.330342016671522+4.47833745688398i</v>
      </c>
      <c r="BC223" s="223" t="str">
        <f t="shared" ca="1" si="226"/>
        <v>0.876054002831452-4.40422088567679i</v>
      </c>
      <c r="BD223" s="223" t="str">
        <f t="shared" ca="1" si="227"/>
        <v>-1.40858932135542+4.26386073288893i</v>
      </c>
      <c r="BE223" s="223" t="str">
        <f t="shared" ca="1" si="228"/>
        <v>1.91993814536765-4.05936814586592i</v>
      </c>
      <c r="BF223" s="223" t="str">
        <f t="shared" ca="1" si="229"/>
        <v>-2.40240931259397+3.79381888345641i</v>
      </c>
      <c r="BG223" s="223" t="str">
        <f t="shared" ca="1" si="230"/>
        <v>2.84874600758614-3.47120705374524i</v>
      </c>
      <c r="BH223" s="223" t="str">
        <f t="shared" ca="1" si="231"/>
        <v>-3.25223491100412+3.09638503893729i</v>
      </c>
      <c r="BI223" s="223" t="str">
        <f t="shared" ca="1" si="232"/>
        <v>3.60680717417191-2.67499051102069i</v>
      </c>
      <c r="BJ223" s="223" t="str">
        <f t="shared" ca="1" si="233"/>
        <v>-3.90712970021486+2.2133616359302i</v>
      </c>
      <c r="BK223" s="223" t="str">
        <f t="shared" ca="1" si="234"/>
        <v>4.14868535880022-1.71844174163264i</v>
      </c>
      <c r="BL223" s="223" t="str">
        <f t="shared" ca="1" si="235"/>
        <v>-4.3278409279822+1.19767488401104i</v>
      </c>
      <c r="BM223" s="223" t="str">
        <f t="shared" ca="1" si="236"/>
        <v>4.44190174124192-0.658893881334954i</v>
      </c>
      <c r="BN223" s="223" t="str">
        <f t="shared" ca="1" si="237"/>
        <v>-4.48915221777982+0.110202501383594i</v>
      </c>
      <c r="BO223" s="223" t="str">
        <f t="shared" ca="1" si="238"/>
        <v>4.46888166644791+0.440146426765471i</v>
      </c>
      <c r="BP223" s="223" t="str">
        <f t="shared" ca="1" si="239"/>
        <v>-4.38139497520609-0.98387514296656i</v>
      </c>
      <c r="BQ223" s="223" t="str">
        <f t="shared" ca="1" si="240"/>
        <v>4.22800802532352+1.5128054612238i</v>
      </c>
      <c r="BR223" s="223" t="str">
        <f t="shared" ca="1" si="241"/>
        <v>-4.01102789929933-2.01898177722115i</v>
      </c>
      <c r="BS223" s="223" t="str">
        <f t="shared" ca="1" si="242"/>
        <v>3.73371818019467+2.49479072801557i</v>
      </c>
      <c r="BT223" s="223" t="str">
        <f t="shared" ca="1" si="243"/>
        <v>-3.40024986430536-2.93307570410312i</v>
      </c>
      <c r="BU223" s="223" t="str">
        <f t="shared" ca="1" si="244"/>
        <v>3.01563862549559+3.32724449148657i</v>
      </c>
      <c r="BV223" s="223" t="str">
        <f t="shared" ca="1" si="245"/>
        <v>-2.58566937479429-3.67136842471027i</v>
      </c>
      <c r="BW223" s="223" t="str">
        <f t="shared" ca="1" si="246"/>
        <v>2.11680924994436+3.96027155950936i</v>
      </c>
      <c r="BX223" s="223" t="str">
        <f t="shared" ca="1" si="247"/>
        <v>-1.61611034364742-4.18960852381991i</v>
      </c>
      <c r="BY223" s="223" t="str">
        <f t="shared" ca="1" si="248"/>
        <v>1.0911036335025+4.35592987623381i</v>
      </c>
      <c r="BZ223" s="223" t="str">
        <f t="shared" ca="1" si="249"/>
        <v>-0.549685709107515-4.45673398879848i</v>
      </c>
      <c r="CA223" s="223" t="str">
        <f t="shared" ca="1" si="250"/>
        <v>-1.31808936845188E-12+4.49050467383218i</v>
      </c>
      <c r="CB223" s="223" t="str">
        <f t="shared" ca="1" si="251"/>
        <v>0.549685709110002-4.45673398879817i</v>
      </c>
      <c r="CC223" s="223" t="str">
        <f t="shared" ca="1" si="252"/>
        <v>-1.09110363350493+4.3559298762332i</v>
      </c>
      <c r="CD223" s="223" t="str">
        <f t="shared" ca="1" si="253"/>
        <v>1.61611034364988-4.18960852381897i</v>
      </c>
      <c r="CE223" s="223" t="str">
        <f t="shared" ca="1" si="254"/>
        <v>-2.11680924994657+3.96027155950818i</v>
      </c>
      <c r="CF223" s="223" t="str">
        <f t="shared" ca="1" si="255"/>
        <v>2.58566937479269-3.6713684247114i</v>
      </c>
      <c r="CG223" s="223" t="str">
        <f t="shared" ca="1" si="256"/>
        <v>-3.01563862549414+3.32724449148789i</v>
      </c>
      <c r="CH223" s="223" t="str">
        <f t="shared" ca="1" si="257"/>
        <v>3.40024986430408-2.93307570410461i</v>
      </c>
      <c r="CI223" s="223" t="str">
        <f t="shared" ca="1" si="258"/>
        <v>-3.73371818019358+2.49479072801719i</v>
      </c>
      <c r="CJ223" s="223" t="str">
        <f t="shared" ca="1" si="259"/>
        <v>4.01102789929845-2.0189817772229i</v>
      </c>
      <c r="CK223" s="223" t="str">
        <f t="shared" ca="1" si="260"/>
        <v>-4.22800802532286+1.51280546122565i</v>
      </c>
      <c r="CL223" s="223" t="str">
        <f t="shared" ca="1" si="261"/>
        <v>4.38139497520569-0.983875142968347i</v>
      </c>
      <c r="CM223" s="223" t="str">
        <f t="shared" ca="1" si="262"/>
        <v>-4.46888166644772+0.44014642676742i</v>
      </c>
      <c r="CN223" s="223" t="str">
        <f t="shared" ca="1" si="263"/>
        <v>4.48915221777987+0.110202501381636i</v>
      </c>
      <c r="CO223" s="223" t="str">
        <f t="shared" ca="1" si="264"/>
        <v>-4.44190174124154-0.658893881337563i</v>
      </c>
      <c r="CP223" s="223" t="str">
        <f t="shared" ca="1" si="265"/>
        <v>4.32784092798153+1.19767488401346i</v>
      </c>
      <c r="CQ223" s="223" t="str">
        <f t="shared" ca="1" si="266"/>
        <v>-4.14868535879921-1.71844174163507i</v>
      </c>
      <c r="CR223" s="223" t="str">
        <f t="shared" ca="1" si="267"/>
        <v>3.90712970021362+2.21336163593239i</v>
      </c>
      <c r="CS223" s="223" t="str">
        <f t="shared" ca="1" si="268"/>
        <v>-3.60680717417041-2.6749905110227i</v>
      </c>
      <c r="CT223" s="223" t="str">
        <f t="shared" ca="1" si="269"/>
        <v>3.2522349110023+3.0963850389392i</v>
      </c>
      <c r="CU223" s="223" t="str">
        <f t="shared" ca="1" si="270"/>
        <v>-2.8487460075842-3.47120705374683i</v>
      </c>
      <c r="CV223" s="223" t="str">
        <f t="shared" ca="1" si="271"/>
        <v>2.40240931259196+3.79381888345768i</v>
      </c>
      <c r="CW223" s="223" t="str">
        <f t="shared" ca="1" si="272"/>
        <v>-1.91993814536936-4.05936814586511i</v>
      </c>
      <c r="CX223" s="223" t="str">
        <f t="shared" ca="1" si="273"/>
        <v>1.40858932135728+4.26386073288832i</v>
      </c>
      <c r="CY223" s="223" t="str">
        <f t="shared" ca="1" si="274"/>
        <v>-0.876054002833436-4.4042208856764i</v>
      </c>
      <c r="CZ223" s="223" t="str">
        <f t="shared" ca="1" si="275"/>
        <v>0.330342016673411+4.47833745688384i</v>
      </c>
      <c r="DA223" s="223" t="str">
        <f t="shared" ca="1" si="276"/>
        <v>0.220338620900325-4.48509566429173i</v>
      </c>
      <c r="DB223" s="223" t="str">
        <f t="shared" ca="1" si="277"/>
        <v>-0.767705160523967+4.42439385817013i</v>
      </c>
      <c r="DC223" s="223" t="str">
        <f t="shared" ca="1" si="278"/>
        <v>1.30352469995164-4.29714505018444i</v>
      </c>
      <c r="DD223" s="223" t="str">
        <f t="shared" ca="1" si="279"/>
        <v>-1.81973801456767+4.10526318085041i</v>
      </c>
      <c r="DE223" s="223" t="str">
        <f t="shared" ca="1" si="280"/>
        <v>2.30858077562779-3.8516343320869i</v>
      </c>
      <c r="DF223" s="223" t="str">
        <f t="shared" ca="1" si="281"/>
        <v>-2.76270033299319+3.54007331785487i</v>
      </c>
      <c r="DG223" s="223" t="str">
        <f t="shared" ca="1" si="282"/>
        <v>3.17526630581806-3.17526630581518i</v>
      </c>
      <c r="DH223" s="223" t="str">
        <f t="shared" ca="1" si="283"/>
        <v>-3.54007331785722+2.76270033299017i</v>
      </c>
      <c r="DI223" s="223" t="str">
        <f t="shared" ca="1" si="284"/>
        <v>3.8516343320865-2.30858077562845i</v>
      </c>
      <c r="DJ223" s="223" t="str">
        <f t="shared" ca="1" si="285"/>
        <v>-4.1052631808501+1.81973801456837i</v>
      </c>
      <c r="DK223" s="223" t="str">
        <f t="shared" ca="1" si="286"/>
        <v>4.29714505018429-1.30352469995213i</v>
      </c>
      <c r="DL223" s="223" t="str">
        <f t="shared" ca="1" si="287"/>
        <v>-4.42439385817+0.767705160524725i</v>
      </c>
      <c r="DM223" s="223" t="str">
        <f t="shared" ca="1" si="288"/>
        <v>4.48509566429168-0.220338620901092i</v>
      </c>
      <c r="DN223" s="223" t="str">
        <f t="shared" ca="1" si="289"/>
        <v>-4.47833745688387-0.3303420166729i</v>
      </c>
      <c r="DO223" s="223" t="str">
        <f t="shared" ca="1" si="290"/>
        <v>4.40422088567655+0.876054002832682i</v>
      </c>
      <c r="DP223" s="223" t="str">
        <f t="shared" ca="1" si="291"/>
        <v>-4.26386073288856-1.40858932135655i</v>
      </c>
      <c r="DQ223" s="223" t="str">
        <f t="shared" ca="1" si="292"/>
        <v>4.05936814586533+1.9199381453689i</v>
      </c>
      <c r="DR223" s="223" t="str">
        <f t="shared" ca="1" si="293"/>
        <v>-3.79381888345809-2.40240931259131i</v>
      </c>
      <c r="DS223" s="223" t="str">
        <f t="shared" ca="1" si="294"/>
        <v>3.47120705374731+2.84874600758361i</v>
      </c>
      <c r="DT223" s="223" t="str">
        <f t="shared" ca="1" si="295"/>
        <v>-3.09638503893958-3.25223491100195i</v>
      </c>
      <c r="DU223" s="223" t="str">
        <f t="shared" ca="1" si="296"/>
        <v>2.67499051102322+3.60680717417003i</v>
      </c>
      <c r="DV223" s="223" t="str">
        <f t="shared" ca="1" si="297"/>
        <v>-2.21336163593306-3.90712970021324i</v>
      </c>
      <c r="DW223" s="223" t="str">
        <f t="shared" ca="1" si="298"/>
        <v>1.71844174163153+4.14868535880067i</v>
      </c>
      <c r="DX223" s="223" t="str">
        <f t="shared" ca="1" si="299"/>
        <v>-1.1976748840099-4.32784092798251i</v>
      </c>
      <c r="DY223" s="223" t="str">
        <f t="shared" ca="1" si="300"/>
        <v>0.658893881333647+4.44190174124212i</v>
      </c>
      <c r="DZ223" s="223" t="str">
        <f t="shared" ca="1" si="301"/>
        <v>-0.110202501382277-4.48915221777985i</v>
      </c>
      <c r="EA223" s="223" t="str">
        <f t="shared" ca="1" si="302"/>
        <v>-0.440146426766656+4.4688816664478i</v>
      </c>
      <c r="EB223" s="223" t="str">
        <f t="shared" ca="1" si="303"/>
        <v>0.983875142967845-4.38139497520581i</v>
      </c>
      <c r="EC223" s="223" t="str">
        <f t="shared" ca="1" si="304"/>
        <v>-1.51280546122504+4.22800802532308i</v>
      </c>
      <c r="ED223" s="223" t="str">
        <f t="shared" ca="1" si="305"/>
        <v>2.01898177722222-4.01102789929879i</v>
      </c>
      <c r="EE223" s="223" t="str">
        <f t="shared" ca="1" si="306"/>
        <v>-2.49479072801677+3.73371818019387i</v>
      </c>
      <c r="EF223" s="223" t="str">
        <f t="shared" ca="1" si="307"/>
        <v>2.93307570410412-3.4002498643045i</v>
      </c>
      <c r="EG223" s="223" t="str">
        <f t="shared" ca="1" si="308"/>
        <v>-3.32724449148737+3.01563862549471i</v>
      </c>
      <c r="EH223" s="223" t="str">
        <f t="shared" ca="1" si="309"/>
        <v>3.6713684247111-2.58566937479311i</v>
      </c>
      <c r="EI223" s="223" t="str">
        <f t="shared" ca="1" si="310"/>
        <v>-3.96027155950788+2.11680924994713i</v>
      </c>
      <c r="EJ223" s="223" t="str">
        <f t="shared" ca="1" si="311"/>
        <v>4.18960852381873-1.61611034365048i</v>
      </c>
      <c r="EK223" s="223" t="str">
        <f t="shared" ca="1" si="312"/>
        <v>-4.35592987623302+1.09110363350568i</v>
      </c>
      <c r="EL223" s="223" t="str">
        <f t="shared" ca="1" si="313"/>
        <v>4.4567339887981-0.54968570911064i</v>
      </c>
      <c r="EM223" s="223" t="str">
        <f t="shared" ca="1" si="314"/>
        <v>-4.49050467383218+1.95842274837529E-12i</v>
      </c>
      <c r="EN223" s="223"/>
      <c r="EO223" s="223"/>
      <c r="EP223" s="223"/>
    </row>
    <row r="224" spans="1:146" ht="17.25" thickBot="1">
      <c r="A224" s="257">
        <f t="shared" si="181"/>
        <v>2.4218750000000017E-3</v>
      </c>
      <c r="B224" s="256">
        <v>124</v>
      </c>
      <c r="C224" s="230">
        <f t="shared" si="182"/>
        <v>24800</v>
      </c>
      <c r="D224" s="229">
        <f t="shared" si="315"/>
        <v>155822.99561805374</v>
      </c>
      <c r="E224" s="229" t="str">
        <f t="shared" si="316"/>
        <v>155822.995618054i</v>
      </c>
      <c r="F224" s="229" t="str">
        <f t="shared" si="320"/>
        <v>-0.011643628634423-0.0342818684661992i</v>
      </c>
      <c r="G224" s="229" t="str">
        <f t="shared" si="321"/>
        <v>-3.52546360120061+2.63184918272518i</v>
      </c>
      <c r="H224" s="229" t="str">
        <f t="shared" si="322"/>
        <v>0.00201561811753624-0.00340809861981734i</v>
      </c>
      <c r="I224" s="229" t="str">
        <f t="shared" si="317"/>
        <v>-0.00269850300721218+0.00364286580660113i</v>
      </c>
      <c r="J224" s="255" t="str">
        <f ca="1">IMPRODUCT(1/N_FFT2,EE100)</f>
        <v>0.020763060536868-7.29989773591738E-06i</v>
      </c>
      <c r="K224" s="254" t="str">
        <f t="shared" ca="1" si="318"/>
        <v>-0.000056002588749813+0.0000756567420661385i</v>
      </c>
      <c r="N224" s="246">
        <f t="shared" ca="1" si="185"/>
        <v>17.490531998826249</v>
      </c>
      <c r="O224" s="223">
        <f t="shared" ca="1" si="186"/>
        <v>4.49053199882625</v>
      </c>
      <c r="P224" s="223" t="str">
        <f t="shared" ca="1" si="187"/>
        <v>-4.46890885986466-0.440149105083344i</v>
      </c>
      <c r="Q224" s="223" t="str">
        <f t="shared" ca="1" si="188"/>
        <v>4.40424768562848+0.876059333674758i</v>
      </c>
      <c r="R224" s="223" t="str">
        <f t="shared" ca="1" si="189"/>
        <v>-4.29717119857302-1.30353263198009i</v>
      </c>
      <c r="S224" s="223" t="str">
        <f t="shared" ca="1" si="190"/>
        <v>4.14871060380249+1.7184521984563i</v>
      </c>
      <c r="T224" s="223" t="str">
        <f t="shared" ca="1" si="191"/>
        <v>-3.96029565800167-2.11682213085927i</v>
      </c>
      <c r="U224" s="223" t="str">
        <f t="shared" ca="1" si="192"/>
        <v>3.7337409000963+2.49480590896978i</v>
      </c>
      <c r="V224" s="223" t="str">
        <f t="shared" ca="1" si="193"/>
        <v>-3.4712281762526-2.84876334237727i</v>
      </c>
      <c r="W224" s="223" t="str">
        <f t="shared" ca="1" si="194"/>
        <v>3.17528562750523+3.17528562750522i</v>
      </c>
      <c r="X224" s="223" t="str">
        <f t="shared" ca="1" si="195"/>
        <v>-2.8487633423773-3.47122817625258i</v>
      </c>
      <c r="Y224" s="223" t="str">
        <f t="shared" ca="1" si="196"/>
        <v>2.49480590896979+3.73374090009629i</v>
      </c>
      <c r="Z224" s="223" t="str">
        <f t="shared" ca="1" si="197"/>
        <v>-2.11682213085929-3.96029565800166i</v>
      </c>
      <c r="AA224" s="223" t="str">
        <f t="shared" ca="1" si="198"/>
        <v>1.7184521984559+4.14871060380265i</v>
      </c>
      <c r="AB224" s="223" t="str">
        <f t="shared" ca="1" si="199"/>
        <v>-1.30353263198028-4.29717119857297i</v>
      </c>
      <c r="AC224" s="223" t="str">
        <f t="shared" ca="1" si="200"/>
        <v>0.876059333674879+4.40424768562845i</v>
      </c>
      <c r="AD224" s="223" t="str">
        <f t="shared" ca="1" si="201"/>
        <v>-0.440149105083413-4.46890885986465i</v>
      </c>
      <c r="AE224" s="223" t="str">
        <f t="shared" ca="1" si="202"/>
        <v>1.54029307588585E-14+4.49053199882625i</v>
      </c>
      <c r="AF224" s="223" t="str">
        <f t="shared" ca="1" si="203"/>
        <v>0.440149105083382-4.46890885986465i</v>
      </c>
      <c r="AG224" s="223" t="str">
        <f t="shared" ca="1" si="204"/>
        <v>-0.876059333674816+4.40424768562847i</v>
      </c>
      <c r="AH224" s="223" t="str">
        <f t="shared" ca="1" si="205"/>
        <v>1.30353263198025-4.29717119857298i</v>
      </c>
      <c r="AI224" s="223" t="str">
        <f t="shared" ca="1" si="206"/>
        <v>-1.71845219845629+4.14871060380249i</v>
      </c>
      <c r="AJ224" s="223" t="str">
        <f t="shared" ca="1" si="207"/>
        <v>2.11682213085923-3.96029565800169i</v>
      </c>
      <c r="AK224" s="223" t="str">
        <f t="shared" ca="1" si="208"/>
        <v>-2.49480590896976+3.73374090009632i</v>
      </c>
      <c r="AL224" s="223" t="str">
        <f t="shared" ca="1" si="209"/>
        <v>2.84876334237723-3.47122817625263i</v>
      </c>
      <c r="AM224" s="223" t="str">
        <f t="shared" ca="1" si="210"/>
        <v>-3.17528562750521+3.17528562750524i</v>
      </c>
      <c r="AN224" s="223" t="str">
        <f t="shared" ca="1" si="211"/>
        <v>3.47122817625256-2.84876334237732i</v>
      </c>
      <c r="AO224" s="223" t="str">
        <f t="shared" ca="1" si="212"/>
        <v>-3.73374090009629+2.49480590896979i</v>
      </c>
      <c r="AP224" s="223" t="str">
        <f t="shared" ca="1" si="213"/>
        <v>3.96029565800166-2.1168221308593i</v>
      </c>
      <c r="AQ224" s="223" t="str">
        <f t="shared" ca="1" si="214"/>
        <v>-4.14871060380263+1.71845219845594i</v>
      </c>
      <c r="AR224" s="223" t="str">
        <f t="shared" ca="1" si="215"/>
        <v>-4.14871060380263+1.71845219845594i</v>
      </c>
      <c r="AS224" s="223" t="str">
        <f t="shared" ca="1" si="216"/>
        <v>-4.40424768562845+0.876059333674893i</v>
      </c>
      <c r="AT224" s="223" t="str">
        <f t="shared" ca="1" si="217"/>
        <v>4.46890885986464-0.44014910508346i</v>
      </c>
      <c r="AU224" s="223" t="str">
        <f t="shared" ca="1" si="218"/>
        <v>-4.49053199882625+3.08058615177171E-14i</v>
      </c>
      <c r="AV224" s="223" t="str">
        <f t="shared" ca="1" si="219"/>
        <v>4.46890885986479+0.440149105082001i</v>
      </c>
      <c r="AW224" s="223" t="str">
        <f t="shared" ca="1" si="220"/>
        <v>-4.40424768562865-0.876059333673896i</v>
      </c>
      <c r="AX224" s="223" t="str">
        <f t="shared" ca="1" si="221"/>
        <v>4.29717119857311+1.30353263197981i</v>
      </c>
      <c r="AY224" s="223" t="str">
        <f t="shared" ca="1" si="222"/>
        <v>-4.14871060380251-1.71845219845624i</v>
      </c>
      <c r="AZ224" s="223" t="str">
        <f t="shared" ca="1" si="223"/>
        <v>3.96029565800126+2.11682213086004i</v>
      </c>
      <c r="BA224" s="223" t="str">
        <f t="shared" ca="1" si="224"/>
        <v>-3.73374090009558-2.49480590897086i</v>
      </c>
      <c r="BB224" s="223" t="str">
        <f t="shared" ca="1" si="225"/>
        <v>3.47122817625147+2.84876334237865i</v>
      </c>
      <c r="BC224" s="223" t="str">
        <f t="shared" ca="1" si="226"/>
        <v>-3.17528562750367-3.17528562750677i</v>
      </c>
      <c r="BD224" s="223" t="str">
        <f t="shared" ca="1" si="227"/>
        <v>2.84876334237871+3.47122817625142i</v>
      </c>
      <c r="BE224" s="223" t="str">
        <f t="shared" ca="1" si="228"/>
        <v>-2.49480590897097-3.7337409000955i</v>
      </c>
      <c r="BF224" s="223" t="str">
        <f t="shared" ca="1" si="229"/>
        <v>2.1168221308601+3.96029565800123i</v>
      </c>
      <c r="BG224" s="223" t="str">
        <f t="shared" ca="1" si="230"/>
        <v>-1.71845219845637-4.14871060380245i</v>
      </c>
      <c r="BH224" s="223" t="str">
        <f t="shared" ca="1" si="231"/>
        <v>1.30353263197994+4.29717119857307i</v>
      </c>
      <c r="BI224" s="223" t="str">
        <f t="shared" ca="1" si="232"/>
        <v>-0.876059333673972-4.40424768562864i</v>
      </c>
      <c r="BJ224" s="223" t="str">
        <f t="shared" ca="1" si="233"/>
        <v>0.440149105082078+4.46890885986478i</v>
      </c>
      <c r="BK224" s="223" t="str">
        <f t="shared" ca="1" si="234"/>
        <v>1.74059154694342E-12-4.49053199882625i</v>
      </c>
      <c r="BL224" s="223" t="str">
        <f t="shared" ca="1" si="235"/>
        <v>-0.440149105085542+4.46890885986444i</v>
      </c>
      <c r="BM224" s="223" t="str">
        <f t="shared" ca="1" si="236"/>
        <v>0.876059333673002-4.40424768562883i</v>
      </c>
      <c r="BN224" s="223" t="str">
        <f t="shared" ca="1" si="237"/>
        <v>-1.30353263197888+4.2971711985734i</v>
      </c>
      <c r="BO224" s="223" t="str">
        <f t="shared" ca="1" si="238"/>
        <v>1.71845219845546-4.14871060380283i</v>
      </c>
      <c r="BP224" s="223" t="str">
        <f t="shared" ca="1" si="239"/>
        <v>-2.11682213085923+3.96029565800169i</v>
      </c>
      <c r="BQ224" s="223" t="str">
        <f t="shared" ca="1" si="240"/>
        <v>2.4948059089701-3.73374090009609i</v>
      </c>
      <c r="BR224" s="223" t="str">
        <f t="shared" ca="1" si="241"/>
        <v>-2.8487633423779+3.47122817625209i</v>
      </c>
      <c r="BS224" s="223" t="str">
        <f t="shared" ca="1" si="242"/>
        <v>3.17528562750609-3.17528562750436i</v>
      </c>
      <c r="BT224" s="223" t="str">
        <f t="shared" ca="1" si="243"/>
        <v>-3.47122817625372+2.84876334237591i</v>
      </c>
      <c r="BU224" s="223" t="str">
        <f t="shared" ca="1" si="244"/>
        <v>3.73374090009504-2.49480590897168i</v>
      </c>
      <c r="BV224" s="223" t="str">
        <f t="shared" ca="1" si="245"/>
        <v>-3.9602956580008+2.1168221308609i</v>
      </c>
      <c r="BW224" s="223" t="str">
        <f t="shared" ca="1" si="246"/>
        <v>4.14871060380211-1.71845219845721i</v>
      </c>
      <c r="BX224" s="223" t="str">
        <f t="shared" ca="1" si="247"/>
        <v>-4.29717119857281+1.30353263198081i</v>
      </c>
      <c r="BY224" s="223" t="str">
        <f t="shared" ca="1" si="248"/>
        <v>4.40424768562844-0.876059333674987i</v>
      </c>
      <c r="BZ224" s="223" t="str">
        <f t="shared" ca="1" si="249"/>
        <v>-4.46890885986469+0.440149105082982i</v>
      </c>
      <c r="CA224" s="223" t="str">
        <f t="shared" ca="1" si="250"/>
        <v>4.49053199882625+8.31788446574561E-13i</v>
      </c>
      <c r="CB224" s="223" t="str">
        <f t="shared" ca="1" si="251"/>
        <v>-4.46890885986453-0.440149105084638i</v>
      </c>
      <c r="CC224" s="223" t="str">
        <f t="shared" ca="1" si="252"/>
        <v>4.40424768562813+0.876059333676496i</v>
      </c>
      <c r="CD224" s="223" t="str">
        <f t="shared" ca="1" si="253"/>
        <v>-4.29717119857236-1.30353263198228i</v>
      </c>
      <c r="CE224" s="223" t="str">
        <f t="shared" ca="1" si="254"/>
        <v>4.14871060380323+1.7184521984545i</v>
      </c>
      <c r="CF224" s="223" t="str">
        <f t="shared" ca="1" si="255"/>
        <v>-3.96029565800212-2.11682213085843i</v>
      </c>
      <c r="CG224" s="223" t="str">
        <f t="shared" ca="1" si="256"/>
        <v>3.73374090009659+2.49480590896934i</v>
      </c>
      <c r="CH224" s="223" t="str">
        <f t="shared" ca="1" si="257"/>
        <v>-3.47122817625266-2.8487633423772i</v>
      </c>
      <c r="CI224" s="223" t="str">
        <f t="shared" ca="1" si="258"/>
        <v>3.175285627505+3.17528562750545i</v>
      </c>
      <c r="CJ224" s="223" t="str">
        <f t="shared" ca="1" si="259"/>
        <v>-2.84876334237661-3.47122817625314i</v>
      </c>
      <c r="CK224" s="223" t="str">
        <f t="shared" ca="1" si="260"/>
        <v>2.49480590896872+3.73374090009701i</v>
      </c>
      <c r="CL224" s="223" t="str">
        <f t="shared" ca="1" si="261"/>
        <v>-2.11682213085777-3.96029565800248i</v>
      </c>
      <c r="CM224" s="223" t="str">
        <f t="shared" ca="1" si="262"/>
        <v>1.71845219845805+4.14871060380176i</v>
      </c>
      <c r="CN224" s="223" t="str">
        <f t="shared" ca="1" si="263"/>
        <v>-1.30353263198168-4.29717119857254i</v>
      </c>
      <c r="CO224" s="223" t="str">
        <f t="shared" ca="1" si="264"/>
        <v>0.876059333675881+4.40424768562826i</v>
      </c>
      <c r="CP224" s="223" t="str">
        <f t="shared" ca="1" si="265"/>
        <v>-0.440149105083887-4.4689088598646i</v>
      </c>
      <c r="CQ224" s="223" t="str">
        <f t="shared" ca="1" si="266"/>
        <v>7.70146537942929E-14+4.49053199882625i</v>
      </c>
      <c r="CR224" s="223" t="str">
        <f t="shared" ca="1" si="267"/>
        <v>0.440149105083734-4.46890885986462i</v>
      </c>
      <c r="CS224" s="223" t="str">
        <f t="shared" ca="1" si="268"/>
        <v>-0.876059333675602+4.40424768562831i</v>
      </c>
      <c r="CT224" s="223" t="str">
        <f t="shared" ca="1" si="269"/>
        <v>1.30353263198141-4.29717119857262i</v>
      </c>
      <c r="CU224" s="223" t="str">
        <f t="shared" ca="1" si="270"/>
        <v>-1.71845219845791+4.14871060380182i</v>
      </c>
      <c r="CV224" s="223" t="str">
        <f t="shared" ca="1" si="271"/>
        <v>2.11682213085752-3.96029565800261i</v>
      </c>
      <c r="CW224" s="223" t="str">
        <f t="shared" ca="1" si="272"/>
        <v>-2.49480590896859+3.7337409000971i</v>
      </c>
      <c r="CX224" s="223" t="str">
        <f t="shared" ca="1" si="273"/>
        <v>2.84876334237659-3.47122817625316i</v>
      </c>
      <c r="CY224" s="223" t="str">
        <f t="shared" ca="1" si="274"/>
        <v>-3.1752856275048+3.17528562750564i</v>
      </c>
      <c r="CZ224" s="223" t="str">
        <f t="shared" ca="1" si="275"/>
        <v>3.47122817625256-2.84876334237732i</v>
      </c>
      <c r="DA224" s="223" t="str">
        <f t="shared" ca="1" si="276"/>
        <v>-3.73374090009644+2.49480590896958i</v>
      </c>
      <c r="DB224" s="223" t="str">
        <f t="shared" ca="1" si="277"/>
        <v>3.96029565800205-2.11682213085857i</v>
      </c>
      <c r="DC224" s="223" t="str">
        <f t="shared" ca="1" si="278"/>
        <v>-4.14871060380317+1.71845219845465i</v>
      </c>
      <c r="DD224" s="223" t="str">
        <f t="shared" ca="1" si="279"/>
        <v>4.29717119857358-1.30353263197828i</v>
      </c>
      <c r="DE224" s="223" t="str">
        <f t="shared" ca="1" si="280"/>
        <v>-4.40424768562808+0.87605933367677i</v>
      </c>
      <c r="DF224" s="223" t="str">
        <f t="shared" ca="1" si="281"/>
        <v>4.46890885986451-0.440149105084791i</v>
      </c>
      <c r="DG224" s="223" t="str">
        <f t="shared" ca="1" si="282"/>
        <v>-4.49053199882625+1.11344634982172E-12i</v>
      </c>
      <c r="DH224" s="223" t="str">
        <f t="shared" ca="1" si="283"/>
        <v>4.46890885986471+0.440149105082829i</v>
      </c>
      <c r="DI224" s="223" t="str">
        <f t="shared" ca="1" si="284"/>
        <v>-4.40424768562846-0.876059333674834i</v>
      </c>
      <c r="DJ224" s="223" t="str">
        <f t="shared" ca="1" si="285"/>
        <v>4.29717119857289+1.30353263198054i</v>
      </c>
      <c r="DK224" s="223" t="str">
        <f t="shared" ca="1" si="286"/>
        <v>-4.14871060380217-1.71845219845707i</v>
      </c>
      <c r="DL224" s="223" t="str">
        <f t="shared" ca="1" si="287"/>
        <v>3.96029565800093+2.11682213086066i</v>
      </c>
      <c r="DM224" s="223" t="str">
        <f t="shared" ca="1" si="288"/>
        <v>-3.73374090009512-2.49480590897155i</v>
      </c>
      <c r="DN224" s="223" t="str">
        <f t="shared" ca="1" si="289"/>
        <v>3.47122817625381+2.84876334237579i</v>
      </c>
      <c r="DO224" s="223" t="str">
        <f t="shared" ca="1" si="290"/>
        <v>-3.1752856275062-3.17528562750425i</v>
      </c>
      <c r="DP224" s="223" t="str">
        <f t="shared" ca="1" si="291"/>
        <v>2.84876334237812+3.47122817625191i</v>
      </c>
      <c r="DQ224" s="223" t="str">
        <f t="shared" ca="1" si="292"/>
        <v>-2.49480590897023-3.733740900096i</v>
      </c>
      <c r="DR224" s="223" t="str">
        <f t="shared" ca="1" si="293"/>
        <v>2.11682213085948+3.96029565800156i</v>
      </c>
      <c r="DS224" s="223" t="str">
        <f t="shared" ca="1" si="294"/>
        <v>-1.7184521984556-4.14871060380277i</v>
      </c>
      <c r="DT224" s="223" t="str">
        <f t="shared" ca="1" si="295"/>
        <v>1.30353263197903+4.29717119857335i</v>
      </c>
      <c r="DU224" s="223" t="str">
        <f t="shared" ca="1" si="296"/>
        <v>-0.876059333673281-4.40424768562877i</v>
      </c>
      <c r="DV224" s="223" t="str">
        <f t="shared" ca="1" si="297"/>
        <v>0.44014910508125+4.46890885986486i</v>
      </c>
      <c r="DW224" s="223" t="str">
        <f t="shared" ca="1" si="298"/>
        <v>-1.894620854532E-12-4.49053199882625i</v>
      </c>
      <c r="DX224" s="223" t="str">
        <f t="shared" ca="1" si="299"/>
        <v>-0.440149105081798+4.46890885986481i</v>
      </c>
      <c r="DY224" s="223" t="str">
        <f t="shared" ca="1" si="300"/>
        <v>0.876059333673819-4.40424768562866i</v>
      </c>
      <c r="DZ224" s="223" t="str">
        <f t="shared" ca="1" si="301"/>
        <v>-1.30353263197979+4.29717119857311i</v>
      </c>
      <c r="EA224" s="223" t="str">
        <f t="shared" ca="1" si="302"/>
        <v>1.71845219845611-4.14871060380256i</v>
      </c>
      <c r="EB224" s="223" t="str">
        <f t="shared" ca="1" si="303"/>
        <v>-2.11682213085997+3.9602956580013i</v>
      </c>
      <c r="EC224" s="223" t="str">
        <f t="shared" ca="1" si="304"/>
        <v>2.49480590897069-3.7337409000957i</v>
      </c>
      <c r="ED224" s="223" t="str">
        <f t="shared" ca="1" si="305"/>
        <v>-2.84876334237854+3.47122817625156i</v>
      </c>
      <c r="EE224" s="223" t="str">
        <f t="shared" ca="1" si="306"/>
        <v>3.17528562750677-3.17528562750368i</v>
      </c>
      <c r="EF224" s="223" t="str">
        <f t="shared" ca="1" si="307"/>
        <v>-3.47122817625141+2.84876334237872i</v>
      </c>
      <c r="EG224" s="223" t="str">
        <f t="shared" ca="1" si="308"/>
        <v>3.73374090009543-2.49480590897109i</v>
      </c>
      <c r="EH224" s="223" t="str">
        <f t="shared" ca="1" si="309"/>
        <v>-3.96029565800119+2.11682213086017i</v>
      </c>
      <c r="EI224" s="223" t="str">
        <f t="shared" ca="1" si="310"/>
        <v>4.14871060380238-1.71845219845656i</v>
      </c>
      <c r="EJ224" s="223" t="str">
        <f t="shared" ca="1" si="311"/>
        <v>-4.29717119857305+1.30353263198001i</v>
      </c>
      <c r="EK224" s="223" t="str">
        <f t="shared" ca="1" si="312"/>
        <v>4.40424768562862-0.876059333674049i</v>
      </c>
      <c r="EL224" s="223" t="str">
        <f t="shared" ca="1" si="313"/>
        <v>-4.46890885986476+0.440149105082282i</v>
      </c>
      <c r="EM224" s="223" t="str">
        <f t="shared" ca="1" si="314"/>
        <v>4.49053199882625+1.66357689314913E-12i</v>
      </c>
      <c r="EN224" s="223"/>
      <c r="EO224" s="223"/>
      <c r="EP224" s="223"/>
    </row>
    <row r="225" spans="1:146" ht="17.25" thickBot="1">
      <c r="A225" s="257">
        <f t="shared" si="181"/>
        <v>2.4414062500000017E-3</v>
      </c>
      <c r="B225" s="256">
        <v>125</v>
      </c>
      <c r="C225" s="230">
        <f t="shared" si="182"/>
        <v>25000</v>
      </c>
      <c r="D225" s="229">
        <f t="shared" si="315"/>
        <v>157079.63267948964</v>
      </c>
      <c r="E225" s="229" t="str">
        <f t="shared" si="316"/>
        <v>157079.63267949i</v>
      </c>
      <c r="F225" s="229" t="str">
        <f t="shared" si="320"/>
        <v>-0.0115376025379558-0.0339139273044214i</v>
      </c>
      <c r="G225" s="229" t="str">
        <f t="shared" si="321"/>
        <v>-3.49815391270344+2.64163752154117i</v>
      </c>
      <c r="H225" s="229" t="str">
        <f t="shared" si="322"/>
        <v>0.00201533263484796-0.00338081372245255i</v>
      </c>
      <c r="I225" s="229" t="str">
        <f t="shared" si="317"/>
        <v>-0.00268252170844013+0.00361395670271469i</v>
      </c>
      <c r="J225" s="255" t="str">
        <f ca="1">IMPRODUCT(1/N_FFT2,ED100)</f>
        <v>0.0207026839072004+0.00161502842334062i</v>
      </c>
      <c r="K225" s="254" t="str">
        <f t="shared" ca="1" si="318"/>
        <v>-0.0000613720417996458+0.0000704862544652514i</v>
      </c>
      <c r="N225" s="246">
        <f t="shared" ca="1" si="185"/>
        <v>17.490552527352683</v>
      </c>
      <c r="O225" s="223">
        <f t="shared" ca="1" si="186"/>
        <v>4.4905525273526852</v>
      </c>
      <c r="P225" s="223" t="str">
        <f t="shared" ca="1" si="187"/>
        <v>-4.4783851807432-0.330345536996095i</v>
      </c>
      <c r="Q225" s="223" t="str">
        <f t="shared" ca="1" si="188"/>
        <v>4.44194907682025+0.658900902905207i</v>
      </c>
      <c r="R225" s="223" t="str">
        <f t="shared" ca="1" si="189"/>
        <v>-4.38144166598792-0.983885627732527i</v>
      </c>
      <c r="S225" s="223" t="str">
        <f t="shared" ca="1" si="190"/>
        <v>4.29719084314796+1.30353859109691i</v>
      </c>
      <c r="T225" s="223" t="str">
        <f t="shared" ca="1" si="191"/>
        <v>-4.18965317080917-1.61612756589393i</v>
      </c>
      <c r="U225" s="223" t="str">
        <f t="shared" ca="1" si="192"/>
        <v>4.05941140493526+1.91995860538584i</v>
      </c>
      <c r="V225" s="223" t="str">
        <f t="shared" ca="1" si="193"/>
        <v>-3.90717133693997-2.21338522284494i</v>
      </c>
      <c r="W225" s="223" t="str">
        <f t="shared" ca="1" si="194"/>
        <v>3.73375796894225+2.49481731400795i</v>
      </c>
      <c r="X225" s="223" t="str">
        <f t="shared" ca="1" si="195"/>
        <v>-3.540111043008-2.7627297739892i</v>
      </c>
      <c r="Y225" s="223" t="str">
        <f t="shared" ca="1" si="196"/>
        <v>3.32727994860745+3.01567076195469i</v>
      </c>
      <c r="Z225" s="223" t="str">
        <f t="shared" ca="1" si="197"/>
        <v>-3.09641803588117-3.25226956877553i</v>
      </c>
      <c r="AA225" s="223" t="str">
        <f t="shared" ca="1" si="198"/>
        <v>2.84877636553667+3.47124404501805i</v>
      </c>
      <c r="AB225" s="223" t="str">
        <f t="shared" ca="1" si="199"/>
        <v>-2.58569692924189-3.67140754902294i</v>
      </c>
      <c r="AC225" s="223" t="str">
        <f t="shared" ca="1" si="200"/>
        <v>2.308605377256+3.85167537741932i</v>
      </c>
      <c r="AD225" s="223" t="str">
        <f t="shared" ca="1" si="201"/>
        <v>-2.01900329270675-4.01107064322643i</v>
      </c>
      <c r="AE225" s="223" t="str">
        <f t="shared" ca="1" si="202"/>
        <v>1.71846005438297+4.14872956968801i</v>
      </c>
      <c r="AF225" s="223" t="str">
        <f t="shared" ca="1" si="203"/>
        <v>-1.40860433213262-4.26390617115466i</v>
      </c>
      <c r="AG225" s="223" t="str">
        <f t="shared" ca="1" si="204"/>
        <v>1.09111526096128+4.35597629564383i</v>
      </c>
      <c r="AH225" s="223" t="str">
        <f t="shared" ca="1" si="205"/>
        <v>-0.767713341653702-4.42444100717373i</v>
      </c>
      <c r="AI225" s="223" t="str">
        <f t="shared" ca="1" si="206"/>
        <v>0.440151117230565+4.46892928954065i</v>
      </c>
      <c r="AJ225" s="223" t="str">
        <f t="shared" ca="1" si="207"/>
        <v>-0.110203675767752-4.48920005688774i</v>
      </c>
      <c r="AK225" s="223" t="str">
        <f t="shared" ca="1" si="208"/>
        <v>-0.220340968962348+4.48514346017051i</v>
      </c>
      <c r="AL225" s="223" t="str">
        <f t="shared" ca="1" si="209"/>
        <v>0.549691566890788-4.45678148243805i</v>
      </c>
      <c r="AM225" s="223" t="str">
        <f t="shared" ca="1" si="210"/>
        <v>-0.876063338591465+4.40426781970506i</v>
      </c>
      <c r="AN225" s="223" t="str">
        <f t="shared" ca="1" si="211"/>
        <v>1.19768764715596-4.32788704805978i</v>
      </c>
      <c r="AO225" s="223" t="str">
        <f t="shared" ca="1" si="212"/>
        <v>-1.51282158259008+4.22805308152147i</v>
      </c>
      <c r="AP225" s="223" t="str">
        <f t="shared" ca="1" si="213"/>
        <v>1.81975740679296-4.10530692900491i</v>
      </c>
      <c r="AQ225" s="223" t="str">
        <f t="shared" ca="1" si="214"/>
        <v>-2.11683180793982+3.96031376254557i</v>
      </c>
      <c r="AR225" s="223" t="str">
        <f t="shared" ca="1" si="215"/>
        <v>-2.11683180793982+3.96031376254557i</v>
      </c>
      <c r="AS225" s="223" t="str">
        <f t="shared" ca="1" si="216"/>
        <v>-2.67501901733064+3.60684561047919i</v>
      </c>
      <c r="AT225" s="223" t="str">
        <f t="shared" ca="1" si="217"/>
        <v>2.9331069607241-3.40028609941362i</v>
      </c>
      <c r="AU225" s="223" t="str">
        <f t="shared" ca="1" si="218"/>
        <v>-3.1753001433656+3.17530014336535i</v>
      </c>
      <c r="AV225" s="223" t="str">
        <f t="shared" ca="1" si="219"/>
        <v>3.40028609941446-2.93310696072311i</v>
      </c>
      <c r="AW225" s="223" t="str">
        <f t="shared" ca="1" si="220"/>
        <v>-3.60684561047807+2.67501901733215i</v>
      </c>
      <c r="AX225" s="223" t="str">
        <f t="shared" ca="1" si="221"/>
        <v>3.79385931267471-2.40243491411213i</v>
      </c>
      <c r="AY225" s="223" t="str">
        <f t="shared" ca="1" si="222"/>
        <v>-3.96031376254594+2.11683180793912i</v>
      </c>
      <c r="AZ225" s="223" t="str">
        <f t="shared" ca="1" si="223"/>
        <v>4.1053069290058-1.81975740679095i</v>
      </c>
      <c r="BA225" s="223" t="str">
        <f t="shared" ca="1" si="224"/>
        <v>-4.22805308152114+1.51282158259102i</v>
      </c>
      <c r="BB225" s="223" t="str">
        <f t="shared" ca="1" si="225"/>
        <v>4.32788704805975-1.19768764715606i</v>
      </c>
      <c r="BC225" s="223" t="str">
        <f t="shared" ca="1" si="226"/>
        <v>-4.4042678197053+0.876063338590253i</v>
      </c>
      <c r="BD225" s="223" t="str">
        <f t="shared" ca="1" si="227"/>
        <v>4.45678148243783-0.549691566892661i</v>
      </c>
      <c r="BE225" s="223" t="str">
        <f t="shared" ca="1" si="228"/>
        <v>-4.48514346017049+0.220340968962895i</v>
      </c>
      <c r="BF225" s="223" t="str">
        <f t="shared" ca="1" si="229"/>
        <v>4.48920005688772+0.110203675768608i</v>
      </c>
      <c r="BG225" s="223" t="str">
        <f t="shared" ca="1" si="230"/>
        <v>-4.46892928954044-0.440151117232655i</v>
      </c>
      <c r="BH225" s="223" t="str">
        <f t="shared" ca="1" si="231"/>
        <v>4.42444100717398+0.767713341652278i</v>
      </c>
      <c r="BI225" s="223" t="str">
        <f t="shared" ca="1" si="232"/>
        <v>-4.35597629564385-1.09111526096121i</v>
      </c>
      <c r="BJ225" s="223" t="str">
        <f t="shared" ca="1" si="233"/>
        <v>4.26390617115425+1.40860433213386i</v>
      </c>
      <c r="BK225" s="223" t="str">
        <f t="shared" ca="1" si="234"/>
        <v>-4.14872956968875-1.7184600543812i</v>
      </c>
      <c r="BL225" s="223" t="str">
        <f t="shared" ca="1" si="235"/>
        <v>4.01107064322667+2.01900329270626i</v>
      </c>
      <c r="BM225" s="223" t="str">
        <f t="shared" ca="1" si="236"/>
        <v>-3.85167537741913-2.30860537725632i</v>
      </c>
      <c r="BN225" s="223" t="str">
        <f t="shared" ca="1" si="237"/>
        <v>3.67140754902194+2.58569692924332i</v>
      </c>
      <c r="BO225" s="223" t="str">
        <f t="shared" ca="1" si="238"/>
        <v>-3.47124404501898-2.84877636553553i</v>
      </c>
      <c r="BP225" s="223" t="str">
        <f t="shared" ca="1" si="239"/>
        <v>3.25226956877561+3.09641803588109i</v>
      </c>
      <c r="BQ225" s="223" t="str">
        <f t="shared" ca="1" si="240"/>
        <v>-3.01567076195374-3.32727994860832i</v>
      </c>
      <c r="BR225" s="223" t="str">
        <f t="shared" ca="1" si="241"/>
        <v>2.76272977399072+3.54011104300681i</v>
      </c>
      <c r="BS225" s="223" t="str">
        <f t="shared" ca="1" si="242"/>
        <v>-2.49481731400879-3.73375796894169i</v>
      </c>
      <c r="BT225" s="223" t="str">
        <f t="shared" ca="1" si="243"/>
        <v>2.21338522284462+3.90717133694015i</v>
      </c>
      <c r="BU225" s="223" t="str">
        <f t="shared" ca="1" si="244"/>
        <v>-1.91995860538428-4.059411404936i</v>
      </c>
      <c r="BV225" s="223" t="str">
        <f t="shared" ca="1" si="245"/>
        <v>1.61612756589531+4.18965317080864i</v>
      </c>
      <c r="BW225" s="223" t="str">
        <f t="shared" ca="1" si="246"/>
        <v>-1.30353859109702-4.29719084314793i</v>
      </c>
      <c r="BX225" s="223" t="str">
        <f t="shared" ca="1" si="247"/>
        <v>0.983885627731512+4.38144166598814i</v>
      </c>
      <c r="BY225" s="223" t="str">
        <f t="shared" ca="1" si="248"/>
        <v>-0.658900902907403-4.44194907681993i</v>
      </c>
      <c r="BZ225" s="223" t="str">
        <f t="shared" ca="1" si="249"/>
        <v>0.330345536997031+4.47838518074314i</v>
      </c>
      <c r="CA225" s="223" t="str">
        <f t="shared" ca="1" si="250"/>
        <v>3.45481083407388E-13-4.49055252735269i</v>
      </c>
      <c r="CB225" s="223" t="str">
        <f t="shared" ca="1" si="251"/>
        <v>-0.330345536997721+4.47838518074308i</v>
      </c>
      <c r="CC225" s="223" t="str">
        <f t="shared" ca="1" si="252"/>
        <v>0.658900902903545-4.4419490768205i</v>
      </c>
      <c r="CD225" s="223" t="str">
        <f t="shared" ca="1" si="253"/>
        <v>-0.983885627732185+4.38144166598799i</v>
      </c>
      <c r="CE225" s="223" t="str">
        <f t="shared" ca="1" si="254"/>
        <v>1.30353859109768-4.29719084314773i</v>
      </c>
      <c r="CF225" s="223" t="str">
        <f t="shared" ca="1" si="255"/>
        <v>-1.61612756589596+4.18965317080839i</v>
      </c>
      <c r="CG225" s="223" t="str">
        <f t="shared" ca="1" si="256"/>
        <v>1.9199586053849-4.0594114049357i</v>
      </c>
      <c r="CH225" s="223" t="str">
        <f t="shared" ca="1" si="257"/>
        <v>-2.21338522284522+3.90717133693981i</v>
      </c>
      <c r="CI225" s="223" t="str">
        <f t="shared" ca="1" si="258"/>
        <v>2.49481731400936-3.73375796894131i</v>
      </c>
      <c r="CJ225" s="223" t="str">
        <f t="shared" ca="1" si="259"/>
        <v>-2.76272977398775+3.54011104300913i</v>
      </c>
      <c r="CK225" s="223" t="str">
        <f t="shared" ca="1" si="260"/>
        <v>3.01567076195425-3.32727994860785i</v>
      </c>
      <c r="CL225" s="223" t="str">
        <f t="shared" ca="1" si="261"/>
        <v>-3.25226956877608+3.0964180358806i</v>
      </c>
      <c r="CM225" s="223" t="str">
        <f t="shared" ca="1" si="262"/>
        <v>3.47124404501942-2.848776365535i</v>
      </c>
      <c r="CN225" s="223" t="str">
        <f t="shared" ca="1" si="263"/>
        <v>-3.6714075490224+2.58569692924265i</v>
      </c>
      <c r="CO225" s="223" t="str">
        <f t="shared" ca="1" si="264"/>
        <v>3.85167537741948-2.30860537725573i</v>
      </c>
      <c r="CP225" s="223" t="str">
        <f t="shared" ca="1" si="265"/>
        <v>-4.01107064322699+2.01900329270564i</v>
      </c>
      <c r="CQ225" s="223" t="str">
        <f t="shared" ca="1" si="266"/>
        <v>4.1487295696873-1.71846005438469i</v>
      </c>
      <c r="CR225" s="223" t="str">
        <f t="shared" ca="1" si="267"/>
        <v>-4.26390617115447+1.4086043321332i</v>
      </c>
      <c r="CS225" s="223" t="str">
        <f t="shared" ca="1" si="268"/>
        <v>4.35597629564402-1.09111526096054i</v>
      </c>
      <c r="CT225" s="223" t="str">
        <f t="shared" ca="1" si="269"/>
        <v>-4.4244410071741+0.7677133416516i</v>
      </c>
      <c r="CU225" s="223" t="str">
        <f t="shared" ca="1" si="270"/>
        <v>4.46892928954051-0.440151117231967i</v>
      </c>
      <c r="CV225" s="223" t="str">
        <f t="shared" ca="1" si="271"/>
        <v>-4.48920005688774+0.11020367576779i</v>
      </c>
      <c r="CW225" s="223" t="str">
        <f t="shared" ca="1" si="272"/>
        <v>4.48514346017045+0.220340968963713i</v>
      </c>
      <c r="CX225" s="223" t="str">
        <f t="shared" ca="1" si="273"/>
        <v>-4.45678148243828-0.549691566888916i</v>
      </c>
      <c r="CY225" s="223" t="str">
        <f t="shared" ca="1" si="274"/>
        <v>4.40426781970515+0.876063338590994i</v>
      </c>
      <c r="CZ225" s="223" t="str">
        <f t="shared" ca="1" si="275"/>
        <v>-4.32788704805955-1.19768764715679i</v>
      </c>
      <c r="DA225" s="223" t="str">
        <f t="shared" ca="1" si="276"/>
        <v>4.22805308152086+1.51282158259179i</v>
      </c>
      <c r="DB225" s="223" t="str">
        <f t="shared" ca="1" si="277"/>
        <v>-4.1053069290055-1.81975740679164i</v>
      </c>
      <c r="DC225" s="223" t="str">
        <f t="shared" ca="1" si="278"/>
        <v>3.96031376254559+2.11683180793978i</v>
      </c>
      <c r="DD225" s="223" t="str">
        <f t="shared" ca="1" si="279"/>
        <v>-3.79385931267431-2.40243491411277i</v>
      </c>
      <c r="DE225" s="223" t="str">
        <f t="shared" ca="1" si="280"/>
        <v>3.60684561048032+2.67501901732912i</v>
      </c>
      <c r="DF225" s="223" t="str">
        <f t="shared" ca="1" si="281"/>
        <v>-3.40028609941397-2.93310696072368i</v>
      </c>
      <c r="DG225" s="223" t="str">
        <f t="shared" ca="1" si="282"/>
        <v>3.17530014336506+3.17530014336588i</v>
      </c>
      <c r="DH225" s="223" t="str">
        <f t="shared" ca="1" si="283"/>
        <v>-2.9331069607228-3.40028609941473i</v>
      </c>
      <c r="DI225" s="223" t="str">
        <f t="shared" ca="1" si="284"/>
        <v>2.67501901733188+3.60684561047827i</v>
      </c>
      <c r="DJ225" s="223" t="str">
        <f t="shared" ca="1" si="285"/>
        <v>-2.40243491411178-3.79385931267493i</v>
      </c>
      <c r="DK225" s="223" t="str">
        <f t="shared" ca="1" si="286"/>
        <v>2.11683180793876+3.96031376254613i</v>
      </c>
      <c r="DL225" s="223" t="str">
        <f t="shared" ca="1" si="287"/>
        <v>-1.81975740679478-4.10530692900411i</v>
      </c>
      <c r="DM225" s="223" t="str">
        <f t="shared" ca="1" si="288"/>
        <v>1.51282158259069+4.22805308152125i</v>
      </c>
      <c r="DN225" s="223" t="str">
        <f t="shared" ca="1" si="289"/>
        <v>-1.19768764715566-4.32788704805986i</v>
      </c>
      <c r="DO225" s="223" t="str">
        <f t="shared" ca="1" si="290"/>
        <v>0.876063338589848+4.40426781970538i</v>
      </c>
      <c r="DP225" s="223" t="str">
        <f t="shared" ca="1" si="291"/>
        <v>-0.549691566892319-4.45678148243787i</v>
      </c>
      <c r="DQ225" s="223" t="str">
        <f t="shared" ca="1" si="292"/>
        <v>0.220340968962551+4.4851434601705i</v>
      </c>
      <c r="DR225" s="223" t="str">
        <f t="shared" ca="1" si="293"/>
        <v>0.110203675768954-4.48920005688771i</v>
      </c>
      <c r="DS225" s="223" t="str">
        <f t="shared" ca="1" si="294"/>
        <v>-0.440151117233126+4.4689292895404i</v>
      </c>
      <c r="DT225" s="223" t="str">
        <f t="shared" ca="1" si="295"/>
        <v>0.76771334165262-4.42444100717392i</v>
      </c>
      <c r="DU225" s="223" t="str">
        <f t="shared" ca="1" si="296"/>
        <v>-1.09111526096154+4.35597629564377i</v>
      </c>
      <c r="DV225" s="223" t="str">
        <f t="shared" ca="1" si="297"/>
        <v>1.40860433213419-4.26390617115414i</v>
      </c>
      <c r="DW225" s="223" t="str">
        <f t="shared" ca="1" si="298"/>
        <v>-1.71846005438152+4.14872956968861i</v>
      </c>
      <c r="DX225" s="223" t="str">
        <f t="shared" ca="1" si="299"/>
        <v>2.01900329270657-4.01107064322652i</v>
      </c>
      <c r="DY225" s="223" t="str">
        <f t="shared" ca="1" si="300"/>
        <v>-2.30860537725662+3.85167537741895i</v>
      </c>
      <c r="DZ225" s="223" t="str">
        <f t="shared" ca="1" si="301"/>
        <v>2.58569692924361-3.67140754902173i</v>
      </c>
      <c r="EA225" s="223" t="str">
        <f t="shared" ca="1" si="302"/>
        <v>-2.8487763655358+3.47124404501877i</v>
      </c>
      <c r="EB225" s="223" t="str">
        <f t="shared" ca="1" si="303"/>
        <v>3.09641803588135-3.25226956877537i</v>
      </c>
      <c r="EC225" s="223" t="str">
        <f t="shared" ca="1" si="304"/>
        <v>-3.32727994860855+3.01567076195348i</v>
      </c>
      <c r="ED225" s="223" t="str">
        <f t="shared" ca="1" si="305"/>
        <v>3.54011104300702-2.76272977399045i</v>
      </c>
      <c r="EE225" s="223" t="str">
        <f t="shared" ca="1" si="306"/>
        <v>-3.73375796894188+2.4948173140085i</v>
      </c>
      <c r="EF225" s="223" t="str">
        <f t="shared" ca="1" si="307"/>
        <v>3.90717133694031-2.21338522284432i</v>
      </c>
      <c r="EG225" s="223" t="str">
        <f t="shared" ca="1" si="308"/>
        <v>-4.05941140493615+1.91995860538396i</v>
      </c>
      <c r="EH225" s="223" t="str">
        <f t="shared" ca="1" si="309"/>
        <v>4.18965317080876-1.61612756589499i</v>
      </c>
      <c r="EI225" s="223" t="str">
        <f t="shared" ca="1" si="310"/>
        <v>-4.29719084314803+1.30353859109668i</v>
      </c>
      <c r="EJ225" s="223" t="str">
        <f t="shared" ca="1" si="311"/>
        <v>4.38144166598822-0.983885627731175i</v>
      </c>
      <c r="EK225" s="223" t="str">
        <f t="shared" ca="1" si="312"/>
        <v>-4.44194907681998+0.658900902907061i</v>
      </c>
      <c r="EL225" s="223" t="str">
        <f t="shared" ca="1" si="313"/>
        <v>4.47838518074316-0.330345536996687i</v>
      </c>
      <c r="EM225" s="223" t="str">
        <f t="shared" ca="1" si="314"/>
        <v>-4.49055252735269-6.90962166814774E-13i</v>
      </c>
      <c r="EN225" s="223"/>
      <c r="EO225" s="223"/>
      <c r="EP225" s="223"/>
    </row>
    <row r="226" spans="1:146" ht="17.25" thickBot="1">
      <c r="A226" s="257">
        <f t="shared" si="181"/>
        <v>2.4609375000000018E-3</v>
      </c>
      <c r="B226" s="256">
        <v>126</v>
      </c>
      <c r="C226" s="230">
        <f t="shared" si="182"/>
        <v>25200</v>
      </c>
      <c r="D226" s="229">
        <f t="shared" si="315"/>
        <v>158336.26974092558</v>
      </c>
      <c r="E226" s="229" t="str">
        <f t="shared" si="316"/>
        <v>158336.269740926i</v>
      </c>
      <c r="F226" s="229" t="str">
        <f t="shared" si="320"/>
        <v>-0.0114326367101523-0.0335528063649427i</v>
      </c>
      <c r="G226" s="229" t="str">
        <f t="shared" si="321"/>
        <v>-3.47097540609335+2.65102076593704i</v>
      </c>
      <c r="H226" s="229" t="str">
        <f t="shared" si="322"/>
        <v>0.0020150542615034-0.00335396210599071i</v>
      </c>
      <c r="I226" s="229" t="str">
        <f t="shared" si="317"/>
        <v>-0.00266700661797741+0.00358538587156965i</v>
      </c>
      <c r="J226" s="255" t="str">
        <f ca="1">IMPRODUCT(1/N_FFT2,EE100)</f>
        <v>0.020763060536868-7.29989773591738E-06i</v>
      </c>
      <c r="K226" s="254" t="str">
        <f t="shared" ca="1" si="318"/>
        <v>-0.0000553490469110863+0.0000744630527750041i</v>
      </c>
      <c r="N226" s="246">
        <f t="shared" ca="1" si="185"/>
        <v>17.490566327053266</v>
      </c>
      <c r="O226" s="223">
        <f t="shared" ca="1" si="186"/>
        <v>4.4905663270532656</v>
      </c>
      <c r="P226" s="223" t="str">
        <f t="shared" ca="1" si="187"/>
        <v>-4.48515724324875-0.220341646081531i</v>
      </c>
      <c r="Q226" s="223" t="str">
        <f t="shared" ca="1" si="188"/>
        <v>4.46894302279188+0.440152469837959i</v>
      </c>
      <c r="R226" s="223" t="str">
        <f t="shared" ca="1" si="189"/>
        <v>-4.44196272715991-0.658902927741789i</v>
      </c>
      <c r="S226" s="223" t="str">
        <f t="shared" ca="1" si="190"/>
        <v>4.40428135424823+0.876066030779652i</v>
      </c>
      <c r="T226" s="223" t="str">
        <f t="shared" ca="1" si="191"/>
        <v>-4.35598968178474-1.09111861401478i</v>
      </c>
      <c r="U226" s="223" t="str">
        <f t="shared" ca="1" si="192"/>
        <v>4.29720404863808+1.30354259693849i</v>
      </c>
      <c r="V226" s="223" t="str">
        <f t="shared" ca="1" si="193"/>
        <v>-4.22806607454776-1.51282623156888i</v>
      </c>
      <c r="W226" s="223" t="str">
        <f t="shared" ca="1" si="194"/>
        <v>4.14874231894886+1.71846533529992i</v>
      </c>
      <c r="X226" s="223" t="str">
        <f t="shared" ca="1" si="195"/>
        <v>-4.05942387971687-1.91996450551803i</v>
      </c>
      <c r="Y226" s="223" t="str">
        <f t="shared" ca="1" si="196"/>
        <v>3.96032593279491+2.11683831307372i</v>
      </c>
      <c r="Z226" s="223" t="str">
        <f t="shared" ca="1" si="197"/>
        <v>-3.85168721381748-2.30861247171967i</v>
      </c>
      <c r="AA226" s="223" t="str">
        <f t="shared" ca="1" si="198"/>
        <v>3.73376944297376+2.49482498071109i</v>
      </c>
      <c r="AB226" s="223" t="str">
        <f t="shared" ca="1" si="199"/>
        <v>-3.6068566945026-2.67502723780273i</v>
      </c>
      <c r="AC226" s="223" t="str">
        <f t="shared" ca="1" si="200"/>
        <v>3.47125471233078+2.84878511997413i</v>
      </c>
      <c r="AD226" s="223" t="str">
        <f t="shared" ca="1" si="201"/>
        <v>-3.32729017351123-3.01568002926707i</v>
      </c>
      <c r="AE226" s="223" t="str">
        <f t="shared" ca="1" si="202"/>
        <v>3.1753099012272+3.17530990122746i</v>
      </c>
      <c r="AF226" s="223" t="str">
        <f t="shared" ca="1" si="203"/>
        <v>-3.01568002926713-3.32729017351118i</v>
      </c>
      <c r="AG226" s="223" t="str">
        <f t="shared" ca="1" si="204"/>
        <v>2.84878511997382+3.47125471233103i</v>
      </c>
      <c r="AH226" s="223" t="str">
        <f t="shared" ca="1" si="205"/>
        <v>-2.67502723780276-3.60685669450257i</v>
      </c>
      <c r="AI226" s="223" t="str">
        <f t="shared" ca="1" si="206"/>
        <v>2.49482498071112+3.73376944297373i</v>
      </c>
      <c r="AJ226" s="223" t="str">
        <f t="shared" ca="1" si="207"/>
        <v>-2.30861247171973-3.85168721381744i</v>
      </c>
      <c r="AK226" s="223" t="str">
        <f t="shared" ca="1" si="208"/>
        <v>2.1168383130738+3.96032593279487i</v>
      </c>
      <c r="AL226" s="223" t="str">
        <f t="shared" ca="1" si="209"/>
        <v>-1.91996450551809-4.05942387971684i</v>
      </c>
      <c r="AM226" s="223" t="str">
        <f t="shared" ca="1" si="210"/>
        <v>1.71846533529996+4.14874231894884i</v>
      </c>
      <c r="AN226" s="223" t="str">
        <f t="shared" ca="1" si="211"/>
        <v>-1.51282623156895-4.22806607454774i</v>
      </c>
      <c r="AO226" s="223" t="str">
        <f t="shared" ca="1" si="212"/>
        <v>1.30354259693852+4.29720404863807i</v>
      </c>
      <c r="AP226" s="223" t="str">
        <f t="shared" ca="1" si="213"/>
        <v>-1.09111861401486-4.35598968178472i</v>
      </c>
      <c r="AQ226" s="223" t="str">
        <f t="shared" ca="1" si="214"/>
        <v>0.876066030779702+4.40428135424822i</v>
      </c>
      <c r="AR226" s="223" t="str">
        <f t="shared" ca="1" si="215"/>
        <v>0.876066030779702+4.40428135424822i</v>
      </c>
      <c r="AS226" s="223" t="str">
        <f t="shared" ca="1" si="216"/>
        <v>0.440152469838065+4.46894302279187i</v>
      </c>
      <c r="AT226" s="223" t="str">
        <f t="shared" ca="1" si="217"/>
        <v>-0.220341646081342-4.48515724324876i</v>
      </c>
      <c r="AU226" s="223" t="str">
        <f t="shared" ca="1" si="218"/>
        <v>7.04152575349068E-14+4.49056632705327i</v>
      </c>
      <c r="AV226" s="223" t="str">
        <f t="shared" ca="1" si="219"/>
        <v>0.220341646081266-4.48515724324876i</v>
      </c>
      <c r="AW226" s="223" t="str">
        <f t="shared" ca="1" si="220"/>
        <v>-0.440152469839703+4.4689430227917i</v>
      </c>
      <c r="AX226" s="223" t="str">
        <f t="shared" ca="1" si="221"/>
        <v>0.65890292774112-4.44196272716001i</v>
      </c>
      <c r="AY226" s="223" t="str">
        <f t="shared" ca="1" si="222"/>
        <v>-0.876066030780941+4.40428135424798i</v>
      </c>
      <c r="AZ226" s="223" t="str">
        <f t="shared" ca="1" si="223"/>
        <v>1.09111861401386-4.35598968178497i</v>
      </c>
      <c r="BA226" s="223" t="str">
        <f t="shared" ca="1" si="224"/>
        <v>-1.30354259693931+4.29720404863783i</v>
      </c>
      <c r="BB226" s="223" t="str">
        <f t="shared" ca="1" si="225"/>
        <v>1.51282623156756-4.22806607454824i</v>
      </c>
      <c r="BC226" s="223" t="str">
        <f t="shared" ca="1" si="226"/>
        <v>-1.7184653353003+4.14874231894871i</v>
      </c>
      <c r="BD226" s="223" t="str">
        <f t="shared" ca="1" si="227"/>
        <v>1.91996450551635-4.05942387971767i</v>
      </c>
      <c r="BE226" s="223" t="str">
        <f t="shared" ca="1" si="228"/>
        <v>-2.11683831307368+3.96032593279493i</v>
      </c>
      <c r="BF226" s="223" t="str">
        <f t="shared" ca="1" si="229"/>
        <v>2.30861247172153-3.85168721381637i</v>
      </c>
      <c r="BG226" s="223" t="str">
        <f t="shared" ca="1" si="230"/>
        <v>-2.49482498071061+3.73376944297408i</v>
      </c>
      <c r="BH226" s="223" t="str">
        <f t="shared" ca="1" si="231"/>
        <v>2.67502723780413-3.60685669450155i</v>
      </c>
      <c r="BI226" s="223" t="str">
        <f t="shared" ca="1" si="232"/>
        <v>-2.84878511997339+3.47125471233139i</v>
      </c>
      <c r="BJ226" s="223" t="str">
        <f t="shared" ca="1" si="233"/>
        <v>3.01568002926799-3.3272901735104i</v>
      </c>
      <c r="BK226" s="223" t="str">
        <f t="shared" ca="1" si="234"/>
        <v>-3.17530990122651+3.17530990122815i</v>
      </c>
      <c r="BL226" s="223" t="str">
        <f t="shared" ca="1" si="235"/>
        <v>3.32729017351176-3.01568002926649i</v>
      </c>
      <c r="BM226" s="223" t="str">
        <f t="shared" ca="1" si="236"/>
        <v>-3.47125471232983+2.84878511997528i</v>
      </c>
      <c r="BN226" s="223" t="str">
        <f t="shared" ca="1" si="237"/>
        <v>3.60685669450283-2.6750272378024i</v>
      </c>
      <c r="BO226" s="223" t="str">
        <f t="shared" ca="1" si="238"/>
        <v>-3.73376944297272+2.49482498071264i</v>
      </c>
      <c r="BP226" s="223" t="str">
        <f t="shared" ca="1" si="239"/>
        <v>3.85168721381741-2.30861247171979i</v>
      </c>
      <c r="BQ226" s="223" t="str">
        <f t="shared" ca="1" si="240"/>
        <v>-3.96032593279589+2.11683831307189i</v>
      </c>
      <c r="BR226" s="223" t="str">
        <f t="shared" ca="1" si="241"/>
        <v>4.05942387971665-1.9199645055185i</v>
      </c>
      <c r="BS226" s="223" t="str">
        <f t="shared" ca="1" si="242"/>
        <v>-4.1487423189495+1.71846533529837i</v>
      </c>
      <c r="BT226" s="223" t="str">
        <f t="shared" ca="1" si="243"/>
        <v>4.22806607454741-1.51282623156986i</v>
      </c>
      <c r="BU226" s="223" t="str">
        <f t="shared" ca="1" si="244"/>
        <v>-4.29720404863846+1.30354259693725i</v>
      </c>
      <c r="BV226" s="223" t="str">
        <f t="shared" ca="1" si="245"/>
        <v>4.35598968178439-1.09111861401617i</v>
      </c>
      <c r="BW226" s="223" t="str">
        <f t="shared" ca="1" si="246"/>
        <v>-4.40428135424838+0.876066030778898i</v>
      </c>
      <c r="BX226" s="223" t="str">
        <f t="shared" ca="1" si="247"/>
        <v>4.44196272715966-0.658902927743536i</v>
      </c>
      <c r="BY226" s="223" t="str">
        <f t="shared" ca="1" si="248"/>
        <v>-4.46894302279191+0.440152469837627i</v>
      </c>
      <c r="BZ226" s="223" t="str">
        <f t="shared" ca="1" si="249"/>
        <v>4.48515724324865-0.220341646083644i</v>
      </c>
      <c r="CA226" s="223" t="str">
        <f t="shared" ca="1" si="250"/>
        <v>-4.49056632705327+1.40830515069814E-13i</v>
      </c>
      <c r="CB226" s="223" t="str">
        <f t="shared" ca="1" si="251"/>
        <v>4.48515724324866+0.22034164608349i</v>
      </c>
      <c r="CC226" s="223" t="str">
        <f t="shared" ca="1" si="252"/>
        <v>-4.46894302279193-0.440152469837474i</v>
      </c>
      <c r="CD226" s="223" t="str">
        <f t="shared" ca="1" si="253"/>
        <v>4.4419627271597+0.658902927743257i</v>
      </c>
      <c r="CE226" s="223" t="str">
        <f t="shared" ca="1" si="254"/>
        <v>-4.40428135424844-0.876066030778619i</v>
      </c>
      <c r="CF226" s="223" t="str">
        <f t="shared" ca="1" si="255"/>
        <v>4.35598968178443+1.09111861401602i</v>
      </c>
      <c r="CG226" s="223" t="str">
        <f t="shared" ca="1" si="256"/>
        <v>-4.2972040486385-1.3035425969371i</v>
      </c>
      <c r="CH226" s="223" t="str">
        <f t="shared" ca="1" si="257"/>
        <v>4.22806607454751+1.51282623156959i</v>
      </c>
      <c r="CI226" s="223" t="str">
        <f t="shared" ca="1" si="258"/>
        <v>-4.14874231894961-1.71846533529811i</v>
      </c>
      <c r="CJ226" s="223" t="str">
        <f t="shared" ca="1" si="259"/>
        <v>4.05942387971671+1.91996450551836i</v>
      </c>
      <c r="CK226" s="223" t="str">
        <f t="shared" ca="1" si="260"/>
        <v>-3.96032593279391-2.11683831307558i</v>
      </c>
      <c r="CL226" s="223" t="str">
        <f t="shared" ca="1" si="261"/>
        <v>3.85168721381755+2.30861247171955i</v>
      </c>
      <c r="CM226" s="223" t="str">
        <f t="shared" ca="1" si="262"/>
        <v>-3.7337694429728-2.49482498071251i</v>
      </c>
      <c r="CN226" s="223" t="str">
        <f t="shared" ca="1" si="263"/>
        <v>3.60685669450292+2.67502723780228i</v>
      </c>
      <c r="CO226" s="223" t="str">
        <f t="shared" ca="1" si="264"/>
        <v>-3.47125471233001-2.84878511997506i</v>
      </c>
      <c r="CP226" s="223" t="str">
        <f t="shared" ca="1" si="265"/>
        <v>3.32729017351195+3.01568002926628i</v>
      </c>
      <c r="CQ226" s="223" t="str">
        <f t="shared" ca="1" si="266"/>
        <v>-3.17530990122662-3.17530990122804i</v>
      </c>
      <c r="CR226" s="223" t="str">
        <f t="shared" ca="1" si="267"/>
        <v>3.0156800292682+3.32729017351021i</v>
      </c>
      <c r="CS226" s="223" t="str">
        <f t="shared" ca="1" si="268"/>
        <v>-2.84878511997361-3.47125471233121i</v>
      </c>
      <c r="CT226" s="223" t="str">
        <f t="shared" ca="1" si="269"/>
        <v>2.67502723780425+3.60685669450146i</v>
      </c>
      <c r="CU226" s="223" t="str">
        <f t="shared" ca="1" si="270"/>
        <v>-2.49482498071084-3.73376944297392i</v>
      </c>
      <c r="CV226" s="223" t="str">
        <f t="shared" ca="1" si="271"/>
        <v>2.30861247171793+3.85168721381852i</v>
      </c>
      <c r="CW226" s="223" t="str">
        <f t="shared" ca="1" si="272"/>
        <v>-2.11683831307381-3.96032593279486i</v>
      </c>
      <c r="CX226" s="223" t="str">
        <f t="shared" ca="1" si="273"/>
        <v>1.91996450551655+4.05942387971757i</v>
      </c>
      <c r="CY226" s="223" t="str">
        <f t="shared" ca="1" si="274"/>
        <v>-1.71846533530062-4.14874231894857i</v>
      </c>
      <c r="CZ226" s="223" t="str">
        <f t="shared" ca="1" si="275"/>
        <v>1.5128262315677+4.22806607454819i</v>
      </c>
      <c r="DA226" s="223" t="str">
        <f t="shared" ca="1" si="276"/>
        <v>-1.30354259693958-4.29720404863775i</v>
      </c>
      <c r="DB226" s="223" t="str">
        <f t="shared" ca="1" si="277"/>
        <v>1.09111861401419+4.35598968178489i</v>
      </c>
      <c r="DC226" s="223" t="str">
        <f t="shared" ca="1" si="278"/>
        <v>-0.876066030781157-4.40428135424793i</v>
      </c>
      <c r="DD226" s="223" t="str">
        <f t="shared" ca="1" si="279"/>
        <v>0.658902927741398+4.44196272715997i</v>
      </c>
      <c r="DE226" s="223" t="str">
        <f t="shared" ca="1" si="280"/>
        <v>-0.44015246983992-4.46894302279168i</v>
      </c>
      <c r="DF226" s="223" t="str">
        <f t="shared" ca="1" si="281"/>
        <v>0.220341646081483+4.48515724324875i</v>
      </c>
      <c r="DG226" s="223" t="str">
        <f t="shared" ca="1" si="282"/>
        <v>2.02227172559091E-12-4.49056632705327i</v>
      </c>
      <c r="DH226" s="223" t="str">
        <f t="shared" ca="1" si="283"/>
        <v>-0.220341646081189+4.48515724324877i</v>
      </c>
      <c r="DI226" s="223" t="str">
        <f t="shared" ca="1" si="284"/>
        <v>0.440152469839627-4.46894302279171i</v>
      </c>
      <c r="DJ226" s="223" t="str">
        <f t="shared" ca="1" si="285"/>
        <v>-0.658902927741106+4.44196272716002i</v>
      </c>
      <c r="DK226" s="223" t="str">
        <f t="shared" ca="1" si="286"/>
        <v>0.876066030780865-4.40428135424799i</v>
      </c>
      <c r="DL226" s="223" t="str">
        <f t="shared" ca="1" si="287"/>
        <v>-1.09111861401366+4.35598968178502i</v>
      </c>
      <c r="DM226" s="223" t="str">
        <f t="shared" ca="1" si="288"/>
        <v>1.30354259693929-4.29720404863783i</v>
      </c>
      <c r="DN226" s="223" t="str">
        <f t="shared" ca="1" si="289"/>
        <v>-1.51282623156742+4.22806607454828i</v>
      </c>
      <c r="DO226" s="223" t="str">
        <f t="shared" ca="1" si="290"/>
        <v>1.71846533530011-4.14874231894878i</v>
      </c>
      <c r="DP226" s="223" t="str">
        <f t="shared" ca="1" si="291"/>
        <v>-1.91996450551628+4.0594238797177i</v>
      </c>
      <c r="DQ226" s="223" t="str">
        <f t="shared" ca="1" si="292"/>
        <v>2.11683831307355-3.960325932795i</v>
      </c>
      <c r="DR226" s="223" t="str">
        <f t="shared" ca="1" si="293"/>
        <v>-2.30861247172141+3.85168721381644i</v>
      </c>
      <c r="DS226" s="223" t="str">
        <f t="shared" ca="1" si="294"/>
        <v>2.4948249807106-3.73376944297408i</v>
      </c>
      <c r="DT226" s="223" t="str">
        <f t="shared" ca="1" si="295"/>
        <v>-2.67502723780401+3.60685669450164i</v>
      </c>
      <c r="DU226" s="223" t="str">
        <f t="shared" ca="1" si="296"/>
        <v>2.84878511997338-3.4712547123314i</v>
      </c>
      <c r="DV226" s="223" t="str">
        <f t="shared" ca="1" si="297"/>
        <v>-3.01568002926798+3.32729017351041i</v>
      </c>
      <c r="DW226" s="223" t="str">
        <f t="shared" ca="1" si="298"/>
        <v>3.17530990122632-3.17530990122834i</v>
      </c>
      <c r="DX226" s="223" t="str">
        <f t="shared" ca="1" si="299"/>
        <v>-3.32729017351175+3.0156800292665i</v>
      </c>
      <c r="DY226" s="223" t="str">
        <f t="shared" ca="1" si="300"/>
        <v>3.47125471232975-2.84878511997539i</v>
      </c>
      <c r="DZ226" s="223" t="str">
        <f t="shared" ca="1" si="301"/>
        <v>-3.60685669450267+2.67502723780262i</v>
      </c>
      <c r="EA226" s="223" t="str">
        <f t="shared" ca="1" si="302"/>
        <v>3.73376944297264-2.49482498071276i</v>
      </c>
      <c r="EB226" s="223" t="str">
        <f t="shared" ca="1" si="303"/>
        <v>-3.85168721381733+2.30861247171991i</v>
      </c>
      <c r="EC226" s="223" t="str">
        <f t="shared" ca="1" si="304"/>
        <v>3.96032593279582-2.11683831307202i</v>
      </c>
      <c r="ED226" s="223" t="str">
        <f t="shared" ca="1" si="305"/>
        <v>-4.05942387971659+1.91996450551863i</v>
      </c>
      <c r="EE226" s="223" t="str">
        <f t="shared" ca="1" si="306"/>
        <v>4.14874231894945-1.71846533529851i</v>
      </c>
      <c r="EF226" s="223" t="str">
        <f t="shared" ca="1" si="307"/>
        <v>-4.22806607454741+1.51282623156987i</v>
      </c>
      <c r="EG226" s="223" t="str">
        <f t="shared" ca="1" si="308"/>
        <v>4.29720404863841-1.30354259693738i</v>
      </c>
      <c r="EH226" s="223" t="str">
        <f t="shared" ca="1" si="309"/>
        <v>-4.35598968178433+1.09111861401643i</v>
      </c>
      <c r="EI226" s="223" t="str">
        <f t="shared" ca="1" si="310"/>
        <v>4.40428135424838-0.876066030778911i</v>
      </c>
      <c r="EJ226" s="223" t="str">
        <f t="shared" ca="1" si="311"/>
        <v>-4.44196272715964+0.658902927743675i</v>
      </c>
      <c r="EK226" s="223" t="str">
        <f t="shared" ca="1" si="312"/>
        <v>4.46894302279189-0.440152469837894i</v>
      </c>
      <c r="EL226" s="223" t="str">
        <f t="shared" ca="1" si="313"/>
        <v>-4.48515724324887+0.220341646079195i</v>
      </c>
      <c r="EM226" s="223" t="str">
        <f t="shared" ca="1" si="314"/>
        <v>4.49056632705327-2.81661030139627E-13i</v>
      </c>
      <c r="EN226" s="223"/>
      <c r="EO226" s="223"/>
      <c r="EP226" s="223"/>
    </row>
    <row r="227" spans="1:146" ht="17.25" thickBot="1">
      <c r="A227" s="257">
        <f t="shared" si="181"/>
        <v>2.4804687500000018E-3</v>
      </c>
      <c r="B227" s="256">
        <v>127</v>
      </c>
      <c r="C227" s="230">
        <f t="shared" si="182"/>
        <v>25400</v>
      </c>
      <c r="D227" s="229">
        <f t="shared" si="315"/>
        <v>159592.90680236148</v>
      </c>
      <c r="E227" s="229" t="str">
        <f t="shared" si="316"/>
        <v>159592.906802361i</v>
      </c>
      <c r="F227" s="229" t="str">
        <f t="shared" si="320"/>
        <v>-0.0113287263390046-0.0331983378055357i</v>
      </c>
      <c r="G227" s="229" t="str">
        <f t="shared" si="321"/>
        <v>-3.4439324631096+2.66000741100254i</v>
      </c>
      <c r="H227" s="229" t="str">
        <f t="shared" si="322"/>
        <v>0.00201478276784074-0.00332753353516803i</v>
      </c>
      <c r="I227" s="229" t="str">
        <f t="shared" si="317"/>
        <v>-0.00265194292109952+0.00355715234526151i</v>
      </c>
      <c r="J227" s="255" t="str">
        <f ca="1">IMPRODUCT(1/N_FFT2,ED100)</f>
        <v>0.0207026839072004+0.00161502842334062i</v>
      </c>
      <c r="K227" s="254" t="str">
        <f t="shared" ca="1" si="318"/>
        <v>-0.0000606472381792111+0.0000693596374190529i</v>
      </c>
      <c r="N227" s="246">
        <f t="shared" ca="1" si="185"/>
        <v>17.490573444907337</v>
      </c>
      <c r="O227" s="223">
        <f t="shared" ca="1" si="186"/>
        <v>4.4905734449073371</v>
      </c>
      <c r="P227" s="223" t="str">
        <f t="shared" ca="1" si="187"/>
        <v>-4.48922096814241-0.110204189110406i</v>
      </c>
      <c r="Q227" s="223" t="str">
        <f t="shared" ca="1" si="188"/>
        <v>4.48516435252906+0.220341995338045i</v>
      </c>
      <c r="R227" s="223" t="str">
        <f t="shared" ca="1" si="189"/>
        <v>-4.47840604162084-0.33034707578686i</v>
      </c>
      <c r="S227" s="223" t="str">
        <f t="shared" ca="1" si="190"/>
        <v>4.46895010637154+0.440153167509642i</v>
      </c>
      <c r="T227" s="223" t="str">
        <f t="shared" ca="1" si="191"/>
        <v>-4.45680224268295-0.549694127422844i</v>
      </c>
      <c r="U227" s="223" t="str">
        <f t="shared" ca="1" si="192"/>
        <v>4.44196976797394+0.658903972148069i</v>
      </c>
      <c r="V227" s="223" t="str">
        <f t="shared" ca="1" si="193"/>
        <v>-4.42446161677272-0.767716917758044i</v>
      </c>
      <c r="W227" s="223" t="str">
        <f t="shared" ca="1" si="194"/>
        <v>4.40428833533476+0.876067419403969i</v>
      </c>
      <c r="X227" s="223" t="str">
        <f t="shared" ca="1" si="195"/>
        <v>-4.38146207529053-0.983890210794732i</v>
      </c>
      <c r="Y227" s="223" t="str">
        <f t="shared" ca="1" si="196"/>
        <v>4.35599658632557+1.09112034351254i</v>
      </c>
      <c r="Z227" s="223" t="str">
        <f t="shared" ca="1" si="197"/>
        <v>-4.3279072078982-1.19769322613503i</v>
      </c>
      <c r="AA227" s="223" t="str">
        <f t="shared" ca="1" si="198"/>
        <v>4.2972108599998+1.30354466314228i</v>
      </c>
      <c r="AB227" s="223" t="str">
        <f t="shared" ca="1" si="199"/>
        <v>-4.26392603296228-1.40861089358756i</v>
      </c>
      <c r="AC227" s="223" t="str">
        <f t="shared" ca="1" si="200"/>
        <v>4.22807277632094+1.51282862950193i</v>
      </c>
      <c r="AD227" s="223" t="str">
        <f t="shared" ca="1" si="201"/>
        <v>-4.18967268673698-1.61613509401816i</v>
      </c>
      <c r="AE227" s="223" t="str">
        <f t="shared" ca="1" si="202"/>
        <v>4.14874889498865+1.71846805918452i</v>
      </c>
      <c r="AF227" s="223" t="str">
        <f t="shared" ca="1" si="203"/>
        <v>-4.10532605203751-1.81976588345013i</v>
      </c>
      <c r="AG227" s="223" t="str">
        <f t="shared" ca="1" si="204"/>
        <v>4.05943031418067+1.91996754879295i</v>
      </c>
      <c r="AH227" s="223" t="str">
        <f t="shared" ca="1" si="205"/>
        <v>-4.01108932729443-2.01901269747659i</v>
      </c>
      <c r="AI227" s="223" t="str">
        <f t="shared" ca="1" si="206"/>
        <v>3.96033221018191+2.11684166840665i</v>
      </c>
      <c r="AJ227" s="223" t="str">
        <f t="shared" ca="1" si="207"/>
        <v>-3.90718953703214-2.21339553306983i</v>
      </c>
      <c r="AK227" s="223" t="str">
        <f t="shared" ca="1" si="208"/>
        <v>3.85169331900448+2.30861613102811i</v>
      </c>
      <c r="AL227" s="223" t="str">
        <f t="shared" ca="1" si="209"/>
        <v>-3.79387698494557-2.40244610495372i</v>
      </c>
      <c r="AM227" s="223" t="str">
        <f t="shared" ca="1" si="210"/>
        <v>3.73377536125308+2.49482893517899i</v>
      </c>
      <c r="AN227" s="223" t="str">
        <f t="shared" ca="1" si="211"/>
        <v>-3.67142465089808-2.58570897374102i</v>
      </c>
      <c r="AO227" s="223" t="str">
        <f t="shared" ca="1" si="212"/>
        <v>3.60686241161658+2.67503147790346i</v>
      </c>
      <c r="AP227" s="223" t="str">
        <f t="shared" ca="1" si="213"/>
        <v>-3.54012753328755-2.76274264312953i</v>
      </c>
      <c r="AQ227" s="223" t="str">
        <f t="shared" ca="1" si="214"/>
        <v>3.47126021450635+2.84878963549298i</v>
      </c>
      <c r="AR227" s="223" t="str">
        <f t="shared" ca="1" si="215"/>
        <v>3.47126021450635+2.84878963549298i</v>
      </c>
      <c r="AS227" s="223" t="str">
        <f t="shared" ca="1" si="216"/>
        <v>3.32729544749322+3.01568480932571i</v>
      </c>
      <c r="AT227" s="223" t="str">
        <f t="shared" ca="1" si="217"/>
        <v>-3.25228471825341-3.09643245938327i</v>
      </c>
      <c r="AU227" s="223" t="str">
        <f t="shared" ca="1" si="218"/>
        <v>3.17531493431012+3.17531493431031i</v>
      </c>
      <c r="AV227" s="223" t="str">
        <f t="shared" ca="1" si="219"/>
        <v>-3.09643245938465-3.25228471825209i</v>
      </c>
      <c r="AW227" s="223" t="str">
        <f t="shared" ca="1" si="220"/>
        <v>3.01568480932513+3.32729544749374i</v>
      </c>
      <c r="AX227" s="223" t="str">
        <f t="shared" ca="1" si="221"/>
        <v>-2.93312062350354-3.40030193837035i</v>
      </c>
      <c r="AY227" s="223" t="str">
        <f t="shared" ca="1" si="222"/>
        <v>2.84878963549135+3.4712602145077i</v>
      </c>
      <c r="AZ227" s="223" t="str">
        <f t="shared" ca="1" si="223"/>
        <v>-2.76274264312927-3.54012753328775i</v>
      </c>
      <c r="BA227" s="223" t="str">
        <f t="shared" ca="1" si="224"/>
        <v>2.67503147790468+3.60686241161567i</v>
      </c>
      <c r="BB227" s="223" t="str">
        <f t="shared" ca="1" si="225"/>
        <v>-2.58570897374002-3.67142465089879i</v>
      </c>
      <c r="BC227" s="223" t="str">
        <f t="shared" ca="1" si="226"/>
        <v>2.49482893517909+3.73377536125302i</v>
      </c>
      <c r="BD227" s="223" t="str">
        <f t="shared" ca="1" si="227"/>
        <v>-2.40244610495538-3.79387698494451i</v>
      </c>
      <c r="BE227" s="223" t="str">
        <f t="shared" ca="1" si="228"/>
        <v>2.30861613102744+3.85169331900488i</v>
      </c>
      <c r="BF227" s="223" t="str">
        <f t="shared" ca="1" si="229"/>
        <v>-2.21339553307071-3.90718953703165i</v>
      </c>
      <c r="BG227" s="223" t="str">
        <f t="shared" ca="1" si="230"/>
        <v>2.11684166840515+3.96033221018271i</v>
      </c>
      <c r="BH227" s="223" t="str">
        <f t="shared" ca="1" si="231"/>
        <v>-2.01901269747627-4.01108932729459i</v>
      </c>
      <c r="BI227" s="223" t="str">
        <f t="shared" ca="1" si="232"/>
        <v>1.91996754879433+4.05943031418001i</v>
      </c>
      <c r="BJ227" s="223" t="str">
        <f t="shared" ca="1" si="233"/>
        <v>-1.81976588344905-4.10532605203799i</v>
      </c>
      <c r="BK227" s="223" t="str">
        <f t="shared" ca="1" si="234"/>
        <v>1.71846805918507+4.14874889498842i</v>
      </c>
      <c r="BL227" s="223" t="str">
        <f t="shared" ca="1" si="235"/>
        <v>-1.61613509401994-4.18967268673629i</v>
      </c>
      <c r="BM227" s="223" t="str">
        <f t="shared" ca="1" si="236"/>
        <v>1.51282862950117+4.22807277632121i</v>
      </c>
      <c r="BN227" s="223" t="str">
        <f t="shared" ca="1" si="237"/>
        <v>-1.40861089358861-4.26392603296193i</v>
      </c>
      <c r="BO227" s="223" t="str">
        <f t="shared" ca="1" si="238"/>
        <v>1.30354466314075+4.29721086000027i</v>
      </c>
      <c r="BP227" s="223" t="str">
        <f t="shared" ca="1" si="239"/>
        <v>-1.19769322613474-4.32790720789828i</v>
      </c>
      <c r="BQ227" s="223" t="str">
        <f t="shared" ca="1" si="240"/>
        <v>1.09112034351397+4.35599658632521i</v>
      </c>
      <c r="BR227" s="223" t="str">
        <f t="shared" ca="1" si="241"/>
        <v>-0.983890210793538-4.3814620752908i</v>
      </c>
      <c r="BS227" s="223" t="str">
        <f t="shared" ca="1" si="242"/>
        <v>0.876067419404508+4.40428833533465i</v>
      </c>
      <c r="BT227" s="223" t="str">
        <f t="shared" ca="1" si="243"/>
        <v>-0.767716917760437-4.4244616167723i</v>
      </c>
      <c r="BU227" s="223" t="str">
        <f t="shared" ca="1" si="244"/>
        <v>0.658903972147364+4.44196976797404i</v>
      </c>
      <c r="BV227" s="223" t="str">
        <f t="shared" ca="1" si="245"/>
        <v>-0.549694127423886-4.45680224268282i</v>
      </c>
      <c r="BW227" s="223" t="str">
        <f t="shared" ca="1" si="246"/>
        <v>0.440153167508004+4.4689501063717i</v>
      </c>
      <c r="BX227" s="223" t="str">
        <f t="shared" ca="1" si="247"/>
        <v>-0.330347075786841-4.47840604162084i</v>
      </c>
      <c r="BY227" s="223" t="str">
        <f t="shared" ca="1" si="248"/>
        <v>0.220341995339703+4.48516435252897i</v>
      </c>
      <c r="BZ227" s="223" t="str">
        <f t="shared" ca="1" si="249"/>
        <v>-0.110204189109229-4.48922096814244i</v>
      </c>
      <c r="CA227" s="223" t="str">
        <f t="shared" ca="1" si="250"/>
        <v>6.27144169293014E-13+4.49057344490734i</v>
      </c>
      <c r="CB227" s="223" t="str">
        <f t="shared" ca="1" si="251"/>
        <v>0.110204189112569-4.48922096814235i</v>
      </c>
      <c r="CC227" s="223" t="str">
        <f t="shared" ca="1" si="252"/>
        <v>-0.220341995338578+4.48516435252903i</v>
      </c>
      <c r="CD227" s="223" t="str">
        <f t="shared" ca="1" si="253"/>
        <v>0.330347075785717-4.47840604162092i</v>
      </c>
      <c r="CE227" s="223" t="str">
        <f t="shared" ca="1" si="254"/>
        <v>-0.440153167511328+4.46895010637137i</v>
      </c>
      <c r="CF227" s="223" t="str">
        <f t="shared" ca="1" si="255"/>
        <v>0.549694127422768-4.45680224268296i</v>
      </c>
      <c r="CG227" s="223" t="str">
        <f t="shared" ca="1" si="256"/>
        <v>-0.658903972146125+4.44196976797423i</v>
      </c>
      <c r="CH227" s="223" t="str">
        <f t="shared" ca="1" si="257"/>
        <v>0.767716917759202-4.42446161677252i</v>
      </c>
      <c r="CI227" s="223" t="str">
        <f t="shared" ca="1" si="258"/>
        <v>-0.876067419403403+4.40428833533487i</v>
      </c>
      <c r="CJ227" s="223" t="str">
        <f t="shared" ca="1" si="259"/>
        <v>0.983890210796798-4.38146207529007i</v>
      </c>
      <c r="CK227" s="223" t="str">
        <f t="shared" ca="1" si="260"/>
        <v>-1.09112034351287+4.35599658632549i</v>
      </c>
      <c r="CL227" s="223" t="str">
        <f t="shared" ca="1" si="261"/>
        <v>1.19769322613365-4.32790720789858i</v>
      </c>
      <c r="CM227" s="223" t="str">
        <f t="shared" ca="1" si="262"/>
        <v>-1.30354466314382+4.29721085999933i</v>
      </c>
      <c r="CN227" s="223" t="str">
        <f t="shared" ca="1" si="263"/>
        <v>1.40861089358742-4.26392603296232i</v>
      </c>
      <c r="CO227" s="223" t="str">
        <f t="shared" ca="1" si="264"/>
        <v>-1.51282862950011+4.22807277632159i</v>
      </c>
      <c r="CP227" s="223" t="str">
        <f t="shared" ca="1" si="265"/>
        <v>1.61613509401888-4.1896726867367i</v>
      </c>
      <c r="CQ227" s="223" t="str">
        <f t="shared" ca="1" si="266"/>
        <v>-1.71846805918403+4.14874889498885i</v>
      </c>
      <c r="CR227" s="223" t="str">
        <f t="shared" ca="1" si="267"/>
        <v>1.8197658834521-4.10532605203664i</v>
      </c>
      <c r="CS227" s="223" t="str">
        <f t="shared" ca="1" si="268"/>
        <v>-1.9199675487932+4.05943031418055i</v>
      </c>
      <c r="CT227" s="223" t="str">
        <f t="shared" ca="1" si="269"/>
        <v>2.01901269747537-4.01108932729504i</v>
      </c>
      <c r="CU227" s="223" t="str">
        <f t="shared" ca="1" si="270"/>
        <v>-2.11684166840809+3.96033221018113i</v>
      </c>
      <c r="CV227" s="223" t="str">
        <f t="shared" ca="1" si="271"/>
        <v>2.21339553306973-3.9071895370322i</v>
      </c>
      <c r="CW227" s="223" t="str">
        <f t="shared" ca="1" si="272"/>
        <v>-2.30861613102648+3.85169331900546i</v>
      </c>
      <c r="CX227" s="223" t="str">
        <f t="shared" ca="1" si="273"/>
        <v>2.40244610495432-3.79387698494519i</v>
      </c>
      <c r="CY227" s="223" t="str">
        <f t="shared" ca="1" si="274"/>
        <v>-2.49482893517811+3.73377536125368i</v>
      </c>
      <c r="CZ227" s="223" t="str">
        <f t="shared" ca="1" si="275"/>
        <v>2.5857089737428-3.67142465089683i</v>
      </c>
      <c r="DA227" s="223" t="str">
        <f t="shared" ca="1" si="276"/>
        <v>-2.67503147790383+3.60686241161631i</v>
      </c>
      <c r="DB227" s="223" t="str">
        <f t="shared" ca="1" si="277"/>
        <v>2.76274264312829-3.54012753328852i</v>
      </c>
      <c r="DC227" s="223" t="str">
        <f t="shared" ca="1" si="278"/>
        <v>-2.84878963549393+3.47126021450558i</v>
      </c>
      <c r="DD227" s="223" t="str">
        <f t="shared" ca="1" si="279"/>
        <v>2.93312062350269-3.40030193837109i</v>
      </c>
      <c r="DE227" s="223" t="str">
        <f t="shared" ca="1" si="280"/>
        <v>-3.01568480932434+3.32729544749446i</v>
      </c>
      <c r="DF227" s="223" t="str">
        <f t="shared" ca="1" si="281"/>
        <v>3.09643245938378-3.25228471825292i</v>
      </c>
      <c r="DG227" s="223" t="str">
        <f t="shared" ca="1" si="282"/>
        <v>-3.17531493430959+3.17531493431084i</v>
      </c>
      <c r="DH227" s="223" t="str">
        <f t="shared" ca="1" si="283"/>
        <v>3.2522847182547-3.09643245938191i</v>
      </c>
      <c r="DI227" s="223" t="str">
        <f t="shared" ca="1" si="284"/>
        <v>-3.32729544749328+3.01568480932565i</v>
      </c>
      <c r="DJ227" s="223" t="str">
        <f t="shared" ca="1" si="285"/>
        <v>3.40030193836994-2.93312062350402i</v>
      </c>
      <c r="DK227" s="223" t="str">
        <f t="shared" ca="1" si="286"/>
        <v>-3.47126021450738+2.84878963549174i</v>
      </c>
      <c r="DL227" s="223" t="str">
        <f t="shared" ca="1" si="287"/>
        <v>3.54012753328744-2.76274264312967i</v>
      </c>
      <c r="DM227" s="223" t="str">
        <f t="shared" ca="1" si="288"/>
        <v>-3.60686241161526+2.67503147790524i</v>
      </c>
      <c r="DN227" s="223" t="str">
        <f t="shared" ca="1" si="289"/>
        <v>3.67142465089847-2.58570897374048i</v>
      </c>
      <c r="DO227" s="223" t="str">
        <f t="shared" ca="1" si="290"/>
        <v>-3.7337753612527+2.49482893517956i</v>
      </c>
      <c r="DP227" s="223" t="str">
        <f t="shared" ca="1" si="291"/>
        <v>3.79387698494657-2.40244610495213i</v>
      </c>
      <c r="DQ227" s="223" t="str">
        <f t="shared" ca="1" si="292"/>
        <v>-3.85169331900456+2.30861613102798i</v>
      </c>
      <c r="DR227" s="223" t="str">
        <f t="shared" ca="1" si="293"/>
        <v>3.90718953703134-2.21339553307126i</v>
      </c>
      <c r="DS227" s="223" t="str">
        <f t="shared" ca="1" si="294"/>
        <v>-3.96033221018247+2.11684166840559i</v>
      </c>
      <c r="DT227" s="223" t="str">
        <f t="shared" ca="1" si="295"/>
        <v>4.01108932729425-2.01901269747694i</v>
      </c>
      <c r="DU227" s="223" t="str">
        <f t="shared" ca="1" si="296"/>
        <v>-4.05943031417974+1.91996754879489i</v>
      </c>
      <c r="DV227" s="223" t="str">
        <f t="shared" ca="1" si="297"/>
        <v>4.10532605203779-1.8197658834495i</v>
      </c>
      <c r="DW227" s="223" t="str">
        <f t="shared" ca="1" si="298"/>
        <v>-4.14874889498823+1.71846805918553i</v>
      </c>
      <c r="DX227" s="223" t="str">
        <f t="shared" ca="1" si="299"/>
        <v>4.18967268673768-1.61613509401635i</v>
      </c>
      <c r="DY227" s="223" t="str">
        <f t="shared" ca="1" si="300"/>
        <v>-4.228072776321+1.51282862950176i</v>
      </c>
      <c r="DZ227" s="223" t="str">
        <f t="shared" ca="1" si="301"/>
        <v>4.26392603296177-1.40861089358909i</v>
      </c>
      <c r="EA227" s="223" t="str">
        <f t="shared" ca="1" si="302"/>
        <v>-4.29721086000008+1.30354466314134i</v>
      </c>
      <c r="EB227" s="223" t="str">
        <f t="shared" ca="1" si="303"/>
        <v>4.32790720789812-1.19769322613534i</v>
      </c>
      <c r="EC227" s="223" t="str">
        <f t="shared" ca="1" si="304"/>
        <v>-4.35599658632618+1.09112034351012i</v>
      </c>
      <c r="ED227" s="223" t="str">
        <f t="shared" ca="1" si="305"/>
        <v>4.38146207529069-0.983890210794027i</v>
      </c>
      <c r="EE227" s="223" t="str">
        <f t="shared" ca="1" si="306"/>
        <v>-4.40428833533455+0.876067419404998i</v>
      </c>
      <c r="EF227" s="223" t="str">
        <f t="shared" ca="1" si="307"/>
        <v>4.42446161677298-0.767716917756526i</v>
      </c>
      <c r="EG227" s="223" t="str">
        <f t="shared" ca="1" si="308"/>
        <v>-4.44196976797397+0.658903972147858i</v>
      </c>
      <c r="EH227" s="223" t="str">
        <f t="shared" ca="1" si="309"/>
        <v>4.45680224268276-0.549694127424384i</v>
      </c>
      <c r="EI227" s="223" t="str">
        <f t="shared" ca="1" si="310"/>
        <v>-4.46895010637164+0.440153167508628i</v>
      </c>
      <c r="EJ227" s="223" t="str">
        <f t="shared" ca="1" si="311"/>
        <v>4.47840604162079-0.330347075787466i</v>
      </c>
      <c r="EK227" s="223" t="str">
        <f t="shared" ca="1" si="312"/>
        <v>-4.48516435252917+0.22034199533574i</v>
      </c>
      <c r="EL227" s="223" t="str">
        <f t="shared" ca="1" si="313"/>
        <v>4.48922096814242-0.110204189109984i</v>
      </c>
      <c r="EM227" s="223" t="str">
        <f t="shared" ca="1" si="314"/>
        <v>-4.49057344490734+1.25428833858603E-12i</v>
      </c>
      <c r="EN227" s="223"/>
      <c r="EO227" s="223"/>
      <c r="EP227" s="223"/>
    </row>
    <row r="228" spans="1:146" ht="17.25" thickBot="1">
      <c r="A228" s="257">
        <f t="shared" si="181"/>
        <v>2.5000000000000018E-3</v>
      </c>
      <c r="B228" s="256">
        <v>128</v>
      </c>
      <c r="C228" s="230">
        <f t="shared" si="182"/>
        <v>25600</v>
      </c>
      <c r="D228" s="229">
        <f t="shared" si="315"/>
        <v>160849.54386379741</v>
      </c>
      <c r="E228" s="229" t="str">
        <f t="shared" si="316"/>
        <v>160849.543863797i</v>
      </c>
      <c r="F228" s="229" t="str">
        <f t="shared" si="320"/>
        <v>-0.0112258662778889-0.0328503588565461i</v>
      </c>
      <c r="G228" s="229" t="str">
        <f t="shared" si="321"/>
        <v>-3.41702921309447+2.66860584148137i</v>
      </c>
      <c r="H228" s="229" t="str">
        <f t="shared" si="322"/>
        <v>0.0020145179332552-0.00330151809448238i</v>
      </c>
      <c r="I228" s="229" t="str">
        <f t="shared" si="317"/>
        <v>-0.00263731623271174+0.0035292548507713i</v>
      </c>
      <c r="J228" s="255" t="str">
        <f ca="1">IMPRODUCT(1/N_FFT2,EE100)</f>
        <v>0.020763060536868-7.29989773591738E-06i</v>
      </c>
      <c r="K228" s="254" t="str">
        <f t="shared" ca="1" si="318"/>
        <v>-0.0000547329933951639+0.0000732973842553956i</v>
      </c>
      <c r="N228" s="246">
        <f t="shared" ca="1" si="185"/>
        <v>17.490573907588484</v>
      </c>
      <c r="O228" s="223">
        <f t="shared" ca="1" si="186"/>
        <v>4.490573907588483</v>
      </c>
      <c r="P228" s="223" t="str">
        <f t="shared" ca="1" si="187"/>
        <v>-4.49057390758848-1.45096698972134E-14i</v>
      </c>
      <c r="Q228" s="223" t="str">
        <f t="shared" ca="1" si="188"/>
        <v>4.49057390758848-1.48533994102472E-14i</v>
      </c>
      <c r="R228" s="223" t="str">
        <f t="shared" ca="1" si="189"/>
        <v>-4.49057390758848-1.6504859053605E-15i</v>
      </c>
      <c r="S228" s="223" t="str">
        <f t="shared" ca="1" si="190"/>
        <v>4.49057390758848-1.2542913890342E-13i</v>
      </c>
      <c r="T228" s="223" t="str">
        <f t="shared" ca="1" si="191"/>
        <v>-4.49057390758848+1.48809561955697E-13i</v>
      </c>
      <c r="U228" s="223" t="str">
        <f t="shared" ca="1" si="192"/>
        <v>4.49057390758848-1.88143708355129E-13i</v>
      </c>
      <c r="V228" s="223" t="str">
        <f t="shared" ca="1" si="193"/>
        <v>-4.49057390758848+2.19500993080985E-13i</v>
      </c>
      <c r="W228" s="223" t="str">
        <f t="shared" ca="1" si="194"/>
        <v>4.49057390758848+2.11799699260633E-13i</v>
      </c>
      <c r="X228" s="223" t="str">
        <f t="shared" ca="1" si="195"/>
        <v>-4.49057390758848-1.80442414534778E-13i</v>
      </c>
      <c r="Y228" s="223" t="str">
        <f t="shared" ca="1" si="196"/>
        <v>4.49057390758848+1.49085129808923E-13i</v>
      </c>
      <c r="Z228" s="223" t="str">
        <f t="shared" ca="1" si="197"/>
        <v>-4.49057390758848-1.17727845083068E-13i</v>
      </c>
      <c r="AA228" s="223" t="str">
        <f t="shared" ca="1" si="198"/>
        <v>4.49057390758848+7.04168370100587E-14i</v>
      </c>
      <c r="AB228" s="223" t="str">
        <f t="shared" ca="1" si="199"/>
        <v>-4.49057390758848-5.50132756313581E-14i</v>
      </c>
      <c r="AC228" s="223" t="str">
        <f t="shared" ca="1" si="200"/>
        <v>4.49057390758848+3.96097142526574E-14i</v>
      </c>
      <c r="AD228" s="223" t="str">
        <f t="shared" ca="1" si="201"/>
        <v>-4.49057390758848+7.70129382035172E-15i</v>
      </c>
      <c r="AE228" s="223" t="str">
        <f t="shared" ca="1" si="202"/>
        <v>4.49057390758848-2.31048551990524E-14i</v>
      </c>
      <c r="AF228" s="223" t="str">
        <f t="shared" ca="1" si="203"/>
        <v>-4.49057390758848+7.04158632720618E-14i</v>
      </c>
      <c r="AG228" s="223" t="str">
        <f t="shared" ca="1" si="204"/>
        <v>4.49057390758848-8.58194246507624E-14i</v>
      </c>
      <c r="AH228" s="223" t="str">
        <f t="shared" ca="1" si="205"/>
        <v>-4.49057390758848+1.33130432723771E-13i</v>
      </c>
      <c r="AI228" s="223" t="str">
        <f t="shared" ca="1" si="206"/>
        <v>4.49057390758848-1.48533994102472E-13i</v>
      </c>
      <c r="AJ228" s="223" t="str">
        <f t="shared" ca="1" si="207"/>
        <v>-4.49057390758848+1.95845002175481E-13i</v>
      </c>
      <c r="AK228" s="223" t="str">
        <f t="shared" ca="1" si="208"/>
        <v>4.49057390758848+2.35455690166136E-13i</v>
      </c>
      <c r="AL228" s="223" t="str">
        <f t="shared" ca="1" si="209"/>
        <v>-4.49057390758848-2.20052128787435E-13i</v>
      </c>
      <c r="AM228" s="223" t="str">
        <f t="shared" ca="1" si="210"/>
        <v>4.49057390758848+1.40833674020118E-13i</v>
      </c>
      <c r="AN228" s="223" t="str">
        <f t="shared" ca="1" si="211"/>
        <v>-4.49057390758848-1.25430112641417E-13i</v>
      </c>
      <c r="AO228" s="223" t="str">
        <f t="shared" ca="1" si="212"/>
        <v>4.49057390758848+1.10026551262716E-13i</v>
      </c>
      <c r="AP228" s="223" t="str">
        <f t="shared" ca="1" si="213"/>
        <v>-4.49057390758848-9.46229898840157E-14i</v>
      </c>
      <c r="AQ228" s="223" t="str">
        <f t="shared" ca="1" si="214"/>
        <v>4.49057390758848+7.92194285053147E-14i</v>
      </c>
      <c r="AR228" s="223" t="str">
        <f t="shared" ca="1" si="215"/>
        <v>4.49057390758848+7.92194285053147E-14i</v>
      </c>
      <c r="AS228" s="223" t="str">
        <f t="shared" ca="1" si="216"/>
        <v>4.49057390758848-1.54025876407034E-14i</v>
      </c>
      <c r="AT228" s="223" t="str">
        <f t="shared" ca="1" si="217"/>
        <v>-4.49057390758848+3.08061490194042E-14i</v>
      </c>
      <c r="AU228" s="223" t="str">
        <f t="shared" ca="1" si="218"/>
        <v>4.49057390758848+1.74060730448317E-12i</v>
      </c>
      <c r="AV228" s="223" t="str">
        <f t="shared" ca="1" si="219"/>
        <v>-4.49057390758848-7.67980342275214E-13i</v>
      </c>
      <c r="AW228" s="223" t="str">
        <f t="shared" ca="1" si="220"/>
        <v>4.49057390758848-1.40831726544123E-13i</v>
      </c>
      <c r="AX228" s="223" t="str">
        <f t="shared" ca="1" si="221"/>
        <v>-4.49057390758848+1.04964379536346E-12i</v>
      </c>
      <c r="AY228" s="223" t="str">
        <f t="shared" ca="1" si="222"/>
        <v>4.49057390758848-2.02227075757141E-12i</v>
      </c>
      <c r="AZ228" s="223" t="str">
        <f t="shared" ca="1" si="223"/>
        <v>-4.49057390758848-1.59977460420104E-12i</v>
      </c>
      <c r="BA228" s="223" t="str">
        <f t="shared" ca="1" si="224"/>
        <v>4.49057390758848+6.27147641993094E-13i</v>
      </c>
      <c r="BB228" s="223" t="str">
        <f t="shared" ca="1" si="225"/>
        <v>-4.49057390758848+2.81664426826244E-13i</v>
      </c>
      <c r="BC228" s="223" t="str">
        <f t="shared" ca="1" si="226"/>
        <v>4.49057390758848-1.19047649564558E-12i</v>
      </c>
      <c r="BD228" s="223" t="str">
        <f t="shared" ca="1" si="227"/>
        <v>-4.49057390758848+2.09928856446492E-12i</v>
      </c>
      <c r="BE228" s="223" t="str">
        <f t="shared" ca="1" si="228"/>
        <v>4.49057390758848+1.39512701053031E-12i</v>
      </c>
      <c r="BF228" s="223" t="str">
        <f t="shared" ca="1" si="229"/>
        <v>-4.49057390758848-5.50129835099592E-13i</v>
      </c>
      <c r="BG228" s="223" t="str">
        <f t="shared" ca="1" si="230"/>
        <v>4.49057390758848-4.22497127108364E-13i</v>
      </c>
      <c r="BH228" s="223" t="str">
        <f t="shared" ca="1" si="231"/>
        <v>-4.49057390758848+1.39512408931632E-12i</v>
      </c>
      <c r="BI228" s="223" t="str">
        <f t="shared" ca="1" si="232"/>
        <v>4.49057390758848+2.22692127245614E-12i</v>
      </c>
      <c r="BJ228" s="223" t="str">
        <f t="shared" ca="1" si="233"/>
        <v>-4.49057390758848-1.25429431024819E-12i</v>
      </c>
      <c r="BK228" s="223" t="str">
        <f t="shared" ca="1" si="234"/>
        <v>4.49057390758848+2.81667348040236E-13i</v>
      </c>
      <c r="BL228" s="223" t="str">
        <f t="shared" ca="1" si="235"/>
        <v>-4.49057390758848+5.63329827390483E-13i</v>
      </c>
      <c r="BM228" s="223" t="str">
        <f t="shared" ca="1" si="236"/>
        <v>4.49057390758848-1.53595678959844E-12i</v>
      </c>
      <c r="BN228" s="223" t="str">
        <f t="shared" ca="1" si="237"/>
        <v>-4.49057390758848-2.08608857217402E-12i</v>
      </c>
      <c r="BO228" s="223" t="str">
        <f t="shared" ca="1" si="238"/>
        <v>4.49057390758848+1.11346160996607E-12i</v>
      </c>
      <c r="BP228" s="223" t="str">
        <f t="shared" ca="1" si="239"/>
        <v>-4.49057390758848-1.40834647758115E-13i</v>
      </c>
      <c r="BQ228" s="223" t="str">
        <f t="shared" ca="1" si="240"/>
        <v>4.49057390758848-7.04162527672603E-13i</v>
      </c>
      <c r="BR228" s="223" t="str">
        <f t="shared" ca="1" si="241"/>
        <v>-4.49057390758848+1.67678948988056E-12i</v>
      </c>
      <c r="BS228" s="223" t="str">
        <f t="shared" ca="1" si="242"/>
        <v>4.49057390758848+1.9452558718919E-12i</v>
      </c>
      <c r="BT228" s="223" t="str">
        <f t="shared" ca="1" si="243"/>
        <v>-4.49057390758848-9.7262890968395E-13i</v>
      </c>
      <c r="BU228" s="223" t="str">
        <f t="shared" ca="1" si="244"/>
        <v>4.49057390758848+1.94747599452566E-18i</v>
      </c>
      <c r="BV228" s="223" t="str">
        <f t="shared" ca="1" si="245"/>
        <v>-4.49057390758848+8.44995227954727E-13i</v>
      </c>
      <c r="BW228" s="223" t="str">
        <f t="shared" ca="1" si="246"/>
        <v>4.49057390758848-1.81762219016268E-12i</v>
      </c>
      <c r="BX228" s="223" t="str">
        <f t="shared" ca="1" si="247"/>
        <v>-4.49057390758848-1.67679338483255E-12i</v>
      </c>
      <c r="BY228" s="223" t="str">
        <f t="shared" ca="1" si="248"/>
        <v>4.49057390758848+8.31796209401826E-13i</v>
      </c>
      <c r="BZ228" s="223" t="str">
        <f t="shared" ca="1" si="249"/>
        <v>-4.49057390758848+1.40830752806126E-13i</v>
      </c>
      <c r="CA228" s="223" t="str">
        <f t="shared" ca="1" si="250"/>
        <v>4.49057390758848-9.85827928236847E-13i</v>
      </c>
      <c r="CB228" s="223" t="str">
        <f t="shared" ca="1" si="251"/>
        <v>-4.49057390758848+1.9584548904448E-12i</v>
      </c>
      <c r="CC228" s="223" t="str">
        <f t="shared" ca="1" si="252"/>
        <v>4.49057390758848+1.53596068455043E-12i</v>
      </c>
      <c r="CD228" s="223" t="str">
        <f t="shared" ca="1" si="253"/>
        <v>-4.49057390758848-6.90963509119706E-13i</v>
      </c>
      <c r="CE228" s="223" t="str">
        <f t="shared" ca="1" si="254"/>
        <v>4.49057390758848-2.81663453088246E-13i</v>
      </c>
      <c r="CF228" s="223" t="str">
        <f t="shared" ca="1" si="255"/>
        <v>-4.49057390758848+1.2542904152962E-12i</v>
      </c>
      <c r="CG228" s="223" t="str">
        <f t="shared" ca="1" si="256"/>
        <v>4.49057390758848-2.09928759072692E-12i</v>
      </c>
      <c r="CH228" s="223" t="str">
        <f t="shared" ca="1" si="257"/>
        <v>-4.49057390758848-1.39512798426831E-12i</v>
      </c>
      <c r="CI228" s="223" t="str">
        <f t="shared" ca="1" si="258"/>
        <v>4.49057390758848+5.50130808837587E-13i</v>
      </c>
      <c r="CJ228" s="223" t="str">
        <f t="shared" ca="1" si="259"/>
        <v>-4.49057390758848+4.22496153370367E-13i</v>
      </c>
      <c r="CK228" s="223" t="str">
        <f t="shared" ca="1" si="260"/>
        <v>4.49057390758848-1.39512311557832E-12i</v>
      </c>
      <c r="CL228" s="223" t="str">
        <f t="shared" ca="1" si="261"/>
        <v>-4.49057390758848-2.22692224619414E-12i</v>
      </c>
      <c r="CM228" s="223" t="str">
        <f t="shared" ca="1" si="262"/>
        <v>4.49057390758848+1.25429528398619E-12i</v>
      </c>
      <c r="CN228" s="223" t="str">
        <f t="shared" ca="1" si="263"/>
        <v>-4.49057390758848-4.09298108555467E-13i</v>
      </c>
      <c r="CO228" s="223" t="str">
        <f t="shared" ca="1" si="264"/>
        <v>4.49057390758848-5.63328853652488E-13i</v>
      </c>
      <c r="CP228" s="223" t="str">
        <f t="shared" ca="1" si="265"/>
        <v>-4.49057390758848+1.53595581586044E-12i</v>
      </c>
      <c r="CQ228" s="223" t="str">
        <f t="shared" ca="1" si="266"/>
        <v>4.49057390758848+2.08608954591202E-12i</v>
      </c>
      <c r="CR228" s="223" t="str">
        <f t="shared" ca="1" si="267"/>
        <v>-4.49057390758848-1.11346258370406E-12i</v>
      </c>
      <c r="CS228" s="223" t="str">
        <f t="shared" ca="1" si="268"/>
        <v>4.49057390758848+1.40835621496112E-13i</v>
      </c>
      <c r="CT228" s="223" t="str">
        <f t="shared" ca="1" si="269"/>
        <v>-4.49057390758848+8.31791340711842E-13i</v>
      </c>
      <c r="CU228" s="223" t="str">
        <f t="shared" ca="1" si="270"/>
        <v>4.49057390758848-1.54915872936533E-12i</v>
      </c>
      <c r="CV228" s="223" t="str">
        <f t="shared" ca="1" si="271"/>
        <v>-4.49057390758848-1.81762705885267E-12i</v>
      </c>
      <c r="CW228" s="223" t="str">
        <f t="shared" ca="1" si="272"/>
        <v>4.49057390758848+1.10025967019918E-12i</v>
      </c>
      <c r="CX228" s="223" t="str">
        <f t="shared" ca="1" si="273"/>
        <v>-4.49057390758848-1.27632707991226E-13i</v>
      </c>
      <c r="CY228" s="223" t="str">
        <f t="shared" ca="1" si="274"/>
        <v>4.49057390758848-8.44994254216728E-13i</v>
      </c>
      <c r="CZ228" s="223" t="str">
        <f t="shared" ca="1" si="275"/>
        <v>-4.49057390758848+1.81762121642468E-12i</v>
      </c>
      <c r="DA228" s="223" t="str">
        <f t="shared" ca="1" si="276"/>
        <v>4.49057390758848+1.80442414534778E-12i</v>
      </c>
      <c r="DB228" s="223" t="str">
        <f t="shared" ca="1" si="277"/>
        <v>-4.49057390758848-8.31797183139825E-13i</v>
      </c>
      <c r="DC228" s="223" t="str">
        <f t="shared" ca="1" si="278"/>
        <v>4.49057390758848-1.40829779068129E-13i</v>
      </c>
      <c r="DD228" s="223" t="str">
        <f t="shared" ca="1" si="279"/>
        <v>-4.49057390758848+1.11345674127608E-12i</v>
      </c>
      <c r="DE228" s="223" t="str">
        <f t="shared" ca="1" si="280"/>
        <v>4.49057390758848-1.83082412992957E-12i</v>
      </c>
      <c r="DF228" s="223" t="str">
        <f t="shared" ca="1" si="281"/>
        <v>-4.49057390758848-1.53596165828842E-12i</v>
      </c>
      <c r="DG228" s="223" t="str">
        <f t="shared" ca="1" si="282"/>
        <v>4.49057390758848+5.63334696080472E-13i</v>
      </c>
      <c r="DH228" s="223" t="str">
        <f t="shared" ca="1" si="283"/>
        <v>-4.49057390758848+1.54032692573015E-13i</v>
      </c>
      <c r="DI228" s="223" t="str">
        <f t="shared" ca="1" si="284"/>
        <v>4.49057390758848-1.12665965478097E-12i</v>
      </c>
      <c r="DJ228" s="223" t="str">
        <f t="shared" ca="1" si="285"/>
        <v>-4.49057390758848+2.09928661698892E-12i</v>
      </c>
      <c r="DK228" s="223" t="str">
        <f t="shared" ca="1" si="286"/>
        <v>4.49057390758848+1.52275874478354E-12i</v>
      </c>
      <c r="DL228" s="223" t="str">
        <f t="shared" ca="1" si="287"/>
        <v>-4.49057390758848-5.50131782575586E-13i</v>
      </c>
      <c r="DM228" s="223" t="str">
        <f t="shared" ca="1" si="288"/>
        <v>4.49057390758848-4.2249517963237E-13i</v>
      </c>
      <c r="DN228" s="223" t="str">
        <f t="shared" ca="1" si="289"/>
        <v>-4.49057390758848+1.39512214184032E-12i</v>
      </c>
      <c r="DO228" s="223" t="str">
        <f t="shared" ca="1" si="290"/>
        <v>4.49057390758848-2.36774910404828E-12i</v>
      </c>
      <c r="DP228" s="223" t="str">
        <f t="shared" ca="1" si="291"/>
        <v>-4.49057390758848-1.25429625772418E-12i</v>
      </c>
      <c r="DQ228" s="223" t="str">
        <f t="shared" ca="1" si="292"/>
        <v>4.49057390758848+2.8166929551623E-13i</v>
      </c>
      <c r="DR228" s="223" t="str">
        <f t="shared" ca="1" si="293"/>
        <v>-4.49057390758848+4.35698093137256E-13i</v>
      </c>
      <c r="DS228" s="223" t="str">
        <f t="shared" ca="1" si="294"/>
        <v>4.49057390758848-1.40832505534521E-12i</v>
      </c>
      <c r="DT228" s="223" t="str">
        <f t="shared" ca="1" si="295"/>
        <v>-4.49057390758848-1.95846073287279E-12i</v>
      </c>
      <c r="DU228" s="223" t="str">
        <f t="shared" ca="1" si="296"/>
        <v>4.49057390758848+1.2410933442193E-12i</v>
      </c>
      <c r="DV228" s="223" t="str">
        <f t="shared" ca="1" si="297"/>
        <v>-4.49057390758848-2.68466382011343E-13i</v>
      </c>
      <c r="DW228" s="223" t="str">
        <f t="shared" ca="1" si="298"/>
        <v>4.49057390758848-7.04160580196613E-13i</v>
      </c>
      <c r="DX228" s="223" t="str">
        <f t="shared" ca="1" si="299"/>
        <v>-4.49057390758848+1.67678754240456E-12i</v>
      </c>
      <c r="DY228" s="223" t="str">
        <f t="shared" ca="1" si="300"/>
        <v>4.49057390758848+1.9452578193679E-12i</v>
      </c>
      <c r="DZ228" s="223" t="str">
        <f t="shared" ca="1" si="301"/>
        <v>-4.49057390758848-9.72630857159944E-13i</v>
      </c>
      <c r="EA228" s="223" t="str">
        <f t="shared" ca="1" si="302"/>
        <v>4.49057390758848+3.89495198905132E-18i</v>
      </c>
      <c r="EB228" s="223" t="str">
        <f t="shared" ca="1" si="303"/>
        <v>-4.49057390758848+9.72623067255966E-13i</v>
      </c>
      <c r="EC228" s="223" t="str">
        <f t="shared" ca="1" si="304"/>
        <v>4.49057390758848-1.68999045590945E-12i</v>
      </c>
      <c r="ED228" s="223" t="str">
        <f t="shared" ca="1" si="305"/>
        <v>-4.49057390758848-1.67679533230854E-12i</v>
      </c>
      <c r="EE228" s="223" t="str">
        <f t="shared" ca="1" si="306"/>
        <v>4.49057390758848+9.59427943655054E-13i</v>
      </c>
      <c r="EF228" s="223" t="str">
        <f t="shared" ca="1" si="307"/>
        <v>-4.49057390758848+1.31990185528977E-14i</v>
      </c>
      <c r="EG228" s="223" t="str">
        <f t="shared" ca="1" si="308"/>
        <v>4.49057390758848-9.85825980760852E-13i</v>
      </c>
      <c r="EH228" s="223" t="str">
        <f t="shared" ca="1" si="309"/>
        <v>-4.49057390758848+1.95845294296881E-12i</v>
      </c>
      <c r="EI228" s="223" t="str">
        <f t="shared" ca="1" si="310"/>
        <v>4.49057390758848+1.66359241880366E-12i</v>
      </c>
      <c r="EJ228" s="223" t="str">
        <f t="shared" ca="1" si="311"/>
        <v>-4.49057390758848-6.90965456595701E-13i</v>
      </c>
      <c r="EK228" s="223" t="str">
        <f t="shared" ca="1" si="312"/>
        <v>4.49057390758848-2.81661505612252E-13i</v>
      </c>
      <c r="EL228" s="223" t="str">
        <f t="shared" ca="1" si="313"/>
        <v>-4.49057390758848+1.25428846782021E-12i</v>
      </c>
      <c r="EM228" s="223" t="str">
        <f t="shared" ca="1" si="314"/>
        <v>4.49057390758848-1.97165585647369E-12i</v>
      </c>
      <c r="EN228" s="223"/>
      <c r="EO228" s="223"/>
      <c r="EP228" s="223"/>
    </row>
    <row r="229" spans="1:146" ht="17.25" thickBot="1">
      <c r="A229" s="257">
        <f t="shared" ref="A229:A292" si="323">A228+Div_Nt_load2</f>
        <v>2.5195312500000018E-3</v>
      </c>
      <c r="B229" s="256">
        <v>129</v>
      </c>
      <c r="C229" s="230">
        <f t="shared" ref="C229:C292" si="324">C228+1/time_load2</f>
        <v>25800</v>
      </c>
      <c r="D229" s="229">
        <f t="shared" si="315"/>
        <v>162106.18092523332</v>
      </c>
      <c r="E229" s="229" t="str">
        <f t="shared" si="316"/>
        <v>162106.180925233i</v>
      </c>
      <c r="F229" s="229" t="str">
        <f t="shared" ref="F229:F237" si="325">IF(freq_ratio2&gt;1,IMPRODUCT(Kth_2/(2/rload2-Kfeed2/Gdc_ccm2),IMDIV(COMPLEX(1,Rc_2*Coutput2*microF2*miliOhm2*D229),IMSUM(1,IMPRODUCT(E229,1/omega1_2),IMPRODUCT(E229,E229,1/omega2_2),IMPRODUCT(E229,E229,E229,1/omega3_2)))),IMPRODUCT(Kth_2/(2/rload2-Kfeed2/Gdc_dcm2),(IMDIV(COMPLEX(1,Rc_2*Coutput2*microF2*miliOhm2*D229),IMSUM(1,IMDIV(E229,omegat2),IMDIV(IMPRODUCT(E229,E229),omegapole0^2*(1-2*Gdc_dcm2/(Kfeed2*rload2))))))))</f>
        <v>-0.0111240510668115-0.0325087116369372i</v>
      </c>
      <c r="G229" s="229" t="str">
        <f t="shared" ref="G229:G237" si="326">IMPRODUCT(IMPRODUCT(-currentransferratio2*RFB_2/(Rfeedforward2),IMDIV(COMPLEX(1,(Rfeedforward2*kiliOhm2+q_Rz_Cz_2*Rzero2)*q_Rz_Cz_2*Czero2*nanoF2*D229),IMPRODUCT(COMPLEX(1,q_Rz_Cz_2*Rzero2*Czero2*nanoF2*D229),COMPLEX(1,D229/(2*PI()*F_roll2*kilihertz2))))),IMSUM(feedtype2,IMDIV(COMPLEX(1,Rvolt2*Cvolt2*nanoF2*kiliOhm2*D229),IMPRODUCT(Rupper2*kiliOhm2*(Cvolt2*nanoF2+Cforward2*picoF2),COMPLEX(1,Rvolt2*Cvolt2*Cforward2*picoF2*nanoF2*kiliOhm2*D229/(Cvolt2*nanoF2+Cforward2*picoF2)),E229))))</f>
        <v>-3.39026954221705+2.67682433004325i</v>
      </c>
      <c r="H229" s="229" t="str">
        <f t="shared" si="322"/>
        <v>0.00201425954577849-0.00327590617580512i</v>
      </c>
      <c r="I229" s="229" t="str">
        <f t="shared" si="317"/>
        <v>-0.00262311259220555+0.00350169183509798i</v>
      </c>
      <c r="J229" s="255" t="str">
        <f ca="1">IMPRODUCT(1/N_FFT2,ED100)</f>
        <v>0.0207026839072004+0.00161502842334062i</v>
      </c>
      <c r="K229" s="254" t="str">
        <f t="shared" ca="1" si="318"/>
        <v>-0.0000599608026928916+0.0000682580178084233i</v>
      </c>
      <c r="N229" s="246">
        <f t="shared" ref="N229:N292" ca="1" si="327">Ioutput2+O229</f>
        <v>17.490567721670551</v>
      </c>
      <c r="O229" s="223">
        <f t="shared" ref="O229:O292" ca="1" si="328">I_step2*(th_2/time_load2-0.5)+2*I_step2*(th_2/time_load2)*SUMPRODUCT((SIN(ROW(INDIRECT(1&amp;":"&amp;N_FFT2))*PI()*th_2/time_load2)/(ROW(INDIRECT(1&amp;":"&amp;N_FFT2))*PI()*th_2/time_load2))*(SIN(ROW(INDIRECT(1&amp;":"&amp;N_FFT2))*PI()*transient2/time_load2)/(ROW(INDIRECT(1&amp;":"&amp;N_FFT2))*PI()*transient2/time_load2))*COS(ROW(INDIRECT(1&amp;":"&amp;N_FFT2))*2*PI()*Div_Nt_load2*B229/time_load2-ROW(INDIRECT(1&amp;":"&amp;N_FFT2))*PI()*(time_load2-transient2)/time_load2))</f>
        <v>4.4905677216705531</v>
      </c>
      <c r="P229" s="223" t="str">
        <f t="shared" ref="P229:P292" ca="1" si="329">IMPRODUCT(O229,IMEXP(COMPLEX(0,-2*PI()*1*B229/Nt_load2)))</f>
        <v>-4.48921524662936+0.110204048655116i</v>
      </c>
      <c r="Q229" s="223" t="str">
        <f t="shared" ref="Q229:Q292" ca="1" si="330">IMPRODUCT(O229,IMEXP(COMPLEX(0,-2*PI()*2*B229/Nt_load2)))</f>
        <v>4.48515863618616-0.220341714512161i</v>
      </c>
      <c r="R229" s="223" t="str">
        <f t="shared" ref="R229:R292" ca="1" si="331">IMPRODUCT(O229,IMEXP(COMPLEX(0,-2*PI()*3*B229/Nt_load2)))</f>
        <v>-4.47840033389141+0.330346654759448i</v>
      </c>
      <c r="S229" s="223" t="str">
        <f t="shared" ref="S229:S292" ca="1" si="332">IMPRODUCT(O229,IMEXP(COMPLEX(0,-2*PI()*4*B229/Nt_load2)))</f>
        <v>4.46894441069368-0.44015260653458i</v>
      </c>
      <c r="T229" s="223" t="str">
        <f t="shared" ref="T229:T292" ca="1" si="333">IMPRODUCT(O229,IMEXP(COMPLEX(0,-2*PI()*5*B229/Nt_load2)))</f>
        <v>-4.45679656248759+0.549693426837417i</v>
      </c>
      <c r="U229" s="223" t="str">
        <f t="shared" ref="U229:U292" ca="1" si="334">IMPRODUCT(O229,IMEXP(COMPLEX(0,-2*PI()*6*B229/Nt_load2)))</f>
        <v>4.44196410668256-0.658903132374735i</v>
      </c>
      <c r="V229" s="223" t="str">
        <f t="shared" ref="V229:V292" ca="1" si="335">IMPRODUCT(O229,IMEXP(COMPLEX(0,-2*PI()*7*B229/Nt_load2)))</f>
        <v>-4.42445597779548+0.767715939302651i</v>
      </c>
      <c r="W229" s="223" t="str">
        <f t="shared" ref="W229:W292" ca="1" si="336">IMPRODUCT(O229,IMEXP(COMPLEX(0,-2*PI()*8*B229/Nt_load2)))</f>
        <v>4.40428272206836-0.876066302855903i</v>
      </c>
      <c r="X229" s="223" t="str">
        <f t="shared" ref="X229:X292" ca="1" si="337">IMPRODUCT(O229,IMEXP(COMPLEX(0,-2*PI()*9*B229/Nt_load2)))</f>
        <v>-4.38145649111619+0.983888956826554i</v>
      </c>
      <c r="Y229" s="223" t="str">
        <f t="shared" ref="Y229:Y292" ca="1" si="338">IMPRODUCT(O229,IMEXP(COMPLEX(0,-2*PI()*10*B229/Nt_load2)))</f>
        <v>4.3559910346071-1.09111895287914i</v>
      </c>
      <c r="Z229" s="223" t="str">
        <f t="shared" ref="Z229:Z292" ca="1" si="339">IMPRODUCT(O229,IMEXP(COMPLEX(0,-2*PI()*11*B229/Nt_load2)))</f>
        <v>-4.32790169197963+1.19769169967453i</v>
      </c>
      <c r="AA229" s="223" t="str">
        <f t="shared" ref="AA229:AA292" ca="1" si="340">IMPRODUCT(O229,IMEXP(COMPLEX(0,-2*PI()*12*B229/Nt_load2)))</f>
        <v>4.29720538320359-1.3035430017746i</v>
      </c>
      <c r="AB229" s="223" t="str">
        <f t="shared" ref="AB229:AB292" ca="1" si="341">IMPRODUCT(O229,IMEXP(COMPLEX(0,-2*PI()*13*B229/Nt_load2)))</f>
        <v>-4.2639205985877+1.40860909831258i</v>
      </c>
      <c r="AC229" s="223" t="str">
        <f t="shared" ref="AC229:AC292" ca="1" si="342">IMPRODUCT(O229,IMEXP(COMPLEX(0,-2*PI()*14*B229/Nt_load2)))</f>
        <v>4.22806738764133-1.51282670140148i</v>
      </c>
      <c r="AD229" s="223" t="str">
        <f t="shared" ref="AD229:AD292" ca="1" si="343">IMPRODUCT(O229,IMEXP(COMPLEX(0,-2*PI()*15*B229/Nt_load2)))</f>
        <v>-4.18966734699827+1.61613303425366i</v>
      </c>
      <c r="AE229" s="223" t="str">
        <f t="shared" ref="AE229:AE292" ca="1" si="344">IMPRODUCT(O229,IMEXP(COMPLEX(0,-2*PI()*16*B229/Nt_load2)))</f>
        <v>4.1487436074073-1.7184658689967i</v>
      </c>
      <c r="AF229" s="223" t="str">
        <f t="shared" ref="AF229:AF292" ca="1" si="345">IMPRODUCT(O229,IMEXP(COMPLEX(0,-2*PI()*17*B229/Nt_load2)))</f>
        <v>-4.10532081979855+1.81976356415827i</v>
      </c>
      <c r="AG229" s="223" t="str">
        <f t="shared" ref="AG229:AG292" ca="1" si="346">IMPRODUCT(O229,IMEXP(COMPLEX(0,-2*PI()*18*B229/Nt_load2)))</f>
        <v>4.05942514043599-1.9199651017937i</v>
      </c>
      <c r="AH229" s="223" t="str">
        <f t="shared" ref="AH229:AH292" ca="1" si="347">IMPRODUCT(O229,IMEXP(COMPLEX(0,-2*PI()*19*B229/Nt_load2)))</f>
        <v>-4.01108421516033+2.01901012424433i</v>
      </c>
      <c r="AI229" s="223" t="str">
        <f t="shared" ref="AI229:AI292" ca="1" si="348">IMPRODUCT(O229,IMEXP(COMPLEX(0,-2*PI()*20*B229/Nt_load2)))</f>
        <v>3.96032716273755-2.11683897049176i</v>
      </c>
      <c r="AJ229" s="223" t="str">
        <f t="shared" ref="AJ229:AJ292" ca="1" si="349">IMPRODUCT(O229,IMEXP(COMPLEX(0,-2*PI()*21*B229/Nt_load2)))</f>
        <v>-3.9071845573183+2.21339271209672i</v>
      </c>
      <c r="AK229" s="223" t="str">
        <f t="shared" ref="AK229:AK292" ca="1" si="350">IMPRODUCT(O229,IMEXP(COMPLEX(0,-2*PI()*22*B229/Nt_load2)))</f>
        <v>3.85168841002056-2.30861318869635i</v>
      </c>
      <c r="AL229" s="223" t="str">
        <f t="shared" ref="AL229:AL292" ca="1" si="351">IMPRODUCT(O229,IMEXP(COMPLEX(0,-2*PI()*23*B229/Nt_load2)))</f>
        <v>-3.79387214964853+2.40244304303572i</v>
      </c>
      <c r="AM229" s="223" t="str">
        <f t="shared" ref="AM229:AM292" ca="1" si="352">IMPRODUCT(O229,IMEXP(COMPLEX(0,-2*PI()*24*B229/Nt_load2)))</f>
        <v>3.73377060255581-2.49482575551871i</v>
      </c>
      <c r="AN229" s="223" t="str">
        <f t="shared" ref="AN229:AN292" ca="1" si="353">IMPRODUCT(O229,IMEXP(COMPLEX(0,-2*PI()*25*B229/Nt_load2)))</f>
        <v>-3.67141997166653+2.58570567825451i</v>
      </c>
      <c r="AO229" s="223" t="str">
        <f t="shared" ref="AO229:AO292" ca="1" si="354">IMPRODUCT(O229,IMEXP(COMPLEX(0,-2*PI()*26*B229/Nt_load2)))</f>
        <v>3.60685781466956-2.67502806857548i</v>
      </c>
      <c r="AP229" s="223" t="str">
        <f t="shared" ref="AP229:AP292" ca="1" si="355">IMPRODUCT(O229,IMEXP(COMPLEX(0,-2*PI()*27*B229/Nt_load2)))</f>
        <v>-3.54012302139435+2.76273912201337i</v>
      </c>
      <c r="AQ229" s="223" t="str">
        <f t="shared" ref="AQ229:AQ292" ca="1" si="356">IMPRODUCT(O229,IMEXP(COMPLEX(0,-2*PI()*28*B229/Nt_load2)))</f>
        <v>3.47125579038455-2.84878600470993i</v>
      </c>
      <c r="AR229" s="223" t="str">
        <f t="shared" ref="AR229:AR292" ca="1" si="357">IMPRODUCT(O229,IMEXP(COMPLEX(0,-2*PI()*28*B229/Nt_load2)))</f>
        <v>3.47125579038455-2.84878600470993i</v>
      </c>
      <c r="AS229" s="223" t="str">
        <f t="shared" ref="AS229:AS292" ca="1" si="358">IMPRODUCT(O229,IMEXP(COMPLEX(0,-2*PI()*30*B229/Nt_load2)))</f>
        <v>3.32729120685446-3.01568096583482i</v>
      </c>
      <c r="AT229" s="223" t="str">
        <f t="shared" ref="AT229:AT292" ca="1" si="359">IMPRODUCT(O229,IMEXP(COMPLEX(0,-2*PI()*31*B229/Nt_load2)))</f>
        <v>-3.25228057321582+3.0964285129795i</v>
      </c>
      <c r="AU229" s="223" t="str">
        <f t="shared" ref="AU229:AU292" ca="1" si="360">IMPRODUCT(O229,IMEXP(COMPLEX(0,-2*PI()*32*B229/Nt_load2)))</f>
        <v>3.17531088737015-3.17531088737119i</v>
      </c>
      <c r="AV229" s="223" t="str">
        <f t="shared" ref="AV229:AV292" ca="1" si="361">IMPRODUCT(O229,IMEXP(COMPLEX(0,-2*PI()*33*B229/Nt_load2)))</f>
        <v>-3.09642851297876+3.25228057321653i</v>
      </c>
      <c r="AW229" s="223" t="str">
        <f t="shared" ref="AW229:AW292" ca="1" si="362">IMPRODUCT(O229,IMEXP(COMPLEX(0,-2*PI()*34*B229/Nt_load2)))</f>
        <v>3.01568096583401-3.3272912068552i</v>
      </c>
      <c r="AX229" s="223" t="str">
        <f t="shared" ref="AX229:AX292" ca="1" si="363">IMPRODUCT(O229,IMEXP(COMPLEX(0,-2*PI()*35*B229/Nt_load2)))</f>
        <v>-2.93311688523906+3.40029760468624i</v>
      </c>
      <c r="AY229" s="223" t="str">
        <f t="shared" ref="AY229:AY292" ca="1" si="364">IMPRODUCT(O229,IMEXP(COMPLEX(0,-2*PI()*36*B229/Nt_load2)))</f>
        <v>2.84878600470874-3.47125579038553i</v>
      </c>
      <c r="AZ229" s="223" t="str">
        <f t="shared" ref="AZ229:AZ292" ca="1" si="365">IMPRODUCT(O229,IMEXP(COMPLEX(0,-2*PI()*37*B229/Nt_load2)))</f>
        <v>-2.76273912201216+3.5401230213953i</v>
      </c>
      <c r="BA229" s="223" t="str">
        <f t="shared" ref="BA229:BA292" ca="1" si="366">IMPRODUCT(O229,IMEXP(COMPLEX(0,-2*PI()*38*B229/Nt_load2)))</f>
        <v>2.67502806857393-3.6068578146707i</v>
      </c>
      <c r="BB229" s="223" t="str">
        <f t="shared" ref="BB229:BB292" ca="1" si="367">IMPRODUCT(O229,IMEXP(COMPLEX(0,-2*PI()*39*B229/Nt_load2)))</f>
        <v>-2.58570567825294+3.67141997166764i</v>
      </c>
      <c r="BC229" s="223" t="str">
        <f t="shared" ref="BC229:BC292" ca="1" si="368">IMPRODUCT(O229,IMEXP(COMPLEX(0,-2*PI()*40*B229/Nt_load2)))</f>
        <v>2.49482575551712-3.73377060255687i</v>
      </c>
      <c r="BD229" s="223" t="str">
        <f t="shared" ref="BD229:BD292" ca="1" si="369">IMPRODUCT(O229,IMEXP(COMPLEX(0,-2*PI()*41*B229/Nt_load2)))</f>
        <v>-2.40244304303744+3.79387214964744i</v>
      </c>
      <c r="BE229" s="223" t="str">
        <f t="shared" ref="BE229:BE292" ca="1" si="370">IMPRODUCT(O229,IMEXP(COMPLEX(0,-2*PI()*42*B229/Nt_load2)))</f>
        <v>2.3086131886981-3.85168841001952i</v>
      </c>
      <c r="BF229" s="223" t="str">
        <f t="shared" ref="BF229:BF292" ca="1" si="371">IMPRODUCT(O229,IMEXP(COMPLEX(0,-2*PI()*43*B229/Nt_load2)))</f>
        <v>-2.21339271209849+3.9071845573173i</v>
      </c>
      <c r="BG229" s="223" t="str">
        <f t="shared" ref="BG229:BG292" ca="1" si="372">IMPRODUCT(O229,IMEXP(COMPLEX(0,-2*PI()*44*B229/Nt_load2)))</f>
        <v>2.1168389704932-3.96032716273678i</v>
      </c>
      <c r="BH229" s="223" t="str">
        <f t="shared" ref="BH229:BH292" ca="1" si="373">IMPRODUCT(O229,IMEXP(COMPLEX(0,-2*PI()*45*B229/Nt_load2)))</f>
        <v>-2.01901012424578+4.0110842151596i</v>
      </c>
      <c r="BI229" s="223" t="str">
        <f t="shared" ref="BI229:BI292" ca="1" si="374">IMPRODUCT(O229,IMEXP(COMPLEX(0,-2*PI()*46*B229/Nt_load2)))</f>
        <v>1.91996510179516-4.0594251404353i</v>
      </c>
      <c r="BJ229" s="223" t="str">
        <f t="shared" ref="BJ229:BJ292" ca="1" si="375">IMPRODUCT(O229,IMEXP(COMPLEX(0,-2*PI()*47*B229/Nt_load2)))</f>
        <v>-1.81976356415934+4.10532081979808i</v>
      </c>
      <c r="BK229" s="223" t="str">
        <f t="shared" ref="BK229:BK292" ca="1" si="376">IMPRODUCT(O229,IMEXP(COMPLEX(0,-2*PI()*48*B229/Nt_load2)))</f>
        <v>1.71846586899781-4.14874360740683i</v>
      </c>
      <c r="BL229" s="223" t="str">
        <f t="shared" ref="BL229:BL292" ca="1" si="377">IMPRODUCT(O229,IMEXP(COMPLEX(0,-2*PI()*49*B229/Nt_load2)))</f>
        <v>-1.61613303425437+4.189667346998i</v>
      </c>
      <c r="BM229" s="223" t="str">
        <f t="shared" ref="BM229:BM292" ca="1" si="378">IMPRODUCT(O229,IMEXP(COMPLEX(0,-2*PI()*50*B229/Nt_load2)))</f>
        <v>1.5128267014022-4.22806738764107i</v>
      </c>
      <c r="BN229" s="223" t="str">
        <f t="shared" ref="BN229:BN292" ca="1" si="379">IMPRODUCT(O229,IMEXP(COMPLEX(0,-2*PI()*51*B229/Nt_load2)))</f>
        <v>-1.40860909831334+4.26392059858745i</v>
      </c>
      <c r="BO229" s="223" t="str">
        <f t="shared" ref="BO229:BO292" ca="1" si="380">IMPRODUCT(O229,IMEXP(COMPLEX(0,-2*PI()*52*B229/Nt_load2)))</f>
        <v>1.30354300177493-4.29720538320349i</v>
      </c>
      <c r="BP229" s="223" t="str">
        <f t="shared" ref="BP229:BP292" ca="1" si="381">IMPRODUCT(O229,IMEXP(COMPLEX(0,-2*PI()*53*B229/Nt_load2)))</f>
        <v>-1.19769169967487+4.32790169197954i</v>
      </c>
      <c r="BQ229" s="223" t="str">
        <f t="shared" ref="BQ229:BQ292" ca="1" si="382">IMPRODUCT(O229,IMEXP(COMPLEX(0,-2*PI()*54*B229/Nt_load2)))</f>
        <v>1.09111895287937-4.35599103460704i</v>
      </c>
      <c r="BR229" s="223" t="str">
        <f t="shared" ref="BR229:BR292" ca="1" si="383">IMPRODUCT(O229,IMEXP(COMPLEX(0,-2*PI()*55*B229/Nt_load2)))</f>
        <v>-0.983888956826348+4.38145649111624i</v>
      </c>
      <c r="BS229" s="223" t="str">
        <f t="shared" ref="BS229:BS292" ca="1" si="384">IMPRODUCT(O229,IMEXP(COMPLEX(0,-2*PI()*56*B229/Nt_load2)))</f>
        <v>0.87606630285571-4.4042827220684i</v>
      </c>
      <c r="BT229" s="223" t="str">
        <f t="shared" ref="BT229:BT292" ca="1" si="385">IMPRODUCT(O229,IMEXP(COMPLEX(0,-2*PI()*57*B229/Nt_load2)))</f>
        <v>-0.767715939302458+4.42445597779551i</v>
      </c>
      <c r="BU229" s="223" t="str">
        <f t="shared" ref="BU229:BU292" ca="1" si="386">IMPRODUCT(O229,IMEXP(COMPLEX(0,-2*PI()*58*B229/Nt_load2)))</f>
        <v>0.658903132374115-4.44196410668266i</v>
      </c>
      <c r="BV229" s="223" t="str">
        <f t="shared" ref="BV229:BV292" ca="1" si="387">IMPRODUCT(O229,IMEXP(COMPLEX(0,-2*PI()*59*B229/Nt_load2)))</f>
        <v>-0.549693426836806+4.45679656248767i</v>
      </c>
      <c r="BW229" s="223" t="str">
        <f t="shared" ref="BW229:BW292" ca="1" si="388">IMPRODUCT(O229,IMEXP(COMPLEX(0,-2*PI()*60*B229/Nt_load2)))</f>
        <v>0.440152606533528-4.46894441069378i</v>
      </c>
      <c r="BX229" s="223" t="str">
        <f t="shared" ref="BX229:BX292" ca="1" si="389">IMPRODUCT(O229,IMEXP(COMPLEX(0,-2*PI()*61*B229/Nt_load2)))</f>
        <v>-0.330346654758441+4.47840033389149i</v>
      </c>
      <c r="BY229" s="223" t="str">
        <f t="shared" ref="BY229:BY292" ca="1" si="390">IMPRODUCT(O229,IMEXP(COMPLEX(0,-2*PI()*62*B229/Nt_load2)))</f>
        <v>0.220341714510985-4.48515863618622i</v>
      </c>
      <c r="BZ229" s="223" t="str">
        <f t="shared" ref="BZ229:BZ292" ca="1" si="391">IMPRODUCT(O229,IMEXP(COMPLEX(0,-2*PI()*63*B229/Nt_load2)))</f>
        <v>-0.110204048653814+4.48921524662939i</v>
      </c>
      <c r="CA229" s="223" t="str">
        <f t="shared" ref="CA229:CA292" ca="1" si="392">IMPRODUCT(O229,IMEXP(COMPLEX(0,-2*PI()*64*B229/Nt_load2)))</f>
        <v>-1.47213938141608E-12-4.49056772167055i</v>
      </c>
      <c r="CB229" s="223" t="str">
        <f t="shared" ref="CB229:CB292" ca="1" si="393">IMPRODUCT(O229,IMEXP(COMPLEX(0,-2*PI()*65*B229/Nt_load2)))</f>
        <v>0.110204048656757+4.48921524662932i</v>
      </c>
      <c r="CC229" s="223" t="str">
        <f t="shared" ref="CC229:CC292" ca="1" si="394">IMPRODUCT(O229,IMEXP(COMPLEX(0,-2*PI()*66*B229/Nt_load2)))</f>
        <v>-0.220341714513925-4.48515863618607i</v>
      </c>
      <c r="CD229" s="223" t="str">
        <f t="shared" ref="CD229:CD292" ca="1" si="395">IMPRODUCT(O229,IMEXP(COMPLEX(0,-2*PI()*67*B229/Nt_load2)))</f>
        <v>0.330346654761505+4.47840033389126i</v>
      </c>
      <c r="CE229" s="223" t="str">
        <f t="shared" ref="CE229:CE292" ca="1" si="396">IMPRODUCT(O229,IMEXP(COMPLEX(0,-2*PI()*68*B229/Nt_load2)))</f>
        <v>-0.440152606536585-4.46894441069348i</v>
      </c>
      <c r="CF229" s="223" t="str">
        <f t="shared" ref="CF229:CF292" ca="1" si="397">IMPRODUCT(O229,IMEXP(COMPLEX(0,-2*PI()*69*B229/Nt_load2)))</f>
        <v>0.549693426835293+4.45679656248785i</v>
      </c>
      <c r="CG229" s="223" t="str">
        <f t="shared" ref="CG229:CG292" ca="1" si="398">IMPRODUCT(O229,IMEXP(COMPLEX(0,-2*PI()*70*B229/Nt_load2)))</f>
        <v>-0.658903132372737-4.44196410668286i</v>
      </c>
      <c r="CH229" s="223" t="str">
        <f t="shared" ref="CH229:CH292" ca="1" si="399">IMPRODUCT(O229,IMEXP(COMPLEX(0,-2*PI()*71*B229/Nt_load2)))</f>
        <v>0.767715939301084+4.42445597779575i</v>
      </c>
      <c r="CI229" s="223" t="str">
        <f t="shared" ref="CI229:CI292" ca="1" si="400">IMPRODUCT(O229,IMEXP(COMPLEX(0,-2*PI()*72*B229/Nt_load2)))</f>
        <v>-0.87606630285434-4.40428272206867i</v>
      </c>
      <c r="CJ229" s="223" t="str">
        <f t="shared" ref="CJ229:CJ292" ca="1" si="401">IMPRODUCT(O229,IMEXP(COMPLEX(0,-2*PI()*73*B229/Nt_load2)))</f>
        <v>0.983888956824987+4.38145649111655i</v>
      </c>
      <c r="CK229" s="223" t="str">
        <f t="shared" ref="CK229:CK292" ca="1" si="402">IMPRODUCT(O229,IMEXP(COMPLEX(0,-2*PI()*74*B229/Nt_load2)))</f>
        <v>-1.09111895287802-4.35599103460737i</v>
      </c>
      <c r="CL229" s="223" t="str">
        <f t="shared" ref="CL229:CL292" ca="1" si="403">IMPRODUCT(O229,IMEXP(COMPLEX(0,-2*PI()*75*B229/Nt_load2)))</f>
        <v>1.1976916996734+4.32790169197995i</v>
      </c>
      <c r="CM229" s="223" t="str">
        <f t="shared" ref="CM229:CM292" ca="1" si="404">IMPRODUCT(O229,IMEXP(COMPLEX(0,-2*PI()*76*B229/Nt_load2)))</f>
        <v>-1.30354300177348-4.29720538320393i</v>
      </c>
      <c r="CN229" s="223" t="str">
        <f t="shared" ref="CN229:CN292" ca="1" si="405">IMPRODUCT(O229,IMEXP(COMPLEX(0,-2*PI()*77*B229/Nt_load2)))</f>
        <v>1.40860909831189+4.26392059858793i</v>
      </c>
      <c r="CO229" s="223" t="str">
        <f t="shared" ref="CO229:CO292" ca="1" si="406">IMPRODUCT(O229,IMEXP(COMPLEX(0,-2*PI()*78*B229/Nt_load2)))</f>
        <v>-1.51282670140077-4.22806738764159i</v>
      </c>
      <c r="CP229" s="223" t="str">
        <f t="shared" ref="CP229:CP292" ca="1" si="407">IMPRODUCT(O229,IMEXP(COMPLEX(0,-2*PI()*79*B229/Nt_load2)))</f>
        <v>1.61613303425295+4.18966734699854i</v>
      </c>
      <c r="CQ229" s="223" t="str">
        <f t="shared" ref="CQ229:CQ292" ca="1" si="408">IMPRODUCT(O229,IMEXP(COMPLEX(0,-2*PI()*80*B229/Nt_load2)))</f>
        <v>-1.71846586899641-4.14874360740741i</v>
      </c>
      <c r="CR229" s="223" t="str">
        <f t="shared" ref="CR229:CR292" ca="1" si="409">IMPRODUCT(O229,IMEXP(COMPLEX(0,-2*PI()*81*B229/Nt_load2)))</f>
        <v>1.81976356415807+4.10532081979864i</v>
      </c>
      <c r="CS229" s="223" t="str">
        <f t="shared" ref="CS229:CS292" ca="1" si="410">IMPRODUCT(O229,IMEXP(COMPLEX(0,-2*PI()*82*B229/Nt_load2)))</f>
        <v>-1.91996510179379-4.05942514043595i</v>
      </c>
      <c r="CT229" s="223" t="str">
        <f t="shared" ref="CT229:CT292" ca="1" si="411">IMPRODUCT(O229,IMEXP(COMPLEX(0,-2*PI()*83*B229/Nt_load2)))</f>
        <v>2.01901012424453+4.01108421516023i</v>
      </c>
      <c r="CU229" s="223" t="str">
        <f t="shared" ref="CU229:CU292" ca="1" si="412">IMPRODUCT(O229,IMEXP(COMPLEX(0,-2*PI()*84*B229/Nt_load2)))</f>
        <v>-2.11683897049185-3.9603271627375i</v>
      </c>
      <c r="CV229" s="223" t="str">
        <f t="shared" ref="CV229:CV292" ca="1" si="413">IMPRODUCT(O229,IMEXP(COMPLEX(0,-2*PI()*85*B229/Nt_load2)))</f>
        <v>2.21339271209728+3.90718455731798i</v>
      </c>
      <c r="CW229" s="223" t="str">
        <f t="shared" ref="CW229:CW292" ca="1" si="414">IMPRODUCT(O229,IMEXP(COMPLEX(0,-2*PI()*86*B229/Nt_load2)))</f>
        <v>-2.30861318869679-3.8516884100203i</v>
      </c>
      <c r="CX229" s="223" t="str">
        <f t="shared" ref="CX229:CX292" ca="1" si="415">IMPRODUCT(O229,IMEXP(COMPLEX(0,-2*PI()*87*B229/Nt_load2)))</f>
        <v>2.40244304303626+3.79387214964818i</v>
      </c>
      <c r="CY229" s="223" t="str">
        <f t="shared" ref="CY229:CY292" ca="1" si="416">IMPRODUCT(O229,IMEXP(COMPLEX(0,-2*PI()*88*B229/Nt_load2)))</f>
        <v>-2.49482575551951-3.73377060255527i</v>
      </c>
      <c r="CZ229" s="223" t="str">
        <f t="shared" ref="CZ229:CZ292" ca="1" si="417">IMPRODUCT(O229,IMEXP(COMPLEX(0,-2*PI()*89*B229/Nt_load2)))</f>
        <v>2.58570567825539+3.6714199716659i</v>
      </c>
      <c r="DA229" s="223" t="str">
        <f t="shared" ref="DA229:DA292" ca="1" si="418">IMPRODUCT(O229,IMEXP(COMPLEX(0,-2*PI()*90*B229/Nt_load2)))</f>
        <v>-2.67502806857645-3.60685781466883i</v>
      </c>
      <c r="DB229" s="223" t="str">
        <f t="shared" ref="DB229:DB292" ca="1" si="419">IMPRODUCT(O229,IMEXP(COMPLEX(0,-2*PI()*91*B229/Nt_load2)))</f>
        <v>2.76273912201453+3.54012302139345i</v>
      </c>
      <c r="DC229" s="223" t="str">
        <f t="shared" ref="DC229:DC292" ca="1" si="420">IMPRODUCT(O229,IMEXP(COMPLEX(0,-2*PI()*92*B229/Nt_load2)))</f>
        <v>-2.84878600471117-3.47125579038354i</v>
      </c>
      <c r="DD229" s="223" t="str">
        <f t="shared" ref="DD229:DD292" ca="1" si="421">IMPRODUCT(O229,IMEXP(COMPLEX(0,-2*PI()*93*B229/Nt_load2)))</f>
        <v>2.93311688524134+3.40029760468427i</v>
      </c>
      <c r="DE229" s="223" t="str">
        <f t="shared" ref="DE229:DE292" ca="1" si="422">IMPRODUCT(O229,IMEXP(COMPLEX(0,-2*PI()*94*B229/Nt_load2)))</f>
        <v>-3.01568096583634-3.32729120685309i</v>
      </c>
      <c r="DF229" s="223" t="str">
        <f t="shared" ref="DF229:DF292" ca="1" si="423">IMPRODUCT(O229,IMEXP(COMPLEX(0,-2*PI()*95*B229/Nt_load2)))</f>
        <v>3.09642851298089+3.2522805732145i</v>
      </c>
      <c r="DG229" s="223" t="str">
        <f t="shared" ref="DG229:DG292" ca="1" si="424">IMPRODUCT(O229,IMEXP(COMPLEX(0,-2*PI()*96*B229/Nt_load2)))</f>
        <v>-3.17531088737232-3.17531088736902i</v>
      </c>
      <c r="DH229" s="223" t="str">
        <f t="shared" ref="DH229:DH292" ca="1" si="425">IMPRODUCT(O229,IMEXP(COMPLEX(0,-2*PI()*97*B229/Nt_load2)))</f>
        <v>3.25228057321455+3.09642851298084i</v>
      </c>
      <c r="DI229" s="223" t="str">
        <f t="shared" ref="DI229:DI292" ca="1" si="426">IMPRODUCT(O229,IMEXP(COMPLEX(0,-2*PI()*98*B229/Nt_load2)))</f>
        <v>-3.32729120685314-3.01568096583628i</v>
      </c>
      <c r="DJ229" s="223" t="str">
        <f t="shared" ref="DJ229:DJ292" ca="1" si="427">IMPRODUCT(O229,IMEXP(COMPLEX(0,-2*PI()*99*B229/Nt_load2)))</f>
        <v>3.40029760468432+2.93311688524128i</v>
      </c>
      <c r="DK229" s="223" t="str">
        <f t="shared" ref="DK229:DK292" ca="1" si="428">IMPRODUCT(O229,IMEXP(COMPLEX(0,-2*PI()*100*B229/Nt_load2)))</f>
        <v>-3.47125579038359-2.84878600471111i</v>
      </c>
      <c r="DL229" s="223" t="str">
        <f t="shared" ref="DL229:DL292" ca="1" si="429">IMPRODUCT(O229,IMEXP(COMPLEX(0,-2*PI()*101*B229/Nt_load2)))</f>
        <v>3.54012302139349+2.76273912201447i</v>
      </c>
      <c r="DM229" s="223" t="str">
        <f t="shared" ref="DM229:DM292" ca="1" si="430">IMPRODUCT(O229,IMEXP(COMPLEX(0,-2*PI()*102*B229/Nt_load2)))</f>
        <v>-3.60685781466887-2.67502806857639i</v>
      </c>
      <c r="DN229" s="223" t="str">
        <f t="shared" ref="DN229:DN292" ca="1" si="431">IMPRODUCT(O229,IMEXP(COMPLEX(0,-2*PI()*103*B229/Nt_load2)))</f>
        <v>3.67141997166595+2.58570567825533i</v>
      </c>
      <c r="DO229" s="223" t="str">
        <f t="shared" ref="DO229:DO292" ca="1" si="432">IMPRODUCT(O229,IMEXP(COMPLEX(0,-2*PI()*104*B229/Nt_load2)))</f>
        <v>-3.73377060255517-2.49482575551966i</v>
      </c>
      <c r="DP229" s="223" t="str">
        <f t="shared" ref="DP229:DP292" ca="1" si="433">IMPRODUCT(O229,IMEXP(COMPLEX(0,-2*PI()*105*B229/Nt_load2)))</f>
        <v>3.79387214964823+2.40244304303619i</v>
      </c>
      <c r="DQ229" s="223" t="str">
        <f t="shared" ref="DQ229:DQ292" ca="1" si="434">IMPRODUCT(O229,IMEXP(COMPLEX(0,-2*PI()*106*B229/Nt_load2)))</f>
        <v>-3.85168841002021-2.30861318869695i</v>
      </c>
      <c r="DR229" s="223" t="str">
        <f t="shared" ref="DR229:DR292" ca="1" si="435">IMPRODUCT(O229,IMEXP(COMPLEX(0,-2*PI()*107*B229/Nt_load2)))</f>
        <v>3.90718455731802+2.21339271209721i</v>
      </c>
      <c r="DS229" s="223" t="str">
        <f t="shared" ref="DS229:DS292" ca="1" si="436">IMPRODUCT(O229,IMEXP(COMPLEX(0,-2*PI()*108*B229/Nt_load2)))</f>
        <v>-3.96032716273754-2.11683897049179i</v>
      </c>
      <c r="DT229" s="223" t="str">
        <f t="shared" ref="DT229:DT292" ca="1" si="437">IMPRODUCT(O229,IMEXP(COMPLEX(0,-2*PI()*109*B229/Nt_load2)))</f>
        <v>4.01108421516026+2.01901012424446i</v>
      </c>
      <c r="DU229" s="223" t="str">
        <f t="shared" ref="DU229:DU292" ca="1" si="438">IMPRODUCT(O229,IMEXP(COMPLEX(0,-2*PI()*110*B229/Nt_load2)))</f>
        <v>-4.05942514043598-1.91996510179372i</v>
      </c>
      <c r="DV229" s="223" t="str">
        <f t="shared" ref="DV229:DV292" ca="1" si="439">IMPRODUCT(O229,IMEXP(COMPLEX(0,-2*PI()*111*B229/Nt_load2)))</f>
        <v>4.10532081979867+1.819763564158i</v>
      </c>
      <c r="DW229" s="223" t="str">
        <f t="shared" ref="DW229:DW292" ca="1" si="440">IMPRODUCT(O229,IMEXP(COMPLEX(0,-2*PI()*112*B229/Nt_load2)))</f>
        <v>-4.14874360740745-1.71846586899633i</v>
      </c>
      <c r="DX229" s="223" t="str">
        <f t="shared" ref="DX229:DX292" ca="1" si="441">IMPRODUCT(O229,IMEXP(COMPLEX(0,-2*PI()*113*B229/Nt_load2)))</f>
        <v>4.18966734699853+1.616133034253i</v>
      </c>
      <c r="DY229" s="223" t="str">
        <f t="shared" ref="DY229:DY292" ca="1" si="442">IMPRODUCT(O229,IMEXP(COMPLEX(0,-2*PI()*114*B229/Nt_load2)))</f>
        <v>-4.22806738764161-1.5128267014007i</v>
      </c>
      <c r="DZ229" s="223" t="str">
        <f t="shared" ref="DZ229:DZ292" ca="1" si="443">IMPRODUCT(O229,IMEXP(COMPLEX(0,-2*PI()*115*B229/Nt_load2)))</f>
        <v>4.26392059858791+1.40860909831194i</v>
      </c>
      <c r="EA229" s="223" t="str">
        <f t="shared" ref="EA229:EA292" ca="1" si="444">IMPRODUCT(O229,IMEXP(COMPLEX(0,-2*PI()*116*B229/Nt_load2)))</f>
        <v>-4.29720538320395-1.3035430017734i</v>
      </c>
      <c r="EB229" s="223" t="str">
        <f t="shared" ref="EB229:EB292" ca="1" si="445">IMPRODUCT(O229,IMEXP(COMPLEX(0,-2*PI()*117*B229/Nt_load2)))</f>
        <v>4.32790169197993+1.19769169967345i</v>
      </c>
      <c r="EC229" s="223" t="str">
        <f t="shared" ref="EC229:EC292" ca="1" si="446">IMPRODUCT(O229,IMEXP(COMPLEX(0,-2*PI()*118*B229/Nt_load2)))</f>
        <v>-4.3559910346074-1.09111895287795i</v>
      </c>
      <c r="ED229" s="223" t="str">
        <f t="shared" ref="ED229:ED292" ca="1" si="447">IMPRODUCT(O229,IMEXP(COMPLEX(0,-2*PI()*119*B229/Nt_load2)))</f>
        <v>4.38145649111653+0.983888956825036i</v>
      </c>
      <c r="EE229" s="223" t="str">
        <f t="shared" ref="EE229:EE292" ca="1" si="448">IMPRODUCT(O229,IMEXP(COMPLEX(0,-2*PI()*120*B229/Nt_load2)))</f>
        <v>-4.40428272206868-0.876066302854263i</v>
      </c>
      <c r="EF229" s="223" t="str">
        <f t="shared" ref="EF229:EF292" ca="1" si="449">IMPRODUCT(O229,IMEXP(COMPLEX(0,-2*PI()*121*B229/Nt_load2)))</f>
        <v>4.42445597779578+0.767715939300882i</v>
      </c>
      <c r="EG229" s="223" t="str">
        <f t="shared" ref="EG229:EG292" ca="1" si="450">IMPRODUCT(O229,IMEXP(COMPLEX(0,-2*PI()*122*B229/Nt_load2)))</f>
        <v>-4.44196410668287-0.65890313237266i</v>
      </c>
      <c r="EH229" s="223" t="str">
        <f t="shared" ref="EH229:EH292" ca="1" si="451">IMPRODUCT(O229,IMEXP(COMPLEX(0,-2*PI()*123*B229/Nt_load2)))</f>
        <v>4.45679656248786+0.549693426835216i</v>
      </c>
      <c r="EI229" s="223" t="str">
        <f t="shared" ref="EI229:EI292" ca="1" si="452">IMPRODUCT(O229,IMEXP(COMPLEX(0,-2*PI()*124*B229/Nt_load2)))</f>
        <v>-4.4689444106935-0.440152606536382i</v>
      </c>
      <c r="EJ229" s="223" t="str">
        <f t="shared" ref="EJ229:EJ292" ca="1" si="453">IMPRODUCT(O229,IMEXP(COMPLEX(0,-2*PI()*125*B229/Nt_load2)))</f>
        <v>4.47840033389127+0.330346654761428i</v>
      </c>
      <c r="EK229" s="223" t="str">
        <f t="shared" ref="EK229:EK292" ca="1" si="454">IMPRODUCT(O229,IMEXP(COMPLEX(0,-2*PI()*126*B229/Nt_load2)))</f>
        <v>-4.48515863618608-0.220341714513849i</v>
      </c>
      <c r="EL229" s="223" t="str">
        <f t="shared" ref="EL229:EL292" ca="1" si="455">IMPRODUCT(O229,IMEXP(COMPLEX(0,-2*PI()*127*B229/Nt_load2)))</f>
        <v>4.48921524662932+0.110204048656807i</v>
      </c>
      <c r="EM229" s="223" t="str">
        <f t="shared" ref="EM229:EM292" ca="1" si="456">IMPRODUCT(O229,IMEXP(COMPLEX(0,-2*PI()*128*B229/Nt_load2)))</f>
        <v>-4.49056772167055-1.39512800990548E-12i</v>
      </c>
      <c r="EN229" s="223"/>
      <c r="EO229" s="223"/>
      <c r="EP229" s="223"/>
    </row>
    <row r="230" spans="1:146" ht="17.25" thickBot="1">
      <c r="A230" s="257">
        <f t="shared" si="323"/>
        <v>2.5390625000000018E-3</v>
      </c>
      <c r="B230" s="256">
        <v>130</v>
      </c>
      <c r="C230" s="230">
        <f t="shared" si="324"/>
        <v>26000</v>
      </c>
      <c r="D230" s="229">
        <f t="shared" ref="D230:D237" si="457">2*PI()*C230</f>
        <v>163362.81798666925</v>
      </c>
      <c r="E230" s="229" t="str">
        <f t="shared" ref="E230:E237" si="458">COMPLEX(0,D230)</f>
        <v>163362.817986669i</v>
      </c>
      <c r="F230" s="229" t="str">
        <f t="shared" si="325"/>
        <v>-0.0110232749527099-0.0321732429783046i</v>
      </c>
      <c r="G230" s="229" t="str">
        <f t="shared" si="326"/>
        <v>-3.36365710242147+2.68467103579114i</v>
      </c>
      <c r="H230" s="229" t="str">
        <f t="shared" si="322"/>
        <v>0.00201400740168016-0.00325068846656376i</v>
      </c>
      <c r="I230" s="229" t="str">
        <f t="shared" ref="I230:I237" si="459">IMDIV(IMPRODUCT(-1,H230),IMSUM(1,IMPRODUCT(F230,G230,-1)))</f>
        <v>-0.00260931845748314+0.00347446148897049i</v>
      </c>
      <c r="J230" s="255" t="str">
        <f ca="1">IMPRODUCT(1/N_FFT2,EE100)</f>
        <v>0.020763060536868-7.29989773591738E-06i</v>
      </c>
      <c r="K230" s="254" t="str">
        <f t="shared" ref="K230:K237" ca="1" si="460">IMPRODUCT(I230,J230)</f>
        <v>-0.0000541520738791326+0.0000721595019864109i</v>
      </c>
      <c r="N230" s="246">
        <f t="shared" ca="1" si="327"/>
        <v>17.490554873684442</v>
      </c>
      <c r="O230" s="223">
        <f t="shared" ca="1" si="328"/>
        <v>4.4905548736844416</v>
      </c>
      <c r="P230" s="223" t="str">
        <f t="shared" ca="1" si="329"/>
        <v>-4.48514580367601+0.220341084091331i</v>
      </c>
      <c r="Q230" s="223" t="str">
        <f t="shared" ca="1" si="330"/>
        <v>4.46893162457415-0.44015134721153i</v>
      </c>
      <c r="R230" s="223" t="str">
        <f t="shared" ca="1" si="331"/>
        <v>-4.44195139775651+0.658901247183552i</v>
      </c>
      <c r="S230" s="223" t="str">
        <f t="shared" ca="1" si="332"/>
        <v>4.40427012095272-0.876063796338038i</v>
      </c>
      <c r="T230" s="223" t="str">
        <f t="shared" ca="1" si="333"/>
        <v>-4.35597857165895+1.09111583107345i</v>
      </c>
      <c r="U230" s="223" t="str">
        <f t="shared" ca="1" si="334"/>
        <v>4.2971930884475-1.30353927220093i</v>
      </c>
      <c r="V230" s="223" t="str">
        <f t="shared" ca="1" si="335"/>
        <v>-4.22805529069633+1.51282237304512i</v>
      </c>
      <c r="W230" s="223" t="str">
        <f t="shared" ca="1" si="336"/>
        <v>4.14873173741581-1.71846095228547i</v>
      </c>
      <c r="X230" s="223" t="str">
        <f t="shared" ca="1" si="337"/>
        <v>-4.05941352599404+1.91995960857194i</v>
      </c>
      <c r="Y230" s="223" t="str">
        <f t="shared" ca="1" si="338"/>
        <v>3.96031583182553-2.11683291399277i</v>
      </c>
      <c r="Z230" s="223" t="str">
        <f t="shared" ca="1" si="339"/>
        <v>-3.85167738993523+2.30860658351154i</v>
      </c>
      <c r="AA230" s="223" t="str">
        <f t="shared" ca="1" si="340"/>
        <v>3.73375991984572-2.49481861756016i</v>
      </c>
      <c r="AB230" s="223" t="str">
        <f t="shared" ca="1" si="341"/>
        <v>-3.60684749507056+2.67502041503879i</v>
      </c>
      <c r="AC230" s="223" t="str">
        <f t="shared" ca="1" si="342"/>
        <v>3.47124585875698-2.84877785403383i</v>
      </c>
      <c r="AD230" s="223" t="str">
        <f t="shared" ca="1" si="343"/>
        <v>-3.3272816871247+3.01567233765469i</v>
      </c>
      <c r="AE230" s="223" t="str">
        <f t="shared" ca="1" si="344"/>
        <v>3.1753018024727-3.17530180247244i</v>
      </c>
      <c r="AF230" s="223" t="str">
        <f t="shared" ca="1" si="345"/>
        <v>-3.01567233765463+3.32728168712476i</v>
      </c>
      <c r="AG230" s="223" t="str">
        <f t="shared" ca="1" si="346"/>
        <v>2.84877785403377-3.47124585875703i</v>
      </c>
      <c r="AH230" s="223" t="str">
        <f t="shared" ca="1" si="347"/>
        <v>-2.67502041503908+3.60684749507034i</v>
      </c>
      <c r="AI230" s="223" t="str">
        <f t="shared" ca="1" si="348"/>
        <v>2.49481861756009-3.73375991984576i</v>
      </c>
      <c r="AJ230" s="223" t="str">
        <f t="shared" ca="1" si="349"/>
        <v>-2.30860658351143+3.85167738993529i</v>
      </c>
      <c r="AK230" s="223" t="str">
        <f t="shared" ca="1" si="350"/>
        <v>2.11683291399308-3.96031583182537i</v>
      </c>
      <c r="AL230" s="223" t="str">
        <f t="shared" ca="1" si="351"/>
        <v>-1.91995960857185+4.05941352599408i</v>
      </c>
      <c r="AM230" s="223" t="str">
        <f t="shared" ca="1" si="352"/>
        <v>1.71846095228537-4.14873173741585i</v>
      </c>
      <c r="AN230" s="223" t="str">
        <f t="shared" ca="1" si="353"/>
        <v>-1.51282237304545+4.22805529069621i</v>
      </c>
      <c r="AO230" s="223" t="str">
        <f t="shared" ca="1" si="354"/>
        <v>1.30353927220084-4.29719308844753i</v>
      </c>
      <c r="AP230" s="223" t="str">
        <f t="shared" ca="1" si="355"/>
        <v>-1.09111583107337+4.35597857165898i</v>
      </c>
      <c r="AQ230" s="223" t="str">
        <f t="shared" ca="1" si="356"/>
        <v>0.876063796338384-4.40427012095265i</v>
      </c>
      <c r="AR230" s="223" t="str">
        <f t="shared" ca="1" si="357"/>
        <v>0.876063796338384-4.40427012095265i</v>
      </c>
      <c r="AS230" s="223" t="str">
        <f t="shared" ca="1" si="358"/>
        <v>0.440151347211575-4.46893162457415i</v>
      </c>
      <c r="AT230" s="223" t="str">
        <f t="shared" ca="1" si="359"/>
        <v>-0.220341084091556+4.485145803676i</v>
      </c>
      <c r="AU230" s="223" t="str">
        <f t="shared" ca="1" si="360"/>
        <v>1.25428850688541E-12-4.49055487368444i</v>
      </c>
      <c r="AV230" s="223" t="str">
        <f t="shared" ca="1" si="361"/>
        <v>0.220341084089496+4.48514580367611i</v>
      </c>
      <c r="AW230" s="223" t="str">
        <f t="shared" ca="1" si="362"/>
        <v>-0.440151347213524-4.46893162457396i</v>
      </c>
      <c r="AX230" s="223" t="str">
        <f t="shared" ca="1" si="363"/>
        <v>0.658901247184953+4.44195139775631i</v>
      </c>
      <c r="AY230" s="223" t="str">
        <f t="shared" ca="1" si="364"/>
        <v>-0.87606379633899-4.40427012095253i</v>
      </c>
      <c r="AZ230" s="223" t="str">
        <f t="shared" ca="1" si="365"/>
        <v>1.09111583107353+4.35597857165893i</v>
      </c>
      <c r="BA230" s="223" t="str">
        <f t="shared" ca="1" si="366"/>
        <v>-1.30353927220057-4.29719308844761i</v>
      </c>
      <c r="BB230" s="223" t="str">
        <f t="shared" ca="1" si="367"/>
        <v>1.51282237304435+4.22805529069661i</v>
      </c>
      <c r="BC230" s="223" t="str">
        <f t="shared" ca="1" si="368"/>
        <v>-1.71846095228388-4.14873173741647i</v>
      </c>
      <c r="BD230" s="223" t="str">
        <f t="shared" ca="1" si="369"/>
        <v>1.91995960856999+4.05941352599496i</v>
      </c>
      <c r="BE230" s="223" t="str">
        <f t="shared" ca="1" si="370"/>
        <v>-2.11683291399447-3.96031583182463i</v>
      </c>
      <c r="BF230" s="223" t="str">
        <f t="shared" ca="1" si="371"/>
        <v>2.30860658351235+3.85167738993475i</v>
      </c>
      <c r="BG230" s="223" t="str">
        <f t="shared" ca="1" si="372"/>
        <v>-2.49481861756063-3.7337599198454i</v>
      </c>
      <c r="BH230" s="223" t="str">
        <f t="shared" ca="1" si="373"/>
        <v>2.67502041503884+3.60684749507053i</v>
      </c>
      <c r="BI230" s="223" t="str">
        <f t="shared" ca="1" si="374"/>
        <v>-2.84877785403324-3.47124585875747i</v>
      </c>
      <c r="BJ230" s="223" t="str">
        <f t="shared" ca="1" si="375"/>
        <v>3.01567233765374+3.32728168712557i</v>
      </c>
      <c r="BK230" s="223" t="str">
        <f t="shared" ca="1" si="376"/>
        <v>-3.17530180247126-3.17530180247388i</v>
      </c>
      <c r="BL230" s="223" t="str">
        <f t="shared" ca="1" si="377"/>
        <v>3.32728168712599+3.01567233765326i</v>
      </c>
      <c r="BM230" s="223" t="str">
        <f t="shared" ca="1" si="378"/>
        <v>-3.47124585875796-2.84877785403264i</v>
      </c>
      <c r="BN230" s="223" t="str">
        <f t="shared" ca="1" si="379"/>
        <v>3.60684749507091+2.67502041503832i</v>
      </c>
      <c r="BO230" s="223" t="str">
        <f t="shared" ca="1" si="380"/>
        <v>-3.73375991984583-2.49481861756i</v>
      </c>
      <c r="BP230" s="223" t="str">
        <f t="shared" ca="1" si="381"/>
        <v>3.85167738993507+2.3086065835118i</v>
      </c>
      <c r="BQ230" s="223" t="str">
        <f t="shared" ca="1" si="382"/>
        <v>-3.96031583182499-2.11683291399379i</v>
      </c>
      <c r="BR230" s="223" t="str">
        <f t="shared" ca="1" si="383"/>
        <v>4.05941352599333+1.91995960857345i</v>
      </c>
      <c r="BS230" s="223" t="str">
        <f t="shared" ca="1" si="384"/>
        <v>-4.14873173741503-1.71846095228736i</v>
      </c>
      <c r="BT230" s="223" t="str">
        <f t="shared" ca="1" si="385"/>
        <v>4.22805529069682+1.51282237304374i</v>
      </c>
      <c r="BU230" s="223" t="str">
        <f t="shared" ca="1" si="386"/>
        <v>-4.29719308844781-1.3035392721999i</v>
      </c>
      <c r="BV230" s="223" t="str">
        <f t="shared" ca="1" si="387"/>
        <v>4.35597857165909+1.09111583107291i</v>
      </c>
      <c r="BW230" s="223" t="str">
        <f t="shared" ca="1" si="388"/>
        <v>-4.40427012095267-0.876063796338299i</v>
      </c>
      <c r="BX230" s="223" t="str">
        <f t="shared" ca="1" si="389"/>
        <v>4.4419513977564+0.65890124718432i</v>
      </c>
      <c r="BY230" s="223" t="str">
        <f t="shared" ca="1" si="390"/>
        <v>-4.46893162457402-0.440151347212823i</v>
      </c>
      <c r="BZ230" s="223" t="str">
        <f t="shared" ca="1" si="391"/>
        <v>4.48514580367592+0.220341084093318i</v>
      </c>
      <c r="CA230" s="223" t="str">
        <f t="shared" ca="1" si="392"/>
        <v>-4.49055487368444+1.95844658926922E-12i</v>
      </c>
      <c r="CB230" s="223" t="str">
        <f t="shared" ca="1" si="393"/>
        <v>4.48514580367594-0.220341084092769i</v>
      </c>
      <c r="CC230" s="223" t="str">
        <f t="shared" ca="1" si="394"/>
        <v>-4.46893162457408+0.440151347212276i</v>
      </c>
      <c r="CD230" s="223" t="str">
        <f t="shared" ca="1" si="395"/>
        <v>4.44195139775648-0.658901247183776i</v>
      </c>
      <c r="CE230" s="223" t="str">
        <f t="shared" ca="1" si="396"/>
        <v>-4.40427012095278+0.87606379633776i</v>
      </c>
      <c r="CF230" s="223" t="str">
        <f t="shared" ca="1" si="397"/>
        <v>4.35597857165922-1.09111583107238i</v>
      </c>
      <c r="CG230" s="223" t="str">
        <f t="shared" ca="1" si="398"/>
        <v>-4.29719308844797+1.30353927219937i</v>
      </c>
      <c r="CH230" s="223" t="str">
        <f t="shared" ca="1" si="399"/>
        <v>4.22805529069701-1.51282237304322i</v>
      </c>
      <c r="CI230" s="223" t="str">
        <f t="shared" ca="1" si="400"/>
        <v>-4.14873173741524+1.71846095228685i</v>
      </c>
      <c r="CJ230" s="223" t="str">
        <f t="shared" ca="1" si="401"/>
        <v>4.05941352599356-1.91995960857295i</v>
      </c>
      <c r="CK230" s="223" t="str">
        <f t="shared" ca="1" si="402"/>
        <v>-3.96031583182525+2.1168329139933i</v>
      </c>
      <c r="CL230" s="223" t="str">
        <f t="shared" ca="1" si="403"/>
        <v>3.85167738993536-2.30860658351132i</v>
      </c>
      <c r="CM230" s="223" t="str">
        <f t="shared" ca="1" si="404"/>
        <v>-3.73375991984613+2.49481861755954i</v>
      </c>
      <c r="CN230" s="223" t="str">
        <f t="shared" ca="1" si="405"/>
        <v>3.60684749507124-2.67502041503788i</v>
      </c>
      <c r="CO230" s="223" t="str">
        <f t="shared" ca="1" si="406"/>
        <v>-3.47124585875831+2.84877785403222i</v>
      </c>
      <c r="CP230" s="223" t="str">
        <f t="shared" ca="1" si="407"/>
        <v>3.32728168712337-3.01567233765616i</v>
      </c>
      <c r="CQ230" s="223" t="str">
        <f t="shared" ca="1" si="408"/>
        <v>-3.17530180247165+3.17530180247349i</v>
      </c>
      <c r="CR230" s="223" t="str">
        <f t="shared" ca="1" si="409"/>
        <v>3.01567233765423-3.32728168712511i</v>
      </c>
      <c r="CS230" s="223" t="str">
        <f t="shared" ca="1" si="410"/>
        <v>-2.84877785403356+3.4712458587572i</v>
      </c>
      <c r="CT230" s="223" t="str">
        <f t="shared" ca="1" si="411"/>
        <v>2.67502041503928-3.6068474950702i</v>
      </c>
      <c r="CU230" s="223" t="str">
        <f t="shared" ca="1" si="412"/>
        <v>-2.49481861756109+3.7337599198451i</v>
      </c>
      <c r="CV230" s="223" t="str">
        <f t="shared" ca="1" si="413"/>
        <v>2.30860658351293-3.8516773899344i</v>
      </c>
      <c r="CW230" s="223" t="str">
        <f t="shared" ca="1" si="414"/>
        <v>-2.11683291399484+3.96031583182443i</v>
      </c>
      <c r="CX230" s="223" t="str">
        <f t="shared" ca="1" si="415"/>
        <v>1.9199596085706-4.05941352599468i</v>
      </c>
      <c r="CY230" s="223" t="str">
        <f t="shared" ca="1" si="416"/>
        <v>-1.71846095228433+4.14873173741628i</v>
      </c>
      <c r="CZ230" s="223" t="str">
        <f t="shared" ca="1" si="417"/>
        <v>1.51282237304486-4.22805529069642i</v>
      </c>
      <c r="DA230" s="223" t="str">
        <f t="shared" ca="1" si="418"/>
        <v>-1.30353927220116+4.29719308844743i</v>
      </c>
      <c r="DB230" s="223" t="str">
        <f t="shared" ca="1" si="419"/>
        <v>1.09111583107419-4.35597857165877i</v>
      </c>
      <c r="DC230" s="223" t="str">
        <f t="shared" ca="1" si="420"/>
        <v>-0.876063796339466+4.40427012095244i</v>
      </c>
      <c r="DD230" s="223" t="str">
        <f t="shared" ca="1" si="421"/>
        <v>0.658901247185496-4.44195139775623i</v>
      </c>
      <c r="DE230" s="223" t="str">
        <f t="shared" ca="1" si="422"/>
        <v>-0.440151347209563+4.46893162457435i</v>
      </c>
      <c r="DF230" s="223" t="str">
        <f t="shared" ca="1" si="423"/>
        <v>0.220341084090046-4.48514580367608i</v>
      </c>
      <c r="DG230" s="223" t="str">
        <f t="shared" ca="1" si="424"/>
        <v>6.40343459483246E-13+4.49055487368444i</v>
      </c>
      <c r="DH230" s="223" t="str">
        <f t="shared" ca="1" si="425"/>
        <v>-0.22034108409158-4.485145803676i</v>
      </c>
      <c r="DI230" s="223" t="str">
        <f t="shared" ca="1" si="426"/>
        <v>0.440151347211091+4.46893162457419i</v>
      </c>
      <c r="DJ230" s="223" t="str">
        <f t="shared" ca="1" si="427"/>
        <v>-0.658901247182474-4.44195139775668i</v>
      </c>
      <c r="DK230" s="223" t="str">
        <f t="shared" ca="1" si="428"/>
        <v>0.876063796336466+4.40427012095303i</v>
      </c>
      <c r="DL230" s="223" t="str">
        <f t="shared" ca="1" si="429"/>
        <v>-1.09111583107122-4.35597857165951i</v>
      </c>
      <c r="DM230" s="223" t="str">
        <f t="shared" ca="1" si="430"/>
        <v>1.30353927220239+4.29719308844706i</v>
      </c>
      <c r="DN230" s="223" t="str">
        <f t="shared" ca="1" si="431"/>
        <v>-1.51282237304631-4.2280552906959i</v>
      </c>
      <c r="DO230" s="223" t="str">
        <f t="shared" ca="1" si="432"/>
        <v>1.71846095228575+4.14873173741569i</v>
      </c>
      <c r="DP230" s="223" t="str">
        <f t="shared" ca="1" si="433"/>
        <v>-1.91995960857176-4.05941352599413i</v>
      </c>
      <c r="DQ230" s="223" t="str">
        <f t="shared" ca="1" si="434"/>
        <v>2.11683291399214+3.96031583182587i</v>
      </c>
      <c r="DR230" s="223" t="str">
        <f t="shared" ca="1" si="435"/>
        <v>-2.30860658351031-3.85167738993597i</v>
      </c>
      <c r="DS230" s="223" t="str">
        <f t="shared" ca="1" si="436"/>
        <v>2.49481861755854+3.7337599198468i</v>
      </c>
      <c r="DT230" s="223" t="str">
        <f t="shared" ca="1" si="437"/>
        <v>-2.67502041504051-3.60684749506928i</v>
      </c>
      <c r="DU230" s="223" t="str">
        <f t="shared" ca="1" si="438"/>
        <v>2.84877785403475+3.47124585875623i</v>
      </c>
      <c r="DV230" s="223" t="str">
        <f t="shared" ca="1" si="439"/>
        <v>-3.01567233765519-3.32728168712425i</v>
      </c>
      <c r="DW230" s="223" t="str">
        <f t="shared" ca="1" si="440"/>
        <v>3.17530180247256+3.17530180247258i</v>
      </c>
      <c r="DX230" s="223" t="str">
        <f t="shared" ca="1" si="441"/>
        <v>-3.3272816871244-3.01567233765503i</v>
      </c>
      <c r="DY230" s="223" t="str">
        <f t="shared" ca="1" si="442"/>
        <v>3.47124585875637+2.84877785403458i</v>
      </c>
      <c r="DZ230" s="223" t="str">
        <f t="shared" ca="1" si="443"/>
        <v>-3.60684749506941-2.67502041504034i</v>
      </c>
      <c r="EA230" s="223" t="str">
        <f t="shared" ca="1" si="444"/>
        <v>3.73375991984436+2.49481861756219i</v>
      </c>
      <c r="EB230" s="223" t="str">
        <f t="shared" ca="1" si="445"/>
        <v>-3.85167738993608-2.30860658351012i</v>
      </c>
      <c r="EC230" s="223" t="str">
        <f t="shared" ca="1" si="446"/>
        <v>3.96031583182585+2.11683291399218i</v>
      </c>
      <c r="ED230" s="223" t="str">
        <f t="shared" ca="1" si="447"/>
        <v>-4.05941352599422-1.91995960857156i</v>
      </c>
      <c r="EE230" s="223" t="str">
        <f t="shared" ca="1" si="448"/>
        <v>4.14873173741578+1.71846095228555i</v>
      </c>
      <c r="EF230" s="223" t="str">
        <f t="shared" ca="1" si="449"/>
        <v>-4.22805529069598-1.5128223730461i</v>
      </c>
      <c r="EG230" s="223" t="str">
        <f t="shared" ca="1" si="450"/>
        <v>4.29719308844705+1.30353927220242i</v>
      </c>
      <c r="EH230" s="223" t="str">
        <f t="shared" ca="1" si="451"/>
        <v>-4.35597857165851-1.09111583107522i</v>
      </c>
      <c r="EI230" s="223" t="str">
        <f t="shared" ca="1" si="452"/>
        <v>4.40427012095307+0.876063796336255i</v>
      </c>
      <c r="EJ230" s="223" t="str">
        <f t="shared" ca="1" si="453"/>
        <v>-4.44195139775671-0.658901247182259i</v>
      </c>
      <c r="EK230" s="223" t="str">
        <f t="shared" ca="1" si="454"/>
        <v>4.46893162457422+0.440151347210874i</v>
      </c>
      <c r="EL230" s="223" t="str">
        <f t="shared" ca="1" si="455"/>
        <v>-4.48514580367601-0.220341084091362i</v>
      </c>
      <c r="EM230" s="223" t="str">
        <f t="shared" ca="1" si="456"/>
        <v>4.49055487368444+4.22501178700445E-13i</v>
      </c>
      <c r="EN230" s="223"/>
      <c r="EO230" s="223"/>
      <c r="EP230" s="223"/>
    </row>
    <row r="231" spans="1:146" ht="17.25" thickBot="1">
      <c r="A231" s="257">
        <f t="shared" si="323"/>
        <v>2.5585937500000018E-3</v>
      </c>
      <c r="B231" s="256">
        <v>131</v>
      </c>
      <c r="C231" s="230">
        <f t="shared" si="324"/>
        <v>26200</v>
      </c>
      <c r="D231" s="229">
        <f t="shared" si="457"/>
        <v>164619.45504810516</v>
      </c>
      <c r="E231" s="229" t="str">
        <f t="shared" si="458"/>
        <v>164619.455048105i</v>
      </c>
      <c r="F231" s="229" t="str">
        <f t="shared" si="325"/>
        <v>-0.0109235319088499-0.0318438042564615i</v>
      </c>
      <c r="G231" s="229" t="str">
        <f t="shared" si="326"/>
        <v>-3.33719532010561+2.69215400298947i</v>
      </c>
      <c r="H231" s="229" t="str">
        <f t="shared" si="322"/>
        <v>0.00201376130509041-0.00322585593846591i</v>
      </c>
      <c r="I231" s="229" t="str">
        <f t="shared" si="459"/>
        <v>-0.00259592069827037+0.00344756176918681i</v>
      </c>
      <c r="J231" s="255" t="str">
        <f ca="1">IMPRODUCT(1/N_FFT2,EF100)</f>
        <v>0.0150649307828146-0.00161503804836747i</v>
      </c>
      <c r="K231" s="254" t="str">
        <f t="shared" ca="1" si="460"/>
        <v>-0.0000335394222057851+0.0000561297901205284i</v>
      </c>
      <c r="N231" s="246">
        <f t="shared" ca="1" si="327"/>
        <v>17.490535330027676</v>
      </c>
      <c r="O231" s="223">
        <f t="shared" ca="1" si="328"/>
        <v>4.4905353300276749</v>
      </c>
      <c r="P231" s="223" t="str">
        <f t="shared" ca="1" si="329"/>
        <v>-4.4783680300151+0.330344271882357i</v>
      </c>
      <c r="Q231" s="223" t="str">
        <f t="shared" ca="1" si="330"/>
        <v>4.44193206563032-0.658898379533535i</v>
      </c>
      <c r="R231" s="223" t="str">
        <f t="shared" ca="1" si="331"/>
        <v>-4.38142488652127+0.983881859777294i</v>
      </c>
      <c r="S231" s="223" t="str">
        <f t="shared" ca="1" si="332"/>
        <v>4.29717438633405-1.30353359897678i</v>
      </c>
      <c r="T231" s="223" t="str">
        <f t="shared" ca="1" si="333"/>
        <v>-4.18963712582883+1.61612137666189i</v>
      </c>
      <c r="U231" s="223" t="str">
        <f t="shared" ca="1" si="334"/>
        <v>4.05939585873761-1.91995125258186i</v>
      </c>
      <c r="V231" s="223" t="str">
        <f t="shared" ca="1" si="335"/>
        <v>-3.90715637377121+2.21337674631451i</v>
      </c>
      <c r="W231" s="223" t="str">
        <f t="shared" ca="1" si="336"/>
        <v>3.73374366988907-2.49480775968611i</v>
      </c>
      <c r="X231" s="223" t="str">
        <f t="shared" ca="1" si="337"/>
        <v>-3.54009748555847+2.76271919365131i</v>
      </c>
      <c r="Y231" s="223" t="str">
        <f t="shared" ca="1" si="338"/>
        <v>3.32726720623032-3.01565921293687i</v>
      </c>
      <c r="Z231" s="223" t="str">
        <f t="shared" ca="1" si="339"/>
        <v>-3.09640617762848+3.2522571136629i</v>
      </c>
      <c r="AA231" s="223" t="str">
        <f t="shared" ca="1" si="340"/>
        <v>2.84876545566931-3.47123075130594i</v>
      </c>
      <c r="AB231" s="223" t="str">
        <f t="shared" ca="1" si="341"/>
        <v>-2.58568702688101+3.67139348875138i</v>
      </c>
      <c r="AC231" s="223" t="str">
        <f t="shared" ca="1" si="342"/>
        <v>2.30859653606368-3.85166062678185i</v>
      </c>
      <c r="AD231" s="223" t="str">
        <f t="shared" ca="1" si="343"/>
        <v>-2.01899556059457+4.01105528215782i</v>
      </c>
      <c r="AE231" s="223" t="str">
        <f t="shared" ca="1" si="344"/>
        <v>1.71845347325154-4.14871368143145i</v>
      </c>
      <c r="AF231" s="223" t="str">
        <f t="shared" ca="1" si="345"/>
        <v>-1.40859893764565+4.26388984180998i</v>
      </c>
      <c r="AG231" s="223" t="str">
        <f t="shared" ca="1" si="346"/>
        <v>1.09111108235195-4.35595961370115i</v>
      </c>
      <c r="AH231" s="223" t="str">
        <f t="shared" ca="1" si="347"/>
        <v>-0.767710401566303+4.42442406303393i</v>
      </c>
      <c r="AI231" s="223" t="str">
        <f t="shared" ca="1" si="348"/>
        <v>0.440149431598063-4.46891217502544i</v>
      </c>
      <c r="AJ231" s="223" t="str">
        <f t="shared" ca="1" si="349"/>
        <v>-0.110203253724324+4.48918286474224i</v>
      </c>
      <c r="AK231" s="223" t="str">
        <f t="shared" ca="1" si="350"/>
        <v>-0.220340125129645-4.48512628356043i</v>
      </c>
      <c r="AL231" s="223" t="str">
        <f t="shared" ca="1" si="351"/>
        <v>0.549689461754626+4.45676441444493i</v>
      </c>
      <c r="AM231" s="223" t="str">
        <f t="shared" ca="1" si="352"/>
        <v>-0.87605998355989-4.40425095282181i</v>
      </c>
      <c r="AN231" s="223" t="str">
        <f t="shared" ca="1" si="353"/>
        <v>1.19768306041011+4.3278704736895i</v>
      </c>
      <c r="AO231" s="223" t="str">
        <f t="shared" ca="1" si="354"/>
        <v>-1.51281578898558-4.22803688948224i</v>
      </c>
      <c r="AP231" s="223" t="str">
        <f t="shared" ca="1" si="355"/>
        <v>1.8197504377262+4.10529120704269i</v>
      </c>
      <c r="AQ231" s="223" t="str">
        <f t="shared" ca="1" si="356"/>
        <v>-2.11682370117684-3.960298595859i</v>
      </c>
      <c r="AR231" s="223" t="str">
        <f t="shared" ca="1" si="357"/>
        <v>-2.11682370117684-3.960298595859i</v>
      </c>
      <c r="AS231" s="223" t="str">
        <f t="shared" ca="1" si="358"/>
        <v>-2.67500877289611-3.60683179745821i</v>
      </c>
      <c r="AT231" s="223" t="str">
        <f t="shared" ca="1" si="359"/>
        <v>2.93309572789847+3.40027307744694i</v>
      </c>
      <c r="AU231" s="223" t="str">
        <f t="shared" ca="1" si="360"/>
        <v>-3.1752879830212-3.17528798301948i</v>
      </c>
      <c r="AV231" s="223" t="str">
        <f t="shared" ca="1" si="361"/>
        <v>3.40027307744678+2.93309572789865i</v>
      </c>
      <c r="AW231" s="223" t="str">
        <f t="shared" ca="1" si="362"/>
        <v>-3.60683179745727-2.67500877289738i</v>
      </c>
      <c r="AX231" s="223" t="str">
        <f t="shared" ca="1" si="363"/>
        <v>3.79384478345452+2.40242571358235i</v>
      </c>
      <c r="AY231" s="223" t="str">
        <f t="shared" ca="1" si="364"/>
        <v>-3.96029859585909-2.11682370117666i</v>
      </c>
      <c r="AZ231" s="223" t="str">
        <f t="shared" ca="1" si="365"/>
        <v>4.10529120704221+1.81975043772729i</v>
      </c>
      <c r="BA231" s="223" t="str">
        <f t="shared" ca="1" si="366"/>
        <v>-4.22803688948292-1.51281578898369i</v>
      </c>
      <c r="BB231" s="223" t="str">
        <f t="shared" ca="1" si="367"/>
        <v>4.32787047368966+1.19768306040954i</v>
      </c>
      <c r="BC231" s="223" t="str">
        <f t="shared" ca="1" si="368"/>
        <v>-4.40425095282167-0.876059983560559i</v>
      </c>
      <c r="BD231" s="223" t="str">
        <f t="shared" ca="1" si="369"/>
        <v>4.45676441444468+0.549689461756634i</v>
      </c>
      <c r="BE231" s="223" t="str">
        <f t="shared" ca="1" si="370"/>
        <v>-4.48512628356049-0.220340125128478i</v>
      </c>
      <c r="BF231" s="223" t="str">
        <f t="shared" ca="1" si="371"/>
        <v>4.48918286474224-0.110203253724153i</v>
      </c>
      <c r="BG231" s="223" t="str">
        <f t="shared" ca="1" si="372"/>
        <v>-4.46891217502561+0.440149431596431i</v>
      </c>
      <c r="BH231" s="223" t="str">
        <f t="shared" ca="1" si="373"/>
        <v>4.42442406303366-0.767710401567866i</v>
      </c>
      <c r="BI231" s="223" t="str">
        <f t="shared" ca="1" si="374"/>
        <v>-4.35595961370112+1.0911110823521i</v>
      </c>
      <c r="BJ231" s="223" t="str">
        <f t="shared" ca="1" si="375"/>
        <v>4.26388984181035-1.40859893764451i</v>
      </c>
      <c r="BK231" s="223" t="str">
        <f t="shared" ca="1" si="376"/>
        <v>-4.14871368143071+1.71845347325333i</v>
      </c>
      <c r="BL231" s="223" t="str">
        <f t="shared" ca="1" si="377"/>
        <v>4.01105528215756-2.0189955605951i</v>
      </c>
      <c r="BM231" s="223" t="str">
        <f t="shared" ca="1" si="378"/>
        <v>-3.85166062678223+2.30859653606304i</v>
      </c>
      <c r="BN231" s="223" t="str">
        <f t="shared" ca="1" si="379"/>
        <v>3.67139348875001-2.58568702688295i</v>
      </c>
      <c r="BO231" s="223" t="str">
        <f t="shared" ca="1" si="380"/>
        <v>-3.47123075130556+2.84876545566977i</v>
      </c>
      <c r="BP231" s="223" t="str">
        <f t="shared" ca="1" si="381"/>
        <v>3.25225711366342-3.09640617762794i</v>
      </c>
      <c r="BQ231" s="223" t="str">
        <f t="shared" ca="1" si="382"/>
        <v>-3.0156592129384+3.32726720622894i</v>
      </c>
      <c r="BR231" s="223" t="str">
        <f t="shared" ca="1" si="383"/>
        <v>2.76271919365046-3.54009748555913i</v>
      </c>
      <c r="BS231" s="223" t="str">
        <f t="shared" ca="1" si="384"/>
        <v>-2.49480775968634+3.73374366988892i</v>
      </c>
      <c r="BT231" s="223" t="str">
        <f t="shared" ca="1" si="385"/>
        <v>2.21337674631591-3.90715637377041i</v>
      </c>
      <c r="BU231" s="223" t="str">
        <f t="shared" ca="1" si="386"/>
        <v>-1.91995125258049+4.05939585873826i</v>
      </c>
      <c r="BV231" s="223" t="str">
        <f t="shared" ca="1" si="387"/>
        <v>1.6161213766617-4.1896371258289i</v>
      </c>
      <c r="BW231" s="223" t="str">
        <f t="shared" ca="1" si="388"/>
        <v>-1.30353359897787+4.29717438633371i</v>
      </c>
      <c r="BX231" s="223" t="str">
        <f t="shared" ca="1" si="389"/>
        <v>0.983881859775314-4.38142488652172i</v>
      </c>
      <c r="BY231" s="223" t="str">
        <f t="shared" ca="1" si="390"/>
        <v>-0.658898379532848+4.44193206563042i</v>
      </c>
      <c r="BZ231" s="223" t="str">
        <f t="shared" ca="1" si="391"/>
        <v>0.330344271883041-4.47836803001504i</v>
      </c>
      <c r="CA231" s="223" t="str">
        <f t="shared" ca="1" si="392"/>
        <v>-2.02225679272921E-12+4.49053533002767i</v>
      </c>
      <c r="CB231" s="223" t="str">
        <f t="shared" ca="1" si="393"/>
        <v>-0.330344271883462-4.47836803001501i</v>
      </c>
      <c r="CC231" s="223" t="str">
        <f t="shared" ca="1" si="394"/>
        <v>0.658898379533266+4.44193206563036i</v>
      </c>
      <c r="CD231" s="223" t="str">
        <f t="shared" ca="1" si="395"/>
        <v>-0.983881859775727-4.38142488652162i</v>
      </c>
      <c r="CE231" s="223" t="str">
        <f t="shared" ca="1" si="396"/>
        <v>1.30353359897828+4.29717438633359i</v>
      </c>
      <c r="CF231" s="223" t="str">
        <f t="shared" ca="1" si="397"/>
        <v>-1.6161213766621-4.18963712582875i</v>
      </c>
      <c r="CG231" s="223" t="str">
        <f t="shared" ca="1" si="398"/>
        <v>1.91995125258087+4.05939585873809i</v>
      </c>
      <c r="CH231" s="223" t="str">
        <f t="shared" ca="1" si="399"/>
        <v>-2.21337674631627-3.90715637377021i</v>
      </c>
      <c r="CI231" s="223" t="str">
        <f t="shared" ca="1" si="400"/>
        <v>2.49480775968669+3.73374366988869i</v>
      </c>
      <c r="CJ231" s="223" t="str">
        <f t="shared" ca="1" si="401"/>
        <v>-2.76271919365079-3.54009748555888i</v>
      </c>
      <c r="CK231" s="223" t="str">
        <f t="shared" ca="1" si="402"/>
        <v>3.0156592129353+3.32726720623174i</v>
      </c>
      <c r="CL231" s="223" t="str">
        <f t="shared" ca="1" si="403"/>
        <v>-3.2522571136637-3.09640617762764i</v>
      </c>
      <c r="CM231" s="223" t="str">
        <f t="shared" ca="1" si="404"/>
        <v>3.47123075130574+2.84876545566954i</v>
      </c>
      <c r="CN231" s="223" t="str">
        <f t="shared" ca="1" si="405"/>
        <v>-3.67139348875018-2.58568702688271i</v>
      </c>
      <c r="CO231" s="223" t="str">
        <f t="shared" ca="1" si="406"/>
        <v>3.85166062678238+2.30859653606278i</v>
      </c>
      <c r="CP231" s="223" t="str">
        <f t="shared" ca="1" si="407"/>
        <v>-4.01105528215769-2.01899556059484i</v>
      </c>
      <c r="CQ231" s="223" t="str">
        <f t="shared" ca="1" si="408"/>
        <v>4.14871368143087+1.71845347325294i</v>
      </c>
      <c r="CR231" s="223" t="str">
        <f t="shared" ca="1" si="409"/>
        <v>-4.26388984181044-1.40859893764424i</v>
      </c>
      <c r="CS231" s="223" t="str">
        <f t="shared" ca="1" si="410"/>
        <v>4.35595961370119+1.09111108235181i</v>
      </c>
      <c r="CT231" s="223" t="str">
        <f t="shared" ca="1" si="411"/>
        <v>-4.42442406303373-0.767710401567448i</v>
      </c>
      <c r="CU231" s="223" t="str">
        <f t="shared" ca="1" si="412"/>
        <v>4.46891217502565+0.440149431596011i</v>
      </c>
      <c r="CV231" s="223" t="str">
        <f t="shared" ca="1" si="413"/>
        <v>-4.48918286474226-0.110203253723603i</v>
      </c>
      <c r="CW231" s="223" t="str">
        <f t="shared" ca="1" si="414"/>
        <v>4.48512628356046-0.220340125129028i</v>
      </c>
      <c r="CX231" s="223" t="str">
        <f t="shared" ca="1" si="415"/>
        <v>-4.45676441444519+0.549689461752493i</v>
      </c>
      <c r="CY231" s="223" t="str">
        <f t="shared" ca="1" si="416"/>
        <v>4.40425095282159-0.876059983560976i</v>
      </c>
      <c r="CZ231" s="223" t="str">
        <f t="shared" ca="1" si="417"/>
        <v>-4.32787047368957+1.19768306040989i</v>
      </c>
      <c r="DA231" s="223" t="str">
        <f t="shared" ca="1" si="418"/>
        <v>4.22803688948278-1.51281578898409i</v>
      </c>
      <c r="DB231" s="223" t="str">
        <f t="shared" ca="1" si="419"/>
        <v>-4.10529120704212+1.8197504377275i</v>
      </c>
      <c r="DC231" s="223" t="str">
        <f t="shared" ca="1" si="420"/>
        <v>3.96029859585896-2.11682370117692i</v>
      </c>
      <c r="DD231" s="223" t="str">
        <f t="shared" ca="1" si="421"/>
        <v>-3.79384478345436+2.4024257135826i</v>
      </c>
      <c r="DE231" s="223" t="str">
        <f t="shared" ca="1" si="422"/>
        <v>3.60683179745702-2.67500877289772i</v>
      </c>
      <c r="DF231" s="223" t="str">
        <f t="shared" ca="1" si="423"/>
        <v>-3.40027307744651+2.93309572789897i</v>
      </c>
      <c r="DG231" s="223" t="str">
        <f t="shared" ca="1" si="424"/>
        <v>3.1752879830209-3.17528798301978i</v>
      </c>
      <c r="DH231" s="223" t="str">
        <f t="shared" ca="1" si="425"/>
        <v>-2.93309572790018+3.40027307744546i</v>
      </c>
      <c r="DI231" s="223" t="str">
        <f t="shared" ca="1" si="426"/>
        <v>2.67500877289552-3.60683179745865i</v>
      </c>
      <c r="DJ231" s="223" t="str">
        <f t="shared" ca="1" si="427"/>
        <v>-2.40242571358417+3.79384478345337i</v>
      </c>
      <c r="DK231" s="223" t="str">
        <f t="shared" ca="1" si="428"/>
        <v>2.11682370117855-3.96029859585808i</v>
      </c>
      <c r="DL231" s="223" t="str">
        <f t="shared" ca="1" si="429"/>
        <v>-1.819750437725+4.10529120704323i</v>
      </c>
      <c r="DM231" s="223" t="str">
        <f t="shared" ca="1" si="430"/>
        <v>1.5128157889856-4.22803688948224i</v>
      </c>
      <c r="DN231" s="223" t="str">
        <f t="shared" ca="1" si="431"/>
        <v>-1.19768306041143+4.32787047368914i</v>
      </c>
      <c r="DO231" s="223" t="str">
        <f t="shared" ca="1" si="432"/>
        <v>0.876059983558287-4.40425095282213i</v>
      </c>
      <c r="DP231" s="223" t="str">
        <f t="shared" ca="1" si="433"/>
        <v>-0.549689461754335+4.45676441444497i</v>
      </c>
      <c r="DQ231" s="223" t="str">
        <f t="shared" ca="1" si="434"/>
        <v>0.220340125130625-4.48512628356038i</v>
      </c>
      <c r="DR231" s="223" t="str">
        <f t="shared" ca="1" si="435"/>
        <v>0.110203253726597+4.48918286474218i</v>
      </c>
      <c r="DS231" s="223" t="str">
        <f t="shared" ca="1" si="436"/>
        <v>-0.440149431598991-4.46891217502535i</v>
      </c>
      <c r="DT231" s="223" t="str">
        <f t="shared" ca="1" si="437"/>
        <v>0.767710401565872+4.424424063034i</v>
      </c>
      <c r="DU231" s="223" t="str">
        <f t="shared" ca="1" si="438"/>
        <v>-1.09111108235026-4.35595961370158i</v>
      </c>
      <c r="DV231" s="223" t="str">
        <f t="shared" ca="1" si="439"/>
        <v>1.40859893764684+4.26388984180959i</v>
      </c>
      <c r="DW231" s="223" t="str">
        <f t="shared" ca="1" si="440"/>
        <v>-1.71845347325146-4.14871368143148i</v>
      </c>
      <c r="DX231" s="223" t="str">
        <f t="shared" ca="1" si="441"/>
        <v>2.0189955605933+4.01105528215846i</v>
      </c>
      <c r="DY231" s="223" t="str">
        <f t="shared" ca="1" si="442"/>
        <v>-2.30859653606524-3.85166062678091i</v>
      </c>
      <c r="DZ231" s="223" t="str">
        <f t="shared" ca="1" si="443"/>
        <v>2.5856870268814+3.6713934887511i</v>
      </c>
      <c r="EA231" s="223" t="str">
        <f t="shared" ca="1" si="444"/>
        <v>-2.84876545566831-3.47123075130676i</v>
      </c>
      <c r="EB231" s="223" t="str">
        <f t="shared" ca="1" si="445"/>
        <v>3.09640617762971+3.25225711366173i</v>
      </c>
      <c r="EC231" s="223" t="str">
        <f t="shared" ca="1" si="446"/>
        <v>-3.32726720623059-3.01565921293658i</v>
      </c>
      <c r="ED231" s="223" t="str">
        <f t="shared" ca="1" si="447"/>
        <v>3.54009748555789+2.76271919365205i</v>
      </c>
      <c r="EE231" s="223" t="str">
        <f t="shared" ca="1" si="448"/>
        <v>-3.7337436698878-2.49480775968802i</v>
      </c>
      <c r="EF231" s="223" t="str">
        <f t="shared" ca="1" si="449"/>
        <v>3.90715637377156+2.21337674631389i</v>
      </c>
      <c r="EG231" s="223" t="str">
        <f t="shared" ca="1" si="450"/>
        <v>-4.05939585873734-1.91995125258243i</v>
      </c>
      <c r="EH231" s="223" t="str">
        <f t="shared" ca="1" si="451"/>
        <v>4.18963712582813+1.61612137666371i</v>
      </c>
      <c r="EI231" s="223" t="str">
        <f t="shared" ca="1" si="452"/>
        <v>-4.29717438633442-1.30353359897553i</v>
      </c>
      <c r="EJ231" s="223" t="str">
        <f t="shared" ca="1" si="453"/>
        <v>4.38142488652127+0.983881859777285i</v>
      </c>
      <c r="EK231" s="223" t="str">
        <f t="shared" ca="1" si="454"/>
        <v>-4.44193206563012-0.658898379534847i</v>
      </c>
      <c r="EL231" s="223" t="str">
        <f t="shared" ca="1" si="455"/>
        <v>4.47836803001521+0.33034427188073i</v>
      </c>
      <c r="EM231" s="223" t="str">
        <f t="shared" ca="1" si="456"/>
        <v>-4.49053533002767+2.94861885999926E-13i</v>
      </c>
      <c r="EN231" s="223"/>
      <c r="EO231" s="223"/>
      <c r="EP231" s="223"/>
    </row>
    <row r="232" spans="1:146" ht="17.25" thickBot="1">
      <c r="A232" s="257">
        <f t="shared" si="323"/>
        <v>2.5781250000000019E-3</v>
      </c>
      <c r="B232" s="256">
        <v>132</v>
      </c>
      <c r="C232" s="230">
        <f t="shared" si="324"/>
        <v>26400</v>
      </c>
      <c r="D232" s="229">
        <f t="shared" si="457"/>
        <v>165876.09210954109</v>
      </c>
      <c r="E232" s="229" t="str">
        <f t="shared" si="458"/>
        <v>165876.092109541i</v>
      </c>
      <c r="F232" s="229" t="str">
        <f t="shared" si="325"/>
        <v>-0.0108248156533505-0.0315202512302018i</v>
      </c>
      <c r="G232" s="229" t="str">
        <f t="shared" si="326"/>
        <v>-3.31088740453684+2.69928115999964i</v>
      </c>
      <c r="H232" s="229" t="str">
        <f t="shared" si="322"/>
        <v>0.00201352106764282-0.00320139983673565i</v>
      </c>
      <c r="I232" s="229" t="str">
        <f t="shared" si="459"/>
        <v>-0.00258290658882557+0.00342099041962887i</v>
      </c>
      <c r="J232" s="255" t="str">
        <f ca="1">IMPRODUCT(1/N_FFT2,EG100)</f>
        <v>0.0142944036900325+5.47493554912047E-06i</v>
      </c>
      <c r="K232" s="254" t="str">
        <f t="shared" ca="1" si="460"/>
        <v>-0.0000369398391763791+0.0000488868768308055i</v>
      </c>
      <c r="N232" s="246">
        <f t="shared" ca="1" si="327"/>
        <v>17.490509036725527</v>
      </c>
      <c r="O232" s="223">
        <f t="shared" ca="1" si="328"/>
        <v>4.4905090367255269</v>
      </c>
      <c r="P232" s="223" t="str">
        <f t="shared" ca="1" si="329"/>
        <v>-4.46888600833272+0.440146854403866i</v>
      </c>
      <c r="Q232" s="223" t="str">
        <f t="shared" ca="1" si="330"/>
        <v>4.40422516473808-0.876054853991125i</v>
      </c>
      <c r="R232" s="223" t="str">
        <f t="shared" ca="1" si="331"/>
        <v>-4.29714922521265+1.3035259664341i</v>
      </c>
      <c r="S232" s="223" t="str">
        <f t="shared" ca="1" si="332"/>
        <v>4.14868938958768-1.71844341124059i</v>
      </c>
      <c r="T232" s="223" t="str">
        <f t="shared" ca="1" si="333"/>
        <v>-3.96027540723663+2.11681130660019i</v>
      </c>
      <c r="U232" s="223" t="str">
        <f t="shared" ca="1" si="334"/>
        <v>3.73372180780736-2.49479315191006i</v>
      </c>
      <c r="V232" s="223" t="str">
        <f t="shared" ca="1" si="335"/>
        <v>-3.47121042630873+2.84874877537476i</v>
      </c>
      <c r="W232" s="223" t="str">
        <f t="shared" ca="1" si="336"/>
        <v>3.17526939084807-3.17526939084811i</v>
      </c>
      <c r="X232" s="223" t="str">
        <f t="shared" ca="1" si="337"/>
        <v>-2.84874877537472+3.47121042630876i</v>
      </c>
      <c r="Y232" s="223" t="str">
        <f t="shared" ca="1" si="338"/>
        <v>2.49479315191038-3.73372180780715i</v>
      </c>
      <c r="Z232" s="223" t="str">
        <f t="shared" ca="1" si="339"/>
        <v>-2.11681130660015+3.96027540723665i</v>
      </c>
      <c r="AA232" s="223" t="str">
        <f t="shared" ca="1" si="340"/>
        <v>1.71844341124054-4.1486893895877i</v>
      </c>
      <c r="AB232" s="223" t="str">
        <f t="shared" ca="1" si="341"/>
        <v>-1.30352596643396+4.29714922521269i</v>
      </c>
      <c r="AC232" s="223" t="str">
        <f t="shared" ca="1" si="342"/>
        <v>0.8760548539913-4.40422516473805i</v>
      </c>
      <c r="AD232" s="223" t="str">
        <f t="shared" ca="1" si="343"/>
        <v>-0.440146854403948+4.46888600833272i</v>
      </c>
      <c r="AE232" s="223" t="str">
        <f t="shared" ca="1" si="344"/>
        <v>-6.27131766146232E-14-4.49050903672553i</v>
      </c>
      <c r="AF232" s="223" t="str">
        <f t="shared" ca="1" si="345"/>
        <v>0.440146854404042+4.46888600833271i</v>
      </c>
      <c r="AG232" s="223" t="str">
        <f t="shared" ca="1" si="346"/>
        <v>-0.876054853990954-4.40422516473812i</v>
      </c>
      <c r="AH232" s="223" t="str">
        <f t="shared" ca="1" si="347"/>
        <v>1.30352596643408+4.29714922521265i</v>
      </c>
      <c r="AI232" s="223" t="str">
        <f t="shared" ca="1" si="348"/>
        <v>-1.71844341124066-4.14868938958765i</v>
      </c>
      <c r="AJ232" s="223" t="str">
        <f t="shared" ca="1" si="349"/>
        <v>2.11681130660025+3.96027540723659i</v>
      </c>
      <c r="AK232" s="223" t="str">
        <f t="shared" ca="1" si="350"/>
        <v>-2.49479315191009-3.73372180780735i</v>
      </c>
      <c r="AL232" s="223" t="str">
        <f t="shared" ca="1" si="351"/>
        <v>2.8487487753748+3.4712104263087i</v>
      </c>
      <c r="AM232" s="223" t="str">
        <f t="shared" ca="1" si="352"/>
        <v>-3.17526939084815-3.17526939084804i</v>
      </c>
      <c r="AN232" s="223" t="str">
        <f t="shared" ca="1" si="353"/>
        <v>3.4712104263088+2.84874877537468i</v>
      </c>
      <c r="AO232" s="223" t="str">
        <f t="shared" ca="1" si="354"/>
        <v>-3.73372180780719-2.49479315191033i</v>
      </c>
      <c r="AP232" s="223" t="str">
        <f t="shared" ca="1" si="355"/>
        <v>3.96027540723666+2.11681130660012i</v>
      </c>
      <c r="AQ232" s="223" t="str">
        <f t="shared" ca="1" si="356"/>
        <v>-4.14868938958772-1.71844341124051i</v>
      </c>
      <c r="AR232" s="223" t="str">
        <f t="shared" ca="1" si="357"/>
        <v>-4.14868938958772-1.71844341124051i</v>
      </c>
      <c r="AS232" s="223" t="str">
        <f t="shared" ca="1" si="358"/>
        <v>-4.40422516473806-0.876054853991242i</v>
      </c>
      <c r="AT232" s="223" t="str">
        <f t="shared" ca="1" si="359"/>
        <v>4.46888600833285+0.440146854402552i</v>
      </c>
      <c r="AU232" s="223" t="str">
        <f t="shared" ca="1" si="360"/>
        <v>-4.49050903672553-7.67969248025668E-13i</v>
      </c>
      <c r="AV232" s="223" t="str">
        <f t="shared" ca="1" si="361"/>
        <v>4.46888600833257-0.440146854405469i</v>
      </c>
      <c r="AW232" s="223" t="str">
        <f t="shared" ca="1" si="362"/>
        <v>-4.4042251647382+0.876054853990546i</v>
      </c>
      <c r="AX232" s="223" t="str">
        <f t="shared" ca="1" si="363"/>
        <v>4.29714922521213-1.30352596643582i</v>
      </c>
      <c r="AY232" s="223" t="str">
        <f t="shared" ca="1" si="364"/>
        <v>-4.14868938958782+1.71844341124027i</v>
      </c>
      <c r="AZ232" s="223" t="str">
        <f t="shared" ca="1" si="365"/>
        <v>3.96027540723573-2.11681130660186i</v>
      </c>
      <c r="BA232" s="223" t="str">
        <f t="shared" ca="1" si="366"/>
        <v>-3.73372180780729+2.49479315191017i</v>
      </c>
      <c r="BB232" s="223" t="str">
        <f t="shared" ca="1" si="367"/>
        <v>3.47121042631009-2.8487487753731i</v>
      </c>
      <c r="BC232" s="223" t="str">
        <f t="shared" ca="1" si="368"/>
        <v>-3.17526939084797+3.17526939084821i</v>
      </c>
      <c r="BD232" s="223" t="str">
        <f t="shared" ca="1" si="369"/>
        <v>2.84874877537638-3.4712104263074i</v>
      </c>
      <c r="BE232" s="223" t="str">
        <f t="shared" ca="1" si="370"/>
        <v>-2.49479315190988+3.73372180780749i</v>
      </c>
      <c r="BF232" s="223" t="str">
        <f t="shared" ca="1" si="371"/>
        <v>2.11681130660161-3.96027540723587i</v>
      </c>
      <c r="BG232" s="223" t="str">
        <f t="shared" ca="1" si="372"/>
        <v>-1.71844341124007+4.1486893895879i</v>
      </c>
      <c r="BH232" s="223" t="str">
        <f t="shared" ca="1" si="373"/>
        <v>1.30352596643555-4.29714922521221i</v>
      </c>
      <c r="BI232" s="223" t="str">
        <f t="shared" ca="1" si="374"/>
        <v>-0.876054853990334+4.40422516473824i</v>
      </c>
      <c r="BJ232" s="223" t="str">
        <f t="shared" ca="1" si="375"/>
        <v>0.440146854405126-4.4688860083326i</v>
      </c>
      <c r="BK232" s="223" t="str">
        <f t="shared" ca="1" si="376"/>
        <v>1.04962814533968E-12+4.49050903672553i</v>
      </c>
      <c r="BL232" s="223" t="str">
        <f t="shared" ca="1" si="377"/>
        <v>-0.440146854402769-4.46888600833283i</v>
      </c>
      <c r="BM232" s="223" t="str">
        <f t="shared" ca="1" si="378"/>
        <v>0.876054853992391+4.40422516473783i</v>
      </c>
      <c r="BN232" s="223" t="str">
        <f t="shared" ca="1" si="379"/>
        <v>-1.30352596643328-4.2971492252129i</v>
      </c>
      <c r="BO232" s="223" t="str">
        <f t="shared" ca="1" si="380"/>
        <v>1.71844341124201+4.1486893895871i</v>
      </c>
      <c r="BP232" s="223" t="str">
        <f t="shared" ca="1" si="381"/>
        <v>-2.11681130659952-3.96027540723698i</v>
      </c>
      <c r="BQ232" s="223" t="str">
        <f t="shared" ca="1" si="382"/>
        <v>2.49479315191173+3.73372180780625i</v>
      </c>
      <c r="BR232" s="223" t="str">
        <f t="shared" ca="1" si="383"/>
        <v>-2.84874877537455-3.4712104263089i</v>
      </c>
      <c r="BS232" s="223" t="str">
        <f t="shared" ca="1" si="384"/>
        <v>3.17526939084945+3.17526939084673i</v>
      </c>
      <c r="BT232" s="223" t="str">
        <f t="shared" ca="1" si="385"/>
        <v>-3.47121042630859-2.84874877537493i</v>
      </c>
      <c r="BU232" s="223" t="str">
        <f t="shared" ca="1" si="386"/>
        <v>3.73372180780846+2.49479315190842i</v>
      </c>
      <c r="BV232" s="223" t="str">
        <f t="shared" ca="1" si="387"/>
        <v>-3.96027540723675-2.11681130659995i</v>
      </c>
      <c r="BW232" s="223" t="str">
        <f t="shared" ca="1" si="388"/>
        <v>4.14868938958691+1.71844341124246i</v>
      </c>
      <c r="BX232" s="223" t="str">
        <f t="shared" ca="1" si="389"/>
        <v>-4.29714922521272-1.30352596643387i</v>
      </c>
      <c r="BY232" s="223" t="str">
        <f t="shared" ca="1" si="390"/>
        <v>4.40422516473774+0.876054853992872i</v>
      </c>
      <c r="BZ232" s="223" t="str">
        <f t="shared" ca="1" si="391"/>
        <v>-4.46888600833277-0.44014685440338i</v>
      </c>
      <c r="CA232" s="223" t="str">
        <f t="shared" ca="1" si="392"/>
        <v>4.49050903672553+1.53593849605134E-12i</v>
      </c>
      <c r="CB232" s="223" t="str">
        <f t="shared" ca="1" si="393"/>
        <v>-4.46888600833265+0.440146854404642i</v>
      </c>
      <c r="CC232" s="223" t="str">
        <f t="shared" ca="1" si="394"/>
        <v>4.40422516473836-0.876054853989733i</v>
      </c>
      <c r="CD232" s="223" t="str">
        <f t="shared" ca="1" si="395"/>
        <v>-4.29714922521235+1.30352596643508i</v>
      </c>
      <c r="CE232" s="223" t="str">
        <f t="shared" ca="1" si="396"/>
        <v>4.14868938958813-1.71844341123951i</v>
      </c>
      <c r="CF232" s="223" t="str">
        <f t="shared" ca="1" si="397"/>
        <v>-3.9602754072361+2.11681130660118i</v>
      </c>
      <c r="CG232" s="223" t="str">
        <f t="shared" ca="1" si="398"/>
        <v>3.73372180780776-2.49479315190947i</v>
      </c>
      <c r="CH232" s="223" t="str">
        <f t="shared" ca="1" si="399"/>
        <v>-3.47121042630771+2.848748775376i</v>
      </c>
      <c r="CI232" s="223" t="str">
        <f t="shared" ca="1" si="400"/>
        <v>3.17526939084856-3.17526939084763i</v>
      </c>
      <c r="CJ232" s="223" t="str">
        <f t="shared" ca="1" si="401"/>
        <v>-2.84874877537357+3.4712104263097i</v>
      </c>
      <c r="CK232" s="223" t="str">
        <f t="shared" ca="1" si="402"/>
        <v>2.49479315191057-3.73372180780702i</v>
      </c>
      <c r="CL232" s="223" t="str">
        <f t="shared" ca="1" si="403"/>
        <v>-2.1168113065984+3.96027540723758i</v>
      </c>
      <c r="CM232" s="223" t="str">
        <f t="shared" ca="1" si="404"/>
        <v>1.71844341124072-4.14868938958763i</v>
      </c>
      <c r="CN232" s="223" t="str">
        <f t="shared" ca="1" si="405"/>
        <v>-1.30352596643207+4.29714922521326i</v>
      </c>
      <c r="CO232" s="223" t="str">
        <f t="shared" ca="1" si="406"/>
        <v>0.876054853991152-4.40422516473808i</v>
      </c>
      <c r="CP232" s="223" t="str">
        <f t="shared" ca="1" si="407"/>
        <v>-0.440146854405953+4.46888600833252i</v>
      </c>
      <c r="CQ232" s="223" t="str">
        <f t="shared" ca="1" si="408"/>
        <v>-3.45472868832221E-13-4.49050903672553i</v>
      </c>
      <c r="CR232" s="223" t="str">
        <f t="shared" ca="1" si="409"/>
        <v>0.440146854401942+4.46888600833292i</v>
      </c>
      <c r="CS232" s="223" t="str">
        <f t="shared" ca="1" si="410"/>
        <v>-0.876054853991704-4.40422516473797i</v>
      </c>
      <c r="CT232" s="223" t="str">
        <f t="shared" ca="1" si="411"/>
        <v>1.30352596643249+4.29714922521314i</v>
      </c>
      <c r="CU232" s="223" t="str">
        <f t="shared" ca="1" si="412"/>
        <v>-1.71844341124136-4.14868938958736i</v>
      </c>
      <c r="CV232" s="223" t="str">
        <f t="shared" ca="1" si="413"/>
        <v>2.11681130659879+3.96027540723737i</v>
      </c>
      <c r="CW232" s="223" t="str">
        <f t="shared" ca="1" si="414"/>
        <v>-2.49479315191093-3.73372180780678i</v>
      </c>
      <c r="CX232" s="223" t="str">
        <f t="shared" ca="1" si="415"/>
        <v>2.84874877537391+3.47121042630943i</v>
      </c>
      <c r="CY232" s="223" t="str">
        <f t="shared" ca="1" si="416"/>
        <v>-3.17526939084887-3.17526939084732i</v>
      </c>
      <c r="CZ232" s="223" t="str">
        <f t="shared" ca="1" si="417"/>
        <v>3.47121042630807+2.84874877537557i</v>
      </c>
      <c r="DA232" s="223" t="str">
        <f t="shared" ca="1" si="418"/>
        <v>-3.733721807808-2.49479315190911i</v>
      </c>
      <c r="DB232" s="223" t="str">
        <f t="shared" ca="1" si="419"/>
        <v>3.96027540723636+2.11681130660068i</v>
      </c>
      <c r="DC232" s="223" t="str">
        <f t="shared" ca="1" si="420"/>
        <v>-4.1486893895883-1.7184434112391i</v>
      </c>
      <c r="DD232" s="223" t="str">
        <f t="shared" ca="1" si="421"/>
        <v>4.29714922521251+1.30352596643455i</v>
      </c>
      <c r="DE232" s="223" t="str">
        <f t="shared" ca="1" si="422"/>
        <v>-4.40422516473845-0.876054853989306i</v>
      </c>
      <c r="DF232" s="223" t="str">
        <f t="shared" ca="1" si="423"/>
        <v>4.46888600833271+0.440146854404081i</v>
      </c>
      <c r="DG232" s="223" t="str">
        <f t="shared" ca="1" si="424"/>
        <v>-4.49050903672553+2.09925629067936E-12i</v>
      </c>
      <c r="DH232" s="223" t="str">
        <f t="shared" ca="1" si="425"/>
        <v>4.46888600833272-0.440146854403941i</v>
      </c>
      <c r="DI232" s="223" t="str">
        <f t="shared" ca="1" si="426"/>
        <v>-4.40422516473852+0.876054853988915i</v>
      </c>
      <c r="DJ232" s="223" t="str">
        <f t="shared" ca="1" si="427"/>
        <v>4.29714922521255-1.30352596643441i</v>
      </c>
      <c r="DK232" s="223" t="str">
        <f t="shared" ca="1" si="428"/>
        <v>-4.14868938958845+1.71844341123874i</v>
      </c>
      <c r="DL232" s="223" t="str">
        <f t="shared" ca="1" si="429"/>
        <v>3.96027540723643-2.11681130660056i</v>
      </c>
      <c r="DM232" s="223" t="str">
        <f t="shared" ca="1" si="430"/>
        <v>-3.73372180780822+2.49479315190878i</v>
      </c>
      <c r="DN232" s="223" t="str">
        <f t="shared" ca="1" si="431"/>
        <v>3.47121042630832-2.84874877537526i</v>
      </c>
      <c r="DO232" s="223" t="str">
        <f t="shared" ca="1" si="432"/>
        <v>-3.17526939084914+3.17526939084704i</v>
      </c>
      <c r="DP232" s="223" t="str">
        <f t="shared" ca="1" si="433"/>
        <v>2.84874877537421-3.47121042630918i</v>
      </c>
      <c r="DQ232" s="223" t="str">
        <f t="shared" ca="1" si="434"/>
        <v>-2.49479315191126+3.73372180780656i</v>
      </c>
      <c r="DR232" s="223" t="str">
        <f t="shared" ca="1" si="435"/>
        <v>2.11681130659913-3.96027540723719i</v>
      </c>
      <c r="DS232" s="223" t="str">
        <f t="shared" ca="1" si="436"/>
        <v>-1.71844341124149+4.14868938958731i</v>
      </c>
      <c r="DT232" s="223" t="str">
        <f t="shared" ca="1" si="437"/>
        <v>1.30352596643287-4.29714922521302i</v>
      </c>
      <c r="DU232" s="223" t="str">
        <f t="shared" ca="1" si="438"/>
        <v>-0.876054853991839+4.40422516473794i</v>
      </c>
      <c r="DV232" s="223" t="str">
        <f t="shared" ca="1" si="439"/>
        <v>0.440146854402336-4.46888600833288i</v>
      </c>
      <c r="DW232" s="223" t="str">
        <f t="shared" ca="1" si="440"/>
        <v>-4.86310350711656E-13+4.49050903672553i</v>
      </c>
      <c r="DX232" s="223" t="str">
        <f t="shared" ca="1" si="441"/>
        <v>-0.440146854405686-4.46888600833254i</v>
      </c>
      <c r="DY232" s="223" t="str">
        <f t="shared" ca="1" si="442"/>
        <v>0.876054853990887+4.40422516473813i</v>
      </c>
      <c r="DZ232" s="223" t="str">
        <f t="shared" ca="1" si="443"/>
        <v>-1.30352596643609-4.29714922521205i</v>
      </c>
      <c r="EA232" s="223" t="str">
        <f t="shared" ca="1" si="444"/>
        <v>1.71844341124059+4.14868938958768i</v>
      </c>
      <c r="EB232" s="223" t="str">
        <f t="shared" ca="1" si="445"/>
        <v>-2.11681130659805-3.96027540723777i</v>
      </c>
      <c r="EC232" s="223" t="str">
        <f t="shared" ca="1" si="446"/>
        <v>2.49479315191045+3.7337218078071i</v>
      </c>
      <c r="ED232" s="223" t="str">
        <f t="shared" ca="1" si="447"/>
        <v>-2.84874877537327-3.47121042630996i</v>
      </c>
      <c r="EE232" s="223" t="str">
        <f t="shared" ca="1" si="448"/>
        <v>3.17526939084828+3.17526939084791i</v>
      </c>
      <c r="EF232" s="223" t="str">
        <f t="shared" ca="1" si="449"/>
        <v>-3.47121042630754-2.84874877537621i</v>
      </c>
      <c r="EG232" s="223" t="str">
        <f t="shared" ca="1" si="450"/>
        <v>3.73372180780754+2.4947931519098i</v>
      </c>
      <c r="EH232" s="223" t="str">
        <f t="shared" ca="1" si="451"/>
        <v>-3.96027540723597-2.11681130660142i</v>
      </c>
      <c r="EI232" s="223" t="str">
        <f t="shared" ca="1" si="452"/>
        <v>4.14868938958798+1.71844341123987i</v>
      </c>
      <c r="EJ232" s="223" t="str">
        <f t="shared" ca="1" si="453"/>
        <v>-4.29714922521227-1.30352596643534i</v>
      </c>
      <c r="EK232" s="223" t="str">
        <f t="shared" ca="1" si="454"/>
        <v>4.40422516473829+0.876054853990119i</v>
      </c>
      <c r="EL232" s="223" t="str">
        <f t="shared" ca="1" si="455"/>
        <v>-4.46888600833262-0.440146854404909i</v>
      </c>
      <c r="EM232" s="223" t="str">
        <f t="shared" ca="1" si="456"/>
        <v>4.49050903672553-1.26747307113548E-12i</v>
      </c>
      <c r="EN232" s="223"/>
      <c r="EO232" s="223"/>
      <c r="EP232" s="223"/>
    </row>
    <row r="233" spans="1:146" ht="17.25" thickBot="1">
      <c r="A233" s="257">
        <f t="shared" si="323"/>
        <v>2.5976562500000019E-3</v>
      </c>
      <c r="B233" s="256">
        <v>133</v>
      </c>
      <c r="C233" s="230">
        <f t="shared" si="324"/>
        <v>26600</v>
      </c>
      <c r="D233" s="229">
        <f t="shared" si="457"/>
        <v>167132.72917097699</v>
      </c>
      <c r="E233" s="229" t="str">
        <f t="shared" si="458"/>
        <v>167132.729170977i</v>
      </c>
      <c r="F233" s="229" t="str">
        <f t="shared" si="325"/>
        <v>-0.010727119666875-0.0312024438868762i</v>
      </c>
      <c r="G233" s="229" t="str">
        <f t="shared" si="326"/>
        <v>-3.28473635601091+2.70606031841069i</v>
      </c>
      <c r="H233" s="229" t="str">
        <f t="shared" si="322"/>
        <v>0.00201328650813561-0.00317731166983497i</v>
      </c>
      <c r="I233" s="229" t="str">
        <f t="shared" si="459"/>
        <v>-0.00257026380014174+0.00339474499100414i</v>
      </c>
      <c r="J233" s="255" t="str">
        <f ca="1">IMPRODUCT(1/N_FFT2,EH100)</f>
        <v>0.0192860255397292+0.00161504526727422i</v>
      </c>
      <c r="K233" s="254" t="str">
        <f t="shared" ca="1" si="460"/>
        <v>-0.0000550528401246991+0.0000613200462113085i</v>
      </c>
      <c r="N233" s="246">
        <f t="shared" ca="1" si="327"/>
        <v>17.490475919039408</v>
      </c>
      <c r="O233" s="223">
        <f t="shared" ca="1" si="328"/>
        <v>4.4904759190394072</v>
      </c>
      <c r="P233" s="223" t="str">
        <f t="shared" ca="1" si="329"/>
        <v>-4.45670545025495+0.549682189215416i</v>
      </c>
      <c r="Q233" s="223" t="str">
        <f t="shared" ca="1" si="330"/>
        <v>4.35590198318572-1.09109664665947i</v>
      </c>
      <c r="R233" s="223" t="str">
        <f t="shared" ca="1" si="331"/>
        <v>-4.18958169580458+1.61609999494215i</v>
      </c>
      <c r="S233" s="223" t="str">
        <f t="shared" ca="1" si="332"/>
        <v>3.96024620004503-2.11679569503099i</v>
      </c>
      <c r="T233" s="223" t="str">
        <f t="shared" ca="1" si="333"/>
        <v>-3.67134491522958+2.58565281754739i</v>
      </c>
      <c r="U233" s="223" t="str">
        <f t="shared" ca="1" si="334"/>
        <v>3.32722318559149-3.01561931495592i</v>
      </c>
      <c r="V233" s="223" t="str">
        <f t="shared" ca="1" si="335"/>
        <v>-2.93305692225448+3.40022809092095i</v>
      </c>
      <c r="W233" s="223" t="str">
        <f t="shared" ca="1" si="336"/>
        <v>2.49477475270946-3.73369427145772i</v>
      </c>
      <c r="X233" s="223" t="str">
        <f t="shared" ca="1" si="337"/>
        <v>-2.01896884874131+4.01100221481926i</v>
      </c>
      <c r="Y233" s="223" t="str">
        <f t="shared" ca="1" si="338"/>
        <v>1.51279577402666-4.22798095141876i</v>
      </c>
      <c r="Z233" s="223" t="str">
        <f t="shared" ca="1" si="339"/>
        <v>-0.983868842756054+4.38136691909348i</v>
      </c>
      <c r="AA233" s="223" t="str">
        <f t="shared" ca="1" si="340"/>
        <v>0.440143608303138-4.4688530501173i</v>
      </c>
      <c r="AB233" s="223" t="str">
        <f t="shared" ca="1" si="341"/>
        <v>0.110201795705872+4.48912347164745i</v>
      </c>
      <c r="AC233" s="223" t="str">
        <f t="shared" ca="1" si="342"/>
        <v>-0.65888966213094-4.44187329767631i</v>
      </c>
      <c r="AD233" s="223" t="str">
        <f t="shared" ca="1" si="343"/>
        <v>1.19766721474177+4.32781321480092i</v>
      </c>
      <c r="AE233" s="223" t="str">
        <f t="shared" ca="1" si="344"/>
        <v>-1.71843073765072-4.14865879283535i</v>
      </c>
      <c r="AF233" s="223" t="str">
        <f t="shared" ca="1" si="345"/>
        <v>2.21334746274607+3.90710468104303i</v>
      </c>
      <c r="AG233" s="223" t="str">
        <f t="shared" ca="1" si="346"/>
        <v>-2.67497338181178-3.60678407810494i</v>
      </c>
      <c r="AH233" s="223" t="str">
        <f t="shared" ca="1" si="347"/>
        <v>3.09636521134297+3.25221408542824i</v>
      </c>
      <c r="AI233" s="223" t="str">
        <f t="shared" ca="1" si="348"/>
        <v>-3.47118482599115-2.84872776573713i</v>
      </c>
      <c r="AJ233" s="223" t="str">
        <f t="shared" ca="1" si="349"/>
        <v>3.7937945898683+2.40239392884656i</v>
      </c>
      <c r="AK233" s="223" t="str">
        <f t="shared" ca="1" si="350"/>
        <v>-4.05934215184031-1.91992585111125i</v>
      </c>
      <c r="AL233" s="223" t="str">
        <f t="shared" ca="1" si="351"/>
        <v>4.2638334294023+1.40858030150369i</v>
      </c>
      <c r="AM233" s="223" t="str">
        <f t="shared" ca="1" si="352"/>
        <v>-4.40419268339905-0.876048393050905i</v>
      </c>
      <c r="AN233" s="223" t="str">
        <f t="shared" ca="1" si="353"/>
        <v>4.47830878000347+0.33033990133903i</v>
      </c>
      <c r="AO233" s="223" t="str">
        <f t="shared" ca="1" si="354"/>
        <v>-4.4850669441353+0.220337209970722i</v>
      </c>
      <c r="AP233" s="223" t="str">
        <f t="shared" ca="1" si="355"/>
        <v>4.42436552671546-0.76770024455163i</v>
      </c>
      <c r="AQ233" s="223" t="str">
        <f t="shared" ca="1" si="356"/>
        <v>-4.29711753356302+1.30351635287712i</v>
      </c>
      <c r="AR233" s="223" t="str">
        <f t="shared" ca="1" si="357"/>
        <v>-4.29711753356302+1.30351635287712i</v>
      </c>
      <c r="AS233" s="223" t="str">
        <f t="shared" ca="1" si="358"/>
        <v>-3.85160966827745+2.3085659927116i</v>
      </c>
      <c r="AT233" s="223" t="str">
        <f t="shared" ca="1" si="359"/>
        <v>3.54005064911795-2.7626826421347i</v>
      </c>
      <c r="AU233" s="223" t="str">
        <f t="shared" ca="1" si="360"/>
        <v>-3.17524597310645+3.17524597310887i</v>
      </c>
      <c r="AV233" s="223" t="str">
        <f t="shared" ca="1" si="361"/>
        <v>2.76268264213558-3.54005064911727i</v>
      </c>
      <c r="AW233" s="223" t="str">
        <f t="shared" ca="1" si="362"/>
        <v>-2.30856599271141+3.85160966827756i</v>
      </c>
      <c r="AX233" s="223" t="str">
        <f t="shared" ca="1" si="363"/>
        <v>1.81972636193747-4.10523689293841i</v>
      </c>
      <c r="AY233" s="223" t="str">
        <f t="shared" ca="1" si="364"/>
        <v>-1.30351635287818+4.2971175335627i</v>
      </c>
      <c r="AZ233" s="223" t="str">
        <f t="shared" ca="1" si="365"/>
        <v>0.767700244550965-4.42436552671558i</v>
      </c>
      <c r="BA233" s="223" t="str">
        <f t="shared" ca="1" si="366"/>
        <v>-0.220337209972727+4.4850669441352i</v>
      </c>
      <c r="BB233" s="223" t="str">
        <f t="shared" ca="1" si="367"/>
        <v>-0.330339901338365-4.47830878000352i</v>
      </c>
      <c r="BC233" s="223" t="str">
        <f t="shared" ca="1" si="368"/>
        <v>0.876048393052068+4.40419268339882i</v>
      </c>
      <c r="BD233" s="223" t="str">
        <f t="shared" ca="1" si="369"/>
        <v>-1.40858030150172-4.26383342940295i</v>
      </c>
      <c r="BE233" s="223" t="str">
        <f t="shared" ca="1" si="370"/>
        <v>1.91992585111099+4.05934215184043i</v>
      </c>
      <c r="BF233" s="223" t="str">
        <f t="shared" ca="1" si="371"/>
        <v>-2.40239392884745-3.79379458986773i</v>
      </c>
      <c r="BG233" s="223" t="str">
        <f t="shared" ca="1" si="372"/>
        <v>2.84872776573592+3.47118482599213i</v>
      </c>
      <c r="BH233" s="223" t="str">
        <f t="shared" ca="1" si="373"/>
        <v>-3.25221408542808-3.09636521134313i</v>
      </c>
      <c r="BI233" s="223" t="str">
        <f t="shared" ca="1" si="374"/>
        <v>3.60678407810587+2.67497338181052i</v>
      </c>
      <c r="BJ233" s="223" t="str">
        <f t="shared" ca="1" si="375"/>
        <v>-3.90710468104249-2.21334746274701i</v>
      </c>
      <c r="BK233" s="223" t="str">
        <f t="shared" ca="1" si="376"/>
        <v>4.14865879283545+1.71843073765048i</v>
      </c>
      <c r="BL233" s="223" t="str">
        <f t="shared" ca="1" si="377"/>
        <v>-4.32781321480148-1.19766721473976i</v>
      </c>
      <c r="BM233" s="223" t="str">
        <f t="shared" ca="1" si="378"/>
        <v>4.44187329767614+0.658889662132072i</v>
      </c>
      <c r="BN233" s="223" t="str">
        <f t="shared" ca="1" si="379"/>
        <v>-4.48912347164746-0.110201795705231i</v>
      </c>
      <c r="BO233" s="223" t="str">
        <f t="shared" ca="1" si="380"/>
        <v>4.4688530501171-0.440143608305142i</v>
      </c>
      <c r="BP233" s="223" t="str">
        <f t="shared" ca="1" si="381"/>
        <v>-4.38136691909362+0.983868842755403i</v>
      </c>
      <c r="BQ233" s="223" t="str">
        <f t="shared" ca="1" si="382"/>
        <v>4.22798095141852-1.51279577402732i</v>
      </c>
      <c r="BR233" s="223" t="str">
        <f t="shared" ca="1" si="383"/>
        <v>-4.01100221482015+2.01896884873955i</v>
      </c>
      <c r="BS233" s="223" t="str">
        <f t="shared" ca="1" si="384"/>
        <v>3.73369427145781-2.49477475270934i</v>
      </c>
      <c r="BT233" s="223" t="str">
        <f t="shared" ca="1" si="385"/>
        <v>-3.40022809092025+2.93305692225529i</v>
      </c>
      <c r="BU233" s="223" t="str">
        <f t="shared" ca="1" si="386"/>
        <v>3.0156193149571-3.32722318559042i</v>
      </c>
      <c r="BV233" s="223" t="str">
        <f t="shared" ca="1" si="387"/>
        <v>-2.58565281754758+3.67134491522944i</v>
      </c>
      <c r="BW233" s="223" t="str">
        <f t="shared" ca="1" si="388"/>
        <v>2.11679569502961-3.96024620004577i</v>
      </c>
      <c r="BX233" s="223" t="str">
        <f t="shared" ca="1" si="389"/>
        <v>-1.61609999494347+4.18958169580407i</v>
      </c>
      <c r="BY233" s="223" t="str">
        <f t="shared" ca="1" si="390"/>
        <v>1.09109664665927-4.35590198318577i</v>
      </c>
      <c r="BZ233" s="223" t="str">
        <f t="shared" ca="1" si="391"/>
        <v>-0.549682189213638+4.45670545025517i</v>
      </c>
      <c r="CA233" s="223" t="str">
        <f t="shared" ca="1" si="392"/>
        <v>1.17725130093173E-12-4.49047591903941i</v>
      </c>
      <c r="CB233" s="223" t="str">
        <f t="shared" ca="1" si="393"/>
        <v>0.54968218921586+4.45670545025489i</v>
      </c>
      <c r="CC233" s="223" t="str">
        <f t="shared" ca="1" si="394"/>
        <v>-1.09109664666144-4.35590198318522i</v>
      </c>
      <c r="CD233" s="223" t="str">
        <f t="shared" ca="1" si="395"/>
        <v>1.6160999949414+4.18958169580487i</v>
      </c>
      <c r="CE233" s="223" t="str">
        <f t="shared" ca="1" si="396"/>
        <v>-2.11679569503158-3.96024620004471i</v>
      </c>
      <c r="CF233" s="223" t="str">
        <f t="shared" ca="1" si="397"/>
        <v>2.58565281754576+3.67134491523072i</v>
      </c>
      <c r="CG233" s="223" t="str">
        <f t="shared" ca="1" si="398"/>
        <v>-3.01561931495545-3.32722318559192i</v>
      </c>
      <c r="CH233" s="223" t="str">
        <f t="shared" ca="1" si="399"/>
        <v>3.40022809092171+2.93305692225359i</v>
      </c>
      <c r="CI233" s="223" t="str">
        <f t="shared" ca="1" si="400"/>
        <v>-3.73369427145657-2.49477475271119i</v>
      </c>
      <c r="CJ233" s="223" t="str">
        <f t="shared" ca="1" si="401"/>
        <v>4.01100221481915+2.01896884874153i</v>
      </c>
      <c r="CK233" s="223" t="str">
        <f t="shared" ca="1" si="402"/>
        <v>-4.22798095141928-1.51279577402521i</v>
      </c>
      <c r="CL233" s="223" t="str">
        <f t="shared" ca="1" si="403"/>
        <v>4.38136691909313+0.983868842757577i</v>
      </c>
      <c r="CM233" s="223" t="str">
        <f t="shared" ca="1" si="404"/>
        <v>-4.46885305011732-0.440143608302913i</v>
      </c>
      <c r="CN233" s="223" t="str">
        <f t="shared" ca="1" si="405"/>
        <v>4.48912347164741-0.110201795707471i</v>
      </c>
      <c r="CO233" s="223" t="str">
        <f t="shared" ca="1" si="406"/>
        <v>-4.44187329767646+0.658889662129871i</v>
      </c>
      <c r="CP233" s="223" t="str">
        <f t="shared" ca="1" si="407"/>
        <v>4.32781321480085-1.19766721474204i</v>
      </c>
      <c r="CQ233" s="223" t="str">
        <f t="shared" ca="1" si="408"/>
        <v>-4.14865879283454+1.71843073765266i</v>
      </c>
      <c r="CR233" s="223" t="str">
        <f t="shared" ca="1" si="409"/>
        <v>3.90710468104359-2.21334746274508i</v>
      </c>
      <c r="CS233" s="223" t="str">
        <f t="shared" ca="1" si="410"/>
        <v>-3.60678407810453+2.67497338181232i</v>
      </c>
      <c r="CT233" s="223" t="str">
        <f t="shared" ca="1" si="411"/>
        <v>3.25221408542971-3.09636521134142i</v>
      </c>
      <c r="CU233" s="223" t="str">
        <f t="shared" ca="1" si="412"/>
        <v>-2.84872776573774+3.47118482599064i</v>
      </c>
      <c r="CV233" s="223" t="str">
        <f t="shared" ca="1" si="413"/>
        <v>2.40239392884567-3.79379458986886i</v>
      </c>
      <c r="CW233" s="223" t="str">
        <f t="shared" ca="1" si="414"/>
        <v>-1.91992585111301+4.05934215183948i</v>
      </c>
      <c r="CX233" s="223" t="str">
        <f t="shared" ca="1" si="415"/>
        <v>1.40858030150384-4.26383342940225i</v>
      </c>
      <c r="CY233" s="223" t="str">
        <f t="shared" ca="1" si="416"/>
        <v>-0.876048393049746+4.40419268339928i</v>
      </c>
      <c r="CZ233" s="223" t="str">
        <f t="shared" ca="1" si="417"/>
        <v>0.330339901340586-4.47830878000335i</v>
      </c>
      <c r="DA233" s="223" t="str">
        <f t="shared" ca="1" si="418"/>
        <v>0.220337209970503+4.48506694413531i</v>
      </c>
      <c r="DB233" s="223" t="str">
        <f t="shared" ca="1" si="419"/>
        <v>-0.76770024455317-4.42436552671519i</v>
      </c>
      <c r="DC233" s="223" t="str">
        <f t="shared" ca="1" si="420"/>
        <v>1.30351635287593+4.29711753356338i</v>
      </c>
      <c r="DD233" s="223" t="str">
        <f t="shared" ca="1" si="421"/>
        <v>-1.81972636193946-4.10523689293753i</v>
      </c>
      <c r="DE233" s="223" t="str">
        <f t="shared" ca="1" si="422"/>
        <v>2.30856599271327+3.85160966827644i</v>
      </c>
      <c r="DF233" s="223" t="str">
        <f t="shared" ca="1" si="423"/>
        <v>-2.76268264213387-3.5400506491186i</v>
      </c>
      <c r="DG233" s="223" t="str">
        <f t="shared" ca="1" si="424"/>
        <v>3.17524597310812+3.17524597310719i</v>
      </c>
      <c r="DH233" s="223" t="str">
        <f t="shared" ca="1" si="425"/>
        <v>-3.54005064911941-2.76268264213283i</v>
      </c>
      <c r="DI233" s="223" t="str">
        <f t="shared" ca="1" si="426"/>
        <v>3.85160966827699+2.30856599271236i</v>
      </c>
      <c r="DJ233" s="223" t="str">
        <f t="shared" ca="1" si="427"/>
        <v>-4.10523689293796-1.81972636193849i</v>
      </c>
      <c r="DK233" s="223" t="str">
        <f t="shared" ca="1" si="428"/>
        <v>4.29711753356236+1.30351635287931i</v>
      </c>
      <c r="DL233" s="223" t="str">
        <f t="shared" ca="1" si="429"/>
        <v>-4.42436552671538-0.767700244552124i</v>
      </c>
      <c r="DM233" s="223" t="str">
        <f t="shared" ca="1" si="430"/>
        <v>4.48506694413536+0.220337209969441i</v>
      </c>
      <c r="DN233" s="223" t="str">
        <f t="shared" ca="1" si="431"/>
        <v>-4.47830878000359+0.330339901337318i</v>
      </c>
      <c r="DO233" s="223" t="str">
        <f t="shared" ca="1" si="432"/>
        <v>4.40419268339903-0.876048393051039i</v>
      </c>
      <c r="DP233" s="223" t="str">
        <f t="shared" ca="1" si="433"/>
        <v>-4.26383342940184+1.40858030150509i</v>
      </c>
      <c r="DQ233" s="223" t="str">
        <f t="shared" ca="1" si="434"/>
        <v>4.05934215184088-1.91992585111005i</v>
      </c>
      <c r="DR233" s="223" t="str">
        <f t="shared" ca="1" si="435"/>
        <v>-3.79379458986829+2.40239392884657i</v>
      </c>
      <c r="DS233" s="223" t="str">
        <f t="shared" ca="1" si="436"/>
        <v>3.47118482598996-2.84872776573856i</v>
      </c>
      <c r="DT233" s="223" t="str">
        <f t="shared" ca="1" si="437"/>
        <v>-3.09636521134398+3.25221408542727i</v>
      </c>
      <c r="DU233" s="223" t="str">
        <f t="shared" ca="1" si="438"/>
        <v>2.67497338181147-3.60678407810517i</v>
      </c>
      <c r="DV233" s="223" t="str">
        <f t="shared" ca="1" si="439"/>
        <v>-2.21334746274415+3.90710468104412i</v>
      </c>
      <c r="DW233" s="223" t="str">
        <f t="shared" ca="1" si="440"/>
        <v>1.71843073765145-4.14865879283504i</v>
      </c>
      <c r="DX233" s="223" t="str">
        <f t="shared" ca="1" si="441"/>
        <v>-1.19766721474102+4.32781321480113i</v>
      </c>
      <c r="DY233" s="223" t="str">
        <f t="shared" ca="1" si="442"/>
        <v>0.658889662133109-4.44187329767598i</v>
      </c>
      <c r="DZ233" s="223" t="str">
        <f t="shared" ca="1" si="443"/>
        <v>-0.110201795706281+4.48912347164743i</v>
      </c>
      <c r="EA233" s="223" t="str">
        <f t="shared" ca="1" si="444"/>
        <v>-0.440143608304097-4.46885305011721i</v>
      </c>
      <c r="EB233" s="223" t="str">
        <f t="shared" ca="1" si="445"/>
        <v>0.983868842754254+4.38136691909388i</v>
      </c>
      <c r="EC233" s="223" t="str">
        <f t="shared" ca="1" si="446"/>
        <v>-1.51279577402622-4.22798095141892i</v>
      </c>
      <c r="ED233" s="223" t="str">
        <f t="shared" ca="1" si="447"/>
        <v>2.01896884874248+4.01100221481867i</v>
      </c>
      <c r="EE233" s="223" t="str">
        <f t="shared" ca="1" si="448"/>
        <v>-2.49477475270825-3.73369427145854i</v>
      </c>
      <c r="EF233" s="223" t="str">
        <f t="shared" ca="1" si="449"/>
        <v>2.9330569222544+3.40022809092101i</v>
      </c>
      <c r="EG233" s="223" t="str">
        <f t="shared" ca="1" si="450"/>
        <v>-3.32722318559263-3.01561931495467i</v>
      </c>
      <c r="EH233" s="223" t="str">
        <f t="shared" ca="1" si="451"/>
        <v>3.67134491522883+2.58565281754844i</v>
      </c>
      <c r="EI233" s="223" t="str">
        <f t="shared" ca="1" si="452"/>
        <v>-3.96024620004527-2.11679569503053i</v>
      </c>
      <c r="EJ233" s="223" t="str">
        <f t="shared" ca="1" si="453"/>
        <v>4.1895816958053+1.61609999494029i</v>
      </c>
      <c r="EK233" s="223" t="str">
        <f t="shared" ca="1" si="454"/>
        <v>-4.35590198318548-1.09109664666041i</v>
      </c>
      <c r="EL233" s="223" t="str">
        <f t="shared" ca="1" si="455"/>
        <v>4.45670545025502+0.549682189214805i</v>
      </c>
      <c r="EM233" s="223" t="str">
        <f t="shared" ca="1" si="456"/>
        <v>-4.49047591903941-2.35450260186347E-12i</v>
      </c>
      <c r="EN233" s="223"/>
      <c r="EO233" s="223"/>
      <c r="EP233" s="223"/>
    </row>
    <row r="234" spans="1:146" ht="17.25" thickBot="1">
      <c r="A234" s="257">
        <f t="shared" si="323"/>
        <v>2.6171875000000019E-3</v>
      </c>
      <c r="B234" s="256">
        <v>134</v>
      </c>
      <c r="C234" s="230">
        <f t="shared" si="324"/>
        <v>26800</v>
      </c>
      <c r="D234" s="229">
        <f t="shared" si="457"/>
        <v>168389.36623241293</v>
      </c>
      <c r="E234" s="229" t="str">
        <f t="shared" si="458"/>
        <v>168389.366232413i</v>
      </c>
      <c r="F234" s="229" t="str">
        <f t="shared" si="325"/>
        <v>-0.0106304372095176-0.030890246294443i</v>
      </c>
      <c r="G234" s="229" t="str">
        <f t="shared" si="326"/>
        <v>-3.25874497376037+2.71249917235239i</v>
      </c>
      <c r="H234" s="229" t="str">
        <f t="shared" si="322"/>
        <v>0.00201305745221051-0.00315358319964559i</v>
      </c>
      <c r="I234" s="229" t="str">
        <f t="shared" si="459"/>
        <v>-0.00255798039173083+0.00336882285936661i</v>
      </c>
      <c r="J234" s="255" t="str">
        <f ca="1">IMPRODUCT(1/N_FFT2,EI100)</f>
        <v>0.0207630770444669-3.64996288275605E-06i</v>
      </c>
      <c r="K234" s="254" t="str">
        <f t="shared" ca="1" si="460"/>
        <v>-0.0000530992478733476+0.0000699564651116748i</v>
      </c>
      <c r="N234" s="246">
        <f t="shared" ca="1" si="327"/>
        <v>17.490435880918405</v>
      </c>
      <c r="O234" s="223">
        <f t="shared" ca="1" si="328"/>
        <v>4.4904358809184028</v>
      </c>
      <c r="P234" s="223" t="str">
        <f t="shared" ca="1" si="329"/>
        <v>-4.4418336929075+0.658883787318516i</v>
      </c>
      <c r="Q234" s="223" t="str">
        <f t="shared" ca="1" si="330"/>
        <v>4.29707921947001-1.30350473042426i</v>
      </c>
      <c r="R234" s="223" t="str">
        <f t="shared" ca="1" si="331"/>
        <v>-4.05930595780758+1.91990873260874i</v>
      </c>
      <c r="S234" s="223" t="str">
        <f t="shared" ca="1" si="332"/>
        <v>3.73366098097656-2.49475250872157i</v>
      </c>
      <c r="T234" s="223" t="str">
        <f t="shared" ca="1" si="333"/>
        <v>-3.3271935193007+3.0155924269972i</v>
      </c>
      <c r="U234" s="223" t="str">
        <f t="shared" ca="1" si="334"/>
        <v>2.84870236582206-3.47115387610507i</v>
      </c>
      <c r="V234" s="223" t="str">
        <f t="shared" ca="1" si="335"/>
        <v>-2.30854540900387+3.85157532643548i</v>
      </c>
      <c r="W234" s="223" t="str">
        <f t="shared" ca="1" si="336"/>
        <v>1.71841541572529-4.14862180243477i</v>
      </c>
      <c r="X234" s="223" t="str">
        <f t="shared" ca="1" si="337"/>
        <v>-1.09108691818976+4.35586314495699i</v>
      </c>
      <c r="Y234" s="223" t="str">
        <f t="shared" ca="1" si="338"/>
        <v>0.440139683881076-4.46881320479078i</v>
      </c>
      <c r="Z234" s="223" t="str">
        <f t="shared" ca="1" si="339"/>
        <v>0.220335245393225+4.48502695424196i</v>
      </c>
      <c r="AA234" s="223" t="str">
        <f t="shared" ca="1" si="340"/>
        <v>-0.876040582001241-4.40415341459926i</v>
      </c>
      <c r="AB234" s="223" t="str">
        <f t="shared" ca="1" si="341"/>
        <v>1.51278228558978+4.2279432537636i</v>
      </c>
      <c r="AC234" s="223" t="str">
        <f t="shared" ca="1" si="342"/>
        <v>-2.11677682119129-3.96021088957479i</v>
      </c>
      <c r="AD234" s="223" t="str">
        <f t="shared" ca="1" si="343"/>
        <v>2.67494953113088+3.60675191918464i</v>
      </c>
      <c r="AE234" s="223" t="str">
        <f t="shared" ca="1" si="344"/>
        <v>-3.17521766188067-3.17521766188091i</v>
      </c>
      <c r="AF234" s="223" t="str">
        <f t="shared" ca="1" si="345"/>
        <v>3.60675191918473+2.67494953113077i</v>
      </c>
      <c r="AG234" s="223" t="str">
        <f t="shared" ca="1" si="346"/>
        <v>-3.96021088957485-2.11677682119117i</v>
      </c>
      <c r="AH234" s="223" t="str">
        <f t="shared" ca="1" si="347"/>
        <v>4.22794325376364+1.51278228558969i</v>
      </c>
      <c r="AI234" s="223" t="str">
        <f t="shared" ca="1" si="348"/>
        <v>-4.40415341459929-0.876040582001111i</v>
      </c>
      <c r="AJ234" s="223" t="str">
        <f t="shared" ca="1" si="349"/>
        <v>4.48502695424197+0.220335245393124i</v>
      </c>
      <c r="AK234" s="223" t="str">
        <f t="shared" ca="1" si="350"/>
        <v>-4.46881320479082+0.440139683880764i</v>
      </c>
      <c r="AL234" s="223" t="str">
        <f t="shared" ca="1" si="351"/>
        <v>4.35586314495706-1.09108691818948i</v>
      </c>
      <c r="AM234" s="223" t="str">
        <f t="shared" ca="1" si="352"/>
        <v>-4.14862180243473+1.71841541572538i</v>
      </c>
      <c r="AN234" s="223" t="str">
        <f t="shared" ca="1" si="353"/>
        <v>3.85157532643541-2.30854540900398i</v>
      </c>
      <c r="AO234" s="223" t="str">
        <f t="shared" ca="1" si="354"/>
        <v>-3.47115387610501+2.84870236582213i</v>
      </c>
      <c r="AP234" s="223" t="str">
        <f t="shared" ca="1" si="355"/>
        <v>3.01559242699712-3.32719351930077i</v>
      </c>
      <c r="AQ234" s="223" t="str">
        <f t="shared" ca="1" si="356"/>
        <v>-2.49475250872146+3.73366098097663i</v>
      </c>
      <c r="AR234" s="223" t="str">
        <f t="shared" ca="1" si="357"/>
        <v>-2.49475250872146+3.73366098097663i</v>
      </c>
      <c r="AS234" s="223" t="str">
        <f t="shared" ca="1" si="358"/>
        <v>-1.30350473042444+4.29707921946996i</v>
      </c>
      <c r="AT234" s="223" t="str">
        <f t="shared" ca="1" si="359"/>
        <v>0.658883787319657-4.44183369290733i</v>
      </c>
      <c r="AU234" s="223" t="str">
        <f t="shared" ca="1" si="360"/>
        <v>-3.45471135494866E-13+4.4904358809184i</v>
      </c>
      <c r="AV234" s="223" t="str">
        <f t="shared" ca="1" si="361"/>
        <v>-0.658883787319037-4.44183369290742i</v>
      </c>
      <c r="AW234" s="223" t="str">
        <f t="shared" ca="1" si="362"/>
        <v>1.30350473042555+4.29707921946962i</v>
      </c>
      <c r="AX234" s="223" t="str">
        <f t="shared" ca="1" si="363"/>
        <v>-1.91990873261069-4.05930595780666i</v>
      </c>
      <c r="AY234" s="223" t="str">
        <f t="shared" ca="1" si="364"/>
        <v>2.49475250872019+3.73366098097748i</v>
      </c>
      <c r="AZ234" s="223" t="str">
        <f t="shared" ca="1" si="365"/>
        <v>-3.0155924269966-3.32719351930124i</v>
      </c>
      <c r="BA234" s="223" t="str">
        <f t="shared" ca="1" si="366"/>
        <v>3.47115387610514+2.84870236582197i</v>
      </c>
      <c r="BB234" s="223" t="str">
        <f t="shared" ca="1" si="367"/>
        <v>-3.85157532643598-2.30854540900304i</v>
      </c>
      <c r="BC234" s="223" t="str">
        <f t="shared" ca="1" si="368"/>
        <v>4.14862180243552+1.71841541572349i</v>
      </c>
      <c r="BD234" s="223" t="str">
        <f t="shared" ca="1" si="369"/>
        <v>-4.35586314495658-1.09108691819139i</v>
      </c>
      <c r="BE234" s="223" t="str">
        <f t="shared" ca="1" si="370"/>
        <v>4.46881320479071+0.440139683881896i</v>
      </c>
      <c r="BF234" s="223" t="str">
        <f t="shared" ca="1" si="371"/>
        <v>-4.48502695424198+0.220335245392943i</v>
      </c>
      <c r="BG234" s="223" t="str">
        <f t="shared" ca="1" si="372"/>
        <v>4.40415341459915-0.876040582001807i</v>
      </c>
      <c r="BH234" s="223" t="str">
        <f t="shared" ca="1" si="373"/>
        <v>-4.22794325376312+1.51278228559114i</v>
      </c>
      <c r="BI234" s="223" t="str">
        <f t="shared" ca="1" si="374"/>
        <v>3.96021088957582-2.11677682118935i</v>
      </c>
      <c r="BJ234" s="223" t="str">
        <f t="shared" ca="1" si="375"/>
        <v>-3.60675191918536+2.67494953112991i</v>
      </c>
      <c r="BK234" s="223" t="str">
        <f t="shared" ca="1" si="376"/>
        <v>3.17521766188116-3.17521766188042i</v>
      </c>
      <c r="BL234" s="223" t="str">
        <f t="shared" ca="1" si="377"/>
        <v>-2.67494953113064+3.60675191918482i</v>
      </c>
      <c r="BM234" s="223" t="str">
        <f t="shared" ca="1" si="378"/>
        <v>2.11677682119026-3.96021088957533i</v>
      </c>
      <c r="BN234" s="223" t="str">
        <f t="shared" ca="1" si="379"/>
        <v>-1.51278228558791+4.22794325376428i</v>
      </c>
      <c r="BO234" s="223" t="str">
        <f t="shared" ca="1" si="380"/>
        <v>0.876040582002826-4.40415341459895i</v>
      </c>
      <c r="BP234" s="223" t="str">
        <f t="shared" ca="1" si="381"/>
        <v>-0.220335245393851+4.48502695424193i</v>
      </c>
      <c r="BQ234" s="223" t="str">
        <f t="shared" ca="1" si="382"/>
        <v>-0.440139683880865-4.46881320479081i</v>
      </c>
      <c r="BR234" s="223" t="str">
        <f t="shared" ca="1" si="383"/>
        <v>1.09108691819038+4.35586314495684i</v>
      </c>
      <c r="BS234" s="223" t="str">
        <f t="shared" ca="1" si="384"/>
        <v>-1.71841541572677-4.14862180243416i</v>
      </c>
      <c r="BT234" s="223" t="str">
        <f t="shared" ca="1" si="385"/>
        <v>2.30854540900215+3.85157532643651i</v>
      </c>
      <c r="BU234" s="223" t="str">
        <f t="shared" ca="1" si="386"/>
        <v>-2.84870236582117-3.4711538761058i</v>
      </c>
      <c r="BV234" s="223" t="str">
        <f t="shared" ca="1" si="387"/>
        <v>3.32719351930058+3.01559242699733i</v>
      </c>
      <c r="BW234" s="223" t="str">
        <f t="shared" ca="1" si="388"/>
        <v>-3.73366098097694-2.494752508721i</v>
      </c>
      <c r="BX234" s="223" t="str">
        <f t="shared" ca="1" si="389"/>
        <v>4.05930595780812+1.9199087326076i</v>
      </c>
      <c r="BY234" s="223" t="str">
        <f t="shared" ca="1" si="390"/>
        <v>-4.29707921946935-1.30350473042642i</v>
      </c>
      <c r="BZ234" s="223" t="str">
        <f t="shared" ca="1" si="391"/>
        <v>4.44183369290728+0.658883787319998i</v>
      </c>
      <c r="CA234" s="223" t="str">
        <f t="shared" ca="1" si="392"/>
        <v>-4.4904358809184-6.90942270989731E-13i</v>
      </c>
      <c r="CB234" s="223" t="str">
        <f t="shared" ca="1" si="393"/>
        <v>4.44183369290746-0.658883787318759i</v>
      </c>
      <c r="CC234" s="223" t="str">
        <f t="shared" ca="1" si="394"/>
        <v>-4.29707921946972+1.30350473042522i</v>
      </c>
      <c r="CD234" s="223" t="str">
        <f t="shared" ca="1" si="395"/>
        <v>4.0593059578068-1.91990873261038i</v>
      </c>
      <c r="CE234" s="223" t="str">
        <f t="shared" ca="1" si="396"/>
        <v>-3.73366098097771+2.49475250871986i</v>
      </c>
      <c r="CF234" s="223" t="str">
        <f t="shared" ca="1" si="397"/>
        <v>3.32719351930143-3.0155924269964i</v>
      </c>
      <c r="CG234" s="223" t="str">
        <f t="shared" ca="1" si="398"/>
        <v>-2.84870236582224+3.47115387610492i</v>
      </c>
      <c r="CH234" s="223" t="str">
        <f t="shared" ca="1" si="399"/>
        <v>2.30854540900323-3.85157532643587i</v>
      </c>
      <c r="CI234" s="223" t="str">
        <f t="shared" ca="1" si="400"/>
        <v>-1.71841541572381+4.14862180243538i</v>
      </c>
      <c r="CJ234" s="223" t="str">
        <f t="shared" ca="1" si="401"/>
        <v>1.09108691819172-4.3558631449565i</v>
      </c>
      <c r="CK234" s="223" t="str">
        <f t="shared" ca="1" si="402"/>
        <v>-0.44013968388224+4.46881320479067i</v>
      </c>
      <c r="CL234" s="223" t="str">
        <f t="shared" ca="1" si="403"/>
        <v>-0.220335245392599-4.48502695424199i</v>
      </c>
      <c r="CM234" s="223" t="str">
        <f t="shared" ca="1" si="404"/>
        <v>0.87604058200147+4.40415341459922i</v>
      </c>
      <c r="CN234" s="223" t="str">
        <f t="shared" ca="1" si="405"/>
        <v>-1.51278228559082-4.22794325376324i</v>
      </c>
      <c r="CO234" s="223" t="str">
        <f t="shared" ca="1" si="406"/>
        <v>2.11677682119299+3.96021088957388i</v>
      </c>
      <c r="CP234" s="223" t="str">
        <f t="shared" ca="1" si="407"/>
        <v>-2.67494953112953-3.60675191918565i</v>
      </c>
      <c r="CQ234" s="223" t="str">
        <f t="shared" ca="1" si="408"/>
        <v>3.17521766188018+3.1752176618814i</v>
      </c>
      <c r="CR234" s="223" t="str">
        <f t="shared" ca="1" si="409"/>
        <v>-3.60675191918462-2.67494953113092i</v>
      </c>
      <c r="CS234" s="223" t="str">
        <f t="shared" ca="1" si="410"/>
        <v>3.96021088957523+2.11677682119046i</v>
      </c>
      <c r="CT234" s="223" t="str">
        <f t="shared" ca="1" si="411"/>
        <v>-4.22794325376416-1.51278228558823i</v>
      </c>
      <c r="CU234" s="223" t="str">
        <f t="shared" ca="1" si="412"/>
        <v>4.40415341459888+0.876040582003163i</v>
      </c>
      <c r="CV234" s="223" t="str">
        <f t="shared" ca="1" si="413"/>
        <v>-4.48502695424192-0.220335245394196i</v>
      </c>
      <c r="CW234" s="223" t="str">
        <f t="shared" ca="1" si="414"/>
        <v>4.46881320479083-0.440139683880648i</v>
      </c>
      <c r="CX234" s="223" t="str">
        <f t="shared" ca="1" si="415"/>
        <v>-4.35586314495692+1.09108691819004i</v>
      </c>
      <c r="CY234" s="223" t="str">
        <f t="shared" ca="1" si="416"/>
        <v>4.14862180243429-1.71841541572645i</v>
      </c>
      <c r="CZ234" s="223" t="str">
        <f t="shared" ca="1" si="417"/>
        <v>-3.85157532643433+2.3085454090058i</v>
      </c>
      <c r="DA234" s="223" t="str">
        <f t="shared" ca="1" si="418"/>
        <v>3.47115387610593-2.848702365821i</v>
      </c>
      <c r="DB234" s="223" t="str">
        <f t="shared" ca="1" si="419"/>
        <v>-3.01559242699768+3.32719351930027i</v>
      </c>
      <c r="DC234" s="223" t="str">
        <f t="shared" ca="1" si="420"/>
        <v>2.49475250872129-3.73366098097675i</v>
      </c>
      <c r="DD234" s="223" t="str">
        <f t="shared" ca="1" si="421"/>
        <v>-1.91990873260779+4.05930595780803i</v>
      </c>
      <c r="DE234" s="223" t="str">
        <f t="shared" ca="1" si="422"/>
        <v>1.3035047304226-4.29707921947052i</v>
      </c>
      <c r="DF234" s="223" t="str">
        <f t="shared" ca="1" si="423"/>
        <v>-0.658883787320214+4.44183369290725i</v>
      </c>
      <c r="DG234" s="223" t="str">
        <f t="shared" ca="1" si="424"/>
        <v>1.0364134064846E-12-4.4904358809184i</v>
      </c>
      <c r="DH234" s="223" t="str">
        <f t="shared" ca="1" si="425"/>
        <v>0.658883787318417+4.44183369290751i</v>
      </c>
      <c r="DI234" s="223" t="str">
        <f t="shared" ca="1" si="426"/>
        <v>-1.30350473042501-4.29707921946978i</v>
      </c>
      <c r="DJ234" s="223" t="str">
        <f t="shared" ca="1" si="427"/>
        <v>1.91990873261007+4.05930595780695i</v>
      </c>
      <c r="DK234" s="223" t="str">
        <f t="shared" ca="1" si="428"/>
        <v>-2.49475250871957-3.7336609809779i</v>
      </c>
      <c r="DL234" s="223" t="str">
        <f t="shared" ca="1" si="429"/>
        <v>3.01559242699614+3.32719351930166i</v>
      </c>
      <c r="DM234" s="223" t="str">
        <f t="shared" ca="1" si="430"/>
        <v>-3.47115387610478-2.84870236582241i</v>
      </c>
      <c r="DN234" s="223" t="str">
        <f t="shared" ca="1" si="431"/>
        <v>3.85157532643562+2.30854540900363i</v>
      </c>
      <c r="DO234" s="223" t="str">
        <f t="shared" ca="1" si="432"/>
        <v>-4.14862180243525-1.71841541572412i</v>
      </c>
      <c r="DP234" s="223" t="str">
        <f t="shared" ca="1" si="433"/>
        <v>4.35586314495753+1.0910869181876i</v>
      </c>
      <c r="DQ234" s="223" t="str">
        <f t="shared" ca="1" si="434"/>
        <v>-4.46881320479065-0.440139683882457i</v>
      </c>
      <c r="DR234" s="223" t="str">
        <f t="shared" ca="1" si="435"/>
        <v>4.48502695424202-0.220335245392126i</v>
      </c>
      <c r="DS234" s="223" t="str">
        <f t="shared" ca="1" si="436"/>
        <v>-4.40415341459929+0.876040582001129i</v>
      </c>
      <c r="DT234" s="223" t="str">
        <f t="shared" ca="1" si="437"/>
        <v>4.22794325376331-1.51278228559061i</v>
      </c>
      <c r="DU234" s="223" t="str">
        <f t="shared" ca="1" si="438"/>
        <v>-3.96021088957405+2.11677682119268i</v>
      </c>
      <c r="DV234" s="223" t="str">
        <f t="shared" ca="1" si="439"/>
        <v>3.6067519191857-2.67494953112946i</v>
      </c>
      <c r="DW234" s="223" t="str">
        <f t="shared" ca="1" si="440"/>
        <v>-3.17521766188165+3.17521766187994i</v>
      </c>
      <c r="DX234" s="223" t="str">
        <f t="shared" ca="1" si="441"/>
        <v>2.6749495311312-3.60675191918441i</v>
      </c>
      <c r="DY234" s="223" t="str">
        <f t="shared" ca="1" si="442"/>
        <v>-2.11677682119076+3.96021088957507i</v>
      </c>
      <c r="DZ234" s="223" t="str">
        <f t="shared" ca="1" si="443"/>
        <v>1.51278228558856-4.22794325376404i</v>
      </c>
      <c r="EA234" s="223" t="str">
        <f t="shared" ca="1" si="444"/>
        <v>-0.876040582003504+4.40415341459881i</v>
      </c>
      <c r="EB234" s="223" t="str">
        <f t="shared" ca="1" si="445"/>
        <v>0.220335245394541-4.4850269542419i</v>
      </c>
      <c r="EC234" s="223" t="str">
        <f t="shared" ca="1" si="446"/>
        <v>0.440139683880304+4.46881320479086i</v>
      </c>
      <c r="ED234" s="223" t="str">
        <f t="shared" ca="1" si="447"/>
        <v>-1.09108691818971-4.355863144957i</v>
      </c>
      <c r="EE234" s="223" t="str">
        <f t="shared" ca="1" si="448"/>
        <v>1.71841541572614+4.14862180243442i</v>
      </c>
      <c r="EF234" s="223" t="str">
        <f t="shared" ca="1" si="449"/>
        <v>-2.3085454090055-3.85157532643451i</v>
      </c>
      <c r="EG234" s="223" t="str">
        <f t="shared" ca="1" si="450"/>
        <v>2.84870236582073+3.47115387610615i</v>
      </c>
      <c r="EH234" s="223" t="str">
        <f t="shared" ca="1" si="451"/>
        <v>-3.32719351930004-3.01559242699793i</v>
      </c>
      <c r="EI234" s="223" t="str">
        <f t="shared" ca="1" si="452"/>
        <v>3.73366098097656+2.49475250872158i</v>
      </c>
      <c r="EJ234" s="223" t="str">
        <f t="shared" ca="1" si="453"/>
        <v>-4.05930595780788-1.9199087326081i</v>
      </c>
      <c r="EK234" s="223" t="str">
        <f t="shared" ca="1" si="454"/>
        <v>4.29707921947041+1.30350473042293i</v>
      </c>
      <c r="EL234" s="223" t="str">
        <f t="shared" ca="1" si="455"/>
        <v>-4.44183369290719-0.658883787320555i</v>
      </c>
      <c r="EM234" s="223" t="str">
        <f t="shared" ca="1" si="456"/>
        <v>4.4904358809184+1.38188454197947E-12i</v>
      </c>
      <c r="EN234" s="223"/>
      <c r="EO234" s="223"/>
      <c r="EP234" s="223"/>
    </row>
    <row r="235" spans="1:146" ht="17.25" thickBot="1">
      <c r="A235" s="257">
        <f t="shared" si="323"/>
        <v>2.6367187500000019E-3</v>
      </c>
      <c r="B235" s="256">
        <v>135</v>
      </c>
      <c r="C235" s="230">
        <f t="shared" si="324"/>
        <v>27000</v>
      </c>
      <c r="D235" s="229">
        <f t="shared" si="457"/>
        <v>169646.00329384883</v>
      </c>
      <c r="E235" s="229" t="str">
        <f t="shared" si="458"/>
        <v>169646.003293849i</v>
      </c>
      <c r="F235" s="229" t="str">
        <f t="shared" si="325"/>
        <v>-0.0105347613369173-0.0305835264596695i</v>
      </c>
      <c r="G235" s="229" t="str">
        <f t="shared" si="326"/>
        <v>-3.23291586361862+2.71860529797979i</v>
      </c>
      <c r="H235" s="229" t="str">
        <f t="shared" si="322"/>
        <v>0.00201283373204853-0.00313020643208675i</v>
      </c>
      <c r="I235" s="229" t="str">
        <f t="shared" si="459"/>
        <v>-0.00254604480307004+0.00334322124346948i</v>
      </c>
      <c r="J235" s="255" t="str">
        <f ca="1">IMPRODUCT(1/N_FFT2,EJ100)</f>
        <v>0.0164753904154934-0.00161505007985151i</v>
      </c>
      <c r="K235" s="254" t="str">
        <f t="shared" ca="1" si="460"/>
        <v>-0.0000365476124096903+0.0000591928650940348i</v>
      </c>
      <c r="N235" s="246">
        <f t="shared" ca="1" si="327"/>
        <v>17.49038880428575</v>
      </c>
      <c r="O235" s="223">
        <f t="shared" ca="1" si="328"/>
        <v>4.4903888042857503</v>
      </c>
      <c r="P235" s="223" t="str">
        <f t="shared" ca="1" si="329"/>
        <v>-4.42427969449636+0.767685351248779i</v>
      </c>
      <c r="Q235" s="223" t="str">
        <f t="shared" ca="1" si="330"/>
        <v>4.22789892903953-1.51276642594989i</v>
      </c>
      <c r="R235" s="223" t="str">
        <f t="shared" ca="1" si="331"/>
        <v>-3.90702888362924+2.21330452404129i</v>
      </c>
      <c r="S235" s="223" t="str">
        <f t="shared" ca="1" si="332"/>
        <v>3.471117485376-2.84867250072236i</v>
      </c>
      <c r="T235" s="223" t="str">
        <f t="shared" ca="1" si="333"/>
        <v>-2.93300002126322+3.40016212685878i</v>
      </c>
      <c r="U235" s="223" t="str">
        <f t="shared" ca="1" si="334"/>
        <v>2.30852120677786-3.85153494746078i</v>
      </c>
      <c r="V235" s="223" t="str">
        <f t="shared" ca="1" si="335"/>
        <v>-1.6160686427747+4.18950041836675i</v>
      </c>
      <c r="W235" s="223" t="str">
        <f t="shared" ca="1" si="336"/>
        <v>0.876031397805638-4.40410724253094i</v>
      </c>
      <c r="X235" s="223" t="str">
        <f t="shared" ca="1" si="337"/>
        <v>-0.110199657802553+4.48903638313113i</v>
      </c>
      <c r="Y235" s="223" t="str">
        <f t="shared" ca="1" si="338"/>
        <v>-0.658876879742123-4.44178712580827i</v>
      </c>
      <c r="Z235" s="223" t="str">
        <f t="shared" ca="1" si="339"/>
        <v>1.40855297519591+4.26375071148884i</v>
      </c>
      <c r="AA235" s="223" t="str">
        <f t="shared" ca="1" si="340"/>
        <v>-2.11675462942022-3.96016937169143i</v>
      </c>
      <c r="AB235" s="223" t="str">
        <f t="shared" ca="1" si="341"/>
        <v>2.76262904638614+3.53998197251319i</v>
      </c>
      <c r="AC235" s="223" t="str">
        <f t="shared" ca="1" si="342"/>
        <v>-3.32715863781687-3.01556081226286i</v>
      </c>
      <c r="AD235" s="223" t="str">
        <f t="shared" ca="1" si="343"/>
        <v>3.79372099065824+2.40234732266045i</v>
      </c>
      <c r="AE235" s="223" t="str">
        <f t="shared" ca="1" si="344"/>
        <v>-4.1485783092975-1.71839740027768i</v>
      </c>
      <c r="AF235" s="223" t="str">
        <f t="shared" ca="1" si="345"/>
        <v>4.38128192104272+0.983849755805735i</v>
      </c>
      <c r="AG235" s="223" t="str">
        <f t="shared" ca="1" si="346"/>
        <v>-4.48497993431518-0.220332935452322i</v>
      </c>
      <c r="AH235" s="223" t="str">
        <f t="shared" ca="1" si="347"/>
        <v>4.45661899064479-0.549671525439538i</v>
      </c>
      <c r="AI235" s="223" t="str">
        <f t="shared" ca="1" si="348"/>
        <v>-4.29703416994135+1.30349106479916i</v>
      </c>
      <c r="AJ235" s="223" t="str">
        <f t="shared" ca="1" si="349"/>
        <v>4.01092440180428-2.01892968096112i</v>
      </c>
      <c r="AK235" s="223" t="str">
        <f t="shared" ca="1" si="350"/>
        <v>-3.6067141068786+2.67492148761375i</v>
      </c>
      <c r="AL235" s="223" t="str">
        <f t="shared" ca="1" si="351"/>
        <v>3.09630514218829-3.252150992822i</v>
      </c>
      <c r="AM235" s="223" t="str">
        <f t="shared" ca="1" si="352"/>
        <v>-2.49472635434579+3.73362183818707i</v>
      </c>
      <c r="AN235" s="223" t="str">
        <f t="shared" ca="1" si="353"/>
        <v>1.81969105944218-4.10515725177989i</v>
      </c>
      <c r="AO235" s="223" t="str">
        <f t="shared" ca="1" si="354"/>
        <v>-1.09107547950099+4.35581747915205i</v>
      </c>
      <c r="AP235" s="223" t="str">
        <f t="shared" ca="1" si="355"/>
        <v>0.330333492780124-4.47822190129101i</v>
      </c>
      <c r="AQ235" s="223" t="str">
        <f t="shared" ca="1" si="356"/>
        <v>0.44013506956405+4.468766354845i</v>
      </c>
      <c r="AR235" s="223" t="str">
        <f t="shared" ca="1" si="357"/>
        <v>0.44013506956405+4.468766354845i</v>
      </c>
      <c r="AS235" s="223" t="str">
        <f t="shared" ca="1" si="358"/>
        <v>1.91988860475448+4.0592634010358i</v>
      </c>
      <c r="AT235" s="223" t="str">
        <f t="shared" ca="1" si="359"/>
        <v>-2.58560265616043-3.67127369152872i</v>
      </c>
      <c r="AU235" s="223" t="str">
        <f t="shared" ca="1" si="360"/>
        <v>3.17518437367611+3.1751843736731i</v>
      </c>
      <c r="AV235" s="223" t="str">
        <f t="shared" ca="1" si="361"/>
        <v>-3.67127369153121-2.5856026561569i</v>
      </c>
      <c r="AW235" s="223" t="str">
        <f t="shared" ca="1" si="362"/>
        <v>4.05926340103475+1.91988860475668i</v>
      </c>
      <c r="AX235" s="223" t="str">
        <f t="shared" ca="1" si="363"/>
        <v>-4.32772925568584-1.1976439801275i</v>
      </c>
      <c r="AY235" s="223" t="str">
        <f t="shared" ca="1" si="364"/>
        <v>4.46876635484481+0.440135069566032i</v>
      </c>
      <c r="AZ235" s="223" t="str">
        <f t="shared" ca="1" si="365"/>
        <v>-4.47822190129116+0.330333492778138i</v>
      </c>
      <c r="BA235" s="223" t="str">
        <f t="shared" ca="1" si="366"/>
        <v>4.35581747915253-1.09107547949906i</v>
      </c>
      <c r="BB235" s="223" t="str">
        <f t="shared" ca="1" si="367"/>
        <v>-4.1051572517807+1.81969105944036i</v>
      </c>
      <c r="BC235" s="223" t="str">
        <f t="shared" ca="1" si="368"/>
        <v>3.73362183818814-2.49472635434419i</v>
      </c>
      <c r="BD235" s="223" t="str">
        <f t="shared" ca="1" si="369"/>
        <v>-3.25215099282311+3.09630514218713i</v>
      </c>
      <c r="BE235" s="223" t="str">
        <f t="shared" ca="1" si="370"/>
        <v>2.67492148761499-3.60671410687768i</v>
      </c>
      <c r="BF235" s="223" t="str">
        <f t="shared" ca="1" si="371"/>
        <v>-2.0189296809625+4.01092440180359i</v>
      </c>
      <c r="BG235" s="223" t="str">
        <f t="shared" ca="1" si="372"/>
        <v>1.30349106480057-4.29703416994092i</v>
      </c>
      <c r="BH235" s="223" t="str">
        <f t="shared" ca="1" si="373"/>
        <v>-0.549671525441137+4.45661899064459i</v>
      </c>
      <c r="BI235" s="223" t="str">
        <f t="shared" ca="1" si="374"/>
        <v>-0.220332935450748-4.48497993431525i</v>
      </c>
      <c r="BJ235" s="223" t="str">
        <f t="shared" ca="1" si="375"/>
        <v>0.98384975580423+4.38128192104306i</v>
      </c>
      <c r="BK235" s="223" t="str">
        <f t="shared" ca="1" si="376"/>
        <v>-1.7183974002767-4.14857830929791i</v>
      </c>
      <c r="BL235" s="223" t="str">
        <f t="shared" ca="1" si="377"/>
        <v>2.40234732265958+3.7937209906588i</v>
      </c>
      <c r="BM235" s="223" t="str">
        <f t="shared" ca="1" si="378"/>
        <v>-3.01556081226202-3.32715863781763i</v>
      </c>
      <c r="BN235" s="223" t="str">
        <f t="shared" ca="1" si="379"/>
        <v>3.53998197251252+2.76262904638701i</v>
      </c>
      <c r="BO235" s="223" t="str">
        <f t="shared" ca="1" si="380"/>
        <v>-3.96016937169092-2.11675462942116i</v>
      </c>
      <c r="BP235" s="223" t="str">
        <f t="shared" ca="1" si="381"/>
        <v>4.26375071148851+1.40855297519689i</v>
      </c>
      <c r="BQ235" s="223" t="str">
        <f t="shared" ca="1" si="382"/>
        <v>-4.44178712580817-0.658876879742796i</v>
      </c>
      <c r="BR235" s="223" t="str">
        <f t="shared" ca="1" si="383"/>
        <v>4.48903638313115-0.110199657801886i</v>
      </c>
      <c r="BS235" s="223" t="str">
        <f t="shared" ca="1" si="384"/>
        <v>-4.40410724253107+0.876031397805018i</v>
      </c>
      <c r="BT235" s="223" t="str">
        <f t="shared" ca="1" si="385"/>
        <v>4.18950041836696-1.61606864277414i</v>
      </c>
      <c r="BU235" s="223" t="str">
        <f t="shared" ca="1" si="386"/>
        <v>-3.85153494746114+2.30852120677726i</v>
      </c>
      <c r="BV235" s="223" t="str">
        <f t="shared" ca="1" si="387"/>
        <v>3.40016212685921-2.93300002126271i</v>
      </c>
      <c r="BW235" s="223" t="str">
        <f t="shared" ca="1" si="388"/>
        <v>-2.84867250072286+3.47111748537559i</v>
      </c>
      <c r="BX235" s="223" t="str">
        <f t="shared" ca="1" si="389"/>
        <v>2.21330452404163-3.90702888362905i</v>
      </c>
      <c r="BY235" s="223" t="str">
        <f t="shared" ca="1" si="390"/>
        <v>-1.51276642595015+4.22789892903944i</v>
      </c>
      <c r="BZ235" s="223" t="str">
        <f t="shared" ca="1" si="391"/>
        <v>0.767685351249098-4.42427969449631i</v>
      </c>
      <c r="CA235" s="223" t="str">
        <f t="shared" ca="1" si="392"/>
        <v>-2.04641592257435E-13+4.49038880428575i</v>
      </c>
      <c r="CB235" s="223" t="str">
        <f t="shared" ca="1" si="393"/>
        <v>-0.767685351248694-4.42427969449638i</v>
      </c>
      <c r="CC235" s="223" t="str">
        <f t="shared" ca="1" si="394"/>
        <v>1.51276642594988+4.22789892903953i</v>
      </c>
      <c r="CD235" s="223" t="str">
        <f t="shared" ca="1" si="395"/>
        <v>-2.21330452404127-3.90702888362925i</v>
      </c>
      <c r="CE235" s="223" t="str">
        <f t="shared" ca="1" si="396"/>
        <v>2.84867250072255+3.47111748537585i</v>
      </c>
      <c r="CF235" s="223" t="str">
        <f t="shared" ca="1" si="397"/>
        <v>-3.40016212685894-2.93300002126302i</v>
      </c>
      <c r="CG235" s="223" t="str">
        <f t="shared" ca="1" si="398"/>
        <v>3.85153494746093+2.30852120677761i</v>
      </c>
      <c r="CH235" s="223" t="str">
        <f t="shared" ca="1" si="399"/>
        <v>-4.18950041836682-1.61606864277452i</v>
      </c>
      <c r="CI235" s="223" t="str">
        <f t="shared" ca="1" si="400"/>
        <v>4.40410724253099+0.876031397805418i</v>
      </c>
      <c r="CJ235" s="223" t="str">
        <f t="shared" ca="1" si="401"/>
        <v>-4.48903638313113-0.110199657802295i</v>
      </c>
      <c r="CK235" s="223" t="str">
        <f t="shared" ca="1" si="402"/>
        <v>4.44178712580823-0.658876879742392i</v>
      </c>
      <c r="CL235" s="223" t="str">
        <f t="shared" ca="1" si="403"/>
        <v>-4.2637507114886+1.40855297519662i</v>
      </c>
      <c r="CM235" s="223" t="str">
        <f t="shared" ca="1" si="404"/>
        <v>3.96016937169112-2.1167546294208i</v>
      </c>
      <c r="CN235" s="223" t="str">
        <f t="shared" ca="1" si="405"/>
        <v>-3.53998197251277+2.76262904638669i</v>
      </c>
      <c r="CO235" s="223" t="str">
        <f t="shared" ca="1" si="406"/>
        <v>3.01556081226242-3.32715863781726i</v>
      </c>
      <c r="CP235" s="223" t="str">
        <f t="shared" ca="1" si="407"/>
        <v>-2.40234732265982+3.79372099065865i</v>
      </c>
      <c r="CQ235" s="223" t="str">
        <f t="shared" ca="1" si="408"/>
        <v>1.71839740027708-4.14857830929775i</v>
      </c>
      <c r="CR235" s="223" t="str">
        <f t="shared" ca="1" si="409"/>
        <v>-0.983849755804504+4.381281921043i</v>
      </c>
      <c r="CS235" s="223" t="str">
        <f t="shared" ca="1" si="410"/>
        <v>0.220332935451156-4.48497993431524i</v>
      </c>
      <c r="CT235" s="223" t="str">
        <f t="shared" ca="1" si="411"/>
        <v>0.549671525440602+4.45661899064466i</v>
      </c>
      <c r="CU235" s="223" t="str">
        <f t="shared" ca="1" si="412"/>
        <v>-1.3034910648003-4.297034169941i</v>
      </c>
      <c r="CV235" s="223" t="str">
        <f t="shared" ca="1" si="413"/>
        <v>2.01892968096213+4.01092440180377i</v>
      </c>
      <c r="CW235" s="223" t="str">
        <f t="shared" ca="1" si="414"/>
        <v>-2.67492148761476-3.60671410687784i</v>
      </c>
      <c r="CX235" s="223" t="str">
        <f t="shared" ca="1" si="415"/>
        <v>3.25215099282283+3.09630514218743i</v>
      </c>
      <c r="CY235" s="223" t="str">
        <f t="shared" ca="1" si="416"/>
        <v>-3.73362183818791-2.49472635434453i</v>
      </c>
      <c r="CZ235" s="223" t="str">
        <f t="shared" ca="1" si="417"/>
        <v>4.10515725178058+1.81969105944062i</v>
      </c>
      <c r="DA235" s="223" t="str">
        <f t="shared" ca="1" si="418"/>
        <v>-4.35581747915243-1.09107547949946i</v>
      </c>
      <c r="DB235" s="223" t="str">
        <f t="shared" ca="1" si="419"/>
        <v>4.47822190129112+0.33033349277861i</v>
      </c>
      <c r="DC235" s="223" t="str">
        <f t="shared" ca="1" si="420"/>
        <v>-4.46876635484484+0.440135069565688i</v>
      </c>
      <c r="DD235" s="223" t="str">
        <f t="shared" ca="1" si="421"/>
        <v>4.32772925568596-1.1976439801271i</v>
      </c>
      <c r="DE235" s="223" t="str">
        <f t="shared" ca="1" si="422"/>
        <v>-4.05926340103488+1.91988860475643i</v>
      </c>
      <c r="DF235" s="223" t="str">
        <f t="shared" ca="1" si="423"/>
        <v>3.67127369152884-2.58560265616027i</v>
      </c>
      <c r="DG235" s="223" t="str">
        <f t="shared" ca="1" si="424"/>
        <v>-3.17518437367329+3.17518437367592i</v>
      </c>
      <c r="DH235" s="223" t="str">
        <f t="shared" ca="1" si="425"/>
        <v>2.58560265615701-3.67127369153113i</v>
      </c>
      <c r="DI235" s="223" t="str">
        <f t="shared" ca="1" si="426"/>
        <v>-1.91988860475675+4.05926340103472i</v>
      </c>
      <c r="DJ235" s="223" t="str">
        <f t="shared" ca="1" si="427"/>
        <v>1.19764398012327-4.32772925568702i</v>
      </c>
      <c r="DK235" s="223" t="str">
        <f t="shared" ca="1" si="428"/>
        <v>-0.440135069566299+4.46876635484478i</v>
      </c>
      <c r="DL235" s="223" t="str">
        <f t="shared" ca="1" si="429"/>
        <v>-0.330333492777998-4.47822190129117i</v>
      </c>
      <c r="DM235" s="223" t="str">
        <f t="shared" ca="1" si="430"/>
        <v>1.09107547949887+4.35581747915258i</v>
      </c>
      <c r="DN235" s="223" t="str">
        <f t="shared" ca="1" si="431"/>
        <v>-1.81969105944006-4.10515725178083i</v>
      </c>
      <c r="DO235" s="223" t="str">
        <f t="shared" ca="1" si="432"/>
        <v>2.49472635434402+3.73362183818825i</v>
      </c>
      <c r="DP235" s="223" t="str">
        <f t="shared" ca="1" si="433"/>
        <v>-3.09630514218698-3.25215099282325i</v>
      </c>
      <c r="DQ235" s="223" t="str">
        <f t="shared" ca="1" si="434"/>
        <v>3.60671410687763+2.67492148761505i</v>
      </c>
      <c r="DR235" s="223" t="str">
        <f t="shared" ca="1" si="435"/>
        <v>-4.0109244018035-2.01892968096268i</v>
      </c>
      <c r="DS235" s="223" t="str">
        <f t="shared" ca="1" si="436"/>
        <v>4.29703416994083+1.30349106480089i</v>
      </c>
      <c r="DT235" s="223" t="str">
        <f t="shared" ca="1" si="437"/>
        <v>-4.45661899064458-0.549671525441213i</v>
      </c>
      <c r="DU235" s="223" t="str">
        <f t="shared" ca="1" si="438"/>
        <v>4.48497993431526-0.220332935450543i</v>
      </c>
      <c r="DV235" s="223" t="str">
        <f t="shared" ca="1" si="439"/>
        <v>-4.38128192104308+0.983849755804154i</v>
      </c>
      <c r="DW235" s="223" t="str">
        <f t="shared" ca="1" si="440"/>
        <v>4.14857830929799-1.71839740027651i</v>
      </c>
      <c r="DX235" s="223" t="str">
        <f t="shared" ca="1" si="441"/>
        <v>-3.79372099065898+2.4023473226593i</v>
      </c>
      <c r="DY235" s="223" t="str">
        <f t="shared" ca="1" si="442"/>
        <v>3.32715863781767-3.01556081226196i</v>
      </c>
      <c r="DZ235" s="223" t="str">
        <f t="shared" ca="1" si="443"/>
        <v>-2.76262904638717+3.53998197251239i</v>
      </c>
      <c r="EA235" s="223" t="str">
        <f t="shared" ca="1" si="444"/>
        <v>2.11675462942145-3.96016937169077i</v>
      </c>
      <c r="EB235" s="223" t="str">
        <f t="shared" ca="1" si="445"/>
        <v>-1.40855297519709+4.26375071148845i</v>
      </c>
      <c r="EC235" s="223" t="str">
        <f t="shared" ca="1" si="446"/>
        <v>0.658876879742998-4.44178712580814i</v>
      </c>
      <c r="ED235" s="223" t="str">
        <f t="shared" ca="1" si="447"/>
        <v>0.110199657801809+4.48903638313115i</v>
      </c>
      <c r="EE235" s="223" t="str">
        <f t="shared" ca="1" si="448"/>
        <v>-0.876031397804816-4.40410724253111i</v>
      </c>
      <c r="EF235" s="223" t="str">
        <f t="shared" ca="1" si="449"/>
        <v>1.61606864277383+4.18950041836708i</v>
      </c>
      <c r="EG235" s="223" t="str">
        <f t="shared" ca="1" si="450"/>
        <v>-2.3085212067772-3.85153494746118i</v>
      </c>
      <c r="EH235" s="223" t="str">
        <f t="shared" ca="1" si="451"/>
        <v>2.93300002126256+3.40016212685935i</v>
      </c>
      <c r="EI235" s="223" t="str">
        <f t="shared" ca="1" si="452"/>
        <v>-3.47111748537555-2.84867250072292i</v>
      </c>
      <c r="EJ235" s="223" t="str">
        <f t="shared" ca="1" si="453"/>
        <v>3.90702888362895+2.21330452404181i</v>
      </c>
      <c r="EK235" s="223" t="str">
        <f t="shared" ca="1" si="454"/>
        <v>-4.22789892903933-1.51276642595046i</v>
      </c>
      <c r="EL235" s="223" t="str">
        <f t="shared" ca="1" si="455"/>
        <v>4.4242796944963+0.767685351249174i</v>
      </c>
      <c r="EM235" s="223" t="str">
        <f t="shared" ca="1" si="456"/>
        <v>-4.49038880428575-4.09283184514871E-13i</v>
      </c>
      <c r="EN235" s="223"/>
      <c r="EO235" s="223"/>
      <c r="EP235" s="223"/>
    </row>
    <row r="236" spans="1:146" ht="17.25" thickBot="1">
      <c r="A236" s="257">
        <f t="shared" si="323"/>
        <v>2.6562500000000019E-3</v>
      </c>
      <c r="B236" s="256">
        <v>136</v>
      </c>
      <c r="C236" s="230">
        <f t="shared" si="324"/>
        <v>27200</v>
      </c>
      <c r="D236" s="229">
        <f t="shared" si="457"/>
        <v>170902.64035528473</v>
      </c>
      <c r="E236" s="229" t="str">
        <f t="shared" si="458"/>
        <v>170902.640355285i</v>
      </c>
      <c r="F236" s="229" t="str">
        <f t="shared" si="325"/>
        <v>-0.0104400849156333-0.0302821561921788i</v>
      </c>
      <c r="G236" s="229" t="str">
        <f t="shared" si="326"/>
        <v>-3.20725144544553+2.72438615311832i</v>
      </c>
      <c r="H236" s="229" t="str">
        <f t="shared" si="322"/>
        <v>0.00201261518608084-0.00310717360814679i</v>
      </c>
      <c r="I236" s="229" t="str">
        <f t="shared" si="459"/>
        <v>-0.00253444584478066+0.00331793722100304i</v>
      </c>
      <c r="J236" s="255" t="str">
        <f ca="1">IMPRODUCT(1/N_FFT2,EL100)</f>
        <v>0.0178796815741201+0.00161505248607609i</v>
      </c>
      <c r="K236" s="254" t="str">
        <f t="shared" ca="1" si="460"/>
        <v>-0.0000506737274289554+0.0000552303979320171i</v>
      </c>
      <c r="N236" s="246">
        <f t="shared" ca="1" si="327"/>
        <v>17.490334548150045</v>
      </c>
      <c r="O236" s="223">
        <f t="shared" ca="1" si="328"/>
        <v>4.4903345481500452</v>
      </c>
      <c r="P236" s="223" t="str">
        <f t="shared" ca="1" si="329"/>
        <v>-4.40405402891165+0.876020812958759i</v>
      </c>
      <c r="Q236" s="223" t="str">
        <f t="shared" ca="1" si="330"/>
        <v>4.14852818316414-1.7183766373536i</v>
      </c>
      <c r="R236" s="223" t="str">
        <f t="shared" ca="1" si="331"/>
        <v>-3.73357672585896+2.49469621125182i</v>
      </c>
      <c r="S236" s="223" t="str">
        <f t="shared" ca="1" si="332"/>
        <v>3.17514600879319-3.17514600879306i</v>
      </c>
      <c r="T236" s="223" t="str">
        <f t="shared" ca="1" si="333"/>
        <v>-2.4946962112516+3.7335767258591i</v>
      </c>
      <c r="U236" s="223" t="str">
        <f t="shared" ca="1" si="334"/>
        <v>1.71837663735374-4.14852818316409i</v>
      </c>
      <c r="V236" s="223" t="str">
        <f t="shared" ca="1" si="335"/>
        <v>-0.876020812958683+4.40405402891167i</v>
      </c>
      <c r="W236" s="223" t="str">
        <f t="shared" ca="1" si="336"/>
        <v>1.88134166642072E-13-4.49033454815005i</v>
      </c>
      <c r="X236" s="223" t="str">
        <f t="shared" ca="1" si="337"/>
        <v>0.876020812958755+4.40405402891165i</v>
      </c>
      <c r="Y236" s="223" t="str">
        <f t="shared" ca="1" si="338"/>
        <v>-1.71837663735381-4.14852818316406i</v>
      </c>
      <c r="Z236" s="223" t="str">
        <f t="shared" ca="1" si="339"/>
        <v>2.49469621125167+3.73357672585906i</v>
      </c>
      <c r="AA236" s="223" t="str">
        <f t="shared" ca="1" si="340"/>
        <v>-3.17514600879323-3.17514600879302i</v>
      </c>
      <c r="AB236" s="223" t="str">
        <f t="shared" ca="1" si="341"/>
        <v>3.73357672585899+2.49469621125177i</v>
      </c>
      <c r="AC236" s="223" t="str">
        <f t="shared" ca="1" si="342"/>
        <v>-4.14852818316418-1.7183766373535i</v>
      </c>
      <c r="AD236" s="223" t="str">
        <f t="shared" ca="1" si="343"/>
        <v>4.40405402891163+0.876020812958867i</v>
      </c>
      <c r="AE236" s="223" t="str">
        <f t="shared" ca="1" si="344"/>
        <v>-4.49033454815005+7.04121099207449E-14i</v>
      </c>
      <c r="AF236" s="223" t="str">
        <f t="shared" ca="1" si="345"/>
        <v>4.40405402891169-0.876020812958571i</v>
      </c>
      <c r="AG236" s="223" t="str">
        <f t="shared" ca="1" si="346"/>
        <v>-4.14852818316413+1.71837663735363i</v>
      </c>
      <c r="AH236" s="223" t="str">
        <f t="shared" ca="1" si="347"/>
        <v>3.73357672585918-2.49469621125149i</v>
      </c>
      <c r="AI236" s="223" t="str">
        <f t="shared" ca="1" si="348"/>
        <v>-3.17514600879314+3.17514600879312i</v>
      </c>
      <c r="AJ236" s="223" t="str">
        <f t="shared" ca="1" si="349"/>
        <v>2.49469621125156-3.73357672585914i</v>
      </c>
      <c r="AK236" s="223" t="str">
        <f t="shared" ca="1" si="350"/>
        <v>-1.71837663735365+4.14852818316413i</v>
      </c>
      <c r="AL236" s="223" t="str">
        <f t="shared" ca="1" si="351"/>
        <v>0.876020812958616-4.40405402891168i</v>
      </c>
      <c r="AM236" s="223" t="str">
        <f t="shared" ca="1" si="352"/>
        <v>-1.49627802664533E-13+4.49033454815005i</v>
      </c>
      <c r="AN236" s="223" t="str">
        <f t="shared" ca="1" si="353"/>
        <v>-0.876020812958822-4.40405402891164i</v>
      </c>
      <c r="AO236" s="223" t="str">
        <f t="shared" ca="1" si="354"/>
        <v>1.71837663735343+4.14852818316422i</v>
      </c>
      <c r="AP236" s="223" t="str">
        <f t="shared" ca="1" si="355"/>
        <v>-2.49469621125173-3.73357672585901i</v>
      </c>
      <c r="AQ236" s="223" t="str">
        <f t="shared" ca="1" si="356"/>
        <v>3.17514600879297+3.17514600879329i</v>
      </c>
      <c r="AR236" s="223" t="str">
        <f t="shared" ca="1" si="357"/>
        <v>3.17514600879297+3.17514600879329i</v>
      </c>
      <c r="AS236" s="223" t="str">
        <f t="shared" ca="1" si="358"/>
        <v>4.14852818316472+1.7183766373522i</v>
      </c>
      <c r="AT236" s="223" t="str">
        <f t="shared" ca="1" si="359"/>
        <v>-4.40405402891182-0.876020812957893i</v>
      </c>
      <c r="AU236" s="223" t="str">
        <f t="shared" ca="1" si="360"/>
        <v>4.49033454815005-1.40824219841489E-13i</v>
      </c>
      <c r="AV236" s="223" t="str">
        <f t="shared" ca="1" si="361"/>
        <v>-4.40405402891177+0.876020812958167i</v>
      </c>
      <c r="AW236" s="223" t="str">
        <f t="shared" ca="1" si="362"/>
        <v>4.14852818316462-1.71837663735246i</v>
      </c>
      <c r="AX236" s="223" t="str">
        <f t="shared" ca="1" si="363"/>
        <v>-3.73357672586013+2.49469621125006i</v>
      </c>
      <c r="AY236" s="223" t="str">
        <f t="shared" ca="1" si="364"/>
        <v>3.17514600879182-3.17514600879444i</v>
      </c>
      <c r="AZ236" s="223" t="str">
        <f t="shared" ca="1" si="365"/>
        <v>-2.49469621125075+3.73357672585967i</v>
      </c>
      <c r="BA236" s="223" t="str">
        <f t="shared" ca="1" si="366"/>
        <v>1.71837663735317-4.14852818316432i</v>
      </c>
      <c r="BB236" s="223" t="str">
        <f t="shared" ca="1" si="367"/>
        <v>-0.876020812959047+4.40405402891159i</v>
      </c>
      <c r="BC236" s="223" t="str">
        <f t="shared" ca="1" si="368"/>
        <v>9.08765087267149E-13-4.49033454815005i</v>
      </c>
      <c r="BD236" s="223" t="str">
        <f t="shared" ca="1" si="369"/>
        <v>0.876020812957138+4.40405402891197i</v>
      </c>
      <c r="BE236" s="223" t="str">
        <f t="shared" ca="1" si="370"/>
        <v>-1.71837663735556-4.14852818316334i</v>
      </c>
      <c r="BF236" s="223" t="str">
        <f t="shared" ca="1" si="371"/>
        <v>2.49469621125285+3.73357672585827i</v>
      </c>
      <c r="BG236" s="223" t="str">
        <f t="shared" ca="1" si="372"/>
        <v>-3.17514600879369-3.17514600879257i</v>
      </c>
      <c r="BH236" s="223" t="str">
        <f t="shared" ca="1" si="373"/>
        <v>3.73357672585909+2.49469621125163i</v>
      </c>
      <c r="BI236" s="223" t="str">
        <f t="shared" ca="1" si="374"/>
        <v>-4.1485281831639-1.7183766373542i</v>
      </c>
      <c r="BJ236" s="223" t="str">
        <f t="shared" ca="1" si="375"/>
        <v>4.40405402891139+0.876020812960075i</v>
      </c>
      <c r="BK236" s="223" t="str">
        <f t="shared" ca="1" si="376"/>
        <v>-4.49033454815005-2.08597737814862E-12i</v>
      </c>
      <c r="BL236" s="223" t="str">
        <f t="shared" ca="1" si="377"/>
        <v>4.40405402891131-0.876020812960493i</v>
      </c>
      <c r="BM236" s="223" t="str">
        <f t="shared" ca="1" si="378"/>
        <v>-4.14852818316374+1.71837663735459i</v>
      </c>
      <c r="BN236" s="223" t="str">
        <f t="shared" ca="1" si="379"/>
        <v>3.73357672585885-2.49469621125198i</v>
      </c>
      <c r="BO236" s="223" t="str">
        <f t="shared" ca="1" si="380"/>
        <v>-3.1751460087934+3.17514600879286i</v>
      </c>
      <c r="BP236" s="223" t="str">
        <f t="shared" ca="1" si="381"/>
        <v>2.49469621125261-3.73357672585843i</v>
      </c>
      <c r="BQ236" s="223" t="str">
        <f t="shared" ca="1" si="382"/>
        <v>-1.71837663735517+4.1485281831635i</v>
      </c>
      <c r="BR236" s="223" t="str">
        <f t="shared" ca="1" si="383"/>
        <v>0.876020812956725-4.40405402891206i</v>
      </c>
      <c r="BS236" s="223" t="str">
        <f t="shared" ca="1" si="384"/>
        <v>1.33123774679162E-12+4.49033454815005i</v>
      </c>
      <c r="BT236" s="223" t="str">
        <f t="shared" ca="1" si="385"/>
        <v>-0.876020812959334-4.40405402891154i</v>
      </c>
      <c r="BU236" s="223" t="str">
        <f t="shared" ca="1" si="386"/>
        <v>1.71837663735362+4.14852818316414i</v>
      </c>
      <c r="BV236" s="223" t="str">
        <f t="shared" ca="1" si="387"/>
        <v>-2.49469621125111-3.73357672585943i</v>
      </c>
      <c r="BW236" s="223" t="str">
        <f t="shared" ca="1" si="388"/>
        <v>3.17514600879212+3.17514600879414i</v>
      </c>
      <c r="BX236" s="223" t="str">
        <f t="shared" ca="1" si="389"/>
        <v>-3.73357672585785-2.49469621125348i</v>
      </c>
      <c r="BY236" s="223" t="str">
        <f t="shared" ca="1" si="390"/>
        <v>4.1485281831648+1.71837663735201i</v>
      </c>
      <c r="BZ236" s="223" t="str">
        <f t="shared" ca="1" si="391"/>
        <v>-4.40405402891185-0.876020812957754i</v>
      </c>
      <c r="CA236" s="223" t="str">
        <f t="shared" ca="1" si="392"/>
        <v>4.49033454815005-2.81648439682979E-13i</v>
      </c>
      <c r="CB236" s="223" t="str">
        <f t="shared" ca="1" si="393"/>
        <v>-4.40405402891174+0.876020812958306i</v>
      </c>
      <c r="CC236" s="223" t="str">
        <f t="shared" ca="1" si="394"/>
        <v>4.14852818316459-1.71837663735253i</v>
      </c>
      <c r="CD236" s="223" t="str">
        <f t="shared" ca="1" si="395"/>
        <v>-3.73357672586009+2.49469621125013i</v>
      </c>
      <c r="CE236" s="223" t="str">
        <f t="shared" ca="1" si="396"/>
        <v>3.17514600879172-3.17514600879454i</v>
      </c>
      <c r="CF236" s="223" t="str">
        <f t="shared" ca="1" si="397"/>
        <v>-2.49469621125063+3.73357672585975i</v>
      </c>
      <c r="CG236" s="223" t="str">
        <f t="shared" ca="1" si="398"/>
        <v>1.7183766373531-4.14852818316435i</v>
      </c>
      <c r="CH236" s="223" t="str">
        <f t="shared" ca="1" si="399"/>
        <v>-0.876020812958908+4.40405402891162i</v>
      </c>
      <c r="CI236" s="223" t="str">
        <f t="shared" ca="1" si="400"/>
        <v>7.67940867425663E-13-4.49033454815005i</v>
      </c>
      <c r="CJ236" s="223" t="str">
        <f t="shared" ca="1" si="401"/>
        <v>0.876020812957278+4.40405402891195i</v>
      </c>
      <c r="CK236" s="223" t="str">
        <f t="shared" ca="1" si="402"/>
        <v>-1.71837663735156-4.14852818316499i</v>
      </c>
      <c r="CL236" s="223" t="str">
        <f t="shared" ca="1" si="403"/>
        <v>2.49469621125296+3.73357672585819i</v>
      </c>
      <c r="CM236" s="223" t="str">
        <f t="shared" ca="1" si="404"/>
        <v>-3.1751460087938-3.17514600879246i</v>
      </c>
      <c r="CN236" s="223" t="str">
        <f t="shared" ca="1" si="405"/>
        <v>3.7335767258591+2.49469621125161i</v>
      </c>
      <c r="CO236" s="223" t="str">
        <f t="shared" ca="1" si="406"/>
        <v>-4.1485281831639-1.71837663735418i</v>
      </c>
      <c r="CP236" s="223" t="str">
        <f t="shared" ca="1" si="407"/>
        <v>4.40405402891144+0.876020812959815i</v>
      </c>
      <c r="CQ236" s="223" t="str">
        <f t="shared" ca="1" si="408"/>
        <v>-4.49033454815005-1.8175301745343E-12i</v>
      </c>
      <c r="CR236" s="223" t="str">
        <f t="shared" ca="1" si="409"/>
        <v>4.4040540289113-0.876020812960502i</v>
      </c>
      <c r="CS236" s="223" t="str">
        <f t="shared" ca="1" si="410"/>
        <v>-4.14852818316373+1.7183766373546i</v>
      </c>
      <c r="CT236" s="223" t="str">
        <f t="shared" ca="1" si="411"/>
        <v>3.7335767258587-2.4946962112522i</v>
      </c>
      <c r="CU236" s="223" t="str">
        <f t="shared" ca="1" si="412"/>
        <v>-3.17514600879321+3.17514600879305i</v>
      </c>
      <c r="CV236" s="223" t="str">
        <f t="shared" ca="1" si="413"/>
        <v>2.49469621125238-3.73357672585858i</v>
      </c>
      <c r="CW236" s="223" t="str">
        <f t="shared" ca="1" si="414"/>
        <v>-1.71837663735504+4.14852818316355i</v>
      </c>
      <c r="CX236" s="223" t="str">
        <f t="shared" ca="1" si="415"/>
        <v>0.876020812960969-4.40405402891121i</v>
      </c>
      <c r="CY236" s="223" t="str">
        <f t="shared" ca="1" si="416"/>
        <v>1.59968495040593E-12+4.49033454815005i</v>
      </c>
      <c r="CZ236" s="223" t="str">
        <f t="shared" ca="1" si="417"/>
        <v>-0.876020812959599-4.40405402891148i</v>
      </c>
      <c r="DA236" s="223" t="str">
        <f t="shared" ca="1" si="418"/>
        <v>1.71837663735375+4.14852818316408i</v>
      </c>
      <c r="DB236" s="223" t="str">
        <f t="shared" ca="1" si="419"/>
        <v>-2.49469621125122-3.73357672585936i</v>
      </c>
      <c r="DC236" s="223" t="str">
        <f t="shared" ca="1" si="420"/>
        <v>3.17514600879222+3.17514600879404i</v>
      </c>
      <c r="DD236" s="223" t="str">
        <f t="shared" ca="1" si="421"/>
        <v>-3.73357672585793-2.49469621125336i</v>
      </c>
      <c r="DE236" s="223" t="str">
        <f t="shared" ca="1" si="422"/>
        <v>4.14852818316486+1.71837663735188i</v>
      </c>
      <c r="DF236" s="223" t="str">
        <f t="shared" ca="1" si="423"/>
        <v>-4.40405402891188-0.876020812957614i</v>
      </c>
      <c r="DG236" s="223" t="str">
        <f t="shared" ca="1" si="424"/>
        <v>4.49033454815005-4.22472659524468E-13i</v>
      </c>
      <c r="DH236" s="223" t="str">
        <f t="shared" ca="1" si="425"/>
        <v>-4.40405402891171+0.876020812958445i</v>
      </c>
      <c r="DI236" s="223" t="str">
        <f t="shared" ca="1" si="426"/>
        <v>4.14852818316454-1.71837663735266i</v>
      </c>
      <c r="DJ236" s="223" t="str">
        <f t="shared" ca="1" si="427"/>
        <v>-3.73357672586001+2.49469621125024i</v>
      </c>
      <c r="DK236" s="223" t="str">
        <f t="shared" ca="1" si="428"/>
        <v>3.17514600879162-3.17514600879464i</v>
      </c>
      <c r="DL236" s="223" t="str">
        <f t="shared" ca="1" si="429"/>
        <v>-2.49469621125052+3.73357672585983i</v>
      </c>
      <c r="DM236" s="223" t="str">
        <f t="shared" ca="1" si="430"/>
        <v>1.71837663735297-4.14852818316441i</v>
      </c>
      <c r="DN236" s="223" t="str">
        <f t="shared" ca="1" si="431"/>
        <v>-0.876020812958773+4.40405402891165i</v>
      </c>
      <c r="DO236" s="223" t="str">
        <f t="shared" ca="1" si="432"/>
        <v>7.54739631356998E-13-4.49033454815005i</v>
      </c>
      <c r="DP236" s="223" t="str">
        <f t="shared" ca="1" si="433"/>
        <v>0.876020812957291+4.40405402891195i</v>
      </c>
      <c r="DQ236" s="223" t="str">
        <f t="shared" ca="1" si="434"/>
        <v>-1.71837663735157-4.14852818316498i</v>
      </c>
      <c r="DR236" s="223" t="str">
        <f t="shared" ca="1" si="435"/>
        <v>2.49469621125308+3.73357672585811i</v>
      </c>
      <c r="DS236" s="223" t="str">
        <f t="shared" ca="1" si="436"/>
        <v>-3.1751460087938-3.17514600879245i</v>
      </c>
      <c r="DT236" s="223" t="str">
        <f t="shared" ca="1" si="437"/>
        <v>3.73357672585917+2.4946962112515i</v>
      </c>
      <c r="DU236" s="223" t="str">
        <f t="shared" ca="1" si="438"/>
        <v>-4.14852818316396-1.71837663735405i</v>
      </c>
      <c r="DV236" s="223" t="str">
        <f t="shared" ca="1" si="439"/>
        <v>4.40405402891147+0.876020812959675i</v>
      </c>
      <c r="DW236" s="223" t="str">
        <f t="shared" ca="1" si="440"/>
        <v>-4.49033454815005-1.67670595469281E-12i</v>
      </c>
      <c r="DX236" s="223" t="str">
        <f t="shared" ca="1" si="441"/>
        <v>4.40405402891128-0.876020812960641i</v>
      </c>
      <c r="DY236" s="223" t="str">
        <f t="shared" ca="1" si="442"/>
        <v>-4.14852818316368+1.71837663735473i</v>
      </c>
      <c r="DZ236" s="223" t="str">
        <f t="shared" ca="1" si="443"/>
        <v>3.73357672585877-2.4946962112521i</v>
      </c>
      <c r="EA236" s="223" t="str">
        <f t="shared" ca="1" si="444"/>
        <v>-3.1751460087931+3.17514600879315i</v>
      </c>
      <c r="EB236" s="223" t="str">
        <f t="shared" ca="1" si="445"/>
        <v>2.49469621125226-3.73357672585866i</v>
      </c>
      <c r="EC236" s="223" t="str">
        <f t="shared" ca="1" si="446"/>
        <v>-1.71837663735491+4.14852818316361i</v>
      </c>
      <c r="ED236" s="223" t="str">
        <f t="shared" ca="1" si="447"/>
        <v>0.876020812960829-4.40405402891124i</v>
      </c>
      <c r="EE236" s="223" t="str">
        <f t="shared" ca="1" si="448"/>
        <v>1.74050917024742E-12+4.49033454815005i</v>
      </c>
      <c r="EF236" s="223" t="str">
        <f t="shared" ca="1" si="449"/>
        <v>-0.876020812959738-4.40405402891146i</v>
      </c>
      <c r="EG236" s="223" t="str">
        <f t="shared" ca="1" si="450"/>
        <v>1.71837663735388+4.14852818316403i</v>
      </c>
      <c r="EH236" s="223" t="str">
        <f t="shared" ca="1" si="451"/>
        <v>-2.49469621125134-3.73357672585928i</v>
      </c>
      <c r="EI236" s="223" t="str">
        <f t="shared" ca="1" si="452"/>
        <v>3.17514600879232+3.17514600879394i</v>
      </c>
      <c r="EJ236" s="223" t="str">
        <f t="shared" ca="1" si="453"/>
        <v>-3.733576725858-2.49469621125324i</v>
      </c>
      <c r="EK236" s="223" t="str">
        <f t="shared" ca="1" si="454"/>
        <v>4.14852818316491+1.71837663735175i</v>
      </c>
      <c r="EL236" s="223" t="str">
        <f t="shared" ca="1" si="455"/>
        <v>-4.40405402891191-0.87602081295748i</v>
      </c>
      <c r="EM236" s="223" t="str">
        <f t="shared" ca="1" si="456"/>
        <v>4.49033454815005-5.63296879365958E-13i</v>
      </c>
      <c r="EN236" s="223"/>
      <c r="EO236" s="223"/>
      <c r="EP236" s="223"/>
    </row>
    <row r="237" spans="1:146" ht="17.25" thickBot="1">
      <c r="A237" s="257">
        <f t="shared" si="323"/>
        <v>2.6757812500000019E-3</v>
      </c>
      <c r="B237" s="256">
        <v>137</v>
      </c>
      <c r="C237" s="230">
        <f t="shared" si="324"/>
        <v>27400</v>
      </c>
      <c r="D237" s="229">
        <f t="shared" si="457"/>
        <v>172159.27741672067</v>
      </c>
      <c r="E237" s="229" t="str">
        <f t="shared" si="458"/>
        <v>172159.277416721i</v>
      </c>
      <c r="F237" s="229" t="str">
        <f t="shared" si="325"/>
        <v>-0.0103464006378062-0.0299860109740599i</v>
      </c>
      <c r="G237" s="229" t="str">
        <f t="shared" si="326"/>
        <v>-3.18175396032082+2.72984907705889i</v>
      </c>
      <c r="H237" s="229" t="str">
        <f t="shared" si="322"/>
        <v>0.0020124016587146-0.00308447719530736i</v>
      </c>
      <c r="I237" s="229" t="str">
        <f t="shared" si="459"/>
        <v>-0.00252317268960451+0.00329296774377027i</v>
      </c>
      <c r="J237" s="255" t="str">
        <f ca="1">IMPRODUCT(1/N_FFT2,EM100)</f>
        <v>0.0207630825470345-1.45314836271189E-14i</v>
      </c>
      <c r="K237" s="254" t="str">
        <f t="shared" ca="1" si="460"/>
        <v>-0.0000523888428346336+0.0000683721610886607i</v>
      </c>
      <c r="N237" s="246">
        <f t="shared" ca="1" si="327"/>
        <v>17.490272947529224</v>
      </c>
      <c r="O237" s="223">
        <f t="shared" ca="1" si="328"/>
        <v>4.4902729475292231</v>
      </c>
      <c r="P237" s="223" t="str">
        <f t="shared" ca="1" si="329"/>
        <v>-4.38116887935864+0.983824371446515i</v>
      </c>
      <c r="Q237" s="223" t="str">
        <f t="shared" ca="1" si="330"/>
        <v>4.05915866776827-1.91983906960832i</v>
      </c>
      <c r="R237" s="223" t="str">
        <f t="shared" ca="1" si="331"/>
        <v>-3.53989063725299+2.76255776764965i</v>
      </c>
      <c r="S237" s="223" t="str">
        <f t="shared" ca="1" si="332"/>
        <v>2.84859900197424-3.47102792689199i</v>
      </c>
      <c r="T237" s="223" t="str">
        <f t="shared" ca="1" si="333"/>
        <v>-2.01887759045083+4.01082091573386i</v>
      </c>
      <c r="U237" s="223" t="str">
        <f t="shared" ca="1" si="334"/>
        <v>1.09104732860521-4.35570509447738i</v>
      </c>
      <c r="V237" s="223" t="str">
        <f t="shared" ca="1" si="335"/>
        <v>-0.110196814535478+4.48892056126849i</v>
      </c>
      <c r="W237" s="223" t="str">
        <f t="shared" ca="1" si="336"/>
        <v>-0.876008795273771-4.40399361192949i</v>
      </c>
      <c r="X237" s="223" t="str">
        <f t="shared" ca="1" si="337"/>
        <v>1.81964410949768+4.10505133440292i</v>
      </c>
      <c r="Y237" s="223" t="str">
        <f t="shared" ca="1" si="338"/>
        <v>-2.67485247182452-3.60662104985914i</v>
      </c>
      <c r="Z237" s="223" t="str">
        <f t="shared" ca="1" si="339"/>
        <v>3.40007439909792+2.93292434677604i</v>
      </c>
      <c r="AA237" s="223" t="str">
        <f t="shared" ca="1" si="340"/>
        <v>-3.96006719515417-2.11670001492336i</v>
      </c>
      <c r="AB237" s="223" t="str">
        <f t="shared" ca="1" si="341"/>
        <v>4.32761759571737+1.19761307965059i</v>
      </c>
      <c r="AC237" s="223" t="str">
        <f t="shared" ca="1" si="342"/>
        <v>-4.4848642171132-0.220327250630404i</v>
      </c>
      <c r="AD237" s="223" t="str">
        <f t="shared" ca="1" si="343"/>
        <v>4.42416554342442-0.767665544158952i</v>
      </c>
      <c r="AE237" s="223" t="str">
        <f t="shared" ca="1" si="344"/>
        <v>-4.14847127161139+1.71835306381656i</v>
      </c>
      <c r="AF237" s="223" t="str">
        <f t="shared" ca="1" si="345"/>
        <v>3.67117896880539-2.58553594488914i</v>
      </c>
      <c r="AG237" s="223" t="str">
        <f t="shared" ca="1" si="346"/>
        <v>-3.01548300762043+3.32707279362282i</v>
      </c>
      <c r="AH237" s="223" t="str">
        <f t="shared" ca="1" si="347"/>
        <v>2.21324741845539-3.90692807817258i</v>
      </c>
      <c r="AI237" s="223" t="str">
        <f t="shared" ca="1" si="348"/>
        <v>-1.30345743335799+4.29692330193786i</v>
      </c>
      <c r="AJ237" s="223" t="str">
        <f t="shared" ca="1" si="349"/>
        <v>0.330324969828546-4.47810635845337i</v>
      </c>
      <c r="AK237" s="223" t="str">
        <f t="shared" ca="1" si="350"/>
        <v>0.658859880025183+4.44167252302621i</v>
      </c>
      <c r="AL237" s="223" t="str">
        <f t="shared" ca="1" si="351"/>
        <v>-1.61602694650317-4.18939232484718i</v>
      </c>
      <c r="AM237" s="223" t="str">
        <f t="shared" ca="1" si="352"/>
        <v>2.49466198778038+3.73352550681477i</v>
      </c>
      <c r="AN237" s="223" t="str">
        <f t="shared" ca="1" si="353"/>
        <v>-3.25206708390379-3.09622525425756i</v>
      </c>
      <c r="AO237" s="223" t="str">
        <f t="shared" ca="1" si="354"/>
        <v>3.85143557380615+2.30846164450121i</v>
      </c>
      <c r="AP237" s="223" t="str">
        <f t="shared" ca="1" si="355"/>
        <v>-4.26364070223357-1.40851663304699i</v>
      </c>
      <c r="AQ237" s="223" t="str">
        <f t="shared" ca="1" si="356"/>
        <v>4.46865105597042+0.440123713616096i</v>
      </c>
      <c r="AR237" s="223" t="str">
        <f t="shared" ca="1" si="357"/>
        <v>4.46865105597042+0.440123713616096i</v>
      </c>
      <c r="AS237" s="223" t="str">
        <f t="shared" ca="1" si="358"/>
        <v>4.22778984479766-1.51272739498515i</v>
      </c>
      <c r="AT237" s="223" t="str">
        <f t="shared" ca="1" si="359"/>
        <v>-3.79362310866461+2.40228533957119i</v>
      </c>
      <c r="AU237" s="223" t="str">
        <f t="shared" ca="1" si="360"/>
        <v>3.17510245057773-3.17510245057511i</v>
      </c>
      <c r="AV237" s="223" t="str">
        <f t="shared" ca="1" si="361"/>
        <v>-2.40228533957059+3.79362310866499i</v>
      </c>
      <c r="AW237" s="223" t="str">
        <f t="shared" ca="1" si="362"/>
        <v>1.51272739498449-4.2277898447979i</v>
      </c>
      <c r="AX237" s="223" t="str">
        <f t="shared" ca="1" si="363"/>
        <v>-0.549657343337559+4.45650400518477i</v>
      </c>
      <c r="AY237" s="223" t="str">
        <f t="shared" ca="1" si="364"/>
        <v>-0.440123713617241-4.46865105597031i</v>
      </c>
      <c r="AZ237" s="223" t="str">
        <f t="shared" ca="1" si="365"/>
        <v>1.40851663304681+4.26364070223363i</v>
      </c>
      <c r="BA237" s="223" t="str">
        <f t="shared" ca="1" si="366"/>
        <v>-2.30846164449995-3.85143557380691i</v>
      </c>
      <c r="BB237" s="223" t="str">
        <f t="shared" ca="1" si="367"/>
        <v>3.09622525425839+3.252067083903i</v>
      </c>
      <c r="BC237" s="223" t="str">
        <f t="shared" ca="1" si="368"/>
        <v>-3.73352550681469-2.49466198778048i</v>
      </c>
      <c r="BD237" s="223" t="str">
        <f t="shared" ca="1" si="369"/>
        <v>4.18939232484663+1.61602694650459i</v>
      </c>
      <c r="BE237" s="223" t="str">
        <f t="shared" ca="1" si="370"/>
        <v>-4.44167252302644-0.658859880023603i</v>
      </c>
      <c r="BF237" s="223" t="str">
        <f t="shared" ca="1" si="371"/>
        <v>4.47810635845339-0.330324969828421i</v>
      </c>
      <c r="BG237" s="223" t="str">
        <f t="shared" ca="1" si="372"/>
        <v>-4.29692330193831+1.30345743335653i</v>
      </c>
      <c r="BH237" s="223" t="str">
        <f t="shared" ca="1" si="373"/>
        <v>3.90692807817178-2.21324741845681i</v>
      </c>
      <c r="BI237" s="223" t="str">
        <f t="shared" ca="1" si="374"/>
        <v>-3.32707279362261+3.01548300762067i</v>
      </c>
      <c r="BJ237" s="223" t="str">
        <f t="shared" ca="1" si="375"/>
        <v>2.58553594489042-3.67117896880449i</v>
      </c>
      <c r="BK237" s="223" t="str">
        <f t="shared" ca="1" si="376"/>
        <v>-1.71835306381506+4.14847127161201i</v>
      </c>
      <c r="BL237" s="223" t="str">
        <f t="shared" ca="1" si="377"/>
        <v>0.767665544158638-4.42416554342448i</v>
      </c>
      <c r="BM237" s="223" t="str">
        <f t="shared" ca="1" si="378"/>
        <v>0.220327250629291+4.48486421711326i</v>
      </c>
      <c r="BN237" s="223" t="str">
        <f t="shared" ca="1" si="379"/>
        <v>-1.19761307965216-4.32761759571694i</v>
      </c>
      <c r="BO237" s="223" t="str">
        <f t="shared" ca="1" si="380"/>
        <v>2.11670001492364+3.96006719515402i</v>
      </c>
      <c r="BP237" s="223" t="str">
        <f t="shared" ca="1" si="381"/>
        <v>-2.9329243467752-3.40007439909865i</v>
      </c>
      <c r="BQ237" s="223" t="str">
        <f t="shared" ca="1" si="382"/>
        <v>3.60662104986038+2.67485247182285i</v>
      </c>
      <c r="BR237" s="223" t="str">
        <f t="shared" ca="1" si="383"/>
        <v>-4.10505133440305-1.81964410949738i</v>
      </c>
      <c r="BS237" s="223" t="str">
        <f t="shared" ca="1" si="384"/>
        <v>4.40399361192928+0.876008795274849i</v>
      </c>
      <c r="BT237" s="223" t="str">
        <f t="shared" ca="1" si="385"/>
        <v>-4.48892056126844+0.110196814537537i</v>
      </c>
      <c r="BU237" s="223" t="str">
        <f t="shared" ca="1" si="386"/>
        <v>4.3557050944772-1.09104732860595i</v>
      </c>
      <c r="BV237" s="223" t="str">
        <f t="shared" ca="1" si="387"/>
        <v>-4.01082091573436+2.01887759044985i</v>
      </c>
      <c r="BW237" s="223" t="str">
        <f t="shared" ca="1" si="388"/>
        <v>3.47102792689068-2.84859900197584i</v>
      </c>
      <c r="BX237" s="223" t="str">
        <f t="shared" ca="1" si="389"/>
        <v>-2.76255776764904+3.53989063725346i</v>
      </c>
      <c r="BY237" s="223" t="str">
        <f t="shared" ca="1" si="390"/>
        <v>1.91983906960911-4.05915866776789i</v>
      </c>
      <c r="BZ237" s="223" t="str">
        <f t="shared" ca="1" si="391"/>
        <v>-0.983824371444369+4.38116887935912i</v>
      </c>
      <c r="CA237" s="223" t="str">
        <f t="shared" ca="1" si="392"/>
        <v>-7.67925464070946E-13-4.49027294752922i</v>
      </c>
      <c r="CB237" s="223" t="str">
        <f t="shared" ca="1" si="393"/>
        <v>0.983824371445742+4.38116887935881i</v>
      </c>
      <c r="CC237" s="223" t="str">
        <f t="shared" ca="1" si="394"/>
        <v>-1.91983906960635-4.05915866776919i</v>
      </c>
      <c r="CD237" s="223" t="str">
        <f t="shared" ca="1" si="395"/>
        <v>2.76255776765025+3.53989063725252i</v>
      </c>
      <c r="CE237" s="223" t="str">
        <f t="shared" ca="1" si="396"/>
        <v>-3.47102792689158-2.84859900197475i</v>
      </c>
      <c r="CF237" s="223" t="str">
        <f t="shared" ca="1" si="397"/>
        <v>4.01082091573298+2.01887759045258i</v>
      </c>
      <c r="CG237" s="223" t="str">
        <f t="shared" ca="1" si="398"/>
        <v>-4.35570509447757-1.09104732860446i</v>
      </c>
      <c r="CH237" s="223" t="str">
        <f t="shared" ca="1" si="399"/>
        <v>4.48892056126847+0.110196814536129i</v>
      </c>
      <c r="CI237" s="223" t="str">
        <f t="shared" ca="1" si="400"/>
        <v>-4.40399361192987+0.876008795271849i</v>
      </c>
      <c r="CJ237" s="223" t="str">
        <f t="shared" ca="1" si="401"/>
        <v>4.10505133440243-1.81964410949879i</v>
      </c>
      <c r="CK237" s="223" t="str">
        <f t="shared" ca="1" si="402"/>
        <v>-3.60662104985954+2.67485247182398i</v>
      </c>
      <c r="CL237" s="223" t="str">
        <f t="shared" ca="1" si="403"/>
        <v>2.93292434677751-3.40007439909665i</v>
      </c>
      <c r="CM237" s="223" t="str">
        <f t="shared" ca="1" si="404"/>
        <v>-2.11670001492229+3.96006719515474i</v>
      </c>
      <c r="CN237" s="223" t="str">
        <f t="shared" ca="1" si="405"/>
        <v>1.19761307965068-4.32761759571735i</v>
      </c>
      <c r="CO237" s="223" t="str">
        <f t="shared" ca="1" si="406"/>
        <v>-0.220327250632473+4.4848642171131i</v>
      </c>
      <c r="CP237" s="223" t="str">
        <f t="shared" ca="1" si="407"/>
        <v>-0.767665544160151-4.42416554342421i</v>
      </c>
      <c r="CQ237" s="223" t="str">
        <f t="shared" ca="1" si="408"/>
        <v>1.71835306381648+4.14847127161142i</v>
      </c>
      <c r="CR237" s="223" t="str">
        <f t="shared" ca="1" si="409"/>
        <v>-2.58553594488781-3.67117896880632i</v>
      </c>
      <c r="CS237" s="223" t="str">
        <f t="shared" ca="1" si="410"/>
        <v>3.32707279362364+3.01548300761954i</v>
      </c>
      <c r="CT237" s="223" t="str">
        <f t="shared" ca="1" si="411"/>
        <v>-3.90692807817254-2.21324741845548i</v>
      </c>
      <c r="CU237" s="223" t="str">
        <f t="shared" ca="1" si="412"/>
        <v>4.29692330193738+1.30345743335958i</v>
      </c>
      <c r="CV237" s="223" t="str">
        <f t="shared" ca="1" si="413"/>
        <v>-4.4781063584535-0.330324969826889i</v>
      </c>
      <c r="CW237" s="223" t="str">
        <f t="shared" ca="1" si="414"/>
        <v>4.44167252302621-0.658859880025121i</v>
      </c>
      <c r="CX237" s="223" t="str">
        <f t="shared" ca="1" si="415"/>
        <v>-4.18939232484777+1.61602694650162i</v>
      </c>
      <c r="CY237" s="223" t="str">
        <f t="shared" ca="1" si="416"/>
        <v>3.73352550681384-2.49466198778175i</v>
      </c>
      <c r="CZ237" s="223" t="str">
        <f t="shared" ca="1" si="417"/>
        <v>-3.09622525425728+3.25206708390406i</v>
      </c>
      <c r="DA237" s="223" t="str">
        <f t="shared" ca="1" si="418"/>
        <v>2.30846164450263-3.85143557380531i</v>
      </c>
      <c r="DB237" s="223" t="str">
        <f t="shared" ca="1" si="419"/>
        <v>-1.40851663304541+4.26364070223409i</v>
      </c>
      <c r="DC237" s="223" t="str">
        <f t="shared" ca="1" si="420"/>
        <v>0.440123713615713-4.46865105597046i</v>
      </c>
      <c r="DD237" s="223" t="str">
        <f t="shared" ca="1" si="421"/>
        <v>0.549657343334461+4.45650400518515i</v>
      </c>
      <c r="DE237" s="223" t="str">
        <f t="shared" ca="1" si="422"/>
        <v>-1.51272739498587-4.2277898447974i</v>
      </c>
      <c r="DF237" s="223" t="str">
        <f t="shared" ca="1" si="423"/>
        <v>2.40228533957189+3.79362310866416i</v>
      </c>
      <c r="DG237" s="223" t="str">
        <f t="shared" ca="1" si="424"/>
        <v>-3.17510245057552-3.17510245057732i</v>
      </c>
      <c r="DH237" s="223" t="str">
        <f t="shared" ca="1" si="425"/>
        <v>3.7936231086654+2.40228533956994i</v>
      </c>
      <c r="DI237" s="223" t="str">
        <f t="shared" ca="1" si="426"/>
        <v>-4.22778984479818-1.5127273949837i</v>
      </c>
      <c r="DJ237" s="223" t="str">
        <f t="shared" ca="1" si="427"/>
        <v>4.45650400518484+0.549657343336989i</v>
      </c>
      <c r="DK237" s="223" t="str">
        <f t="shared" ca="1" si="428"/>
        <v>-4.46865105597023+0.440123713618005i</v>
      </c>
      <c r="DL237" s="223" t="str">
        <f t="shared" ca="1" si="429"/>
        <v>4.26364070223337-1.4085166330476i</v>
      </c>
      <c r="DM237" s="223" t="str">
        <f t="shared" ca="1" si="430"/>
        <v>-3.85143557380648+2.30846164450067i</v>
      </c>
      <c r="DN237" s="223" t="str">
        <f t="shared" ca="1" si="431"/>
        <v>3.25206708390563-3.09622525425562i</v>
      </c>
      <c r="DO237" s="223" t="str">
        <f t="shared" ca="1" si="432"/>
        <v>-2.49466198777984+3.73352550681512i</v>
      </c>
      <c r="DP237" s="223" t="str">
        <f t="shared" ca="1" si="433"/>
        <v>1.61602694650376-4.18939232484695i</v>
      </c>
      <c r="DQ237" s="223" t="str">
        <f t="shared" ca="1" si="434"/>
        <v>-0.658859880027388+4.44167252302588i</v>
      </c>
      <c r="DR237" s="223" t="str">
        <f t="shared" ca="1" si="435"/>
        <v>-0.330324969829187-4.47810635845333i</v>
      </c>
      <c r="DS237" s="223" t="str">
        <f t="shared" ca="1" si="436"/>
        <v>1.30345743335739+4.29692330193805i</v>
      </c>
      <c r="DT237" s="223" t="str">
        <f t="shared" ca="1" si="437"/>
        <v>-2.21324741845348-3.90692807817367i</v>
      </c>
      <c r="DU237" s="223" t="str">
        <f t="shared" ca="1" si="438"/>
        <v>3.01548300762124+3.3270727936221i</v>
      </c>
      <c r="DV237" s="223" t="str">
        <f t="shared" ca="1" si="439"/>
        <v>-3.671178968805-2.58553594488969i</v>
      </c>
      <c r="DW237" s="223" t="str">
        <f t="shared" ca="1" si="440"/>
        <v>4.14847127161055+1.71835306381859i</v>
      </c>
      <c r="DX237" s="223" t="str">
        <f t="shared" ca="1" si="441"/>
        <v>-4.42416554342461-0.767665544157879i</v>
      </c>
      <c r="DY237" s="223" t="str">
        <f t="shared" ca="1" si="442"/>
        <v>4.48486421711322-0.220327250630185i</v>
      </c>
      <c r="DZ237" s="223" t="str">
        <f t="shared" ca="1" si="443"/>
        <v>-4.32761759571796+1.19761307964847i</v>
      </c>
      <c r="EA237" s="223" t="str">
        <f t="shared" ca="1" si="444"/>
        <v>3.96006719515366-2.11670001492432i</v>
      </c>
      <c r="EB237" s="223" t="str">
        <f t="shared" ca="1" si="445"/>
        <v>-3.40007439909807+2.93292434677588i</v>
      </c>
      <c r="EC237" s="223" t="str">
        <f t="shared" ca="1" si="446"/>
        <v>2.67485247182592-3.6066210498581i</v>
      </c>
      <c r="ED237" s="223" t="str">
        <f t="shared" ca="1" si="447"/>
        <v>-1.81964410949668+4.10505133440336i</v>
      </c>
      <c r="EE237" s="223" t="str">
        <f t="shared" ca="1" si="448"/>
        <v>0.876008795273968-4.40399361192945i</v>
      </c>
      <c r="EF237" s="223" t="str">
        <f t="shared" ca="1" si="449"/>
        <v>0.110196814533712+4.48892056126853i</v>
      </c>
      <c r="EG237" s="223" t="str">
        <f t="shared" ca="1" si="450"/>
        <v>-1.0910473286067-4.35570509447701i</v>
      </c>
      <c r="EH237" s="223" t="str">
        <f t="shared" ca="1" si="451"/>
        <v>2.01887759045065+4.01082091573396i</v>
      </c>
      <c r="EI237" s="223" t="str">
        <f t="shared" ca="1" si="452"/>
        <v>-2.84859900197288-3.47102792689311i</v>
      </c>
      <c r="EJ237" s="223" t="str">
        <f t="shared" ca="1" si="453"/>
        <v>3.53989063725394+2.76255776764843i</v>
      </c>
      <c r="EK237" s="223" t="str">
        <f t="shared" ca="1" si="454"/>
        <v>-4.05915866776827-1.91983906960831i</v>
      </c>
      <c r="EL237" s="223" t="str">
        <f t="shared" ca="1" si="455"/>
        <v>4.38116887935828+0.983824371448104i</v>
      </c>
      <c r="EM237" s="223" t="str">
        <f t="shared" ca="1" si="456"/>
        <v>-4.49027294752922+1.53585092814189E-12i</v>
      </c>
      <c r="EN237" s="223"/>
      <c r="EO237" s="223"/>
      <c r="EP237" s="223"/>
    </row>
    <row r="238" spans="1:146" s="250" customFormat="1">
      <c r="A238" s="253">
        <f t="shared" si="323"/>
        <v>2.695312500000002E-3</v>
      </c>
      <c r="B238" s="252">
        <v>138</v>
      </c>
      <c r="C238" s="251">
        <f t="shared" si="324"/>
        <v>27600</v>
      </c>
      <c r="N238" s="246">
        <f t="shared" ca="1" si="327"/>
        <v>17.490203812170975</v>
      </c>
      <c r="O238" s="250">
        <f t="shared" ca="1" si="328"/>
        <v>4.4902038121709769</v>
      </c>
      <c r="P238" s="250" t="str">
        <f t="shared" ca="1" si="329"/>
        <v>-4.35563803101913+1.09103053008364i</v>
      </c>
      <c r="Q238" s="250" t="str">
        <f t="shared" ca="1" si="330"/>
        <v>3.96000622321164-2.11666742474105i</v>
      </c>
      <c r="R238" s="250" t="str">
        <f t="shared" ca="1" si="331"/>
        <v>-3.32702156770117+3.01543657915168i</v>
      </c>
      <c r="S238" s="250" t="str">
        <f t="shared" ca="1" si="332"/>
        <v>2.49462357823327-3.73346802286526i</v>
      </c>
      <c r="T238" s="250" t="str">
        <f t="shared" ca="1" si="333"/>
        <v>-1.51270410398338+4.22772475081179i</v>
      </c>
      <c r="U238" s="250" t="str">
        <f t="shared" ca="1" si="334"/>
        <v>0.440116937165773-4.46858225351784i</v>
      </c>
      <c r="V238" s="250" t="str">
        <f t="shared" ca="1" si="335"/>
        <v>0.658849735761257+4.44160413595382i</v>
      </c>
      <c r="W238" s="250" t="str">
        <f t="shared" ca="1" si="336"/>
        <v>-1.71832660686054-4.14840739886886i</v>
      </c>
      <c r="X238" s="250" t="str">
        <f t="shared" ca="1" si="337"/>
        <v>2.67481128793965+3.60656551981874i</v>
      </c>
      <c r="Y238" s="250" t="str">
        <f t="shared" ca="1" si="338"/>
        <v>-3.4709744845375-2.84855514296712i</v>
      </c>
      <c r="Z238" s="250" t="str">
        <f t="shared" ca="1" si="339"/>
        <v>4.05909617014453+1.91980951043399i</v>
      </c>
      <c r="AA238" s="250" t="str">
        <f t="shared" ca="1" si="340"/>
        <v>-4.40392580498772-0.875995307634688i</v>
      </c>
      <c r="AB238" s="250" t="str">
        <f t="shared" ca="1" si="341"/>
        <v>4.48479516503153-0.220323858319129i</v>
      </c>
      <c r="AC238" s="250" t="str">
        <f t="shared" ca="1" si="342"/>
        <v>-4.29685714352499+1.30343736442265i</v>
      </c>
      <c r="AD238" s="250" t="str">
        <f t="shared" ca="1" si="343"/>
        <v>3.85137627443142-2.30842610182382i</v>
      </c>
      <c r="AE238" s="250" t="str">
        <f t="shared" ca="1" si="344"/>
        <v>-3.1750535644959+3.17505356449567i</v>
      </c>
      <c r="AF238" s="250" t="str">
        <f t="shared" ca="1" si="345"/>
        <v>2.30842610182407-3.85137627443127i</v>
      </c>
      <c r="AG238" s="250" t="str">
        <f t="shared" ca="1" si="346"/>
        <v>-1.30343736442293+4.2968571435249i</v>
      </c>
      <c r="AH238" s="250" t="str">
        <f t="shared" ca="1" si="347"/>
        <v>0.220323858319458-4.48479516503151i</v>
      </c>
      <c r="AI238" s="250" t="str">
        <f t="shared" ca="1" si="348"/>
        <v>0.875995307634428+4.40392580498778i</v>
      </c>
      <c r="AJ238" s="250" t="str">
        <f t="shared" ca="1" si="349"/>
        <v>-1.91980951043373-4.05909617014465i</v>
      </c>
      <c r="AK238" s="250" t="str">
        <f t="shared" ca="1" si="350"/>
        <v>2.84855514296723+3.47097448453741i</v>
      </c>
      <c r="AL238" s="250" t="str">
        <f t="shared" ca="1" si="351"/>
        <v>-3.6065655198188-2.67481128793956i</v>
      </c>
      <c r="AM238" s="250" t="str">
        <f t="shared" ca="1" si="352"/>
        <v>4.14840739886893+1.71832660686038i</v>
      </c>
      <c r="AN238" s="250" t="str">
        <f t="shared" ca="1" si="353"/>
        <v>-4.44160413595385-0.658849735761096i</v>
      </c>
      <c r="AO238" s="250" t="str">
        <f t="shared" ca="1" si="354"/>
        <v>4.46858225351783-0.440116937165922i</v>
      </c>
      <c r="AP238" s="250" t="str">
        <f t="shared" ca="1" si="355"/>
        <v>-4.22772475081175+1.5127041039835i</v>
      </c>
      <c r="AQ238" s="250" t="str">
        <f t="shared" ca="1" si="356"/>
        <v>3.73346802286516-2.49462357823342i</v>
      </c>
      <c r="AR238" s="250" t="str">
        <f t="shared" ca="1" si="357"/>
        <v>3.73346802286516-2.49462357823342i</v>
      </c>
      <c r="AS238" s="250" t="str">
        <f t="shared" ca="1" si="358"/>
        <v>2.11666742474056-3.96000622321189i</v>
      </c>
      <c r="AT238" s="250" t="str">
        <f t="shared" ca="1" si="359"/>
        <v>-1.09103053008525+4.35563803101872i</v>
      </c>
      <c r="AU238" s="250" t="str">
        <f t="shared" ca="1" si="360"/>
        <v>-6.27093520809796E-13-4.49020381217098i</v>
      </c>
      <c r="AV238" s="250" t="str">
        <f t="shared" ca="1" si="361"/>
        <v>1.09103053008207+4.35563803101952i</v>
      </c>
      <c r="AW238" s="250" t="str">
        <f t="shared" ca="1" si="362"/>
        <v>-2.11666742474161-3.96000622321133i</v>
      </c>
      <c r="AX238" s="250" t="str">
        <f t="shared" ca="1" si="363"/>
        <v>3.01543657915046+3.32702156770229i</v>
      </c>
      <c r="AY238" s="250" t="str">
        <f t="shared" ca="1" si="364"/>
        <v>-3.73346802286557-2.4946235782328i</v>
      </c>
      <c r="AZ238" s="250" t="str">
        <f t="shared" ca="1" si="365"/>
        <v>4.22772475081124+1.5127041039849i</v>
      </c>
      <c r="BA238" s="250" t="str">
        <f t="shared" ca="1" si="366"/>
        <v>-4.46858225351789-0.440116937165245i</v>
      </c>
      <c r="BB238" s="250" t="str">
        <f t="shared" ca="1" si="367"/>
        <v>4.44160413595405-0.658849735759686i</v>
      </c>
      <c r="BC238" s="250" t="str">
        <f t="shared" ca="1" si="368"/>
        <v>-4.14840739886862+1.71832660686112i</v>
      </c>
      <c r="BD238" s="250" t="str">
        <f t="shared" ca="1" si="369"/>
        <v>3.60656551981969-2.67481128793836i</v>
      </c>
      <c r="BE238" s="250" t="str">
        <f t="shared" ca="1" si="370"/>
        <v>-2.84855514296665+3.47097448453788i</v>
      </c>
      <c r="BF238" s="250" t="str">
        <f t="shared" ca="1" si="371"/>
        <v>1.91980951043507-4.05909617014402i</v>
      </c>
      <c r="BG238" s="250" t="str">
        <f t="shared" ca="1" si="372"/>
        <v>-0.8759953076337+4.40392580498792i</v>
      </c>
      <c r="BH238" s="250" t="str">
        <f t="shared" ca="1" si="373"/>
        <v>-0.220323858317907-4.48479516503158i</v>
      </c>
      <c r="BI238" s="250" t="str">
        <f t="shared" ca="1" si="374"/>
        <v>1.30343736442358+4.29685714352471i</v>
      </c>
      <c r="BJ238" s="250" t="str">
        <f t="shared" ca="1" si="375"/>
        <v>-2.30842610182274-3.85137627443207i</v>
      </c>
      <c r="BK238" s="250" t="str">
        <f t="shared" ca="1" si="376"/>
        <v>3.17505356449645+3.17505356449512i</v>
      </c>
      <c r="BL238" s="250" t="str">
        <f t="shared" ca="1" si="377"/>
        <v>-3.85137627443067-2.30842610182507i</v>
      </c>
      <c r="BM238" s="250" t="str">
        <f t="shared" ca="1" si="378"/>
        <v>4.29685714352521+1.3034373644219i</v>
      </c>
      <c r="BN238" s="250" t="str">
        <f t="shared" ca="1" si="379"/>
        <v>-4.48479516503145-0.220323858320616i</v>
      </c>
      <c r="BO238" s="250" t="str">
        <f t="shared" ca="1" si="380"/>
        <v>4.40392580498758-0.87599530763542i</v>
      </c>
      <c r="BP238" s="250" t="str">
        <f t="shared" ca="1" si="381"/>
        <v>-4.05909617014518+1.91980951043262i</v>
      </c>
      <c r="BQ238" s="250" t="str">
        <f t="shared" ca="1" si="382"/>
        <v>3.47097448453677-2.84855514296801i</v>
      </c>
      <c r="BR238" s="250" t="str">
        <f t="shared" ca="1" si="383"/>
        <v>-2.67481128794054+3.60656551981808i</v>
      </c>
      <c r="BS238" s="250" t="str">
        <f t="shared" ca="1" si="384"/>
        <v>1.71832660685939-4.14840739886934i</v>
      </c>
      <c r="BT238" s="250" t="str">
        <f t="shared" ca="1" si="385"/>
        <v>-0.658849735762241+4.44160413595368i</v>
      </c>
      <c r="BU238" s="250" t="str">
        <f t="shared" ca="1" si="386"/>
        <v>-0.44011693716699-4.46858225351772i</v>
      </c>
      <c r="BV238" s="250" t="str">
        <f t="shared" ca="1" si="387"/>
        <v>1.51270410398241+4.22772475081214i</v>
      </c>
      <c r="BW238" s="250" t="str">
        <f t="shared" ca="1" si="388"/>
        <v>-2.49462357823426-3.7334680228646i</v>
      </c>
      <c r="BX238" s="250" t="str">
        <f t="shared" ca="1" si="389"/>
        <v>3.32702156770046+3.01543657915247i</v>
      </c>
      <c r="BY238" s="250" t="str">
        <f t="shared" ca="1" si="390"/>
        <v>-3.96000622321216-2.11666742474007i</v>
      </c>
      <c r="BZ238" s="250" t="str">
        <f t="shared" ca="1" si="391"/>
        <v>4.35563803101886+1.0910305300847i</v>
      </c>
      <c r="CA238" s="250" t="str">
        <f t="shared" ca="1" si="392"/>
        <v>-4.49020381217098+1.25418704161959E-12i</v>
      </c>
      <c r="CB238" s="250" t="str">
        <f t="shared" ca="1" si="393"/>
        <v>4.35563803101937-1.09103053008268i</v>
      </c>
      <c r="CC238" s="250" t="str">
        <f t="shared" ca="1" si="394"/>
        <v>-3.96000622321104+2.11666742474216i</v>
      </c>
      <c r="CD238" s="250" t="str">
        <f t="shared" ca="1" si="395"/>
        <v>3.32702156770186-3.01543657915092i</v>
      </c>
      <c r="CE238" s="250" t="str">
        <f t="shared" ca="1" si="396"/>
        <v>-2.49462357823228+3.73346802286592i</v>
      </c>
      <c r="CF238" s="250" t="str">
        <f t="shared" ca="1" si="397"/>
        <v>1.51270410398437-4.22772475081144i</v>
      </c>
      <c r="CG238" s="250" t="str">
        <f t="shared" ca="1" si="398"/>
        <v>-0.440116937164621+4.46858225351796i</v>
      </c>
      <c r="CH238" s="250" t="str">
        <f t="shared" ca="1" si="399"/>
        <v>-0.65884973576018-4.44160413595398i</v>
      </c>
      <c r="CI238" s="250" t="str">
        <f t="shared" ca="1" si="400"/>
        <v>1.71832660686159+4.14840739886843i</v>
      </c>
      <c r="CJ238" s="250" t="str">
        <f t="shared" ca="1" si="401"/>
        <v>-2.67481128793887-3.60656551981932i</v>
      </c>
      <c r="CK238" s="250" t="str">
        <f t="shared" ca="1" si="402"/>
        <v>3.47097448453827+2.84855514296617i</v>
      </c>
      <c r="CL238" s="250" t="str">
        <f t="shared" ca="1" si="403"/>
        <v>-4.05909617014428-1.9198095104345i</v>
      </c>
      <c r="CM238" s="250" t="str">
        <f t="shared" ca="1" si="404"/>
        <v>4.40392580498802+0.875995307633211i</v>
      </c>
      <c r="CN238" s="250" t="str">
        <f t="shared" ca="1" si="405"/>
        <v>-4.48479516503155+0.220323858318533i</v>
      </c>
      <c r="CO238" s="250" t="str">
        <f t="shared" ca="1" si="406"/>
        <v>4.29685714352452-1.30343736442418i</v>
      </c>
      <c r="CP238" s="250" t="str">
        <f t="shared" ca="1" si="407"/>
        <v>-3.85137627443168+2.30842610182339i</v>
      </c>
      <c r="CQ238" s="250" t="str">
        <f t="shared" ca="1" si="408"/>
        <v>3.17505356449468-3.17505356449689i</v>
      </c>
      <c r="CR238" s="250" t="str">
        <f t="shared" ca="1" si="409"/>
        <v>-2.30842610182464+3.85137627443093i</v>
      </c>
      <c r="CS238" s="250" t="str">
        <f t="shared" ca="1" si="410"/>
        <v>1.30343736442142-4.29685714352536i</v>
      </c>
      <c r="CT238" s="250" t="str">
        <f t="shared" ca="1" si="411"/>
        <v>-0.22032385831999+4.48479516503148i</v>
      </c>
      <c r="CU238" s="250" t="str">
        <f t="shared" ca="1" si="412"/>
        <v>-0.875995307636035-4.40392580498746i</v>
      </c>
      <c r="CV238" s="250" t="str">
        <f t="shared" ca="1" si="413"/>
        <v>1.91980951043307+4.05909617014496i</v>
      </c>
      <c r="CW238" s="250" t="str">
        <f t="shared" ca="1" si="414"/>
        <v>-2.84855514296859-3.47097448453629i</v>
      </c>
      <c r="CX238" s="250" t="str">
        <f t="shared" ca="1" si="415"/>
        <v>3.60656551981845+2.67481128794004i</v>
      </c>
      <c r="CY238" s="250" t="str">
        <f t="shared" ca="1" si="416"/>
        <v>-4.14840739886953-1.71832660685892i</v>
      </c>
      <c r="CZ238" s="250" t="str">
        <f t="shared" ca="1" si="417"/>
        <v>4.44160413595377+0.658849735761621i</v>
      </c>
      <c r="DA238" s="250" t="str">
        <f t="shared" ca="1" si="418"/>
        <v>-4.46858225351766+0.440116937167614i</v>
      </c>
      <c r="DB238" s="250" t="str">
        <f t="shared" ca="1" si="419"/>
        <v>4.22772475081197-1.51270410398288i</v>
      </c>
      <c r="DC238" s="250" t="str">
        <f t="shared" ca="1" si="420"/>
        <v>-3.73346802286432+2.49462357823468i</v>
      </c>
      <c r="DD238" s="250" t="str">
        <f t="shared" ca="1" si="421"/>
        <v>3.015436579152-3.32702156770088i</v>
      </c>
      <c r="DE238" s="250" t="str">
        <f t="shared" ca="1" si="422"/>
        <v>-2.11666742473951+3.96000622321245i</v>
      </c>
      <c r="DF238" s="250" t="str">
        <f t="shared" ca="1" si="423"/>
        <v>1.09103053008397-4.35563803101905i</v>
      </c>
      <c r="DG238" s="250" t="str">
        <f t="shared" ca="1" si="424"/>
        <v>1.88128056242938E-12+4.49020381217098i</v>
      </c>
      <c r="DH238" s="250" t="str">
        <f t="shared" ca="1" si="425"/>
        <v>-1.09103053008316-4.35563803101925i</v>
      </c>
      <c r="DI238" s="250" t="str">
        <f t="shared" ca="1" si="426"/>
        <v>2.11666742474261+3.9600062232108i</v>
      </c>
      <c r="DJ238" s="250" t="str">
        <f t="shared" ca="1" si="427"/>
        <v>-3.01543657915139-3.32702156770144i</v>
      </c>
      <c r="DK238" s="250" t="str">
        <f t="shared" ca="1" si="428"/>
        <v>3.73346802286627+2.49462357823176i</v>
      </c>
      <c r="DL238" s="250" t="str">
        <f t="shared" ca="1" si="429"/>
        <v>-4.2277247508116-1.5127041039839i</v>
      </c>
      <c r="DM238" s="250" t="str">
        <f t="shared" ca="1" si="430"/>
        <v>4.46858225351803+0.44011693716387i</v>
      </c>
      <c r="DN238" s="250" t="str">
        <f t="shared" ca="1" si="431"/>
        <v>-4.44160413595389+0.658849735760799i</v>
      </c>
      <c r="DO238" s="250" t="str">
        <f t="shared" ca="1" si="432"/>
        <v>4.14840739886819-1.71832660686217i</v>
      </c>
      <c r="DP238" s="250" t="str">
        <f t="shared" ca="1" si="433"/>
        <v>-3.60656551981894+2.67481128793937i</v>
      </c>
      <c r="DQ238" s="250" t="str">
        <f t="shared" ca="1" si="434"/>
        <v>2.84855514296568-3.47097448453867i</v>
      </c>
      <c r="DR238" s="250" t="str">
        <f t="shared" ca="1" si="435"/>
        <v>-1.91980951043405+4.0590961701445i</v>
      </c>
      <c r="DS238" s="250" t="str">
        <f t="shared" ca="1" si="436"/>
        <v>0.875995307632595-4.40392580498814i</v>
      </c>
      <c r="DT238" s="250" t="str">
        <f t="shared" ca="1" si="437"/>
        <v>0.220323858319159+4.48479516503152i</v>
      </c>
      <c r="DU238" s="250" t="str">
        <f t="shared" ca="1" si="438"/>
        <v>-1.30343736442478-4.29685714352434i</v>
      </c>
      <c r="DV238" s="250" t="str">
        <f t="shared" ca="1" si="439"/>
        <v>2.30842610182393+3.85137627443136i</v>
      </c>
      <c r="DW238" s="250" t="str">
        <f t="shared" ca="1" si="440"/>
        <v>-3.17505356449734-3.17505356449423i</v>
      </c>
      <c r="DX238" s="250" t="str">
        <f t="shared" ca="1" si="441"/>
        <v>3.85137627443125+2.30842610182411i</v>
      </c>
      <c r="DY238" s="250" t="str">
        <f t="shared" ca="1" si="442"/>
        <v>-4.29685714352428-1.30343736442498i</v>
      </c>
      <c r="DZ238" s="250" t="str">
        <f t="shared" ca="1" si="443"/>
        <v>4.48479516503151+0.220323858319364i</v>
      </c>
      <c r="EA238" s="250" t="str">
        <f t="shared" ca="1" si="444"/>
        <v>-4.40392580498823+0.875995307632142i</v>
      </c>
      <c r="EB238" s="250" t="str">
        <f t="shared" ca="1" si="445"/>
        <v>4.05909617014469-1.91980951043364i</v>
      </c>
      <c r="EC238" s="250" t="str">
        <f t="shared" ca="1" si="446"/>
        <v>-3.4709744845388+2.84855514296553i</v>
      </c>
      <c r="ED238" s="250" t="str">
        <f t="shared" ca="1" si="447"/>
        <v>2.67481128793954-3.60656551981882i</v>
      </c>
      <c r="EE238" s="250" t="str">
        <f t="shared" ca="1" si="448"/>
        <v>-1.71832660686259+4.14840739886801i</v>
      </c>
      <c r="EF238" s="250" t="str">
        <f t="shared" ca="1" si="449"/>
        <v>0.658849735761001-4.44160413595386i</v>
      </c>
      <c r="EG238" s="250" t="str">
        <f t="shared" ca="1" si="450"/>
        <v>0.440116937168238+4.4685822535176i</v>
      </c>
      <c r="EH238" s="250" t="str">
        <f t="shared" ca="1" si="451"/>
        <v>-1.51270410398347-4.22772475081176i</v>
      </c>
      <c r="EI238" s="250" t="str">
        <f t="shared" ca="1" si="452"/>
        <v>2.49462357823159+3.73346802286638i</v>
      </c>
      <c r="EJ238" s="250" t="str">
        <f t="shared" ca="1" si="453"/>
        <v>-3.32702156770131-3.01543657915154i</v>
      </c>
      <c r="EK238" s="250" t="str">
        <f t="shared" ca="1" si="454"/>
        <v>3.96000622321059+2.11666742474301i</v>
      </c>
      <c r="EL238" s="250" t="str">
        <f t="shared" ca="1" si="455"/>
        <v>-4.35563803101914-1.09103053008361i</v>
      </c>
      <c r="EM238" s="250" t="str">
        <f t="shared" ca="1" si="456"/>
        <v>4.49020381217098+2.08591956594219E-12i</v>
      </c>
    </row>
    <row r="239" spans="1:146">
      <c r="A239" s="249">
        <f t="shared" si="323"/>
        <v>2.714843750000002E-3</v>
      </c>
      <c r="B239" s="248">
        <v>139</v>
      </c>
      <c r="C239" s="247">
        <f t="shared" si="324"/>
        <v>27800</v>
      </c>
      <c r="N239" s="246">
        <f t="shared" ca="1" si="327"/>
        <v>17.49012692505115</v>
      </c>
      <c r="O239" s="223">
        <f t="shared" ca="1" si="328"/>
        <v>4.4901269250511522</v>
      </c>
      <c r="P239" s="223" t="str">
        <f t="shared" ca="1" si="329"/>
        <v>-4.32747686274797+1.1975741335927i</v>
      </c>
      <c r="Q239" s="223" t="str">
        <f t="shared" ca="1" si="330"/>
        <v>3.85131032614892-2.30838657394466i</v>
      </c>
      <c r="R239" s="223" t="str">
        <f t="shared" ca="1" si="331"/>
        <v>-3.09612456583834+3.25196132755014i</v>
      </c>
      <c r="S239" s="223" t="str">
        <f t="shared" ca="1" si="332"/>
        <v>2.11663118040353-3.95993841482578i</v>
      </c>
      <c r="T239" s="223" t="str">
        <f t="shared" ca="1" si="333"/>
        <v>-0.983792377740586+4.38102640491573i</v>
      </c>
      <c r="U239" s="223" t="str">
        <f t="shared" ca="1" si="334"/>
        <v>-0.220320085647192-4.48471837052559i</v>
      </c>
      <c r="V239" s="223" t="str">
        <f t="shared" ca="1" si="335"/>
        <v>1.40847082846213+4.26350204977557i</v>
      </c>
      <c r="W239" s="223" t="str">
        <f t="shared" ca="1" si="336"/>
        <v>-2.49458086203815-3.73340409356158i</v>
      </c>
      <c r="X239" s="223" t="str">
        <f t="shared" ca="1" si="337"/>
        <v>3.39996382958571+2.93282896885894i</v>
      </c>
      <c r="Y239" s="223" t="str">
        <f t="shared" ca="1" si="338"/>
        <v>-4.05902666501161-1.9197766369539i</v>
      </c>
      <c r="Z239" s="223" t="str">
        <f t="shared" ca="1" si="339"/>
        <v>4.42402167074149+0.767640579880344i</v>
      </c>
      <c r="AA239" s="223" t="str">
        <f t="shared" ca="1" si="340"/>
        <v>-4.4685057366305+0.440109400910301i</v>
      </c>
      <c r="AB239" s="223" t="str">
        <f t="shared" ca="1" si="341"/>
        <v>4.18925608692662-1.6159743937382i</v>
      </c>
      <c r="AC239" s="223" t="str">
        <f t="shared" ca="1" si="342"/>
        <v>-3.60650376350518+2.67476548633563i</v>
      </c>
      <c r="AD239" s="223" t="str">
        <f t="shared" ca="1" si="343"/>
        <v>2.76246793000809-3.53977552095414i</v>
      </c>
      <c r="AE239" s="223" t="str">
        <f t="shared" ca="1" si="344"/>
        <v>-1.71829718343332+4.14833636443267i</v>
      </c>
      <c r="AF239" s="223" t="str">
        <f t="shared" ca="1" si="345"/>
        <v>0.549639468625785-4.4563590808639i</v>
      </c>
      <c r="AG239" s="223" t="str">
        <f t="shared" ca="1" si="346"/>
        <v>0.658838454077601+4.44152808102098i</v>
      </c>
      <c r="AH239" s="223" t="str">
        <f t="shared" ca="1" si="347"/>
        <v>-1.81958493515671-4.10491783922895i</v>
      </c>
      <c r="AI239" s="223" t="str">
        <f t="shared" ca="1" si="348"/>
        <v>2.84850636629475+3.47091504999007i</v>
      </c>
      <c r="AJ239" s="223" t="str">
        <f t="shared" ca="1" si="349"/>
        <v>-3.67105958304488-2.58545186395022i</v>
      </c>
      <c r="AK239" s="223" t="str">
        <f t="shared" ca="1" si="350"/>
        <v>4.22765235820032+1.51267820149317i</v>
      </c>
      <c r="AL239" s="223" t="str">
        <f t="shared" ca="1" si="351"/>
        <v>-4.47796073162954-0.330314227748601i</v>
      </c>
      <c r="AM239" s="223" t="str">
        <f t="shared" ca="1" si="352"/>
        <v>4.40385039523238-0.875980307701561i</v>
      </c>
      <c r="AN239" s="223" t="str">
        <f t="shared" ca="1" si="353"/>
        <v>-4.0106904849079+2.01881193709037i</v>
      </c>
      <c r="AO239" s="223" t="str">
        <f t="shared" ca="1" si="354"/>
        <v>3.32696459810333-3.01538494491772i</v>
      </c>
      <c r="AP239" s="223" t="str">
        <f t="shared" ca="1" si="355"/>
        <v>-2.40220721789326+3.79349974105322i</v>
      </c>
      <c r="AQ239" s="223" t="str">
        <f t="shared" ca="1" si="356"/>
        <v>1.30341504527025-4.29678356713862i</v>
      </c>
      <c r="AR239" s="223" t="str">
        <f t="shared" ca="1" si="357"/>
        <v>1.30341504527025-4.29678356713862i</v>
      </c>
      <c r="AS239" s="223" t="str">
        <f t="shared" ca="1" si="358"/>
        <v>-1.09101184803749-4.35556344810992i</v>
      </c>
      <c r="AT239" s="223" t="str">
        <f t="shared" ca="1" si="359"/>
        <v>2.21317544424135+3.9068010259132i</v>
      </c>
      <c r="AU239" s="223" t="str">
        <f t="shared" ca="1" si="360"/>
        <v>-3.17499919709096-3.17499919709298i</v>
      </c>
      <c r="AV239" s="223" t="str">
        <f t="shared" ca="1" si="361"/>
        <v>3.906801025914+2.21317544423994i</v>
      </c>
      <c r="AW239" s="223" t="str">
        <f t="shared" ca="1" si="362"/>
        <v>-4.35556344811032-1.09101184803587i</v>
      </c>
      <c r="AX239" s="223" t="str">
        <f t="shared" ca="1" si="363"/>
        <v>4.48877458276969-0.110193230963181i</v>
      </c>
      <c r="AY239" s="223" t="str">
        <f t="shared" ca="1" si="364"/>
        <v>-4.29678356713865+1.30341504527014i</v>
      </c>
      <c r="AZ239" s="223" t="str">
        <f t="shared" ca="1" si="365"/>
        <v>3.79349974105232-2.40220721789467i</v>
      </c>
      <c r="BA239" s="223" t="str">
        <f t="shared" ca="1" si="366"/>
        <v>-3.0153849449188+3.32696459810236i</v>
      </c>
      <c r="BB239" s="223" t="str">
        <f t="shared" ca="1" si="367"/>
        <v>2.01881193709012-4.01069048490802i</v>
      </c>
      <c r="BC239" s="223" t="str">
        <f t="shared" ca="1" si="368"/>
        <v>-0.875980307699917+4.40385039523271i</v>
      </c>
      <c r="BD239" s="223" t="str">
        <f t="shared" ca="1" si="369"/>
        <v>-0.330314227747091-4.47796073162965i</v>
      </c>
      <c r="BE239" s="223" t="str">
        <f t="shared" ca="1" si="370"/>
        <v>1.51267820149306+4.22765235820035i</v>
      </c>
      <c r="BF239" s="223" t="str">
        <f t="shared" ca="1" si="371"/>
        <v>-2.58545186395154-3.67105958304395i</v>
      </c>
      <c r="BG239" s="223" t="str">
        <f t="shared" ca="1" si="372"/>
        <v>3.47091504998915+2.84850636629587i</v>
      </c>
      <c r="BH239" s="223" t="str">
        <f t="shared" ca="1" si="373"/>
        <v>-4.10491783922893-1.81958493515675i</v>
      </c>
      <c r="BI239" s="223" t="str">
        <f t="shared" ca="1" si="374"/>
        <v>4.44152808102123+0.658838454075975i</v>
      </c>
      <c r="BJ239" s="223" t="str">
        <f t="shared" ca="1" si="375"/>
        <v>-4.45635908086407+0.549639468624376i</v>
      </c>
      <c r="BK239" s="223" t="str">
        <f t="shared" ca="1" si="376"/>
        <v>4.14833636443256-1.71829718343357i</v>
      </c>
      <c r="BL239" s="223" t="str">
        <f t="shared" ca="1" si="377"/>
        <v>-3.53977552095311+2.76246793000941i</v>
      </c>
      <c r="BM239" s="223" t="str">
        <f t="shared" ca="1" si="378"/>
        <v>2.67476548633685-3.60650376350428i</v>
      </c>
      <c r="BN239" s="223" t="str">
        <f t="shared" ca="1" si="379"/>
        <v>-1.61597439373789+4.18925608692674i</v>
      </c>
      <c r="BO239" s="223" t="str">
        <f t="shared" ca="1" si="380"/>
        <v>0.4401094009086-4.46850573663067i</v>
      </c>
      <c r="BP239" s="223" t="str">
        <f t="shared" ca="1" si="381"/>
        <v>0.767640579878885+4.42402167074174i</v>
      </c>
      <c r="BQ239" s="223" t="str">
        <f t="shared" ca="1" si="382"/>
        <v>-1.91977663695424-4.05902666501145i</v>
      </c>
      <c r="BR239" s="223" t="str">
        <f t="shared" ca="1" si="383"/>
        <v>2.93282896886017+3.39996382958464i</v>
      </c>
      <c r="BS239" s="223" t="str">
        <f t="shared" ca="1" si="384"/>
        <v>-3.73340409356077-2.49458086203935i</v>
      </c>
      <c r="BT239" s="223" t="str">
        <f t="shared" ca="1" si="385"/>
        <v>4.26350204977566+1.40847082846187i</v>
      </c>
      <c r="BU239" s="223" t="str">
        <f t="shared" ca="1" si="386"/>
        <v>-4.48471837052567-0.220320085645534i</v>
      </c>
      <c r="BV239" s="223" t="str">
        <f t="shared" ca="1" si="387"/>
        <v>4.38102640491606-0.983792377739096i</v>
      </c>
      <c r="BW239" s="223" t="str">
        <f t="shared" ca="1" si="388"/>
        <v>-3.95993841482564+2.1166311804038i</v>
      </c>
      <c r="BX239" s="223" t="str">
        <f t="shared" ca="1" si="389"/>
        <v>3.25196132754897-3.09612456583957i</v>
      </c>
      <c r="BY239" s="223" t="str">
        <f t="shared" ca="1" si="390"/>
        <v>-2.30838657394583+3.85131032614822i</v>
      </c>
      <c r="BZ239" s="223" t="str">
        <f t="shared" ca="1" si="391"/>
        <v>1.19757413359249-4.32747686274803i</v>
      </c>
      <c r="CA239" s="223" t="str">
        <f t="shared" ca="1" si="392"/>
        <v>1.61281355748083E-12+4.49012692505115i</v>
      </c>
      <c r="CB239" s="223" t="str">
        <f t="shared" ca="1" si="393"/>
        <v>-1.19757413359142-4.32747686274833i</v>
      </c>
      <c r="CC239" s="223" t="str">
        <f t="shared" ca="1" si="394"/>
        <v>2.30838657394477+3.85131032614886i</v>
      </c>
      <c r="CD239" s="223" t="str">
        <f t="shared" ca="1" si="395"/>
        <v>-3.25196132755128-3.09612456583714i</v>
      </c>
      <c r="CE239" s="223" t="str">
        <f t="shared" ca="1" si="396"/>
        <v>3.95993841482511+2.11663118040477i</v>
      </c>
      <c r="CF239" s="223" t="str">
        <f t="shared" ca="1" si="397"/>
        <v>-4.38102640491579-0.983792377740308i</v>
      </c>
      <c r="CG239" s="223" t="str">
        <f t="shared" ca="1" si="398"/>
        <v>4.48471837052551-0.220320085648883i</v>
      </c>
      <c r="CH239" s="223" t="str">
        <f t="shared" ca="1" si="399"/>
        <v>-4.26350204977605+1.40847082846069i</v>
      </c>
      <c r="CI239" s="223" t="str">
        <f t="shared" ca="1" si="400"/>
        <v>3.73340409356139-2.49458086203843i</v>
      </c>
      <c r="CJ239" s="223" t="str">
        <f t="shared" ca="1" si="401"/>
        <v>-2.93282896885773+3.39996382958675i</v>
      </c>
      <c r="CK239" s="223" t="str">
        <f t="shared" ca="1" si="402"/>
        <v>1.91977663695524-4.05902666501098i</v>
      </c>
      <c r="CL239" s="223" t="str">
        <f t="shared" ca="1" si="403"/>
        <v>-0.767640579879985+4.42402167074155i</v>
      </c>
      <c r="CM239" s="223" t="str">
        <f t="shared" ca="1" si="404"/>
        <v>-0.440109400911937-4.46850573663034i</v>
      </c>
      <c r="CN239" s="223" t="str">
        <f t="shared" ca="1" si="405"/>
        <v>1.61597439373673+4.18925608692719i</v>
      </c>
      <c r="CO239" s="223" t="str">
        <f t="shared" ca="1" si="406"/>
        <v>-2.67476548633585-3.60650376350502i</v>
      </c>
      <c r="CP239" s="223" t="str">
        <f t="shared" ca="1" si="407"/>
        <v>3.53977552095517+2.76246793000677i</v>
      </c>
      <c r="CQ239" s="223" t="str">
        <f t="shared" ca="1" si="408"/>
        <v>-4.14833636443209-1.71829718343471i</v>
      </c>
      <c r="CR239" s="223" t="str">
        <f t="shared" ca="1" si="409"/>
        <v>4.45635908086393+0.54963946862548i</v>
      </c>
      <c r="CS239" s="223" t="str">
        <f t="shared" ca="1" si="410"/>
        <v>-4.44152808102074+0.658838454079289i</v>
      </c>
      <c r="CT239" s="223" t="str">
        <f t="shared" ca="1" si="411"/>
        <v>4.10491783922938-1.81958493515574i</v>
      </c>
      <c r="CU239" s="223" t="str">
        <f t="shared" ca="1" si="412"/>
        <v>-3.47091504998986+2.84850636629501i</v>
      </c>
      <c r="CV239" s="223" t="str">
        <f t="shared" ca="1" si="413"/>
        <v>2.5854518639488-3.67105958304588i</v>
      </c>
      <c r="CW239" s="223" t="str">
        <f t="shared" ca="1" si="414"/>
        <v>-1.51267820149411+4.22765235819998i</v>
      </c>
      <c r="CX239" s="223" t="str">
        <f t="shared" ca="1" si="415"/>
        <v>0.330314227748201-4.47796073162957i</v>
      </c>
      <c r="CY239" s="223" t="str">
        <f t="shared" ca="1" si="416"/>
        <v>0.875980307703083+4.40385039523208i</v>
      </c>
      <c r="CZ239" s="223" t="str">
        <f t="shared" ca="1" si="417"/>
        <v>-2.01881193708913-4.01069048490852i</v>
      </c>
      <c r="DA239" s="223" t="str">
        <f t="shared" ca="1" si="418"/>
        <v>3.01538494491807+3.32696459810302i</v>
      </c>
      <c r="DB239" s="223" t="str">
        <f t="shared" ca="1" si="419"/>
        <v>-3.79349974105405-2.40220721789195i</v>
      </c>
      <c r="DC239" s="223" t="str">
        <f t="shared" ca="1" si="420"/>
        <v>4.29678356713834+1.30341504527115i</v>
      </c>
      <c r="DD239" s="223" t="str">
        <f t="shared" ca="1" si="421"/>
        <v>-4.48877458276966-0.110193230964422i</v>
      </c>
      <c r="DE239" s="223" t="str">
        <f t="shared" ca="1" si="422"/>
        <v>4.35556344810952-1.09101184803905i</v>
      </c>
      <c r="DF239" s="223" t="str">
        <f t="shared" ca="1" si="423"/>
        <v>-3.90680102591464+2.21317544423881i</v>
      </c>
      <c r="DG239" s="223" t="str">
        <f t="shared" ca="1" si="424"/>
        <v>3.17499919709184-3.1749991970921i</v>
      </c>
      <c r="DH239" s="223" t="str">
        <f t="shared" ca="1" si="425"/>
        <v>-2.21317544423848+3.90680102591482i</v>
      </c>
      <c r="DI239" s="223" t="str">
        <f t="shared" ca="1" si="426"/>
        <v>1.09101184803869-4.35556344810962i</v>
      </c>
      <c r="DJ239" s="223" t="str">
        <f t="shared" ca="1" si="427"/>
        <v>0.110193230964794+4.48877458276965i</v>
      </c>
      <c r="DK239" s="223" t="str">
        <f t="shared" ca="1" si="428"/>
        <v>-1.30341504527175-4.29678356713816i</v>
      </c>
      <c r="DL239" s="223" t="str">
        <f t="shared" ca="1" si="429"/>
        <v>2.40220721789226+3.79349974105385i</v>
      </c>
      <c r="DM239" s="223" t="str">
        <f t="shared" ca="1" si="430"/>
        <v>-3.32696459810344-3.0153849449176i</v>
      </c>
      <c r="DN239" s="223" t="str">
        <f t="shared" ca="1" si="431"/>
        <v>4.0106904849088+2.01881193708857i</v>
      </c>
      <c r="DO239" s="223" t="str">
        <f t="shared" ca="1" si="432"/>
        <v>-4.40385039523215-0.875980307702719i</v>
      </c>
      <c r="DP239" s="223" t="str">
        <f t="shared" ca="1" si="433"/>
        <v>4.47796073162952-0.330314227748827i</v>
      </c>
      <c r="DQ239" s="223" t="str">
        <f t="shared" ca="1" si="434"/>
        <v>-4.22765235819977+1.5126782014947i</v>
      </c>
      <c r="DR239" s="223" t="str">
        <f t="shared" ca="1" si="435"/>
        <v>3.67105958304552-2.58545186394931i</v>
      </c>
      <c r="DS239" s="223" t="str">
        <f t="shared" ca="1" si="436"/>
        <v>-2.84850636629453+3.47091504999026i</v>
      </c>
      <c r="DT239" s="223" t="str">
        <f t="shared" ca="1" si="437"/>
        <v>1.8195849351554-4.10491783922953i</v>
      </c>
      <c r="DU239" s="223" t="str">
        <f t="shared" ca="1" si="438"/>
        <v>-0.658838454078669+4.44152808102083i</v>
      </c>
      <c r="DV239" s="223" t="str">
        <f t="shared" ca="1" si="439"/>
        <v>-0.549639468625848-4.45635908086389i</v>
      </c>
      <c r="DW239" s="223" t="str">
        <f t="shared" ca="1" si="440"/>
        <v>1.71829718343506+4.14833636443195i</v>
      </c>
      <c r="DX239" s="223" t="str">
        <f t="shared" ca="1" si="441"/>
        <v>-2.76246793000726-3.53977552095478i</v>
      </c>
      <c r="DY239" s="223" t="str">
        <f t="shared" ca="1" si="442"/>
        <v>3.60650376350524+2.67476548633556i</v>
      </c>
      <c r="DZ239" s="223" t="str">
        <f t="shared" ca="1" si="443"/>
        <v>-4.18925608692732-1.61597439373638i</v>
      </c>
      <c r="EA239" s="223" t="str">
        <f t="shared" ca="1" si="444"/>
        <v>4.46850573663038+0.440109400911567i</v>
      </c>
      <c r="EB239" s="223" t="str">
        <f t="shared" ca="1" si="445"/>
        <v>-4.42402167074146+0.767640579880474i</v>
      </c>
      <c r="EC239" s="223" t="str">
        <f t="shared" ca="1" si="446"/>
        <v>4.05902666501076-1.9197766369557i</v>
      </c>
      <c r="ED239" s="223" t="str">
        <f t="shared" ca="1" si="447"/>
        <v>-3.39996382958651+2.93282896885801i</v>
      </c>
      <c r="EE239" s="223" t="str">
        <f t="shared" ca="1" si="448"/>
        <v>2.49458086203801-3.73340409356167i</v>
      </c>
      <c r="EF239" s="223" t="str">
        <f t="shared" ca="1" si="449"/>
        <v>-1.40847082846022+4.2635020497762i</v>
      </c>
      <c r="EG239" s="223" t="str">
        <f t="shared" ca="1" si="450"/>
        <v>0.220320085648384-4.48471837052553i</v>
      </c>
      <c r="EH239" s="223" t="str">
        <f t="shared" ca="1" si="451"/>
        <v>0.983792377740793+4.38102640491568i</v>
      </c>
      <c r="EI239" s="223" t="str">
        <f t="shared" ca="1" si="452"/>
        <v>-2.11663118040533-3.95993841482481i</v>
      </c>
      <c r="EJ239" s="223" t="str">
        <f t="shared" ca="1" si="453"/>
        <v>3.0961245658375+3.25196132755094i</v>
      </c>
      <c r="EK239" s="223" t="str">
        <f t="shared" ca="1" si="454"/>
        <v>-3.85131032614912-2.30838657394434i</v>
      </c>
      <c r="EL239" s="223" t="str">
        <f t="shared" ca="1" si="455"/>
        <v>4.32747686274849+1.19757413359081i</v>
      </c>
      <c r="EM239" s="223" t="str">
        <f t="shared" ca="1" si="456"/>
        <v>-4.49012692505115-1.1133536991992E-12i</v>
      </c>
      <c r="EN239" s="223"/>
      <c r="EO239" s="223"/>
      <c r="EP239" s="223"/>
    </row>
    <row r="240" spans="1:146">
      <c r="A240" s="249">
        <f t="shared" si="323"/>
        <v>2.734375000000002E-3</v>
      </c>
      <c r="B240" s="248">
        <v>140</v>
      </c>
      <c r="C240" s="247">
        <f t="shared" si="324"/>
        <v>28000</v>
      </c>
      <c r="N240" s="246">
        <f t="shared" ca="1" si="327"/>
        <v>17.490042040627579</v>
      </c>
      <c r="O240" s="223">
        <f t="shared" ca="1" si="328"/>
        <v>4.4900420406275767</v>
      </c>
      <c r="P240" s="223" t="str">
        <f t="shared" ca="1" si="329"/>
        <v>-4.29670233780988+1.30339040462256i</v>
      </c>
      <c r="Q240" s="223" t="str">
        <f t="shared" ca="1" si="330"/>
        <v>3.73333351474274-2.49453370277926i</v>
      </c>
      <c r="R240" s="223" t="str">
        <f t="shared" ca="1" si="331"/>
        <v>-2.84845251618659+3.47084943344324i</v>
      </c>
      <c r="S240" s="223" t="str">
        <f t="shared" ca="1" si="332"/>
        <v>1.7182646995711-4.14825794145095i</v>
      </c>
      <c r="T240" s="223" t="str">
        <f t="shared" ca="1" si="333"/>
        <v>-0.440101080781734+4.46842126094864i</v>
      </c>
      <c r="U240" s="223" t="str">
        <f t="shared" ca="1" si="334"/>
        <v>-0.87596374757191-4.40376714183923i</v>
      </c>
      <c r="V240" s="223" t="str">
        <f t="shared" ca="1" si="335"/>
        <v>2.11659116616356+3.95986355344745i</v>
      </c>
      <c r="W240" s="223" t="str">
        <f t="shared" ca="1" si="336"/>
        <v>-3.17493917474047-3.17493917474041i</v>
      </c>
      <c r="X240" s="223" t="str">
        <f t="shared" ca="1" si="337"/>
        <v>3.95986355344748+2.11659116616349i</v>
      </c>
      <c r="Y240" s="223" t="str">
        <f t="shared" ca="1" si="338"/>
        <v>-4.40376714183924-0.87596374757182i</v>
      </c>
      <c r="Z240" s="223" t="str">
        <f t="shared" ca="1" si="339"/>
        <v>4.46842126094863-0.440101080781827i</v>
      </c>
      <c r="AA240" s="223" t="str">
        <f t="shared" ca="1" si="340"/>
        <v>-4.14825794145109+1.71826469957077i</v>
      </c>
      <c r="AB240" s="223" t="str">
        <f t="shared" ca="1" si="341"/>
        <v>3.47084943344319-2.84845251618666i</v>
      </c>
      <c r="AC240" s="223" t="str">
        <f t="shared" ca="1" si="342"/>
        <v>-2.49453370277931+3.73333351474272i</v>
      </c>
      <c r="AD240" s="223" t="str">
        <f t="shared" ca="1" si="343"/>
        <v>1.30339040462274-4.29670233780983i</v>
      </c>
      <c r="AE240" s="223" t="str">
        <f t="shared" ca="1" si="344"/>
        <v>7.81083916487363E-14+4.49004204062758i</v>
      </c>
      <c r="AF240" s="223" t="str">
        <f t="shared" ca="1" si="345"/>
        <v>-1.30339040462246-4.29670233780991i</v>
      </c>
      <c r="AG240" s="223" t="str">
        <f t="shared" ca="1" si="346"/>
        <v>2.49453370277943+3.73333351474263i</v>
      </c>
      <c r="AH240" s="223" t="str">
        <f t="shared" ca="1" si="347"/>
        <v>-3.47084943344331-2.84845251618652i</v>
      </c>
      <c r="AI240" s="223" t="str">
        <f t="shared" ca="1" si="348"/>
        <v>4.14825794145099+1.71826469957101i</v>
      </c>
      <c r="AJ240" s="223" t="str">
        <f t="shared" ca="1" si="349"/>
        <v>-4.46842126094865-0.44010108078164i</v>
      </c>
      <c r="AK240" s="223" t="str">
        <f t="shared" ca="1" si="350"/>
        <v>4.40376714183921-0.875963747572004i</v>
      </c>
      <c r="AL240" s="223" t="str">
        <f t="shared" ca="1" si="351"/>
        <v>-3.95986355344761+2.11659116616325i</v>
      </c>
      <c r="AM240" s="223" t="str">
        <f t="shared" ca="1" si="352"/>
        <v>3.17493917474035-3.17493917474054i</v>
      </c>
      <c r="AN240" s="223" t="str">
        <f t="shared" ca="1" si="353"/>
        <v>-2.11659116616341+3.95986355344753i</v>
      </c>
      <c r="AO240" s="223" t="str">
        <f t="shared" ca="1" si="354"/>
        <v>0.875963747572179-4.40376714183917i</v>
      </c>
      <c r="AP240" s="223" t="str">
        <f t="shared" ca="1" si="355"/>
        <v>0.440101080781906+4.46842126094862i</v>
      </c>
      <c r="AQ240" s="223" t="str">
        <f t="shared" ca="1" si="356"/>
        <v>-1.71826469957084-4.14825794145106i</v>
      </c>
      <c r="AR240" s="223" t="str">
        <f t="shared" ca="1" si="357"/>
        <v>-1.71826469957084-4.14825794145106i</v>
      </c>
      <c r="AS240" s="223" t="str">
        <f t="shared" ca="1" si="358"/>
        <v>-3.73333351474251-2.49453370277961i</v>
      </c>
      <c r="AT240" s="223" t="str">
        <f t="shared" ca="1" si="359"/>
        <v>4.29670233780998+1.30339040462224i</v>
      </c>
      <c r="AU240" s="223" t="str">
        <f t="shared" ca="1" si="360"/>
        <v>-4.49004204062758+1.04951947476058E-12i</v>
      </c>
      <c r="AV240" s="223" t="str">
        <f t="shared" ca="1" si="361"/>
        <v>4.29670233780937-1.30339040462424i</v>
      </c>
      <c r="AW240" s="223" t="str">
        <f t="shared" ca="1" si="362"/>
        <v>-3.73333351474383+2.49453370277764i</v>
      </c>
      <c r="AX240" s="223" t="str">
        <f t="shared" ca="1" si="363"/>
        <v>2.84845251618751-3.47084943344249i</v>
      </c>
      <c r="AY240" s="223" t="str">
        <f t="shared" ca="1" si="364"/>
        <v>-1.71826469957138+4.14825794145084i</v>
      </c>
      <c r="AZ240" s="223" t="str">
        <f t="shared" ca="1" si="365"/>
        <v>0.440101080781594-4.46842126094865i</v>
      </c>
      <c r="BA240" s="223" t="str">
        <f t="shared" ca="1" si="366"/>
        <v>0.875963747572988+4.40376714183901i</v>
      </c>
      <c r="BB240" s="223" t="str">
        <f t="shared" ca="1" si="367"/>
        <v>-2.11659116616492-3.95986355344672i</v>
      </c>
      <c r="BC240" s="223" t="str">
        <f t="shared" ca="1" si="368"/>
        <v>3.17493917473904+3.17493917474185i</v>
      </c>
      <c r="BD240" s="223" t="str">
        <f t="shared" ca="1" si="369"/>
        <v>-3.95986355344695-2.11659116616449i</v>
      </c>
      <c r="BE240" s="223" t="str">
        <f t="shared" ca="1" si="370"/>
        <v>4.40376714183911+0.875963747572512i</v>
      </c>
      <c r="BF240" s="223" t="str">
        <f t="shared" ca="1" si="371"/>
        <v>-4.46842126094861+0.440101080782015i</v>
      </c>
      <c r="BG240" s="223" t="str">
        <f t="shared" ca="1" si="372"/>
        <v>4.14825794145068-1.71826469957177i</v>
      </c>
      <c r="BH240" s="223" t="str">
        <f t="shared" ca="1" si="373"/>
        <v>-3.47084943344222+2.84845251618784i</v>
      </c>
      <c r="BI240" s="223" t="str">
        <f t="shared" ca="1" si="374"/>
        <v>2.49453370278101-3.73333351474158i</v>
      </c>
      <c r="BJ240" s="223" t="str">
        <f t="shared" ca="1" si="375"/>
        <v>-1.30339040462384+4.29670233780949i</v>
      </c>
      <c r="BK240" s="223" t="str">
        <f t="shared" ca="1" si="376"/>
        <v>6.27073848964644E-13-4.49004204062758i</v>
      </c>
      <c r="BL240" s="223" t="str">
        <f t="shared" ca="1" si="377"/>
        <v>1.30339040462264+4.29670233780985i</v>
      </c>
      <c r="BM240" s="223" t="str">
        <f t="shared" ca="1" si="378"/>
        <v>-2.49453370277996-3.73333351474228i</v>
      </c>
      <c r="BN240" s="223" t="str">
        <f t="shared" ca="1" si="379"/>
        <v>3.47084943344426+2.84845251618536i</v>
      </c>
      <c r="BO240" s="223" t="str">
        <f t="shared" ca="1" si="380"/>
        <v>-4.1482579414502-1.71826469957293i</v>
      </c>
      <c r="BP240" s="223" t="str">
        <f t="shared" ca="1" si="381"/>
        <v>4.46842126094848+0.440101080783263i</v>
      </c>
      <c r="BQ240" s="223" t="str">
        <f t="shared" ca="1" si="382"/>
        <v>-4.40376714183935+0.875963747571282i</v>
      </c>
      <c r="BR240" s="223" t="str">
        <f t="shared" ca="1" si="383"/>
        <v>3.95986355344754-2.11659116616339i</v>
      </c>
      <c r="BS240" s="223" t="str">
        <f t="shared" ca="1" si="384"/>
        <v>-3.17493917473992+3.17493917474096i</v>
      </c>
      <c r="BT240" s="223" t="str">
        <f t="shared" ca="1" si="385"/>
        <v>2.11659116616209-3.95986355344823i</v>
      </c>
      <c r="BU240" s="223" t="str">
        <f t="shared" ca="1" si="386"/>
        <v>-0.875963747569836+4.40376714183964i</v>
      </c>
      <c r="BV240" s="223" t="str">
        <f t="shared" ca="1" si="387"/>
        <v>-0.440101080780283-4.46842126094878i</v>
      </c>
      <c r="BW240" s="223" t="str">
        <f t="shared" ca="1" si="388"/>
        <v>1.71826469957016+4.14825794145134i</v>
      </c>
      <c r="BX240" s="223" t="str">
        <f t="shared" ca="1" si="389"/>
        <v>-2.8484525161865-3.47084943344333i</v>
      </c>
      <c r="BY240" s="223" t="str">
        <f t="shared" ca="1" si="390"/>
        <v>3.7333335147431+2.49453370277874i</v>
      </c>
      <c r="BZ240" s="223" t="str">
        <f t="shared" ca="1" si="391"/>
        <v>-4.29670233781028-1.30339040462123i</v>
      </c>
      <c r="CA240" s="223" t="str">
        <f t="shared" ca="1" si="392"/>
        <v>4.49004204062758-2.09903894952116E-12i</v>
      </c>
      <c r="CB240" s="223" t="str">
        <f t="shared" ca="1" si="393"/>
        <v>-4.29670233781036+1.30339040462097i</v>
      </c>
      <c r="CC240" s="223" t="str">
        <f t="shared" ca="1" si="394"/>
        <v>3.73333351474325-2.49453370277852i</v>
      </c>
      <c r="CD240" s="223" t="str">
        <f t="shared" ca="1" si="395"/>
        <v>-2.84845251618671+3.47084943344315i</v>
      </c>
      <c r="CE240" s="223" t="str">
        <f t="shared" ca="1" si="396"/>
        <v>1.71826469957041-4.14825794145124i</v>
      </c>
      <c r="CF240" s="223" t="str">
        <f t="shared" ca="1" si="397"/>
        <v>-0.44010108078055+4.46842126094875i</v>
      </c>
      <c r="CG240" s="223" t="str">
        <f t="shared" ca="1" si="398"/>
        <v>-0.875963747573953-4.40376714183882i</v>
      </c>
      <c r="CH240" s="223" t="str">
        <f t="shared" ca="1" si="399"/>
        <v>2.11659116616185+3.95986355344836i</v>
      </c>
      <c r="CI240" s="223" t="str">
        <f t="shared" ca="1" si="400"/>
        <v>-3.17493917473973-3.17493917474115i</v>
      </c>
      <c r="CJ240" s="223" t="str">
        <f t="shared" ca="1" si="401"/>
        <v>3.95986355344741+2.11659116616363i</v>
      </c>
      <c r="CK240" s="223" t="str">
        <f t="shared" ca="1" si="402"/>
        <v>-4.4037671418393-0.875963747571542i</v>
      </c>
      <c r="CL240" s="223" t="str">
        <f t="shared" ca="1" si="403"/>
        <v>4.46842126094851-0.440101080782996i</v>
      </c>
      <c r="CM240" s="223" t="str">
        <f t="shared" ca="1" si="404"/>
        <v>-4.14825794145025+1.7182646995728i</v>
      </c>
      <c r="CN240" s="223" t="str">
        <f t="shared" ca="1" si="405"/>
        <v>3.47084943344435-2.84845251618525i</v>
      </c>
      <c r="CO240" s="223" t="str">
        <f t="shared" ca="1" si="406"/>
        <v>-2.49453370278019+3.73333351474213i</v>
      </c>
      <c r="CP240" s="223" t="str">
        <f t="shared" ca="1" si="407"/>
        <v>1.30339040462278-4.29670233780981i</v>
      </c>
      <c r="CQ240" s="223" t="str">
        <f t="shared" ca="1" si="408"/>
        <v>3.58638290691427E-13+4.49004204062758i</v>
      </c>
      <c r="CR240" s="223" t="str">
        <f t="shared" ca="1" si="409"/>
        <v>-1.30339040462371-4.29670233780953i</v>
      </c>
      <c r="CS240" s="223" t="str">
        <f t="shared" ca="1" si="410"/>
        <v>2.49453370278078+3.73333351474173i</v>
      </c>
      <c r="CT240" s="223" t="str">
        <f t="shared" ca="1" si="411"/>
        <v>-3.47084943344205-2.84845251618805i</v>
      </c>
      <c r="CU240" s="223" t="str">
        <f t="shared" ca="1" si="412"/>
        <v>4.14825794145062+1.7182646995719i</v>
      </c>
      <c r="CV240" s="223" t="str">
        <f t="shared" ca="1" si="413"/>
        <v>-4.46842126094858-0.440101080782282i</v>
      </c>
      <c r="CW240" s="223" t="str">
        <f t="shared" ca="1" si="414"/>
        <v>4.40376714183913-0.875963747572373i</v>
      </c>
      <c r="CX240" s="223" t="str">
        <f t="shared" ca="1" si="415"/>
        <v>-3.95986355344707+2.11659116616426i</v>
      </c>
      <c r="CY240" s="223" t="str">
        <f t="shared" ca="1" si="416"/>
        <v>3.17493917473913-3.17493917474175i</v>
      </c>
      <c r="CZ240" s="223" t="str">
        <f t="shared" ca="1" si="417"/>
        <v>-2.11659116616505+3.95986355344665i</v>
      </c>
      <c r="DA240" s="223" t="str">
        <f t="shared" ca="1" si="418"/>
        <v>0.875963747573248-4.40376714183896i</v>
      </c>
      <c r="DB240" s="223" t="str">
        <f t="shared" ca="1" si="419"/>
        <v>0.440101080781391+4.46842126094867i</v>
      </c>
      <c r="DC240" s="223" t="str">
        <f t="shared" ca="1" si="420"/>
        <v>-1.71826469957107-4.14825794145096i</v>
      </c>
      <c r="DD240" s="223" t="str">
        <f t="shared" ca="1" si="421"/>
        <v>2.84845251618736+3.47084943344262i</v>
      </c>
      <c r="DE240" s="223" t="str">
        <f t="shared" ca="1" si="422"/>
        <v>-3.73333351474365-2.49453370277792i</v>
      </c>
      <c r="DF240" s="223" t="str">
        <f t="shared" ca="1" si="423"/>
        <v>4.29670233780927+1.30339040462456i</v>
      </c>
      <c r="DG240" s="223" t="str">
        <f t="shared" ca="1" si="424"/>
        <v>-4.49004204062758-1.25414769792929E-12i</v>
      </c>
      <c r="DH240" s="223" t="str">
        <f t="shared" ca="1" si="425"/>
        <v>4.29670233781007-1.30339040462192i</v>
      </c>
      <c r="DI240" s="223" t="str">
        <f t="shared" ca="1" si="426"/>
        <v>-3.73333351474263+2.49453370277944i</v>
      </c>
      <c r="DJ240" s="223" t="str">
        <f t="shared" ca="1" si="427"/>
        <v>2.84845251618594-3.47084943344378i</v>
      </c>
      <c r="DK240" s="223" t="str">
        <f t="shared" ca="1" si="428"/>
        <v>-1.71826469956938+4.14825794145166i</v>
      </c>
      <c r="DL240" s="223" t="str">
        <f t="shared" ca="1" si="429"/>
        <v>0.440101080783887-4.46842126094843i</v>
      </c>
      <c r="DM240" s="223" t="str">
        <f t="shared" ca="1" si="430"/>
        <v>0.875963747570541+4.4037671418395i</v>
      </c>
      <c r="DN240" s="223" t="str">
        <f t="shared" ca="1" si="431"/>
        <v>-2.11659116616284-3.95986355344783i</v>
      </c>
      <c r="DO240" s="223" t="str">
        <f t="shared" ca="1" si="432"/>
        <v>3.17493917474043+3.17493917474045i</v>
      </c>
      <c r="DP240" s="223" t="str">
        <f t="shared" ca="1" si="433"/>
        <v>-3.95986355344794-2.11659116616264i</v>
      </c>
      <c r="DQ240" s="223" t="str">
        <f t="shared" ca="1" si="434"/>
        <v>4.40376714183949+0.875963747570577i</v>
      </c>
      <c r="DR240" s="223" t="str">
        <f t="shared" ca="1" si="435"/>
        <v>-4.46842126094885+0.440101080779532i</v>
      </c>
      <c r="DS240" s="223" t="str">
        <f t="shared" ca="1" si="436"/>
        <v>4.14825794145158-1.71826469956958i</v>
      </c>
      <c r="DT240" s="223" t="str">
        <f t="shared" ca="1" si="437"/>
        <v>-3.47084943344381+2.84845251618592i</v>
      </c>
      <c r="DU240" s="223" t="str">
        <f t="shared" ca="1" si="438"/>
        <v>2.49453370277926-3.73333351474275i</v>
      </c>
      <c r="DV240" s="223" t="str">
        <f t="shared" ca="1" si="439"/>
        <v>-1.30339040462195+4.29670233781007i</v>
      </c>
      <c r="DW240" s="223" t="str">
        <f t="shared" ca="1" si="440"/>
        <v>-1.47196510055651E-12-4.49004204062758i</v>
      </c>
      <c r="DX240" s="223" t="str">
        <f t="shared" ca="1" si="441"/>
        <v>1.30339040462037+4.29670233781054i</v>
      </c>
      <c r="DY240" s="223" t="str">
        <f t="shared" ca="1" si="442"/>
        <v>-2.49453370277789-3.73333351474366i</v>
      </c>
      <c r="DZ240" s="223" t="str">
        <f t="shared" ca="1" si="443"/>
        <v>3.47084943344276+2.84845251618719i</v>
      </c>
      <c r="EA240" s="223" t="str">
        <f t="shared" ca="1" si="444"/>
        <v>-4.14825794145105-1.71826469957087i</v>
      </c>
      <c r="EB240" s="223" t="str">
        <f t="shared" ca="1" si="445"/>
        <v>4.46842126094869+0.440101080781174i</v>
      </c>
      <c r="EC240" s="223" t="str">
        <f t="shared" ca="1" si="446"/>
        <v>-4.40376714183892+0.875963747573464i</v>
      </c>
      <c r="ED240" s="223" t="str">
        <f t="shared" ca="1" si="447"/>
        <v>3.95986355344871-2.11659116616119i</v>
      </c>
      <c r="EE240" s="223" t="str">
        <f t="shared" ca="1" si="448"/>
        <v>-3.1749391747416+3.17493917473929i</v>
      </c>
      <c r="EF240" s="223" t="str">
        <f t="shared" ca="1" si="449"/>
        <v>2.11659116616407-3.95986355344718i</v>
      </c>
      <c r="EG240" s="223" t="str">
        <f t="shared" ca="1" si="450"/>
        <v>-0.875963747572157+4.40376714183918i</v>
      </c>
      <c r="EH240" s="223" t="str">
        <f t="shared" ca="1" si="451"/>
        <v>-0.440101080782499-4.46842126094856i</v>
      </c>
      <c r="EI240" s="223" t="str">
        <f t="shared" ca="1" si="452"/>
        <v>1.7182646995721+4.14825794145054i</v>
      </c>
      <c r="EJ240" s="223" t="str">
        <f t="shared" ca="1" si="453"/>
        <v>-2.84845251618822-3.47084943344192i</v>
      </c>
      <c r="EK240" s="223" t="str">
        <f t="shared" ca="1" si="454"/>
        <v>3.73333351474185+2.4945337027806i</v>
      </c>
      <c r="EL240" s="223" t="str">
        <f t="shared" ca="1" si="455"/>
        <v>-4.29670233780959-1.3033904046235i</v>
      </c>
      <c r="EM240" s="223" t="str">
        <f t="shared" ca="1" si="456"/>
        <v>4.49004204062758+1.40820888064202E-13i</v>
      </c>
      <c r="EN240" s="223"/>
      <c r="EO240" s="223"/>
      <c r="EP240" s="223"/>
    </row>
    <row r="241" spans="1:146">
      <c r="A241" s="249">
        <f t="shared" si="323"/>
        <v>2.753906250000002E-3</v>
      </c>
      <c r="B241" s="248">
        <v>141</v>
      </c>
      <c r="C241" s="247">
        <f t="shared" si="324"/>
        <v>28200</v>
      </c>
      <c r="N241" s="246">
        <f t="shared" ca="1" si="327"/>
        <v>17.489948882821736</v>
      </c>
      <c r="O241" s="223">
        <f t="shared" ca="1" si="328"/>
        <v>4.4899488828217367</v>
      </c>
      <c r="P241" s="223" t="str">
        <f t="shared" ca="1" si="329"/>
        <v>-4.26333299366146+1.4084149798656i</v>
      </c>
      <c r="Q241" s="223" t="str">
        <f t="shared" ca="1" si="330"/>
        <v>3.60636075864554-2.67465942670348i</v>
      </c>
      <c r="R241" s="223" t="str">
        <f t="shared" ca="1" si="331"/>
        <v>-2.58534934577623+3.67091401842192i</v>
      </c>
      <c r="S241" s="223" t="str">
        <f t="shared" ca="1" si="332"/>
        <v>1.30336336233905-4.29661319134785i</v>
      </c>
      <c r="T241" s="223" t="str">
        <f t="shared" ca="1" si="333"/>
        <v>0.11018886158938+4.48859659416324i</v>
      </c>
      <c r="U241" s="223" t="str">
        <f t="shared" ca="1" si="334"/>
        <v>-1.5126182208722-4.227484723596i</v>
      </c>
      <c r="V241" s="223" t="str">
        <f t="shared" ca="1" si="335"/>
        <v>2.76235839280396+3.53963516199872i</v>
      </c>
      <c r="W241" s="223" t="str">
        <f t="shared" ca="1" si="336"/>
        <v>-3.73325605685815-2.4944819470752i</v>
      </c>
      <c r="X241" s="223" t="str">
        <f t="shared" ca="1" si="337"/>
        <v>4.32730526990861+1.19752664745854i</v>
      </c>
      <c r="Y241" s="223" t="str">
        <f t="shared" ca="1" si="338"/>
        <v>-4.48454054275583+0.220311349529212i</v>
      </c>
      <c r="Z241" s="223" t="str">
        <f t="shared" ca="1" si="339"/>
        <v>4.18908997480871-1.61591031722348i</v>
      </c>
      <c r="AA241" s="223" t="str">
        <f t="shared" ca="1" si="340"/>
        <v>-3.4707774214855+2.84839341750023i</v>
      </c>
      <c r="AB241" s="223" t="str">
        <f t="shared" ca="1" si="341"/>
        <v>2.40211196572431-3.79334932144091i</v>
      </c>
      <c r="AC241" s="223" t="str">
        <f t="shared" ca="1" si="342"/>
        <v>-1.09096858730446+4.35539074158302i</v>
      </c>
      <c r="AD241" s="223" t="str">
        <f t="shared" ca="1" si="343"/>
        <v>-0.330301130149597-4.47778317181326i</v>
      </c>
      <c r="AE241" s="223" t="str">
        <f t="shared" ca="1" si="344"/>
        <v>1.718229049622+4.14817187486093i</v>
      </c>
      <c r="AF241" s="223" t="str">
        <f t="shared" ca="1" si="345"/>
        <v>-2.93271267650977-3.39982901443456i</v>
      </c>
      <c r="AG241" s="223" t="str">
        <f t="shared" ca="1" si="346"/>
        <v>3.85115761423493+2.30829504194601i</v>
      </c>
      <c r="AH241" s="223" t="str">
        <f t="shared" ca="1" si="347"/>
        <v>-4.38085268873326-0.983753368467294i</v>
      </c>
      <c r="AI241" s="223" t="str">
        <f t="shared" ca="1" si="348"/>
        <v>4.4683285517231-0.440091949719967i</v>
      </c>
      <c r="AJ241" s="223" t="str">
        <f t="shared" ca="1" si="349"/>
        <v>-4.10475507128586+1.81951278508978i</v>
      </c>
      <c r="AK241" s="223" t="str">
        <f t="shared" ca="1" si="350"/>
        <v>3.32683267751312-3.01526537906417i</v>
      </c>
      <c r="AL241" s="223" t="str">
        <f t="shared" ca="1" si="351"/>
        <v>-2.2130876875472+3.90664611368615i</v>
      </c>
      <c r="AM241" s="223" t="str">
        <f t="shared" ca="1" si="352"/>
        <v>0.875945573385494-4.40367577403452i</v>
      </c>
      <c r="AN241" s="223" t="str">
        <f t="shared" ca="1" si="353"/>
        <v>0.549617674356305+4.4561823775949i</v>
      </c>
      <c r="AO241" s="223" t="str">
        <f t="shared" ca="1" si="354"/>
        <v>-1.91970051409213-4.05886571674237i</v>
      </c>
      <c r="AP241" s="223" t="str">
        <f t="shared" ca="1" si="355"/>
        <v>3.09600179850254+3.25183238098479i</v>
      </c>
      <c r="AQ241" s="223" t="str">
        <f t="shared" ca="1" si="356"/>
        <v>-3.95978139559766-2.11654725187765i</v>
      </c>
      <c r="AR241" s="223" t="str">
        <f t="shared" ca="1" si="357"/>
        <v>-3.95978139559766-2.11654725187765i</v>
      </c>
      <c r="AS241" s="223" t="str">
        <f t="shared" ca="1" si="358"/>
        <v>-4.44135196583+0.658812329855876i</v>
      </c>
      <c r="AT241" s="223" t="str">
        <f t="shared" ca="1" si="359"/>
        <v>4.01053145326244-2.01873188728588i</v>
      </c>
      <c r="AU241" s="223" t="str">
        <f t="shared" ca="1" si="360"/>
        <v>-3.17487330222488+3.17487330222355i</v>
      </c>
      <c r="AV241" s="223" t="str">
        <f t="shared" ca="1" si="361"/>
        <v>2.01873188728756-4.0105314532616i</v>
      </c>
      <c r="AW241" s="223" t="str">
        <f t="shared" ca="1" si="362"/>
        <v>-0.658812329857735+4.44135196582973i</v>
      </c>
      <c r="AX241" s="223" t="str">
        <f t="shared" ca="1" si="363"/>
        <v>-0.767610141443406-4.42384624971363i</v>
      </c>
      <c r="AY241" s="223" t="str">
        <f t="shared" ca="1" si="364"/>
        <v>2.11654725187678+3.95978139559812i</v>
      </c>
      <c r="AZ241" s="223" t="str">
        <f t="shared" ca="1" si="365"/>
        <v>-3.25183238098406-3.0960017985033i</v>
      </c>
      <c r="BA241" s="223" t="str">
        <f t="shared" ca="1" si="366"/>
        <v>4.05886571674195+1.91970051409303i</v>
      </c>
      <c r="BB241" s="223" t="str">
        <f t="shared" ca="1" si="367"/>
        <v>-4.45618237759477-0.549617674357351i</v>
      </c>
      <c r="BC241" s="223" t="str">
        <f t="shared" ca="1" si="368"/>
        <v>4.40367577403471-0.875945573384524i</v>
      </c>
      <c r="BD241" s="223" t="str">
        <f t="shared" ca="1" si="369"/>
        <v>-3.90664611368689+2.2130876875459i</v>
      </c>
      <c r="BE241" s="223" t="str">
        <f t="shared" ca="1" si="370"/>
        <v>3.01526537906519-3.3268326775122i</v>
      </c>
      <c r="BF241" s="223" t="str">
        <f t="shared" ca="1" si="371"/>
        <v>-1.81951278509109+4.10475507128528i</v>
      </c>
      <c r="BG241" s="223" t="str">
        <f t="shared" ca="1" si="372"/>
        <v>0.440091949721332-4.46832855172296i</v>
      </c>
      <c r="BH241" s="223" t="str">
        <f t="shared" ca="1" si="373"/>
        <v>0.983753368465893+4.38085268873357i</v>
      </c>
      <c r="BI241" s="223" t="str">
        <f t="shared" ca="1" si="374"/>
        <v>-2.30829504194472-3.85115761423569i</v>
      </c>
      <c r="BJ241" s="223" t="str">
        <f t="shared" ca="1" si="375"/>
        <v>3.39982901443362+2.93271267651085i</v>
      </c>
      <c r="BK241" s="223" t="str">
        <f t="shared" ca="1" si="376"/>
        <v>-4.14817187486036-1.71822904962338i</v>
      </c>
      <c r="BL241" s="223" t="str">
        <f t="shared" ca="1" si="377"/>
        <v>4.47778317181316+0.330301130151028i</v>
      </c>
      <c r="BM241" s="223" t="str">
        <f t="shared" ca="1" si="378"/>
        <v>-4.35539074158338+1.090968587303i</v>
      </c>
      <c r="BN241" s="223" t="str">
        <f t="shared" ca="1" si="379"/>
        <v>3.79334932144168-2.4021119657231i</v>
      </c>
      <c r="BO241" s="223" t="str">
        <f t="shared" ca="1" si="380"/>
        <v>-2.84839341750139+3.47077742148454i</v>
      </c>
      <c r="BP241" s="223" t="str">
        <f t="shared" ca="1" si="381"/>
        <v>1.61591031722479-4.18908997480821i</v>
      </c>
      <c r="BQ241" s="223" t="str">
        <f t="shared" ca="1" si="382"/>
        <v>-0.220311349530677+4.48454054275576i</v>
      </c>
      <c r="BR241" s="223" t="str">
        <f t="shared" ca="1" si="383"/>
        <v>-1.19752664745719-4.32730526990899i</v>
      </c>
      <c r="BS241" s="223" t="str">
        <f t="shared" ca="1" si="384"/>
        <v>2.49448194707398+3.73325605685897i</v>
      </c>
      <c r="BT241" s="223" t="str">
        <f t="shared" ca="1" si="385"/>
        <v>-3.53963516199758-2.76235839280542i</v>
      </c>
      <c r="BU241" s="223" t="str">
        <f t="shared" ca="1" si="386"/>
        <v>4.22748472359536+1.51261822087401i</v>
      </c>
      <c r="BV241" s="223" t="str">
        <f t="shared" ca="1" si="387"/>
        <v>-4.48859659416319-0.110188861591213i</v>
      </c>
      <c r="BW241" s="223" t="str">
        <f t="shared" ca="1" si="388"/>
        <v>4.29661319134841-1.30336336233724i</v>
      </c>
      <c r="BX241" s="223" t="str">
        <f t="shared" ca="1" si="389"/>
        <v>-3.67091401842305+2.58534934577463i</v>
      </c>
      <c r="BY241" s="223" t="str">
        <f t="shared" ca="1" si="390"/>
        <v>2.67465942670496-3.60636075864444i</v>
      </c>
      <c r="BZ241" s="223" t="str">
        <f t="shared" ca="1" si="391"/>
        <v>-1.4084149798674+4.26333299366086i</v>
      </c>
      <c r="CA241" s="223" t="str">
        <f t="shared" ca="1" si="392"/>
        <v>1.88117959516655E-12-4.48994888282174i</v>
      </c>
      <c r="CB241" s="223" t="str">
        <f t="shared" ca="1" si="393"/>
        <v>1.40841497986371+4.26333299366208i</v>
      </c>
      <c r="CC241" s="223" t="str">
        <f t="shared" ca="1" si="394"/>
        <v>-2.67465942670194-3.60636075864668i</v>
      </c>
      <c r="CD241" s="223" t="str">
        <f t="shared" ca="1" si="395"/>
        <v>3.67091401842081+2.58534934577781i</v>
      </c>
      <c r="CE241" s="223" t="str">
        <f t="shared" ca="1" si="396"/>
        <v>-4.29661319134731-1.30336336234084i</v>
      </c>
      <c r="CF241" s="223" t="str">
        <f t="shared" ca="1" si="397"/>
        <v>4.48859659416329-0.110188861587451i</v>
      </c>
      <c r="CG241" s="223" t="str">
        <f t="shared" ca="1" si="398"/>
        <v>-4.22748472359662+1.51261822087046i</v>
      </c>
      <c r="CH241" s="223" t="str">
        <f t="shared" ca="1" si="399"/>
        <v>3.53963516199989-2.76235839280245i</v>
      </c>
      <c r="CI241" s="223" t="str">
        <f t="shared" ca="1" si="400"/>
        <v>-2.49448194707711+3.73325605685688i</v>
      </c>
      <c r="CJ241" s="223" t="str">
        <f t="shared" ca="1" si="401"/>
        <v>1.19752664746082-4.32730526990799i</v>
      </c>
      <c r="CK241" s="223" t="str">
        <f t="shared" ca="1" si="402"/>
        <v>0.220311349526791+4.48454054275595i</v>
      </c>
      <c r="CL241" s="223" t="str">
        <f t="shared" ca="1" si="403"/>
        <v>-1.61591031722116-4.18908997480961i</v>
      </c>
      <c r="CM241" s="223" t="str">
        <f t="shared" ca="1" si="404"/>
        <v>2.84839341749848+3.47077742148693i</v>
      </c>
      <c r="CN241" s="223" t="str">
        <f t="shared" ca="1" si="405"/>
        <v>-3.79334932144212-2.4021119657224i</v>
      </c>
      <c r="CO241" s="223" t="str">
        <f t="shared" ca="1" si="406"/>
        <v>4.35539074158356+1.09096858730232i</v>
      </c>
      <c r="CP241" s="223" t="str">
        <f t="shared" ca="1" si="407"/>
        <v>-4.47778317181311+0.33030113015173i</v>
      </c>
      <c r="CQ241" s="223" t="str">
        <f t="shared" ca="1" si="408"/>
        <v>4.14817187486014-1.71822904962392i</v>
      </c>
      <c r="CR241" s="223" t="str">
        <f t="shared" ca="1" si="409"/>
        <v>-3.39982901443324+2.93271267651129i</v>
      </c>
      <c r="CS241" s="223" t="str">
        <f t="shared" ca="1" si="410"/>
        <v>2.30829504194412-3.85115761423606i</v>
      </c>
      <c r="CT241" s="223" t="str">
        <f t="shared" ca="1" si="411"/>
        <v>-0.983753368465206+4.38085268873373i</v>
      </c>
      <c r="CU241" s="223" t="str">
        <f t="shared" ca="1" si="412"/>
        <v>-0.440091949722032-4.46832855172289i</v>
      </c>
      <c r="CV241" s="223" t="str">
        <f t="shared" ca="1" si="413"/>
        <v>1.81951278509162+4.10475507128505i</v>
      </c>
      <c r="CW241" s="223" t="str">
        <f t="shared" ca="1" si="414"/>
        <v>-3.01526537906581-3.32683267751165i</v>
      </c>
      <c r="CX241" s="223" t="str">
        <f t="shared" ca="1" si="415"/>
        <v>3.90664611368724+2.21308768754529i</v>
      </c>
      <c r="CY241" s="223" t="str">
        <f t="shared" ca="1" si="416"/>
        <v>-4.40367577403485-0.875945573383837i</v>
      </c>
      <c r="CZ241" s="223" t="str">
        <f t="shared" ca="1" si="417"/>
        <v>4.4561823775947-0.549617674357921i</v>
      </c>
      <c r="DA241" s="223" t="str">
        <f t="shared" ca="1" si="418"/>
        <v>-4.05886571674159+1.91970051409378i</v>
      </c>
      <c r="DB241" s="223" t="str">
        <f t="shared" ca="1" si="419"/>
        <v>3.25183238098357-3.09600179850381i</v>
      </c>
      <c r="DC241" s="223" t="str">
        <f t="shared" ca="1" si="420"/>
        <v>-2.11654725187616+3.95978139559845i</v>
      </c>
      <c r="DD241" s="223" t="str">
        <f t="shared" ca="1" si="421"/>
        <v>0.767610141442778-4.42384624971374i</v>
      </c>
      <c r="DE241" s="223" t="str">
        <f t="shared" ca="1" si="422"/>
        <v>0.658812329858557+4.4413519658296i</v>
      </c>
      <c r="DF241" s="223" t="str">
        <f t="shared" ca="1" si="423"/>
        <v>-2.01873188728825-4.01053145326125i</v>
      </c>
      <c r="DG241" s="223" t="str">
        <f t="shared" ca="1" si="424"/>
        <v>3.17487330222538+3.17487330222305i</v>
      </c>
      <c r="DH241" s="223" t="str">
        <f t="shared" ca="1" si="425"/>
        <v>-4.01053145326273-2.01873188728531i</v>
      </c>
      <c r="DI241" s="223" t="str">
        <f t="shared" ca="1" si="426"/>
        <v>4.44135196583009+0.658812329855306i</v>
      </c>
      <c r="DJ241" s="223" t="str">
        <f t="shared" ca="1" si="427"/>
        <v>-4.42384624971318+0.767610141446015i</v>
      </c>
      <c r="DK241" s="223" t="str">
        <f t="shared" ca="1" si="428"/>
        <v>3.9597813955969-2.11654725187906i</v>
      </c>
      <c r="DL241" s="223" t="str">
        <f t="shared" ca="1" si="429"/>
        <v>-3.09600179850143+3.25183238098584i</v>
      </c>
      <c r="DM241" s="223" t="str">
        <f t="shared" ca="1" si="430"/>
        <v>1.9197005140908-4.058865716743i</v>
      </c>
      <c r="DN241" s="223" t="str">
        <f t="shared" ca="1" si="431"/>
        <v>-0.549617674354657+4.4561823775951i</v>
      </c>
      <c r="DO241" s="223" t="str">
        <f t="shared" ca="1" si="432"/>
        <v>-0.875945573387061-4.40367577403421i</v>
      </c>
      <c r="DP241" s="223" t="str">
        <f t="shared" ca="1" si="433"/>
        <v>2.21308768754815+3.90664611368562i</v>
      </c>
      <c r="DQ241" s="223" t="str">
        <f t="shared" ca="1" si="434"/>
        <v>-3.32683267751386-3.01526537906337i</v>
      </c>
      <c r="DR241" s="223" t="str">
        <f t="shared" ca="1" si="435"/>
        <v>4.10475507128638+1.81951278508861i</v>
      </c>
      <c r="DS241" s="223" t="str">
        <f t="shared" ca="1" si="436"/>
        <v>-4.46832855172322-0.440091949718759i</v>
      </c>
      <c r="DT241" s="223" t="str">
        <f t="shared" ca="1" si="437"/>
        <v>4.38085268873301-0.983753368468417i</v>
      </c>
      <c r="DU241" s="223" t="str">
        <f t="shared" ca="1" si="438"/>
        <v>-3.85115761423437+2.30829504194694i</v>
      </c>
      <c r="DV241" s="223" t="str">
        <f t="shared" ca="1" si="439"/>
        <v>2.932712676509-3.39982901443523i</v>
      </c>
      <c r="DW241" s="223" t="str">
        <f t="shared" ca="1" si="440"/>
        <v>-1.71822904962088+4.14817187486139i</v>
      </c>
      <c r="DX241" s="223" t="str">
        <f t="shared" ca="1" si="441"/>
        <v>0.330301130148449-4.47778317181335i</v>
      </c>
      <c r="DY241" s="223" t="str">
        <f t="shared" ca="1" si="442"/>
        <v>1.09096858730551+4.35539074158276i</v>
      </c>
      <c r="DZ241" s="223" t="str">
        <f t="shared" ca="1" si="443"/>
        <v>-2.40211196572518-3.79334932144036i</v>
      </c>
      <c r="EA241" s="223" t="str">
        <f t="shared" ca="1" si="444"/>
        <v>3.47077742148627+2.84839341749929i</v>
      </c>
      <c r="EB241" s="223" t="str">
        <f t="shared" ca="1" si="445"/>
        <v>-4.18908997480914-1.61591031722238i</v>
      </c>
      <c r="EC241" s="223" t="str">
        <f t="shared" ca="1" si="446"/>
        <v>4.48454054275589+0.220311349528094i</v>
      </c>
      <c r="ED241" s="223" t="str">
        <f t="shared" ca="1" si="447"/>
        <v>-4.32730526990833+1.19752664745956i</v>
      </c>
      <c r="EE241" s="223" t="str">
        <f t="shared" ca="1" si="448"/>
        <v>3.73325605685746-2.49448194707624i</v>
      </c>
      <c r="EF241" s="223" t="str">
        <f t="shared" ca="1" si="449"/>
        <v>-2.76235839280338+3.53963516199917i</v>
      </c>
      <c r="EG241" s="223" t="str">
        <f t="shared" ca="1" si="450"/>
        <v>1.51261822087157-4.22748472359623i</v>
      </c>
      <c r="EH241" s="223" t="str">
        <f t="shared" ca="1" si="451"/>
        <v>-0.110188861588756+4.48859659416325i</v>
      </c>
      <c r="EI241" s="223" t="str">
        <f t="shared" ca="1" si="452"/>
        <v>-1.30336336233983-4.29661319134762i</v>
      </c>
      <c r="EJ241" s="223" t="str">
        <f t="shared" ca="1" si="453"/>
        <v>2.58534934577685+3.67091401842148i</v>
      </c>
      <c r="EK241" s="223" t="str">
        <f t="shared" ca="1" si="454"/>
        <v>-3.60636075864598-2.67465942670288i</v>
      </c>
      <c r="EL241" s="223" t="str">
        <f t="shared" ca="1" si="455"/>
        <v>4.26333299366167+1.40841497986495i</v>
      </c>
      <c r="EM241" s="223" t="str">
        <f t="shared" ca="1" si="456"/>
        <v>-4.48994888282174+5.76449574834399E-13i</v>
      </c>
      <c r="EN241" s="223"/>
      <c r="EO241" s="223"/>
      <c r="EP241" s="223"/>
    </row>
    <row r="242" spans="1:146">
      <c r="A242" s="249">
        <f t="shared" si="323"/>
        <v>2.773437500000002E-3</v>
      </c>
      <c r="B242" s="248">
        <v>142</v>
      </c>
      <c r="C242" s="247">
        <f t="shared" si="324"/>
        <v>28400</v>
      </c>
      <c r="N242" s="246">
        <f t="shared" ca="1" si="327"/>
        <v>17.489847142697194</v>
      </c>
      <c r="O242" s="223">
        <f t="shared" ca="1" si="328"/>
        <v>4.4898471426971938</v>
      </c>
      <c r="P242" s="223" t="str">
        <f t="shared" ca="1" si="329"/>
        <v>-4.22738893078548+1.51258394565675i</v>
      </c>
      <c r="Q242" s="223" t="str">
        <f t="shared" ca="1" si="330"/>
        <v>3.47069877530576-2.84832887424842i</v>
      </c>
      <c r="R242" s="223" t="str">
        <f t="shared" ca="1" si="331"/>
        <v>-2.30824273706884+3.85107034881929i</v>
      </c>
      <c r="S242" s="223" t="str">
        <f t="shared" ca="1" si="332"/>
        <v>0.875925724872019-4.4035759888179i</v>
      </c>
      <c r="T242" s="223" t="str">
        <f t="shared" ca="1" si="333"/>
        <v>0.658797401480083+4.44125132688854i</v>
      </c>
      <c r="U242" s="223" t="str">
        <f t="shared" ca="1" si="334"/>
        <v>-2.11649929191514-3.95969166881828i</v>
      </c>
      <c r="V242" s="223" t="str">
        <f t="shared" ca="1" si="335"/>
        <v>3.32675729305312+3.01519705457273i</v>
      </c>
      <c r="W242" s="223" t="str">
        <f t="shared" ca="1" si="336"/>
        <v>-4.14807787924219-1.71819011536201i</v>
      </c>
      <c r="X242" s="223" t="str">
        <f t="shared" ca="1" si="337"/>
        <v>4.48443892518174+0.220306357377719i</v>
      </c>
      <c r="Y242" s="223" t="str">
        <f t="shared" ca="1" si="338"/>
        <v>-4.29651583211891+1.30333382873987i</v>
      </c>
      <c r="Z242" s="223" t="str">
        <f t="shared" ca="1" si="339"/>
        <v>3.60627904021137-2.67459882018189i</v>
      </c>
      <c r="AA242" s="223" t="str">
        <f t="shared" ca="1" si="340"/>
        <v>-2.49442542329076+3.73317146303607i</v>
      </c>
      <c r="AB242" s="223" t="str">
        <f t="shared" ca="1" si="341"/>
        <v>1.09094386647071-4.35529205048251i</v>
      </c>
      <c r="AC242" s="223" t="str">
        <f t="shared" ca="1" si="342"/>
        <v>0.440081977444121+4.46822730150504i</v>
      </c>
      <c r="AD242" s="223" t="str">
        <f t="shared" ca="1" si="343"/>
        <v>-1.91965701458337-4.05877374475925i</v>
      </c>
      <c r="AE242" s="223" t="str">
        <f t="shared" ca="1" si="344"/>
        <v>3.17480136109214+3.17480136109232i</v>
      </c>
      <c r="AF242" s="223" t="str">
        <f t="shared" ca="1" si="345"/>
        <v>-4.05877374475913-1.91965701458362i</v>
      </c>
      <c r="AG242" s="223" t="str">
        <f t="shared" ca="1" si="346"/>
        <v>4.46822730150506+0.440081977443957i</v>
      </c>
      <c r="AH242" s="223" t="str">
        <f t="shared" ca="1" si="347"/>
        <v>-4.35529205048246+1.0909438664709i</v>
      </c>
      <c r="AI242" s="223" t="str">
        <f t="shared" ca="1" si="348"/>
        <v>3.73317146303621-2.49442542329055i</v>
      </c>
      <c r="AJ242" s="223" t="str">
        <f t="shared" ca="1" si="349"/>
        <v>-2.67459882018209+3.60627904021122i</v>
      </c>
      <c r="AK242" s="223" t="str">
        <f t="shared" ca="1" si="350"/>
        <v>1.30333382873971-4.29651583211896i</v>
      </c>
      <c r="AL242" s="223" t="str">
        <f t="shared" ca="1" si="351"/>
        <v>0.220306357377883+4.48443892518173i</v>
      </c>
      <c r="AM242" s="223" t="str">
        <f t="shared" ca="1" si="352"/>
        <v>-1.71819011536177-4.1480778792423i</v>
      </c>
      <c r="AN242" s="223" t="str">
        <f t="shared" ca="1" si="353"/>
        <v>3.01519705457253+3.3267572930533i</v>
      </c>
      <c r="AO242" s="223" t="str">
        <f t="shared" ca="1" si="354"/>
        <v>-3.95969166881837-2.11649929191497i</v>
      </c>
      <c r="AP242" s="223" t="str">
        <f t="shared" ca="1" si="355"/>
        <v>4.44125132688857+0.658797401479871i</v>
      </c>
      <c r="AQ242" s="223" t="str">
        <f t="shared" ca="1" si="356"/>
        <v>-4.40357598881787+0.875925724872172i</v>
      </c>
      <c r="AR242" s="223" t="str">
        <f t="shared" ca="1" si="357"/>
        <v>-4.40357598881787+0.875925724872172i</v>
      </c>
      <c r="AS242" s="223" t="str">
        <f t="shared" ca="1" si="358"/>
        <v>-2.84832887424949+3.47069877530488i</v>
      </c>
      <c r="AT242" s="223" t="str">
        <f t="shared" ca="1" si="359"/>
        <v>1.51258394565876-4.22738893078476i</v>
      </c>
      <c r="AU242" s="223" t="str">
        <f t="shared" ca="1" si="360"/>
        <v>1.53570869358114E-12+4.48984714269719i</v>
      </c>
      <c r="AV242" s="223" t="str">
        <f t="shared" ca="1" si="361"/>
        <v>-1.51258394565745-4.22738893078523i</v>
      </c>
      <c r="AW242" s="223" t="str">
        <f t="shared" ca="1" si="362"/>
        <v>2.84832887424836+3.4706987753058i</v>
      </c>
      <c r="AX242" s="223" t="str">
        <f t="shared" ca="1" si="363"/>
        <v>-3.85107034881891-2.30824273706946i</v>
      </c>
      <c r="AY242" s="223" t="str">
        <f t="shared" ca="1" si="364"/>
        <v>4.40357598881759+0.875925724873604i</v>
      </c>
      <c r="AZ242" s="223" t="str">
        <f t="shared" ca="1" si="365"/>
        <v>-4.44125132688825+0.658797401482027i</v>
      </c>
      <c r="BA242" s="223" t="str">
        <f t="shared" ca="1" si="366"/>
        <v>3.95969166881777-2.1164992919161i</v>
      </c>
      <c r="BB242" s="223" t="str">
        <f t="shared" ca="1" si="367"/>
        <v>-3.01519705457224+3.32675729305356i</v>
      </c>
      <c r="BC242" s="223" t="str">
        <f t="shared" ca="1" si="368"/>
        <v>1.71819011536223-4.1480778792421i</v>
      </c>
      <c r="BD242" s="223" t="str">
        <f t="shared" ca="1" si="369"/>
        <v>-0.22030635737883+4.48443892518168i</v>
      </c>
      <c r="BE242" s="223" t="str">
        <f t="shared" ca="1" si="370"/>
        <v>-1.30333382873783-4.29651583211953i</v>
      </c>
      <c r="BF242" s="223" t="str">
        <f t="shared" ca="1" si="371"/>
        <v>2.67459882018353+3.60627904021015i</v>
      </c>
      <c r="BG242" s="223" t="str">
        <f t="shared" ca="1" si="372"/>
        <v>-3.73317146303664-2.49442542328991i</v>
      </c>
      <c r="BH242" s="223" t="str">
        <f t="shared" ca="1" si="373"/>
        <v>4.35529205048254+1.09094386647058i</v>
      </c>
      <c r="BI242" s="223" t="str">
        <f t="shared" ca="1" si="374"/>
        <v>-4.46822730150511+0.440081977443395i</v>
      </c>
      <c r="BJ242" s="223" t="str">
        <f t="shared" ca="1" si="375"/>
        <v>4.05877374475975-1.9196570145823i</v>
      </c>
      <c r="BK242" s="223" t="str">
        <f t="shared" ca="1" si="376"/>
        <v>-3.17480136109378+3.17480136109068i</v>
      </c>
      <c r="BL242" s="223" t="str">
        <f t="shared" ca="1" si="377"/>
        <v>1.91965701458224-4.05877374475978i</v>
      </c>
      <c r="BM242" s="223" t="str">
        <f t="shared" ca="1" si="378"/>
        <v>-0.440081977443318+4.46822730150512i</v>
      </c>
      <c r="BN242" s="223" t="str">
        <f t="shared" ca="1" si="379"/>
        <v>-1.09094386647065-4.35529205048252i</v>
      </c>
      <c r="BO242" s="223" t="str">
        <f t="shared" ca="1" si="380"/>
        <v>2.49442542328997+3.7331714630366i</v>
      </c>
      <c r="BP242" s="223" t="str">
        <f t="shared" ca="1" si="381"/>
        <v>-3.60627904021027-2.67459882018336i</v>
      </c>
      <c r="BQ242" s="223" t="str">
        <f t="shared" ca="1" si="382"/>
        <v>4.29651583211955+1.30333382873775i</v>
      </c>
      <c r="BR242" s="223" t="str">
        <f t="shared" ca="1" si="383"/>
        <v>-4.48443892518167+0.220306357379034i</v>
      </c>
      <c r="BS242" s="223" t="str">
        <f t="shared" ca="1" si="384"/>
        <v>4.14807787924208-1.7181901153623i</v>
      </c>
      <c r="BT242" s="223" t="str">
        <f t="shared" ca="1" si="385"/>
        <v>-3.32675729305351+3.0151970545723i</v>
      </c>
      <c r="BU242" s="223" t="str">
        <f t="shared" ca="1" si="386"/>
        <v>2.11649929191603-3.9596916688178i</v>
      </c>
      <c r="BV242" s="223" t="str">
        <f t="shared" ca="1" si="387"/>
        <v>-0.65879740148195+4.44125132688827i</v>
      </c>
      <c r="BW242" s="223" t="str">
        <f t="shared" ca="1" si="388"/>
        <v>-0.87592572487368-4.40357598881758i</v>
      </c>
      <c r="BX242" s="223" t="str">
        <f t="shared" ca="1" si="389"/>
        <v>2.30824273706953+3.85107034881887i</v>
      </c>
      <c r="BY242" s="223" t="str">
        <f t="shared" ca="1" si="390"/>
        <v>-3.47069877530585-2.8483288742483i</v>
      </c>
      <c r="BZ242" s="223" t="str">
        <f t="shared" ca="1" si="391"/>
        <v>4.22738893078528+1.51258394565731i</v>
      </c>
      <c r="CA242" s="223" t="str">
        <f t="shared" ca="1" si="392"/>
        <v>-4.48984714269719-1.39490219352114E-12i</v>
      </c>
      <c r="CB242" s="223" t="str">
        <f t="shared" ca="1" si="393"/>
        <v>4.22738893078622-1.51258394565469i</v>
      </c>
      <c r="CC242" s="223" t="str">
        <f t="shared" ca="1" si="394"/>
        <v>-3.47069877530479+2.8483288742496i</v>
      </c>
      <c r="CD242" s="223" t="str">
        <f t="shared" ca="1" si="395"/>
        <v>2.3082427370681-3.85107034881973i</v>
      </c>
      <c r="CE242" s="223" t="str">
        <f t="shared" ca="1" si="396"/>
        <v>-0.875925724872158+4.40357598881788i</v>
      </c>
      <c r="CF242" s="223" t="str">
        <f t="shared" ca="1" si="397"/>
        <v>-0.658797401479068-4.44125132688869i</v>
      </c>
      <c r="CG242" s="223" t="str">
        <f t="shared" ca="1" si="398"/>
        <v>2.11649929191346+3.95969166881918i</v>
      </c>
      <c r="CH242" s="223" t="str">
        <f t="shared" ca="1" si="399"/>
        <v>-3.32675729305454-3.01519705457115i</v>
      </c>
      <c r="CI242" s="223" t="str">
        <f t="shared" ca="1" si="400"/>
        <v>4.14807787924267+1.71819011536087i</v>
      </c>
      <c r="CJ242" s="223" t="str">
        <f t="shared" ca="1" si="401"/>
        <v>-4.48443892518175-0.22030635737736i</v>
      </c>
      <c r="CK242" s="223" t="str">
        <f t="shared" ca="1" si="402"/>
        <v>4.2965158321191-1.30333382873923i</v>
      </c>
      <c r="CL242" s="223" t="str">
        <f t="shared" ca="1" si="403"/>
        <v>-3.60627904021201+2.67459882018102i</v>
      </c>
      <c r="CM242" s="223" t="str">
        <f t="shared" ca="1" si="404"/>
        <v>2.4944254232924-3.73317146303498i</v>
      </c>
      <c r="CN242" s="223" t="str">
        <f t="shared" ca="1" si="405"/>
        <v>-1.09094386646903+4.35529205048292i</v>
      </c>
      <c r="CO242" s="223" t="str">
        <f t="shared" ca="1" si="406"/>
        <v>-0.440081977444987-4.46822730150496i</v>
      </c>
      <c r="CP242" s="223" t="str">
        <f t="shared" ca="1" si="407"/>
        <v>1.91965701458375+4.05877374475907i</v>
      </c>
      <c r="CQ242" s="223" t="str">
        <f t="shared" ca="1" si="408"/>
        <v>-3.17480136109181-3.17480136109265i</v>
      </c>
      <c r="CR242" s="223" t="str">
        <f t="shared" ca="1" si="409"/>
        <v>4.05877374475856+1.91965701458483i</v>
      </c>
      <c r="CS242" s="223" t="str">
        <f t="shared" ca="1" si="410"/>
        <v>-4.46822730150484-0.440081977446171i</v>
      </c>
      <c r="CT242" s="223" t="str">
        <f t="shared" ca="1" si="411"/>
        <v>4.35529205048216-1.09094386647208i</v>
      </c>
      <c r="CU242" s="223" t="str">
        <f t="shared" ca="1" si="412"/>
        <v>-3.73317146303578+2.49442542329119i</v>
      </c>
      <c r="CV242" s="223" t="str">
        <f t="shared" ca="1" si="413"/>
        <v>2.67459882018218-3.60627904021115i</v>
      </c>
      <c r="CW242" s="223" t="str">
        <f t="shared" ca="1" si="414"/>
        <v>-1.30333382874062+4.29651583211868i</v>
      </c>
      <c r="CX242" s="223" t="str">
        <f t="shared" ca="1" si="415"/>
        <v>-0.220306357376044-4.48443892518182i</v>
      </c>
      <c r="CY242" s="223" t="str">
        <f t="shared" ca="1" si="416"/>
        <v>1.71819011536366+4.14807787924151i</v>
      </c>
      <c r="CZ242" s="223" t="str">
        <f t="shared" ca="1" si="417"/>
        <v>-3.01519705457339-3.32675729305251i</v>
      </c>
      <c r="DA242" s="223" t="str">
        <f t="shared" ca="1" si="418"/>
        <v>3.95969166881849+2.11649929191473i</v>
      </c>
      <c r="DB242" s="223" t="str">
        <f t="shared" ca="1" si="419"/>
        <v>-4.44125132688848-0.658797401480495i</v>
      </c>
      <c r="DC242" s="223" t="str">
        <f t="shared" ca="1" si="420"/>
        <v>4.40357598881816-0.875925724870744i</v>
      </c>
      <c r="DD242" s="223" t="str">
        <f t="shared" ca="1" si="421"/>
        <v>-3.85107034882041+2.30824273706696i</v>
      </c>
      <c r="DE242" s="223" t="str">
        <f t="shared" ca="1" si="422"/>
        <v>2.84832887424707-3.47069877530686i</v>
      </c>
      <c r="DF242" s="223" t="str">
        <f t="shared" ca="1" si="423"/>
        <v>-1.51258394565581+4.22738893078582i</v>
      </c>
      <c r="DG242" s="223" t="str">
        <f t="shared" ca="1" si="424"/>
        <v>-2.04611065498344E-13-4.48984714269719i</v>
      </c>
      <c r="DH242" s="223" t="str">
        <f t="shared" ca="1" si="425"/>
        <v>1.51258394565595+4.22738893078577i</v>
      </c>
      <c r="DI242" s="223" t="str">
        <f t="shared" ca="1" si="426"/>
        <v>-2.84832887424719-3.47069877530677i</v>
      </c>
      <c r="DJ242" s="223" t="str">
        <f t="shared" ca="1" si="427"/>
        <v>3.85107034882049+2.30824273706683i</v>
      </c>
      <c r="DK242" s="223" t="str">
        <f t="shared" ca="1" si="428"/>
        <v>-4.40357598881819-0.875925724870591i</v>
      </c>
      <c r="DL242" s="223" t="str">
        <f t="shared" ca="1" si="429"/>
        <v>4.44125132688846-0.658797401480648i</v>
      </c>
      <c r="DM242" s="223" t="str">
        <f t="shared" ca="1" si="430"/>
        <v>-3.95969166881842+2.11649929191487i</v>
      </c>
      <c r="DN242" s="223" t="str">
        <f t="shared" ca="1" si="431"/>
        <v>3.01519705457328-3.32675729305262i</v>
      </c>
      <c r="DO242" s="223" t="str">
        <f t="shared" ca="1" si="432"/>
        <v>-1.71819011536352+4.14807787924157i</v>
      </c>
      <c r="DP242" s="223" t="str">
        <f t="shared" ca="1" si="433"/>
        <v>0.22030635737589-4.48443892518183i</v>
      </c>
      <c r="DQ242" s="223" t="str">
        <f t="shared" ca="1" si="434"/>
        <v>1.30333382874076+4.29651583211864i</v>
      </c>
      <c r="DR242" s="223" t="str">
        <f t="shared" ca="1" si="435"/>
        <v>-2.6745988201823-3.60627904021106i</v>
      </c>
      <c r="DS242" s="223" t="str">
        <f t="shared" ca="1" si="436"/>
        <v>3.73317146303586+2.49442542329107i</v>
      </c>
      <c r="DT242" s="223" t="str">
        <f t="shared" ca="1" si="437"/>
        <v>-4.3552920504822-1.09094386647193i</v>
      </c>
      <c r="DU242" s="223" t="str">
        <f t="shared" ca="1" si="438"/>
        <v>4.46822730150525-0.440081977442007i</v>
      </c>
      <c r="DV242" s="223" t="str">
        <f t="shared" ca="1" si="439"/>
        <v>-4.0587737447585+1.91965701458497i</v>
      </c>
      <c r="DW242" s="223" t="str">
        <f t="shared" ca="1" si="440"/>
        <v>3.1748013610917-3.17480136109276i</v>
      </c>
      <c r="DX242" s="223" t="str">
        <f t="shared" ca="1" si="441"/>
        <v>-1.91965701458361+4.05877374475913i</v>
      </c>
      <c r="DY242" s="223" t="str">
        <f t="shared" ca="1" si="442"/>
        <v>0.440081977444833-4.46822730150497i</v>
      </c>
      <c r="DZ242" s="223" t="str">
        <f t="shared" ca="1" si="443"/>
        <v>1.09094386646918+4.35529205048289i</v>
      </c>
      <c r="EA242" s="223" t="str">
        <f t="shared" ca="1" si="444"/>
        <v>-2.49442542329252-3.73317146303489i</v>
      </c>
      <c r="EB242" s="223" t="str">
        <f t="shared" ca="1" si="445"/>
        <v>3.6062790402121+2.6745988201809i</v>
      </c>
      <c r="EC242" s="223" t="str">
        <f t="shared" ca="1" si="446"/>
        <v>-4.29651583211914-1.30333382873909i</v>
      </c>
      <c r="ED242" s="223" t="str">
        <f t="shared" ca="1" si="447"/>
        <v>4.48443892518174-0.220306357377641i</v>
      </c>
      <c r="EE242" s="223" t="str">
        <f t="shared" ca="1" si="448"/>
        <v>-4.14807787924256+1.71819011536113i</v>
      </c>
      <c r="EF242" s="223" t="str">
        <f t="shared" ca="1" si="449"/>
        <v>3.32675729305453-3.01519705457117i</v>
      </c>
      <c r="EG242" s="223" t="str">
        <f t="shared" ca="1" si="450"/>
        <v>-2.11649929191332+3.95969166881925i</v>
      </c>
      <c r="EH242" s="223" t="str">
        <f t="shared" ca="1" si="451"/>
        <v>0.658797401478915-4.44125132688872i</v>
      </c>
      <c r="EI242" s="223" t="str">
        <f t="shared" ca="1" si="452"/>
        <v>0.875925724872311+4.40357598881785i</v>
      </c>
      <c r="EJ242" s="223" t="str">
        <f t="shared" ca="1" si="453"/>
        <v>-2.30824273706834-3.85107034881959i</v>
      </c>
      <c r="EK242" s="223" t="str">
        <f t="shared" ca="1" si="454"/>
        <v>3.47069877530497+2.84832887424938i</v>
      </c>
      <c r="EL242" s="223" t="str">
        <f t="shared" ca="1" si="455"/>
        <v>-4.22738893078481-1.51258394565863i</v>
      </c>
      <c r="EM242" s="223" t="str">
        <f t="shared" ca="1" si="456"/>
        <v>4.48984714269719-1.54890606276449E-12i</v>
      </c>
      <c r="EN242" s="223"/>
      <c r="EO242" s="223"/>
      <c r="EP242" s="223"/>
    </row>
    <row r="243" spans="1:146">
      <c r="A243" s="249">
        <f t="shared" si="323"/>
        <v>2.792968750000002E-3</v>
      </c>
      <c r="B243" s="248">
        <v>143</v>
      </c>
      <c r="C243" s="247">
        <f t="shared" si="324"/>
        <v>28600</v>
      </c>
      <c r="N243" s="246">
        <f t="shared" ca="1" si="327"/>
        <v>17.489736475796196</v>
      </c>
      <c r="O243" s="223">
        <f t="shared" ca="1" si="328"/>
        <v>4.4897364757961951</v>
      </c>
      <c r="P243" s="223" t="str">
        <f t="shared" ca="1" si="329"/>
        <v>-4.18889180058351+1.61583387298915i</v>
      </c>
      <c r="Q243" s="223" t="str">
        <f t="shared" ca="1" si="330"/>
        <v>3.32667529428841-3.01512273522421i</v>
      </c>
      <c r="R243" s="223" t="str">
        <f t="shared" ca="1" si="331"/>
        <v>-2.01863638668168+4.01034172614499i</v>
      </c>
      <c r="S243" s="223" t="str">
        <f t="shared" ca="1" si="332"/>
        <v>0.440071130190808-4.46811716749543i</v>
      </c>
      <c r="T243" s="223" t="str">
        <f t="shared" ca="1" si="333"/>
        <v>1.19746999579509+4.32710055710118i</v>
      </c>
      <c r="U243" s="223" t="str">
        <f t="shared" ca="1" si="334"/>
        <v>-2.67453289598617-3.60619015172282i</v>
      </c>
      <c r="V243" s="223" t="str">
        <f t="shared" ca="1" si="335"/>
        <v>3.793169868608+2.40199832847136i</v>
      </c>
      <c r="W243" s="223" t="str">
        <f t="shared" ca="1" si="336"/>
        <v>-4.4034674483504-0.875904134830528i</v>
      </c>
      <c r="X243" s="223" t="str">
        <f t="shared" ca="1" si="337"/>
        <v>4.42363696982013-0.767573827938023i</v>
      </c>
      <c r="Y243" s="223" t="str">
        <f t="shared" ca="1" si="338"/>
        <v>-3.85097542665212+2.30818584291135i</v>
      </c>
      <c r="Z243" s="223" t="str">
        <f t="shared" ca="1" si="339"/>
        <v>2.76222771329202-3.53946771167874i</v>
      </c>
      <c r="AA243" s="223" t="str">
        <f t="shared" ca="1" si="340"/>
        <v>-1.30330170383393+4.2964099304976i</v>
      </c>
      <c r="AB243" s="223" t="str">
        <f t="shared" ca="1" si="341"/>
        <v>-0.330285504519395-4.47757134031376i</v>
      </c>
      <c r="AC243" s="223" t="str">
        <f t="shared" ca="1" si="342"/>
        <v>1.91960969838656+4.05867370306546i</v>
      </c>
      <c r="AD243" s="223" t="str">
        <f t="shared" ca="1" si="343"/>
        <v>-3.25167854581617-3.09585533524641i</v>
      </c>
      <c r="AE243" s="223" t="str">
        <f t="shared" ca="1" si="344"/>
        <v>4.14797563635755+1.71814776497223i</v>
      </c>
      <c r="AF243" s="223" t="str">
        <f t="shared" ca="1" si="345"/>
        <v>-4.48838425111071-0.110183648860175i</v>
      </c>
      <c r="AG243" s="223" t="str">
        <f t="shared" ca="1" si="346"/>
        <v>4.22728473302172-1.51254666310046i</v>
      </c>
      <c r="AH243" s="223" t="str">
        <f t="shared" ca="1" si="347"/>
        <v>-3.39966817795571+2.93257393800909i</v>
      </c>
      <c r="AI243" s="223" t="str">
        <f t="shared" ca="1" si="348"/>
        <v>2.11644712389914-3.95959406932503i</v>
      </c>
      <c r="AJ243" s="223" t="str">
        <f t="shared" ca="1" si="349"/>
        <v>-0.549591673468743+4.45597156796906i</v>
      </c>
      <c r="AK243" s="223" t="str">
        <f t="shared" ca="1" si="350"/>
        <v>-1.09091697660704-4.35518470012988i</v>
      </c>
      <c r="AL243" s="223" t="str">
        <f t="shared" ca="1" si="351"/>
        <v>2.585227040071+3.67074035766364i</v>
      </c>
      <c r="AM243" s="223" t="str">
        <f t="shared" ca="1" si="352"/>
        <v>-3.73307944687079-2.4943639400548i</v>
      </c>
      <c r="AN243" s="223" t="str">
        <f t="shared" ca="1" si="353"/>
        <v>4.38064544274604+0.983706829824409i</v>
      </c>
      <c r="AO243" s="223" t="str">
        <f t="shared" ca="1" si="354"/>
        <v>-4.44114185778967+0.658781163272999i</v>
      </c>
      <c r="AP243" s="223" t="str">
        <f t="shared" ca="1" si="355"/>
        <v>3.90646130109648-2.21298299250818i</v>
      </c>
      <c r="AQ243" s="223" t="str">
        <f t="shared" ca="1" si="356"/>
        <v>-2.84825866790971+3.47061322863439i</v>
      </c>
      <c r="AR243" s="223" t="str">
        <f t="shared" ca="1" si="357"/>
        <v>-2.84825866790971+3.47061322863439i</v>
      </c>
      <c r="AS243" s="223" t="str">
        <f t="shared" ca="1" si="358"/>
        <v>0.220300927208446+4.48432839158396i</v>
      </c>
      <c r="AT243" s="223" t="str">
        <f t="shared" ca="1" si="359"/>
        <v>-1.81942670898877-4.10456088671043i</v>
      </c>
      <c r="AU243" s="223" t="str">
        <f t="shared" ca="1" si="360"/>
        <v>3.17472310777576+3.1747231077764i</v>
      </c>
      <c r="AV243" s="223" t="str">
        <f t="shared" ca="1" si="361"/>
        <v>-4.10456088671004-1.81942670898966i</v>
      </c>
      <c r="AW243" s="223" t="str">
        <f t="shared" ca="1" si="362"/>
        <v>4.48432839158391+0.220300927209417i</v>
      </c>
      <c r="AX243" s="223" t="str">
        <f t="shared" ca="1" si="363"/>
        <v>-4.26313130720516+1.40834835165952i</v>
      </c>
      <c r="AY243" s="223" t="str">
        <f t="shared" ca="1" si="364"/>
        <v>3.47061322863586-2.84825866790792i</v>
      </c>
      <c r="AZ243" s="223" t="str">
        <f t="shared" ca="1" si="365"/>
        <v>-2.21298299250741+3.90646130109691i</v>
      </c>
      <c r="BA243" s="223" t="str">
        <f t="shared" ca="1" si="366"/>
        <v>0.65878116327396-4.44114185778953i</v>
      </c>
      <c r="BB243" s="223" t="str">
        <f t="shared" ca="1" si="367"/>
        <v>0.983706829826448+4.38064544274558i</v>
      </c>
      <c r="BC243" s="223" t="str">
        <f t="shared" ca="1" si="368"/>
        <v>-2.49436394005516-3.73307944687055i</v>
      </c>
      <c r="BD243" s="223" t="str">
        <f t="shared" ca="1" si="369"/>
        <v>3.67074035766308+2.58522704007179i</v>
      </c>
      <c r="BE243" s="223" t="str">
        <f t="shared" ca="1" si="370"/>
        <v>-4.35518470013031-1.09091697660532i</v>
      </c>
      <c r="BF243" s="223" t="str">
        <f t="shared" ca="1" si="371"/>
        <v>4.45597156796901-0.549591673469111i</v>
      </c>
      <c r="BG243" s="223" t="str">
        <f t="shared" ca="1" si="372"/>
        <v>-3.9595940693257+2.11644712389788i</v>
      </c>
      <c r="BH243" s="223" t="str">
        <f t="shared" ca="1" si="373"/>
        <v>2.93257393800775-3.39966817795687i</v>
      </c>
      <c r="BI243" s="223" t="str">
        <f t="shared" ca="1" si="374"/>
        <v>-1.51254666310054+4.22728473302169i</v>
      </c>
      <c r="BJ243" s="223" t="str">
        <f t="shared" ca="1" si="375"/>
        <v>-0.110183648858725-4.48838425111075i</v>
      </c>
      <c r="BK243" s="223" t="str">
        <f t="shared" ca="1" si="376"/>
        <v>1.71814776497386+4.14797563635687i</v>
      </c>
      <c r="BL243" s="223" t="str">
        <f t="shared" ca="1" si="377"/>
        <v>-3.09585533524636-3.25167854581623i</v>
      </c>
      <c r="BM243" s="223" t="str">
        <f t="shared" ca="1" si="378"/>
        <v>4.05867370306484+1.91960969838787i</v>
      </c>
      <c r="BN243" s="223" t="str">
        <f t="shared" ca="1" si="379"/>
        <v>-4.47757134031386-0.330285504518106i</v>
      </c>
      <c r="BO243" s="223" t="str">
        <f t="shared" ca="1" si="380"/>
        <v>4.29640993049763-1.30330170383385i</v>
      </c>
      <c r="BP243" s="223" t="str">
        <f t="shared" ca="1" si="381"/>
        <v>-3.53946771167993+2.7622277132905i</v>
      </c>
      <c r="BQ243" s="223" t="str">
        <f t="shared" ca="1" si="382"/>
        <v>2.30818584291024-3.85097542665278i</v>
      </c>
      <c r="BR243" s="223" t="str">
        <f t="shared" ca="1" si="383"/>
        <v>-0.76757382793857+4.42363696982003i</v>
      </c>
      <c r="BS243" s="223" t="str">
        <f t="shared" ca="1" si="384"/>
        <v>-0.875904134828763-4.40346744835075i</v>
      </c>
      <c r="BT243" s="223" t="str">
        <f t="shared" ca="1" si="385"/>
        <v>2.40199832847206+3.79316986860756i</v>
      </c>
      <c r="BU243" s="223" t="str">
        <f t="shared" ca="1" si="386"/>
        <v>-3.60619015172249-2.67453289598662i</v>
      </c>
      <c r="BV243" s="223" t="str">
        <f t="shared" ca="1" si="387"/>
        <v>4.32710055710058+1.19746999579727i</v>
      </c>
      <c r="BW243" s="223" t="str">
        <f t="shared" ca="1" si="388"/>
        <v>-4.46811716749535+0.440071130191618i</v>
      </c>
      <c r="BX243" s="223" t="str">
        <f t="shared" ca="1" si="389"/>
        <v>4.01034172614545-2.01863638668077i</v>
      </c>
      <c r="BY243" s="223" t="str">
        <f t="shared" ca="1" si="390"/>
        <v>-3.01512273522263+3.32667529428985i</v>
      </c>
      <c r="BZ243" s="223" t="str">
        <f t="shared" ca="1" si="391"/>
        <v>1.61583387298862-4.18889180058371i</v>
      </c>
      <c r="CA243" s="223" t="str">
        <f t="shared" ca="1" si="392"/>
        <v>-9.08645021451324E-13+4.4897364757962i</v>
      </c>
      <c r="CB243" s="223" t="str">
        <f t="shared" ca="1" si="393"/>
        <v>-1.61583387299097-4.1888918005828i</v>
      </c>
      <c r="CC243" s="223" t="str">
        <f t="shared" ca="1" si="394"/>
        <v>3.0151227352245+3.32667529428816i</v>
      </c>
      <c r="CD243" s="223" t="str">
        <f t="shared" ca="1" si="395"/>
        <v>-4.01034172614458-2.0186363866825i</v>
      </c>
      <c r="CE243" s="223" t="str">
        <f t="shared" ca="1" si="396"/>
        <v>4.4681171674956+0.440071130189109i</v>
      </c>
      <c r="CF243" s="223" t="str">
        <f t="shared" ca="1" si="397"/>
        <v>-4.3271005571011+1.1974699957954i</v>
      </c>
      <c r="CG243" s="223" t="str">
        <f t="shared" ca="1" si="398"/>
        <v>3.60619015172365-2.67453289598505i</v>
      </c>
      <c r="CH243" s="223" t="str">
        <f t="shared" ca="1" si="399"/>
        <v>-2.40199832846993+3.79316986860891i</v>
      </c>
      <c r="CI243" s="223" t="str">
        <f t="shared" ca="1" si="400"/>
        <v>0.875904134830671-4.40346744835038i</v>
      </c>
      <c r="CJ243" s="223" t="str">
        <f t="shared" ca="1" si="401"/>
        <v>0.767573827936528+4.42363696982039i</v>
      </c>
      <c r="CK243" s="223" t="str">
        <f t="shared" ca="1" si="402"/>
        <v>-2.30818584291251-3.85097542665142i</v>
      </c>
      <c r="CL243" s="223" t="str">
        <f t="shared" ca="1" si="403"/>
        <v>3.53946771167866+2.76222771329213i</v>
      </c>
      <c r="CM243" s="223" t="str">
        <f t="shared" ca="1" si="404"/>
        <v>-4.29640993049706-1.30330170383571i</v>
      </c>
      <c r="CN243" s="223" t="str">
        <f t="shared" ca="1" si="405"/>
        <v>4.47757134031367-0.33028550452062i</v>
      </c>
      <c r="CO243" s="223" t="str">
        <f t="shared" ca="1" si="406"/>
        <v>-4.05867370306567+1.91960969838611i</v>
      </c>
      <c r="CP243" s="223" t="str">
        <f t="shared" ca="1" si="407"/>
        <v>3.09585533524786-3.2516785458148i</v>
      </c>
      <c r="CQ243" s="223" t="str">
        <f t="shared" ca="1" si="408"/>
        <v>-1.71814776497142+4.14797563635788i</v>
      </c>
      <c r="CR243" s="223" t="str">
        <f t="shared" ca="1" si="409"/>
        <v>0.110183648860797-4.4883842511107i</v>
      </c>
      <c r="CS243" s="223" t="str">
        <f t="shared" ca="1" si="410"/>
        <v>1.51254666309871+4.22728473302234i</v>
      </c>
      <c r="CT243" s="223" t="str">
        <f t="shared" ca="1" si="411"/>
        <v>-2.93257393800966-3.39966817795522i</v>
      </c>
      <c r="CU243" s="223" t="str">
        <f t="shared" ca="1" si="412"/>
        <v>3.95959406932478+2.1164471238996i</v>
      </c>
      <c r="CV243" s="223" t="str">
        <f t="shared" ca="1" si="413"/>
        <v>-4.4559715679688-0.549591673470911i</v>
      </c>
      <c r="CW243" s="223" t="str">
        <f t="shared" ca="1" si="414"/>
        <v>4.35518470012967-1.09091697660788i</v>
      </c>
      <c r="CX243" s="223" t="str">
        <f t="shared" ca="1" si="415"/>
        <v>-3.67074035766427+2.5852270400701i</v>
      </c>
      <c r="CY243" s="223" t="str">
        <f t="shared" ca="1" si="416"/>
        <v>2.49436394005295-3.73307944687202i</v>
      </c>
      <c r="CZ243" s="223" t="str">
        <f t="shared" ca="1" si="417"/>
        <v>-0.983706829824113+4.38064544274611i</v>
      </c>
      <c r="DA243" s="223" t="str">
        <f t="shared" ca="1" si="418"/>
        <v>-0.658781163272039-4.44114185778982i</v>
      </c>
      <c r="DB243" s="223" t="str">
        <f t="shared" ca="1" si="419"/>
        <v>2.21298299250961+3.90646130109567i</v>
      </c>
      <c r="DC243" s="223" t="str">
        <f t="shared" ca="1" si="420"/>
        <v>-3.47061322863463-2.84825866790942i</v>
      </c>
      <c r="DD243" s="223" t="str">
        <f t="shared" ca="1" si="421"/>
        <v>4.26313130720459+1.40834835166124i</v>
      </c>
      <c r="DE243" s="223" t="str">
        <f t="shared" ca="1" si="422"/>
        <v>-4.48432839158378+0.220300927211999i</v>
      </c>
      <c r="DF243" s="223" t="str">
        <f t="shared" ca="1" si="423"/>
        <v>4.10456088671088-1.81942670898776i</v>
      </c>
      <c r="DG243" s="223" t="str">
        <f t="shared" ca="1" si="424"/>
        <v>-3.17472310777713+3.17472310777503i</v>
      </c>
      <c r="DH243" s="223" t="str">
        <f t="shared" ca="1" si="425"/>
        <v>1.81942670898652-4.10456088671143i</v>
      </c>
      <c r="DI243" s="223" t="str">
        <f t="shared" ca="1" si="426"/>
        <v>-0.220300927210388+4.48432839158386i</v>
      </c>
      <c r="DJ243" s="223" t="str">
        <f t="shared" ca="1" si="427"/>
        <v>-1.40834835165865-4.26313130720544i</v>
      </c>
      <c r="DK243" s="223" t="str">
        <f t="shared" ca="1" si="428"/>
        <v>2.84825866791067+3.4706132286336i</v>
      </c>
      <c r="DL243" s="223" t="str">
        <f t="shared" ca="1" si="429"/>
        <v>-3.90646130109646-2.21298299250821i</v>
      </c>
      <c r="DM243" s="223" t="str">
        <f t="shared" ca="1" si="430"/>
        <v>4.44114185778938+0.658781163274984i</v>
      </c>
      <c r="DN243" s="223" t="str">
        <f t="shared" ca="1" si="431"/>
        <v>-4.38064544274581+0.983706829825438i</v>
      </c>
      <c r="DO243" s="223" t="str">
        <f t="shared" ca="1" si="432"/>
        <v>3.73307944687113-2.49436394005429i</v>
      </c>
      <c r="DP243" s="223" t="str">
        <f t="shared" ca="1" si="433"/>
        <v>-2.58522704007254+3.67074035766256i</v>
      </c>
      <c r="DQ243" s="223" t="str">
        <f t="shared" ca="1" si="434"/>
        <v>1.09091697660632-4.35518470013006i</v>
      </c>
      <c r="DR243" s="223" t="str">
        <f t="shared" ca="1" si="435"/>
        <v>0.549591673468208+4.45597156796913i</v>
      </c>
      <c r="DS243" s="223" t="str">
        <f t="shared" ca="1" si="436"/>
        <v>-2.11644712389697-3.95959406932619i</v>
      </c>
      <c r="DT243" s="223" t="str">
        <f t="shared" ca="1" si="437"/>
        <v>3.39966817795628+2.93257393800843i</v>
      </c>
      <c r="DU243" s="223" t="str">
        <f t="shared" ca="1" si="438"/>
        <v>-4.22728473302134-1.51254666310151i</v>
      </c>
      <c r="DV243" s="223" t="str">
        <f t="shared" ca="1" si="439"/>
        <v>4.48838425111067-0.110183648862154i</v>
      </c>
      <c r="DW243" s="223" t="str">
        <f t="shared" ca="1" si="440"/>
        <v>-4.14797563635726+1.71814776497291i</v>
      </c>
      <c r="DX243" s="223" t="str">
        <f t="shared" ca="1" si="441"/>
        <v>3.25167854581685-3.0958553352457i</v>
      </c>
      <c r="DY243" s="223" t="str">
        <f t="shared" ca="1" si="442"/>
        <v>-1.91960969838466+4.05867370306636i</v>
      </c>
      <c r="DZ243" s="223" t="str">
        <f t="shared" ca="1" si="443"/>
        <v>0.330285504519012-4.4775713403138i</v>
      </c>
      <c r="EA243" s="223" t="str">
        <f t="shared" ca="1" si="444"/>
        <v>1.30330170383286+4.29640993049793i</v>
      </c>
      <c r="EB243" s="223" t="str">
        <f t="shared" ca="1" si="445"/>
        <v>-2.76222771329341-3.53946771167767i</v>
      </c>
      <c r="EC243" s="223" t="str">
        <f t="shared" ca="1" si="446"/>
        <v>3.85097542665225+2.30818584291113i</v>
      </c>
      <c r="ED243" s="223" t="str">
        <f t="shared" ca="1" si="447"/>
        <v>-4.42363696981988-0.767573827939468i</v>
      </c>
      <c r="EE243" s="223" t="str">
        <f t="shared" ca="1" si="448"/>
        <v>4.40346744835009-0.875904134832126i</v>
      </c>
      <c r="EF243" s="223" t="str">
        <f t="shared" ca="1" si="449"/>
        <v>-3.79316986860804+2.40199832847129i</v>
      </c>
      <c r="EG243" s="223" t="str">
        <f t="shared" ca="1" si="450"/>
        <v>2.67453289598745-3.60619015172187i</v>
      </c>
      <c r="EH243" s="223" t="str">
        <f t="shared" ca="1" si="451"/>
        <v>-1.19746999579384+4.32710055710153i</v>
      </c>
      <c r="EI243" s="223" t="str">
        <f t="shared" ca="1" si="452"/>
        <v>-0.440071130190587-4.46811716749546i</v>
      </c>
      <c r="EJ243" s="223" t="str">
        <f t="shared" ca="1" si="453"/>
        <v>2.01863638667995+4.01034172614586i</v>
      </c>
      <c r="EK243" s="223" t="str">
        <f t="shared" ca="1" si="454"/>
        <v>-3.32667529428915-3.0151227352234i</v>
      </c>
      <c r="EL243" s="223" t="str">
        <f t="shared" ca="1" si="455"/>
        <v>4.18889180058338+1.61583387298946i</v>
      </c>
      <c r="EM243" s="223" t="str">
        <f t="shared" ca="1" si="456"/>
        <v>-4.4897364757962-1.81729004290265E-12i</v>
      </c>
      <c r="EN243" s="223"/>
      <c r="EO243" s="223"/>
      <c r="EP243" s="223"/>
    </row>
    <row r="244" spans="1:146">
      <c r="A244" s="249">
        <f t="shared" si="323"/>
        <v>2.8125000000000021E-3</v>
      </c>
      <c r="B244" s="248">
        <v>144</v>
      </c>
      <c r="C244" s="247">
        <f t="shared" si="324"/>
        <v>28800</v>
      </c>
      <c r="N244" s="246">
        <f t="shared" ca="1" si="327"/>
        <v>17.489616499089976</v>
      </c>
      <c r="O244" s="223">
        <f t="shared" ca="1" si="328"/>
        <v>4.4896164990899754</v>
      </c>
      <c r="P244" s="223" t="str">
        <f t="shared" ca="1" si="329"/>
        <v>-4.1478647923342+1.7181018518747i</v>
      </c>
      <c r="Q244" s="223" t="str">
        <f t="shared" ca="1" si="330"/>
        <v>3.17463827143354-3.17463827143351i</v>
      </c>
      <c r="R244" s="223" t="str">
        <f t="shared" ca="1" si="331"/>
        <v>-1.71810185187449+4.14786479233429i</v>
      </c>
      <c r="S244" s="223" t="str">
        <f t="shared" ca="1" si="332"/>
        <v>-1.33102535542879E-13-4.48961649908998i</v>
      </c>
      <c r="T244" s="223" t="str">
        <f t="shared" ca="1" si="333"/>
        <v>1.71810185187475+4.14786479233418i</v>
      </c>
      <c r="U244" s="223" t="str">
        <f t="shared" ca="1" si="334"/>
        <v>-3.17463827143351-3.17463827143354i</v>
      </c>
      <c r="V244" s="223" t="str">
        <f t="shared" ca="1" si="335"/>
        <v>4.14786479233417+1.71810185187478i</v>
      </c>
      <c r="W244" s="223" t="str">
        <f t="shared" ca="1" si="336"/>
        <v>-4.48961649908998-1.80403943483032E-13i</v>
      </c>
      <c r="X244" s="223" t="str">
        <f t="shared" ca="1" si="337"/>
        <v>4.14786479233413-1.71810185187487i</v>
      </c>
      <c r="Y244" s="223" t="str">
        <f t="shared" ca="1" si="338"/>
        <v>-3.17463827143344+3.17463827143362i</v>
      </c>
      <c r="Z244" s="223" t="str">
        <f t="shared" ca="1" si="339"/>
        <v>1.71810185187465-4.14786479233422i</v>
      </c>
      <c r="AA244" s="223" t="str">
        <f t="shared" ca="1" si="340"/>
        <v>-4.73014079401531E-14+4.48961649908998i</v>
      </c>
      <c r="AB244" s="223" t="str">
        <f t="shared" ca="1" si="341"/>
        <v>-1.7181018518746-4.14786479233424i</v>
      </c>
      <c r="AC244" s="223" t="str">
        <f t="shared" ca="1" si="342"/>
        <v>3.1746382714334+3.17463827143366i</v>
      </c>
      <c r="AD244" s="223" t="str">
        <f t="shared" ca="1" si="343"/>
        <v>-4.14786479233427-1.71810185187453i</v>
      </c>
      <c r="AE244" s="223" t="str">
        <f t="shared" ca="1" si="344"/>
        <v>4.48961649908998-8.58011276027261E-14i</v>
      </c>
      <c r="AF244" s="223" t="str">
        <f t="shared" ca="1" si="345"/>
        <v>-4.14786479233419+1.71810185187472i</v>
      </c>
      <c r="AG244" s="223" t="str">
        <f t="shared" ca="1" si="346"/>
        <v>3.17463827143357-3.17463827143349i</v>
      </c>
      <c r="AH244" s="223" t="str">
        <f t="shared" ca="1" si="347"/>
        <v>-1.71810185187482+4.14786479233415i</v>
      </c>
      <c r="AI244" s="223" t="str">
        <f t="shared" ca="1" si="348"/>
        <v>1.95804707525415E-13-4.48961649908998i</v>
      </c>
      <c r="AJ244" s="223" t="str">
        <f t="shared" ca="1" si="349"/>
        <v>1.71810185187481+4.14786479233415i</v>
      </c>
      <c r="AK244" s="223" t="str">
        <f t="shared" ca="1" si="350"/>
        <v>-3.17463827143358-3.17463827143347i</v>
      </c>
      <c r="AL244" s="223" t="str">
        <f t="shared" ca="1" si="351"/>
        <v>4.14786479233422+1.71810185187467i</v>
      </c>
      <c r="AM244" s="223" t="str">
        <f t="shared" ca="1" si="352"/>
        <v>-4.48961649908998-9.46028158803063E-14i</v>
      </c>
      <c r="AN244" s="223" t="str">
        <f t="shared" ca="1" si="353"/>
        <v>4.14786479233427-1.71810185187455i</v>
      </c>
      <c r="AO244" s="223" t="str">
        <f t="shared" ca="1" si="354"/>
        <v>-3.17463827143367+3.17463827143338i</v>
      </c>
      <c r="AP244" s="223" t="str">
        <f t="shared" ca="1" si="355"/>
        <v>1.71810185187457-4.14786479233425i</v>
      </c>
      <c r="AQ244" s="223" t="str">
        <f t="shared" ca="1" si="356"/>
        <v>7.04003635603437E-14+4.48961649908998i</v>
      </c>
      <c r="AR244" s="223" t="str">
        <f t="shared" ca="1" si="357"/>
        <v>7.04003635603437E-14+4.48961649908998i</v>
      </c>
      <c r="AS244" s="223" t="str">
        <f t="shared" ca="1" si="358"/>
        <v>3.17463827143503+3.17463827143202i</v>
      </c>
      <c r="AT244" s="223" t="str">
        <f t="shared" ca="1" si="359"/>
        <v>-4.14786479233414-1.71810185187483i</v>
      </c>
      <c r="AU244" s="223" t="str">
        <f t="shared" ca="1" si="360"/>
        <v>4.48961649908998-2.02183960127615E-12i</v>
      </c>
      <c r="AV244" s="223" t="str">
        <f t="shared" ca="1" si="361"/>
        <v>-4.14786479233433+1.71810185187439i</v>
      </c>
      <c r="AW244" s="223" t="str">
        <f t="shared" ca="1" si="362"/>
        <v>3.17463827143222-3.17463827143484i</v>
      </c>
      <c r="AX244" s="223" t="str">
        <f t="shared" ca="1" si="363"/>
        <v>-1.71810185187515+4.14786479233401i</v>
      </c>
      <c r="AY244" s="223" t="str">
        <f t="shared" ca="1" si="364"/>
        <v>-1.67643247835247E-12-4.48961649908998i</v>
      </c>
      <c r="AZ244" s="223" t="str">
        <f t="shared" ca="1" si="365"/>
        <v>1.71810185187407+4.14786479233446i</v>
      </c>
      <c r="BA244" s="223" t="str">
        <f t="shared" ca="1" si="366"/>
        <v>-3.17463827143459-3.17463827143247i</v>
      </c>
      <c r="BB244" s="223" t="str">
        <f t="shared" ca="1" si="367"/>
        <v>4.14786479233391+1.71810185187541i</v>
      </c>
      <c r="BC244" s="223" t="str">
        <f t="shared" ca="1" si="368"/>
        <v>-4.48961649908998+1.39482664322433E-12i</v>
      </c>
      <c r="BD244" s="223" t="str">
        <f t="shared" ca="1" si="369"/>
        <v>4.1478647923346-1.71810185187375i</v>
      </c>
      <c r="BE244" s="223" t="str">
        <f t="shared" ca="1" si="370"/>
        <v>-3.17463827143271+3.17463827143435i</v>
      </c>
      <c r="BF244" s="223" t="str">
        <f t="shared" ca="1" si="371"/>
        <v>1.71810185187573-4.14786479233377i</v>
      </c>
      <c r="BG244" s="223" t="str">
        <f t="shared" ca="1" si="372"/>
        <v>1.04941952030065E-12+4.48961649908998i</v>
      </c>
      <c r="BH244" s="223" t="str">
        <f t="shared" ca="1" si="373"/>
        <v>-1.71810185187355-4.14786479233468i</v>
      </c>
      <c r="BI244" s="223" t="str">
        <f t="shared" ca="1" si="374"/>
        <v>3.1746382714342+3.17463827143286i</v>
      </c>
      <c r="BJ244" s="223" t="str">
        <f t="shared" ca="1" si="375"/>
        <v>-4.14786479233364-1.71810185187605i</v>
      </c>
      <c r="BK244" s="223" t="str">
        <f t="shared" ca="1" si="376"/>
        <v>4.48961649908998-7.04012397376966E-13i</v>
      </c>
      <c r="BL244" s="223" t="str">
        <f t="shared" ca="1" si="377"/>
        <v>-4.14786479233481+1.71810185187323i</v>
      </c>
      <c r="BM244" s="223" t="str">
        <f t="shared" ca="1" si="378"/>
        <v>3.17463827143311-3.17463827143395i</v>
      </c>
      <c r="BN244" s="223" t="str">
        <f t="shared" ca="1" si="379"/>
        <v>-1.71810185187625+4.14786479233356i</v>
      </c>
      <c r="BO244" s="223" t="str">
        <f t="shared" ca="1" si="380"/>
        <v>-4.8620785004437E-13-4.48961649908998i</v>
      </c>
      <c r="BP244" s="223" t="str">
        <f t="shared" ca="1" si="381"/>
        <v>1.71810185187291+4.14786479233494i</v>
      </c>
      <c r="BQ244" s="223" t="str">
        <f t="shared" ca="1" si="382"/>
        <v>-3.17463827143371-3.17463827143335i</v>
      </c>
      <c r="BR244" s="223" t="str">
        <f t="shared" ca="1" si="383"/>
        <v>4.14786479233343+1.71810185187657i</v>
      </c>
      <c r="BS244" s="223" t="str">
        <f t="shared" ca="1" si="384"/>
        <v>-4.48961649908998+1.40800727120687E-13i</v>
      </c>
      <c r="BT244" s="223" t="str">
        <f t="shared" ca="1" si="385"/>
        <v>4.14786479233503-1.71810185187271i</v>
      </c>
      <c r="BU244" s="223" t="str">
        <f t="shared" ca="1" si="386"/>
        <v>-3.1746382714336+3.17463827143346i</v>
      </c>
      <c r="BV244" s="223" t="str">
        <f t="shared" ca="1" si="387"/>
        <v>1.71810185187276-4.147864792335i</v>
      </c>
      <c r="BW244" s="223" t="str">
        <f t="shared" ca="1" si="388"/>
        <v>-2.04606395802994E-13+4.48961649908998i</v>
      </c>
      <c r="BX244" s="223" t="str">
        <f t="shared" ca="1" si="389"/>
        <v>-1.71810185187651-4.14786479233345i</v>
      </c>
      <c r="BY244" s="223" t="str">
        <f t="shared" ca="1" si="390"/>
        <v>3.17463827143331+3.17463827143375i</v>
      </c>
      <c r="BZ244" s="223" t="str">
        <f t="shared" ca="1" si="391"/>
        <v>-4.14786479233492-1.71810185187297i</v>
      </c>
      <c r="CA244" s="223" t="str">
        <f t="shared" ca="1" si="392"/>
        <v>4.48961649908998+5.50013518726676E-13i</v>
      </c>
      <c r="CB244" s="223" t="str">
        <f t="shared" ca="1" si="393"/>
        <v>-4.14786479233358+1.71810185187619i</v>
      </c>
      <c r="CC244" s="223" t="str">
        <f t="shared" ca="1" si="394"/>
        <v>3.17463827143399-3.17463827143306i</v>
      </c>
      <c r="CD244" s="223" t="str">
        <f t="shared" ca="1" si="395"/>
        <v>-1.71810185187329+4.14786479233479i</v>
      </c>
      <c r="CE244" s="223" t="str">
        <f t="shared" ca="1" si="396"/>
        <v>7.67818066059277E-13-4.48961649908998i</v>
      </c>
      <c r="CF244" s="223" t="str">
        <f t="shared" ca="1" si="397"/>
        <v>1.71810185187588+4.14786479233371i</v>
      </c>
      <c r="CG244" s="223" t="str">
        <f t="shared" ca="1" si="398"/>
        <v>-3.17463827143282-3.17463827143424i</v>
      </c>
      <c r="CH244" s="223" t="str">
        <f t="shared" ca="1" si="399"/>
        <v>4.14786479233466+1.7181018518736i</v>
      </c>
      <c r="CI244" s="223" t="str">
        <f t="shared" ca="1" si="400"/>
        <v>-4.48961649908998-1.11322518898296E-12i</v>
      </c>
      <c r="CJ244" s="223" t="str">
        <f t="shared" ca="1" si="401"/>
        <v>4.1478647923338-1.71810185187567i</v>
      </c>
      <c r="CK244" s="223" t="str">
        <f t="shared" ca="1" si="402"/>
        <v>-3.17463827143448+3.17463827143257i</v>
      </c>
      <c r="CL244" s="223" t="str">
        <f t="shared" ca="1" si="403"/>
        <v>1.71810185187392-4.14786479233452i</v>
      </c>
      <c r="CM244" s="223" t="str">
        <f t="shared" ca="1" si="404"/>
        <v>-1.33102973631556E-12+4.48961649908998i</v>
      </c>
      <c r="CN244" s="223" t="str">
        <f t="shared" ca="1" si="405"/>
        <v>-1.71810185187547-4.14786479233388i</v>
      </c>
      <c r="CO244" s="223" t="str">
        <f t="shared" ca="1" si="406"/>
        <v>3.17463827143242+3.17463827143464i</v>
      </c>
      <c r="CP244" s="223" t="str">
        <f t="shared" ca="1" si="407"/>
        <v>-4.14786479233444-1.71810185187413i</v>
      </c>
      <c r="CQ244" s="223" t="str">
        <f t="shared" ca="1" si="408"/>
        <v>4.48961649908998+1.80403943483032E-12i</v>
      </c>
      <c r="CR244" s="223" t="str">
        <f t="shared" ca="1" si="409"/>
        <v>-4.14786479233406+1.71810185187504i</v>
      </c>
      <c r="CS244" s="223" t="str">
        <f t="shared" ca="1" si="410"/>
        <v>3.17463827143497-3.17463827143209i</v>
      </c>
      <c r="CT244" s="223" t="str">
        <f t="shared" ca="1" si="411"/>
        <v>-1.71810185187456+4.14786479233426i</v>
      </c>
      <c r="CU244" s="223" t="str">
        <f t="shared" ca="1" si="412"/>
        <v>2.02184398216292E-12-4.48961649908998i</v>
      </c>
      <c r="CV244" s="223" t="str">
        <f t="shared" ca="1" si="413"/>
        <v>1.71810185187483+4.14786479233414i</v>
      </c>
      <c r="CW244" s="223" t="str">
        <f t="shared" ca="1" si="414"/>
        <v>-3.17463827143518-3.17463827143188i</v>
      </c>
      <c r="CX244" s="223" t="str">
        <f t="shared" ca="1" si="415"/>
        <v>4.14786479233418+1.71810185187476i</v>
      </c>
      <c r="CY244" s="223" t="str">
        <f t="shared" ca="1" si="416"/>
        <v>-4.48961649908998-2.49485368067769E-12i</v>
      </c>
      <c r="CZ244" s="223" t="str">
        <f t="shared" ca="1" si="417"/>
        <v>4.14786479233433-1.7181018518744i</v>
      </c>
      <c r="DA244" s="223" t="str">
        <f t="shared" ca="1" si="418"/>
        <v>-3.17463827143221+3.17463827143485i</v>
      </c>
      <c r="DB244" s="223" t="str">
        <f t="shared" ca="1" si="419"/>
        <v>1.71810185187496-4.14786479233409i</v>
      </c>
      <c r="DC244" s="223" t="str">
        <f t="shared" ca="1" si="420"/>
        <v>1.8810344932687E-12+4.48961649908998i</v>
      </c>
      <c r="DD244" s="223" t="str">
        <f t="shared" ca="1" si="421"/>
        <v>-1.7181018518742-4.14786479233441i</v>
      </c>
      <c r="DE244" s="223" t="str">
        <f t="shared" ca="1" si="422"/>
        <v>3.17463827143469+3.17463827143237i</v>
      </c>
      <c r="DF244" s="223" t="str">
        <f t="shared" ca="1" si="423"/>
        <v>-4.14786479233391-1.7181018518754i</v>
      </c>
      <c r="DG244" s="223" t="str">
        <f t="shared" ca="1" si="424"/>
        <v>4.48961649908998-1.40802479475394E-12i</v>
      </c>
      <c r="DH244" s="223" t="str">
        <f t="shared" ca="1" si="425"/>
        <v>-4.1478647923345+1.718101851874i</v>
      </c>
      <c r="DI244" s="223" t="str">
        <f t="shared" ca="1" si="426"/>
        <v>3.17463827143252-3.17463827143454i</v>
      </c>
      <c r="DJ244" s="223" t="str">
        <f t="shared" ca="1" si="427"/>
        <v>-1.7181018518756+4.14786479233383i</v>
      </c>
      <c r="DK244" s="223" t="str">
        <f t="shared" ca="1" si="428"/>
        <v>-1.19022024742134E-12-4.48961649908998i</v>
      </c>
      <c r="DL244" s="223" t="str">
        <f t="shared" ca="1" si="429"/>
        <v>1.71810185187356+4.14786479233467i</v>
      </c>
      <c r="DM244" s="223" t="str">
        <f t="shared" ca="1" si="430"/>
        <v>-3.1746382714342-3.17463827143285i</v>
      </c>
      <c r="DN244" s="223" t="str">
        <f t="shared" ca="1" si="431"/>
        <v>4.14786479233375+1.7181018518758i</v>
      </c>
      <c r="DO244" s="223" t="str">
        <f t="shared" ca="1" si="432"/>
        <v>-4.48961649908998+9.7241570008874E-13i</v>
      </c>
      <c r="DP244" s="223" t="str">
        <f t="shared" ca="1" si="433"/>
        <v>4.14786479233476-1.71810185187336i</v>
      </c>
      <c r="DQ244" s="223" t="str">
        <f t="shared" ca="1" si="434"/>
        <v>-3.17463827143301+3.17463827143405i</v>
      </c>
      <c r="DR244" s="223" t="str">
        <f t="shared" ca="1" si="435"/>
        <v>1.71810185187624-4.14786479233357i</v>
      </c>
      <c r="DS244" s="223" t="str">
        <f t="shared" ca="1" si="436"/>
        <v>4.99406001573974E-13+4.48961649908998i</v>
      </c>
      <c r="DT244" s="223" t="str">
        <f t="shared" ca="1" si="437"/>
        <v>-1.71810185187316-4.14786479233484i</v>
      </c>
      <c r="DU244" s="223" t="str">
        <f t="shared" ca="1" si="438"/>
        <v>3.17463827143371+3.17463827143334i</v>
      </c>
      <c r="DV244" s="223" t="str">
        <f t="shared" ca="1" si="439"/>
        <v>-4.14786479233348-1.71810185187644i</v>
      </c>
      <c r="DW244" s="223" t="str">
        <f t="shared" ca="1" si="440"/>
        <v>4.48961649908998-2.81601454241375E-13i</v>
      </c>
      <c r="DX244" s="223" t="str">
        <f t="shared" ca="1" si="441"/>
        <v>-4.14786479233502+1.71810185187272i</v>
      </c>
      <c r="DY244" s="223" t="str">
        <f t="shared" ca="1" si="442"/>
        <v>3.1746382714335-3.17463827143356i</v>
      </c>
      <c r="DZ244" s="223" t="str">
        <f t="shared" ca="1" si="443"/>
        <v>-1.71810185187688+4.1478647923333i</v>
      </c>
      <c r="EA244" s="223" t="str">
        <f t="shared" ca="1" si="444"/>
        <v>1.9140824427339E-13-4.48961649908998i</v>
      </c>
      <c r="EB244" s="223" t="str">
        <f t="shared" ca="1" si="445"/>
        <v>1.71810185187653+4.14786479233344i</v>
      </c>
      <c r="EC244" s="223" t="str">
        <f t="shared" ca="1" si="446"/>
        <v>-3.17463827143341-3.17463827143365i</v>
      </c>
      <c r="ED244" s="223" t="str">
        <f t="shared" ca="1" si="447"/>
        <v>4.14786479233498+1.71810185187284i</v>
      </c>
      <c r="EE244" s="223" t="str">
        <f t="shared" ca="1" si="448"/>
        <v>-4.48961649908998-4.09212791605989E-13i</v>
      </c>
      <c r="EF244" s="223" t="str">
        <f t="shared" ca="1" si="449"/>
        <v>4.14786479233353-1.71810185187632i</v>
      </c>
      <c r="EG244" s="223" t="str">
        <f t="shared" ca="1" si="450"/>
        <v>-3.17463827143398+3.17463827143307i</v>
      </c>
      <c r="EH244" s="223" t="str">
        <f t="shared" ca="1" si="451"/>
        <v>1.71810185187327-4.14786479233479i</v>
      </c>
      <c r="EI244" s="223" t="str">
        <f t="shared" ca="1" si="452"/>
        <v>-6.27017338938591E-13+4.48961649908998i</v>
      </c>
      <c r="EJ244" s="223" t="str">
        <f t="shared" ca="1" si="453"/>
        <v>-1.71810185187612-4.14786479233361i</v>
      </c>
      <c r="EK244" s="223" t="str">
        <f t="shared" ca="1" si="454"/>
        <v>3.17463827143292+3.17463827143414i</v>
      </c>
      <c r="EL244" s="223" t="str">
        <f t="shared" ca="1" si="455"/>
        <v>-4.14786479233471-1.71810185187347i</v>
      </c>
      <c r="EM244" s="223" t="str">
        <f t="shared" ca="1" si="456"/>
        <v>4.48961649908998+1.10002703745335E-12i</v>
      </c>
      <c r="EN244" s="223"/>
      <c r="EO244" s="223"/>
      <c r="EP244" s="223"/>
    </row>
    <row r="245" spans="1:146">
      <c r="A245" s="249">
        <f t="shared" si="323"/>
        <v>2.8320312500000021E-3</v>
      </c>
      <c r="B245" s="248">
        <v>145</v>
      </c>
      <c r="C245" s="247">
        <f t="shared" si="324"/>
        <v>29000</v>
      </c>
      <c r="N245" s="246">
        <f t="shared" ca="1" si="327"/>
        <v>17.489486787490307</v>
      </c>
      <c r="O245" s="223">
        <f t="shared" ca="1" si="328"/>
        <v>4.4894867874903062</v>
      </c>
      <c r="P245" s="223" t="str">
        <f t="shared" ca="1" si="329"/>
        <v>-4.10433261922574+1.81932552497062i</v>
      </c>
      <c r="Q245" s="223" t="str">
        <f t="shared" ca="1" si="330"/>
        <v>3.0149550548065-3.32649028745715i</v>
      </c>
      <c r="R245" s="223" t="str">
        <f t="shared" ca="1" si="331"/>
        <v>-1.40827002899763+4.2628942211222i</v>
      </c>
      <c r="S245" s="223" t="str">
        <f t="shared" ca="1" si="332"/>
        <v>-0.440046656456919-4.467868681507i</v>
      </c>
      <c r="T245" s="223" t="str">
        <f t="shared" ca="1" si="333"/>
        <v>2.21285992159333+3.90624405054984i</v>
      </c>
      <c r="U245" s="223" t="str">
        <f t="shared" ca="1" si="334"/>
        <v>-3.60598960019499-2.67438415683604i</v>
      </c>
      <c r="V245" s="223" t="str">
        <f t="shared" ca="1" si="335"/>
        <v>4.38040182133411+0.983652122807067i</v>
      </c>
      <c r="W245" s="223" t="str">
        <f t="shared" ca="1" si="336"/>
        <v>-4.40322255773528+0.875855423058631i</v>
      </c>
      <c r="X245" s="223" t="str">
        <f t="shared" ca="1" si="337"/>
        <v>3.67053621629673-2.58508326749915i</v>
      </c>
      <c r="Y245" s="223" t="str">
        <f t="shared" ca="1" si="338"/>
        <v>-2.30805747746788+3.85076126184871i</v>
      </c>
      <c r="Z245" s="223" t="str">
        <f t="shared" ca="1" si="339"/>
        <v>0.549561108954481-4.45572375743546i</v>
      </c>
      <c r="AA245" s="223" t="str">
        <f t="shared" ca="1" si="340"/>
        <v>1.30322922314501+4.29617099368623i</v>
      </c>
      <c r="AB245" s="223" t="str">
        <f t="shared" ca="1" si="341"/>
        <v>-2.93241084838833-3.39947911176175i</v>
      </c>
      <c r="AC245" s="223" t="str">
        <f t="shared" ca="1" si="342"/>
        <v>4.05844798751035+1.91950294287955i</v>
      </c>
      <c r="AD245" s="223" t="str">
        <f t="shared" ca="1" si="343"/>
        <v>-4.48813463800627-0.110177521202464i</v>
      </c>
      <c r="AE245" s="223" t="str">
        <f t="shared" ca="1" si="344"/>
        <v>4.14774495444215-1.7180522133945i</v>
      </c>
      <c r="AF245" s="223" t="str">
        <f t="shared" ca="1" si="345"/>
        <v>-3.0956831650359+3.25149770978903i</v>
      </c>
      <c r="AG245" s="223" t="str">
        <f t="shared" ca="1" si="346"/>
        <v>1.51246254564381-4.22704964047912i</v>
      </c>
      <c r="AH245" s="223" t="str">
        <f t="shared" ca="1" si="347"/>
        <v>0.330267136308339+4.47732232854914i</v>
      </c>
      <c r="AI245" s="223" t="str">
        <f t="shared" ca="1" si="348"/>
        <v>-2.11632942164617-3.95937386389879i</v>
      </c>
      <c r="AJ245" s="223" t="str">
        <f t="shared" ca="1" si="349"/>
        <v>3.53927087079471+2.76207409715853i</v>
      </c>
      <c r="AK245" s="223" t="str">
        <f t="shared" ca="1" si="350"/>
        <v>-4.35494249466954-1.09085630729783i</v>
      </c>
      <c r="AL245" s="223" t="str">
        <f t="shared" ca="1" si="351"/>
        <v>4.42339095751477-0.767531140753669i</v>
      </c>
      <c r="AM245" s="223" t="str">
        <f t="shared" ca="1" si="352"/>
        <v>-3.73287183863197+2.49422522066441i</v>
      </c>
      <c r="AN245" s="223" t="str">
        <f t="shared" ca="1" si="353"/>
        <v>2.40186474582187-3.79295891855265i</v>
      </c>
      <c r="AO245" s="223" t="str">
        <f t="shared" ca="1" si="354"/>
        <v>-0.658744526389433+4.44089487198267i</v>
      </c>
      <c r="AP245" s="223" t="str">
        <f t="shared" ca="1" si="355"/>
        <v>-1.19740340073878-4.32685991348798i</v>
      </c>
      <c r="AQ245" s="223" t="str">
        <f t="shared" ca="1" si="356"/>
        <v>2.84810026732542+3.47042021696377i</v>
      </c>
      <c r="AR245" s="223" t="str">
        <f t="shared" ca="1" si="357"/>
        <v>2.84810026732542+3.47042021696377i</v>
      </c>
      <c r="AS245" s="223" t="str">
        <f t="shared" ca="1" si="358"/>
        <v>4.48407900403855+0.220288675584174i</v>
      </c>
      <c r="AT245" s="223" t="str">
        <f t="shared" ca="1" si="359"/>
        <v>-4.18865884319266+1.61574401140587i</v>
      </c>
      <c r="AU245" s="223" t="str">
        <f t="shared" ca="1" si="360"/>
        <v>3.17454655148183-3.17454655148178i</v>
      </c>
      <c r="AV245" s="223" t="str">
        <f t="shared" ca="1" si="361"/>
        <v>-1.61574401140587+4.18865884319266i</v>
      </c>
      <c r="AW245" s="223" t="str">
        <f t="shared" ca="1" si="362"/>
        <v>-0.22028867558411-4.48407900403856i</v>
      </c>
      <c r="AX245" s="223" t="str">
        <f t="shared" ca="1" si="363"/>
        <v>2.01852412399005+4.01011869848266i</v>
      </c>
      <c r="AY245" s="223" t="str">
        <f t="shared" ca="1" si="364"/>
        <v>-3.47042021696462-2.84810026732439i</v>
      </c>
      <c r="AZ245" s="223" t="str">
        <f t="shared" ca="1" si="365"/>
        <v>4.32685991348749+1.19740340074056i</v>
      </c>
      <c r="BA245" s="223" t="str">
        <f t="shared" ca="1" si="366"/>
        <v>-4.44089487198275+0.65874452638893i</v>
      </c>
      <c r="BB245" s="223" t="str">
        <f t="shared" ca="1" si="367"/>
        <v>3.79295891855223-2.40186474582252i</v>
      </c>
      <c r="BC245" s="223" t="str">
        <f t="shared" ca="1" si="368"/>
        <v>-2.49422522066626+3.73287183863073i</v>
      </c>
      <c r="BD245" s="223" t="str">
        <f t="shared" ca="1" si="369"/>
        <v>0.767531140754612-4.4233909575146i</v>
      </c>
      <c r="BE245" s="223" t="str">
        <f t="shared" ca="1" si="370"/>
        <v>1.0908563072982+4.35494249466945i</v>
      </c>
      <c r="BF245" s="223" t="str">
        <f t="shared" ca="1" si="371"/>
        <v>-2.76207409715993-3.53927087079361i</v>
      </c>
      <c r="BG245" s="223" t="str">
        <f t="shared" ca="1" si="372"/>
        <v>3.95937386389816+2.11632942164735i</v>
      </c>
      <c r="BH245" s="223" t="str">
        <f t="shared" ca="1" si="373"/>
        <v>-4.47732232854917-0.330267136307958i</v>
      </c>
      <c r="BI245" s="223" t="str">
        <f t="shared" ca="1" si="374"/>
        <v>4.22704964047855-1.51246254564543i</v>
      </c>
      <c r="BJ245" s="223" t="str">
        <f t="shared" ca="1" si="375"/>
        <v>-3.25149770978995+3.09568316503493i</v>
      </c>
      <c r="BK245" s="223" t="str">
        <f t="shared" ca="1" si="376"/>
        <v>1.71805221339453-4.14774495444213i</v>
      </c>
      <c r="BL245" s="223" t="str">
        <f t="shared" ca="1" si="377"/>
        <v>0.110177521203739+4.48813463800624i</v>
      </c>
      <c r="BM245" s="223" t="str">
        <f t="shared" ca="1" si="378"/>
        <v>-1.91950294287785-4.05844798751115i</v>
      </c>
      <c r="BN245" s="223" t="str">
        <f t="shared" ca="1" si="379"/>
        <v>3.39947911176146+2.93241084838867i</v>
      </c>
      <c r="BO245" s="223" t="str">
        <f t="shared" ca="1" si="380"/>
        <v>-4.2961709936866-1.30322922314375i</v>
      </c>
      <c r="BP245" s="223" t="str">
        <f t="shared" ca="1" si="381"/>
        <v>4.45572375743568-0.549561108952645i</v>
      </c>
      <c r="BQ245" s="223" t="str">
        <f t="shared" ca="1" si="382"/>
        <v>-3.85076126184898+2.30805747746741i</v>
      </c>
      <c r="BR245" s="223" t="str">
        <f t="shared" ca="1" si="383"/>
        <v>2.58508326749843-3.67053621629724i</v>
      </c>
      <c r="BS245" s="223" t="str">
        <f t="shared" ca="1" si="384"/>
        <v>-0.875855423056485+4.40322255773571i</v>
      </c>
      <c r="BT245" s="223" t="str">
        <f t="shared" ca="1" si="385"/>
        <v>-0.983652122806119-4.38040182133432i</v>
      </c>
      <c r="BU245" s="223" t="str">
        <f t="shared" ca="1" si="386"/>
        <v>2.67438415683641+3.60598960019471i</v>
      </c>
      <c r="BV245" s="223" t="str">
        <f t="shared" ca="1" si="387"/>
        <v>-3.90624405055071-2.21285992159179i</v>
      </c>
      <c r="BW245" s="223" t="str">
        <f t="shared" ca="1" si="388"/>
        <v>4.46786868150686+0.440046656458308i</v>
      </c>
      <c r="BX245" s="223" t="str">
        <f t="shared" ca="1" si="389"/>
        <v>-4.26289422112209+1.40827002899797i</v>
      </c>
      <c r="BY245" s="223" t="str">
        <f t="shared" ca="1" si="390"/>
        <v>3.32649028745604-3.01495505480773i</v>
      </c>
      <c r="BZ245" s="223" t="str">
        <f t="shared" ca="1" si="391"/>
        <v>-1.81932552497191+4.10433261922516i</v>
      </c>
      <c r="CA245" s="223" t="str">
        <f t="shared" ca="1" si="392"/>
        <v>6.38018782385077E-14-4.48948678749031i</v>
      </c>
      <c r="CB245" s="223" t="str">
        <f t="shared" ca="1" si="393"/>
        <v>1.8193255249718+4.10433261922522i</v>
      </c>
      <c r="CC245" s="223" t="str">
        <f t="shared" ca="1" si="394"/>
        <v>-3.32649028745604-3.01495505480773i</v>
      </c>
      <c r="CD245" s="223" t="str">
        <f t="shared" ca="1" si="395"/>
        <v>4.26289422112205+1.40827002899809i</v>
      </c>
      <c r="CE245" s="223" t="str">
        <f t="shared" ca="1" si="396"/>
        <v>-4.46786868150688+0.440046656458181i</v>
      </c>
      <c r="CF245" s="223" t="str">
        <f t="shared" ca="1" si="397"/>
        <v>3.90624405055077-2.21285992159168i</v>
      </c>
      <c r="CG245" s="223" t="str">
        <f t="shared" ca="1" si="398"/>
        <v>-2.67438415683641+3.60598960019471i</v>
      </c>
      <c r="CH245" s="223" t="str">
        <f t="shared" ca="1" si="399"/>
        <v>0.983652122806241-4.38040182133429i</v>
      </c>
      <c r="CI245" s="223" t="str">
        <f t="shared" ca="1" si="400"/>
        <v>0.875855423060867+4.40322255773484i</v>
      </c>
      <c r="CJ245" s="223" t="str">
        <f t="shared" ca="1" si="401"/>
        <v>-2.58508326749843-3.67053621629724i</v>
      </c>
      <c r="CK245" s="223" t="str">
        <f t="shared" ca="1" si="402"/>
        <v>3.85076126184885+2.30805747746763i</v>
      </c>
      <c r="CL245" s="223" t="str">
        <f t="shared" ca="1" si="403"/>
        <v>-4.45572375743567-0.549561108952775i</v>
      </c>
      <c r="CM245" s="223" t="str">
        <f t="shared" ca="1" si="404"/>
        <v>4.29617099368665-1.30322922314363i</v>
      </c>
      <c r="CN245" s="223" t="str">
        <f t="shared" ca="1" si="405"/>
        <v>-3.39947911176146+2.93241084838867i</v>
      </c>
      <c r="CO245" s="223" t="str">
        <f t="shared" ca="1" si="406"/>
        <v>1.91950294287807-4.05844798751105i</v>
      </c>
      <c r="CP245" s="223" t="str">
        <f t="shared" ca="1" si="407"/>
        <v>-0.110177521203739+4.48813463800624i</v>
      </c>
      <c r="CQ245" s="223" t="str">
        <f t="shared" ca="1" si="408"/>
        <v>-1.71805221339441-4.14774495444218i</v>
      </c>
      <c r="CR245" s="223" t="str">
        <f t="shared" ca="1" si="409"/>
        <v>3.25149770978995+3.09568316503493i</v>
      </c>
      <c r="CS245" s="223" t="str">
        <f t="shared" ca="1" si="410"/>
        <v>-4.2270496404785-1.51246254564555i</v>
      </c>
      <c r="CT245" s="223" t="str">
        <f t="shared" ca="1" si="411"/>
        <v>4.47732232854917-0.330267136307958i</v>
      </c>
      <c r="CU245" s="223" t="str">
        <f t="shared" ca="1" si="412"/>
        <v>-3.95937386389822+2.11632942164724i</v>
      </c>
      <c r="CV245" s="223" t="str">
        <f t="shared" ca="1" si="413"/>
        <v>2.76207409716004-3.53927087079353i</v>
      </c>
      <c r="CW245" s="223" t="str">
        <f t="shared" ca="1" si="414"/>
        <v>-1.09085630729833+4.35494249466942i</v>
      </c>
      <c r="CX245" s="223" t="str">
        <f t="shared" ca="1" si="415"/>
        <v>-0.767531140754612-4.4233909575146i</v>
      </c>
      <c r="CY245" s="223" t="str">
        <f t="shared" ca="1" si="416"/>
        <v>2.49422522066255+3.73287183863321i</v>
      </c>
      <c r="CZ245" s="223" t="str">
        <f t="shared" ca="1" si="417"/>
        <v>-3.7929589185521-2.40186474582274i</v>
      </c>
      <c r="DA245" s="223" t="str">
        <f t="shared" ca="1" si="418"/>
        <v>4.44089487198273+0.658744526389056i</v>
      </c>
      <c r="DB245" s="223" t="str">
        <f t="shared" ca="1" si="419"/>
        <v>-4.32685991348749+1.19740340074056i</v>
      </c>
      <c r="DC245" s="223" t="str">
        <f t="shared" ca="1" si="420"/>
        <v>3.47042021696462-2.84810026732439i</v>
      </c>
      <c r="DD245" s="223" t="str">
        <f t="shared" ca="1" si="421"/>
        <v>-2.01852412399022+4.01011869848257i</v>
      </c>
      <c r="DE245" s="223" t="str">
        <f t="shared" ca="1" si="422"/>
        <v>0.220288675584237-4.48407900403855i</v>
      </c>
      <c r="DF245" s="223" t="str">
        <f t="shared" ca="1" si="423"/>
        <v>1.61574401140575+4.18865884319271i</v>
      </c>
      <c r="DG245" s="223" t="str">
        <f t="shared" ca="1" si="424"/>
        <v>-3.17454655148178-3.17454655148183i</v>
      </c>
      <c r="DH245" s="223" t="str">
        <f t="shared" ca="1" si="425"/>
        <v>4.18865884319269+1.61574401140581i</v>
      </c>
      <c r="DI245" s="223" t="str">
        <f t="shared" ca="1" si="426"/>
        <v>-4.48407900403855+0.220288675584174i</v>
      </c>
      <c r="DJ245" s="223" t="str">
        <f t="shared" ca="1" si="427"/>
        <v>4.01011869848271-2.01852412398993i</v>
      </c>
      <c r="DK245" s="223" t="str">
        <f t="shared" ca="1" si="428"/>
        <v>-2.84810026732444+3.47042021696458i</v>
      </c>
      <c r="DL245" s="223" t="str">
        <f t="shared" ca="1" si="429"/>
        <v>1.19740340074062-4.32685991348747i</v>
      </c>
      <c r="DM245" s="223" t="str">
        <f t="shared" ca="1" si="430"/>
        <v>0.658744526388993+4.44089487198274i</v>
      </c>
      <c r="DN245" s="223" t="str">
        <f t="shared" ca="1" si="431"/>
        <v>-2.40186474582247-3.79295891855227i</v>
      </c>
      <c r="DO245" s="223" t="str">
        <f t="shared" ca="1" si="432"/>
        <v>3.73287183863318+2.4942252206626i</v>
      </c>
      <c r="DP245" s="223" t="str">
        <f t="shared" ca="1" si="433"/>
        <v>-4.42339095751459-0.767531140754675i</v>
      </c>
      <c r="DQ245" s="223" t="str">
        <f t="shared" ca="1" si="434"/>
        <v>4.35494249466943-1.09085630729826i</v>
      </c>
      <c r="DR245" s="223" t="str">
        <f t="shared" ca="1" si="435"/>
        <v>-3.53927087079373+2.76207409715978i</v>
      </c>
      <c r="DS245" s="223" t="str">
        <f t="shared" ca="1" si="436"/>
        <v>2.11632942164752-3.95937386389807i</v>
      </c>
      <c r="DT245" s="223" t="str">
        <f t="shared" ca="1" si="437"/>
        <v>-0.330267136308021+4.47732232854917i</v>
      </c>
      <c r="DU245" s="223" t="str">
        <f t="shared" ca="1" si="438"/>
        <v>-1.51246254564548-4.22704964047852i</v>
      </c>
      <c r="DV245" s="223" t="str">
        <f t="shared" ca="1" si="439"/>
        <v>3.09568316503489+3.25149770979i</v>
      </c>
      <c r="DW245" s="223" t="str">
        <f t="shared" ca="1" si="440"/>
        <v>-4.14774495444216-1.71805221339447i</v>
      </c>
      <c r="DX245" s="223" t="str">
        <f t="shared" ca="1" si="441"/>
        <v>4.48813463800624-0.110177521203675i</v>
      </c>
      <c r="DY245" s="223" t="str">
        <f t="shared" ca="1" si="442"/>
        <v>-4.05844798751118+1.91950294287779i</v>
      </c>
      <c r="DZ245" s="223" t="str">
        <f t="shared" ca="1" si="443"/>
        <v>2.93241084838871-3.39947911176142i</v>
      </c>
      <c r="EA245" s="223" t="str">
        <f t="shared" ca="1" si="444"/>
        <v>-1.3032292231437+4.29617099368662i</v>
      </c>
      <c r="EB245" s="223" t="str">
        <f t="shared" ca="1" si="445"/>
        <v>-0.549561108952708-4.45572375743567i</v>
      </c>
      <c r="EC245" s="223" t="str">
        <f t="shared" ca="1" si="446"/>
        <v>2.30805747746736+3.85076126184902i</v>
      </c>
      <c r="ED245" s="223" t="str">
        <f t="shared" ca="1" si="447"/>
        <v>-3.67053621629721-2.58508326749848i</v>
      </c>
      <c r="EE245" s="223" t="str">
        <f t="shared" ca="1" si="448"/>
        <v>4.40322255773482+0.87585542306093i</v>
      </c>
      <c r="EF245" s="223" t="str">
        <f t="shared" ca="1" si="449"/>
        <v>-4.38040182133431+0.983652122806178i</v>
      </c>
      <c r="EG245" s="223" t="str">
        <f t="shared" ca="1" si="450"/>
        <v>3.60598960019483-2.67438415683625i</v>
      </c>
      <c r="EH245" s="223" t="str">
        <f t="shared" ca="1" si="451"/>
        <v>-2.21285992159184+3.90624405055068i</v>
      </c>
      <c r="EI245" s="223" t="str">
        <f t="shared" ca="1" si="452"/>
        <v>0.440046656458372-4.46786868150686i</v>
      </c>
      <c r="EJ245" s="223" t="str">
        <f t="shared" ca="1" si="453"/>
        <v>1.40827002899803+4.26289422112207i</v>
      </c>
      <c r="EK245" s="223" t="str">
        <f t="shared" ca="1" si="454"/>
        <v>-3.01495505480759-3.32649028745616i</v>
      </c>
      <c r="EL245" s="223" t="str">
        <f t="shared" ca="1" si="455"/>
        <v>4.10433261922509+1.81932552497209i</v>
      </c>
      <c r="EM245" s="223" t="str">
        <f t="shared" ca="1" si="456"/>
        <v>-4.48948678749031-1.27603756477016E-13i</v>
      </c>
      <c r="EN245" s="223"/>
      <c r="EO245" s="223"/>
      <c r="EP245" s="223"/>
    </row>
    <row r="246" spans="1:146">
      <c r="A246" s="249">
        <f t="shared" si="323"/>
        <v>2.8515625000000021E-3</v>
      </c>
      <c r="B246" s="248">
        <v>146</v>
      </c>
      <c r="C246" s="247">
        <f t="shared" si="324"/>
        <v>29200</v>
      </c>
      <c r="N246" s="246">
        <f t="shared" ca="1" si="327"/>
        <v>17.489346869859489</v>
      </c>
      <c r="O246" s="223">
        <f t="shared" ca="1" si="328"/>
        <v>4.4893468698594869</v>
      </c>
      <c r="P246" s="223" t="str">
        <f t="shared" ca="1" si="329"/>
        <v>-4.05832150347022+1.91944312038373i</v>
      </c>
      <c r="Q246" s="223" t="str">
        <f t="shared" ca="1" si="330"/>
        <v>2.84801150451993-3.47031205917268i</v>
      </c>
      <c r="R246" s="223" t="str">
        <f t="shared" ca="1" si="331"/>
        <v>-1.0908223100865+4.35480677019483i</v>
      </c>
      <c r="S246" s="223" t="str">
        <f t="shared" ca="1" si="332"/>
        <v>-0.875828126482844-4.40308532858253i</v>
      </c>
      <c r="T246" s="223" t="str">
        <f t="shared" ca="1" si="333"/>
        <v>2.67430080800062+3.60587721730017i</v>
      </c>
      <c r="U246" s="223" t="str">
        <f t="shared" ca="1" si="334"/>
        <v>-3.95925046756471-2.11626346493196i</v>
      </c>
      <c r="V246" s="223" t="str">
        <f t="shared" ca="1" si="335"/>
        <v>4.48393925494457+0.220281810153106i</v>
      </c>
      <c r="W246" s="223" t="str">
        <f t="shared" ca="1" si="336"/>
        <v>-4.14761568740673+1.71799866923545i</v>
      </c>
      <c r="X246" s="223" t="str">
        <f t="shared" ca="1" si="337"/>
        <v>3.01486109186864-3.32638661533109i</v>
      </c>
      <c r="Y246" s="223" t="str">
        <f t="shared" ca="1" si="338"/>
        <v>-1.3031886072004+4.29603710086171i</v>
      </c>
      <c r="Z246" s="223" t="str">
        <f t="shared" ca="1" si="339"/>
        <v>-0.658723996209024-4.44075646874894i</v>
      </c>
      <c r="AA246" s="223" t="str">
        <f t="shared" ca="1" si="340"/>
        <v>2.49414748659366+3.73275550137371i</v>
      </c>
      <c r="AB246" s="223" t="str">
        <f t="shared" ca="1" si="341"/>
        <v>-3.85064125049375-2.30798554542984i</v>
      </c>
      <c r="AC246" s="223" t="str">
        <f t="shared" ca="1" si="342"/>
        <v>4.46772943761779+0.440032942131146i</v>
      </c>
      <c r="AD246" s="223" t="str">
        <f t="shared" ca="1" si="343"/>
        <v>-4.22691790186412+1.51241540881391i</v>
      </c>
      <c r="AE246" s="223" t="str">
        <f t="shared" ca="1" si="344"/>
        <v>3.17444761477633-3.17444761477616i</v>
      </c>
      <c r="AF246" s="223" t="str">
        <f t="shared" ca="1" si="345"/>
        <v>-1.51241540881371+4.22691790186419i</v>
      </c>
      <c r="AG246" s="223" t="str">
        <f t="shared" ca="1" si="346"/>
        <v>-0.440032942130911-4.46772943761782i</v>
      </c>
      <c r="AH246" s="223" t="str">
        <f t="shared" ca="1" si="347"/>
        <v>2.30798554543+3.85064125049366i</v>
      </c>
      <c r="AI246" s="223" t="str">
        <f t="shared" ca="1" si="348"/>
        <v>-3.73275550137382-2.49414748659349i</v>
      </c>
      <c r="AJ246" s="223" t="str">
        <f t="shared" ca="1" si="349"/>
        <v>4.44075646874891+0.658723996209258i</v>
      </c>
      <c r="AK246" s="223" t="str">
        <f t="shared" ca="1" si="350"/>
        <v>-4.29603710086164+1.30318860720062i</v>
      </c>
      <c r="AL246" s="223" t="str">
        <f t="shared" ca="1" si="351"/>
        <v>3.32638661533125-3.01486109186846i</v>
      </c>
      <c r="AM246" s="223" t="str">
        <f t="shared" ca="1" si="352"/>
        <v>-1.71799866923529+4.1476156874068i</v>
      </c>
      <c r="AN246" s="223" t="str">
        <f t="shared" ca="1" si="353"/>
        <v>-0.220281810152871-4.48393925494458i</v>
      </c>
      <c r="AO246" s="223" t="str">
        <f t="shared" ca="1" si="354"/>
        <v>2.11626346493173+3.95925046756483i</v>
      </c>
      <c r="AP246" s="223" t="str">
        <f t="shared" ca="1" si="355"/>
        <v>-3.6058772173003-2.67430080800044i</v>
      </c>
      <c r="AQ246" s="223" t="str">
        <f t="shared" ca="1" si="356"/>
        <v>4.40308532858248+0.875828126483091i</v>
      </c>
      <c r="AR246" s="223" t="str">
        <f t="shared" ca="1" si="357"/>
        <v>4.40308532858248+0.875828126483091i</v>
      </c>
      <c r="AS246" s="223" t="str">
        <f t="shared" ca="1" si="358"/>
        <v>3.47031205917193-2.84801150452084i</v>
      </c>
      <c r="AT246" s="223" t="str">
        <f t="shared" ca="1" si="359"/>
        <v>-1.91944312038206+4.058321503471i</v>
      </c>
      <c r="AU246" s="223" t="str">
        <f t="shared" ca="1" si="360"/>
        <v>2.02172061098669E-12-4.48934686985949i</v>
      </c>
      <c r="AV246" s="223" t="str">
        <f t="shared" ca="1" si="361"/>
        <v>1.91944312038244+4.05832150347083i</v>
      </c>
      <c r="AW246" s="223" t="str">
        <f t="shared" ca="1" si="362"/>
        <v>-3.47031205917219-2.84801150452052i</v>
      </c>
      <c r="AX246" s="223" t="str">
        <f t="shared" ca="1" si="363"/>
        <v>4.35480677019477+1.09082231008675i</v>
      </c>
      <c r="AY246" s="223" t="str">
        <f t="shared" ca="1" si="364"/>
        <v>-4.4030853285824+0.875828126483509i</v>
      </c>
      <c r="AZ246" s="223" t="str">
        <f t="shared" ca="1" si="365"/>
        <v>3.60587721729948-2.67430080800155i</v>
      </c>
      <c r="BA246" s="223" t="str">
        <f t="shared" ca="1" si="366"/>
        <v>-2.11626346493023+3.95925046756563i</v>
      </c>
      <c r="BB246" s="223" t="str">
        <f t="shared" ca="1" si="367"/>
        <v>0.220281810155125-4.48393925494447i</v>
      </c>
      <c r="BC246" s="223" t="str">
        <f t="shared" ca="1" si="368"/>
        <v>1.71799866923403+4.14761568740732i</v>
      </c>
      <c r="BD246" s="223" t="str">
        <f t="shared" ca="1" si="369"/>
        <v>-3.32638661533059-3.01486109186919i</v>
      </c>
      <c r="BE246" s="223" t="str">
        <f t="shared" ca="1" si="370"/>
        <v>4.29603710086163+1.30318860720065i</v>
      </c>
      <c r="BF246" s="223" t="str">
        <f t="shared" ca="1" si="371"/>
        <v>-4.44075646874884+0.658723996209675i</v>
      </c>
      <c r="BG246" s="223" t="str">
        <f t="shared" ca="1" si="372"/>
        <v>3.73275550137306-2.49414748659463i</v>
      </c>
      <c r="BH246" s="223" t="str">
        <f t="shared" ca="1" si="373"/>
        <v>-2.30798554542854+3.85064125049453i</v>
      </c>
      <c r="BI246" s="223" t="str">
        <f t="shared" ca="1" si="374"/>
        <v>0.440032942133158-4.46772943761759i</v>
      </c>
      <c r="BJ246" s="223" t="str">
        <f t="shared" ca="1" si="375"/>
        <v>1.51241540881246+4.22691790186464i</v>
      </c>
      <c r="BK246" s="223" t="str">
        <f t="shared" ca="1" si="376"/>
        <v>-3.17444761477564-3.17444761477686i</v>
      </c>
      <c r="BL246" s="223" t="str">
        <f t="shared" ca="1" si="377"/>
        <v>4.2269179018641+1.51241540881397i</v>
      </c>
      <c r="BM246" s="223" t="str">
        <f t="shared" ca="1" si="378"/>
        <v>-4.46772943761775+0.440032942131566i</v>
      </c>
      <c r="BN246" s="223" t="str">
        <f t="shared" ca="1" si="379"/>
        <v>3.85064125049306-2.307985545431i</v>
      </c>
      <c r="BO246" s="223" t="str">
        <f t="shared" ca="1" si="380"/>
        <v>-2.49414748659225+3.73275550137465i</v>
      </c>
      <c r="BP246" s="223" t="str">
        <f t="shared" ca="1" si="381"/>
        <v>0.658723996211255-4.44075646874861i</v>
      </c>
      <c r="BQ246" s="223" t="str">
        <f t="shared" ca="1" si="382"/>
        <v>1.30318860719912+4.2960371008621i</v>
      </c>
      <c r="BR246" s="223" t="str">
        <f t="shared" ca="1" si="383"/>
        <v>-3.01486109186791-3.32638661533175i</v>
      </c>
      <c r="BS246" s="223" t="str">
        <f t="shared" ca="1" si="384"/>
        <v>4.14761568740671+1.7179986692355i</v>
      </c>
      <c r="BT246" s="223" t="str">
        <f t="shared" ca="1" si="385"/>
        <v>-4.48393925494455+0.220281810153528i</v>
      </c>
      <c r="BU246" s="223" t="str">
        <f t="shared" ca="1" si="386"/>
        <v>3.95925046756428-2.11626346493276i</v>
      </c>
      <c r="BV246" s="223" t="str">
        <f t="shared" ca="1" si="387"/>
        <v>-2.67430080799924+3.60587721730119i</v>
      </c>
      <c r="BW246" s="223" t="str">
        <f t="shared" ca="1" si="388"/>
        <v>0.875828126485076-4.40308532858209i</v>
      </c>
      <c r="BX246" s="223" t="str">
        <f t="shared" ca="1" si="389"/>
        <v>1.09082231008519+4.35480677019516i</v>
      </c>
      <c r="BY246" s="223" t="str">
        <f t="shared" ca="1" si="390"/>
        <v>-2.84801150451923-3.47031205917325i</v>
      </c>
      <c r="BZ246" s="223" t="str">
        <f t="shared" ca="1" si="391"/>
        <v>4.05832150347012+1.91944312038394i</v>
      </c>
      <c r="CA246" s="223" t="str">
        <f t="shared" ca="1" si="392"/>
        <v>-4.48934686985949+4.22380707387023E-13i</v>
      </c>
      <c r="CB246" s="223" t="str">
        <f t="shared" ca="1" si="393"/>
        <v>4.05832150346975-1.9194431203847i</v>
      </c>
      <c r="CC246" s="223" t="str">
        <f t="shared" ca="1" si="394"/>
        <v>-2.84801150451868+3.4703120591737i</v>
      </c>
      <c r="CD246" s="223" t="str">
        <f t="shared" ca="1" si="395"/>
        <v>1.09082231008871-4.35480677019428i</v>
      </c>
      <c r="CE246" s="223" t="str">
        <f t="shared" ca="1" si="396"/>
        <v>0.875828126481525+4.40308532858279i</v>
      </c>
      <c r="CF246" s="223" t="str">
        <f t="shared" ca="1" si="397"/>
        <v>-2.67430080799992-3.60587721730069i</v>
      </c>
      <c r="CG246" s="223" t="str">
        <f t="shared" ca="1" si="398"/>
        <v>3.95925046756468+2.11626346493201i</v>
      </c>
      <c r="CH246" s="223" t="str">
        <f t="shared" ca="1" si="399"/>
        <v>-4.48393925494459-0.220281810152685i</v>
      </c>
      <c r="CI246" s="223" t="str">
        <f t="shared" ca="1" si="400"/>
        <v>4.14761568740638-1.71799866923628i</v>
      </c>
      <c r="CJ246" s="223" t="str">
        <f t="shared" ca="1" si="401"/>
        <v>-3.01486109186738+3.32638661533223i</v>
      </c>
      <c r="CK246" s="223" t="str">
        <f t="shared" ca="1" si="402"/>
        <v>1.30318860719819-4.29603710086238i</v>
      </c>
      <c r="CL246" s="223" t="str">
        <f t="shared" ca="1" si="403"/>
        <v>0.658723996207547+4.44075646874916i</v>
      </c>
      <c r="CM246" s="223" t="str">
        <f t="shared" ca="1" si="404"/>
        <v>-2.49414748659296-3.73275550137418i</v>
      </c>
      <c r="CN246" s="223" t="str">
        <f t="shared" ca="1" si="405"/>
        <v>3.85064125049349+2.30798554543027i</v>
      </c>
      <c r="CO246" s="223" t="str">
        <f t="shared" ca="1" si="406"/>
        <v>-4.46772943761785-0.440032942130598i</v>
      </c>
      <c r="CP246" s="223" t="str">
        <f t="shared" ca="1" si="407"/>
        <v>4.22691790186382-1.51241540881476i</v>
      </c>
      <c r="CQ246" s="223" t="str">
        <f t="shared" ca="1" si="408"/>
        <v>-3.17444761477513+3.17444761477736i</v>
      </c>
      <c r="CR246" s="223" t="str">
        <f t="shared" ca="1" si="409"/>
        <v>1.51241540881587-4.22691790186343i</v>
      </c>
      <c r="CS246" s="223" t="str">
        <f t="shared" ca="1" si="410"/>
        <v>0.440032942129427+4.46772943761796i</v>
      </c>
      <c r="CT246" s="223" t="str">
        <f t="shared" ca="1" si="411"/>
        <v>-2.30798554542926-3.8506412504941i</v>
      </c>
      <c r="CU246" s="223" t="str">
        <f t="shared" ca="1" si="412"/>
        <v>3.73275550137353+2.49414748659393i</v>
      </c>
      <c r="CV246" s="223" t="str">
        <f t="shared" ca="1" si="413"/>
        <v>-4.44075646874899-0.658723996208714i</v>
      </c>
      <c r="CW246" s="223" t="str">
        <f t="shared" ca="1" si="414"/>
        <v>4.29603710086139-1.30318860720146i</v>
      </c>
      <c r="CX246" s="223" t="str">
        <f t="shared" ca="1" si="415"/>
        <v>-3.32638661533011+3.01486109186972i</v>
      </c>
      <c r="CY246" s="223" t="str">
        <f t="shared" ca="1" si="416"/>
        <v>1.71799866923737-4.14761568740593i</v>
      </c>
      <c r="CZ246" s="223" t="str">
        <f t="shared" ca="1" si="417"/>
        <v>0.220281810151381+4.48393925494465i</v>
      </c>
      <c r="DA246" s="223" t="str">
        <f t="shared" ca="1" si="418"/>
        <v>-2.11626346493098-3.95925046756523i</v>
      </c>
      <c r="DB246" s="223" t="str">
        <f t="shared" ca="1" si="419"/>
        <v>3.60587721729998+2.67430080800086i</v>
      </c>
      <c r="DC246" s="223" t="str">
        <f t="shared" ca="1" si="420"/>
        <v>-4.40308532858259-0.875828126482553i</v>
      </c>
      <c r="DD246" s="223" t="str">
        <f t="shared" ca="1" si="421"/>
        <v>4.35480677019456-1.09082231008756i</v>
      </c>
      <c r="DE246" s="223" t="str">
        <f t="shared" ca="1" si="422"/>
        <v>-3.4703120591717+2.84801150452112i</v>
      </c>
      <c r="DF246" s="223" t="str">
        <f t="shared" ca="1" si="423"/>
        <v>1.91944312038162-4.05832150347122i</v>
      </c>
      <c r="DG246" s="223" t="str">
        <f t="shared" ca="1" si="424"/>
        <v>-1.72693481586711E-12+4.48934686985949i</v>
      </c>
      <c r="DH246" s="223" t="str">
        <f t="shared" ca="1" si="425"/>
        <v>-1.91944312038288-4.05832150347062i</v>
      </c>
      <c r="DI246" s="223" t="str">
        <f t="shared" ca="1" si="426"/>
        <v>3.47031205917242+2.84801150452024i</v>
      </c>
      <c r="DJ246" s="223" t="str">
        <f t="shared" ca="1" si="427"/>
        <v>-4.3548067701949-1.09082231008621i</v>
      </c>
      <c r="DK246" s="223" t="str">
        <f t="shared" ca="1" si="428"/>
        <v>4.40308532858232-0.875828126483922i</v>
      </c>
      <c r="DL246" s="223" t="str">
        <f t="shared" ca="1" si="429"/>
        <v>-3.60587721729931+2.67430080800178i</v>
      </c>
      <c r="DM246" s="223" t="str">
        <f t="shared" ca="1" si="430"/>
        <v>2.11626346492975-3.95925046756589i</v>
      </c>
      <c r="DN246" s="223" t="str">
        <f t="shared" ca="1" si="431"/>
        <v>-0.220281810154831+4.48393925494448i</v>
      </c>
      <c r="DO246" s="223" t="str">
        <f t="shared" ca="1" si="432"/>
        <v>-1.71799866923442-4.14761568740716i</v>
      </c>
      <c r="DP246" s="223" t="str">
        <f t="shared" ca="1" si="433"/>
        <v>3.32638661533087+3.01486109186888i</v>
      </c>
      <c r="DQ246" s="223" t="str">
        <f t="shared" ca="1" si="434"/>
        <v>-4.29603710086179-1.30318860720012i</v>
      </c>
      <c r="DR246" s="223" t="str">
        <f t="shared" ca="1" si="435"/>
        <v>4.44075646874879-0.658723996210093i</v>
      </c>
      <c r="DS246" s="223" t="str">
        <f t="shared" ca="1" si="436"/>
        <v>-3.73275550137289+2.49414748659488i</v>
      </c>
      <c r="DT246" s="223" t="str">
        <f t="shared" ca="1" si="437"/>
        <v>2.30798554543201-3.85064125049246i</v>
      </c>
      <c r="DU246" s="223" t="str">
        <f t="shared" ca="1" si="438"/>
        <v>-0.440032942132864+4.46772943761762i</v>
      </c>
      <c r="DV246" s="223" t="str">
        <f t="shared" ca="1" si="439"/>
        <v>-1.51241540881286-4.2269179018645i</v>
      </c>
      <c r="DW246" s="223" t="str">
        <f t="shared" ca="1" si="440"/>
        <v>3.17444761477593+3.17444761477656i</v>
      </c>
      <c r="DX246" s="223" t="str">
        <f t="shared" ca="1" si="441"/>
        <v>-4.22691790186429-1.51241540881345i</v>
      </c>
      <c r="DY246" s="223" t="str">
        <f t="shared" ca="1" si="442"/>
        <v>4.46772943761771-0.440032942131987i</v>
      </c>
      <c r="DZ246" s="223" t="str">
        <f t="shared" ca="1" si="443"/>
        <v>-3.85064125049291+2.30798554543125i</v>
      </c>
      <c r="EA246" s="223" t="str">
        <f t="shared" ca="1" si="444"/>
        <v>2.49414748659179-3.73275550137496i</v>
      </c>
      <c r="EB246" s="223" t="str">
        <f t="shared" ca="1" si="445"/>
        <v>-0.658723996210964+4.44075646874866i</v>
      </c>
      <c r="EC246" s="223" t="str">
        <f t="shared" ca="1" si="446"/>
        <v>-1.30318860719953-4.29603710086197i</v>
      </c>
      <c r="ED246" s="223" t="str">
        <f t="shared" ca="1" si="447"/>
        <v>3.01486109186822+3.32638661533146i</v>
      </c>
      <c r="EE246" s="223" t="str">
        <f t="shared" ca="1" si="448"/>
        <v>-4.14761568740692-1.717998669235i</v>
      </c>
      <c r="EF246" s="223" t="str">
        <f t="shared" ca="1" si="449"/>
        <v>4.48393925494453-0.22028181015395i</v>
      </c>
      <c r="EG246" s="223" t="str">
        <f t="shared" ca="1" si="450"/>
        <v>-3.95925046756414+2.11626346493302i</v>
      </c>
      <c r="EH246" s="223" t="str">
        <f t="shared" ca="1" si="451"/>
        <v>2.6743008079988-3.60587721730152i</v>
      </c>
      <c r="EI246" s="223" t="str">
        <f t="shared" ca="1" si="452"/>
        <v>-0.875828126484788+4.40308532858215i</v>
      </c>
      <c r="EJ246" s="223" t="str">
        <f t="shared" ca="1" si="453"/>
        <v>-1.0908223100856-4.35480677019505i</v>
      </c>
      <c r="EK246" s="223" t="str">
        <f t="shared" ca="1" si="454"/>
        <v>2.84801150451956+3.47031205917298i</v>
      </c>
      <c r="EL246" s="223" t="str">
        <f t="shared" ca="1" si="455"/>
        <v>-4.05832150347035-1.91944312038344i</v>
      </c>
      <c r="EM246" s="223" t="str">
        <f t="shared" ca="1" si="456"/>
        <v>4.48934686985949-8.44761414774045E-13i</v>
      </c>
      <c r="EN246" s="223"/>
      <c r="EO246" s="223"/>
      <c r="EP246" s="223"/>
    </row>
    <row r="247" spans="1:146">
      <c r="A247" s="249">
        <f t="shared" si="323"/>
        <v>2.8710937500000021E-3</v>
      </c>
      <c r="B247" s="248">
        <v>147</v>
      </c>
      <c r="C247" s="247">
        <f t="shared" si="324"/>
        <v>29400</v>
      </c>
      <c r="N247" s="246">
        <f t="shared" ca="1" si="327"/>
        <v>17.489196224444335</v>
      </c>
      <c r="O247" s="223">
        <f t="shared" ca="1" si="328"/>
        <v>4.4891962244443366</v>
      </c>
      <c r="P247" s="223" t="str">
        <f t="shared" ca="1" si="329"/>
        <v>-4.00985916050884+2.01839348355286i</v>
      </c>
      <c r="Q247" s="223" t="str">
        <f t="shared" ca="1" si="330"/>
        <v>2.67421106863153-3.60575621776818i</v>
      </c>
      <c r="R247" s="223" t="str">
        <f t="shared" ca="1" si="331"/>
        <v>-0.767481465546549+4.42310467224186i</v>
      </c>
      <c r="S247" s="223" t="str">
        <f t="shared" ca="1" si="332"/>
        <v>-1.30314487714472-4.29589294218754i</v>
      </c>
      <c r="T247" s="223" t="str">
        <f t="shared" ca="1" si="333"/>
        <v>3.0954828100348+3.25128727035067i</v>
      </c>
      <c r="U247" s="223" t="str">
        <f t="shared" ca="1" si="334"/>
        <v>-4.22677606256764-1.51236465790183i</v>
      </c>
      <c r="V247" s="223" t="str">
        <f t="shared" ca="1" si="335"/>
        <v>4.4554353795588-0.549525540936007i</v>
      </c>
      <c r="W247" s="223" t="str">
        <f t="shared" ca="1" si="336"/>
        <v>-3.73263024428884+2.49406379248517i</v>
      </c>
      <c r="X247" s="223" t="str">
        <f t="shared" ca="1" si="337"/>
        <v>2.2127167035936-3.90599123542324i</v>
      </c>
      <c r="Y247" s="223" t="str">
        <f t="shared" ca="1" si="338"/>
        <v>-0.220274418332819+4.48378879098842i</v>
      </c>
      <c r="Z247" s="223" t="str">
        <f t="shared" ca="1" si="339"/>
        <v>-1.81920777682001-4.10406698365449i</v>
      </c>
      <c r="AA247" s="223" t="str">
        <f t="shared" ca="1" si="340"/>
        <v>3.4701956086919+2.84791593608041i</v>
      </c>
      <c r="AB247" s="223" t="str">
        <f t="shared" ca="1" si="341"/>
        <v>-4.38011831835129-0.983588460083135i</v>
      </c>
      <c r="AC247" s="223" t="str">
        <f t="shared" ca="1" si="342"/>
        <v>4.35466063943395-1.09078570623655i</v>
      </c>
      <c r="AD247" s="223" t="str">
        <f t="shared" ca="1" si="343"/>
        <v>-3.39925909485283+2.93222106049759i</v>
      </c>
      <c r="AE247" s="223" t="str">
        <f t="shared" ca="1" si="344"/>
        <v>1.71794101973055-4.14747650919115i</v>
      </c>
      <c r="AF247" s="223" t="str">
        <f t="shared" ca="1" si="345"/>
        <v>0.330245761164602+4.47703255279634i</v>
      </c>
      <c r="AG247" s="223" t="str">
        <f t="shared" ca="1" si="346"/>
        <v>-2.30790809820865-3.85051203761113i</v>
      </c>
      <c r="AH247" s="223" t="str">
        <f t="shared" ca="1" si="347"/>
        <v>3.79271343532722+2.40170929528402i</v>
      </c>
      <c r="AI247" s="223" t="str">
        <f t="shared" ca="1" si="348"/>
        <v>-4.46757951760151-0.440018176298115i</v>
      </c>
      <c r="AJ247" s="223" t="str">
        <f t="shared" ca="1" si="349"/>
        <v>4.18838774996265-1.61563943920916i</v>
      </c>
      <c r="AK247" s="223" t="str">
        <f t="shared" ca="1" si="350"/>
        <v>-3.0147599245911+3.32627499444119i</v>
      </c>
      <c r="AL247" s="223" t="str">
        <f t="shared" ca="1" si="351"/>
        <v>1.19732590386764-4.32657987577865i</v>
      </c>
      <c r="AM247" s="223" t="str">
        <f t="shared" ca="1" si="352"/>
        <v>0.87579873702053+4.40293757777674i</v>
      </c>
      <c r="AN247" s="223" t="str">
        <f t="shared" ca="1" si="353"/>
        <v>-2.7618953335934-3.53904180645557i</v>
      </c>
      <c r="AO247" s="223" t="str">
        <f t="shared" ca="1" si="354"/>
        <v>4.05818532162781+1.91937871116928i</v>
      </c>
      <c r="AP247" s="223" t="str">
        <f t="shared" ca="1" si="355"/>
        <v>-4.48784416247246+0.110170390428453i</v>
      </c>
      <c r="AQ247" s="223" t="str">
        <f t="shared" ca="1" si="356"/>
        <v>3.95911761016935-2.11619245117551i</v>
      </c>
      <c r="AR247" s="223" t="str">
        <f t="shared" ca="1" si="357"/>
        <v>3.95911761016935-2.11619245117551i</v>
      </c>
      <c r="AS247" s="223" t="str">
        <f t="shared" ca="1" si="358"/>
        <v>0.658701891935259-4.44060745384302i</v>
      </c>
      <c r="AT247" s="223" t="str">
        <f t="shared" ca="1" si="359"/>
        <v>1.40817888467634+4.26261832332159i</v>
      </c>
      <c r="AU247" s="223" t="str">
        <f t="shared" ca="1" si="360"/>
        <v>-3.17434109238196-3.17434109238132i</v>
      </c>
      <c r="AV247" s="223" t="str">
        <f t="shared" ca="1" si="361"/>
        <v>4.26261832332186+1.40817888467554i</v>
      </c>
      <c r="AW247" s="223" t="str">
        <f t="shared" ca="1" si="362"/>
        <v>-4.4406074538429+0.658701891936094i</v>
      </c>
      <c r="AX247" s="223" t="str">
        <f t="shared" ca="1" si="363"/>
        <v>3.67029865636307-2.58491595891717i</v>
      </c>
      <c r="AY247" s="223" t="str">
        <f t="shared" ca="1" si="364"/>
        <v>-2.11619245117471+3.95911761016978i</v>
      </c>
      <c r="AZ247" s="223" t="str">
        <f t="shared" ca="1" si="365"/>
        <v>0.110170390428502-4.48784416247246i</v>
      </c>
      <c r="BA247" s="223" t="str">
        <f t="shared" ca="1" si="366"/>
        <v>1.91937871116884+4.05818532162802i</v>
      </c>
      <c r="BB247" s="223" t="str">
        <f t="shared" ca="1" si="367"/>
        <v>-3.5390418064553-2.76189533359374i</v>
      </c>
      <c r="BC247" s="223" t="str">
        <f t="shared" ca="1" si="368"/>
        <v>4.40293757777666+0.875798737020957i</v>
      </c>
      <c r="BD247" s="223" t="str">
        <f t="shared" ca="1" si="369"/>
        <v>-4.32657987577889+1.19732590386679i</v>
      </c>
      <c r="BE247" s="223" t="str">
        <f t="shared" ca="1" si="370"/>
        <v>3.32627499444182-3.01475992459041i</v>
      </c>
      <c r="BF247" s="223" t="str">
        <f t="shared" ca="1" si="371"/>
        <v>-1.61563943921004+4.18838774996231i</v>
      </c>
      <c r="BG247" s="223" t="str">
        <f t="shared" ca="1" si="372"/>
        <v>-0.440018176297178-4.4675795176016i</v>
      </c>
      <c r="BH247" s="223" t="str">
        <f t="shared" ca="1" si="373"/>
        <v>2.4017092952829+3.79271343532793i</v>
      </c>
      <c r="BI247" s="223" t="str">
        <f t="shared" ca="1" si="374"/>
        <v>-3.85051203761045-2.30790809820979i</v>
      </c>
      <c r="BJ247" s="223" t="str">
        <f t="shared" ca="1" si="375"/>
        <v>4.47703255279624+0.330245761165954i</v>
      </c>
      <c r="BK247" s="223" t="str">
        <f t="shared" ca="1" si="376"/>
        <v>-4.14747650919167+1.7179410197293i</v>
      </c>
      <c r="BL247" s="223" t="str">
        <f t="shared" ca="1" si="377"/>
        <v>2.93222106049898-3.39925909485163i</v>
      </c>
      <c r="BM247" s="223" t="str">
        <f t="shared" ca="1" si="378"/>
        <v>-1.09078570623836+4.3546606394335i</v>
      </c>
      <c r="BN247" s="223" t="str">
        <f t="shared" ca="1" si="379"/>
        <v>-0.983588460081439-4.38011831835168i</v>
      </c>
      <c r="BO247" s="223" t="str">
        <f t="shared" ca="1" si="380"/>
        <v>2.8479159360787+3.4701956086933i</v>
      </c>
      <c r="BP247" s="223" t="str">
        <f t="shared" ca="1" si="381"/>
        <v>-4.10406698365358-1.81920777682207i</v>
      </c>
      <c r="BQ247" s="223" t="str">
        <f t="shared" ca="1" si="382"/>
        <v>4.48378879098831-0.220274418335033i</v>
      </c>
      <c r="BR247" s="223" t="str">
        <f t="shared" ca="1" si="383"/>
        <v>-3.90599123542238+2.21271670359511i</v>
      </c>
      <c r="BS247" s="223" t="str">
        <f t="shared" ca="1" si="384"/>
        <v>2.49406379248363-3.73263024428987i</v>
      </c>
      <c r="BT247" s="223" t="str">
        <f t="shared" ca="1" si="385"/>
        <v>-0.549525540934207+4.45543537955902i</v>
      </c>
      <c r="BU247" s="223" t="str">
        <f t="shared" ca="1" si="386"/>
        <v>-1.51236465790353-4.22677606256703i</v>
      </c>
      <c r="BV247" s="223" t="str">
        <f t="shared" ca="1" si="387"/>
        <v>3.2512872703516+3.09548281003383i</v>
      </c>
      <c r="BW247" s="223" t="str">
        <f t="shared" ca="1" si="388"/>
        <v>-4.29589294218792-1.30314487714346i</v>
      </c>
      <c r="BX247" s="223" t="str">
        <f t="shared" ca="1" si="389"/>
        <v>4.42310467224164-0.767481465547823i</v>
      </c>
      <c r="BY247" s="223" t="str">
        <f t="shared" ca="1" si="390"/>
        <v>-3.60575621776752+2.67421106863241i</v>
      </c>
      <c r="BZ247" s="223" t="str">
        <f t="shared" ca="1" si="391"/>
        <v>2.01839348355192-4.00985916050931i</v>
      </c>
      <c r="CA247" s="223" t="str">
        <f t="shared" ca="1" si="392"/>
        <v>9.08530816724001E-13+4.48919622444434i</v>
      </c>
      <c r="CB247" s="223" t="str">
        <f t="shared" ca="1" si="393"/>
        <v>-2.01839348355354-4.0098591605085i</v>
      </c>
      <c r="CC247" s="223" t="str">
        <f t="shared" ca="1" si="394"/>
        <v>3.60575621776853+2.67421106863105i</v>
      </c>
      <c r="CD247" s="223" t="str">
        <f t="shared" ca="1" si="395"/>
        <v>-4.42310467224193-0.767481465546158i</v>
      </c>
      <c r="CE247" s="223" t="str">
        <f t="shared" ca="1" si="396"/>
        <v>4.29589294218743-1.30314487714508i</v>
      </c>
      <c r="CF247" s="223" t="str">
        <f t="shared" ca="1" si="397"/>
        <v>-3.25128727035034+3.09548281003515i</v>
      </c>
      <c r="CG247" s="223" t="str">
        <f t="shared" ca="1" si="398"/>
        <v>1.51236465790182-4.22677606256764i</v>
      </c>
      <c r="CH247" s="223" t="str">
        <f t="shared" ca="1" si="399"/>
        <v>0.549525540936007+4.4554353795588i</v>
      </c>
      <c r="CI247" s="223" t="str">
        <f t="shared" ca="1" si="400"/>
        <v>-2.49406379248514-3.73263024428886i</v>
      </c>
      <c r="CJ247" s="223" t="str">
        <f t="shared" ca="1" si="401"/>
        <v>3.90599123542322+2.21271670359364i</v>
      </c>
      <c r="CK247" s="223" t="str">
        <f t="shared" ca="1" si="402"/>
        <v>-4.4837887909884-0.220274418333346i</v>
      </c>
      <c r="CL247" s="223" t="str">
        <f t="shared" ca="1" si="403"/>
        <v>4.1040669836547-1.81920777681953i</v>
      </c>
      <c r="CM247" s="223" t="str">
        <f t="shared" ca="1" si="404"/>
        <v>-2.84791593608084+3.47019560869154i</v>
      </c>
      <c r="CN247" s="223" t="str">
        <f t="shared" ca="1" si="405"/>
        <v>0.98358846008415-4.38011831835107i</v>
      </c>
      <c r="CO247" s="223" t="str">
        <f t="shared" ca="1" si="406"/>
        <v>1.09078570623579+4.35466063943414i</v>
      </c>
      <c r="CP247" s="223" t="str">
        <f t="shared" ca="1" si="407"/>
        <v>-2.93222106049697-3.39925909485336i</v>
      </c>
      <c r="CQ247" s="223" t="str">
        <f t="shared" ca="1" si="408"/>
        <v>4.14747650919066+1.71794101973174i</v>
      </c>
      <c r="CR247" s="223" t="str">
        <f t="shared" ca="1" si="409"/>
        <v>-4.47703255279643+0.330245761163313i</v>
      </c>
      <c r="CS247" s="223" t="str">
        <f t="shared" ca="1" si="410"/>
        <v>3.85051203761181-2.30790809820752i</v>
      </c>
      <c r="CT247" s="223" t="str">
        <f t="shared" ca="1" si="411"/>
        <v>-2.40170929528514+3.79271343532651i</v>
      </c>
      <c r="CU247" s="223" t="str">
        <f t="shared" ca="1" si="412"/>
        <v>0.440018176299941-4.46757951760133i</v>
      </c>
      <c r="CV247" s="223" t="str">
        <f t="shared" ca="1" si="413"/>
        <v>1.61563943920745+4.18838774996331i</v>
      </c>
      <c r="CW247" s="223" t="str">
        <f t="shared" ca="1" si="414"/>
        <v>-3.32627499443996-3.01475992459246i</v>
      </c>
      <c r="CX247" s="223" t="str">
        <f t="shared" ca="1" si="415"/>
        <v>4.32657987577814+1.19732590386947i</v>
      </c>
      <c r="CY247" s="223" t="str">
        <f t="shared" ca="1" si="416"/>
        <v>-4.4029375777772+0.875798737018232i</v>
      </c>
      <c r="CZ247" s="223" t="str">
        <f t="shared" ca="1" si="417"/>
        <v>3.53904180645418-2.76189533359517i</v>
      </c>
      <c r="DA247" s="223" t="str">
        <f t="shared" ca="1" si="418"/>
        <v>-1.91937871116731+4.05818532162874i</v>
      </c>
      <c r="DB247" s="223" t="str">
        <f t="shared" ca="1" si="419"/>
        <v>-0.110170390430191-4.48784416247242i</v>
      </c>
      <c r="DC247" s="223" t="str">
        <f t="shared" ca="1" si="420"/>
        <v>2.1161924511762+3.95911761016898i</v>
      </c>
      <c r="DD247" s="223" t="str">
        <f t="shared" ca="1" si="421"/>
        <v>-3.67029865636405-2.58491595891579i</v>
      </c>
      <c r="DE247" s="223" t="str">
        <f t="shared" ca="1" si="422"/>
        <v>4.44060745384314+0.658701891934487i</v>
      </c>
      <c r="DF247" s="223" t="str">
        <f t="shared" ca="1" si="423"/>
        <v>-4.26261832332127+1.40817888467732i</v>
      </c>
      <c r="DG247" s="223" t="str">
        <f t="shared" ca="1" si="424"/>
        <v>3.17434109238063-3.17434109238264i</v>
      </c>
      <c r="DH247" s="223" t="str">
        <f t="shared" ca="1" si="425"/>
        <v>-1.40817888467462+4.26261832332216i</v>
      </c>
      <c r="DI247" s="223" t="str">
        <f t="shared" ca="1" si="426"/>
        <v>-0.658701891937055-4.44060745384275i</v>
      </c>
      <c r="DJ247" s="223" t="str">
        <f t="shared" ca="1" si="427"/>
        <v>2.58491595891792+3.67029865636255i</v>
      </c>
      <c r="DK247" s="223" t="str">
        <f t="shared" ca="1" si="428"/>
        <v>-3.95911761017021-2.11619245117391i</v>
      </c>
      <c r="DL247" s="223" t="str">
        <f t="shared" ca="1" si="429"/>
        <v>4.48784416247248+0.110170390427594i</v>
      </c>
      <c r="DM247" s="223" t="str">
        <f t="shared" ca="1" si="430"/>
        <v>-4.05818532162764+1.91937871116966i</v>
      </c>
      <c r="DN247" s="223" t="str">
        <f t="shared" ca="1" si="431"/>
        <v>2.76189533359312-3.53904180645579i</v>
      </c>
      <c r="DO247" s="223" t="str">
        <f t="shared" ca="1" si="432"/>
        <v>-0.875798737020189+4.40293757777681i</v>
      </c>
      <c r="DP247" s="223" t="str">
        <f t="shared" ca="1" si="433"/>
        <v>-1.19732590386755-4.32657987577868i</v>
      </c>
      <c r="DQ247" s="223" t="str">
        <f t="shared" ca="1" si="434"/>
        <v>3.01475992459099+3.3262749944413i</v>
      </c>
      <c r="DR247" s="223" t="str">
        <f t="shared" ca="1" si="435"/>
        <v>-4.18838774996269-1.61563943920907i</v>
      </c>
      <c r="DS247" s="223" t="str">
        <f t="shared" ca="1" si="436"/>
        <v>4.46757951760151-0.440018176298209i</v>
      </c>
      <c r="DT247" s="223" t="str">
        <f t="shared" ca="1" si="437"/>
        <v>-3.79271343532745+2.40170929528366i</v>
      </c>
      <c r="DU247" s="223" t="str">
        <f t="shared" ca="1" si="438"/>
        <v>2.30790809820901-3.85051203761091i</v>
      </c>
      <c r="DV247" s="223" t="str">
        <f t="shared" ca="1" si="439"/>
        <v>-0.330245761165048+4.47703255279631i</v>
      </c>
      <c r="DW247" s="223" t="str">
        <f t="shared" ca="1" si="440"/>
        <v>-1.71794101973014-4.14747650919132i</v>
      </c>
      <c r="DX247" s="223" t="str">
        <f t="shared" ca="1" si="441"/>
        <v>3.39925909485222+2.93222106049829i</v>
      </c>
      <c r="DY247" s="223" t="str">
        <f t="shared" ca="1" si="442"/>
        <v>-4.35466063943372-1.09078570623748i</v>
      </c>
      <c r="DZ247" s="223" t="str">
        <f t="shared" ca="1" si="443"/>
        <v>4.3801183183515-0.983588460082202i</v>
      </c>
      <c r="EA247" s="223" t="str">
        <f t="shared" ca="1" si="444"/>
        <v>-3.47019560869281+2.8479159360793i</v>
      </c>
      <c r="EB247" s="223" t="str">
        <f t="shared" ca="1" si="445"/>
        <v>1.81920777682135-4.1040669836539i</v>
      </c>
      <c r="EC247" s="223" t="str">
        <f t="shared" ca="1" si="446"/>
        <v>0.220274418331353+4.48378879098849i</v>
      </c>
      <c r="ED247" s="223" t="str">
        <f t="shared" ca="1" si="447"/>
        <v>-2.2127167035919-3.9059912354242i</v>
      </c>
      <c r="EE247" s="223" t="str">
        <f t="shared" ca="1" si="448"/>
        <v>3.7326302442879+2.49406379248659i</v>
      </c>
      <c r="EF247" s="223" t="str">
        <f t="shared" ca="1" si="449"/>
        <v>-4.45543537955859-0.549525540937735i</v>
      </c>
      <c r="EG247" s="223" t="str">
        <f t="shared" ca="1" si="450"/>
        <v>4.22677606256823-1.51236465790018i</v>
      </c>
      <c r="EH247" s="223" t="str">
        <f t="shared" ca="1" si="451"/>
        <v>-3.09548281003641+3.25128727034914i</v>
      </c>
      <c r="EI247" s="223" t="str">
        <f t="shared" ca="1" si="452"/>
        <v>1.30314487714687-4.29589294218689i</v>
      </c>
      <c r="EJ247" s="223" t="str">
        <f t="shared" ca="1" si="453"/>
        <v>0.767481465544317+4.42310467224225i</v>
      </c>
      <c r="EK247" s="223" t="str">
        <f t="shared" ca="1" si="454"/>
        <v>-2.67421106863324-3.60575621776691i</v>
      </c>
      <c r="EL247" s="223" t="str">
        <f t="shared" ca="1" si="455"/>
        <v>4.00985916050972+2.0183934835511i</v>
      </c>
      <c r="EM247" s="223" t="str">
        <f t="shared" ca="1" si="456"/>
        <v>-4.48919622444434+1.81706163344801E-12i</v>
      </c>
      <c r="EN247" s="223"/>
      <c r="EO247" s="223"/>
      <c r="EP247" s="223"/>
    </row>
    <row r="248" spans="1:146">
      <c r="A248" s="249">
        <f t="shared" si="323"/>
        <v>2.8906250000000021E-3</v>
      </c>
      <c r="B248" s="248">
        <v>148</v>
      </c>
      <c r="C248" s="247">
        <f t="shared" si="324"/>
        <v>29600</v>
      </c>
      <c r="N248" s="246">
        <f t="shared" ca="1" si="327"/>
        <v>17.489034273647512</v>
      </c>
      <c r="O248" s="223">
        <f t="shared" ca="1" si="328"/>
        <v>4.489034273647512</v>
      </c>
      <c r="P248" s="223" t="str">
        <f t="shared" ca="1" si="329"/>
        <v>-3.95897478231831+2.11611610809751i</v>
      </c>
      <c r="Q248" s="223" t="str">
        <f t="shared" ca="1" si="330"/>
        <v>2.49397381744331-3.73249558712254i</v>
      </c>
      <c r="R248" s="223" t="str">
        <f t="shared" ca="1" si="331"/>
        <v>-0.440002302344292+4.46741834664202i</v>
      </c>
      <c r="S248" s="223" t="str">
        <f t="shared" ca="1" si="332"/>
        <v>-1.71787904384399-4.14732688616459i</v>
      </c>
      <c r="T248" s="223" t="str">
        <f t="shared" ca="1" si="333"/>
        <v>3.47007041903316+2.84781319558238i</v>
      </c>
      <c r="U248" s="223" t="str">
        <f t="shared" ca="1" si="334"/>
        <v>-4.4027787388191-0.875767141987283i</v>
      </c>
      <c r="V248" s="223" t="str">
        <f t="shared" ca="1" si="335"/>
        <v>4.29573796493763-1.30309786531004i</v>
      </c>
      <c r="W248" s="223" t="str">
        <f t="shared" ca="1" si="336"/>
        <v>-3.17422657587494+3.17422657587503i</v>
      </c>
      <c r="X248" s="223" t="str">
        <f t="shared" ca="1" si="337"/>
        <v>1.30309786530994-4.29573796493766i</v>
      </c>
      <c r="Y248" s="223" t="str">
        <f t="shared" ca="1" si="338"/>
        <v>0.875767141987405+4.40277873881907i</v>
      </c>
      <c r="Z248" s="223" t="str">
        <f t="shared" ca="1" si="339"/>
        <v>-2.84781319558247-3.47007041903308i</v>
      </c>
      <c r="AA248" s="223" t="str">
        <f t="shared" ca="1" si="340"/>
        <v>4.14732688616464+1.71787904384387i</v>
      </c>
      <c r="AB248" s="223" t="str">
        <f t="shared" ca="1" si="341"/>
        <v>-4.46741834664201+0.440002302344401i</v>
      </c>
      <c r="AC248" s="223" t="str">
        <f t="shared" ca="1" si="342"/>
        <v>3.73249558712248-2.49397381744342i</v>
      </c>
      <c r="AD248" s="223" t="str">
        <f t="shared" ca="1" si="343"/>
        <v>-2.11611610809741+3.95897478231836i</v>
      </c>
      <c r="AE248" s="223" t="str">
        <f t="shared" ca="1" si="344"/>
        <v>-1.25385647684907E-13-4.48903427364751i</v>
      </c>
      <c r="AF248" s="223" t="str">
        <f t="shared" ca="1" si="345"/>
        <v>2.1161161080976+3.95897478231826i</v>
      </c>
      <c r="AG248" s="223" t="str">
        <f t="shared" ca="1" si="346"/>
        <v>-3.7324955871226-2.49397381744324i</v>
      </c>
      <c r="AH248" s="223" t="str">
        <f t="shared" ca="1" si="347"/>
        <v>4.46741834664204+0.440002302344151i</v>
      </c>
      <c r="AI248" s="223" t="str">
        <f t="shared" ca="1" si="348"/>
        <v>-4.14732688616454+1.7178790438441i</v>
      </c>
      <c r="AJ248" s="223" t="str">
        <f t="shared" ca="1" si="349"/>
        <v>2.8478131955823-3.47007041903322i</v>
      </c>
      <c r="AK248" s="223" t="str">
        <f t="shared" ca="1" si="350"/>
        <v>-0.875767141987194+4.40277873881912i</v>
      </c>
      <c r="AL248" s="223" t="str">
        <f t="shared" ca="1" si="351"/>
        <v>-1.30309786531012-4.2957379649376i</v>
      </c>
      <c r="AM248" s="223" t="str">
        <f t="shared" ca="1" si="352"/>
        <v>3.17422657587512+3.17422657587485i</v>
      </c>
      <c r="AN248" s="223" t="str">
        <f t="shared" ca="1" si="353"/>
        <v>-4.29573796493769-1.30309786530982i</v>
      </c>
      <c r="AO248" s="223" t="str">
        <f t="shared" ca="1" si="354"/>
        <v>4.40277873881905-0.875767141987499i</v>
      </c>
      <c r="AP248" s="223" t="str">
        <f t="shared" ca="1" si="355"/>
        <v>-3.47007041903302+2.84781319558254i</v>
      </c>
      <c r="AQ248" s="223" t="str">
        <f t="shared" ca="1" si="356"/>
        <v>1.7178790438421-4.14732688616538i</v>
      </c>
      <c r="AR248" s="223" t="str">
        <f t="shared" ca="1" si="357"/>
        <v>1.7178790438421-4.14732688616538i</v>
      </c>
      <c r="AS248" s="223" t="str">
        <f t="shared" ca="1" si="358"/>
        <v>-2.4939738174435-3.73249558712242i</v>
      </c>
      <c r="AT248" s="223" t="str">
        <f t="shared" ca="1" si="359"/>
        <v>3.95897478231799+2.11611610809812i</v>
      </c>
      <c r="AU248" s="223" t="str">
        <f t="shared" ca="1" si="360"/>
        <v>-4.48903427364751-1.59922610698683E-12i</v>
      </c>
      <c r="AV248" s="223" t="str">
        <f t="shared" ca="1" si="361"/>
        <v>3.95897478231736-2.11611610809929i</v>
      </c>
      <c r="AW248" s="223" t="str">
        <f t="shared" ca="1" si="362"/>
        <v>-2.49397381744239+3.73249558712316i</v>
      </c>
      <c r="AX248" s="223" t="str">
        <f t="shared" ca="1" si="363"/>
        <v>0.44000230234409-4.46741834664205i</v>
      </c>
      <c r="AY248" s="223" t="str">
        <f t="shared" ca="1" si="364"/>
        <v>1.71787904384333+4.14732688616486i</v>
      </c>
      <c r="AZ248" s="223" t="str">
        <f t="shared" ca="1" si="365"/>
        <v>-3.47007041903217-2.84781319558358i</v>
      </c>
      <c r="BA248" s="223" t="str">
        <f t="shared" ca="1" si="366"/>
        <v>4.4027787388195+0.875767141985255i</v>
      </c>
      <c r="BB248" s="223" t="str">
        <f t="shared" ca="1" si="367"/>
        <v>-4.29573796493731+1.30309786531109i</v>
      </c>
      <c r="BC248" s="223" t="str">
        <f t="shared" ca="1" si="368"/>
        <v>3.17422657587476-3.17422657587521i</v>
      </c>
      <c r="BD248" s="223" t="str">
        <f t="shared" ca="1" si="369"/>
        <v>-1.30309786531061+4.29573796493745i</v>
      </c>
      <c r="BE248" s="223" t="str">
        <f t="shared" ca="1" si="370"/>
        <v>-0.875767141985869-4.40277873881938i</v>
      </c>
      <c r="BF248" s="223" t="str">
        <f t="shared" ca="1" si="371"/>
        <v>2.84781319558406+3.47007041903177i</v>
      </c>
      <c r="BG248" s="223" t="str">
        <f t="shared" ca="1" si="372"/>
        <v>-4.14732688616506-1.71787904384287i</v>
      </c>
      <c r="BH248" s="223" t="str">
        <f t="shared" ca="1" si="373"/>
        <v>4.46741834664199-0.440002302344651i</v>
      </c>
      <c r="BI248" s="223" t="str">
        <f t="shared" ca="1" si="374"/>
        <v>-3.73249558712288+2.49397381744281i</v>
      </c>
      <c r="BJ248" s="223" t="str">
        <f t="shared" ca="1" si="375"/>
        <v>2.11611610809879-3.95897478231762i</v>
      </c>
      <c r="BK248" s="223" t="str">
        <f t="shared" ca="1" si="376"/>
        <v>2.162361331537E-12+4.48903427364751i</v>
      </c>
      <c r="BL248" s="223" t="str">
        <f t="shared" ca="1" si="377"/>
        <v>-2.11611610809856-3.95897478231775i</v>
      </c>
      <c r="BM248" s="223" t="str">
        <f t="shared" ca="1" si="378"/>
        <v>3.73249558712274+2.49397381744303i</v>
      </c>
      <c r="BN248" s="223" t="str">
        <f t="shared" ca="1" si="379"/>
        <v>-4.46741834664197-0.440002302344791i</v>
      </c>
      <c r="BO248" s="223" t="str">
        <f t="shared" ca="1" si="380"/>
        <v>4.14732688616516-1.71787904384263i</v>
      </c>
      <c r="BP248" s="223" t="str">
        <f t="shared" ca="1" si="381"/>
        <v>-2.84781319558072+3.47007041903451i</v>
      </c>
      <c r="BQ248" s="223" t="str">
        <f t="shared" ca="1" si="382"/>
        <v>0.875767141986134-4.40277873881932i</v>
      </c>
      <c r="BR248" s="223" t="str">
        <f t="shared" ca="1" si="383"/>
        <v>1.30309786531035+4.29573796493753i</v>
      </c>
      <c r="BS248" s="223" t="str">
        <f t="shared" ca="1" si="384"/>
        <v>-3.17422657587466-3.1742265758753i</v>
      </c>
      <c r="BT248" s="223" t="str">
        <f t="shared" ca="1" si="385"/>
        <v>4.29573796493723+1.30309786531135i</v>
      </c>
      <c r="BU248" s="223" t="str">
        <f t="shared" ca="1" si="386"/>
        <v>-4.40277873881866+0.875767141989497i</v>
      </c>
      <c r="BV248" s="223" t="str">
        <f t="shared" ca="1" si="387"/>
        <v>3.47007041903226-2.84781319558347i</v>
      </c>
      <c r="BW248" s="223" t="str">
        <f t="shared" ca="1" si="388"/>
        <v>-1.71787904384358+4.14732688616476i</v>
      </c>
      <c r="BX248" s="223" t="str">
        <f t="shared" ca="1" si="389"/>
        <v>-0.440002302343887-4.46741834664206i</v>
      </c>
      <c r="BY248" s="223" t="str">
        <f t="shared" ca="1" si="390"/>
        <v>2.49397381744217+3.73249558712331i</v>
      </c>
      <c r="BZ248" s="223" t="str">
        <f t="shared" ca="1" si="391"/>
        <v>-3.95897478231936-2.11611610809553i</v>
      </c>
      <c r="CA248" s="223" t="str">
        <f t="shared" ca="1" si="392"/>
        <v>4.48903427364751-1.39464478498077E-12i</v>
      </c>
      <c r="CB248" s="223" t="str">
        <f t="shared" ca="1" si="393"/>
        <v>-3.95897478231811+2.11611610809788i</v>
      </c>
      <c r="CC248" s="223" t="str">
        <f t="shared" ca="1" si="394"/>
        <v>2.49397381744367-3.73249558712231i</v>
      </c>
      <c r="CD248" s="223" t="str">
        <f t="shared" ca="1" si="395"/>
        <v>-0.440002302345681+4.46741834664189i</v>
      </c>
      <c r="CE248" s="223" t="str">
        <f t="shared" ca="1" si="396"/>
        <v>-1.71787904384604-4.14732688616374i</v>
      </c>
      <c r="CF248" s="223" t="str">
        <f t="shared" ca="1" si="397"/>
        <v>3.47007041903403+2.84781319558131i</v>
      </c>
      <c r="CG248" s="223" t="str">
        <f t="shared" ca="1" si="398"/>
        <v>-4.40277873881917-0.875767141986884i</v>
      </c>
      <c r="CH248" s="223" t="str">
        <f t="shared" ca="1" si="399"/>
        <v>4.29573796493779-1.3030978653095i</v>
      </c>
      <c r="CI248" s="223" t="str">
        <f t="shared" ca="1" si="400"/>
        <v>-3.17422657587594+3.17422657587403i</v>
      </c>
      <c r="CJ248" s="223" t="str">
        <f t="shared" ca="1" si="401"/>
        <v>1.30309786531208-4.29573796493701i</v>
      </c>
      <c r="CK248" s="223" t="str">
        <f t="shared" ca="1" si="402"/>
        <v>0.875767141988617+4.40277873881883i</v>
      </c>
      <c r="CL248" s="223" t="str">
        <f t="shared" ca="1" si="403"/>
        <v>-2.84781319558278-3.47007041903283i</v>
      </c>
      <c r="CM248" s="223" t="str">
        <f t="shared" ca="1" si="404"/>
        <v>4.14732688616447+1.71787904384429i</v>
      </c>
      <c r="CN248" s="223" t="str">
        <f t="shared" ca="1" si="405"/>
        <v>-4.46741834664214+0.440002302343123i</v>
      </c>
      <c r="CO248" s="223" t="str">
        <f t="shared" ca="1" si="406"/>
        <v>3.73249558712366-2.49397381744164i</v>
      </c>
      <c r="CP248" s="223" t="str">
        <f t="shared" ca="1" si="407"/>
        <v>-2.11611610809621+3.958974782319i</v>
      </c>
      <c r="CQ248" s="223" t="str">
        <f t="shared" ca="1" si="408"/>
        <v>-6.26928238424535E-13-4.48903427364751i</v>
      </c>
      <c r="CR248" s="223" t="str">
        <f t="shared" ca="1" si="409"/>
        <v>2.11611610809731+3.95897478231841i</v>
      </c>
      <c r="CS248" s="223" t="str">
        <f t="shared" ca="1" si="410"/>
        <v>-3.73249558712181-2.49397381744441i</v>
      </c>
      <c r="CT248" s="223" t="str">
        <f t="shared" ca="1" si="411"/>
        <v>4.46741834664226+0.440002302341875i</v>
      </c>
      <c r="CU248" s="223" t="str">
        <f t="shared" ca="1" si="412"/>
        <v>-4.14732688616399+1.71787904384545i</v>
      </c>
      <c r="CV248" s="223" t="str">
        <f t="shared" ca="1" si="413"/>
        <v>2.84781319558201-3.47007041903346i</v>
      </c>
      <c r="CW248" s="223" t="str">
        <f t="shared" ca="1" si="414"/>
        <v>-0.875767141987638+4.40277873881903i</v>
      </c>
      <c r="CX248" s="223" t="str">
        <f t="shared" ca="1" si="415"/>
        <v>-1.30309786530889-4.29573796493797i</v>
      </c>
      <c r="CY248" s="223" t="str">
        <f t="shared" ca="1" si="416"/>
        <v>3.17422657587358+3.17422657587639i</v>
      </c>
      <c r="CZ248" s="223" t="str">
        <f t="shared" ca="1" si="417"/>
        <v>-4.29573796493808-1.30309786530854i</v>
      </c>
      <c r="DA248" s="223" t="str">
        <f t="shared" ca="1" si="418"/>
        <v>4.40277873881895-0.875767141987988i</v>
      </c>
      <c r="DB248" s="223" t="str">
        <f t="shared" ca="1" si="419"/>
        <v>-3.47007041903323+2.84781319558228i</v>
      </c>
      <c r="DC248" s="223" t="str">
        <f t="shared" ca="1" si="420"/>
        <v>1.71787904384512-4.14732688616413i</v>
      </c>
      <c r="DD248" s="223" t="str">
        <f t="shared" ca="1" si="421"/>
        <v>0.440002302342232+4.46741834664223i</v>
      </c>
      <c r="DE248" s="223" t="str">
        <f t="shared" ca="1" si="422"/>
        <v>-2.49397381744471-3.73249558712161i</v>
      </c>
      <c r="DF248" s="223" t="str">
        <f t="shared" ca="1" si="423"/>
        <v>3.95897478231858+2.116116108097i</v>
      </c>
      <c r="DG248" s="223" t="str">
        <f t="shared" ca="1" si="424"/>
        <v>-4.48903427364751-2.68374335880434E-13i</v>
      </c>
      <c r="DH248" s="223" t="str">
        <f t="shared" ca="1" si="425"/>
        <v>3.95897478231883-2.11611610809652i</v>
      </c>
      <c r="DI248" s="223" t="str">
        <f t="shared" ca="1" si="426"/>
        <v>-2.49397381744494+3.73249558712146i</v>
      </c>
      <c r="DJ248" s="223" t="str">
        <f t="shared" ca="1" si="427"/>
        <v>0.440002302342766-4.46741834664218i</v>
      </c>
      <c r="DK248" s="223" t="str">
        <f t="shared" ca="1" si="428"/>
        <v>1.71787904384462+4.14732688616433i</v>
      </c>
      <c r="DL248" s="223" t="str">
        <f t="shared" ca="1" si="429"/>
        <v>-3.47007041903305-2.8478131955825i</v>
      </c>
      <c r="DM248" s="223" t="str">
        <f t="shared" ca="1" si="430"/>
        <v>4.4027787388189+0.875767141988267i</v>
      </c>
      <c r="DN248" s="223" t="str">
        <f t="shared" ca="1" si="431"/>
        <v>-4.29573796493824+1.30309786530803i</v>
      </c>
      <c r="DO248" s="223" t="str">
        <f t="shared" ca="1" si="432"/>
        <v>3.17422657587377-3.17422657587619i</v>
      </c>
      <c r="DP248" s="223" t="str">
        <f t="shared" ca="1" si="433"/>
        <v>-1.3030978653094+4.29573796493782i</v>
      </c>
      <c r="DQ248" s="223" t="str">
        <f t="shared" ca="1" si="434"/>
        <v>-0.875767141987113-4.40277873881913i</v>
      </c>
      <c r="DR248" s="223" t="str">
        <f t="shared" ca="1" si="435"/>
        <v>2.84781319558159+3.4700704190338i</v>
      </c>
      <c r="DS248" s="223" t="str">
        <f t="shared" ca="1" si="436"/>
        <v>-4.14732688616388-1.71787904384571i</v>
      </c>
      <c r="DT248" s="223" t="str">
        <f t="shared" ca="1" si="437"/>
        <v>4.46741834664187-0.440002302345911i</v>
      </c>
      <c r="DU248" s="223" t="str">
        <f t="shared" ca="1" si="438"/>
        <v>-3.73249558712211+2.49397381744397i</v>
      </c>
      <c r="DV248" s="223" t="str">
        <f t="shared" ca="1" si="439"/>
        <v>2.11611610809756-3.95897478231828i</v>
      </c>
      <c r="DW248" s="223" t="str">
        <f t="shared" ca="1" si="440"/>
        <v>-9.08504854687934E-13+4.48903427364751i</v>
      </c>
      <c r="DX248" s="223" t="str">
        <f t="shared" ca="1" si="441"/>
        <v>-2.11611610809574-3.95897478231926i</v>
      </c>
      <c r="DY248" s="223" t="str">
        <f t="shared" ca="1" si="442"/>
        <v>3.73249558712351+2.49397381744187i</v>
      </c>
      <c r="DZ248" s="223" t="str">
        <f t="shared" ca="1" si="443"/>
        <v>-4.46741834664211-0.440002302343403i</v>
      </c>
      <c r="EA248" s="223" t="str">
        <f t="shared" ca="1" si="444"/>
        <v>4.14732688616468-1.7178790438438i</v>
      </c>
      <c r="EB248" s="223" t="str">
        <f t="shared" ca="1" si="445"/>
        <v>-2.84781319558319+3.47007041903249i</v>
      </c>
      <c r="EC248" s="223" t="str">
        <f t="shared" ca="1" si="446"/>
        <v>0.875767141989147-4.40277873881873i</v>
      </c>
      <c r="ED248" s="223" t="str">
        <f t="shared" ca="1" si="447"/>
        <v>1.30309786531157+4.29573796493716i</v>
      </c>
      <c r="EE248" s="223" t="str">
        <f t="shared" ca="1" si="448"/>
        <v>-3.17422657587556-3.17422657587441i</v>
      </c>
      <c r="EF248" s="223" t="str">
        <f t="shared" ca="1" si="449"/>
        <v>4.29573796493763+1.30309786531001i</v>
      </c>
      <c r="EG248" s="223" t="str">
        <f t="shared" ca="1" si="450"/>
        <v>-4.40277873881926+0.875767141986484i</v>
      </c>
      <c r="EH248" s="223" t="str">
        <f t="shared" ca="1" si="451"/>
        <v>3.47007041903437-2.8478131955809i</v>
      </c>
      <c r="EI248" s="223" t="str">
        <f t="shared" ca="1" si="452"/>
        <v>-1.71787904384229+4.14732688616529i</v>
      </c>
      <c r="EJ248" s="223" t="str">
        <f t="shared" ca="1" si="453"/>
        <v>-0.440002302345274-4.46741834664193i</v>
      </c>
      <c r="EK248" s="223" t="str">
        <f t="shared" ca="1" si="454"/>
        <v>2.49397381744322+3.73249558712261i</v>
      </c>
      <c r="EL248" s="223" t="str">
        <f t="shared" ca="1" si="455"/>
        <v>-3.95897478231786-2.11611610809835i</v>
      </c>
      <c r="EM248" s="223" t="str">
        <f t="shared" ca="1" si="456"/>
        <v>4.48903427364751+1.8038074289929E-12i</v>
      </c>
      <c r="EN248" s="223"/>
      <c r="EO248" s="223"/>
      <c r="EP248" s="223"/>
    </row>
    <row r="249" spans="1:146">
      <c r="A249" s="249">
        <f t="shared" si="323"/>
        <v>2.9101562500000022E-3</v>
      </c>
      <c r="B249" s="248">
        <v>149</v>
      </c>
      <c r="C249" s="247">
        <f t="shared" si="324"/>
        <v>29800</v>
      </c>
      <c r="N249" s="246">
        <f t="shared" ca="1" si="327"/>
        <v>17.488860378030516</v>
      </c>
      <c r="O249" s="223">
        <f t="shared" ca="1" si="328"/>
        <v>4.4888603780305152</v>
      </c>
      <c r="P249" s="223" t="str">
        <f t="shared" ca="1" si="329"/>
        <v>-3.90569901982768+2.21255116550315i</v>
      </c>
      <c r="Q249" s="223" t="str">
        <f t="shared" ca="1" si="330"/>
        <v>2.3077354386457-3.85022397253341i</v>
      </c>
      <c r="R249" s="223" t="str">
        <f t="shared" ca="1" si="331"/>
        <v>-0.110162148344723+4.4875084172093i</v>
      </c>
      <c r="S249" s="223" t="str">
        <f t="shared" ca="1" si="332"/>
        <v>-2.1160341342712-3.95882142007586i</v>
      </c>
      <c r="T249" s="223" t="str">
        <f t="shared" ca="1" si="333"/>
        <v>3.79242969428712+2.40152961825198i</v>
      </c>
      <c r="U249" s="223" t="str">
        <f t="shared" ca="1" si="334"/>
        <v>-4.48345334911631-0.220257939130511i</v>
      </c>
      <c r="V249" s="223" t="str">
        <f t="shared" ca="1" si="335"/>
        <v>4.0095591743305-2.01824248320026i</v>
      </c>
      <c r="W249" s="223" t="str">
        <f t="shared" ca="1" si="336"/>
        <v>-2.49387720621506+3.73235099820116i</v>
      </c>
      <c r="X249" s="223" t="str">
        <f t="shared" ca="1" si="337"/>
        <v>0.330221054769749-4.47669761637292i</v>
      </c>
      <c r="Y249" s="223" t="str">
        <f t="shared" ca="1" si="338"/>
        <v>1.91923511832439+4.05788172006561i</v>
      </c>
      <c r="Z249" s="223" t="str">
        <f t="shared" ca="1" si="339"/>
        <v>-3.67002407343548-2.58472257580118i</v>
      </c>
      <c r="AA249" s="223" t="str">
        <f t="shared" ca="1" si="340"/>
        <v>4.46724528837994+0.439985257593339i</v>
      </c>
      <c r="AB249" s="223" t="str">
        <f t="shared" ca="1" si="341"/>
        <v>-4.10375994958652+1.81907167797806i</v>
      </c>
      <c r="AC249" s="223" t="str">
        <f t="shared" ca="1" si="342"/>
        <v>2.67401100515628-3.60548646339927i</v>
      </c>
      <c r="AD249" s="223" t="str">
        <f t="shared" ca="1" si="343"/>
        <v>-0.549484429749863+4.4551020588663i</v>
      </c>
      <c r="AE249" s="223" t="str">
        <f t="shared" ca="1" si="344"/>
        <v>-1.71781249687236-4.14716622756327i</v>
      </c>
      <c r="AF249" s="223" t="str">
        <f t="shared" ca="1" si="345"/>
        <v>3.53877704313507+2.76168871026995i</v>
      </c>
      <c r="AG249" s="223" t="str">
        <f t="shared" ca="1" si="346"/>
        <v>-4.44027524245939-0.658652613032482i</v>
      </c>
      <c r="AH249" s="223" t="str">
        <f t="shared" ca="1" si="347"/>
        <v>4.18807440767706-1.61551856975176i</v>
      </c>
      <c r="AI249" s="223" t="str">
        <f t="shared" ca="1" si="348"/>
        <v>-2.84770287737074+3.46993599590348i</v>
      </c>
      <c r="AJ249" s="223" t="str">
        <f t="shared" ca="1" si="349"/>
        <v>0.767424048609555-4.42277377027901i</v>
      </c>
      <c r="AK249" s="223" t="str">
        <f t="shared" ca="1" si="350"/>
        <v>1.5122515146528+4.22645984836986i</v>
      </c>
      <c r="AL249" s="223" t="str">
        <f t="shared" ca="1" si="351"/>
        <v>-3.3990047889772-2.93200169474069i</v>
      </c>
      <c r="AM249" s="223" t="str">
        <f t="shared" ca="1" si="352"/>
        <v>4.40260818455756+0.875733216635645i</v>
      </c>
      <c r="AN249" s="223" t="str">
        <f t="shared" ca="1" si="353"/>
        <v>-4.26229942768752+1.40807353578814i</v>
      </c>
      <c r="AO249" s="223" t="str">
        <f t="shared" ca="1" si="354"/>
        <v>3.0145343839243-3.32602614866306i</v>
      </c>
      <c r="AP249" s="223" t="str">
        <f t="shared" ca="1" si="355"/>
        <v>-0.983514875717742+4.37979063228988i</v>
      </c>
      <c r="AQ249" s="223" t="str">
        <f t="shared" ca="1" si="356"/>
        <v>-1.30304738607556-4.29557155720795i</v>
      </c>
      <c r="AR249" s="223" t="str">
        <f t="shared" ca="1" si="357"/>
        <v>-1.30304738607556-4.29557155720795i</v>
      </c>
      <c r="AS249" s="223" t="str">
        <f t="shared" ca="1" si="358"/>
        <v>-4.35433485791621-1.09070410221476i</v>
      </c>
      <c r="AT249" s="223" t="str">
        <f t="shared" ca="1" si="359"/>
        <v>4.3262561950438-1.19723632934247i</v>
      </c>
      <c r="AU249" s="223" t="str">
        <f t="shared" ca="1" si="360"/>
        <v>-3.17410361310436+3.17410361310561i</v>
      </c>
      <c r="AV249" s="223" t="str">
        <f t="shared" ca="1" si="361"/>
        <v>1.19723632934509-4.32625619504307i</v>
      </c>
      <c r="AW249" s="223" t="str">
        <f t="shared" ca="1" si="362"/>
        <v>1.09070410221652+4.35433485791577i</v>
      </c>
      <c r="AX249" s="223" t="str">
        <f t="shared" ca="1" si="363"/>
        <v>-3.09525123031612-3.25104403456471i</v>
      </c>
      <c r="AY249" s="223" t="str">
        <f t="shared" ca="1" si="364"/>
        <v>4.29557155720716+1.30304738607816i</v>
      </c>
      <c r="AZ249" s="223" t="str">
        <f t="shared" ca="1" si="365"/>
        <v>-4.37979063228957+0.983514875719138i</v>
      </c>
      <c r="BA249" s="223" t="str">
        <f t="shared" ca="1" si="366"/>
        <v>3.32602614866299-3.01453438392437i</v>
      </c>
      <c r="BB249" s="223" t="str">
        <f t="shared" ca="1" si="367"/>
        <v>-1.40807353578981+4.26229942768697i</v>
      </c>
      <c r="BC249" s="223" t="str">
        <f t="shared" ca="1" si="368"/>
        <v>-0.875733216636551-4.40260818455738i</v>
      </c>
      <c r="BD249" s="223" t="str">
        <f t="shared" ca="1" si="369"/>
        <v>2.93200169474038+3.39900478897747i</v>
      </c>
      <c r="BE249" s="223" t="str">
        <f t="shared" ca="1" si="370"/>
        <v>-4.22645984836912-1.51225151465487i</v>
      </c>
      <c r="BF249" s="223" t="str">
        <f t="shared" ca="1" si="371"/>
        <v>4.42277377027892-0.767424048610026i</v>
      </c>
      <c r="BG249" s="223" t="str">
        <f t="shared" ca="1" si="372"/>
        <v>-3.46993599590403+2.84770287737007i</v>
      </c>
      <c r="BH249" s="223" t="str">
        <f t="shared" ca="1" si="373"/>
        <v>1.61551856975006-4.18807440767771i</v>
      </c>
      <c r="BI249" s="223" t="str">
        <f t="shared" ca="1" si="374"/>
        <v>0.65865261303245+4.44027524245939i</v>
      </c>
      <c r="BJ249" s="223" t="str">
        <f t="shared" ca="1" si="375"/>
        <v>-2.76168871026889-3.53877704313589i</v>
      </c>
      <c r="BK249" s="223" t="str">
        <f t="shared" ca="1" si="376"/>
        <v>4.14716622756377+1.71781249687116i</v>
      </c>
      <c r="BL249" s="223" t="str">
        <f t="shared" ca="1" si="377"/>
        <v>-4.45510205886636+0.549484429749387i</v>
      </c>
      <c r="BM249" s="223" t="str">
        <f t="shared" ca="1" si="378"/>
        <v>3.60548646340035-2.67401100515481i</v>
      </c>
      <c r="BN249" s="223" t="str">
        <f t="shared" ca="1" si="379"/>
        <v>-1.81907167797716+4.10375994958692i</v>
      </c>
      <c r="BO249" s="223" t="str">
        <f t="shared" ca="1" si="380"/>
        <v>-0.439985257592512-4.46724528838002i</v>
      </c>
      <c r="BP249" s="223" t="str">
        <f t="shared" ca="1" si="381"/>
        <v>2.58472257580269+3.67002407343442i</v>
      </c>
      <c r="BQ249" s="223" t="str">
        <f t="shared" ca="1" si="382"/>
        <v>-4.05788172006583-1.91923511832393i</v>
      </c>
      <c r="BR249" s="223" t="str">
        <f t="shared" ca="1" si="383"/>
        <v>4.47669761637302-0.330221054768444i</v>
      </c>
      <c r="BS249" s="223" t="str">
        <f t="shared" ca="1" si="384"/>
        <v>-3.7323509982004+2.4938772062162i</v>
      </c>
      <c r="BT249" s="223" t="str">
        <f t="shared" ca="1" si="385"/>
        <v>2.01824248320023-4.00955917433052i</v>
      </c>
      <c r="BU249" s="223" t="str">
        <f t="shared" ca="1" si="386"/>
        <v>0.220257939128742+4.48345334911639i</v>
      </c>
      <c r="BV249" s="223" t="str">
        <f t="shared" ca="1" si="387"/>
        <v>-2.40152961825275-3.79242969428664i</v>
      </c>
      <c r="BW249" s="223" t="str">
        <f t="shared" ca="1" si="388"/>
        <v>3.95882142007565+2.11603413427159i</v>
      </c>
      <c r="BX249" s="223" t="str">
        <f t="shared" ca="1" si="389"/>
        <v>-4.48750841720936+0.110162148342482i</v>
      </c>
      <c r="BY249" s="223" t="str">
        <f t="shared" ca="1" si="390"/>
        <v>3.8502239725331-2.30773543864622i</v>
      </c>
      <c r="BZ249" s="223" t="str">
        <f t="shared" ca="1" si="391"/>
        <v>-2.21255116550407+3.90569901982716i</v>
      </c>
      <c r="CA249" s="223" t="str">
        <f t="shared" ca="1" si="392"/>
        <v>-1.75313758591063E-12-4.48886037803052i</v>
      </c>
      <c r="CB249" s="223" t="str">
        <f t="shared" ca="1" si="393"/>
        <v>2.21255116550323+3.90569901982764i</v>
      </c>
      <c r="CC249" s="223" t="str">
        <f t="shared" ca="1" si="394"/>
        <v>-3.85022397253261-2.30773543864705i</v>
      </c>
      <c r="CD249" s="223" t="str">
        <f t="shared" ca="1" si="395"/>
        <v>4.48750841720934+0.110162148343313i</v>
      </c>
      <c r="CE249" s="223" t="str">
        <f t="shared" ca="1" si="396"/>
        <v>-3.95882142007604+2.11603413427086i</v>
      </c>
      <c r="CF249" s="223" t="str">
        <f t="shared" ca="1" si="397"/>
        <v>2.40152961825345-3.7924296942862i</v>
      </c>
      <c r="CG249" s="223" t="str">
        <f t="shared" ca="1" si="398"/>
        <v>-0.220257939129572+4.48345334911635i</v>
      </c>
      <c r="CH249" s="223" t="str">
        <f t="shared" ca="1" si="399"/>
        <v>-2.01824248319949-4.00955917433089i</v>
      </c>
      <c r="CI249" s="223" t="str">
        <f t="shared" ca="1" si="400"/>
        <v>3.73235099820242+2.49387720621318i</v>
      </c>
      <c r="CJ249" s="223" t="str">
        <f t="shared" ca="1" si="401"/>
        <v>-4.47669761637297-0.330221054769146i</v>
      </c>
      <c r="CK249" s="223" t="str">
        <f t="shared" ca="1" si="402"/>
        <v>4.05788172006618-1.91923511832318i</v>
      </c>
      <c r="CL249" s="223" t="str">
        <f t="shared" ca="1" si="403"/>
        <v>-2.58472257579972+3.67002407343651i</v>
      </c>
      <c r="CM249" s="223" t="str">
        <f t="shared" ca="1" si="404"/>
        <v>0.439985257593213-4.46724528837995i</v>
      </c>
      <c r="CN249" s="223" t="str">
        <f t="shared" ca="1" si="405"/>
        <v>1.8190716779764+4.10375994958726i</v>
      </c>
      <c r="CO249" s="223" t="str">
        <f t="shared" ca="1" si="406"/>
        <v>-3.60548646339978-2.67401100515559i</v>
      </c>
      <c r="CP249" s="223" t="str">
        <f t="shared" ca="1" si="407"/>
        <v>4.45510205886626+0.549484429750213i</v>
      </c>
      <c r="CQ249" s="223" t="str">
        <f t="shared" ca="1" si="408"/>
        <v>-4.14716622756238+1.71781249687451i</v>
      </c>
      <c r="CR249" s="223" t="str">
        <f t="shared" ca="1" si="409"/>
        <v>2.76168871026965-3.5387770431353i</v>
      </c>
      <c r="CS249" s="223" t="str">
        <f t="shared" ca="1" si="410"/>
        <v>-0.658652613033272+4.44027524245927i</v>
      </c>
      <c r="CT249" s="223" t="str">
        <f t="shared" ca="1" si="411"/>
        <v>-1.61551856975345-4.1880744076764i</v>
      </c>
      <c r="CU249" s="223" t="str">
        <f t="shared" ca="1" si="412"/>
        <v>3.46993599590342+2.84770287737081i</v>
      </c>
      <c r="CV249" s="223" t="str">
        <f t="shared" ca="1" si="413"/>
        <v>-4.42277377027878-0.767424048610848i</v>
      </c>
      <c r="CW249" s="223" t="str">
        <f t="shared" ca="1" si="414"/>
        <v>4.2264598483694-1.51225151465409i</v>
      </c>
      <c r="CX249" s="223" t="str">
        <f t="shared" ca="1" si="415"/>
        <v>-2.93200169474111+3.39900478897685i</v>
      </c>
      <c r="CY249" s="223" t="str">
        <f t="shared" ca="1" si="416"/>
        <v>0.875733216637364-4.40260818455722i</v>
      </c>
      <c r="CZ249" s="223" t="str">
        <f t="shared" ca="1" si="417"/>
        <v>1.40807353578902+4.26229942768723i</v>
      </c>
      <c r="DA249" s="223" t="str">
        <f t="shared" ca="1" si="418"/>
        <v>-3.32602614866252-3.01453438392489i</v>
      </c>
      <c r="DB249" s="223" t="str">
        <f t="shared" ca="1" si="419"/>
        <v>4.37979063229039+0.983514875715471i</v>
      </c>
      <c r="DC249" s="223" t="str">
        <f t="shared" ca="1" si="420"/>
        <v>-4.29557155720744+1.30304738607724i</v>
      </c>
      <c r="DD249" s="223" t="str">
        <f t="shared" ca="1" si="421"/>
        <v>3.09525123031667-3.25104403456419i</v>
      </c>
      <c r="DE249" s="223" t="str">
        <f t="shared" ca="1" si="422"/>
        <v>-1.09070410221294+4.35433485791667i</v>
      </c>
      <c r="DF249" s="223" t="str">
        <f t="shared" ca="1" si="423"/>
        <v>-1.19723632934416-4.32625619504333i</v>
      </c>
      <c r="DG249" s="223" t="str">
        <f t="shared" ca="1" si="424"/>
        <v>3.17410361310378+3.1741036131062i</v>
      </c>
      <c r="DH249" s="223" t="str">
        <f t="shared" ca="1" si="425"/>
        <v>-4.32625619504357-1.19723632934327i</v>
      </c>
      <c r="DI249" s="223" t="str">
        <f t="shared" ca="1" si="426"/>
        <v>4.35433485791644-1.09070410221383i</v>
      </c>
      <c r="DJ249" s="223" t="str">
        <f t="shared" ca="1" si="427"/>
        <v>-3.25104403456355+3.09525123031734i</v>
      </c>
      <c r="DK249" s="223" t="str">
        <f t="shared" ca="1" si="428"/>
        <v>1.30304738607636-4.29557155720771i</v>
      </c>
      <c r="DL249" s="223" t="str">
        <f t="shared" ca="1" si="429"/>
        <v>0.983514875716369+4.37979063229019i</v>
      </c>
      <c r="DM249" s="223" t="str">
        <f t="shared" ca="1" si="430"/>
        <v>-3.01453438392576-3.32602614866173i</v>
      </c>
      <c r="DN249" s="223" t="str">
        <f t="shared" ca="1" si="431"/>
        <v>4.26229942768752+1.40807353578814i</v>
      </c>
      <c r="DO249" s="223" t="str">
        <f t="shared" ca="1" si="432"/>
        <v>-4.40260818455789+0.875733216634015i</v>
      </c>
      <c r="DP249" s="223" t="str">
        <f t="shared" ca="1" si="433"/>
        <v>3.39900478897624-2.9320016947418i</v>
      </c>
      <c r="DQ249" s="223" t="str">
        <f t="shared" ca="1" si="434"/>
        <v>-1.51225151465322+4.22645984836971i</v>
      </c>
      <c r="DR249" s="223" t="str">
        <f t="shared" ca="1" si="435"/>
        <v>-0.767424048607481-4.42277377027937i</v>
      </c>
      <c r="DS249" s="223" t="str">
        <f t="shared" ca="1" si="436"/>
        <v>2.84770287737153+3.46993599590283i</v>
      </c>
      <c r="DT249" s="223" t="str">
        <f t="shared" ca="1" si="437"/>
        <v>-4.18807440767673-1.61551856975259i</v>
      </c>
      <c r="DU249" s="223" t="str">
        <f t="shared" ca="1" si="438"/>
        <v>4.44027524245913-0.658652613034183i</v>
      </c>
      <c r="DV249" s="223" t="str">
        <f t="shared" ca="1" si="439"/>
        <v>-3.53877704313473+2.76168871027037i</v>
      </c>
      <c r="DW249" s="223" t="str">
        <f t="shared" ca="1" si="440"/>
        <v>1.71781249687366-4.14716622756274i</v>
      </c>
      <c r="DX249" s="223" t="str">
        <f t="shared" ca="1" si="441"/>
        <v>0.549484429751128+4.45510205886614i</v>
      </c>
      <c r="DY249" s="223" t="str">
        <f t="shared" ca="1" si="442"/>
        <v>-2.67401100515633-3.60548646339923i</v>
      </c>
      <c r="DZ249" s="223" t="str">
        <f t="shared" ca="1" si="443"/>
        <v>4.10375994958576+1.81907167797975i</v>
      </c>
      <c r="EA249" s="223" t="str">
        <f t="shared" ca="1" si="444"/>
        <v>-4.46724528837986+0.43998525759413i</v>
      </c>
      <c r="EB249" s="223" t="str">
        <f t="shared" ca="1" si="445"/>
        <v>3.67002407343598-2.58472257580047i</v>
      </c>
      <c r="EC249" s="223" t="str">
        <f t="shared" ca="1" si="446"/>
        <v>-1.9192351183265+4.05788172006461i</v>
      </c>
      <c r="ED249" s="223" t="str">
        <f t="shared" ca="1" si="447"/>
        <v>-0.330221054770319-4.47669761637288i</v>
      </c>
      <c r="EE249" s="223" t="str">
        <f t="shared" ca="1" si="448"/>
        <v>2.49387720621395+3.73235099820191i</v>
      </c>
      <c r="EF249" s="223" t="str">
        <f t="shared" ca="1" si="449"/>
        <v>-4.00955917433131-2.01824248319866i</v>
      </c>
      <c r="EG249" s="223" t="str">
        <f t="shared" ca="1" si="450"/>
        <v>4.4834533491163-0.22025793913062i</v>
      </c>
      <c r="EH249" s="223" t="str">
        <f t="shared" ca="1" si="451"/>
        <v>-3.79242969428809+2.40152961825046i</v>
      </c>
      <c r="EI249" s="223" t="str">
        <f t="shared" ca="1" si="452"/>
        <v>2.11603413427005-3.95882142007647i</v>
      </c>
      <c r="EJ249" s="223" t="str">
        <f t="shared" ca="1" si="453"/>
        <v>0.110162148344362+4.48750841720931i</v>
      </c>
      <c r="EK249" s="223" t="str">
        <f t="shared" ca="1" si="454"/>
        <v>-2.3077354386439-3.8502239725345i</v>
      </c>
      <c r="EL249" s="223" t="str">
        <f t="shared" ca="1" si="455"/>
        <v>3.90569901982803+2.21255116550254i</v>
      </c>
      <c r="EM249" s="223" t="str">
        <f t="shared" ca="1" si="456"/>
        <v>-4.48886037803052-8.31481729671991E-13i</v>
      </c>
      <c r="EN249" s="223"/>
      <c r="EO249" s="223"/>
      <c r="EP249" s="223"/>
    </row>
    <row r="250" spans="1:146">
      <c r="A250" s="249">
        <f t="shared" si="323"/>
        <v>2.9296875000000022E-3</v>
      </c>
      <c r="B250" s="248">
        <v>150</v>
      </c>
      <c r="C250" s="247">
        <f t="shared" si="324"/>
        <v>30000</v>
      </c>
      <c r="N250" s="246">
        <f t="shared" ca="1" si="327"/>
        <v>17.488673829424123</v>
      </c>
      <c r="O250" s="223">
        <f t="shared" ca="1" si="328"/>
        <v>4.4886738294241244</v>
      </c>
      <c r="P250" s="223" t="str">
        <f t="shared" ca="1" si="329"/>
        <v>-3.85006396445655+2.30763953349525i</v>
      </c>
      <c r="Q250" s="223" t="str">
        <f t="shared" ca="1" si="330"/>
        <v>2.11594619586678-3.9586568988931i</v>
      </c>
      <c r="R250" s="223" t="str">
        <f t="shared" ca="1" si="331"/>
        <v>0.220248785624113+4.48326702521589i</v>
      </c>
      <c r="S250" s="223" t="str">
        <f t="shared" ca="1" si="332"/>
        <v>-2.49377356536231-3.73219588870375i</v>
      </c>
      <c r="T250" s="223" t="str">
        <f t="shared" ca="1" si="333"/>
        <v>4.05771308212283+1.91915535851747i</v>
      </c>
      <c r="U250" s="223" t="str">
        <f t="shared" ca="1" si="334"/>
        <v>-4.4670596380561+0.439966972632142i</v>
      </c>
      <c r="V250" s="223" t="str">
        <f t="shared" ca="1" si="335"/>
        <v>3.60533662615345-2.67389987828144i</v>
      </c>
      <c r="W250" s="223" t="str">
        <f t="shared" ca="1" si="336"/>
        <v>-1.71774110781143+4.14699387912399i</v>
      </c>
      <c r="X250" s="223" t="str">
        <f t="shared" ca="1" si="337"/>
        <v>-0.658625240666997-4.44009071295997i</v>
      </c>
      <c r="Y250" s="223" t="str">
        <f t="shared" ca="1" si="338"/>
        <v>2.84758453218782+3.46979179188056i</v>
      </c>
      <c r="Z250" s="223" t="str">
        <f t="shared" ca="1" si="339"/>
        <v>-4.22628420463659-1.5121886683203i</v>
      </c>
      <c r="AA250" s="223" t="str">
        <f t="shared" ca="1" si="340"/>
        <v>4.40242522043035-0.875696822807867i</v>
      </c>
      <c r="AB250" s="223" t="str">
        <f t="shared" ca="1" si="341"/>
        <v>-3.32588792526318+3.01440910553721i</v>
      </c>
      <c r="AC250" s="223" t="str">
        <f t="shared" ca="1" si="342"/>
        <v>1.30299323387513-4.29539304132144i</v>
      </c>
      <c r="AD250" s="223" t="str">
        <f t="shared" ca="1" si="343"/>
        <v>1.09065877460061+4.35415389993782i</v>
      </c>
      <c r="AE250" s="223" t="str">
        <f t="shared" ca="1" si="344"/>
        <v>-3.17397170332031-3.17397170332047i</v>
      </c>
      <c r="AF250" s="223" t="str">
        <f t="shared" ca="1" si="345"/>
        <v>4.35415389993788+1.09065877460039i</v>
      </c>
      <c r="AG250" s="223" t="str">
        <f t="shared" ca="1" si="346"/>
        <v>-4.2953930413215+1.30299323387495i</v>
      </c>
      <c r="AH250" s="223" t="str">
        <f t="shared" ca="1" si="347"/>
        <v>3.01440910553735-3.32588792526305i</v>
      </c>
      <c r="AI250" s="223" t="str">
        <f t="shared" ca="1" si="348"/>
        <v>-0.875696822807611+4.4024252204304i</v>
      </c>
      <c r="AJ250" s="223" t="str">
        <f t="shared" ca="1" si="349"/>
        <v>-1.51218866832013-4.22628420463665i</v>
      </c>
      <c r="AK250" s="223" t="str">
        <f t="shared" ca="1" si="350"/>
        <v>3.46979179188044+2.84758453218796i</v>
      </c>
      <c r="AL250" s="223" t="str">
        <f t="shared" ca="1" si="351"/>
        <v>-4.44009071296001-0.658625240666741i</v>
      </c>
      <c r="AM250" s="223" t="str">
        <f t="shared" ca="1" si="352"/>
        <v>4.14699387912407-1.71774110781124i</v>
      </c>
      <c r="AN250" s="223" t="str">
        <f t="shared" ca="1" si="353"/>
        <v>-2.67389987828124+3.6053366261536i</v>
      </c>
      <c r="AO250" s="223" t="str">
        <f t="shared" ca="1" si="354"/>
        <v>0.439966972632345-4.46705963805609i</v>
      </c>
      <c r="AP250" s="223" t="str">
        <f t="shared" ca="1" si="355"/>
        <v>1.91915535851729+4.05771308212291i</v>
      </c>
      <c r="AQ250" s="223" t="str">
        <f t="shared" ca="1" si="356"/>
        <v>-3.73219588870363-2.49377356536249i</v>
      </c>
      <c r="AR250" s="223" t="str">
        <f t="shared" ca="1" si="357"/>
        <v>-3.73219588870363-2.49377356536249i</v>
      </c>
      <c r="AS250" s="223" t="str">
        <f t="shared" ca="1" si="358"/>
        <v>-3.95865689889346+2.11594619586612i</v>
      </c>
      <c r="AT250" s="223" t="str">
        <f t="shared" ca="1" si="359"/>
        <v>2.30763953349413-3.85006396445722i</v>
      </c>
      <c r="AU250" s="223" t="str">
        <f t="shared" ca="1" si="360"/>
        <v>-1.11298998884778E-12+4.48867382942412i</v>
      </c>
      <c r="AV250" s="223" t="str">
        <f t="shared" ca="1" si="361"/>
        <v>-2.30763953349605-3.85006396445607i</v>
      </c>
      <c r="AW250" s="223" t="str">
        <f t="shared" ca="1" si="362"/>
        <v>3.9586568988924+2.11594619586808i</v>
      </c>
      <c r="AX250" s="223" t="str">
        <f t="shared" ca="1" si="363"/>
        <v>-4.48326702521586+0.220248785624777i</v>
      </c>
      <c r="AY250" s="223" t="str">
        <f t="shared" ca="1" si="364"/>
        <v>3.73219588870483-2.49377356536069i</v>
      </c>
      <c r="AZ250" s="223" t="str">
        <f t="shared" ca="1" si="365"/>
        <v>-1.91915535851728+4.05771308212292i</v>
      </c>
      <c r="BA250" s="223" t="str">
        <f t="shared" ca="1" si="366"/>
        <v>-0.439966972630193-4.4670596380563i</v>
      </c>
      <c r="BB250" s="223" t="str">
        <f t="shared" ca="1" si="367"/>
        <v>2.67389987828125+3.60533662615359i</v>
      </c>
      <c r="BC250" s="223" t="str">
        <f t="shared" ca="1" si="368"/>
        <v>-4.14699387912478-1.71774110780952i</v>
      </c>
      <c r="BD250" s="223" t="str">
        <f t="shared" ca="1" si="369"/>
        <v>4.44009071296007-0.658625240666306i</v>
      </c>
      <c r="BE250" s="223" t="str">
        <f t="shared" ca="1" si="370"/>
        <v>-3.46979179187954+2.84758453218905i</v>
      </c>
      <c r="BF250" s="223" t="str">
        <f t="shared" ca="1" si="371"/>
        <v>1.51218866832096-4.22628420463635i</v>
      </c>
      <c r="BG250" s="223" t="str">
        <f t="shared" ca="1" si="372"/>
        <v>0.875696822808994+4.40242522043013i</v>
      </c>
      <c r="BH250" s="223" t="str">
        <f t="shared" ca="1" si="373"/>
        <v>-3.01440910553636-3.32588792526395i</v>
      </c>
      <c r="BI250" s="223" t="str">
        <f t="shared" ca="1" si="374"/>
        <v>4.29539304132178+1.30299323387403i</v>
      </c>
      <c r="BJ250" s="223" t="str">
        <f t="shared" ca="1" si="375"/>
        <v>-4.35415389993821+1.09065877459907i</v>
      </c>
      <c r="BK250" s="223" t="str">
        <f t="shared" ca="1" si="376"/>
        <v>3.17397170331997-3.17397170332081i</v>
      </c>
      <c r="BL250" s="223" t="str">
        <f t="shared" ca="1" si="377"/>
        <v>-1.09065877460237+4.35415389993738i</v>
      </c>
      <c r="BM250" s="223" t="str">
        <f t="shared" ca="1" si="378"/>
        <v>-1.30299323387517-4.29539304132143i</v>
      </c>
      <c r="BN250" s="223" t="str">
        <f t="shared" ca="1" si="379"/>
        <v>3.32588792526166+3.01440910553888i</v>
      </c>
      <c r="BO250" s="223" t="str">
        <f t="shared" ca="1" si="380"/>
        <v>-4.40242522043036-0.875696822807827i</v>
      </c>
      <c r="BP250" s="223" t="str">
        <f t="shared" ca="1" si="381"/>
        <v>4.22628420463595-1.51218866832208i</v>
      </c>
      <c r="BQ250" s="223" t="str">
        <f t="shared" ca="1" si="382"/>
        <v>-2.84758453218813+3.4697917918803i</v>
      </c>
      <c r="BR250" s="223" t="str">
        <f t="shared" ca="1" si="383"/>
        <v>0.65862524066513-4.44009071296025i</v>
      </c>
      <c r="BS250" s="223" t="str">
        <f t="shared" ca="1" si="384"/>
        <v>1.71774110781062+4.14699387912432i</v>
      </c>
      <c r="BT250" s="223" t="str">
        <f t="shared" ca="1" si="385"/>
        <v>-3.6053366261543-2.67389987828029i</v>
      </c>
      <c r="BU250" s="223" t="str">
        <f t="shared" ca="1" si="386"/>
        <v>4.46705963805597+0.439966972633453i</v>
      </c>
      <c r="BV250" s="223" t="str">
        <f t="shared" ca="1" si="387"/>
        <v>-4.05771308212241+1.91915535851835i</v>
      </c>
      <c r="BW250" s="223" t="str">
        <f t="shared" ca="1" si="388"/>
        <v>2.49377356536342-3.73219588870301i</v>
      </c>
      <c r="BX250" s="223" t="str">
        <f t="shared" ca="1" si="389"/>
        <v>-0.220248785623589+4.48326702521592i</v>
      </c>
      <c r="BY250" s="223" t="str">
        <f t="shared" ca="1" si="390"/>
        <v>-2.11594619586514-3.95865689889398i</v>
      </c>
      <c r="BZ250" s="223" t="str">
        <f t="shared" ca="1" si="391"/>
        <v>3.85006396445668+2.30763953349503i</v>
      </c>
      <c r="CA250" s="223" t="str">
        <f t="shared" ca="1" si="392"/>
        <v>-4.48867382942412-2.22597997769555E-12i</v>
      </c>
      <c r="CB250" s="223" t="str">
        <f t="shared" ca="1" si="393"/>
        <v>3.85006396445661-2.30763953349515i</v>
      </c>
      <c r="CC250" s="223" t="str">
        <f t="shared" ca="1" si="394"/>
        <v>-2.11594619586512+3.95865689889398i</v>
      </c>
      <c r="CD250" s="223" t="str">
        <f t="shared" ca="1" si="395"/>
        <v>-0.220248785623729-4.48326702521591i</v>
      </c>
      <c r="CE250" s="223" t="str">
        <f t="shared" ca="1" si="396"/>
        <v>2.49377356536342+3.732195888703i</v>
      </c>
      <c r="CF250" s="223" t="str">
        <f t="shared" ca="1" si="397"/>
        <v>-4.05771308212247-1.91915535851822i</v>
      </c>
      <c r="CG250" s="223" t="str">
        <f t="shared" ca="1" si="398"/>
        <v>4.46705963805597-0.439966972633466i</v>
      </c>
      <c r="CH250" s="223" t="str">
        <f t="shared" ca="1" si="399"/>
        <v>-3.60533662615429+2.6738998782803i</v>
      </c>
      <c r="CI250" s="223" t="str">
        <f t="shared" ca="1" si="400"/>
        <v>1.71774110781061-4.14699387912432i</v>
      </c>
      <c r="CJ250" s="223" t="str">
        <f t="shared" ca="1" si="401"/>
        <v>0.658625240665139+4.44009071296025i</v>
      </c>
      <c r="CK250" s="223" t="str">
        <f t="shared" ca="1" si="402"/>
        <v>-2.84758453218815-3.46979179188029i</v>
      </c>
      <c r="CL250" s="223" t="str">
        <f t="shared" ca="1" si="403"/>
        <v>4.22628420463595+1.51218866832207i</v>
      </c>
      <c r="CM250" s="223" t="str">
        <f t="shared" ca="1" si="404"/>
        <v>-4.40242522043036+0.87569682280784i</v>
      </c>
      <c r="CN250" s="223" t="str">
        <f t="shared" ca="1" si="405"/>
        <v>3.32588792526474-3.01440910553549i</v>
      </c>
      <c r="CO250" s="223" t="str">
        <f t="shared" ca="1" si="406"/>
        <v>-1.30299323387515+4.29539304132143i</v>
      </c>
      <c r="CP250" s="223" t="str">
        <f t="shared" ca="1" si="407"/>
        <v>-1.09065877460238-4.35415389993738i</v>
      </c>
      <c r="CQ250" s="223" t="str">
        <f t="shared" ca="1" si="408"/>
        <v>3.17397170331998+3.1739717033208i</v>
      </c>
      <c r="CR250" s="223" t="str">
        <f t="shared" ca="1" si="409"/>
        <v>-4.35415389993821-1.09065877459905i</v>
      </c>
      <c r="CS250" s="223" t="str">
        <f t="shared" ca="1" si="410"/>
        <v>4.29539304132177-1.30299323387404i</v>
      </c>
      <c r="CT250" s="223" t="str">
        <f t="shared" ca="1" si="411"/>
        <v>-3.01440910553635+3.32588792526396i</v>
      </c>
      <c r="CU250" s="223" t="str">
        <f t="shared" ca="1" si="412"/>
        <v>0.87569682280898-4.40242522043013i</v>
      </c>
      <c r="CV250" s="223" t="str">
        <f t="shared" ca="1" si="413"/>
        <v>1.51218866832097+4.22628420463634i</v>
      </c>
      <c r="CW250" s="223" t="str">
        <f t="shared" ca="1" si="414"/>
        <v>-3.46979179187955-2.84758453218905i</v>
      </c>
      <c r="CX250" s="223" t="str">
        <f t="shared" ca="1" si="415"/>
        <v>4.44009071296008+0.658625240666293i</v>
      </c>
      <c r="CY250" s="223" t="str">
        <f t="shared" ca="1" si="416"/>
        <v>-4.14699387912477+1.71774110780954i</v>
      </c>
      <c r="CZ250" s="223" t="str">
        <f t="shared" ca="1" si="417"/>
        <v>2.67389987828123-3.6053366261536i</v>
      </c>
      <c r="DA250" s="223" t="str">
        <f t="shared" ca="1" si="418"/>
        <v>-0.439966972634624+4.46705963805586i</v>
      </c>
      <c r="DB250" s="223" t="str">
        <f t="shared" ca="1" si="419"/>
        <v>-1.91915535851729-4.05771308212291i</v>
      </c>
      <c r="DC250" s="223" t="str">
        <f t="shared" ca="1" si="420"/>
        <v>3.73219588870491+2.49377356536057i</v>
      </c>
      <c r="DD250" s="223" t="str">
        <f t="shared" ca="1" si="421"/>
        <v>-4.48326702521586-0.220248785624764i</v>
      </c>
      <c r="DE250" s="223" t="str">
        <f t="shared" ca="1" si="422"/>
        <v>3.95865689889237-2.11594619586815i</v>
      </c>
      <c r="DF250" s="223" t="str">
        <f t="shared" ca="1" si="423"/>
        <v>-2.30763953349604+3.85006396445608i</v>
      </c>
      <c r="DG250" s="223" t="str">
        <f t="shared" ca="1" si="424"/>
        <v>-1.18997034088185E-12-4.48867382942412i</v>
      </c>
      <c r="DH250" s="223" t="str">
        <f t="shared" ca="1" si="425"/>
        <v>2.30763953349414+3.85006396445721i</v>
      </c>
      <c r="DI250" s="223" t="str">
        <f t="shared" ca="1" si="426"/>
        <v>-3.95865689889349-2.11594619586605i</v>
      </c>
      <c r="DJ250" s="223" t="str">
        <f t="shared" ca="1" si="427"/>
        <v>4.48326702521596-0.220248785622554i</v>
      </c>
      <c r="DK250" s="223" t="str">
        <f t="shared" ca="1" si="428"/>
        <v>-3.73219588870359+2.49377356536255i</v>
      </c>
      <c r="DL250" s="223" t="str">
        <f t="shared" ca="1" si="429"/>
        <v>1.91915535851929-4.05771308212196i</v>
      </c>
      <c r="DM250" s="223" t="str">
        <f t="shared" ca="1" si="430"/>
        <v>0.439966972632422+4.46705963805608i</v>
      </c>
      <c r="DN250" s="223" t="str">
        <f t="shared" ca="1" si="431"/>
        <v>-2.67389987828315-3.60533662615218i</v>
      </c>
      <c r="DO250" s="223" t="str">
        <f t="shared" ca="1" si="432"/>
        <v>4.14699387912392+1.71774110781158i</v>
      </c>
      <c r="DP250" s="223" t="str">
        <f t="shared" ca="1" si="433"/>
        <v>-4.44009071295973+0.658625240668645i</v>
      </c>
      <c r="DQ250" s="223" t="str">
        <f t="shared" ca="1" si="434"/>
        <v>3.46979179188096-2.84758453218734i</v>
      </c>
      <c r="DR250" s="223" t="str">
        <f t="shared" ca="1" si="435"/>
        <v>-1.51218866831873+4.22628420463715i</v>
      </c>
      <c r="DS250" s="223" t="str">
        <f t="shared" ca="1" si="436"/>
        <v>-0.875696822806812-4.40242522043056i</v>
      </c>
      <c r="DT250" s="223" t="str">
        <f t="shared" ca="1" si="437"/>
        <v>3.01440910553812+3.32588792526235i</v>
      </c>
      <c r="DU250" s="223" t="str">
        <f t="shared" ca="1" si="438"/>
        <v>-4.29539304132113-1.30299323387616i</v>
      </c>
      <c r="DV250" s="223" t="str">
        <f t="shared" ca="1" si="439"/>
        <v>4.35415389993763-1.09065877460136i</v>
      </c>
      <c r="DW250" s="223" t="str">
        <f t="shared" ca="1" si="440"/>
        <v>-3.17397170332154+3.17397170331924i</v>
      </c>
      <c r="DX250" s="223" t="str">
        <f t="shared" ca="1" si="441"/>
        <v>1.09065877460007-4.35415389993796i</v>
      </c>
      <c r="DY250" s="223" t="str">
        <f t="shared" ca="1" si="442"/>
        <v>1.30299323387304+4.29539304132208i</v>
      </c>
      <c r="DZ250" s="223" t="str">
        <f t="shared" ca="1" si="443"/>
        <v>-3.32588792526325-3.01440910553713i</v>
      </c>
      <c r="EA250" s="223" t="str">
        <f t="shared" ca="1" si="444"/>
        <v>4.40242522043082+0.875696822805506i</v>
      </c>
      <c r="EB250" s="223" t="str">
        <f t="shared" ca="1" si="445"/>
        <v>-4.2262842046367+1.51218866831999i</v>
      </c>
      <c r="EC250" s="223" t="str">
        <f t="shared" ca="1" si="446"/>
        <v>2.84758453218631-3.4697917918818i</v>
      </c>
      <c r="ED250" s="223" t="str">
        <f t="shared" ca="1" si="447"/>
        <v>-0.65862524066733+4.44009071295992i</v>
      </c>
      <c r="EE250" s="223" t="str">
        <f t="shared" ca="1" si="448"/>
        <v>-1.71774110781281-4.14699387912342i</v>
      </c>
      <c r="EF250" s="223" t="str">
        <f t="shared" ca="1" si="449"/>
        <v>3.60533662615298+2.67389987828208i</v>
      </c>
      <c r="EG250" s="223" t="str">
        <f t="shared" ca="1" si="450"/>
        <v>-4.46705963805621-0.439966972631098i</v>
      </c>
      <c r="EH250" s="223" t="str">
        <f t="shared" ca="1" si="451"/>
        <v>4.05771308212336-1.91915535851634i</v>
      </c>
      <c r="EI250" s="223" t="str">
        <f t="shared" ca="1" si="452"/>
        <v>-2.49377356536145+3.73219588870433i</v>
      </c>
      <c r="EJ250" s="223" t="str">
        <f t="shared" ca="1" si="453"/>
        <v>0.220248785625812-4.48326702521581i</v>
      </c>
      <c r="EK250" s="223" t="str">
        <f t="shared" ca="1" si="454"/>
        <v>2.11594619586722+3.95865689889286i</v>
      </c>
      <c r="EL250" s="223" t="str">
        <f t="shared" ca="1" si="455"/>
        <v>-3.85006396445553-2.30763953349694i</v>
      </c>
      <c r="EM250" s="223" t="str">
        <f t="shared" ca="1" si="456"/>
        <v>4.48867382942412-1.40768243687949E-13i</v>
      </c>
      <c r="EN250" s="223"/>
      <c r="EO250" s="223"/>
      <c r="EP250" s="223"/>
    </row>
    <row r="251" spans="1:146">
      <c r="A251" s="249">
        <f t="shared" si="323"/>
        <v>2.9492187500000022E-3</v>
      </c>
      <c r="B251" s="248">
        <v>151</v>
      </c>
      <c r="C251" s="247">
        <f t="shared" si="324"/>
        <v>30200</v>
      </c>
      <c r="N251" s="246">
        <f t="shared" ca="1" si="327"/>
        <v>17.488473842996587</v>
      </c>
      <c r="O251" s="223">
        <f t="shared" ca="1" si="328"/>
        <v>4.4884738429965871</v>
      </c>
      <c r="P251" s="223" t="str">
        <f t="shared" ca="1" si="329"/>
        <v>-3.79210312878572+2.40132282292867i</v>
      </c>
      <c r="Q251" s="223" t="str">
        <f t="shared" ca="1" si="330"/>
        <v>1.91906985330178-4.05753229653355i</v>
      </c>
      <c r="R251" s="223" t="str">
        <f t="shared" ca="1" si="331"/>
        <v>0.549437113735106+4.45471843075575i</v>
      </c>
      <c r="S251" s="223" t="str">
        <f t="shared" ca="1" si="332"/>
        <v>-2.8474576621411-3.46963720028168i</v>
      </c>
      <c r="T251" s="223" t="str">
        <f t="shared" ca="1" si="333"/>
        <v>4.26193240177992+1.40795228680626i</v>
      </c>
      <c r="U251" s="223" t="str">
        <f t="shared" ca="1" si="334"/>
        <v>-4.35395990685286+1.09061018186261i</v>
      </c>
      <c r="V251" s="223" t="str">
        <f t="shared" ca="1" si="335"/>
        <v>3.09498469873783-3.25076408769435i</v>
      </c>
      <c r="W251" s="223" t="str">
        <f t="shared" ca="1" si="336"/>
        <v>-0.875657807391059+4.402229076686i</v>
      </c>
      <c r="X251" s="223" t="str">
        <f t="shared" ca="1" si="337"/>
        <v>-1.61537945771167-4.18771377327387i</v>
      </c>
      <c r="Y251" s="223" t="str">
        <f t="shared" ca="1" si="338"/>
        <v>3.60517599554876+2.67378074650551i</v>
      </c>
      <c r="Z251" s="223" t="str">
        <f t="shared" ca="1" si="339"/>
        <v>-4.47631212867242-0.33019261948856i</v>
      </c>
      <c r="AA251" s="223" t="str">
        <f t="shared" ca="1" si="340"/>
        <v>3.9584805266101-2.11585192291738i</v>
      </c>
      <c r="AB251" s="223" t="str">
        <f t="shared" ca="1" si="341"/>
        <v>-2.21236064308377+3.905362700723i</v>
      </c>
      <c r="AC251" s="223" t="str">
        <f t="shared" ca="1" si="342"/>
        <v>-0.220238972755154-4.48306727968077i</v>
      </c>
      <c r="AD251" s="223" t="str">
        <f t="shared" ca="1" si="343"/>
        <v>2.58450000576203+3.66970804826224i</v>
      </c>
      <c r="AE251" s="223" t="str">
        <f t="shared" ca="1" si="344"/>
        <v>-4.14680911575675-1.71766457631905i</v>
      </c>
      <c r="AF251" s="223" t="str">
        <f t="shared" ca="1" si="345"/>
        <v>4.42239292595208-0.767357965850101i</v>
      </c>
      <c r="AG251" s="223" t="str">
        <f t="shared" ca="1" si="346"/>
        <v>-3.32573974509451+3.01427480286109i</v>
      </c>
      <c r="AH251" s="223" t="str">
        <f t="shared" ca="1" si="347"/>
        <v>1.19713323551946-4.32588366182902i</v>
      </c>
      <c r="AI251" s="223" t="str">
        <f t="shared" ca="1" si="348"/>
        <v>1.30293518087944+4.29520166624237i</v>
      </c>
      <c r="AJ251" s="223" t="str">
        <f t="shared" ca="1" si="349"/>
        <v>-3.39871210123001-2.93174922055371i</v>
      </c>
      <c r="AK251" s="223" t="str">
        <f t="shared" ca="1" si="350"/>
        <v>4.43989289108357+0.658595896563358i</v>
      </c>
      <c r="AL251" s="223" t="str">
        <f t="shared" ca="1" si="351"/>
        <v>-4.10340657548761+1.81891503801294i</v>
      </c>
      <c r="AM251" s="223" t="str">
        <f t="shared" ca="1" si="352"/>
        <v>2.49366245885611-3.73202960606642i</v>
      </c>
      <c r="AN251" s="223" t="str">
        <f t="shared" ca="1" si="353"/>
        <v>-0.110152662300257+4.4871219985925i</v>
      </c>
      <c r="AO251" s="223" t="str">
        <f t="shared" ca="1" si="354"/>
        <v>-2.30753671992387-3.84989243037615i</v>
      </c>
      <c r="AP251" s="223" t="str">
        <f t="shared" ca="1" si="355"/>
        <v>4.00921391184467+2.01806869267023i</v>
      </c>
      <c r="AQ251" s="223" t="str">
        <f t="shared" ca="1" si="356"/>
        <v>-4.4668606146178+0.439947370535174i</v>
      </c>
      <c r="AR251" s="223" t="str">
        <f t="shared" ca="1" si="357"/>
        <v>-4.4668606146178+0.439947370535174i</v>
      </c>
      <c r="AS251" s="223" t="str">
        <f t="shared" ca="1" si="358"/>
        <v>-1.51212129492311+4.22609590860225i</v>
      </c>
      <c r="AT251" s="223" t="str">
        <f t="shared" ca="1" si="359"/>
        <v>-0.983430185412283-4.37941348923398i</v>
      </c>
      <c r="AU251" s="223" t="str">
        <f t="shared" ca="1" si="360"/>
        <v>3.17383029156229+3.17383029156037i</v>
      </c>
      <c r="AV251" s="223" t="str">
        <f t="shared" ca="1" si="361"/>
        <v>-4.3794134892336-0.98343018541398i</v>
      </c>
      <c r="AW251" s="223" t="str">
        <f t="shared" ca="1" si="362"/>
        <v>4.22609590860283-1.51212129492147i</v>
      </c>
      <c r="AX251" s="223" t="str">
        <f t="shared" ca="1" si="363"/>
        <v>-2.76145090170569+3.53847231962232i</v>
      </c>
      <c r="AY251" s="223" t="str">
        <f t="shared" ca="1" si="364"/>
        <v>0.439947370532462-4.46686061461807i</v>
      </c>
      <c r="AZ251" s="223" t="str">
        <f t="shared" ca="1" si="365"/>
        <v>2.01806869266868+4.00921391184545i</v>
      </c>
      <c r="BA251" s="223" t="str">
        <f t="shared" ca="1" si="366"/>
        <v>-3.84989243037617-2.30753671992383i</v>
      </c>
      <c r="BB251" s="223" t="str">
        <f t="shared" ca="1" si="367"/>
        <v>4.48712199859246-0.110152662301642i</v>
      </c>
      <c r="BC251" s="223" t="str">
        <f t="shared" ca="1" si="368"/>
        <v>-3.73202960606738+2.49366245885466i</v>
      </c>
      <c r="BD251" s="223" t="str">
        <f t="shared" ca="1" si="369"/>
        <v>1.81891503801325-4.10340657548747i</v>
      </c>
      <c r="BE251" s="223" t="str">
        <f t="shared" ca="1" si="370"/>
        <v>0.65859589656435+4.43989289108343i</v>
      </c>
      <c r="BF251" s="223" t="str">
        <f t="shared" ca="1" si="371"/>
        <v>-2.9317492205521-3.39871210123139i</v>
      </c>
      <c r="BG251" s="223" t="str">
        <f t="shared" ca="1" si="372"/>
        <v>4.29520166624214+1.30293518088019i</v>
      </c>
      <c r="BH251" s="223" t="str">
        <f t="shared" ca="1" si="373"/>
        <v>-4.32588366182887+1.19713323551999i</v>
      </c>
      <c r="BI251" s="223" t="str">
        <f t="shared" ca="1" si="374"/>
        <v>3.01427480285968-3.32573974509579i</v>
      </c>
      <c r="BJ251" s="223" t="str">
        <f t="shared" ca="1" si="375"/>
        <v>-0.767357965851434+4.42239292595184i</v>
      </c>
      <c r="BK251" s="223" t="str">
        <f t="shared" ca="1" si="376"/>
        <v>-1.71766457631863-4.14680911575692i</v>
      </c>
      <c r="BL251" s="223" t="str">
        <f t="shared" ca="1" si="377"/>
        <v>3.66970804826281+2.58450000576121i</v>
      </c>
      <c r="BM251" s="223" t="str">
        <f t="shared" ca="1" si="378"/>
        <v>-4.48306727968065-0.220238972757401i</v>
      </c>
      <c r="BN251" s="223" t="str">
        <f t="shared" ca="1" si="379"/>
        <v>3.90536270072345-2.21236064308298i</v>
      </c>
      <c r="BO251" s="223" t="str">
        <f t="shared" ca="1" si="380"/>
        <v>-2.115851922917+3.9584805266103i</v>
      </c>
      <c r="BP251" s="223" t="str">
        <f t="shared" ca="1" si="381"/>
        <v>-0.330192619490355-4.47631212867229i</v>
      </c>
      <c r="BQ251" s="223" t="str">
        <f t="shared" ca="1" si="382"/>
        <v>2.67378074650445+3.60517599554955i</v>
      </c>
      <c r="BR251" s="223" t="str">
        <f t="shared" ca="1" si="383"/>
        <v>-4.18771377327388-1.61537945771166i</v>
      </c>
      <c r="BS251" s="223" t="str">
        <f t="shared" ca="1" si="384"/>
        <v>4.40222907668573-0.875657807392384i</v>
      </c>
      <c r="BT251" s="223" t="str">
        <f t="shared" ca="1" si="385"/>
        <v>-3.25076408769557+3.09498469873655i</v>
      </c>
      <c r="BU251" s="223" t="str">
        <f t="shared" ca="1" si="386"/>
        <v>1.09061018186301-4.35395990685276i</v>
      </c>
      <c r="BV251" s="223" t="str">
        <f t="shared" ca="1" si="387"/>
        <v>1.40795228680671+4.26193240177977i</v>
      </c>
      <c r="BW251" s="223" t="str">
        <f t="shared" ca="1" si="388"/>
        <v>-3.46963720028283-2.84745766213969i</v>
      </c>
      <c r="BX251" s="223" t="str">
        <f t="shared" ca="1" si="389"/>
        <v>4.45471843075559+0.549437113736408i</v>
      </c>
      <c r="BY251" s="223" t="str">
        <f t="shared" ca="1" si="390"/>
        <v>-4.0575322965335+1.91906985330189i</v>
      </c>
      <c r="BZ251" s="223" t="str">
        <f t="shared" ca="1" si="391"/>
        <v>2.40132282292746-3.79210312878648i</v>
      </c>
      <c r="CA251" s="223" t="str">
        <f t="shared" ca="1" si="392"/>
        <v>-1.73979475091043E-12+4.48847384299659i</v>
      </c>
      <c r="CB251" s="223" t="str">
        <f t="shared" ca="1" si="393"/>
        <v>-2.4013228229283-3.79210312878595i</v>
      </c>
      <c r="CC251" s="223" t="str">
        <f t="shared" ca="1" si="394"/>
        <v>4.05753229653392+1.919069853301i</v>
      </c>
      <c r="CD251" s="223" t="str">
        <f t="shared" ca="1" si="395"/>
        <v>-4.45471843075547+0.549437113737382i</v>
      </c>
      <c r="CE251" s="223" t="str">
        <f t="shared" ca="1" si="396"/>
        <v>3.46963720028221-2.84745766214045i</v>
      </c>
      <c r="CF251" s="223" t="str">
        <f t="shared" ca="1" si="397"/>
        <v>-1.40795228680578+4.26193240178008i</v>
      </c>
      <c r="CG251" s="223" t="str">
        <f t="shared" ca="1" si="398"/>
        <v>-1.09061018186397-4.35395990685252i</v>
      </c>
      <c r="CH251" s="223" t="str">
        <f t="shared" ca="1" si="399"/>
        <v>3.25076408769317+3.09498469873907i</v>
      </c>
      <c r="CI251" s="223" t="str">
        <f t="shared" ca="1" si="400"/>
        <v>-4.4022290766859-0.875657807391544i</v>
      </c>
      <c r="CJ251" s="223" t="str">
        <f t="shared" ca="1" si="401"/>
        <v>4.18771377327353-1.61537945771258i</v>
      </c>
      <c r="CK251" s="223" t="str">
        <f t="shared" ca="1" si="402"/>
        <v>-2.67378074650724+3.60517599554748i</v>
      </c>
      <c r="CL251" s="223" t="str">
        <f t="shared" ca="1" si="403"/>
        <v>0.3301926194895-4.47631212867235i</v>
      </c>
      <c r="CM251" s="223" t="str">
        <f t="shared" ca="1" si="404"/>
        <v>2.11585192291787+3.95848052660984i</v>
      </c>
      <c r="CN251" s="223" t="str">
        <f t="shared" ca="1" si="405"/>
        <v>-3.90536270072388-2.21236064308224i</v>
      </c>
      <c r="CO251" s="223" t="str">
        <f t="shared" ca="1" si="406"/>
        <v>4.48306727968083-0.220238972753798i</v>
      </c>
      <c r="CP251" s="223" t="str">
        <f t="shared" ca="1" si="407"/>
        <v>-3.66970804826217+2.58450000576212i</v>
      </c>
      <c r="CQ251" s="223" t="str">
        <f t="shared" ca="1" si="408"/>
        <v>1.71766457631783-4.14680911575725i</v>
      </c>
      <c r="CR251" s="223" t="str">
        <f t="shared" ca="1" si="409"/>
        <v>0.767357965847883+4.42239292595246i</v>
      </c>
      <c r="CS251" s="223" t="str">
        <f t="shared" ca="1" si="410"/>
        <v>-3.01427480286051-3.32573974509504i</v>
      </c>
      <c r="CT251" s="223" t="str">
        <f t="shared" ca="1" si="411"/>
        <v>4.32588366182914+1.19713323551904i</v>
      </c>
      <c r="CU251" s="223" t="str">
        <f t="shared" ca="1" si="412"/>
        <v>-4.29520166624182+1.30293518088126i</v>
      </c>
      <c r="CV251" s="223" t="str">
        <f t="shared" ca="1" si="413"/>
        <v>2.93174922055464-3.3987121012292i</v>
      </c>
      <c r="CW251" s="223" t="str">
        <f t="shared" ca="1" si="414"/>
        <v>-0.658595896563376+4.43989289108357i</v>
      </c>
      <c r="CX251" s="223" t="str">
        <f t="shared" ca="1" si="415"/>
        <v>-1.81891503801427-4.10340657548702i</v>
      </c>
      <c r="CY251" s="223" t="str">
        <f t="shared" ca="1" si="416"/>
        <v>3.73202960606552+2.49366245885745i</v>
      </c>
      <c r="CZ251" s="223" t="str">
        <f t="shared" ca="1" si="417"/>
        <v>-4.48712199859249-0.110152662300657i</v>
      </c>
      <c r="DA251" s="223" t="str">
        <f t="shared" ca="1" si="418"/>
        <v>3.8498924303756-2.30753671992478i</v>
      </c>
      <c r="DB251" s="223" t="str">
        <f t="shared" ca="1" si="419"/>
        <v>-2.01806869266779+4.00921391184589i</v>
      </c>
      <c r="DC251" s="223" t="str">
        <f t="shared" ca="1" si="420"/>
        <v>-0.439947370533442-4.46686061461797i</v>
      </c>
      <c r="DD251" s="223" t="str">
        <f t="shared" ca="1" si="421"/>
        <v>2.76145090170657+3.53847231962163i</v>
      </c>
      <c r="DE251" s="223" t="str">
        <f t="shared" ca="1" si="422"/>
        <v>-4.22609590860316-1.51212129492054i</v>
      </c>
      <c r="DF251" s="223" t="str">
        <f t="shared" ca="1" si="423"/>
        <v>4.37941348923436-0.983430185410586i</v>
      </c>
      <c r="DG251" s="223" t="str">
        <f t="shared" ca="1" si="424"/>
        <v>-3.17383029156169+3.17383029156097i</v>
      </c>
      <c r="DH251" s="223" t="str">
        <f t="shared" ca="1" si="425"/>
        <v>0.983430185411322-4.37941348923419i</v>
      </c>
      <c r="DI251" s="223" t="str">
        <f t="shared" ca="1" si="426"/>
        <v>1.51212129491983+4.22609590860342i</v>
      </c>
      <c r="DJ251" s="223" t="str">
        <f t="shared" ca="1" si="427"/>
        <v>-3.53847231962117-2.76145090170716i</v>
      </c>
      <c r="DK251" s="223" t="str">
        <f t="shared" ca="1" si="428"/>
        <v>4.4668606146179+0.439947370534193i</v>
      </c>
      <c r="DL251" s="223" t="str">
        <f t="shared" ca="1" si="429"/>
        <v>-4.00921391184428+2.01806869267099i</v>
      </c>
      <c r="DM251" s="223" t="str">
        <f t="shared" ca="1" si="430"/>
        <v>2.30753671992543-3.84989243037521i</v>
      </c>
      <c r="DN251" s="223" t="str">
        <f t="shared" ca="1" si="431"/>
        <v>0.110152662299903+4.4871219985925i</v>
      </c>
      <c r="DO251" s="223" t="str">
        <f t="shared" ca="1" si="432"/>
        <v>-2.49366245885682-3.73202960606594i</v>
      </c>
      <c r="DP251" s="223" t="str">
        <f t="shared" ca="1" si="433"/>
        <v>4.10340657548671+1.81891503801496i</v>
      </c>
      <c r="DQ251" s="223" t="str">
        <f t="shared" ca="1" si="434"/>
        <v>-4.43989289108368+0.658595896562631i</v>
      </c>
      <c r="DR251" s="223" t="str">
        <f t="shared" ca="1" si="435"/>
        <v>3.3987121012297-2.93174922055407i</v>
      </c>
      <c r="DS251" s="223" t="str">
        <f t="shared" ca="1" si="436"/>
        <v>-1.30293518087759+4.29520166624293i</v>
      </c>
      <c r="DT251" s="223" t="str">
        <f t="shared" ca="1" si="437"/>
        <v>-1.19713323551832-4.32588366182934i</v>
      </c>
      <c r="DU251" s="223" t="str">
        <f t="shared" ca="1" si="438"/>
        <v>3.32573974509453+3.01427480286107i</v>
      </c>
      <c r="DV251" s="223" t="str">
        <f t="shared" ca="1" si="439"/>
        <v>-4.42239292595233-0.767357965848624i</v>
      </c>
      <c r="DW251" s="223" t="str">
        <f t="shared" ca="1" si="440"/>
        <v>4.14680911575754-1.71766457631714i</v>
      </c>
      <c r="DX251" s="223" t="str">
        <f t="shared" ca="1" si="441"/>
        <v>-2.58450000576273+3.66970804826174i</v>
      </c>
      <c r="DY251" s="223" t="str">
        <f t="shared" ca="1" si="442"/>
        <v>0.220238972754552-4.4830672796808i</v>
      </c>
      <c r="DZ251" s="223" t="str">
        <f t="shared" ca="1" si="443"/>
        <v>2.21236064308535+3.90536270072211i</v>
      </c>
      <c r="EA251" s="223" t="str">
        <f t="shared" ca="1" si="444"/>
        <v>-3.95848052660948-2.11585192291854i</v>
      </c>
      <c r="EB251" s="223" t="str">
        <f t="shared" ca="1" si="445"/>
        <v>4.47631212867241-0.330192619488748i</v>
      </c>
      <c r="EC251" s="223" t="str">
        <f t="shared" ca="1" si="446"/>
        <v>-3.60517599554793+2.67378074650664i</v>
      </c>
      <c r="ED251" s="223" t="str">
        <f t="shared" ca="1" si="447"/>
        <v>1.61537945771328-4.18771377327325i</v>
      </c>
      <c r="EE251" s="223" t="str">
        <f t="shared" ca="1" si="448"/>
        <v>0.875657807390804+4.40222907668605i</v>
      </c>
      <c r="EF251" s="223" t="str">
        <f t="shared" ca="1" si="449"/>
        <v>-3.09498469873852-3.25076408769369i</v>
      </c>
      <c r="EG251" s="223" t="str">
        <f t="shared" ca="1" si="450"/>
        <v>4.35395990685345+1.09061018186024i</v>
      </c>
      <c r="EH251" s="223" t="str">
        <f t="shared" ca="1" si="451"/>
        <v>-4.26193240178028+1.40795228680518i</v>
      </c>
      <c r="EI251" s="223" t="str">
        <f t="shared" ca="1" si="452"/>
        <v>2.84745766214104-3.46963720028173i</v>
      </c>
      <c r="EJ251" s="223" t="str">
        <f t="shared" ca="1" si="453"/>
        <v>-0.549437113733576+4.45471843075594i</v>
      </c>
      <c r="EK251" s="223" t="str">
        <f t="shared" ca="1" si="454"/>
        <v>-1.91906985330044-4.05753229653419i</v>
      </c>
      <c r="EL251" s="223" t="str">
        <f t="shared" ca="1" si="455"/>
        <v>3.79210312878555+2.40132282292893i</v>
      </c>
      <c r="EM251" s="223" t="str">
        <f t="shared" ca="1" si="456"/>
        <v>-4.48847384299659+1.11293407483738E-12i</v>
      </c>
      <c r="EN251" s="223"/>
      <c r="EO251" s="223"/>
      <c r="EP251" s="223"/>
    </row>
    <row r="252" spans="1:146">
      <c r="A252" s="249">
        <f t="shared" si="323"/>
        <v>2.9687500000000022E-3</v>
      </c>
      <c r="B252" s="248">
        <v>152</v>
      </c>
      <c r="C252" s="247">
        <f t="shared" si="324"/>
        <v>30400</v>
      </c>
      <c r="N252" s="246">
        <f t="shared" ca="1" si="327"/>
        <v>17.488259548100554</v>
      </c>
      <c r="O252" s="223">
        <f t="shared" ca="1" si="328"/>
        <v>4.4882595481005536</v>
      </c>
      <c r="P252" s="223" t="str">
        <f t="shared" ca="1" si="329"/>
        <v>-3.73185142637236+2.49354340299068i</v>
      </c>
      <c r="Q252" s="223" t="str">
        <f t="shared" ca="1" si="330"/>
        <v>1.7175825692125-4.14661113308846i</v>
      </c>
      <c r="R252" s="223" t="str">
        <f t="shared" ca="1" si="331"/>
        <v>0.875616000530732+4.40201889940631i</v>
      </c>
      <c r="S252" s="223" t="str">
        <f t="shared" ca="1" si="332"/>
        <v>-3.17367876218711-3.17367876218723i</v>
      </c>
      <c r="T252" s="223" t="str">
        <f t="shared" ca="1" si="333"/>
        <v>4.40201889940628+0.875616000530885i</v>
      </c>
      <c r="U252" s="223" t="str">
        <f t="shared" ca="1" si="334"/>
        <v>-4.14661113308842+1.7175825692126i</v>
      </c>
      <c r="V252" s="223" t="str">
        <f t="shared" ca="1" si="335"/>
        <v>2.49354340299051-3.73185142637248i</v>
      </c>
      <c r="W252" s="223" t="str">
        <f t="shared" ca="1" si="336"/>
        <v>-1.56706105398221E-13+4.48825954810055i</v>
      </c>
      <c r="X252" s="223" t="str">
        <f t="shared" ca="1" si="337"/>
        <v>-2.49354340299062-3.7318514263724i</v>
      </c>
      <c r="Y252" s="223" t="str">
        <f t="shared" ca="1" si="338"/>
        <v>4.14661113308847+1.71758256921248i</v>
      </c>
      <c r="Z252" s="223" t="str">
        <f t="shared" ca="1" si="339"/>
        <v>-4.40201889940626+0.875616000530997i</v>
      </c>
      <c r="AA252" s="223" t="str">
        <f t="shared" ca="1" si="340"/>
        <v>3.17367876218734-3.173678762187i</v>
      </c>
      <c r="AB252" s="223" t="str">
        <f t="shared" ca="1" si="341"/>
        <v>-0.875616000531037+4.40201889940625i</v>
      </c>
      <c r="AC252" s="223" t="str">
        <f t="shared" ca="1" si="342"/>
        <v>-1.71758256921244-4.14661113308849i</v>
      </c>
      <c r="AD252" s="223" t="str">
        <f t="shared" ca="1" si="343"/>
        <v>3.73185142637238+2.49354340299066i</v>
      </c>
      <c r="AE252" s="223" t="str">
        <f t="shared" ca="1" si="344"/>
        <v>-4.48825954810055+1.33061819738784E-13i</v>
      </c>
      <c r="AF252" s="223" t="str">
        <f t="shared" ca="1" si="345"/>
        <v>3.73185142637223-2.49354340299088i</v>
      </c>
      <c r="AG252" s="223" t="str">
        <f t="shared" ca="1" si="346"/>
        <v>-1.71758256921264+4.14661113308841i</v>
      </c>
      <c r="AH252" s="223" t="str">
        <f t="shared" ca="1" si="347"/>
        <v>-0.875616000530862-4.40201889940628i</v>
      </c>
      <c r="AI252" s="223" t="str">
        <f t="shared" ca="1" si="348"/>
        <v>3.17367876218721+3.17367876218713i</v>
      </c>
      <c r="AJ252" s="223" t="str">
        <f t="shared" ca="1" si="349"/>
        <v>-4.40201889940631-0.875616000530737i</v>
      </c>
      <c r="AK252" s="223" t="str">
        <f t="shared" ca="1" si="350"/>
        <v>4.14661113308855-1.71758256921228i</v>
      </c>
      <c r="AL252" s="223" t="str">
        <f t="shared" ca="1" si="351"/>
        <v>-2.4935434029908+3.73185142637229i</v>
      </c>
      <c r="AM252" s="223" t="str">
        <f t="shared" ca="1" si="352"/>
        <v>3.95897867499808E-14-4.48825954810055i</v>
      </c>
      <c r="AN252" s="223" t="str">
        <f t="shared" ca="1" si="353"/>
        <v>2.49354340299073+3.73185142637233i</v>
      </c>
      <c r="AO252" s="223" t="str">
        <f t="shared" ca="1" si="354"/>
        <v>-4.14661113308852-1.71758256921235i</v>
      </c>
      <c r="AP252" s="223" t="str">
        <f t="shared" ca="1" si="355"/>
        <v>4.40201889940605-0.875616000532038i</v>
      </c>
      <c r="AQ252" s="223" t="str">
        <f t="shared" ca="1" si="356"/>
        <v>-3.17367876218596+3.17367876218838i</v>
      </c>
      <c r="AR252" s="223" t="str">
        <f t="shared" ca="1" si="357"/>
        <v>-3.17367876218596+3.17367876218838i</v>
      </c>
      <c r="AS252" s="223" t="str">
        <f t="shared" ca="1" si="358"/>
        <v>1.71758256921091+4.14661113308912i</v>
      </c>
      <c r="AT252" s="223" t="str">
        <f t="shared" ca="1" si="359"/>
        <v>-3.73185142637171-2.49354340299166i</v>
      </c>
      <c r="AU252" s="223" t="str">
        <f t="shared" ca="1" si="360"/>
        <v>4.48825954810055+6.26824421592885E-13i</v>
      </c>
      <c r="AV252" s="223" t="str">
        <f t="shared" ca="1" si="361"/>
        <v>-3.73185142637241+2.49354340299061i</v>
      </c>
      <c r="AW252" s="223" t="str">
        <f t="shared" ca="1" si="362"/>
        <v>1.71758256921207-4.14661113308864i</v>
      </c>
      <c r="AX252" s="223" t="str">
        <f t="shared" ca="1" si="363"/>
        <v>0.875616000531899+4.40201889940608i</v>
      </c>
      <c r="AY252" s="223" t="str">
        <f t="shared" ca="1" si="364"/>
        <v>-3.17367876218823-3.17367876218611i</v>
      </c>
      <c r="AZ252" s="223" t="str">
        <f t="shared" ca="1" si="365"/>
        <v>4.40201889940669+0.875616000528825i</v>
      </c>
      <c r="BA252" s="223" t="str">
        <f t="shared" ca="1" si="366"/>
        <v>-4.14661113308917+1.71758256921078i</v>
      </c>
      <c r="BB252" s="223" t="str">
        <f t="shared" ca="1" si="367"/>
        <v>2.49354340299183-3.7318514263716i</v>
      </c>
      <c r="BC252" s="223" t="str">
        <f t="shared" ca="1" si="368"/>
        <v>-7.6758502590056E-13+4.48825954810055i</v>
      </c>
      <c r="BD252" s="223" t="str">
        <f t="shared" ca="1" si="369"/>
        <v>-2.49354340299044-3.73185142637252i</v>
      </c>
      <c r="BE252" s="223" t="str">
        <f t="shared" ca="1" si="370"/>
        <v>4.14661113308859+1.7175825692122i</v>
      </c>
      <c r="BF252" s="223" t="str">
        <f t="shared" ca="1" si="371"/>
        <v>-4.40201889940612+0.875616000531697i</v>
      </c>
      <c r="BG252" s="223" t="str">
        <f t="shared" ca="1" si="372"/>
        <v>3.17367876218625-3.17367876218809i</v>
      </c>
      <c r="BH252" s="223" t="str">
        <f t="shared" ca="1" si="373"/>
        <v>-0.875616000529027+4.40201889940665i</v>
      </c>
      <c r="BI252" s="223" t="str">
        <f t="shared" ca="1" si="374"/>
        <v>-1.7175825692106-4.14661113308925i</v>
      </c>
      <c r="BJ252" s="223" t="str">
        <f t="shared" ca="1" si="375"/>
        <v>3.73185142637156+2.49354340299189i</v>
      </c>
      <c r="BK252" s="223" t="str">
        <f t="shared" ca="1" si="376"/>
        <v>-4.48825954810055-9.72127634570415E-13i</v>
      </c>
      <c r="BL252" s="223" t="str">
        <f t="shared" ca="1" si="377"/>
        <v>3.73185142637257-2.49354340299038i</v>
      </c>
      <c r="BM252" s="223" t="str">
        <f t="shared" ca="1" si="378"/>
        <v>-1.71758256921239+4.1466111330885i</v>
      </c>
      <c r="BN252" s="223" t="str">
        <f t="shared" ca="1" si="379"/>
        <v>-0.875616000531495-4.40201889940616i</v>
      </c>
      <c r="BO252" s="223" t="str">
        <f t="shared" ca="1" si="380"/>
        <v>3.17367876218803+3.17367876218631i</v>
      </c>
      <c r="BP252" s="223" t="str">
        <f t="shared" ca="1" si="381"/>
        <v>-4.40201889940661-0.875616000529224i</v>
      </c>
      <c r="BQ252" s="223" t="str">
        <f t="shared" ca="1" si="382"/>
        <v>4.14661113308928-1.71758256921052i</v>
      </c>
      <c r="BR252" s="223" t="str">
        <f t="shared" ca="1" si="383"/>
        <v>-2.49354340299206+3.73185142637144i</v>
      </c>
      <c r="BS252" s="223" t="str">
        <f t="shared" ca="1" si="384"/>
        <v>1.17667024324027E-12-4.48825954810055i</v>
      </c>
      <c r="BT252" s="223" t="str">
        <f t="shared" ca="1" si="385"/>
        <v>2.49354340299021+3.73185142637268i</v>
      </c>
      <c r="BU252" s="223" t="str">
        <f t="shared" ca="1" si="386"/>
        <v>-4.14661113308843-1.71758256921258i</v>
      </c>
      <c r="BV252" s="223" t="str">
        <f t="shared" ca="1" si="387"/>
        <v>4.40201889940617-0.875616000531423i</v>
      </c>
      <c r="BW252" s="223" t="str">
        <f t="shared" ca="1" si="388"/>
        <v>-3.17367876218645+3.17367876218789i</v>
      </c>
      <c r="BX252" s="223" t="str">
        <f t="shared" ca="1" si="389"/>
        <v>0.8756160005293-4.40201889940659i</v>
      </c>
      <c r="BY252" s="223" t="str">
        <f t="shared" ca="1" si="390"/>
        <v>1.71758256921446+4.14661113308765i</v>
      </c>
      <c r="BZ252" s="223" t="str">
        <f t="shared" ca="1" si="391"/>
        <v>-3.73185142637133-2.49354340299223i</v>
      </c>
      <c r="CA252" s="223" t="str">
        <f t="shared" ca="1" si="392"/>
        <v>4.48825954810055+1.25364884318577E-12i</v>
      </c>
      <c r="CB252" s="223" t="str">
        <f t="shared" ca="1" si="393"/>
        <v>-3.73185142637279+2.49354340299004i</v>
      </c>
      <c r="CC252" s="223" t="str">
        <f t="shared" ca="1" si="394"/>
        <v>1.71758256921265-4.1466111330884i</v>
      </c>
      <c r="CD252" s="223" t="str">
        <f t="shared" ca="1" si="395"/>
        <v>0.875616000531221+4.40201889940621i</v>
      </c>
      <c r="CE252" s="223" t="str">
        <f t="shared" ca="1" si="396"/>
        <v>-3.17367876218784-3.1736787621865i</v>
      </c>
      <c r="CF252" s="223" t="str">
        <f t="shared" ca="1" si="397"/>
        <v>4.40201889940653+0.875616000529628i</v>
      </c>
      <c r="CG252" s="223" t="str">
        <f t="shared" ca="1" si="398"/>
        <v>-4.14661113308768+1.71758256921439i</v>
      </c>
      <c r="CH252" s="223" t="str">
        <f t="shared" ca="1" si="399"/>
        <v>2.4935434029924-3.73185142637121i</v>
      </c>
      <c r="CI252" s="223" t="str">
        <f t="shared" ca="1" si="400"/>
        <v>-1.33062744313127E-12+4.48825954810055i</v>
      </c>
      <c r="CJ252" s="223" t="str">
        <f t="shared" ca="1" si="401"/>
        <v>-2.49354340298998-3.73185142637283i</v>
      </c>
      <c r="CK252" s="223" t="str">
        <f t="shared" ca="1" si="402"/>
        <v>4.14661113308832+1.71758256921284i</v>
      </c>
      <c r="CL252" s="223" t="str">
        <f t="shared" ca="1" si="403"/>
        <v>-4.40201889940625+0.875616000531019i</v>
      </c>
      <c r="CM252" s="223" t="str">
        <f t="shared" ca="1" si="404"/>
        <v>3.17367876218674-3.1736787621876i</v>
      </c>
      <c r="CN252" s="223" t="str">
        <f t="shared" ca="1" si="405"/>
        <v>-0.875616000529579+4.40201889940654i</v>
      </c>
      <c r="CO252" s="223" t="str">
        <f t="shared" ca="1" si="406"/>
        <v>-1.7175825692142-4.14661113308776i</v>
      </c>
      <c r="CP252" s="223" t="str">
        <f t="shared" ca="1" si="407"/>
        <v>3.73185142637124+2.49354340299236i</v>
      </c>
      <c r="CQ252" s="223" t="str">
        <f t="shared" ca="1" si="408"/>
        <v>-4.48825954810055-1.53517005180112E-12i</v>
      </c>
      <c r="CR252" s="223" t="str">
        <f t="shared" ca="1" si="409"/>
        <v>3.73185142637295-2.49354340298981i</v>
      </c>
      <c r="CS252" s="223" t="str">
        <f t="shared" ca="1" si="410"/>
        <v>-1.71758256921303+4.14661113308824i</v>
      </c>
      <c r="CT252" s="223" t="str">
        <f t="shared" ca="1" si="411"/>
        <v>-0.875616000530822-4.40201889940629i</v>
      </c>
      <c r="CU252" s="223" t="str">
        <f t="shared" ca="1" si="412"/>
        <v>3.17367876218764+3.17367876218671i</v>
      </c>
      <c r="CV252" s="223" t="str">
        <f t="shared" ca="1" si="413"/>
        <v>-4.4020188994065-0.875616000529776i</v>
      </c>
      <c r="CW252" s="223" t="str">
        <f t="shared" ca="1" si="414"/>
        <v>4.14661113308784-1.71758256921401i</v>
      </c>
      <c r="CX252" s="223" t="str">
        <f t="shared" ca="1" si="415"/>
        <v>-2.49354340299253+3.73185142637113i</v>
      </c>
      <c r="CY252" s="223" t="str">
        <f t="shared" ca="1" si="416"/>
        <v>1.73971266047098E-12-4.48825954810055i</v>
      </c>
      <c r="CZ252" s="223" t="str">
        <f t="shared" ca="1" si="417"/>
        <v>2.49354340298964+3.73185142637306i</v>
      </c>
      <c r="DA252" s="223" t="str">
        <f t="shared" ca="1" si="418"/>
        <v>-4.14661113308816-1.71758256921322i</v>
      </c>
      <c r="DB252" s="223" t="str">
        <f t="shared" ca="1" si="419"/>
        <v>4.40201889940628-0.875616000530871i</v>
      </c>
      <c r="DC252" s="223" t="str">
        <f t="shared" ca="1" si="420"/>
        <v>-3.17367876218685+3.17367876218749i</v>
      </c>
      <c r="DD252" s="223" t="str">
        <f t="shared" ca="1" si="421"/>
        <v>0.875616000529978-4.40201889940646i</v>
      </c>
      <c r="DE252" s="223" t="str">
        <f t="shared" ca="1" si="422"/>
        <v>1.71758256921382+4.14661113308791i</v>
      </c>
      <c r="DF252" s="223" t="str">
        <f t="shared" ca="1" si="423"/>
        <v>-3.73185142637342-2.49354340298909i</v>
      </c>
      <c r="DG252" s="223" t="str">
        <f t="shared" ca="1" si="424"/>
        <v>4.48825954810055+1.94425526914083E-12i</v>
      </c>
      <c r="DH252" s="223" t="str">
        <f t="shared" ca="1" si="425"/>
        <v>-3.73185142637318+2.49354340298947i</v>
      </c>
      <c r="DI252" s="223" t="str">
        <f t="shared" ca="1" si="426"/>
        <v>1.71758256921317-4.14661113308818i</v>
      </c>
      <c r="DJ252" s="223" t="str">
        <f t="shared" ca="1" si="427"/>
        <v>0.875616000530669+4.40201889940633i</v>
      </c>
      <c r="DK252" s="223" t="str">
        <f t="shared" ca="1" si="428"/>
        <v>-3.17367876218735-3.17367876218699i</v>
      </c>
      <c r="DL252" s="223" t="str">
        <f t="shared" ca="1" si="429"/>
        <v>4.40201889940642+0.87561600053018i</v>
      </c>
      <c r="DM252" s="223" t="str">
        <f t="shared" ca="1" si="430"/>
        <v>-4.14661113308799+1.71758256921363i</v>
      </c>
      <c r="DN252" s="223" t="str">
        <f t="shared" ca="1" si="431"/>
        <v>2.49354340298905-3.73185142637345i</v>
      </c>
      <c r="DO252" s="223" t="str">
        <f t="shared" ca="1" si="432"/>
        <v>-2.14879787781068E-12+4.48825954810055i</v>
      </c>
      <c r="DP252" s="223" t="str">
        <f t="shared" ca="1" si="433"/>
        <v>-2.4935434029893-3.73185142637329i</v>
      </c>
      <c r="DQ252" s="223" t="str">
        <f t="shared" ca="1" si="434"/>
        <v>4.14661113308811+1.71758256921336i</v>
      </c>
      <c r="DR252" s="223" t="str">
        <f t="shared" ca="1" si="435"/>
        <v>-4.40201889940637+0.875616000530467i</v>
      </c>
      <c r="DS252" s="223" t="str">
        <f t="shared" ca="1" si="436"/>
        <v>3.17367876218714-3.1736787621872i</v>
      </c>
      <c r="DT252" s="223" t="str">
        <f t="shared" ca="1" si="437"/>
        <v>-0.875616000530382+4.40201889940638i</v>
      </c>
      <c r="DU252" s="223" t="str">
        <f t="shared" ca="1" si="438"/>
        <v>-1.71758256921368-4.14661113308797i</v>
      </c>
      <c r="DV252" s="223" t="str">
        <f t="shared" ca="1" si="439"/>
        <v>3.73185142637334+2.49354340298922i</v>
      </c>
      <c r="DW252" s="223" t="str">
        <f t="shared" ca="1" si="440"/>
        <v>-4.48825954810055-2.35334048648053E-12i</v>
      </c>
      <c r="DX252" s="223" t="str">
        <f t="shared" ca="1" si="441"/>
        <v>3.73185142637326-2.49354340298934i</v>
      </c>
      <c r="DY252" s="223" t="str">
        <f t="shared" ca="1" si="442"/>
        <v>-1.71758256921355+4.14661113308802i</v>
      </c>
      <c r="DZ252" s="223" t="str">
        <f t="shared" ca="1" si="443"/>
        <v>-0.875616000530265-4.4020188994064i</v>
      </c>
      <c r="EA252" s="223" t="str">
        <f t="shared" ca="1" si="444"/>
        <v>3.17367876218706+3.17367876218729i</v>
      </c>
      <c r="EB252" s="223" t="str">
        <f t="shared" ca="1" si="445"/>
        <v>-4.40201889940639-0.875616000530328i</v>
      </c>
      <c r="EC252" s="223" t="str">
        <f t="shared" ca="1" si="446"/>
        <v>4.14661113308805-1.71758256921349i</v>
      </c>
      <c r="ED252" s="223" t="str">
        <f t="shared" ca="1" si="447"/>
        <v>-2.49354340298939+3.73185142637322i</v>
      </c>
      <c r="EE252" s="223" t="str">
        <f t="shared" ca="1" si="448"/>
        <v>2.30275507770169E-12-4.48825954810055i</v>
      </c>
      <c r="EF252" s="223" t="str">
        <f t="shared" ca="1" si="449"/>
        <v>2.49354340298917+3.73185142637337i</v>
      </c>
      <c r="EG252" s="223" t="str">
        <f t="shared" ca="1" si="450"/>
        <v>-4.14661113308795-1.71758256921374i</v>
      </c>
      <c r="EH252" s="223" t="str">
        <f t="shared" ca="1" si="451"/>
        <v>4.40201889940644-0.875616000530068i</v>
      </c>
      <c r="EI252" s="223" t="str">
        <f t="shared" ca="1" si="452"/>
        <v>-3.17367876218743+3.17367876218691i</v>
      </c>
      <c r="EJ252" s="223" t="str">
        <f t="shared" ca="1" si="453"/>
        <v>0.87561600053053-4.40201889940635i</v>
      </c>
      <c r="EK252" s="223" t="str">
        <f t="shared" ca="1" si="454"/>
        <v>1.7175825692133+4.14661113308813i</v>
      </c>
      <c r="EL252" s="223" t="str">
        <f t="shared" ca="1" si="455"/>
        <v>-3.73185142637311-2.49354340298956i</v>
      </c>
      <c r="EM252" s="223" t="str">
        <f t="shared" ca="1" si="456"/>
        <v>4.48825954810055-1.82987861025637E-12i</v>
      </c>
      <c r="EN252" s="223"/>
      <c r="EO252" s="223"/>
      <c r="EP252" s="223"/>
    </row>
    <row r="253" spans="1:146">
      <c r="A253" s="249">
        <f t="shared" si="323"/>
        <v>2.9882812500000022E-3</v>
      </c>
      <c r="B253" s="248">
        <v>153</v>
      </c>
      <c r="C253" s="247">
        <f t="shared" si="324"/>
        <v>30600</v>
      </c>
      <c r="N253" s="246">
        <f t="shared" ca="1" si="327"/>
        <v>17.488029977681222</v>
      </c>
      <c r="O253" s="223">
        <f t="shared" ca="1" si="328"/>
        <v>4.488029977681224</v>
      </c>
      <c r="P253" s="223" t="str">
        <f t="shared" ca="1" si="329"/>
        <v>-3.66934515072121+2.5842444244777i</v>
      </c>
      <c r="Q253" s="223" t="str">
        <f t="shared" ca="1" si="330"/>
        <v>1.51197176120091-4.22567798984924i</v>
      </c>
      <c r="R253" s="223" t="str">
        <f t="shared" ca="1" si="331"/>
        <v>1.19701485097716+4.32545587506166i</v>
      </c>
      <c r="S253" s="223" t="str">
        <f t="shared" ca="1" si="332"/>
        <v>-3.46929408775292-2.84717607696608i</v>
      </c>
      <c r="T253" s="223" t="str">
        <f t="shared" ca="1" si="333"/>
        <v>4.47586946602935+0.330159966730557i</v>
      </c>
      <c r="U253" s="223" t="str">
        <f t="shared" ca="1" si="334"/>
        <v>-3.84951171439606+2.30730852754737i</v>
      </c>
      <c r="V253" s="223" t="str">
        <f t="shared" ca="1" si="335"/>
        <v>1.81873516544952-4.10300078948599i</v>
      </c>
      <c r="W253" s="223" t="str">
        <f t="shared" ca="1" si="336"/>
        <v>0.875571213563884+4.40179374011818i</v>
      </c>
      <c r="X253" s="223" t="str">
        <f t="shared" ca="1" si="337"/>
        <v>-3.25044261953421-3.09467863560676i</v>
      </c>
      <c r="Y253" s="223" t="str">
        <f t="shared" ca="1" si="338"/>
        <v>4.43945382994003+0.658530767995031i</v>
      </c>
      <c r="Z253" s="223" t="str">
        <f t="shared" ca="1" si="339"/>
        <v>-4.00881744055893+2.01786912579479i</v>
      </c>
      <c r="AA253" s="223" t="str">
        <f t="shared" ca="1" si="340"/>
        <v>2.11564268625616-3.95808907234995i</v>
      </c>
      <c r="AB253" s="223" t="str">
        <f t="shared" ca="1" si="341"/>
        <v>0.54938277988207+4.45427790351415i</v>
      </c>
      <c r="AC253" s="223" t="str">
        <f t="shared" ca="1" si="342"/>
        <v>-3.01397672113371-3.32541086258968i</v>
      </c>
      <c r="AD253" s="223" t="str">
        <f t="shared" ca="1" si="343"/>
        <v>4.37898040890029+0.983332933971368i</v>
      </c>
      <c r="AE253" s="223" t="str">
        <f t="shared" ca="1" si="344"/>
        <v>-4.14639903767676+1.7174947164165i</v>
      </c>
      <c r="AF253" s="223" t="str">
        <f t="shared" ca="1" si="345"/>
        <v>2.40108535604157-3.79172812759144i</v>
      </c>
      <c r="AG253" s="223" t="str">
        <f t="shared" ca="1" si="346"/>
        <v>0.220217193316555+4.48262394902061i</v>
      </c>
      <c r="AH253" s="223" t="str">
        <f t="shared" ca="1" si="347"/>
        <v>-2.76117782174219-3.53812239998623i</v>
      </c>
      <c r="AI253" s="223" t="str">
        <f t="shared" ca="1" si="348"/>
        <v>4.2947769136185+1.30280633357951i</v>
      </c>
      <c r="AJ253" s="223" t="str">
        <f t="shared" ca="1" si="349"/>
        <v>-4.26151093915473+1.40781305436123i</v>
      </c>
      <c r="AK253" s="223" t="str">
        <f t="shared" ca="1" si="350"/>
        <v>2.67351633624589-3.60481947958447i</v>
      </c>
      <c r="AL253" s="223" t="str">
        <f t="shared" ca="1" si="351"/>
        <v>-0.11014176930015+4.48667826696107i</v>
      </c>
      <c r="AM253" s="223" t="str">
        <f t="shared" ca="1" si="352"/>
        <v>-2.49341586049936-3.73166054554478i</v>
      </c>
      <c r="AN253" s="223" t="str">
        <f t="shared" ca="1" si="353"/>
        <v>4.1872996501311+1.61521971278749i</v>
      </c>
      <c r="AO253" s="223" t="str">
        <f t="shared" ca="1" si="354"/>
        <v>-4.35352934362479+1.09050233138824i</v>
      </c>
      <c r="AP253" s="223" t="str">
        <f t="shared" ca="1" si="355"/>
        <v>2.93145929978497-3.39837600248553i</v>
      </c>
      <c r="AQ253" s="223" t="str">
        <f t="shared" ca="1" si="356"/>
        <v>-0.439903864127378+4.46641888663514i</v>
      </c>
      <c r="AR253" s="223" t="str">
        <f t="shared" ca="1" si="357"/>
        <v>-0.439903864127378+4.46641888663514i</v>
      </c>
      <c r="AS253" s="223" t="str">
        <f t="shared" ca="1" si="358"/>
        <v>4.05713104703993+1.91888007642739i</v>
      </c>
      <c r="AT253" s="223" t="str">
        <f t="shared" ca="1" si="359"/>
        <v>-4.4219555953803+0.767282081799258i</v>
      </c>
      <c r="AU253" s="223" t="str">
        <f t="shared" ca="1" si="360"/>
        <v>3.17351643138559-3.17351643138821i</v>
      </c>
      <c r="AV253" s="223" t="str">
        <f t="shared" ca="1" si="361"/>
        <v>-0.767282081795676+4.42195559538092i</v>
      </c>
      <c r="AW253" s="223" t="str">
        <f t="shared" ca="1" si="362"/>
        <v>-1.91888007642665-4.05713104704028i</v>
      </c>
      <c r="AX253" s="223" t="str">
        <f t="shared" ca="1" si="363"/>
        <v>3.9049764992869+2.21214186267119i</v>
      </c>
      <c r="AY253" s="223" t="str">
        <f t="shared" ca="1" si="364"/>
        <v>-4.46641888663523+0.439903864126551i</v>
      </c>
      <c r="AZ253" s="223" t="str">
        <f t="shared" ca="1" si="365"/>
        <v>3.39837600248607-2.93145929978435i</v>
      </c>
      <c r="BA253" s="223" t="str">
        <f t="shared" ca="1" si="366"/>
        <v>-1.09050233138775+4.35352934362492i</v>
      </c>
      <c r="BB253" s="223" t="str">
        <f t="shared" ca="1" si="367"/>
        <v>-1.61521971278797-4.18729965013091i</v>
      </c>
      <c r="BC253" s="223" t="str">
        <f t="shared" ca="1" si="368"/>
        <v>3.73166054554485+2.49341586049925i</v>
      </c>
      <c r="BD253" s="223" t="str">
        <f t="shared" ca="1" si="369"/>
        <v>-4.48667826696107+0.110141769299829i</v>
      </c>
      <c r="BE253" s="223" t="str">
        <f t="shared" ca="1" si="370"/>
        <v>3.60481947958474-2.67351633624553i</v>
      </c>
      <c r="BF253" s="223" t="str">
        <f t="shared" ca="1" si="371"/>
        <v>-1.40781305436208+4.26151093915445i</v>
      </c>
      <c r="BG253" s="223" t="str">
        <f t="shared" ca="1" si="372"/>
        <v>-1.30280633357871-4.29477691361874i</v>
      </c>
      <c r="BH253" s="223" t="str">
        <f t="shared" ca="1" si="373"/>
        <v>3.53812239998545+2.7611778217432i</v>
      </c>
      <c r="BI253" s="223" t="str">
        <f t="shared" ca="1" si="374"/>
        <v>-4.48262394902054-0.220217193317831i</v>
      </c>
      <c r="BJ253" s="223" t="str">
        <f t="shared" ca="1" si="375"/>
        <v>3.79172812759234-2.40108535604014i</v>
      </c>
      <c r="BK253" s="223" t="str">
        <f t="shared" ca="1" si="376"/>
        <v>-1.71749471641803+4.14639903767613i</v>
      </c>
      <c r="BL253" s="223" t="str">
        <f t="shared" ca="1" si="377"/>
        <v>-0.983332933969312-4.37898040890076i</v>
      </c>
      <c r="BM253" s="223" t="str">
        <f t="shared" ca="1" si="378"/>
        <v>3.32541086259128+3.01397672113194i</v>
      </c>
      <c r="BN253" s="223" t="str">
        <f t="shared" ca="1" si="379"/>
        <v>-4.45427790351437-0.549382779880266i</v>
      </c>
      <c r="BO253" s="223" t="str">
        <f t="shared" ca="1" si="380"/>
        <v>3.95808907234908-2.11564268625779i</v>
      </c>
      <c r="BP253" s="223" t="str">
        <f t="shared" ca="1" si="381"/>
        <v>-2.01786912579354+4.00881744055956i</v>
      </c>
      <c r="BQ253" s="223" t="str">
        <f t="shared" ca="1" si="382"/>
        <v>-0.658530767996449-4.43945382993982i</v>
      </c>
      <c r="BR253" s="223" t="str">
        <f t="shared" ca="1" si="383"/>
        <v>3.09467863560747+3.25044261953353i</v>
      </c>
      <c r="BS253" s="223" t="str">
        <f t="shared" ca="1" si="384"/>
        <v>-4.40179374011838-0.875571213562883i</v>
      </c>
      <c r="BT253" s="223" t="str">
        <f t="shared" ca="1" si="385"/>
        <v>4.10300078948575-1.81873516545005i</v>
      </c>
      <c r="BU253" s="223" t="str">
        <f t="shared" ca="1" si="386"/>
        <v>-2.30730852754696+3.84951171439631i</v>
      </c>
      <c r="BV253" s="223" t="str">
        <f t="shared" ca="1" si="387"/>
        <v>-0.330159966730603-4.47586946602934i</v>
      </c>
      <c r="BW253" s="223" t="str">
        <f t="shared" ca="1" si="388"/>
        <v>2.84717607696613+3.46929408775288i</v>
      </c>
      <c r="BX253" s="223" t="str">
        <f t="shared" ca="1" si="389"/>
        <v>-4.32545587506157-1.19701485097751i</v>
      </c>
      <c r="BY253" s="223" t="str">
        <f t="shared" ca="1" si="390"/>
        <v>4.22567798984936-1.51197176120058i</v>
      </c>
      <c r="BZ253" s="223" t="str">
        <f t="shared" ca="1" si="391"/>
        <v>-2.58424442447816+3.66934515072089i</v>
      </c>
      <c r="CA253" s="223" t="str">
        <f t="shared" ca="1" si="392"/>
        <v>7.67546737806613E-13-4.48802997768122i</v>
      </c>
      <c r="CB253" s="223" t="str">
        <f t="shared" ca="1" si="393"/>
        <v>2.5842444244768+3.66934515072184i</v>
      </c>
      <c r="CC253" s="223" t="str">
        <f t="shared" ca="1" si="394"/>
        <v>-4.2256779898488-1.51197176120215i</v>
      </c>
      <c r="CD253" s="223" t="str">
        <f t="shared" ca="1" si="395"/>
        <v>4.32545587506201-1.19701485097591i</v>
      </c>
      <c r="CE253" s="223" t="str">
        <f t="shared" ca="1" si="396"/>
        <v>-2.84717607696741+3.46929408775183i</v>
      </c>
      <c r="CF253" s="223" t="str">
        <f t="shared" ca="1" si="397"/>
        <v>0.330159966732261-4.47586946602922i</v>
      </c>
      <c r="CG253" s="223" t="str">
        <f t="shared" ca="1" si="398"/>
        <v>2.30730852754554+3.84951171439716i</v>
      </c>
      <c r="CH253" s="223" t="str">
        <f t="shared" ca="1" si="399"/>
        <v>-4.10300078948689-1.81873516544749i</v>
      </c>
      <c r="CI253" s="223" t="str">
        <f t="shared" ca="1" si="400"/>
        <v>4.40179374011783-0.87557121356563i</v>
      </c>
      <c r="CJ253" s="223" t="str">
        <f t="shared" ca="1" si="401"/>
        <v>-3.09467863560544+3.25044261953546i</v>
      </c>
      <c r="CK253" s="223" t="str">
        <f t="shared" ca="1" si="402"/>
        <v>0.65853076799368-4.43945382994023i</v>
      </c>
      <c r="CL253" s="223" t="str">
        <f t="shared" ca="1" si="403"/>
        <v>2.01786912579605+4.0088174405583i</v>
      </c>
      <c r="CM253" s="223" t="str">
        <f t="shared" ca="1" si="404"/>
        <v>-3.95808907235041-2.11564268625532i</v>
      </c>
      <c r="CN253" s="223" t="str">
        <f t="shared" ca="1" si="405"/>
        <v>4.45427790351403-0.549382779883048i</v>
      </c>
      <c r="CO253" s="223" t="str">
        <f t="shared" ca="1" si="406"/>
        <v>-3.32541086258931+3.01397672113411i</v>
      </c>
      <c r="CP253" s="223" t="str">
        <f t="shared" ca="1" si="407"/>
        <v>0.983332933970811-4.37898040890042i</v>
      </c>
      <c r="CQ253" s="223" t="str">
        <f t="shared" ca="1" si="408"/>
        <v>1.71749471641661+4.14639903767671i</v>
      </c>
      <c r="CR253" s="223" t="str">
        <f t="shared" ca="1" si="409"/>
        <v>-3.79172812759152-2.40108535604144i</v>
      </c>
      <c r="CS253" s="223" t="str">
        <f t="shared" ca="1" si="410"/>
        <v>4.48262394902062-0.220217193316298i</v>
      </c>
      <c r="CT253" s="223" t="str">
        <f t="shared" ca="1" si="411"/>
        <v>-3.53812239998639+2.76117782174199i</v>
      </c>
      <c r="CU253" s="223" t="str">
        <f t="shared" ca="1" si="412"/>
        <v>1.30280633358042-4.29477691361822i</v>
      </c>
      <c r="CV253" s="223" t="str">
        <f t="shared" ca="1" si="413"/>
        <v>1.40781305436037+4.26151093915501i</v>
      </c>
      <c r="CW253" s="223" t="str">
        <f t="shared" ca="1" si="414"/>
        <v>-3.60481947958368-2.67351633624696i</v>
      </c>
      <c r="CX253" s="223" t="str">
        <f t="shared" ca="1" si="415"/>
        <v>4.48667826696103+0.110141769301491i</v>
      </c>
      <c r="CY253" s="223" t="str">
        <f t="shared" ca="1" si="416"/>
        <v>-3.73166054554578+2.49341586049787i</v>
      </c>
      <c r="CZ253" s="223" t="str">
        <f t="shared" ca="1" si="417"/>
        <v>1.61521971278952-4.18729965013032i</v>
      </c>
      <c r="DA253" s="223" t="str">
        <f t="shared" ca="1" si="418"/>
        <v>1.09050233138614+4.35352934362532i</v>
      </c>
      <c r="DB253" s="223" t="str">
        <f t="shared" ca="1" si="419"/>
        <v>-3.39837600248798-2.93145929978213i</v>
      </c>
      <c r="DC253" s="223" t="str">
        <f t="shared" ca="1" si="420"/>
        <v>4.46641888663551+0.439903864123635i</v>
      </c>
      <c r="DD253" s="223" t="str">
        <f t="shared" ca="1" si="421"/>
        <v>-3.90497649928558+2.21214186267352i</v>
      </c>
      <c r="DE253" s="223" t="str">
        <f t="shared" ca="1" si="422"/>
        <v>1.91888007642417-4.05713104704146i</v>
      </c>
      <c r="DF253" s="223" t="str">
        <f t="shared" ca="1" si="423"/>
        <v>0.767282081798378+4.42195559538045i</v>
      </c>
      <c r="DG253" s="223" t="str">
        <f t="shared" ca="1" si="424"/>
        <v>-3.17351643138758-3.17351643138623i</v>
      </c>
      <c r="DH253" s="223" t="str">
        <f t="shared" ca="1" si="425"/>
        <v>4.42195559538078+0.767282081796497i</v>
      </c>
      <c r="DI253" s="223" t="str">
        <f t="shared" ca="1" si="426"/>
        <v>-4.05713104704064+1.91888007642589i</v>
      </c>
      <c r="DJ253" s="223" t="str">
        <f t="shared" ca="1" si="427"/>
        <v>2.21214186267186-3.90497649928652i</v>
      </c>
      <c r="DK253" s="223" t="str">
        <f t="shared" ca="1" si="428"/>
        <v>0.439903864125787+4.4664188866353i</v>
      </c>
      <c r="DL253" s="223" t="str">
        <f t="shared" ca="1" si="429"/>
        <v>-2.93145929978376-3.39837600248657i</v>
      </c>
      <c r="DM253" s="223" t="str">
        <f t="shared" ca="1" si="430"/>
        <v>4.35352934362473+1.09050233138849i</v>
      </c>
      <c r="DN253" s="223" t="str">
        <f t="shared" ca="1" si="431"/>
        <v>-4.18729965013119+1.61521971278726i</v>
      </c>
      <c r="DO253" s="223" t="str">
        <f t="shared" ca="1" si="432"/>
        <v>2.49341586049989-3.73166054554443i</v>
      </c>
      <c r="DP253" s="223" t="str">
        <f t="shared" ca="1" si="433"/>
        <v>0.110141769299061+4.48667826696109i</v>
      </c>
      <c r="DQ253" s="223" t="str">
        <f t="shared" ca="1" si="434"/>
        <v>-2.67351633624501-3.60481947958513i</v>
      </c>
      <c r="DR253" s="223" t="str">
        <f t="shared" ca="1" si="435"/>
        <v>4.26151093915417+1.40781305436293i</v>
      </c>
      <c r="DS253" s="223" t="str">
        <f t="shared" ca="1" si="436"/>
        <v>-4.294776913619+1.30280633357786i</v>
      </c>
      <c r="DT253" s="223" t="str">
        <f t="shared" ca="1" si="437"/>
        <v>2.76117782174391-3.5381223999849i</v>
      </c>
      <c r="DU253" s="223" t="str">
        <f t="shared" ca="1" si="438"/>
        <v>-0.220217193318725+4.4826239490205i</v>
      </c>
      <c r="DV253" s="223" t="str">
        <f t="shared" ca="1" si="439"/>
        <v>-2.40108535604326-3.79172812759036i</v>
      </c>
      <c r="DW253" s="223" t="str">
        <f t="shared" ca="1" si="440"/>
        <v>4.14639903767754+1.71749471641462i</v>
      </c>
      <c r="DX253" s="223" t="str">
        <f t="shared" ca="1" si="441"/>
        <v>-4.37898040889995+0.983332933972921i</v>
      </c>
      <c r="DY253" s="223" t="str">
        <f t="shared" ca="1" si="442"/>
        <v>3.01397672113251-3.32541086259077i</v>
      </c>
      <c r="DZ253" s="223" t="str">
        <f t="shared" ca="1" si="443"/>
        <v>-0.549382779881154+4.45427790351426i</v>
      </c>
      <c r="EA253" s="223" t="str">
        <f t="shared" ca="1" si="444"/>
        <v>-2.115642686257-3.9580890723495i</v>
      </c>
      <c r="EB253" s="223" t="str">
        <f t="shared" ca="1" si="445"/>
        <v>4.00881744055916+2.01786912579434i</v>
      </c>
      <c r="EC253" s="223" t="str">
        <f t="shared" ca="1" si="446"/>
        <v>-4.43945382993995+0.658530767995565i</v>
      </c>
      <c r="ED253" s="223" t="str">
        <f t="shared" ca="1" si="447"/>
        <v>3.25044261953415-3.09467863560682i</v>
      </c>
      <c r="EE253" s="223" t="str">
        <f t="shared" ca="1" si="448"/>
        <v>-0.875571213563762+4.4017937401182i</v>
      </c>
      <c r="EF253" s="223" t="str">
        <f t="shared" ca="1" si="449"/>
        <v>-1.81873516544924-4.10300078948611i</v>
      </c>
      <c r="EG253" s="223" t="str">
        <f t="shared" ca="1" si="450"/>
        <v>3.84951171439591+2.30730852754762i</v>
      </c>
      <c r="EH253" s="223" t="str">
        <f t="shared" ca="1" si="451"/>
        <v>-4.4758694660294+0.330159966729837i</v>
      </c>
      <c r="EI253" s="223" t="str">
        <f t="shared" ca="1" si="452"/>
        <v>3.46929408775337-2.84717607696553i</v>
      </c>
      <c r="EJ253" s="223" t="str">
        <f t="shared" ca="1" si="453"/>
        <v>-1.19701485097825+4.32545587506136i</v>
      </c>
      <c r="EK253" s="223" t="str">
        <f t="shared" ca="1" si="454"/>
        <v>-1.51197176119986-4.22567798984962i</v>
      </c>
      <c r="EL253" s="223" t="str">
        <f t="shared" ca="1" si="455"/>
        <v>3.66934515072044+2.58424442447879i</v>
      </c>
      <c r="EM253" s="223" t="str">
        <f t="shared" ca="1" si="456"/>
        <v>-4.48802997768122-1.53509347561322E-12i</v>
      </c>
      <c r="EN253" s="223"/>
      <c r="EO253" s="223"/>
      <c r="EP253" s="223"/>
    </row>
    <row r="254" spans="1:146">
      <c r="A254" s="249">
        <f t="shared" si="323"/>
        <v>3.0078125000000022E-3</v>
      </c>
      <c r="B254" s="248">
        <v>154</v>
      </c>
      <c r="C254" s="247">
        <f t="shared" si="324"/>
        <v>30800</v>
      </c>
      <c r="N254" s="246">
        <f t="shared" ca="1" si="327"/>
        <v>17.487784055983987</v>
      </c>
      <c r="O254" s="223">
        <f t="shared" ca="1" si="328"/>
        <v>4.4877840559839877</v>
      </c>
      <c r="P254" s="223" t="str">
        <f t="shared" ca="1" si="329"/>
        <v>-3.6046219534251+2.67336984086189i</v>
      </c>
      <c r="Q254" s="223" t="str">
        <f t="shared" ca="1" si="330"/>
        <v>1.30273494627904-4.29454158122697i</v>
      </c>
      <c r="R254" s="223" t="str">
        <f t="shared" ca="1" si="331"/>
        <v>1.51188891267655+4.22544644373465i</v>
      </c>
      <c r="S254" s="223" t="str">
        <f t="shared" ca="1" si="332"/>
        <v>-3.7314560691266-2.49327923372461i</v>
      </c>
      <c r="T254" s="223" t="str">
        <f t="shared" ca="1" si="333"/>
        <v>4.48237832354682-0.220205126510805i</v>
      </c>
      <c r="U254" s="223" t="str">
        <f t="shared" ca="1" si="334"/>
        <v>-3.4691039877103+2.84702006589285i</v>
      </c>
      <c r="V254" s="223" t="str">
        <f t="shared" ca="1" si="335"/>
        <v>1.09044257729016-4.3532907918926i</v>
      </c>
      <c r="W254" s="223" t="str">
        <f t="shared" ca="1" si="336"/>
        <v>1.71740060625743+4.14617183565403i</v>
      </c>
      <c r="X254" s="223" t="str">
        <f t="shared" ca="1" si="337"/>
        <v>-3.84930078032058-2.30718209852786i</v>
      </c>
      <c r="Y254" s="223" t="str">
        <f t="shared" ca="1" si="338"/>
        <v>4.46617414911827-0.439879759584155i</v>
      </c>
      <c r="Z254" s="223" t="str">
        <f t="shared" ca="1" si="339"/>
        <v>-3.32522864663144+3.01381157021565i</v>
      </c>
      <c r="AA254" s="223" t="str">
        <f t="shared" ca="1" si="340"/>
        <v>0.875523236620945-4.40155254373736i</v>
      </c>
      <c r="AB254" s="223" t="str">
        <f t="shared" ca="1" si="341"/>
        <v>1.91877493135134+4.05690873645954i</v>
      </c>
      <c r="AC254" s="223" t="str">
        <f t="shared" ca="1" si="342"/>
        <v>-3.95787218877583-2.11552675957051i</v>
      </c>
      <c r="AD254" s="223" t="str">
        <f t="shared" ca="1" si="343"/>
        <v>4.43921056997383-0.658494683787735i</v>
      </c>
      <c r="AE254" s="223" t="str">
        <f t="shared" ca="1" si="344"/>
        <v>-3.17334253848722+3.17334253848707i</v>
      </c>
      <c r="AF254" s="223" t="str">
        <f t="shared" ca="1" si="345"/>
        <v>0.658494683787905-4.4392105699738i</v>
      </c>
      <c r="AG254" s="223" t="str">
        <f t="shared" ca="1" si="346"/>
        <v>2.11552675957078+3.95787218877569i</v>
      </c>
      <c r="AH254" s="223" t="str">
        <f t="shared" ca="1" si="347"/>
        <v>-4.05690873645966-1.91877493135109i</v>
      </c>
      <c r="AI254" s="223" t="str">
        <f t="shared" ca="1" si="348"/>
        <v>4.4015525437374-0.875523236620779i</v>
      </c>
      <c r="AJ254" s="223" t="str">
        <f t="shared" ca="1" si="349"/>
        <v>-3.0138115702158+3.3252286466313i</v>
      </c>
      <c r="AK254" s="223" t="str">
        <f t="shared" ca="1" si="350"/>
        <v>0.439879759584327-4.46617414911825i</v>
      </c>
      <c r="AL254" s="223" t="str">
        <f t="shared" ca="1" si="351"/>
        <v>2.30718209852775+3.84930078032065i</v>
      </c>
      <c r="AM254" s="223" t="str">
        <f t="shared" ca="1" si="352"/>
        <v>-4.14617183565412-1.71740060625721i</v>
      </c>
      <c r="AN254" s="223" t="str">
        <f t="shared" ca="1" si="353"/>
        <v>4.35329079189264-1.09044257728999i</v>
      </c>
      <c r="AO254" s="223" t="str">
        <f t="shared" ca="1" si="354"/>
        <v>-2.84702006589297+3.4691039877102i</v>
      </c>
      <c r="AP254" s="223" t="str">
        <f t="shared" ca="1" si="355"/>
        <v>0.220205126510548-4.48237832354684i</v>
      </c>
      <c r="AQ254" s="223" t="str">
        <f t="shared" ca="1" si="356"/>
        <v>2.49327923372409+3.73145606912694i</v>
      </c>
      <c r="AR254" s="223" t="str">
        <f t="shared" ca="1" si="357"/>
        <v>2.49327923372409+3.73145606912694i</v>
      </c>
      <c r="AS254" s="223" t="str">
        <f t="shared" ca="1" si="358"/>
        <v>4.29454158122646-1.30273494628073i</v>
      </c>
      <c r="AT254" s="223" t="str">
        <f t="shared" ca="1" si="359"/>
        <v>-2.67336984086124+3.60462195342558i</v>
      </c>
      <c r="AU254" s="223" t="str">
        <f t="shared" ca="1" si="360"/>
        <v>2.04521912290053E-13-4.48778405598399i</v>
      </c>
      <c r="AV254" s="223" t="str">
        <f t="shared" ca="1" si="361"/>
        <v>2.67336984086096+3.60462195342579i</v>
      </c>
      <c r="AW254" s="223" t="str">
        <f t="shared" ca="1" si="362"/>
        <v>-4.29454158122636-1.30273494628107i</v>
      </c>
      <c r="AX254" s="223" t="str">
        <f t="shared" ca="1" si="363"/>
        <v>4.22544644373427-1.51188891267763i</v>
      </c>
      <c r="AY254" s="223" t="str">
        <f t="shared" ca="1" si="364"/>
        <v>-2.49327923372433+3.73145606912679i</v>
      </c>
      <c r="AZ254" s="223" t="str">
        <f t="shared" ca="1" si="365"/>
        <v>-0.220205126510203-4.48237832354686i</v>
      </c>
      <c r="BA254" s="223" t="str">
        <f t="shared" ca="1" si="366"/>
        <v>2.84702006589167+3.46910398771127i</v>
      </c>
      <c r="BB254" s="223" t="str">
        <f t="shared" ca="1" si="367"/>
        <v>-4.35329079189311-1.0904425772881i</v>
      </c>
      <c r="BC254" s="223" t="str">
        <f t="shared" ca="1" si="368"/>
        <v>4.14617183565374-1.71740060625813i</v>
      </c>
      <c r="BD254" s="223" t="str">
        <f t="shared" ca="1" si="369"/>
        <v>-2.30718209852804+3.84930078032048i</v>
      </c>
      <c r="BE254" s="223" t="str">
        <f t="shared" ca="1" si="370"/>
        <v>-0.439879759583031-4.46617414911838i</v>
      </c>
      <c r="BF254" s="223" t="str">
        <f t="shared" ca="1" si="371"/>
        <v>3.01381157021422+3.32522864663273i</v>
      </c>
      <c r="BG254" s="223" t="str">
        <f t="shared" ca="1" si="372"/>
        <v>-4.40155254373768-0.875523236619365i</v>
      </c>
      <c r="BH254" s="223" t="str">
        <f t="shared" ca="1" si="373"/>
        <v>4.05690873645945-1.91877493135153i</v>
      </c>
      <c r="BI254" s="223" t="str">
        <f t="shared" ca="1" si="374"/>
        <v>-2.11552675957103+3.95787218877555i</v>
      </c>
      <c r="BJ254" s="223" t="str">
        <f t="shared" ca="1" si="375"/>
        <v>-0.65849468378624-4.43921056997405i</v>
      </c>
      <c r="BK254" s="223" t="str">
        <f t="shared" ca="1" si="376"/>
        <v>3.17334253848851+3.17334253848578i</v>
      </c>
      <c r="BL254" s="223" t="str">
        <f t="shared" ca="1" si="377"/>
        <v>-4.43921056997398-0.658494683786721i</v>
      </c>
      <c r="BM254" s="223" t="str">
        <f t="shared" ca="1" si="378"/>
        <v>3.95787218877578-2.1155267595706i</v>
      </c>
      <c r="BN254" s="223" t="str">
        <f t="shared" ca="1" si="379"/>
        <v>-1.91877493135208+4.05690873645919i</v>
      </c>
      <c r="BO254" s="223" t="str">
        <f t="shared" ca="1" si="380"/>
        <v>-0.87552323661889-4.40155254373777i</v>
      </c>
      <c r="BP254" s="223" t="str">
        <f t="shared" ca="1" si="381"/>
        <v>3.32522864663241+3.01381157021459i</v>
      </c>
      <c r="BQ254" s="223" t="str">
        <f t="shared" ca="1" si="382"/>
        <v>-4.46617414911832-0.439879759583642i</v>
      </c>
      <c r="BR254" s="223" t="str">
        <f t="shared" ca="1" si="383"/>
        <v>3.84930078032073-2.30718209852762i</v>
      </c>
      <c r="BS254" s="223" t="str">
        <f t="shared" ca="1" si="384"/>
        <v>-1.71740060625858+4.14617183565356i</v>
      </c>
      <c r="BT254" s="223" t="str">
        <f t="shared" ca="1" si="385"/>
        <v>-1.09044257729196-4.35329079189215i</v>
      </c>
      <c r="BU254" s="223" t="str">
        <f t="shared" ca="1" si="386"/>
        <v>3.46910398771097+2.84702006589205i</v>
      </c>
      <c r="BV254" s="223" t="str">
        <f t="shared" ca="1" si="387"/>
        <v>-4.48237832354683-0.220205126510688i</v>
      </c>
      <c r="BW254" s="223" t="str">
        <f t="shared" ca="1" si="388"/>
        <v>3.73145606912706-2.49327923372392i</v>
      </c>
      <c r="BX254" s="223" t="str">
        <f t="shared" ca="1" si="389"/>
        <v>-1.51188891267821+4.22544644373406i</v>
      </c>
      <c r="BY254" s="223" t="str">
        <f t="shared" ca="1" si="390"/>
        <v>-1.3027349462806-4.2945415812265i</v>
      </c>
      <c r="BZ254" s="223" t="str">
        <f t="shared" ca="1" si="391"/>
        <v>3.60462195342546+2.6733698408614i</v>
      </c>
      <c r="CA254" s="223" t="str">
        <f t="shared" ca="1" si="392"/>
        <v>-4.48778405598399-4.09043824580106E-13i</v>
      </c>
      <c r="CB254" s="223" t="str">
        <f t="shared" ca="1" si="393"/>
        <v>3.60462195342587-2.67336984086085i</v>
      </c>
      <c r="CC254" s="223" t="str">
        <f t="shared" ca="1" si="394"/>
        <v>-1.30273494627699+4.29454158122759i</v>
      </c>
      <c r="CD254" s="223" t="str">
        <f t="shared" ca="1" si="395"/>
        <v>-1.51188891267744-4.22544644373433i</v>
      </c>
      <c r="CE254" s="223" t="str">
        <f t="shared" ca="1" si="396"/>
        <v>3.7314560691266+2.4932792337246i</v>
      </c>
      <c r="CF254" s="223" t="str">
        <f t="shared" ca="1" si="397"/>
        <v>-4.48237832354686+0.220205126509998i</v>
      </c>
      <c r="CG254" s="223" t="str">
        <f t="shared" ca="1" si="398"/>
        <v>3.46910398771132-2.84702006589161i</v>
      </c>
      <c r="CH254" s="223" t="str">
        <f t="shared" ca="1" si="399"/>
        <v>-1.0904425772883+4.35329079189306i</v>
      </c>
      <c r="CI254" s="223" t="str">
        <f t="shared" ca="1" si="400"/>
        <v>-1.71740060625806-4.14617183565377i</v>
      </c>
      <c r="CJ254" s="223" t="str">
        <f t="shared" ca="1" si="401"/>
        <v>3.84930078032037+2.30718209852822i</v>
      </c>
      <c r="CK254" s="223" t="str">
        <f t="shared" ca="1" si="402"/>
        <v>-4.46617414911838+0.439879759582955i</v>
      </c>
      <c r="CL254" s="223" t="str">
        <f t="shared" ca="1" si="403"/>
        <v>3.32522864663296-3.01381157021398i</v>
      </c>
      <c r="CM254" s="223" t="str">
        <f t="shared" ca="1" si="404"/>
        <v>-0.875523236619442+4.40155254373767i</v>
      </c>
      <c r="CN254" s="223" t="str">
        <f t="shared" ca="1" si="405"/>
        <v>-1.91877493135134-4.05690873645954i</v>
      </c>
      <c r="CO254" s="223" t="str">
        <f t="shared" ca="1" si="406"/>
        <v>3.95787218877546+2.11552675957121i</v>
      </c>
      <c r="CP254" s="223" t="str">
        <f t="shared" ca="1" si="407"/>
        <v>-4.43921056997406+0.658494683786164i</v>
      </c>
      <c r="CQ254" s="223" t="str">
        <f t="shared" ca="1" si="408"/>
        <v>3.17334253848584-3.17334253848845i</v>
      </c>
      <c r="CR254" s="223" t="str">
        <f t="shared" ca="1" si="409"/>
        <v>-0.658494683787048+4.43921056997393i</v>
      </c>
      <c r="CS254" s="223" t="str">
        <f t="shared" ca="1" si="410"/>
        <v>-2.11552675957042-3.95787218877588i</v>
      </c>
      <c r="CT254" s="223" t="str">
        <f t="shared" ca="1" si="411"/>
        <v>4.05690873645916+1.91877493135215i</v>
      </c>
      <c r="CU254" s="223" t="str">
        <f t="shared" ca="1" si="412"/>
        <v>-4.40155254373784+0.875523236618562i</v>
      </c>
      <c r="CV254" s="223" t="str">
        <f t="shared" ca="1" si="413"/>
        <v>3.01381157021464-3.32522864663236i</v>
      </c>
      <c r="CW254" s="223" t="str">
        <f t="shared" ca="1" si="414"/>
        <v>-0.439879759583845+4.4661741491183i</v>
      </c>
      <c r="CX254" s="223" t="str">
        <f t="shared" ca="1" si="415"/>
        <v>-2.30718209852745-3.84930078032083i</v>
      </c>
      <c r="CY254" s="223" t="str">
        <f t="shared" ca="1" si="416"/>
        <v>4.14617183565352+1.71740060625865i</v>
      </c>
      <c r="CZ254" s="223" t="str">
        <f t="shared" ca="1" si="417"/>
        <v>-4.35329079189217+1.09044257729188i</v>
      </c>
      <c r="DA254" s="223" t="str">
        <f t="shared" ca="1" si="418"/>
        <v>2.84702006589231-3.46910398771076i</v>
      </c>
      <c r="DB254" s="223" t="str">
        <f t="shared" ca="1" si="419"/>
        <v>-0.220205126510892+4.48237832354682i</v>
      </c>
      <c r="DC254" s="223" t="str">
        <f t="shared" ca="1" si="420"/>
        <v>-2.49327923372386-3.7314560691271i</v>
      </c>
      <c r="DD254" s="223" t="str">
        <f t="shared" ca="1" si="421"/>
        <v>4.22544644373399+1.5118889126784i</v>
      </c>
      <c r="DE254" s="223" t="str">
        <f t="shared" ca="1" si="422"/>
        <v>-4.29454158122652+1.30273494628053i</v>
      </c>
      <c r="DF254" s="223" t="str">
        <f t="shared" ca="1" si="423"/>
        <v>2.67336984086156-3.60462195342534i</v>
      </c>
      <c r="DG254" s="223" t="str">
        <f t="shared" ca="1" si="424"/>
        <v>-4.86015242444583E-13+4.48778405598399i</v>
      </c>
      <c r="DH254" s="223" t="str">
        <f t="shared" ca="1" si="425"/>
        <v>-2.67336984086058-3.60462195342607i</v>
      </c>
      <c r="DI254" s="223" t="str">
        <f t="shared" ca="1" si="426"/>
        <v>4.29454158122757+1.30273494627706i</v>
      </c>
      <c r="DJ254" s="223" t="str">
        <f t="shared" ca="1" si="427"/>
        <v>-4.2254464437344+1.51188891267725i</v>
      </c>
      <c r="DK254" s="223" t="str">
        <f t="shared" ca="1" si="428"/>
        <v>2.49327923372467-3.73145606912656i</v>
      </c>
      <c r="DL254" s="223" t="str">
        <f t="shared" ca="1" si="429"/>
        <v>0.220205126509922+4.48237832354687i</v>
      </c>
      <c r="DM254" s="223" t="str">
        <f t="shared" ca="1" si="430"/>
        <v>-2.84702006589136-3.46910398771153i</v>
      </c>
      <c r="DN254" s="223" t="str">
        <f t="shared" ca="1" si="431"/>
        <v>4.35329079189298+1.09044257728862i</v>
      </c>
      <c r="DO254" s="223" t="str">
        <f t="shared" ca="1" si="432"/>
        <v>-4.1461718356539+1.71740060625775i</v>
      </c>
      <c r="DP254" s="223" t="str">
        <f t="shared" ca="1" si="433"/>
        <v>2.30718209852828-3.84930078032033i</v>
      </c>
      <c r="DQ254" s="223" t="str">
        <f t="shared" ca="1" si="434"/>
        <v>0.439879759582624+4.46617414911842i</v>
      </c>
      <c r="DR254" s="223" t="str">
        <f t="shared" ca="1" si="435"/>
        <v>-3.01381157021732-3.32522864662992i</v>
      </c>
      <c r="DS254" s="223" t="str">
        <f t="shared" ca="1" si="436"/>
        <v>4.4015525437376+0.875523236619765i</v>
      </c>
      <c r="DT254" s="223" t="str">
        <f t="shared" ca="1" si="437"/>
        <v>-4.05690873645957+1.91877493135127i</v>
      </c>
      <c r="DU254" s="223" t="str">
        <f t="shared" ca="1" si="438"/>
        <v>2.11552675957128-3.95787218877542i</v>
      </c>
      <c r="DV254" s="223" t="str">
        <f t="shared" ca="1" si="439"/>
        <v>0.658494683785832+4.43921056997411i</v>
      </c>
      <c r="DW254" s="223" t="str">
        <f t="shared" ca="1" si="440"/>
        <v>-3.17334253848822-3.17334253848608i</v>
      </c>
      <c r="DX254" s="223" t="str">
        <f t="shared" ca="1" si="441"/>
        <v>4.43921056997392+0.658494683787125i</v>
      </c>
      <c r="DY254" s="223" t="str">
        <f t="shared" ca="1" si="442"/>
        <v>-3.95787218877592+2.11552675957035i</v>
      </c>
      <c r="DZ254" s="223" t="str">
        <f t="shared" ca="1" si="443"/>
        <v>1.91877493135245-4.05690873645902i</v>
      </c>
      <c r="EA254" s="223" t="str">
        <f t="shared" ca="1" si="444"/>
        <v>0.875523236622992+4.40155254373696i</v>
      </c>
      <c r="EB254" s="223" t="str">
        <f t="shared" ca="1" si="445"/>
        <v>-3.32522864663213-3.01381157021489i</v>
      </c>
      <c r="EC254" s="223" t="str">
        <f t="shared" ca="1" si="446"/>
        <v>4.46617414911829+0.439879759583922i</v>
      </c>
      <c r="ED254" s="223" t="str">
        <f t="shared" ca="1" si="447"/>
        <v>-3.849300780321+2.30718209852716i</v>
      </c>
      <c r="EE254" s="223" t="str">
        <f t="shared" ca="1" si="448"/>
        <v>1.71740060625896-4.1461718356534i</v>
      </c>
      <c r="EF254" s="223" t="str">
        <f t="shared" ca="1" si="449"/>
        <v>1.09044257729156+4.35329079189225i</v>
      </c>
      <c r="EG254" s="223" t="str">
        <f t="shared" ca="1" si="450"/>
        <v>-3.46910398771071-2.84702006589236i</v>
      </c>
      <c r="EH254" s="223" t="str">
        <f t="shared" ca="1" si="451"/>
        <v>4.48237832354682+0.22020512651097i</v>
      </c>
      <c r="EI254" s="223" t="str">
        <f t="shared" ca="1" si="452"/>
        <v>-3.73145606912728+2.49327923372358i</v>
      </c>
      <c r="EJ254" s="223" t="str">
        <f t="shared" ca="1" si="453"/>
        <v>1.51188891267847-4.22544644373396i</v>
      </c>
      <c r="EK254" s="223" t="str">
        <f t="shared" ca="1" si="454"/>
        <v>1.30273494628021+4.29454158122661i</v>
      </c>
      <c r="EL254" s="223" t="str">
        <f t="shared" ca="1" si="455"/>
        <v>-3.60462195342529-2.67336984086163i</v>
      </c>
      <c r="EM254" s="223" t="str">
        <f t="shared" ca="1" si="456"/>
        <v>4.48778405598399+8.18087649160214E-13i</v>
      </c>
      <c r="EN254" s="223"/>
      <c r="EO254" s="223"/>
      <c r="EP254" s="223"/>
    </row>
    <row r="255" spans="1:146">
      <c r="A255" s="249">
        <f t="shared" si="323"/>
        <v>3.0273437500000023E-3</v>
      </c>
      <c r="B255" s="248">
        <v>155</v>
      </c>
      <c r="C255" s="247">
        <f t="shared" si="324"/>
        <v>31000</v>
      </c>
      <c r="N255" s="246">
        <f t="shared" ca="1" si="327"/>
        <v>17.487520584241782</v>
      </c>
      <c r="O255" s="223">
        <f t="shared" ca="1" si="328"/>
        <v>4.487520584241782</v>
      </c>
      <c r="P255" s="223" t="str">
        <f t="shared" ca="1" si="329"/>
        <v>-3.53772082148787+2.76086442680638i</v>
      </c>
      <c r="Q255" s="223" t="str">
        <f t="shared" ca="1" si="330"/>
        <v>1.09037855887867-4.35303521606837i</v>
      </c>
      <c r="R255" s="223" t="str">
        <f t="shared" ca="1" si="331"/>
        <v>1.8185287381827+4.10253509703419i</v>
      </c>
      <c r="S255" s="223" t="str">
        <f t="shared" ca="1" si="332"/>
        <v>-3.95763982744386-2.11540255985092i</v>
      </c>
      <c r="T255" s="223" t="str">
        <f t="shared" ca="1" si="333"/>
        <v>4.42145370141355-0.767194994932924i</v>
      </c>
      <c r="U255" s="223" t="str">
        <f t="shared" ca="1" si="334"/>
        <v>-3.01363463340803+3.32503342694737i</v>
      </c>
      <c r="V255" s="223" t="str">
        <f t="shared" ca="1" si="335"/>
        <v>0.330122493424414-4.4753614528135i</v>
      </c>
      <c r="W255" s="223" t="str">
        <f t="shared" ca="1" si="336"/>
        <v>2.49313285666738+3.73123700037926i</v>
      </c>
      <c r="X255" s="223" t="str">
        <f t="shared" ca="1" si="337"/>
        <v>-4.26102725572889-1.40765326694086i</v>
      </c>
      <c r="Y255" s="223" t="str">
        <f t="shared" ca="1" si="338"/>
        <v>4.22519837347949-1.51180015171978i</v>
      </c>
      <c r="Z255" s="223" t="str">
        <f t="shared" ca="1" si="339"/>
        <v>-2.40081283176368+3.79129776472814i</v>
      </c>
      <c r="AA255" s="223" t="str">
        <f t="shared" ca="1" si="340"/>
        <v>-0.439853934837497-4.46591194606451i</v>
      </c>
      <c r="AB255" s="223" t="str">
        <f t="shared" ca="1" si="341"/>
        <v>3.09432738817697+3.25007369282169i</v>
      </c>
      <c r="AC255" s="223" t="str">
        <f t="shared" ca="1" si="342"/>
        <v>-4.43894994991542-0.658456024453838i</v>
      </c>
      <c r="AD255" s="223" t="str">
        <f t="shared" ca="1" si="343"/>
        <v>3.90453328268146-2.21189078356651i</v>
      </c>
      <c r="AE255" s="223" t="str">
        <f t="shared" ca="1" si="344"/>
        <v>-1.71729977998683+4.14592841950399i</v>
      </c>
      <c r="AF255" s="223" t="str">
        <f t="shared" ca="1" si="345"/>
        <v>-1.19687898924833-4.32496493385664i</v>
      </c>
      <c r="AG255" s="223" t="str">
        <f t="shared" ca="1" si="346"/>
        <v>3.60441033093737+2.67321289092838i</v>
      </c>
      <c r="AH255" s="223" t="str">
        <f t="shared" ca="1" si="347"/>
        <v>-4.48616902694141+0.11012926815907i</v>
      </c>
      <c r="AI255" s="223" t="str">
        <f t="shared" ca="1" si="348"/>
        <v>3.46890032129936-2.8468529211891i</v>
      </c>
      <c r="AJ255" s="223" t="str">
        <f t="shared" ca="1" si="349"/>
        <v>-0.983221325236852+4.37848339263645i</v>
      </c>
      <c r="AK255" s="223" t="str">
        <f t="shared" ca="1" si="350"/>
        <v>-1.91866228266588-4.0566705608256i</v>
      </c>
      <c r="AL255" s="223" t="str">
        <f t="shared" ca="1" si="351"/>
        <v>4.00836243795989+2.01764009673329i</v>
      </c>
      <c r="AM255" s="223" t="str">
        <f t="shared" ca="1" si="352"/>
        <v>-4.40129413453082+0.875471835833885i</v>
      </c>
      <c r="AN255" s="223" t="str">
        <f t="shared" ca="1" si="353"/>
        <v>2.93112657782267-3.39799028526794i</v>
      </c>
      <c r="AO255" s="223" t="str">
        <f t="shared" ca="1" si="354"/>
        <v>-0.220192198564922+4.48211516916788i</v>
      </c>
      <c r="AP255" s="223" t="str">
        <f t="shared" ca="1" si="355"/>
        <v>-2.58395111156433-3.66892867838i</v>
      </c>
      <c r="AQ255" s="223" t="str">
        <f t="shared" ca="1" si="356"/>
        <v>4.29428945448962+1.30265846446908i</v>
      </c>
      <c r="AR255" s="223" t="str">
        <f t="shared" ca="1" si="357"/>
        <v>4.29428945448962+1.30265846446908i</v>
      </c>
      <c r="AS255" s="223" t="str">
        <f t="shared" ca="1" si="358"/>
        <v>2.30704664698116-3.84907479306998i</v>
      </c>
      <c r="AT255" s="223" t="str">
        <f t="shared" ca="1" si="359"/>
        <v>0.549320424687004+4.45377234095046i</v>
      </c>
      <c r="AU255" s="223" t="str">
        <f t="shared" ca="1" si="360"/>
        <v>-3.17315623583003-3.17315623583313i</v>
      </c>
      <c r="AV255" s="223" t="str">
        <f t="shared" ca="1" si="361"/>
        <v>4.45377234095048+0.549320424686865i</v>
      </c>
      <c r="AW255" s="223" t="str">
        <f t="shared" ca="1" si="362"/>
        <v>-3.84907479306994+2.30704664698123i</v>
      </c>
      <c r="AX255" s="223" t="str">
        <f t="shared" ca="1" si="363"/>
        <v>1.61503638461578-4.18682438972079i</v>
      </c>
      <c r="AY255" s="223" t="str">
        <f t="shared" ca="1" si="364"/>
        <v>1.30265846446921+4.29428945448958i</v>
      </c>
      <c r="AZ255" s="223" t="str">
        <f t="shared" ca="1" si="365"/>
        <v>-3.66892867838004-2.58395111156426i</v>
      </c>
      <c r="BA255" s="223" t="str">
        <f t="shared" ca="1" si="366"/>
        <v>4.48211516916783-0.220192198565891i</v>
      </c>
      <c r="BB255" s="223" t="str">
        <f t="shared" ca="1" si="367"/>
        <v>-3.39799028526846+2.93112657782205i</v>
      </c>
      <c r="BC255" s="223" t="str">
        <f t="shared" ca="1" si="368"/>
        <v>0.875471835831996-4.40129413453119i</v>
      </c>
      <c r="BD255" s="223" t="str">
        <f t="shared" ca="1" si="369"/>
        <v>2.01764009673342+4.00836243795983i</v>
      </c>
      <c r="BE255" s="223" t="str">
        <f t="shared" ca="1" si="370"/>
        <v>-4.05667056082487-1.91866228266742i</v>
      </c>
      <c r="BF255" s="223" t="str">
        <f t="shared" ca="1" si="371"/>
        <v>4.37848339263624-0.983221325237799i</v>
      </c>
      <c r="BG255" s="223" t="str">
        <f t="shared" ca="1" si="372"/>
        <v>-2.84685292118968+3.46890032129888i</v>
      </c>
      <c r="BH255" s="223" t="str">
        <f t="shared" ca="1" si="373"/>
        <v>0.110129268157144-4.48616902694146i</v>
      </c>
      <c r="BI255" s="223" t="str">
        <f t="shared" ca="1" si="374"/>
        <v>2.67321289092844+3.60441033093732i</v>
      </c>
      <c r="BJ255" s="223" t="str">
        <f t="shared" ca="1" si="375"/>
        <v>-4.32496493385619-1.19687898924998i</v>
      </c>
      <c r="BK255" s="223" t="str">
        <f t="shared" ca="1" si="376"/>
        <v>4.14592841950361-1.71729977998775i</v>
      </c>
      <c r="BL255" s="223" t="str">
        <f t="shared" ca="1" si="377"/>
        <v>-2.21189078356716+3.90453328268109i</v>
      </c>
      <c r="BM255" s="223" t="str">
        <f t="shared" ca="1" si="378"/>
        <v>-0.658456024456217-4.43894994991507i</v>
      </c>
      <c r="BN255" s="223" t="str">
        <f t="shared" ca="1" si="379"/>
        <v>3.25007369282205+3.09432738817659i</v>
      </c>
      <c r="BO255" s="223" t="str">
        <f t="shared" ca="1" si="380"/>
        <v>-4.46591194606439-0.439853934838721i</v>
      </c>
      <c r="BP255" s="223" t="str">
        <f t="shared" ca="1" si="381"/>
        <v>3.79129776472735-2.40081283176493i</v>
      </c>
      <c r="BQ255" s="223" t="str">
        <f t="shared" ca="1" si="382"/>
        <v>-1.51180015172004+4.2251983734794i</v>
      </c>
      <c r="BR255" s="223" t="str">
        <f t="shared" ca="1" si="383"/>
        <v>-1.40765326693881-4.26102725572956i</v>
      </c>
      <c r="BS255" s="223" t="str">
        <f t="shared" ca="1" si="384"/>
        <v>3.73123700037956+2.49313285666693i</v>
      </c>
      <c r="BT255" s="223" t="str">
        <f t="shared" ca="1" si="385"/>
        <v>-4.47536145281359+0.330122493423203i</v>
      </c>
      <c r="BU255" s="223" t="str">
        <f t="shared" ca="1" si="386"/>
        <v>3.32503342694636-3.01363463340914i</v>
      </c>
      <c r="BV255" s="223" t="str">
        <f t="shared" ca="1" si="387"/>
        <v>-0.767194994932862+4.42145370141356i</v>
      </c>
      <c r="BW255" s="223" t="str">
        <f t="shared" ca="1" si="388"/>
        <v>-2.11540255984942-3.95763982744467i</v>
      </c>
      <c r="BX255" s="223" t="str">
        <f t="shared" ca="1" si="389"/>
        <v>4.1025350970346+1.81852873818178i</v>
      </c>
      <c r="BY255" s="223" t="str">
        <f t="shared" ca="1" si="390"/>
        <v>-4.35303521606857+1.09037855887786i</v>
      </c>
      <c r="BZ255" s="223" t="str">
        <f t="shared" ca="1" si="391"/>
        <v>2.76086442680486-3.53772082148905i</v>
      </c>
      <c r="CA255" s="223" t="str">
        <f t="shared" ca="1" si="392"/>
        <v>7.69630066728127E-14+4.48752058424178i</v>
      </c>
      <c r="CB255" s="223" t="str">
        <f t="shared" ca="1" si="393"/>
        <v>-2.76086442680508-3.53772082148887i</v>
      </c>
      <c r="CC255" s="223" t="str">
        <f t="shared" ca="1" si="394"/>
        <v>4.35303521606864+1.09037855887759i</v>
      </c>
      <c r="CD255" s="223" t="str">
        <f t="shared" ca="1" si="395"/>
        <v>-4.10253509703449+1.81852873818203i</v>
      </c>
      <c r="CE255" s="223" t="str">
        <f t="shared" ca="1" si="396"/>
        <v>2.11540255984917-3.9576398274448i</v>
      </c>
      <c r="CF255" s="223" t="str">
        <f t="shared" ca="1" si="397"/>
        <v>0.767194994933014+4.42145370141353i</v>
      </c>
      <c r="CG255" s="223" t="str">
        <f t="shared" ca="1" si="398"/>
        <v>-3.32503342694647-3.01363463340902i</v>
      </c>
      <c r="CH255" s="223" t="str">
        <f t="shared" ca="1" si="399"/>
        <v>4.4753614528136+0.330122493423049i</v>
      </c>
      <c r="CI255" s="223" t="str">
        <f t="shared" ca="1" si="400"/>
        <v>-3.73123700037941+2.49313285666717i</v>
      </c>
      <c r="CJ255" s="223" t="str">
        <f t="shared" ca="1" si="401"/>
        <v>1.4076532669429-4.26102725572821i</v>
      </c>
      <c r="CK255" s="223" t="str">
        <f t="shared" ca="1" si="402"/>
        <v>1.5118001517203+4.2251983734793i</v>
      </c>
      <c r="CL255" s="223" t="str">
        <f t="shared" ca="1" si="403"/>
        <v>-3.79129776472743-2.4008128317648i</v>
      </c>
      <c r="CM255" s="223" t="str">
        <f t="shared" ca="1" si="404"/>
        <v>4.46591194606437-0.439853934838874i</v>
      </c>
      <c r="CN255" s="223" t="str">
        <f t="shared" ca="1" si="405"/>
        <v>-3.25007369282186+3.09432738817679i</v>
      </c>
      <c r="CO255" s="223" t="str">
        <f t="shared" ca="1" si="406"/>
        <v>0.658456024455939-4.43894994991511i</v>
      </c>
      <c r="CP255" s="223" t="str">
        <f t="shared" ca="1" si="407"/>
        <v>2.21189078356741+3.90453328268095i</v>
      </c>
      <c r="CQ255" s="223" t="str">
        <f t="shared" ca="1" si="408"/>
        <v>-4.14592841950367-1.71729977998761i</v>
      </c>
      <c r="CR255" s="223" t="str">
        <f t="shared" ca="1" si="409"/>
        <v>4.32496493385615-1.19687898925013i</v>
      </c>
      <c r="CS255" s="223" t="str">
        <f t="shared" ca="1" si="410"/>
        <v>-2.67321289092822+3.60441033093749i</v>
      </c>
      <c r="CT255" s="223" t="str">
        <f t="shared" ca="1" si="411"/>
        <v>-0.110129268157425-4.48616902694145i</v>
      </c>
      <c r="CU255" s="223" t="str">
        <f t="shared" ca="1" si="412"/>
        <v>2.8468529211899+3.4689003212987i</v>
      </c>
      <c r="CV255" s="223" t="str">
        <f t="shared" ca="1" si="413"/>
        <v>-4.37848339263627-0.98322132523765i</v>
      </c>
      <c r="CW255" s="223" t="str">
        <f t="shared" ca="1" si="414"/>
        <v>4.0566705608248-1.91866228266756i</v>
      </c>
      <c r="CX255" s="223" t="str">
        <f t="shared" ca="1" si="415"/>
        <v>-2.01764009673328+4.0083624379599i</v>
      </c>
      <c r="CY255" s="223" t="str">
        <f t="shared" ca="1" si="416"/>
        <v>-0.875471835832274-4.40129413453113i</v>
      </c>
      <c r="CZ255" s="223" t="str">
        <f t="shared" ca="1" si="417"/>
        <v>3.39799028526865+2.93112657782184i</v>
      </c>
      <c r="DA255" s="223" t="str">
        <f t="shared" ca="1" si="418"/>
        <v>-4.48211516916784-0.220192198565737i</v>
      </c>
      <c r="DB255" s="223" t="str">
        <f t="shared" ca="1" si="419"/>
        <v>3.6689286783826-2.58395111156064i</v>
      </c>
      <c r="DC255" s="223" t="str">
        <f t="shared" ca="1" si="420"/>
        <v>-1.30265846446906+4.29428945448962i</v>
      </c>
      <c r="DD255" s="223" t="str">
        <f t="shared" ca="1" si="421"/>
        <v>-1.61503638461604-4.18682438972069i</v>
      </c>
      <c r="DE255" s="223" t="str">
        <f t="shared" ca="1" si="422"/>
        <v>3.84907479307008+2.30704664698098i</v>
      </c>
      <c r="DF255" s="223" t="str">
        <f t="shared" ca="1" si="423"/>
        <v>-4.45377234095046+0.54932042468708i</v>
      </c>
      <c r="DG255" s="223" t="str">
        <f t="shared" ca="1" si="424"/>
        <v>3.17315623583312-3.17315623583004i</v>
      </c>
      <c r="DH255" s="223" t="str">
        <f t="shared" ca="1" si="425"/>
        <v>-0.549320424686851+4.45377234095049i</v>
      </c>
      <c r="DI255" s="223" t="str">
        <f t="shared" ca="1" si="426"/>
        <v>-2.3070466469814-3.84907479306983i</v>
      </c>
      <c r="DJ255" s="223" t="str">
        <f t="shared" ca="1" si="427"/>
        <v>4.18682438972087+1.61503638461559i</v>
      </c>
      <c r="DK255" s="223" t="str">
        <f t="shared" ca="1" si="428"/>
        <v>-4.29428945448956+1.30265846446928i</v>
      </c>
      <c r="DL255" s="223" t="str">
        <f t="shared" ca="1" si="429"/>
        <v>2.5839511115642-3.66892867838008i</v>
      </c>
      <c r="DM255" s="223" t="str">
        <f t="shared" ca="1" si="430"/>
        <v>0.220192198565968+4.48211516916783i</v>
      </c>
      <c r="DN255" s="223" t="str">
        <f t="shared" ca="1" si="431"/>
        <v>-2.93112657782221-3.39799028526833i</v>
      </c>
      <c r="DO255" s="223" t="str">
        <f t="shared" ca="1" si="432"/>
        <v>4.40129413453123+0.875471835831798i</v>
      </c>
      <c r="DP255" s="223" t="str">
        <f t="shared" ca="1" si="433"/>
        <v>-4.0083624379598+2.01764009673348i</v>
      </c>
      <c r="DQ255" s="223" t="str">
        <f t="shared" ca="1" si="434"/>
        <v>1.91866228266735-4.0566705608249i</v>
      </c>
      <c r="DR255" s="223" t="str">
        <f t="shared" ca="1" si="435"/>
        <v>0.983221325237875+4.37848339263622i</v>
      </c>
      <c r="DS255" s="223" t="str">
        <f t="shared" ca="1" si="436"/>
        <v>-3.46890032129901-2.84685292118952i</v>
      </c>
      <c r="DT255" s="223" t="str">
        <f t="shared" ca="1" si="437"/>
        <v>4.48616902694146+0.110129268157194i</v>
      </c>
      <c r="DU255" s="223" t="str">
        <f t="shared" ca="1" si="438"/>
        <v>-3.6044103309372+2.67321289092861i</v>
      </c>
      <c r="DV255" s="223" t="str">
        <f t="shared" ca="1" si="439"/>
        <v>1.19687898924991-4.32496493385621i</v>
      </c>
      <c r="DW255" s="223" t="str">
        <f t="shared" ca="1" si="440"/>
        <v>1.71729977998782+4.14592841950358i</v>
      </c>
      <c r="DX255" s="223" t="str">
        <f t="shared" ca="1" si="441"/>
        <v>-3.90453328268106-2.2118907835672i</v>
      </c>
      <c r="DY255" s="223" t="str">
        <f t="shared" ca="1" si="442"/>
        <v>4.43894994991572-0.658456024451877i</v>
      </c>
      <c r="DZ255" s="223" t="str">
        <f t="shared" ca="1" si="443"/>
        <v>-3.09432738817644+3.25007369282219i</v>
      </c>
      <c r="EA255" s="223" t="str">
        <f t="shared" ca="1" si="444"/>
        <v>0.439853934838644-4.46591194606439i</v>
      </c>
      <c r="EB255" s="223" t="str">
        <f t="shared" ca="1" si="445"/>
        <v>2.40081283176499+3.79129776472731i</v>
      </c>
      <c r="EC255" s="223" t="str">
        <f t="shared" ca="1" si="446"/>
        <v>-4.22519837347938-1.51180015172008i</v>
      </c>
      <c r="ED255" s="223" t="str">
        <f t="shared" ca="1" si="447"/>
        <v>4.2610272557295-1.407653266939i</v>
      </c>
      <c r="EE255" s="223" t="str">
        <f t="shared" ca="1" si="448"/>
        <v>-2.49313285666677+3.73123700037968i</v>
      </c>
      <c r="EF255" s="223" t="str">
        <f t="shared" ca="1" si="449"/>
        <v>-0.330122493423279-4.47536145281358i</v>
      </c>
      <c r="EG255" s="223" t="str">
        <f t="shared" ca="1" si="450"/>
        <v>3.0136346334092+3.32503342694631i</v>
      </c>
      <c r="EH255" s="223" t="str">
        <f t="shared" ca="1" si="451"/>
        <v>-4.42145370141357-0.76719499493279i</v>
      </c>
      <c r="EI255" s="223" t="str">
        <f t="shared" ca="1" si="452"/>
        <v>3.95763982744457-2.1154025598496i</v>
      </c>
      <c r="EJ255" s="223" t="str">
        <f t="shared" ca="1" si="453"/>
        <v>-1.81852873818159+4.10253509703469i</v>
      </c>
      <c r="EK255" s="223" t="str">
        <f t="shared" ca="1" si="454"/>
        <v>-1.09037855887793-4.35303521606855i</v>
      </c>
      <c r="EL255" s="223" t="str">
        <f t="shared" ca="1" si="455"/>
        <v>3.5377208214891+2.76086442680481i</v>
      </c>
      <c r="EM255" s="223" t="str">
        <f t="shared" ca="1" si="456"/>
        <v>-4.48752058424178+1.53926013345625E-13i</v>
      </c>
      <c r="EN255" s="223"/>
      <c r="EO255" s="223"/>
      <c r="EP255" s="223"/>
    </row>
    <row r="256" spans="1:146">
      <c r="A256" s="249">
        <f t="shared" si="323"/>
        <v>3.0468750000000023E-3</v>
      </c>
      <c r="B256" s="248">
        <v>156</v>
      </c>
      <c r="C256" s="247">
        <f t="shared" si="324"/>
        <v>31200</v>
      </c>
      <c r="N256" s="246">
        <f t="shared" ca="1" si="327"/>
        <v>17.487238223951611</v>
      </c>
      <c r="O256" s="223">
        <f t="shared" ca="1" si="328"/>
        <v>4.4872382239516106</v>
      </c>
      <c r="P256" s="223" t="str">
        <f t="shared" ca="1" si="329"/>
        <v>-3.46868205384344+2.8466737937173i</v>
      </c>
      <c r="Q256" s="223" t="str">
        <f t="shared" ca="1" si="330"/>
        <v>0.875416750073807-4.40101719971447i</v>
      </c>
      <c r="R256" s="223" t="str">
        <f t="shared" ca="1" si="331"/>
        <v>2.11526945613175+3.95739080789963i</v>
      </c>
      <c r="S256" s="223" t="str">
        <f t="shared" ca="1" si="332"/>
        <v>-4.14566755261112-1.7171917253818i</v>
      </c>
      <c r="T256" s="223" t="str">
        <f t="shared" ca="1" si="333"/>
        <v>4.29401925253866-1.30257649960367i</v>
      </c>
      <c r="U256" s="223" t="str">
        <f t="shared" ca="1" si="334"/>
        <v>-2.49297598569512+3.73100222637831i</v>
      </c>
      <c r="V256" s="223" t="str">
        <f t="shared" ca="1" si="335"/>
        <v>-0.439826258689124-4.46563094541633i</v>
      </c>
      <c r="W256" s="223" t="str">
        <f t="shared" ca="1" si="336"/>
        <v>3.17295657695572+3.17295657695561i</v>
      </c>
      <c r="X256" s="223" t="str">
        <f t="shared" ca="1" si="337"/>
        <v>-4.4656309454163-0.439826258689428i</v>
      </c>
      <c r="Y256" s="223" t="str">
        <f t="shared" ca="1" si="338"/>
        <v>3.73100222637822-2.49297598569525i</v>
      </c>
      <c r="Z256" s="223" t="str">
        <f t="shared" ca="1" si="339"/>
        <v>-1.30257649960352+4.2940192525387i</v>
      </c>
      <c r="AA256" s="223" t="str">
        <f t="shared" ca="1" si="340"/>
        <v>-1.71719172538154-4.14566755261123i</v>
      </c>
      <c r="AB256" s="223" t="str">
        <f t="shared" ca="1" si="341"/>
        <v>3.95739080789969+2.11526945613163i</v>
      </c>
      <c r="AC256" s="223" t="str">
        <f t="shared" ca="1" si="342"/>
        <v>-4.40101719971452+0.875416750073583i</v>
      </c>
      <c r="AD256" s="223" t="str">
        <f t="shared" ca="1" si="343"/>
        <v>2.84667379371734-3.46868205384341i</v>
      </c>
      <c r="AE256" s="223" t="str">
        <f t="shared" ca="1" si="344"/>
        <v>1.4072760056864E-13+4.48723822395161i</v>
      </c>
      <c r="AF256" s="223" t="str">
        <f t="shared" ca="1" si="345"/>
        <v>-2.84667379371718-3.46868205384354i</v>
      </c>
      <c r="AG256" s="223" t="str">
        <f t="shared" ca="1" si="346"/>
        <v>4.40101719971449+0.875416750073744i</v>
      </c>
      <c r="AH256" s="223" t="str">
        <f t="shared" ca="1" si="347"/>
        <v>-3.95739080789979+2.11526945613146i</v>
      </c>
      <c r="AI256" s="223" t="str">
        <f t="shared" ca="1" si="348"/>
        <v>1.71719172538166-4.14566755261118i</v>
      </c>
      <c r="AJ256" s="223" t="str">
        <f t="shared" ca="1" si="349"/>
        <v>1.30257649960379+4.29401925253862i</v>
      </c>
      <c r="AK256" s="223" t="str">
        <f t="shared" ca="1" si="350"/>
        <v>-3.73100222637814-2.49297598569536i</v>
      </c>
      <c r="AL256" s="223" t="str">
        <f t="shared" ca="1" si="351"/>
        <v>4.46563094541631-0.439826258689264i</v>
      </c>
      <c r="AM256" s="223" t="str">
        <f t="shared" ca="1" si="352"/>
        <v>-3.17295657695581+3.17295657695552i</v>
      </c>
      <c r="AN256" s="223" t="str">
        <f t="shared" ca="1" si="353"/>
        <v>0.439826258689288-4.46563094541631i</v>
      </c>
      <c r="AO256" s="223" t="str">
        <f t="shared" ca="1" si="354"/>
        <v>2.49297598569534+3.73100222637816i</v>
      </c>
      <c r="AP256" s="223" t="str">
        <f t="shared" ca="1" si="355"/>
        <v>-4.29401925253848-1.30257649960424i</v>
      </c>
      <c r="AQ256" s="223" t="str">
        <f t="shared" ca="1" si="356"/>
        <v>4.14566755261068-1.71719172538288i</v>
      </c>
      <c r="AR256" s="223" t="str">
        <f t="shared" ca="1" si="357"/>
        <v>4.14566755261068-1.71719172538288i</v>
      </c>
      <c r="AS256" s="223" t="str">
        <f t="shared" ca="1" si="358"/>
        <v>-0.875416750074597-4.40101719971431i</v>
      </c>
      <c r="AT256" s="223" t="str">
        <f t="shared" ca="1" si="359"/>
        <v>3.46868205384235+2.84667379371863i</v>
      </c>
      <c r="AU256" s="223" t="str">
        <f t="shared" ca="1" si="360"/>
        <v>-4.48723822395161+2.81455201137281E-13i</v>
      </c>
      <c r="AV256" s="223" t="str">
        <f t="shared" ca="1" si="361"/>
        <v>3.46868205384486-2.84667379371557i</v>
      </c>
      <c r="AW256" s="223" t="str">
        <f t="shared" ca="1" si="362"/>
        <v>-0.875416750074108+4.40101719971441i</v>
      </c>
      <c r="AX256" s="223" t="str">
        <f t="shared" ca="1" si="363"/>
        <v>-2.11526945613322-3.95739080789885i</v>
      </c>
      <c r="AY256" s="223" t="str">
        <f t="shared" ca="1" si="364"/>
        <v>4.14566755261089+1.71719172538236i</v>
      </c>
      <c r="AZ256" s="223" t="str">
        <f t="shared" ca="1" si="365"/>
        <v>-4.29401925253832+1.30257649960478i</v>
      </c>
      <c r="BA256" s="223" t="str">
        <f t="shared" ca="1" si="366"/>
        <v>2.49297598569641-3.73100222637744i</v>
      </c>
      <c r="BB256" s="223" t="str">
        <f t="shared" ca="1" si="367"/>
        <v>0.439826258689912+4.46563094541625i</v>
      </c>
      <c r="BC256" s="223" t="str">
        <f t="shared" ca="1" si="368"/>
        <v>-3.17295657695436-3.17295657695697i</v>
      </c>
      <c r="BD256" s="223" t="str">
        <f t="shared" ca="1" si="369"/>
        <v>4.46563094541633+0.439826258689148i</v>
      </c>
      <c r="BE256" s="223" t="str">
        <f t="shared" ca="1" si="370"/>
        <v>-3.73100222637708+2.49297598569694i</v>
      </c>
      <c r="BF256" s="223" t="str">
        <f t="shared" ca="1" si="371"/>
        <v>1.30257649960417-4.29401925253851i</v>
      </c>
      <c r="BG256" s="223" t="str">
        <f t="shared" ca="1" si="372"/>
        <v>1.71719172538306+4.1456675526106i</v>
      </c>
      <c r="BH256" s="223" t="str">
        <f t="shared" ca="1" si="373"/>
        <v>-3.95739080789921-2.11526945613254i</v>
      </c>
      <c r="BI256" s="223" t="str">
        <f t="shared" ca="1" si="374"/>
        <v>4.40101719971429-0.875416750074736i</v>
      </c>
      <c r="BJ256" s="223" t="str">
        <f t="shared" ca="1" si="375"/>
        <v>-2.84667379371852+3.46868205384244i</v>
      </c>
      <c r="BK256" s="223" t="str">
        <f t="shared" ca="1" si="376"/>
        <v>-4.85950292179E-13-4.48723822395161i</v>
      </c>
      <c r="BL256" s="223" t="str">
        <f t="shared" ca="1" si="377"/>
        <v>2.84667379371572+3.46868205384473i</v>
      </c>
      <c r="BM256" s="223" t="str">
        <f t="shared" ca="1" si="378"/>
        <v>-4.40101719971445-0.875416750073906i</v>
      </c>
      <c r="BN256" s="223" t="str">
        <f t="shared" ca="1" si="379"/>
        <v>3.95739080789881-2.11526945613328i</v>
      </c>
      <c r="BO256" s="223" t="str">
        <f t="shared" ca="1" si="380"/>
        <v>-1.71719172538228+4.14566755261092i</v>
      </c>
      <c r="BP256" s="223" t="str">
        <f t="shared" ca="1" si="381"/>
        <v>-1.30257649960498-4.29401925253826i</v>
      </c>
      <c r="BQ256" s="223" t="str">
        <f t="shared" ca="1" si="382"/>
        <v>3.73100222637756+2.49297598569624i</v>
      </c>
      <c r="BR256" s="223" t="str">
        <f t="shared" ca="1" si="383"/>
        <v>-4.46563094541624+0.439826258689988i</v>
      </c>
      <c r="BS256" s="223" t="str">
        <f t="shared" ca="1" si="384"/>
        <v>3.17295657695692-3.17295657695441i</v>
      </c>
      <c r="BT256" s="223" t="str">
        <f t="shared" ca="1" si="385"/>
        <v>-0.439826258688945+4.46563094541635i</v>
      </c>
      <c r="BU256" s="223" t="str">
        <f t="shared" ca="1" si="386"/>
        <v>-2.49297598569711-3.73100222637697i</v>
      </c>
      <c r="BV256" s="223" t="str">
        <f t="shared" ca="1" si="387"/>
        <v>4.29401925253857+1.30257649960397i</v>
      </c>
      <c r="BW256" s="223" t="str">
        <f t="shared" ca="1" si="388"/>
        <v>-4.14566755261057+1.71719172538314i</v>
      </c>
      <c r="BX256" s="223" t="str">
        <f t="shared" ca="1" si="389"/>
        <v>2.11526945613247-3.95739080789925i</v>
      </c>
      <c r="BY256" s="223" t="str">
        <f t="shared" ca="1" si="390"/>
        <v>0.875416750074938+4.40101719971425i</v>
      </c>
      <c r="BZ256" s="223" t="str">
        <f t="shared" ca="1" si="391"/>
        <v>-3.46868205384257-2.84667379371837i</v>
      </c>
      <c r="CA256" s="223" t="str">
        <f t="shared" ca="1" si="392"/>
        <v>4.48723822395161-5.62910402274563E-13i</v>
      </c>
      <c r="CB256" s="223" t="str">
        <f t="shared" ca="1" si="393"/>
        <v>-3.46868205384468+2.84667379371579i</v>
      </c>
      <c r="CC256" s="223" t="str">
        <f t="shared" ca="1" si="394"/>
        <v>0.875416750073834-4.40101719971447i</v>
      </c>
      <c r="CD256" s="223" t="str">
        <f t="shared" ca="1" si="395"/>
        <v>2.11526945613335+3.95739080789877i</v>
      </c>
      <c r="CE256" s="223" t="str">
        <f t="shared" ca="1" si="396"/>
        <v>-4.14566755261095-1.71719172538221i</v>
      </c>
      <c r="CF256" s="223" t="str">
        <f t="shared" ca="1" si="397"/>
        <v>4.29401925253824-1.30257649960505i</v>
      </c>
      <c r="CG256" s="223" t="str">
        <f t="shared" ca="1" si="398"/>
        <v>-2.49297598569618+3.7310022263776i</v>
      </c>
      <c r="CH256" s="223" t="str">
        <f t="shared" ca="1" si="399"/>
        <v>-0.439826258690192-4.46563094541622i</v>
      </c>
      <c r="CI256" s="223" t="str">
        <f t="shared" ca="1" si="400"/>
        <v>3.17295657695456+3.17295657695677i</v>
      </c>
      <c r="CJ256" s="223" t="str">
        <f t="shared" ca="1" si="401"/>
        <v>-4.46563094541637-0.439826258688741i</v>
      </c>
      <c r="CK256" s="223" t="str">
        <f t="shared" ca="1" si="402"/>
        <v>3.73100222637934-2.49297598569357i</v>
      </c>
      <c r="CL256" s="223" t="str">
        <f t="shared" ca="1" si="403"/>
        <v>-1.3025764996039+4.29401925253859i</v>
      </c>
      <c r="CM256" s="223" t="str">
        <f t="shared" ca="1" si="404"/>
        <v>-1.71719172538332-4.14566755261049i</v>
      </c>
      <c r="CN256" s="223" t="str">
        <f t="shared" ca="1" si="405"/>
        <v>3.95739080789934+2.11526945613229i</v>
      </c>
      <c r="CO256" s="223" t="str">
        <f t="shared" ca="1" si="406"/>
        <v>-4.40101719971421+0.875416750075135i</v>
      </c>
      <c r="CP256" s="223" t="str">
        <f t="shared" ca="1" si="407"/>
        <v>2.84667379371821-3.4686820538427i</v>
      </c>
      <c r="CQ256" s="223" t="str">
        <f t="shared" ca="1" si="408"/>
        <v>6.39870512370126E-13+4.48723822395161i</v>
      </c>
      <c r="CR256" s="223" t="str">
        <f t="shared" ca="1" si="409"/>
        <v>-2.84667379371585-3.46868205384464i</v>
      </c>
      <c r="CS256" s="223" t="str">
        <f t="shared" ca="1" si="410"/>
        <v>4.40101719971451+0.875416750073632i</v>
      </c>
      <c r="CT256" s="223" t="str">
        <f t="shared" ca="1" si="411"/>
        <v>-3.95739080789862+2.11526945613364i</v>
      </c>
      <c r="CU256" s="223" t="str">
        <f t="shared" ca="1" si="412"/>
        <v>1.71719172538191-4.14566755261107i</v>
      </c>
      <c r="CV256" s="223" t="str">
        <f t="shared" ca="1" si="413"/>
        <v>1.30257649960512+4.29401925253822i</v>
      </c>
      <c r="CW256" s="223" t="str">
        <f t="shared" ca="1" si="414"/>
        <v>-3.73100222637764-2.49297598569611i</v>
      </c>
      <c r="CX256" s="223" t="str">
        <f t="shared" ca="1" si="415"/>
        <v>4.46563094541621-0.439826258690268i</v>
      </c>
      <c r="CY256" s="223" t="str">
        <f t="shared" ca="1" si="416"/>
        <v>-3.17295657695672+3.17295657695461i</v>
      </c>
      <c r="CZ256" s="223" t="str">
        <f t="shared" ca="1" si="417"/>
        <v>0.439826258688664-4.46563094541637i</v>
      </c>
      <c r="DA256" s="223" t="str">
        <f t="shared" ca="1" si="418"/>
        <v>2.49297598569363+3.7310022263793i</v>
      </c>
      <c r="DB256" s="223" t="str">
        <f t="shared" ca="1" si="419"/>
        <v>-4.29401925253861-1.30257649960383i</v>
      </c>
      <c r="DC256" s="223" t="str">
        <f t="shared" ca="1" si="420"/>
        <v>4.14566755261046-1.7171917253834i</v>
      </c>
      <c r="DD256" s="223" t="str">
        <f t="shared" ca="1" si="421"/>
        <v>-2.11526945613222+3.95739080789938i</v>
      </c>
      <c r="DE256" s="223" t="str">
        <f t="shared" ca="1" si="422"/>
        <v>-0.875416750075211-4.40101719971419i</v>
      </c>
      <c r="DF256" s="223" t="str">
        <f t="shared" ca="1" si="423"/>
        <v>3.46868205384275+2.84667379371815i</v>
      </c>
      <c r="DG256" s="223" t="str">
        <f t="shared" ca="1" si="424"/>
        <v>-4.48723822395161+9.71900584357999E-13i</v>
      </c>
      <c r="DH256" s="223" t="str">
        <f t="shared" ca="1" si="425"/>
        <v>3.46868205384442-2.8466737937161i</v>
      </c>
      <c r="DI256" s="223" t="str">
        <f t="shared" ca="1" si="426"/>
        <v>-0.875416750073556+4.40101719971452i</v>
      </c>
      <c r="DJ256" s="223" t="str">
        <f t="shared" ca="1" si="427"/>
        <v>-2.11526945612966-3.95739080790075i</v>
      </c>
      <c r="DK256" s="223" t="str">
        <f t="shared" ca="1" si="428"/>
        <v>4.14566755261111+1.71719172538183i</v>
      </c>
      <c r="DL256" s="223" t="str">
        <f t="shared" ca="1" si="429"/>
        <v>-4.29401925253812+1.30257649960544i</v>
      </c>
      <c r="DM256" s="223" t="str">
        <f t="shared" ca="1" si="430"/>
        <v>2.49297598569584-3.73100222637782i</v>
      </c>
      <c r="DN256" s="223" t="str">
        <f t="shared" ca="1" si="431"/>
        <v>0.439826258690345+4.46563094541621i</v>
      </c>
      <c r="DO256" s="223" t="str">
        <f t="shared" ca="1" si="432"/>
        <v>-3.17295657695467-3.17295657695666i</v>
      </c>
      <c r="DP256" s="223" t="str">
        <f t="shared" ca="1" si="433"/>
        <v>4.46563094541638+0.439826258688588i</v>
      </c>
      <c r="DQ256" s="223" t="str">
        <f t="shared" ca="1" si="434"/>
        <v>-3.73100222637925+2.4929759856937i</v>
      </c>
      <c r="DR256" s="223" t="str">
        <f t="shared" ca="1" si="435"/>
        <v>1.30257649960351-4.29401925253871i</v>
      </c>
      <c r="DS256" s="223" t="str">
        <f t="shared" ca="1" si="436"/>
        <v>1.71719172538347+4.14566755261043i</v>
      </c>
      <c r="DT256" s="223" t="str">
        <f t="shared" ca="1" si="437"/>
        <v>-3.95739080789942-2.11526945613216i</v>
      </c>
      <c r="DU256" s="223" t="str">
        <f t="shared" ca="1" si="438"/>
        <v>4.40101719971418-0.875416750075288i</v>
      </c>
      <c r="DV256" s="223" t="str">
        <f t="shared" ca="1" si="439"/>
        <v>-2.84667379371809+3.4686820538428i</v>
      </c>
      <c r="DW256" s="223" t="str">
        <f t="shared" ca="1" si="440"/>
        <v>-1.04886069445356E-12-4.48723822395161i</v>
      </c>
      <c r="DX256" s="223" t="str">
        <f t="shared" ca="1" si="441"/>
        <v>2.84667379371616+3.46868205384438i</v>
      </c>
      <c r="DY256" s="223" t="str">
        <f t="shared" ca="1" si="442"/>
        <v>-4.40101719971459-0.875416750073228i</v>
      </c>
      <c r="DZ256" s="223" t="str">
        <f t="shared" ca="1" si="443"/>
        <v>3.95739080790059-2.11526945612995i</v>
      </c>
      <c r="EA256" s="223" t="str">
        <f t="shared" ca="1" si="444"/>
        <v>-1.71719172538176+4.14566755261114i</v>
      </c>
      <c r="EB256" s="223" t="str">
        <f t="shared" ca="1" si="445"/>
        <v>-1.30257649960551-4.2940192525381i</v>
      </c>
      <c r="EC256" s="223" t="str">
        <f t="shared" ca="1" si="446"/>
        <v>3.73100222637787+2.49297598569577i</v>
      </c>
      <c r="ED256" s="223" t="str">
        <f t="shared" ca="1" si="447"/>
        <v>-4.46563094541617+0.439826258690675i</v>
      </c>
      <c r="EE256" s="223" t="str">
        <f t="shared" ca="1" si="448"/>
        <v>3.17295657695643-3.1729565769549i</v>
      </c>
      <c r="EF256" s="223" t="str">
        <f t="shared" ca="1" si="449"/>
        <v>-0.439826258688511+4.46563094541639i</v>
      </c>
      <c r="EG256" s="223" t="str">
        <f t="shared" ca="1" si="450"/>
        <v>-2.49297598569376-3.73100222637921i</v>
      </c>
      <c r="EH256" s="223" t="str">
        <f t="shared" ca="1" si="451"/>
        <v>4.29401925253873+1.30257649960344i</v>
      </c>
      <c r="EI256" s="223" t="str">
        <f t="shared" ca="1" si="452"/>
        <v>-4.14566755261206+1.71719172537953i</v>
      </c>
      <c r="EJ256" s="223" t="str">
        <f t="shared" ca="1" si="453"/>
        <v>2.11526945613186-3.95739080789957i</v>
      </c>
      <c r="EK256" s="223" t="str">
        <f t="shared" ca="1" si="454"/>
        <v>0.875416750075364+4.40101719971416i</v>
      </c>
      <c r="EL256" s="223" t="str">
        <f t="shared" ca="1" si="455"/>
        <v>-3.46868205384285-2.84667379371803i</v>
      </c>
      <c r="EM256" s="223" t="str">
        <f t="shared" ca="1" si="456"/>
        <v>4.48723822395161-1.12582080454913E-12i</v>
      </c>
      <c r="EN256" s="223"/>
      <c r="EO256" s="223"/>
      <c r="EP256" s="223"/>
    </row>
    <row r="257" spans="1:146">
      <c r="A257" s="249">
        <f t="shared" si="323"/>
        <v>3.0664062500000023E-3</v>
      </c>
      <c r="B257" s="248">
        <v>157</v>
      </c>
      <c r="C257" s="247">
        <f t="shared" si="324"/>
        <v>31400</v>
      </c>
      <c r="N257" s="246">
        <f t="shared" ca="1" si="327"/>
        <v>17.486935477260047</v>
      </c>
      <c r="O257" s="223">
        <f t="shared" ca="1" si="328"/>
        <v>4.4869354772600456</v>
      </c>
      <c r="P257" s="223" t="str">
        <f t="shared" ca="1" si="329"/>
        <v>-3.3975472370851+2.9307444018321i</v>
      </c>
      <c r="Q257" s="223" t="str">
        <f t="shared" ca="1" si="330"/>
        <v>0.658370171428967-4.43837117583325i</v>
      </c>
      <c r="R257" s="223" t="str">
        <f t="shared" ca="1" si="331"/>
        <v>2.40049980092113+3.79080343500853i</v>
      </c>
      <c r="S257" s="223" t="str">
        <f t="shared" ca="1" si="332"/>
        <v>-4.29372954201796-1.30248861687813i</v>
      </c>
      <c r="T257" s="223" t="str">
        <f t="shared" ca="1" si="333"/>
        <v>4.10200018652333-1.81829162866066i</v>
      </c>
      <c r="U257" s="223" t="str">
        <f t="shared" ca="1" si="334"/>
        <v>-1.91841211719551+4.05614163037884i</v>
      </c>
      <c r="V257" s="223" t="str">
        <f t="shared" ca="1" si="335"/>
        <v>-1.1967229337519-4.32440102175169i</v>
      </c>
      <c r="W257" s="223" t="str">
        <f t="shared" ca="1" si="336"/>
        <v>3.73075050170383+2.49280778864545i</v>
      </c>
      <c r="X257" s="223" t="str">
        <f t="shared" ca="1" si="337"/>
        <v>-4.45319163424548+0.549248801346817i</v>
      </c>
      <c r="Y257" s="223" t="str">
        <f t="shared" ca="1" si="338"/>
        <v>3.01324169957478-3.3245998912709i</v>
      </c>
      <c r="Z257" s="223" t="str">
        <f t="shared" ca="1" si="339"/>
        <v>-0.110114908915188+4.48558409618295i</v>
      </c>
      <c r="AA257" s="223" t="str">
        <f t="shared" ca="1" si="340"/>
        <v>-2.84648173324948-3.46844802748605i</v>
      </c>
      <c r="AB257" s="223" t="str">
        <f t="shared" ca="1" si="341"/>
        <v>4.42087720858608+0.767094963937975i</v>
      </c>
      <c r="AC257" s="223" t="str">
        <f t="shared" ca="1" si="342"/>
        <v>-3.84857293007125+2.30674584187718i</v>
      </c>
      <c r="AD257" s="223" t="str">
        <f t="shared" ca="1" si="343"/>
        <v>1.4074697295643-4.26047168016113i</v>
      </c>
      <c r="AE257" s="223" t="str">
        <f t="shared" ca="1" si="344"/>
        <v>1.7170758692386+4.1453878511393i</v>
      </c>
      <c r="AF257" s="223" t="str">
        <f t="shared" ca="1" si="345"/>
        <v>-4.00783980618493-2.01737702600539i</v>
      </c>
      <c r="AG257" s="223" t="str">
        <f t="shared" ca="1" si="346"/>
        <v>4.35246764400957-1.09023638947918i</v>
      </c>
      <c r="AH257" s="223" t="str">
        <f t="shared" ca="1" si="347"/>
        <v>-2.58361420216964+3.66845030379889i</v>
      </c>
      <c r="AI257" s="223" t="str">
        <f t="shared" ca="1" si="348"/>
        <v>-0.439796584324227-4.46532965653283i</v>
      </c>
      <c r="AJ257" s="223" t="str">
        <f t="shared" ca="1" si="349"/>
        <v>3.24964993079689+3.09392393319012i</v>
      </c>
      <c r="AK257" s="223" t="str">
        <f t="shared" ca="1" si="350"/>
        <v>-4.48153076697312-0.22016348872626i</v>
      </c>
      <c r="AL257" s="223" t="str">
        <f t="shared" ca="1" si="351"/>
        <v>3.53725955448905-2.76050445050732i</v>
      </c>
      <c r="AM257" s="223" t="str">
        <f t="shared" ca="1" si="352"/>
        <v>-0.875357687124431+4.40072027021566i</v>
      </c>
      <c r="AN257" s="223" t="str">
        <f t="shared" ca="1" si="353"/>
        <v>-2.21160238539325-3.90402418870807i</v>
      </c>
      <c r="AO257" s="223" t="str">
        <f t="shared" ca="1" si="354"/>
        <v>4.22464746947335+1.51160303511448i</v>
      </c>
      <c r="AP257" s="223" t="str">
        <f t="shared" ca="1" si="355"/>
        <v>-4.1862784891193+1.61482580751975i</v>
      </c>
      <c r="AQ257" s="223" t="str">
        <f t="shared" ca="1" si="356"/>
        <v>2.11512674233103-3.95712380915368i</v>
      </c>
      <c r="AR257" s="223" t="str">
        <f t="shared" ca="1" si="357"/>
        <v>2.11512674233103-3.95712380915368i</v>
      </c>
      <c r="AS257" s="223" t="str">
        <f t="shared" ca="1" si="358"/>
        <v>-3.60394036860317-2.67286434310597i</v>
      </c>
      <c r="AT257" s="223" t="str">
        <f t="shared" ca="1" si="359"/>
        <v>4.47477793120437-0.330079450286072i</v>
      </c>
      <c r="AU257" s="223" t="str">
        <f t="shared" ca="1" si="360"/>
        <v>-3.17274250271829+3.17274250271587i</v>
      </c>
      <c r="AV257" s="223" t="str">
        <f t="shared" ca="1" si="361"/>
        <v>0.330079450285026-4.47477793120445i</v>
      </c>
      <c r="AW257" s="223" t="str">
        <f t="shared" ca="1" si="362"/>
        <v>2.67286434310681+3.60394036860254i</v>
      </c>
      <c r="AX257" s="223" t="str">
        <f t="shared" ca="1" si="363"/>
        <v>-4.3779125025085-0.983093127569617i</v>
      </c>
      <c r="AY257" s="223" t="str">
        <f t="shared" ca="1" si="364"/>
        <v>3.95712380915532-2.11512674232796i</v>
      </c>
      <c r="AZ257" s="223" t="str">
        <f t="shared" ca="1" si="365"/>
        <v>-1.61482580751877+4.18627848911968i</v>
      </c>
      <c r="BA257" s="223" t="str">
        <f t="shared" ca="1" si="366"/>
        <v>-1.5116030351154-4.22464746947301i</v>
      </c>
      <c r="BB257" s="223" t="str">
        <f t="shared" ca="1" si="367"/>
        <v>3.90402418870702+2.21160238539512i</v>
      </c>
      <c r="BC257" s="223" t="str">
        <f t="shared" ca="1" si="368"/>
        <v>-4.40072027021589+0.875357687123269i</v>
      </c>
      <c r="BD257" s="223" t="str">
        <f t="shared" ca="1" si="369"/>
        <v>2.76050445050725-3.53725955448911i</v>
      </c>
      <c r="BE257" s="223" t="str">
        <f t="shared" ca="1" si="370"/>
        <v>0.22016348872769+4.48153076697306i</v>
      </c>
      <c r="BF257" s="223" t="str">
        <f t="shared" ca="1" si="371"/>
        <v>-3.09392393318861-3.24964993079832i</v>
      </c>
      <c r="BG257" s="223" t="str">
        <f t="shared" ca="1" si="372"/>
        <v>4.46532965653275+0.439796584325024i</v>
      </c>
      <c r="BH257" s="223" t="str">
        <f t="shared" ca="1" si="373"/>
        <v>-3.66845030379858+2.58361420217008i</v>
      </c>
      <c r="BI257" s="223" t="str">
        <f t="shared" ca="1" si="374"/>
        <v>1.09023638947729-4.35246764401004i</v>
      </c>
      <c r="BJ257" s="223" t="str">
        <f t="shared" ca="1" si="375"/>
        <v>2.01737702600388+4.00783980618569i</v>
      </c>
      <c r="BK257" s="223" t="str">
        <f t="shared" ca="1" si="376"/>
        <v>-4.14538785113918-1.7170758692389i</v>
      </c>
      <c r="BL257" s="223" t="str">
        <f t="shared" ca="1" si="377"/>
        <v>4.2604716801608-1.4074697295653i</v>
      </c>
      <c r="BM257" s="223" t="str">
        <f t="shared" ca="1" si="378"/>
        <v>-2.30674584187549+3.84857293007226i</v>
      </c>
      <c r="BN257" s="223" t="str">
        <f t="shared" ca="1" si="379"/>
        <v>-0.767094963936777-4.42087720858629i</v>
      </c>
      <c r="BO257" s="223" t="str">
        <f t="shared" ca="1" si="380"/>
        <v>3.46844802748615+2.84648173324935i</v>
      </c>
      <c r="BP257" s="223" t="str">
        <f t="shared" ca="1" si="381"/>
        <v>-4.48558409618292+0.110114908916268i</v>
      </c>
      <c r="BQ257" s="223" t="str">
        <f t="shared" ca="1" si="382"/>
        <v>3.32459989127232-3.01324169957322i</v>
      </c>
      <c r="BR257" s="223" t="str">
        <f t="shared" ca="1" si="383"/>
        <v>-0.549248801347549+4.45319163424539i</v>
      </c>
      <c r="BS257" s="223" t="str">
        <f t="shared" ca="1" si="384"/>
        <v>-2.49280778864562-3.73075050170372i</v>
      </c>
      <c r="BT257" s="223" t="str">
        <f t="shared" ca="1" si="385"/>
        <v>4.32440102175208+1.19672293375051i</v>
      </c>
      <c r="BU257" s="223" t="str">
        <f t="shared" ca="1" si="386"/>
        <v>-4.05614163037953+1.91841211719403i</v>
      </c>
      <c r="BV257" s="223" t="str">
        <f t="shared" ca="1" si="387"/>
        <v>1.818291628661-4.10200018652317i</v>
      </c>
      <c r="BW257" s="223" t="str">
        <f t="shared" ca="1" si="388"/>
        <v>1.30248861687866+4.29372954201779i</v>
      </c>
      <c r="BX257" s="223" t="str">
        <f t="shared" ca="1" si="389"/>
        <v>-3.79080343500957-2.40049980091949i</v>
      </c>
      <c r="BY257" s="223" t="str">
        <f t="shared" ca="1" si="390"/>
        <v>4.43837117583346-0.65837017142754i</v>
      </c>
      <c r="BZ257" s="223" t="str">
        <f t="shared" ca="1" si="391"/>
        <v>-2.93074440183225+3.39754723708497i</v>
      </c>
      <c r="CA257" s="223" t="str">
        <f t="shared" ca="1" si="392"/>
        <v>-1.04879187542022E-12-4.48693547726005i</v>
      </c>
      <c r="CB257" s="223" t="str">
        <f t="shared" ca="1" si="393"/>
        <v>2.93074440183037+3.3975472370866i</v>
      </c>
      <c r="CC257" s="223" t="str">
        <f t="shared" ca="1" si="394"/>
        <v>-4.43837117583309-0.658370171430004i</v>
      </c>
      <c r="CD257" s="223" t="str">
        <f t="shared" ca="1" si="395"/>
        <v>3.79080343500851-2.40049980092115i</v>
      </c>
      <c r="CE257" s="223" t="str">
        <f t="shared" ca="1" si="396"/>
        <v>-1.30248861687666+4.2937295420184i</v>
      </c>
      <c r="CF257" s="223" t="str">
        <f t="shared" ca="1" si="397"/>
        <v>-1.81829162865883-4.10200018652414i</v>
      </c>
      <c r="CG257" s="223" t="str">
        <f t="shared" ca="1" si="398"/>
        <v>4.05614163037852+1.91841211719617i</v>
      </c>
      <c r="CH257" s="223" t="str">
        <f t="shared" ca="1" si="399"/>
        <v>-4.32440102175155+1.19672293375241i</v>
      </c>
      <c r="CI257" s="223" t="str">
        <f t="shared" ca="1" si="400"/>
        <v>2.49280778864377-3.73075050170495i</v>
      </c>
      <c r="CJ257" s="223" t="str">
        <f t="shared" ca="1" si="401"/>
        <v>0.549248801345076+4.45319163424569i</v>
      </c>
      <c r="CK257" s="223" t="str">
        <f t="shared" ca="1" si="402"/>
        <v>-3.32459989127073-3.01324169957498i</v>
      </c>
      <c r="CL257" s="223" t="str">
        <f t="shared" ca="1" si="403"/>
        <v>4.48558409618298+0.110114908914171i</v>
      </c>
      <c r="CM257" s="223" t="str">
        <f t="shared" ca="1" si="404"/>
        <v>-3.4684480274849+2.84648173325088i</v>
      </c>
      <c r="CN257" s="223" t="str">
        <f t="shared" ca="1" si="405"/>
        <v>0.767094963939236-4.42087720858586i</v>
      </c>
      <c r="CO257" s="223" t="str">
        <f t="shared" ca="1" si="406"/>
        <v>2.3067458418774+3.84857293007112i</v>
      </c>
      <c r="CP257" s="223" t="str">
        <f t="shared" ca="1" si="407"/>
        <v>-4.26047168016146-1.40746972956331i</v>
      </c>
      <c r="CQ257" s="223" t="str">
        <f t="shared" ca="1" si="408"/>
        <v>4.14538785114009-1.71707586923671i</v>
      </c>
      <c r="CR257" s="223" t="str">
        <f t="shared" ca="1" si="409"/>
        <v>-2.01737702600611+4.00783980618457i</v>
      </c>
      <c r="CS257" s="223" t="str">
        <f t="shared" ca="1" si="410"/>
        <v>-1.0902363894792-4.35246764400957i</v>
      </c>
      <c r="CT257" s="223" t="str">
        <f t="shared" ca="1" si="411"/>
        <v>3.66845030379979+2.58361420216837i</v>
      </c>
      <c r="CU257" s="223" t="str">
        <f t="shared" ca="1" si="412"/>
        <v>-4.46532965653298+0.439796584322669i</v>
      </c>
      <c r="CV257" s="223" t="str">
        <f t="shared" ca="1" si="413"/>
        <v>3.09392393319033-3.24964993079669i</v>
      </c>
      <c r="CW257" s="223" t="str">
        <f t="shared" ca="1" si="414"/>
        <v>-0.220163488725722+4.48153076697315i</v>
      </c>
      <c r="CX257" s="223" t="str">
        <f t="shared" ca="1" si="415"/>
        <v>-2.7605044505089-3.53725955448782i</v>
      </c>
      <c r="CY257" s="223" t="str">
        <f t="shared" ca="1" si="416"/>
        <v>4.40072027021541+0.875357687125714i</v>
      </c>
      <c r="CZ257" s="223" t="str">
        <f t="shared" ca="1" si="417"/>
        <v>-3.90402418870818+2.21160238539306i</v>
      </c>
      <c r="DA257" s="223" t="str">
        <f t="shared" ca="1" si="418"/>
        <v>1.51160303511355-4.22464746947368i</v>
      </c>
      <c r="DB257" s="223" t="str">
        <f t="shared" ca="1" si="419"/>
        <v>1.61482580751656+4.18627848912053i</v>
      </c>
      <c r="DC257" s="223" t="str">
        <f t="shared" ca="1" si="420"/>
        <v>-3.95712380915415-2.11512674233016i</v>
      </c>
      <c r="DD257" s="223" t="str">
        <f t="shared" ca="1" si="421"/>
        <v>4.37791250250801-0.983093127571789i</v>
      </c>
      <c r="DE257" s="223" t="str">
        <f t="shared" ca="1" si="422"/>
        <v>-2.67286434310512+3.60394036860379i</v>
      </c>
      <c r="DF257" s="223" t="str">
        <f t="shared" ca="1" si="423"/>
        <v>-0.330079450282667-4.47477793120462i</v>
      </c>
      <c r="DG257" s="223" t="str">
        <f t="shared" ca="1" si="424"/>
        <v>3.17274250271657+3.17274250271759i</v>
      </c>
      <c r="DH257" s="223" t="str">
        <f t="shared" ca="1" si="425"/>
        <v>-4.47477793120452-0.330079450284108i</v>
      </c>
      <c r="DI257" s="223" t="str">
        <f t="shared" ca="1" si="426"/>
        <v>3.60394036860192-2.67286434310765i</v>
      </c>
      <c r="DJ257" s="223" t="str">
        <f t="shared" ca="1" si="427"/>
        <v>-0.983093127572951+4.37791250250775i</v>
      </c>
      <c r="DK257" s="223" t="str">
        <f t="shared" ca="1" si="428"/>
        <v>-2.11512674232889-3.95712380915483i</v>
      </c>
      <c r="DL257" s="223" t="str">
        <f t="shared" ca="1" si="429"/>
        <v>4.18627848912001+1.61482580751791i</v>
      </c>
      <c r="DM257" s="223" t="str">
        <f t="shared" ca="1" si="430"/>
        <v>-4.22464746947262+1.51160303511651i</v>
      </c>
      <c r="DN257" s="223" t="str">
        <f t="shared" ca="1" si="431"/>
        <v>2.21160238539431-3.90402418870747i</v>
      </c>
      <c r="DO257" s="223" t="str">
        <f t="shared" ca="1" si="432"/>
        <v>0.875357687124296+4.40072027021569i</v>
      </c>
      <c r="DP257" s="223" t="str">
        <f t="shared" ca="1" si="433"/>
        <v>-3.53725955448976-2.76050445050643i</v>
      </c>
      <c r="DQ257" s="223" t="str">
        <f t="shared" ca="1" si="434"/>
        <v>4.48153076697322-0.22016348872428i</v>
      </c>
      <c r="DR257" s="223" t="str">
        <f t="shared" ca="1" si="435"/>
        <v>-3.24964993079768+3.09392393318928i</v>
      </c>
      <c r="DS257" s="223" t="str">
        <f t="shared" ca="1" si="436"/>
        <v>0.439796584323853-4.46532965653286i</v>
      </c>
      <c r="DT257" s="223" t="str">
        <f t="shared" ca="1" si="437"/>
        <v>2.58361420217094+3.66845030379797i</v>
      </c>
      <c r="DU257" s="223" t="str">
        <f t="shared" ca="1" si="438"/>
        <v>-4.35246764400921-1.0902363894806i</v>
      </c>
      <c r="DV257" s="223" t="str">
        <f t="shared" ca="1" si="439"/>
        <v>4.00783980618522-2.01737702600482i</v>
      </c>
      <c r="DW257" s="223" t="str">
        <f t="shared" ca="1" si="440"/>
        <v>-1.71707586923781+4.14538785113963i</v>
      </c>
      <c r="DX257" s="223" t="str">
        <f t="shared" ca="1" si="441"/>
        <v>-1.4074697295663-4.26047168016048i</v>
      </c>
      <c r="DY257" s="223" t="str">
        <f t="shared" ca="1" si="442"/>
        <v>3.8485729300705+2.30674584187842i</v>
      </c>
      <c r="DZ257" s="223" t="str">
        <f t="shared" ca="1" si="443"/>
        <v>-4.42087720858611+0.76709496393781i</v>
      </c>
      <c r="EA257" s="223" t="str">
        <f t="shared" ca="1" si="444"/>
        <v>2.84648173324865-3.46844802748674i</v>
      </c>
      <c r="EB257" s="223" t="str">
        <f t="shared" ca="1" si="445"/>
        <v>0.110114908917317+4.4855840961829i</v>
      </c>
      <c r="EC257" s="223" t="str">
        <f t="shared" ca="1" si="446"/>
        <v>-3.01324169957391-3.3245998912717i</v>
      </c>
      <c r="ED257" s="223" t="str">
        <f t="shared" ca="1" si="447"/>
        <v>4.45319163424552+0.549248801346508i</v>
      </c>
      <c r="EE257" s="223" t="str">
        <f t="shared" ca="1" si="448"/>
        <v>-3.73075050170321+2.49280778864639i</v>
      </c>
      <c r="EF257" s="223" t="str">
        <f t="shared" ca="1" si="449"/>
        <v>1.1967229337538-4.32440102175117i</v>
      </c>
      <c r="EG257" s="223" t="str">
        <f t="shared" ca="1" si="450"/>
        <v>1.91841211719487+4.05614163037914i</v>
      </c>
      <c r="EH257" s="223" t="str">
        <f t="shared" ca="1" si="451"/>
        <v>-4.10200018652365-1.81829162865992i</v>
      </c>
      <c r="EI257" s="223" t="str">
        <f t="shared" ca="1" si="452"/>
        <v>4.29372954201749-1.30248861687967i</v>
      </c>
      <c r="EJ257" s="223" t="str">
        <f t="shared" ca="1" si="453"/>
        <v>-2.40049980092237+3.79080343500774i</v>
      </c>
      <c r="EK257" s="223" t="str">
        <f t="shared" ca="1" si="454"/>
        <v>-0.658370171428577-4.43837117583331i</v>
      </c>
      <c r="EL257" s="223" t="str">
        <f t="shared" ca="1" si="455"/>
        <v>3.39754723708574+2.93074440183136i</v>
      </c>
      <c r="EM257" s="223" t="str">
        <f t="shared" ca="1" si="456"/>
        <v>-4.48693547726005-2.49336579839518E-12i</v>
      </c>
      <c r="EN257" s="223"/>
      <c r="EO257" s="223"/>
      <c r="EP257" s="223"/>
    </row>
    <row r="258" spans="1:146">
      <c r="A258" s="249">
        <f t="shared" si="323"/>
        <v>3.0859375000000023E-3</v>
      </c>
      <c r="B258" s="248">
        <v>158</v>
      </c>
      <c r="C258" s="247">
        <f t="shared" si="324"/>
        <v>31600</v>
      </c>
      <c r="N258" s="246">
        <f t="shared" ca="1" si="327"/>
        <v>17.48661066386509</v>
      </c>
      <c r="O258" s="223">
        <f t="shared" ca="1" si="328"/>
        <v>4.4866106638650898</v>
      </c>
      <c r="P258" s="223" t="str">
        <f t="shared" ca="1" si="329"/>
        <v>-3.3243592204204+3.01302356823073i</v>
      </c>
      <c r="Q258" s="223" t="str">
        <f t="shared" ca="1" si="330"/>
        <v>0.439764747044175-4.46500640720314i</v>
      </c>
      <c r="R258" s="223" t="str">
        <f t="shared" ca="1" si="331"/>
        <v>2.67267085199276+3.60367947603782i</v>
      </c>
      <c r="S258" s="223" t="str">
        <f t="shared" ca="1" si="332"/>
        <v>-4.40040169801904-0.875294319174452i</v>
      </c>
      <c r="T258" s="223" t="str">
        <f t="shared" ca="1" si="333"/>
        <v>3.84829432832941-2.3065788544196i</v>
      </c>
      <c r="U258" s="223" t="str">
        <f t="shared" ca="1" si="334"/>
        <v>-1.30239432852653+4.29341871497876i</v>
      </c>
      <c r="V258" s="223" t="str">
        <f t="shared" ca="1" si="335"/>
        <v>-1.91827324157412-4.05584800254752i</v>
      </c>
      <c r="W258" s="223" t="str">
        <f t="shared" ca="1" si="336"/>
        <v>4.14508776269182+1.71695156853373i</v>
      </c>
      <c r="X258" s="223" t="str">
        <f t="shared" ca="1" si="337"/>
        <v>-4.22434164334905+1.51149360877743i</v>
      </c>
      <c r="Y258" s="223" t="str">
        <f t="shared" ca="1" si="338"/>
        <v>2.11497362635476-3.95683734931469i</v>
      </c>
      <c r="Z258" s="223" t="str">
        <f t="shared" ca="1" si="339"/>
        <v>1.09015746626178+4.35215256486507i</v>
      </c>
      <c r="AA258" s="223" t="str">
        <f t="shared" ca="1" si="340"/>
        <v>-3.73048042923634-2.4926273319918i</v>
      </c>
      <c r="AB258" s="223" t="str">
        <f t="shared" ca="1" si="341"/>
        <v>4.43804987805285-0.658322511405344i</v>
      </c>
      <c r="AC258" s="223" t="str">
        <f t="shared" ca="1" si="342"/>
        <v>-2.84627567381305+3.46819694333641i</v>
      </c>
      <c r="AD258" s="223" t="str">
        <f t="shared" ca="1" si="343"/>
        <v>-0.220147550888378-4.48120634483013i</v>
      </c>
      <c r="AE258" s="223" t="str">
        <f t="shared" ca="1" si="344"/>
        <v>3.17251282496284+3.17251282496293i</v>
      </c>
      <c r="AF258" s="223" t="str">
        <f t="shared" ca="1" si="345"/>
        <v>-4.48120634483012-0.220147550888535i</v>
      </c>
      <c r="AG258" s="223" t="str">
        <f t="shared" ca="1" si="346"/>
        <v>3.46819694333651-2.84627567381293i</v>
      </c>
      <c r="AH258" s="223" t="str">
        <f t="shared" ca="1" si="347"/>
        <v>-0.65832251140547+4.43804987805283i</v>
      </c>
      <c r="AI258" s="223" t="str">
        <f t="shared" ca="1" si="348"/>
        <v>-2.4926273319917-3.73048042923642i</v>
      </c>
      <c r="AJ258" s="223" t="str">
        <f t="shared" ca="1" si="349"/>
        <v>4.35215256486504+1.09015746626194i</v>
      </c>
      <c r="AK258" s="223" t="str">
        <f t="shared" ca="1" si="350"/>
        <v>-3.95683734931477+2.11497362635462i</v>
      </c>
      <c r="AL258" s="223" t="str">
        <f t="shared" ca="1" si="351"/>
        <v>1.51149360877761-4.22434164334898i</v>
      </c>
      <c r="AM258" s="223" t="str">
        <f t="shared" ca="1" si="352"/>
        <v>1.71695156853362+4.14508776269187i</v>
      </c>
      <c r="AN258" s="223" t="str">
        <f t="shared" ca="1" si="353"/>
        <v>-4.05584800254745-1.91827324157424i</v>
      </c>
      <c r="AO258" s="223" t="str">
        <f t="shared" ca="1" si="354"/>
        <v>4.29341871497932-1.30239432852467i</v>
      </c>
      <c r="AP258" s="223" t="str">
        <f t="shared" ca="1" si="355"/>
        <v>-2.30657885442089+3.84829432832863i</v>
      </c>
      <c r="AQ258" s="223" t="str">
        <f t="shared" ca="1" si="356"/>
        <v>-0.875294319173452-4.40040169801924i</v>
      </c>
      <c r="AR258" s="223" t="str">
        <f t="shared" ca="1" si="357"/>
        <v>-0.875294319173452-4.40040169801924i</v>
      </c>
      <c r="AS258" s="223" t="str">
        <f t="shared" ca="1" si="358"/>
        <v>-4.46500640720316+0.439764747044019i</v>
      </c>
      <c r="AT258" s="223" t="str">
        <f t="shared" ca="1" si="359"/>
        <v>3.01302356823052-3.32435922042059i</v>
      </c>
      <c r="AU258" s="223" t="str">
        <f t="shared" ca="1" si="360"/>
        <v>7.6730011402549E-13+4.48661066386509i</v>
      </c>
      <c r="AV258" s="223" t="str">
        <f t="shared" ca="1" si="361"/>
        <v>-3.01302356823161-3.32435922041959i</v>
      </c>
      <c r="AW258" s="223" t="str">
        <f t="shared" ca="1" si="362"/>
        <v>4.4650064072033+0.439764747042555i</v>
      </c>
      <c r="AX258" s="223" t="str">
        <f t="shared" ca="1" si="363"/>
        <v>-3.6036794760366+2.67267085199441i</v>
      </c>
      <c r="AY258" s="223" t="str">
        <f t="shared" ca="1" si="364"/>
        <v>0.875294319176386-4.40040169801866i</v>
      </c>
      <c r="AZ258" s="223" t="str">
        <f t="shared" ca="1" si="365"/>
        <v>2.30657885441827+3.8482943283302i</v>
      </c>
      <c r="BA258" s="223" t="str">
        <f t="shared" ca="1" si="366"/>
        <v>-4.29341871497848-1.30239432852747i</v>
      </c>
      <c r="BB258" s="223" t="str">
        <f t="shared" ca="1" si="367"/>
        <v>4.05584800254776-1.91827324157361i</v>
      </c>
      <c r="BC258" s="223" t="str">
        <f t="shared" ca="1" si="368"/>
        <v>-1.71695156853385+4.14508776269177i</v>
      </c>
      <c r="BD258" s="223" t="str">
        <f t="shared" ca="1" si="369"/>
        <v>-1.51149360877774-4.22434164334893i</v>
      </c>
      <c r="BE258" s="223" t="str">
        <f t="shared" ca="1" si="370"/>
        <v>3.95683734931504+2.11497362635411i</v>
      </c>
      <c r="BF258" s="223" t="str">
        <f t="shared" ca="1" si="371"/>
        <v>-4.35215256486478+1.09015746626293i</v>
      </c>
      <c r="BG258" s="223" t="str">
        <f t="shared" ca="1" si="372"/>
        <v>2.49262733199047-3.73048042923723i</v>
      </c>
      <c r="BH258" s="223" t="str">
        <f t="shared" ca="1" si="373"/>
        <v>0.658322511407363+4.43804987805255i</v>
      </c>
      <c r="BI258" s="223" t="str">
        <f t="shared" ca="1" si="374"/>
        <v>-3.46819694333514-2.8462756738146i</v>
      </c>
      <c r="BJ258" s="223" t="str">
        <f t="shared" ca="1" si="375"/>
        <v>4.4812063448302-0.220147550886948i</v>
      </c>
      <c r="BK258" s="223" t="str">
        <f t="shared" ca="1" si="376"/>
        <v>-3.17251282496365+3.17251282496212i</v>
      </c>
      <c r="BL258" s="223" t="str">
        <f t="shared" ca="1" si="377"/>
        <v>0.220147550889106-4.48120634483009i</v>
      </c>
      <c r="BM258" s="223" t="str">
        <f t="shared" ca="1" si="378"/>
        <v>2.84627567381283+3.46819694333659i</v>
      </c>
      <c r="BN258" s="223" t="str">
        <f t="shared" ca="1" si="379"/>
        <v>-4.43804987805287-0.658322511405214i</v>
      </c>
      <c r="BO258" s="223" t="str">
        <f t="shared" ca="1" si="380"/>
        <v>3.73048042923602-2.49262733199228i</v>
      </c>
      <c r="BP258" s="223" t="str">
        <f t="shared" ca="1" si="381"/>
        <v>-1.09015746626082+4.35215256486531i</v>
      </c>
      <c r="BQ258" s="223" t="str">
        <f t="shared" ca="1" si="382"/>
        <v>-2.11497362635614-3.95683734931395i</v>
      </c>
      <c r="BR258" s="223" t="str">
        <f t="shared" ca="1" si="383"/>
        <v>4.22434164334971+1.51149360877557i</v>
      </c>
      <c r="BS258" s="223" t="str">
        <f t="shared" ca="1" si="384"/>
        <v>-4.1450877626926+1.71695156853185i</v>
      </c>
      <c r="BT258" s="223" t="str">
        <f t="shared" ca="1" si="385"/>
        <v>1.91827324157556-4.05584800254683i</v>
      </c>
      <c r="BU258" s="223" t="str">
        <f t="shared" ca="1" si="386"/>
        <v>1.30239432852541+4.2934187149791i</v>
      </c>
      <c r="BV258" s="223" t="str">
        <f t="shared" ca="1" si="387"/>
        <v>-3.84829432832903-2.30657885442024i</v>
      </c>
      <c r="BW258" s="223" t="str">
        <f t="shared" ca="1" si="388"/>
        <v>4.4004016980191-0.875294319174143i</v>
      </c>
      <c r="BX258" s="223" t="str">
        <f t="shared" ca="1" si="389"/>
        <v>-2.67267085199266+3.60367947603789i</v>
      </c>
      <c r="BY258" s="223" t="str">
        <f t="shared" ca="1" si="390"/>
        <v>-0.439764747044719-4.46500640720309i</v>
      </c>
      <c r="BZ258" s="223" t="str">
        <f t="shared" ca="1" si="391"/>
        <v>3.32435922042114+3.0130235682299i</v>
      </c>
      <c r="CA258" s="223" t="str">
        <f t="shared" ca="1" si="392"/>
        <v>-4.48661066386509+1.53460022805098E-12i</v>
      </c>
      <c r="CB258" s="223" t="str">
        <f t="shared" ca="1" si="393"/>
        <v>3.32435922041908-3.01302356823218i</v>
      </c>
      <c r="CC258" s="223" t="str">
        <f t="shared" ca="1" si="394"/>
        <v>-0.439764747046233+4.46500640720294i</v>
      </c>
      <c r="CD258" s="223" t="str">
        <f t="shared" ca="1" si="395"/>
        <v>-2.67267085199134-3.60367947603888i</v>
      </c>
      <c r="CE258" s="223" t="str">
        <f t="shared" ca="1" si="396"/>
        <v>4.40040169801883+0.875294319175511i</v>
      </c>
      <c r="CF258" s="223" t="str">
        <f t="shared" ca="1" si="397"/>
        <v>-3.84829432832975+2.30657885441904i</v>
      </c>
      <c r="CG258" s="223" t="str">
        <f t="shared" ca="1" si="398"/>
        <v>1.30239432852674-4.2934187149787i</v>
      </c>
      <c r="CH258" s="223" t="str">
        <f t="shared" ca="1" si="399"/>
        <v>1.9182732415743+4.05584800254743i</v>
      </c>
      <c r="CI258" s="223" t="str">
        <f t="shared" ca="1" si="400"/>
        <v>-4.14508776269207-1.71695156853314i</v>
      </c>
      <c r="CJ258" s="223" t="str">
        <f t="shared" ca="1" si="401"/>
        <v>4.22434164334868-1.51149360877846i</v>
      </c>
      <c r="CK258" s="223" t="str">
        <f t="shared" ca="1" si="402"/>
        <v>-2.11497362635344+3.9568373493154i</v>
      </c>
      <c r="CL258" s="223" t="str">
        <f t="shared" ca="1" si="403"/>
        <v>-1.09015746626368-4.3521525648646i</v>
      </c>
      <c r="CM258" s="223" t="str">
        <f t="shared" ca="1" si="404"/>
        <v>3.73048042923525+2.49262733199344i</v>
      </c>
      <c r="CN258" s="223" t="str">
        <f t="shared" ca="1" si="405"/>
        <v>-4.43804987805307+0.658322511403836i</v>
      </c>
      <c r="CO258" s="223" t="str">
        <f t="shared" ca="1" si="406"/>
        <v>2.84627567381391-3.4681969433357i</v>
      </c>
      <c r="CP258" s="223" t="str">
        <f t="shared" ca="1" si="407"/>
        <v>0.220147550887714+4.48120634483016i</v>
      </c>
      <c r="CQ258" s="223" t="str">
        <f t="shared" ca="1" si="408"/>
        <v>-3.17251282496266-3.1725128249631i</v>
      </c>
      <c r="CR258" s="223" t="str">
        <f t="shared" ca="1" si="409"/>
        <v>4.48120634483013+0.22014755088834i</v>
      </c>
      <c r="CS258" s="223" t="str">
        <f t="shared" ca="1" si="410"/>
        <v>-3.4681969433361+2.84627567381342i</v>
      </c>
      <c r="CT258" s="223" t="str">
        <f t="shared" ca="1" si="411"/>
        <v>0.658322511404456-4.43804987805298i</v>
      </c>
      <c r="CU258" s="223" t="str">
        <f t="shared" ca="1" si="412"/>
        <v>2.49262733199292+3.7304804292356i</v>
      </c>
      <c r="CV258" s="223" t="str">
        <f t="shared" ca="1" si="413"/>
        <v>-4.3521525648655-1.09015746626008i</v>
      </c>
      <c r="CW258" s="223" t="str">
        <f t="shared" ca="1" si="414"/>
        <v>3.9568373493157-2.11497362635288i</v>
      </c>
      <c r="CX258" s="223" t="str">
        <f t="shared" ca="1" si="415"/>
        <v>-1.51149360877905+4.22434164334847i</v>
      </c>
      <c r="CY258" s="223" t="str">
        <f t="shared" ca="1" si="416"/>
        <v>-1.71695156853256-4.14508776269231i</v>
      </c>
      <c r="CZ258" s="223" t="str">
        <f t="shared" ca="1" si="417"/>
        <v>4.05584800254716+1.91827324157487i</v>
      </c>
      <c r="DA258" s="223" t="str">
        <f t="shared" ca="1" si="418"/>
        <v>-4.29341871497888+1.30239432852614i</v>
      </c>
      <c r="DB258" s="223" t="str">
        <f t="shared" ca="1" si="419"/>
        <v>2.30657885441958-3.84829432832942i</v>
      </c>
      <c r="DC258" s="223" t="str">
        <f t="shared" ca="1" si="420"/>
        <v>0.875294319174896+4.40040169801895i</v>
      </c>
      <c r="DD258" s="223" t="str">
        <f t="shared" ca="1" si="421"/>
        <v>-3.60367947603835-2.67267085199205i</v>
      </c>
      <c r="DE258" s="223" t="str">
        <f t="shared" ca="1" si="422"/>
        <v>4.46500640720301-0.439764747045483i</v>
      </c>
      <c r="DF258" s="223" t="str">
        <f t="shared" ca="1" si="423"/>
        <v>-3.01302356822943+3.32435922042157i</v>
      </c>
      <c r="DG258" s="223" t="str">
        <f t="shared" ca="1" si="424"/>
        <v>2.16119971947393E-12-4.48661066386509i</v>
      </c>
      <c r="DH258" s="223" t="str">
        <f t="shared" ca="1" si="425"/>
        <v>3.01302356822944+3.32435922042156i</v>
      </c>
      <c r="DI258" s="223" t="str">
        <f t="shared" ca="1" si="426"/>
        <v>-4.46500640720301-0.43976474704547i</v>
      </c>
      <c r="DJ258" s="223" t="str">
        <f t="shared" ca="1" si="427"/>
        <v>3.60367947603834-2.67267085199206i</v>
      </c>
      <c r="DK258" s="223" t="str">
        <f t="shared" ca="1" si="428"/>
        <v>-0.875294319174883+4.40040169801896i</v>
      </c>
      <c r="DL258" s="223" t="str">
        <f t="shared" ca="1" si="429"/>
        <v>-2.30657885441959-3.84829432832941i</v>
      </c>
      <c r="DM258" s="223" t="str">
        <f t="shared" ca="1" si="430"/>
        <v>4.29341871497888+1.30239432852613i</v>
      </c>
      <c r="DN258" s="223" t="str">
        <f t="shared" ca="1" si="431"/>
        <v>-4.05584800254715+1.91827324157488i</v>
      </c>
      <c r="DO258" s="223" t="str">
        <f t="shared" ca="1" si="432"/>
        <v>1.71695156853255-4.14508776269231i</v>
      </c>
      <c r="DP258" s="223" t="str">
        <f t="shared" ca="1" si="433"/>
        <v>1.51149360877906+4.22434164334846i</v>
      </c>
      <c r="DQ258" s="223" t="str">
        <f t="shared" ca="1" si="434"/>
        <v>-3.9568373493157-2.11497362635287i</v>
      </c>
      <c r="DR258" s="223" t="str">
        <f t="shared" ca="1" si="435"/>
        <v>4.3521525648655-1.09015746626009i</v>
      </c>
      <c r="DS258" s="223" t="str">
        <f t="shared" ca="1" si="436"/>
        <v>-2.49262733199291+3.7304804292356i</v>
      </c>
      <c r="DT258" s="223" t="str">
        <f t="shared" ca="1" si="437"/>
        <v>-0.658322511404469-4.43804987805298i</v>
      </c>
      <c r="DU258" s="223" t="str">
        <f t="shared" ca="1" si="438"/>
        <v>3.46819694333611+2.84627567381341i</v>
      </c>
      <c r="DV258" s="223" t="str">
        <f t="shared" ca="1" si="439"/>
        <v>-4.48120634483013+0.220147550888353i</v>
      </c>
      <c r="DW258" s="223" t="str">
        <f t="shared" ca="1" si="440"/>
        <v>3.17251282496265-3.17251282496311i</v>
      </c>
      <c r="DX258" s="223" t="str">
        <f t="shared" ca="1" si="441"/>
        <v>-0.220147550887701+4.48120634483016i</v>
      </c>
      <c r="DY258" s="223" t="str">
        <f t="shared" ca="1" si="442"/>
        <v>-2.84627567381392-3.46819694333569i</v>
      </c>
      <c r="DZ258" s="223" t="str">
        <f t="shared" ca="1" si="443"/>
        <v>4.43804987805308+0.658322511403823i</v>
      </c>
      <c r="EA258" s="223" t="str">
        <f t="shared" ca="1" si="444"/>
        <v>-3.73048042923524+2.49262733199345i</v>
      </c>
      <c r="EB258" s="223" t="str">
        <f t="shared" ca="1" si="445"/>
        <v>1.09015746626366-4.3521525648646i</v>
      </c>
      <c r="EC258" s="223" t="str">
        <f t="shared" ca="1" si="446"/>
        <v>2.11497362635345+3.95683734931539i</v>
      </c>
      <c r="ED258" s="223" t="str">
        <f t="shared" ca="1" si="447"/>
        <v>-4.22434164334868-1.51149360877845i</v>
      </c>
      <c r="EE258" s="223" t="str">
        <f t="shared" ca="1" si="448"/>
        <v>4.14508776269206-1.71695156853316i</v>
      </c>
      <c r="EF258" s="223" t="str">
        <f t="shared" ca="1" si="449"/>
        <v>-1.9182732415743+4.05584800254743i</v>
      </c>
      <c r="EG258" s="223" t="str">
        <f t="shared" ca="1" si="450"/>
        <v>-1.30239432852675-4.29341871497869i</v>
      </c>
      <c r="EH258" s="223" t="str">
        <f t="shared" ca="1" si="451"/>
        <v>3.84829432832975+2.30657885441903i</v>
      </c>
      <c r="EI258" s="223" t="str">
        <f t="shared" ca="1" si="452"/>
        <v>-4.40040169801883+0.875294319175524i</v>
      </c>
      <c r="EJ258" s="223" t="str">
        <f t="shared" ca="1" si="453"/>
        <v>2.67267085199133-3.60367947603888i</v>
      </c>
      <c r="EK258" s="223" t="str">
        <f t="shared" ca="1" si="454"/>
        <v>0.439764747046373+4.46500640720293i</v>
      </c>
      <c r="EL258" s="223" t="str">
        <f t="shared" ca="1" si="455"/>
        <v>-3.32435922041909-3.01302356823217i</v>
      </c>
      <c r="EM258" s="223" t="str">
        <f t="shared" ca="1" si="456"/>
        <v>4.48661066386509+1.52141675006416E-12i</v>
      </c>
      <c r="EN258" s="223"/>
      <c r="EO258" s="223"/>
      <c r="EP258" s="223"/>
    </row>
    <row r="259" spans="1:146">
      <c r="A259" s="249">
        <f t="shared" si="323"/>
        <v>3.1054687500000023E-3</v>
      </c>
      <c r="B259" s="248">
        <v>159</v>
      </c>
      <c r="C259" s="247">
        <f t="shared" si="324"/>
        <v>31800</v>
      </c>
      <c r="N259" s="246">
        <f t="shared" ca="1" si="327"/>
        <v>17.486261893696501</v>
      </c>
      <c r="O259" s="223">
        <f t="shared" ca="1" si="328"/>
        <v>4.4862618936964997</v>
      </c>
      <c r="P259" s="223" t="str">
        <f t="shared" ca="1" si="329"/>
        <v>-3.24916208986602+3.09345947001263i</v>
      </c>
      <c r="Q259" s="223" t="str">
        <f t="shared" ca="1" si="330"/>
        <v>0.220130437547418-4.48085799477047i</v>
      </c>
      <c r="R259" s="223" t="str">
        <f t="shared" ca="1" si="331"/>
        <v>2.93030443534089+3.39703719365197i</v>
      </c>
      <c r="S259" s="223" t="str">
        <f t="shared" ca="1" si="332"/>
        <v>-4.46465931645825-0.43973056158954i</v>
      </c>
      <c r="T259" s="223" t="str">
        <f t="shared" ca="1" si="333"/>
        <v>3.53672853729289-2.76009004062031i</v>
      </c>
      <c r="U259" s="223" t="str">
        <f t="shared" ca="1" si="334"/>
        <v>-0.658271336193224+4.43770488279467i</v>
      </c>
      <c r="V259" s="223" t="str">
        <f t="shared" ca="1" si="335"/>
        <v>-2.58322634723618-3.66789959210692i</v>
      </c>
      <c r="W259" s="223" t="str">
        <f t="shared" ca="1" si="336"/>
        <v>4.40005962937148+0.875226277489795i</v>
      </c>
      <c r="X259" s="223" t="str">
        <f t="shared" ca="1" si="337"/>
        <v>-3.7902343555335+2.40013943531764i</v>
      </c>
      <c r="Y259" s="223" t="str">
        <f t="shared" ca="1" si="338"/>
        <v>1.09007272202358-4.35181424690133i</v>
      </c>
      <c r="Z259" s="223" t="str">
        <f t="shared" ca="1" si="339"/>
        <v>2.21127037727243+3.90343811241202i</v>
      </c>
      <c r="AA259" s="223" t="str">
        <f t="shared" ca="1" si="340"/>
        <v>-4.2930849627366-1.3022930858905i</v>
      </c>
      <c r="AB259" s="223" t="str">
        <f t="shared" ca="1" si="341"/>
        <v>4.00723814497717-2.01707417520358i</v>
      </c>
      <c r="AC259" s="223" t="str">
        <f t="shared" ca="1" si="342"/>
        <v>-1.51137611164651+4.22401326086668i</v>
      </c>
      <c r="AD259" s="223" t="str">
        <f t="shared" ca="1" si="343"/>
        <v>-1.81801866477221-4.10138438985828i</v>
      </c>
      <c r="AE259" s="223" t="str">
        <f t="shared" ca="1" si="344"/>
        <v>4.14476554107145+1.71681809996866i</v>
      </c>
      <c r="AF259" s="223" t="str">
        <f t="shared" ca="1" si="345"/>
        <v>-4.18565004050556+1.61458338813735i</v>
      </c>
      <c r="AG259" s="223" t="str">
        <f t="shared" ca="1" si="346"/>
        <v>1.91812412311203-4.05553271804938i</v>
      </c>
      <c r="AH259" s="223" t="str">
        <f t="shared" ca="1" si="347"/>
        <v>1.40725843869974+4.25983209358558i</v>
      </c>
      <c r="AI259" s="223" t="str">
        <f t="shared" ca="1" si="348"/>
        <v>-3.95652976148661-2.11480921723544i</v>
      </c>
      <c r="AJ259" s="223" t="str">
        <f t="shared" ca="1" si="349"/>
        <v>4.32375183803481-1.19654328042237i</v>
      </c>
      <c r="AK259" s="223" t="str">
        <f t="shared" ca="1" si="350"/>
        <v>-2.30639955071873+3.84799517817756i</v>
      </c>
      <c r="AL259" s="223" t="str">
        <f t="shared" ca="1" si="351"/>
        <v>-0.982945544577223-4.3772552855904i</v>
      </c>
      <c r="AM259" s="223" t="str">
        <f t="shared" ca="1" si="352"/>
        <v>3.73019043743947+2.49243356566798i</v>
      </c>
      <c r="AN259" s="223" t="str">
        <f t="shared" ca="1" si="353"/>
        <v>-4.42021354176062+0.766979806819768i</v>
      </c>
      <c r="AO259" s="223" t="str">
        <f t="shared" ca="1" si="354"/>
        <v>2.67246308984537-3.60339934121205i</v>
      </c>
      <c r="AP259" s="223" t="str">
        <f t="shared" ca="1" si="355"/>
        <v>0.549166347528252+4.45252311634378i</v>
      </c>
      <c r="AQ259" s="223" t="str">
        <f t="shared" ca="1" si="356"/>
        <v>-3.46792734035032-2.84605441636032i</v>
      </c>
      <c r="AR259" s="223" t="str">
        <f t="shared" ca="1" si="357"/>
        <v>-3.46792734035032-2.84605441636032i</v>
      </c>
      <c r="AS259" s="223" t="str">
        <f t="shared" ca="1" si="358"/>
        <v>-3.0127893485013+3.32410079877107i</v>
      </c>
      <c r="AT259" s="223" t="str">
        <f t="shared" ca="1" si="359"/>
        <v>-0.110098378345881-4.48491071549021i</v>
      </c>
      <c r="AU259" s="223" t="str">
        <f t="shared" ca="1" si="360"/>
        <v>3.17226620721069+3.17226620721251i</v>
      </c>
      <c r="AV259" s="223" t="str">
        <f t="shared" ca="1" si="361"/>
        <v>-4.48491071549015-0.110098378348387i</v>
      </c>
      <c r="AW259" s="223" t="str">
        <f t="shared" ca="1" si="362"/>
        <v>3.32410079877279-3.01278934849939i</v>
      </c>
      <c r="AX259" s="223" t="str">
        <f t="shared" ca="1" si="363"/>
        <v>-0.330029898405797+4.47410617274463i</v>
      </c>
      <c r="AY259" s="223" t="str">
        <f t="shared" ca="1" si="364"/>
        <v>-2.84605441636188-3.46792734034904i</v>
      </c>
      <c r="AZ259" s="223" t="str">
        <f t="shared" ca="1" si="365"/>
        <v>4.45252311634403+0.549166347526309i</v>
      </c>
      <c r="BA259" s="223" t="str">
        <f t="shared" ca="1" si="366"/>
        <v>-3.60339934121085+2.67246308984699i</v>
      </c>
      <c r="BB259" s="223" t="str">
        <f t="shared" ca="1" si="367"/>
        <v>0.766979806818781-4.4202135417608i</v>
      </c>
      <c r="BC259" s="223" t="str">
        <f t="shared" ca="1" si="368"/>
        <v>2.4924335656685+3.73019043743913i</v>
      </c>
      <c r="BD259" s="223" t="str">
        <f t="shared" ca="1" si="369"/>
        <v>-4.37725528559042-0.982945544577119i</v>
      </c>
      <c r="BE259" s="223" t="str">
        <f t="shared" ca="1" si="370"/>
        <v>3.84799517817747-2.30639955071888i</v>
      </c>
      <c r="BF259" s="223" t="str">
        <f t="shared" ca="1" si="371"/>
        <v>-1.1965432804227+4.32375183803472i</v>
      </c>
      <c r="BG259" s="223" t="str">
        <f t="shared" ca="1" si="372"/>
        <v>-2.1148092172348-3.95652976148695i</v>
      </c>
      <c r="BH259" s="223" t="str">
        <f t="shared" ca="1" si="373"/>
        <v>4.25983209358523+1.40725843870078i</v>
      </c>
      <c r="BI259" s="223" t="str">
        <f t="shared" ca="1" si="374"/>
        <v>-4.05553271804988+1.91812412311097i</v>
      </c>
      <c r="BJ259" s="223" t="str">
        <f t="shared" ca="1" si="375"/>
        <v>1.61458338813886-4.18565004050498i</v>
      </c>
      <c r="BK259" s="223" t="str">
        <f t="shared" ca="1" si="376"/>
        <v>1.7168180999667+4.14476554107226i</v>
      </c>
      <c r="BL259" s="223" t="str">
        <f t="shared" ca="1" si="377"/>
        <v>-4.10138438985745-1.81801866477409i</v>
      </c>
      <c r="BM259" s="223" t="str">
        <f t="shared" ca="1" si="378"/>
        <v>4.224013260866-1.51137611164841i</v>
      </c>
      <c r="BN259" s="223" t="str">
        <f t="shared" ca="1" si="379"/>
        <v>-2.01707417520223+4.00723814497785i</v>
      </c>
      <c r="BO259" s="223" t="str">
        <f t="shared" ca="1" si="380"/>
        <v>-1.30229308589198-4.29308496273615i</v>
      </c>
      <c r="BP259" s="223" t="str">
        <f t="shared" ca="1" si="381"/>
        <v>3.90343811241253+2.21127037727153i</v>
      </c>
      <c r="BQ259" s="223" t="str">
        <f t="shared" ca="1" si="382"/>
        <v>-4.35181424690117+1.09007272202421i</v>
      </c>
      <c r="BR259" s="223" t="str">
        <f t="shared" ca="1" si="383"/>
        <v>2.40013943531755-3.79023435553356i</v>
      </c>
      <c r="BS259" s="223" t="str">
        <f t="shared" ca="1" si="384"/>
        <v>0.875226277489979+4.40005962937144i</v>
      </c>
      <c r="BT259" s="223" t="str">
        <f t="shared" ca="1" si="385"/>
        <v>-3.66789959210673-2.58322634723646i</v>
      </c>
      <c r="BU259" s="223" t="str">
        <f t="shared" ca="1" si="386"/>
        <v>4.43770488279478-0.658271336192497i</v>
      </c>
      <c r="BV259" s="223" t="str">
        <f t="shared" ca="1" si="387"/>
        <v>-2.76009004062084+3.53672853729247i</v>
      </c>
      <c r="BW259" s="223" t="str">
        <f t="shared" ca="1" si="388"/>
        <v>-0.439730561588354-4.46465931645837i</v>
      </c>
      <c r="BX259" s="223" t="str">
        <f t="shared" ca="1" si="389"/>
        <v>3.39703719365093+2.93030443534209i</v>
      </c>
      <c r="BY259" s="223" t="str">
        <f t="shared" ca="1" si="390"/>
        <v>-4.48085799477057+0.220130437545492i</v>
      </c>
      <c r="BZ259" s="223" t="str">
        <f t="shared" ca="1" si="391"/>
        <v>3.09345947001421-3.24916208986451i</v>
      </c>
      <c r="CA259" s="223" t="str">
        <f t="shared" ca="1" si="392"/>
        <v>2.02032743975835E-12+4.4862618936965i</v>
      </c>
      <c r="CB259" s="223" t="str">
        <f t="shared" ca="1" si="393"/>
        <v>-3.09345947001381-3.24916208986489i</v>
      </c>
      <c r="CC259" s="223" t="str">
        <f t="shared" ca="1" si="394"/>
        <v>4.48085799477054+0.220130437546168i</v>
      </c>
      <c r="CD259" s="223" t="str">
        <f t="shared" ca="1" si="395"/>
        <v>-3.39703719365129+2.93030443534167i</v>
      </c>
      <c r="CE259" s="223" t="str">
        <f t="shared" ca="1" si="396"/>
        <v>0.439730561588901-4.46465931645831i</v>
      </c>
      <c r="CF259" s="223" t="str">
        <f t="shared" ca="1" si="397"/>
        <v>2.76009004062051+3.53672853729273i</v>
      </c>
      <c r="CG259" s="223" t="str">
        <f t="shared" ca="1" si="398"/>
        <v>-4.43770488279468-0.658271336193166i</v>
      </c>
      <c r="CH259" s="223" t="str">
        <f t="shared" ca="1" si="399"/>
        <v>3.66789959210711-2.58322634723591i</v>
      </c>
      <c r="CI259" s="223" t="str">
        <f t="shared" ca="1" si="400"/>
        <v>-0.875226277490522+4.40005962937134i</v>
      </c>
      <c r="CJ259" s="223" t="str">
        <f t="shared" ca="1" si="401"/>
        <v>-2.40013943531708-3.79023435553385i</v>
      </c>
      <c r="CK259" s="223" t="str">
        <f t="shared" ca="1" si="402"/>
        <v>4.35181424690107+1.09007272202462i</v>
      </c>
      <c r="CL259" s="223" t="str">
        <f t="shared" ca="1" si="403"/>
        <v>-3.90343811241287+2.21127037727095i</v>
      </c>
      <c r="CM259" s="223" t="str">
        <f t="shared" ca="1" si="404"/>
        <v>1.30229308589251-4.29308496273599i</v>
      </c>
      <c r="CN259" s="223" t="str">
        <f t="shared" ca="1" si="405"/>
        <v>2.01707417520174+4.0072381449781i</v>
      </c>
      <c r="CO259" s="223" t="str">
        <f t="shared" ca="1" si="406"/>
        <v>-4.22401326086732-1.51137611164472i</v>
      </c>
      <c r="CP259" s="223" t="str">
        <f t="shared" ca="1" si="407"/>
        <v>4.10138438985767-1.81801866477358i</v>
      </c>
      <c r="CQ259" s="223" t="str">
        <f t="shared" ca="1" si="408"/>
        <v>-1.71681809996721+4.14476554107205i</v>
      </c>
      <c r="CR259" s="223" t="str">
        <f t="shared" ca="1" si="409"/>
        <v>-1.61458338813847-4.18565004050513i</v>
      </c>
      <c r="CS259" s="223" t="str">
        <f t="shared" ca="1" si="410"/>
        <v>4.05553271804959+1.91812412311158i</v>
      </c>
      <c r="CT259" s="223" t="str">
        <f t="shared" ca="1" si="411"/>
        <v>-4.2598320935854+1.40725843870026i</v>
      </c>
      <c r="CU259" s="223" t="str">
        <f t="shared" ca="1" si="412"/>
        <v>2.11480921723529-3.95652976148669i</v>
      </c>
      <c r="CV259" s="223" t="str">
        <f t="shared" ca="1" si="413"/>
        <v>1.19654328042217+4.32375183803486i</v>
      </c>
      <c r="CW259" s="223" t="str">
        <f t="shared" ca="1" si="414"/>
        <v>-3.84799517817712-2.30639955071946i</v>
      </c>
      <c r="CX259" s="223" t="str">
        <f t="shared" ca="1" si="415"/>
        <v>4.37725528559057-0.98294554457646i</v>
      </c>
      <c r="CY259" s="223" t="str">
        <f t="shared" ca="1" si="416"/>
        <v>-2.49243356566896+3.73019043743882i</v>
      </c>
      <c r="CZ259" s="223" t="str">
        <f t="shared" ca="1" si="417"/>
        <v>-0.766979806818238-4.42021354176089i</v>
      </c>
      <c r="DA259" s="223" t="str">
        <f t="shared" ca="1" si="418"/>
        <v>3.6033993412106+2.67246308984733i</v>
      </c>
      <c r="DB259" s="223" t="str">
        <f t="shared" ca="1" si="419"/>
        <v>-4.45252311634411+0.549166347525636i</v>
      </c>
      <c r="DC259" s="223" t="str">
        <f t="shared" ca="1" si="420"/>
        <v>2.84605441635876-3.4679273403516i</v>
      </c>
      <c r="DD259" s="223" t="str">
        <f t="shared" ca="1" si="421"/>
        <v>0.330029898405376+4.47410617274466i</v>
      </c>
      <c r="DE259" s="223" t="str">
        <f t="shared" ca="1" si="422"/>
        <v>-3.32410079877234-3.01278934849989i</v>
      </c>
      <c r="DF259" s="223" t="str">
        <f t="shared" ca="1" si="423"/>
        <v>4.48491071549016-0.110098378347837i</v>
      </c>
      <c r="DG259" s="223" t="str">
        <f t="shared" ca="1" si="424"/>
        <v>-3.17226620721108+3.17226620721212i</v>
      </c>
      <c r="DH259" s="223" t="str">
        <f t="shared" ca="1" si="425"/>
        <v>0.110098378346367-4.4849107154902i</v>
      </c>
      <c r="DI259" s="223" t="str">
        <f t="shared" ca="1" si="426"/>
        <v>3.01278934850079+3.32410079877152i</v>
      </c>
      <c r="DJ259" s="223" t="str">
        <f t="shared" ca="1" si="427"/>
        <v>-4.47410617274476-0.330029898403909i</v>
      </c>
      <c r="DK259" s="223" t="str">
        <f t="shared" ca="1" si="428"/>
        <v>3.46792734035067-2.8460544163599i</v>
      </c>
      <c r="DL259" s="223" t="str">
        <f t="shared" ca="1" si="429"/>
        <v>-0.549166347528732+4.45252311634373i</v>
      </c>
      <c r="DM259" s="223" t="str">
        <f t="shared" ca="1" si="430"/>
        <v>-2.67246308984503-3.6033993412123i</v>
      </c>
      <c r="DN259" s="223" t="str">
        <f t="shared" ca="1" si="431"/>
        <v>4.42021354176036+0.766979806821315i</v>
      </c>
      <c r="DO259" s="223" t="str">
        <f t="shared" ca="1" si="432"/>
        <v>-3.73019043744056+2.49243356566636i</v>
      </c>
      <c r="DP259" s="223" t="str">
        <f t="shared" ca="1" si="433"/>
        <v>0.982945544575271-4.37725528559084i</v>
      </c>
      <c r="DQ259" s="223" t="str">
        <f t="shared" ca="1" si="434"/>
        <v>2.3063995507205+3.84799517817649i</v>
      </c>
      <c r="DR259" s="223" t="str">
        <f t="shared" ca="1" si="435"/>
        <v>-4.32375183803526-1.19654328042075i</v>
      </c>
      <c r="DS259" s="223" t="str">
        <f t="shared" ca="1" si="436"/>
        <v>3.956529761486-2.11480921723659i</v>
      </c>
      <c r="DT259" s="223" t="str">
        <f t="shared" ca="1" si="437"/>
        <v>-1.40725843869887+4.25983209358586i</v>
      </c>
      <c r="DU259" s="223" t="str">
        <f t="shared" ca="1" si="438"/>
        <v>-1.91812412311268-4.05553271804907i</v>
      </c>
      <c r="DV259" s="223" t="str">
        <f t="shared" ca="1" si="439"/>
        <v>4.18565004050566+1.61458338813709i</v>
      </c>
      <c r="DW259" s="223" t="str">
        <f t="shared" ca="1" si="440"/>
        <v>-4.14476554107149+1.71681809996857i</v>
      </c>
      <c r="DX259" s="223" t="str">
        <f t="shared" ca="1" si="441"/>
        <v>1.81801866477224-4.10138438985827i</v>
      </c>
      <c r="DY259" s="223" t="str">
        <f t="shared" ca="1" si="442"/>
        <v>1.51137611164587+4.22401326086691i</v>
      </c>
      <c r="DZ259" s="223" t="str">
        <f t="shared" ca="1" si="443"/>
        <v>-4.0072381449767-2.01707417520453i</v>
      </c>
      <c r="EA259" s="223" t="str">
        <f t="shared" ca="1" si="444"/>
        <v>4.2930849627369-1.30229308588952i</v>
      </c>
      <c r="EB259" s="223" t="str">
        <f t="shared" ca="1" si="445"/>
        <v>-2.21127037727366+3.90343811241133i</v>
      </c>
      <c r="EC259" s="223" t="str">
        <f t="shared" ca="1" si="446"/>
        <v>-1.09007272202184-4.35181424690177i</v>
      </c>
      <c r="ED259" s="223" t="str">
        <f t="shared" ca="1" si="447"/>
        <v>3.79023435553218+2.40013943531972i</v>
      </c>
      <c r="EE259" s="223" t="str">
        <f t="shared" ca="1" si="448"/>
        <v>-4.40005962937105+0.875226277491962i</v>
      </c>
      <c r="EF259" s="223" t="str">
        <f t="shared" ca="1" si="449"/>
        <v>2.58322634723471-3.66789959210796i</v>
      </c>
      <c r="EG259" s="223" t="str">
        <f t="shared" ca="1" si="450"/>
        <v>0.658271336194368+4.43770488279451i</v>
      </c>
      <c r="EH259" s="223" t="str">
        <f t="shared" ca="1" si="451"/>
        <v>-3.53672853729364-2.76009004061935i</v>
      </c>
      <c r="EI259" s="223" t="str">
        <f t="shared" ca="1" si="452"/>
        <v>4.46465931645817-0.439730561590365i</v>
      </c>
      <c r="EJ259" s="223" t="str">
        <f t="shared" ca="1" si="453"/>
        <v>-2.93030443534056+3.39703719365225i</v>
      </c>
      <c r="EK259" s="223" t="str">
        <f t="shared" ca="1" si="454"/>
        <v>-0.220130437547383-4.48085799477048i</v>
      </c>
      <c r="EL259" s="223" t="str">
        <f t="shared" ca="1" si="455"/>
        <v>3.24916208986582+3.09345947001284i</v>
      </c>
      <c r="EM259" s="223" t="str">
        <f t="shared" ca="1" si="456"/>
        <v>-4.4862618936965-5.496054714514E-13i</v>
      </c>
      <c r="EN259" s="223"/>
      <c r="EO259" s="223"/>
      <c r="EP259" s="223"/>
    </row>
    <row r="260" spans="1:146">
      <c r="A260" s="249">
        <f t="shared" si="323"/>
        <v>3.1250000000000023E-3</v>
      </c>
      <c r="B260" s="248">
        <v>160</v>
      </c>
      <c r="C260" s="247">
        <f t="shared" si="324"/>
        <v>32000</v>
      </c>
      <c r="N260" s="246">
        <f t="shared" ca="1" si="327"/>
        <v>17.485887034454365</v>
      </c>
      <c r="O260" s="223">
        <f t="shared" ca="1" si="328"/>
        <v>4.4858870344543629</v>
      </c>
      <c r="P260" s="223" t="str">
        <f t="shared" ca="1" si="329"/>
        <v>-3.1720011416995+3.17200114169948i</v>
      </c>
      <c r="Q260" s="223" t="str">
        <f t="shared" ca="1" si="330"/>
        <v>1.3326773563934E-14-4.48588703445436i</v>
      </c>
      <c r="R260" s="223" t="str">
        <f t="shared" ca="1" si="331"/>
        <v>3.17200114169941+3.17200114169957i</v>
      </c>
      <c r="S260" s="223" t="str">
        <f t="shared" ca="1" si="332"/>
        <v>-4.48588703445436+1.4865424738959E-13i</v>
      </c>
      <c r="T260" s="223" t="str">
        <f t="shared" ca="1" si="333"/>
        <v>3.17200114169951-3.17200114169947i</v>
      </c>
      <c r="U260" s="223" t="str">
        <f t="shared" ca="1" si="334"/>
        <v>-2.19272383266475E-13+4.48588703445436i</v>
      </c>
      <c r="V260" s="223" t="str">
        <f t="shared" ca="1" si="335"/>
        <v>-3.17200114169952-3.17200114169946i</v>
      </c>
      <c r="W260" s="223" t="str">
        <f t="shared" ca="1" si="336"/>
        <v>4.48588703445436+1.48929527628895E-13i</v>
      </c>
      <c r="X260" s="223" t="str">
        <f t="shared" ca="1" si="337"/>
        <v>-3.1720011416994+3.17200114169958i</v>
      </c>
      <c r="Y260" s="223" t="str">
        <f t="shared" ca="1" si="338"/>
        <v>6.26495997624547E-14-4.48588703445436i</v>
      </c>
      <c r="Z260" s="223" t="str">
        <f t="shared" ca="1" si="339"/>
        <v>3.17200114169963+3.17200114169936i</v>
      </c>
      <c r="AA260" s="223" t="str">
        <f t="shared" ca="1" si="340"/>
        <v>-4.48588703445436+7.69325587512526E-15i</v>
      </c>
      <c r="AB260" s="223" t="str">
        <f t="shared" ca="1" si="341"/>
        <v>3.17200114169962-3.17200114169936i</v>
      </c>
      <c r="AC260" s="223" t="str">
        <f t="shared" ca="1" si="342"/>
        <v>7.80361115127055E-14+4.48588703445436i</v>
      </c>
      <c r="AD260" s="223" t="str">
        <f t="shared" ca="1" si="343"/>
        <v>-3.17200114169941-3.17200114169957i</v>
      </c>
      <c r="AE260" s="223" t="str">
        <f t="shared" ca="1" si="344"/>
        <v>4.48588703445436-1.48378967150286E-13i</v>
      </c>
      <c r="AF260" s="223" t="str">
        <f t="shared" ca="1" si="345"/>
        <v>-3.1720011416995+3.17200114169948i</v>
      </c>
      <c r="AG260" s="223" t="str">
        <f t="shared" ca="1" si="346"/>
        <v>1.9564205516249E-13-4.48588703445436i</v>
      </c>
      <c r="AH260" s="223" t="str">
        <f t="shared" ca="1" si="347"/>
        <v>3.17200114169953+3.17200114169945i</v>
      </c>
      <c r="AI260" s="223" t="str">
        <f t="shared" ca="1" si="348"/>
        <v>-4.48588703445436-1.2529919952491E-13i</v>
      </c>
      <c r="AJ260" s="223" t="str">
        <f t="shared" ca="1" si="349"/>
        <v>3.1720011416994-3.17200114169958i</v>
      </c>
      <c r="AK260" s="223" t="str">
        <f t="shared" ca="1" si="350"/>
        <v>-5.49563438873298E-14+4.48588703445436i</v>
      </c>
      <c r="AL260" s="223" t="str">
        <f t="shared" ca="1" si="351"/>
        <v>-3.17200114169932-3.17200114169966i</v>
      </c>
      <c r="AM260" s="223" t="str">
        <f t="shared" ca="1" si="352"/>
        <v>4.48588703445436-1.53865117502505E-14i</v>
      </c>
      <c r="AN260" s="223" t="str">
        <f t="shared" ca="1" si="353"/>
        <v>-3.17200114169962+3.17200114169937i</v>
      </c>
      <c r="AO260" s="223" t="str">
        <f t="shared" ca="1" si="354"/>
        <v>1.2529846998364E-12-4.48588703445436i</v>
      </c>
      <c r="AP260" s="223" t="str">
        <f t="shared" ca="1" si="355"/>
        <v>3.172001141701+3.17200114169799i</v>
      </c>
      <c r="AQ260" s="223" t="str">
        <f t="shared" ca="1" si="356"/>
        <v>-4.48588703445436+1.04854826784156E-12i</v>
      </c>
      <c r="AR260" s="223" t="str">
        <f t="shared" ca="1" si="357"/>
        <v>-4.48588703445436+1.04854826784156E-12i</v>
      </c>
      <c r="AS260" s="223" t="str">
        <f t="shared" ca="1" si="358"/>
        <v>-1.11229898856124E-12+4.48588703445436i</v>
      </c>
      <c r="AT260" s="223" t="str">
        <f t="shared" ca="1" si="359"/>
        <v>-3.17200114169794-3.17200114170104i</v>
      </c>
      <c r="AU260" s="223" t="str">
        <f t="shared" ca="1" si="360"/>
        <v>4.48588703445436-1.18923397911672E-12i</v>
      </c>
      <c r="AV260" s="223" t="str">
        <f t="shared" ca="1" si="361"/>
        <v>-3.17200114169937+3.17200114169962i</v>
      </c>
      <c r="AW260" s="223" t="str">
        <f t="shared" ca="1" si="362"/>
        <v>9.07864988370633E-13-4.48588703445436i</v>
      </c>
      <c r="AX260" s="223" t="str">
        <f t="shared" ca="1" si="363"/>
        <v>3.17200114169809+3.1720011417009i</v>
      </c>
      <c r="AY260" s="223" t="str">
        <f t="shared" ca="1" si="364"/>
        <v>-4.48588703445436+1.39366797930732E-12i</v>
      </c>
      <c r="AZ260" s="223" t="str">
        <f t="shared" ca="1" si="365"/>
        <v>3.17200114169927-3.17200114169971i</v>
      </c>
      <c r="BA260" s="223" t="str">
        <f t="shared" ca="1" si="366"/>
        <v>-7.67179277095474E-13+4.48588703445436i</v>
      </c>
      <c r="BB260" s="223" t="str">
        <f t="shared" ca="1" si="367"/>
        <v>-3.17200114169818-3.1720011417008i</v>
      </c>
      <c r="BC260" s="223" t="str">
        <f t="shared" ca="1" si="368"/>
        <v>4.48588703445436-1.53435369058248E-12i</v>
      </c>
      <c r="BD260" s="223" t="str">
        <f t="shared" ca="1" si="369"/>
        <v>-3.17200114169917+3.17200114169981i</v>
      </c>
      <c r="BE260" s="223" t="str">
        <f t="shared" ca="1" si="370"/>
        <v>6.26493565820314E-13-4.48588703445436i</v>
      </c>
      <c r="BF260" s="223" t="str">
        <f t="shared" ca="1" si="371"/>
        <v>3.17200114169828+3.1720011417007i</v>
      </c>
      <c r="BG260" s="223" t="str">
        <f t="shared" ca="1" si="372"/>
        <v>-4.48588703445436+1.67503940185764E-12i</v>
      </c>
      <c r="BH260" s="223" t="str">
        <f t="shared" ca="1" si="373"/>
        <v>3.17200114169907-3.17200114169991i</v>
      </c>
      <c r="BI260" s="223" t="str">
        <f t="shared" ca="1" si="374"/>
        <v>-4.85807854545155E-13+4.48588703445436i</v>
      </c>
      <c r="BJ260" s="223" t="str">
        <f t="shared" ca="1" si="375"/>
        <v>-3.17200114169839-3.1720011417006i</v>
      </c>
      <c r="BK260" s="223" t="str">
        <f t="shared" ca="1" si="376"/>
        <v>4.48588703445436-1.8157251131328E-12i</v>
      </c>
      <c r="BL260" s="223" t="str">
        <f t="shared" ca="1" si="377"/>
        <v>-3.17200114169897+3.17200114170001i</v>
      </c>
      <c r="BM260" s="223" t="str">
        <f t="shared" ca="1" si="378"/>
        <v>3.45122143269994E-13-4.48588703445436i</v>
      </c>
      <c r="BN260" s="223" t="str">
        <f t="shared" ca="1" si="379"/>
        <v>3.17200114169848+3.1720011417005i</v>
      </c>
      <c r="BO260" s="223" t="str">
        <f t="shared" ca="1" si="380"/>
        <v>-4.48588703445436+1.95641082440796E-12i</v>
      </c>
      <c r="BP260" s="223" t="str">
        <f t="shared" ca="1" si="381"/>
        <v>3.17200114169887-3.17200114170011i</v>
      </c>
      <c r="BQ260" s="223" t="str">
        <f t="shared" ca="1" si="382"/>
        <v>-2.04436431994834E-13+4.48588703445436i</v>
      </c>
      <c r="BR260" s="223" t="str">
        <f t="shared" ca="1" si="383"/>
        <v>-3.17200114169858-3.1720011417004i</v>
      </c>
      <c r="BS260" s="223" t="str">
        <f t="shared" ca="1" si="384"/>
        <v>4.48588703445436-2.09709653568312E-12i</v>
      </c>
      <c r="BT260" s="223" t="str">
        <f t="shared" ca="1" si="385"/>
        <v>-3.17200114169877+3.17200114170021i</v>
      </c>
      <c r="BU260" s="223" t="str">
        <f t="shared" ca="1" si="386"/>
        <v>6.37507207196732E-14-4.48588703445436i</v>
      </c>
      <c r="BV260" s="223" t="str">
        <f t="shared" ca="1" si="387"/>
        <v>3.17200114169868+3.1720011417003i</v>
      </c>
      <c r="BW260" s="223" t="str">
        <f t="shared" ca="1" si="388"/>
        <v>-4.48588703445436-2.22459797712247E-12i</v>
      </c>
      <c r="BX260" s="223" t="str">
        <f t="shared" ca="1" si="389"/>
        <v>3.17200114169867-3.17200114170031i</v>
      </c>
      <c r="BY260" s="223" t="str">
        <f t="shared" ca="1" si="390"/>
        <v>7.6934990555487E-14+4.48588703445436i</v>
      </c>
      <c r="BZ260" s="223" t="str">
        <f t="shared" ca="1" si="391"/>
        <v>-3.17200114169878-3.1720011417002i</v>
      </c>
      <c r="CA260" s="223" t="str">
        <f t="shared" ca="1" si="392"/>
        <v>4.48588703445436+2.08391226584731E-12i</v>
      </c>
      <c r="CB260" s="223" t="str">
        <f t="shared" ca="1" si="393"/>
        <v>-3.17200114169857+3.17200114170041i</v>
      </c>
      <c r="CC260" s="223" t="str">
        <f t="shared" ca="1" si="394"/>
        <v>-3.45117279661526E-13-4.48588703445436i</v>
      </c>
      <c r="CD260" s="223" t="str">
        <f t="shared" ca="1" si="395"/>
        <v>3.17200114169888+3.1720011417001i</v>
      </c>
      <c r="CE260" s="223" t="str">
        <f t="shared" ca="1" si="396"/>
        <v>-4.48588703445436-1.81572997674127E-12i</v>
      </c>
      <c r="CF260" s="223" t="str">
        <f t="shared" ca="1" si="397"/>
        <v>3.17200114169839-3.1720011417006i</v>
      </c>
      <c r="CG260" s="223" t="str">
        <f t="shared" ca="1" si="398"/>
        <v>3.58306413105807E-13+4.48588703445436i</v>
      </c>
      <c r="CH260" s="223" t="str">
        <f t="shared" ca="1" si="399"/>
        <v>-3.17200114169907-3.17200114169991i</v>
      </c>
      <c r="CI260" s="223" t="str">
        <f t="shared" ca="1" si="400"/>
        <v>4.48588703445436+1.80254084329699E-12i</v>
      </c>
      <c r="CJ260" s="223" t="str">
        <f t="shared" ca="1" si="401"/>
        <v>-3.17200114169838+3.17200114170061i</v>
      </c>
      <c r="CK260" s="223" t="str">
        <f t="shared" ca="1" si="402"/>
        <v>-6.26488702211848E-13-4.48588703445436i</v>
      </c>
      <c r="CL260" s="223" t="str">
        <f t="shared" ca="1" si="403"/>
        <v>3.17200114169908+3.1720011416999i</v>
      </c>
      <c r="CM260" s="223" t="str">
        <f t="shared" ca="1" si="404"/>
        <v>-4.48588703445436-1.53435855419095E-12i</v>
      </c>
      <c r="CN260" s="223" t="str">
        <f t="shared" ca="1" si="405"/>
        <v>3.17200114169818-3.1720011417008i</v>
      </c>
      <c r="CO260" s="223" t="str">
        <f t="shared" ca="1" si="406"/>
        <v>6.39677835656129E-13+4.48588703445436i</v>
      </c>
      <c r="CP260" s="223" t="str">
        <f t="shared" ca="1" si="407"/>
        <v>-3.17200114169927-3.17200114169971i</v>
      </c>
      <c r="CQ260" s="223" t="str">
        <f t="shared" ca="1" si="408"/>
        <v>4.48588703445436+1.52116942074667E-12i</v>
      </c>
      <c r="CR260" s="223" t="str">
        <f t="shared" ca="1" si="409"/>
        <v>-3.17200114169818+3.17200114170081i</v>
      </c>
      <c r="CS260" s="223" t="str">
        <f t="shared" ca="1" si="410"/>
        <v>-9.07860124762167E-13-4.48588703445436i</v>
      </c>
      <c r="CT260" s="223" t="str">
        <f t="shared" ca="1" si="411"/>
        <v>3.17200114169928+3.1720011416997i</v>
      </c>
      <c r="CU260" s="223" t="str">
        <f t="shared" ca="1" si="412"/>
        <v>-4.48588703445436-1.25298713164063E-12i</v>
      </c>
      <c r="CV260" s="223" t="str">
        <f t="shared" ca="1" si="413"/>
        <v>3.17200114170123-3.17200114169775i</v>
      </c>
      <c r="CW260" s="223" t="str">
        <f t="shared" ca="1" si="414"/>
        <v>9.21049258206448E-13+4.48588703445436i</v>
      </c>
      <c r="CX260" s="223" t="str">
        <f t="shared" ca="1" si="415"/>
        <v>-3.17200114169947-3.17200114169952i</v>
      </c>
      <c r="CY260" s="223" t="str">
        <f t="shared" ca="1" si="416"/>
        <v>4.48588703445436+1.23979799819635E-12i</v>
      </c>
      <c r="CZ260" s="223" t="str">
        <f t="shared" ca="1" si="417"/>
        <v>-3.17200114169798+3.17200114170101i</v>
      </c>
      <c r="DA260" s="223" t="str">
        <f t="shared" ca="1" si="418"/>
        <v>-1.18923154731249E-12-4.48588703445436i</v>
      </c>
      <c r="DB260" s="223" t="str">
        <f t="shared" ca="1" si="419"/>
        <v>3.17200114169948+3.1720011416995i</v>
      </c>
      <c r="DC260" s="223" t="str">
        <f t="shared" ca="1" si="420"/>
        <v>-4.48588703445436-9.7161570909031E-13i</v>
      </c>
      <c r="DD260" s="223" t="str">
        <f t="shared" ca="1" si="421"/>
        <v>3.17200114170103-3.17200114169795i</v>
      </c>
      <c r="DE260" s="223" t="str">
        <f t="shared" ca="1" si="422"/>
        <v>1.20242068075677E-12+4.48588703445436i</v>
      </c>
      <c r="DF260" s="223" t="str">
        <f t="shared" ca="1" si="423"/>
        <v>-3.17200114169967-3.17200114169931i</v>
      </c>
      <c r="DG260" s="223" t="str">
        <f t="shared" ca="1" si="424"/>
        <v>4.48588703445436+9.58426575646025E-13i</v>
      </c>
      <c r="DH260" s="223" t="str">
        <f t="shared" ca="1" si="425"/>
        <v>-3.17200114170084+3.17200114169814i</v>
      </c>
      <c r="DI260" s="223" t="str">
        <f t="shared" ca="1" si="426"/>
        <v>-1.47060296986281E-12-4.48588703445436i</v>
      </c>
      <c r="DJ260" s="223" t="str">
        <f t="shared" ca="1" si="427"/>
        <v>3.17200114169968+3.17200114169931i</v>
      </c>
      <c r="DK260" s="223" t="str">
        <f t="shared" ca="1" si="428"/>
        <v>-4.48588703445436-6.90244286539987E-13i</v>
      </c>
      <c r="DL260" s="223" t="str">
        <f t="shared" ca="1" si="429"/>
        <v>3.17200114170084-3.17200114169815i</v>
      </c>
      <c r="DM260" s="223" t="str">
        <f t="shared" ca="1" si="430"/>
        <v>1.73878525896885E-12+4.48588703445436i</v>
      </c>
      <c r="DN260" s="223" t="str">
        <f t="shared" ca="1" si="431"/>
        <v>-3.17200114169987-3.17200114169912i</v>
      </c>
      <c r="DO260" s="223" t="str">
        <f t="shared" ca="1" si="432"/>
        <v>4.48588703445436+4.22061997433949E-13i</v>
      </c>
      <c r="DP260" s="223" t="str">
        <f t="shared" ca="1" si="433"/>
        <v>-3.17200114170064+3.17200114169834i</v>
      </c>
      <c r="DQ260" s="223" t="str">
        <f t="shared" ca="1" si="434"/>
        <v>-1.75197439241313E-12-4.48588703445436i</v>
      </c>
      <c r="DR260" s="223" t="str">
        <f t="shared" ca="1" si="435"/>
        <v>3.17200114170005+3.17200114169893i</v>
      </c>
      <c r="DS260" s="223" t="str">
        <f t="shared" ca="1" si="436"/>
        <v>-4.48588703445436-4.08872863989668E-13i</v>
      </c>
      <c r="DT260" s="223" t="str">
        <f t="shared" ca="1" si="437"/>
        <v>3.17200114170045-3.17200114169853i</v>
      </c>
      <c r="DU260" s="223" t="str">
        <f t="shared" ca="1" si="438"/>
        <v>2.02015668151917E-12+4.48588703445436i</v>
      </c>
      <c r="DV260" s="223" t="str">
        <f t="shared" ca="1" si="439"/>
        <v>-3.17200114170007-3.17200114169892i</v>
      </c>
      <c r="DW260" s="223" t="str">
        <f t="shared" ca="1" si="440"/>
        <v>4.48588703445436+1.40690574883629E-13i</v>
      </c>
      <c r="DX260" s="223" t="str">
        <f t="shared" ca="1" si="441"/>
        <v>-3.17200114170044+3.17200114169854i</v>
      </c>
      <c r="DY260" s="223" t="str">
        <f t="shared" ca="1" si="442"/>
        <v>2.30153783128643E-12-4.48588703445436i</v>
      </c>
      <c r="DZ260" s="223" t="str">
        <f t="shared" ca="1" si="443"/>
        <v>3.17200114170026+3.17200114169873i</v>
      </c>
      <c r="EA260" s="223" t="str">
        <f t="shared" ca="1" si="444"/>
        <v>-4.48588703445436-1.27501441439347E-13i</v>
      </c>
      <c r="EB260" s="223" t="str">
        <f t="shared" ca="1" si="445"/>
        <v>3.17200114170026-3.17200114169873i</v>
      </c>
      <c r="EC260" s="223" t="str">
        <f t="shared" ca="1" si="446"/>
        <v>-2.28834869784215E-12+4.48588703445436i</v>
      </c>
      <c r="ED260" s="223" t="str">
        <f t="shared" ca="1" si="447"/>
        <v>-3.17200114170027-3.17200114169872i</v>
      </c>
      <c r="EE260" s="223" t="str">
        <f t="shared" ca="1" si="448"/>
        <v>4.48588703445436-1.40680847666692E-13i</v>
      </c>
      <c r="EF260" s="223" t="str">
        <f t="shared" ca="1" si="449"/>
        <v>-3.17200114170025+3.17200114169874i</v>
      </c>
      <c r="EG260" s="223" t="str">
        <f t="shared" ca="1" si="450"/>
        <v>2.0201664087361E-12-4.48588703445436i</v>
      </c>
      <c r="EH260" s="223" t="str">
        <f t="shared" ca="1" si="451"/>
        <v>3.17200114170045+3.17200114169853i</v>
      </c>
      <c r="EI260" s="223" t="str">
        <f t="shared" ca="1" si="452"/>
        <v>-4.48588703445436+1.53869981110974E-13i</v>
      </c>
      <c r="EJ260" s="223" t="str">
        <f t="shared" ca="1" si="453"/>
        <v>3.17200114170005-3.17200114169893i</v>
      </c>
      <c r="EK260" s="223" t="str">
        <f t="shared" ca="1" si="454"/>
        <v>-2.00697727529182E-12+4.48588703445436i</v>
      </c>
      <c r="EL260" s="223" t="str">
        <f t="shared" ca="1" si="455"/>
        <v>-3.17200114170046-3.17200114169852i</v>
      </c>
      <c r="EM260" s="223" t="str">
        <f t="shared" ca="1" si="456"/>
        <v>4.48588703445436-4.22052270217012E-13i</v>
      </c>
      <c r="EN260" s="223"/>
      <c r="EO260" s="223"/>
      <c r="EP260" s="223"/>
    </row>
    <row r="261" spans="1:146">
      <c r="A261" s="249">
        <f t="shared" si="323"/>
        <v>3.1445312500000024E-3</v>
      </c>
      <c r="B261" s="248">
        <v>161</v>
      </c>
      <c r="C261" s="247">
        <f t="shared" si="324"/>
        <v>32200</v>
      </c>
      <c r="N261" s="246">
        <f t="shared" ca="1" si="327"/>
        <v>17.485483672845312</v>
      </c>
      <c r="O261" s="223">
        <f t="shared" ca="1" si="328"/>
        <v>4.4854836728453131</v>
      </c>
      <c r="P261" s="223" t="str">
        <f t="shared" ca="1" si="329"/>
        <v>-3.09292285518298+3.24859846568465i</v>
      </c>
      <c r="Q261" s="223" t="str">
        <f t="shared" ca="1" si="330"/>
        <v>-0.220092252060107-4.48008071132039i</v>
      </c>
      <c r="R261" s="223" t="str">
        <f t="shared" ca="1" si="331"/>
        <v>3.39644791793876+2.92979612261524i</v>
      </c>
      <c r="S261" s="223" t="str">
        <f t="shared" ca="1" si="332"/>
        <v>-4.46388484295318+0.439654282607022i</v>
      </c>
      <c r="T261" s="223" t="str">
        <f t="shared" ca="1" si="333"/>
        <v>2.75961125456791-3.53611502966519i</v>
      </c>
      <c r="U261" s="223" t="str">
        <f t="shared" ca="1" si="334"/>
        <v>0.658157147478507+4.43693508500911i</v>
      </c>
      <c r="V261" s="223" t="str">
        <f t="shared" ca="1" si="335"/>
        <v>-3.66726333055776-2.58277824129527i</v>
      </c>
      <c r="W261" s="223" t="str">
        <f t="shared" ca="1" si="336"/>
        <v>4.3992963618157-0.875074454133499i</v>
      </c>
      <c r="X261" s="223" t="str">
        <f t="shared" ca="1" si="337"/>
        <v>-2.3997230890147+3.7895768728727i</v>
      </c>
      <c r="Y261" s="223" t="str">
        <f t="shared" ca="1" si="338"/>
        <v>-1.08988362978104-4.35105934835382i</v>
      </c>
      <c r="Z261" s="223" t="str">
        <f t="shared" ca="1" si="339"/>
        <v>3.90276099257317+2.21088679362177i</v>
      </c>
      <c r="AA261" s="223" t="str">
        <f t="shared" ca="1" si="340"/>
        <v>-4.29234025181399+1.3020671803019i</v>
      </c>
      <c r="AB261" s="223" t="str">
        <f t="shared" ca="1" si="341"/>
        <v>2.01672427829184-4.00654301920124i</v>
      </c>
      <c r="AC261" s="223" t="str">
        <f t="shared" ca="1" si="342"/>
        <v>1.51111393693819+4.22328053164279i</v>
      </c>
      <c r="AD261" s="223" t="str">
        <f t="shared" ca="1" si="343"/>
        <v>-4.10067293276413-1.81770329753167i</v>
      </c>
      <c r="AE261" s="223" t="str">
        <f t="shared" ca="1" si="344"/>
        <v>4.14404655875532-1.71652028774206i</v>
      </c>
      <c r="AF261" s="223" t="str">
        <f t="shared" ca="1" si="345"/>
        <v>-1.61430331031576+4.18492396605547i</v>
      </c>
      <c r="AG261" s="223" t="str">
        <f t="shared" ca="1" si="346"/>
        <v>-1.91779139082334-4.0548292147322i</v>
      </c>
      <c r="AH261" s="223" t="str">
        <f t="shared" ca="1" si="347"/>
        <v>4.25909315095655+1.40701432502903i</v>
      </c>
      <c r="AI261" s="223" t="str">
        <f t="shared" ca="1" si="348"/>
        <v>-3.95584343196971+2.11444236646544i</v>
      </c>
      <c r="AJ261" s="223" t="str">
        <f t="shared" ca="1" si="349"/>
        <v>1.1963357189934-4.32300180740448i</v>
      </c>
      <c r="AK261" s="223" t="str">
        <f t="shared" ca="1" si="350"/>
        <v>2.30599946524346+3.84732767588865i</v>
      </c>
      <c r="AL261" s="223" t="str">
        <f t="shared" ca="1" si="351"/>
        <v>-4.37649597384825-0.982775035423652i</v>
      </c>
      <c r="AM261" s="223" t="str">
        <f t="shared" ca="1" si="352"/>
        <v>3.72954337045003-2.49200120932838i</v>
      </c>
      <c r="AN261" s="223" t="str">
        <f t="shared" ca="1" si="353"/>
        <v>-0.766846760713077+4.41944677815513i</v>
      </c>
      <c r="AO261" s="223" t="str">
        <f t="shared" ca="1" si="354"/>
        <v>-2.6719995042272-3.60277426836202i</v>
      </c>
      <c r="AP261" s="223" t="str">
        <f t="shared" ca="1" si="355"/>
        <v>4.45175074807556+0.549071084988606i</v>
      </c>
      <c r="AQ261" s="223" t="str">
        <f t="shared" ca="1" si="356"/>
        <v>-3.467325767496+2.84556071828035i</v>
      </c>
      <c r="AR261" s="223" t="str">
        <f t="shared" ca="1" si="357"/>
        <v>-3.467325767496+2.84556071828035i</v>
      </c>
      <c r="AS261" s="223" t="str">
        <f t="shared" ca="1" si="358"/>
        <v>3.01226672731818+3.3235241751571i</v>
      </c>
      <c r="AT261" s="223" t="str">
        <f t="shared" ca="1" si="359"/>
        <v>-4.4841327290246-0.110079279850054i</v>
      </c>
      <c r="AU261" s="223" t="str">
        <f t="shared" ca="1" si="360"/>
        <v>3.17171592197103-3.1717159219699i</v>
      </c>
      <c r="AV261" s="223" t="str">
        <f t="shared" ca="1" si="361"/>
        <v>0.110079279852981+4.48413272902452i</v>
      </c>
      <c r="AW261" s="223" t="str">
        <f t="shared" ca="1" si="362"/>
        <v>-3.32352417515603-3.01226672731937i</v>
      </c>
      <c r="AX261" s="223" t="str">
        <f t="shared" ca="1" si="363"/>
        <v>4.47333006051685-0.329972648924402i</v>
      </c>
      <c r="AY261" s="223" t="str">
        <f t="shared" ca="1" si="364"/>
        <v>-2.84556071827814+3.46732576749781i</v>
      </c>
      <c r="AZ261" s="223" t="str">
        <f t="shared" ca="1" si="365"/>
        <v>-0.549071084986955-4.45175074807576i</v>
      </c>
      <c r="BA261" s="223" t="str">
        <f t="shared" ca="1" si="366"/>
        <v>3.60277426836376+2.67199950422484i</v>
      </c>
      <c r="BB261" s="223" t="str">
        <f t="shared" ca="1" si="367"/>
        <v>-4.41944677815517+0.766846760712822i</v>
      </c>
      <c r="BC261" s="223" t="str">
        <f t="shared" ca="1" si="368"/>
        <v>2.49200120933002-3.72954337044893i</v>
      </c>
      <c r="BD261" s="223" t="str">
        <f t="shared" ca="1" si="369"/>
        <v>0.982775035424271+4.37649597384811i</v>
      </c>
      <c r="BE261" s="223" t="str">
        <f t="shared" ca="1" si="370"/>
        <v>-3.84732767588786-2.30599946524477i</v>
      </c>
      <c r="BF261" s="223" t="str">
        <f t="shared" ca="1" si="371"/>
        <v>4.3230018074042-1.19633571899444i</v>
      </c>
      <c r="BG261" s="223" t="str">
        <f t="shared" ca="1" si="372"/>
        <v>-2.11444236646601+3.95584343196941i</v>
      </c>
      <c r="BH261" s="223" t="str">
        <f t="shared" ca="1" si="373"/>
        <v>-1.4070143250309-4.25909315095593i</v>
      </c>
      <c r="BI261" s="223" t="str">
        <f t="shared" ca="1" si="374"/>
        <v>4.05482921473231+1.91779139082311i</v>
      </c>
      <c r="BJ261" s="223" t="str">
        <f t="shared" ca="1" si="375"/>
        <v>-4.18492396605605+1.61430331031427i</v>
      </c>
      <c r="BK261" s="223" t="str">
        <f t="shared" ca="1" si="376"/>
        <v>1.716520287741-4.14404655875576i</v>
      </c>
      <c r="BL261" s="223" t="str">
        <f t="shared" ca="1" si="377"/>
        <v>1.81770329753103+4.10067293276441i</v>
      </c>
      <c r="BM261" s="223" t="str">
        <f t="shared" ca="1" si="378"/>
        <v>-4.22328053164348-1.51111393693627i</v>
      </c>
      <c r="BN261" s="223" t="str">
        <f t="shared" ca="1" si="379"/>
        <v>4.00654301920115-2.016724278292i</v>
      </c>
      <c r="BO261" s="223" t="str">
        <f t="shared" ca="1" si="380"/>
        <v>-1.30206718030389+4.29234025181338i</v>
      </c>
      <c r="BP261" s="223" t="str">
        <f t="shared" ca="1" si="381"/>
        <v>-2.21088679362235-3.90276099257284i</v>
      </c>
      <c r="BQ261" s="223" t="str">
        <f t="shared" ca="1" si="382"/>
        <v>4.35105934835354+1.08988362978218i</v>
      </c>
      <c r="BR261" s="223" t="str">
        <f t="shared" ca="1" si="383"/>
        <v>-3.78957687287187+2.39972308901601i</v>
      </c>
      <c r="BS261" s="223" t="str">
        <f t="shared" ca="1" si="384"/>
        <v>0.875074454133786-4.39929636181564i</v>
      </c>
      <c r="BT261" s="223" t="str">
        <f t="shared" ca="1" si="385"/>
        <v>2.58277824129363+3.66726333055891i</v>
      </c>
      <c r="BU261" s="223" t="str">
        <f t="shared" ca="1" si="386"/>
        <v>-4.43693508500921-0.658157147477897i</v>
      </c>
      <c r="BV261" s="223" t="str">
        <f t="shared" ca="1" si="387"/>
        <v>3.53611502966586-2.75961125456704i</v>
      </c>
      <c r="BW261" s="223" t="str">
        <f t="shared" ca="1" si="388"/>
        <v>-0.439654282605963+4.46388484295329i</v>
      </c>
      <c r="BX261" s="223" t="str">
        <f t="shared" ca="1" si="389"/>
        <v>-2.92979612261475-3.39644791793919i</v>
      </c>
      <c r="BY261" s="223" t="str">
        <f t="shared" ca="1" si="390"/>
        <v>4.48008071132049+0.220092252058058i</v>
      </c>
      <c r="BZ261" s="223" t="str">
        <f t="shared" ca="1" si="391"/>
        <v>-3.24859846568444+3.09292285518319i</v>
      </c>
      <c r="CA261" s="223" t="str">
        <f t="shared" ca="1" si="392"/>
        <v>1.597962658354E-12-4.48548367284531i</v>
      </c>
      <c r="CB261" s="223" t="str">
        <f t="shared" ca="1" si="393"/>
        <v>3.2485984656854+3.09292285518218i</v>
      </c>
      <c r="CC261" s="223" t="str">
        <f t="shared" ca="1" si="394"/>
        <v>-4.48008071132042+0.220092252059322i</v>
      </c>
      <c r="CD261" s="223" t="str">
        <f t="shared" ca="1" si="395"/>
        <v>2.92979612261369-3.39644791794011i</v>
      </c>
      <c r="CE261" s="223" t="str">
        <f t="shared" ca="1" si="396"/>
        <v>0.439654282607223+4.46388484295317i</v>
      </c>
      <c r="CF261" s="223" t="str">
        <f t="shared" ca="1" si="397"/>
        <v>-3.5361150296639-2.75961125456956i</v>
      </c>
      <c r="CG261" s="223" t="str">
        <f t="shared" ca="1" si="398"/>
        <v>4.43693508500902-0.658157147479149i</v>
      </c>
      <c r="CH261" s="223" t="str">
        <f t="shared" ca="1" si="399"/>
        <v>-2.58277824129624+3.66726333055707i</v>
      </c>
      <c r="CI261" s="223" t="str">
        <f t="shared" ca="1" si="400"/>
        <v>-0.875074454135029-4.3992963618154i</v>
      </c>
      <c r="CJ261" s="223" t="str">
        <f t="shared" ca="1" si="401"/>
        <v>3.78957687287254+2.39972308901495i</v>
      </c>
      <c r="CK261" s="223" t="str">
        <f t="shared" ca="1" si="402"/>
        <v>-4.35105934835434+1.08988362977896i</v>
      </c>
      <c r="CL261" s="223" t="str">
        <f t="shared" ca="1" si="403"/>
        <v>2.21088679362125-3.90276099257347i</v>
      </c>
      <c r="CM261" s="223" t="str">
        <f t="shared" ca="1" si="404"/>
        <v>1.30206718030071+4.29234025181435i</v>
      </c>
      <c r="CN261" s="223" t="str">
        <f t="shared" ca="1" si="405"/>
        <v>-4.00654301920172-2.01672427829087i</v>
      </c>
      <c r="CO261" s="223" t="str">
        <f t="shared" ca="1" si="406"/>
        <v>4.22328053164305-1.51111393693747i</v>
      </c>
      <c r="CP261" s="223" t="str">
        <f t="shared" ca="1" si="407"/>
        <v>-1.81770329752987+4.10067293276493i</v>
      </c>
      <c r="CQ261" s="223" t="str">
        <f t="shared" ca="1" si="408"/>
        <v>-1.71652028774217-4.14404655875527i</v>
      </c>
      <c r="CR261" s="223" t="str">
        <f t="shared" ca="1" si="409"/>
        <v>4.18492396605494+1.61430331031713i</v>
      </c>
      <c r="CS261" s="223" t="str">
        <f t="shared" ca="1" si="410"/>
        <v>-4.05482921473177+1.91779139082425i</v>
      </c>
      <c r="CT261" s="223" t="str">
        <f t="shared" ca="1" si="411"/>
        <v>1.40701432502982-4.25909315095629i</v>
      </c>
      <c r="CU261" s="223" t="str">
        <f t="shared" ca="1" si="412"/>
        <v>2.11444236646713+3.95584343196881i</v>
      </c>
      <c r="CV261" s="223" t="str">
        <f t="shared" ca="1" si="413"/>
        <v>-4.3230018074045-1.19633571899334i</v>
      </c>
      <c r="CW261" s="223" t="str">
        <f t="shared" ca="1" si="414"/>
        <v>3.84732767588944-2.30599946524214i</v>
      </c>
      <c r="CX261" s="223" t="str">
        <f t="shared" ca="1" si="415"/>
        <v>-0.982775035423159+4.37649597384836i</v>
      </c>
      <c r="CY261" s="223" t="str">
        <f t="shared" ca="1" si="416"/>
        <v>-2.49200120932747-3.72954337045064i</v>
      </c>
      <c r="CZ261" s="223" t="str">
        <f t="shared" ca="1" si="417"/>
        <v>4.41944677815537+0.766846760711696i</v>
      </c>
      <c r="DA261" s="223" t="str">
        <f t="shared" ca="1" si="418"/>
        <v>-3.60277426836293+2.67199950422596i</v>
      </c>
      <c r="DB261" s="223" t="str">
        <f t="shared" ca="1" si="419"/>
        <v>0.549071084990126-4.45175074807537i</v>
      </c>
      <c r="DC261" s="223" t="str">
        <f t="shared" ca="1" si="420"/>
        <v>2.84556071827921+3.46732576749693i</v>
      </c>
      <c r="DD261" s="223" t="str">
        <f t="shared" ca="1" si="421"/>
        <v>-4.47333006051662-0.32997264892759i</v>
      </c>
      <c r="DE261" s="223" t="str">
        <f t="shared" ca="1" si="422"/>
        <v>3.32352417515509-3.0122667273204i</v>
      </c>
      <c r="DF261" s="223" t="str">
        <f t="shared" ca="1" si="423"/>
        <v>-0.110079279851588+4.48413272902456i</v>
      </c>
      <c r="DG261" s="223" t="str">
        <f t="shared" ca="1" si="424"/>
        <v>-3.17171592197201-3.17171592196891i</v>
      </c>
      <c r="DH261" s="223" t="str">
        <f t="shared" ca="1" si="425"/>
        <v>4.48413272902457-0.110079279851384i</v>
      </c>
      <c r="DI261" s="223" t="str">
        <f t="shared" ca="1" si="426"/>
        <v>-3.01226672732055+3.32352417515495i</v>
      </c>
      <c r="DJ261" s="223" t="str">
        <f t="shared" ca="1" si="427"/>
        <v>-0.329972648927386-4.47333006051663i</v>
      </c>
      <c r="DK261" s="223" t="str">
        <f t="shared" ca="1" si="428"/>
        <v>3.4673257674968+2.84556071827937i</v>
      </c>
      <c r="DL261" s="223" t="str">
        <f t="shared" ca="1" si="429"/>
        <v>-4.4517507480754+0.549071084989925i</v>
      </c>
      <c r="DM261" s="223" t="str">
        <f t="shared" ca="1" si="430"/>
        <v>2.67199950422613-3.60277426836281i</v>
      </c>
      <c r="DN261" s="223" t="str">
        <f t="shared" ca="1" si="431"/>
        <v>0.766846760711247+4.41944677815545i</v>
      </c>
      <c r="DO261" s="223" t="str">
        <f t="shared" ca="1" si="432"/>
        <v>-3.72954337045052-2.49200120932764i</v>
      </c>
      <c r="DP261" s="223" t="str">
        <f t="shared" ca="1" si="433"/>
        <v>4.37649597384846-0.98277503542271i</v>
      </c>
      <c r="DQ261" s="223" t="str">
        <f t="shared" ca="1" si="434"/>
        <v>-2.30599946524231+3.84732767588934i</v>
      </c>
      <c r="DR261" s="223" t="str">
        <f t="shared" ca="1" si="435"/>
        <v>-1.1963357189929-4.32300180740462i</v>
      </c>
      <c r="DS261" s="223" t="str">
        <f t="shared" ca="1" si="436"/>
        <v>3.9558434319686+2.11444236646753i</v>
      </c>
      <c r="DT261" s="223" t="str">
        <f t="shared" ca="1" si="437"/>
        <v>-4.25909315095644+1.40701432502938i</v>
      </c>
      <c r="DU261" s="223" t="str">
        <f t="shared" ca="1" si="438"/>
        <v>1.91779139082467-4.05482921473157i</v>
      </c>
      <c r="DV261" s="223" t="str">
        <f t="shared" ca="1" si="439"/>
        <v>1.61430331031694+4.18492396605502i</v>
      </c>
      <c r="DW261" s="223" t="str">
        <f t="shared" ca="1" si="440"/>
        <v>-4.1440465587551-1.71652028774259i</v>
      </c>
      <c r="DX261" s="223" t="str">
        <f t="shared" ca="1" si="441"/>
        <v>4.10067293276501-1.81770329752969i</v>
      </c>
      <c r="DY261" s="223" t="str">
        <f t="shared" ca="1" si="442"/>
        <v>-1.5111139369379+4.2232805316429i</v>
      </c>
      <c r="DZ261" s="223" t="str">
        <f t="shared" ca="1" si="443"/>
        <v>-2.01672427829046-4.00654301920193i</v>
      </c>
      <c r="EA261" s="223" t="str">
        <f t="shared" ca="1" si="444"/>
        <v>4.29234025181421+1.30206718030115i</v>
      </c>
      <c r="EB261" s="223" t="str">
        <f t="shared" ca="1" si="445"/>
        <v>-3.90276099257369+2.21088679362085i</v>
      </c>
      <c r="EC261" s="223" t="str">
        <f t="shared" ca="1" si="446"/>
        <v>1.0898836297794-4.35105934835423i</v>
      </c>
      <c r="ED261" s="223" t="str">
        <f t="shared" ca="1" si="447"/>
        <v>2.39972308901456+3.78957687287279i</v>
      </c>
      <c r="EE261" s="223" t="str">
        <f t="shared" ca="1" si="448"/>
        <v>-4.39929636181536-0.87507445413523i</v>
      </c>
      <c r="EF261" s="223" t="str">
        <f t="shared" ca="1" si="449"/>
        <v>3.66726333055734-2.58277824129587i</v>
      </c>
      <c r="EG261" s="223" t="str">
        <f t="shared" ca="1" si="450"/>
        <v>-0.65815714747935+4.43693508500899i</v>
      </c>
      <c r="EH261" s="223" t="str">
        <f t="shared" ca="1" si="451"/>
        <v>-2.75961125456919-3.53611502966418i</v>
      </c>
      <c r="EI261" s="223" t="str">
        <f t="shared" ca="1" si="452"/>
        <v>4.46388484295315+0.439654282607427i</v>
      </c>
      <c r="EJ261" s="223" t="str">
        <f t="shared" ca="1" si="453"/>
        <v>-3.39644791794023+2.92979612261353i</v>
      </c>
      <c r="EK261" s="223" t="str">
        <f t="shared" ca="1" si="454"/>
        <v>0.220092252059527-4.48008071132042i</v>
      </c>
      <c r="EL261" s="223" t="str">
        <f t="shared" ca="1" si="455"/>
        <v>3.09292285518204+3.24859846568555i</v>
      </c>
      <c r="EM261" s="223" t="str">
        <f t="shared" ca="1" si="456"/>
        <v>-4.48548367284531+1.39353877305151E-12i</v>
      </c>
      <c r="EN261" s="223"/>
      <c r="EO261" s="223"/>
      <c r="EP261" s="223"/>
    </row>
    <row r="262" spans="1:146">
      <c r="A262" s="249">
        <f t="shared" si="323"/>
        <v>3.1640625000000024E-3</v>
      </c>
      <c r="B262" s="248">
        <v>162</v>
      </c>
      <c r="C262" s="247">
        <f t="shared" si="324"/>
        <v>32400</v>
      </c>
      <c r="N262" s="246">
        <f t="shared" ca="1" si="327"/>
        <v>17.485049068049506</v>
      </c>
      <c r="O262" s="223">
        <f t="shared" ca="1" si="328"/>
        <v>4.4850490680495039</v>
      </c>
      <c r="P262" s="223" t="str">
        <f t="shared" ca="1" si="329"/>
        <v>-3.01197486457693+3.32320215424349i</v>
      </c>
      <c r="Q262" s="223" t="str">
        <f t="shared" ca="1" si="330"/>
        <v>-0.439611683887954-4.46345233089824i</v>
      </c>
      <c r="R262" s="223" t="str">
        <f t="shared" ca="1" si="331"/>
        <v>3.60242519051748+2.67174061045169i</v>
      </c>
      <c r="S262" s="223" t="str">
        <f t="shared" ca="1" si="332"/>
        <v>-4.3988701078292+0.874989666943791i</v>
      </c>
      <c r="T262" s="223" t="str">
        <f t="shared" ca="1" si="333"/>
        <v>2.30577603372554-3.84695490292109i</v>
      </c>
      <c r="U262" s="223" t="str">
        <f t="shared" ca="1" si="334"/>
        <v>1.30194102118921+4.29192436095471i</v>
      </c>
      <c r="V262" s="223" t="str">
        <f t="shared" ca="1" si="335"/>
        <v>-4.05443633665008-1.9176055733292i</v>
      </c>
      <c r="W262" s="223" t="str">
        <f t="shared" ca="1" si="336"/>
        <v>4.14364503627968-1.71635397168721i</v>
      </c>
      <c r="X262" s="223" t="str">
        <f t="shared" ca="1" si="337"/>
        <v>-1.51096752299228+4.22287133207659i</v>
      </c>
      <c r="Y262" s="223" t="str">
        <f t="shared" ca="1" si="338"/>
        <v>-2.11423749518294-3.95546014475867i</v>
      </c>
      <c r="Z262" s="223" t="str">
        <f t="shared" ca="1" si="339"/>
        <v>4.35063776811908+1.08977802942966i</v>
      </c>
      <c r="AA262" s="223" t="str">
        <f t="shared" ca="1" si="340"/>
        <v>-3.72918200976898+2.49175975584067i</v>
      </c>
      <c r="AB262" s="223" t="str">
        <f t="shared" ca="1" si="341"/>
        <v>0.65809337771033-4.43650518415402i</v>
      </c>
      <c r="AC262" s="223" t="str">
        <f t="shared" ca="1" si="342"/>
        <v>2.84528500791484+3.46698981344722i</v>
      </c>
      <c r="AD262" s="223" t="str">
        <f t="shared" ca="1" si="343"/>
        <v>-4.47964663002508-0.220070927013688i</v>
      </c>
      <c r="AE262" s="223" t="str">
        <f t="shared" ca="1" si="344"/>
        <v>3.17140860997225-3.17140860997217i</v>
      </c>
      <c r="AF262" s="223" t="str">
        <f t="shared" ca="1" si="345"/>
        <v>0.220070927013546+4.47964663002509i</v>
      </c>
      <c r="AG262" s="223" t="str">
        <f t="shared" ca="1" si="346"/>
        <v>-3.46698981344713-2.84528500791495i</v>
      </c>
      <c r="AH262" s="223" t="str">
        <f t="shared" ca="1" si="347"/>
        <v>4.43650518415398-0.658093377710662i</v>
      </c>
      <c r="AI262" s="223" t="str">
        <f t="shared" ca="1" si="348"/>
        <v>-2.49175975584076+3.72918200976892i</v>
      </c>
      <c r="AJ262" s="223" t="str">
        <f t="shared" ca="1" si="349"/>
        <v>-1.08977802942955-4.3506377681191i</v>
      </c>
      <c r="AK262" s="223" t="str">
        <f t="shared" ca="1" si="350"/>
        <v>3.9554601447586+2.11423749518307i</v>
      </c>
      <c r="AL262" s="223" t="str">
        <f t="shared" ca="1" si="351"/>
        <v>-4.22287133207664+1.51096752299214i</v>
      </c>
      <c r="AM262" s="223" t="str">
        <f t="shared" ca="1" si="352"/>
        <v>1.71635397168692-4.1436450362798i</v>
      </c>
      <c r="AN262" s="223" t="str">
        <f t="shared" ca="1" si="353"/>
        <v>1.9176055733295+4.05443633664994i</v>
      </c>
      <c r="AO262" s="223" t="str">
        <f t="shared" ca="1" si="354"/>
        <v>-4.29192436095455-1.30194102118974i</v>
      </c>
      <c r="AP262" s="223" t="str">
        <f t="shared" ca="1" si="355"/>
        <v>3.84695490292045-2.30577603372661i</v>
      </c>
      <c r="AQ262" s="223" t="str">
        <f t="shared" ca="1" si="356"/>
        <v>-0.874989666945249+4.39887010782891i</v>
      </c>
      <c r="AR262" s="223" t="str">
        <f t="shared" ca="1" si="357"/>
        <v>-0.874989666945249+4.39887010782891i</v>
      </c>
      <c r="AS262" s="223" t="str">
        <f t="shared" ca="1" si="358"/>
        <v>4.46345233089804+0.439611683890038i</v>
      </c>
      <c r="AT262" s="223" t="str">
        <f t="shared" ca="1" si="359"/>
        <v>-3.32320215424362+3.01197486457677i</v>
      </c>
      <c r="AU262" s="223" t="str">
        <f t="shared" ca="1" si="360"/>
        <v>-1.67472698975663E-12-4.4850490680495i</v>
      </c>
      <c r="AV262" s="223" t="str">
        <f t="shared" ca="1" si="361"/>
        <v>3.32320215424284+3.01197486457764i</v>
      </c>
      <c r="AW262" s="223" t="str">
        <f t="shared" ca="1" si="362"/>
        <v>-4.46345233089815+0.439611683888868i</v>
      </c>
      <c r="AX262" s="223" t="str">
        <f t="shared" ca="1" si="363"/>
        <v>2.67174061045288-3.6024251905166i</v>
      </c>
      <c r="AY262" s="223" t="str">
        <f t="shared" ca="1" si="364"/>
        <v>0.874989666944096+4.39887010782914i</v>
      </c>
      <c r="AZ262" s="223" t="str">
        <f t="shared" ca="1" si="365"/>
        <v>-3.84695490292218-2.30577603372373i</v>
      </c>
      <c r="BA262" s="223" t="str">
        <f t="shared" ca="1" si="366"/>
        <v>4.29192436095488-1.30194102118867i</v>
      </c>
      <c r="BB262" s="223" t="str">
        <f t="shared" ca="1" si="367"/>
        <v>-1.91760557332809+4.05443633665061i</v>
      </c>
      <c r="BC262" s="223" t="str">
        <f t="shared" ca="1" si="368"/>
        <v>-1.71635397168589-4.14364503628023i</v>
      </c>
      <c r="BD262" s="223" t="str">
        <f t="shared" ca="1" si="369"/>
        <v>4.22287133207687+1.51096752299151i</v>
      </c>
      <c r="BE262" s="223" t="str">
        <f t="shared" ca="1" si="370"/>
        <v>-3.95546014475955+2.1142374951813i</v>
      </c>
      <c r="BF262" s="223" t="str">
        <f t="shared" ca="1" si="371"/>
        <v>1.08977802942971-4.35063776811906i</v>
      </c>
      <c r="BG262" s="223" t="str">
        <f t="shared" ca="1" si="372"/>
        <v>2.49175975584211+3.72918200976801i</v>
      </c>
      <c r="BH262" s="223" t="str">
        <f t="shared" ca="1" si="373"/>
        <v>-4.43650518415387-0.658093377711384i</v>
      </c>
      <c r="BI262" s="223" t="str">
        <f t="shared" ca="1" si="374"/>
        <v>3.46698981344646-2.84528500791576i</v>
      </c>
      <c r="BJ262" s="223" t="str">
        <f t="shared" ca="1" si="375"/>
        <v>-0.220070927015166+4.47964663002501i</v>
      </c>
      <c r="BK262" s="223" t="str">
        <f t="shared" ca="1" si="376"/>
        <v>-3.17140860997239-3.17140860997203i</v>
      </c>
      <c r="BL262" s="223" t="str">
        <f t="shared" ca="1" si="377"/>
        <v>4.47964663002498-0.220070927015665i</v>
      </c>
      <c r="BM262" s="223" t="str">
        <f t="shared" ca="1" si="378"/>
        <v>-2.84528500791538+3.46698981344677i</v>
      </c>
      <c r="BN262" s="223" t="str">
        <f t="shared" ca="1" si="379"/>
        <v>-0.658093377711878-4.4365051841538i</v>
      </c>
      <c r="BO262" s="223" t="str">
        <f t="shared" ca="1" si="380"/>
        <v>3.72918200976836+2.49175975584159i</v>
      </c>
      <c r="BP262" s="223" t="str">
        <f t="shared" ca="1" si="381"/>
        <v>-4.35063776811891+1.08977802943031i</v>
      </c>
      <c r="BQ262" s="223" t="str">
        <f t="shared" ca="1" si="382"/>
        <v>2.11423749518468-3.95546014475774i</v>
      </c>
      <c r="BR262" s="223" t="str">
        <f t="shared" ca="1" si="383"/>
        <v>1.5109675229921+4.22287133207665i</v>
      </c>
      <c r="BS262" s="223" t="str">
        <f t="shared" ca="1" si="384"/>
        <v>-4.14364503628047-1.71635397168531i</v>
      </c>
      <c r="BT262" s="223" t="str">
        <f t="shared" ca="1" si="385"/>
        <v>4.05443633665039-1.91760557332854i</v>
      </c>
      <c r="BU262" s="223" t="str">
        <f t="shared" ca="1" si="386"/>
        <v>-1.3019410211882+4.29192436095502i</v>
      </c>
      <c r="BV262" s="223" t="str">
        <f t="shared" ca="1" si="387"/>
        <v>-2.30577603372416-3.84695490292192i</v>
      </c>
      <c r="BW262" s="223" t="str">
        <f t="shared" ca="1" si="388"/>
        <v>4.39887010782924+0.874989666943607i</v>
      </c>
      <c r="BX262" s="223" t="str">
        <f t="shared" ca="1" si="389"/>
        <v>-3.60242519051631+2.67174061045328i</v>
      </c>
      <c r="BY262" s="223" t="str">
        <f t="shared" ca="1" si="390"/>
        <v>0.439611683888371-4.4634523308982i</v>
      </c>
      <c r="BZ262" s="223" t="str">
        <f t="shared" ca="1" si="391"/>
        <v>3.01197486457801+3.3232021542425i</v>
      </c>
      <c r="CA262" s="223" t="str">
        <f t="shared" ca="1" si="392"/>
        <v>-4.4850490680495-1.11209266924898E-12i</v>
      </c>
      <c r="CB262" s="223" t="str">
        <f t="shared" ca="1" si="393"/>
        <v>3.01197486457645-3.32320215424392i</v>
      </c>
      <c r="CC262" s="223" t="str">
        <f t="shared" ca="1" si="394"/>
        <v>0.439611683886031+4.46345233089843i</v>
      </c>
      <c r="CD262" s="223" t="str">
        <f t="shared" ca="1" si="395"/>
        <v>-3.60242519051764-2.67174061045148i</v>
      </c>
      <c r="CE262" s="223" t="str">
        <f t="shared" ca="1" si="396"/>
        <v>4.39887010782883-0.874989666945675i</v>
      </c>
      <c r="CF262" s="223" t="str">
        <f t="shared" ca="1" si="397"/>
        <v>-2.30577603372618+3.84695490292071i</v>
      </c>
      <c r="CG262" s="223" t="str">
        <f t="shared" ca="1" si="398"/>
        <v>-1.30194102119034-4.29192436095437i</v>
      </c>
      <c r="CH262" s="223" t="str">
        <f t="shared" ca="1" si="399"/>
        <v>4.05443633664944+1.91760557333055i</v>
      </c>
      <c r="CI262" s="223" t="str">
        <f t="shared" ca="1" si="400"/>
        <v>-4.14364503627962+1.71635397168738i</v>
      </c>
      <c r="CJ262" s="223" t="str">
        <f t="shared" ca="1" si="401"/>
        <v>1.5109675229942-4.22287133207591i</v>
      </c>
      <c r="CK262" s="223" t="str">
        <f t="shared" ca="1" si="402"/>
        <v>2.11423749518283+3.95546014475873i</v>
      </c>
      <c r="CL262" s="223" t="str">
        <f t="shared" ca="1" si="403"/>
        <v>-4.35063776811945-1.08977802942814i</v>
      </c>
      <c r="CM262" s="223" t="str">
        <f t="shared" ca="1" si="404"/>
        <v>3.72918200976959-2.49175975583974i</v>
      </c>
      <c r="CN262" s="223" t="str">
        <f t="shared" ca="1" si="405"/>
        <v>-0.658093377709792+4.4365051841541i</v>
      </c>
      <c r="CO262" s="223" t="str">
        <f t="shared" ca="1" si="406"/>
        <v>-2.84528500791356-3.46698981344827i</v>
      </c>
      <c r="CP262" s="223" t="str">
        <f t="shared" ca="1" si="407"/>
        <v>4.47964663002509+0.22007092701343i</v>
      </c>
      <c r="CQ262" s="223" t="str">
        <f t="shared" ca="1" si="408"/>
        <v>-3.17140860997089+3.17140860997353i</v>
      </c>
      <c r="CR262" s="223" t="str">
        <f t="shared" ca="1" si="409"/>
        <v>-0.220070927012817-4.47964663002512i</v>
      </c>
      <c r="CS262" s="223" t="str">
        <f t="shared" ca="1" si="410"/>
        <v>3.46698981344788+2.84528500791404i</v>
      </c>
      <c r="CT262" s="223" t="str">
        <f t="shared" ca="1" si="411"/>
        <v>-4.43650518415419+0.658093377709187i</v>
      </c>
      <c r="CU262" s="223" t="str">
        <f t="shared" ca="1" si="412"/>
        <v>2.49175975584025-3.72918200976925i</v>
      </c>
      <c r="CV262" s="223" t="str">
        <f t="shared" ca="1" si="413"/>
        <v>1.08977802942755+4.3506377681196i</v>
      </c>
      <c r="CW262" s="223" t="str">
        <f t="shared" ca="1" si="414"/>
        <v>-3.95546014475856-2.11423749518315i</v>
      </c>
      <c r="CX262" s="223" t="str">
        <f t="shared" ca="1" si="415"/>
        <v>4.22287133207611-1.51096752299362i</v>
      </c>
      <c r="CY262" s="223" t="str">
        <f t="shared" ca="1" si="416"/>
        <v>-1.71635397168794+4.14364503627938i</v>
      </c>
      <c r="CZ262" s="223" t="str">
        <f t="shared" ca="1" si="417"/>
        <v>-1.91760557332999-4.0544363366497i</v>
      </c>
      <c r="DA262" s="223" t="str">
        <f t="shared" ca="1" si="418"/>
        <v>4.29192436095419+1.30194102119093i</v>
      </c>
      <c r="DB262" s="223" t="str">
        <f t="shared" ca="1" si="419"/>
        <v>-3.84695490292103+2.30577603372565i</v>
      </c>
      <c r="DC262" s="223" t="str">
        <f t="shared" ca="1" si="420"/>
        <v>0.874989666942029-4.39887010782955i</v>
      </c>
      <c r="DD262" s="223" t="str">
        <f t="shared" ca="1" si="421"/>
        <v>2.67174061045099+3.602425190518i</v>
      </c>
      <c r="DE262" s="223" t="str">
        <f t="shared" ca="1" si="422"/>
        <v>-4.46345233089837-0.439611683886641i</v>
      </c>
      <c r="DF262" s="223" t="str">
        <f t="shared" ca="1" si="423"/>
        <v>3.32320215424433-3.01197486457599i</v>
      </c>
      <c r="DG262" s="223" t="str">
        <f t="shared" ca="1" si="424"/>
        <v>4.98897939811048E-13+4.4850490680495i</v>
      </c>
      <c r="DH262" s="223" t="str">
        <f t="shared" ca="1" si="425"/>
        <v>-3.32320215424209-3.01197486457846i</v>
      </c>
      <c r="DI262" s="223" t="str">
        <f t="shared" ca="1" si="426"/>
        <v>4.46345233089825-0.439611683887888i</v>
      </c>
      <c r="DJ262" s="223" t="str">
        <f t="shared" ca="1" si="427"/>
        <v>-2.67174061045019+3.6024251905186i</v>
      </c>
      <c r="DK262" s="223" t="str">
        <f t="shared" ca="1" si="428"/>
        <v>-0.874989666943007-4.39887010782936i</v>
      </c>
      <c r="DL262" s="223" t="str">
        <f t="shared" ca="1" si="429"/>
        <v>3.84695490292154+2.30577603372479i</v>
      </c>
      <c r="DM262" s="223" t="str">
        <f t="shared" ca="1" si="430"/>
        <v>-4.29192436095523+1.30194102118749i</v>
      </c>
      <c r="DN262" s="223" t="str">
        <f t="shared" ca="1" si="431"/>
        <v>1.91760557332909-4.05443633665013i</v>
      </c>
      <c r="DO262" s="223" t="str">
        <f t="shared" ca="1" si="432"/>
        <v>1.71635397168887+4.143645036279i</v>
      </c>
      <c r="DP262" s="223" t="str">
        <f t="shared" ca="1" si="433"/>
        <v>-4.22287133207645-1.51096752299268i</v>
      </c>
      <c r="DQ262" s="223" t="str">
        <f t="shared" ca="1" si="434"/>
        <v>3.95546014475797-2.11423749518425i</v>
      </c>
      <c r="DR262" s="223" t="str">
        <f t="shared" ca="1" si="435"/>
        <v>-1.08977802943078+4.3506377681188i</v>
      </c>
      <c r="DS262" s="223" t="str">
        <f t="shared" ca="1" si="436"/>
        <v>-2.49175975584108-3.7291820097687i</v>
      </c>
      <c r="DT262" s="223" t="str">
        <f t="shared" ca="1" si="437"/>
        <v>4.43650518415371+0.658093377712483i</v>
      </c>
      <c r="DU262" s="223" t="str">
        <f t="shared" ca="1" si="438"/>
        <v>-3.46698981344708+2.845285007915i</v>
      </c>
      <c r="DV262" s="223" t="str">
        <f t="shared" ca="1" si="439"/>
        <v>0.220070927011821-4.47964663002517i</v>
      </c>
      <c r="DW262" s="223" t="str">
        <f t="shared" ca="1" si="440"/>
        <v>3.1714086099716+3.17140860997282i</v>
      </c>
      <c r="DX262" s="223" t="str">
        <f t="shared" ca="1" si="441"/>
        <v>-4.47964663002503+0.220070927014681i</v>
      </c>
      <c r="DY262" s="223" t="str">
        <f t="shared" ca="1" si="442"/>
        <v>2.84528500791634-3.46698981344599i</v>
      </c>
      <c r="DZ262" s="223" t="str">
        <f t="shared" ca="1" si="443"/>
        <v>0.658093377710779+4.43650518415396i</v>
      </c>
      <c r="EA262" s="223" t="str">
        <f t="shared" ca="1" si="444"/>
        <v>-3.72918200977015-2.49175975583891i</v>
      </c>
      <c r="EB262" s="223" t="str">
        <f t="shared" ca="1" si="445"/>
        <v>4.35063776811921-1.08977802942911i</v>
      </c>
      <c r="EC262" s="223" t="str">
        <f t="shared" ca="1" si="446"/>
        <v>-2.11423749518173+3.95546014475932i</v>
      </c>
      <c r="ED262" s="223" t="str">
        <f t="shared" ca="1" si="447"/>
        <v>-1.51096752299105-4.22287133207703i</v>
      </c>
      <c r="EE262" s="223" t="str">
        <f t="shared" ca="1" si="448"/>
        <v>4.14364503628+1.71635397168645i</v>
      </c>
      <c r="EF262" s="223" t="str">
        <f t="shared" ca="1" si="449"/>
        <v>-4.05443633665087+1.91760557332753i</v>
      </c>
      <c r="EG262" s="223" t="str">
        <f t="shared" ca="1" si="450"/>
        <v>1.30194102118914-4.29192436095473i</v>
      </c>
      <c r="EH262" s="223" t="str">
        <f t="shared" ca="1" si="451"/>
        <v>2.30577603372703+3.8469549029202i</v>
      </c>
      <c r="EI262" s="223" t="str">
        <f t="shared" ca="1" si="452"/>
        <v>-4.39887010782903-0.874989666944697i</v>
      </c>
      <c r="EJ262" s="223" t="str">
        <f t="shared" ca="1" si="453"/>
        <v>3.60242519051689-2.67174061045249i</v>
      </c>
      <c r="EK262" s="223" t="str">
        <f t="shared" ca="1" si="454"/>
        <v>-0.439611683889605+4.46345233089808i</v>
      </c>
      <c r="EL262" s="223" t="str">
        <f t="shared" ca="1" si="455"/>
        <v>-3.01197486457719-3.32320215424325i</v>
      </c>
      <c r="EM262" s="223" t="str">
        <f t="shared" ca="1" si="456"/>
        <v>4.4850490680495+2.22418533849797E-12i</v>
      </c>
      <c r="EN262" s="223"/>
      <c r="EO262" s="223"/>
      <c r="EP262" s="223"/>
    </row>
    <row r="263" spans="1:146">
      <c r="A263" s="249">
        <f t="shared" si="323"/>
        <v>3.1835937500000024E-3</v>
      </c>
      <c r="B263" s="248">
        <v>163</v>
      </c>
      <c r="C263" s="247">
        <f t="shared" si="324"/>
        <v>32600</v>
      </c>
      <c r="N263" s="246">
        <f t="shared" ca="1" si="327"/>
        <v>17.484580095544409</v>
      </c>
      <c r="O263" s="223">
        <f t="shared" ca="1" si="328"/>
        <v>4.4845800955444073</v>
      </c>
      <c r="P263" s="223" t="str">
        <f t="shared" ca="1" si="329"/>
        <v>-2.92920593046067+3.39576372121311i</v>
      </c>
      <c r="Q263" s="223" t="str">
        <f t="shared" ca="1" si="330"/>
        <v>-0.658024565152281-4.43604128756815i</v>
      </c>
      <c r="R263" s="223" t="str">
        <f t="shared" ca="1" si="331"/>
        <v>3.78881348236867+2.39923967730915i</v>
      </c>
      <c r="S263" s="223" t="str">
        <f t="shared" ca="1" si="332"/>
        <v>-4.29147558224826+1.30180488565686i</v>
      </c>
      <c r="T263" s="223" t="str">
        <f t="shared" ca="1" si="333"/>
        <v>1.81733713067888-4.09984687358064i</v>
      </c>
      <c r="U263" s="223" t="str">
        <f t="shared" ca="1" si="334"/>
        <v>1.91740506174602+4.05401239052668i</v>
      </c>
      <c r="V263" s="223" t="str">
        <f t="shared" ca="1" si="335"/>
        <v>-4.32213096122837-1.19609472339954i</v>
      </c>
      <c r="W263" s="223" t="str">
        <f t="shared" ca="1" si="336"/>
        <v>3.72879207338206-2.49149920867661i</v>
      </c>
      <c r="X263" s="223" t="str">
        <f t="shared" ca="1" si="337"/>
        <v>-0.548960477480439+4.45085396609656i</v>
      </c>
      <c r="Y263" s="223" t="str">
        <f t="shared" ca="1" si="338"/>
        <v>-3.01165992189147-3.32285466853815i</v>
      </c>
      <c r="Z263" s="223" t="str">
        <f t="shared" ca="1" si="339"/>
        <v>4.48322942386425-0.110057104954159i</v>
      </c>
      <c r="AA263" s="223" t="str">
        <f t="shared" ca="1" si="340"/>
        <v>-2.84498749490742+3.46662729279821i</v>
      </c>
      <c r="AB263" s="223" t="str">
        <f t="shared" ca="1" si="341"/>
        <v>-0.766692283431204-4.41855650364235i</v>
      </c>
      <c r="AC263" s="223" t="str">
        <f t="shared" ca="1" si="342"/>
        <v>3.84655265178612+2.3055349336738i</v>
      </c>
      <c r="AD263" s="223" t="str">
        <f t="shared" ca="1" si="343"/>
        <v>-4.25823517884601+1.40673088932865i</v>
      </c>
      <c r="AE263" s="223" t="str">
        <f t="shared" ca="1" si="344"/>
        <v>1.71617450367924-4.14321176218093i</v>
      </c>
      <c r="AF263" s="223" t="str">
        <f t="shared" ca="1" si="345"/>
        <v>2.01631801970037+4.00573592199794i</v>
      </c>
      <c r="AG263" s="223" t="str">
        <f t="shared" ca="1" si="346"/>
        <v>-4.3501828501322-1.08966407840618i</v>
      </c>
      <c r="AH263" s="223" t="str">
        <f t="shared" ca="1" si="347"/>
        <v>3.66652457947897-2.58225795408391i</v>
      </c>
      <c r="AI263" s="223" t="str">
        <f t="shared" ca="1" si="348"/>
        <v>-0.439565716544325+4.46298561662392i</v>
      </c>
      <c r="AJ263" s="223" t="str">
        <f t="shared" ca="1" si="349"/>
        <v>-3.09229980199872-3.24794405246023i</v>
      </c>
      <c r="AK263" s="223" t="str">
        <f t="shared" ca="1" si="350"/>
        <v>4.47917822241792-0.220047915623147i</v>
      </c>
      <c r="AL263" s="223" t="str">
        <f t="shared" ca="1" si="351"/>
        <v>-2.75905534526802+3.53540269772781i</v>
      </c>
      <c r="AM263" s="223" t="str">
        <f t="shared" ca="1" si="352"/>
        <v>-0.874898174946648-4.39841014649932i</v>
      </c>
      <c r="AN263" s="223" t="str">
        <f t="shared" ca="1" si="353"/>
        <v>3.90197480171869+2.21044142200274i</v>
      </c>
      <c r="AO263" s="223" t="str">
        <f t="shared" ca="1" si="354"/>
        <v>-4.22242977379709+1.51080953091545i</v>
      </c>
      <c r="AP263" s="223" t="str">
        <f t="shared" ca="1" si="355"/>
        <v>1.61397811733134-4.18408093494004i</v>
      </c>
      <c r="AQ263" s="223" t="str">
        <f t="shared" ca="1" si="356"/>
        <v>2.11401642307421+3.95504654793412i</v>
      </c>
      <c r="AR263" s="223" t="str">
        <f t="shared" ca="1" si="357"/>
        <v>2.11401642307421+3.95504654793412i</v>
      </c>
      <c r="AS263" s="223" t="str">
        <f t="shared" ca="1" si="358"/>
        <v>3.60204850826832-2.67146124385795i</v>
      </c>
      <c r="AT263" s="223" t="str">
        <f t="shared" ca="1" si="359"/>
        <v>-0.32990617765791+4.47242893149754i</v>
      </c>
      <c r="AU263" s="223" t="str">
        <f t="shared" ca="1" si="360"/>
        <v>-3.17107699633344-3.17107699633389i</v>
      </c>
      <c r="AV263" s="223" t="str">
        <f t="shared" ca="1" si="361"/>
        <v>4.47242893149759-0.329906177657222i</v>
      </c>
      <c r="AW263" s="223" t="str">
        <f t="shared" ca="1" si="362"/>
        <v>-2.67146124385486+3.60204850827061i</v>
      </c>
      <c r="AX263" s="223" t="str">
        <f t="shared" ca="1" si="363"/>
        <v>-0.982577060515155-4.37561435155139i</v>
      </c>
      <c r="AY263" s="223" t="str">
        <f t="shared" ca="1" si="364"/>
        <v>3.95504654793379+2.11401642307482i</v>
      </c>
      <c r="AZ263" s="223" t="str">
        <f t="shared" ca="1" si="365"/>
        <v>-4.18408093494026+1.61397811733075i</v>
      </c>
      <c r="BA263" s="223" t="str">
        <f t="shared" ca="1" si="366"/>
        <v>1.51080953091191-4.22242977379836i</v>
      </c>
      <c r="BB263" s="223" t="str">
        <f t="shared" ca="1" si="367"/>
        <v>2.21044142200214+3.90197480171903i</v>
      </c>
      <c r="BC263" s="223" t="str">
        <f t="shared" ca="1" si="368"/>
        <v>-4.39841014649919-0.874898174947262i</v>
      </c>
      <c r="BD263" s="223" t="str">
        <f t="shared" ca="1" si="369"/>
        <v>3.53540269772741-2.75905534526853i</v>
      </c>
      <c r="BE263" s="223" t="str">
        <f t="shared" ca="1" si="370"/>
        <v>-0.220047915621545+4.479178222418i</v>
      </c>
      <c r="BF263" s="223" t="str">
        <f t="shared" ca="1" si="371"/>
        <v>-3.24794405245918-3.09229980199982i</v>
      </c>
      <c r="BG263" s="223" t="str">
        <f t="shared" ca="1" si="372"/>
        <v>4.46298561662399-0.439565716543639i</v>
      </c>
      <c r="BH263" s="223" t="str">
        <f t="shared" ca="1" si="373"/>
        <v>-2.58225795408333+3.66652457947938i</v>
      </c>
      <c r="BI263" s="223" t="str">
        <f t="shared" ca="1" si="374"/>
        <v>-1.08966407840767-4.35018285013182i</v>
      </c>
      <c r="BJ263" s="223" t="str">
        <f t="shared" ca="1" si="375"/>
        <v>4.00573592199722+2.01631801970178i</v>
      </c>
      <c r="BK263" s="223" t="str">
        <f t="shared" ca="1" si="376"/>
        <v>-4.14321176218117+1.71617450367866i</v>
      </c>
      <c r="BL263" s="223" t="str">
        <f t="shared" ca="1" si="377"/>
        <v>1.40673088932804-4.25823517884621i</v>
      </c>
      <c r="BM263" s="223" t="str">
        <f t="shared" ca="1" si="378"/>
        <v>2.3055349336752+3.84655265178528i</v>
      </c>
      <c r="BN263" s="223" t="str">
        <f t="shared" ca="1" si="379"/>
        <v>-4.41855650364209-0.766692283432728i</v>
      </c>
      <c r="BO263" s="223" t="str">
        <f t="shared" ca="1" si="380"/>
        <v>3.46662729279865-2.84498749490689i</v>
      </c>
      <c r="BP263" s="223" t="str">
        <f t="shared" ca="1" si="381"/>
        <v>-0.110057104953447+4.48322942386427i</v>
      </c>
      <c r="BQ263" s="223" t="str">
        <f t="shared" ca="1" si="382"/>
        <v>-3.3228546685392-3.0116599218903i</v>
      </c>
      <c r="BR263" s="223" t="str">
        <f t="shared" ca="1" si="383"/>
        <v>4.45085396609676-0.548960477478838i</v>
      </c>
      <c r="BS263" s="223" t="str">
        <f t="shared" ca="1" si="384"/>
        <v>-2.49149920867713+3.72879207338171i</v>
      </c>
      <c r="BT263" s="223" t="str">
        <f t="shared" ca="1" si="385"/>
        <v>-1.19609472340018-4.32213096122819i</v>
      </c>
      <c r="BU263" s="223" t="str">
        <f t="shared" ca="1" si="386"/>
        <v>4.05401239052738+1.91740506174454i</v>
      </c>
      <c r="BV263" s="223" t="str">
        <f t="shared" ca="1" si="387"/>
        <v>-4.09984687358126+1.81733713067748i</v>
      </c>
      <c r="BW263" s="223" t="str">
        <f t="shared" ca="1" si="388"/>
        <v>1.30180488565752-4.29147558224806i</v>
      </c>
      <c r="BX263" s="223" t="str">
        <f t="shared" ca="1" si="389"/>
        <v>2.39923967730976+3.78881348236828i</v>
      </c>
      <c r="BY263" s="223" t="str">
        <f t="shared" ca="1" si="390"/>
        <v>-4.43604128756837-0.658024565150729i</v>
      </c>
      <c r="BZ263" s="223" t="str">
        <f t="shared" ca="1" si="391"/>
        <v>3.3957637212143-2.92920593045929i</v>
      </c>
      <c r="CA263" s="223" t="str">
        <f t="shared" ca="1" si="392"/>
        <v>-6.26312012748782E-13+4.48458009554441i</v>
      </c>
      <c r="CB263" s="223" t="str">
        <f t="shared" ca="1" si="393"/>
        <v>-3.3957637212134-2.92920593046033i</v>
      </c>
      <c r="CC263" s="223" t="str">
        <f t="shared" ca="1" si="394"/>
        <v>4.43604128756792-0.658024565153774i</v>
      </c>
      <c r="CD263" s="223" t="str">
        <f t="shared" ca="1" si="395"/>
        <v>-2.39923967731082+3.78881348236761i</v>
      </c>
      <c r="CE263" s="223" t="str">
        <f t="shared" ca="1" si="396"/>
        <v>-1.3018048856562-4.29147558224846i</v>
      </c>
      <c r="CF263" s="223" t="str">
        <f t="shared" ca="1" si="397"/>
        <v>4.0998468735807+1.81733713067874i</v>
      </c>
      <c r="CG263" s="223" t="str">
        <f t="shared" ca="1" si="398"/>
        <v>-4.05401239052606+1.91740506174733i</v>
      </c>
      <c r="CH263" s="223" t="str">
        <f t="shared" ca="1" si="399"/>
        <v>1.19609472340151-4.32213096122782i</v>
      </c>
      <c r="CI263" s="223" t="str">
        <f t="shared" ca="1" si="400"/>
        <v>2.49149920867598+3.72879207338248i</v>
      </c>
      <c r="CJ263" s="223" t="str">
        <f t="shared" ca="1" si="401"/>
        <v>-4.45085396609661-0.54896047748008i</v>
      </c>
      <c r="CK263" s="223" t="str">
        <f t="shared" ca="1" si="402"/>
        <v>3.32285466853705-3.01165992189269i</v>
      </c>
      <c r="CL263" s="223" t="str">
        <f t="shared" ca="1" si="403"/>
        <v>0.110057104952067+4.4832294238643i</v>
      </c>
      <c r="CM263" s="223" t="str">
        <f t="shared" ca="1" si="404"/>
        <v>-3.46662729279786-2.84498749490786i</v>
      </c>
      <c r="CN263" s="223" t="str">
        <f t="shared" ca="1" si="405"/>
        <v>4.4185565036423-0.766692283431495i</v>
      </c>
      <c r="CO263" s="223" t="str">
        <f t="shared" ca="1" si="406"/>
        <v>-2.30553493367245+3.84655265178693i</v>
      </c>
      <c r="CP263" s="223" t="str">
        <f t="shared" ca="1" si="407"/>
        <v>-1.40673088932685-4.2582351788466i</v>
      </c>
      <c r="CQ263" s="223" t="str">
        <f t="shared" ca="1" si="408"/>
        <v>4.14321176218069+1.71617450367982i</v>
      </c>
      <c r="CR263" s="223" t="str">
        <f t="shared" ca="1" si="409"/>
        <v>-4.00573592199785+2.01631801970055i</v>
      </c>
      <c r="CS263" s="223" t="str">
        <f t="shared" ca="1" si="410"/>
        <v>1.08966407840469-4.35018285013257i</v>
      </c>
      <c r="CT263" s="223" t="str">
        <f t="shared" ca="1" si="411"/>
        <v>2.5822579540823+3.6665245794801i</v>
      </c>
      <c r="CU263" s="223" t="str">
        <f t="shared" ca="1" si="412"/>
        <v>-4.46298561662385-0.439565716545012i</v>
      </c>
      <c r="CV263" s="223" t="str">
        <f t="shared" ca="1" si="413"/>
        <v>3.24794405246013-3.09229980199882i</v>
      </c>
      <c r="CW263" s="223" t="str">
        <f t="shared" ca="1" si="414"/>
        <v>0.220047915624622+4.47917822241785i</v>
      </c>
      <c r="CX263" s="223" t="str">
        <f t="shared" ca="1" si="415"/>
        <v>-3.53540269772656-2.75905534526962i</v>
      </c>
      <c r="CY263" s="223" t="str">
        <f t="shared" ca="1" si="416"/>
        <v>4.39841014649946-0.874898174945908i</v>
      </c>
      <c r="CZ263" s="223" t="str">
        <f t="shared" ca="1" si="417"/>
        <v>-2.21044142200345+3.90197480171829i</v>
      </c>
      <c r="DA263" s="223" t="str">
        <f t="shared" ca="1" si="418"/>
        <v>-1.51080953091492-4.22242977379728i</v>
      </c>
      <c r="DB263" s="223" t="str">
        <f t="shared" ca="1" si="419"/>
        <v>4.18408093493976+1.61397811733204i</v>
      </c>
      <c r="DC263" s="223" t="str">
        <f t="shared" ca="1" si="420"/>
        <v>-3.95504654793438+2.11401642307372i</v>
      </c>
      <c r="DD263" s="223" t="str">
        <f t="shared" ca="1" si="421"/>
        <v>0.982577060516379-4.37561435155111i</v>
      </c>
      <c r="DE263" s="223" t="str">
        <f t="shared" ca="1" si="422"/>
        <v>2.67146124385744+3.6020485082687i</v>
      </c>
      <c r="DF263" s="223" t="str">
        <f t="shared" ca="1" si="423"/>
        <v>-4.4724289314975-0.329906177658471i</v>
      </c>
      <c r="DG263" s="223" t="str">
        <f t="shared" ca="1" si="424"/>
        <v>3.17107699633433-3.171076996333i</v>
      </c>
      <c r="DH263" s="223" t="str">
        <f t="shared" ca="1" si="425"/>
        <v>0.329906177656597+4.47242893149764i</v>
      </c>
      <c r="DI263" s="223" t="str">
        <f t="shared" ca="1" si="426"/>
        <v>-3.60204850827016-2.67146124385547i</v>
      </c>
      <c r="DJ263" s="223" t="str">
        <f t="shared" ca="1" si="427"/>
        <v>4.37561435155057-0.982577060518774i</v>
      </c>
      <c r="DK263" s="223" t="str">
        <f t="shared" ca="1" si="428"/>
        <v>-2.11401642307538+3.9550465479335i</v>
      </c>
      <c r="DL263" s="223" t="str">
        <f t="shared" ca="1" si="429"/>
        <v>-1.61397811733005-4.18408093494053i</v>
      </c>
      <c r="DM263" s="223" t="str">
        <f t="shared" ca="1" si="430"/>
        <v>4.2224297737981+1.51080953091261i</v>
      </c>
      <c r="DN263" s="223" t="str">
        <f t="shared" ca="1" si="431"/>
        <v>-3.90197480171933+2.2104414220016i</v>
      </c>
      <c r="DO263" s="223" t="str">
        <f t="shared" ca="1" si="432"/>
        <v>0.874898174948002-4.39841014649905i</v>
      </c>
      <c r="DP263" s="223" t="str">
        <f t="shared" ca="1" si="433"/>
        <v>2.75905534526793+3.53540269772787i</v>
      </c>
      <c r="DQ263" s="223" t="str">
        <f t="shared" ca="1" si="434"/>
        <v>-4.47917822241797-0.220047915622171i</v>
      </c>
      <c r="DR263" s="223" t="str">
        <f t="shared" ca="1" si="435"/>
        <v>3.09229980200037-3.24794405245866i</v>
      </c>
      <c r="DS263" s="223" t="str">
        <f t="shared" ca="1" si="436"/>
        <v>0.439565716542888+4.46298561662406i</v>
      </c>
      <c r="DT263" s="223" t="str">
        <f t="shared" ca="1" si="437"/>
        <v>-3.66652457947902-2.58225795408384i</v>
      </c>
      <c r="DU263" s="223" t="str">
        <f t="shared" ca="1" si="438"/>
        <v>4.35018285013198-1.08966407840707i</v>
      </c>
      <c r="DV263" s="223" t="str">
        <f t="shared" ca="1" si="439"/>
        <v>-2.01631801970223+4.005735921997i</v>
      </c>
      <c r="DW263" s="223" t="str">
        <f t="shared" ca="1" si="440"/>
        <v>-1.71617450367808-4.14321176218141i</v>
      </c>
      <c r="DX263" s="223" t="str">
        <f t="shared" ca="1" si="441"/>
        <v>4.25823517884602+1.40673088932863i</v>
      </c>
      <c r="DY263" s="223" t="str">
        <f t="shared" ca="1" si="442"/>
        <v>-3.84655265178567+2.30553493367456i</v>
      </c>
      <c r="DZ263" s="223" t="str">
        <f t="shared" ca="1" si="443"/>
        <v>0.766692283429078-4.41855650364272i</v>
      </c>
      <c r="EA263" s="223" t="str">
        <f t="shared" ca="1" si="444"/>
        <v>2.84498749490641+3.46662729279905i</v>
      </c>
      <c r="EB263" s="223" t="str">
        <f t="shared" ca="1" si="445"/>
        <v>-4.48322942386425-0.1100571049542i</v>
      </c>
      <c r="EC263" s="223" t="str">
        <f t="shared" ca="1" si="446"/>
        <v>3.01165992189087-3.32285466853869i</v>
      </c>
      <c r="ED263" s="223" t="str">
        <f t="shared" ca="1" si="447"/>
        <v>0.548960477482771+4.45085396609628i</v>
      </c>
      <c r="EE263" s="223" t="str">
        <f t="shared" ca="1" si="448"/>
        <v>-3.7287920733813-2.49149920867776i</v>
      </c>
      <c r="EF263" s="223" t="str">
        <f t="shared" ca="1" si="449"/>
        <v>4.32213096122839-1.19609472339946i</v>
      </c>
      <c r="EG263" s="223" t="str">
        <f t="shared" ca="1" si="450"/>
        <v>-1.91740506174511+4.05401239052711i</v>
      </c>
      <c r="EH263" s="223" t="str">
        <f t="shared" ca="1" si="451"/>
        <v>-1.81733713067679-4.09984687358157i</v>
      </c>
      <c r="EI263" s="223" t="str">
        <f t="shared" ca="1" si="452"/>
        <v>4.29147558224784+1.30180488565824i</v>
      </c>
      <c r="EJ263" s="223" t="str">
        <f t="shared" ca="1" si="453"/>
        <v>-3.78881348236861+2.39923967730923i</v>
      </c>
      <c r="EK263" s="223" t="str">
        <f t="shared" ca="1" si="454"/>
        <v>0.658024565151348-4.43604128756828i</v>
      </c>
      <c r="EL263" s="223" t="str">
        <f t="shared" ca="1" si="455"/>
        <v>2.92920593046219+3.3957637212118i</v>
      </c>
      <c r="EM263" s="223" t="str">
        <f t="shared" ca="1" si="456"/>
        <v>-4.48458009554441-1.25262402549756E-12i</v>
      </c>
      <c r="EN263" s="223"/>
      <c r="EO263" s="223"/>
      <c r="EP263" s="223"/>
    </row>
    <row r="264" spans="1:146">
      <c r="A264" s="249">
        <f t="shared" si="323"/>
        <v>3.2031250000000024E-3</v>
      </c>
      <c r="B264" s="248">
        <v>164</v>
      </c>
      <c r="C264" s="247">
        <f t="shared" si="324"/>
        <v>32800</v>
      </c>
      <c r="N264" s="246">
        <f t="shared" ca="1" si="327"/>
        <v>17.484073178876788</v>
      </c>
      <c r="O264" s="223">
        <f t="shared" ca="1" si="328"/>
        <v>4.4840731788767876</v>
      </c>
      <c r="P264" s="223" t="str">
        <f t="shared" ca="1" si="329"/>
        <v>-2.84466591037777+3.46623544091523i</v>
      </c>
      <c r="Q264" s="223" t="str">
        <f t="shared" ca="1" si="330"/>
        <v>-0.874799280410937-4.39791297009328i</v>
      </c>
      <c r="R264" s="223" t="str">
        <f t="shared" ca="1" si="331"/>
        <v>3.95459948734563+2.11377746421137i</v>
      </c>
      <c r="S264" s="223" t="str">
        <f t="shared" ca="1" si="332"/>
        <v>-4.14274343224707+1.71598051506885i</v>
      </c>
      <c r="T264" s="223" t="str">
        <f t="shared" ca="1" si="333"/>
        <v>1.30165773551569-4.29099049324213i</v>
      </c>
      <c r="U264" s="223" t="str">
        <f t="shared" ca="1" si="334"/>
        <v>2.49121758086539+3.72837058757702i</v>
      </c>
      <c r="V264" s="223" t="str">
        <f t="shared" ca="1" si="335"/>
        <v>-4.46248114089864-0.439516030021798i</v>
      </c>
      <c r="W264" s="223" t="str">
        <f t="shared" ca="1" si="336"/>
        <v>3.17071855212044-3.17071855212055i</v>
      </c>
      <c r="X264" s="223" t="str">
        <f t="shared" ca="1" si="337"/>
        <v>0.439516030021985+4.46248114089863i</v>
      </c>
      <c r="Y264" s="223" t="str">
        <f t="shared" ca="1" si="338"/>
        <v>-3.72837058757686-2.49121758086561i</v>
      </c>
      <c r="Z264" s="223" t="str">
        <f t="shared" ca="1" si="339"/>
        <v>4.29099049324221-1.30165773551543i</v>
      </c>
      <c r="AA264" s="223" t="str">
        <f t="shared" ca="1" si="340"/>
        <v>-1.7159805150687+4.14274343224713i</v>
      </c>
      <c r="AB264" s="223" t="str">
        <f t="shared" ca="1" si="341"/>
        <v>-2.11377746421153-3.95459948734555i</v>
      </c>
      <c r="AC264" s="223" t="str">
        <f t="shared" ca="1" si="342"/>
        <v>4.39791297009326+0.874799280411027i</v>
      </c>
      <c r="AD264" s="223" t="str">
        <f t="shared" ca="1" si="343"/>
        <v>-3.46623544091535+2.84466591037762i</v>
      </c>
      <c r="AE264" s="223" t="str">
        <f t="shared" ca="1" si="344"/>
        <v>-1.56009601833113E-13-4.48407317887679i</v>
      </c>
      <c r="AF264" s="223" t="str">
        <f t="shared" ca="1" si="345"/>
        <v>3.46623544091528+2.8446659103777i</v>
      </c>
      <c r="AG264" s="223" t="str">
        <f t="shared" ca="1" si="346"/>
        <v>-4.39791297009327+0.874799280410955i</v>
      </c>
      <c r="AH264" s="223" t="str">
        <f t="shared" ca="1" si="347"/>
        <v>2.11377746421162-3.9545994873455i</v>
      </c>
      <c r="AI264" s="223" t="str">
        <f t="shared" ca="1" si="348"/>
        <v>1.71598051506861+4.14274343224717i</v>
      </c>
      <c r="AJ264" s="223" t="str">
        <f t="shared" ca="1" si="349"/>
        <v>-4.29099049324217-1.30165773551556i</v>
      </c>
      <c r="AK264" s="223" t="str">
        <f t="shared" ca="1" si="350"/>
        <v>3.72837058757692-2.49121758086553i</v>
      </c>
      <c r="AL264" s="223" t="str">
        <f t="shared" ca="1" si="351"/>
        <v>-0.439516030022055+4.46248114089862i</v>
      </c>
      <c r="AM264" s="223" t="str">
        <f t="shared" ca="1" si="352"/>
        <v>-3.17071855212034-3.17071855212065i</v>
      </c>
      <c r="AN264" s="223" t="str">
        <f t="shared" ca="1" si="353"/>
        <v>4.46248114089865-0.439516030021697i</v>
      </c>
      <c r="AO264" s="223" t="str">
        <f t="shared" ca="1" si="354"/>
        <v>-2.49121758086546+3.72837058757697i</v>
      </c>
      <c r="AP264" s="223" t="str">
        <f t="shared" ca="1" si="355"/>
        <v>-1.30165773551601-4.29099049324203i</v>
      </c>
      <c r="AQ264" s="223" t="str">
        <f t="shared" ca="1" si="356"/>
        <v>4.14274343224737+1.71598051506811i</v>
      </c>
      <c r="AR264" s="223" t="str">
        <f t="shared" ca="1" si="357"/>
        <v>4.14274343224737+1.71598051506811i</v>
      </c>
      <c r="AS264" s="223" t="str">
        <f t="shared" ca="1" si="358"/>
        <v>0.874799280409561-4.39791297009355i</v>
      </c>
      <c r="AT264" s="223" t="str">
        <f t="shared" ca="1" si="359"/>
        <v>2.84466591037915+3.4662354409141i</v>
      </c>
      <c r="AU264" s="223" t="str">
        <f t="shared" ca="1" si="360"/>
        <v>-4.48407317887679+2.09624955303208E-12i</v>
      </c>
      <c r="AV264" s="223" t="str">
        <f t="shared" ca="1" si="361"/>
        <v>2.84466591037931-3.46623544091397i</v>
      </c>
      <c r="AW264" s="223" t="str">
        <f t="shared" ca="1" si="362"/>
        <v>0.874799280409359+4.39791297009359i</v>
      </c>
      <c r="AX264" s="223" t="str">
        <f t="shared" ca="1" si="363"/>
        <v>-3.95459948734497-2.11377746421261i</v>
      </c>
      <c r="AY264" s="223" t="str">
        <f t="shared" ca="1" si="364"/>
        <v>4.14274343224748-1.71598051506787i</v>
      </c>
      <c r="AZ264" s="223" t="str">
        <f t="shared" ca="1" si="365"/>
        <v>-1.30165773551626+4.29099049324196i</v>
      </c>
      <c r="BA264" s="223" t="str">
        <f t="shared" ca="1" si="366"/>
        <v>-2.49121758086529-3.72837058757708i</v>
      </c>
      <c r="BB264" s="223" t="str">
        <f t="shared" ca="1" si="367"/>
        <v>4.46248114089863+0.4395160300219i</v>
      </c>
      <c r="BC264" s="223" t="str">
        <f t="shared" ca="1" si="368"/>
        <v>-3.17071855212017+3.17071855212082i</v>
      </c>
      <c r="BD264" s="223" t="str">
        <f t="shared" ca="1" si="369"/>
        <v>-0.439516030022803-4.46248114089854i</v>
      </c>
      <c r="BE264" s="223" t="str">
        <f t="shared" ca="1" si="370"/>
        <v>3.72837058757759+2.49121758086454i</v>
      </c>
      <c r="BF264" s="223" t="str">
        <f t="shared" ca="1" si="371"/>
        <v>-4.29099049324173+1.30165773551701i</v>
      </c>
      <c r="BG264" s="223" t="str">
        <f t="shared" ca="1" si="372"/>
        <v>1.71598051506715-4.14274343224777i</v>
      </c>
      <c r="BH264" s="223" t="str">
        <f t="shared" ca="1" si="373"/>
        <v>2.11377746421341+3.95459948734454i</v>
      </c>
      <c r="BI264" s="223" t="str">
        <f t="shared" ca="1" si="374"/>
        <v>-4.3979129700929-0.874799280412843i</v>
      </c>
      <c r="BJ264" s="223" t="str">
        <f t="shared" ca="1" si="375"/>
        <v>3.4662354409163-2.84466591037646i</v>
      </c>
      <c r="BK264" s="223" t="str">
        <f t="shared" ca="1" si="376"/>
        <v>-1.31620154386652E-12+4.48407317887679i</v>
      </c>
      <c r="BL264" s="223" t="str">
        <f t="shared" ca="1" si="377"/>
        <v>-3.46623544091463-2.8446659103785i</v>
      </c>
      <c r="BM264" s="223" t="str">
        <f t="shared" ca="1" si="378"/>
        <v>4.39791297009339-0.874799280410386i</v>
      </c>
      <c r="BN264" s="223" t="str">
        <f t="shared" ca="1" si="379"/>
        <v>-2.11377746421168+3.95459948734546i</v>
      </c>
      <c r="BO264" s="223" t="str">
        <f t="shared" ca="1" si="380"/>
        <v>-1.71598051506895-4.14274343224702i</v>
      </c>
      <c r="BP264" s="223" t="str">
        <f t="shared" ca="1" si="381"/>
        <v>4.2909904932423+1.30165773551514i</v>
      </c>
      <c r="BQ264" s="223" t="str">
        <f t="shared" ca="1" si="382"/>
        <v>-3.7283705875765+2.49121758086616i</v>
      </c>
      <c r="BR264" s="223" t="str">
        <f t="shared" ca="1" si="383"/>
        <v>0.439516030020857-4.46248114089874i</v>
      </c>
      <c r="BS264" s="223" t="str">
        <f t="shared" ca="1" si="384"/>
        <v>3.17071855212156+3.17071855211943i</v>
      </c>
      <c r="BT264" s="223" t="str">
        <f t="shared" ca="1" si="385"/>
        <v>-4.46248114089844+0.439516030023846i</v>
      </c>
      <c r="BU264" s="223" t="str">
        <f t="shared" ca="1" si="386"/>
        <v>2.49121758086748-3.72837058757562i</v>
      </c>
      <c r="BV264" s="223" t="str">
        <f t="shared" ca="1" si="387"/>
        <v>1.30165773551375+4.29099049324272i</v>
      </c>
      <c r="BW264" s="223" t="str">
        <f t="shared" ca="1" si="388"/>
        <v>-4.14274343224647-1.7159805150703i</v>
      </c>
      <c r="BX264" s="223" t="str">
        <f t="shared" ca="1" si="389"/>
        <v>3.95459948734615-2.1137774642104i</v>
      </c>
      <c r="BY264" s="223" t="str">
        <f t="shared" ca="1" si="390"/>
        <v>-0.874799280411816+4.3979129700931i</v>
      </c>
      <c r="BZ264" s="223" t="str">
        <f t="shared" ca="1" si="391"/>
        <v>-2.84466591037737-3.46623544091556i</v>
      </c>
      <c r="CA264" s="223" t="str">
        <f t="shared" ca="1" si="392"/>
        <v>4.48407317887679+1.40631742395772E-13i</v>
      </c>
      <c r="CB264" s="223" t="str">
        <f t="shared" ca="1" si="393"/>
        <v>-2.84466591037759+3.46623544091538i</v>
      </c>
      <c r="CC264" s="223" t="str">
        <f t="shared" ca="1" si="394"/>
        <v>-0.874799280411543-4.39791297009316i</v>
      </c>
      <c r="CD264" s="223" t="str">
        <f t="shared" ca="1" si="395"/>
        <v>3.95459948734602+2.11377746421065i</v>
      </c>
      <c r="CE264" s="223" t="str">
        <f t="shared" ca="1" si="396"/>
        <v>-4.14274343224667+1.7159805150698i</v>
      </c>
      <c r="CF264" s="223" t="str">
        <f t="shared" ca="1" si="397"/>
        <v>1.30165773551426-4.29099049324256i</v>
      </c>
      <c r="CG264" s="223" t="str">
        <f t="shared" ca="1" si="398"/>
        <v>2.49121758086703+3.72837058757592i</v>
      </c>
      <c r="CH264" s="223" t="str">
        <f t="shared" ca="1" si="399"/>
        <v>-4.46248114089841-0.439516030024126i</v>
      </c>
      <c r="CI264" s="223" t="str">
        <f t="shared" ca="1" si="400"/>
        <v>3.17071855212194-3.17071855211905i</v>
      </c>
      <c r="CJ264" s="223" t="str">
        <f t="shared" ca="1" si="401"/>
        <v>0.439516030020323+4.46248114089879i</v>
      </c>
      <c r="CK264" s="223" t="str">
        <f t="shared" ca="1" si="402"/>
        <v>-3.7283705875762-2.49121758086661i</v>
      </c>
      <c r="CL264" s="223" t="str">
        <f t="shared" ca="1" si="403"/>
        <v>4.29099049324242-1.30165773551475i</v>
      </c>
      <c r="CM264" s="223" t="str">
        <f t="shared" ca="1" si="404"/>
        <v>-1.71598051506933+4.14274343224687i</v>
      </c>
      <c r="CN264" s="223" t="str">
        <f t="shared" ca="1" si="405"/>
        <v>-2.11377746421132-3.95459948734566i</v>
      </c>
      <c r="CO264" s="223" t="str">
        <f t="shared" ca="1" si="406"/>
        <v>4.39791297009331+0.874799280410789i</v>
      </c>
      <c r="CP264" s="223" t="str">
        <f t="shared" ca="1" si="407"/>
        <v>-3.46623544091489+2.84466591037818i</v>
      </c>
      <c r="CQ264" s="223" t="str">
        <f t="shared" ca="1" si="408"/>
        <v>-9.07493034120269E-13-4.48407317887679i</v>
      </c>
      <c r="CR264" s="223" t="str">
        <f t="shared" ca="1" si="409"/>
        <v>3.46623544091604+2.84466591037678i</v>
      </c>
      <c r="CS264" s="223" t="str">
        <f t="shared" ca="1" si="410"/>
        <v>-4.39791297009296+0.874799280412569i</v>
      </c>
      <c r="CT264" s="223" t="str">
        <f t="shared" ca="1" si="411"/>
        <v>2.11377746420972-3.95459948734651i</v>
      </c>
      <c r="CU264" s="223" t="str">
        <f t="shared" ca="1" si="412"/>
        <v>1.71598051507101+4.14274343224618i</v>
      </c>
      <c r="CV264" s="223" t="str">
        <f t="shared" ca="1" si="413"/>
        <v>-4.29099049324161-1.3016577355174i</v>
      </c>
      <c r="CW264" s="223" t="str">
        <f t="shared" ca="1" si="414"/>
        <v>3.72837058757774-2.4912175808643i</v>
      </c>
      <c r="CX264" s="223" t="str">
        <f t="shared" ca="1" si="415"/>
        <v>-0.439516030023083+4.46248114089852i</v>
      </c>
      <c r="CY264" s="223" t="str">
        <f t="shared" ca="1" si="416"/>
        <v>-3.17071855211998-3.17071855212101i</v>
      </c>
      <c r="CZ264" s="223" t="str">
        <f t="shared" ca="1" si="417"/>
        <v>4.46248114089868-0.439516030021366i</v>
      </c>
      <c r="DA264" s="223" t="str">
        <f t="shared" ca="1" si="418"/>
        <v>-2.49121758086574+3.72837058757678i</v>
      </c>
      <c r="DB264" s="223" t="str">
        <f t="shared" ca="1" si="419"/>
        <v>-1.30165773551575-4.29099049324211i</v>
      </c>
      <c r="DC264" s="223" t="str">
        <f t="shared" ca="1" si="420"/>
        <v>4.14274343224727+1.71598051506836i</v>
      </c>
      <c r="DD264" s="223" t="str">
        <f t="shared" ca="1" si="421"/>
        <v>-3.95459948734517+2.11377746421225i</v>
      </c>
      <c r="DE264" s="223" t="str">
        <f t="shared" ca="1" si="422"/>
        <v>0.874799280409762-4.39791297009351i</v>
      </c>
      <c r="DF264" s="223" t="str">
        <f t="shared" ca="1" si="423"/>
        <v>2.84466591037899+3.46623544091423i</v>
      </c>
      <c r="DG264" s="223" t="str">
        <f t="shared" ca="1" si="424"/>
        <v>-4.48407317887679+1.95561781063631E-12i</v>
      </c>
      <c r="DH264" s="223" t="str">
        <f t="shared" ca="1" si="425"/>
        <v>2.84466591037951-3.4662354409138i</v>
      </c>
      <c r="DI264" s="223" t="str">
        <f t="shared" ca="1" si="426"/>
        <v>0.874799280409099+4.39791297009365i</v>
      </c>
      <c r="DJ264" s="223" t="str">
        <f t="shared" ca="1" si="427"/>
        <v>-3.95459948734484-2.11377746421284i</v>
      </c>
      <c r="DK264" s="223" t="str">
        <f t="shared" ca="1" si="428"/>
        <v>4.14274343224753-1.71598051506774i</v>
      </c>
      <c r="DL264" s="223" t="str">
        <f t="shared" ca="1" si="429"/>
        <v>-1.3016577355164+4.29099049324192i</v>
      </c>
      <c r="DM264" s="223" t="str">
        <f t="shared" ca="1" si="430"/>
        <v>-2.49121758086517-3.72837058757716i</v>
      </c>
      <c r="DN264" s="223" t="str">
        <f t="shared" ca="1" si="431"/>
        <v>4.46248114089862+0.43951603002204i</v>
      </c>
      <c r="DO264" s="223" t="str">
        <f t="shared" ca="1" si="432"/>
        <v>-3.17071855212027+3.17071855212072i</v>
      </c>
      <c r="DP264" s="223" t="str">
        <f t="shared" ca="1" si="433"/>
        <v>-0.439516030022663-4.46248114089856i</v>
      </c>
      <c r="DQ264" s="223" t="str">
        <f t="shared" ca="1" si="434"/>
        <v>3.72837058757751+2.49121758086465i</v>
      </c>
      <c r="DR264" s="223" t="str">
        <f t="shared" ca="1" si="435"/>
        <v>-4.29099049324181+1.30165773551675i</v>
      </c>
      <c r="DS264" s="223" t="str">
        <f t="shared" ca="1" si="436"/>
        <v>1.71598051506739-4.14274343224767i</v>
      </c>
      <c r="DT264" s="223" t="str">
        <f t="shared" ca="1" si="437"/>
        <v>2.11377746421317+3.95459948734467i</v>
      </c>
      <c r="DU264" s="223" t="str">
        <f t="shared" ca="1" si="438"/>
        <v>-4.39791297009287-0.874799280412982i</v>
      </c>
      <c r="DV264" s="223" t="str">
        <f t="shared" ca="1" si="439"/>
        <v>3.46623544091647-2.84466591037625i</v>
      </c>
      <c r="DW264" s="223" t="str">
        <f t="shared" ca="1" si="440"/>
        <v>-1.58427831121699E-12+4.48407317887679i</v>
      </c>
      <c r="DX264" s="223" t="str">
        <f t="shared" ca="1" si="441"/>
        <v>-3.46623544091446-2.8446659103787i</v>
      </c>
      <c r="DY264" s="223" t="str">
        <f t="shared" ca="1" si="442"/>
        <v>4.39791297009344-0.874799280410126i</v>
      </c>
      <c r="DZ264" s="223" t="str">
        <f t="shared" ca="1" si="443"/>
        <v>-2.11377746421192+3.95459948734534i</v>
      </c>
      <c r="EA264" s="223" t="str">
        <f t="shared" ca="1" si="444"/>
        <v>-1.71598051506871-4.14274343224713i</v>
      </c>
      <c r="EB264" s="223" t="str">
        <f t="shared" ca="1" si="445"/>
        <v>4.29099049324222+1.3016577355154i</v>
      </c>
      <c r="EC264" s="223" t="str">
        <f t="shared" ca="1" si="446"/>
        <v>-3.72837058757658+2.49121758086604i</v>
      </c>
      <c r="ED264" s="223" t="str">
        <f t="shared" ca="1" si="447"/>
        <v>0.439516030020997-4.46248114089872i</v>
      </c>
      <c r="EE264" s="223" t="str">
        <f t="shared" ca="1" si="448"/>
        <v>3.17071855212146+3.17071855211953i</v>
      </c>
      <c r="EF264" s="223" t="str">
        <f t="shared" ca="1" si="449"/>
        <v>-4.46248114089846+0.439516030023706i</v>
      </c>
      <c r="EG264" s="223" t="str">
        <f t="shared" ca="1" si="450"/>
        <v>2.49121758086378-3.72837058757809i</v>
      </c>
      <c r="EH264" s="223" t="str">
        <f t="shared" ca="1" si="451"/>
        <v>1.30165773551361+4.29099049324276i</v>
      </c>
      <c r="EI264" s="223" t="str">
        <f t="shared" ca="1" si="452"/>
        <v>-4.14274343224641-1.71598051507043i</v>
      </c>
      <c r="EJ264" s="223" t="str">
        <f t="shared" ca="1" si="453"/>
        <v>3.95459948734622-2.11377746421027i</v>
      </c>
      <c r="EK264" s="223" t="str">
        <f t="shared" ca="1" si="454"/>
        <v>-0.874799280411955+4.39791297009308i</v>
      </c>
      <c r="EL264" s="223" t="str">
        <f t="shared" ca="1" si="455"/>
        <v>-2.84466591037726-3.46623544091565i</v>
      </c>
      <c r="EM264" s="223" t="str">
        <f t="shared" ca="1" si="456"/>
        <v>4.48407317887679+2.81263484791545E-13i</v>
      </c>
      <c r="EN264" s="223"/>
      <c r="EO264" s="223"/>
      <c r="EP264" s="223"/>
    </row>
    <row r="265" spans="1:146">
      <c r="A265" s="249">
        <f t="shared" si="323"/>
        <v>3.2226562500000024E-3</v>
      </c>
      <c r="B265" s="248">
        <v>165</v>
      </c>
      <c r="C265" s="247">
        <f t="shared" si="324"/>
        <v>33000</v>
      </c>
      <c r="N265" s="246">
        <f t="shared" ca="1" si="327"/>
        <v>17.483524206261869</v>
      </c>
      <c r="O265" s="223">
        <f t="shared" ca="1" si="328"/>
        <v>4.4835242062618708</v>
      </c>
      <c r="P265" s="223" t="str">
        <f t="shared" ca="1" si="329"/>
        <v>-2.75840572882524+3.53457029118395i</v>
      </c>
      <c r="Q265" s="223" t="str">
        <f t="shared" ca="1" si="330"/>
        <v>-1.08940751823812-4.34915860452828i</v>
      </c>
      <c r="R265" s="223" t="str">
        <f t="shared" ca="1" si="331"/>
        <v>4.09888156929757+1.81690924071865i</v>
      </c>
      <c r="S265" s="223" t="str">
        <f t="shared" ca="1" si="332"/>
        <v>-3.95411533672286+2.11351868031234i</v>
      </c>
      <c r="T265" s="223" t="str">
        <f t="shared" ca="1" si="333"/>
        <v>0.766511766604902-4.41751615953947i</v>
      </c>
      <c r="U265" s="223" t="str">
        <f t="shared" ca="1" si="334"/>
        <v>3.01095082998867+3.3220723061858i</v>
      </c>
      <c r="V265" s="223" t="str">
        <f t="shared" ca="1" si="335"/>
        <v>-4.47137590319288+0.329828501621976i</v>
      </c>
      <c r="W265" s="223" t="str">
        <f t="shared" ca="1" si="336"/>
        <v>2.49091258802209-3.72791413352954i</v>
      </c>
      <c r="X265" s="223" t="str">
        <f t="shared" ca="1" si="337"/>
        <v>1.40639967614064+4.25723258221672i</v>
      </c>
      <c r="Y265" s="223" t="str">
        <f t="shared" ca="1" si="338"/>
        <v>-4.22143560751024-1.51045381252815i</v>
      </c>
      <c r="Z265" s="223" t="str">
        <f t="shared" ca="1" si="339"/>
        <v>3.78792141054375-2.39867477905621i</v>
      </c>
      <c r="AA265" s="223" t="str">
        <f t="shared" ca="1" si="340"/>
        <v>-0.439462221296214+4.46193481173689i</v>
      </c>
      <c r="AB265" s="223" t="str">
        <f t="shared" ca="1" si="341"/>
        <v>-3.24717932772743-3.09157172352766i</v>
      </c>
      <c r="AC265" s="223" t="str">
        <f t="shared" ca="1" si="342"/>
        <v>4.43499682669273-0.6578696340169i</v>
      </c>
      <c r="AD265" s="223" t="str">
        <f t="shared" ca="1" si="343"/>
        <v>-2.20992097608493+3.90105608618948i</v>
      </c>
      <c r="AE265" s="223" t="str">
        <f t="shared" ca="1" si="344"/>
        <v>-1.71577043234434-4.14223624768422i</v>
      </c>
      <c r="AF265" s="223" t="str">
        <f t="shared" ca="1" si="345"/>
        <v>4.32111332040971+1.19581310425748i</v>
      </c>
      <c r="AG265" s="223" t="str">
        <f t="shared" ca="1" si="346"/>
        <v>-3.60120041004523+2.6708322513453i</v>
      </c>
      <c r="AH265" s="223" t="str">
        <f t="shared" ca="1" si="347"/>
        <v>0.110031192133739-4.48217385259583i</v>
      </c>
      <c r="AI265" s="223" t="str">
        <f t="shared" ca="1" si="348"/>
        <v>3.46581107934542+2.84431764583751i</v>
      </c>
      <c r="AJ265" s="223" t="str">
        <f t="shared" ca="1" si="349"/>
        <v>-4.37458411812897+0.982345713865515i</v>
      </c>
      <c r="AK265" s="223" t="str">
        <f t="shared" ca="1" si="350"/>
        <v>1.91695361090539-4.05305787792044i</v>
      </c>
      <c r="AL265" s="223" t="str">
        <f t="shared" ca="1" si="351"/>
        <v>2.01584327991585+4.00479277603152i</v>
      </c>
      <c r="AM265" s="223" t="str">
        <f t="shared" ca="1" si="352"/>
        <v>-4.3973745458332-0.874692181166859i</v>
      </c>
      <c r="AN265" s="223" t="str">
        <f t="shared" ca="1" si="353"/>
        <v>3.39496419250841-2.92851625225503i</v>
      </c>
      <c r="AO265" s="223" t="str">
        <f t="shared" ca="1" si="354"/>
        <v>0.219996105590104+4.47812360500035i</v>
      </c>
      <c r="AP265" s="223" t="str">
        <f t="shared" ca="1" si="355"/>
        <v>-3.66566130043589-2.58164996438766i</v>
      </c>
      <c r="AQ265" s="223" t="str">
        <f t="shared" ca="1" si="356"/>
        <v>4.2904651592032-1.30149837717899i</v>
      </c>
      <c r="AR265" s="223" t="str">
        <f t="shared" ca="1" si="357"/>
        <v>4.2904651592032-1.30149837717899i</v>
      </c>
      <c r="AS265" s="223" t="str">
        <f t="shared" ca="1" si="358"/>
        <v>-2.30499209809677-3.84564698533908i</v>
      </c>
      <c r="AT265" s="223" t="str">
        <f t="shared" ca="1" si="359"/>
        <v>4.4498060175929+0.548831225359993i</v>
      </c>
      <c r="AU265" s="223" t="str">
        <f t="shared" ca="1" si="360"/>
        <v>-3.17033036986168+3.17033036986192i</v>
      </c>
      <c r="AV265" s="223" t="str">
        <f t="shared" ca="1" si="361"/>
        <v>-0.548831225360271-4.44980601759287i</v>
      </c>
      <c r="AW265" s="223" t="str">
        <f t="shared" ca="1" si="362"/>
        <v>3.8456469853392+2.30499209809658i</v>
      </c>
      <c r="AX265" s="223" t="str">
        <f t="shared" ca="1" si="363"/>
        <v>-4.18309579784399+1.61359810801702i</v>
      </c>
      <c r="AY265" s="223" t="str">
        <f t="shared" ca="1" si="364"/>
        <v>1.30149837717873-4.29046515920329i</v>
      </c>
      <c r="AZ265" s="223" t="str">
        <f t="shared" ca="1" si="365"/>
        <v>2.58164996438419+3.66566130043833i</v>
      </c>
      <c r="BA265" s="223" t="str">
        <f t="shared" ca="1" si="366"/>
        <v>-4.47812360500036-0.219996105589887i</v>
      </c>
      <c r="BB265" s="223" t="str">
        <f t="shared" ca="1" si="367"/>
        <v>2.92851625225482-3.39496419250859i</v>
      </c>
      <c r="BC265" s="223" t="str">
        <f t="shared" ca="1" si="368"/>
        <v>0.874692181168006+4.39737454583297i</v>
      </c>
      <c r="BD265" s="223" t="str">
        <f t="shared" ca="1" si="369"/>
        <v>-4.00479277603182-2.01584327991525i</v>
      </c>
      <c r="BE265" s="223" t="str">
        <f t="shared" ca="1" si="370"/>
        <v>4.05305787792034-1.91695361090559i</v>
      </c>
      <c r="BF265" s="223" t="str">
        <f t="shared" ca="1" si="371"/>
        <v>-0.982345713865241+4.37458411812903i</v>
      </c>
      <c r="BG265" s="223" t="str">
        <f t="shared" ca="1" si="372"/>
        <v>-2.84431764583739-3.46581107934553i</v>
      </c>
      <c r="BH265" s="223" t="str">
        <f t="shared" ca="1" si="373"/>
        <v>4.48217385259585-0.110031192133065i</v>
      </c>
      <c r="BI265" s="223" t="str">
        <f t="shared" ca="1" si="374"/>
        <v>-2.6708322513462+3.60120041004456i</v>
      </c>
      <c r="BJ265" s="223" t="str">
        <f t="shared" ca="1" si="375"/>
        <v>-1.19581310425603-4.32111332041011i</v>
      </c>
      <c r="BK265" s="223" t="str">
        <f t="shared" ca="1" si="376"/>
        <v>4.14223624768348+1.71577043234614i</v>
      </c>
      <c r="BL265" s="223" t="str">
        <f t="shared" ca="1" si="377"/>
        <v>-3.90105608618849+2.20992097608667i</v>
      </c>
      <c r="BM265" s="223" t="str">
        <f t="shared" ca="1" si="378"/>
        <v>0.657869634015268-4.43499682669297i</v>
      </c>
      <c r="BN265" s="223" t="str">
        <f t="shared" ca="1" si="379"/>
        <v>3.09157172352851+3.24717932772662i</v>
      </c>
      <c r="BO265" s="223" t="str">
        <f t="shared" ca="1" si="380"/>
        <v>-4.46193481173682+0.439462221296906i</v>
      </c>
      <c r="BP265" s="223" t="str">
        <f t="shared" ca="1" si="381"/>
        <v>2.39867477905603-3.78792141054387i</v>
      </c>
      <c r="BQ265" s="223" t="str">
        <f t="shared" ca="1" si="382"/>
        <v>1.51045381252802+4.22143560751028i</v>
      </c>
      <c r="BR265" s="223" t="str">
        <f t="shared" ca="1" si="383"/>
        <v>-4.25723258221653-1.40639967614122i</v>
      </c>
      <c r="BS265" s="223" t="str">
        <f t="shared" ca="1" si="384"/>
        <v>3.72791413353014-2.49091258802118i</v>
      </c>
      <c r="BT265" s="223" t="str">
        <f t="shared" ca="1" si="385"/>
        <v>-0.329828501623553+4.47137590319276i</v>
      </c>
      <c r="BU265" s="223" t="str">
        <f t="shared" ca="1" si="386"/>
        <v>-3.32207230618481-3.01095082998977i</v>
      </c>
      <c r="BV265" s="223" t="str">
        <f t="shared" ca="1" si="387"/>
        <v>4.41751615953981-0.766511766602965i</v>
      </c>
      <c r="BW265" s="223" t="str">
        <f t="shared" ca="1" si="388"/>
        <v>-2.11351868031056+3.95411533672381i</v>
      </c>
      <c r="BX265" s="223" t="str">
        <f t="shared" ca="1" si="389"/>
        <v>-1.81690924072017-4.0988815692969i</v>
      </c>
      <c r="BY265" s="223" t="str">
        <f t="shared" ca="1" si="390"/>
        <v>4.34915860452854+1.08940751823707i</v>
      </c>
      <c r="BZ265" s="223" t="str">
        <f t="shared" ca="1" si="391"/>
        <v>-3.53457029118355+2.75840572882576i</v>
      </c>
      <c r="CA265" s="223" t="str">
        <f t="shared" ca="1" si="392"/>
        <v>-3.44935497812844E-13-4.48352420626187i</v>
      </c>
      <c r="CB265" s="223" t="str">
        <f t="shared" ca="1" si="393"/>
        <v>3.53457029118382+2.75840572882541i</v>
      </c>
      <c r="CC265" s="223" t="str">
        <f t="shared" ca="1" si="394"/>
        <v>-4.34915860452841+1.08940751823761i</v>
      </c>
      <c r="CD265" s="223" t="str">
        <f t="shared" ca="1" si="395"/>
        <v>1.81690924071954-4.09888156929718i</v>
      </c>
      <c r="CE265" s="223" t="str">
        <f t="shared" ca="1" si="396"/>
        <v>2.11351868031094+3.95411533672361i</v>
      </c>
      <c r="CF265" s="223" t="str">
        <f t="shared" ca="1" si="397"/>
        <v>-4.41751615953914-0.766511766606803i</v>
      </c>
      <c r="CG265" s="223" t="str">
        <f t="shared" ca="1" si="398"/>
        <v>3.32207230618751-3.01095082998679i</v>
      </c>
      <c r="CH265" s="223" t="str">
        <f t="shared" ca="1" si="399"/>
        <v>0.329828501624114+4.47137590319272i</v>
      </c>
      <c r="CI265" s="223" t="str">
        <f t="shared" ca="1" si="400"/>
        <v>-3.72791413353038-2.49091258802082i</v>
      </c>
      <c r="CJ265" s="223" t="str">
        <f t="shared" ca="1" si="401"/>
        <v>4.25723258221635-1.40639967614175i</v>
      </c>
      <c r="CK265" s="223" t="str">
        <f t="shared" ca="1" si="402"/>
        <v>-1.51045381252737+4.22143560751052i</v>
      </c>
      <c r="CL265" s="223" t="str">
        <f t="shared" ca="1" si="403"/>
        <v>-2.39867477905639-3.78792141054364i</v>
      </c>
      <c r="CM265" s="223" t="str">
        <f t="shared" ca="1" si="404"/>
        <v>4.46193481173688+0.439462221296346i</v>
      </c>
      <c r="CN265" s="223" t="str">
        <f t="shared" ca="1" si="405"/>
        <v>-3.0915717235282+3.24717932772692i</v>
      </c>
      <c r="CO265" s="223" t="str">
        <f t="shared" ca="1" si="406"/>
        <v>-0.657869634015824-4.43499682669289i</v>
      </c>
      <c r="CP265" s="223" t="str">
        <f t="shared" ca="1" si="407"/>
        <v>3.90105608618877+2.20992097608618i</v>
      </c>
      <c r="CQ265" s="223" t="str">
        <f t="shared" ca="1" si="408"/>
        <v>-4.14223624768502+1.71577043234242i</v>
      </c>
      <c r="CR265" s="223" t="str">
        <f t="shared" ca="1" si="409"/>
        <v>1.19581310425536-4.32111332041029i</v>
      </c>
      <c r="CS265" s="223" t="str">
        <f t="shared" ca="1" si="410"/>
        <v>2.67083225134655+3.6012004100443i</v>
      </c>
      <c r="CT265" s="223" t="str">
        <f t="shared" ca="1" si="411"/>
        <v>-4.48217385259586-0.110031192132503i</v>
      </c>
      <c r="CU265" s="223" t="str">
        <f t="shared" ca="1" si="412"/>
        <v>2.84431764583705-3.46581107934581i</v>
      </c>
      <c r="CV265" s="223" t="str">
        <f t="shared" ca="1" si="413"/>
        <v>0.982345713865793+4.3745841181289i</v>
      </c>
      <c r="CW265" s="223" t="str">
        <f t="shared" ca="1" si="414"/>
        <v>-4.05305787792059-1.91695361090508i</v>
      </c>
      <c r="CX265" s="223" t="str">
        <f t="shared" ca="1" si="415"/>
        <v>4.00479277603162-2.01584327991564i</v>
      </c>
      <c r="CY265" s="223" t="str">
        <f t="shared" ca="1" si="416"/>
        <v>-0.874692181167455+4.39737454583307i</v>
      </c>
      <c r="CZ265" s="223" t="str">
        <f t="shared" ca="1" si="417"/>
        <v>-2.92851625225534-3.39496419250815i</v>
      </c>
      <c r="DA265" s="223" t="str">
        <f t="shared" ca="1" si="418"/>
        <v>4.47812360500034-0.219996105590321i</v>
      </c>
      <c r="DB265" s="223" t="str">
        <f t="shared" ca="1" si="419"/>
        <v>-2.58164996438738+3.66566130043609i</v>
      </c>
      <c r="DC265" s="223" t="str">
        <f t="shared" ca="1" si="420"/>
        <v>-1.30149837717487-4.29046515920446i</v>
      </c>
      <c r="DD265" s="223" t="str">
        <f t="shared" ca="1" si="421"/>
        <v>4.18309579784419+1.6135981080165i</v>
      </c>
      <c r="DE265" s="223" t="str">
        <f t="shared" ca="1" si="422"/>
        <v>-3.84564698533897+2.30499209809696i</v>
      </c>
      <c r="DF265" s="223" t="str">
        <f t="shared" ca="1" si="423"/>
        <v>0.548831225359715-4.44980601759293i</v>
      </c>
      <c r="DG265" s="223" t="str">
        <f t="shared" ca="1" si="424"/>
        <v>3.17033036986199+3.17033036986162i</v>
      </c>
      <c r="DH265" s="223" t="str">
        <f t="shared" ca="1" si="425"/>
        <v>-4.44980601759284+0.548831225360486i</v>
      </c>
      <c r="DI265" s="223" t="str">
        <f t="shared" ca="1" si="426"/>
        <v>2.30499209809629-3.84564698533937i</v>
      </c>
      <c r="DJ265" s="223" t="str">
        <f t="shared" ca="1" si="427"/>
        <v>1.61359810801723+4.18309579784391i</v>
      </c>
      <c r="DK265" s="223" t="str">
        <f t="shared" ca="1" si="428"/>
        <v>-4.29046515920335-1.30149837717852i</v>
      </c>
      <c r="DL265" s="223" t="str">
        <f t="shared" ca="1" si="429"/>
        <v>3.66566130043813-2.58164996438447i</v>
      </c>
      <c r="DM265" s="223" t="str">
        <f t="shared" ca="1" si="430"/>
        <v>-0.219996105594124+4.47812360500015i</v>
      </c>
      <c r="DN265" s="223" t="str">
        <f t="shared" ca="1" si="431"/>
        <v>-3.39496419250865-2.92851625225475i</v>
      </c>
      <c r="DO265" s="223" t="str">
        <f t="shared" ca="1" si="432"/>
        <v>4.39737454583292-0.874692181168222i</v>
      </c>
      <c r="DP265" s="223" t="str">
        <f t="shared" ca="1" si="433"/>
        <v>-2.01584327991495+4.00479277603197i</v>
      </c>
      <c r="DQ265" s="223" t="str">
        <f t="shared" ca="1" si="434"/>
        <v>-1.91695361090579-4.05305787792025i</v>
      </c>
      <c r="DR265" s="223" t="str">
        <f t="shared" ca="1" si="435"/>
        <v>4.37458411812907+0.982345713865031i</v>
      </c>
      <c r="DS265" s="223" t="str">
        <f t="shared" ca="1" si="436"/>
        <v>-3.46581107934531+2.84431764583765i</v>
      </c>
      <c r="DT265" s="223" t="str">
        <f t="shared" ca="1" si="437"/>
        <v>-0.110031192133283-4.48217385259584i</v>
      </c>
      <c r="DU265" s="223" t="str">
        <f t="shared" ca="1" si="438"/>
        <v>3.60120041004477+2.67083225134592i</v>
      </c>
      <c r="DV265" s="223" t="str">
        <f t="shared" ca="1" si="439"/>
        <v>-4.32111332041009+1.19581310425612i</v>
      </c>
      <c r="DW265" s="223" t="str">
        <f t="shared" ca="1" si="440"/>
        <v>1.71577043234594-4.14223624768356i</v>
      </c>
      <c r="DX265" s="223" t="str">
        <f t="shared" ca="1" si="441"/>
        <v>2.20992097608309+3.90105608619052i</v>
      </c>
      <c r="DY265" s="223" t="str">
        <f t="shared" ca="1" si="442"/>
        <v>-4.43499682669301-0.657869634015053i</v>
      </c>
      <c r="DZ265" s="223" t="str">
        <f t="shared" ca="1" si="443"/>
        <v>3.24717932772638-3.09157172352876i</v>
      </c>
      <c r="EA265" s="223" t="str">
        <f t="shared" ca="1" si="444"/>
        <v>0.439462221297123+4.4619348117368i</v>
      </c>
      <c r="EB265" s="223" t="str">
        <f t="shared" ca="1" si="445"/>
        <v>-3.78792141054405-2.39867477905574i</v>
      </c>
      <c r="EC265" s="223" t="str">
        <f t="shared" ca="1" si="446"/>
        <v>4.22143560751025-1.51045381252811i</v>
      </c>
      <c r="ED265" s="223" t="str">
        <f t="shared" ca="1" si="447"/>
        <v>-1.40639967614101+4.2572325822166i</v>
      </c>
      <c r="EE265" s="223" t="str">
        <f t="shared" ca="1" si="448"/>
        <v>-2.49091258802147-3.72791413352995i</v>
      </c>
      <c r="EF265" s="223" t="str">
        <f t="shared" ca="1" si="449"/>
        <v>4.47137590319278+0.329828501623337i</v>
      </c>
      <c r="EG265" s="223" t="str">
        <f t="shared" ca="1" si="450"/>
        <v>-3.01095082998961+3.32207230618495i</v>
      </c>
      <c r="EH265" s="223" t="str">
        <f t="shared" ca="1" si="451"/>
        <v>-0.766511766603306-4.41751615953975i</v>
      </c>
      <c r="EI265" s="223" t="str">
        <f t="shared" ca="1" si="452"/>
        <v>3.95411533672181+2.11351868031429i</v>
      </c>
      <c r="EJ265" s="223" t="str">
        <f t="shared" ca="1" si="453"/>
        <v>-4.09888156929686+1.81690924072025i</v>
      </c>
      <c r="EK265" s="223" t="str">
        <f t="shared" ca="1" si="454"/>
        <v>1.08940751823686-4.3491586045286i</v>
      </c>
      <c r="EL265" s="223" t="str">
        <f t="shared" ca="1" si="455"/>
        <v>2.75840572882583+3.5345702911835i</v>
      </c>
      <c r="EM265" s="223" t="str">
        <f t="shared" ca="1" si="456"/>
        <v>-4.48352420626187+6.89870995625687E-13i</v>
      </c>
      <c r="EN265" s="223"/>
      <c r="EO265" s="223"/>
      <c r="EP265" s="223"/>
    </row>
    <row r="266" spans="1:146">
      <c r="A266" s="249">
        <f t="shared" si="323"/>
        <v>3.2421875000000024E-3</v>
      </c>
      <c r="B266" s="248">
        <v>166</v>
      </c>
      <c r="C266" s="247">
        <f t="shared" si="324"/>
        <v>33200</v>
      </c>
      <c r="N266" s="246">
        <f t="shared" ca="1" si="327"/>
        <v>17.48292842792749</v>
      </c>
      <c r="O266" s="223">
        <f t="shared" ca="1" si="328"/>
        <v>4.4829284279274892</v>
      </c>
      <c r="P266" s="223" t="str">
        <f t="shared" ca="1" si="329"/>
        <v>-2.67047734660577+3.60072187640004i</v>
      </c>
      <c r="Q266" s="223" t="str">
        <f t="shared" ca="1" si="330"/>
        <v>-1.3013254318558-4.28989503488439i</v>
      </c>
      <c r="R266" s="223" t="str">
        <f t="shared" ca="1" si="331"/>
        <v>4.2208746559554+1.51025310085226i</v>
      </c>
      <c r="S266" s="223" t="str">
        <f t="shared" ca="1" si="332"/>
        <v>-3.72741876194881+2.49058159131405i</v>
      </c>
      <c r="T266" s="223" t="str">
        <f t="shared" ca="1" si="333"/>
        <v>0.219966872134736-4.47752854430697i</v>
      </c>
      <c r="U266" s="223" t="str">
        <f t="shared" ca="1" si="334"/>
        <v>3.46535053646499+2.84393968806341i</v>
      </c>
      <c r="V266" s="223" t="str">
        <f t="shared" ca="1" si="335"/>
        <v>-4.34858068092399+1.08926275591109i</v>
      </c>
      <c r="W266" s="223" t="str">
        <f t="shared" ca="1" si="336"/>
        <v>1.71554243784635-4.1416858202752i</v>
      </c>
      <c r="X266" s="223" t="str">
        <f t="shared" ca="1" si="337"/>
        <v>2.30468580681945+3.84513596921687i</v>
      </c>
      <c r="Y266" s="223" t="str">
        <f t="shared" ca="1" si="338"/>
        <v>-4.46134190223803-0.439403824807677i</v>
      </c>
      <c r="Z266" s="223" t="str">
        <f t="shared" ca="1" si="339"/>
        <v>3.01055072971295-3.32163086355863i</v>
      </c>
      <c r="AA266" s="223" t="str">
        <f t="shared" ca="1" si="340"/>
        <v>0.87457595057983+4.39679021521244i</v>
      </c>
      <c r="AB266" s="223" t="str">
        <f t="shared" ca="1" si="341"/>
        <v>-4.05251930068511-1.9166988828439i</v>
      </c>
      <c r="AC266" s="223" t="str">
        <f t="shared" ca="1" si="342"/>
        <v>3.95358990714096-2.11323783234957i</v>
      </c>
      <c r="AD266" s="223" t="str">
        <f t="shared" ca="1" si="343"/>
        <v>-0.657782215179441+4.43440749675919i</v>
      </c>
      <c r="AE266" s="223" t="str">
        <f t="shared" ca="1" si="344"/>
        <v>-3.16990909096144-3.16990909096151i</v>
      </c>
      <c r="AF266" s="223" t="str">
        <f t="shared" ca="1" si="345"/>
        <v>4.43440749675919-0.657782215179379i</v>
      </c>
      <c r="AG266" s="223" t="str">
        <f t="shared" ca="1" si="346"/>
        <v>-2.11323783234965+3.95358990714092i</v>
      </c>
      <c r="AH266" s="223" t="str">
        <f t="shared" ca="1" si="347"/>
        <v>-1.91669888284379-4.05251930068517i</v>
      </c>
      <c r="AI266" s="223" t="str">
        <f t="shared" ca="1" si="348"/>
        <v>4.39679021521251+0.874575950579453i</v>
      </c>
      <c r="AJ266" s="223" t="str">
        <f t="shared" ca="1" si="349"/>
        <v>-3.3216308635587+3.01055072971288i</v>
      </c>
      <c r="AK266" s="223" t="str">
        <f t="shared" ca="1" si="350"/>
        <v>-0.439403824807615-4.46134190223803i</v>
      </c>
      <c r="AL266" s="223" t="str">
        <f t="shared" ca="1" si="351"/>
        <v>3.84513596921683+2.30468580681953i</v>
      </c>
      <c r="AM266" s="223" t="str">
        <f t="shared" ca="1" si="352"/>
        <v>-4.14168582027522+1.71554243784629i</v>
      </c>
      <c r="AN266" s="223" t="str">
        <f t="shared" ca="1" si="353"/>
        <v>1.08926275590945-4.34858068092441i</v>
      </c>
      <c r="AO266" s="223" t="str">
        <f t="shared" ca="1" si="354"/>
        <v>2.84393968806406+3.46535053646446i</v>
      </c>
      <c r="AP266" s="223" t="str">
        <f t="shared" ca="1" si="355"/>
        <v>-4.47752854430699+0.219966872134213i</v>
      </c>
      <c r="AQ266" s="223" t="str">
        <f t="shared" ca="1" si="356"/>
        <v>2.49058159131525-3.72741876194801i</v>
      </c>
      <c r="AR266" s="223" t="str">
        <f t="shared" ca="1" si="357"/>
        <v>2.49058159131525-3.72741876194801i</v>
      </c>
      <c r="AS266" s="223" t="str">
        <f t="shared" ca="1" si="358"/>
        <v>-4.28989503488453-1.30132543185534i</v>
      </c>
      <c r="AT266" s="223" t="str">
        <f t="shared" ca="1" si="359"/>
        <v>3.60072187640045-2.67047734660522i</v>
      </c>
      <c r="AU266" s="223" t="str">
        <f t="shared" ca="1" si="360"/>
        <v>-1.87823722289666E-12+4.48292842792749i</v>
      </c>
      <c r="AV266" s="223" t="str">
        <f t="shared" ca="1" si="361"/>
        <v>-3.60072187640091-2.67047734660461i</v>
      </c>
      <c r="AW266" s="223" t="str">
        <f t="shared" ca="1" si="362"/>
        <v>4.28989503488431-1.30132543185608i</v>
      </c>
      <c r="AX266" s="223" t="str">
        <f t="shared" ca="1" si="363"/>
        <v>-1.51025310085321+4.22087465595505i</v>
      </c>
      <c r="AY266" s="223" t="str">
        <f t="shared" ca="1" si="364"/>
        <v>-2.49058159131213-3.72741876195009i</v>
      </c>
      <c r="AZ266" s="223" t="str">
        <f t="shared" ca="1" si="365"/>
        <v>4.47752854430703+0.219966872133447i</v>
      </c>
      <c r="BA266" s="223" t="str">
        <f t="shared" ca="1" si="366"/>
        <v>-2.84393968806352+3.4653505364649i</v>
      </c>
      <c r="BB266" s="223" t="str">
        <f t="shared" ca="1" si="367"/>
        <v>-1.08926275591013-4.34858068092424i</v>
      </c>
      <c r="BC266" s="223" t="str">
        <f t="shared" ca="1" si="368"/>
        <v>4.14168582027603+1.71554243784435i</v>
      </c>
      <c r="BD266" s="223" t="str">
        <f t="shared" ca="1" si="369"/>
        <v>-3.84513596921643+2.30468580682019i</v>
      </c>
      <c r="BE266" s="223" t="str">
        <f t="shared" ca="1" si="370"/>
        <v>0.439403824807803-4.46134190223801i</v>
      </c>
      <c r="BF266" s="223" t="str">
        <f t="shared" ca="1" si="371"/>
        <v>3.32163086355767+3.01055072971401i</v>
      </c>
      <c r="BG266" s="223" t="str">
        <f t="shared" ca="1" si="372"/>
        <v>-4.3967902152121+0.874575950581516i</v>
      </c>
      <c r="BH266" s="223" t="str">
        <f t="shared" ca="1" si="373"/>
        <v>1.91669888284321-4.05251930068544i</v>
      </c>
      <c r="BI266" s="223" t="str">
        <f t="shared" ca="1" si="374"/>
        <v>2.1132378323491+3.95358990714122i</v>
      </c>
      <c r="BJ266" s="223" t="str">
        <f t="shared" ca="1" si="375"/>
        <v>-4.43440749675898-0.657782215180826i</v>
      </c>
      <c r="BK266" s="223" t="str">
        <f t="shared" ca="1" si="376"/>
        <v>3.16990909096027-3.16990909096268i</v>
      </c>
      <c r="BL266" s="223" t="str">
        <f t="shared" ca="1" si="377"/>
        <v>0.657782215179665+4.43440749675915i</v>
      </c>
      <c r="BM266" s="223" t="str">
        <f t="shared" ca="1" si="378"/>
        <v>-3.95358990714067-2.11323783235013i</v>
      </c>
      <c r="BN266" s="223" t="str">
        <f t="shared" ca="1" si="379"/>
        <v>4.05251930068594-1.91669888284215i</v>
      </c>
      <c r="BO266" s="223" t="str">
        <f t="shared" ca="1" si="380"/>
        <v>-0.874575950578171+4.39679021521277i</v>
      </c>
      <c r="BP266" s="223" t="str">
        <f t="shared" ca="1" si="381"/>
        <v>-3.01055072971314-3.32163086355846i</v>
      </c>
      <c r="BQ266" s="223" t="str">
        <f t="shared" ca="1" si="382"/>
        <v>4.46134190223813-0.439403824806634i</v>
      </c>
      <c r="BR266" s="223" t="str">
        <f t="shared" ca="1" si="383"/>
        <v>-2.30468580682109+3.8451359692159i</v>
      </c>
      <c r="BS266" s="223" t="str">
        <f t="shared" ca="1" si="384"/>
        <v>-1.71554243784738-4.14168582027477i</v>
      </c>
      <c r="BT266" s="223" t="str">
        <f t="shared" ca="1" si="385"/>
        <v>4.34858068092395+1.08926275591127i</v>
      </c>
      <c r="BU266" s="223" t="str">
        <f t="shared" ca="1" si="386"/>
        <v>-3.46535053646565+2.84393968806261i</v>
      </c>
      <c r="BV266" s="223" t="str">
        <f t="shared" ca="1" si="387"/>
        <v>-0.219966872132273-4.47752854430709i</v>
      </c>
      <c r="BW266" s="223" t="str">
        <f t="shared" ca="1" si="388"/>
        <v>3.72741876194944+2.49058159131311i</v>
      </c>
      <c r="BX266" s="223" t="str">
        <f t="shared" ca="1" si="389"/>
        <v>-4.22087465595545+1.51025310085211i</v>
      </c>
      <c r="BY266" s="223" t="str">
        <f t="shared" ca="1" si="390"/>
        <v>1.30132543185708-4.289895034884i</v>
      </c>
      <c r="BZ266" s="223" t="str">
        <f t="shared" ca="1" si="391"/>
        <v>2.67047734660724+3.60072187639895i</v>
      </c>
      <c r="CA266" s="223" t="str">
        <f t="shared" ca="1" si="392"/>
        <v>-4.48292842792749+8.30375164537376E-13i</v>
      </c>
      <c r="CB266" s="223" t="str">
        <f t="shared" ca="1" si="393"/>
        <v>2.67047734660611-3.60072187639979i</v>
      </c>
      <c r="CC266" s="223" t="str">
        <f t="shared" ca="1" si="394"/>
        <v>1.30132543185416+4.28989503488489i</v>
      </c>
      <c r="CD266" s="223" t="str">
        <f t="shared" ca="1" si="395"/>
        <v>-4.22087465595592-1.51025310085078i</v>
      </c>
      <c r="CE266" s="223" t="str">
        <f t="shared" ca="1" si="396"/>
        <v>3.72741876194859-2.49058159131438i</v>
      </c>
      <c r="CF266" s="223" t="str">
        <f t="shared" ca="1" si="397"/>
        <v>-0.219966872135323+4.47752854430694i</v>
      </c>
      <c r="CG266" s="223" t="str">
        <f t="shared" ca="1" si="398"/>
        <v>-3.46535053646371-2.84393968806497i</v>
      </c>
      <c r="CH266" s="223" t="str">
        <f t="shared" ca="1" si="399"/>
        <v>4.34858068092361-1.08926275591264i</v>
      </c>
      <c r="CI266" s="223" t="str">
        <f t="shared" ca="1" si="400"/>
        <v>-1.7155424378462+4.14168582027526i</v>
      </c>
      <c r="CJ266" s="223" t="str">
        <f t="shared" ca="1" si="401"/>
        <v>-2.30468580681858-3.8451359692174i</v>
      </c>
      <c r="CK266" s="223" t="str">
        <f t="shared" ca="1" si="402"/>
        <v>4.46134190223783+0.439403824809672i</v>
      </c>
      <c r="CL266" s="223" t="str">
        <f t="shared" ca="1" si="403"/>
        <v>-3.0105507297121+3.32163086355941i</v>
      </c>
      <c r="CM266" s="223" t="str">
        <f t="shared" ca="1" si="404"/>
        <v>-0.874575950579552-4.39679021521249i</v>
      </c>
      <c r="CN266" s="223" t="str">
        <f t="shared" ca="1" si="405"/>
        <v>4.05251930068469+1.91669888284479i</v>
      </c>
      <c r="CO266" s="223" t="str">
        <f t="shared" ca="1" si="406"/>
        <v>-3.95358990713994+2.11323783235148i</v>
      </c>
      <c r="CP266" s="223" t="str">
        <f t="shared" ca="1" si="407"/>
        <v>0.657782215178276-4.43440749675936i</v>
      </c>
      <c r="CQ266" s="223" t="str">
        <f t="shared" ca="1" si="408"/>
        <v>3.16990909096126+3.16990909096169i</v>
      </c>
      <c r="CR266" s="223" t="str">
        <f t="shared" ca="1" si="409"/>
        <v>-4.43440749675941+0.657782215177935i</v>
      </c>
      <c r="CS266" s="223" t="str">
        <f t="shared" ca="1" si="410"/>
        <v>2.11323783234774-3.95358990714195i</v>
      </c>
      <c r="CT266" s="223" t="str">
        <f t="shared" ca="1" si="411"/>
        <v>1.91669888284448+4.05251930068484i</v>
      </c>
      <c r="CU266" s="223" t="str">
        <f t="shared" ca="1" si="412"/>
        <v>-4.39679021521238-0.874575950580139i</v>
      </c>
      <c r="CV266" s="223" t="str">
        <f t="shared" ca="1" si="413"/>
        <v>3.32163086355964-3.01055072971184i</v>
      </c>
      <c r="CW266" s="223" t="str">
        <f t="shared" ca="1" si="414"/>
        <v>0.439403824809329+4.46134190223786i</v>
      </c>
      <c r="CX266" s="223" t="str">
        <f t="shared" ca="1" si="415"/>
        <v>-3.84513596921722-2.30468580681888i</v>
      </c>
      <c r="CY266" s="223" t="str">
        <f t="shared" ca="1" si="416"/>
        <v>4.14168582027549-1.71554243784565i</v>
      </c>
      <c r="CZ266" s="223" t="str">
        <f t="shared" ca="1" si="417"/>
        <v>-1.08926275591297+4.34858068092352i</v>
      </c>
      <c r="DA266" s="223" t="str">
        <f t="shared" ca="1" si="418"/>
        <v>-2.84393968806451-3.46535053646409i</v>
      </c>
      <c r="DB266" s="223" t="str">
        <f t="shared" ca="1" si="419"/>
        <v>4.47752854430696-0.219966872134978i</v>
      </c>
      <c r="DC266" s="223" t="str">
        <f t="shared" ca="1" si="420"/>
        <v>-2.49058159131467+3.7274187619484i</v>
      </c>
      <c r="DD266" s="223" t="str">
        <f t="shared" ca="1" si="421"/>
        <v>-1.51025310085021-4.22087465595613i</v>
      </c>
      <c r="DE266" s="223" t="str">
        <f t="shared" ca="1" si="422"/>
        <v>4.28989503488471+1.30132543185473i</v>
      </c>
      <c r="DF266" s="223" t="str">
        <f t="shared" ca="1" si="423"/>
        <v>-3.60072187639999+2.67047734660583i</v>
      </c>
      <c r="DG266" s="223" t="str">
        <f t="shared" ca="1" si="424"/>
        <v>1.17527454753514E-12-4.48292842792749i</v>
      </c>
      <c r="DH266" s="223" t="str">
        <f t="shared" ca="1" si="425"/>
        <v>3.60072187639859+2.67047734660772i</v>
      </c>
      <c r="DI266" s="223" t="str">
        <f t="shared" ca="1" si="426"/>
        <v>-4.28989503488414+1.30132543185663i</v>
      </c>
      <c r="DJ266" s="223" t="str">
        <f t="shared" ca="1" si="427"/>
        <v>1.51025310085243-4.22087465595533i</v>
      </c>
      <c r="DK266" s="223" t="str">
        <f t="shared" ca="1" si="428"/>
        <v>2.49058159131272+3.7274187619497i</v>
      </c>
      <c r="DL266" s="223" t="str">
        <f t="shared" ca="1" si="429"/>
        <v>-4.47752854430707-0.219966872132745i</v>
      </c>
      <c r="DM266" s="223" t="str">
        <f t="shared" ca="1" si="430"/>
        <v>2.84393968806298-3.46535053646535i</v>
      </c>
      <c r="DN266" s="223" t="str">
        <f t="shared" ca="1" si="431"/>
        <v>1.08926275591094+4.34858068092403i</v>
      </c>
      <c r="DO266" s="223" t="str">
        <f t="shared" ca="1" si="432"/>
        <v>-4.14168582027459-1.71554243784782i</v>
      </c>
      <c r="DP266" s="223" t="str">
        <f t="shared" ca="1" si="433"/>
        <v>3.84513596921607-2.30468580682079i</v>
      </c>
      <c r="DQ266" s="223" t="str">
        <f t="shared" ca="1" si="434"/>
        <v>-0.439403824807104+4.46134190223809i</v>
      </c>
      <c r="DR266" s="223" t="str">
        <f t="shared" ca="1" si="435"/>
        <v>-3.32163086355823-3.01055072971339i</v>
      </c>
      <c r="DS266" s="223" t="str">
        <f t="shared" ca="1" si="436"/>
        <v>4.39679021521283-0.874575950577831i</v>
      </c>
      <c r="DT266" s="223" t="str">
        <f t="shared" ca="1" si="437"/>
        <v>-1.91669888284246+4.0525193006858i</v>
      </c>
      <c r="DU266" s="223" t="str">
        <f t="shared" ca="1" si="438"/>
        <v>-2.11323783234972-3.95358990714089i</v>
      </c>
      <c r="DV266" s="223" t="str">
        <f t="shared" ca="1" si="439"/>
        <v>4.43440749675906+0.657782215180257i</v>
      </c>
      <c r="DW266" s="223" t="str">
        <f t="shared" ca="1" si="440"/>
        <v>-3.16990909096293+3.16990909096003i</v>
      </c>
      <c r="DX266" s="223" t="str">
        <f t="shared" ca="1" si="441"/>
        <v>-0.657782215180486-4.43440749675903i</v>
      </c>
      <c r="DY266" s="223" t="str">
        <f t="shared" ca="1" si="442"/>
        <v>3.953589907141+2.11323783234951i</v>
      </c>
      <c r="DZ266" s="223" t="str">
        <f t="shared" ca="1" si="443"/>
        <v>-4.0525193006857+1.91669888284267i</v>
      </c>
      <c r="EA266" s="223" t="str">
        <f t="shared" ca="1" si="444"/>
        <v>0.874575950577607-4.39679021521288i</v>
      </c>
      <c r="EB266" s="223" t="str">
        <f t="shared" ca="1" si="445"/>
        <v>3.01055072971375+3.3216308635579i</v>
      </c>
      <c r="EC266" s="223" t="str">
        <f t="shared" ca="1" si="446"/>
        <v>-4.46134190223806+0.439403824807333i</v>
      </c>
      <c r="ED266" s="223" t="str">
        <f t="shared" ca="1" si="447"/>
        <v>2.3046858068206-3.84513596921619i</v>
      </c>
      <c r="EE266" s="223" t="str">
        <f t="shared" ca="1" si="448"/>
        <v>1.71554243784803+4.1416858202745i</v>
      </c>
      <c r="EF266" s="223" t="str">
        <f t="shared" ca="1" si="449"/>
        <v>-4.34858068092415-1.08926275591047i</v>
      </c>
      <c r="EG266" s="223" t="str">
        <f t="shared" ca="1" si="450"/>
        <v>3.4653505364652-2.84393968806315i</v>
      </c>
      <c r="EH266" s="223" t="str">
        <f t="shared" ca="1" si="451"/>
        <v>0.219966872132975+4.47752854430706i</v>
      </c>
      <c r="EI266" s="223" t="str">
        <f t="shared" ca="1" si="452"/>
        <v>-3.72741876194983-2.49058159131252i</v>
      </c>
      <c r="EJ266" s="223" t="str">
        <f t="shared" ca="1" si="453"/>
        <v>4.22087465595517-1.51025310085289i</v>
      </c>
      <c r="EK266" s="223" t="str">
        <f t="shared" ca="1" si="454"/>
        <v>-1.30132543185665+4.28989503488413i</v>
      </c>
      <c r="EL266" s="223" t="str">
        <f t="shared" ca="1" si="455"/>
        <v>-2.67047734660443-3.60072187640104i</v>
      </c>
      <c r="EM266" s="223" t="str">
        <f t="shared" ca="1" si="456"/>
        <v>4.48292842792749-1.66075032907475E-12i</v>
      </c>
      <c r="EN266" s="223"/>
      <c r="EO266" s="223"/>
      <c r="EP266" s="223"/>
    </row>
    <row r="267" spans="1:146">
      <c r="A267" s="249">
        <f t="shared" si="323"/>
        <v>3.2617187500000025E-3</v>
      </c>
      <c r="B267" s="248">
        <v>167</v>
      </c>
      <c r="C267" s="247">
        <f t="shared" si="324"/>
        <v>33400</v>
      </c>
      <c r="N267" s="246">
        <f t="shared" ca="1" si="327"/>
        <v>17.482280328816763</v>
      </c>
      <c r="O267" s="223">
        <f t="shared" ca="1" si="328"/>
        <v>4.4822803288167652</v>
      </c>
      <c r="P267" s="223" t="str">
        <f t="shared" ca="1" si="329"/>
        <v>-2.58093372956378+3.66464432512867i</v>
      </c>
      <c r="Q267" s="223" t="str">
        <f t="shared" ca="1" si="330"/>
        <v>-1.51003476283793-4.22026444208402i</v>
      </c>
      <c r="R267" s="223" t="str">
        <f t="shared" ca="1" si="331"/>
        <v>4.31991450109931+1.19548134627422i</v>
      </c>
      <c r="S267" s="223" t="str">
        <f t="shared" ca="1" si="332"/>
        <v>-3.46484954907762+2.84352853834005i</v>
      </c>
      <c r="T267" s="223" t="str">
        <f t="shared" ca="1" si="333"/>
        <v>-0.329736996320929-4.47013539608757i</v>
      </c>
      <c r="U267" s="223" t="str">
        <f t="shared" ca="1" si="334"/>
        <v>3.84458007606757+2.304352617288i</v>
      </c>
      <c r="V267" s="223" t="str">
        <f t="shared" ca="1" si="335"/>
        <v>-4.09774440440238+1.81640517018829i</v>
      </c>
      <c r="W267" s="223" t="str">
        <f t="shared" ca="1" si="336"/>
        <v>0.874449512715289-4.39615456914446i</v>
      </c>
      <c r="X267" s="223" t="str">
        <f t="shared" ca="1" si="337"/>
        <v>3.09071401959655+3.24627845311629i</v>
      </c>
      <c r="Y267" s="223" t="str">
        <f t="shared" ca="1" si="338"/>
        <v>-4.43376641234278+0.657687119289077i</v>
      </c>
      <c r="Z267" s="223" t="str">
        <f t="shared" ca="1" si="339"/>
        <v>2.01528401852385-4.00368171446983i</v>
      </c>
      <c r="AA267" s="223" t="str">
        <f t="shared" ca="1" si="340"/>
        <v>2.11293232054358+3.95301833475385i</v>
      </c>
      <c r="AB267" s="223" t="str">
        <f t="shared" ca="1" si="341"/>
        <v>-4.448571494685-0.548678961482772i</v>
      </c>
      <c r="AC267" s="223" t="str">
        <f t="shared" ca="1" si="342"/>
        <v>3.01011549295142-3.32115065379329i</v>
      </c>
      <c r="AD267" s="223" t="str">
        <f t="shared" ca="1" si="343"/>
        <v>0.982073178774487+4.37337046425632i</v>
      </c>
      <c r="AE267" s="223" t="str">
        <f t="shared" ca="1" si="344"/>
        <v>-4.1410870547717-1.71529442105429i</v>
      </c>
      <c r="AF267" s="223" t="str">
        <f t="shared" ca="1" si="345"/>
        <v>3.78687051624939-2.39800930758386i</v>
      </c>
      <c r="AG267" s="223" t="str">
        <f t="shared" ca="1" si="346"/>
        <v>-0.219935071418585+4.47688122586001i</v>
      </c>
      <c r="AH267" s="223" t="str">
        <f t="shared" ca="1" si="347"/>
        <v>-3.53358968484359-2.75764045612634i</v>
      </c>
      <c r="AI267" s="223" t="str">
        <f t="shared" ca="1" si="348"/>
        <v>4.28927484270375-1.30113729861475i</v>
      </c>
      <c r="AJ267" s="223" t="str">
        <f t="shared" ca="1" si="349"/>
        <v>-1.40600949449897+4.25605148552934i</v>
      </c>
      <c r="AK267" s="223" t="str">
        <f t="shared" ca="1" si="350"/>
        <v>-2.67009127441617-3.60020131831324i</v>
      </c>
      <c r="AL267" s="223" t="str">
        <f t="shared" ca="1" si="351"/>
        <v>4.48093034978335-0.110000665853401i</v>
      </c>
      <c r="AM267" s="223" t="str">
        <f t="shared" ca="1" si="352"/>
        <v>-2.49022152673992+3.72687988723259i</v>
      </c>
      <c r="AN267" s="223" t="str">
        <f t="shared" ca="1" si="353"/>
        <v>-1.61315044270028-4.18193526914437i</v>
      </c>
      <c r="AO267" s="223" t="str">
        <f t="shared" ca="1" si="354"/>
        <v>4.34795200453109+1.08910528067391i</v>
      </c>
      <c r="AP267" s="223" t="str">
        <f t="shared" ca="1" si="355"/>
        <v>-3.39402231750119+2.92770378529004i</v>
      </c>
      <c r="AQ267" s="223" t="str">
        <f t="shared" ca="1" si="356"/>
        <v>-0.439340299985494-4.46069692390173i</v>
      </c>
      <c r="AR267" s="223" t="str">
        <f t="shared" ca="1" si="357"/>
        <v>-0.439340299985494-4.46069692390173i</v>
      </c>
      <c r="AS267" s="223" t="str">
        <f t="shared" ca="1" si="358"/>
        <v>-4.05193342602819+1.91642178476795i</v>
      </c>
      <c r="AT267" s="223" t="str">
        <f t="shared" ca="1" si="359"/>
        <v>0.766299110969603-4.41629059490257i</v>
      </c>
      <c r="AU267" s="223" t="str">
        <f t="shared" ca="1" si="360"/>
        <v>3.16945081568578+3.16945081568503i</v>
      </c>
      <c r="AV267" s="223" t="str">
        <f t="shared" ca="1" si="361"/>
        <v>-4.41629059490313+0.76629911096638i</v>
      </c>
      <c r="AW267" s="223" t="str">
        <f t="shared" ca="1" si="362"/>
        <v>1.91642178476687-4.0519334260287i</v>
      </c>
      <c r="AX267" s="223" t="str">
        <f t="shared" ca="1" si="363"/>
        <v>2.20930787114026+3.89997380460631i</v>
      </c>
      <c r="AY267" s="223" t="str">
        <f t="shared" ca="1" si="364"/>
        <v>-4.46069692390185-0.439340299984311i</v>
      </c>
      <c r="AZ267" s="223" t="str">
        <f t="shared" ca="1" si="365"/>
        <v>2.92770378528918-3.39402231750192i</v>
      </c>
      <c r="BA267" s="223" t="str">
        <f t="shared" ca="1" si="366"/>
        <v>1.08910528067067+4.3479520045319i</v>
      </c>
      <c r="BB267" s="223" t="str">
        <f t="shared" ca="1" si="367"/>
        <v>-4.18193526914482-1.61315044269912i</v>
      </c>
      <c r="BC267" s="223" t="str">
        <f t="shared" ca="1" si="368"/>
        <v>3.72687988723342-2.49022152673868i</v>
      </c>
      <c r="BD267" s="223" t="str">
        <f t="shared" ca="1" si="369"/>
        <v>-0.110000665852213+4.48093034978338i</v>
      </c>
      <c r="BE267" s="223" t="str">
        <f t="shared" ca="1" si="370"/>
        <v>-3.60020131831262-2.670091274417i</v>
      </c>
      <c r="BF267" s="223" t="str">
        <f t="shared" ca="1" si="371"/>
        <v>4.25605148552884-1.40600949450046i</v>
      </c>
      <c r="BG267" s="223" t="str">
        <f t="shared" ca="1" si="372"/>
        <v>-1.30113729861483+4.28927484270372i</v>
      </c>
      <c r="BH267" s="223" t="str">
        <f t="shared" ca="1" si="373"/>
        <v>-2.75764045612446-3.53358968484506i</v>
      </c>
      <c r="BI267" s="223" t="str">
        <f t="shared" ca="1" si="374"/>
        <v>4.47688122586-0.219935071418881i</v>
      </c>
      <c r="BJ267" s="223" t="str">
        <f t="shared" ca="1" si="375"/>
        <v>-2.39800930758511+3.78687051624859i</v>
      </c>
      <c r="BK267" s="223" t="str">
        <f t="shared" ca="1" si="376"/>
        <v>-1.71529442105492-4.14108705477144i</v>
      </c>
      <c r="BL267" s="223" t="str">
        <f t="shared" ca="1" si="377"/>
        <v>4.37337046425607+0.982073178775563i</v>
      </c>
      <c r="BM267" s="223" t="str">
        <f t="shared" ca="1" si="378"/>
        <v>-3.32115065379215+3.01011549295268i</v>
      </c>
      <c r="BN267" s="223" t="str">
        <f t="shared" ca="1" si="379"/>
        <v>-0.548678961482212-4.44857149468506i</v>
      </c>
      <c r="BO267" s="223" t="str">
        <f t="shared" ca="1" si="380"/>
        <v>3.95301833475483+2.11293232054174i</v>
      </c>
      <c r="BP267" s="223" t="str">
        <f t="shared" ca="1" si="381"/>
        <v>-4.0036817144697+2.01528401852411i</v>
      </c>
      <c r="BQ267" s="223" t="str">
        <f t="shared" ca="1" si="382"/>
        <v>0.657687119291017-4.43376641234249i</v>
      </c>
      <c r="BR267" s="223" t="str">
        <f t="shared" ca="1" si="383"/>
        <v>3.24627845311676+3.09071401959605i</v>
      </c>
      <c r="BS267" s="223" t="str">
        <f t="shared" ca="1" si="384"/>
        <v>-4.39615456914466+0.874449512714298i</v>
      </c>
      <c r="BT267" s="223" t="str">
        <f t="shared" ca="1" si="385"/>
        <v>1.81640517018718-4.09774440440287i</v>
      </c>
      <c r="BU267" s="223" t="str">
        <f t="shared" ca="1" si="386"/>
        <v>2.30435261728749+3.84458007606787i</v>
      </c>
      <c r="BV267" s="223" t="str">
        <f t="shared" ca="1" si="387"/>
        <v>-4.47013539608772-0.329736996318871i</v>
      </c>
      <c r="BW267" s="223" t="str">
        <f t="shared" ca="1" si="388"/>
        <v>2.8435285383402-3.4648495490775i</v>
      </c>
      <c r="BX267" s="223" t="str">
        <f t="shared" ca="1" si="389"/>
        <v>1.19548134627229+4.31991450109985i</v>
      </c>
      <c r="BY267" s="223" t="str">
        <f t="shared" ca="1" si="390"/>
        <v>-4.22026444208424-1.51003476283731i</v>
      </c>
      <c r="BZ267" s="223" t="str">
        <f t="shared" ca="1" si="391"/>
        <v>3.66464432512943-2.58093372956269i</v>
      </c>
      <c r="CA267" s="223" t="str">
        <f t="shared" ca="1" si="392"/>
        <v>1.0608822940889E-12+4.48228032881677i</v>
      </c>
      <c r="CB267" s="223" t="str">
        <f t="shared" ca="1" si="393"/>
        <v>-3.66464432512831-2.58093372956429i</v>
      </c>
      <c r="CC267" s="223" t="str">
        <f t="shared" ca="1" si="394"/>
        <v>4.22026444208344-1.51003476283955i</v>
      </c>
      <c r="CD267" s="223" t="str">
        <f t="shared" ca="1" si="395"/>
        <v>-1.19548134627442+4.31991450109925i</v>
      </c>
      <c r="CE267" s="223" t="str">
        <f t="shared" ca="1" si="396"/>
        <v>-2.84352853833849-3.4648495490789i</v>
      </c>
      <c r="CF267" s="223" t="str">
        <f t="shared" ca="1" si="397"/>
        <v>4.47013539608755-0.329736996321241i</v>
      </c>
      <c r="CG267" s="223" t="str">
        <f t="shared" ca="1" si="398"/>
        <v>-2.30435261728927+3.8445800760668i</v>
      </c>
      <c r="CH267" s="223" t="str">
        <f t="shared" ca="1" si="399"/>
        <v>-1.81640517018947-4.09774440440185i</v>
      </c>
      <c r="CI267" s="223" t="str">
        <f t="shared" ca="1" si="400"/>
        <v>4.39615456914428+0.874449512716217i</v>
      </c>
      <c r="CJ267" s="223" t="str">
        <f t="shared" ca="1" si="401"/>
        <v>-3.2462784531152+3.09071401959769i</v>
      </c>
      <c r="CK267" s="223" t="str">
        <f t="shared" ca="1" si="402"/>
        <v>-0.657687119288834-4.43376641234282i</v>
      </c>
      <c r="CL267" s="223" t="str">
        <f t="shared" ca="1" si="403"/>
        <v>4.0036817144687+2.01528401852609i</v>
      </c>
      <c r="CM267" s="223" t="str">
        <f t="shared" ca="1" si="404"/>
        <v>-3.95301833475371+2.11293232054384i</v>
      </c>
      <c r="CN267" s="223" t="str">
        <f t="shared" ca="1" si="405"/>
        <v>0.548678961484278-4.44857149468481i</v>
      </c>
      <c r="CO267" s="223" t="str">
        <f t="shared" ca="1" si="406"/>
        <v>3.32115065379383+3.01011549295082i</v>
      </c>
      <c r="CP267" s="223" t="str">
        <f t="shared" ca="1" si="407"/>
        <v>-4.37337046425653+0.982073178773533i</v>
      </c>
      <c r="CQ267" s="223" t="str">
        <f t="shared" ca="1" si="408"/>
        <v>1.71529442105284-4.1410870547723i</v>
      </c>
      <c r="CR267" s="223" t="str">
        <f t="shared" ca="1" si="409"/>
        <v>2.39800930758325+3.78687051624977i</v>
      </c>
      <c r="CS267" s="223" t="str">
        <f t="shared" ca="1" si="410"/>
        <v>-4.47688122585989-0.219935071421089i</v>
      </c>
      <c r="CT267" s="223" t="str">
        <f t="shared" ca="1" si="411"/>
        <v>2.7576404561261-3.53358968484378i</v>
      </c>
      <c r="CU267" s="223" t="str">
        <f t="shared" ca="1" si="412"/>
        <v>1.30113729861284+4.28927484270432i</v>
      </c>
      <c r="CV267" s="223" t="str">
        <f t="shared" ca="1" si="413"/>
        <v>-4.25605148552959-1.40600949449821i</v>
      </c>
      <c r="CW267" s="223" t="str">
        <f t="shared" ca="1" si="414"/>
        <v>3.60020131831386-2.67009127441533i</v>
      </c>
      <c r="CX267" s="223" t="str">
        <f t="shared" ca="1" si="415"/>
        <v>0.110000665854461+4.48093034978333i</v>
      </c>
      <c r="CY267" s="223" t="str">
        <f t="shared" ca="1" si="416"/>
        <v>-3.72687988723233-2.49022152674031i</v>
      </c>
      <c r="CZ267" s="223" t="str">
        <f t="shared" ca="1" si="417"/>
        <v>4.18193526914397-1.61315044270133i</v>
      </c>
      <c r="DA267" s="223" t="str">
        <f t="shared" ca="1" si="418"/>
        <v>-1.08910528067282+4.34795200453137i</v>
      </c>
      <c r="DB267" s="223" t="str">
        <f t="shared" ca="1" si="419"/>
        <v>-2.92770378528751-3.39402231750336i</v>
      </c>
      <c r="DC267" s="223" t="str">
        <f t="shared" ca="1" si="420"/>
        <v>4.46069692390162-0.439340299986676i</v>
      </c>
      <c r="DD267" s="223" t="str">
        <f t="shared" ca="1" si="421"/>
        <v>-2.20930787114207+3.89997380460528i</v>
      </c>
      <c r="DE267" s="223" t="str">
        <f t="shared" ca="1" si="422"/>
        <v>-1.91642178476914-4.05193342602763i</v>
      </c>
      <c r="DF267" s="223" t="str">
        <f t="shared" ca="1" si="423"/>
        <v>4.4162905949028+0.766299110968307i</v>
      </c>
      <c r="DG267" s="223" t="str">
        <f t="shared" ca="1" si="424"/>
        <v>-3.16945081568419+3.16945081568662i</v>
      </c>
      <c r="DH267" s="223" t="str">
        <f t="shared" ca="1" si="425"/>
        <v>-0.766299110967429-4.41629059490295i</v>
      </c>
      <c r="DI267" s="223" t="str">
        <f t="shared" ca="1" si="426"/>
        <v>4.05193342602725+1.91642178476995i</v>
      </c>
      <c r="DJ267" s="223" t="str">
        <f t="shared" ca="1" si="427"/>
        <v>-3.89997380460573+2.20930787114129i</v>
      </c>
      <c r="DK267" s="223" t="str">
        <f t="shared" ca="1" si="428"/>
        <v>0.439340299987566-4.46069692390153i</v>
      </c>
      <c r="DL267" s="223" t="str">
        <f t="shared" ca="1" si="429"/>
        <v>3.39402231750278+2.92770378528819i</v>
      </c>
      <c r="DM267" s="223" t="str">
        <f t="shared" ca="1" si="430"/>
        <v>-4.34795200453158+1.08910528067195i</v>
      </c>
      <c r="DN267" s="223" t="str">
        <f t="shared" ca="1" si="431"/>
        <v>1.61315044269813-4.1819352691452i</v>
      </c>
      <c r="DO267" s="223" t="str">
        <f t="shared" ca="1" si="432"/>
        <v>2.49022152673957+3.72687988723283i</v>
      </c>
      <c r="DP267" s="223" t="str">
        <f t="shared" ca="1" si="433"/>
        <v>-4.48093034978329-0.11000066585561i</v>
      </c>
      <c r="DQ267" s="223" t="str">
        <f t="shared" ca="1" si="434"/>
        <v>2.67009127441605-3.60020131831333i</v>
      </c>
      <c r="DR267" s="223" t="str">
        <f t="shared" ca="1" si="435"/>
        <v>1.40600949449736+4.25605148552987i</v>
      </c>
      <c r="DS267" s="223" t="str">
        <f t="shared" ca="1" si="436"/>
        <v>-4.28927484270406-1.30113729861369i</v>
      </c>
      <c r="DT267" s="223" t="str">
        <f t="shared" ca="1" si="437"/>
        <v>3.53358968484433-2.7576404561254i</v>
      </c>
      <c r="DU267" s="223" t="str">
        <f t="shared" ca="1" si="438"/>
        <v>0.219935071419941+4.47688122585994i</v>
      </c>
      <c r="DV267" s="223" t="str">
        <f t="shared" ca="1" si="439"/>
        <v>-3.78687051624916-2.39800930758422i</v>
      </c>
      <c r="DW267" s="223" t="str">
        <f t="shared" ca="1" si="440"/>
        <v>4.14108705477099-1.71529442105602i</v>
      </c>
      <c r="DX267" s="223" t="str">
        <f t="shared" ca="1" si="441"/>
        <v>-0.982073178774402+4.37337046425633i</v>
      </c>
      <c r="DY267" s="223" t="str">
        <f t="shared" ca="1" si="442"/>
        <v>-3.01011549295016-3.32115065379443i</v>
      </c>
      <c r="DZ267" s="223" t="str">
        <f t="shared" ca="1" si="443"/>
        <v>4.44857149468492-0.548678961483391i</v>
      </c>
      <c r="EA267" s="223" t="str">
        <f t="shared" ca="1" si="444"/>
        <v>-2.11293232054462+3.95301833475329i</v>
      </c>
      <c r="EB267" s="223" t="str">
        <f t="shared" ca="1" si="445"/>
        <v>-2.01528401852529-4.00368171446911i</v>
      </c>
      <c r="EC267" s="223" t="str">
        <f t="shared" ca="1" si="446"/>
        <v>4.43376641234268+0.657687119289717i</v>
      </c>
      <c r="ED267" s="223" t="str">
        <f t="shared" ca="1" si="447"/>
        <v>-3.09071401959519+3.24627845311758i</v>
      </c>
      <c r="EE267" s="223" t="str">
        <f t="shared" ca="1" si="448"/>
        <v>-0.874449512715343-4.39615456914445i</v>
      </c>
      <c r="EF267" s="223" t="str">
        <f t="shared" ca="1" si="449"/>
        <v>4.09774440440149+1.81640517019028i</v>
      </c>
      <c r="EG267" s="223" t="str">
        <f t="shared" ca="1" si="450"/>
        <v>-3.84458007606726+2.30435261728851i</v>
      </c>
      <c r="EH267" s="223" t="str">
        <f t="shared" ca="1" si="451"/>
        <v>0.329736996322132-4.47013539608748i</v>
      </c>
      <c r="EI267" s="223" t="str">
        <f t="shared" ca="1" si="452"/>
        <v>3.46484954907833+2.84352853833919i</v>
      </c>
      <c r="EJ267" s="223" t="str">
        <f t="shared" ca="1" si="453"/>
        <v>-4.31991450109949+1.19548134627356i</v>
      </c>
      <c r="EK267" s="223" t="str">
        <f t="shared" ca="1" si="454"/>
        <v>1.51003476283607-4.22026444208468i</v>
      </c>
      <c r="EL267" s="223" t="str">
        <f t="shared" ca="1" si="455"/>
        <v>2.58093372956377+3.66464432512868i</v>
      </c>
      <c r="EM267" s="223" t="str">
        <f t="shared" ca="1" si="456"/>
        <v>-4.48228032881677-1.95484562274207E-12i</v>
      </c>
      <c r="EN267" s="223"/>
      <c r="EO267" s="223"/>
      <c r="EP267" s="223"/>
    </row>
    <row r="268" spans="1:146">
      <c r="A268" s="249">
        <f t="shared" si="323"/>
        <v>3.2812500000000025E-3</v>
      </c>
      <c r="B268" s="248">
        <v>168</v>
      </c>
      <c r="C268" s="247">
        <f t="shared" si="324"/>
        <v>33600</v>
      </c>
      <c r="N268" s="246">
        <f t="shared" ca="1" si="327"/>
        <v>17.481573469466856</v>
      </c>
      <c r="O268" s="223">
        <f t="shared" ca="1" si="328"/>
        <v>4.4815734694668556</v>
      </c>
      <c r="P268" s="223" t="str">
        <f t="shared" ca="1" si="329"/>
        <v>-2.48982881672618+3.72629215516297i</v>
      </c>
      <c r="Q268" s="223" t="str">
        <f t="shared" ca="1" si="330"/>
        <v>-1.71502391769191-4.14043400188602i</v>
      </c>
      <c r="R268" s="223" t="str">
        <f t="shared" ca="1" si="331"/>
        <v>4.39546129189872+0.874311611297274i</v>
      </c>
      <c r="S268" s="223" t="str">
        <f t="shared" ca="1" si="332"/>
        <v>-3.16895099064578+3.16895099064569i</v>
      </c>
      <c r="T268" s="223" t="str">
        <f t="shared" ca="1" si="333"/>
        <v>-0.874311611297149-4.39546129189874i</v>
      </c>
      <c r="U268" s="223" t="str">
        <f t="shared" ca="1" si="334"/>
        <v>4.14043400188599+1.71502391769199i</v>
      </c>
      <c r="V268" s="223" t="str">
        <f t="shared" ca="1" si="335"/>
        <v>-3.72629215516304+2.48982881672608i</v>
      </c>
      <c r="W268" s="223" t="str">
        <f t="shared" ca="1" si="336"/>
        <v>1.25178227708693E-13-4.48157346946686i</v>
      </c>
      <c r="X268" s="223" t="str">
        <f t="shared" ca="1" si="337"/>
        <v>3.72629215516289+2.4898288167263i</v>
      </c>
      <c r="Y268" s="223" t="str">
        <f t="shared" ca="1" si="338"/>
        <v>-4.14043400188608+1.71502391769176i</v>
      </c>
      <c r="Z268" s="223" t="str">
        <f t="shared" ca="1" si="339"/>
        <v>0.874311611297409-4.39546129189869i</v>
      </c>
      <c r="AA268" s="223" t="str">
        <f t="shared" ca="1" si="340"/>
        <v>3.1689509906456+3.16895099064587i</v>
      </c>
      <c r="AB268" s="223" t="str">
        <f t="shared" ca="1" si="341"/>
        <v>-4.39546129189877+0.87431161129701i</v>
      </c>
      <c r="AC268" s="223" t="str">
        <f t="shared" ca="1" si="342"/>
        <v>1.71502391769169-4.14043400188611i</v>
      </c>
      <c r="AD268" s="223" t="str">
        <f t="shared" ca="1" si="343"/>
        <v>2.48982881672596+3.72629215516312i</v>
      </c>
      <c r="AE268" s="223" t="str">
        <f t="shared" ca="1" si="344"/>
        <v>-4.48157346946686+1.95452470873295E-13i</v>
      </c>
      <c r="AF268" s="223" t="str">
        <f t="shared" ca="1" si="345"/>
        <v>2.48982881672603-3.72629215516307i</v>
      </c>
      <c r="AG268" s="223" t="str">
        <f t="shared" ca="1" si="346"/>
        <v>1.71502391769202+4.14043400188597i</v>
      </c>
      <c r="AH268" s="223" t="str">
        <f t="shared" ca="1" si="347"/>
        <v>-4.39546129189876-0.874311611297063i</v>
      </c>
      <c r="AI268" s="223" t="str">
        <f t="shared" ca="1" si="348"/>
        <v>3.16895099064564-3.16895099064583i</v>
      </c>
      <c r="AJ268" s="223" t="str">
        <f t="shared" ca="1" si="349"/>
        <v>0.874311611297323+4.39546129189871i</v>
      </c>
      <c r="AK268" s="223" t="str">
        <f t="shared" ca="1" si="350"/>
        <v>-4.14043400188605-1.71502391769183i</v>
      </c>
      <c r="AL268" s="223" t="str">
        <f t="shared" ca="1" si="351"/>
        <v>3.72629215516292-2.48982881672625i</v>
      </c>
      <c r="AM268" s="223" t="str">
        <f t="shared" ca="1" si="352"/>
        <v>7.02742431646019E-14+4.48157346946686i</v>
      </c>
      <c r="AN268" s="223" t="str">
        <f t="shared" ca="1" si="353"/>
        <v>-3.72629215516275-2.48982881672651i</v>
      </c>
      <c r="AO268" s="223" t="str">
        <f t="shared" ca="1" si="354"/>
        <v>4.14043400188551-1.71502391769314i</v>
      </c>
      <c r="AP268" s="223" t="str">
        <f t="shared" ca="1" si="355"/>
        <v>-0.87431161129856+4.39546129189846i</v>
      </c>
      <c r="AQ268" s="223" t="str">
        <f t="shared" ca="1" si="356"/>
        <v>-3.16895099064606-3.16895099064542i</v>
      </c>
      <c r="AR268" s="223" t="str">
        <f t="shared" ca="1" si="357"/>
        <v>-3.16895099064606-3.16895099064542i</v>
      </c>
      <c r="AS268" s="223" t="str">
        <f t="shared" ca="1" si="358"/>
        <v>-1.71502391769236+4.14043400188583i</v>
      </c>
      <c r="AT268" s="223" t="str">
        <f t="shared" ca="1" si="359"/>
        <v>-2.48982881672726-3.72629215516225i</v>
      </c>
      <c r="AU268" s="223" t="str">
        <f t="shared" ca="1" si="360"/>
        <v>4.48157346946686+1.39233076341613E-12i</v>
      </c>
      <c r="AV268" s="223" t="str">
        <f t="shared" ca="1" si="361"/>
        <v>-2.48982881672582+3.72629215516322i</v>
      </c>
      <c r="AW268" s="223" t="str">
        <f t="shared" ca="1" si="362"/>
        <v>-1.71502391769385-4.14043400188522i</v>
      </c>
      <c r="AX268" s="223" t="str">
        <f t="shared" ca="1" si="363"/>
        <v>4.39546129189862+0.874311611297749i</v>
      </c>
      <c r="AY268" s="223" t="str">
        <f t="shared" ca="1" si="364"/>
        <v>-3.16895099064492+3.16895099064655i</v>
      </c>
      <c r="AZ268" s="223" t="str">
        <f t="shared" ca="1" si="365"/>
        <v>-0.874311611295768-4.39546129189902i</v>
      </c>
      <c r="BA268" s="223" t="str">
        <f t="shared" ca="1" si="366"/>
        <v>4.14043400188615+1.7150239176916i</v>
      </c>
      <c r="BB268" s="223" t="str">
        <f t="shared" ca="1" si="367"/>
        <v>-3.72629215516186+2.48982881672784i</v>
      </c>
      <c r="BC268" s="223" t="str">
        <f t="shared" ca="1" si="368"/>
        <v>6.25891138543465E-13-4.48157346946686i</v>
      </c>
      <c r="BD268" s="223" t="str">
        <f t="shared" ca="1" si="369"/>
        <v>3.72629215516364+2.48982881672518i</v>
      </c>
      <c r="BE268" s="223" t="str">
        <f t="shared" ca="1" si="370"/>
        <v>-4.14043400188663+1.71502391769044i</v>
      </c>
      <c r="BF268" s="223" t="str">
        <f t="shared" ca="1" si="371"/>
        <v>0.874311611296996-4.39546129189878i</v>
      </c>
      <c r="BG268" s="223" t="str">
        <f t="shared" ca="1" si="372"/>
        <v>3.1689509906471+3.16895099064438i</v>
      </c>
      <c r="BH268" s="223" t="str">
        <f t="shared" ca="1" si="373"/>
        <v>-4.39546129189887+0.874311611296521i</v>
      </c>
      <c r="BI268" s="223" t="str">
        <f t="shared" ca="1" si="374"/>
        <v>1.71502391769089-4.14043400188644i</v>
      </c>
      <c r="BJ268" s="223" t="str">
        <f t="shared" ca="1" si="375"/>
        <v>2.48982881672478+3.72629215516391i</v>
      </c>
      <c r="BK268" s="223" t="str">
        <f t="shared" ca="1" si="376"/>
        <v>-4.48157346946686+1.40548486329204E-13i</v>
      </c>
      <c r="BL268" s="223" t="str">
        <f t="shared" ca="1" si="377"/>
        <v>2.48982881672454-3.72629215516407i</v>
      </c>
      <c r="BM268" s="223" t="str">
        <f t="shared" ca="1" si="378"/>
        <v>1.71502391769115+4.14043400188633i</v>
      </c>
      <c r="BN268" s="223" t="str">
        <f t="shared" ca="1" si="379"/>
        <v>-4.39546129189892-0.874311611296243i</v>
      </c>
      <c r="BO268" s="223" t="str">
        <f t="shared" ca="1" si="380"/>
        <v>3.16895099064699-3.16895099064448i</v>
      </c>
      <c r="BP268" s="223" t="str">
        <f t="shared" ca="1" si="381"/>
        <v>0.87431161129727+4.39546129189872i</v>
      </c>
      <c r="BQ268" s="223" t="str">
        <f t="shared" ca="1" si="382"/>
        <v>-4.14043400188674-1.71502391769018i</v>
      </c>
      <c r="BR268" s="223" t="str">
        <f t="shared" ca="1" si="383"/>
        <v>3.72629215516348-2.48982881672541i</v>
      </c>
      <c r="BS268" s="223" t="str">
        <f t="shared" ca="1" si="384"/>
        <v>9.0698811120187E-13+4.48157346946686i</v>
      </c>
      <c r="BT268" s="223" t="str">
        <f t="shared" ca="1" si="385"/>
        <v>-3.72629215516194-2.48982881672772i</v>
      </c>
      <c r="BU268" s="223" t="str">
        <f t="shared" ca="1" si="386"/>
        <v>4.14043400188604-1.71502391769186i</v>
      </c>
      <c r="BV268" s="223" t="str">
        <f t="shared" ca="1" si="387"/>
        <v>-0.874311611295491+4.39546129189907i</v>
      </c>
      <c r="BW268" s="223" t="str">
        <f t="shared" ca="1" si="388"/>
        <v>-3.16895099064503-3.16895099064645i</v>
      </c>
      <c r="BX268" s="223" t="str">
        <f t="shared" ca="1" si="389"/>
        <v>4.39546129189857-0.874311611298023i</v>
      </c>
      <c r="BY268" s="223" t="str">
        <f t="shared" ca="1" si="390"/>
        <v>-1.71502391769371+4.14043400188528i</v>
      </c>
      <c r="BZ268" s="223" t="str">
        <f t="shared" ca="1" si="391"/>
        <v>-2.48982881672605-3.72629215516306i</v>
      </c>
      <c r="CA268" s="223" t="str">
        <f t="shared" ca="1" si="392"/>
        <v>4.48157346946686-1.54605375713435E-12i</v>
      </c>
      <c r="CB268" s="223" t="str">
        <f t="shared" ca="1" si="393"/>
        <v>-2.48982881672708+3.72629215516237i</v>
      </c>
      <c r="CC268" s="223" t="str">
        <f t="shared" ca="1" si="394"/>
        <v>-1.71502391769268-4.1404340018857i</v>
      </c>
      <c r="CD268" s="223" t="str">
        <f t="shared" ca="1" si="395"/>
        <v>4.39546129189833+0.874311611299237i</v>
      </c>
      <c r="CE268" s="223" t="str">
        <f t="shared" ca="1" si="396"/>
        <v>-3.16895099064581+3.16895099064566i</v>
      </c>
      <c r="CF268" s="223" t="str">
        <f t="shared" ca="1" si="397"/>
        <v>-0.874311611298775-4.39546129189842i</v>
      </c>
      <c r="CG268" s="223" t="str">
        <f t="shared" ca="1" si="398"/>
        <v>4.14043400188562+1.71502391769288i</v>
      </c>
      <c r="CH268" s="223" t="str">
        <f t="shared" ca="1" si="399"/>
        <v>-3.72629215516263+2.48982881672669i</v>
      </c>
      <c r="CI268" s="223" t="str">
        <f t="shared" ca="1" si="400"/>
        <v>2.0182219019596E-12-4.48157346946686i</v>
      </c>
      <c r="CJ268" s="223" t="str">
        <f t="shared" ca="1" si="401"/>
        <v>3.72629215516279+2.48982881672644i</v>
      </c>
      <c r="CK268" s="223" t="str">
        <f t="shared" ca="1" si="402"/>
        <v>-4.14043400188541+1.71502391769339i</v>
      </c>
      <c r="CL268" s="223" t="str">
        <f t="shared" ca="1" si="403"/>
        <v>0.874311611298484-4.39546129189848i</v>
      </c>
      <c r="CM268" s="223" t="str">
        <f t="shared" ca="1" si="404"/>
        <v>3.1689509906462+3.16895099064527i</v>
      </c>
      <c r="CN268" s="223" t="str">
        <f t="shared" ca="1" si="405"/>
        <v>-4.39546129189917+0.874311611295029i</v>
      </c>
      <c r="CO268" s="223" t="str">
        <f t="shared" ca="1" si="406"/>
        <v>1.71502391769217-4.14043400188591i</v>
      </c>
      <c r="CP268" s="223" t="str">
        <f t="shared" ca="1" si="407"/>
        <v>2.48982881672732+3.72629215516221i</v>
      </c>
      <c r="CQ268" s="223" t="str">
        <f t="shared" ca="1" si="408"/>
        <v>-4.48157346946686-1.25178227708693E-12i</v>
      </c>
      <c r="CR268" s="223" t="str">
        <f t="shared" ca="1" si="409"/>
        <v>2.4898288167258-3.72629215516322i</v>
      </c>
      <c r="CS268" s="223" t="str">
        <f t="shared" ca="1" si="410"/>
        <v>1.71502391768986+4.14043400188687i</v>
      </c>
      <c r="CT268" s="223" t="str">
        <f t="shared" ca="1" si="411"/>
        <v>-4.39546129189863-0.874311611297736i</v>
      </c>
      <c r="CU268" s="223" t="str">
        <f t="shared" ca="1" si="412"/>
        <v>3.16895099064473-3.16895099064674i</v>
      </c>
      <c r="CV268" s="223" t="str">
        <f t="shared" ca="1" si="413"/>
        <v>0.874311611295782+4.39546129189902i</v>
      </c>
      <c r="CW268" s="223" t="str">
        <f t="shared" ca="1" si="414"/>
        <v>-4.1404340018862-1.71502391769147i</v>
      </c>
      <c r="CX268" s="223" t="str">
        <f t="shared" ca="1" si="415"/>
        <v>3.72629215516433-2.48982881672415i</v>
      </c>
      <c r="CY268" s="223" t="str">
        <f t="shared" ca="1" si="416"/>
        <v>-4.85342652214262E-13+4.48157346946686i</v>
      </c>
      <c r="CZ268" s="223" t="str">
        <f t="shared" ca="1" si="417"/>
        <v>-3.72629215516365-2.48982881672517i</v>
      </c>
      <c r="DA268" s="223" t="str">
        <f t="shared" ca="1" si="418"/>
        <v>4.14043400188658-1.71502391769057i</v>
      </c>
      <c r="DB268" s="223" t="str">
        <f t="shared" ca="1" si="419"/>
        <v>-0.874311611296983+4.39546129189878i</v>
      </c>
      <c r="DC268" s="223" t="str">
        <f t="shared" ca="1" si="420"/>
        <v>-3.16895099064728-3.16895099064419i</v>
      </c>
      <c r="DD268" s="223" t="str">
        <f t="shared" ca="1" si="421"/>
        <v>4.39546129189887-0.874311611296535i</v>
      </c>
      <c r="DE268" s="223" t="str">
        <f t="shared" ca="1" si="422"/>
        <v>-1.71502391769076+4.1404340018865i</v>
      </c>
      <c r="DF268" s="223" t="str">
        <f t="shared" ca="1" si="423"/>
        <v>-2.48982881672479-3.7262921551639i</v>
      </c>
      <c r="DG268" s="223" t="str">
        <f t="shared" ca="1" si="424"/>
        <v>4.48157346946686-2.81096972658407E-13i</v>
      </c>
      <c r="DH268" s="223" t="str">
        <f t="shared" ca="1" si="425"/>
        <v>-2.48982881672453+3.72629215516407i</v>
      </c>
      <c r="DI268" s="223" t="str">
        <f t="shared" ca="1" si="426"/>
        <v>-1.71502391769128-4.14043400188628i</v>
      </c>
      <c r="DJ268" s="223" t="str">
        <f t="shared" ca="1" si="427"/>
        <v>4.39546129189893+0.87431161129623i</v>
      </c>
      <c r="DK268" s="223" t="str">
        <f t="shared" ca="1" si="428"/>
        <v>-3.16895099064689+3.16895099064459i</v>
      </c>
      <c r="DL268" s="223" t="str">
        <f t="shared" ca="1" si="429"/>
        <v>-0.874311611297283-4.39546129189872i</v>
      </c>
      <c r="DM268" s="223" t="str">
        <f t="shared" ca="1" si="430"/>
        <v>4.14043400188679+1.71502391769005i</v>
      </c>
      <c r="DN268" s="223" t="str">
        <f t="shared" ca="1" si="431"/>
        <v>-3.72629215516348+2.48982881672542i</v>
      </c>
      <c r="DO268" s="223" t="str">
        <f t="shared" ca="1" si="432"/>
        <v>-1.04753659753108E-12-4.48157346946686i</v>
      </c>
      <c r="DP268" s="223" t="str">
        <f t="shared" ca="1" si="433"/>
        <v>3.72629215516209+2.48982881672749i</v>
      </c>
      <c r="DQ268" s="223" t="str">
        <f t="shared" ca="1" si="434"/>
        <v>-4.14043400188599+1.71502391769199i</v>
      </c>
      <c r="DR268" s="223" t="str">
        <f t="shared" ca="1" si="435"/>
        <v>0.874311611295482-4.39546129189908i</v>
      </c>
      <c r="DS268" s="223" t="str">
        <f t="shared" ca="1" si="436"/>
        <v>3.16895099064513+3.16895099064635i</v>
      </c>
      <c r="DT268" s="223" t="str">
        <f t="shared" ca="1" si="437"/>
        <v>-4.39546129189856+0.874311611298036i</v>
      </c>
      <c r="DU268" s="223" t="str">
        <f t="shared" ca="1" si="438"/>
        <v>1.71502391769358-4.14043400188533i</v>
      </c>
      <c r="DV268" s="223" t="str">
        <f t="shared" ca="1" si="439"/>
        <v>2.48982881672606+3.72629215516305i</v>
      </c>
      <c r="DW268" s="223" t="str">
        <f t="shared" ca="1" si="440"/>
        <v>-4.48157346946686+1.81397622240375E-12i</v>
      </c>
      <c r="DX268" s="223" t="str">
        <f t="shared" ca="1" si="441"/>
        <v>2.48982881672686-3.72629215516252i</v>
      </c>
      <c r="DY268" s="223" t="str">
        <f t="shared" ca="1" si="442"/>
        <v>1.71502391769269+4.14043400188569i</v>
      </c>
      <c r="DZ268" s="223" t="str">
        <f t="shared" ca="1" si="443"/>
        <v>-4.39546129189838-0.874311611298977i</v>
      </c>
      <c r="EA268" s="223" t="str">
        <f t="shared" ca="1" si="444"/>
        <v>3.16895099064581-3.16895099064567i</v>
      </c>
      <c r="EB268" s="223" t="str">
        <f t="shared" ca="1" si="445"/>
        <v>0.874311611298789+4.39546129189842i</v>
      </c>
      <c r="EC268" s="223" t="str">
        <f t="shared" ca="1" si="446"/>
        <v>-4.14043400188562-1.71502391769287i</v>
      </c>
      <c r="ED268" s="223" t="str">
        <f t="shared" ca="1" si="447"/>
        <v>3.72629215516262-2.4898288167267i</v>
      </c>
      <c r="EE268" s="223" t="str">
        <f t="shared" ca="1" si="448"/>
        <v>-2.00504739457059E-12+4.48157346946686i</v>
      </c>
      <c r="EF268" s="223" t="str">
        <f t="shared" ca="1" si="449"/>
        <v>-3.72629215516294-2.48982881672622i</v>
      </c>
      <c r="EG268" s="223" t="str">
        <f t="shared" ca="1" si="450"/>
        <v>4.1404340018854-1.7150239176934i</v>
      </c>
      <c r="EH268" s="223" t="str">
        <f t="shared" ca="1" si="451"/>
        <v>-0.874311611298224+4.39546129189853i</v>
      </c>
      <c r="EI268" s="223" t="str">
        <f t="shared" ca="1" si="452"/>
        <v>-3.16895099064621-3.16895099064526i</v>
      </c>
      <c r="EJ268" s="223" t="str">
        <f t="shared" ca="1" si="453"/>
        <v>4.39546129189916-0.874311611295042i</v>
      </c>
      <c r="EK268" s="223" t="str">
        <f t="shared" ca="1" si="454"/>
        <v>-1.71502391769216+4.14043400188592i</v>
      </c>
      <c r="EL268" s="223" t="str">
        <f t="shared" ca="1" si="455"/>
        <v>-2.48982881672755-3.72629215516206i</v>
      </c>
      <c r="EM268" s="223" t="str">
        <f t="shared" ca="1" si="456"/>
        <v>4.48157346946686+9.83859811817532E-13i</v>
      </c>
      <c r="EN268" s="223"/>
      <c r="EO268" s="223"/>
      <c r="EP268" s="223"/>
    </row>
    <row r="269" spans="1:146">
      <c r="A269" s="249">
        <f t="shared" si="323"/>
        <v>3.3007812500000025E-3</v>
      </c>
      <c r="B269" s="248">
        <v>169</v>
      </c>
      <c r="C269" s="247">
        <f t="shared" si="324"/>
        <v>33800</v>
      </c>
      <c r="N269" s="246">
        <f t="shared" ca="1" si="327"/>
        <v>17.480800285386231</v>
      </c>
      <c r="O269" s="223">
        <f t="shared" ca="1" si="328"/>
        <v>4.4808002853862314</v>
      </c>
      <c r="P269" s="223" t="str">
        <f t="shared" ca="1" si="329"/>
        <v>-2.39721748787107+3.78562009628045i</v>
      </c>
      <c r="Q269" s="223" t="str">
        <f t="shared" ca="1" si="330"/>
        <v>-1.91578898466075-4.05059548261362i</v>
      </c>
      <c r="R269" s="223" t="str">
        <f t="shared" ca="1" si="331"/>
        <v>4.44710258186988+0.548497788367067i</v>
      </c>
      <c r="S269" s="223" t="str">
        <f t="shared" ca="1" si="332"/>
        <v>-2.84258960872756+3.4637054600343i</v>
      </c>
      <c r="T269" s="223" t="str">
        <f t="shared" ca="1" si="333"/>
        <v>-1.40554523189993-4.2546461425835i</v>
      </c>
      <c r="U269" s="223" t="str">
        <f t="shared" ca="1" si="334"/>
        <v>4.34651631614763+1.08874565945394i</v>
      </c>
      <c r="V269" s="223" t="str">
        <f t="shared" ca="1" si="335"/>
        <v>-3.24520653597913+3.08969346964317i</v>
      </c>
      <c r="W269" s="223" t="str">
        <f t="shared" ca="1" si="336"/>
        <v>-0.87416077056599-4.3947029643334i</v>
      </c>
      <c r="X269" s="223" t="str">
        <f t="shared" ca="1" si="337"/>
        <v>4.18055439928206+1.61261778241491i</v>
      </c>
      <c r="Y269" s="223" t="str">
        <f t="shared" ca="1" si="338"/>
        <v>-3.59901253628294+2.66920961357394i</v>
      </c>
      <c r="Z269" s="223" t="str">
        <f t="shared" ca="1" si="339"/>
        <v>-0.329628117571643-4.46865936289884i</v>
      </c>
      <c r="AA269" s="223" t="str">
        <f t="shared" ca="1" si="340"/>
        <v>3.95171305298032+2.11223463290003i</v>
      </c>
      <c r="AB269" s="223" t="str">
        <f t="shared" ca="1" si="341"/>
        <v>-3.89868603807067+2.20857836040974i</v>
      </c>
      <c r="AC269" s="223" t="str">
        <f t="shared" ca="1" si="342"/>
        <v>0.219862449129686-4.4754029652066i</v>
      </c>
      <c r="AD269" s="223" t="str">
        <f t="shared" ca="1" si="343"/>
        <v>3.66343426409704+2.58008150843285i</v>
      </c>
      <c r="AE269" s="223" t="str">
        <f t="shared" ca="1" si="344"/>
        <v>-4.13971967293905+1.71472803295414i</v>
      </c>
      <c r="AF269" s="223" t="str">
        <f t="shared" ca="1" si="345"/>
        <v>0.76604607994716-4.41483234120107i</v>
      </c>
      <c r="AG269" s="223" t="str">
        <f t="shared" ca="1" si="346"/>
        <v>3.32005401394768+3.00912155653228i</v>
      </c>
      <c r="AH269" s="223" t="str">
        <f t="shared" ca="1" si="347"/>
        <v>-4.31848807066463+1.19508659980968i</v>
      </c>
      <c r="AI269" s="223" t="str">
        <f t="shared" ca="1" si="348"/>
        <v>1.30070766468494-4.28785852944651i</v>
      </c>
      <c r="AJ269" s="223" t="str">
        <f t="shared" ca="1" si="349"/>
        <v>2.92673706111398+3.39290161552309i</v>
      </c>
      <c r="AK269" s="223" t="str">
        <f t="shared" ca="1" si="350"/>
        <v>-4.43230238814756+0.657469951814322i</v>
      </c>
      <c r="AL269" s="223" t="str">
        <f t="shared" ca="1" si="351"/>
        <v>1.81580539544386-4.09639133425925i</v>
      </c>
      <c r="AM269" s="223" t="str">
        <f t="shared" ca="1" si="352"/>
        <v>2.4893992586664+3.72564927609517i</v>
      </c>
      <c r="AN269" s="223" t="str">
        <f t="shared" ca="1" si="353"/>
        <v>-4.47945075211427+0.109964343767612i</v>
      </c>
      <c r="AO269" s="223" t="str">
        <f t="shared" ca="1" si="354"/>
        <v>2.30359172289928-3.84331060047289i</v>
      </c>
      <c r="AP269" s="223" t="str">
        <f t="shared" ca="1" si="355"/>
        <v>2.01461857422967+4.00235970371057i</v>
      </c>
      <c r="AQ269" s="223" t="str">
        <f t="shared" ca="1" si="356"/>
        <v>-4.45922400728494-0.439195230359967i</v>
      </c>
      <c r="AR269" s="223" t="str">
        <f t="shared" ca="1" si="357"/>
        <v>-4.45922400728494-0.439195230359967i</v>
      </c>
      <c r="AS269" s="223" t="str">
        <f t="shared" ca="1" si="358"/>
        <v>1.50953615122266+4.21887091597612i</v>
      </c>
      <c r="AT269" s="223" t="str">
        <f t="shared" ca="1" si="359"/>
        <v>-4.37192638272859-0.981748899423362i</v>
      </c>
      <c r="AU269" s="223" t="str">
        <f t="shared" ca="1" si="360"/>
        <v>3.1684042669385-3.16840426693994i</v>
      </c>
      <c r="AV269" s="223" t="str">
        <f t="shared" ca="1" si="361"/>
        <v>0.981748899425343+4.37192638272815i</v>
      </c>
      <c r="AW269" s="223" t="str">
        <f t="shared" ca="1" si="362"/>
        <v>-4.2188709159753-1.50953615122495i</v>
      </c>
      <c r="AX269" s="223" t="str">
        <f t="shared" ca="1" si="363"/>
        <v>3.53242289789279-2.75672988665194i</v>
      </c>
      <c r="AY269" s="223" t="str">
        <f t="shared" ca="1" si="364"/>
        <v>0.439195230362115+4.45922400728473i</v>
      </c>
      <c r="AZ269" s="223" t="str">
        <f t="shared" ca="1" si="365"/>
        <v>-4.00235970371154-2.01461857422774i</v>
      </c>
      <c r="BA269" s="223" t="str">
        <f t="shared" ca="1" si="366"/>
        <v>3.84331060047407-2.30359172289731i</v>
      </c>
      <c r="BB269" s="223" t="str">
        <f t="shared" ca="1" si="367"/>
        <v>-0.109964343769974+4.47945075211421i</v>
      </c>
      <c r="BC269" s="223" t="str">
        <f t="shared" ca="1" si="368"/>
        <v>-3.72564927609534-2.48939925866615i</v>
      </c>
      <c r="BD269" s="223" t="str">
        <f t="shared" ca="1" si="369"/>
        <v>4.09639133425877-1.81580539544496i</v>
      </c>
      <c r="BE269" s="223" t="str">
        <f t="shared" ca="1" si="370"/>
        <v>-0.657469951812248+4.43230238814787i</v>
      </c>
      <c r="BF269" s="223" t="str">
        <f t="shared" ca="1" si="371"/>
        <v>-3.39290161552242-2.92673706111476i</v>
      </c>
      <c r="BG269" s="223" t="str">
        <f t="shared" ca="1" si="372"/>
        <v>4.28785852944655-1.30070766468481i</v>
      </c>
      <c r="BH269" s="223" t="str">
        <f t="shared" ca="1" si="373"/>
        <v>-1.19508659980895+4.31848807066483i</v>
      </c>
      <c r="BI269" s="223" t="str">
        <f t="shared" ca="1" si="374"/>
        <v>-3.0091215565335-3.32005401394657i</v>
      </c>
      <c r="BJ269" s="223" t="str">
        <f t="shared" ca="1" si="375"/>
        <v>4.41483234120133-0.766046079945646i</v>
      </c>
      <c r="BK269" s="223" t="str">
        <f t="shared" ca="1" si="376"/>
        <v>-1.71472803295473+4.1397196729388i</v>
      </c>
      <c r="BL269" s="223" t="str">
        <f t="shared" ca="1" si="377"/>
        <v>-2.58008150843305-3.6634342640969i</v>
      </c>
      <c r="BM269" s="223" t="str">
        <f t="shared" ca="1" si="378"/>
        <v>4.47540296520654-0.219862449130951i</v>
      </c>
      <c r="BN269" s="223" t="str">
        <f t="shared" ca="1" si="379"/>
        <v>-2.20857836041135+3.89868603806976i</v>
      </c>
      <c r="BO269" s="223" t="str">
        <f t="shared" ca="1" si="380"/>
        <v>-2.11223463289915-3.95171305298078i</v>
      </c>
      <c r="BP269" s="223" t="str">
        <f t="shared" ca="1" si="381"/>
        <v>4.46865936289884+0.329628117571744i</v>
      </c>
      <c r="BQ269" s="223" t="str">
        <f t="shared" ca="1" si="382"/>
        <v>-2.66920961357331+3.59901253628341i</v>
      </c>
      <c r="BR269" s="223" t="str">
        <f t="shared" ca="1" si="383"/>
        <v>-1.61261778241689-4.18055439928129i</v>
      </c>
      <c r="BS269" s="223" t="str">
        <f t="shared" ca="1" si="384"/>
        <v>4.39470296433312+0.874160770567432i</v>
      </c>
      <c r="BT269" s="223" t="str">
        <f t="shared" ca="1" si="385"/>
        <v>-3.08969346964359+3.24520653597873i</v>
      </c>
      <c r="BU269" s="223" t="str">
        <f t="shared" ca="1" si="386"/>
        <v>-1.08874565945422-4.34651631614756i</v>
      </c>
      <c r="BV269" s="223" t="str">
        <f t="shared" ca="1" si="387"/>
        <v>4.25464614258402+1.40554523189838i</v>
      </c>
      <c r="BW269" s="223" t="str">
        <f t="shared" ca="1" si="388"/>
        <v>-3.46370546003554+2.84258960872605i</v>
      </c>
      <c r="BX269" s="223" t="str">
        <f t="shared" ca="1" si="389"/>
        <v>-0.548497788366009-4.44710258187001i</v>
      </c>
      <c r="BY269" s="223" t="str">
        <f t="shared" ca="1" si="390"/>
        <v>4.05059548261364+1.91578898466071i</v>
      </c>
      <c r="BZ269" s="223" t="str">
        <f t="shared" ca="1" si="391"/>
        <v>-3.78562009627991+2.39721748787193i</v>
      </c>
      <c r="CA269" s="223" t="str">
        <f t="shared" ca="1" si="392"/>
        <v>-2.03104205592833E-12-4.48080028538623i</v>
      </c>
      <c r="CB269" s="223" t="str">
        <f t="shared" ca="1" si="393"/>
        <v>3.78562009627977+2.39721748787216i</v>
      </c>
      <c r="CC269" s="223" t="str">
        <f t="shared" ca="1" si="394"/>
        <v>-4.05059548261375+1.91578898466047i</v>
      </c>
      <c r="CD269" s="223" t="str">
        <f t="shared" ca="1" si="395"/>
        <v>0.548497788366278-4.44710258186998i</v>
      </c>
      <c r="CE269" s="223" t="str">
        <f t="shared" ca="1" si="396"/>
        <v>3.46370546003537+2.84258960872626i</v>
      </c>
      <c r="CF269" s="223" t="str">
        <f t="shared" ca="1" si="397"/>
        <v>-4.25464614258414+1.40554523189801i</v>
      </c>
      <c r="CG269" s="223" t="str">
        <f t="shared" ca="1" si="398"/>
        <v>1.08874565945461-4.34651631614746i</v>
      </c>
      <c r="CH269" s="223" t="str">
        <f t="shared" ca="1" si="399"/>
        <v>3.08969346964349+3.24520653597883i</v>
      </c>
      <c r="CI269" s="223" t="str">
        <f t="shared" ca="1" si="400"/>
        <v>-4.39470296433314+0.874160770567293i</v>
      </c>
      <c r="CJ269" s="223" t="str">
        <f t="shared" ca="1" si="401"/>
        <v>1.61261778241714-4.1805543992812i</v>
      </c>
      <c r="CK269" s="223" t="str">
        <f t="shared" ca="1" si="402"/>
        <v>2.66920961357309+3.59901253628357i</v>
      </c>
      <c r="CL269" s="223" t="str">
        <f t="shared" ca="1" si="403"/>
        <v>-4.46865936289886+0.329628117571477i</v>
      </c>
      <c r="CM269" s="223" t="str">
        <f t="shared" ca="1" si="404"/>
        <v>2.11223463289939-3.95171305298066i</v>
      </c>
      <c r="CN269" s="223" t="str">
        <f t="shared" ca="1" si="405"/>
        <v>2.20857836041111+3.89868603806989i</v>
      </c>
      <c r="CO269" s="223" t="str">
        <f t="shared" ca="1" si="406"/>
        <v>-4.47540296520653-0.219862449131092i</v>
      </c>
      <c r="CP269" s="223" t="str">
        <f t="shared" ca="1" si="407"/>
        <v>2.58008150843327-3.66343426409674i</v>
      </c>
      <c r="CQ269" s="223" t="str">
        <f t="shared" ca="1" si="408"/>
        <v>1.71472803295448+4.1397196729389i</v>
      </c>
      <c r="CR269" s="223" t="str">
        <f t="shared" ca="1" si="409"/>
        <v>-4.41483234120129-0.76604607994591i</v>
      </c>
      <c r="CS269" s="223" t="str">
        <f t="shared" ca="1" si="410"/>
        <v>3.00912155653379-3.32005401394631i</v>
      </c>
      <c r="CT269" s="223" t="str">
        <f t="shared" ca="1" si="411"/>
        <v>1.19508659980856+4.31848807066493i</v>
      </c>
      <c r="CU269" s="223" t="str">
        <f t="shared" ca="1" si="412"/>
        <v>-4.28785852944643-1.30070766468519i</v>
      </c>
      <c r="CV269" s="223" t="str">
        <f t="shared" ca="1" si="413"/>
        <v>3.39290161552252-2.92673706111465i</v>
      </c>
      <c r="CW269" s="223" t="str">
        <f t="shared" ca="1" si="414"/>
        <v>0.657469951816518+4.43230238814724i</v>
      </c>
      <c r="CX269" s="223" t="str">
        <f t="shared" ca="1" si="415"/>
        <v>-4.09639133425865-1.81580539544521i</v>
      </c>
      <c r="CY269" s="223" t="str">
        <f t="shared" ca="1" si="416"/>
        <v>3.7256492760955-2.48939925866592i</v>
      </c>
      <c r="CZ269" s="223" t="str">
        <f t="shared" ca="1" si="417"/>
        <v>0.109964343769706+4.47945075211422i</v>
      </c>
      <c r="DA269" s="223" t="str">
        <f t="shared" ca="1" si="418"/>
        <v>-3.84331060047393-2.30359172289753i</v>
      </c>
      <c r="DB269" s="223" t="str">
        <f t="shared" ca="1" si="419"/>
        <v>4.0023597037116-2.01461857422762i</v>
      </c>
      <c r="DC269" s="223" t="str">
        <f t="shared" ca="1" si="420"/>
        <v>-0.439195230362255+4.45922400728472i</v>
      </c>
      <c r="DD269" s="223" t="str">
        <f t="shared" ca="1" si="421"/>
        <v>-3.53242289789262-2.75672988665216i</v>
      </c>
      <c r="DE269" s="223" t="str">
        <f t="shared" ca="1" si="422"/>
        <v>4.21887091597539-1.50953615122469i</v>
      </c>
      <c r="DF269" s="223" t="str">
        <f t="shared" ca="1" si="423"/>
        <v>-0.981748899425728+4.37192638272807i</v>
      </c>
      <c r="DG269" s="223" t="str">
        <f t="shared" ca="1" si="424"/>
        <v>-3.16840426693822-3.16840426694022i</v>
      </c>
      <c r="DH269" s="223" t="str">
        <f t="shared" ca="1" si="425"/>
        <v>4.37192638272868-0.981748899422977i</v>
      </c>
      <c r="DI269" s="223" t="str">
        <f t="shared" ca="1" si="426"/>
        <v>-1.50953615122303+4.21887091597599i</v>
      </c>
      <c r="DJ269" s="223" t="str">
        <f t="shared" ca="1" si="427"/>
        <v>-2.75672988665375-3.53242289789138i</v>
      </c>
      <c r="DK269" s="223" t="str">
        <f t="shared" ca="1" si="428"/>
        <v>4.45922400728497-0.4391952303597i</v>
      </c>
      <c r="DL269" s="223" t="str">
        <f t="shared" ca="1" si="429"/>
        <v>-2.01461857422991+4.00235970371044i</v>
      </c>
      <c r="DM269" s="223" t="str">
        <f t="shared" ca="1" si="430"/>
        <v>-2.30359172289905-3.84331060047302i</v>
      </c>
      <c r="DN269" s="223" t="str">
        <f t="shared" ca="1" si="431"/>
        <v>4.47945075211426+0.109964343767944i</v>
      </c>
      <c r="DO269" s="223" t="str">
        <f t="shared" ca="1" si="432"/>
        <v>-2.48939925866446+3.72564927609647i</v>
      </c>
      <c r="DP269" s="223" t="str">
        <f t="shared" ca="1" si="433"/>
        <v>-1.81580539544286-4.0963913342597i</v>
      </c>
      <c r="DQ269" s="223" t="str">
        <f t="shared" ca="1" si="434"/>
        <v>4.43230238814753+0.657469951814524i</v>
      </c>
      <c r="DR269" s="223" t="str">
        <f t="shared" ca="1" si="435"/>
        <v>-2.92673706111313+3.39290161552383i</v>
      </c>
      <c r="DS269" s="223" t="str">
        <f t="shared" ca="1" si="436"/>
        <v>-1.30070766468688-4.28785852944592i</v>
      </c>
      <c r="DT269" s="223" t="str">
        <f t="shared" ca="1" si="437"/>
        <v>4.31848807066418+1.19508659981128i</v>
      </c>
      <c r="DU269" s="223" t="str">
        <f t="shared" ca="1" si="438"/>
        <v>-3.3200540139482+3.0091215565317i</v>
      </c>
      <c r="DV269" s="223" t="str">
        <f t="shared" ca="1" si="439"/>
        <v>-0.766046079947649-4.41483234120099i</v>
      </c>
      <c r="DW269" s="223" t="str">
        <f t="shared" ca="1" si="440"/>
        <v>4.13971967293968+1.71472803295262i</v>
      </c>
      <c r="DX269" s="223" t="str">
        <f t="shared" ca="1" si="441"/>
        <v>-3.66343426409822+2.58008150843117i</v>
      </c>
      <c r="DY269" s="223" t="str">
        <f t="shared" ca="1" si="442"/>
        <v>-0.219862449128528-4.47540296520665i</v>
      </c>
      <c r="DZ269" s="223" t="str">
        <f t="shared" ca="1" si="443"/>
        <v>3.89868603807076+2.20857836040958i</v>
      </c>
      <c r="EA269" s="223" t="str">
        <f t="shared" ca="1" si="444"/>
        <v>-3.95171305297983+2.11223463290094i</v>
      </c>
      <c r="EB269" s="223" t="str">
        <f t="shared" ca="1" si="445"/>
        <v>0.329628117569719-4.46865936289899i</v>
      </c>
      <c r="EC269" s="223" t="str">
        <f t="shared" ca="1" si="446"/>
        <v>3.59901253628205+2.66920961357515i</v>
      </c>
      <c r="ED269" s="223" t="str">
        <f t="shared" ca="1" si="447"/>
        <v>-4.18055439928212+1.61261778241474i</v>
      </c>
      <c r="EE269" s="223" t="str">
        <f t="shared" ca="1" si="448"/>
        <v>0.874160770565317-4.39470296433354i</v>
      </c>
      <c r="EF269" s="223" t="str">
        <f t="shared" ca="1" si="449"/>
        <v>3.24520653598022+3.08969346964203i</v>
      </c>
      <c r="EG269" s="223" t="str">
        <f t="shared" ca="1" si="450"/>
        <v>-4.34651631614815+1.08874565945187i</v>
      </c>
      <c r="EH269" s="223" t="str">
        <f t="shared" ca="1" si="451"/>
        <v>1.40554523190069-4.25464614258325i</v>
      </c>
      <c r="EI269" s="223" t="str">
        <f t="shared" ca="1" si="452"/>
        <v>2.84258960872762+3.46370546003425i</v>
      </c>
      <c r="EJ269" s="223" t="str">
        <f t="shared" ca="1" si="453"/>
        <v>-4.44710258186973+0.548497788368281i</v>
      </c>
      <c r="EK269" s="223" t="str">
        <f t="shared" ca="1" si="454"/>
        <v>1.91578898465888-4.0505954826145i</v>
      </c>
      <c r="EL269" s="223" t="str">
        <f t="shared" ca="1" si="455"/>
        <v>2.39721748786999+3.78562009628114i</v>
      </c>
      <c r="EM269" s="223" t="str">
        <f t="shared" ca="1" si="456"/>
        <v>-4.48080028538623-1.3180007404752E-14i</v>
      </c>
      <c r="EN269" s="223"/>
      <c r="EO269" s="223"/>
      <c r="EP269" s="223"/>
    </row>
    <row r="270" spans="1:146">
      <c r="A270" s="249">
        <f t="shared" si="323"/>
        <v>3.3203125000000025E-3</v>
      </c>
      <c r="B270" s="248">
        <v>170</v>
      </c>
      <c r="C270" s="247">
        <f t="shared" si="324"/>
        <v>34000</v>
      </c>
      <c r="N270" s="246">
        <f t="shared" ca="1" si="327"/>
        <v>17.479951831736468</v>
      </c>
      <c r="O270" s="223">
        <f t="shared" ca="1" si="328"/>
        <v>4.479951831736467</v>
      </c>
      <c r="P270" s="223" t="str">
        <f t="shared" ca="1" si="329"/>
        <v>-2.30315553054919+3.84258285750348i</v>
      </c>
      <c r="Q270" s="223" t="str">
        <f t="shared" ca="1" si="330"/>
        <v>-2.11183467461823-3.95096478366475i</v>
      </c>
      <c r="R270" s="223" t="str">
        <f t="shared" ca="1" si="331"/>
        <v>4.47455553355642+0.219820817482309i</v>
      </c>
      <c r="S270" s="223" t="str">
        <f t="shared" ca="1" si="332"/>
        <v>-2.48892788307433+3.72494381266806i</v>
      </c>
      <c r="T270" s="223" t="str">
        <f t="shared" ca="1" si="333"/>
        <v>-1.91542622398117-4.04982848959856i</v>
      </c>
      <c r="U270" s="223" t="str">
        <f t="shared" ca="1" si="334"/>
        <v>4.45837963917128+0.43911206736083i</v>
      </c>
      <c r="V270" s="223" t="str">
        <f t="shared" ca="1" si="335"/>
        <v>-2.66870419032505+3.59833105192121i</v>
      </c>
      <c r="W270" s="223" t="str">
        <f t="shared" ca="1" si="336"/>
        <v>-1.71440334379939-4.13893580397769i</v>
      </c>
      <c r="X270" s="223" t="str">
        <f t="shared" ca="1" si="337"/>
        <v>4.43146311772741+0.657345457807837i</v>
      </c>
      <c r="Y270" s="223" t="str">
        <f t="shared" ca="1" si="338"/>
        <v>-2.84205135543038+3.46304959649371i</v>
      </c>
      <c r="Z270" s="223" t="str">
        <f t="shared" ca="1" si="339"/>
        <v>-1.50925031579797-4.21807205947725i</v>
      </c>
      <c r="AA270" s="223" t="str">
        <f t="shared" ca="1" si="340"/>
        <v>4.39387081348259+0.87399524547034i</v>
      </c>
      <c r="AB270" s="223" t="str">
        <f t="shared" ca="1" si="341"/>
        <v>-3.00855176988585+3.31942535126122i</v>
      </c>
      <c r="AC270" s="223" t="str">
        <f t="shared" ca="1" si="342"/>
        <v>-1.30046137159108-4.28704660992604i</v>
      </c>
      <c r="AD270" s="223" t="str">
        <f t="shared" ca="1" si="343"/>
        <v>4.34569328959056+1.08853950203313i</v>
      </c>
      <c r="AE270" s="223" t="str">
        <f t="shared" ca="1" si="344"/>
        <v>-3.16780431960996+3.16780431960994i</v>
      </c>
      <c r="AF270" s="223" t="str">
        <f t="shared" ca="1" si="345"/>
        <v>-1.08853950203308-4.34569328959057i</v>
      </c>
      <c r="AG270" s="223" t="str">
        <f t="shared" ca="1" si="346"/>
        <v>4.28704660992603+1.30046137159112i</v>
      </c>
      <c r="AH270" s="223" t="str">
        <f t="shared" ca="1" si="347"/>
        <v>-3.31942535126125+3.00855176988581i</v>
      </c>
      <c r="AI270" s="223" t="str">
        <f t="shared" ca="1" si="348"/>
        <v>-0.873995245470295-4.3938708134826i</v>
      </c>
      <c r="AJ270" s="223" t="str">
        <f t="shared" ca="1" si="349"/>
        <v>4.21807205947723+1.50925031579801i</v>
      </c>
      <c r="AK270" s="223" t="str">
        <f t="shared" ca="1" si="350"/>
        <v>-3.46304959649375+2.84205135543034i</v>
      </c>
      <c r="AL270" s="223" t="str">
        <f t="shared" ca="1" si="351"/>
        <v>-0.657345457807793-4.43146311772742i</v>
      </c>
      <c r="AM270" s="223" t="str">
        <f t="shared" ca="1" si="352"/>
        <v>4.13893580397835+1.71440334379778i</v>
      </c>
      <c r="AN270" s="223" t="str">
        <f t="shared" ca="1" si="353"/>
        <v>-3.59833105192019+2.66870419032643i</v>
      </c>
      <c r="AO270" s="223" t="str">
        <f t="shared" ca="1" si="354"/>
        <v>-0.439112067362984-4.45837963917107i</v>
      </c>
      <c r="AP270" s="223" t="str">
        <f t="shared" ca="1" si="355"/>
        <v>4.04982848959758+1.91542622398324i</v>
      </c>
      <c r="AQ270" s="223" t="str">
        <f t="shared" ca="1" si="356"/>
        <v>-3.72494381266909+2.4889278830728i</v>
      </c>
      <c r="AR270" s="223" t="str">
        <f t="shared" ca="1" si="357"/>
        <v>-3.72494381266909+2.4889278830728i</v>
      </c>
      <c r="AS270" s="223" t="str">
        <f t="shared" ca="1" si="358"/>
        <v>3.95096478366406+2.11183467461951i</v>
      </c>
      <c r="AT270" s="223" t="str">
        <f t="shared" ca="1" si="359"/>
        <v>-3.84258285750412+2.30315553054813i</v>
      </c>
      <c r="AU270" s="223" t="str">
        <f t="shared" ca="1" si="360"/>
        <v>9.06663807265297E-13-4.47995183173647i</v>
      </c>
      <c r="AV270" s="223" t="str">
        <f t="shared" ca="1" si="361"/>
        <v>3.84258285750312+2.30315553054979i</v>
      </c>
      <c r="AW270" s="223" t="str">
        <f t="shared" ca="1" si="362"/>
        <v>-3.95096478366495+2.11183467461786i</v>
      </c>
      <c r="AX270" s="223" t="str">
        <f t="shared" ca="1" si="363"/>
        <v>0.219820817482396-4.47455553355641i</v>
      </c>
      <c r="AY270" s="223" t="str">
        <f t="shared" ca="1" si="364"/>
        <v>3.72494381266804+2.48892788307436i</v>
      </c>
      <c r="AZ270" s="223" t="str">
        <f t="shared" ca="1" si="365"/>
        <v>-4.04982848959841+1.91542622398149i</v>
      </c>
      <c r="BA270" s="223" t="str">
        <f t="shared" ca="1" si="366"/>
        <v>0.439112067360417-4.45837963917132i</v>
      </c>
      <c r="BB270" s="223" t="str">
        <f t="shared" ca="1" si="367"/>
        <v>3.59833105192169+2.66870419032441i</v>
      </c>
      <c r="BC270" s="223" t="str">
        <f t="shared" ca="1" si="368"/>
        <v>-4.13893580397736+1.71440334380016i</v>
      </c>
      <c r="BD270" s="223" t="str">
        <f t="shared" ca="1" si="369"/>
        <v>0.657345457806628-4.43146311772759i</v>
      </c>
      <c r="BE270" s="223" t="str">
        <f t="shared" ca="1" si="370"/>
        <v>3.46304959649482+2.84205135542903i</v>
      </c>
      <c r="BF270" s="223" t="str">
        <f t="shared" ca="1" si="371"/>
        <v>-4.21807205947669+1.50925031579954i</v>
      </c>
      <c r="BG270" s="223" t="str">
        <f t="shared" ca="1" si="372"/>
        <v>0.873995245468203-4.39387081348302i</v>
      </c>
      <c r="BH270" s="223" t="str">
        <f t="shared" ca="1" si="373"/>
        <v>3.31942535125965+3.00855176988758i</v>
      </c>
      <c r="BI270" s="223" t="str">
        <f t="shared" ca="1" si="374"/>
        <v>-4.28704660992658+1.30046137158932i</v>
      </c>
      <c r="BJ270" s="223" t="str">
        <f t="shared" ca="1" si="375"/>
        <v>1.08853950203496-4.3456932895901i</v>
      </c>
      <c r="BK270" s="223" t="str">
        <f t="shared" ca="1" si="376"/>
        <v>3.16780431960894+3.16780431961096i</v>
      </c>
      <c r="BL270" s="223" t="str">
        <f t="shared" ca="1" si="377"/>
        <v>-4.34569328959082+1.08853950203208i</v>
      </c>
      <c r="BM270" s="223" t="str">
        <f t="shared" ca="1" si="378"/>
        <v>1.30046137159205-4.28704660992575i</v>
      </c>
      <c r="BN270" s="223" t="str">
        <f t="shared" ca="1" si="379"/>
        <v>3.00855176988547+3.31942535126156i</v>
      </c>
      <c r="BO270" s="223" t="str">
        <f t="shared" ca="1" si="380"/>
        <v>-4.3938708134827+0.87399524546978i</v>
      </c>
      <c r="BP270" s="223" t="str">
        <f t="shared" ca="1" si="381"/>
        <v>1.50925031579803-4.21807205947723i</v>
      </c>
      <c r="BQ270" s="223" t="str">
        <f t="shared" ca="1" si="382"/>
        <v>2.84205135543028+3.46304959649379i</v>
      </c>
      <c r="BR270" s="223" t="str">
        <f t="shared" ca="1" si="383"/>
        <v>-4.43146311772735+0.657345457808218i</v>
      </c>
      <c r="BS270" s="223" t="str">
        <f t="shared" ca="1" si="384"/>
        <v>1.71440334379868-4.13893580397798i</v>
      </c>
      <c r="BT270" s="223" t="str">
        <f t="shared" ca="1" si="385"/>
        <v>2.6687041903257+3.59833105192073i</v>
      </c>
      <c r="BU270" s="223" t="str">
        <f t="shared" ca="1" si="386"/>
        <v>-4.45837963917116+0.439112067362019i</v>
      </c>
      <c r="BV270" s="223" t="str">
        <f t="shared" ca="1" si="387"/>
        <v>1.91542622398003-4.0498284895991i</v>
      </c>
      <c r="BW270" s="223" t="str">
        <f t="shared" ca="1" si="388"/>
        <v>2.48892788307569+3.72494381266715i</v>
      </c>
      <c r="BX270" s="223" t="str">
        <f t="shared" ca="1" si="389"/>
        <v>-4.47455553355633+0.219820817484003i</v>
      </c>
      <c r="BY270" s="223" t="str">
        <f t="shared" ca="1" si="390"/>
        <v>2.11183467461632-3.95096478366577i</v>
      </c>
      <c r="BZ270" s="223" t="str">
        <f t="shared" ca="1" si="391"/>
        <v>2.30315553054735+3.84258285750459i</v>
      </c>
      <c r="CA270" s="223" t="str">
        <f t="shared" ca="1" si="392"/>
        <v>-4.47995183173647-1.8133276145306E-12i</v>
      </c>
      <c r="CB270" s="223" t="str">
        <f t="shared" ca="1" si="393"/>
        <v>2.30315553055067-3.84258285750259i</v>
      </c>
      <c r="CC270" s="223" t="str">
        <f t="shared" ca="1" si="394"/>
        <v>2.11183467461695+3.95096478366544i</v>
      </c>
      <c r="CD270" s="223" t="str">
        <f t="shared" ca="1" si="395"/>
        <v>-4.47455553355637-0.219820817483302i</v>
      </c>
      <c r="CE270" s="223" t="str">
        <f t="shared" ca="1" si="396"/>
        <v>2.48892788307511-3.72494381266754i</v>
      </c>
      <c r="CF270" s="223" t="str">
        <f t="shared" ca="1" si="397"/>
        <v>1.91542622398055+4.04982848959885i</v>
      </c>
      <c r="CG270" s="223" t="str">
        <f t="shared" ca="1" si="398"/>
        <v>-4.45837963917122-0.439112067361446i</v>
      </c>
      <c r="CH270" s="223" t="str">
        <f t="shared" ca="1" si="399"/>
        <v>2.66870419032514-3.59833105192115i</v>
      </c>
      <c r="CI270" s="223" t="str">
        <f t="shared" ca="1" si="400"/>
        <v>1.71440334379933+4.13893580397771i</v>
      </c>
      <c r="CJ270" s="223" t="str">
        <f t="shared" ca="1" si="401"/>
        <v>-4.43146311772747-0.657345457807398i</v>
      </c>
      <c r="CK270" s="223" t="str">
        <f t="shared" ca="1" si="402"/>
        <v>2.84205135542984-3.46304959649416i</v>
      </c>
      <c r="CL270" s="223" t="str">
        <f t="shared" ca="1" si="403"/>
        <v>1.50925031579869+4.21807205947699i</v>
      </c>
      <c r="CM270" s="223" t="str">
        <f t="shared" ca="1" si="404"/>
        <v>-4.39387081348284-0.87399524546909i</v>
      </c>
      <c r="CN270" s="223" t="str">
        <f t="shared" ca="1" si="405"/>
        <v>3.00855176988485-3.31942535126212i</v>
      </c>
      <c r="CO270" s="223" t="str">
        <f t="shared" ca="1" si="406"/>
        <v>1.3004613715926+4.28704660992558i</v>
      </c>
      <c r="CP270" s="223" t="str">
        <f t="shared" ca="1" si="407"/>
        <v>-4.34569328959096-1.08853950203152i</v>
      </c>
      <c r="CQ270" s="223" t="str">
        <f t="shared" ca="1" si="408"/>
        <v>3.16780431961169-3.16780431960821i</v>
      </c>
      <c r="CR270" s="223" t="str">
        <f t="shared" ca="1" si="409"/>
        <v>1.0885395020312+4.34569328959104i</v>
      </c>
      <c r="CS270" s="223" t="str">
        <f t="shared" ca="1" si="410"/>
        <v>-4.28704660992549-1.30046137159292i</v>
      </c>
      <c r="CT270" s="223" t="str">
        <f t="shared" ca="1" si="411"/>
        <v>3.31942535126217-3.0085517698848i</v>
      </c>
      <c r="CU270" s="223" t="str">
        <f t="shared" ca="1" si="412"/>
        <v>0.873995245468767+4.39387081348291i</v>
      </c>
      <c r="CV270" s="223" t="str">
        <f t="shared" ca="1" si="413"/>
        <v>-4.21807205947688-1.509250315799i</v>
      </c>
      <c r="CW270" s="223" t="str">
        <f t="shared" ca="1" si="414"/>
        <v>3.46304959649437-2.84205135542958i</v>
      </c>
      <c r="CX270" s="223" t="str">
        <f t="shared" ca="1" si="415"/>
        <v>0.657345457807322+4.43146311772749i</v>
      </c>
      <c r="CY270" s="223" t="str">
        <f t="shared" ca="1" si="416"/>
        <v>-4.13893580397758-1.71440334379963i</v>
      </c>
      <c r="CZ270" s="223" t="str">
        <f t="shared" ca="1" si="417"/>
        <v>3.59833105192135-2.66870419032487i</v>
      </c>
      <c r="DA270" s="223" t="str">
        <f t="shared" ca="1" si="418"/>
        <v>0.439112067361117+4.45837963917125i</v>
      </c>
      <c r="DB270" s="223" t="str">
        <f t="shared" ca="1" si="419"/>
        <v>-4.04982848959872-1.91542622398085i</v>
      </c>
      <c r="DC270" s="223" t="str">
        <f t="shared" ca="1" si="420"/>
        <v>3.72494381266772-2.48892788307483i</v>
      </c>
      <c r="DD270" s="223" t="str">
        <f t="shared" ca="1" si="421"/>
        <v>0.219820817482971+4.47455553355638i</v>
      </c>
      <c r="DE270" s="223" t="str">
        <f t="shared" ca="1" si="422"/>
        <v>-3.95096478366528-2.11183467461724i</v>
      </c>
      <c r="DF270" s="223" t="str">
        <f t="shared" ca="1" si="423"/>
        <v>3.84258285750276-2.30315553055039i</v>
      </c>
      <c r="DG270" s="223" t="str">
        <f t="shared" ca="1" si="424"/>
        <v>1.73648470103781E-12+4.47995183173647i</v>
      </c>
      <c r="DH270" s="223" t="str">
        <f t="shared" ca="1" si="425"/>
        <v>-3.84258285750442-2.30315553054763i</v>
      </c>
      <c r="DI270" s="223" t="str">
        <f t="shared" ca="1" si="426"/>
        <v>3.95096478366592-2.11183467461603i</v>
      </c>
      <c r="DJ270" s="223" t="str">
        <f t="shared" ca="1" si="427"/>
        <v>-0.219820817484334+4.47455553355632i</v>
      </c>
      <c r="DK270" s="223" t="str">
        <f t="shared" ca="1" si="428"/>
        <v>-3.72494381266696-2.48892788307597i</v>
      </c>
      <c r="DL270" s="223" t="str">
        <f t="shared" ca="1" si="429"/>
        <v>4.04982848959919-1.91542622397985i</v>
      </c>
      <c r="DM270" s="223" t="str">
        <f t="shared" ca="1" si="430"/>
        <v>-0.439112067362222+4.45837963917114i</v>
      </c>
      <c r="DN270" s="223" t="str">
        <f t="shared" ca="1" si="431"/>
        <v>-3.59833105192053-2.66870419032597i</v>
      </c>
      <c r="DO270" s="223" t="str">
        <f t="shared" ca="1" si="432"/>
        <v>4.13893580397811-1.71440334379837i</v>
      </c>
      <c r="DP270" s="223" t="str">
        <f t="shared" ca="1" si="433"/>
        <v>-0.65734545780842+4.43146311772732i</v>
      </c>
      <c r="DQ270" s="223" t="str">
        <f t="shared" ca="1" si="434"/>
        <v>-3.46304959649366-2.84205135543044i</v>
      </c>
      <c r="DR270" s="223" t="str">
        <f t="shared" ca="1" si="435"/>
        <v>4.21807205947734-1.50925031579771i</v>
      </c>
      <c r="DS270" s="223" t="str">
        <f t="shared" ca="1" si="436"/>
        <v>-0.873995245470107+4.39387081348264i</v>
      </c>
      <c r="DT270" s="223" t="str">
        <f t="shared" ca="1" si="437"/>
        <v>-3.31942535126143-3.00855176988562i</v>
      </c>
      <c r="DU270" s="223" t="str">
        <f t="shared" ca="1" si="438"/>
        <v>4.28704660992581-1.30046137159185i</v>
      </c>
      <c r="DV270" s="223" t="str">
        <f t="shared" ca="1" si="439"/>
        <v>-1.08853950203253+4.34569328959071i</v>
      </c>
      <c r="DW270" s="223" t="str">
        <f t="shared" ca="1" si="440"/>
        <v>-3.16780431961072-3.16780431960918i</v>
      </c>
      <c r="DX270" s="223" t="str">
        <f t="shared" ca="1" si="441"/>
        <v>4.34569328959018-1.08853950203464i</v>
      </c>
      <c r="DY270" s="223" t="str">
        <f t="shared" ca="1" si="442"/>
        <v>-1.30046137158952+4.28704660992652i</v>
      </c>
      <c r="DZ270" s="223" t="str">
        <f t="shared" ca="1" si="443"/>
        <v>-3.00855176988743-3.31942535125979i</v>
      </c>
      <c r="EA270" s="223" t="str">
        <f t="shared" ca="1" si="444"/>
        <v>4.39387081348221-0.873995245472248i</v>
      </c>
      <c r="EB270" s="223" t="str">
        <f t="shared" ca="1" si="445"/>
        <v>-1.50925031579998+4.21807205947654i</v>
      </c>
      <c r="EC270" s="223" t="str">
        <f t="shared" ca="1" si="446"/>
        <v>-2.84205135542878-3.46304959649503i</v>
      </c>
      <c r="ED270" s="223" t="str">
        <f t="shared" ca="1" si="447"/>
        <v>4.43146311772764-0.657345457806301i</v>
      </c>
      <c r="EE270" s="223" t="str">
        <f t="shared" ca="1" si="448"/>
        <v>-1.71440334380035+4.13893580397728i</v>
      </c>
      <c r="EF270" s="223" t="str">
        <f t="shared" ca="1" si="449"/>
        <v>-2.66870419032425-3.59833105192181i</v>
      </c>
      <c r="EG270" s="223" t="str">
        <f t="shared" ca="1" si="450"/>
        <v>4.45837963917135-0.439112067360088i</v>
      </c>
      <c r="EH270" s="223" t="str">
        <f t="shared" ca="1" si="451"/>
        <v>-1.91542622398155+4.04982848959838i</v>
      </c>
      <c r="EI270" s="223" t="str">
        <f t="shared" ca="1" si="452"/>
        <v>-2.48892788307419-3.72494381266815i</v>
      </c>
      <c r="EJ270" s="223" t="str">
        <f t="shared" ca="1" si="453"/>
        <v>4.47455553355643-0.219820817481938i</v>
      </c>
      <c r="EK270" s="223" t="str">
        <f t="shared" ca="1" si="454"/>
        <v>-2.11183467461792+3.95096478366492i</v>
      </c>
      <c r="EL270" s="223" t="str">
        <f t="shared" ca="1" si="455"/>
        <v>-2.30315553054951-3.84258285750329i</v>
      </c>
      <c r="EM270" s="223" t="str">
        <f t="shared" ca="1" si="456"/>
        <v>4.47995183173647-4.47837226101047E-13i</v>
      </c>
      <c r="EN270" s="223"/>
      <c r="EO270" s="223"/>
      <c r="EP270" s="223"/>
    </row>
    <row r="271" spans="1:146">
      <c r="A271" s="249">
        <f t="shared" si="323"/>
        <v>3.3398437500000025E-3</v>
      </c>
      <c r="B271" s="248">
        <v>171</v>
      </c>
      <c r="C271" s="247">
        <f t="shared" si="324"/>
        <v>34200</v>
      </c>
      <c r="N271" s="246">
        <f t="shared" ca="1" si="327"/>
        <v>17.479017455101051</v>
      </c>
      <c r="O271" s="223">
        <f t="shared" ca="1" si="328"/>
        <v>4.4790174551010526</v>
      </c>
      <c r="P271" s="223" t="str">
        <f t="shared" ca="1" si="329"/>
        <v>-2.20769960658497+3.89713482063226i</v>
      </c>
      <c r="Q271" s="223" t="str">
        <f t="shared" ca="1" si="330"/>
        <v>-2.3026751649568-3.84178141593078i</v>
      </c>
      <c r="R271" s="223" t="str">
        <f t="shared" ca="1" si="331"/>
        <v>4.4776684587842-0.10992059092355i</v>
      </c>
      <c r="S271" s="223" t="str">
        <f t="shared" ca="1" si="332"/>
        <v>-2.11139421252116+3.95014073704116i</v>
      </c>
      <c r="T271" s="223" t="str">
        <f t="shared" ca="1" si="333"/>
        <v>-2.39626367791193-3.78411386575773i</v>
      </c>
      <c r="U271" s="223" t="str">
        <f t="shared" ca="1" si="334"/>
        <v>4.47362228241858-0.219774969793785i</v>
      </c>
      <c r="V271" s="223" t="str">
        <f t="shared" ca="1" si="335"/>
        <v>-2.01381699353419+4.00076723637515i</v>
      </c>
      <c r="W271" s="223" t="str">
        <f t="shared" ca="1" si="336"/>
        <v>-2.4884087712293-3.72416690688924i</v>
      </c>
      <c r="X271" s="223" t="str">
        <f t="shared" ca="1" si="337"/>
        <v>4.46688136326956-0.329496964439671i</v>
      </c>
      <c r="Y271" s="223" t="str">
        <f t="shared" ca="1" si="338"/>
        <v>-1.91502672649177+4.04898382312428i</v>
      </c>
      <c r="Z271" s="223" t="str">
        <f t="shared" ca="1" si="339"/>
        <v>-2.57905494015086-3.66197664913137i</v>
      </c>
      <c r="AA271" s="223" t="str">
        <f t="shared" ca="1" si="340"/>
        <v>4.45744976181473-0.439020482435323i</v>
      </c>
      <c r="AB271" s="223" t="str">
        <f t="shared" ca="1" si="341"/>
        <v>-1.81508291895637+4.09476145341981i</v>
      </c>
      <c r="AC271" s="223" t="str">
        <f t="shared" ca="1" si="342"/>
        <v>-2.66814758281315-3.59758055357045i</v>
      </c>
      <c r="AD271" s="223" t="str">
        <f t="shared" ca="1" si="343"/>
        <v>4.4453331592982-0.548279550907913i</v>
      </c>
      <c r="AE271" s="223" t="str">
        <f t="shared" ca="1" si="344"/>
        <v>-1.71404577334135+4.1380725525286i</v>
      </c>
      <c r="AF271" s="223" t="str">
        <f t="shared" ca="1" si="345"/>
        <v>-2.75563303314005-3.53101741000625i</v>
      </c>
      <c r="AG271" s="223" t="str">
        <f t="shared" ca="1" si="346"/>
        <v>4.43053885430817-0.657208356281005i</v>
      </c>
      <c r="AH271" s="223" t="str">
        <f t="shared" ca="1" si="347"/>
        <v>-1.61197615064433+4.17889103146443i</v>
      </c>
      <c r="AI271" s="223" t="str">
        <f t="shared" ca="1" si="348"/>
        <v>-2.8414585931679-3.46232731358724i</v>
      </c>
      <c r="AJ271" s="223" t="str">
        <f t="shared" ca="1" si="349"/>
        <v>4.41307575838088-0.765741283914437i</v>
      </c>
      <c r="AK271" s="223" t="str">
        <f t="shared" ca="1" si="350"/>
        <v>-1.50893553379024+4.21719230270153i</v>
      </c>
      <c r="AL271" s="223" t="str">
        <f t="shared" ca="1" si="351"/>
        <v>-2.92557256478786-3.39155164065956i</v>
      </c>
      <c r="AM271" s="223" t="str">
        <f t="shared" ca="1" si="352"/>
        <v>4.39295439063202-0.87381295763266i</v>
      </c>
      <c r="AN271" s="223" t="str">
        <f t="shared" ca="1" si="353"/>
        <v>-1.4049859905925+4.25295329498676i</v>
      </c>
      <c r="AO271" s="223" t="str">
        <f t="shared" ca="1" si="354"/>
        <v>-3.00792428088932-3.31873302384153i</v>
      </c>
      <c r="AP271" s="223" t="str">
        <f t="shared" ca="1" si="355"/>
        <v>4.37018687142194-0.981358279096492i</v>
      </c>
      <c r="AQ271" s="223" t="str">
        <f t="shared" ca="1" si="356"/>
        <v>-1.300190136372+4.28615246723456i</v>
      </c>
      <c r="AR271" s="223" t="str">
        <f t="shared" ca="1" si="357"/>
        <v>-1.300190136372+4.28615246723456i</v>
      </c>
      <c r="AS271" s="223" t="str">
        <f t="shared" ca="1" si="358"/>
        <v>4.34478691505238-1.08831246702843i</v>
      </c>
      <c r="AT271" s="223" t="str">
        <f t="shared" ca="1" si="359"/>
        <v>-1.19461109622627+4.31676982150693i</v>
      </c>
      <c r="AU271" s="223" t="str">
        <f t="shared" ca="1" si="360"/>
        <v>-3.16714361555593-3.16714361555381i</v>
      </c>
      <c r="AV271" s="223" t="str">
        <f t="shared" ca="1" si="361"/>
        <v>4.31676982150613-1.19461109622916i</v>
      </c>
      <c r="AW271" s="223" t="str">
        <f t="shared" ca="1" si="362"/>
        <v>-1.08831246702984+4.34478691505203i</v>
      </c>
      <c r="AX271" s="223" t="str">
        <f t="shared" ca="1" si="363"/>
        <v>-3.24391532634563-3.08846413587723i</v>
      </c>
      <c r="AY271" s="223" t="str">
        <f t="shared" ca="1" si="364"/>
        <v>4.28615246723498-1.30019013637061i</v>
      </c>
      <c r="AZ271" s="223" t="str">
        <f t="shared" ca="1" si="365"/>
        <v>-0.981358279097912+4.37018687142162i</v>
      </c>
      <c r="BA271" s="223" t="str">
        <f t="shared" ca="1" si="366"/>
        <v>-3.3187330238406-3.00792428089036i</v>
      </c>
      <c r="BB271" s="223" t="str">
        <f t="shared" ca="1" si="367"/>
        <v>4.2529532949872-1.40498599059117i</v>
      </c>
      <c r="BC271" s="223" t="str">
        <f t="shared" ca="1" si="368"/>
        <v>-0.873812957629655+4.39295439063262i</v>
      </c>
      <c r="BD271" s="223" t="str">
        <f t="shared" ca="1" si="369"/>
        <v>-3.39155164066039-2.92557256478688i</v>
      </c>
      <c r="BE271" s="223" t="str">
        <f t="shared" ca="1" si="370"/>
        <v>4.21719230270125-1.50893553379103i</v>
      </c>
      <c r="BF271" s="223" t="str">
        <f t="shared" ca="1" si="371"/>
        <v>-0.765741283914052+4.41307575838095i</v>
      </c>
      <c r="BG271" s="223" t="str">
        <f t="shared" ca="1" si="372"/>
        <v>-3.4623273135872-2.84145859316794i</v>
      </c>
      <c r="BH271" s="223" t="str">
        <f t="shared" ca="1" si="373"/>
        <v>4.17889103146461-1.61197615064386i</v>
      </c>
      <c r="BI271" s="223" t="str">
        <f t="shared" ca="1" si="374"/>
        <v>-0.657208356281941+4.43053885430803i</v>
      </c>
      <c r="BJ271" s="223" t="str">
        <f t="shared" ca="1" si="375"/>
        <v>-3.53101741000512-2.7556330331415i</v>
      </c>
      <c r="BK271" s="223" t="str">
        <f t="shared" ca="1" si="376"/>
        <v>4.13807255252947-1.71404577333924i</v>
      </c>
      <c r="BL271" s="223" t="str">
        <f t="shared" ca="1" si="377"/>
        <v>-0.548279550906202+4.44533315929841i</v>
      </c>
      <c r="BM271" s="223" t="str">
        <f t="shared" ca="1" si="378"/>
        <v>-3.59758055357121-2.66814758281212i</v>
      </c>
      <c r="BN271" s="223" t="str">
        <f t="shared" ca="1" si="379"/>
        <v>4.09476145341946-1.81508291895716i</v>
      </c>
      <c r="BO271" s="223" t="str">
        <f t="shared" ca="1" si="380"/>
        <v>-0.439020482434903+4.45744976181477i</v>
      </c>
      <c r="BP271" s="223" t="str">
        <f t="shared" ca="1" si="381"/>
        <v>-3.66197664913128-2.57905494015098i</v>
      </c>
      <c r="BQ271" s="223" t="str">
        <f t="shared" ca="1" si="382"/>
        <v>4.04898382312473-1.91502672649083i</v>
      </c>
      <c r="BR271" s="223" t="str">
        <f t="shared" ca="1" si="383"/>
        <v>-0.329496964441154+4.46688136326945i</v>
      </c>
      <c r="BS271" s="223" t="str">
        <f t="shared" ca="1" si="384"/>
        <v>-3.72416690688817-2.48840877123091i</v>
      </c>
      <c r="BT271" s="223" t="str">
        <f t="shared" ca="1" si="385"/>
        <v>4.00076723637422-2.01381699353604i</v>
      </c>
      <c r="BU271" s="223" t="str">
        <f t="shared" ca="1" si="386"/>
        <v>-0.21977496979214+4.47362228241867i</v>
      </c>
      <c r="BV271" s="223" t="str">
        <f t="shared" ca="1" si="387"/>
        <v>-3.78411386575837-2.39626367791092i</v>
      </c>
      <c r="BW271" s="223" t="str">
        <f t="shared" ca="1" si="388"/>
        <v>3.9501407370408-2.11139421252182i</v>
      </c>
      <c r="BX271" s="223" t="str">
        <f t="shared" ca="1" si="389"/>
        <v>-0.109920590923685+4.4776684587842i</v>
      </c>
      <c r="BY271" s="223" t="str">
        <f t="shared" ca="1" si="390"/>
        <v>-3.84178141593062-2.30267516495706i</v>
      </c>
      <c r="BZ271" s="223" t="str">
        <f t="shared" ca="1" si="391"/>
        <v>3.89713482063274-2.20769960658413i</v>
      </c>
      <c r="CA271" s="223" t="str">
        <f t="shared" ca="1" si="392"/>
        <v>-1.32788745395611E-12+4.47901745510105i</v>
      </c>
      <c r="CB271" s="223" t="str">
        <f t="shared" ca="1" si="393"/>
        <v>-3.89713482063131-2.20769960658666i</v>
      </c>
      <c r="CC271" s="223" t="str">
        <f t="shared" ca="1" si="394"/>
        <v>3.84178141592976-2.30267516495849i</v>
      </c>
      <c r="CD271" s="223" t="str">
        <f t="shared" ca="1" si="395"/>
        <v>0.109920590925357+4.47766845878416i</v>
      </c>
      <c r="CE271" s="223" t="str">
        <f t="shared" ca="1" si="396"/>
        <v>-3.95014073704153-2.11139421252046i</v>
      </c>
      <c r="CF271" s="223" t="str">
        <f t="shared" ca="1" si="397"/>
        <v>3.78411386575748-2.39626367791233i</v>
      </c>
      <c r="CG271" s="223" t="str">
        <f t="shared" ca="1" si="398"/>
        <v>0.219774969793683+4.47362228241859i</v>
      </c>
      <c r="CH271" s="223" t="str">
        <f t="shared" ca="1" si="399"/>
        <v>-4.00076723637485-2.01381699353477i</v>
      </c>
      <c r="CI271" s="223" t="str">
        <f t="shared" ca="1" si="400"/>
        <v>3.72416690688979-2.48840877122849i</v>
      </c>
      <c r="CJ271" s="223" t="str">
        <f t="shared" ca="1" si="401"/>
        <v>0.329496964438125+4.46688136326968i</v>
      </c>
      <c r="CK271" s="223" t="str">
        <f t="shared" ca="1" si="402"/>
        <v>-4.04898382312349-1.91502672649346i</v>
      </c>
      <c r="CL271" s="223" t="str">
        <f t="shared" ca="1" si="403"/>
        <v>3.66197664913039-2.57905494015224i</v>
      </c>
      <c r="CM271" s="223" t="str">
        <f t="shared" ca="1" si="404"/>
        <v>0.439020482436441+4.45744976181461i</v>
      </c>
      <c r="CN271" s="223" t="str">
        <f t="shared" ca="1" si="405"/>
        <v>-4.09476145342014-1.81508291895564i</v>
      </c>
      <c r="CO271" s="223" t="str">
        <f t="shared" ca="1" si="406"/>
        <v>3.59758055357029-2.66814758281336i</v>
      </c>
      <c r="CP271" s="223" t="str">
        <f t="shared" ca="1" si="407"/>
        <v>0.54827955090786+4.44533315929821i</v>
      </c>
      <c r="CQ271" s="223" t="str">
        <f t="shared" ca="1" si="408"/>
        <v>-4.13807255252836-1.71404577334193i</v>
      </c>
      <c r="CR271" s="223" t="str">
        <f t="shared" ca="1" si="409"/>
        <v>3.53101741000683-2.75563303313931i</v>
      </c>
      <c r="CS271" s="223" t="str">
        <f t="shared" ca="1" si="410"/>
        <v>0.657208356279061+4.43053885430845i</v>
      </c>
      <c r="CT271" s="223" t="str">
        <f t="shared" ca="1" si="411"/>
        <v>-4.17889103146516-1.61197615064242i</v>
      </c>
      <c r="CU271" s="223" t="str">
        <f t="shared" ca="1" si="412"/>
        <v>3.46232731358614-2.84145859316923i</v>
      </c>
      <c r="CV271" s="223" t="str">
        <f t="shared" ca="1" si="413"/>
        <v>0.765741283915575+4.41307575838068i</v>
      </c>
      <c r="CW271" s="223" t="str">
        <f t="shared" ca="1" si="414"/>
        <v>-4.21719230270181-1.50893553378946i</v>
      </c>
      <c r="CX271" s="223" t="str">
        <f t="shared" ca="1" si="415"/>
        <v>3.39155164065938-2.92557256478805i</v>
      </c>
      <c r="CY271" s="223" t="str">
        <f t="shared" ca="1" si="416"/>
        <v>0.873812957631294+4.3929543906323i</v>
      </c>
      <c r="CZ271" s="223" t="str">
        <f t="shared" ca="1" si="417"/>
        <v>-4.25295329498628-1.40498599059393i</v>
      </c>
      <c r="DA271" s="223" t="str">
        <f t="shared" ca="1" si="418"/>
        <v>3.31873302384247-3.00792428088829i</v>
      </c>
      <c r="DB271" s="223" t="str">
        <f t="shared" ca="1" si="419"/>
        <v>0.981358279095072+4.37018687142226i</v>
      </c>
      <c r="DC271" s="223" t="str">
        <f t="shared" ca="1" si="420"/>
        <v>-4.28615246723417-1.30019013637327i</v>
      </c>
      <c r="DD271" s="223" t="str">
        <f t="shared" ca="1" si="421"/>
        <v>3.24391532634448-3.08846413587843i</v>
      </c>
      <c r="DE271" s="223" t="str">
        <f t="shared" ca="1" si="422"/>
        <v>1.08831246703134+4.34478691505166i</v>
      </c>
      <c r="DF271" s="223" t="str">
        <f t="shared" ca="1" si="423"/>
        <v>-4.31676982150658-1.19461109622755i</v>
      </c>
      <c r="DG271" s="223" t="str">
        <f t="shared" ca="1" si="424"/>
        <v>3.16714361555483-3.1671436155549i</v>
      </c>
      <c r="DH271" s="223" t="str">
        <f t="shared" ca="1" si="425"/>
        <v>1.19461109622788+4.31676982150649i</v>
      </c>
      <c r="DI271" s="223" t="str">
        <f t="shared" ca="1" si="426"/>
        <v>-4.34478691505168-1.08831246703125i</v>
      </c>
      <c r="DJ271" s="223" t="str">
        <f t="shared" ca="1" si="427"/>
        <v>3.08846413587819-3.24391532634471i</v>
      </c>
      <c r="DK271" s="223" t="str">
        <f t="shared" ca="1" si="428"/>
        <v>1.30019013636922+4.2861524672354i</v>
      </c>
      <c r="DL271" s="223" t="str">
        <f t="shared" ca="1" si="429"/>
        <v>-4.37018687142228-0.981358279094987i</v>
      </c>
      <c r="DM271" s="223" t="str">
        <f t="shared" ca="1" si="430"/>
        <v>3.00792428088804-3.3187330238427i</v>
      </c>
      <c r="DN271" s="223" t="str">
        <f t="shared" ca="1" si="431"/>
        <v>1.40498599059402+4.25295329498626i</v>
      </c>
      <c r="DO271" s="223" t="str">
        <f t="shared" ca="1" si="432"/>
        <v>-4.39295439063236-0.873812957630954i</v>
      </c>
      <c r="DP271" s="223" t="str">
        <f t="shared" ca="1" si="433"/>
        <v>2.92557256478799-3.39155164065944i</v>
      </c>
      <c r="DQ271" s="223" t="str">
        <f t="shared" ca="1" si="434"/>
        <v>1.50893553378954+4.21719230270179i</v>
      </c>
      <c r="DR271" s="223" t="str">
        <f t="shared" ca="1" si="435"/>
        <v>-4.4130757583807-0.765741283915485i</v>
      </c>
      <c r="DS271" s="223" t="str">
        <f t="shared" ca="1" si="436"/>
        <v>2.84145859316917-3.4623273135862i</v>
      </c>
      <c r="DT271" s="223" t="str">
        <f t="shared" ca="1" si="437"/>
        <v>1.6119761506425+4.17889103146513i</v>
      </c>
      <c r="DU271" s="223" t="str">
        <f t="shared" ca="1" si="438"/>
        <v>-4.43053885430847-0.657208356278976i</v>
      </c>
      <c r="DV271" s="223" t="str">
        <f t="shared" ca="1" si="439"/>
        <v>2.75563303313924-3.53101741000689i</v>
      </c>
      <c r="DW271" s="223" t="str">
        <f t="shared" ca="1" si="440"/>
        <v>1.71404577334201+4.13807255252832i</v>
      </c>
      <c r="DX271" s="223" t="str">
        <f t="shared" ca="1" si="441"/>
        <v>-4.44533315929822-0.54827955090777i</v>
      </c>
      <c r="DY271" s="223" t="str">
        <f t="shared" ca="1" si="442"/>
        <v>2.66814758281329-3.59758055357035i</v>
      </c>
      <c r="DZ271" s="223" t="str">
        <f t="shared" ca="1" si="443"/>
        <v>1.81508291895572+4.0947614534201i</v>
      </c>
      <c r="EA271" s="223" t="str">
        <f t="shared" ca="1" si="444"/>
        <v>-4.45744976181462-0.439020482436351i</v>
      </c>
      <c r="EB271" s="223" t="str">
        <f t="shared" ca="1" si="445"/>
        <v>2.57905494015217-3.66197664913044i</v>
      </c>
      <c r="EC271" s="223" t="str">
        <f t="shared" ca="1" si="446"/>
        <v>1.91502672648963+4.04898382312529i</v>
      </c>
      <c r="ED271" s="223" t="str">
        <f t="shared" ca="1" si="447"/>
        <v>-4.46688136326968-0.329496964438035i</v>
      </c>
      <c r="EE271" s="223" t="str">
        <f t="shared" ca="1" si="448"/>
        <v>2.48840877122841-3.72416690688984i</v>
      </c>
      <c r="EF271" s="223" t="str">
        <f t="shared" ca="1" si="449"/>
        <v>2.01381699353485+4.00076723637481i</v>
      </c>
      <c r="EG271" s="223" t="str">
        <f t="shared" ca="1" si="450"/>
        <v>-4.47362228241859-0.219774969793593i</v>
      </c>
      <c r="EH271" s="223" t="str">
        <f t="shared" ca="1" si="451"/>
        <v>2.39626367791226-3.78411386575752i</v>
      </c>
      <c r="EI271" s="223" t="str">
        <f t="shared" ca="1" si="452"/>
        <v>2.11139421252076+3.95014073704137i</v>
      </c>
      <c r="EJ271" s="223" t="str">
        <f t="shared" ca="1" si="453"/>
        <v>-4.47766845878417-0.109920590925012i</v>
      </c>
      <c r="EK271" s="223" t="str">
        <f t="shared" ca="1" si="454"/>
        <v>2.30267516495842-3.8417814159298i</v>
      </c>
      <c r="EL271" s="223" t="str">
        <f t="shared" ca="1" si="455"/>
        <v>2.20769960658674+3.89713482063126i</v>
      </c>
      <c r="EM271" s="223" t="str">
        <f t="shared" ca="1" si="456"/>
        <v>-4.47901745510105+1.41786773665065E-12i</v>
      </c>
      <c r="EN271" s="223"/>
      <c r="EO271" s="223"/>
      <c r="EP271" s="223"/>
    </row>
    <row r="272" spans="1:146">
      <c r="A272" s="249">
        <f t="shared" si="323"/>
        <v>3.3593750000000026E-3</v>
      </c>
      <c r="B272" s="248">
        <v>172</v>
      </c>
      <c r="C272" s="247">
        <f t="shared" si="324"/>
        <v>34400</v>
      </c>
      <c r="N272" s="246">
        <f t="shared" ca="1" si="327"/>
        <v>17.477984366846318</v>
      </c>
      <c r="O272" s="223">
        <f t="shared" ca="1" si="328"/>
        <v>4.477984366846318</v>
      </c>
      <c r="P272" s="223" t="str">
        <f t="shared" ca="1" si="329"/>
        <v>-2.11090721808921+3.94922963454126i</v>
      </c>
      <c r="Q272" s="223" t="str">
        <f t="shared" ca="1" si="330"/>
        <v>-2.48783481814695-3.72330792539857i</v>
      </c>
      <c r="R272" s="223" t="str">
        <f t="shared" ca="1" si="331"/>
        <v>4.4564216481623-0.438919222078956i</v>
      </c>
      <c r="S272" s="223" t="str">
        <f t="shared" ca="1" si="332"/>
        <v>-1.71365042758213+4.13711810343476i</v>
      </c>
      <c r="T272" s="223" t="str">
        <f t="shared" ca="1" si="333"/>
        <v>-2.84080320891702-3.46152872556718i</v>
      </c>
      <c r="U272" s="223" t="str">
        <f t="shared" ca="1" si="334"/>
        <v>4.39194115287866-0.873611412111199i</v>
      </c>
      <c r="V272" s="223" t="str">
        <f t="shared" ca="1" si="335"/>
        <v>-1.29989024668047+4.28516386341351i</v>
      </c>
      <c r="W272" s="223" t="str">
        <f t="shared" ca="1" si="336"/>
        <v>-3.16641311184446-3.1664131118443i</v>
      </c>
      <c r="X272" s="223" t="str">
        <f t="shared" ca="1" si="337"/>
        <v>4.28516386341345-1.29989024668067i</v>
      </c>
      <c r="Y272" s="223" t="str">
        <f t="shared" ca="1" si="338"/>
        <v>-0.873611412111437+4.39194115287861i</v>
      </c>
      <c r="Z272" s="223" t="str">
        <f t="shared" ca="1" si="339"/>
        <v>-3.46152872556704-2.84080320891719i</v>
      </c>
      <c r="AA272" s="223" t="str">
        <f t="shared" ca="1" si="340"/>
        <v>4.13711810343486-1.71365042758189i</v>
      </c>
      <c r="AB272" s="223" t="str">
        <f t="shared" ca="1" si="341"/>
        <v>-0.438919222078754+4.45642164816232i</v>
      </c>
      <c r="AC272" s="223" t="str">
        <f t="shared" ca="1" si="342"/>
        <v>-3.72330792539861-2.48783481814688i</v>
      </c>
      <c r="AD272" s="223" t="str">
        <f t="shared" ca="1" si="343"/>
        <v>3.94922963454121-2.11090721808929i</v>
      </c>
      <c r="AE272" s="223" t="str">
        <f t="shared" ca="1" si="344"/>
        <v>2.34794122259505E-13+4.47798436684632i</v>
      </c>
      <c r="AF272" s="223" t="str">
        <f t="shared" ca="1" si="345"/>
        <v>-3.94922963454118-2.11090721808936i</v>
      </c>
      <c r="AG272" s="223" t="str">
        <f t="shared" ca="1" si="346"/>
        <v>3.72330792539863-2.48783481814685i</v>
      </c>
      <c r="AH272" s="223" t="str">
        <f t="shared" ca="1" si="347"/>
        <v>0.438919222078715+4.45642164816233i</v>
      </c>
      <c r="AI272" s="223" t="str">
        <f t="shared" ca="1" si="348"/>
        <v>-4.13711810343484-1.71365042758193i</v>
      </c>
      <c r="AJ272" s="223" t="str">
        <f t="shared" ca="1" si="349"/>
        <v>3.46152872556705-2.84080320891719i</v>
      </c>
      <c r="AK272" s="223" t="str">
        <f t="shared" ca="1" si="350"/>
        <v>0.873611412110993+4.3919411528787i</v>
      </c>
      <c r="AL272" s="223" t="str">
        <f t="shared" ca="1" si="351"/>
        <v>-4.28516386341343-1.29989024668074i</v>
      </c>
      <c r="AM272" s="223" t="str">
        <f t="shared" ca="1" si="352"/>
        <v>3.16641311184386-3.1664131118449i</v>
      </c>
      <c r="AN272" s="223" t="str">
        <f t="shared" ca="1" si="353"/>
        <v>1.29989024668001+4.28516386341365i</v>
      </c>
      <c r="AO272" s="223" t="str">
        <f t="shared" ca="1" si="354"/>
        <v>-4.3919411528783-0.873611412112986i</v>
      </c>
      <c r="AP272" s="223" t="str">
        <f t="shared" ca="1" si="355"/>
        <v>2.840803208916-3.46152872556802i</v>
      </c>
      <c r="AQ272" s="223" t="str">
        <f t="shared" ca="1" si="356"/>
        <v>1.71365042758211+4.13711810343476i</v>
      </c>
      <c r="AR272" s="223" t="str">
        <f t="shared" ca="1" si="357"/>
        <v>1.71365042758211+4.13711810343476i</v>
      </c>
      <c r="AS272" s="223" t="str">
        <f t="shared" ca="1" si="358"/>
        <v>2.48783481814526-3.72330792539969i</v>
      </c>
      <c r="AT272" s="223" t="str">
        <f t="shared" ca="1" si="359"/>
        <v>2.11090721808987+3.94922963454091i</v>
      </c>
      <c r="AU272" s="223" t="str">
        <f t="shared" ca="1" si="360"/>
        <v>-4.47798436684632-5.48587519548173E-13i</v>
      </c>
      <c r="AV272" s="223" t="str">
        <f t="shared" ca="1" si="361"/>
        <v>2.11090721809072-3.94922963454045i</v>
      </c>
      <c r="AW272" s="223" t="str">
        <f t="shared" ca="1" si="362"/>
        <v>2.4878348181481+3.7233079253978i</v>
      </c>
      <c r="AX272" s="223" t="str">
        <f t="shared" ca="1" si="363"/>
        <v>-4.45642164816231+0.438919222078948i</v>
      </c>
      <c r="AY272" s="223" t="str">
        <f t="shared" ca="1" si="364"/>
        <v>1.713650427583-4.13711810343439i</v>
      </c>
      <c r="AZ272" s="223" t="str">
        <f t="shared" ca="1" si="365"/>
        <v>2.84080320891875+3.46152872556577i</v>
      </c>
      <c r="BA272" s="223" t="str">
        <f t="shared" ca="1" si="366"/>
        <v>-4.39194115287849+0.873611412112032i</v>
      </c>
      <c r="BB272" s="223" t="str">
        <f t="shared" ca="1" si="367"/>
        <v>1.299890246681-4.28516386341335i</v>
      </c>
      <c r="BC272" s="223" t="str">
        <f t="shared" ca="1" si="368"/>
        <v>3.16641311184317+3.16641311184559i</v>
      </c>
      <c r="BD272" s="223" t="str">
        <f t="shared" ca="1" si="369"/>
        <v>-4.28516386341308+1.29989024668188i</v>
      </c>
      <c r="BE272" s="223" t="str">
        <f t="shared" ca="1" si="370"/>
        <v>0.873611412111007-4.3919411528787i</v>
      </c>
      <c r="BF272" s="223" t="str">
        <f t="shared" ca="1" si="371"/>
        <v>3.46152872556643+2.84080320891794i</v>
      </c>
      <c r="BG272" s="223" t="str">
        <f t="shared" ca="1" si="372"/>
        <v>-4.13711810343575+1.71365042757974i</v>
      </c>
      <c r="BH272" s="223" t="str">
        <f t="shared" ca="1" si="373"/>
        <v>0.438919222077907-4.4564216481624i</v>
      </c>
      <c r="BI272" s="223" t="str">
        <f t="shared" ca="1" si="374"/>
        <v>3.72330792539831+2.48783481814734i</v>
      </c>
      <c r="BJ272" s="223" t="str">
        <f t="shared" ca="1" si="375"/>
        <v>-3.94922963454206+2.11090721808772i</v>
      </c>
      <c r="BK272" s="223" t="str">
        <f t="shared" ca="1" si="376"/>
        <v>-1.4680141898289E-12-4.47798436684632i</v>
      </c>
      <c r="BL272" s="223" t="str">
        <f t="shared" ca="1" si="377"/>
        <v>3.9492296345414+2.11090721808895i</v>
      </c>
      <c r="BM272" s="223" t="str">
        <f t="shared" ca="1" si="378"/>
        <v>-3.72330792539915+2.48783481814608i</v>
      </c>
      <c r="BN272" s="223" t="str">
        <f t="shared" ca="1" si="379"/>
        <v>-0.438919222080955-4.45642164816211i</v>
      </c>
      <c r="BO272" s="223" t="str">
        <f t="shared" ca="1" si="380"/>
        <v>4.13711810343517+1.71365042758114i</v>
      </c>
      <c r="BP272" s="223" t="str">
        <f t="shared" ca="1" si="381"/>
        <v>-3.46152872556739+2.84080320891676i</v>
      </c>
      <c r="BQ272" s="223" t="str">
        <f t="shared" ca="1" si="382"/>
        <v>-0.873611412109641-4.39194115287896i</v>
      </c>
      <c r="BR272" s="223" t="str">
        <f t="shared" ca="1" si="383"/>
        <v>4.28516386341394+1.29989024667907i</v>
      </c>
      <c r="BS272" s="223" t="str">
        <f t="shared" ca="1" si="384"/>
        <v>-3.16641311184416+3.1664131118446i</v>
      </c>
      <c r="BT272" s="223" t="str">
        <f t="shared" ca="1" si="385"/>
        <v>-1.29989024667955-4.28516386341379i</v>
      </c>
      <c r="BU272" s="223" t="str">
        <f t="shared" ca="1" si="386"/>
        <v>4.39194115287909+0.873611412109028i</v>
      </c>
      <c r="BV272" s="223" t="str">
        <f t="shared" ca="1" si="387"/>
        <v>-2.84080320891638+3.46152872556771i</v>
      </c>
      <c r="BW272" s="223" t="str">
        <f t="shared" ca="1" si="388"/>
        <v>-1.7136504275816-4.13711810343498i</v>
      </c>
      <c r="BX272" s="223" t="str">
        <f t="shared" ca="1" si="389"/>
        <v>4.45642164816215+0.43891922208046i</v>
      </c>
      <c r="BY272" s="223" t="str">
        <f t="shared" ca="1" si="390"/>
        <v>-2.48783481814566+3.72330792539943i</v>
      </c>
      <c r="BZ272" s="223" t="str">
        <f t="shared" ca="1" si="391"/>
        <v>-2.11090721808938-3.94922963454116i</v>
      </c>
      <c r="CA272" s="223" t="str">
        <f t="shared" ca="1" si="392"/>
        <v>4.47798436684632+1.09717503909634E-12i</v>
      </c>
      <c r="CB272" s="223" t="str">
        <f t="shared" ca="1" si="393"/>
        <v>-2.11090721809109+3.94922963454025i</v>
      </c>
      <c r="CC272" s="223" t="str">
        <f t="shared" ca="1" si="394"/>
        <v>-2.48783481814764-3.7233079253981i</v>
      </c>
      <c r="CD272" s="223" t="str">
        <f t="shared" ca="1" si="395"/>
        <v>4.45642164816235-0.438919222078529i</v>
      </c>
      <c r="CE272" s="223" t="str">
        <f t="shared" ca="1" si="396"/>
        <v>-1.71365042758339+4.13711810343424i</v>
      </c>
      <c r="CF272" s="223" t="str">
        <f t="shared" ca="1" si="397"/>
        <v>-2.84080320891842-3.46152872556603i</v>
      </c>
      <c r="CG272" s="223" t="str">
        <f t="shared" ca="1" si="398"/>
        <v>4.39194115287857-0.87361141211162i</v>
      </c>
      <c r="CH272" s="223" t="str">
        <f t="shared" ca="1" si="399"/>
        <v>-1.2998902466814+4.28516386341323i</v>
      </c>
      <c r="CI272" s="223" t="str">
        <f t="shared" ca="1" si="400"/>
        <v>-3.16641311184603-3.16641311184273i</v>
      </c>
      <c r="CJ272" s="223" t="str">
        <f t="shared" ca="1" si="401"/>
        <v>4.28516386341321-1.29989024668148i</v>
      </c>
      <c r="CK272" s="223" t="str">
        <f t="shared" ca="1" si="402"/>
        <v>-0.873611412111544+4.39194115287859i</v>
      </c>
      <c r="CL272" s="223" t="str">
        <f t="shared" ca="1" si="403"/>
        <v>-3.46152872556608-2.84080320891836i</v>
      </c>
      <c r="CM272" s="223" t="str">
        <f t="shared" ca="1" si="404"/>
        <v>4.13711810343421-1.71365042758346i</v>
      </c>
      <c r="CN272" s="223" t="str">
        <f t="shared" ca="1" si="405"/>
        <v>-0.438919222078453+4.45642164816235i</v>
      </c>
      <c r="CO272" s="223" t="str">
        <f t="shared" ca="1" si="406"/>
        <v>-3.723307925398-2.48783481814779i</v>
      </c>
      <c r="CP272" s="223" t="str">
        <f t="shared" ca="1" si="407"/>
        <v>3.94922963454226-2.11090721808735i</v>
      </c>
      <c r="CQ272" s="223" t="str">
        <f t="shared" ca="1" si="408"/>
        <v>9.1942667028073E-13+4.47798436684632i</v>
      </c>
      <c r="CR272" s="223" t="str">
        <f t="shared" ca="1" si="409"/>
        <v>-3.94922963454121-2.11090721808932i</v>
      </c>
      <c r="CS272" s="223" t="str">
        <f t="shared" ca="1" si="410"/>
        <v>3.72330792539938-2.48783481814572i</v>
      </c>
      <c r="CT272" s="223" t="str">
        <f t="shared" ca="1" si="411"/>
        <v>0.438919222080536+4.45642164816215i</v>
      </c>
      <c r="CU272" s="223" t="str">
        <f t="shared" ca="1" si="412"/>
        <v>-4.13711810343501-1.71365042758153i</v>
      </c>
      <c r="CV272" s="223" t="str">
        <f t="shared" ca="1" si="413"/>
        <v>3.46152872556766-2.84080320891644i</v>
      </c>
      <c r="CW272" s="223" t="str">
        <f t="shared" ca="1" si="414"/>
        <v>0.873611412109104+4.39194115287907i</v>
      </c>
      <c r="CX272" s="223" t="str">
        <f t="shared" ca="1" si="415"/>
        <v>-4.28516386341381-1.29989024667947i</v>
      </c>
      <c r="CY272" s="223" t="str">
        <f t="shared" ca="1" si="416"/>
        <v>3.16641311184455-3.16641311184421i</v>
      </c>
      <c r="CZ272" s="223" t="str">
        <f t="shared" ca="1" si="417"/>
        <v>1.29989024667902+4.28516386341395i</v>
      </c>
      <c r="DA272" s="223" t="str">
        <f t="shared" ca="1" si="418"/>
        <v>-4.39194115287898-0.873611412109565i</v>
      </c>
      <c r="DB272" s="223" t="str">
        <f t="shared" ca="1" si="419"/>
        <v>2.8408032089168-3.46152872556736i</v>
      </c>
      <c r="DC272" s="223" t="str">
        <f t="shared" ca="1" si="420"/>
        <v>1.71365042758109+4.13711810343519i</v>
      </c>
      <c r="DD272" s="223" t="str">
        <f t="shared" ca="1" si="421"/>
        <v>-4.45642164816213-0.438919222080753i</v>
      </c>
      <c r="DE272" s="223" t="str">
        <f t="shared" ca="1" si="422"/>
        <v>2.48783481814612-3.72330792539912i</v>
      </c>
      <c r="DF272" s="223" t="str">
        <f t="shared" ca="1" si="423"/>
        <v>2.11090721808912+3.9492296345413i</v>
      </c>
      <c r="DG272" s="223" t="str">
        <f t="shared" ca="1" si="424"/>
        <v>-4.47798436684632-1.39121861762772E-12i</v>
      </c>
      <c r="DH272" s="223" t="str">
        <f t="shared" ca="1" si="425"/>
        <v>2.11090721808776-3.94922963454203i</v>
      </c>
      <c r="DI272" s="223" t="str">
        <f t="shared" ca="1" si="426"/>
        <v>2.4878348181474+3.72330792539826i</v>
      </c>
      <c r="DJ272" s="223" t="str">
        <f t="shared" ca="1" si="427"/>
        <v>-4.4564216481624+0.438919222077984i</v>
      </c>
      <c r="DK272" s="223" t="str">
        <f t="shared" ca="1" si="428"/>
        <v>1.7136504275839-4.13711810343403i</v>
      </c>
      <c r="DL272" s="223" t="str">
        <f t="shared" ca="1" si="429"/>
        <v>2.840803208918+3.46152872556638i</v>
      </c>
      <c r="DM272" s="223" t="str">
        <f t="shared" ca="1" si="430"/>
        <v>-4.39194115287868+0.873611412111083i</v>
      </c>
      <c r="DN272" s="223" t="str">
        <f t="shared" ca="1" si="431"/>
        <v>1.29989024668193-4.28516386341307i</v>
      </c>
      <c r="DO272" s="223" t="str">
        <f t="shared" ca="1" si="432"/>
        <v>3.16641311184564+3.16641311184312i</v>
      </c>
      <c r="DP272" s="223" t="str">
        <f t="shared" ca="1" si="433"/>
        <v>-4.28516386341336+1.29989024668095i</v>
      </c>
      <c r="DQ272" s="223" t="str">
        <f t="shared" ca="1" si="434"/>
        <v>0.873611412112082-4.39194115287848i</v>
      </c>
      <c r="DR272" s="223" t="str">
        <f t="shared" ca="1" si="435"/>
        <v>3.4615287255659+2.84080320891859i</v>
      </c>
      <c r="DS272" s="223" t="str">
        <f t="shared" ca="1" si="436"/>
        <v>-4.13711810343442+1.71365042758296i</v>
      </c>
      <c r="DT272" s="223" t="str">
        <f t="shared" ca="1" si="437"/>
        <v>0.438919222078999-4.4564216481623i</v>
      </c>
      <c r="DU272" s="223" t="str">
        <f t="shared" ca="1" si="438"/>
        <v>3.72330792539784+2.48783481814804i</v>
      </c>
      <c r="DV272" s="223" t="str">
        <f t="shared" ca="1" si="439"/>
        <v>-3.94922963454048+2.11090721809068i</v>
      </c>
      <c r="DW272" s="223" t="str">
        <f t="shared" ca="1" si="440"/>
        <v>-6.25383091749356E-13-4.47798436684632i</v>
      </c>
      <c r="DX272" s="223" t="str">
        <f t="shared" ca="1" si="441"/>
        <v>3.94922963454095+2.1109072180898i</v>
      </c>
      <c r="DY272" s="223" t="str">
        <f t="shared" ca="1" si="442"/>
        <v>-3.72330792539969+2.48783481814526i</v>
      </c>
      <c r="DZ272" s="223" t="str">
        <f t="shared" ca="1" si="443"/>
        <v>-0.43891922207999-4.4564216481622i</v>
      </c>
      <c r="EA272" s="223" t="str">
        <f t="shared" ca="1" si="444"/>
        <v>4.1371181034348+1.71365042758203i</v>
      </c>
      <c r="EB272" s="223" t="str">
        <f t="shared" ca="1" si="445"/>
        <v>-3.46152872556801+2.84080320891602i</v>
      </c>
      <c r="EC272" s="223" t="str">
        <f t="shared" ca="1" si="446"/>
        <v>-0.873611412113058-4.39194115287828i</v>
      </c>
      <c r="ED272" s="223" t="str">
        <f t="shared" ca="1" si="447"/>
        <v>4.28516386341366+1.29989024668i</v>
      </c>
      <c r="EE272" s="223" t="str">
        <f t="shared" ca="1" si="448"/>
        <v>-3.16641311184493+3.16641311184383i</v>
      </c>
      <c r="EF272" s="223" t="str">
        <f t="shared" ca="1" si="449"/>
        <v>-1.29989024667849-4.28516386341411i</v>
      </c>
      <c r="EG272" s="223" t="str">
        <f t="shared" ca="1" si="450"/>
        <v>4.39194115287887+0.873611412110107i</v>
      </c>
      <c r="EH272" s="223" t="str">
        <f t="shared" ca="1" si="451"/>
        <v>-2.84080320891723+3.46152872556701i</v>
      </c>
      <c r="EI272" s="223" t="str">
        <f t="shared" ca="1" si="452"/>
        <v>-1.71365042758058-4.1371181034354i</v>
      </c>
      <c r="EJ272" s="223" t="str">
        <f t="shared" ca="1" si="453"/>
        <v>4.4564216481625+0.438919222076992i</v>
      </c>
      <c r="EK272" s="223" t="str">
        <f t="shared" ca="1" si="454"/>
        <v>-2.48783481814657+3.72330792539882i</v>
      </c>
      <c r="EL272" s="223" t="str">
        <f t="shared" ca="1" si="455"/>
        <v>-2.11090721808842-3.94922963454168i</v>
      </c>
      <c r="EM272" s="223" t="str">
        <f t="shared" ca="1" si="456"/>
        <v>4.47798436684632+2.19435007819268E-12i</v>
      </c>
      <c r="EN272" s="223"/>
      <c r="EO272" s="223"/>
      <c r="EP272" s="223"/>
    </row>
    <row r="273" spans="1:146">
      <c r="A273" s="249">
        <f t="shared" si="323"/>
        <v>3.3789062500000026E-3</v>
      </c>
      <c r="B273" s="248">
        <v>173</v>
      </c>
      <c r="C273" s="247">
        <f t="shared" si="324"/>
        <v>34600</v>
      </c>
      <c r="N273" s="246">
        <f t="shared" ca="1" si="327"/>
        <v>17.476837081852437</v>
      </c>
      <c r="O273" s="223">
        <f t="shared" ca="1" si="328"/>
        <v>4.4768370818524357</v>
      </c>
      <c r="P273" s="223" t="str">
        <f t="shared" ca="1" si="329"/>
        <v>-2.01283667301874+3.9988196740038i</v>
      </c>
      <c r="Q273" s="223" t="str">
        <f t="shared" ca="1" si="330"/>
        <v>-2.66684873598543-3.59582926135571i</v>
      </c>
      <c r="R273" s="223" t="str">
        <f t="shared" ca="1" si="331"/>
        <v>4.41092748536693-0.765368523185803i</v>
      </c>
      <c r="S273" s="223" t="str">
        <f t="shared" ca="1" si="332"/>
        <v>-1.29955720742643+4.28406598012625i</v>
      </c>
      <c r="T273" s="223" t="str">
        <f t="shared" ca="1" si="333"/>
        <v>-3.24233619738067-3.08696068011954i</v>
      </c>
      <c r="U273" s="223" t="str">
        <f t="shared" ca="1" si="334"/>
        <v>4.21513938520948-1.508200988166i</v>
      </c>
      <c r="V273" s="223" t="str">
        <f t="shared" ca="1" si="335"/>
        <v>-0.548012649946373+4.44316918347116i</v>
      </c>
      <c r="W273" s="223" t="str">
        <f t="shared" ca="1" si="336"/>
        <v>-3.72235399278941-2.4871974207557i</v>
      </c>
      <c r="X273" s="223" t="str">
        <f t="shared" ca="1" si="337"/>
        <v>3.89523770623288-2.20662490455234i</v>
      </c>
      <c r="Y273" s="223" t="str">
        <f t="shared" ca="1" si="338"/>
        <v>0.219667983949474+4.47144453552503i</v>
      </c>
      <c r="Z273" s="223" t="str">
        <f t="shared" ca="1" si="339"/>
        <v>-4.09276813492481-1.81419934163617i</v>
      </c>
      <c r="AA273" s="223" t="str">
        <f t="shared" ca="1" si="340"/>
        <v>3.46064186227374-2.8400753790221i</v>
      </c>
      <c r="AB273" s="223" t="str">
        <f t="shared" ca="1" si="341"/>
        <v>0.98088055661406+4.36805947659891i</v>
      </c>
      <c r="AC273" s="223" t="str">
        <f t="shared" ca="1" si="342"/>
        <v>-4.34267188485716-1.08778267954597i</v>
      </c>
      <c r="AD273" s="223" t="str">
        <f t="shared" ca="1" si="343"/>
        <v>2.92414840419453-3.38990064274686i</v>
      </c>
      <c r="AE273" s="223" t="str">
        <f t="shared" ca="1" si="344"/>
        <v>1.7132113806227+4.13605815031098i</v>
      </c>
      <c r="AF273" s="223" t="str">
        <f t="shared" ca="1" si="345"/>
        <v>-4.4647068978367-0.32933656623341i</v>
      </c>
      <c r="AG273" s="223" t="str">
        <f t="shared" ca="1" si="346"/>
        <v>2.30155422908629-3.83991124741498i</v>
      </c>
      <c r="AH273" s="223" t="str">
        <f t="shared" ca="1" si="347"/>
        <v>2.39509718341318+3.78227176964523i</v>
      </c>
      <c r="AI273" s="223" t="str">
        <f t="shared" ca="1" si="348"/>
        <v>-4.45527988765927+0.438806768484526i</v>
      </c>
      <c r="AJ273" s="223" t="str">
        <f t="shared" ca="1" si="349"/>
        <v>1.61119144513467-4.17685675892457i</v>
      </c>
      <c r="AK273" s="223" t="str">
        <f t="shared" ca="1" si="350"/>
        <v>3.00646003170916+3.31711747382941i</v>
      </c>
      <c r="AL273" s="223" t="str">
        <f t="shared" ca="1" si="351"/>
        <v>-4.31466842995484+1.19402956286689i</v>
      </c>
      <c r="AM273" s="223" t="str">
        <f t="shared" ca="1" si="352"/>
        <v>0.873387587911967-4.3908159126443i</v>
      </c>
      <c r="AN273" s="223" t="str">
        <f t="shared" ca="1" si="353"/>
        <v>3.52929852054364+2.75429159863975i</v>
      </c>
      <c r="AO273" s="223" t="str">
        <f t="shared" ca="1" si="354"/>
        <v>-4.04701278905228+1.91409449680425i</v>
      </c>
      <c r="AP273" s="223" t="str">
        <f t="shared" ca="1" si="355"/>
        <v>0.109867081886852-4.47548874222321i</v>
      </c>
      <c r="AQ273" s="223" t="str">
        <f t="shared" ca="1" si="356"/>
        <v>3.94821781950946+2.11036639168582i</v>
      </c>
      <c r="AR273" s="223" t="str">
        <f t="shared" ca="1" si="357"/>
        <v>3.94821781950946+2.11036639168582i</v>
      </c>
      <c r="AS273" s="223" t="str">
        <f t="shared" ca="1" si="358"/>
        <v>-0.656888429081097-4.42838208030748i</v>
      </c>
      <c r="AT273" s="223" t="str">
        <f t="shared" ca="1" si="359"/>
        <v>4.25088296914264+1.4043020473182i</v>
      </c>
      <c r="AU273" s="223" t="str">
        <f t="shared" ca="1" si="360"/>
        <v>-3.16560185884385+3.16560185884666i</v>
      </c>
      <c r="AV273" s="223" t="str">
        <f t="shared" ca="1" si="361"/>
        <v>-1.40430204731774-4.25088296914279i</v>
      </c>
      <c r="AW273" s="223" t="str">
        <f t="shared" ca="1" si="362"/>
        <v>4.42838208030741+0.656888429081576i</v>
      </c>
      <c r="AX273" s="223" t="str">
        <f t="shared" ca="1" si="363"/>
        <v>-2.57779946337346+3.66019400907664i</v>
      </c>
      <c r="AY273" s="223" t="str">
        <f t="shared" ca="1" si="364"/>
        <v>-2.11036639168533-3.94821781950971i</v>
      </c>
      <c r="AZ273" s="223" t="str">
        <f t="shared" ca="1" si="365"/>
        <v>4.47548874222322-0.109867081886304i</v>
      </c>
      <c r="BA273" s="223" t="str">
        <f t="shared" ca="1" si="366"/>
        <v>-1.91409449680474+4.04701278905205i</v>
      </c>
      <c r="BB273" s="223" t="str">
        <f t="shared" ca="1" si="367"/>
        <v>-2.75429159863931-3.52929852054398i</v>
      </c>
      <c r="BC273" s="223" t="str">
        <f t="shared" ca="1" si="368"/>
        <v>4.39081591264439-0.873387587911493i</v>
      </c>
      <c r="BD273" s="223" t="str">
        <f t="shared" ca="1" si="369"/>
        <v>-1.19402956286521+4.3146684299553i</v>
      </c>
      <c r="BE273" s="223" t="str">
        <f t="shared" ca="1" si="370"/>
        <v>-3.31711747382909-3.00646003170951i</v>
      </c>
      <c r="BF273" s="223" t="str">
        <f t="shared" ca="1" si="371"/>
        <v>4.17685675892392-1.61119144513636i</v>
      </c>
      <c r="BG273" s="223" t="str">
        <f t="shared" ca="1" si="372"/>
        <v>-0.438806768484629+4.45527988765926i</v>
      </c>
      <c r="BH273" s="223" t="str">
        <f t="shared" ca="1" si="373"/>
        <v>-3.78227176964399-2.39509718341515i</v>
      </c>
      <c r="BI273" s="223" t="str">
        <f t="shared" ca="1" si="374"/>
        <v>3.8399112474148-2.30155422908658i</v>
      </c>
      <c r="BJ273" s="223" t="str">
        <f t="shared" ca="1" si="375"/>
        <v>0.329336566231593+4.46470689783683i</v>
      </c>
      <c r="BK273" s="223" t="str">
        <f t="shared" ca="1" si="376"/>
        <v>-4.13605815031131-1.71321138062191i</v>
      </c>
      <c r="BL273" s="223" t="str">
        <f t="shared" ca="1" si="377"/>
        <v>3.38990064274776-2.92414840419349i</v>
      </c>
      <c r="BM273" s="223" t="str">
        <f t="shared" ca="1" si="378"/>
        <v>1.08778267954725+4.34267188485684i</v>
      </c>
      <c r="BN273" s="223" t="str">
        <f t="shared" ca="1" si="379"/>
        <v>-4.36805947659868-0.980880556615058i</v>
      </c>
      <c r="BO273" s="223" t="str">
        <f t="shared" ca="1" si="380"/>
        <v>2.84007537902081-3.46064186227481i</v>
      </c>
      <c r="BP273" s="223" t="str">
        <f t="shared" ca="1" si="381"/>
        <v>1.81419934163567+4.09276813492503i</v>
      </c>
      <c r="BQ273" s="223" t="str">
        <f t="shared" ca="1" si="382"/>
        <v>-4.47144453552513-0.219667983947321i</v>
      </c>
      <c r="BR273" s="223" t="str">
        <f t="shared" ca="1" si="383"/>
        <v>2.2066249045524-3.89523770623285i</v>
      </c>
      <c r="BS273" s="223" t="str">
        <f t="shared" ca="1" si="384"/>
        <v>2.48719742075381+3.72235399279067i</v>
      </c>
      <c r="BT273" s="223" t="str">
        <f t="shared" ca="1" si="385"/>
        <v>-4.44316918347111+0.548012649946794i</v>
      </c>
      <c r="BU273" s="223" t="str">
        <f t="shared" ca="1" si="386"/>
        <v>1.5082009881678-4.21513938520883i</v>
      </c>
      <c r="BV273" s="223" t="str">
        <f t="shared" ca="1" si="387"/>
        <v>3.0869606801201+3.24233619738013i</v>
      </c>
      <c r="BW273" s="223" t="str">
        <f t="shared" ca="1" si="388"/>
        <v>-4.28406598012667+1.29955720742505i</v>
      </c>
      <c r="BX273" s="223" t="str">
        <f t="shared" ca="1" si="389"/>
        <v>0.765368523184572-4.41092748536714i</v>
      </c>
      <c r="BY273" s="223" t="str">
        <f t="shared" ca="1" si="390"/>
        <v>3.59582926135516+2.66684873598617i</v>
      </c>
      <c r="BZ273" s="223" t="str">
        <f t="shared" ca="1" si="391"/>
        <v>-3.99881967400318+2.01283667301997i</v>
      </c>
      <c r="CA273" s="223" t="str">
        <f t="shared" ca="1" si="392"/>
        <v>6.12068105806858E-13-4.47683708185244i</v>
      </c>
      <c r="CB273" s="223" t="str">
        <f t="shared" ca="1" si="393"/>
        <v>3.99881967400469+2.01283667301697i</v>
      </c>
      <c r="CC273" s="223" t="str">
        <f t="shared" ca="1" si="394"/>
        <v>-3.59582926135574+2.66684873598539i</v>
      </c>
      <c r="CD273" s="223" t="str">
        <f t="shared" ca="1" si="395"/>
        <v>-0.765368523183619-4.41092748536731i</v>
      </c>
      <c r="CE273" s="223" t="str">
        <f t="shared" ca="1" si="396"/>
        <v>4.28406598012634+1.2995572074261i</v>
      </c>
      <c r="CF273" s="223" t="str">
        <f t="shared" ca="1" si="397"/>
        <v>-3.0869606801209+3.24233619737938i</v>
      </c>
      <c r="CG273" s="223" t="str">
        <f t="shared" ca="1" si="398"/>
        <v>-1.50820098816689-4.21513938520916i</v>
      </c>
      <c r="CH273" s="223" t="str">
        <f t="shared" ca="1" si="399"/>
        <v>4.44316918347097+0.548012649947882i</v>
      </c>
      <c r="CI273" s="223" t="str">
        <f t="shared" ca="1" si="400"/>
        <v>-2.48719742075462+3.72235399279013i</v>
      </c>
      <c r="CJ273" s="223" t="str">
        <f t="shared" ca="1" si="401"/>
        <v>-2.20662490455156-3.89523770623333i</v>
      </c>
      <c r="CK273" s="223" t="str">
        <f t="shared" ca="1" si="402"/>
        <v>4.47144453552497-0.219667983950674i</v>
      </c>
      <c r="CL273" s="223" t="str">
        <f t="shared" ca="1" si="403"/>
        <v>-1.81419934163667+4.09276813492459i</v>
      </c>
      <c r="CM273" s="223" t="str">
        <f t="shared" ca="1" si="404"/>
        <v>-2.8400753790235-3.4606418622726i</v>
      </c>
      <c r="CN273" s="223" t="str">
        <f t="shared" ca="1" si="405"/>
        <v>4.36805947659889-0.980880556614114i</v>
      </c>
      <c r="CO273" s="223" t="str">
        <f t="shared" ca="1" si="406"/>
        <v>-1.08778267954832+4.34267188485657i</v>
      </c>
      <c r="CP273" s="223" t="str">
        <f t="shared" ca="1" si="407"/>
        <v>-3.38990064274713-2.92414840419423i</v>
      </c>
      <c r="CQ273" s="223" t="str">
        <f t="shared" ca="1" si="408"/>
        <v>4.13605815031168-1.71321138062101i</v>
      </c>
      <c r="CR273" s="223" t="str">
        <f t="shared" ca="1" si="409"/>
        <v>-0.329336566232687+4.46470689783675i</v>
      </c>
      <c r="CS273" s="223" t="str">
        <f t="shared" ca="1" si="410"/>
        <v>-3.83991124741424-2.30155422908752i</v>
      </c>
      <c r="CT273" s="223" t="str">
        <f t="shared" ca="1" si="411"/>
        <v>3.78227176964451-2.39509718341433i</v>
      </c>
      <c r="CU273" s="223" t="str">
        <f t="shared" ca="1" si="412"/>
        <v>0.438806768483664+4.45527988765935i</v>
      </c>
      <c r="CV273" s="223" t="str">
        <f t="shared" ca="1" si="413"/>
        <v>-4.17685675892518-1.61119144513311i</v>
      </c>
      <c r="CW273" s="223" t="str">
        <f t="shared" ca="1" si="414"/>
        <v>3.31711747382974-3.00646003170879i</v>
      </c>
      <c r="CX273" s="223" t="str">
        <f t="shared" ca="1" si="415"/>
        <v>1.19402956286845+4.3146684299544i</v>
      </c>
      <c r="CY273" s="223" t="str">
        <f t="shared" ca="1" si="416"/>
        <v>-4.39081591264417-0.873387587912567i</v>
      </c>
      <c r="CZ273" s="223" t="str">
        <f t="shared" ca="1" si="417"/>
        <v>2.75429159864018-3.5292985205433i</v>
      </c>
      <c r="DA273" s="223" t="str">
        <f t="shared" ca="1" si="418"/>
        <v>1.91409449680386+4.04701278905246i</v>
      </c>
      <c r="DB273" s="223" t="str">
        <f t="shared" ca="1" si="419"/>
        <v>-4.4754887422232-0.109867081887273i</v>
      </c>
      <c r="DC273" s="223" t="str">
        <f t="shared" ca="1" si="420"/>
        <v>2.1103663916863-3.9482178195092i</v>
      </c>
      <c r="DD273" s="223" t="str">
        <f t="shared" ca="1" si="421"/>
        <v>2.57779946337267+3.6601940090772i</v>
      </c>
      <c r="DE273" s="223" t="str">
        <f t="shared" ca="1" si="422"/>
        <v>-4.42838208030757+0.656888429080493i</v>
      </c>
      <c r="DF273" s="223" t="str">
        <f t="shared" ca="1" si="423"/>
        <v>1.40430204731879-4.25088296914245i</v>
      </c>
      <c r="DG273" s="223" t="str">
        <f t="shared" ca="1" si="424"/>
        <v>3.16560185884631+3.16560185884419i</v>
      </c>
      <c r="DH273" s="223" t="str">
        <f t="shared" ca="1" si="425"/>
        <v>-4.25088296914294+1.40430204731728i</v>
      </c>
      <c r="DI273" s="223" t="str">
        <f t="shared" ca="1" si="426"/>
        <v>0.65688842907778-4.42838208030797i</v>
      </c>
      <c r="DJ273" s="223" t="str">
        <f t="shared" ca="1" si="427"/>
        <v>3.66019400907629+2.57779946337396i</v>
      </c>
      <c r="DK273" s="223" t="str">
        <f t="shared" ca="1" si="428"/>
        <v>-3.94821781950779+2.11036639168895i</v>
      </c>
      <c r="DL273" s="223" t="str">
        <f t="shared" ca="1" si="429"/>
        <v>-0.109867081885947-4.47548874222323i</v>
      </c>
      <c r="DM273" s="223" t="str">
        <f t="shared" ca="1" si="430"/>
        <v>4.04701278905179+1.91409449680529i</v>
      </c>
      <c r="DN273" s="223" t="str">
        <f t="shared" ca="1" si="431"/>
        <v>-3.52929852054428+2.75429159863893i</v>
      </c>
      <c r="DO273" s="223" t="str">
        <f t="shared" ca="1" si="432"/>
        <v>-0.873387587911018-4.39081591264448i</v>
      </c>
      <c r="DP273" s="223" t="str">
        <f t="shared" ca="1" si="433"/>
        <v>4.31466842995514+1.1940295628658i</v>
      </c>
      <c r="DQ273" s="223" t="str">
        <f t="shared" ca="1" si="434"/>
        <v>-3.00646003170997+3.31711747382867i</v>
      </c>
      <c r="DR273" s="223" t="str">
        <f t="shared" ca="1" si="435"/>
        <v>-1.6111914451359-4.1768567589241i</v>
      </c>
      <c r="DS273" s="223" t="str">
        <f t="shared" ca="1" si="436"/>
        <v>4.45527988765922+0.438806768484985i</v>
      </c>
      <c r="DT273" s="223" t="str">
        <f t="shared" ca="1" si="437"/>
        <v>-2.3950971834118+3.78227176964611i</v>
      </c>
      <c r="DU273" s="223" t="str">
        <f t="shared" ca="1" si="438"/>
        <v>-2.30155422908617-3.83991124741505i</v>
      </c>
      <c r="DV273" s="223" t="str">
        <f t="shared" ca="1" si="439"/>
        <v>4.46470689783687-0.32933656623111i</v>
      </c>
      <c r="DW273" s="223" t="str">
        <f t="shared" ca="1" si="440"/>
        <v>-1.71321138062247+4.13605815031108i</v>
      </c>
      <c r="DX273" s="223" t="str">
        <f t="shared" ca="1" si="441"/>
        <v>-2.92414840419303-3.38990064274816i</v>
      </c>
      <c r="DY273" s="223" t="str">
        <f t="shared" ca="1" si="442"/>
        <v>4.34267188485695-1.08778267954678i</v>
      </c>
      <c r="DZ273" s="223" t="str">
        <f t="shared" ca="1" si="443"/>
        <v>-0.980880556615407+4.3680594765986i</v>
      </c>
      <c r="EA273" s="223" t="str">
        <f t="shared" ca="1" si="444"/>
        <v>-3.4606418622745-2.84007537902118i</v>
      </c>
      <c r="EB273" s="223" t="str">
        <f t="shared" ca="1" si="445"/>
        <v>4.09276813492523-1.81419934163523i</v>
      </c>
      <c r="EC273" s="223" t="str">
        <f t="shared" ca="1" si="446"/>
        <v>-0.219667983947932+4.4714445355251i</v>
      </c>
      <c r="ED273" s="223" t="str">
        <f t="shared" ca="1" si="447"/>
        <v>-3.89523770623255-2.20662490455293i</v>
      </c>
      <c r="EE273" s="223" t="str">
        <f t="shared" ca="1" si="448"/>
        <v>3.72235399278846-2.48719742075711i</v>
      </c>
      <c r="EF273" s="223" t="str">
        <f t="shared" ca="1" si="449"/>
        <v>0.548012649946059+4.4431691834712i</v>
      </c>
      <c r="EG273" s="223" t="str">
        <f t="shared" ca="1" si="450"/>
        <v>-4.21513938521017-1.50820098816407i</v>
      </c>
      <c r="EH273" s="223" t="str">
        <f t="shared" ca="1" si="451"/>
        <v>3.24233619738046-3.08696068011976i</v>
      </c>
      <c r="EI273" s="223" t="str">
        <f t="shared" ca="1" si="452"/>
        <v>1.29955720742458+4.28406598012681i</v>
      </c>
      <c r="EJ273" s="223" t="str">
        <f t="shared" ca="1" si="453"/>
        <v>-4.41092748536708-0.765368523184926i</v>
      </c>
      <c r="EK273" s="223" t="str">
        <f t="shared" ca="1" si="454"/>
        <v>2.66684873598645-3.59582926135495i</v>
      </c>
      <c r="EL273" s="223" t="str">
        <f t="shared" ca="1" si="455"/>
        <v>2.01283667301942+3.99881967400346i</v>
      </c>
      <c r="EM273" s="223" t="str">
        <f t="shared" ca="1" si="456"/>
        <v>-4.47683708185244-1.22413621161372E-12i</v>
      </c>
      <c r="EN273" s="223"/>
      <c r="EO273" s="223"/>
      <c r="EP273" s="223"/>
    </row>
    <row r="274" spans="1:146">
      <c r="A274" s="249">
        <f t="shared" si="323"/>
        <v>3.3984375000000026E-3</v>
      </c>
      <c r="B274" s="248">
        <v>174</v>
      </c>
      <c r="C274" s="247">
        <f t="shared" si="324"/>
        <v>34800</v>
      </c>
      <c r="N274" s="246">
        <f t="shared" ca="1" si="327"/>
        <v>17.475556670316553</v>
      </c>
      <c r="O274" s="223">
        <f t="shared" ca="1" si="328"/>
        <v>4.4755566703165544</v>
      </c>
      <c r="P274" s="223" t="str">
        <f t="shared" ca="1" si="329"/>
        <v>-1.91354705032974+4.04585531073336i</v>
      </c>
      <c r="Q274" s="223" t="str">
        <f t="shared" ca="1" si="330"/>
        <v>-2.83926309454263-3.45965209077203i</v>
      </c>
      <c r="R274" s="223" t="str">
        <f t="shared" ca="1" si="331"/>
        <v>4.34142984565034-1.08747156492088i</v>
      </c>
      <c r="S274" s="223" t="str">
        <f t="shared" ca="1" si="332"/>
        <v>-0.873137792013495+4.38956010385697i</v>
      </c>
      <c r="T274" s="223" t="str">
        <f t="shared" ca="1" si="333"/>
        <v>-3.59480082516663-2.66608599572413i</v>
      </c>
      <c r="U274" s="223" t="str">
        <f t="shared" ca="1" si="334"/>
        <v>3.9470885973484-2.10976280986684i</v>
      </c>
      <c r="V274" s="223" t="str">
        <f t="shared" ca="1" si="335"/>
        <v>0.219605157133101+4.47016566630092i</v>
      </c>
      <c r="W274" s="223" t="str">
        <f t="shared" ca="1" si="336"/>
        <v>-4.13487520429982-1.71272138834123i</v>
      </c>
      <c r="X274" s="223" t="str">
        <f t="shared" ca="1" si="337"/>
        <v>3.31616875146102-3.00560015987631i</v>
      </c>
      <c r="Y274" s="223" t="str">
        <f t="shared" ca="1" si="338"/>
        <v>1.29918552357711+4.28284070268119i</v>
      </c>
      <c r="Z274" s="223" t="str">
        <f t="shared" ca="1" si="339"/>
        <v>-4.42711552729334-0.65670055368731i</v>
      </c>
      <c r="AA274" s="223" t="str">
        <f t="shared" ca="1" si="340"/>
        <v>2.48648606222022-3.72128936950616i</v>
      </c>
      <c r="AB274" s="223" t="str">
        <f t="shared" ca="1" si="341"/>
        <v>2.30089596600192+3.83881300180812i</v>
      </c>
      <c r="AC274" s="223" t="str">
        <f t="shared" ca="1" si="342"/>
        <v>-4.45400564165493+0.438681266207086i</v>
      </c>
      <c r="AD274" s="223" t="str">
        <f t="shared" ca="1" si="343"/>
        <v>1.5077696305114-4.21393382132687i</v>
      </c>
      <c r="AE274" s="223" t="str">
        <f t="shared" ca="1" si="344"/>
        <v>3.1646964711655+3.16469647116555i</v>
      </c>
      <c r="AF274" s="223" t="str">
        <f t="shared" ca="1" si="345"/>
        <v>-4.21393382132687+1.5077696305114i</v>
      </c>
      <c r="AG274" s="223" t="str">
        <f t="shared" ca="1" si="346"/>
        <v>0.438681266207529-4.45400564165489i</v>
      </c>
      <c r="AH274" s="223" t="str">
        <f t="shared" ca="1" si="347"/>
        <v>3.8388130018081+2.30089596600195i</v>
      </c>
      <c r="AI274" s="223" t="str">
        <f t="shared" ca="1" si="348"/>
        <v>-3.72128936950618+2.4864860622202i</v>
      </c>
      <c r="AJ274" s="223" t="str">
        <f t="shared" ca="1" si="349"/>
        <v>-0.65670055368731-4.42711552729334i</v>
      </c>
      <c r="AK274" s="223" t="str">
        <f t="shared" ca="1" si="350"/>
        <v>4.28284070268118+1.29918552357714i</v>
      </c>
      <c r="AL274" s="223" t="str">
        <f t="shared" ca="1" si="351"/>
        <v>-3.00560015987631+3.31616875146102i</v>
      </c>
      <c r="AM274" s="223" t="str">
        <f t="shared" ca="1" si="352"/>
        <v>-1.71272138834117-4.13487520429985i</v>
      </c>
      <c r="AN274" s="223" t="str">
        <f t="shared" ca="1" si="353"/>
        <v>4.470165666301+0.219605157131354i</v>
      </c>
      <c r="AO274" s="223" t="str">
        <f t="shared" ca="1" si="354"/>
        <v>-2.10976280986804+3.94708859734776i</v>
      </c>
      <c r="AP274" s="223" t="str">
        <f t="shared" ca="1" si="355"/>
        <v>-2.66608599572445-3.59480082516639i</v>
      </c>
      <c r="AQ274" s="223" t="str">
        <f t="shared" ca="1" si="356"/>
        <v>4.38956010385741-0.87313779201128i</v>
      </c>
      <c r="AR274" s="223" t="str">
        <f t="shared" ca="1" si="357"/>
        <v>4.38956010385741-0.87313779201128i</v>
      </c>
      <c r="AS274" s="223" t="str">
        <f t="shared" ca="1" si="358"/>
        <v>-3.45965209077274-2.83926309454175i</v>
      </c>
      <c r="AT274" s="223" t="str">
        <f t="shared" ca="1" si="359"/>
        <v>4.0458553107341-1.91354705032819i</v>
      </c>
      <c r="AU274" s="223" t="str">
        <f t="shared" ca="1" si="360"/>
        <v>-6.36029413340011E-14+4.47555667031655i</v>
      </c>
      <c r="AV274" s="223" t="str">
        <f t="shared" ca="1" si="361"/>
        <v>-4.0458553107341-1.91354705032819i</v>
      </c>
      <c r="AW274" s="223" t="str">
        <f t="shared" ca="1" si="362"/>
        <v>3.45965209077274-2.83926309454175i</v>
      </c>
      <c r="AX274" s="223" t="str">
        <f t="shared" ca="1" si="363"/>
        <v>1.08747156492125+4.34142984565025i</v>
      </c>
      <c r="AY274" s="223" t="str">
        <f t="shared" ca="1" si="364"/>
        <v>-4.38956010385652-0.873137792015773i</v>
      </c>
      <c r="AZ274" s="223" t="str">
        <f t="shared" ca="1" si="365"/>
        <v>2.6660859957245-3.59480082516635i</v>
      </c>
      <c r="BA274" s="223" t="str">
        <f t="shared" ca="1" si="366"/>
        <v>2.10976280986798+3.94708859734779i</v>
      </c>
      <c r="BB274" s="223" t="str">
        <f t="shared" ca="1" si="367"/>
        <v>-4.47016566630101+0.219605157131227i</v>
      </c>
      <c r="BC274" s="223" t="str">
        <f t="shared" ca="1" si="368"/>
        <v>1.71272138834123-4.13487520429982i</v>
      </c>
      <c r="BD274" s="223" t="str">
        <f t="shared" ca="1" si="369"/>
        <v>3.00560015987758+3.31616875145986i</v>
      </c>
      <c r="BE274" s="223" t="str">
        <f t="shared" ca="1" si="370"/>
        <v>-4.2828407026816+1.29918552357574i</v>
      </c>
      <c r="BF274" s="223" t="str">
        <f t="shared" ca="1" si="371"/>
        <v>0.656700553686871-4.42711552729341i</v>
      </c>
      <c r="BG274" s="223" t="str">
        <f t="shared" ca="1" si="372"/>
        <v>3.72128936950491+2.4864860622221i</v>
      </c>
      <c r="BH274" s="223" t="str">
        <f t="shared" ca="1" si="373"/>
        <v>-3.8388130018084+2.30089596600146i</v>
      </c>
      <c r="BI274" s="223" t="str">
        <f t="shared" ca="1" si="374"/>
        <v>-0.438681266208414-4.4540056416548i</v>
      </c>
      <c r="BJ274" s="223" t="str">
        <f t="shared" ca="1" si="375"/>
        <v>4.21393382132625+1.50776963051314i</v>
      </c>
      <c r="BK274" s="223" t="str">
        <f t="shared" ca="1" si="376"/>
        <v>-3.16469647116559+3.16469647116545i</v>
      </c>
      <c r="BL274" s="223" t="str">
        <f t="shared" ca="1" si="377"/>
        <v>-1.50776963051308-4.21393382132627i</v>
      </c>
      <c r="BM274" s="223" t="str">
        <f t="shared" ca="1" si="378"/>
        <v>4.45400564165479+0.438681266208478i</v>
      </c>
      <c r="BN274" s="223" t="str">
        <f t="shared" ca="1" si="379"/>
        <v>-2.30089596600162+3.8388130018083i</v>
      </c>
      <c r="BO274" s="223" t="str">
        <f t="shared" ca="1" si="380"/>
        <v>-2.48648606222205-3.72128936950494i</v>
      </c>
      <c r="BP274" s="223" t="str">
        <f t="shared" ca="1" si="381"/>
        <v>4.42711552729341-0.656700553686808i</v>
      </c>
      <c r="BQ274" s="223" t="str">
        <f t="shared" ca="1" si="382"/>
        <v>-1.29918552357592+4.28284070268155i</v>
      </c>
      <c r="BR274" s="223" t="str">
        <f t="shared" ca="1" si="383"/>
        <v>-3.31616875145982-3.00560015987763i</v>
      </c>
      <c r="BS274" s="223" t="str">
        <f t="shared" ca="1" si="384"/>
        <v>4.13487520429985-1.71272138834117i</v>
      </c>
      <c r="BT274" s="223" t="str">
        <f t="shared" ca="1" si="385"/>
        <v>-0.219605157131418+4.470165666301i</v>
      </c>
      <c r="BU274" s="223" t="str">
        <f t="shared" ca="1" si="386"/>
        <v>-3.94708859734776-2.10976280986804i</v>
      </c>
      <c r="BV274" s="223" t="str">
        <f t="shared" ca="1" si="387"/>
        <v>3.59480082516639-2.66608599572445i</v>
      </c>
      <c r="BW274" s="223" t="str">
        <f t="shared" ca="1" si="388"/>
        <v>0.873137792015711+4.38956010385653i</v>
      </c>
      <c r="BX274" s="223" t="str">
        <f t="shared" ca="1" si="389"/>
        <v>-4.3414298456502-1.08747156492144i</v>
      </c>
      <c r="BY274" s="223" t="str">
        <f t="shared" ca="1" si="390"/>
        <v>2.8392630945419-3.45965209077262i</v>
      </c>
      <c r="BZ274" s="223" t="str">
        <f t="shared" ca="1" si="391"/>
        <v>1.91354705032813+4.04585531073412i</v>
      </c>
      <c r="CA274" s="223" t="str">
        <f t="shared" ca="1" si="392"/>
        <v>-4.47555667031655-1.27205882668003E-13i</v>
      </c>
      <c r="CB274" s="223" t="str">
        <f t="shared" ca="1" si="393"/>
        <v>1.91354705032836-4.04585531073402i</v>
      </c>
      <c r="CC274" s="223" t="str">
        <f t="shared" ca="1" si="394"/>
        <v>2.8392630945417+3.45965209077278i</v>
      </c>
      <c r="CD274" s="223" t="str">
        <f t="shared" ca="1" si="395"/>
        <v>-4.34142984565027+1.08747156492119i</v>
      </c>
      <c r="CE274" s="223" t="str">
        <f t="shared" ca="1" si="396"/>
        <v>0.873137792011468-4.38956010385737i</v>
      </c>
      <c r="CF274" s="223" t="str">
        <f t="shared" ca="1" si="397"/>
        <v>3.59480082516631+2.66608599572456i</v>
      </c>
      <c r="CG274" s="223" t="str">
        <f t="shared" ca="1" si="398"/>
        <v>-3.94708859734782+2.10976280986793i</v>
      </c>
      <c r="CH274" s="223" t="str">
        <f t="shared" ca="1" si="399"/>
        <v>-0.219605157131291-4.47016566630101i</v>
      </c>
      <c r="CI274" s="223" t="str">
        <f t="shared" ca="1" si="400"/>
        <v>4.1348752042998+1.71272138834128i</v>
      </c>
      <c r="CJ274" s="223" t="str">
        <f t="shared" ca="1" si="401"/>
        <v>-3.31616875145991+3.00560015987754i</v>
      </c>
      <c r="CK274" s="223" t="str">
        <f t="shared" ca="1" si="402"/>
        <v>-1.2991855235758-4.28284070268158i</v>
      </c>
      <c r="CL274" s="223" t="str">
        <f t="shared" ca="1" si="403"/>
        <v>4.4271155272934+0.656700553686934i</v>
      </c>
      <c r="CM274" s="223" t="str">
        <f t="shared" ca="1" si="404"/>
        <v>-2.48648606222205+3.72128936950494i</v>
      </c>
      <c r="CN274" s="223" t="str">
        <f t="shared" ca="1" si="405"/>
        <v>-2.30089596600151-3.83881300180837i</v>
      </c>
      <c r="CO274" s="223" t="str">
        <f t="shared" ca="1" si="406"/>
        <v>4.45400564165481-0.438681266208351i</v>
      </c>
      <c r="CP274" s="223" t="str">
        <f t="shared" ca="1" si="407"/>
        <v>-1.50776963051308+4.21393382132627i</v>
      </c>
      <c r="CQ274" s="223" t="str">
        <f t="shared" ca="1" si="408"/>
        <v>-3.1646964711655-3.16469647116555i</v>
      </c>
      <c r="CR274" s="223" t="str">
        <f t="shared" ca="1" si="409"/>
        <v>4.2139338213263-1.50776963051302i</v>
      </c>
      <c r="CS274" s="223" t="str">
        <f t="shared" ca="1" si="410"/>
        <v>-0.438681266208414+4.4540056416548i</v>
      </c>
      <c r="CT274" s="223" t="str">
        <f t="shared" ca="1" si="411"/>
        <v>-3.83881300180834-2.30089596600157i</v>
      </c>
      <c r="CU274" s="223" t="str">
        <f t="shared" ca="1" si="412"/>
        <v>3.72128936950498-2.486486062222i</v>
      </c>
      <c r="CV274" s="223" t="str">
        <f t="shared" ca="1" si="413"/>
        <v>0.656700553686871+4.42711552729341i</v>
      </c>
      <c r="CW274" s="223" t="str">
        <f t="shared" ca="1" si="414"/>
        <v>-4.28284070268156-1.29918552357586i</v>
      </c>
      <c r="CX274" s="223" t="str">
        <f t="shared" ca="1" si="415"/>
        <v>3.00560015987777-3.31616875145969i</v>
      </c>
      <c r="CY274" s="223" t="str">
        <f t="shared" ca="1" si="416"/>
        <v>1.71272138834123+4.13487520429982i</v>
      </c>
      <c r="CZ274" s="223" t="str">
        <f t="shared" ca="1" si="417"/>
        <v>-4.470165666301-0.219605157131354i</v>
      </c>
      <c r="DA274" s="223" t="str">
        <f t="shared" ca="1" si="418"/>
        <v>2.1097628098682-3.94708859734767i</v>
      </c>
      <c r="DB274" s="223" t="str">
        <f t="shared" ca="1" si="419"/>
        <v>2.6660859957245+3.59480082516635i</v>
      </c>
      <c r="DC274" s="223" t="str">
        <f t="shared" ca="1" si="420"/>
        <v>-4.38956010385743+0.873137792011154i</v>
      </c>
      <c r="DD274" s="223" t="str">
        <f t="shared" ca="1" si="421"/>
        <v>1.08747156492149-4.34142984565018i</v>
      </c>
      <c r="DE274" s="223" t="str">
        <f t="shared" ca="1" si="422"/>
        <v>3.45965209077274+2.83926309454175i</v>
      </c>
      <c r="DF274" s="223" t="str">
        <f t="shared" ca="1" si="423"/>
        <v>-4.04585531073415+1.91354705032807i</v>
      </c>
      <c r="DG274" s="223" t="str">
        <f t="shared" ca="1" si="424"/>
        <v>1.90808824002004E-13-4.47555667031655i</v>
      </c>
      <c r="DH274" s="223" t="str">
        <f t="shared" ca="1" si="425"/>
        <v>4.0458553107341+1.91354705032819i</v>
      </c>
      <c r="DI274" s="223" t="str">
        <f t="shared" ca="1" si="426"/>
        <v>-3.45965209077282+2.83926309454166i</v>
      </c>
      <c r="DJ274" s="223" t="str">
        <f t="shared" ca="1" si="427"/>
        <v>-1.08747156492113-4.34142984565028i</v>
      </c>
      <c r="DK274" s="223" t="str">
        <f t="shared" ca="1" si="428"/>
        <v>4.38956010385741+0.87313779201128i</v>
      </c>
      <c r="DL274" s="223" t="str">
        <f t="shared" ca="1" si="429"/>
        <v>-2.6660859957246+3.59480082516628i</v>
      </c>
      <c r="DM274" s="223" t="str">
        <f t="shared" ca="1" si="430"/>
        <v>-2.10976280986787-3.94708859734785i</v>
      </c>
      <c r="DN274" s="223" t="str">
        <f t="shared" ca="1" si="431"/>
        <v>4.47016566630101-0.219605157131227i</v>
      </c>
      <c r="DO274" s="223" t="str">
        <f t="shared" ca="1" si="432"/>
        <v>-1.71272138834134+4.13487520429978i</v>
      </c>
      <c r="DP274" s="223" t="str">
        <f t="shared" ca="1" si="433"/>
        <v>-3.00560015987749-3.31616875145995i</v>
      </c>
      <c r="DQ274" s="223" t="str">
        <f t="shared" ca="1" si="434"/>
        <v>4.2828407026816-1.29918552357574i</v>
      </c>
      <c r="DR274" s="223" t="str">
        <f t="shared" ca="1" si="435"/>
        <v>-0.656700553686996+4.42711552729339i</v>
      </c>
      <c r="DS274" s="223" t="str">
        <f t="shared" ca="1" si="436"/>
        <v>-3.72128936950491-2.4864860622221i</v>
      </c>
      <c r="DT274" s="223" t="str">
        <f t="shared" ca="1" si="437"/>
        <v>3.8388130018084-2.30089596600146i</v>
      </c>
      <c r="DU274" s="223" t="str">
        <f t="shared" ca="1" si="438"/>
        <v>0.438681266208288+4.45400564165481i</v>
      </c>
      <c r="DV274" s="223" t="str">
        <f t="shared" ca="1" si="439"/>
        <v>-4.21393382132625-1.50776963051314i</v>
      </c>
      <c r="DW274" s="223" t="str">
        <f t="shared" ca="1" si="440"/>
        <v>3.16469647116559-3.16469647116545i</v>
      </c>
      <c r="DX274" s="223" t="str">
        <f t="shared" ca="1" si="441"/>
        <v>1.50776963051296+4.21393382132632i</v>
      </c>
      <c r="DY274" s="223" t="str">
        <f t="shared" ca="1" si="442"/>
        <v>-4.45400564165479-0.438681266208478i</v>
      </c>
      <c r="DZ274" s="223" t="str">
        <f t="shared" ca="1" si="443"/>
        <v>2.30089596600162-3.8388130018083i</v>
      </c>
      <c r="EA274" s="223" t="str">
        <f t="shared" ca="1" si="444"/>
        <v>2.48648606222194+3.72128936950502i</v>
      </c>
      <c r="EB274" s="223" t="str">
        <f t="shared" ca="1" si="445"/>
        <v>-4.42711552729341+0.656700553686808i</v>
      </c>
      <c r="EC274" s="223" t="str">
        <f t="shared" ca="1" si="446"/>
        <v>1.29918552357592-4.28284070268155i</v>
      </c>
      <c r="ED274" s="223" t="str">
        <f t="shared" ca="1" si="447"/>
        <v>3.31616875145982+3.00560015987763i</v>
      </c>
      <c r="EE274" s="223" t="str">
        <f t="shared" ca="1" si="448"/>
        <v>-4.13487520429985+1.71272138834117i</v>
      </c>
      <c r="EF274" s="223" t="str">
        <f t="shared" ca="1" si="449"/>
        <v>0.219605157131672-4.47016566630099i</v>
      </c>
      <c r="EG274" s="223" t="str">
        <f t="shared" ca="1" si="450"/>
        <v>3.94708859734765+2.10976280986826i</v>
      </c>
      <c r="EH274" s="223" t="str">
        <f t="shared" ca="1" si="451"/>
        <v>-3.59480082516639+2.66608599572445i</v>
      </c>
      <c r="EI274" s="223" t="str">
        <f t="shared" ca="1" si="452"/>
        <v>-0.873137792011342-4.3895601038574i</v>
      </c>
      <c r="EJ274" s="223" t="str">
        <f t="shared" ca="1" si="453"/>
        <v>4.34142984565017+1.08747156492156i</v>
      </c>
      <c r="EK274" s="223" t="str">
        <f t="shared" ca="1" si="454"/>
        <v>-2.8392630945418+3.4596520907727i</v>
      </c>
      <c r="EL274" s="223" t="str">
        <f t="shared" ca="1" si="455"/>
        <v>-1.91354705032824-4.04585531073407i</v>
      </c>
      <c r="EM274" s="223" t="str">
        <f t="shared" ca="1" si="456"/>
        <v>4.47555667031655+2.54411765336005E-13i</v>
      </c>
      <c r="EN274" s="223"/>
      <c r="EO274" s="223"/>
      <c r="EP274" s="223"/>
    </row>
    <row r="275" spans="1:146">
      <c r="A275" s="249">
        <f t="shared" si="323"/>
        <v>3.4179687500000026E-3</v>
      </c>
      <c r="B275" s="248">
        <v>175</v>
      </c>
      <c r="C275" s="247">
        <f t="shared" si="324"/>
        <v>35000</v>
      </c>
      <c r="N275" s="246">
        <f t="shared" ca="1" si="327"/>
        <v>17.4741197457471</v>
      </c>
      <c r="O275" s="223">
        <f t="shared" ca="1" si="328"/>
        <v>4.4741197457471005</v>
      </c>
      <c r="P275" s="223" t="str">
        <f t="shared" ca="1" si="329"/>
        <v>-1.81309816478225+4.09028391974779i</v>
      </c>
      <c r="Q275" s="223" t="str">
        <f t="shared" ca="1" si="330"/>
        <v>-3.00463518031433-3.31510406058416i</v>
      </c>
      <c r="R275" s="223" t="str">
        <f t="shared" ca="1" si="331"/>
        <v>4.2483027819346-1.40344966859905i</v>
      </c>
      <c r="S275" s="223" t="str">
        <f t="shared" ca="1" si="332"/>
        <v>-0.438540422970066+4.45257563627002i</v>
      </c>
      <c r="T275" s="223" t="str">
        <f t="shared" ca="1" si="333"/>
        <v>-3.89287338743722-2.20528553449824i</v>
      </c>
      <c r="U275" s="223" t="str">
        <f t="shared" ca="1" si="334"/>
        <v>3.59364667653027-2.66523002075751i</v>
      </c>
      <c r="V275" s="223" t="str">
        <f t="shared" ca="1" si="335"/>
        <v>0.980285184903664+4.36540816597286i</v>
      </c>
      <c r="W275" s="223" t="str">
        <f t="shared" ca="1" si="336"/>
        <v>-4.38815078939023-0.872857461936353i</v>
      </c>
      <c r="X275" s="223" t="str">
        <f t="shared" ca="1" si="337"/>
        <v>2.57623479898535-3.65797235634456i</v>
      </c>
      <c r="Y275" s="223" t="str">
        <f t="shared" ca="1" si="338"/>
        <v>2.30015723913784+3.83758051049432i</v>
      </c>
      <c r="Z275" s="223" t="str">
        <f t="shared" ca="1" si="339"/>
        <v>-4.44047228299801+0.547680018998828i</v>
      </c>
      <c r="AA275" s="223" t="str">
        <f t="shared" ca="1" si="340"/>
        <v>1.29876840639221-4.28146565160128i</v>
      </c>
      <c r="AB275" s="223" t="str">
        <f t="shared" ca="1" si="341"/>
        <v>3.38784305180892+2.9223735140454i</v>
      </c>
      <c r="AC275" s="223" t="str">
        <f t="shared" ca="1" si="342"/>
        <v>-4.04455634630763+1.91293268591102i</v>
      </c>
      <c r="AD275" s="223" t="str">
        <f t="shared" ca="1" si="343"/>
        <v>-0.109800395119103-4.47277222452874i</v>
      </c>
      <c r="AE275" s="223" t="str">
        <f t="shared" ca="1" si="344"/>
        <v>4.13354765910031+1.71217150111502i</v>
      </c>
      <c r="AF275" s="223" t="str">
        <f t="shared" ca="1" si="345"/>
        <v>-3.24036817463298+3.08508696670124i</v>
      </c>
      <c r="AG275" s="223" t="str">
        <f t="shared" ca="1" si="346"/>
        <v>-1.50728554520391-4.21258089352637i</v>
      </c>
      <c r="AH275" s="223" t="str">
        <f t="shared" ca="1" si="347"/>
        <v>4.46199692447127+0.329136666588621i</v>
      </c>
      <c r="AI275" s="223" t="str">
        <f t="shared" ca="1" si="348"/>
        <v>-2.10908544831397+3.94582134301521i</v>
      </c>
      <c r="AJ275" s="223" t="str">
        <f t="shared" ca="1" si="349"/>
        <v>-2.75261980762414-3.52715631833342i</v>
      </c>
      <c r="AK275" s="223" t="str">
        <f t="shared" ca="1" si="350"/>
        <v>4.34003598390951-1.08712242073038i</v>
      </c>
      <c r="AL275" s="223" t="str">
        <f t="shared" ca="1" si="351"/>
        <v>-0.764903962272633+4.40825015485552i</v>
      </c>
      <c r="AM275" s="223" t="str">
        <f t="shared" ca="1" si="352"/>
        <v>-3.72009461039128-2.48568774970266i</v>
      </c>
      <c r="AN275" s="223" t="str">
        <f t="shared" ca="1" si="353"/>
        <v>3.77997601854826-2.39364341506501i</v>
      </c>
      <c r="AO275" s="223" t="str">
        <f t="shared" ca="1" si="354"/>
        <v>0.656489713064967+4.42569415526242i</v>
      </c>
      <c r="AP275" s="223" t="str">
        <f t="shared" ca="1" si="355"/>
        <v>-4.31204952645327-1.19330481466313i</v>
      </c>
      <c r="AQ275" s="223" t="str">
        <f t="shared" ca="1" si="356"/>
        <v>2.83835151924686-3.45854133305836i</v>
      </c>
      <c r="AR275" s="223" t="str">
        <f t="shared" ca="1" si="357"/>
        <v>2.83835151924686-3.45854133305836i</v>
      </c>
      <c r="AS275" s="223" t="str">
        <f t="shared" ca="1" si="358"/>
        <v>-4.46873047257002+0.219534650586777i</v>
      </c>
      <c r="AT275" s="223" t="str">
        <f t="shared" ca="1" si="359"/>
        <v>1.61021348935614-4.17432150390691i</v>
      </c>
      <c r="AU275" s="223" t="str">
        <f t="shared" ca="1" si="360"/>
        <v>3.163680412057+3.16368041205981i</v>
      </c>
      <c r="AV275" s="223" t="str">
        <f t="shared" ca="1" si="361"/>
        <v>-4.17432150390678+1.61021348935647i</v>
      </c>
      <c r="AW275" s="223" t="str">
        <f t="shared" ca="1" si="362"/>
        <v>0.21953465058642-4.46873047257003i</v>
      </c>
      <c r="AX275" s="223" t="str">
        <f t="shared" ca="1" si="363"/>
        <v>3.99639248336033+2.01161492791865i</v>
      </c>
      <c r="AY275" s="223" t="str">
        <f t="shared" ca="1" si="364"/>
        <v>-3.45854133305809+2.83835151924719i</v>
      </c>
      <c r="AZ275" s="223" t="str">
        <f t="shared" ca="1" si="365"/>
        <v>-1.19330481465918-4.31204952645437i</v>
      </c>
      <c r="BA275" s="223" t="str">
        <f t="shared" ca="1" si="366"/>
        <v>4.42569415526247+0.656489713064614i</v>
      </c>
      <c r="BB275" s="223" t="str">
        <f t="shared" ca="1" si="367"/>
        <v>-2.39364341506466+3.77997601854849i</v>
      </c>
      <c r="BC275" s="223" t="str">
        <f t="shared" ca="1" si="368"/>
        <v>-2.48568774970301-3.72009461039105i</v>
      </c>
      <c r="BD275" s="223" t="str">
        <f t="shared" ca="1" si="369"/>
        <v>4.40825015485521-0.764903962274422i</v>
      </c>
      <c r="BE275" s="223" t="str">
        <f t="shared" ca="1" si="370"/>
        <v>-1.08712242073219+4.34003598390906i</v>
      </c>
      <c r="BF275" s="223" t="str">
        <f t="shared" ca="1" si="371"/>
        <v>-3.52715631833281-2.75261980762491i</v>
      </c>
      <c r="BG275" s="223" t="str">
        <f t="shared" ca="1" si="372"/>
        <v>3.94582134301522-2.10908544831395i</v>
      </c>
      <c r="BH275" s="223" t="str">
        <f t="shared" ca="1" si="373"/>
        <v>0.329136666589484+4.4619969244712i</v>
      </c>
      <c r="BI275" s="223" t="str">
        <f t="shared" ca="1" si="374"/>
        <v>-4.21258089352698-1.5072855452022i</v>
      </c>
      <c r="BJ275" s="223" t="str">
        <f t="shared" ca="1" si="375"/>
        <v>3.08508696670259-3.24036817463169i</v>
      </c>
      <c r="BK275" s="223" t="str">
        <f t="shared" ca="1" si="376"/>
        <v>1.71217150111417+4.13354765910066i</v>
      </c>
      <c r="BL275" s="223" t="str">
        <f t="shared" ca="1" si="377"/>
        <v>-4.47277222452874-0.109800395119127i</v>
      </c>
      <c r="BM275" s="223" t="str">
        <f t="shared" ca="1" si="378"/>
        <v>1.91293268591021-4.04455634630802i</v>
      </c>
      <c r="BN275" s="223" t="str">
        <f t="shared" ca="1" si="379"/>
        <v>2.92237351404669+3.38784305180782i</v>
      </c>
      <c r="BO275" s="223" t="str">
        <f t="shared" ca="1" si="380"/>
        <v>-4.28146565160181+1.29876840639045i</v>
      </c>
      <c r="BP275" s="223" t="str">
        <f t="shared" ca="1" si="381"/>
        <v>0.547680018999736-4.4404722829979i</v>
      </c>
      <c r="BQ275" s="223" t="str">
        <f t="shared" ca="1" si="382"/>
        <v>3.83758051049456+2.30015723913745i</v>
      </c>
      <c r="BR275" s="223" t="str">
        <f t="shared" ca="1" si="383"/>
        <v>-3.65797235634384+2.57623479898637i</v>
      </c>
      <c r="BS275" s="223" t="str">
        <f t="shared" ca="1" si="384"/>
        <v>-0.872857461938478-4.38815078938981i</v>
      </c>
      <c r="BT275" s="223" t="str">
        <f t="shared" ca="1" si="385"/>
        <v>4.36540816597255+0.980285184905006i</v>
      </c>
      <c r="BU275" s="223" t="str">
        <f t="shared" ca="1" si="386"/>
        <v>-2.66523002075787+3.59364667653i</v>
      </c>
      <c r="BV275" s="223" t="str">
        <f t="shared" ca="1" si="387"/>
        <v>-2.20528553449864-3.89287338743699i</v>
      </c>
      <c r="BW275" s="223" t="str">
        <f t="shared" ca="1" si="388"/>
        <v>4.45257563626989-0.438540422971323i</v>
      </c>
      <c r="BX275" s="223" t="str">
        <f t="shared" ca="1" si="389"/>
        <v>-1.40344966859699+4.24830278193529i</v>
      </c>
      <c r="BY275" s="223" t="str">
        <f t="shared" ca="1" si="390"/>
        <v>-3.31510406058314-3.00463518031546i</v>
      </c>
      <c r="BZ275" s="223" t="str">
        <f t="shared" ca="1" si="391"/>
        <v>4.09028391974803-1.81309816478169i</v>
      </c>
      <c r="CA275" s="223" t="str">
        <f t="shared" ca="1" si="392"/>
        <v>3.57366510924523E-13+4.4741197457471i</v>
      </c>
      <c r="CB275" s="223" t="str">
        <f t="shared" ca="1" si="393"/>
        <v>-4.09028391974832-1.81309816478104i</v>
      </c>
      <c r="CC275" s="223" t="str">
        <f t="shared" ca="1" si="394"/>
        <v>3.31510406058573-3.0046351803126i</v>
      </c>
      <c r="CD275" s="223" t="str">
        <f t="shared" ca="1" si="395"/>
        <v>1.40344966859767+4.24830278193506i</v>
      </c>
      <c r="CE275" s="223" t="str">
        <f t="shared" ca="1" si="396"/>
        <v>-4.45257563626996-0.438540422970612i</v>
      </c>
      <c r="CF275" s="223" t="str">
        <f t="shared" ca="1" si="397"/>
        <v>2.20528553449791-3.8928733874374i</v>
      </c>
      <c r="CG275" s="223" t="str">
        <f t="shared" ca="1" si="398"/>
        <v>2.66523002075855+3.59364667652949i</v>
      </c>
      <c r="CH275" s="223" t="str">
        <f t="shared" ca="1" si="399"/>
        <v>-4.36540816597337+0.98028518490136i</v>
      </c>
      <c r="CI275" s="223" t="str">
        <f t="shared" ca="1" si="400"/>
        <v>0.872857461937776-4.38815078938995i</v>
      </c>
      <c r="CJ275" s="223" t="str">
        <f t="shared" ca="1" si="401"/>
        <v>3.65797235634426+2.57623479898579i</v>
      </c>
      <c r="CK275" s="223" t="str">
        <f t="shared" ca="1" si="402"/>
        <v>-3.83758051049413+2.30015723913818i</v>
      </c>
      <c r="CL275" s="223" t="str">
        <f t="shared" ca="1" si="403"/>
        <v>-0.547680019000573-4.44047228299779i</v>
      </c>
      <c r="CM275" s="223" t="str">
        <f t="shared" ca="1" si="404"/>
        <v>4.28146565160072+1.29876840639403i</v>
      </c>
      <c r="CN275" s="223" t="str">
        <f t="shared" ca="1" si="405"/>
        <v>-2.92237351404615+3.38784305180829i</v>
      </c>
      <c r="CO275" s="223" t="str">
        <f t="shared" ca="1" si="406"/>
        <v>-1.91293268591097-4.04455634630766i</v>
      </c>
      <c r="CP275" s="223" t="str">
        <f t="shared" ca="1" si="407"/>
        <v>4.47277222452872-0.109800395119969i</v>
      </c>
      <c r="CQ275" s="223" t="str">
        <f t="shared" ca="1" si="408"/>
        <v>-1.71217150111339+4.13354765910098i</v>
      </c>
      <c r="CR275" s="223" t="str">
        <f t="shared" ca="1" si="409"/>
        <v>-3.08508696669989-3.24036817463427i</v>
      </c>
      <c r="CS275" s="223" t="str">
        <f t="shared" ca="1" si="410"/>
        <v>4.2125808935267-1.50728554520299i</v>
      </c>
      <c r="CT275" s="223" t="str">
        <f t="shared" ca="1" si="411"/>
        <v>-0.329136666588645+4.46199692447127i</v>
      </c>
      <c r="CU275" s="223" t="str">
        <f t="shared" ca="1" si="412"/>
        <v>-3.94582134301562-2.10908544831321i</v>
      </c>
      <c r="CV275" s="223" t="str">
        <f t="shared" ca="1" si="413"/>
        <v>3.52715631833229-2.75261980762558i</v>
      </c>
      <c r="CW275" s="223" t="str">
        <f t="shared" ca="1" si="414"/>
        <v>1.08712242072857+4.34003598390997i</v>
      </c>
      <c r="CX275" s="223" t="str">
        <f t="shared" ca="1" si="415"/>
        <v>-4.40825015485535-0.764903962273595i</v>
      </c>
      <c r="CY275" s="223" t="str">
        <f t="shared" ca="1" si="416"/>
        <v>2.48568774970231-3.72009461039151i</v>
      </c>
      <c r="CZ275" s="223" t="str">
        <f t="shared" ca="1" si="417"/>
        <v>2.39364341506537+3.77997601854804i</v>
      </c>
      <c r="DA275" s="223" t="str">
        <f t="shared" ca="1" si="418"/>
        <v>-4.42569415526235+0.656489713065446i</v>
      </c>
      <c r="DB275" s="223" t="str">
        <f t="shared" ca="1" si="419"/>
        <v>1.19330481466278-4.31204952645337i</v>
      </c>
      <c r="DC275" s="223" t="str">
        <f t="shared" ca="1" si="420"/>
        <v>3.45854133305863+2.83835151924654i</v>
      </c>
      <c r="DD275" s="223" t="str">
        <f t="shared" ca="1" si="421"/>
        <v>-3.99639248335995+2.0116149279194i</v>
      </c>
      <c r="DE275" s="223" t="str">
        <f t="shared" ca="1" si="422"/>
        <v>-0.219534650587261-4.46873047256999i</v>
      </c>
      <c r="DF275" s="223" t="str">
        <f t="shared" ca="1" si="423"/>
        <v>4.17432150390708+1.61021348935568i</v>
      </c>
      <c r="DG275" s="223" t="str">
        <f t="shared" ca="1" si="424"/>
        <v>-3.16368041205955+3.16368041205726i</v>
      </c>
      <c r="DH275" s="223" t="str">
        <f t="shared" ca="1" si="425"/>
        <v>-1.61021348935692-4.1743215039066i</v>
      </c>
      <c r="DI275" s="223" t="str">
        <f t="shared" ca="1" si="426"/>
        <v>4.46873047257006+0.219534650585936i</v>
      </c>
      <c r="DJ275" s="223" t="str">
        <f t="shared" ca="1" si="427"/>
        <v>-2.01161492791822+3.99639248336055i</v>
      </c>
      <c r="DK275" s="223" t="str">
        <f t="shared" ca="1" si="428"/>
        <v>-2.83835151924757-3.45854133305779i</v>
      </c>
      <c r="DL275" s="223" t="str">
        <f t="shared" ca="1" si="429"/>
        <v>4.31204952645424-1.19330481465965i</v>
      </c>
      <c r="DM275" s="223" t="str">
        <f t="shared" ca="1" si="430"/>
        <v>-0.656489713064135+4.42569415526255i</v>
      </c>
      <c r="DN275" s="223" t="str">
        <f t="shared" ca="1" si="431"/>
        <v>-3.77997601854875-2.39364341506425i</v>
      </c>
      <c r="DO275" s="223" t="str">
        <f t="shared" ca="1" si="432"/>
        <v>3.72009461039077-2.48568774970341i</v>
      </c>
      <c r="DP275" s="223" t="str">
        <f t="shared" ca="1" si="433"/>
        <v>0.764903962274901+4.40825015485513i</v>
      </c>
      <c r="DQ275" s="223" t="str">
        <f t="shared" ca="1" si="434"/>
        <v>-4.34003598390918-1.08712242073172i</v>
      </c>
      <c r="DR275" s="223" t="str">
        <f t="shared" ca="1" si="435"/>
        <v>2.75261980762453-3.52715631833311i</v>
      </c>
      <c r="DS275" s="223" t="str">
        <f t="shared" ca="1" si="436"/>
        <v>2.10908544831438+3.94582134301499i</v>
      </c>
      <c r="DT275" s="223" t="str">
        <f t="shared" ca="1" si="437"/>
        <v>-4.46199692447117+0.329136666589968i</v>
      </c>
      <c r="DU275" s="223" t="str">
        <f t="shared" ca="1" si="438"/>
        <v>1.50728554520199-4.21258089352706i</v>
      </c>
      <c r="DV275" s="223" t="str">
        <f t="shared" ca="1" si="439"/>
        <v>3.24036817463202+3.08508696670224i</v>
      </c>
      <c r="DW275" s="223" t="str">
        <f t="shared" ca="1" si="440"/>
        <v>-4.13354765910047+1.71217150111462i</v>
      </c>
      <c r="DX275" s="223" t="str">
        <f t="shared" ca="1" si="441"/>
        <v>0.109800395118643-4.47277222452875i</v>
      </c>
      <c r="DY275" s="223" t="str">
        <f t="shared" ca="1" si="442"/>
        <v>4.04455634630823+1.91293268590977i</v>
      </c>
      <c r="DZ275" s="223" t="str">
        <f t="shared" ca="1" si="443"/>
        <v>-3.38784305181041+2.92237351404368i</v>
      </c>
      <c r="EA275" s="223" t="str">
        <f t="shared" ca="1" si="444"/>
        <v>-1.29876840639092-4.28146565160167i</v>
      </c>
      <c r="EB275" s="223" t="str">
        <f t="shared" ca="1" si="445"/>
        <v>4.44047228299795+0.547680018999257i</v>
      </c>
      <c r="EC275" s="223" t="str">
        <f t="shared" ca="1" si="446"/>
        <v>-2.30015723913704+3.83758051049481i</v>
      </c>
      <c r="ED275" s="223" t="str">
        <f t="shared" ca="1" si="447"/>
        <v>-2.57623479898667-3.65797235634364i</v>
      </c>
      <c r="EE275" s="223" t="str">
        <f t="shared" ca="1" si="448"/>
        <v>4.38815078939063-0.87285746193434i</v>
      </c>
      <c r="EF275" s="223" t="str">
        <f t="shared" ca="1" si="449"/>
        <v>-0.980285184904532+4.36540816597266i</v>
      </c>
      <c r="EG275" s="223" t="str">
        <f t="shared" ca="1" si="450"/>
        <v>-3.59364667653013-2.66523002075769i</v>
      </c>
      <c r="EH275" s="223" t="str">
        <f t="shared" ca="1" si="451"/>
        <v>3.89287338743675-2.20528553449906i</v>
      </c>
      <c r="EI275" s="223" t="str">
        <f t="shared" ca="1" si="452"/>
        <v>0.438540422971679+4.45257563626985i</v>
      </c>
      <c r="EJ275" s="223" t="str">
        <f t="shared" ca="1" si="453"/>
        <v>-4.24830278193404-1.40344966860075i</v>
      </c>
      <c r="EK275" s="223" t="str">
        <f t="shared" ca="1" si="454"/>
        <v>3.00463518031519-3.31510406058337i</v>
      </c>
      <c r="EL275" s="223" t="str">
        <f t="shared" ca="1" si="455"/>
        <v>1.81309816478225+4.09028391974779i</v>
      </c>
      <c r="EM275" s="223" t="str">
        <f t="shared" ca="1" si="456"/>
        <v>-4.4741197457471+7.14733021849047E-13i</v>
      </c>
      <c r="EN275" s="223"/>
      <c r="EO275" s="223"/>
      <c r="EP275" s="223"/>
    </row>
    <row r="276" spans="1:146">
      <c r="A276" s="249">
        <f t="shared" si="323"/>
        <v>3.4375000000000026E-3</v>
      </c>
      <c r="B276" s="248">
        <v>176</v>
      </c>
      <c r="C276" s="247">
        <f t="shared" si="324"/>
        <v>35200</v>
      </c>
      <c r="N276" s="246">
        <f t="shared" ca="1" si="327"/>
        <v>17.472497073885428</v>
      </c>
      <c r="O276" s="223">
        <f t="shared" ca="1" si="328"/>
        <v>4.4724970738854264</v>
      </c>
      <c r="P276" s="223" t="str">
        <f t="shared" ca="1" si="329"/>
        <v>-1.71155053147727+4.13204850577938i</v>
      </c>
      <c r="Q276" s="223" t="str">
        <f t="shared" ca="1" si="330"/>
        <v>-3.16253300978137-3.16253300978138i</v>
      </c>
      <c r="R276" s="223" t="str">
        <f t="shared" ca="1" si="331"/>
        <v>4.13204850577936-1.71155053147731i</v>
      </c>
      <c r="S276" s="223" t="str">
        <f t="shared" ca="1" si="332"/>
        <v>1.63826056010464E-13+4.47249707388543i</v>
      </c>
      <c r="T276" s="223" t="str">
        <f t="shared" ca="1" si="333"/>
        <v>-4.13204850577932-1.71155053147741i</v>
      </c>
      <c r="U276" s="223" t="str">
        <f t="shared" ca="1" si="334"/>
        <v>3.16253300978136-3.1625330097814i</v>
      </c>
      <c r="V276" s="223" t="str">
        <f t="shared" ca="1" si="335"/>
        <v>1.71155053147745+4.1320485057793i</v>
      </c>
      <c r="W276" s="223" t="str">
        <f t="shared" ca="1" si="336"/>
        <v>-4.47249707388543-1.17253930897135E-13i</v>
      </c>
      <c r="X276" s="223" t="str">
        <f t="shared" ca="1" si="337"/>
        <v>1.71155053147726-4.13204850577938i</v>
      </c>
      <c r="Y276" s="223" t="str">
        <f t="shared" ca="1" si="338"/>
        <v>3.16253300978151+3.16253300978124i</v>
      </c>
      <c r="Z276" s="223" t="str">
        <f t="shared" ca="1" si="339"/>
        <v>-4.1320485057794+1.71155053147721i</v>
      </c>
      <c r="AA276" s="223" t="str">
        <f t="shared" ca="1" si="340"/>
        <v>-6.24616266461165E-14-4.47249707388543i</v>
      </c>
      <c r="AB276" s="223" t="str">
        <f t="shared" ca="1" si="341"/>
        <v>4.13204850577945+1.7115505314771i</v>
      </c>
      <c r="AC276" s="223" t="str">
        <f t="shared" ca="1" si="342"/>
        <v>-3.16253300978145+3.1625330097813i</v>
      </c>
      <c r="AD276" s="223" t="str">
        <f t="shared" ca="1" si="343"/>
        <v>-1.71155053147738-4.13204850577933i</v>
      </c>
      <c r="AE276" s="223" t="str">
        <f t="shared" ca="1" si="344"/>
        <v>4.47249707388543+2.34507861794271E-13i</v>
      </c>
      <c r="AF276" s="223" t="str">
        <f t="shared" ca="1" si="345"/>
        <v>-1.71155053147734+4.13204850577935i</v>
      </c>
      <c r="AG276" s="223" t="str">
        <f t="shared" ca="1" si="346"/>
        <v>-3.16253300978143-3.16253300978132i</v>
      </c>
      <c r="AH276" s="223" t="str">
        <f t="shared" ca="1" si="347"/>
        <v>4.13204850577946-1.71155053147707i</v>
      </c>
      <c r="AI276" s="223" t="str">
        <f t="shared" ca="1" si="348"/>
        <v>-5.47923042510188E-14+4.47249707388543i</v>
      </c>
      <c r="AJ276" s="223" t="str">
        <f t="shared" ca="1" si="349"/>
        <v>-4.13204850577939-1.71155053147723i</v>
      </c>
      <c r="AK276" s="223" t="str">
        <f t="shared" ca="1" si="350"/>
        <v>3.16253300978151-3.16253300978124i</v>
      </c>
      <c r="AL276" s="223" t="str">
        <f t="shared" ca="1" si="351"/>
        <v>1.71155053147724+4.13204850577939i</v>
      </c>
      <c r="AM276" s="223" t="str">
        <f t="shared" ca="1" si="352"/>
        <v>-4.47249707388543-7.64888832543893E-13i</v>
      </c>
      <c r="AN276" s="223" t="str">
        <f t="shared" ca="1" si="353"/>
        <v>1.71155053147789-4.13204850577912i</v>
      </c>
      <c r="AO276" s="223" t="str">
        <f t="shared" ca="1" si="354"/>
        <v>3.16253300978106+3.1625330097817i</v>
      </c>
      <c r="AP276" s="223" t="str">
        <f t="shared" ca="1" si="355"/>
        <v>-4.13204850577949+1.71155053147699i</v>
      </c>
      <c r="AQ276" s="223" t="str">
        <f t="shared" ca="1" si="356"/>
        <v>2.0382523821373E-13-4.47249707388543i</v>
      </c>
      <c r="AR276" s="223" t="str">
        <f t="shared" ca="1" si="357"/>
        <v>2.0382523821373E-13-4.47249707388543i</v>
      </c>
      <c r="AS276" s="223" t="str">
        <f t="shared" ca="1" si="358"/>
        <v>-3.16253300978125+3.1625330097815i</v>
      </c>
      <c r="AT276" s="223" t="str">
        <f t="shared" ca="1" si="359"/>
        <v>-1.71155053147757-4.13204850577925i</v>
      </c>
      <c r="AU276" s="223" t="str">
        <f t="shared" ca="1" si="360"/>
        <v>4.47249707388543-4.20796362247585E-13i</v>
      </c>
      <c r="AV276" s="223" t="str">
        <f t="shared" ca="1" si="361"/>
        <v>-1.71155053147679+4.13204850577957i</v>
      </c>
      <c r="AW276" s="223" t="str">
        <f t="shared" ca="1" si="362"/>
        <v>-3.16253300978194-3.16253300978082i</v>
      </c>
      <c r="AX276" s="223" t="str">
        <f t="shared" ca="1" si="363"/>
        <v>4.13204850577901-1.71155053147815i</v>
      </c>
      <c r="AY276" s="223" t="str">
        <f t="shared" ca="1" si="364"/>
        <v>1.0454179627089E-12+4.47249707388543i</v>
      </c>
      <c r="AZ276" s="223" t="str">
        <f t="shared" ca="1" si="365"/>
        <v>-4.13204850577981-1.71155053147621i</v>
      </c>
      <c r="BA276" s="223" t="str">
        <f t="shared" ca="1" si="366"/>
        <v>3.16253300978046-3.16253300978229i</v>
      </c>
      <c r="BB276" s="223" t="str">
        <f t="shared" ca="1" si="367"/>
        <v>1.71155053147872+4.13204850577878i</v>
      </c>
      <c r="BC276" s="223" t="str">
        <f t="shared" ca="1" si="368"/>
        <v>-4.47249707388543+1.67003956317021E-12i</v>
      </c>
      <c r="BD276" s="223" t="str">
        <f t="shared" ca="1" si="369"/>
        <v>1.71155053147564-4.13204850578005i</v>
      </c>
      <c r="BE276" s="223" t="str">
        <f t="shared" ca="1" si="370"/>
        <v>3.16253300978273+3.16253300978002i</v>
      </c>
      <c r="BF276" s="223" t="str">
        <f t="shared" ca="1" si="371"/>
        <v>-4.13204850578029+1.71155053147507i</v>
      </c>
      <c r="BG276" s="223" t="str">
        <f t="shared" ca="1" si="372"/>
        <v>2.1543992655491E-12-4.47249707388543i</v>
      </c>
      <c r="BH276" s="223" t="str">
        <f t="shared" ca="1" si="373"/>
        <v>4.13204850577859+1.71155053147917i</v>
      </c>
      <c r="BI276" s="223" t="str">
        <f t="shared" ca="1" si="374"/>
        <v>-3.16253300978272+3.16253300978003i</v>
      </c>
      <c r="BJ276" s="223" t="str">
        <f t="shared" ca="1" si="375"/>
        <v>-1.71155053147565-4.13204850578005i</v>
      </c>
      <c r="BK276" s="223" t="str">
        <f t="shared" ca="1" si="376"/>
        <v>4.47249707388543+1.52977766508779E-12i</v>
      </c>
      <c r="BL276" s="223" t="str">
        <f t="shared" ca="1" si="377"/>
        <v>-1.71155053147859+4.13204850577883i</v>
      </c>
      <c r="BM276" s="223" t="str">
        <f t="shared" ca="1" si="378"/>
        <v>-3.16253300978047-3.16253300978228i</v>
      </c>
      <c r="BN276" s="223" t="str">
        <f t="shared" ca="1" si="379"/>
        <v>4.13204850577981-1.71155053147623i</v>
      </c>
      <c r="BO276" s="223" t="str">
        <f t="shared" ca="1" si="380"/>
        <v>-9.05156064626471E-13+4.47249707388543i</v>
      </c>
      <c r="BP276" s="223" t="str">
        <f t="shared" ca="1" si="381"/>
        <v>-4.13204850577907-1.71155053147802i</v>
      </c>
      <c r="BQ276" s="223" t="str">
        <f t="shared" ca="1" si="382"/>
        <v>3.16253300978184-3.16253300978091i</v>
      </c>
      <c r="BR276" s="223" t="str">
        <f t="shared" ca="1" si="383"/>
        <v>1.7115505314768+4.13204850577957i</v>
      </c>
      <c r="BS276" s="223" t="str">
        <f t="shared" ca="1" si="384"/>
        <v>-4.47249707388543-4.07650476427459E-13i</v>
      </c>
      <c r="BT276" s="223" t="str">
        <f t="shared" ca="1" si="385"/>
        <v>1.71155053147744-4.1320485057793i</v>
      </c>
      <c r="BU276" s="223" t="str">
        <f t="shared" ca="1" si="386"/>
        <v>3.16253300978135+3.1625330097814i</v>
      </c>
      <c r="BV276" s="223" t="str">
        <f t="shared" ca="1" si="387"/>
        <v>-4.13204850577933+1.71155053147738i</v>
      </c>
      <c r="BW276" s="223" t="str">
        <f t="shared" ca="1" si="388"/>
        <v>-3.44087136296159E-13-4.47249707388543i</v>
      </c>
      <c r="BX276" s="223" t="str">
        <f t="shared" ca="1" si="389"/>
        <v>4.1320485057795+1.71155053147698i</v>
      </c>
      <c r="BY276" s="223" t="str">
        <f t="shared" ca="1" si="390"/>
        <v>-3.16253300978096+3.16253300978179i</v>
      </c>
      <c r="BZ276" s="223" t="str">
        <f t="shared" ca="1" si="391"/>
        <v>-1.71155053147807-4.13204850577904i</v>
      </c>
      <c r="CA276" s="223" t="str">
        <f t="shared" ca="1" si="392"/>
        <v>4.47249707388543-8.4159272449517E-13i</v>
      </c>
      <c r="CB276" s="223" t="str">
        <f t="shared" ca="1" si="393"/>
        <v>-1.71155053147629+4.13204850577978i</v>
      </c>
      <c r="CC276" s="223" t="str">
        <f t="shared" ca="1" si="394"/>
        <v>-3.16253300978215-3.16253300978061i</v>
      </c>
      <c r="CD276" s="223" t="str">
        <f t="shared" ca="1" si="395"/>
        <v>4.13204850577885-1.71155053147854i</v>
      </c>
      <c r="CE276" s="223" t="str">
        <f t="shared" ca="1" si="396"/>
        <v>1.59333033721879E-12+4.47249707388543i</v>
      </c>
      <c r="CF276" s="223" t="str">
        <f t="shared" ca="1" si="397"/>
        <v>-4.13204850577997-1.71155053147583i</v>
      </c>
      <c r="CG276" s="223" t="str">
        <f t="shared" ca="1" si="398"/>
        <v>3.16253300978007-3.16253300978268i</v>
      </c>
      <c r="CH276" s="223" t="str">
        <f t="shared" ca="1" si="399"/>
        <v>1.711550531479+4.13204850577866i</v>
      </c>
      <c r="CI276" s="223" t="str">
        <f t="shared" ca="1" si="400"/>
        <v>-4.47249707388543+2.0908359254178E-12i</v>
      </c>
      <c r="CJ276" s="223" t="str">
        <f t="shared" ca="1" si="401"/>
        <v>1.71155053147936-4.13204850577851i</v>
      </c>
      <c r="CK276" s="223" t="str">
        <f t="shared" ca="1" si="402"/>
        <v>3.16253300977997+3.16253300978278i</v>
      </c>
      <c r="CL276" s="223" t="str">
        <f t="shared" ca="1" si="403"/>
        <v>-4.13204850578013+1.71155053147546i</v>
      </c>
      <c r="CM276" s="223" t="str">
        <f t="shared" ca="1" si="404"/>
        <v>1.73360290330152E-12-4.47249707388543i</v>
      </c>
      <c r="CN276" s="223" t="str">
        <f t="shared" ca="1" si="405"/>
        <v>4.1320485057788+1.71155053147866i</v>
      </c>
      <c r="CO276" s="223" t="str">
        <f t="shared" ca="1" si="406"/>
        <v>-3.16253300978243+3.16253300978033i</v>
      </c>
      <c r="CP276" s="223" t="str">
        <f t="shared" ca="1" si="407"/>
        <v>-1.71155053147616-4.13204850577984i</v>
      </c>
      <c r="CQ276" s="223" t="str">
        <f t="shared" ca="1" si="408"/>
        <v>4.47249707388543+1.2360973151025E-12i</v>
      </c>
      <c r="CR276" s="223" t="str">
        <f t="shared" ca="1" si="409"/>
        <v>-1.7115505314782+4.13204850577899i</v>
      </c>
      <c r="CS276" s="223" t="str">
        <f t="shared" ca="1" si="410"/>
        <v>-3.16253300978086-3.16253300978189i</v>
      </c>
      <c r="CT276" s="223" t="str">
        <f t="shared" ca="1" si="411"/>
        <v>4.13204850577965-1.71155053147662i</v>
      </c>
      <c r="CU276" s="223" t="str">
        <f t="shared" ca="1" si="412"/>
        <v>-4.84359702378886E-13+4.47249707388543i</v>
      </c>
      <c r="CV276" s="223" t="str">
        <f t="shared" ca="1" si="413"/>
        <v>-4.13204850577918-1.71155053147774i</v>
      </c>
      <c r="CW276" s="223" t="str">
        <f t="shared" ca="1" si="414"/>
        <v>3.16253300978154-3.16253300978121i</v>
      </c>
      <c r="CX276" s="223" t="str">
        <f t="shared" ca="1" si="415"/>
        <v>1.71155053147731+4.13204850577936i</v>
      </c>
      <c r="CY276" s="223" t="str">
        <f t="shared" ca="1" si="416"/>
        <v>-4.47249707388543+1.31458858201258E-14i</v>
      </c>
      <c r="CZ276" s="223" t="str">
        <f t="shared" ca="1" si="417"/>
        <v>1.71155053147705-4.13204850577947i</v>
      </c>
      <c r="DA276" s="223" t="str">
        <f t="shared" ca="1" si="418"/>
        <v>3.16253300978156+3.16253300978119i</v>
      </c>
      <c r="DB276" s="223" t="str">
        <f t="shared" ca="1" si="419"/>
        <v>-4.13204850577917+1.71155053147777i</v>
      </c>
      <c r="DC276" s="223" t="str">
        <f t="shared" ca="1" si="420"/>
        <v>-7.64883498543743E-13-4.47249707388543i</v>
      </c>
      <c r="DD276" s="223" t="str">
        <f t="shared" ca="1" si="421"/>
        <v>4.13204850577966+1.71155053147659i</v>
      </c>
      <c r="DE276" s="223" t="str">
        <f t="shared" ca="1" si="422"/>
        <v>-3.16253300978066+3.16253300978209i</v>
      </c>
      <c r="DF276" s="223" t="str">
        <f t="shared" ca="1" si="423"/>
        <v>-1.71155053147846-4.13204850577888i</v>
      </c>
      <c r="DG276" s="223" t="str">
        <f t="shared" ca="1" si="424"/>
        <v>4.47249707388543-1.26238908674275E-12i</v>
      </c>
      <c r="DH276" s="223" t="str">
        <f t="shared" ca="1" si="425"/>
        <v>-1.7115505314759+4.13204850577994i</v>
      </c>
      <c r="DI276" s="223" t="str">
        <f t="shared" ca="1" si="426"/>
        <v>-3.16253300978244-3.16253300978031i</v>
      </c>
      <c r="DJ276" s="223" t="str">
        <f t="shared" ca="1" si="427"/>
        <v>4.13204850577869-1.71155053147892i</v>
      </c>
      <c r="DK276" s="223" t="str">
        <f t="shared" ca="1" si="428"/>
        <v>2.01412669946637E-12+4.47249707388543i</v>
      </c>
      <c r="DL276" s="223" t="str">
        <f t="shared" ca="1" si="429"/>
        <v>-4.13204850578014-1.71155053147544i</v>
      </c>
      <c r="DM276" s="223" t="str">
        <f t="shared" ca="1" si="430"/>
        <v>3.16253300978301-3.16253300977974i</v>
      </c>
      <c r="DN276" s="223" t="str">
        <f t="shared" ca="1" si="431"/>
        <v>1.71155053147539+4.13204850578015i</v>
      </c>
      <c r="DO276" s="223" t="str">
        <f t="shared" ca="1" si="432"/>
        <v>-4.47249707388543-1.81031212925294E-12i</v>
      </c>
      <c r="DP276" s="223" t="str">
        <f t="shared" ca="1" si="433"/>
        <v>1.71155053147897-4.13204850577867i</v>
      </c>
      <c r="DQ276" s="223" t="str">
        <f t="shared" ca="1" si="434"/>
        <v>3.16253300978027+3.16253300978248i</v>
      </c>
      <c r="DR276" s="223" t="str">
        <f t="shared" ca="1" si="435"/>
        <v>-4.13204850577997+1.71155053147585i</v>
      </c>
      <c r="DS276" s="223" t="str">
        <f t="shared" ca="1" si="436"/>
        <v>1.31280654105393E-12-4.47249707388543i</v>
      </c>
      <c r="DT276" s="223" t="str">
        <f t="shared" ca="1" si="437"/>
        <v>4.13204850577896+1.71155053147828i</v>
      </c>
      <c r="DU276" s="223" t="str">
        <f t="shared" ca="1" si="438"/>
        <v>-3.16253300978213+3.16253300978062i</v>
      </c>
      <c r="DV276" s="223" t="str">
        <f t="shared" ca="1" si="439"/>
        <v>-1.71155053147655-4.13204850577968i</v>
      </c>
      <c r="DW276" s="223" t="str">
        <f t="shared" ca="1" si="440"/>
        <v>4.47249707388543+8.1530095285492E-13i</v>
      </c>
      <c r="DX276" s="223" t="str">
        <f t="shared" ca="1" si="441"/>
        <v>-1.71155053147782+4.13204850577915i</v>
      </c>
      <c r="DY276" s="223" t="str">
        <f t="shared" ca="1" si="442"/>
        <v>-3.16253300978115-3.1625330097816i</v>
      </c>
      <c r="DZ276" s="223" t="str">
        <f t="shared" ca="1" si="443"/>
        <v>4.13204850577949-1.71155053147701i</v>
      </c>
      <c r="EA276" s="223" t="str">
        <f t="shared" ca="1" si="444"/>
        <v>-6.35633401313E-14+4.47249707388543i</v>
      </c>
      <c r="EB276" s="223" t="str">
        <f t="shared" ca="1" si="445"/>
        <v>-4.13204850577934-1.71155053147735i</v>
      </c>
      <c r="EC276" s="223" t="str">
        <f t="shared" ca="1" si="446"/>
        <v>3.16253300978124-3.16253300978151i</v>
      </c>
      <c r="ED276" s="223" t="str">
        <f t="shared" ca="1" si="447"/>
        <v>1.71155053147746+4.1320485057793i</v>
      </c>
      <c r="EE276" s="223" t="str">
        <f t="shared" ca="1" si="448"/>
        <v>-4.47249707388543+6.88174272592317E-13i</v>
      </c>
      <c r="EF276" s="223" t="str">
        <f t="shared" ca="1" si="449"/>
        <v>1.71155053147666-4.13204850577963i</v>
      </c>
      <c r="EG276" s="223" t="str">
        <f t="shared" ca="1" si="450"/>
        <v>3.16253300978186+3.1625330097809i</v>
      </c>
      <c r="EH276" s="223" t="str">
        <f t="shared" ca="1" si="451"/>
        <v>-4.13204850577891+1.71155053147839i</v>
      </c>
      <c r="EI276" s="223" t="str">
        <f t="shared" ca="1" si="452"/>
        <v>-1.18567986079133E-12-4.47249707388543i</v>
      </c>
      <c r="EJ276" s="223" t="str">
        <f t="shared" ca="1" si="453"/>
        <v>4.13204850577982+1.7115505314762i</v>
      </c>
      <c r="EK276" s="223" t="str">
        <f t="shared" ca="1" si="454"/>
        <v>-3.16253300978018+3.16253300978257i</v>
      </c>
      <c r="EL276" s="223" t="str">
        <f t="shared" ca="1" si="455"/>
        <v>-1.71155053147885-4.13204850577872i</v>
      </c>
      <c r="EM276" s="223" t="str">
        <f t="shared" ca="1" si="456"/>
        <v>4.47249707388543-1.68318544899034E-12i</v>
      </c>
      <c r="EN276" s="223"/>
      <c r="EO276" s="223"/>
      <c r="EP276" s="223"/>
    </row>
    <row r="277" spans="1:146">
      <c r="A277" s="249">
        <f t="shared" si="323"/>
        <v>3.4570312500000026E-3</v>
      </c>
      <c r="B277" s="248">
        <v>177</v>
      </c>
      <c r="C277" s="247">
        <f t="shared" si="324"/>
        <v>35400</v>
      </c>
      <c r="N277" s="246">
        <f t="shared" ca="1" si="327"/>
        <v>17.470651625915494</v>
      </c>
      <c r="O277" s="223">
        <f t="shared" ca="1" si="328"/>
        <v>4.470651625915492</v>
      </c>
      <c r="P277" s="223" t="str">
        <f t="shared" ca="1" si="329"/>
        <v>-1.60896533024405+4.17108577307798i</v>
      </c>
      <c r="Q277" s="223" t="str">
        <f t="shared" ca="1" si="330"/>
        <v>-3.31253435329206-3.00230613338493i</v>
      </c>
      <c r="R277" s="223" t="str">
        <f t="shared" ca="1" si="331"/>
        <v>3.99329467444698-2.01005562195036i</v>
      </c>
      <c r="S277" s="223" t="str">
        <f t="shared" ca="1" si="332"/>
        <v>0.438200487781735+4.44912421638334i</v>
      </c>
      <c r="T277" s="223" t="str">
        <f t="shared" ca="1" si="333"/>
        <v>-4.30870703556684-1.19237982285747i</v>
      </c>
      <c r="U277" s="223" t="str">
        <f t="shared" ca="1" si="334"/>
        <v>2.66316406418589-3.59086105656147i</v>
      </c>
      <c r="V277" s="223" t="str">
        <f t="shared" ca="1" si="335"/>
        <v>2.39178797920936+3.77704596514399i</v>
      </c>
      <c r="W277" s="223" t="str">
        <f t="shared" ca="1" si="336"/>
        <v>-4.38474930850867+0.872180865321851i</v>
      </c>
      <c r="X277" s="223" t="str">
        <f t="shared" ca="1" si="337"/>
        <v>0.764311045955935-4.40483309392428i</v>
      </c>
      <c r="Y277" s="223" t="str">
        <f t="shared" ca="1" si="338"/>
        <v>3.83460580489204+2.29837426921489i</v>
      </c>
      <c r="Z277" s="223" t="str">
        <f t="shared" ca="1" si="339"/>
        <v>-3.52442223845354+2.75048611074388i</v>
      </c>
      <c r="AA277" s="223" t="str">
        <f t="shared" ca="1" si="340"/>
        <v>-1.29776166434588-4.27814686784536i</v>
      </c>
      <c r="AB277" s="223" t="str">
        <f t="shared" ca="1" si="341"/>
        <v>4.4585382016606+0.328881535866471i</v>
      </c>
      <c r="AC277" s="223" t="str">
        <f t="shared" ca="1" si="342"/>
        <v>-1.91144987361254+4.04142120311252i</v>
      </c>
      <c r="AD277" s="223" t="str">
        <f t="shared" ca="1" si="343"/>
        <v>-3.08269555746329-3.23785639896166i</v>
      </c>
      <c r="AE277" s="223" t="str">
        <f t="shared" ca="1" si="344"/>
        <v>4.13034353417158-1.71084430911404i</v>
      </c>
      <c r="AF277" s="223" t="str">
        <f t="shared" ca="1" si="345"/>
        <v>0.10971528319788+4.46930514922998i</v>
      </c>
      <c r="AG277" s="223" t="str">
        <f t="shared" ca="1" si="346"/>
        <v>-4.20931550588148-1.50611717082257i</v>
      </c>
      <c r="AH277" s="223" t="str">
        <f t="shared" ca="1" si="347"/>
        <v>2.92010823235507-3.38521696079188i</v>
      </c>
      <c r="AI277" s="223" t="str">
        <f t="shared" ca="1" si="348"/>
        <v>2.10745058794233+3.94276273438846i</v>
      </c>
      <c r="AJ277" s="223" t="str">
        <f t="shared" ca="1" si="349"/>
        <v>-4.43703024504155+0.547255484108972i</v>
      </c>
      <c r="AK277" s="223" t="str">
        <f t="shared" ca="1" si="350"/>
        <v>1.0862797363497-4.33667179928305i</v>
      </c>
      <c r="AL277" s="223" t="str">
        <f t="shared" ca="1" si="351"/>
        <v>3.65513687423988+2.57423782717774i</v>
      </c>
      <c r="AM277" s="223" t="str">
        <f t="shared" ca="1" si="352"/>
        <v>-3.71721097414036+2.48376096555835i</v>
      </c>
      <c r="AN277" s="223" t="str">
        <f t="shared" ca="1" si="353"/>
        <v>-0.979525315545641-4.36202431406635i</v>
      </c>
      <c r="AO277" s="223" t="str">
        <f t="shared" ca="1" si="354"/>
        <v>4.42226357259176+0.655980834193164i</v>
      </c>
      <c r="AP277" s="223" t="str">
        <f t="shared" ca="1" si="355"/>
        <v>-2.20357610450163+3.88985582148879i</v>
      </c>
      <c r="AQ277" s="223" t="str">
        <f t="shared" ca="1" si="356"/>
        <v>-2.83615136731675-3.45586044017523i</v>
      </c>
      <c r="AR277" s="223" t="str">
        <f t="shared" ca="1" si="357"/>
        <v>-2.83615136731675-3.45586044017523i</v>
      </c>
      <c r="AS277" s="223" t="str">
        <f t="shared" ca="1" si="358"/>
        <v>-0.219364478012134+4.46526653024064i</v>
      </c>
      <c r="AT277" s="223" t="str">
        <f t="shared" ca="1" si="359"/>
        <v>-4.08711333076342-1.81169273934539i</v>
      </c>
      <c r="AU277" s="223" t="str">
        <f t="shared" ca="1" si="360"/>
        <v>3.16122808100866-3.16122808100636i</v>
      </c>
      <c r="AV277" s="223" t="str">
        <f t="shared" ca="1" si="361"/>
        <v>1.81169273934254+4.08711333076468i</v>
      </c>
      <c r="AW277" s="223" t="str">
        <f t="shared" ca="1" si="362"/>
        <v>-4.46526653024058+0.219364478013458i</v>
      </c>
      <c r="AX277" s="223" t="str">
        <f t="shared" ca="1" si="363"/>
        <v>1.40236178273323-4.24500970442119i</v>
      </c>
      <c r="AY277" s="223" t="str">
        <f t="shared" ca="1" si="364"/>
        <v>3.45586044017607+2.83615136731573i</v>
      </c>
      <c r="AZ277" s="223" t="str">
        <f t="shared" ca="1" si="365"/>
        <v>-3.88985582148814+2.20357610450279i</v>
      </c>
      <c r="BA277" s="223" t="str">
        <f t="shared" ca="1" si="366"/>
        <v>-0.655980834194541-4.42226357259156i</v>
      </c>
      <c r="BB277" s="223" t="str">
        <f t="shared" ca="1" si="367"/>
        <v>4.36202431406565+0.979525315548748i</v>
      </c>
      <c r="BC277" s="223" t="str">
        <f t="shared" ca="1" si="368"/>
        <v>-2.48376096556094+3.71721097413862i</v>
      </c>
      <c r="BD277" s="223" t="str">
        <f t="shared" ca="1" si="369"/>
        <v>-2.57423782717924-3.65513687423882i</v>
      </c>
      <c r="BE277" s="223" t="str">
        <f t="shared" ca="1" si="370"/>
        <v>4.33667179928273-1.08627973635099i</v>
      </c>
      <c r="BF277" s="223" t="str">
        <f t="shared" ca="1" si="371"/>
        <v>-0.5472554841081+4.43703024504166i</v>
      </c>
      <c r="BG277" s="223" t="str">
        <f t="shared" ca="1" si="372"/>
        <v>-3.94276273438848-2.10745058794228i</v>
      </c>
      <c r="BH277" s="223" t="str">
        <f t="shared" ca="1" si="373"/>
        <v>3.38521696079217-2.92010823235472i</v>
      </c>
      <c r="BI277" s="223" t="str">
        <f t="shared" ca="1" si="374"/>
        <v>1.50611717082131+4.20931550588193i</v>
      </c>
      <c r="BJ277" s="223" t="str">
        <f t="shared" ca="1" si="375"/>
        <v>-4.46930514922994-0.109715283199604i</v>
      </c>
      <c r="BK277" s="223" t="str">
        <f t="shared" ca="1" si="376"/>
        <v>1.71084430911199-4.13034353417242i</v>
      </c>
      <c r="BL277" s="223" t="str">
        <f t="shared" ca="1" si="377"/>
        <v>3.23785639896257+3.08269555746233i</v>
      </c>
      <c r="BM277" s="223" t="str">
        <f t="shared" ca="1" si="378"/>
        <v>-4.04142120311211+1.9114498736134i</v>
      </c>
      <c r="BN277" s="223" t="str">
        <f t="shared" ca="1" si="379"/>
        <v>-0.328881535866874-4.45853820166057i</v>
      </c>
      <c r="BO277" s="223" t="str">
        <f t="shared" ca="1" si="380"/>
        <v>4.27814686784523+1.29776166434631i</v>
      </c>
      <c r="BP277" s="223" t="str">
        <f t="shared" ca="1" si="381"/>
        <v>-2.75048611074454+3.52442223845302i</v>
      </c>
      <c r="BQ277" s="223" t="str">
        <f t="shared" ca="1" si="382"/>
        <v>-2.29837426921371-3.83460580489275i</v>
      </c>
      <c r="BR277" s="223" t="str">
        <f t="shared" ca="1" si="383"/>
        <v>4.40483309392466-0.764311045953735i</v>
      </c>
      <c r="BS277" s="223" t="str">
        <f t="shared" ca="1" si="384"/>
        <v>-0.872180865320049+4.38474930850903i</v>
      </c>
      <c r="BT277" s="223" t="str">
        <f t="shared" ca="1" si="385"/>
        <v>-3.77704596514468-2.39178797920826i</v>
      </c>
      <c r="BU277" s="223" t="str">
        <f t="shared" ca="1" si="386"/>
        <v>3.59086105656121-2.66316406418623i</v>
      </c>
      <c r="BV277" s="223" t="str">
        <f t="shared" ca="1" si="387"/>
        <v>1.19237982285751+4.30870703556683i</v>
      </c>
      <c r="BW277" s="223" t="str">
        <f t="shared" ca="1" si="388"/>
        <v>-4.44912421638325-0.438200487782677i</v>
      </c>
      <c r="BX277" s="223" t="str">
        <f t="shared" ca="1" si="389"/>
        <v>2.01005562195167-3.99329467444631i</v>
      </c>
      <c r="BY277" s="223" t="str">
        <f t="shared" ca="1" si="390"/>
        <v>3.00230613338355+3.31253435329332i</v>
      </c>
      <c r="BZ277" s="223" t="str">
        <f t="shared" ca="1" si="391"/>
        <v>-4.17108577307725+1.60896533024594i</v>
      </c>
      <c r="CA277" s="223" t="str">
        <f t="shared" ca="1" si="392"/>
        <v>-1.32540143286532E-12-4.47065162591549i</v>
      </c>
      <c r="CB277" s="223" t="str">
        <f t="shared" ca="1" si="393"/>
        <v>4.1710857730782+1.60896533024347i</v>
      </c>
      <c r="CC277" s="223" t="str">
        <f t="shared" ca="1" si="394"/>
        <v>-3.00230613338478+3.31253435329219i</v>
      </c>
      <c r="CD277" s="223" t="str">
        <f t="shared" ca="1" si="395"/>
        <v>-2.01005562194996-3.99329467444718i</v>
      </c>
      <c r="CE277" s="223" t="str">
        <f t="shared" ca="1" si="396"/>
        <v>4.44912421638344-0.438200487780762i</v>
      </c>
      <c r="CF277" s="223" t="str">
        <f t="shared" ca="1" si="397"/>
        <v>-1.19237982285912+4.30870703556639i</v>
      </c>
      <c r="CG277" s="223" t="str">
        <f t="shared" ca="1" si="398"/>
        <v>-3.59086105656286-2.663164064184i</v>
      </c>
      <c r="CH277" s="223" t="str">
        <f t="shared" ca="1" si="399"/>
        <v>3.77704596514326-2.3917879792105i</v>
      </c>
      <c r="CI277" s="223" t="str">
        <f t="shared" ca="1" si="400"/>
        <v>0.872180865322651+4.38474930850851i</v>
      </c>
      <c r="CJ277" s="223" t="str">
        <f t="shared" ca="1" si="401"/>
        <v>-4.40483309392438-0.76431104595538i</v>
      </c>
      <c r="CK277" s="223" t="str">
        <f t="shared" ca="1" si="402"/>
        <v>2.29837426921525-3.83460580489183i</v>
      </c>
      <c r="CL277" s="223" t="str">
        <f t="shared" ca="1" si="403"/>
        <v>2.75048611074312+3.52442223845413i</v>
      </c>
      <c r="CM277" s="223" t="str">
        <f t="shared" ca="1" si="404"/>
        <v>-4.27814686784571+1.29776166434471i</v>
      </c>
      <c r="CN277" s="223" t="str">
        <f t="shared" ca="1" si="405"/>
        <v>0.328881535868666-4.45853820166044i</v>
      </c>
      <c r="CO277" s="223" t="str">
        <f t="shared" ca="1" si="406"/>
        <v>4.0414212031133+1.91144987361089i</v>
      </c>
      <c r="CP277" s="223" t="str">
        <f t="shared" ca="1" si="407"/>
        <v>-3.23785639896074+3.08269555746425i</v>
      </c>
      <c r="CQ277" s="223" t="str">
        <f t="shared" ca="1" si="408"/>
        <v>-1.71084430911433-4.13034353417146i</v>
      </c>
      <c r="CR277" s="223" t="str">
        <f t="shared" ca="1" si="409"/>
        <v>4.46930514922998-0.109715283197935i</v>
      </c>
      <c r="CS277" s="223" t="str">
        <f t="shared" ca="1" si="410"/>
        <v>-1.50611717082299+4.20931550588133i</v>
      </c>
      <c r="CT277" s="223" t="str">
        <f t="shared" ca="1" si="411"/>
        <v>-3.38521696079092-2.92010823235618i</v>
      </c>
      <c r="CU277" s="223" t="str">
        <f t="shared" ca="1" si="412"/>
        <v>3.94276273438927-2.10745058794081i</v>
      </c>
      <c r="CV277" s="223" t="str">
        <f t="shared" ca="1" si="413"/>
        <v>0.547255484110854+4.43703024504132i</v>
      </c>
      <c r="CW277" s="223" t="str">
        <f t="shared" ca="1" si="414"/>
        <v>-4.33667179928337-1.08627973634842i</v>
      </c>
      <c r="CX277" s="223" t="str">
        <f t="shared" ca="1" si="415"/>
        <v>2.57423782717708-3.65513687424035i</v>
      </c>
      <c r="CY277" s="223" t="str">
        <f t="shared" ca="1" si="416"/>
        <v>2.48376096555956+3.71721097413955i</v>
      </c>
      <c r="CZ277" s="223" t="str">
        <f t="shared" ca="1" si="417"/>
        <v>-4.36202431406605+0.979525315546996i</v>
      </c>
      <c r="DA277" s="223" t="str">
        <f t="shared" ca="1" si="418"/>
        <v>0.655980834196315-4.42226357259129i</v>
      </c>
      <c r="DB277" s="223" t="str">
        <f t="shared" ca="1" si="419"/>
        <v>3.88985582148731+2.20357610450424i</v>
      </c>
      <c r="DC277" s="223" t="str">
        <f t="shared" ca="1" si="420"/>
        <v>-3.45586044017721+2.83615136731434i</v>
      </c>
      <c r="DD277" s="223" t="str">
        <f t="shared" ca="1" si="421"/>
        <v>-1.40236178273587-4.24500970442032i</v>
      </c>
      <c r="DE277" s="223" t="str">
        <f t="shared" ca="1" si="422"/>
        <v>4.46526653024071+0.21936447801081i</v>
      </c>
      <c r="DF277" s="223" t="str">
        <f t="shared" ca="1" si="423"/>
        <v>-1.8116927393443+4.0871133307639i</v>
      </c>
      <c r="DG277" s="223" t="str">
        <f t="shared" ca="1" si="424"/>
        <v>-3.16122808100739-3.16122808100763i</v>
      </c>
      <c r="DH277" s="223" t="str">
        <f t="shared" ca="1" si="425"/>
        <v>4.08711333076414-1.81169273934375i</v>
      </c>
      <c r="DI277" s="223" t="str">
        <f t="shared" ca="1" si="426"/>
        <v>0.219364478010213+4.46526653024073i</v>
      </c>
      <c r="DJ277" s="223" t="str">
        <f t="shared" ca="1" si="427"/>
        <v>-4.24500970442021-1.40236178273619i</v>
      </c>
      <c r="DK277" s="223" t="str">
        <f t="shared" ca="1" si="428"/>
        <v>2.83615136731461-3.45586044017699i</v>
      </c>
      <c r="DL277" s="223" t="str">
        <f t="shared" ca="1" si="429"/>
        <v>2.20357610450394+3.88985582148748i</v>
      </c>
      <c r="DM277" s="223" t="str">
        <f t="shared" ca="1" si="430"/>
        <v>-4.42226357259138+0.655980834195725i</v>
      </c>
      <c r="DN277" s="223" t="str">
        <f t="shared" ca="1" si="431"/>
        <v>0.979525315547331-4.36202431406597i</v>
      </c>
      <c r="DO277" s="223" t="str">
        <f t="shared" ca="1" si="432"/>
        <v>3.71721097413936+2.48376096555984i</v>
      </c>
      <c r="DP277" s="223" t="str">
        <f t="shared" ca="1" si="433"/>
        <v>-3.65513687424069+2.57423782717659i</v>
      </c>
      <c r="DQ277" s="223" t="str">
        <f t="shared" ca="1" si="434"/>
        <v>-1.08627973634808-4.33667179928345i</v>
      </c>
      <c r="DR277" s="223" t="str">
        <f t="shared" ca="1" si="435"/>
        <v>4.43703024504181+0.547255484106911i</v>
      </c>
      <c r="DS277" s="223" t="str">
        <f t="shared" ca="1" si="436"/>
        <v>-2.10745058794112+3.94276273438911i</v>
      </c>
      <c r="DT277" s="223" t="str">
        <f t="shared" ca="1" si="437"/>
        <v>-2.92010823235573-3.38521696079131i</v>
      </c>
      <c r="DU277" s="223" t="str">
        <f t="shared" ca="1" si="438"/>
        <v>4.20931550588153-1.50611717082244i</v>
      </c>
      <c r="DV277" s="223" t="str">
        <f t="shared" ca="1" si="439"/>
        <v>-0.109715283198279+4.46930514922997i</v>
      </c>
      <c r="DW277" s="223" t="str">
        <f t="shared" ca="1" si="440"/>
        <v>-4.13034353417123-1.71084430911488i</v>
      </c>
      <c r="DX277" s="223" t="str">
        <f t="shared" ca="1" si="441"/>
        <v>3.08269555746468-3.23785639896033i</v>
      </c>
      <c r="DY277" s="223" t="str">
        <f t="shared" ca="1" si="442"/>
        <v>1.91144987361058+4.04142120311345i</v>
      </c>
      <c r="DZ277" s="223" t="str">
        <f t="shared" ca="1" si="443"/>
        <v>-4.45853820166046+0.328881535868323i</v>
      </c>
      <c r="EA277" s="223" t="str">
        <f t="shared" ca="1" si="444"/>
        <v>1.29776166434504-4.27814686784561i</v>
      </c>
      <c r="EB277" s="223" t="str">
        <f t="shared" ca="1" si="445"/>
        <v>3.52442223845376+2.7504861107436i</v>
      </c>
      <c r="EC277" s="223" t="str">
        <f t="shared" ca="1" si="446"/>
        <v>-3.834605804892+2.29837426921495i</v>
      </c>
      <c r="ED277" s="223" t="str">
        <f t="shared" ca="1" si="447"/>
        <v>-0.764311045955041-4.40483309392444i</v>
      </c>
      <c r="EE277" s="223" t="str">
        <f t="shared" ca="1" si="448"/>
        <v>4.3847493085084+0.872180865323237i</v>
      </c>
      <c r="EF277" s="223" t="str">
        <f t="shared" ca="1" si="449"/>
        <v>-2.39178797921101+3.77704596514294i</v>
      </c>
      <c r="EG277" s="223" t="str">
        <f t="shared" ca="1" si="450"/>
        <v>-2.6631640641872-3.5908610565605i</v>
      </c>
      <c r="EH277" s="223" t="str">
        <f t="shared" ca="1" si="451"/>
        <v>4.30870703556655-1.19237982285854i</v>
      </c>
      <c r="EI277" s="223" t="str">
        <f t="shared" ca="1" si="452"/>
        <v>-0.438200487781104+4.4491242163834i</v>
      </c>
      <c r="EJ277" s="223" t="str">
        <f t="shared" ca="1" si="453"/>
        <v>-3.99329467444703-2.01005562195026i</v>
      </c>
      <c r="EK277" s="223" t="str">
        <f t="shared" ca="1" si="454"/>
        <v>3.31253435329243-3.00230613338453i</v>
      </c>
      <c r="EL277" s="223" t="str">
        <f t="shared" ca="1" si="455"/>
        <v>1.60896533024291+4.17108577307841i</v>
      </c>
      <c r="EM277" s="223" t="str">
        <f t="shared" ca="1" si="456"/>
        <v>-4.47065162591549-1.92348534741736E-12i</v>
      </c>
      <c r="EN277" s="223"/>
      <c r="EO277" s="223"/>
      <c r="EP277" s="223"/>
    </row>
    <row r="278" spans="1:146">
      <c r="A278" s="249">
        <f t="shared" si="323"/>
        <v>3.4765625000000027E-3</v>
      </c>
      <c r="B278" s="248">
        <v>178</v>
      </c>
      <c r="C278" s="247">
        <f t="shared" si="324"/>
        <v>35600</v>
      </c>
      <c r="N278" s="246">
        <f t="shared" ca="1" si="327"/>
        <v>17.468535798569381</v>
      </c>
      <c r="O278" s="223">
        <f t="shared" ca="1" si="328"/>
        <v>4.4685357985693797</v>
      </c>
      <c r="P278" s="223" t="str">
        <f t="shared" ca="1" si="329"/>
        <v>-1.50540437005791+4.20732336120088i</v>
      </c>
      <c r="Q278" s="223" t="str">
        <f t="shared" ca="1" si="330"/>
        <v>-3.45422488351973-2.83480910065725i</v>
      </c>
      <c r="R278" s="223" t="str">
        <f t="shared" ca="1" si="331"/>
        <v>3.83279099924341-2.2972865165701i</v>
      </c>
      <c r="S278" s="223" t="str">
        <f t="shared" ca="1" si="332"/>
        <v>0.871768087883389+4.38267413619176i</v>
      </c>
      <c r="T278" s="223" t="str">
        <f t="shared" ca="1" si="333"/>
        <v>-4.42017064588152-0.655670377844989i</v>
      </c>
      <c r="U278" s="223" t="str">
        <f t="shared" ca="1" si="334"/>
        <v>2.1064531938359-3.94089674126012i</v>
      </c>
      <c r="V278" s="223" t="str">
        <f t="shared" ca="1" si="335"/>
        <v>3.0008852305836+3.31096662863903i</v>
      </c>
      <c r="W278" s="223" t="str">
        <f t="shared" ca="1" si="336"/>
        <v>-4.12838876459214+1.71003461704302i</v>
      </c>
      <c r="X278" s="223" t="str">
        <f t="shared" ca="1" si="337"/>
        <v>-0.219260659284794-4.46315325150124i</v>
      </c>
      <c r="Y278" s="223" t="str">
        <f t="shared" ca="1" si="338"/>
        <v>4.27612214731443+1.29714747208756i</v>
      </c>
      <c r="Z278" s="223" t="str">
        <f t="shared" ca="1" si="339"/>
        <v>-2.66190366730722+3.58916160810188i</v>
      </c>
      <c r="AA278" s="223" t="str">
        <f t="shared" ca="1" si="340"/>
        <v>-2.48258547486772-3.71545172799646i</v>
      </c>
      <c r="AB278" s="223" t="str">
        <f t="shared" ca="1" si="341"/>
        <v>4.33461938063092-1.08576563224063i</v>
      </c>
      <c r="AC278" s="223" t="str">
        <f t="shared" ca="1" si="342"/>
        <v>-0.437993100435978+4.4470185773242i</v>
      </c>
      <c r="AD278" s="223" t="str">
        <f t="shared" ca="1" si="343"/>
        <v>-4.03950851784556-1.91054524085385i</v>
      </c>
      <c r="AE278" s="223" t="str">
        <f t="shared" ca="1" si="344"/>
        <v>3.15973196514325-3.15973196514326i</v>
      </c>
      <c r="AF278" s="223" t="str">
        <f t="shared" ca="1" si="345"/>
        <v>1.91054524085386+4.03950851784555i</v>
      </c>
      <c r="AG278" s="223" t="str">
        <f t="shared" ca="1" si="346"/>
        <v>-4.4470185773242+0.437993100435962i</v>
      </c>
      <c r="AH278" s="223" t="str">
        <f t="shared" ca="1" si="347"/>
        <v>1.08576563224062-4.33461938063092i</v>
      </c>
      <c r="AI278" s="223" t="str">
        <f t="shared" ca="1" si="348"/>
        <v>3.71545172799647+2.48258547486771i</v>
      </c>
      <c r="AJ278" s="223" t="str">
        <f t="shared" ca="1" si="349"/>
        <v>-3.58916160810189+2.6619036673072i</v>
      </c>
      <c r="AK278" s="223" t="str">
        <f t="shared" ca="1" si="350"/>
        <v>-1.29714747208754-4.27612214731443i</v>
      </c>
      <c r="AL278" s="223" t="str">
        <f t="shared" ca="1" si="351"/>
        <v>4.46315325150124+0.219260659284779i</v>
      </c>
      <c r="AM278" s="223" t="str">
        <f t="shared" ca="1" si="352"/>
        <v>-1.71003461704423+4.12838876459164i</v>
      </c>
      <c r="AN278" s="223" t="str">
        <f t="shared" ca="1" si="353"/>
        <v>-3.31096662863993-3.00088523058261i</v>
      </c>
      <c r="AO278" s="223" t="str">
        <f t="shared" ca="1" si="354"/>
        <v>3.94089674126013-2.10645319383589i</v>
      </c>
      <c r="AP278" s="223" t="str">
        <f t="shared" ca="1" si="355"/>
        <v>0.65567037784364+4.42017064588172i</v>
      </c>
      <c r="AQ278" s="223" t="str">
        <f t="shared" ca="1" si="356"/>
        <v>-4.38267413619211-0.871768087881633i</v>
      </c>
      <c r="AR278" s="223" t="str">
        <f t="shared" ca="1" si="357"/>
        <v>-4.38267413619211-0.871768087881633i</v>
      </c>
      <c r="AS278" s="223" t="str">
        <f t="shared" ca="1" si="358"/>
        <v>2.83480910065664+3.45422488352024i</v>
      </c>
      <c r="AT278" s="223" t="str">
        <f t="shared" ca="1" si="359"/>
        <v>-4.2073233612016+1.50540437005589i</v>
      </c>
      <c r="AU278" s="223" t="str">
        <f t="shared" ca="1" si="360"/>
        <v>-9.0435049516807E-13-4.46853579856938i</v>
      </c>
      <c r="AV278" s="223" t="str">
        <f t="shared" ca="1" si="361"/>
        <v>4.20732336120071+1.50540437005837i</v>
      </c>
      <c r="AW278" s="223" t="str">
        <f t="shared" ca="1" si="362"/>
        <v>-2.83480910065867+3.45422488351856i</v>
      </c>
      <c r="AX278" s="223" t="str">
        <f t="shared" ca="1" si="363"/>
        <v>-2.29728651657121-3.83279099924274i</v>
      </c>
      <c r="AY278" s="223" t="str">
        <f t="shared" ca="1" si="364"/>
        <v>4.38267413619177-0.871768087883344i</v>
      </c>
      <c r="AZ278" s="223" t="str">
        <f t="shared" ca="1" si="365"/>
        <v>-0.65567037784637+4.42017064588132i</v>
      </c>
      <c r="BA278" s="223" t="str">
        <f t="shared" ca="1" si="366"/>
        <v>-3.94089674126098-2.10645319383429i</v>
      </c>
      <c r="BB278" s="223" t="str">
        <f t="shared" ca="1" si="367"/>
        <v>3.31096662863871-3.00088523058395i</v>
      </c>
      <c r="BC278" s="223" t="str">
        <f t="shared" ca="1" si="368"/>
        <v>1.7100346170418+4.12838876459264i</v>
      </c>
      <c r="BD278" s="223" t="str">
        <f t="shared" ca="1" si="369"/>
        <v>-4.46315325150115+0.219260659286585i</v>
      </c>
      <c r="BE278" s="223" t="str">
        <f t="shared" ca="1" si="370"/>
        <v>1.29714747208715-4.27612214731455i</v>
      </c>
      <c r="BF278" s="223" t="str">
        <f t="shared" ca="1" si="371"/>
        <v>3.58916160810134+2.66190366730794i</v>
      </c>
      <c r="BG278" s="223" t="str">
        <f t="shared" ca="1" si="372"/>
        <v>-3.71545172799772+2.48258547486583i</v>
      </c>
      <c r="BH278" s="223" t="str">
        <f t="shared" ca="1" si="373"/>
        <v>-1.08576563224157-4.33461938063068i</v>
      </c>
      <c r="BI278" s="223" t="str">
        <f t="shared" ca="1" si="374"/>
        <v>4.44701857732416+0.437993100436374i</v>
      </c>
      <c r="BJ278" s="223" t="str">
        <f t="shared" ca="1" si="375"/>
        <v>-1.91054524085544+4.0395085178448i</v>
      </c>
      <c r="BK278" s="223" t="str">
        <f t="shared" ca="1" si="376"/>
        <v>-3.15973196514421-3.15973196514229i</v>
      </c>
      <c r="BL278" s="223" t="str">
        <f t="shared" ca="1" si="377"/>
        <v>4.03950851784554-1.91054524085387i</v>
      </c>
      <c r="BM278" s="223" t="str">
        <f t="shared" ca="1" si="378"/>
        <v>0.43799310043465+4.44701857732433i</v>
      </c>
      <c r="BN278" s="223" t="str">
        <f t="shared" ca="1" si="379"/>
        <v>-4.33461938063134-1.08576563223894i</v>
      </c>
      <c r="BO278" s="223" t="str">
        <f t="shared" ca="1" si="380"/>
        <v>2.48258547486738-3.71545172799669i</v>
      </c>
      <c r="BP278" s="223" t="str">
        <f t="shared" ca="1" si="381"/>
        <v>2.66190366730645+3.58916160810245i</v>
      </c>
      <c r="BQ278" s="223" t="str">
        <f t="shared" ca="1" si="382"/>
        <v>-4.27612214731376+1.29714747208975i</v>
      </c>
      <c r="BR278" s="223" t="str">
        <f t="shared" ca="1" si="383"/>
        <v>0.219260659283875-4.46315325150129i</v>
      </c>
      <c r="BS278" s="223" t="str">
        <f t="shared" ca="1" si="384"/>
        <v>4.12838876459198+1.7100346170434i</v>
      </c>
      <c r="BT278" s="223" t="str">
        <f t="shared" ca="1" si="385"/>
        <v>-3.00088523058523+3.31096662863755i</v>
      </c>
      <c r="BU278" s="223" t="str">
        <f t="shared" ca="1" si="386"/>
        <v>-2.10645319383669-3.9408967412597i</v>
      </c>
      <c r="BV278" s="223" t="str">
        <f t="shared" ca="1" si="387"/>
        <v>4.42017064588157-0.655670377844658i</v>
      </c>
      <c r="BW278" s="223" t="str">
        <f t="shared" ca="1" si="388"/>
        <v>-0.871768087885042+4.38267413619144i</v>
      </c>
      <c r="BX278" s="223" t="str">
        <f t="shared" ca="1" si="389"/>
        <v>-3.83279099924407-2.29728651656899i</v>
      </c>
      <c r="BY278" s="223" t="str">
        <f t="shared" ca="1" si="390"/>
        <v>3.45422488351974-2.83480910065724i</v>
      </c>
      <c r="BZ278" s="223" t="str">
        <f t="shared" ca="1" si="391"/>
        <v>1.50540437005662+4.20732336120134i</v>
      </c>
      <c r="CA278" s="223" t="str">
        <f t="shared" ca="1" si="392"/>
        <v>-4.46853579856938+1.80870099033614E-12i</v>
      </c>
      <c r="CB278" s="223" t="str">
        <f t="shared" ca="1" si="393"/>
        <v>1.50540437005752-4.20732336120101i</v>
      </c>
      <c r="CC278" s="223" t="str">
        <f t="shared" ca="1" si="394"/>
        <v>3.45422488351914+2.83480910065798i</v>
      </c>
      <c r="CD278" s="223" t="str">
        <f t="shared" ca="1" si="395"/>
        <v>-3.83279099924221+2.2972865165721i</v>
      </c>
      <c r="CE278" s="223" t="str">
        <f t="shared" ca="1" si="396"/>
        <v>-0.871768087884354-4.38267413619157i</v>
      </c>
      <c r="CF278" s="223" t="str">
        <f t="shared" ca="1" si="397"/>
        <v>4.42017064588147+0.655670377845351i</v>
      </c>
      <c r="CG278" s="223" t="str">
        <f t="shared" ca="1" si="398"/>
        <v>-2.10645319383742+3.94089674125931i</v>
      </c>
      <c r="CH278" s="223" t="str">
        <f t="shared" ca="1" si="399"/>
        <v>-3.00088523058453-3.31096662863819i</v>
      </c>
      <c r="CI278" s="223" t="str">
        <f t="shared" ca="1" si="400"/>
        <v>4.12838876459235-1.71003461704252i</v>
      </c>
      <c r="CJ278" s="223" t="str">
        <f t="shared" ca="1" si="401"/>
        <v>0.219260659282921+4.46315325150133i</v>
      </c>
      <c r="CK278" s="223" t="str">
        <f t="shared" ca="1" si="402"/>
        <v>-4.27612214731481-1.29714747208628i</v>
      </c>
      <c r="CL278" s="223" t="str">
        <f t="shared" ca="1" si="403"/>
        <v>2.66190366730722-3.58916160810188i</v>
      </c>
      <c r="CM278" s="223" t="str">
        <f t="shared" ca="1" si="404"/>
        <v>2.48258547486659+3.71545172799722i</v>
      </c>
      <c r="CN278" s="223" t="str">
        <f t="shared" ca="1" si="405"/>
        <v>-4.33461938063046+1.08576563224245i</v>
      </c>
      <c r="CO278" s="223" t="str">
        <f t="shared" ca="1" si="406"/>
        <v>0.437993100435473-4.44701857732425i</v>
      </c>
      <c r="CP278" s="223" t="str">
        <f t="shared" ca="1" si="407"/>
        <v>4.03950851784519+1.91054524085462i</v>
      </c>
      <c r="CQ278" s="223" t="str">
        <f t="shared" ca="1" si="408"/>
        <v>-3.1597319651448+3.15973196514171i</v>
      </c>
      <c r="CR278" s="223" t="str">
        <f t="shared" ca="1" si="409"/>
        <v>-1.91054524085457-4.03950851784521i</v>
      </c>
      <c r="CS278" s="223" t="str">
        <f t="shared" ca="1" si="410"/>
        <v>4.44701857732425-0.437993100435423i</v>
      </c>
      <c r="CT278" s="223" t="str">
        <f t="shared" ca="1" si="411"/>
        <v>-1.08576563224225+4.33461938063051i</v>
      </c>
      <c r="CU278" s="223" t="str">
        <f t="shared" ca="1" si="412"/>
        <v>-3.71545172799719-2.48258547486663i</v>
      </c>
      <c r="CV278" s="223" t="str">
        <f t="shared" ca="1" si="413"/>
        <v>3.58916160810191-2.66190366730718i</v>
      </c>
      <c r="CW278" s="223" t="str">
        <f t="shared" ca="1" si="414"/>
        <v>1.29714747208624+4.27612214731483i</v>
      </c>
      <c r="CX278" s="223" t="str">
        <f t="shared" ca="1" si="415"/>
        <v>-4.46315325150133-0.219260659282972i</v>
      </c>
      <c r="CY278" s="223" t="str">
        <f t="shared" ca="1" si="416"/>
        <v>1.71003461704256-4.12838876459233i</v>
      </c>
      <c r="CZ278" s="223" t="str">
        <f t="shared" ca="1" si="417"/>
        <v>3.31096662863816+3.00088523058456i</v>
      </c>
      <c r="DA278" s="223" t="str">
        <f t="shared" ca="1" si="418"/>
        <v>-3.94089674125921+2.1064531938376i</v>
      </c>
      <c r="DB278" s="223" t="str">
        <f t="shared" ca="1" si="419"/>
        <v>-0.655670377845552-4.42017064588144i</v>
      </c>
      <c r="DC278" s="223" t="str">
        <f t="shared" ca="1" si="420"/>
        <v>4.38267413619161+0.871768087884153i</v>
      </c>
      <c r="DD278" s="223" t="str">
        <f t="shared" ca="1" si="421"/>
        <v>-2.29728651657192+3.83279099924232i</v>
      </c>
      <c r="DE278" s="223" t="str">
        <f t="shared" ca="1" si="422"/>
        <v>-2.83480910065794-3.45422488351917i</v>
      </c>
      <c r="DF278" s="223" t="str">
        <f t="shared" ca="1" si="423"/>
        <v>4.20732336120103-1.50540437005747i</v>
      </c>
      <c r="DG278" s="223" t="str">
        <f t="shared" ca="1" si="424"/>
        <v>-1.85907185216249E-12+4.46853579856938i</v>
      </c>
      <c r="DH278" s="223" t="str">
        <f t="shared" ca="1" si="425"/>
        <v>-4.20732336120132-1.50540437005666i</v>
      </c>
      <c r="DI278" s="223" t="str">
        <f t="shared" ca="1" si="426"/>
        <v>2.83480910065728-3.45422488351971i</v>
      </c>
      <c r="DJ278" s="223" t="str">
        <f t="shared" ca="1" si="427"/>
        <v>2.29728651656895+3.8327909992441i</v>
      </c>
      <c r="DK278" s="223" t="str">
        <f t="shared" ca="1" si="428"/>
        <v>-4.3826741361914+0.871768087885243i</v>
      </c>
      <c r="DL278" s="223" t="str">
        <f t="shared" ca="1" si="429"/>
        <v>0.655670377844457-4.4201706458816i</v>
      </c>
      <c r="DM278" s="223" t="str">
        <f t="shared" ca="1" si="430"/>
        <v>3.94089674125973+2.10645319383662i</v>
      </c>
      <c r="DN278" s="223" t="str">
        <f t="shared" ca="1" si="431"/>
        <v>-3.31096662863758+3.00088523058519i</v>
      </c>
      <c r="DO278" s="223" t="str">
        <f t="shared" ca="1" si="432"/>
        <v>-1.71003461704335-4.128388764592i</v>
      </c>
      <c r="DP278" s="223" t="str">
        <f t="shared" ca="1" si="433"/>
        <v>4.46315325150129-0.219260659283825i</v>
      </c>
      <c r="DQ278" s="223" t="str">
        <f t="shared" ca="1" si="434"/>
        <v>-1.2971474720898+4.27612214731375i</v>
      </c>
      <c r="DR278" s="223" t="str">
        <f t="shared" ca="1" si="435"/>
        <v>-3.58916160810242-2.66190366730649i</v>
      </c>
      <c r="DS278" s="223" t="str">
        <f t="shared" ca="1" si="436"/>
        <v>3.71545172799672-2.48258547486734i</v>
      </c>
      <c r="DT278" s="223" t="str">
        <f t="shared" ca="1" si="437"/>
        <v>1.08576563223889+4.33461938063136i</v>
      </c>
      <c r="DU278" s="223" t="str">
        <f t="shared" ca="1" si="438"/>
        <v>-4.44701857732434-0.437993100434573i</v>
      </c>
      <c r="DV278" s="223" t="str">
        <f t="shared" ca="1" si="439"/>
        <v>1.9105452408538-4.03950851784558i</v>
      </c>
      <c r="DW278" s="223" t="str">
        <f t="shared" ca="1" si="440"/>
        <v>3.15973196514235+3.15973196514416i</v>
      </c>
      <c r="DX278" s="223" t="str">
        <f t="shared" ca="1" si="441"/>
        <v>-4.03950851784482+1.91054524085539i</v>
      </c>
      <c r="DY278" s="223" t="str">
        <f t="shared" ca="1" si="442"/>
        <v>-0.437993100436323-4.44701857732417i</v>
      </c>
      <c r="DZ278" s="223" t="str">
        <f t="shared" ca="1" si="443"/>
        <v>4.33461938063073+1.08576563224138i</v>
      </c>
      <c r="EA278" s="223" t="str">
        <f t="shared" ca="1" si="444"/>
        <v>-2.48258547486588+3.7154517279977i</v>
      </c>
      <c r="EB278" s="223" t="str">
        <f t="shared" ca="1" si="445"/>
        <v>-2.6619036673079-3.58916160810137i</v>
      </c>
      <c r="EC278" s="223" t="str">
        <f t="shared" ca="1" si="446"/>
        <v>4.27612214731449-1.29714747208735i</v>
      </c>
      <c r="ED278" s="223" t="str">
        <f t="shared" ca="1" si="447"/>
        <v>-0.219260659286381+4.46315325150116i</v>
      </c>
      <c r="EE278" s="223" t="str">
        <f t="shared" ca="1" si="448"/>
        <v>-4.12838876459258-1.71003461704196i</v>
      </c>
      <c r="EF278" s="223" t="str">
        <f t="shared" ca="1" si="449"/>
        <v>3.00088523058408-3.31096662863859i</v>
      </c>
      <c r="EG278" s="223" t="str">
        <f t="shared" ca="1" si="450"/>
        <v>2.10645319383414+3.94089674126106i</v>
      </c>
      <c r="EH278" s="223" t="str">
        <f t="shared" ca="1" si="451"/>
        <v>-4.42017064588134+0.655670377846196i</v>
      </c>
      <c r="EI278" s="223" t="str">
        <f t="shared" ca="1" si="452"/>
        <v>0.871768087883518-4.38267413619174i</v>
      </c>
      <c r="EJ278" s="223" t="str">
        <f t="shared" ca="1" si="453"/>
        <v>3.83279099924265+2.29728651657137i</v>
      </c>
      <c r="EK278" s="223" t="str">
        <f t="shared" ca="1" si="454"/>
        <v>-3.4542248835186+2.83480910065864i</v>
      </c>
      <c r="EL278" s="223" t="str">
        <f t="shared" ca="1" si="455"/>
        <v>-1.50540437005832-4.20732336120073i</v>
      </c>
      <c r="EM278" s="223" t="str">
        <f t="shared" ca="1" si="456"/>
        <v>4.46853579856938+9.5472135699442E-13i</v>
      </c>
      <c r="EN278" s="223"/>
      <c r="EO278" s="223"/>
      <c r="EP278" s="223"/>
    </row>
    <row r="279" spans="1:146">
      <c r="A279" s="249">
        <f t="shared" si="323"/>
        <v>3.4960937500000027E-3</v>
      </c>
      <c r="B279" s="248">
        <v>179</v>
      </c>
      <c r="C279" s="247">
        <f t="shared" si="324"/>
        <v>35800</v>
      </c>
      <c r="N279" s="246">
        <f t="shared" ca="1" si="327"/>
        <v>17.46608735339133</v>
      </c>
      <c r="O279" s="223">
        <f t="shared" ca="1" si="328"/>
        <v>4.4660873533913295</v>
      </c>
      <c r="P279" s="223" t="str">
        <f t="shared" ca="1" si="329"/>
        <v>-1.40093005378526+4.24067579903525i</v>
      </c>
      <c r="Q279" s="223" t="str">
        <f t="shared" ca="1" si="330"/>
        <v>-3.58719499849437-2.66044513021768i</v>
      </c>
      <c r="R279" s="223" t="str">
        <f t="shared" ca="1" si="331"/>
        <v>3.65140519434118-2.57160968167026i</v>
      </c>
      <c r="S279" s="223" t="str">
        <f t="shared" ca="1" si="332"/>
        <v>1.29643672596941+4.27377913136368i</v>
      </c>
      <c r="T279" s="223" t="str">
        <f t="shared" ca="1" si="333"/>
        <v>-4.46474225137937-0.109603270342785i</v>
      </c>
      <c r="U279" s="223" t="str">
        <f t="shared" ca="1" si="334"/>
        <v>1.50457951372067-4.20501804217461i</v>
      </c>
      <c r="V279" s="223" t="str">
        <f t="shared" ca="1" si="335"/>
        <v>3.52082401051432+2.7476780260991i</v>
      </c>
      <c r="W279" s="223" t="str">
        <f t="shared" ca="1" si="336"/>
        <v>-3.71341592023362+2.48122519160947i</v>
      </c>
      <c r="X279" s="223" t="str">
        <f t="shared" ca="1" si="337"/>
        <v>-1.19116247314683-4.30430809895025i</v>
      </c>
      <c r="Y279" s="223" t="str">
        <f t="shared" ca="1" si="338"/>
        <v>4.46070775558265+0.219140519773846i</v>
      </c>
      <c r="Z279" s="223" t="str">
        <f t="shared" ca="1" si="339"/>
        <v>-1.6073226712174+4.16682733968094i</v>
      </c>
      <c r="AA279" s="223" t="str">
        <f t="shared" ca="1" si="340"/>
        <v>-3.45233220980256-2.83325582347972i</v>
      </c>
      <c r="AB279" s="223" t="str">
        <f t="shared" ca="1" si="341"/>
        <v>3.77318982322927-2.38934610427225i</v>
      </c>
      <c r="AC279" s="223" t="str">
        <f t="shared" ca="1" si="342"/>
        <v>1.08517070859084+4.33224431228646i</v>
      </c>
      <c r="AD279" s="223" t="str">
        <f t="shared" ca="1" si="343"/>
        <v>-4.45398629623055-0.328545767150447i</v>
      </c>
      <c r="AE279" s="223" t="str">
        <f t="shared" ca="1" si="344"/>
        <v>1.70909763763823-4.1261266962057i</v>
      </c>
      <c r="AF279" s="223" t="str">
        <f t="shared" ca="1" si="345"/>
        <v>3.38176085325863+2.91712697349455i</v>
      </c>
      <c r="AG279" s="223" t="str">
        <f t="shared" ca="1" si="346"/>
        <v>-3.83069089776407+2.29602776418523i</v>
      </c>
      <c r="AH279" s="223" t="str">
        <f t="shared" ca="1" si="347"/>
        <v>-0.978525277776739-4.3575709436421i</v>
      </c>
      <c r="AI279" s="223" t="str">
        <f t="shared" ca="1" si="348"/>
        <v>4.44458192207889+0.437753110841558i</v>
      </c>
      <c r="AJ279" s="223" t="str">
        <f t="shared" ca="1" si="349"/>
        <v>-1.8098431075494+4.0829406282945i</v>
      </c>
      <c r="AK279" s="223" t="str">
        <f t="shared" ca="1" si="350"/>
        <v>-3.3091524504289-2.99924095529892i</v>
      </c>
      <c r="AL279" s="223" t="str">
        <f t="shared" ca="1" si="351"/>
        <v>3.88588450734085-2.20132638282703i</v>
      </c>
      <c r="AM279" s="223" t="str">
        <f t="shared" ca="1" si="352"/>
        <v>0.871290419923346+4.38027273720162i</v>
      </c>
      <c r="AN279" s="223" t="str">
        <f t="shared" ca="1" si="353"/>
        <v>-4.43250029797106-0.546696768426901i</v>
      </c>
      <c r="AO279" s="223" t="str">
        <f t="shared" ca="1" si="354"/>
        <v>1.90949839564858-4.03729514961905i</v>
      </c>
      <c r="AP279" s="223" t="str">
        <f t="shared" ca="1" si="355"/>
        <v>3.23455073790052+3.07954830650035i</v>
      </c>
      <c r="AQ279" s="223" t="str">
        <f t="shared" ca="1" si="356"/>
        <v>-3.93873740539379+2.10529900476719i</v>
      </c>
      <c r="AR279" s="223" t="str">
        <f t="shared" ca="1" si="357"/>
        <v>-3.93873740539379+2.10529900476719i</v>
      </c>
      <c r="AS279" s="223" t="str">
        <f t="shared" ca="1" si="358"/>
        <v>4.41774870142528+0.655311116323515i</v>
      </c>
      <c r="AT279" s="223" t="str">
        <f t="shared" ca="1" si="359"/>
        <v>-2.00800347331096+3.98921775531157i</v>
      </c>
      <c r="AU279" s="223" t="str">
        <f t="shared" ca="1" si="360"/>
        <v>-3.15800065295368-3.1580006529553i</v>
      </c>
      <c r="AV279" s="223" t="str">
        <f t="shared" ca="1" si="361"/>
        <v>3.98921775531054-2.00800347331301i</v>
      </c>
      <c r="AW279" s="223" t="str">
        <f t="shared" ca="1" si="362"/>
        <v>0.655311116321264+4.41774870142562i</v>
      </c>
      <c r="AX279" s="223" t="str">
        <f t="shared" ca="1" si="363"/>
        <v>-4.40033601825272-0.763530729302864i</v>
      </c>
      <c r="AY279" s="223" t="str">
        <f t="shared" ca="1" si="364"/>
        <v>2.10529900476908-3.93873740539278i</v>
      </c>
      <c r="AZ279" s="223" t="str">
        <f t="shared" ca="1" si="365"/>
        <v>3.07954830650196+3.23455073789899i</v>
      </c>
      <c r="BA279" s="223" t="str">
        <f t="shared" ca="1" si="366"/>
        <v>-4.03729514961997+1.90949839564663i</v>
      </c>
      <c r="BB279" s="223" t="str">
        <f t="shared" ca="1" si="367"/>
        <v>-0.546696768429112-4.43250029797079i</v>
      </c>
      <c r="BC279" s="223" t="str">
        <f t="shared" ca="1" si="368"/>
        <v>4.38027273720119+0.871290419925517i</v>
      </c>
      <c r="BD279" s="223" t="str">
        <f t="shared" ca="1" si="369"/>
        <v>-2.20132638282503+3.88588450734198i</v>
      </c>
      <c r="BE279" s="223" t="str">
        <f t="shared" ca="1" si="370"/>
        <v>-2.99924095529893-3.3091524504289i</v>
      </c>
      <c r="BF279" s="223" t="str">
        <f t="shared" ca="1" si="371"/>
        <v>4.08294062829537-1.80984310754743i</v>
      </c>
      <c r="BG279" s="223" t="str">
        <f t="shared" ca="1" si="372"/>
        <v>0.437753110841565+4.44458192207889i</v>
      </c>
      <c r="BH279" s="223" t="str">
        <f t="shared" ca="1" si="373"/>
        <v>-4.35757094364163-0.978525277778838i</v>
      </c>
      <c r="BI279" s="223" t="str">
        <f t="shared" ca="1" si="374"/>
        <v>2.29602776418485-3.8306908977643i</v>
      </c>
      <c r="BJ279" s="223" t="str">
        <f t="shared" ca="1" si="375"/>
        <v>2.91712697349321+3.38176085325978i</v>
      </c>
      <c r="BK279" s="223" t="str">
        <f t="shared" ca="1" si="376"/>
        <v>-4.12612669620556+1.70909763763859i</v>
      </c>
      <c r="BL279" s="223" t="str">
        <f t="shared" ca="1" si="377"/>
        <v>-0.328545767148681-4.45398629623068i</v>
      </c>
      <c r="BM279" s="223" t="str">
        <f t="shared" ca="1" si="378"/>
        <v>4.3322443122867+1.08517070858991i</v>
      </c>
      <c r="BN279" s="223" t="str">
        <f t="shared" ca="1" si="379"/>
        <v>-2.38934610427337+3.77318982322856i</v>
      </c>
      <c r="BO279" s="223" t="str">
        <f t="shared" ca="1" si="380"/>
        <v>-2.83325582348044-3.45233220980197i</v>
      </c>
      <c r="BP279" s="223" t="str">
        <f t="shared" ca="1" si="381"/>
        <v>4.16682733968143-1.60732267121613i</v>
      </c>
      <c r="BQ279" s="223" t="str">
        <f t="shared" ca="1" si="382"/>
        <v>0.219140519775216+4.46070775558258i</v>
      </c>
      <c r="BR279" s="223" t="str">
        <f t="shared" ca="1" si="383"/>
        <v>-4.30430809895-1.19116247314771i</v>
      </c>
      <c r="BS279" s="223" t="str">
        <f t="shared" ca="1" si="384"/>
        <v>2.48122519160835-3.71341592023437i</v>
      </c>
      <c r="BT279" s="223" t="str">
        <f t="shared" ca="1" si="385"/>
        <v>2.74767802609845+3.52082401051482i</v>
      </c>
      <c r="BU279" s="223" t="str">
        <f t="shared" ca="1" si="386"/>
        <v>-4.20501804217402+1.50457951372235i</v>
      </c>
      <c r="BV279" s="223" t="str">
        <f t="shared" ca="1" si="387"/>
        <v>-0.109603270342269-4.46474225137938i</v>
      </c>
      <c r="BW279" s="223" t="str">
        <f t="shared" ca="1" si="388"/>
        <v>4.27377913136423+1.29643672596761i</v>
      </c>
      <c r="BX279" s="223" t="str">
        <f t="shared" ca="1" si="389"/>
        <v>-2.57160968167071+3.65140519434087i</v>
      </c>
      <c r="BY279" s="223" t="str">
        <f t="shared" ca="1" si="390"/>
        <v>-2.66044513021935-3.58719499849313i</v>
      </c>
      <c r="BZ279" s="223" t="str">
        <f t="shared" ca="1" si="391"/>
        <v>4.24067579903523-1.40093005378531i</v>
      </c>
      <c r="CA279" s="223" t="str">
        <f t="shared" ca="1" si="392"/>
        <v>-2.27824651235456E-12+4.46608735339133i</v>
      </c>
      <c r="CB279" s="223" t="str">
        <f t="shared" ca="1" si="393"/>
        <v>-4.24067579903531-1.40093005378505i</v>
      </c>
      <c r="CC279" s="223" t="str">
        <f t="shared" ca="1" si="394"/>
        <v>2.66044513021934-3.58719499849313i</v>
      </c>
      <c r="CD279" s="223" t="str">
        <f t="shared" ca="1" si="395"/>
        <v>2.57160968167072+3.65140519434086i</v>
      </c>
      <c r="CE279" s="223" t="str">
        <f t="shared" ca="1" si="396"/>
        <v>-4.27377913136422+1.29643672596762i</v>
      </c>
      <c r="CF279" s="223" t="str">
        <f t="shared" ca="1" si="397"/>
        <v>0.109603270342255-4.46474225137939i</v>
      </c>
      <c r="CG279" s="223" t="str">
        <f t="shared" ca="1" si="398"/>
        <v>4.20501804217398+1.50457951372246i</v>
      </c>
      <c r="CH279" s="223" t="str">
        <f t="shared" ca="1" si="399"/>
        <v>-2.74767802609834+3.52082401051491i</v>
      </c>
      <c r="CI279" s="223" t="str">
        <f t="shared" ca="1" si="400"/>
        <v>-2.48122519160847-3.71341592023429i</v>
      </c>
      <c r="CJ279" s="223" t="str">
        <f t="shared" ca="1" si="401"/>
        <v>4.30430809895-1.19116247314773i</v>
      </c>
      <c r="CK279" s="223" t="str">
        <f t="shared" ca="1" si="402"/>
        <v>-0.219140519775076+4.46070775558259i</v>
      </c>
      <c r="CL279" s="223" t="str">
        <f t="shared" ca="1" si="403"/>
        <v>-4.16682733968143-1.60732267121612i</v>
      </c>
      <c r="CM279" s="223" t="str">
        <f t="shared" ca="1" si="404"/>
        <v>2.83325582348033-3.45233220980206i</v>
      </c>
      <c r="CN279" s="223" t="str">
        <f t="shared" ca="1" si="405"/>
        <v>2.38934610427339+3.77318982322856i</v>
      </c>
      <c r="CO279" s="223" t="str">
        <f t="shared" ca="1" si="406"/>
        <v>-4.33224431228666+1.08517070859005i</v>
      </c>
      <c r="CP279" s="223" t="str">
        <f t="shared" ca="1" si="407"/>
        <v>0.328545767148668-4.45398629623068i</v>
      </c>
      <c r="CQ279" s="223" t="str">
        <f t="shared" ca="1" si="408"/>
        <v>4.12612669620556+1.70909763763857i</v>
      </c>
      <c r="CR279" s="223" t="str">
        <f t="shared" ca="1" si="409"/>
        <v>-2.91712697349319+3.38176085325979i</v>
      </c>
      <c r="CS279" s="223" t="str">
        <f t="shared" ca="1" si="410"/>
        <v>-2.29602776418486-3.8306908977643i</v>
      </c>
      <c r="CT279" s="223" t="str">
        <f t="shared" ca="1" si="411"/>
        <v>4.35757094364163-0.978525277778852i</v>
      </c>
      <c r="CU279" s="223" t="str">
        <f t="shared" ca="1" si="412"/>
        <v>-0.437753110841552+4.44458192207889i</v>
      </c>
      <c r="CV279" s="223" t="str">
        <f t="shared" ca="1" si="413"/>
        <v>-4.08294062829363-1.80984310755136i</v>
      </c>
      <c r="CW279" s="223" t="str">
        <f t="shared" ca="1" si="414"/>
        <v>2.99924095529891-3.3091524504289i</v>
      </c>
      <c r="CX279" s="223" t="str">
        <f t="shared" ca="1" si="415"/>
        <v>2.20132638282515+3.88588450734191i</v>
      </c>
      <c r="CY279" s="223" t="str">
        <f t="shared" ca="1" si="416"/>
        <v>-4.38027273720119+0.87129041992553i</v>
      </c>
      <c r="CZ279" s="223" t="str">
        <f t="shared" ca="1" si="417"/>
        <v>0.546696768429099-4.43250029797079i</v>
      </c>
      <c r="DA279" s="223" t="str">
        <f t="shared" ca="1" si="418"/>
        <v>4.03729514961997+1.90949839564662i</v>
      </c>
      <c r="DB279" s="223" t="str">
        <f t="shared" ca="1" si="419"/>
        <v>-3.07954830650195+3.234550737899i</v>
      </c>
      <c r="DC279" s="223" t="str">
        <f t="shared" ca="1" si="420"/>
        <v>-2.1052990047691-3.93873740539278i</v>
      </c>
      <c r="DD279" s="223" t="str">
        <f t="shared" ca="1" si="421"/>
        <v>4.40033601825272-0.763530729302878i</v>
      </c>
      <c r="DE279" s="223" t="str">
        <f t="shared" ca="1" si="422"/>
        <v>-0.655311116321376+4.4177487014256i</v>
      </c>
      <c r="DF279" s="223" t="str">
        <f t="shared" ca="1" si="423"/>
        <v>-3.98921775531055-2.00800347331299i</v>
      </c>
      <c r="DG279" s="223" t="str">
        <f t="shared" ca="1" si="424"/>
        <v>3.15800065295376-3.15800065295522i</v>
      </c>
      <c r="DH279" s="223" t="str">
        <f t="shared" ca="1" si="425"/>
        <v>2.00800347331097+3.98921775531157i</v>
      </c>
      <c r="DI279" s="223" t="str">
        <f t="shared" ca="1" si="426"/>
        <v>-4.41774870142527+0.655311116323653i</v>
      </c>
      <c r="DJ279" s="223" t="str">
        <f t="shared" ca="1" si="427"/>
        <v>0.763530729305111-4.40033601825233i</v>
      </c>
      <c r="DK279" s="223" t="str">
        <f t="shared" ca="1" si="428"/>
        <v>3.93873740539386+2.10529900476707i</v>
      </c>
      <c r="DL279" s="223" t="str">
        <f t="shared" ca="1" si="429"/>
        <v>-3.23455073790056+3.07954830650031i</v>
      </c>
      <c r="DM279" s="223" t="str">
        <f t="shared" ca="1" si="430"/>
        <v>-1.90949839564871-4.03729514961899i</v>
      </c>
      <c r="DN279" s="223" t="str">
        <f t="shared" ca="1" si="431"/>
        <v>4.43250029797107-0.546696768426852i</v>
      </c>
      <c r="DO279" s="223" t="str">
        <f t="shared" ca="1" si="432"/>
        <v>-0.87129041992327+4.38027273720164i</v>
      </c>
      <c r="DP279" s="223" t="str">
        <f t="shared" ca="1" si="433"/>
        <v>-3.88588450734092-2.2013263828269i</v>
      </c>
      <c r="DQ279" s="223" t="str">
        <f t="shared" ca="1" si="434"/>
        <v>3.30915245043043-2.99924095529724i</v>
      </c>
      <c r="DR279" s="223" t="str">
        <f t="shared" ca="1" si="435"/>
        <v>1.80984310754953+4.08294062829445i</v>
      </c>
      <c r="DS279" s="223" t="str">
        <f t="shared" ca="1" si="436"/>
        <v>-4.44458192207912+0.437753110839297i</v>
      </c>
      <c r="DT279" s="223" t="str">
        <f t="shared" ca="1" si="437"/>
        <v>0.978525277776601-4.35757094364213i</v>
      </c>
      <c r="DU279" s="223" t="str">
        <f t="shared" ca="1" si="438"/>
        <v>3.83069089776313+2.2960277641868i</v>
      </c>
      <c r="DV279" s="223" t="str">
        <f t="shared" ca="1" si="439"/>
        <v>-3.38176085325829+2.91712697349494i</v>
      </c>
      <c r="DW279" s="223" t="str">
        <f t="shared" ca="1" si="440"/>
        <v>-1.70909763763672-4.12612669620633i</v>
      </c>
      <c r="DX279" s="223" t="str">
        <f t="shared" ca="1" si="441"/>
        <v>4.45398629623051-0.328545767150966i</v>
      </c>
      <c r="DY279" s="223" t="str">
        <f t="shared" ca="1" si="442"/>
        <v>-1.085170708592+4.33224431228617i</v>
      </c>
      <c r="DZ279" s="223" t="str">
        <f t="shared" ca="1" si="443"/>
        <v>-3.77318982322979-2.38934610427144i</v>
      </c>
      <c r="EA279" s="223" t="str">
        <f t="shared" ca="1" si="444"/>
        <v>3.45233220980334-2.83325582347878i</v>
      </c>
      <c r="EB279" s="223" t="str">
        <f t="shared" ca="1" si="445"/>
        <v>1.60732267121851+4.16682733968051i</v>
      </c>
      <c r="EC279" s="223" t="str">
        <f t="shared" ca="1" si="446"/>
        <v>-4.4607077555827+0.219140519772813i</v>
      </c>
      <c r="ED279" s="223" t="str">
        <f t="shared" ca="1" si="447"/>
        <v>1.19116247314551-4.30430809895061i</v>
      </c>
      <c r="EE279" s="223" t="str">
        <f t="shared" ca="1" si="448"/>
        <v>3.71341592023317+2.48122519161014i</v>
      </c>
      <c r="EF279" s="223" t="str">
        <f t="shared" ca="1" si="449"/>
        <v>-3.52082401051334+2.74767802610035i</v>
      </c>
      <c r="EG279" s="223" t="str">
        <f t="shared" ca="1" si="450"/>
        <v>-1.50457951372009-4.20501804217482i</v>
      </c>
      <c r="EH279" s="223" t="str">
        <f t="shared" ca="1" si="451"/>
        <v>4.46474225137933-0.109603270344559i</v>
      </c>
      <c r="EI279" s="223" t="str">
        <f t="shared" ca="1" si="452"/>
        <v>-1.29643672596979+4.27377913136356i</v>
      </c>
      <c r="EJ279" s="223" t="str">
        <f t="shared" ca="1" si="453"/>
        <v>-3.6514051943397-2.57160968167236i</v>
      </c>
      <c r="EK279" s="223" t="str">
        <f t="shared" ca="1" si="454"/>
        <v>3.58719499849433-2.66044513021773i</v>
      </c>
      <c r="EL279" s="223" t="str">
        <f t="shared" ca="1" si="455"/>
        <v>1.40093005378724+4.24067579903459i</v>
      </c>
      <c r="EM279" s="223" t="str">
        <f t="shared" ca="1" si="456"/>
        <v>-4.46608735339133+1.31251090509309E-14i</v>
      </c>
      <c r="EN279" s="223"/>
      <c r="EO279" s="223"/>
      <c r="EP279" s="223"/>
    </row>
    <row r="280" spans="1:146">
      <c r="A280" s="249">
        <f t="shared" si="323"/>
        <v>3.5156250000000027E-3</v>
      </c>
      <c r="B280" s="248">
        <v>180</v>
      </c>
      <c r="C280" s="247">
        <f t="shared" si="324"/>
        <v>36000</v>
      </c>
      <c r="N280" s="246">
        <f t="shared" ca="1" si="327"/>
        <v>17.463223329647178</v>
      </c>
      <c r="O280" s="223">
        <f t="shared" ca="1" si="328"/>
        <v>4.4632233296471782</v>
      </c>
      <c r="P280" s="223" t="str">
        <f t="shared" ca="1" si="329"/>
        <v>-1.2956053437612+4.2710384315204i</v>
      </c>
      <c r="Q280" s="223" t="str">
        <f t="shared" ca="1" si="330"/>
        <v>-3.7110345715214-2.47963402527062i</v>
      </c>
      <c r="R280" s="223" t="str">
        <f t="shared" ca="1" si="331"/>
        <v>3.45011828950982-2.83143890605054i</v>
      </c>
      <c r="S280" s="223" t="str">
        <f t="shared" ca="1" si="332"/>
        <v>1.70800162320139+4.12348068328788i</v>
      </c>
      <c r="T280" s="223" t="str">
        <f t="shared" ca="1" si="333"/>
        <v>-4.44173168939191+0.437472387424049i</v>
      </c>
      <c r="U280" s="223" t="str">
        <f t="shared" ca="1" si="334"/>
        <v>0.870731676610678-4.37746374487026i</v>
      </c>
      <c r="V280" s="223" t="str">
        <f t="shared" ca="1" si="335"/>
        <v>3.93621156195146+2.10394891332145i</v>
      </c>
      <c r="W280" s="223" t="str">
        <f t="shared" ca="1" si="336"/>
        <v>-3.15597548234343+3.15597548234361i</v>
      </c>
      <c r="X280" s="223" t="str">
        <f t="shared" ca="1" si="337"/>
        <v>-2.10394891332127-3.93621156195155i</v>
      </c>
      <c r="Y280" s="223" t="str">
        <f t="shared" ca="1" si="338"/>
        <v>4.37746374487022-0.87073167661091i</v>
      </c>
      <c r="Z280" s="223" t="str">
        <f t="shared" ca="1" si="339"/>
        <v>-0.437472387424258+4.44173168939189i</v>
      </c>
      <c r="AA280" s="223" t="str">
        <f t="shared" ca="1" si="340"/>
        <v>-4.12348068328797-1.70800162320117i</v>
      </c>
      <c r="AB280" s="223" t="str">
        <f t="shared" ca="1" si="341"/>
        <v>2.8314389060507-3.45011828950968i</v>
      </c>
      <c r="AC280" s="223" t="str">
        <f t="shared" ca="1" si="342"/>
        <v>2.47963402527077+3.71103457152131i</v>
      </c>
      <c r="AD280" s="223" t="str">
        <f t="shared" ca="1" si="343"/>
        <v>-4.27103843152039+1.29560534376123i</v>
      </c>
      <c r="AE280" s="223" t="str">
        <f t="shared" ca="1" si="344"/>
        <v>1.94653627733975E-13-4.46322332964718i</v>
      </c>
      <c r="AF280" s="223" t="str">
        <f t="shared" ca="1" si="345"/>
        <v>4.27103843152041+1.29560534376118i</v>
      </c>
      <c r="AG280" s="223" t="str">
        <f t="shared" ca="1" si="346"/>
        <v>-2.47963402527075+3.71103457152132i</v>
      </c>
      <c r="AH280" s="223" t="str">
        <f t="shared" ca="1" si="347"/>
        <v>-2.83143890605072-3.45011828950967i</v>
      </c>
      <c r="AI280" s="223" t="str">
        <f t="shared" ca="1" si="348"/>
        <v>4.12348068328796-1.70800162320119i</v>
      </c>
      <c r="AJ280" s="223" t="str">
        <f t="shared" ca="1" si="349"/>
        <v>0.437472387424281+4.44173168939189i</v>
      </c>
      <c r="AK280" s="223" t="str">
        <f t="shared" ca="1" si="350"/>
        <v>-4.37746374487022-0.870731676610888i</v>
      </c>
      <c r="AL280" s="223" t="str">
        <f t="shared" ca="1" si="351"/>
        <v>2.10394891332085-3.93621156195177i</v>
      </c>
      <c r="AM280" s="223" t="str">
        <f t="shared" ca="1" si="352"/>
        <v>3.15597548234502+3.15597548234202i</v>
      </c>
      <c r="AN280" s="223" t="str">
        <f t="shared" ca="1" si="353"/>
        <v>-3.93621156195187+2.10394891332068i</v>
      </c>
      <c r="AO280" s="223" t="str">
        <f t="shared" ca="1" si="354"/>
        <v>-0.870731676611557-4.37746374487009i</v>
      </c>
      <c r="AP280" s="223" t="str">
        <f t="shared" ca="1" si="355"/>
        <v>4.4417316893917+0.437472387426251i</v>
      </c>
      <c r="AQ280" s="223" t="str">
        <f t="shared" ca="1" si="356"/>
        <v>-1.70800162320179+4.12348068328771i</v>
      </c>
      <c r="AR280" s="223" t="str">
        <f t="shared" ca="1" si="357"/>
        <v>-1.70800162320179+4.12348068328771i</v>
      </c>
      <c r="AS280" s="223" t="str">
        <f t="shared" ca="1" si="358"/>
        <v>3.71103457152238-2.47963402526916i</v>
      </c>
      <c r="AT280" s="223" t="str">
        <f t="shared" ca="1" si="359"/>
        <v>1.29560534376105+4.27103843152045i</v>
      </c>
      <c r="AU280" s="223" t="str">
        <f t="shared" ca="1" si="360"/>
        <v>-4.46322332964718+1.3866268569073E-12i</v>
      </c>
      <c r="AV280" s="223" t="str">
        <f t="shared" ca="1" si="361"/>
        <v>1.29560534376264-4.27103843151997i</v>
      </c>
      <c r="AW280" s="223" t="str">
        <f t="shared" ca="1" si="362"/>
        <v>3.71103457152146+2.47963402527054i</v>
      </c>
      <c r="AX280" s="223" t="str">
        <f t="shared" ca="1" si="363"/>
        <v>-3.45011828950867+2.83143890605194i</v>
      </c>
      <c r="AY280" s="223" t="str">
        <f t="shared" ca="1" si="364"/>
        <v>-1.70800162320019-4.12348068328837i</v>
      </c>
      <c r="AZ280" s="223" t="str">
        <f t="shared" ca="1" si="365"/>
        <v>4.44173168939186-0.43747238742453i</v>
      </c>
      <c r="BA280" s="223" t="str">
        <f t="shared" ca="1" si="366"/>
        <v>-0.870731676608902+4.37746374487062i</v>
      </c>
      <c r="BB280" s="223" t="str">
        <f t="shared" ca="1" si="367"/>
        <v>-3.93621156195105-2.1039489133222i</v>
      </c>
      <c r="BC280" s="223" t="str">
        <f t="shared" ca="1" si="368"/>
        <v>3.1559754823431-3.15597548234394i</v>
      </c>
      <c r="BD280" s="223" t="str">
        <f t="shared" ca="1" si="369"/>
        <v>2.10394891331933+3.93621156195259i</v>
      </c>
      <c r="BE280" s="223" t="str">
        <f t="shared" ca="1" si="370"/>
        <v>-4.37746374487039+0.870731676610062i</v>
      </c>
      <c r="BF280" s="223" t="str">
        <f t="shared" ca="1" si="371"/>
        <v>0.437472387423352-4.44173168939198i</v>
      </c>
      <c r="BG280" s="223" t="str">
        <f t="shared" ca="1" si="372"/>
        <v>4.12348068328713+1.7080016232032i</v>
      </c>
      <c r="BH280" s="223" t="str">
        <f t="shared" ca="1" si="373"/>
        <v>-2.83143890605103+3.45011828950942i</v>
      </c>
      <c r="BI280" s="223" t="str">
        <f t="shared" ca="1" si="374"/>
        <v>-2.47963402527153-3.7110345715208i</v>
      </c>
      <c r="BJ280" s="223" t="str">
        <f t="shared" ca="1" si="375"/>
        <v>4.27103843152091-1.29560534375952i</v>
      </c>
      <c r="BK280" s="223" t="str">
        <f t="shared" ca="1" si="376"/>
        <v>-2.03403573407228E-13+4.46322332964718i</v>
      </c>
      <c r="BL280" s="223" t="str">
        <f t="shared" ca="1" si="377"/>
        <v>-4.27103843152079-1.29560534375991i</v>
      </c>
      <c r="BM280" s="223" t="str">
        <f t="shared" ca="1" si="378"/>
        <v>2.47963402527186-3.71103457152057i</v>
      </c>
      <c r="BN280" s="223" t="str">
        <f t="shared" ca="1" si="379"/>
        <v>2.83143890605072+3.45011828950967i</v>
      </c>
      <c r="BO280" s="223" t="str">
        <f t="shared" ca="1" si="380"/>
        <v>-4.12348068328728+1.70800162320282i</v>
      </c>
      <c r="BP280" s="223" t="str">
        <f t="shared" ca="1" si="381"/>
        <v>-0.437472387422947-4.44173168939202i</v>
      </c>
      <c r="BQ280" s="223" t="str">
        <f t="shared" ca="1" si="382"/>
        <v>4.37746374487031+0.870731676610459i</v>
      </c>
      <c r="BR280" s="223" t="str">
        <f t="shared" ca="1" si="383"/>
        <v>-2.10394891331969+3.9362115619524i</v>
      </c>
      <c r="BS280" s="223" t="str">
        <f t="shared" ca="1" si="384"/>
        <v>-3.15597548234281-3.15597548234423i</v>
      </c>
      <c r="BT280" s="223" t="str">
        <f t="shared" ca="1" si="385"/>
        <v>3.93621156195125-2.10394891332185i</v>
      </c>
      <c r="BU280" s="223" t="str">
        <f t="shared" ca="1" si="386"/>
        <v>0.870731676612981+4.37746374486981i</v>
      </c>
      <c r="BV280" s="223" t="str">
        <f t="shared" ca="1" si="387"/>
        <v>-4.44173168939183-0.437472387424934i</v>
      </c>
      <c r="BW280" s="223" t="str">
        <f t="shared" ca="1" si="388"/>
        <v>1.70800162320056-4.12348068328822i</v>
      </c>
      <c r="BX280" s="223" t="str">
        <f t="shared" ca="1" si="389"/>
        <v>3.45011828950849+2.83143890605216i</v>
      </c>
      <c r="BY280" s="223" t="str">
        <f t="shared" ca="1" si="390"/>
        <v>-3.71103457152161+2.47963402527031i</v>
      </c>
      <c r="BZ280" s="223" t="str">
        <f t="shared" ca="1" si="391"/>
        <v>-1.29560534376237-4.27103843152005i</v>
      </c>
      <c r="CA280" s="223" t="str">
        <f t="shared" ca="1" si="392"/>
        <v>4.46322332964718+1.79343400372176E-12i</v>
      </c>
      <c r="CB280" s="223" t="str">
        <f t="shared" ca="1" si="393"/>
        <v>-1.29560534376144+4.27103843152033i</v>
      </c>
      <c r="CC280" s="223" t="str">
        <f t="shared" ca="1" si="394"/>
        <v>-3.71103457152216-2.4796340252695i</v>
      </c>
      <c r="CD280" s="223" t="str">
        <f t="shared" ca="1" si="395"/>
        <v>3.4501182895106-2.83143890604958i</v>
      </c>
      <c r="CE280" s="223" t="str">
        <f t="shared" ca="1" si="396"/>
        <v>1.70800162320147+4.12348068328784i</v>
      </c>
      <c r="CF280" s="223" t="str">
        <f t="shared" ca="1" si="397"/>
        <v>-4.44173168939173+0.437472387425909i</v>
      </c>
      <c r="CG280" s="223" t="str">
        <f t="shared" ca="1" si="398"/>
        <v>0.870731676612017-4.37746374487i</v>
      </c>
      <c r="CH280" s="223" t="str">
        <f t="shared" ca="1" si="399"/>
        <v>3.93621156195165+2.10394891332109i</v>
      </c>
      <c r="CI280" s="223" t="str">
        <f t="shared" ca="1" si="400"/>
        <v>-3.15597548234221+3.15597548234483i</v>
      </c>
      <c r="CJ280" s="223" t="str">
        <f t="shared" ca="1" si="401"/>
        <v>-2.10394891332056-3.93621156195194i</v>
      </c>
      <c r="CK280" s="223" t="str">
        <f t="shared" ca="1" si="402"/>
        <v>4.37746374487012-0.870731676611419i</v>
      </c>
      <c r="CL280" s="223" t="str">
        <f t="shared" ca="1" si="403"/>
        <v>-0.437472387426517+4.44173168939167i</v>
      </c>
      <c r="CM280" s="223" t="str">
        <f t="shared" ca="1" si="404"/>
        <v>-4.12348068328761-1.70800162320203i</v>
      </c>
      <c r="CN280" s="223" t="str">
        <f t="shared" ca="1" si="405"/>
        <v>2.83143890605006-3.45011828951022i</v>
      </c>
      <c r="CO280" s="223" t="str">
        <f t="shared" ca="1" si="406"/>
        <v>2.47963402526899+3.7110345715225i</v>
      </c>
      <c r="CP280" s="223" t="str">
        <f t="shared" ca="1" si="407"/>
        <v>-4.27103843152051+1.29560534376085i</v>
      </c>
      <c r="CQ280" s="223" t="str">
        <f t="shared" ca="1" si="408"/>
        <v>-1.18322328350007E-12-4.46322332964718i</v>
      </c>
      <c r="CR280" s="223" t="str">
        <f t="shared" ca="1" si="409"/>
        <v>4.27103843151987+1.29560534376296i</v>
      </c>
      <c r="CS280" s="223" t="str">
        <f t="shared" ca="1" si="410"/>
        <v>-2.47963402527082+3.71103457152127i</v>
      </c>
      <c r="CT280" s="223" t="str">
        <f t="shared" ca="1" si="411"/>
        <v>-2.83143890605169-3.45011828950888i</v>
      </c>
      <c r="CU280" s="223" t="str">
        <f t="shared" ca="1" si="412"/>
        <v>4.12348068328845-1.7080016232i</v>
      </c>
      <c r="CV280" s="223" t="str">
        <f t="shared" ca="1" si="413"/>
        <v>0.437472387424327+4.44173168939189i</v>
      </c>
      <c r="CW280" s="223" t="str">
        <f t="shared" ca="1" si="414"/>
        <v>-4.37746374487058-0.870731676609098i</v>
      </c>
      <c r="CX280" s="223" t="str">
        <f t="shared" ca="1" si="415"/>
        <v>2.10394891332249-3.9362115619509i</v>
      </c>
      <c r="CY280" s="223" t="str">
        <f t="shared" ca="1" si="416"/>
        <v>3.15597548234371+3.15597548234334i</v>
      </c>
      <c r="CZ280" s="223" t="str">
        <f t="shared" ca="1" si="417"/>
        <v>-3.93621156195053+2.10394891332318i</v>
      </c>
      <c r="DA280" s="223" t="str">
        <f t="shared" ca="1" si="418"/>
        <v>-0.870731676609861-4.37746374487043i</v>
      </c>
      <c r="DB280" s="223" t="str">
        <f t="shared" ca="1" si="419"/>
        <v>4.44173168939196+0.437472387423554i</v>
      </c>
      <c r="DC280" s="223" t="str">
        <f t="shared" ca="1" si="420"/>
        <v>-1.7080016232035+4.123480683287i</v>
      </c>
      <c r="DD280" s="223" t="str">
        <f t="shared" ca="1" si="421"/>
        <v>-3.45011828950937-2.83143890605109i</v>
      </c>
      <c r="DE280" s="223" t="str">
        <f t="shared" ca="1" si="422"/>
        <v>3.71103457152084-2.47963402527146i</v>
      </c>
      <c r="DF280" s="223" t="str">
        <f t="shared" ca="1" si="423"/>
        <v>1.29560534375933+4.27103843152097i</v>
      </c>
      <c r="DG280" s="223" t="str">
        <f t="shared" ca="1" si="424"/>
        <v>-4.46322332964718-4.06807146814456E-13i</v>
      </c>
      <c r="DH280" s="223" t="str">
        <f t="shared" ca="1" si="425"/>
        <v>1.29560534376011-4.27103843152073i</v>
      </c>
      <c r="DI280" s="223" t="str">
        <f t="shared" ca="1" si="426"/>
        <v>3.71103457152053+2.47963402527193i</v>
      </c>
      <c r="DJ280" s="223" t="str">
        <f t="shared" ca="1" si="427"/>
        <v>-3.45011828950972+2.83143890605065i</v>
      </c>
      <c r="DK280" s="223" t="str">
        <f t="shared" ca="1" si="428"/>
        <v>-1.70800162320275-4.12348068328732i</v>
      </c>
      <c r="DL280" s="223" t="str">
        <f t="shared" ca="1" si="429"/>
        <v>4.44173168939204-0.437472387422744i</v>
      </c>
      <c r="DM280" s="223" t="str">
        <f t="shared" ca="1" si="430"/>
        <v>-0.87073167661066+4.37746374487027i</v>
      </c>
      <c r="DN280" s="223" t="str">
        <f t="shared" ca="1" si="431"/>
        <v>-3.9362115619523-2.10394891331987i</v>
      </c>
      <c r="DO280" s="223" t="str">
        <f t="shared" ca="1" si="432"/>
        <v>3.15597548234428-3.15597548234276i</v>
      </c>
      <c r="DP280" s="223" t="str">
        <f t="shared" ca="1" si="433"/>
        <v>2.10394891332178+3.93621156195128i</v>
      </c>
      <c r="DQ280" s="223" t="str">
        <f t="shared" ca="1" si="434"/>
        <v>-4.37746374486985+0.87073167661278i</v>
      </c>
      <c r="DR280" s="223" t="str">
        <f t="shared" ca="1" si="435"/>
        <v>0.437472387425137-4.44173168939181i</v>
      </c>
      <c r="DS280" s="223" t="str">
        <f t="shared" ca="1" si="436"/>
        <v>4.12348068328814+1.70800162320075i</v>
      </c>
      <c r="DT280" s="223" t="str">
        <f t="shared" ca="1" si="437"/>
        <v>-2.83143890605232+3.45011828950836i</v>
      </c>
      <c r="DU280" s="223" t="str">
        <f t="shared" ca="1" si="438"/>
        <v>-2.47963402527014-3.71103457152173i</v>
      </c>
      <c r="DV280" s="223" t="str">
        <f t="shared" ca="1" si="439"/>
        <v>4.27103843152011-1.29560534376218i</v>
      </c>
      <c r="DW280" s="223" t="str">
        <f t="shared" ca="1" si="440"/>
        <v>-1.99683757712899E-12+4.46322332964718i</v>
      </c>
      <c r="DX280" s="223" t="str">
        <f t="shared" ca="1" si="441"/>
        <v>-4.27103843152027-1.29560534376163i</v>
      </c>
      <c r="DY280" s="223" t="str">
        <f t="shared" ca="1" si="442"/>
        <v>2.47963402526966-3.71103457152204i</v>
      </c>
      <c r="DZ280" s="223" t="str">
        <f t="shared" ca="1" si="443"/>
        <v>2.83143890604943+3.45011828951073i</v>
      </c>
      <c r="EA280" s="223" t="str">
        <f t="shared" ca="1" si="444"/>
        <v>-4.12348068328792+1.70800162320128i</v>
      </c>
      <c r="EB280" s="223" t="str">
        <f t="shared" ca="1" si="445"/>
        <v>-0.437472387425454-4.44173168939177i</v>
      </c>
      <c r="EC280" s="223" t="str">
        <f t="shared" ca="1" si="446"/>
        <v>4.37746374486996+0.870731676612218i</v>
      </c>
      <c r="ED280" s="223" t="str">
        <f t="shared" ca="1" si="447"/>
        <v>-2.10394891332105+3.93621156195168i</v>
      </c>
      <c r="EE280" s="223" t="str">
        <f t="shared" ca="1" si="448"/>
        <v>-3.15597548234469-3.15597548234235i</v>
      </c>
      <c r="EF280" s="223" t="str">
        <f t="shared" ca="1" si="449"/>
        <v>3.93621156195203-2.10394891332037i</v>
      </c>
      <c r="EG280" s="223" t="str">
        <f t="shared" ca="1" si="450"/>
        <v>0.870731676610973+4.37746374487021i</v>
      </c>
      <c r="EH280" s="223" t="str">
        <f t="shared" ca="1" si="451"/>
        <v>-4.4417316893921-0.437472387422174i</v>
      </c>
      <c r="EI280" s="223" t="str">
        <f t="shared" ca="1" si="452"/>
        <v>1.70800162320199-4.12348068328763i</v>
      </c>
      <c r="EJ280" s="223" t="str">
        <f t="shared" ca="1" si="453"/>
        <v>3.45011828951009+2.83143890605021i</v>
      </c>
      <c r="EK280" s="223" t="str">
        <f t="shared" ca="1" si="454"/>
        <v>-3.71103457152261+2.47963402526882i</v>
      </c>
      <c r="EL280" s="223" t="str">
        <f t="shared" ca="1" si="455"/>
        <v>-1.29560534376041-4.27103843152064i</v>
      </c>
      <c r="EM280" s="223" t="str">
        <f t="shared" ca="1" si="456"/>
        <v>4.46322332964718-9.79819710092847E-13i</v>
      </c>
      <c r="EN280" s="223"/>
      <c r="EO280" s="223"/>
      <c r="EP280" s="223"/>
    </row>
    <row r="281" spans="1:146">
      <c r="A281" s="249">
        <f t="shared" si="323"/>
        <v>3.5351562500000027E-3</v>
      </c>
      <c r="B281" s="248">
        <v>181</v>
      </c>
      <c r="C281" s="247">
        <f t="shared" si="324"/>
        <v>36200</v>
      </c>
      <c r="N281" s="246">
        <f t="shared" ca="1" si="327"/>
        <v>17.459830644698389</v>
      </c>
      <c r="O281" s="223">
        <f t="shared" ca="1" si="328"/>
        <v>4.4598306446983891</v>
      </c>
      <c r="P281" s="223" t="str">
        <f t="shared" ca="1" si="329"/>
        <v>-1.18949372911855+4.29827803286136i</v>
      </c>
      <c r="Q281" s="223" t="str">
        <f t="shared" ca="1" si="330"/>
        <v>-3.82532433971376-2.29281117307648i</v>
      </c>
      <c r="R281" s="223" t="str">
        <f t="shared" ca="1" si="331"/>
        <v>3.23001933488022-3.07523405218055i</v>
      </c>
      <c r="S281" s="223" t="str">
        <f t="shared" ca="1" si="332"/>
        <v>2.10234961270753+3.93321948095188i</v>
      </c>
      <c r="T281" s="223" t="str">
        <f t="shared" ca="1" si="333"/>
        <v>-4.35146625964331+0.977154425143097i</v>
      </c>
      <c r="U281" s="223" t="str">
        <f t="shared" ca="1" si="334"/>
        <v>0.218833517629503-4.45445858336933i</v>
      </c>
      <c r="V281" s="223" t="str">
        <f t="shared" ca="1" si="335"/>
        <v>4.2347348778135+1.39896743851339i</v>
      </c>
      <c r="W281" s="223" t="str">
        <f t="shared" ca="1" si="336"/>
        <v>-2.47774915050318+3.70821365708229i</v>
      </c>
      <c r="X281" s="223" t="str">
        <f t="shared" ca="1" si="337"/>
        <v>-2.91304026128984-3.37702321808649i</v>
      </c>
      <c r="Y281" s="223" t="str">
        <f t="shared" ca="1" si="338"/>
        <v>4.03163915195111-1.90682330797738i</v>
      </c>
      <c r="Z281" s="223" t="str">
        <f t="shared" ca="1" si="339"/>
        <v>0.76246107056877+4.39417142306237i</v>
      </c>
      <c r="AA281" s="223" t="str">
        <f t="shared" ca="1" si="340"/>
        <v>-4.43835534114845-0.437139846147484i</v>
      </c>
      <c r="AB281" s="223" t="str">
        <f t="shared" ca="1" si="341"/>
        <v>1.60507091281366-4.16098987552606i</v>
      </c>
      <c r="AC281" s="223" t="str">
        <f t="shared" ca="1" si="342"/>
        <v>3.58216956294982+2.65671801320102i</v>
      </c>
      <c r="AD281" s="223" t="str">
        <f t="shared" ca="1" si="343"/>
        <v>-3.5158915565678+2.74382870125781i</v>
      </c>
      <c r="AE281" s="223" t="str">
        <f t="shared" ca="1" si="344"/>
        <v>-1.7067032988803-4.12034625110342i</v>
      </c>
      <c r="AF281" s="223" t="str">
        <f t="shared" ca="1" si="345"/>
        <v>4.42629064263932-0.545930880491729i</v>
      </c>
      <c r="AG281" s="223" t="str">
        <f t="shared" ca="1" si="346"/>
        <v>-0.654393066487184+4.41155971215673i</v>
      </c>
      <c r="AH281" s="223" t="str">
        <f t="shared" ca="1" si="347"/>
        <v>-4.0772206841688-1.80730763069739i</v>
      </c>
      <c r="AI281" s="223" t="str">
        <f t="shared" ca="1" si="348"/>
        <v>2.82928660950401-3.44749570857922i</v>
      </c>
      <c r="AJ281" s="223" t="str">
        <f t="shared" ca="1" si="349"/>
        <v>2.56800701755383+3.64628980433332i</v>
      </c>
      <c r="AK281" s="223" t="str">
        <f t="shared" ca="1" si="350"/>
        <v>-4.19912707523709+1.50247169204669i</v>
      </c>
      <c r="AL281" s="223" t="str">
        <f t="shared" ca="1" si="351"/>
        <v>-0.328085495106601-4.44774654036081i</v>
      </c>
      <c r="AM281" s="223" t="str">
        <f t="shared" ca="1" si="352"/>
        <v>4.37413624941177+0.870069796609878i</v>
      </c>
      <c r="AN281" s="223" t="str">
        <f t="shared" ca="1" si="353"/>
        <v>-2.00519038619892+3.9836291110602i</v>
      </c>
      <c r="AO281" s="223" t="str">
        <f t="shared" ca="1" si="354"/>
        <v>-3.30451653508106-2.99503920654918i</v>
      </c>
      <c r="AP281" s="223" t="str">
        <f t="shared" ca="1" si="355"/>
        <v>3.76790382058349-2.38599878001293i</v>
      </c>
      <c r="AQ281" s="223" t="str">
        <f t="shared" ca="1" si="356"/>
        <v>1.29462049930639+4.2677918344463i</v>
      </c>
      <c r="AR281" s="223" t="str">
        <f t="shared" ca="1" si="357"/>
        <v>1.29462049930639+4.2677918344463i</v>
      </c>
      <c r="AS281" s="223" t="str">
        <f t="shared" ca="1" si="358"/>
        <v>1.08365045238912-4.32617510931166i</v>
      </c>
      <c r="AT281" s="223" t="str">
        <f t="shared" ca="1" si="359"/>
        <v>3.88044062649935+2.19824246242405i</v>
      </c>
      <c r="AU281" s="223" t="str">
        <f t="shared" ca="1" si="360"/>
        <v>-3.15357649181026+3.15357649180934i</v>
      </c>
      <c r="AV281" s="223" t="str">
        <f t="shared" ca="1" si="361"/>
        <v>-2.19824246242302-3.88044062649994i</v>
      </c>
      <c r="AW281" s="223" t="str">
        <f t="shared" ca="1" si="362"/>
        <v>4.32617510931197-1.08365045238785i</v>
      </c>
      <c r="AX281" s="223" t="str">
        <f t="shared" ca="1" si="363"/>
        <v>-0.109449723023176+4.45848742709015i</v>
      </c>
      <c r="AY281" s="223" t="str">
        <f t="shared" ca="1" si="364"/>
        <v>-4.26779183444594-1.29462049930758i</v>
      </c>
      <c r="AZ281" s="223" t="str">
        <f t="shared" ca="1" si="365"/>
        <v>2.38599878001409-3.76790382058276i</v>
      </c>
      <c r="BA281" s="223" t="str">
        <f t="shared" ca="1" si="366"/>
        <v>2.99503920654821+3.30451653508194i</v>
      </c>
      <c r="BB281" s="223" t="str">
        <f t="shared" ca="1" si="367"/>
        <v>-3.98362911106082+2.0051903861977i</v>
      </c>
      <c r="BC281" s="223" t="str">
        <f t="shared" ca="1" si="368"/>
        <v>-0.870069796613009-4.37413624941115i</v>
      </c>
      <c r="BD281" s="223" t="str">
        <f t="shared" ca="1" si="369"/>
        <v>4.44774654036071+0.328085495107907i</v>
      </c>
      <c r="BE281" s="223" t="str">
        <f t="shared" ca="1" si="370"/>
        <v>-1.50247169204786+4.19912707523667i</v>
      </c>
      <c r="BF281" s="223" t="str">
        <f t="shared" ca="1" si="371"/>
        <v>-3.64628980433308-2.56800701755417i</v>
      </c>
      <c r="BG281" s="223" t="str">
        <f t="shared" ca="1" si="372"/>
        <v>3.44749570857916-2.82928660950408i</v>
      </c>
      <c r="BH281" s="223" t="str">
        <f t="shared" ca="1" si="373"/>
        <v>1.80730763069822+4.07722068416842i</v>
      </c>
      <c r="BI281" s="223" t="str">
        <f t="shared" ca="1" si="374"/>
        <v>-4.41155971215646+0.654393066489022i</v>
      </c>
      <c r="BJ281" s="223" t="str">
        <f t="shared" ca="1" si="375"/>
        <v>0.545930880493468-4.4262906426391i</v>
      </c>
      <c r="BK281" s="223" t="str">
        <f t="shared" ca="1" si="376"/>
        <v>4.12034625110311+1.70670329888104i</v>
      </c>
      <c r="BL281" s="223" t="str">
        <f t="shared" ca="1" si="377"/>
        <v>-2.74382870125814+3.51589155656754i</v>
      </c>
      <c r="BM281" s="223" t="str">
        <f t="shared" ca="1" si="378"/>
        <v>-2.65671801320144-3.5821695629495i</v>
      </c>
      <c r="BN281" s="223" t="str">
        <f t="shared" ca="1" si="379"/>
        <v>4.16098987552556-1.60507091281495i</v>
      </c>
      <c r="BO281" s="223" t="str">
        <f t="shared" ca="1" si="380"/>
        <v>0.437139846145267+4.43835534114867i</v>
      </c>
      <c r="BP281" s="223" t="str">
        <f t="shared" ca="1" si="381"/>
        <v>-4.39417142306215-0.762461070570032i</v>
      </c>
      <c r="BQ281" s="223" t="str">
        <f t="shared" ca="1" si="382"/>
        <v>1.90682330797779-4.03163915195092i</v>
      </c>
      <c r="BR281" s="223" t="str">
        <f t="shared" ca="1" si="383"/>
        <v>3.37702321808653+2.9130402612898i</v>
      </c>
      <c r="BS281" s="223" t="str">
        <f t="shared" ca="1" si="384"/>
        <v>-3.70821365708173+2.47774915050402i</v>
      </c>
      <c r="BT281" s="223" t="str">
        <f t="shared" ca="1" si="385"/>
        <v>-1.39896743851512-4.23473487781293i</v>
      </c>
      <c r="BU281" s="223" t="str">
        <f t="shared" ca="1" si="386"/>
        <v>4.45445858336942-0.218833517627737i</v>
      </c>
      <c r="BV281" s="223" t="str">
        <f t="shared" ca="1" si="387"/>
        <v>-0.977154425143895+4.35146625964313i</v>
      </c>
      <c r="BW281" s="223" t="str">
        <f t="shared" ca="1" si="388"/>
        <v>-3.93321948095194-2.10234961270741i</v>
      </c>
      <c r="BX281" s="223" t="str">
        <f t="shared" ca="1" si="389"/>
        <v>3.07523405217995-3.23001933488079i</v>
      </c>
      <c r="BY281" s="223" t="str">
        <f t="shared" ca="1" si="390"/>
        <v>2.29281117307775+3.825324339713i</v>
      </c>
      <c r="BZ281" s="223" t="str">
        <f t="shared" ca="1" si="391"/>
        <v>-4.29827803286194+1.18949372911645i</v>
      </c>
      <c r="CA281" s="223" t="str">
        <f t="shared" ca="1" si="392"/>
        <v>1.30908664559875E-12-4.45983064469839i</v>
      </c>
      <c r="CB281" s="223" t="str">
        <f t="shared" ca="1" si="393"/>
        <v>4.29827803286124+1.18949372911897i</v>
      </c>
      <c r="CC281" s="223" t="str">
        <f t="shared" ca="1" si="394"/>
        <v>-2.29281117307608+3.825324339714i</v>
      </c>
      <c r="CD281" s="223" t="str">
        <f t="shared" ca="1" si="395"/>
        <v>-3.07523405218117-3.23001933487963i</v>
      </c>
      <c r="CE281" s="223" t="str">
        <f t="shared" ca="1" si="396"/>
        <v>3.93321948095102-2.10234961270913i</v>
      </c>
      <c r="CF281" s="223" t="str">
        <f t="shared" ca="1" si="397"/>
        <v>0.97715442514134+4.3514662596437i</v>
      </c>
      <c r="CG281" s="223" t="str">
        <f t="shared" ca="1" si="398"/>
        <v>-4.45445858336929-0.218833517630352i</v>
      </c>
      <c r="CH281" s="223" t="str">
        <f t="shared" ca="1" si="399"/>
        <v>1.39896743851328-4.23473487781354i</v>
      </c>
      <c r="CI281" s="223" t="str">
        <f t="shared" ca="1" si="400"/>
        <v>3.70821365708288+2.4777491505023i</v>
      </c>
      <c r="CJ281" s="223" t="str">
        <f t="shared" ca="1" si="401"/>
        <v>-3.37702321808534+2.91304026129118i</v>
      </c>
      <c r="CK281" s="223" t="str">
        <f t="shared" ca="1" si="402"/>
        <v>-1.90682330797531-4.03163915195209i</v>
      </c>
      <c r="CL281" s="223" t="str">
        <f t="shared" ca="1" si="403"/>
        <v>4.3941714230626-0.76246107056745i</v>
      </c>
      <c r="CM281" s="223" t="str">
        <f t="shared" ca="1" si="404"/>
        <v>-0.437139846147873+4.43835534114841i</v>
      </c>
      <c r="CN281" s="223" t="str">
        <f t="shared" ca="1" si="405"/>
        <v>-4.16098987552626-1.60507091281314i</v>
      </c>
      <c r="CO281" s="223" t="str">
        <f t="shared" ca="1" si="406"/>
        <v>2.65671801319998-3.58216956295059i</v>
      </c>
      <c r="CP281" s="223" t="str">
        <f t="shared" ca="1" si="407"/>
        <v>2.74382870125958+3.51589155656642i</v>
      </c>
      <c r="CQ281" s="223" t="str">
        <f t="shared" ca="1" si="408"/>
        <v>-4.12034625110411+1.70670329887862i</v>
      </c>
      <c r="CR281" s="223" t="str">
        <f t="shared" ca="1" si="409"/>
        <v>-0.545930880490868-4.42629064263942i</v>
      </c>
      <c r="CS281" s="223" t="str">
        <f t="shared" ca="1" si="410"/>
        <v>4.41155971215674+0.6543930664871i</v>
      </c>
      <c r="CT281" s="223" t="str">
        <f t="shared" ca="1" si="411"/>
        <v>-1.80730763069644+4.07722068416921i</v>
      </c>
      <c r="CU281" s="223" t="str">
        <f t="shared" ca="1" si="412"/>
        <v>-3.44749570858032-2.82928660950267i</v>
      </c>
      <c r="CV281" s="223" t="str">
        <f t="shared" ca="1" si="413"/>
        <v>3.64628980433452-2.56800701755214i</v>
      </c>
      <c r="CW281" s="223" t="str">
        <f t="shared" ca="1" si="414"/>
        <v>1.5024716920454+4.19912707523755i</v>
      </c>
      <c r="CX281" s="223" t="str">
        <f t="shared" ca="1" si="415"/>
        <v>-4.4477465403609+0.328085495105296i</v>
      </c>
      <c r="CY281" s="223" t="str">
        <f t="shared" ca="1" si="416"/>
        <v>0.870069796611101-4.37413624941153i</v>
      </c>
      <c r="CZ281" s="223" t="str">
        <f t="shared" ca="1" si="417"/>
        <v>3.98362911106169+2.00519038619596i</v>
      </c>
      <c r="DA281" s="223" t="str">
        <f t="shared" ca="1" si="418"/>
        <v>-2.99503920654686+3.30451653508316i</v>
      </c>
      <c r="DB281" s="223" t="str">
        <f t="shared" ca="1" si="419"/>
        <v>-2.38599878001177-3.76790382058423i</v>
      </c>
      <c r="DC281" s="223" t="str">
        <f t="shared" ca="1" si="420"/>
        <v>4.2677918344467-1.29462049930508i</v>
      </c>
      <c r="DD281" s="223" t="str">
        <f t="shared" ca="1" si="421"/>
        <v>0.109449723025121+4.45848742709011i</v>
      </c>
      <c r="DE281" s="223" t="str">
        <f t="shared" ca="1" si="422"/>
        <v>-4.32617510931245-1.08365045238596i</v>
      </c>
      <c r="DF281" s="223" t="str">
        <f t="shared" ca="1" si="423"/>
        <v>2.19824246242144-3.88044062650083i</v>
      </c>
      <c r="DG281" s="223" t="str">
        <f t="shared" ca="1" si="424"/>
        <v>3.1535764918085+3.1535764918111i</v>
      </c>
      <c r="DH281" s="223" t="str">
        <f t="shared" ca="1" si="425"/>
        <v>-3.88044062650064+2.19824246242178i</v>
      </c>
      <c r="DI281" s="223" t="str">
        <f t="shared" ca="1" si="426"/>
        <v>-1.08365045238658-4.32617510931229i</v>
      </c>
      <c r="DJ281" s="223" t="str">
        <f t="shared" ca="1" si="427"/>
        <v>4.45848742709012+0.109449723024485i</v>
      </c>
      <c r="DK281" s="223" t="str">
        <f t="shared" ca="1" si="428"/>
        <v>-1.29462049930447+4.26779183444688i</v>
      </c>
      <c r="DL281" s="223" t="str">
        <f t="shared" ca="1" si="429"/>
        <v>-3.76790382058443-2.38599878001145i</v>
      </c>
      <c r="DM281" s="223" t="str">
        <f t="shared" ca="1" si="430"/>
        <v>3.30451653508273-2.99503920654733i</v>
      </c>
      <c r="DN281" s="223" t="str">
        <f t="shared" ca="1" si="431"/>
        <v>2.00519038619653+3.98362911106141i</v>
      </c>
      <c r="DO281" s="223" t="str">
        <f t="shared" ca="1" si="432"/>
        <v>-4.37413624941141+0.870069796611725i</v>
      </c>
      <c r="DP281" s="223" t="str">
        <f t="shared" ca="1" si="433"/>
        <v>0.328085495104662-4.44774654036095i</v>
      </c>
      <c r="DQ281" s="223" t="str">
        <f t="shared" ca="1" si="434"/>
        <v>4.19912707523777+1.5024716920448i</v>
      </c>
      <c r="DR281" s="223" t="str">
        <f t="shared" ca="1" si="435"/>
        <v>-2.56800701755514+3.6462898043324i</v>
      </c>
      <c r="DS281" s="223" t="str">
        <f t="shared" ca="1" si="436"/>
        <v>-2.82928660950297-3.44749570858008i</v>
      </c>
      <c r="DT281" s="223" t="str">
        <f t="shared" ca="1" si="437"/>
        <v>4.07722068416896-1.80730763069702i</v>
      </c>
      <c r="DU281" s="223" t="str">
        <f t="shared" ca="1" si="438"/>
        <v>0.654393066487729+4.41155971215665i</v>
      </c>
      <c r="DV281" s="223" t="str">
        <f t="shared" ca="1" si="439"/>
        <v>-4.4262906426395-0.54593088049024i</v>
      </c>
      <c r="DW281" s="223" t="str">
        <f t="shared" ca="1" si="440"/>
        <v>1.70670329888225-4.12034625110261i</v>
      </c>
      <c r="DX281" s="223" t="str">
        <f t="shared" ca="1" si="441"/>
        <v>3.51589155656681+2.74382870125907i</v>
      </c>
      <c r="DY281" s="223" t="str">
        <f t="shared" ca="1" si="442"/>
        <v>-3.58216956295036+2.65671801320029i</v>
      </c>
      <c r="DZ281" s="223" t="str">
        <f t="shared" ca="1" si="443"/>
        <v>-1.60507091281373-4.16098987552603i</v>
      </c>
      <c r="EA281" s="223" t="str">
        <f t="shared" ca="1" si="444"/>
        <v>4.43835534114835-0.437139846148506i</v>
      </c>
      <c r="EB281" s="223" t="str">
        <f t="shared" ca="1" si="445"/>
        <v>-0.762461070567075+4.39417142306266i</v>
      </c>
      <c r="EC281" s="223" t="str">
        <f t="shared" ca="1" si="446"/>
        <v>-4.03163915195041-1.90682330797886i</v>
      </c>
      <c r="ED281" s="223" t="str">
        <f t="shared" ca="1" si="447"/>
        <v>2.91304026129089-3.37702321808559i</v>
      </c>
      <c r="EE281" s="223" t="str">
        <f t="shared" ca="1" si="448"/>
        <v>2.47774915050304+3.70821365708239i</v>
      </c>
      <c r="EF281" s="223" t="str">
        <f t="shared" ca="1" si="449"/>
        <v>-4.23473487781334+1.39896743851388i</v>
      </c>
      <c r="EG281" s="223" t="str">
        <f t="shared" ca="1" si="450"/>
        <v>-0.218833517630734-4.45445858336928i</v>
      </c>
      <c r="EH281" s="223" t="str">
        <f t="shared" ca="1" si="451"/>
        <v>4.35146625964284+0.977154425145171i</v>
      </c>
      <c r="EI281" s="223" t="str">
        <f t="shared" ca="1" si="452"/>
        <v>-2.10234961270879+3.9332194809512i</v>
      </c>
      <c r="EJ281" s="223" t="str">
        <f t="shared" ca="1" si="453"/>
        <v>-3.23001933488007-3.07523405218071i</v>
      </c>
      <c r="EK281" s="223" t="str">
        <f t="shared" ca="1" si="454"/>
        <v>3.82532433971367-2.29281117307663i</v>
      </c>
      <c r="EL281" s="223" t="str">
        <f t="shared" ca="1" si="455"/>
        <v>1.18949372911984+4.298278032861i</v>
      </c>
      <c r="EM281" s="223" t="str">
        <f t="shared" ca="1" si="456"/>
        <v>-4.45983064469839+1.94504309372995E-12i</v>
      </c>
      <c r="EN281" s="223"/>
      <c r="EO281" s="223"/>
      <c r="EP281" s="223"/>
    </row>
    <row r="282" spans="1:146">
      <c r="A282" s="249">
        <f t="shared" si="323"/>
        <v>3.5546875000000027E-3</v>
      </c>
      <c r="B282" s="248">
        <v>182</v>
      </c>
      <c r="C282" s="247">
        <f t="shared" si="324"/>
        <v>36400</v>
      </c>
      <c r="N282" s="246">
        <f t="shared" ca="1" si="327"/>
        <v>17.455751070118559</v>
      </c>
      <c r="O282" s="223">
        <f t="shared" ca="1" si="328"/>
        <v>4.455751070118561</v>
      </c>
      <c r="P282" s="223" t="str">
        <f t="shared" ca="1" si="329"/>
        <v>-1.08265919662156+4.32221779447004i</v>
      </c>
      <c r="Q282" s="223" t="str">
        <f t="shared" ca="1" si="330"/>
        <v>-3.92962161738049-2.10042651456285i</v>
      </c>
      <c r="R282" s="223" t="str">
        <f t="shared" ca="1" si="331"/>
        <v>2.99229953170718-3.30149376970602i</v>
      </c>
      <c r="S282" s="223" t="str">
        <f t="shared" ca="1" si="332"/>
        <v>2.47548266030292+3.70482161478825i</v>
      </c>
      <c r="T282" s="223" t="str">
        <f t="shared" ca="1" si="333"/>
        <v>-4.19528597600308+1.50109732476432i</v>
      </c>
      <c r="U282" s="223" t="str">
        <f t="shared" ca="1" si="334"/>
        <v>-0.436739977913292-4.4342954108353i</v>
      </c>
      <c r="V282" s="223" t="str">
        <f t="shared" ca="1" si="335"/>
        <v>4.40752429281171+0.653794468573523i</v>
      </c>
      <c r="W282" s="223" t="str">
        <f t="shared" ca="1" si="336"/>
        <v>-1.70514211327737+4.11657721564781i</v>
      </c>
      <c r="X282" s="223" t="str">
        <f t="shared" ca="1" si="337"/>
        <v>-3.57889281792221-2.654287813461i</v>
      </c>
      <c r="Y282" s="223" t="str">
        <f t="shared" ca="1" si="338"/>
        <v>3.44434215478377-2.82669855478829i</v>
      </c>
      <c r="Z282" s="223" t="str">
        <f t="shared" ca="1" si="339"/>
        <v>1.90507906508679+4.02795126021042i</v>
      </c>
      <c r="AA282" s="223" t="str">
        <f t="shared" ca="1" si="340"/>
        <v>-4.37013506271327+0.869273911092923i</v>
      </c>
      <c r="AB282" s="223" t="str">
        <f t="shared" ca="1" si="341"/>
        <v>0.218633342392773-4.45038392281575i</v>
      </c>
      <c r="AC282" s="223" t="str">
        <f t="shared" ca="1" si="342"/>
        <v>4.26388792497838+1.29343626131567i</v>
      </c>
      <c r="AD282" s="223" t="str">
        <f t="shared" ca="1" si="343"/>
        <v>-2.29071385258985+3.82182517188001i</v>
      </c>
      <c r="AE282" s="223" t="str">
        <f t="shared" ca="1" si="344"/>
        <v>-3.15069179696008-3.15069179696002i</v>
      </c>
      <c r="AF282" s="223" t="str">
        <f t="shared" ca="1" si="345"/>
        <v>3.82182517187999-2.29071385258988i</v>
      </c>
      <c r="AG282" s="223" t="str">
        <f t="shared" ca="1" si="346"/>
        <v>1.2934362613157+4.26388792497837i</v>
      </c>
      <c r="AH282" s="223" t="str">
        <f t="shared" ca="1" si="347"/>
        <v>-4.45038392281574+0.218633342392804i</v>
      </c>
      <c r="AI282" s="223" t="str">
        <f t="shared" ca="1" si="348"/>
        <v>0.869273911093329-4.37013506271319i</v>
      </c>
      <c r="AJ282" s="223" t="str">
        <f t="shared" ca="1" si="349"/>
        <v>4.02795126021045+1.90507906508674i</v>
      </c>
      <c r="AK282" s="223" t="str">
        <f t="shared" ca="1" si="350"/>
        <v>-2.82669855478824+3.44434215478381i</v>
      </c>
      <c r="AL282" s="223" t="str">
        <f t="shared" ca="1" si="351"/>
        <v>-2.65428781346212-3.57889281792138i</v>
      </c>
      <c r="AM282" s="223" t="str">
        <f t="shared" ca="1" si="352"/>
        <v>4.11657721564729-1.70514211327863i</v>
      </c>
      <c r="AN282" s="223" t="str">
        <f t="shared" ca="1" si="353"/>
        <v>0.653794468574869+4.40752429281151i</v>
      </c>
      <c r="AO282" s="223" t="str">
        <f t="shared" ca="1" si="354"/>
        <v>-4.43429541083543-0.436739977911938i</v>
      </c>
      <c r="AP282" s="223" t="str">
        <f t="shared" ca="1" si="355"/>
        <v>1.50109732476303-4.19528597600354i</v>
      </c>
      <c r="AQ282" s="223" t="str">
        <f t="shared" ca="1" si="356"/>
        <v>3.70482161478902+2.47548266030178i</v>
      </c>
      <c r="AR282" s="223" t="str">
        <f t="shared" ca="1" si="357"/>
        <v>3.70482161478902+2.47548266030178i</v>
      </c>
      <c r="AS282" s="223" t="str">
        <f t="shared" ca="1" si="358"/>
        <v>-2.10042651456437-3.92962161737968i</v>
      </c>
      <c r="AT282" s="223" t="str">
        <f t="shared" ca="1" si="359"/>
        <v>4.3222177944696-1.08265919662332i</v>
      </c>
      <c r="AU282" s="223" t="str">
        <f t="shared" ca="1" si="360"/>
        <v>1.86684767699624E-12+4.45575107011856i</v>
      </c>
      <c r="AV282" s="223" t="str">
        <f t="shared" ca="1" si="361"/>
        <v>-4.32221779447051-1.08265919661969i</v>
      </c>
      <c r="AW282" s="223" t="str">
        <f t="shared" ca="1" si="362"/>
        <v>2.10042651456119-3.92962161738138i</v>
      </c>
      <c r="AX282" s="223" t="str">
        <f t="shared" ca="1" si="363"/>
        <v>3.30149376970721+2.99229953170587i</v>
      </c>
      <c r="AY282" s="223" t="str">
        <f t="shared" ca="1" si="364"/>
        <v>-3.70482161478702+2.47548266030478i</v>
      </c>
      <c r="AZ282" s="223" t="str">
        <f t="shared" ca="1" si="365"/>
        <v>-1.50109732476642-4.19528597600233i</v>
      </c>
      <c r="BA282" s="223" t="str">
        <f t="shared" ca="1" si="366"/>
        <v>4.43429541083508-0.436739977915528i</v>
      </c>
      <c r="BB282" s="223" t="str">
        <f t="shared" ca="1" si="367"/>
        <v>-0.653794468575684+4.40752429281139i</v>
      </c>
      <c r="BC282" s="223" t="str">
        <f t="shared" ca="1" si="368"/>
        <v>-4.11657721564697-1.70514211327939i</v>
      </c>
      <c r="BD282" s="223" t="str">
        <f t="shared" ca="1" si="369"/>
        <v>2.65428781346273-3.57889281792092i</v>
      </c>
      <c r="BE282" s="223" t="str">
        <f t="shared" ca="1" si="370"/>
        <v>2.82669855478662+3.44434215478514i</v>
      </c>
      <c r="BF282" s="223" t="str">
        <f t="shared" ca="1" si="371"/>
        <v>-4.02795126021134+1.90507906508485i</v>
      </c>
      <c r="BG282" s="223" t="str">
        <f t="shared" ca="1" si="372"/>
        <v>-0.869273911091279-4.37013506271359i</v>
      </c>
      <c r="BH282" s="223" t="str">
        <f t="shared" ca="1" si="373"/>
        <v>4.45038392281566+0.218633342394577i</v>
      </c>
      <c r="BI282" s="223" t="str">
        <f t="shared" ca="1" si="374"/>
        <v>-1.2934362613174+4.26388792497786i</v>
      </c>
      <c r="BJ282" s="223" t="str">
        <f t="shared" ca="1" si="375"/>
        <v>-3.82182517187908-2.2907138525914i</v>
      </c>
      <c r="BK282" s="223" t="str">
        <f t="shared" ca="1" si="376"/>
        <v>3.1506917969613-3.1506917969588i</v>
      </c>
      <c r="BL282" s="223" t="str">
        <f t="shared" ca="1" si="377"/>
        <v>2.29071385258839+3.82182517188089i</v>
      </c>
      <c r="BM282" s="223" t="str">
        <f t="shared" ca="1" si="378"/>
        <v>-4.26388792497888+1.29343626131404i</v>
      </c>
      <c r="BN282" s="223" t="str">
        <f t="shared" ca="1" si="379"/>
        <v>-0.218633342391064-4.45038392281583i</v>
      </c>
      <c r="BO282" s="223" t="str">
        <f t="shared" ca="1" si="380"/>
        <v>4.37013506271294+0.869273911094603i</v>
      </c>
      <c r="BP282" s="223" t="str">
        <f t="shared" ca="1" si="381"/>
        <v>-1.90507906508791+4.02795126020989i</v>
      </c>
      <c r="BQ282" s="223" t="str">
        <f t="shared" ca="1" si="382"/>
        <v>-3.44434215478298-2.82669855478925i</v>
      </c>
      <c r="BR282" s="223" t="str">
        <f t="shared" ca="1" si="383"/>
        <v>3.57889281792294-2.65428781346i</v>
      </c>
      <c r="BS282" s="223" t="str">
        <f t="shared" ca="1" si="384"/>
        <v>1.70514211327626+4.11657721564827i</v>
      </c>
      <c r="BT282" s="223" t="str">
        <f t="shared" ca="1" si="385"/>
        <v>-4.40752429281189+0.653794468572334i</v>
      </c>
      <c r="BU282" s="223" t="str">
        <f t="shared" ca="1" si="386"/>
        <v>0.436739977914618-4.43429541083517i</v>
      </c>
      <c r="BV282" s="223" t="str">
        <f t="shared" ca="1" si="387"/>
        <v>4.19528597600268+1.50109732476544i</v>
      </c>
      <c r="BW282" s="223" t="str">
        <f t="shared" ca="1" si="388"/>
        <v>-2.47548266030402+3.70482161478752i</v>
      </c>
      <c r="BX282" s="223" t="str">
        <f t="shared" ca="1" si="389"/>
        <v>-2.99229953170664-3.30149376970651i</v>
      </c>
      <c r="BY282" s="223" t="str">
        <f t="shared" ca="1" si="390"/>
        <v>3.92962161738095-2.10042651456199i</v>
      </c>
      <c r="BZ282" s="223" t="str">
        <f t="shared" ca="1" si="391"/>
        <v>1.08265919662082+4.32221779447023i</v>
      </c>
      <c r="CA282" s="223" t="str">
        <f t="shared" ca="1" si="392"/>
        <v>-4.45575107011856-8.25346885535889E-13i</v>
      </c>
      <c r="CB282" s="223" t="str">
        <f t="shared" ca="1" si="393"/>
        <v>1.08265919662243-4.32221779446982i</v>
      </c>
      <c r="CC282" s="223" t="str">
        <f t="shared" ca="1" si="394"/>
        <v>3.92962161738017+2.10042651456345i</v>
      </c>
      <c r="CD282" s="223" t="str">
        <f t="shared" ca="1" si="395"/>
        <v>-2.99229953170786+3.30149376970541i</v>
      </c>
      <c r="CE282" s="223" t="str">
        <f t="shared" ca="1" si="396"/>
        <v>-2.47548266030265-3.70482161478844i</v>
      </c>
      <c r="CF282" s="223" t="str">
        <f t="shared" ca="1" si="397"/>
        <v>4.19528597600324-1.50109732476389i</v>
      </c>
      <c r="CG282" s="223" t="str">
        <f t="shared" ca="1" si="398"/>
        <v>0.436739977912975+4.43429541083533i</v>
      </c>
      <c r="CH282" s="223" t="str">
        <f t="shared" ca="1" si="399"/>
        <v>-4.40752429281165-0.653794468573965i</v>
      </c>
      <c r="CI282" s="223" t="str">
        <f t="shared" ca="1" si="400"/>
        <v>1.70514211327767-4.11657721564769i</v>
      </c>
      <c r="CJ282" s="223" t="str">
        <f t="shared" ca="1" si="401"/>
        <v>3.57889281792196+2.65428781346133i</v>
      </c>
      <c r="CK282" s="223" t="str">
        <f t="shared" ca="1" si="402"/>
        <v>-3.44434215478395+2.82669855478806i</v>
      </c>
      <c r="CL282" s="223" t="str">
        <f t="shared" ca="1" si="403"/>
        <v>-1.90507906508642-4.0279512602106i</v>
      </c>
      <c r="CM282" s="223" t="str">
        <f t="shared" ca="1" si="404"/>
        <v>4.37013506271323-0.86927391109311i</v>
      </c>
      <c r="CN282" s="223" t="str">
        <f t="shared" ca="1" si="405"/>
        <v>-0.218633342392712+4.45038392281575i</v>
      </c>
      <c r="CO282" s="223" t="str">
        <f t="shared" ca="1" si="406"/>
        <v>-4.26388792497836-1.29343626131574i</v>
      </c>
      <c r="CP282" s="223" t="str">
        <f t="shared" ca="1" si="407"/>
        <v>2.2907138525898-3.82182517188004i</v>
      </c>
      <c r="CQ282" s="223" t="str">
        <f t="shared" ca="1" si="408"/>
        <v>3.15069179696004+3.15069179696006i</v>
      </c>
      <c r="CR282" s="223" t="str">
        <f t="shared" ca="1" si="409"/>
        <v>-3.82182517187993+2.29071385258998i</v>
      </c>
      <c r="CS282" s="223" t="str">
        <f t="shared" ca="1" si="410"/>
        <v>-1.2934362613157-4.26388792497837i</v>
      </c>
      <c r="CT282" s="223" t="str">
        <f t="shared" ca="1" si="411"/>
        <v>4.45038392281574-0.218633342392928i</v>
      </c>
      <c r="CU282" s="223" t="str">
        <f t="shared" ca="1" si="412"/>
        <v>-0.869273911092896+4.37013506271327i</v>
      </c>
      <c r="CV282" s="223" t="str">
        <f t="shared" ca="1" si="413"/>
        <v>-4.02795126021069-1.90507906508622i</v>
      </c>
      <c r="CW282" s="223" t="str">
        <f t="shared" ca="1" si="414"/>
        <v>2.8266985547879-3.44434215478409i</v>
      </c>
      <c r="CX282" s="223" t="str">
        <f t="shared" ca="1" si="415"/>
        <v>2.6542878134615+3.57889281792183i</v>
      </c>
      <c r="CY282" s="223" t="str">
        <f t="shared" ca="1" si="416"/>
        <v>-4.11657721564761+1.70514211327787i</v>
      </c>
      <c r="CZ282" s="223" t="str">
        <f t="shared" ca="1" si="417"/>
        <v>-0.653794468574179-4.40752429281161i</v>
      </c>
      <c r="DA282" s="223" t="str">
        <f t="shared" ca="1" si="418"/>
        <v>4.43429541083535+0.43673997791276i</v>
      </c>
      <c r="DB282" s="223" t="str">
        <f t="shared" ca="1" si="419"/>
        <v>-1.50109732476392+4.19528597600322i</v>
      </c>
      <c r="DC282" s="223" t="str">
        <f t="shared" ca="1" si="420"/>
        <v>-3.70482161478856-2.47548266030246i</v>
      </c>
      <c r="DD282" s="223" t="str">
        <f t="shared" ca="1" si="421"/>
        <v>3.30149376970543-2.99229953170783i</v>
      </c>
      <c r="DE282" s="223" t="str">
        <f t="shared" ca="1" si="422"/>
        <v>2.10042651456364+3.92962161738007i</v>
      </c>
      <c r="DF282" s="223" t="str">
        <f t="shared" ca="1" si="423"/>
        <v>-4.32221779446983+1.08265919662239i</v>
      </c>
      <c r="DG282" s="223" t="str">
        <f t="shared" ca="1" si="424"/>
        <v>-1.04150079146035E-12-4.45575107011856i</v>
      </c>
      <c r="DH282" s="223" t="str">
        <f t="shared" ca="1" si="425"/>
        <v>4.32221779447027+1.08265919662062i</v>
      </c>
      <c r="DI282" s="223" t="str">
        <f t="shared" ca="1" si="426"/>
        <v>-2.1004265145618+3.92962161738105i</v>
      </c>
      <c r="DJ282" s="223" t="str">
        <f t="shared" ca="1" si="427"/>
        <v>-3.30149376970666-2.99229953170648i</v>
      </c>
      <c r="DK282" s="223" t="str">
        <f t="shared" ca="1" si="428"/>
        <v>3.7048216147874-2.4754826603042i</v>
      </c>
      <c r="DL282" s="223" t="str">
        <f t="shared" ca="1" si="429"/>
        <v>1.50109732476564+4.19528597600261i</v>
      </c>
      <c r="DM282" s="223" t="str">
        <f t="shared" ca="1" si="430"/>
        <v>-4.43429541083515+0.436739977914833i</v>
      </c>
      <c r="DN282" s="223" t="str">
        <f t="shared" ca="1" si="431"/>
        <v>0.65379446857212-4.40752429281192i</v>
      </c>
      <c r="DO282" s="223" t="str">
        <f t="shared" ca="1" si="432"/>
        <v>4.1165772156484+1.70514211327594i</v>
      </c>
      <c r="DP282" s="223" t="str">
        <f t="shared" ca="1" si="433"/>
        <v>-2.65428781345983+3.57889281792307i</v>
      </c>
      <c r="DQ282" s="223" t="str">
        <f t="shared" ca="1" si="434"/>
        <v>-2.82669855478931-3.44434215478293i</v>
      </c>
      <c r="DR282" s="223" t="str">
        <f t="shared" ca="1" si="435"/>
        <v>4.0279512602098-1.90507906508811i</v>
      </c>
      <c r="DS282" s="223" t="str">
        <f t="shared" ca="1" si="436"/>
        <v>0.869273911094692+4.37013506271292i</v>
      </c>
      <c r="DT282" s="223" t="str">
        <f t="shared" ca="1" si="437"/>
        <v>-4.45038392281584-0.218633342390848i</v>
      </c>
      <c r="DU282" s="223" t="str">
        <f t="shared" ca="1" si="438"/>
        <v>1.29343626131395-4.2638879249789i</v>
      </c>
      <c r="DV282" s="223" t="str">
        <f t="shared" ca="1" si="439"/>
        <v>3.821825171881+2.2907138525882i</v>
      </c>
      <c r="DW282" s="223" t="str">
        <f t="shared" ca="1" si="440"/>
        <v>-3.15069179695874+3.15069179696136i</v>
      </c>
      <c r="DX282" s="223" t="str">
        <f t="shared" ca="1" si="441"/>
        <v>-2.29071385259159-3.82182517187897i</v>
      </c>
      <c r="DY282" s="223" t="str">
        <f t="shared" ca="1" si="442"/>
        <v>4.26388792497908-1.29343626131337i</v>
      </c>
      <c r="DZ282" s="223" t="str">
        <f t="shared" ca="1" si="443"/>
        <v>0.218633342394793+4.45038392281564i</v>
      </c>
      <c r="EA282" s="223" t="str">
        <f t="shared" ca="1" si="444"/>
        <v>-4.37013506271364-0.869273911091065i</v>
      </c>
      <c r="EB282" s="223" t="str">
        <f t="shared" ca="1" si="445"/>
        <v>1.90507906508477-4.02795126021138i</v>
      </c>
      <c r="EC282" s="223" t="str">
        <f t="shared" ca="1" si="446"/>
        <v>3.44434215478254+2.82669855478978i</v>
      </c>
      <c r="ED282" s="223" t="str">
        <f t="shared" ca="1" si="447"/>
        <v>-3.57889281792343+2.65428781345934i</v>
      </c>
      <c r="EE282" s="223" t="str">
        <f t="shared" ca="1" si="448"/>
        <v>-1.70514211327538-4.11657721564864i</v>
      </c>
      <c r="EF282" s="223" t="str">
        <f t="shared" ca="1" si="449"/>
        <v>4.40752429281205-0.653794468571264i</v>
      </c>
      <c r="EG282" s="223" t="str">
        <f t="shared" ca="1" si="450"/>
        <v>-0.436739977915187+4.43429541083511i</v>
      </c>
      <c r="EH282" s="223" t="str">
        <f t="shared" ca="1" si="451"/>
        <v>-4.1952859760024-1.50109732476622i</v>
      </c>
      <c r="EI282" s="223" t="str">
        <f t="shared" ca="1" si="452"/>
        <v>2.47548266030471-3.70482161478706i</v>
      </c>
      <c r="EJ282" s="223" t="str">
        <f t="shared" ca="1" si="453"/>
        <v>2.99229953170584+3.30149376970724i</v>
      </c>
      <c r="EK282" s="223" t="str">
        <f t="shared" ca="1" si="454"/>
        <v>-3.92962161738122+2.10042651456149i</v>
      </c>
      <c r="EL282" s="223" t="str">
        <f t="shared" ca="1" si="455"/>
        <v>-1.08265919662003-4.32221779447043i</v>
      </c>
      <c r="EM282" s="223" t="str">
        <f t="shared" ca="1" si="456"/>
        <v>4.45575107011856+1.65069377107178E-12i</v>
      </c>
      <c r="EN282" s="223"/>
      <c r="EO282" s="223"/>
      <c r="EP282" s="223"/>
    </row>
    <row r="283" spans="1:146">
      <c r="A283" s="249">
        <f t="shared" si="323"/>
        <v>3.5742187500000027E-3</v>
      </c>
      <c r="B283" s="248">
        <v>183</v>
      </c>
      <c r="C283" s="247">
        <f t="shared" si="324"/>
        <v>36600</v>
      </c>
      <c r="N283" s="246">
        <f t="shared" ca="1" si="327"/>
        <v>17.450756225130132</v>
      </c>
      <c r="O283" s="223">
        <f t="shared" ca="1" si="328"/>
        <v>4.4507562251301307</v>
      </c>
      <c r="P283" s="223" t="str">
        <f t="shared" ca="1" si="329"/>
        <v>-0.975166208561907+4.34261232914171i</v>
      </c>
      <c r="Q283" s="223" t="str">
        <f t="shared" ca="1" si="330"/>
        <v>-4.02343597382015-1.90294349367094i</v>
      </c>
      <c r="R283" s="223" t="str">
        <f t="shared" ca="1" si="331"/>
        <v>2.73824583167334-3.50873777031829i</v>
      </c>
      <c r="S283" s="223" t="str">
        <f t="shared" ca="1" si="332"/>
        <v>2.82352985867199+3.44048108739495i</v>
      </c>
      <c r="T283" s="223" t="str">
        <f t="shared" ca="1" si="333"/>
        <v>-3.97552361898343+2.00111042434933i</v>
      </c>
      <c r="U283" s="223" t="str">
        <f t="shared" ca="1" si="334"/>
        <v>-1.0814455482875-4.31737263872645i</v>
      </c>
      <c r="V283" s="223" t="str">
        <f t="shared" ca="1" si="335"/>
        <v>4.44941574056737-0.109227025620683i</v>
      </c>
      <c r="W283" s="223" t="str">
        <f t="shared" ca="1" si="336"/>
        <v>-0.86829946517575+4.36523619227071i</v>
      </c>
      <c r="X283" s="223" t="str">
        <f t="shared" ca="1" si="337"/>
        <v>-4.06892476127215-1.80363030098771i</v>
      </c>
      <c r="Y283" s="223" t="str">
        <f t="shared" ca="1" si="338"/>
        <v>2.6513123877753-3.57488092080895i</v>
      </c>
      <c r="Z283" s="223" t="str">
        <f t="shared" ca="1" si="339"/>
        <v>2.90711309686235+3.37015198731245i</v>
      </c>
      <c r="AA283" s="223" t="str">
        <f t="shared" ca="1" si="340"/>
        <v>-3.92521655737305+2.09807196093438i</v>
      </c>
      <c r="AB283" s="223" t="str">
        <f t="shared" ca="1" si="341"/>
        <v>-1.18707346565281-4.28953232447054i</v>
      </c>
      <c r="AC283" s="223" t="str">
        <f t="shared" ca="1" si="342"/>
        <v>4.44539509433686-0.218388256965394i</v>
      </c>
      <c r="AD283" s="223" t="str">
        <f t="shared" ca="1" si="343"/>
        <v>-0.760909690659763+4.38523060034414i</v>
      </c>
      <c r="AE283" s="223" t="str">
        <f t="shared" ca="1" si="344"/>
        <v>-4.11196258059489-1.70323066885317i</v>
      </c>
      <c r="AF283" s="223" t="str">
        <f t="shared" ca="1" si="345"/>
        <v>2.5627818924338-3.63887069670633i</v>
      </c>
      <c r="AG283" s="223" t="str">
        <f t="shared" ca="1" si="346"/>
        <v>2.98894519882712+3.29779283369088i</v>
      </c>
      <c r="AH283" s="223" t="str">
        <f t="shared" ca="1" si="347"/>
        <v>-3.87254509208183+2.19376969742212i</v>
      </c>
      <c r="AI283" s="223" t="str">
        <f t="shared" ca="1" si="348"/>
        <v>-1.29198633434998-4.25910815633831i</v>
      </c>
      <c r="AJ283" s="223" t="str">
        <f t="shared" ca="1" si="349"/>
        <v>4.43869670832555-0.327417939390188i</v>
      </c>
      <c r="AK283" s="223" t="str">
        <f t="shared" ca="1" si="350"/>
        <v>-0.653061572598371+4.40258350947826i</v>
      </c>
      <c r="AL283" s="223" t="str">
        <f t="shared" ca="1" si="351"/>
        <v>-4.15252350741589-1.60180507424998i</v>
      </c>
      <c r="AM283" s="223" t="str">
        <f t="shared" ca="1" si="352"/>
        <v>2.47270767310818-3.70066855296263i</v>
      </c>
      <c r="AN283" s="223" t="str">
        <f t="shared" ca="1" si="353"/>
        <v>3.06897687196834+3.22344721297838i</v>
      </c>
      <c r="AO283" s="223" t="str">
        <f t="shared" ca="1" si="354"/>
        <v>-3.81754095043116+2.28814598907408i</v>
      </c>
      <c r="AP283" s="223" t="str">
        <f t="shared" ca="1" si="355"/>
        <v>-1.39612095878895-4.2261184607113i</v>
      </c>
      <c r="AQ283" s="223" t="str">
        <f t="shared" ca="1" si="356"/>
        <v>4.42932461739089-0.436250397489444i</v>
      </c>
      <c r="AR283" s="223" t="str">
        <f t="shared" ca="1" si="357"/>
        <v>4.42932461739089-0.436250397489444i</v>
      </c>
      <c r="AS283" s="223" t="str">
        <f t="shared" ca="1" si="358"/>
        <v>-4.19058310934806-1.49941461216748i</v>
      </c>
      <c r="AT283" s="223" t="str">
        <f t="shared" ca="1" si="359"/>
        <v>2.38114398714182-3.76023726485883i</v>
      </c>
      <c r="AU283" s="223" t="str">
        <f t="shared" ca="1" si="360"/>
        <v>3.14715990819763+3.14715990819788i</v>
      </c>
      <c r="AV283" s="223" t="str">
        <f t="shared" ca="1" si="361"/>
        <v>-3.76023726485901+2.38114398714153i</v>
      </c>
      <c r="AW283" s="223" t="str">
        <f t="shared" ca="1" si="362"/>
        <v>-1.49941461216716-4.19058310934818i</v>
      </c>
      <c r="AX283" s="223" t="str">
        <f t="shared" ca="1" si="363"/>
        <v>4.4172844669292-0.544820074667425i</v>
      </c>
      <c r="AY283" s="223" t="str">
        <f t="shared" ca="1" si="364"/>
        <v>-0.436250397489848+4.42932461739085i</v>
      </c>
      <c r="AZ283" s="223" t="str">
        <f t="shared" ca="1" si="365"/>
        <v>-4.22611846071119-1.39612095878927i</v>
      </c>
      <c r="BA283" s="223" t="str">
        <f t="shared" ca="1" si="366"/>
        <v>2.28814598907443-3.81754095043095i</v>
      </c>
      <c r="BB283" s="223" t="str">
        <f t="shared" ca="1" si="367"/>
        <v>3.22344721297818+3.06897687196854i</v>
      </c>
      <c r="BC283" s="223" t="str">
        <f t="shared" ca="1" si="368"/>
        <v>-3.70066855296282+2.47270767310789i</v>
      </c>
      <c r="BD283" s="223" t="str">
        <f t="shared" ca="1" si="369"/>
        <v>-1.60180507424961-4.15252350741604i</v>
      </c>
      <c r="BE283" s="223" t="str">
        <f t="shared" ca="1" si="370"/>
        <v>4.40258350947799-0.653061572600222i</v>
      </c>
      <c r="BF283" s="223" t="str">
        <f t="shared" ca="1" si="371"/>
        <v>-0.327417939389205+4.43869670832563i</v>
      </c>
      <c r="BG283" s="223" t="str">
        <f t="shared" ca="1" si="372"/>
        <v>-4.25910815633832-1.29198633434995i</v>
      </c>
      <c r="BH283" s="223" t="str">
        <f t="shared" ca="1" si="373"/>
        <v>2.19376969742242-3.87254509208166i</v>
      </c>
      <c r="BI283" s="223" t="str">
        <f t="shared" ca="1" si="374"/>
        <v>3.29779283369002+2.98894519882807i</v>
      </c>
      <c r="BJ283" s="223" t="str">
        <f t="shared" ca="1" si="375"/>
        <v>-3.63887069670733+2.56278189243238i</v>
      </c>
      <c r="BK283" s="223" t="str">
        <f t="shared" ca="1" si="376"/>
        <v>-1.7032306688549-4.11196258059418i</v>
      </c>
      <c r="BL283" s="223" t="str">
        <f t="shared" ca="1" si="377"/>
        <v>4.38523060034391-0.760909690661112i</v>
      </c>
      <c r="BM283" s="223" t="str">
        <f t="shared" ca="1" si="378"/>
        <v>-0.21838825696482+4.44539509433689i</v>
      </c>
      <c r="BN283" s="223" t="str">
        <f t="shared" ca="1" si="379"/>
        <v>-4.28953232447044-1.18707346565317i</v>
      </c>
      <c r="BO283" s="223" t="str">
        <f t="shared" ca="1" si="380"/>
        <v>2.09807196093513-3.92521655737265i</v>
      </c>
      <c r="BP283" s="223" t="str">
        <f t="shared" ca="1" si="381"/>
        <v>3.37015198731136+2.90711309686361i</v>
      </c>
      <c r="BQ283" s="223" t="str">
        <f t="shared" ca="1" si="382"/>
        <v>-3.57488092081023+2.65131238777357i</v>
      </c>
      <c r="BR283" s="223" t="str">
        <f t="shared" ca="1" si="383"/>
        <v>-1.80363030098904-4.06892476127156i</v>
      </c>
      <c r="BS283" s="223" t="str">
        <f t="shared" ca="1" si="384"/>
        <v>4.36523619227052-0.868299465176716i</v>
      </c>
      <c r="BT283" s="223" t="str">
        <f t="shared" ca="1" si="385"/>
        <v>-0.10922702562063+4.44941574056737i</v>
      </c>
      <c r="BU283" s="223" t="str">
        <f t="shared" ca="1" si="386"/>
        <v>-4.31737263872623-1.08144554828835i</v>
      </c>
      <c r="BV283" s="223" t="str">
        <f t="shared" ca="1" si="387"/>
        <v>2.00111042435055-3.97552361898281i</v>
      </c>
      <c r="BW283" s="223" t="str">
        <f t="shared" ca="1" si="388"/>
        <v>3.44048108739365+2.82352985867358i</v>
      </c>
      <c r="BX283" s="223" t="str">
        <f t="shared" ca="1" si="389"/>
        <v>-3.50873777031721+2.73824583167473i</v>
      </c>
      <c r="BY283" s="223" t="str">
        <f t="shared" ca="1" si="390"/>
        <v>-1.90294349367196-4.02343597381966i</v>
      </c>
      <c r="BZ283" s="223" t="str">
        <f t="shared" ca="1" si="391"/>
        <v>4.34261232914162-0.975166208562313i</v>
      </c>
      <c r="CA283" s="223" t="str">
        <f t="shared" ca="1" si="392"/>
        <v>-3.42420316235883E-13+4.45075622513013i</v>
      </c>
      <c r="CB283" s="223" t="str">
        <f t="shared" ca="1" si="393"/>
        <v>-4.34261232914147-0.97516620856298i</v>
      </c>
      <c r="CC283" s="223" t="str">
        <f t="shared" ca="1" si="394"/>
        <v>1.90294349367258-4.02343597381937i</v>
      </c>
      <c r="CD283" s="223" t="str">
        <f t="shared" ca="1" si="395"/>
        <v>3.50873777031944+2.73824583167188i</v>
      </c>
      <c r="CE283" s="223" t="str">
        <f t="shared" ca="1" si="396"/>
        <v>-3.44048108739408+2.82352985867305i</v>
      </c>
      <c r="CF283" s="223" t="str">
        <f t="shared" ca="1" si="397"/>
        <v>-2.00111042434971-3.97552361898323i</v>
      </c>
      <c r="CG283" s="223" t="str">
        <f t="shared" ca="1" si="398"/>
        <v>4.3173726387264-1.08144554828769i</v>
      </c>
      <c r="CH283" s="223" t="str">
        <f t="shared" ca="1" si="399"/>
        <v>0.109227025619946+4.44941574056739i</v>
      </c>
      <c r="CI283" s="223" t="str">
        <f t="shared" ca="1" si="400"/>
        <v>-4.36523619227039-0.868299465177388i</v>
      </c>
      <c r="CJ283" s="223" t="str">
        <f t="shared" ca="1" si="401"/>
        <v>1.80363030098967-4.06892476127128i</v>
      </c>
      <c r="CK283" s="223" t="str">
        <f t="shared" ca="1" si="402"/>
        <v>3.57488092080982+2.65131238777412i</v>
      </c>
      <c r="CL283" s="223" t="str">
        <f t="shared" ca="1" si="403"/>
        <v>-3.3701519873118+2.9071130968631i</v>
      </c>
      <c r="CM283" s="223" t="str">
        <f t="shared" ca="1" si="404"/>
        <v>-2.09807196093441-3.92521655737304i</v>
      </c>
      <c r="CN283" s="223" t="str">
        <f t="shared" ca="1" si="405"/>
        <v>4.28953232447066-1.18707346565239i</v>
      </c>
      <c r="CO283" s="223" t="str">
        <f t="shared" ca="1" si="406"/>
        <v>0.218388256964263+4.44539509433692i</v>
      </c>
      <c r="CP283" s="223" t="str">
        <f t="shared" ca="1" si="407"/>
        <v>-4.38523060034379-0.760909690661784i</v>
      </c>
      <c r="CQ283" s="223" t="str">
        <f t="shared" ca="1" si="408"/>
        <v>1.70323066885155-4.11196258059556i</v>
      </c>
      <c r="CR283" s="223" t="str">
        <f t="shared" ca="1" si="409"/>
        <v>3.63887069670694+2.56278189243294i</v>
      </c>
      <c r="CS283" s="223" t="str">
        <f t="shared" ca="1" si="410"/>
        <v>-3.29779283369048+2.98894519882757i</v>
      </c>
      <c r="CT283" s="223" t="str">
        <f t="shared" ca="1" si="411"/>
        <v>-2.19376969742182-3.872545092082i</v>
      </c>
      <c r="CU283" s="223" t="str">
        <f t="shared" ca="1" si="412"/>
        <v>4.25910815633855-1.29198633434917i</v>
      </c>
      <c r="CV283" s="223" t="str">
        <f t="shared" ca="1" si="413"/>
        <v>0.327417939388395+4.43869670832568i</v>
      </c>
      <c r="CW283" s="223" t="str">
        <f t="shared" ca="1" si="414"/>
        <v>-4.40258350947854-0.653061572596524i</v>
      </c>
      <c r="CX283" s="223" t="str">
        <f t="shared" ca="1" si="415"/>
        <v>1.60180507425036-4.15252350741575i</v>
      </c>
      <c r="CY283" s="223" t="str">
        <f t="shared" ca="1" si="416"/>
        <v>3.70066855296237+2.47270767310857i</v>
      </c>
      <c r="CZ283" s="223" t="str">
        <f t="shared" ca="1" si="417"/>
        <v>-3.22344721297857+3.06897687196814i</v>
      </c>
      <c r="DA283" s="223" t="str">
        <f t="shared" ca="1" si="418"/>
        <v>-2.28814598907384-3.8175409504313i</v>
      </c>
      <c r="DB283" s="223" t="str">
        <f t="shared" ca="1" si="419"/>
        <v>4.2261184607114-1.39612095878862i</v>
      </c>
      <c r="DC283" s="223" t="str">
        <f t="shared" ca="1" si="420"/>
        <v>0.43625039748904+4.42932461739093i</v>
      </c>
      <c r="DD283" s="223" t="str">
        <f t="shared" ca="1" si="421"/>
        <v>-4.41728446692966-0.544820074663713i</v>
      </c>
      <c r="DE283" s="223" t="str">
        <f t="shared" ca="1" si="422"/>
        <v>1.4994146121678-4.19058310934795i</v>
      </c>
      <c r="DF283" s="223" t="str">
        <f t="shared" ca="1" si="423"/>
        <v>3.76023726485858+2.38114398714221i</v>
      </c>
      <c r="DG283" s="223" t="str">
        <f t="shared" ca="1" si="424"/>
        <v>-3.14715990819821+3.1471599081973i</v>
      </c>
      <c r="DH283" s="223" t="str">
        <f t="shared" ca="1" si="425"/>
        <v>-2.38114398714134-3.76023726485912i</v>
      </c>
      <c r="DI283" s="223" t="str">
        <f t="shared" ca="1" si="426"/>
        <v>4.19058310934829-1.49941461216683i</v>
      </c>
      <c r="DJ283" s="223" t="str">
        <f t="shared" ca="1" si="427"/>
        <v>0.544820074666962+4.41728446692926i</v>
      </c>
      <c r="DK283" s="223" t="str">
        <f t="shared" ca="1" si="428"/>
        <v>-4.42932461739082-0.436250397490063i</v>
      </c>
      <c r="DL283" s="223" t="str">
        <f t="shared" ca="1" si="429"/>
        <v>1.3961209587896-4.22611846071108i</v>
      </c>
      <c r="DM283" s="223" t="str">
        <f t="shared" ca="1" si="430"/>
        <v>3.81754095043077+2.28814598907472i</v>
      </c>
      <c r="DN283" s="223" t="str">
        <f t="shared" ca="1" si="431"/>
        <v>-3.06897687196888+3.22344721297786i</v>
      </c>
      <c r="DO283" s="223" t="str">
        <f t="shared" ca="1" si="432"/>
        <v>-2.4727076731075-3.70066855296309i</v>
      </c>
      <c r="DP283" s="223" t="str">
        <f t="shared" ca="1" si="433"/>
        <v>4.15252350741457-1.60180507425342i</v>
      </c>
      <c r="DQ283" s="223" t="str">
        <f t="shared" ca="1" si="434"/>
        <v>0.65306157259976+4.40258350947806i</v>
      </c>
      <c r="DR283" s="223" t="str">
        <f t="shared" ca="1" si="435"/>
        <v>-4.43869670832559-0.327417939389672i</v>
      </c>
      <c r="DS283" s="223" t="str">
        <f t="shared" ca="1" si="436"/>
        <v>1.29198633435015-4.25910815633826i</v>
      </c>
      <c r="DT283" s="223" t="str">
        <f t="shared" ca="1" si="437"/>
        <v>3.87254509208149+2.19376969742271i</v>
      </c>
      <c r="DU283" s="223" t="str">
        <f t="shared" ca="1" si="438"/>
        <v>-2.98894519882833+3.29779283368978i</v>
      </c>
      <c r="DV283" s="223" t="str">
        <f t="shared" ca="1" si="439"/>
        <v>-2.56278189243583-3.63887069670491i</v>
      </c>
      <c r="DW283" s="223" t="str">
        <f t="shared" ca="1" si="440"/>
        <v>4.11196258059431-1.70323066885458i</v>
      </c>
      <c r="DX283" s="223" t="str">
        <f t="shared" ca="1" si="441"/>
        <v>0.760909690660774+4.38523060034397i</v>
      </c>
      <c r="DY283" s="223" t="str">
        <f t="shared" ca="1" si="442"/>
        <v>-4.44539509433687-0.218388256965288i</v>
      </c>
      <c r="DZ283" s="223" t="str">
        <f t="shared" ca="1" si="443"/>
        <v>1.18707346565362-4.28953232447032i</v>
      </c>
      <c r="EA283" s="223" t="str">
        <f t="shared" ca="1" si="444"/>
        <v>3.92521655737244+2.09807196093554i</v>
      </c>
      <c r="EB283" s="223" t="str">
        <f t="shared" ca="1" si="445"/>
        <v>-2.90711309686406+3.37015198731096i</v>
      </c>
      <c r="EC283" s="223" t="str">
        <f t="shared" ca="1" si="446"/>
        <v>-2.65131238777675-3.57488092080787i</v>
      </c>
      <c r="ED283" s="223" t="str">
        <f t="shared" ca="1" si="447"/>
        <v>4.0689247612718-1.8036303009885i</v>
      </c>
      <c r="EE283" s="223" t="str">
        <f t="shared" ca="1" si="448"/>
        <v>0.868299465176133+4.36523619227064i</v>
      </c>
      <c r="EF283" s="223" t="str">
        <f t="shared" ca="1" si="449"/>
        <v>-4.44941574056737-0.10922702562072i</v>
      </c>
      <c r="EG283" s="223" t="str">
        <f t="shared" ca="1" si="450"/>
        <v>1.08144554828844-4.31737263872621i</v>
      </c>
      <c r="EH283" s="223" t="str">
        <f t="shared" ca="1" si="451"/>
        <v>3.97552361898277+2.00111042435063i</v>
      </c>
      <c r="EI283" s="223" t="str">
        <f t="shared" ca="1" si="452"/>
        <v>-2.82352985867384+3.44048108739343i</v>
      </c>
      <c r="EJ283" s="223" t="str">
        <f t="shared" ca="1" si="453"/>
        <v>-2.73824583167466-3.50873777031726i</v>
      </c>
      <c r="EK283" s="223" t="str">
        <f t="shared" ca="1" si="454"/>
        <v>4.02343597381981-1.90294349367165i</v>
      </c>
      <c r="EL283" s="223" t="str">
        <f t="shared" ca="1" si="455"/>
        <v>0.975166208561979+4.3426123291417i</v>
      </c>
      <c r="EM283" s="223" t="str">
        <f t="shared" ca="1" si="456"/>
        <v>-4.45075622513013-6.84840632471766E-13i</v>
      </c>
      <c r="EN283" s="223"/>
      <c r="EO283" s="223"/>
      <c r="EP283" s="223"/>
    </row>
    <row r="284" spans="1:146">
      <c r="A284" s="249">
        <f t="shared" si="323"/>
        <v>3.5937500000000028E-3</v>
      </c>
      <c r="B284" s="248">
        <v>184</v>
      </c>
      <c r="C284" s="247">
        <f t="shared" si="324"/>
        <v>36800</v>
      </c>
      <c r="N284" s="246">
        <f t="shared" ca="1" si="327"/>
        <v>17.444503891670703</v>
      </c>
      <c r="O284" s="223">
        <f t="shared" ca="1" si="328"/>
        <v>4.4445038916707027</v>
      </c>
      <c r="P284" s="223" t="str">
        <f t="shared" ca="1" si="329"/>
        <v>-0.867079695427963+4.3591039956455i</v>
      </c>
      <c r="Q284" s="223" t="str">
        <f t="shared" ca="1" si="330"/>
        <v>-4.10618617768131-1.70083800442457i</v>
      </c>
      <c r="R284" s="223" t="str">
        <f t="shared" ca="1" si="331"/>
        <v>2.46923406275196-3.69546992768464i</v>
      </c>
      <c r="S284" s="223" t="str">
        <f t="shared" ca="1" si="332"/>
        <v>3.14273884081032+3.14273884081039i</v>
      </c>
      <c r="T284" s="223" t="str">
        <f t="shared" ca="1" si="333"/>
        <v>-3.69546992768469+2.46923406275188i</v>
      </c>
      <c r="U284" s="223" t="str">
        <f t="shared" ca="1" si="334"/>
        <v>-1.70083800442469-4.10618617768126i</v>
      </c>
      <c r="V284" s="223" t="str">
        <f t="shared" ca="1" si="335"/>
        <v>4.35910399564549-0.867079695427994i</v>
      </c>
      <c r="W284" s="223" t="str">
        <f t="shared" ca="1" si="336"/>
        <v>-1.08897277151307E-13+4.4445038916707i</v>
      </c>
      <c r="X284" s="223" t="str">
        <f t="shared" ca="1" si="337"/>
        <v>-4.35910399564546-0.867079695428176i</v>
      </c>
      <c r="Y284" s="223" t="str">
        <f t="shared" ca="1" si="338"/>
        <v>1.70083800442445-4.10618617768136i</v>
      </c>
      <c r="Z284" s="223" t="str">
        <f t="shared" ca="1" si="339"/>
        <v>3.69546992768457+2.46923406275205i</v>
      </c>
      <c r="AA284" s="223" t="str">
        <f t="shared" ca="1" si="340"/>
        <v>-3.14273884081047+3.14273884081024i</v>
      </c>
      <c r="AB284" s="223" t="str">
        <f t="shared" ca="1" si="341"/>
        <v>-2.46923406275217-3.69546992768449i</v>
      </c>
      <c r="AC284" s="223" t="str">
        <f t="shared" ca="1" si="342"/>
        <v>4.10618617768131-1.70083800442458i</v>
      </c>
      <c r="AD284" s="223" t="str">
        <f t="shared" ca="1" si="343"/>
        <v>0.867079695427918+4.35910399564551i</v>
      </c>
      <c r="AE284" s="223" t="str">
        <f t="shared" ca="1" si="344"/>
        <v>-4.4445038916707-2.17794554302613E-13i</v>
      </c>
      <c r="AF284" s="223" t="str">
        <f t="shared" ca="1" si="345"/>
        <v>0.867079695427851-4.35910399564552i</v>
      </c>
      <c r="AG284" s="223" t="str">
        <f t="shared" ca="1" si="346"/>
        <v>4.10618617768133+1.70083800442452i</v>
      </c>
      <c r="AH284" s="223" t="str">
        <f t="shared" ca="1" si="347"/>
        <v>-2.46923406275214+3.69546992768452i</v>
      </c>
      <c r="AI284" s="223" t="str">
        <f t="shared" ca="1" si="348"/>
        <v>-3.1427388408105-3.14273884081021i</v>
      </c>
      <c r="AJ284" s="223" t="str">
        <f t="shared" ca="1" si="349"/>
        <v>3.69546992768454-2.4692340627521i</v>
      </c>
      <c r="AK284" s="223" t="str">
        <f t="shared" ca="1" si="350"/>
        <v>1.70083800442449+4.10618617768135i</v>
      </c>
      <c r="AL284" s="223" t="str">
        <f t="shared" ca="1" si="351"/>
        <v>-4.3591039956451+0.86707969542998i</v>
      </c>
      <c r="AM284" s="223" t="str">
        <f t="shared" ca="1" si="352"/>
        <v>-6.20711154831316E-13-4.4445038916707i</v>
      </c>
      <c r="AN284" s="223" t="str">
        <f t="shared" ca="1" si="353"/>
        <v>4.35910399564533+0.867079695428825i</v>
      </c>
      <c r="AO284" s="223" t="str">
        <f t="shared" ca="1" si="354"/>
        <v>-1.70083800442258+4.10618617768214i</v>
      </c>
      <c r="AP284" s="223" t="str">
        <f t="shared" ca="1" si="355"/>
        <v>-3.69546992768495-2.46923406275149i</v>
      </c>
      <c r="AQ284" s="223" t="str">
        <f t="shared" ca="1" si="356"/>
        <v>3.14273884081091-3.1427388408098i</v>
      </c>
      <c r="AR284" s="223" t="str">
        <f t="shared" ca="1" si="357"/>
        <v>3.14273884081091-3.1427388408098i</v>
      </c>
      <c r="AS284" s="223" t="str">
        <f t="shared" ca="1" si="358"/>
        <v>-4.10618617768103+1.70083800442526i</v>
      </c>
      <c r="AT284" s="223" t="str">
        <f t="shared" ca="1" si="359"/>
        <v>-0.867079695427211-4.35910399564565i</v>
      </c>
      <c r="AU284" s="223" t="str">
        <f t="shared" ca="1" si="360"/>
        <v>4.4445038916707+2.20407468300433E-12i</v>
      </c>
      <c r="AV284" s="223" t="str">
        <f t="shared" ca="1" si="361"/>
        <v>-0.867079695427198+4.35910399564565i</v>
      </c>
      <c r="AW284" s="223" t="str">
        <f t="shared" ca="1" si="362"/>
        <v>-4.10618617768108-1.70083800442513i</v>
      </c>
      <c r="AX284" s="223" t="str">
        <f t="shared" ca="1" si="363"/>
        <v>2.46923406275374-3.69546992768344i</v>
      </c>
      <c r="AY284" s="223" t="str">
        <f t="shared" ca="1" si="364"/>
        <v>3.14273884081101+3.14273884080969i</v>
      </c>
      <c r="AZ284" s="223" t="str">
        <f t="shared" ca="1" si="365"/>
        <v>-3.69546992768494+2.46923406275151i</v>
      </c>
      <c r="BA284" s="223" t="str">
        <f t="shared" ca="1" si="366"/>
        <v>-1.70083800442265-4.10618617768211i</v>
      </c>
      <c r="BB284" s="223" t="str">
        <f t="shared" ca="1" si="367"/>
        <v>4.35910399564531-0.8670796954289i</v>
      </c>
      <c r="BC284" s="223" t="str">
        <f t="shared" ca="1" si="368"/>
        <v>-4.81326186670852E-13+4.4445038916707i</v>
      </c>
      <c r="BD284" s="223" t="str">
        <f t="shared" ca="1" si="369"/>
        <v>-4.35910399564513-0.867079695429843i</v>
      </c>
      <c r="BE284" s="223" t="str">
        <f t="shared" ca="1" si="370"/>
        <v>1.70083800442354-4.10618617768174i</v>
      </c>
      <c r="BF284" s="223" t="str">
        <f t="shared" ca="1" si="371"/>
        <v>3.69546992768433+2.46923406275241i</v>
      </c>
      <c r="BG284" s="223" t="str">
        <f t="shared" ca="1" si="372"/>
        <v>-3.14273884081169+3.14273884080901i</v>
      </c>
      <c r="BH284" s="223" t="str">
        <f t="shared" ca="1" si="373"/>
        <v>-2.46923406275294-3.69546992768398i</v>
      </c>
      <c r="BI284" s="223" t="str">
        <f t="shared" ca="1" si="374"/>
        <v>4.10618617768145-1.70083800442424i</v>
      </c>
      <c r="BJ284" s="223" t="str">
        <f t="shared" ca="1" si="375"/>
        <v>0.867079695426251+4.35910399564584i</v>
      </c>
      <c r="BK284" s="223" t="str">
        <f t="shared" ca="1" si="376"/>
        <v>-4.4445038916707+1.24142230966263E-12i</v>
      </c>
      <c r="BL284" s="223" t="str">
        <f t="shared" ca="1" si="377"/>
        <v>0.867079695428278-4.35910399564544i</v>
      </c>
      <c r="BM284" s="223" t="str">
        <f t="shared" ca="1" si="378"/>
        <v>4.10618617768066+1.70083800442615i</v>
      </c>
      <c r="BN284" s="223" t="str">
        <f t="shared" ca="1" si="379"/>
        <v>-2.46923406275098+3.69546992768529i</v>
      </c>
      <c r="BO284" s="223" t="str">
        <f t="shared" ca="1" si="380"/>
        <v>-3.14273884081023-3.14273884081048i</v>
      </c>
      <c r="BP284" s="223" t="str">
        <f t="shared" ca="1" si="381"/>
        <v>3.69546992768548-2.46923406275069i</v>
      </c>
      <c r="BQ284" s="223" t="str">
        <f t="shared" ca="1" si="382"/>
        <v>1.70083800442572+4.10618617768084i</v>
      </c>
      <c r="BR284" s="223" t="str">
        <f t="shared" ca="1" si="383"/>
        <v>-4.35910399564553+0.86707969542782i</v>
      </c>
      <c r="BS284" s="223" t="str">
        <f t="shared" ca="1" si="384"/>
        <v>1.58336352817302E-12-4.4445038916707i</v>
      </c>
      <c r="BT284" s="223" t="str">
        <f t="shared" ca="1" si="385"/>
        <v>4.35910399564575+0.867079695426714i</v>
      </c>
      <c r="BU284" s="223" t="str">
        <f t="shared" ca="1" si="386"/>
        <v>-1.70083800442467+4.10618617768127i</v>
      </c>
      <c r="BV284" s="223" t="str">
        <f t="shared" ca="1" si="387"/>
        <v>-3.69546992768372-2.46923406275333i</v>
      </c>
      <c r="BW284" s="223" t="str">
        <f t="shared" ca="1" si="388"/>
        <v>3.14273884080926-3.14273884081145i</v>
      </c>
      <c r="BX284" s="223" t="str">
        <f t="shared" ca="1" si="389"/>
        <v>2.46923406275213+3.69546992768452i</v>
      </c>
      <c r="BY284" s="223" t="str">
        <f t="shared" ca="1" si="390"/>
        <v>-4.10618617768192+1.70083800442311i</v>
      </c>
      <c r="BZ284" s="223" t="str">
        <f t="shared" ca="1" si="391"/>
        <v>-0.867079695429509-4.35910399564519i</v>
      </c>
      <c r="CA284" s="223" t="str">
        <f t="shared" ca="1" si="392"/>
        <v>4.4445038916707-1.39384968160462E-13i</v>
      </c>
      <c r="CB284" s="223" t="str">
        <f t="shared" ca="1" si="393"/>
        <v>-0.867079695429234+4.35910399564525i</v>
      </c>
      <c r="CC284" s="223" t="str">
        <f t="shared" ca="1" si="394"/>
        <v>-4.10618617768193-1.70083800442308i</v>
      </c>
      <c r="CD284" s="223" t="str">
        <f t="shared" ca="1" si="395"/>
        <v>2.46923406275189-3.69546992768468i</v>
      </c>
      <c r="CE284" s="223" t="str">
        <f t="shared" ca="1" si="396"/>
        <v>3.14273884080945+3.14273884081125i</v>
      </c>
      <c r="CF284" s="223" t="str">
        <f t="shared" ca="1" si="397"/>
        <v>-3.69546992768371+2.46923406275335i</v>
      </c>
      <c r="CG284" s="223" t="str">
        <f t="shared" ca="1" si="398"/>
        <v>-1.7008380044247-4.10618617768126i</v>
      </c>
      <c r="CH284" s="223" t="str">
        <f t="shared" ca="1" si="399"/>
        <v>4.35910399564575-0.86707969542674i</v>
      </c>
      <c r="CI284" s="223" t="str">
        <f t="shared" ca="1" si="400"/>
        <v>1.86213346449394E-12+4.4445038916707i</v>
      </c>
      <c r="CJ284" s="223" t="str">
        <f t="shared" ca="1" si="401"/>
        <v>-4.35910399564559-0.867079695427545i</v>
      </c>
      <c r="CK284" s="223" t="str">
        <f t="shared" ca="1" si="402"/>
        <v>1.70083800442569-4.10618617768085i</v>
      </c>
      <c r="CL284" s="223" t="str">
        <f t="shared" ca="1" si="403"/>
        <v>3.69546992768564+2.46923406275046i</v>
      </c>
      <c r="CM284" s="223" t="str">
        <f t="shared" ca="1" si="404"/>
        <v>-3.14273884081004+3.14273884081067i</v>
      </c>
      <c r="CN284" s="223" t="str">
        <f t="shared" ca="1" si="405"/>
        <v>-2.46923406275121-3.69546992768513i</v>
      </c>
      <c r="CO284" s="223" t="str">
        <f t="shared" ca="1" si="406"/>
        <v>4.1061861776806-1.70083800442629i</v>
      </c>
      <c r="CP284" s="223" t="str">
        <f t="shared" ca="1" si="407"/>
        <v>0.867079695428429+4.35910399564541i</v>
      </c>
      <c r="CQ284" s="223" t="str">
        <f t="shared" ca="1" si="408"/>
        <v>-4.4445038916707-9.62652373341704E-13i</v>
      </c>
      <c r="CR284" s="223" t="str">
        <f t="shared" ca="1" si="409"/>
        <v>0.867079695426105-4.35910399564587i</v>
      </c>
      <c r="CS284" s="223" t="str">
        <f t="shared" ca="1" si="410"/>
        <v>4.10618617768151+1.7008380044241i</v>
      </c>
      <c r="CT284" s="223" t="str">
        <f t="shared" ca="1" si="411"/>
        <v>-2.46923406275281+3.69546992768407i</v>
      </c>
      <c r="CU284" s="223" t="str">
        <f t="shared" ca="1" si="412"/>
        <v>-3.14273884081189-3.14273884080882i</v>
      </c>
      <c r="CV284" s="223" t="str">
        <f t="shared" ca="1" si="413"/>
        <v>3.69546992768432-2.46923406275243i</v>
      </c>
      <c r="CW284" s="223" t="str">
        <f t="shared" ca="1" si="414"/>
        <v>1.70083800442368+4.10618617768168i</v>
      </c>
      <c r="CX284" s="223" t="str">
        <f t="shared" ca="1" si="415"/>
        <v>-4.35910399564596+0.867079695425656i</v>
      </c>
      <c r="CY284" s="223" t="str">
        <f t="shared" ca="1" si="416"/>
        <v>-7.60096122991775E-13-4.4445038916707i</v>
      </c>
      <c r="CZ284" s="223" t="str">
        <f t="shared" ca="1" si="417"/>
        <v>4.35910399564537+0.867079695428625i</v>
      </c>
      <c r="DA284" s="223" t="str">
        <f t="shared" ca="1" si="418"/>
        <v>-1.70083800442671+4.10618617768043i</v>
      </c>
      <c r="DB284" s="223" t="str">
        <f t="shared" ca="1" si="419"/>
        <v>-3.69546992768502-2.46923406275138i</v>
      </c>
      <c r="DC284" s="223" t="str">
        <f t="shared" ca="1" si="420"/>
        <v>3.14273884081081-3.14273884080989i</v>
      </c>
      <c r="DD284" s="223" t="str">
        <f t="shared" ca="1" si="421"/>
        <v>2.46923406275029+3.69546992768575i</v>
      </c>
      <c r="DE284" s="223" t="str">
        <f t="shared" ca="1" si="422"/>
        <v>-4.10618617768102+1.70083800442527i</v>
      </c>
      <c r="DF284" s="223" t="str">
        <f t="shared" ca="1" si="423"/>
        <v>-0.867079695427345-4.35910399564562i</v>
      </c>
      <c r="DG284" s="223" t="str">
        <f t="shared" ca="1" si="424"/>
        <v>4.4445038916707+2.06468971484387E-12i</v>
      </c>
      <c r="DH284" s="223" t="str">
        <f t="shared" ca="1" si="425"/>
        <v>-0.867079695427185+4.35910399564566i</v>
      </c>
      <c r="DI284" s="223" t="str">
        <f t="shared" ca="1" si="426"/>
        <v>-4.10618617768108-1.70083800442512i</v>
      </c>
      <c r="DJ284" s="223" t="str">
        <f t="shared" ca="1" si="427"/>
        <v>2.46923406275373-3.69546992768345i</v>
      </c>
      <c r="DK284" s="223" t="str">
        <f t="shared" ca="1" si="428"/>
        <v>3.14273884081111+3.1427388408096i</v>
      </c>
      <c r="DL284" s="223" t="str">
        <f t="shared" ca="1" si="429"/>
        <v>-3.69546992768479+2.46923406275173i</v>
      </c>
      <c r="DM284" s="223" t="str">
        <f t="shared" ca="1" si="430"/>
        <v>-1.70083800442266-4.1061861776821i</v>
      </c>
      <c r="DN284" s="223" t="str">
        <f t="shared" ca="1" si="431"/>
        <v>4.35910399564529-0.867079695429038i</v>
      </c>
      <c r="DO284" s="223" t="str">
        <f t="shared" ca="1" si="432"/>
        <v>-3.41941218510389E-13+4.4445038916707i</v>
      </c>
      <c r="DP284" s="223" t="str">
        <f t="shared" ca="1" si="433"/>
        <v>-4.35910399564515-0.867079695429709i</v>
      </c>
      <c r="DQ284" s="223" t="str">
        <f t="shared" ca="1" si="434"/>
        <v>1.70083800442353-4.10618617768174i</v>
      </c>
      <c r="DR284" s="223" t="str">
        <f t="shared" ca="1" si="435"/>
        <v>3.69546992768441+2.46923406275229i</v>
      </c>
      <c r="DS284" s="223" t="str">
        <f t="shared" ca="1" si="436"/>
        <v>-3.1427388408116+3.14273884080911i</v>
      </c>
      <c r="DT284" s="223" t="str">
        <f t="shared" ca="1" si="437"/>
        <v>-2.46923406275295-3.69546992768397i</v>
      </c>
      <c r="DU284" s="223" t="str">
        <f t="shared" ca="1" si="438"/>
        <v>4.10618617768144-1.70083800442426i</v>
      </c>
      <c r="DV284" s="223" t="str">
        <f t="shared" ca="1" si="439"/>
        <v>0.867079695426265+4.35910399564584i</v>
      </c>
      <c r="DW284" s="223" t="str">
        <f t="shared" ca="1" si="440"/>
        <v>-4.4445038916707+1.38080727782309E-12i</v>
      </c>
      <c r="DX284" s="223" t="str">
        <f t="shared" ca="1" si="441"/>
        <v>0.867079695428265-4.35910399564544i</v>
      </c>
      <c r="DY284" s="223" t="str">
        <f t="shared" ca="1" si="442"/>
        <v>4.10618617768076+1.7008380044259i</v>
      </c>
      <c r="DZ284" s="223" t="str">
        <f t="shared" ca="1" si="443"/>
        <v>-2.46923406275107+3.69546992768523i</v>
      </c>
      <c r="EA284" s="223" t="str">
        <f t="shared" ca="1" si="444"/>
        <v>-3.14273884081015-3.14273884081056i</v>
      </c>
      <c r="EB284" s="223" t="str">
        <f t="shared" ca="1" si="445"/>
        <v>3.69546992768554-2.4692340627506i</v>
      </c>
      <c r="EC284" s="223" t="str">
        <f t="shared" ca="1" si="446"/>
        <v>1.70083800442585+4.10618617768078i</v>
      </c>
      <c r="ED284" s="223" t="str">
        <f t="shared" ca="1" si="447"/>
        <v>-4.3591039956455+0.867079695427954i</v>
      </c>
      <c r="EE284" s="223" t="str">
        <f t="shared" ca="1" si="448"/>
        <v>1.44397856001256E-12-4.4445038916707i</v>
      </c>
      <c r="EF284" s="223" t="str">
        <f t="shared" ca="1" si="449"/>
        <v>4.35910399564583+0.867079695426327i</v>
      </c>
      <c r="EG284" s="223" t="str">
        <f t="shared" ca="1" si="450"/>
        <v>-1.70083800442431+4.10618617768142i</v>
      </c>
      <c r="EH284" s="223" t="str">
        <f t="shared" ca="1" si="451"/>
        <v>-3.69546992768394-2.469234062753i</v>
      </c>
      <c r="EI284" s="223" t="str">
        <f t="shared" ca="1" si="452"/>
        <v>3.14273884080934-3.14273884081137i</v>
      </c>
      <c r="EJ284" s="223" t="str">
        <f t="shared" ca="1" si="453"/>
        <v>2.46923406275203+3.69546992768459i</v>
      </c>
      <c r="EK284" s="223" t="str">
        <f t="shared" ca="1" si="454"/>
        <v>-4.10618617768187+1.70083800442324i</v>
      </c>
      <c r="EL284" s="223" t="str">
        <f t="shared" ca="1" si="455"/>
        <v>-0.867079695429647-4.35910399564517i</v>
      </c>
      <c r="EM284" s="223" t="str">
        <f t="shared" ca="1" si="456"/>
        <v>4.4445038916707-2.78769936320924E-13i</v>
      </c>
      <c r="EN284" s="223"/>
      <c r="EO284" s="223"/>
      <c r="EP284" s="223"/>
    </row>
    <row r="285" spans="1:146">
      <c r="A285" s="249">
        <f t="shared" si="323"/>
        <v>3.6132812500000028E-3</v>
      </c>
      <c r="B285" s="248">
        <v>185</v>
      </c>
      <c r="C285" s="247">
        <f t="shared" si="324"/>
        <v>37000</v>
      </c>
      <c r="N285" s="246">
        <f t="shared" ca="1" si="327"/>
        <v>17.436457077832962</v>
      </c>
      <c r="O285" s="223">
        <f t="shared" ca="1" si="328"/>
        <v>4.4364570778329631</v>
      </c>
      <c r="P285" s="223" t="str">
        <f t="shared" ca="1" si="329"/>
        <v>-0.75846508143032+4.371141970207i</v>
      </c>
      <c r="Q285" s="223" t="str">
        <f t="shared" ca="1" si="330"/>
        <v>-4.17711983207284-1.49459737453201i</v>
      </c>
      <c r="R285" s="223" t="str">
        <f t="shared" ca="1" si="331"/>
        <v>2.18672167356888-3.86010359003464i</v>
      </c>
      <c r="S285" s="223" t="str">
        <f t="shared" ca="1" si="332"/>
        <v>3.42942769706001+2.81445857565747i</v>
      </c>
      <c r="T285" s="223" t="str">
        <f t="shared" ca="1" si="333"/>
        <v>-3.3593245464814+2.89777328217059i</v>
      </c>
      <c r="U285" s="223" t="str">
        <f t="shared" ca="1" si="334"/>
        <v>-2.28079475820941-3.80527616269551i</v>
      </c>
      <c r="V285" s="223" t="str">
        <f t="shared" ca="1" si="335"/>
        <v>4.13918250595754-1.59665888211265i</v>
      </c>
      <c r="W285" s="223" t="str">
        <f t="shared" ca="1" si="336"/>
        <v>0.865509839925238+4.35121179907928i</v>
      </c>
      <c r="X285" s="223" t="str">
        <f t="shared" ca="1" si="337"/>
        <v>-4.43512089990603+0.108876106979273i</v>
      </c>
      <c r="Y285" s="223" t="str">
        <f t="shared" ca="1" si="338"/>
        <v>0.650963451931191-4.38843912885937i</v>
      </c>
      <c r="Z285" s="223" t="str">
        <f t="shared" ca="1" si="339"/>
        <v>4.21254101739386+1.39163557737953i</v>
      </c>
      <c r="AA285" s="223" t="str">
        <f t="shared" ca="1" si="340"/>
        <v>-2.09133138955897+3.9126058353097i</v>
      </c>
      <c r="AB285" s="223" t="str">
        <f t="shared" ca="1" si="341"/>
        <v>-3.49746508862845-2.72944854453777i</v>
      </c>
      <c r="AC285" s="223" t="str">
        <f t="shared" ca="1" si="342"/>
        <v>3.28719786440923-2.97934247841324i</v>
      </c>
      <c r="AD285" s="223" t="str">
        <f t="shared" ca="1" si="343"/>
        <v>2.373493977372+3.74815657928441i</v>
      </c>
      <c r="AE285" s="223" t="str">
        <f t="shared" ca="1" si="344"/>
        <v>-4.09875189107465+1.69775862208566i</v>
      </c>
      <c r="AF285" s="223" t="str">
        <f t="shared" ca="1" si="345"/>
        <v>-0.97203324765605-4.3286606206661i</v>
      </c>
      <c r="AG285" s="223" t="str">
        <f t="shared" ca="1" si="346"/>
        <v>4.43111317098883-0.217686631062843i</v>
      </c>
      <c r="AH285" s="223" t="str">
        <f t="shared" ca="1" si="347"/>
        <v>-0.543069706389736+4.40309285587483i</v>
      </c>
      <c r="AI285" s="223" t="str">
        <f t="shared" ca="1" si="348"/>
        <v>-4.24542472552306-1.28783551099185i</v>
      </c>
      <c r="AJ285" s="223" t="str">
        <f t="shared" ca="1" si="349"/>
        <v>1.99468136571993-3.96275127313132i</v>
      </c>
      <c r="AK285" s="223" t="str">
        <f t="shared" ca="1" si="350"/>
        <v>3.5633957380059+2.64279439567583i</v>
      </c>
      <c r="AL285" s="223" t="str">
        <f t="shared" ca="1" si="351"/>
        <v>-3.21309109726132+3.05911703015008i</v>
      </c>
      <c r="AM285" s="223" t="str">
        <f t="shared" ca="1" si="352"/>
        <v>-2.46476349251329-3.68877924650254i</v>
      </c>
      <c r="AN285" s="223" t="str">
        <f t="shared" ca="1" si="353"/>
        <v>4.05585234131569-1.79783569574591i</v>
      </c>
      <c r="AO285" s="223" t="str">
        <f t="shared" ca="1" si="354"/>
        <v>1.07797113890517+4.30350201895406i</v>
      </c>
      <c r="AP285" s="223" t="str">
        <f t="shared" ca="1" si="355"/>
        <v>-4.42443630518759+0.326366028857486i</v>
      </c>
      <c r="AQ285" s="223" t="str">
        <f t="shared" ca="1" si="356"/>
        <v>0.434848835963803-4.41509432439615i</v>
      </c>
      <c r="AR285" s="223" t="str">
        <f t="shared" ca="1" si="357"/>
        <v>0.434848835963803-4.41509432439615i</v>
      </c>
      <c r="AS285" s="223" t="str">
        <f t="shared" ca="1" si="358"/>
        <v>-1.8968298204121+4.01050969776282i</v>
      </c>
      <c r="AT285" s="223" t="str">
        <f t="shared" ca="1" si="359"/>
        <v>-3.62717993103393-2.55454832629153i</v>
      </c>
      <c r="AU285" s="223" t="str">
        <f t="shared" ca="1" si="360"/>
        <v>3.13704888417852-3.13704888417896i</v>
      </c>
      <c r="AV285" s="223" t="str">
        <f t="shared" ca="1" si="361"/>
        <v>2.55454832628833+3.62717993103619i</v>
      </c>
      <c r="AW285" s="223" t="str">
        <f t="shared" ca="1" si="362"/>
        <v>-4.0105096977626+1.89682982041254i</v>
      </c>
      <c r="AX285" s="223" t="str">
        <f t="shared" ca="1" si="363"/>
        <v>-1.18325970064596-4.27575114854471i</v>
      </c>
      <c r="AY285" s="223" t="str">
        <f t="shared" ca="1" si="364"/>
        <v>4.4150943243961-0.434848835964357i</v>
      </c>
      <c r="AZ285" s="223" t="str">
        <f t="shared" ca="1" si="365"/>
        <v>-0.326366028861332+4.4244363051873i</v>
      </c>
      <c r="BA285" s="223" t="str">
        <f t="shared" ca="1" si="366"/>
        <v>-4.30350201895418-1.07797113890469i</v>
      </c>
      <c r="BB285" s="223" t="str">
        <f t="shared" ca="1" si="367"/>
        <v>1.79783569574944-4.05585234131413i</v>
      </c>
      <c r="BC285" s="223" t="str">
        <f t="shared" ca="1" si="368"/>
        <v>3.68877924650285+2.46476349251283i</v>
      </c>
      <c r="BD285" s="223" t="str">
        <f t="shared" ca="1" si="369"/>
        <v>-3.05911703015292+3.21309109725862i</v>
      </c>
      <c r="BE285" s="223" t="str">
        <f t="shared" ca="1" si="370"/>
        <v>-2.64279439567587-3.56339573800587i</v>
      </c>
      <c r="BF285" s="223" t="str">
        <f t="shared" ca="1" si="371"/>
        <v>3.96275127313206-1.99468136571846i</v>
      </c>
      <c r="BG285" s="223" t="str">
        <f t="shared" ca="1" si="372"/>
        <v>1.28783551099238+4.2454247255229i</v>
      </c>
      <c r="BH285" s="223" t="str">
        <f t="shared" ca="1" si="373"/>
        <v>-4.40309285587504+0.543069706388033i</v>
      </c>
      <c r="BI285" s="223" t="str">
        <f t="shared" ca="1" si="374"/>
        <v>0.217686631062224-4.43111317098886i</v>
      </c>
      <c r="BJ285" s="223" t="str">
        <f t="shared" ca="1" si="375"/>
        <v>4.32866062066574+0.97203324765766i</v>
      </c>
      <c r="BK285" s="223" t="str">
        <f t="shared" ca="1" si="376"/>
        <v>-1.69775862208514+4.09875189107486i</v>
      </c>
      <c r="BL285" s="223" t="str">
        <f t="shared" ca="1" si="377"/>
        <v>-3.7481565792835-2.37349397737345i</v>
      </c>
      <c r="BM285" s="223" t="str">
        <f t="shared" ca="1" si="378"/>
        <v>2.97934247841281-3.28719786440963i</v>
      </c>
      <c r="BN285" s="223" t="str">
        <f t="shared" ca="1" si="379"/>
        <v>2.72944854453647+3.49746508862947i</v>
      </c>
      <c r="BO285" s="223" t="str">
        <f t="shared" ca="1" si="380"/>
        <v>-3.91260583530946+2.09133138955943i</v>
      </c>
      <c r="BP285" s="223" t="str">
        <f t="shared" ca="1" si="381"/>
        <v>-1.39163557737791-4.2125410173944i</v>
      </c>
      <c r="BQ285" s="223" t="str">
        <f t="shared" ca="1" si="382"/>
        <v>4.38843912885929-0.650963451931772i</v>
      </c>
      <c r="BR285" s="223" t="str">
        <f t="shared" ca="1" si="383"/>
        <v>-0.108876106980923+4.43512089990599i</v>
      </c>
      <c r="BS285" s="223" t="str">
        <f t="shared" ca="1" si="384"/>
        <v>-4.35121179907939-0.865509839924724i</v>
      </c>
      <c r="BT285" s="223" t="str">
        <f t="shared" ca="1" si="385"/>
        <v>1.59665888211426-4.13918250595692i</v>
      </c>
      <c r="BU285" s="223" t="str">
        <f t="shared" ca="1" si="386"/>
        <v>3.80527616269574+2.28079475820903i</v>
      </c>
      <c r="BV285" s="223" t="str">
        <f t="shared" ca="1" si="387"/>
        <v>-2.89777328217186+3.35932454648031i</v>
      </c>
      <c r="BW285" s="223" t="str">
        <f t="shared" ca="1" si="388"/>
        <v>-2.81445857565787-3.42942769705969i</v>
      </c>
      <c r="BX285" s="223" t="str">
        <f t="shared" ca="1" si="389"/>
        <v>3.86010359003543-2.18672167356747i</v>
      </c>
      <c r="BY285" s="223" t="str">
        <f t="shared" ca="1" si="390"/>
        <v>1.49459737453254+4.17711983207265i</v>
      </c>
      <c r="BZ285" s="223" t="str">
        <f t="shared" ca="1" si="391"/>
        <v>-4.37114197020726+0.75846508142879i</v>
      </c>
      <c r="CA285" s="223" t="str">
        <f t="shared" ca="1" si="392"/>
        <v>-6.19585427756589E-13-4.43645707783296i</v>
      </c>
      <c r="CB285" s="223" t="str">
        <f t="shared" ca="1" si="393"/>
        <v>4.3711419702067+0.758465081432041i</v>
      </c>
      <c r="CC285" s="223" t="str">
        <f t="shared" ca="1" si="394"/>
        <v>-1.49459737453137+4.17711983207307i</v>
      </c>
      <c r="CD285" s="223" t="str">
        <f t="shared" ca="1" si="395"/>
        <v>-3.86010359003381-2.18672167357034i</v>
      </c>
      <c r="CE285" s="223" t="str">
        <f t="shared" ca="1" si="396"/>
        <v>2.81445857565711-3.42942769706031i</v>
      </c>
      <c r="CF285" s="223" t="str">
        <f t="shared" ca="1" si="397"/>
        <v>2.89777328216936+3.35932454648247i</v>
      </c>
      <c r="CG285" s="223" t="str">
        <f t="shared" ca="1" si="398"/>
        <v>-3.80527616269523+2.28079475820987i</v>
      </c>
      <c r="CH285" s="223" t="str">
        <f t="shared" ca="1" si="399"/>
        <v>-1.59665888211119-4.13918250595811i</v>
      </c>
      <c r="CI285" s="223" t="str">
        <f t="shared" ca="1" si="400"/>
        <v>4.35121179907917-0.865509839925815i</v>
      </c>
      <c r="CJ285" s="223" t="str">
        <f t="shared" ca="1" si="401"/>
        <v>0.108876106977498+4.43512089990607i</v>
      </c>
      <c r="CK285" s="223" t="str">
        <f t="shared" ca="1" si="402"/>
        <v>-4.38843912885947-0.650963451930547i</v>
      </c>
      <c r="CL285" s="223" t="str">
        <f t="shared" ca="1" si="403"/>
        <v>1.39163557738116-4.21254101739332i</v>
      </c>
      <c r="CM285" s="223" t="str">
        <f t="shared" ca="1" si="404"/>
        <v>3.91260583530992+2.09133138955856i</v>
      </c>
      <c r="CN285" s="223" t="str">
        <f t="shared" ca="1" si="405"/>
        <v>-2.72944854453907+3.49746508862744i</v>
      </c>
      <c r="CO285" s="223" t="str">
        <f t="shared" ca="1" si="406"/>
        <v>-2.97934247841363-3.28719786440888i</v>
      </c>
      <c r="CP285" s="223" t="str">
        <f t="shared" ca="1" si="407"/>
        <v>3.74815657928526-2.37349397737066i</v>
      </c>
      <c r="CQ285" s="223" t="str">
        <f t="shared" ca="1" si="408"/>
        <v>1.69775862208617+4.09875189107443i</v>
      </c>
      <c r="CR285" s="223" t="str">
        <f t="shared" ca="1" si="409"/>
        <v>-4.32866062066643+0.972033247654564i</v>
      </c>
      <c r="CS285" s="223" t="str">
        <f t="shared" ca="1" si="410"/>
        <v>-0.217686631063462-4.4311131709888i</v>
      </c>
      <c r="CT285" s="223" t="str">
        <f t="shared" ca="1" si="411"/>
        <v>4.40309285587462+0.543069706391435i</v>
      </c>
      <c r="CU285" s="223" t="str">
        <f t="shared" ca="1" si="412"/>
        <v>-1.28783551099143+4.24542472552319i</v>
      </c>
      <c r="CV285" s="223" t="str">
        <f t="shared" ca="1" si="413"/>
        <v>-3.96275127313057-1.99468136572141i</v>
      </c>
      <c r="CW285" s="223" t="str">
        <f t="shared" ca="1" si="414"/>
        <v>2.64279439567508-3.56339573800646i</v>
      </c>
      <c r="CX285" s="223" t="str">
        <f t="shared" ca="1" si="415"/>
        <v>3.05911703015053+3.21309109726089i</v>
      </c>
      <c r="CY285" s="223" t="str">
        <f t="shared" ca="1" si="416"/>
        <v>-3.68877924650223+2.46476349251375i</v>
      </c>
      <c r="CZ285" s="223" t="str">
        <f t="shared" ca="1" si="417"/>
        <v>-1.79783569574653-4.05585234131542i</v>
      </c>
      <c r="DA285" s="223" t="str">
        <f t="shared" ca="1" si="418"/>
        <v>4.30350201895391-1.07797113890577i</v>
      </c>
      <c r="DB285" s="223" t="str">
        <f t="shared" ca="1" si="419"/>
        <v>0.326366028857915+4.42443630518756i</v>
      </c>
      <c r="DC285" s="223" t="str">
        <f t="shared" ca="1" si="420"/>
        <v>-4.41509432439622-0.434848835963124i</v>
      </c>
      <c r="DD285" s="223" t="str">
        <f t="shared" ca="1" si="421"/>
        <v>1.18325970064926-4.2757511485438i</v>
      </c>
      <c r="DE285" s="223" t="str">
        <f t="shared" ca="1" si="422"/>
        <v>4.01050969776303+1.89682982041165i</v>
      </c>
      <c r="DF285" s="223" t="str">
        <f t="shared" ca="1" si="423"/>
        <v>-2.55454832629102+3.62717993103429i</v>
      </c>
      <c r="DG285" s="223" t="str">
        <f t="shared" ca="1" si="424"/>
        <v>-3.13704888417931-3.13704888417817i</v>
      </c>
      <c r="DH285" s="223" t="str">
        <f t="shared" ca="1" si="425"/>
        <v>3.62717993103584-2.55454832628883i</v>
      </c>
      <c r="DI285" s="223" t="str">
        <f t="shared" ca="1" si="426"/>
        <v>1.8968298204131+4.01050969776234i</v>
      </c>
      <c r="DJ285" s="223" t="str">
        <f t="shared" ca="1" si="427"/>
        <v>-4.27575114854458+1.18325970064643i</v>
      </c>
      <c r="DK285" s="223" t="str">
        <f t="shared" ca="1" si="428"/>
        <v>-0.434848835964973-4.41509432439604i</v>
      </c>
      <c r="DL285" s="223" t="str">
        <f t="shared" ca="1" si="429"/>
        <v>4.42443630518734+0.32636602886084i</v>
      </c>
      <c r="DM285" s="223" t="str">
        <f t="shared" ca="1" si="430"/>
        <v>-1.07797113890421+4.3035020189543i</v>
      </c>
      <c r="DN285" s="223" t="str">
        <f t="shared" ca="1" si="431"/>
        <v>-4.05585234131433-1.79783569574898i</v>
      </c>
      <c r="DO285" s="223" t="str">
        <f t="shared" ca="1" si="432"/>
        <v>2.46476349251242-3.68877924650313i</v>
      </c>
      <c r="DP285" s="223" t="str">
        <f t="shared" ca="1" si="433"/>
        <v>3.21309109725904+3.05911703015247i</v>
      </c>
      <c r="DQ285" s="223" t="str">
        <f t="shared" ca="1" si="434"/>
        <v>-3.5633957380055+2.64279439567637i</v>
      </c>
      <c r="DR285" s="223" t="str">
        <f t="shared" ca="1" si="435"/>
        <v>-1.99468136571901-3.96275127313178i</v>
      </c>
      <c r="DS285" s="223" t="str">
        <f t="shared" ca="1" si="436"/>
        <v>4.24542472552272-1.28783551099297i</v>
      </c>
      <c r="DT285" s="223" t="str">
        <f t="shared" ca="1" si="437"/>
        <v>0.543069706388525+4.40309285587498i</v>
      </c>
      <c r="DU285" s="223" t="str">
        <f t="shared" ca="1" si="438"/>
        <v>-4.43111317098889-0.217686631061605i</v>
      </c>
      <c r="DV285" s="223" t="str">
        <f t="shared" ca="1" si="439"/>
        <v>0.972033247657181-4.32866062066585i</v>
      </c>
      <c r="DW285" s="223" t="str">
        <f t="shared" ca="1" si="440"/>
        <v>4.09875189107505+1.69775862208469i</v>
      </c>
      <c r="DX285" s="223" t="str">
        <f t="shared" ca="1" si="441"/>
        <v>-2.37349397737314+3.7481565792837i</v>
      </c>
      <c r="DY285" s="223" t="str">
        <f t="shared" ca="1" si="442"/>
        <v>-3.28719786440996-2.97934247841244i</v>
      </c>
      <c r="DZ285" s="223" t="str">
        <f t="shared" ca="1" si="443"/>
        <v>3.49746508862909-2.72944854453696i</v>
      </c>
      <c r="EA285" s="223" t="str">
        <f t="shared" ca="1" si="444"/>
        <v>2.09133138955976+3.91260583530928i</v>
      </c>
      <c r="EB285" s="223" t="str">
        <f t="shared" ca="1" si="445"/>
        <v>-4.21254101739425+1.39163557737838i</v>
      </c>
      <c r="EC285" s="223" t="str">
        <f t="shared" ca="1" si="446"/>
        <v>-0.650963451932384-4.3884391288592i</v>
      </c>
      <c r="ED285" s="223" t="str">
        <f t="shared" ca="1" si="447"/>
        <v>4.435120899906+0.108876106980178i</v>
      </c>
      <c r="EE285" s="223" t="str">
        <f t="shared" ca="1" si="448"/>
        <v>-0.86550983992424+4.35121179907948i</v>
      </c>
      <c r="EF285" s="223" t="str">
        <f t="shared" ca="1" si="449"/>
        <v>-4.13918250595714-1.59665888211369i</v>
      </c>
      <c r="EG285" s="223" t="str">
        <f t="shared" ca="1" si="450"/>
        <v>2.28079475820828-3.80527616269619i</v>
      </c>
      <c r="EH285" s="223" t="str">
        <f t="shared" ca="1" si="451"/>
        <v>3.35932454648055+2.89777328217158i</v>
      </c>
      <c r="EI285" s="223" t="str">
        <f t="shared" ca="1" si="452"/>
        <v>-3.42942769705929+2.81445857565834i</v>
      </c>
      <c r="EJ285" s="223" t="str">
        <f t="shared" ca="1" si="453"/>
        <v>-2.18672167356801-3.86010359003513i</v>
      </c>
      <c r="EK285" s="223" t="str">
        <f t="shared" ca="1" si="454"/>
        <v>4.17711983207253-1.49459737453288i</v>
      </c>
      <c r="EL285" s="223" t="str">
        <f t="shared" ca="1" si="455"/>
        <v>0.758465081429153+4.3711419702072i</v>
      </c>
      <c r="EM285" s="223" t="str">
        <f t="shared" ca="1" si="456"/>
        <v>-4.43645707783296+1.23917085551317E-12i</v>
      </c>
      <c r="EN285" s="223"/>
      <c r="EO285" s="223"/>
      <c r="EP285" s="223"/>
    </row>
    <row r="286" spans="1:146">
      <c r="A286" s="249">
        <f t="shared" si="323"/>
        <v>3.6328125000000028E-3</v>
      </c>
      <c r="B286" s="248">
        <v>186</v>
      </c>
      <c r="C286" s="247">
        <f t="shared" si="324"/>
        <v>37200</v>
      </c>
      <c r="N286" s="246">
        <f t="shared" ca="1" si="327"/>
        <v>17.425722686033509</v>
      </c>
      <c r="O286" s="223">
        <f t="shared" ca="1" si="328"/>
        <v>4.4257226860335077</v>
      </c>
      <c r="P286" s="223" t="str">
        <f t="shared" ca="1" si="329"/>
        <v>-0.649388389529547+4.37782092064258i</v>
      </c>
      <c r="Q286" s="223" t="str">
        <f t="shared" ca="1" si="330"/>
        <v>-4.23515255303056-1.28471948153297i</v>
      </c>
      <c r="R286" s="223" t="str">
        <f t="shared" ca="1" si="331"/>
        <v>1.89224027652359-4.00080592250781i</v>
      </c>
      <c r="S286" s="223" t="str">
        <f t="shared" ca="1" si="332"/>
        <v>3.67985392591493+2.45879978395968i</v>
      </c>
      <c r="T286" s="223" t="str">
        <f t="shared" ca="1" si="333"/>
        <v>-2.97213370147554+3.27924420472538i</v>
      </c>
      <c r="U286" s="223" t="str">
        <f t="shared" ca="1" si="334"/>
        <v>-2.80764874959032-3.42112989998854i</v>
      </c>
      <c r="V286" s="223" t="str">
        <f t="shared" ca="1" si="335"/>
        <v>3.79606896773814-2.27527617792811i</v>
      </c>
      <c r="W286" s="223" t="str">
        <f t="shared" ca="1" si="336"/>
        <v>1.69365074818715+4.08883460619731i</v>
      </c>
      <c r="X286" s="223" t="str">
        <f t="shared" ca="1" si="337"/>
        <v>-4.29308932342462+1.07536289445431i</v>
      </c>
      <c r="Y286" s="223" t="str">
        <f t="shared" ca="1" si="338"/>
        <v>-0.433796681576743-4.40441162162719i</v>
      </c>
      <c r="Z286" s="223" t="str">
        <f t="shared" ca="1" si="339"/>
        <v>4.42039170923441+0.217159919421978i</v>
      </c>
      <c r="AA286" s="223" t="str">
        <f t="shared" ca="1" si="340"/>
        <v>-0.863415663972435+4.3406836656083i</v>
      </c>
      <c r="AB286" s="223" t="str">
        <f t="shared" ca="1" si="341"/>
        <v>-4.16701292918073-1.49098106685239i</v>
      </c>
      <c r="AC286" s="223" t="str">
        <f t="shared" ca="1" si="342"/>
        <v>2.0862712322928-3.90313894692197i</v>
      </c>
      <c r="AD286" s="223" t="str">
        <f t="shared" ca="1" si="343"/>
        <v>3.55477379366681+2.63639992594661i</v>
      </c>
      <c r="AE286" s="223" t="str">
        <f t="shared" ca="1" si="344"/>
        <v>-3.12945852294542+3.12945852294545i</v>
      </c>
      <c r="AF286" s="223" t="str">
        <f t="shared" ca="1" si="345"/>
        <v>-2.6363999259467-3.55477379366674i</v>
      </c>
      <c r="AG286" s="223" t="str">
        <f t="shared" ca="1" si="346"/>
        <v>3.90313894692193-2.08627123229287i</v>
      </c>
      <c r="AH286" s="223" t="str">
        <f t="shared" ca="1" si="347"/>
        <v>1.49098106685243+4.16701292918071i</v>
      </c>
      <c r="AI286" s="223" t="str">
        <f t="shared" ca="1" si="348"/>
        <v>-4.34068366560828+0.86341566397251i</v>
      </c>
      <c r="AJ286" s="223" t="str">
        <f t="shared" ca="1" si="349"/>
        <v>-0.217159919421583-4.42039170923443i</v>
      </c>
      <c r="AK286" s="223" t="str">
        <f t="shared" ca="1" si="350"/>
        <v>4.40441162162733+0.433796681575352i</v>
      </c>
      <c r="AL286" s="223" t="str">
        <f t="shared" ca="1" si="351"/>
        <v>-1.07536289445598+4.2930893234242i</v>
      </c>
      <c r="AM286" s="223" t="str">
        <f t="shared" ca="1" si="352"/>
        <v>-4.08883460619717-1.69365074818749i</v>
      </c>
      <c r="AN286" s="223" t="str">
        <f t="shared" ca="1" si="353"/>
        <v>2.27527617792693-3.79606896773885i</v>
      </c>
      <c r="AO286" s="223" t="str">
        <f t="shared" ca="1" si="354"/>
        <v>3.42112989998744+2.80764874959166i</v>
      </c>
      <c r="AP286" s="223" t="str">
        <f t="shared" ca="1" si="355"/>
        <v>-3.27924420472563+2.97213370147525i</v>
      </c>
      <c r="AQ286" s="223" t="str">
        <f t="shared" ca="1" si="356"/>
        <v>-2.45879978396085-3.67985392591414i</v>
      </c>
      <c r="AR286" s="223" t="str">
        <f t="shared" ca="1" si="357"/>
        <v>-2.45879978396085-3.67985392591414i</v>
      </c>
      <c r="AS286" s="223" t="str">
        <f t="shared" ca="1" si="358"/>
        <v>1.28471948153282+4.23515255303061i</v>
      </c>
      <c r="AT286" s="223" t="str">
        <f t="shared" ca="1" si="359"/>
        <v>-4.3778209206424+0.649388389530733i</v>
      </c>
      <c r="AU286" s="223" t="str">
        <f t="shared" ca="1" si="360"/>
        <v>1.71547057195877E-12-4.42572268603351i</v>
      </c>
      <c r="AV286" s="223" t="str">
        <f t="shared" ca="1" si="361"/>
        <v>4.37782092064255+0.649388389529773i</v>
      </c>
      <c r="AW286" s="223" t="str">
        <f t="shared" ca="1" si="362"/>
        <v>-1.28471948153177+4.23515255303093i</v>
      </c>
      <c r="AX286" s="223" t="str">
        <f t="shared" ca="1" si="363"/>
        <v>-4.00080592250706-1.89224027652516i</v>
      </c>
      <c r="AY286" s="223" t="str">
        <f t="shared" ca="1" si="364"/>
        <v>2.45879978396-3.67985392591471i</v>
      </c>
      <c r="AZ286" s="223" t="str">
        <f t="shared" ca="1" si="365"/>
        <v>3.27924420472633+2.97213370147449i</v>
      </c>
      <c r="BA286" s="223" t="str">
        <f t="shared" ca="1" si="366"/>
        <v>-3.42112989998965+2.80764874958896i</v>
      </c>
      <c r="BB286" s="223" t="str">
        <f t="shared" ca="1" si="367"/>
        <v>-2.27527617792776-3.79606896773835i</v>
      </c>
      <c r="BC286" s="223" t="str">
        <f t="shared" ca="1" si="368"/>
        <v>4.08883460619678-1.69365074818845i</v>
      </c>
      <c r="BD286" s="223" t="str">
        <f t="shared" ca="1" si="369"/>
        <v>1.07536289445271+4.29308932342502i</v>
      </c>
      <c r="BE286" s="223" t="str">
        <f t="shared" ca="1" si="370"/>
        <v>-4.40441162162723+0.433796681576319i</v>
      </c>
      <c r="BF286" s="223" t="str">
        <f t="shared" ca="1" si="371"/>
        <v>0.217159919420613-4.42039170923447i</v>
      </c>
      <c r="BG286" s="223" t="str">
        <f t="shared" ca="1" si="372"/>
        <v>4.34068366560797+0.86341566397409i</v>
      </c>
      <c r="BH286" s="223" t="str">
        <f t="shared" ca="1" si="373"/>
        <v>-1.4909810668527+4.16701292918061i</v>
      </c>
      <c r="BI286" s="223" t="str">
        <f t="shared" ca="1" si="374"/>
        <v>-3.90313894692239-2.08627123229201i</v>
      </c>
      <c r="BJ286" s="223" t="str">
        <f t="shared" ca="1" si="375"/>
        <v>2.63639992594799-3.55477379366579i</v>
      </c>
      <c r="BK286" s="223" t="str">
        <f t="shared" ca="1" si="376"/>
        <v>3.12945852294522+3.12945852294565i</v>
      </c>
      <c r="BL286" s="223" t="str">
        <f t="shared" ca="1" si="377"/>
        <v>-3.55477379366623+2.6363999259474i</v>
      </c>
      <c r="BM286" s="223" t="str">
        <f t="shared" ca="1" si="378"/>
        <v>-2.08627123229136-3.90313894692274i</v>
      </c>
      <c r="BN286" s="223" t="str">
        <f t="shared" ca="1" si="379"/>
        <v>4.16701292918083-1.49098106685212i</v>
      </c>
      <c r="BO286" s="223" t="str">
        <f t="shared" ca="1" si="380"/>
        <v>0.863415663973484+4.34068366560809i</v>
      </c>
      <c r="BP286" s="223" t="str">
        <f t="shared" ca="1" si="381"/>
        <v>-4.42039170923451+0.21715991941987i</v>
      </c>
      <c r="BQ286" s="223" t="str">
        <f t="shared" ca="1" si="382"/>
        <v>0.433796681577059-4.40441162162716i</v>
      </c>
      <c r="BR286" s="223" t="str">
        <f t="shared" ca="1" si="383"/>
        <v>4.29308932342487+1.07536289445331i</v>
      </c>
      <c r="BS286" s="223" t="str">
        <f t="shared" ca="1" si="384"/>
        <v>-1.69365074818913+4.0888346061965i</v>
      </c>
      <c r="BT286" s="223" t="str">
        <f t="shared" ca="1" si="385"/>
        <v>-3.79606896773803-2.27527617792829i</v>
      </c>
      <c r="BU286" s="223" t="str">
        <f t="shared" ca="1" si="386"/>
        <v>2.80764874958963-3.42112989998911i</v>
      </c>
      <c r="BV286" s="223" t="str">
        <f t="shared" ca="1" si="387"/>
        <v>2.97213370147403+3.27924420472674i</v>
      </c>
      <c r="BW286" s="223" t="str">
        <f t="shared" ca="1" si="388"/>
        <v>-3.67985392591506+2.45879978395948i</v>
      </c>
      <c r="BX286" s="223" t="str">
        <f t="shared" ca="1" si="389"/>
        <v>-1.89224027652461-4.00080592250733i</v>
      </c>
      <c r="BY286" s="223" t="str">
        <f t="shared" ca="1" si="390"/>
        <v>4.23515255303111-1.28471948153118i</v>
      </c>
      <c r="BZ286" s="223" t="str">
        <f t="shared" ca="1" si="391"/>
        <v>0.649388389529162+4.37782092064264i</v>
      </c>
      <c r="CA286" s="223" t="str">
        <f t="shared" ca="1" si="392"/>
        <v>-4.42572268603351+1.09737660735414E-12i</v>
      </c>
      <c r="CB286" s="223" t="str">
        <f t="shared" ca="1" si="393"/>
        <v>0.649388389531468-4.3778209206423i</v>
      </c>
      <c r="CC286" s="223" t="str">
        <f t="shared" ca="1" si="394"/>
        <v>4.23515255303043+1.28471948153341i</v>
      </c>
      <c r="CD286" s="223" t="str">
        <f t="shared" ca="1" si="395"/>
        <v>-1.89224027652262+4.00080592250827i</v>
      </c>
      <c r="CE286" s="223" t="str">
        <f t="shared" ca="1" si="396"/>
        <v>-3.67985392591376-2.45879978396142i</v>
      </c>
      <c r="CF286" s="223" t="str">
        <f t="shared" ca="1" si="397"/>
        <v>2.97213370147576-3.27924420472518i</v>
      </c>
      <c r="CG286" s="223" t="str">
        <f t="shared" ca="1" si="398"/>
        <v>2.80764874959113+3.42112989998787i</v>
      </c>
      <c r="CH286" s="223" t="str">
        <f t="shared" ca="1" si="399"/>
        <v>-3.79606896773923+2.27527617792629i</v>
      </c>
      <c r="CI286" s="223" t="str">
        <f t="shared" ca="1" si="400"/>
        <v>-1.69365074818686-4.08883460619743i</v>
      </c>
      <c r="CJ286" s="223" t="str">
        <f t="shared" ca="1" si="401"/>
        <v>4.29308932342437-1.07536289445532i</v>
      </c>
      <c r="CK286" s="223" t="str">
        <f t="shared" ca="1" si="402"/>
        <v>0.433796681574612+4.4044116216274i</v>
      </c>
      <c r="CL286" s="223" t="str">
        <f t="shared" ca="1" si="403"/>
        <v>-4.42039170923439-0.217159919422326i</v>
      </c>
      <c r="CM286" s="223" t="str">
        <f t="shared" ca="1" si="404"/>
        <v>0.863415663971453-4.34068366560849i</v>
      </c>
      <c r="CN286" s="223" t="str">
        <f t="shared" ca="1" si="405"/>
        <v>4.16701292918+1.49098106685443i</v>
      </c>
      <c r="CO286" s="223" t="str">
        <f t="shared" ca="1" si="406"/>
        <v>-2.08627123229353+3.90313894692158i</v>
      </c>
      <c r="CP286" s="223" t="str">
        <f t="shared" ca="1" si="407"/>
        <v>-3.55477379366739-2.63639992594584i</v>
      </c>
      <c r="CQ286" s="223" t="str">
        <f t="shared" ca="1" si="408"/>
        <v>3.12945852294695-3.12945852294391i</v>
      </c>
      <c r="CR286" s="223" t="str">
        <f t="shared" ca="1" si="409"/>
        <v>2.63639992594602+3.55477379366725i</v>
      </c>
      <c r="CS286" s="223" t="str">
        <f t="shared" ca="1" si="410"/>
        <v>-3.90313894692148+2.08627123229373i</v>
      </c>
      <c r="CT286" s="223" t="str">
        <f t="shared" ca="1" si="411"/>
        <v>-1.49098106685038-4.16701292918145i</v>
      </c>
      <c r="CU286" s="223" t="str">
        <f t="shared" ca="1" si="412"/>
        <v>4.34068366560845-0.863415663971678i</v>
      </c>
      <c r="CV286" s="223" t="str">
        <f t="shared" ca="1" si="413"/>
        <v>0.217159919422554+4.42039170923438i</v>
      </c>
      <c r="CW286" s="223" t="str">
        <f t="shared" ca="1" si="414"/>
        <v>-4.404411621627-0.433796681578641i</v>
      </c>
      <c r="CX286" s="223" t="str">
        <f t="shared" ca="1" si="415"/>
        <v>1.0753628944551-4.29308932342443i</v>
      </c>
      <c r="CY286" s="223" t="str">
        <f t="shared" ca="1" si="416"/>
        <v>4.08883460619752+1.69365074818665i</v>
      </c>
      <c r="CZ286" s="223" t="str">
        <f t="shared" ca="1" si="417"/>
        <v>-2.27527617792976+3.79606896773715i</v>
      </c>
      <c r="DA286" s="223" t="str">
        <f t="shared" ca="1" si="418"/>
        <v>-3.42112989998818-2.80764874959076i</v>
      </c>
      <c r="DB286" s="223" t="str">
        <f t="shared" ca="1" si="419"/>
        <v>3.27924420472502-2.97213370147593i</v>
      </c>
      <c r="DC286" s="223" t="str">
        <f t="shared" ca="1" si="420"/>
        <v>2.45879978395805+3.67985392591601i</v>
      </c>
      <c r="DD286" s="223" t="str">
        <f t="shared" ca="1" si="421"/>
        <v>-4.00080592250806+1.89224027652306i</v>
      </c>
      <c r="DE286" s="223" t="str">
        <f t="shared" ca="1" si="422"/>
        <v>-1.28471948153387-4.23515255303029i</v>
      </c>
      <c r="DF286" s="223" t="str">
        <f t="shared" ca="1" si="423"/>
        <v>4.37782092064289-0.649388389527462i</v>
      </c>
      <c r="DG286" s="223" t="str">
        <f t="shared" ca="1" si="424"/>
        <v>-6.1809396460463E-13+4.42572268603351i</v>
      </c>
      <c r="DH286" s="223" t="str">
        <f t="shared" ca="1" si="425"/>
        <v>-4.37782092064271-0.649388389528688i</v>
      </c>
      <c r="DI286" s="223" t="str">
        <f t="shared" ca="1" si="426"/>
        <v>1.28471948153505-4.23515255302993i</v>
      </c>
      <c r="DJ286" s="223" t="str">
        <f t="shared" ca="1" si="427"/>
        <v>4.00080592250754+1.89224027652417i</v>
      </c>
      <c r="DK286" s="223" t="str">
        <f t="shared" ca="1" si="428"/>
        <v>-2.45879978395908+3.67985392591532i</v>
      </c>
      <c r="DL286" s="223" t="str">
        <f t="shared" ca="1" si="429"/>
        <v>-3.27924420472706-2.97213370147367i</v>
      </c>
      <c r="DM286" s="223" t="str">
        <f t="shared" ca="1" si="430"/>
        <v>3.42112989998896-2.80764874958981i</v>
      </c>
      <c r="DN286" s="223" t="str">
        <f t="shared" ca="1" si="431"/>
        <v>2.2752761779287+3.79606896773778i</v>
      </c>
      <c r="DO286" s="223" t="str">
        <f t="shared" ca="1" si="432"/>
        <v>-4.08883460619636+1.69365074818946i</v>
      </c>
      <c r="DP286" s="223" t="str">
        <f t="shared" ca="1" si="433"/>
        <v>-1.07536289445365-4.29308932342479i</v>
      </c>
      <c r="DQ286" s="223" t="str">
        <f t="shared" ca="1" si="434"/>
        <v>4.40441162162712-0.433796681577411i</v>
      </c>
      <c r="DR286" s="223" t="str">
        <f t="shared" ca="1" si="435"/>
        <v>-0.217159919419517+4.42039170923453i</v>
      </c>
      <c r="DS286" s="223" t="str">
        <f t="shared" ca="1" si="436"/>
        <v>-4.34068366560816-0.863415663973135i</v>
      </c>
      <c r="DT286" s="223" t="str">
        <f t="shared" ca="1" si="437"/>
        <v>1.49098106685179-4.16701292918094i</v>
      </c>
      <c r="DU286" s="223" t="str">
        <f t="shared" ca="1" si="438"/>
        <v>3.90313894692077+2.08627123229504i</v>
      </c>
      <c r="DV286" s="223" t="str">
        <f t="shared" ca="1" si="439"/>
        <v>-2.63639992594721+3.55477379366637i</v>
      </c>
      <c r="DW286" s="223" t="str">
        <f t="shared" ca="1" si="440"/>
        <v>-3.1294585229459-3.12945852294497i</v>
      </c>
      <c r="DX286" s="223" t="str">
        <f t="shared" ca="1" si="441"/>
        <v>3.55477379366828-2.63639992594464i</v>
      </c>
      <c r="DY286" s="223" t="str">
        <f t="shared" ca="1" si="442"/>
        <v>2.08627123229243+3.90313894692216i</v>
      </c>
      <c r="DZ286" s="223" t="str">
        <f t="shared" ca="1" si="443"/>
        <v>-4.1670129291805+1.49098106685303i</v>
      </c>
      <c r="EA286" s="223" t="str">
        <f t="shared" ca="1" si="444"/>
        <v>-0.86341566397024-4.34068366560873i</v>
      </c>
      <c r="EB286" s="223" t="str">
        <f t="shared" ca="1" si="445"/>
        <v>4.42039170923447-0.217159919420841i</v>
      </c>
      <c r="EC286" s="223" t="str">
        <f t="shared" ca="1" si="446"/>
        <v>-0.433796681575842+4.40441162162728i</v>
      </c>
      <c r="ED286" s="223" t="str">
        <f t="shared" ca="1" si="447"/>
        <v>-4.29308932342401-1.07536289445676i</v>
      </c>
      <c r="EE286" s="223" t="str">
        <f t="shared" ca="1" si="448"/>
        <v>1.693650748188-4.08883460619696i</v>
      </c>
      <c r="EF286" s="223" t="str">
        <f t="shared" ca="1" si="449"/>
        <v>3.79606896773846+2.27527617792756i</v>
      </c>
      <c r="EG286" s="223" t="str">
        <f t="shared" ca="1" si="450"/>
        <v>-2.80764874959208+3.42112989998709i</v>
      </c>
      <c r="EH286" s="223" t="str">
        <f t="shared" ca="1" si="451"/>
        <v>-2.97213370147466-3.27924420472617i</v>
      </c>
      <c r="EI286" s="223" t="str">
        <f t="shared" ca="1" si="452"/>
        <v>3.67985392591445-2.45879978396039i</v>
      </c>
      <c r="EJ286" s="223" t="str">
        <f t="shared" ca="1" si="453"/>
        <v>1.89224027652537+4.00080592250697i</v>
      </c>
      <c r="EK286" s="223" t="str">
        <f t="shared" ca="1" si="454"/>
        <v>-4.23515255303079+1.28471948153223i</v>
      </c>
      <c r="EL286" s="223" t="str">
        <f t="shared" ca="1" si="455"/>
        <v>-0.649388389529998-4.37782092064251i</v>
      </c>
      <c r="EM286" s="223" t="str">
        <f t="shared" ca="1" si="456"/>
        <v>4.42572268603351+2.3335645365634E-12i</v>
      </c>
      <c r="EN286" s="223"/>
      <c r="EO286" s="223"/>
      <c r="EP286" s="223"/>
    </row>
    <row r="287" spans="1:146">
      <c r="A287" s="249">
        <f t="shared" si="323"/>
        <v>3.6523437500000028E-3</v>
      </c>
      <c r="B287" s="248">
        <v>187</v>
      </c>
      <c r="C287" s="247">
        <f t="shared" si="324"/>
        <v>37400</v>
      </c>
      <c r="N287" s="246">
        <f t="shared" ca="1" si="327"/>
        <v>17.410698337780531</v>
      </c>
      <c r="O287" s="223">
        <f t="shared" ca="1" si="328"/>
        <v>4.4106983377805324</v>
      </c>
      <c r="P287" s="223" t="str">
        <f t="shared" ca="1" si="329"/>
        <v>-0.53991656162777+4.37752783353573i</v>
      </c>
      <c r="Q287" s="223" t="str">
        <f t="shared" ca="1" si="330"/>
        <v>-4.27851523606035-1.07171227561293i</v>
      </c>
      <c r="R287" s="223" t="str">
        <f t="shared" ca="1" si="331"/>
        <v>1.5873884394204-4.11514978698156i</v>
      </c>
      <c r="S287" s="223" t="str">
        <f t="shared" ca="1" si="332"/>
        <v>3.88988865471469+2.07918880355341i</v>
      </c>
      <c r="T287" s="223" t="str">
        <f t="shared" ca="1" si="333"/>
        <v>-2.53971623276708+3.60611997636232i</v>
      </c>
      <c r="U287" s="223" t="str">
        <f t="shared" ca="1" si="334"/>
        <v>-3.26811189697964-2.96204396586548i</v>
      </c>
      <c r="V287" s="223" t="str">
        <f t="shared" ca="1" si="335"/>
        <v>3.33981980063878-2.88094837269971i</v>
      </c>
      <c r="W287" s="223" t="str">
        <f t="shared" ca="1" si="336"/>
        <v>2.45045270329988+3.66736163689787i</v>
      </c>
      <c r="X287" s="223" t="str">
        <f t="shared" ca="1" si="337"/>
        <v>-3.93974294054833+1.98309994435468i</v>
      </c>
      <c r="Y287" s="223" t="str">
        <f t="shared" ca="1" si="338"/>
        <v>-1.48591951637225-4.15286684324985i</v>
      </c>
      <c r="Z287" s="223" t="str">
        <f t="shared" ca="1" si="339"/>
        <v>4.30352776312988-0.966389475765467i</v>
      </c>
      <c r="AA287" s="223" t="str">
        <f t="shared" ca="1" si="340"/>
        <v>0.432324037925747+4.38945961971762i</v>
      </c>
      <c r="AB287" s="223" t="str">
        <f t="shared" ca="1" si="341"/>
        <v>-4.40936991790451-0.108243955853107i</v>
      </c>
      <c r="AC287" s="223" t="str">
        <f t="shared" ca="1" si="342"/>
        <v>0.647183859782177-4.36295918827318i</v>
      </c>
      <c r="AD287" s="223" t="str">
        <f t="shared" ca="1" si="343"/>
        <v>4.25092549139663+1.17638951605932i</v>
      </c>
      <c r="AE287" s="223" t="str">
        <f t="shared" ca="1" si="344"/>
        <v>-1.68790117902889+4.07495391835697i</v>
      </c>
      <c r="AF287" s="223" t="str">
        <f t="shared" ca="1" si="345"/>
        <v>-3.83769124540776-2.17402523716276i</v>
      </c>
      <c r="AG287" s="223" t="str">
        <f t="shared" ca="1" si="346"/>
        <v>2.62744993214178-3.54270612399449i</v>
      </c>
      <c r="AH287" s="223" t="str">
        <f t="shared" ca="1" si="347"/>
        <v>3.19443540491636+3.04135533450415i</v>
      </c>
      <c r="AI287" s="223" t="str">
        <f t="shared" ca="1" si="348"/>
        <v>-3.40951592173392+2.79811740395982i</v>
      </c>
      <c r="AJ287" s="223" t="str">
        <f t="shared" ca="1" si="349"/>
        <v>-2.35971311275251-3.72639421591487i</v>
      </c>
      <c r="AK287" s="223" t="str">
        <f t="shared" ca="1" si="350"/>
        <v>3.98722407255183-1.88581653990073i</v>
      </c>
      <c r="AL287" s="223" t="str">
        <f t="shared" ca="1" si="351"/>
        <v>1.3835555309683+4.18808236781787i</v>
      </c>
      <c r="AM287" s="223" t="str">
        <f t="shared" ca="1" si="352"/>
        <v>-4.32594800599425+0.860484559033044i</v>
      </c>
      <c r="AN287" s="223" t="str">
        <f t="shared" ca="1" si="353"/>
        <v>-0.324471098388782-4.39874735955707i</v>
      </c>
      <c r="AO287" s="223" t="str">
        <f t="shared" ca="1" si="354"/>
        <v>4.40538545846694+0.216422709593835i</v>
      </c>
      <c r="AP287" s="223" t="str">
        <f t="shared" ca="1" si="355"/>
        <v>-0.754061318577349+4.34576245953749i</v>
      </c>
      <c r="AQ287" s="223" t="str">
        <f t="shared" ca="1" si="356"/>
        <v>-4.22077514816859-1.28035814345141i</v>
      </c>
      <c r="AR287" s="223" t="str">
        <f t="shared" ca="1" si="357"/>
        <v>-4.22077514816859-1.28035814345141i</v>
      </c>
      <c r="AS287" s="223" t="str">
        <f t="shared" ca="1" si="358"/>
        <v>3.78318215439464+2.26755211926206i</v>
      </c>
      <c r="AT287" s="223" t="str">
        <f t="shared" ca="1" si="359"/>
        <v>-2.71360095392407+3.47715827792788i</v>
      </c>
      <c r="AU287" s="223" t="str">
        <f t="shared" ca="1" si="360"/>
        <v>-3.1188347044134-3.11883470441229i</v>
      </c>
      <c r="AV287" s="223" t="str">
        <f t="shared" ca="1" si="361"/>
        <v>3.47715827792699-2.7136009539252i</v>
      </c>
      <c r="AW287" s="223" t="str">
        <f t="shared" ca="1" si="362"/>
        <v>2.26755211926331+3.78318215439389i</v>
      </c>
      <c r="AX287" s="223" t="str">
        <f t="shared" ca="1" si="363"/>
        <v>-4.03230344986493+1.7873971900804i</v>
      </c>
      <c r="AY287" s="223" t="str">
        <f t="shared" ca="1" si="364"/>
        <v>-1.2803581434486-4.22077514816945i</v>
      </c>
      <c r="AZ287" s="223" t="str">
        <f t="shared" ca="1" si="365"/>
        <v>4.34576245953726-0.754061318578712i</v>
      </c>
      <c r="BA287" s="223" t="str">
        <f t="shared" ca="1" si="366"/>
        <v>0.216422709595341+4.40538545846687i</v>
      </c>
      <c r="BB287" s="223" t="str">
        <f t="shared" ca="1" si="367"/>
        <v>-4.39874735955718-0.324471098387277i</v>
      </c>
      <c r="BC287" s="223" t="str">
        <f t="shared" ca="1" si="368"/>
        <v>0.860484559031629-4.32594800599454i</v>
      </c>
      <c r="BD287" s="223" t="str">
        <f t="shared" ca="1" si="369"/>
        <v>4.18808236781695+1.38355553097109i</v>
      </c>
      <c r="BE287" s="223" t="str">
        <f t="shared" ca="1" si="370"/>
        <v>-1.88581653990345+3.98722407255055i</v>
      </c>
      <c r="BF287" s="223" t="str">
        <f t="shared" ca="1" si="371"/>
        <v>-3.72639421591467-2.35971311275282i</v>
      </c>
      <c r="BG287" s="223" t="str">
        <f t="shared" ca="1" si="372"/>
        <v>2.79811740395934-3.40951592173432i</v>
      </c>
      <c r="BH287" s="223" t="str">
        <f t="shared" ca="1" si="373"/>
        <v>3.04135533450492+3.19443540491561i</v>
      </c>
      <c r="BI287" s="223" t="str">
        <f t="shared" ca="1" si="374"/>
        <v>-3.54270612399337+2.6274499321433i</v>
      </c>
      <c r="BJ287" s="223" t="str">
        <f t="shared" ca="1" si="375"/>
        <v>-2.17402523716135-3.83769124540856i</v>
      </c>
      <c r="BK287" s="223" t="str">
        <f t="shared" ca="1" si="376"/>
        <v>4.07495391835743-1.6879011790278i</v>
      </c>
      <c r="BL287" s="223" t="str">
        <f t="shared" ca="1" si="377"/>
        <v>1.17638951605896+4.25092549139673i</v>
      </c>
      <c r="BM287" s="223" t="str">
        <f t="shared" ca="1" si="378"/>
        <v>-4.36295918827316+0.647183859782367i</v>
      </c>
      <c r="BN287" s="223" t="str">
        <f t="shared" ca="1" si="379"/>
        <v>-0.108243955854145-4.40936991790448i</v>
      </c>
      <c r="BO287" s="223" t="str">
        <f t="shared" ca="1" si="380"/>
        <v>4.3894596197178+0.432324037923871i</v>
      </c>
      <c r="BP287" s="223" t="str">
        <f t="shared" ca="1" si="381"/>
        <v>-0.966389475767483+4.30352776312943i</v>
      </c>
      <c r="BQ287" s="223" t="str">
        <f t="shared" ca="1" si="382"/>
        <v>-4.15286684324944-1.4859195163734i</v>
      </c>
      <c r="BR287" s="223" t="str">
        <f t="shared" ca="1" si="383"/>
        <v>1.98309994435529-3.93974294054802i</v>
      </c>
      <c r="BS287" s="223" t="str">
        <f t="shared" ca="1" si="384"/>
        <v>3.66736163689791+2.45045270329983i</v>
      </c>
      <c r="BT287" s="223" t="str">
        <f t="shared" ca="1" si="385"/>
        <v>-2.88094837269893+3.33981980063945i</v>
      </c>
      <c r="BU287" s="223" t="str">
        <f t="shared" ca="1" si="386"/>
        <v>-2.96204396586664-3.26811189697858i</v>
      </c>
      <c r="BV287" s="223" t="str">
        <f t="shared" ca="1" si="387"/>
        <v>3.60611997636344-2.53971623276548i</v>
      </c>
      <c r="BW287" s="223" t="str">
        <f t="shared" ca="1" si="388"/>
        <v>2.07918880355234+3.88988865471527i</v>
      </c>
      <c r="BX287" s="223" t="str">
        <f t="shared" ca="1" si="389"/>
        <v>-4.11514978698181+1.58738843941976i</v>
      </c>
      <c r="BY287" s="223" t="str">
        <f t="shared" ca="1" si="390"/>
        <v>-1.07171227561289-4.27851523606035i</v>
      </c>
      <c r="BZ287" s="223" t="str">
        <f t="shared" ca="1" si="391"/>
        <v>4.37752783353563-0.539916561628529i</v>
      </c>
      <c r="CA287" s="223" t="str">
        <f t="shared" ca="1" si="392"/>
        <v>1.57131449251033E-12+4.41069833778053i</v>
      </c>
      <c r="CB287" s="223" t="str">
        <f t="shared" ca="1" si="393"/>
        <v>-4.37752783353547-0.539916561629887i</v>
      </c>
      <c r="CC287" s="223" t="str">
        <f t="shared" ca="1" si="394"/>
        <v>1.07171227561446-4.27851523605996i</v>
      </c>
      <c r="CD287" s="223" t="str">
        <f t="shared" ca="1" si="395"/>
        <v>4.11514978698132+1.58738843942104i</v>
      </c>
      <c r="CE287" s="223" t="str">
        <f t="shared" ca="1" si="396"/>
        <v>-2.07918880355377+3.8898886547145i</v>
      </c>
      <c r="CF287" s="223" t="str">
        <f t="shared" ca="1" si="397"/>
        <v>-3.60611997636265-2.5397162327666i</v>
      </c>
      <c r="CG287" s="223" t="str">
        <f t="shared" ca="1" si="398"/>
        <v>2.96204396586432-3.26811189698069i</v>
      </c>
      <c r="CH287" s="223" t="str">
        <f t="shared" ca="1" si="399"/>
        <v>2.88094837270111+3.33981980063757i</v>
      </c>
      <c r="CI287" s="223" t="str">
        <f t="shared" ca="1" si="400"/>
        <v>-3.66736163689881+2.45045270329848i</v>
      </c>
      <c r="CJ287" s="223" t="str">
        <f t="shared" ca="1" si="401"/>
        <v>-1.98309994435407-3.93974294054864i</v>
      </c>
      <c r="CK287" s="223" t="str">
        <f t="shared" ca="1" si="402"/>
        <v>4.15286684324999-1.48591951637187i</v>
      </c>
      <c r="CL287" s="223" t="str">
        <f t="shared" ca="1" si="403"/>
        <v>0.966389475766023+4.30352776312976i</v>
      </c>
      <c r="CM287" s="223" t="str">
        <f t="shared" ca="1" si="404"/>
        <v>-4.3894596197175+0.432324037926874i</v>
      </c>
      <c r="CN287" s="223" t="str">
        <f t="shared" ca="1" si="405"/>
        <v>0.108243955851255-4.40936991790455i</v>
      </c>
      <c r="CO287" s="223" t="str">
        <f t="shared" ca="1" si="406"/>
        <v>4.36295918827293+0.647183859783845i</v>
      </c>
      <c r="CP287" s="223" t="str">
        <f t="shared" ca="1" si="407"/>
        <v>-1.1763895160604+4.25092549139633i</v>
      </c>
      <c r="CQ287" s="223" t="str">
        <f t="shared" ca="1" si="408"/>
        <v>-4.0749539183568-1.68790117902929i</v>
      </c>
      <c r="CR287" s="223" t="str">
        <f t="shared" ca="1" si="409"/>
        <v>2.17402523716265-3.83769124540782i</v>
      </c>
      <c r="CS287" s="223" t="str">
        <f t="shared" ca="1" si="410"/>
        <v>3.54270612399517+2.62744993214088i</v>
      </c>
      <c r="CT287" s="223" t="str">
        <f t="shared" ca="1" si="411"/>
        <v>-3.04135533450283+3.19443540491761i</v>
      </c>
      <c r="CU287" s="223" t="str">
        <f t="shared" ca="1" si="412"/>
        <v>-2.79811740395818-3.40951592173527i</v>
      </c>
      <c r="CV287" s="223" t="str">
        <f t="shared" ca="1" si="413"/>
        <v>3.72639421591547-2.35971311275156i</v>
      </c>
      <c r="CW287" s="223" t="str">
        <f t="shared" ca="1" si="414"/>
        <v>1.88581653990198+3.98722407255124i</v>
      </c>
      <c r="CX287" s="223" t="str">
        <f t="shared" ca="1" si="415"/>
        <v>-4.18808236781742+1.38355553096967i</v>
      </c>
      <c r="CY287" s="223" t="str">
        <f t="shared" ca="1" si="416"/>
        <v>-0.860484559034588-4.32594800599395i</v>
      </c>
      <c r="CZ287" s="223" t="str">
        <f t="shared" ca="1" si="417"/>
        <v>4.39874735955697-0.324471098390162i</v>
      </c>
      <c r="DA287" s="223" t="str">
        <f t="shared" ca="1" si="418"/>
        <v>-0.216422709596835+4.4053854584668i</v>
      </c>
      <c r="DB287" s="223" t="str">
        <f t="shared" ca="1" si="419"/>
        <v>-4.345762459537-0.75406131858019i</v>
      </c>
      <c r="DC287" s="223" t="str">
        <f t="shared" ca="1" si="420"/>
        <v>1.28035814345015-4.22077514816898i</v>
      </c>
      <c r="DD287" s="223" t="str">
        <f t="shared" ca="1" si="421"/>
        <v>4.03230344986433+1.78739719008176i</v>
      </c>
      <c r="DE287" s="223" t="str">
        <f t="shared" ca="1" si="422"/>
        <v>-2.26755211926072+3.78318215439545i</v>
      </c>
      <c r="DF287" s="223" t="str">
        <f t="shared" ca="1" si="423"/>
        <v>-3.47715827792877-2.71360095392292i</v>
      </c>
      <c r="DG287" s="223" t="str">
        <f t="shared" ca="1" si="424"/>
        <v>3.11883470441446-3.11883470441124i</v>
      </c>
      <c r="DH287" s="223" t="str">
        <f t="shared" ca="1" si="425"/>
        <v>2.71360095392288+3.4771582779288i</v>
      </c>
      <c r="DI287" s="223" t="str">
        <f t="shared" ca="1" si="426"/>
        <v>-3.78318215439547+2.26755211926067i</v>
      </c>
      <c r="DJ287" s="223" t="str">
        <f t="shared" ca="1" si="427"/>
        <v>-1.78739719008172-4.03230344986435i</v>
      </c>
      <c r="DK287" s="223" t="str">
        <f t="shared" ca="1" si="428"/>
        <v>4.22077514816899-1.2803581434501i</v>
      </c>
      <c r="DL287" s="223" t="str">
        <f t="shared" ca="1" si="429"/>
        <v>0.754061318580137+4.34576245953701i</v>
      </c>
      <c r="DM287" s="223" t="str">
        <f t="shared" ca="1" si="430"/>
        <v>-4.40538545846702+0.216422709592278i</v>
      </c>
      <c r="DN287" s="223" t="str">
        <f t="shared" ca="1" si="431"/>
        <v>0.324471098390211-4.39874735955697i</v>
      </c>
      <c r="DO287" s="223" t="str">
        <f t="shared" ca="1" si="432"/>
        <v>4.32594800599394+0.860484559034637i</v>
      </c>
      <c r="DP287" s="223" t="str">
        <f t="shared" ca="1" si="433"/>
        <v>-1.38355553096972+4.18808236781741i</v>
      </c>
      <c r="DQ287" s="223" t="str">
        <f t="shared" ca="1" si="434"/>
        <v>-3.98722407255122-1.88581653990203i</v>
      </c>
      <c r="DR287" s="223" t="str">
        <f t="shared" ca="1" si="435"/>
        <v>2.3597131127516-3.72639421591545i</v>
      </c>
      <c r="DS287" s="223" t="str">
        <f t="shared" ca="1" si="436"/>
        <v>3.40951592173523+2.79811740395822i</v>
      </c>
      <c r="DT287" s="223" t="str">
        <f t="shared" ca="1" si="437"/>
        <v>-3.19443540491764+3.04135533450279i</v>
      </c>
      <c r="DU287" s="223" t="str">
        <f t="shared" ca="1" si="438"/>
        <v>-2.62744993214104-3.54270612399505i</v>
      </c>
      <c r="DV287" s="223" t="str">
        <f t="shared" ca="1" si="439"/>
        <v>3.83769124540785-2.17402523716261i</v>
      </c>
      <c r="DW287" s="223" t="str">
        <f t="shared" ca="1" si="440"/>
        <v>1.68790117902901+4.07495391835692i</v>
      </c>
      <c r="DX287" s="223" t="str">
        <f t="shared" ca="1" si="441"/>
        <v>-4.25092549139628+1.17638951606059i</v>
      </c>
      <c r="DY287" s="223" t="str">
        <f t="shared" ca="1" si="442"/>
        <v>-0.647183859783796-4.36295918827294i</v>
      </c>
      <c r="DZ287" s="223" t="str">
        <f t="shared" ca="1" si="443"/>
        <v>4.40936991790456-0.108243955850954i</v>
      </c>
      <c r="EA287" s="223" t="str">
        <f t="shared" ca="1" si="444"/>
        <v>-0.432324037926674+4.38945961971753i</v>
      </c>
      <c r="EB287" s="223" t="str">
        <f t="shared" ca="1" si="445"/>
        <v>-4.30352776312975-0.966389475766071i</v>
      </c>
      <c r="EC287" s="223" t="str">
        <f t="shared" ca="1" si="446"/>
        <v>1.48591951637216-4.15286684324989i</v>
      </c>
      <c r="ED287" s="223" t="str">
        <f t="shared" ca="1" si="447"/>
        <v>3.93974294054873+1.98309994435389i</v>
      </c>
      <c r="EE287" s="223" t="str">
        <f t="shared" ca="1" si="448"/>
        <v>-2.45045270329852+3.66736163689878i</v>
      </c>
      <c r="EF287" s="223" t="str">
        <f t="shared" ca="1" si="449"/>
        <v>-3.33981980064032-2.88094837269792i</v>
      </c>
      <c r="EG287" s="223" t="str">
        <f t="shared" ca="1" si="450"/>
        <v>3.26811189698056-2.96204396586447i</v>
      </c>
      <c r="EH287" s="223" t="str">
        <f t="shared" ca="1" si="451"/>
        <v>2.53971623276656+3.60611997636268i</v>
      </c>
      <c r="EI287" s="223" t="str">
        <f t="shared" ca="1" si="452"/>
        <v>-3.88988865471464+2.0791888035535i</v>
      </c>
      <c r="EJ287" s="223" t="str">
        <f t="shared" ca="1" si="453"/>
        <v>-1.58738843942123-4.11514978698125i</v>
      </c>
      <c r="EK287" s="223" t="str">
        <f t="shared" ca="1" si="454"/>
        <v>4.27851523605997-1.07171227561441i</v>
      </c>
      <c r="EL287" s="223" t="str">
        <f t="shared" ca="1" si="455"/>
        <v>0.539916561629839+4.37752783353547i</v>
      </c>
      <c r="EM287" s="223" t="str">
        <f t="shared" ca="1" si="456"/>
        <v>-4.41069833778053-1.37031613047566E-12i</v>
      </c>
      <c r="EN287" s="223"/>
      <c r="EO287" s="223"/>
      <c r="EP287" s="223"/>
    </row>
    <row r="288" spans="1:146">
      <c r="A288" s="249">
        <f t="shared" si="323"/>
        <v>3.6718750000000028E-3</v>
      </c>
      <c r="B288" s="248">
        <v>188</v>
      </c>
      <c r="C288" s="247">
        <f t="shared" si="324"/>
        <v>37600</v>
      </c>
      <c r="N288" s="246">
        <f t="shared" ca="1" si="327"/>
        <v>17.38819633181669</v>
      </c>
      <c r="O288" s="223">
        <f t="shared" ca="1" si="328"/>
        <v>4.3881963318166903</v>
      </c>
      <c r="P288" s="223" t="str">
        <f t="shared" ca="1" si="329"/>
        <v>-0.430118455649335+4.36706596706293i</v>
      </c>
      <c r="Q288" s="223" t="str">
        <f t="shared" ca="1" si="330"/>
        <v>-4.30387836976526-0.856094635444101i</v>
      </c>
      <c r="R288" s="223" t="str">
        <f t="shared" ca="1" si="331"/>
        <v>1.27382615591073-4.19924207102748i</v>
      </c>
      <c r="S288" s="223" t="str">
        <f t="shared" ca="1" si="332"/>
        <v>4.05416477560649+1.67929003415165i</v>
      </c>
      <c r="T288" s="223" t="str">
        <f t="shared" ca="1" si="333"/>
        <v>-2.06858143137037+3.8700436571645i</v>
      </c>
      <c r="U288" s="223" t="str">
        <f t="shared" ca="1" si="334"/>
        <v>-3.64865190272319-2.43795125860299i</v>
      </c>
      <c r="V288" s="223" t="str">
        <f t="shared" ca="1" si="335"/>
        <v>2.78384228249594-3.39212163590242i</v>
      </c>
      <c r="W288" s="223" t="str">
        <f t="shared" ca="1" si="336"/>
        <v>3.1029233834056+3.10292338340542i</v>
      </c>
      <c r="X288" s="223" t="str">
        <f t="shared" ca="1" si="337"/>
        <v>-3.39212163590227+2.78384228249611i</v>
      </c>
      <c r="Y288" s="223" t="str">
        <f t="shared" ca="1" si="338"/>
        <v>-2.43795125860321-3.64865190272304i</v>
      </c>
      <c r="Z288" s="223" t="str">
        <f t="shared" ca="1" si="339"/>
        <v>3.87004365716459-2.0685814313702i</v>
      </c>
      <c r="AA288" s="223" t="str">
        <f t="shared" ca="1" si="340"/>
        <v>1.67929003415149+4.05416477560656i</v>
      </c>
      <c r="AB288" s="223" t="str">
        <f t="shared" ca="1" si="341"/>
        <v>-4.19924207102753+1.27382615591055i</v>
      </c>
      <c r="AC288" s="223" t="str">
        <f t="shared" ca="1" si="342"/>
        <v>-0.856094635443982-4.30387836976528i</v>
      </c>
      <c r="AD288" s="223" t="str">
        <f t="shared" ca="1" si="343"/>
        <v>4.36706596706294-0.430118455649218i</v>
      </c>
      <c r="AE288" s="223" t="str">
        <f t="shared" ca="1" si="344"/>
        <v>-1.76329104995765E-13+4.38819633181669i</v>
      </c>
      <c r="AF288" s="223" t="str">
        <f t="shared" ca="1" si="345"/>
        <v>-4.36706596706295-0.430118455649134i</v>
      </c>
      <c r="AG288" s="223" t="str">
        <f t="shared" ca="1" si="346"/>
        <v>0.856094635443961-4.30387836976529i</v>
      </c>
      <c r="AH288" s="223" t="str">
        <f t="shared" ca="1" si="347"/>
        <v>4.19924207102756+1.27382615591047i</v>
      </c>
      <c r="AI288" s="223" t="str">
        <f t="shared" ca="1" si="348"/>
        <v>-1.67929003415141+4.05416477560659i</v>
      </c>
      <c r="AJ288" s="223" t="str">
        <f t="shared" ca="1" si="349"/>
        <v>-3.87004365716462-2.06858143137015i</v>
      </c>
      <c r="AK288" s="223" t="str">
        <f t="shared" ca="1" si="350"/>
        <v>2.43795125860389-3.64865190272259i</v>
      </c>
      <c r="AL288" s="223" t="str">
        <f t="shared" ca="1" si="351"/>
        <v>3.39212163590177+2.78384228249672i</v>
      </c>
      <c r="AM288" s="223" t="str">
        <f t="shared" ca="1" si="352"/>
        <v>-3.10292338340617+3.10292338340486i</v>
      </c>
      <c r="AN288" s="223" t="str">
        <f t="shared" ca="1" si="353"/>
        <v>-2.7838422824953-3.39212163590294i</v>
      </c>
      <c r="AO288" s="223" t="str">
        <f t="shared" ca="1" si="354"/>
        <v>3.64865190272364-2.43795125860231i</v>
      </c>
      <c r="AP288" s="223" t="str">
        <f t="shared" ca="1" si="355"/>
        <v>2.0685814313693+3.87004365716507i</v>
      </c>
      <c r="AQ288" s="223" t="str">
        <f t="shared" ca="1" si="356"/>
        <v>-4.05416477560698+1.67929003415046i</v>
      </c>
      <c r="AR288" s="223" t="str">
        <f t="shared" ca="1" si="357"/>
        <v>-4.05416477560698+1.67929003415046i</v>
      </c>
      <c r="AS288" s="223" t="str">
        <f t="shared" ca="1" si="358"/>
        <v>4.30387836976548-0.856094635443013i</v>
      </c>
      <c r="AT288" s="223" t="str">
        <f t="shared" ca="1" si="359"/>
        <v>0.430118455648111+4.36706596706305i</v>
      </c>
      <c r="AU288" s="223" t="str">
        <f t="shared" ca="1" si="360"/>
        <v>-4.38819633181669-1.22569849745674E-12i</v>
      </c>
      <c r="AV288" s="223" t="str">
        <f t="shared" ca="1" si="361"/>
        <v>0.430118455650551-4.36706596706281i</v>
      </c>
      <c r="AW288" s="223" t="str">
        <f t="shared" ca="1" si="362"/>
        <v>4.303878369765+0.856094635445418i</v>
      </c>
      <c r="AX288" s="223" t="str">
        <f t="shared" ca="1" si="363"/>
        <v>-1.27382615591189+4.19924207102713i</v>
      </c>
      <c r="AY288" s="223" t="str">
        <f t="shared" ca="1" si="364"/>
        <v>-4.054164775606-1.67929003415284i</v>
      </c>
      <c r="AZ288" s="223" t="str">
        <f t="shared" ca="1" si="365"/>
        <v>2.06858143137147-3.87004365716391i</v>
      </c>
      <c r="BA288" s="223" t="str">
        <f t="shared" ca="1" si="366"/>
        <v>3.64865190272228+2.43795125860435i</v>
      </c>
      <c r="BB288" s="223" t="str">
        <f t="shared" ca="1" si="367"/>
        <v>-2.78384228249724+3.39212163590134i</v>
      </c>
      <c r="BC288" s="223" t="str">
        <f t="shared" ca="1" si="368"/>
        <v>-3.10292338340443-3.1029233834066i</v>
      </c>
      <c r="BD288" s="223" t="str">
        <f t="shared" ca="1" si="369"/>
        <v>3.39212163590336-2.78384228249478i</v>
      </c>
      <c r="BE288" s="223" t="str">
        <f t="shared" ca="1" si="370"/>
        <v>2.4379512586018+3.64865190272399i</v>
      </c>
      <c r="BF288" s="223" t="str">
        <f t="shared" ca="1" si="371"/>
        <v>-3.87004365716536+2.06858143136876i</v>
      </c>
      <c r="BG288" s="223" t="str">
        <f t="shared" ca="1" si="372"/>
        <v>-1.67929003414989-4.05416477560721i</v>
      </c>
      <c r="BH288" s="223" t="str">
        <f t="shared" ca="1" si="373"/>
        <v>4.19924207102802-1.27382615590896i</v>
      </c>
      <c r="BI288" s="223" t="str">
        <f t="shared" ca="1" si="374"/>
        <v>0.856094635442412+4.3038783697656i</v>
      </c>
      <c r="BJ288" s="223" t="str">
        <f t="shared" ca="1" si="375"/>
        <v>-4.36706596706311+0.430118455647501i</v>
      </c>
      <c r="BK288" s="223" t="str">
        <f t="shared" ca="1" si="376"/>
        <v>1.83854774618511E-12-4.38819633181669i</v>
      </c>
      <c r="BL288" s="223" t="str">
        <f t="shared" ca="1" si="377"/>
        <v>4.36706596706274+0.430118455651285i</v>
      </c>
      <c r="BM288" s="223" t="str">
        <f t="shared" ca="1" si="378"/>
        <v>-0.856094635446019+4.30387836976488i</v>
      </c>
      <c r="BN288" s="223" t="str">
        <f t="shared" ca="1" si="379"/>
        <v>-4.19924207102695-1.27382615591248i</v>
      </c>
      <c r="BO288" s="223" t="str">
        <f t="shared" ca="1" si="380"/>
        <v>1.6792900341534-4.05416477560576i</v>
      </c>
      <c r="BP288" s="223" t="str">
        <f t="shared" ca="1" si="381"/>
        <v>3.87004365716362+2.06858143137201i</v>
      </c>
      <c r="BQ288" s="223" t="str">
        <f t="shared" ca="1" si="382"/>
        <v>-2.43795125860486+3.64865190272194i</v>
      </c>
      <c r="BR288" s="223" t="str">
        <f t="shared" ca="1" si="383"/>
        <v>-3.39212163590095-2.78384228249772i</v>
      </c>
      <c r="BS288" s="223" t="str">
        <f t="shared" ca="1" si="384"/>
        <v>3.10292338340712-3.10292338340391i</v>
      </c>
      <c r="BT288" s="223" t="str">
        <f t="shared" ca="1" si="385"/>
        <v>2.7838422824944+3.39212163590367i</v>
      </c>
      <c r="BU288" s="223" t="str">
        <f t="shared" ca="1" si="386"/>
        <v>-3.64865190272183+2.43795125860502i</v>
      </c>
      <c r="BV288" s="223" t="str">
        <f t="shared" ca="1" si="387"/>
        <v>-2.06858143136811-3.87004365716571i</v>
      </c>
      <c r="BW288" s="223" t="str">
        <f t="shared" ca="1" si="388"/>
        <v>4.0541647756074-1.67929003414944i</v>
      </c>
      <c r="BX288" s="223" t="str">
        <f t="shared" ca="1" si="389"/>
        <v>1.27382615591267+4.19924207102689i</v>
      </c>
      <c r="BY288" s="223" t="str">
        <f t="shared" ca="1" si="390"/>
        <v>-4.30387836976487+0.856094635446093i</v>
      </c>
      <c r="BZ288" s="223" t="str">
        <f t="shared" ca="1" si="391"/>
        <v>-0.430118455651236-4.36706596706274i</v>
      </c>
      <c r="CA288" s="223" t="str">
        <f t="shared" ca="1" si="392"/>
        <v>4.38819633181669-1.78908440134611E-12i</v>
      </c>
      <c r="CB288" s="223" t="str">
        <f t="shared" ca="1" si="393"/>
        <v>-0.430118455647427+4.36706596706312i</v>
      </c>
      <c r="CC288" s="223" t="str">
        <f t="shared" ca="1" si="394"/>
        <v>-4.30387836976561-0.856094635442341i</v>
      </c>
      <c r="CD288" s="223" t="str">
        <f t="shared" ca="1" si="395"/>
        <v>1.27382615590901-4.199242071028i</v>
      </c>
      <c r="CE288" s="223" t="str">
        <f t="shared" ca="1" si="396"/>
        <v>4.05416477560725+1.67929003414982i</v>
      </c>
      <c r="CF288" s="223" t="str">
        <f t="shared" ca="1" si="397"/>
        <v>-2.0685814313687+3.87004365716539i</v>
      </c>
      <c r="CG288" s="223" t="str">
        <f t="shared" ca="1" si="398"/>
        <v>-3.64865190272396-2.43795125860184i</v>
      </c>
      <c r="CH288" s="223" t="str">
        <f t="shared" ca="1" si="399"/>
        <v>2.78384228249472-3.39212163590341i</v>
      </c>
      <c r="CI288" s="223" t="str">
        <f t="shared" ca="1" si="400"/>
        <v>3.10292338340665+3.10292338340438i</v>
      </c>
      <c r="CJ288" s="223" t="str">
        <f t="shared" ca="1" si="401"/>
        <v>-3.39212163590137+2.7838422824972i</v>
      </c>
      <c r="CK288" s="223" t="str">
        <f t="shared" ca="1" si="402"/>
        <v>-2.43795125860451-3.64865190272217i</v>
      </c>
      <c r="CL288" s="223" t="str">
        <f t="shared" ca="1" si="403"/>
        <v>3.87004365716388-2.06858143137153i</v>
      </c>
      <c r="CM288" s="223" t="str">
        <f t="shared" ca="1" si="404"/>
        <v>1.67929003415279+4.05416477560601i</v>
      </c>
      <c r="CN288" s="223" t="str">
        <f t="shared" ca="1" si="405"/>
        <v>-4.19924207102707+1.27382615591208i</v>
      </c>
      <c r="CO288" s="223" t="str">
        <f t="shared" ca="1" si="406"/>
        <v>-0.856094635445492-4.30387836976499i</v>
      </c>
      <c r="CP288" s="223" t="str">
        <f t="shared" ca="1" si="407"/>
        <v>4.3670659670628-0.430118455650626i</v>
      </c>
      <c r="CQ288" s="223" t="str">
        <f t="shared" ca="1" si="408"/>
        <v>1.17623515261774E-12+4.38819633181669i</v>
      </c>
      <c r="CR288" s="223" t="str">
        <f t="shared" ca="1" si="409"/>
        <v>-4.36706596706306-0.430118455648036i</v>
      </c>
      <c r="CS288" s="223" t="str">
        <f t="shared" ca="1" si="410"/>
        <v>0.856094635442943-4.30387836976549i</v>
      </c>
      <c r="CT288" s="223" t="str">
        <f t="shared" ca="1" si="411"/>
        <v>4.19924207102782+1.2738261559096i</v>
      </c>
      <c r="CU288" s="223" t="str">
        <f t="shared" ca="1" si="412"/>
        <v>-1.67929003415039+4.05416477560701i</v>
      </c>
      <c r="CV288" s="223" t="str">
        <f t="shared" ca="1" si="413"/>
        <v>-3.87004365716511-2.06858143136924i</v>
      </c>
      <c r="CW288" s="223" t="str">
        <f t="shared" ca="1" si="414"/>
        <v>2.43795125860235-3.64865190272362i</v>
      </c>
      <c r="CX288" s="223" t="str">
        <f t="shared" ca="1" si="415"/>
        <v>3.39212163590303+2.78384228249519i</v>
      </c>
      <c r="CY288" s="223" t="str">
        <f t="shared" ca="1" si="416"/>
        <v>-3.10292338340481+3.10292338340622i</v>
      </c>
      <c r="CZ288" s="223" t="str">
        <f t="shared" ca="1" si="417"/>
        <v>-2.78384228249673-3.39212163590176i</v>
      </c>
      <c r="DA288" s="223" t="str">
        <f t="shared" ca="1" si="418"/>
        <v>3.64865190272251-2.437951258604i</v>
      </c>
      <c r="DB288" s="223" t="str">
        <f t="shared" ca="1" si="419"/>
        <v>2.06858143137099+3.87004365716417i</v>
      </c>
      <c r="DC288" s="223" t="str">
        <f t="shared" ca="1" si="420"/>
        <v>-4.05416477560625+1.67929003415223i</v>
      </c>
      <c r="DD288" s="223" t="str">
        <f t="shared" ca="1" si="421"/>
        <v>-1.2738261559115-4.19924207102725i</v>
      </c>
      <c r="DE288" s="223" t="str">
        <f t="shared" ca="1" si="422"/>
        <v>4.3038783697651-0.856094635444891i</v>
      </c>
      <c r="DF288" s="223" t="str">
        <f t="shared" ca="1" si="423"/>
        <v>0.430118455650016+4.36706596706286i</v>
      </c>
      <c r="DG288" s="223" t="str">
        <f t="shared" ca="1" si="424"/>
        <v>-4.38819633181669+5.63385903889372E-13i</v>
      </c>
      <c r="DH288" s="223" t="str">
        <f t="shared" ca="1" si="425"/>
        <v>0.430118455648646-4.367065967063i</v>
      </c>
      <c r="DI288" s="223" t="str">
        <f t="shared" ca="1" si="426"/>
        <v>4.30387836976537+0.856094635443544i</v>
      </c>
      <c r="DJ288" s="223" t="str">
        <f t="shared" ca="1" si="427"/>
        <v>-1.27382615591018+4.19924207102765i</v>
      </c>
      <c r="DK288" s="223" t="str">
        <f t="shared" ca="1" si="428"/>
        <v>-4.05416477560678-1.67929003415096i</v>
      </c>
      <c r="DL288" s="223" t="str">
        <f t="shared" ca="1" si="429"/>
        <v>2.06858143136978-3.87004365716482i</v>
      </c>
      <c r="DM288" s="223" t="str">
        <f t="shared" ca="1" si="430"/>
        <v>3.64865190272328+2.43795125860286i</v>
      </c>
      <c r="DN288" s="223" t="str">
        <f t="shared" ca="1" si="431"/>
        <v>-2.78384228249567+3.39212163590264i</v>
      </c>
      <c r="DO288" s="223" t="str">
        <f t="shared" ca="1" si="432"/>
        <v>-3.10292338340578-3.10292338340524i</v>
      </c>
      <c r="DP288" s="223" t="str">
        <f t="shared" ca="1" si="433"/>
        <v>3.39212163590215-2.78384228249626i</v>
      </c>
      <c r="DQ288" s="223" t="str">
        <f t="shared" ca="1" si="434"/>
        <v>2.4379512586035+3.64865190272285i</v>
      </c>
      <c r="DR288" s="223" t="str">
        <f t="shared" ca="1" si="435"/>
        <v>-3.87004365716446+2.06858143137045i</v>
      </c>
      <c r="DS288" s="223" t="str">
        <f t="shared" ca="1" si="436"/>
        <v>-1.67929003415166-4.05416477560648i</v>
      </c>
      <c r="DT288" s="223" t="str">
        <f t="shared" ca="1" si="437"/>
        <v>4.1992420710275-1.27382615591067i</v>
      </c>
      <c r="DU288" s="223" t="str">
        <f t="shared" ca="1" si="438"/>
        <v>0.85609463544429+4.30387836976522i</v>
      </c>
      <c r="DV288" s="223" t="str">
        <f t="shared" ca="1" si="439"/>
        <v>-4.36706596706292+0.430118455649406i</v>
      </c>
      <c r="DW288" s="223" t="str">
        <f t="shared" ca="1" si="440"/>
        <v>4.94633448389981E-14-4.38819633181669i</v>
      </c>
      <c r="DX288" s="223" t="str">
        <f t="shared" ca="1" si="441"/>
        <v>4.36706596706291+0.430118455649505i</v>
      </c>
      <c r="DY288" s="223" t="str">
        <f t="shared" ca="1" si="442"/>
        <v>-0.856094635443899+4.3038783697653i</v>
      </c>
      <c r="DZ288" s="223" t="str">
        <f t="shared" ca="1" si="443"/>
        <v>-4.19924207102754-1.27382615591053i</v>
      </c>
      <c r="EA288" s="223" t="str">
        <f t="shared" ca="1" si="444"/>
        <v>1.67929003415152-4.05416477560654i</v>
      </c>
      <c r="EB288" s="223" t="str">
        <f t="shared" ca="1" si="445"/>
        <v>3.87004365716453+2.06858143137032i</v>
      </c>
      <c r="EC288" s="223" t="str">
        <f t="shared" ca="1" si="446"/>
        <v>-2.43795125860337+3.64865190272294i</v>
      </c>
      <c r="ED288" s="223" t="str">
        <f t="shared" ca="1" si="447"/>
        <v>-3.39212163590209-2.78384228249634i</v>
      </c>
      <c r="EE288" s="223" t="str">
        <f t="shared" ca="1" si="448"/>
        <v>3.10292338340585-3.10292338340517i</v>
      </c>
      <c r="EF288" s="223" t="str">
        <f t="shared" ca="1" si="449"/>
        <v>2.78384228249598+3.39212163590238i</v>
      </c>
      <c r="EG288" s="223" t="str">
        <f t="shared" ca="1" si="450"/>
        <v>-3.64865190272319+2.43795125860299i</v>
      </c>
      <c r="EH288" s="223" t="str">
        <f t="shared" ca="1" si="451"/>
        <v>-2.06858143136991-3.87004365716475i</v>
      </c>
      <c r="EI288" s="223" t="str">
        <f t="shared" ca="1" si="452"/>
        <v>4.05416477560672-1.6792900341511i</v>
      </c>
      <c r="EJ288" s="223" t="str">
        <f t="shared" ca="1" si="453"/>
        <v>1.27382615591009+4.19924207102767i</v>
      </c>
      <c r="EK288" s="223" t="str">
        <f t="shared" ca="1" si="454"/>
        <v>-4.30387836976539+0.856094635443443i</v>
      </c>
      <c r="EL288" s="223" t="str">
        <f t="shared" ca="1" si="455"/>
        <v>-0.430118455649044-4.36706596706296i</v>
      </c>
      <c r="EM288" s="223" t="str">
        <f t="shared" ca="1" si="456"/>
        <v>4.38819633181669+4.12872511434452E-13i</v>
      </c>
      <c r="EN288" s="223"/>
      <c r="EO288" s="223"/>
      <c r="EP288" s="223"/>
    </row>
    <row r="289" spans="1:146">
      <c r="A289" s="249">
        <f t="shared" si="323"/>
        <v>3.6914062500000028E-3</v>
      </c>
      <c r="B289" s="248">
        <v>189</v>
      </c>
      <c r="C289" s="247">
        <f t="shared" si="324"/>
        <v>37800</v>
      </c>
      <c r="N289" s="246">
        <f t="shared" ca="1" si="327"/>
        <v>17.350851250854593</v>
      </c>
      <c r="O289" s="223">
        <f t="shared" ca="1" si="328"/>
        <v>4.3508512508545927</v>
      </c>
      <c r="P289" s="223" t="str">
        <f t="shared" ca="1" si="329"/>
        <v>-0.320068473556181+4.33906243090583i</v>
      </c>
      <c r="Q289" s="223" t="str">
        <f t="shared" ca="1" si="330"/>
        <v>-4.30375985569625-0.638402468322591i</v>
      </c>
      <c r="R289" s="223" t="str">
        <f t="shared" ca="1" si="331"/>
        <v>0.953276904800471-4.24513483293959i</v>
      </c>
      <c r="S289" s="223" t="str">
        <f t="shared" ca="1" si="332"/>
        <v>4.16350505671367+1.26298545113657i</v>
      </c>
      <c r="T289" s="223" t="str">
        <f t="shared" ca="1" si="333"/>
        <v>-1.56584976988459+4.05931288584846i</v>
      </c>
      <c r="U289" s="223" t="str">
        <f t="shared" ca="1" si="334"/>
        <v>-3.93312294674534-1.86022861306029i</v>
      </c>
      <c r="V289" s="223" t="str">
        <f t="shared" ca="1" si="335"/>
        <v>2.14452671620713-3.78561907361753i</v>
      </c>
      <c r="W289" s="223" t="str">
        <f t="shared" ca="1" si="336"/>
        <v>3.61760060273403+2.41720344327104i</v>
      </c>
      <c r="X289" s="223" t="str">
        <f t="shared" ca="1" si="337"/>
        <v>-2.67678113544301+3.42997804074595i</v>
      </c>
      <c r="Y289" s="223" t="str">
        <f t="shared" ca="1" si="338"/>
        <v>-3.22376813057277-2.92185311871872i</v>
      </c>
      <c r="Z289" s="223" t="str">
        <f t="shared" ca="1" si="339"/>
        <v>3.15109132678709-3.00008834158431i</v>
      </c>
      <c r="AA289" s="223" t="str">
        <f t="shared" ca="1" si="340"/>
        <v>2.76015081393697+3.36325349793708i</v>
      </c>
      <c r="AB289" s="223" t="str">
        <f t="shared" ca="1" si="341"/>
        <v>-3.55718990698035+2.50525578988256i</v>
      </c>
      <c r="AC289" s="223" t="str">
        <f t="shared" ca="1" si="342"/>
        <v>-2.23678456764083-3.73184959571347i</v>
      </c>
      <c r="AD289" s="223" t="str">
        <f t="shared" ca="1" si="343"/>
        <v>3.8862860681502-1.95619201602618i</v>
      </c>
      <c r="AE289" s="223" t="str">
        <f t="shared" ca="1" si="344"/>
        <v>1.6649986903871+4.01966241966564i</v>
      </c>
      <c r="AF289" s="223" t="str">
        <f t="shared" ca="1" si="345"/>
        <v>-4.13125587225497+1.36478259258455i</v>
      </c>
      <c r="AG289" s="223" t="str">
        <f t="shared" ca="1" si="346"/>
        <v>-1.05717061966491-4.22046169132955i</v>
      </c>
      <c r="AH289" s="223" t="str">
        <f t="shared" ca="1" si="347"/>
        <v>4.28679646282699-0.743829747561224i</v>
      </c>
      <c r="AI289" s="223" t="str">
        <f t="shared" ca="1" si="348"/>
        <v>0.426457997608142+4.32990071287311i</v>
      </c>
      <c r="AJ289" s="223" t="str">
        <f t="shared" ca="1" si="349"/>
        <v>-4.34954085580223+0.106775234816586i</v>
      </c>
      <c r="AK289" s="223" t="str">
        <f t="shared" ca="1" si="350"/>
        <v>0.213486152223727-4.34561045997817i</v>
      </c>
      <c r="AL289" s="223" t="str">
        <f t="shared" ca="1" si="351"/>
        <v>4.31813082455632+0.532590639308999i</v>
      </c>
      <c r="AM289" s="223" t="str">
        <f t="shared" ca="1" si="352"/>
        <v>-0.848808971574792+4.26725086406191i</v>
      </c>
      <c r="AN289" s="223" t="str">
        <f t="shared" ca="1" si="353"/>
        <v>-4.19324630140926-1.16042753448051i</v>
      </c>
      <c r="AO289" s="223" t="str">
        <f t="shared" ca="1" si="354"/>
        <v>1.46575764003035-4.09651817373677i</v>
      </c>
      <c r="AP289" s="223" t="str">
        <f t="shared" ca="1" si="355"/>
        <v>3.97759065914647+1.76314467793592i</v>
      </c>
      <c r="AQ289" s="223" t="str">
        <f t="shared" ca="1" si="356"/>
        <v>-2.05097708206823+3.83710823614527i</v>
      </c>
      <c r="AR289" s="223" t="str">
        <f t="shared" ca="1" si="357"/>
        <v>-2.05097708206823+3.83710823614527i</v>
      </c>
      <c r="AS289" s="223" t="str">
        <f t="shared" ca="1" si="358"/>
        <v>2.59179906408543-3.49463649303742i</v>
      </c>
      <c r="AT289" s="223" t="str">
        <f t="shared" ca="1" si="359"/>
        <v>3.29450305698215+2.84185788078825i</v>
      </c>
      <c r="AU289" s="223" t="str">
        <f t="shared" ca="1" si="360"/>
        <v>-3.07651642341246+3.07651642341405i</v>
      </c>
      <c r="AV289" s="223" t="str">
        <f t="shared" ca="1" si="361"/>
        <v>-2.84185788078995-3.29450305698068i</v>
      </c>
      <c r="AW289" s="223" t="str">
        <f t="shared" ca="1" si="362"/>
        <v>3.49463649303866-2.59179906408376i</v>
      </c>
      <c r="AX289" s="223" t="str">
        <f t="shared" ca="1" si="363"/>
        <v>2.32769506368907+3.67583219115624i</v>
      </c>
      <c r="AY289" s="223" t="str">
        <f t="shared" ca="1" si="364"/>
        <v>-3.8371082361462+2.0509770820665i</v>
      </c>
      <c r="AZ289" s="223" t="str">
        <f t="shared" ca="1" si="365"/>
        <v>-1.76314467793808-3.97759065914551i</v>
      </c>
      <c r="BA289" s="223" t="str">
        <f t="shared" ca="1" si="366"/>
        <v>4.09651817373597-1.46575764003258i</v>
      </c>
      <c r="BB289" s="223" t="str">
        <f t="shared" ca="1" si="367"/>
        <v>1.16042753447862+4.19324630140979i</v>
      </c>
      <c r="BC289" s="223" t="str">
        <f t="shared" ca="1" si="368"/>
        <v>-4.26725086406231+0.848808971572813i</v>
      </c>
      <c r="BD289" s="223" t="str">
        <f t="shared" ca="1" si="369"/>
        <v>-0.532590639306994-4.31813082455656i</v>
      </c>
      <c r="BE289" s="223" t="str">
        <f t="shared" ca="1" si="370"/>
        <v>4.34561045997806-0.213486152226031i</v>
      </c>
      <c r="BF289" s="223" t="str">
        <f t="shared" ca="1" si="371"/>
        <v>-0.106775234815145+4.34954085580227i</v>
      </c>
      <c r="BG289" s="223" t="str">
        <f t="shared" ca="1" si="372"/>
        <v>-4.32990071287316-0.426457997607569i</v>
      </c>
      <c r="BH289" s="223" t="str">
        <f t="shared" ca="1" si="373"/>
        <v>0.743829747561506-4.28679646282694i</v>
      </c>
      <c r="BI289" s="223" t="str">
        <f t="shared" ca="1" si="374"/>
        <v>4.22046169132927+1.05717061966603i</v>
      </c>
      <c r="BJ289" s="223" t="str">
        <f t="shared" ca="1" si="375"/>
        <v>-1.36478259258653+4.13125587225432i</v>
      </c>
      <c r="BK289" s="223" t="str">
        <f t="shared" ca="1" si="376"/>
        <v>-4.01966241966638-1.66499869038531i</v>
      </c>
      <c r="BL289" s="223" t="str">
        <f t="shared" ca="1" si="377"/>
        <v>1.95619201602523-3.88628606815069i</v>
      </c>
      <c r="BM289" s="223" t="str">
        <f t="shared" ca="1" si="378"/>
        <v>3.73184959571358+2.23678456764065i</v>
      </c>
      <c r="BN289" s="223" t="str">
        <f t="shared" ca="1" si="379"/>
        <v>-2.5052557898831+3.55718990697997i</v>
      </c>
      <c r="BO289" s="223" t="str">
        <f t="shared" ca="1" si="380"/>
        <v>-3.3632534979361-2.76015081393818i</v>
      </c>
      <c r="BP289" s="223" t="str">
        <f t="shared" ca="1" si="381"/>
        <v>3.00008834158576-3.15109132678572i</v>
      </c>
      <c r="BQ289" s="223" t="str">
        <f t="shared" ca="1" si="382"/>
        <v>2.92185311871981+3.22376813057178i</v>
      </c>
      <c r="BR289" s="223" t="str">
        <f t="shared" ca="1" si="383"/>
        <v>-3.42997804074557+2.67678113544349i</v>
      </c>
      <c r="BS289" s="223" t="str">
        <f t="shared" ca="1" si="384"/>
        <v>-2.4172034432708-3.61760060273419i</v>
      </c>
      <c r="BT289" s="223" t="str">
        <f t="shared" ca="1" si="385"/>
        <v>3.7856190736181-2.14452671620612i</v>
      </c>
      <c r="BU289" s="223" t="str">
        <f t="shared" ca="1" si="386"/>
        <v>1.86022861305885+3.93312294674602i</v>
      </c>
      <c r="BV289" s="223" t="str">
        <f t="shared" ca="1" si="387"/>
        <v>-4.05931288584775+1.56584976988644i</v>
      </c>
      <c r="BW289" s="223" t="str">
        <f t="shared" ca="1" si="388"/>
        <v>-1.26298545113762-4.16350505671335i</v>
      </c>
      <c r="BX289" s="223" t="str">
        <f t="shared" ca="1" si="389"/>
        <v>4.24513483293954-0.953276904800693i</v>
      </c>
      <c r="BY289" s="223" t="str">
        <f t="shared" ca="1" si="390"/>
        <v>0.638402468322212+4.3037598556963i</v>
      </c>
      <c r="BZ289" s="223" t="str">
        <f t="shared" ca="1" si="391"/>
        <v>-4.33906243090591+0.320068473555013i</v>
      </c>
      <c r="CA289" s="223" t="str">
        <f t="shared" ca="1" si="392"/>
        <v>1.95935274663425E-12-4.35085125085459i</v>
      </c>
      <c r="CB289" s="223" t="str">
        <f t="shared" ca="1" si="393"/>
        <v>4.33906243090594+0.320068473554728i</v>
      </c>
      <c r="CC289" s="223" t="str">
        <f t="shared" ca="1" si="394"/>
        <v>-0.63840246832193+4.30375985569635i</v>
      </c>
      <c r="CD289" s="223" t="str">
        <f t="shared" ca="1" si="395"/>
        <v>-4.2451348329396-0.953276904800415i</v>
      </c>
      <c r="CE289" s="223" t="str">
        <f t="shared" ca="1" si="396"/>
        <v>1.26298545113735-4.16350505671343i</v>
      </c>
      <c r="CF289" s="223" t="str">
        <f t="shared" ca="1" si="397"/>
        <v>4.05931288584794+1.56584976988594i</v>
      </c>
      <c r="CG289" s="223" t="str">
        <f t="shared" ca="1" si="398"/>
        <v>-1.86022861305859+3.93312294674614i</v>
      </c>
      <c r="CH289" s="223" t="str">
        <f t="shared" ca="1" si="399"/>
        <v>-3.78561907361824-2.14452671620587i</v>
      </c>
      <c r="CI289" s="223" t="str">
        <f t="shared" ca="1" si="400"/>
        <v>2.41720344327056-3.61760060273435i</v>
      </c>
      <c r="CJ289" s="223" t="str">
        <f t="shared" ca="1" si="401"/>
        <v>3.42997804074575+2.67678113544326i</v>
      </c>
      <c r="CK289" s="223" t="str">
        <f t="shared" ca="1" si="402"/>
        <v>-2.9218531187196+3.22376813057197i</v>
      </c>
      <c r="CL289" s="223" t="str">
        <f t="shared" ca="1" si="403"/>
        <v>-3.00008834158283-3.15109132678851i</v>
      </c>
      <c r="CM289" s="223" t="str">
        <f t="shared" ca="1" si="404"/>
        <v>3.36325349793583-2.76015081393849i</v>
      </c>
      <c r="CN289" s="223" t="str">
        <f t="shared" ca="1" si="405"/>
        <v>2.50525578988343+3.55718990697974i</v>
      </c>
      <c r="CO289" s="223" t="str">
        <f t="shared" ca="1" si="406"/>
        <v>-3.73184959571337+2.236784567641i</v>
      </c>
      <c r="CP289" s="223" t="str">
        <f t="shared" ca="1" si="407"/>
        <v>-1.9561920160256-3.8862860681505i</v>
      </c>
      <c r="CQ289" s="223" t="str">
        <f t="shared" ca="1" si="408"/>
        <v>4.01966241966622-1.66499869038569i</v>
      </c>
      <c r="CR289" s="223" t="str">
        <f t="shared" ca="1" si="409"/>
        <v>1.36478259258269+4.13125587225558i</v>
      </c>
      <c r="CS289" s="223" t="str">
        <f t="shared" ca="1" si="410"/>
        <v>-4.22046169132917+1.05717061966643i</v>
      </c>
      <c r="CT289" s="223" t="str">
        <f t="shared" ca="1" si="411"/>
        <v>-0.743829747561911-4.28679646282687i</v>
      </c>
      <c r="CU289" s="223" t="str">
        <f t="shared" ca="1" si="412"/>
        <v>4.32990071287312-0.426457997607976i</v>
      </c>
      <c r="CV289" s="223" t="str">
        <f t="shared" ca="1" si="413"/>
        <v>0.106775234815554+4.34954085580226i</v>
      </c>
      <c r="CW289" s="223" t="str">
        <f t="shared" ca="1" si="414"/>
        <v>-4.34561045997808-0.213486152225622i</v>
      </c>
      <c r="CX289" s="223" t="str">
        <f t="shared" ca="1" si="415"/>
        <v>0.532590639306711-4.3181308245566i</v>
      </c>
      <c r="CY289" s="223" t="str">
        <f t="shared" ca="1" si="416"/>
        <v>4.26725086406236+0.84880897157253i</v>
      </c>
      <c r="CZ289" s="223" t="str">
        <f t="shared" ca="1" si="417"/>
        <v>-1.16042753447835+4.19324630140986i</v>
      </c>
      <c r="DA289" s="223" t="str">
        <f t="shared" ca="1" si="418"/>
        <v>-4.09651817373607-1.46575764003231i</v>
      </c>
      <c r="DB289" s="223" t="str">
        <f t="shared" ca="1" si="419"/>
        <v>1.76314467793782-3.97759065914562i</v>
      </c>
      <c r="DC289" s="223" t="str">
        <f t="shared" ca="1" si="420"/>
        <v>3.83710823614429+2.05097708207006i</v>
      </c>
      <c r="DD289" s="223" t="str">
        <f t="shared" ca="1" si="421"/>
        <v>-2.32769506368873+3.67583219115646i</v>
      </c>
      <c r="DE289" s="223" t="str">
        <f t="shared" ca="1" si="422"/>
        <v>-3.49463649303883-2.59179906408353i</v>
      </c>
      <c r="DF289" s="223" t="str">
        <f t="shared" ca="1" si="423"/>
        <v>2.84185788078973-3.29450305698087i</v>
      </c>
      <c r="DG289" s="223" t="str">
        <f t="shared" ca="1" si="424"/>
        <v>3.07651642341267+3.07651642341385i</v>
      </c>
      <c r="DH289" s="223" t="str">
        <f t="shared" ca="1" si="425"/>
        <v>-3.29450305698196+2.84185788078846i</v>
      </c>
      <c r="DI289" s="223" t="str">
        <f t="shared" ca="1" si="426"/>
        <v>-2.59179906408576-3.49463649303718i</v>
      </c>
      <c r="DJ289" s="223" t="str">
        <f t="shared" ca="1" si="427"/>
        <v>3.67583219115498-2.32769506369107i</v>
      </c>
      <c r="DK289" s="223" t="str">
        <f t="shared" ca="1" si="428"/>
        <v>2.05097708206859+3.83710823614508i</v>
      </c>
      <c r="DL289" s="223" t="str">
        <f t="shared" ca="1" si="429"/>
        <v>-3.9775906591463+1.76314467793629i</v>
      </c>
      <c r="DM289" s="223" t="str">
        <f t="shared" ca="1" si="430"/>
        <v>-1.46575764003073-4.09651817373663i</v>
      </c>
      <c r="DN289" s="223" t="str">
        <f t="shared" ca="1" si="431"/>
        <v>4.19324630141031-1.16042753447673i</v>
      </c>
      <c r="DO289" s="223" t="str">
        <f t="shared" ca="1" si="432"/>
        <v>0.848808971575014+4.26725086406187i</v>
      </c>
      <c r="DP289" s="223" t="str">
        <f t="shared" ca="1" si="433"/>
        <v>-4.31813082455629+0.532590639309221i</v>
      </c>
      <c r="DQ289" s="223" t="str">
        <f t="shared" ca="1" si="434"/>
        <v>-0.21348615222395-4.34561045997816i</v>
      </c>
      <c r="DR289" s="223" t="str">
        <f t="shared" ca="1" si="435"/>
        <v>4.34954085580222+0.106775234817228i</v>
      </c>
      <c r="DS289" s="223" t="str">
        <f t="shared" ca="1" si="436"/>
        <v>-0.426457997609642+4.32990071287296i</v>
      </c>
      <c r="DT289" s="223" t="str">
        <f t="shared" ca="1" si="437"/>
        <v>-4.28679646282658-0.74382974756356i</v>
      </c>
      <c r="DU289" s="223" t="str">
        <f t="shared" ca="1" si="438"/>
        <v>1.05717061966374-4.22046169132984i</v>
      </c>
      <c r="DV289" s="223" t="str">
        <f t="shared" ca="1" si="439"/>
        <v>4.13125587225506+1.36478259258428i</v>
      </c>
      <c r="DW289" s="223" t="str">
        <f t="shared" ca="1" si="440"/>
        <v>-1.66499869038723+4.01966241966559i</v>
      </c>
      <c r="DX289" s="223" t="str">
        <f t="shared" ca="1" si="441"/>
        <v>-3.88628606814975-1.95619201602709i</v>
      </c>
      <c r="DY289" s="223" t="str">
        <f t="shared" ca="1" si="442"/>
        <v>2.23678456764244-3.73184959571251i</v>
      </c>
      <c r="DZ289" s="223" t="str">
        <f t="shared" ca="1" si="443"/>
        <v>3.55718990698134+2.50525578988116i</v>
      </c>
      <c r="EA289" s="223" t="str">
        <f t="shared" ca="1" si="444"/>
        <v>-2.76015081393635+3.3632534979376i</v>
      </c>
      <c r="EB289" s="223" t="str">
        <f t="shared" ca="1" si="445"/>
        <v>-3.15109132678735-3.00008834158404i</v>
      </c>
      <c r="EC289" s="223" t="str">
        <f t="shared" ca="1" si="446"/>
        <v>3.2237681305731-2.92185311871836i</v>
      </c>
      <c r="ED289" s="223" t="str">
        <f t="shared" ca="1" si="447"/>
        <v>2.67678113544195+3.42997804074678i</v>
      </c>
      <c r="EE289" s="223" t="str">
        <f t="shared" ca="1" si="448"/>
        <v>-3.61760060273528+2.41720344326917i</v>
      </c>
      <c r="EF289" s="223" t="str">
        <f t="shared" ca="1" si="449"/>
        <v>-2.14452671620829-3.78561907361687i</v>
      </c>
      <c r="EG289" s="223" t="str">
        <f t="shared" ca="1" si="450"/>
        <v>3.93312294674496-1.8602286130611i</v>
      </c>
      <c r="EH289" s="223" t="str">
        <f t="shared" ca="1" si="451"/>
        <v>1.56584976988462+4.05931288584845i</v>
      </c>
      <c r="EI289" s="223" t="str">
        <f t="shared" ca="1" si="452"/>
        <v>-4.16350505671392+1.26298545113575i</v>
      </c>
      <c r="EJ289" s="223" t="str">
        <f t="shared" ca="1" si="453"/>
        <v>-0.953276904798783-4.24513483293996i</v>
      </c>
      <c r="EK289" s="223" t="str">
        <f t="shared" ca="1" si="454"/>
        <v>4.30375985569594-0.638402468324679i</v>
      </c>
      <c r="EL289" s="223" t="str">
        <f t="shared" ca="1" si="455"/>
        <v>0.320068473557499+4.33906243090573i</v>
      </c>
      <c r="EM289" s="223" t="str">
        <f t="shared" ca="1" si="456"/>
        <v>-4.35085125085459+5.33005187692673E-13i</v>
      </c>
      <c r="EN289" s="223"/>
      <c r="EO289" s="223"/>
      <c r="EP289" s="223"/>
    </row>
    <row r="290" spans="1:146">
      <c r="A290" s="249">
        <f t="shared" si="323"/>
        <v>3.7109375000000029E-3</v>
      </c>
      <c r="B290" s="248">
        <v>190</v>
      </c>
      <c r="C290" s="247">
        <f t="shared" si="324"/>
        <v>38000</v>
      </c>
      <c r="N290" s="246">
        <f t="shared" ca="1" si="327"/>
        <v>17.277038187055673</v>
      </c>
      <c r="O290" s="223">
        <f t="shared" ca="1" si="328"/>
        <v>4.2770381870556742</v>
      </c>
      <c r="P290" s="223" t="str">
        <f t="shared" ca="1" si="329"/>
        <v>-0.209864316848374+4.27188630724721i</v>
      </c>
      <c r="Q290" s="223" t="str">
        <f t="shared" ca="1" si="330"/>
        <v>-4.25644307915155-0.419223052175518i</v>
      </c>
      <c r="R290" s="223" t="str">
        <f t="shared" ca="1" si="331"/>
        <v>0.627571842450581-4.2307457068578i</v>
      </c>
      <c r="S290" s="223" t="str">
        <f t="shared" ca="1" si="332"/>
        <v>4.19485609758673+0.834408757187955i</v>
      </c>
      <c r="T290" s="223" t="str">
        <f t="shared" ca="1" si="333"/>
        <v>-1.03923550814411+4.14886071255049i</v>
      </c>
      <c r="U290" s="223" t="str">
        <f t="shared" ca="1" si="334"/>
        <v>-4.09287035866054-1.24155864973445i</v>
      </c>
      <c r="V290" s="223" t="str">
        <f t="shared" ca="1" si="335"/>
        <v>1.44089076779028-4.02701992158335i</v>
      </c>
      <c r="W290" s="223" t="str">
        <f t="shared" ca="1" si="336"/>
        <v>3.95146804078993+1.636751653779i</v>
      </c>
      <c r="X290" s="223" t="str">
        <f t="shared" ca="1" si="337"/>
        <v>-1.82866946167164+3.86639672737835i</v>
      </c>
      <c r="Y290" s="223" t="str">
        <f t="shared" ca="1" si="338"/>
        <v>-3.77201092559435-2.0161818446582i</v>
      </c>
      <c r="Z290" s="223" t="str">
        <f t="shared" ca="1" si="339"/>
        <v>2.19883706898468-3.66853801910125i</v>
      </c>
      <c r="AA290" s="223" t="str">
        <f t="shared" ca="1" si="340"/>
        <v>3.55622728319438+2.37619510221624i</v>
      </c>
      <c r="AB290" s="223" t="str">
        <f t="shared" ca="1" si="341"/>
        <v>-2.54782867331679+3.43534928427333i</v>
      </c>
      <c r="AC290" s="223" t="str">
        <f t="shared" ca="1" si="342"/>
        <v>-3.30619522802568-2.71332430197953i</v>
      </c>
      <c r="AD290" s="223" t="str">
        <f t="shared" ca="1" si="343"/>
        <v>2.87228329474001-3.16907625788493i</v>
      </c>
      <c r="AE290" s="223" t="str">
        <f t="shared" ca="1" si="344"/>
        <v>3.02432270546092+3.02432270546084i</v>
      </c>
      <c r="AF290" s="223" t="str">
        <f t="shared" ca="1" si="345"/>
        <v>-3.16907625788514+2.87228329473978i</v>
      </c>
      <c r="AG290" s="223" t="str">
        <f t="shared" ca="1" si="346"/>
        <v>-2.71332430197962-3.30619522802561i</v>
      </c>
      <c r="AH290" s="223" t="str">
        <f t="shared" ca="1" si="347"/>
        <v>3.43534928427353-2.54782867331652i</v>
      </c>
      <c r="AI290" s="223" t="str">
        <f t="shared" ca="1" si="348"/>
        <v>2.37619510221631+3.55622728319433i</v>
      </c>
      <c r="AJ290" s="223" t="str">
        <f t="shared" ca="1" si="349"/>
        <v>-3.66853801910143+2.19883706898439i</v>
      </c>
      <c r="AK290" s="223" t="str">
        <f t="shared" ca="1" si="350"/>
        <v>-2.0161818446594-3.77201092559371i</v>
      </c>
      <c r="AL290" s="223" t="str">
        <f t="shared" ca="1" si="351"/>
        <v>3.8663967273785-1.82866946167134i</v>
      </c>
      <c r="AM290" s="223" t="str">
        <f t="shared" ca="1" si="352"/>
        <v>1.63675165377751+3.95146804079055i</v>
      </c>
      <c r="AN290" s="223" t="str">
        <f t="shared" ca="1" si="353"/>
        <v>-4.02701992158304+1.44089076779117i</v>
      </c>
      <c r="AO290" s="223" t="str">
        <f t="shared" ca="1" si="354"/>
        <v>-1.24155864973411-4.09287035866064i</v>
      </c>
      <c r="AP290" s="223" t="str">
        <f t="shared" ca="1" si="355"/>
        <v>4.14886071255099-1.03923550814212i</v>
      </c>
      <c r="AQ290" s="223" t="str">
        <f t="shared" ca="1" si="356"/>
        <v>0.834408757188921+4.19485609758653i</v>
      </c>
      <c r="AR290" s="223" t="str">
        <f t="shared" ca="1" si="357"/>
        <v>0.834408757188921+4.19485609758653i</v>
      </c>
      <c r="AS290" s="223" t="str">
        <f t="shared" ca="1" si="358"/>
        <v>-0.419223052173527-4.25644307915175i</v>
      </c>
      <c r="AT290" s="223" t="str">
        <f t="shared" ca="1" si="359"/>
        <v>4.27188630724718-0.209864316849074i</v>
      </c>
      <c r="AU290" s="223" t="str">
        <f t="shared" ca="1" si="360"/>
        <v>-7.3146181329424E-13+4.27703818705567i</v>
      </c>
      <c r="AV290" s="223" t="str">
        <f t="shared" ca="1" si="361"/>
        <v>-4.27188630724731-0.209864316846407i</v>
      </c>
      <c r="AW290" s="223" t="str">
        <f t="shared" ca="1" si="362"/>
        <v>0.419223052174983-4.2564430791516i</v>
      </c>
      <c r="AX290" s="223" t="str">
        <f t="shared" ca="1" si="363"/>
        <v>4.23074570685768+0.627571842451373i</v>
      </c>
      <c r="AY290" s="223" t="str">
        <f t="shared" ca="1" si="364"/>
        <v>-0.834408757186184+4.19485609758708i</v>
      </c>
      <c r="AZ290" s="223" t="str">
        <f t="shared" ca="1" si="365"/>
        <v>-4.1488607125506-1.03923550814365i</v>
      </c>
      <c r="BA290" s="223" t="str">
        <f t="shared" ca="1" si="366"/>
        <v>1.24155864973557-4.0928703586602i</v>
      </c>
      <c r="BB290" s="223" t="str">
        <f t="shared" ca="1" si="367"/>
        <v>4.02701992158394+1.44089076778865i</v>
      </c>
      <c r="BC290" s="223" t="str">
        <f t="shared" ca="1" si="368"/>
        <v>-1.63675165377892+3.95146804078996i</v>
      </c>
      <c r="BD290" s="223" t="str">
        <f t="shared" ca="1" si="369"/>
        <v>-3.86639672737782-1.82866946167277i</v>
      </c>
      <c r="BE290" s="223" t="str">
        <f t="shared" ca="1" si="370"/>
        <v>2.016181844657-3.772010925595i</v>
      </c>
      <c r="BF290" s="223" t="str">
        <f t="shared" ca="1" si="371"/>
        <v>3.66853801910133+2.19883706898455i</v>
      </c>
      <c r="BG290" s="223" t="str">
        <f t="shared" ca="1" si="372"/>
        <v>-2.37619510221757+3.55622728319348i</v>
      </c>
      <c r="BH290" s="223" t="str">
        <f t="shared" ca="1" si="373"/>
        <v>-3.43534928427418-2.54782867331564i</v>
      </c>
      <c r="BI290" s="223" t="str">
        <f t="shared" ca="1" si="374"/>
        <v>2.71332430197981-3.30619522802545i</v>
      </c>
      <c r="BJ290" s="223" t="str">
        <f t="shared" ca="1" si="375"/>
        <v>3.16907625788387+2.87228329474118i</v>
      </c>
      <c r="BK290" s="223" t="str">
        <f t="shared" ca="1" si="376"/>
        <v>-3.0243227054602+3.02432270546157i</v>
      </c>
      <c r="BL290" s="223" t="str">
        <f t="shared" ca="1" si="377"/>
        <v>-2.87228329473955-3.16907625788534i</v>
      </c>
      <c r="BM290" s="223" t="str">
        <f t="shared" ca="1" si="378"/>
        <v>3.30619522802692-2.71332430197802i</v>
      </c>
      <c r="BN290" s="223" t="str">
        <f t="shared" ca="1" si="379"/>
        <v>2.5478286733173+3.43534928427295i</v>
      </c>
      <c r="BO290" s="223" t="str">
        <f t="shared" ca="1" si="380"/>
        <v>-3.55622728319477+2.37619510221565i</v>
      </c>
      <c r="BP290" s="223" t="str">
        <f t="shared" ca="1" si="381"/>
        <v>-2.19883706898632-3.66853801910027i</v>
      </c>
      <c r="BQ290" s="223" t="str">
        <f t="shared" ca="1" si="382"/>
        <v>3.77201092559408-2.01618184465871i</v>
      </c>
      <c r="BR290" s="223" t="str">
        <f t="shared" ca="1" si="383"/>
        <v>1.82866946167056+3.86639672737886i</v>
      </c>
      <c r="BS290" s="223" t="str">
        <f t="shared" ca="1" si="384"/>
        <v>-3.95146804078917+1.63675165378082i</v>
      </c>
      <c r="BT290" s="223" t="str">
        <f t="shared" ca="1" si="385"/>
        <v>-1.44089076779036-4.02701992158332i</v>
      </c>
      <c r="BU290" s="223" t="str">
        <f t="shared" ca="1" si="386"/>
        <v>4.09287035866087-1.24155864973336i</v>
      </c>
      <c r="BV290" s="223" t="str">
        <f t="shared" ca="1" si="387"/>
        <v>1.03923550814542+4.14886071255016i</v>
      </c>
      <c r="BW290" s="223" t="str">
        <f t="shared" ca="1" si="388"/>
        <v>-4.1948560975867+0.834408757188083i</v>
      </c>
      <c r="BX290" s="223" t="str">
        <f t="shared" ca="1" si="389"/>
        <v>-0.627571842449084-4.23074570685802i</v>
      </c>
      <c r="BY290" s="223" t="str">
        <f t="shared" ca="1" si="390"/>
        <v>4.25644307915141-0.419223052176913i</v>
      </c>
      <c r="BZ290" s="223" t="str">
        <f t="shared" ca="1" si="391"/>
        <v>0.209864316848344+4.27188630724722i</v>
      </c>
      <c r="CA290" s="223" t="str">
        <f t="shared" ca="1" si="392"/>
        <v>-4.27703818705567-1.46292362658848E-12i</v>
      </c>
      <c r="CB290" s="223" t="str">
        <f t="shared" ca="1" si="393"/>
        <v>0.209864316847138-4.27188630724728i</v>
      </c>
      <c r="CC290" s="223" t="str">
        <f t="shared" ca="1" si="394"/>
        <v>4.25644307915153+0.419223052175711i</v>
      </c>
      <c r="CD290" s="223" t="str">
        <f t="shared" ca="1" si="395"/>
        <v>-0.627571842451976+4.23074570685759i</v>
      </c>
      <c r="CE290" s="223" t="str">
        <f t="shared" ca="1" si="396"/>
        <v>-4.19485609758694-0.834408757186899i</v>
      </c>
      <c r="CF290" s="223" t="str">
        <f t="shared" ca="1" si="397"/>
        <v>1.03923550814425-4.14886071255046i</v>
      </c>
      <c r="CG290" s="223" t="str">
        <f t="shared" ca="1" si="398"/>
        <v>4.09287035865995+1.24155864973639i</v>
      </c>
      <c r="CH290" s="223" t="str">
        <f t="shared" ca="1" si="399"/>
        <v>-1.44089076778923+4.02701992158373i</v>
      </c>
      <c r="CI290" s="223" t="str">
        <f t="shared" ca="1" si="400"/>
        <v>-3.95146804078964-1.6367516537797i</v>
      </c>
      <c r="CJ290" s="223" t="str">
        <f t="shared" ca="1" si="401"/>
        <v>1.82866946167343-3.86639672737751i</v>
      </c>
      <c r="CK290" s="223" t="str">
        <f t="shared" ca="1" si="402"/>
        <v>3.77201092559459+2.01618184465775i</v>
      </c>
      <c r="CL290" s="223" t="str">
        <f t="shared" ca="1" si="403"/>
        <v>-2.19883706898528+3.66853801910089i</v>
      </c>
      <c r="CM290" s="223" t="str">
        <f t="shared" ca="1" si="404"/>
        <v>-3.55622728319537-2.37619510221475i</v>
      </c>
      <c r="CN290" s="223" t="str">
        <f t="shared" ca="1" si="405"/>
        <v>2.54782867331633-3.43534928427367i</v>
      </c>
      <c r="CO290" s="223" t="str">
        <f t="shared" ca="1" si="406"/>
        <v>3.30619522802499+2.71332430198038i</v>
      </c>
      <c r="CP290" s="223" t="str">
        <f t="shared" ca="1" si="407"/>
        <v>-2.87228329473866+3.16907625788616i</v>
      </c>
      <c r="CQ290" s="223" t="str">
        <f t="shared" ca="1" si="408"/>
        <v>-3.02432270546105-3.02432270546072i</v>
      </c>
      <c r="CR290" s="223" t="str">
        <f t="shared" ca="1" si="409"/>
        <v>3.16907625788583-2.87228329473901i</v>
      </c>
      <c r="CS290" s="223" t="str">
        <f t="shared" ca="1" si="410"/>
        <v>2.71332430198074+3.30619522802468i</v>
      </c>
      <c r="CT290" s="223" t="str">
        <f t="shared" ca="1" si="411"/>
        <v>-3.43534928427339+2.54782867331671i</v>
      </c>
      <c r="CU290" s="223" t="str">
        <f t="shared" ca="1" si="412"/>
        <v>-2.37619510221494-3.55622728319524i</v>
      </c>
      <c r="CV290" s="223" t="str">
        <f t="shared" ca="1" si="413"/>
        <v>3.66853801910065-2.19883706898569i</v>
      </c>
      <c r="CW290" s="223" t="str">
        <f t="shared" ca="1" si="414"/>
        <v>2.01618184465817+3.77201092559437i</v>
      </c>
      <c r="CX290" s="223" t="str">
        <f t="shared" ca="1" si="415"/>
        <v>-3.86639672737918+1.8286694616699i</v>
      </c>
      <c r="CY290" s="223" t="str">
        <f t="shared" ca="1" si="416"/>
        <v>-1.63675165378014-3.95146804078945i</v>
      </c>
      <c r="CZ290" s="223" t="str">
        <f t="shared" ca="1" si="417"/>
        <v>4.02701992158357-1.44089076778968i</v>
      </c>
      <c r="DA290" s="223" t="str">
        <f t="shared" ca="1" si="418"/>
        <v>1.24155864973266+4.09287035866108i</v>
      </c>
      <c r="DB290" s="223" t="str">
        <f t="shared" ca="1" si="419"/>
        <v>-4.14886071255034+1.03923550814471i</v>
      </c>
      <c r="DC290" s="223" t="str">
        <f t="shared" ca="1" si="420"/>
        <v>-0.834408757187365-4.19485609758684i</v>
      </c>
      <c r="DD290" s="223" t="str">
        <f t="shared" ca="1" si="421"/>
        <v>4.23074570685813-0.627571842448357i</v>
      </c>
      <c r="DE290" s="223" t="str">
        <f t="shared" ca="1" si="422"/>
        <v>0.419223052176185+4.25644307915149i</v>
      </c>
      <c r="DF290" s="223" t="str">
        <f t="shared" ca="1" si="423"/>
        <v>-4.27188630724725+0.209864316847613i</v>
      </c>
      <c r="DG290" s="223" t="str">
        <f t="shared" ca="1" si="424"/>
        <v>-1.93867960367538E-12-4.27703818705567i</v>
      </c>
      <c r="DH290" s="223" t="str">
        <f t="shared" ca="1" si="425"/>
        <v>4.27188630724724+0.209864316847869i</v>
      </c>
      <c r="DI290" s="223" t="str">
        <f t="shared" ca="1" si="426"/>
        <v>-0.419223052176439+4.25644307915146i</v>
      </c>
      <c r="DJ290" s="223" t="str">
        <f t="shared" ca="1" si="427"/>
        <v>-4.23074570685809-0.627571842448614i</v>
      </c>
      <c r="DK290" s="223" t="str">
        <f t="shared" ca="1" si="428"/>
        <v>0.834408757187617-4.19485609758679i</v>
      </c>
      <c r="DL290" s="223" t="str">
        <f t="shared" ca="1" si="429"/>
        <v>4.14886071255022+1.03923550814519i</v>
      </c>
      <c r="DM290" s="223" t="str">
        <f t="shared" ca="1" si="430"/>
        <v>-1.2415586497329+4.09287035866101i</v>
      </c>
      <c r="DN290" s="223" t="str">
        <f t="shared" ca="1" si="431"/>
        <v>-4.02701992158341-1.44089076779015i</v>
      </c>
      <c r="DO290" s="223" t="str">
        <f t="shared" ca="1" si="432"/>
        <v>1.63675165378038-3.95146804078936i</v>
      </c>
      <c r="DP290" s="223" t="str">
        <f t="shared" ca="1" si="433"/>
        <v>3.86639672737907+1.82866946167013i</v>
      </c>
      <c r="DQ290" s="223" t="str">
        <f t="shared" ca="1" si="434"/>
        <v>-2.01618184465839+3.77201092559425i</v>
      </c>
      <c r="DR290" s="223" t="str">
        <f t="shared" ca="1" si="435"/>
        <v>-3.66853801910052-2.19883706898591i</v>
      </c>
      <c r="DS290" s="223" t="str">
        <f t="shared" ca="1" si="436"/>
        <v>2.37619510221535-3.55622728319496i</v>
      </c>
      <c r="DT290" s="223" t="str">
        <f t="shared" ca="1" si="437"/>
        <v>3.43534928427324+2.54782867331692i</v>
      </c>
      <c r="DU290" s="223" t="str">
        <f t="shared" ca="1" si="438"/>
        <v>-2.71332430198113+3.30619522802437i</v>
      </c>
      <c r="DV290" s="223" t="str">
        <f t="shared" ca="1" si="439"/>
        <v>-3.16907625788566-2.8722832947392i</v>
      </c>
      <c r="DW290" s="223" t="str">
        <f t="shared" ca="1" si="440"/>
        <v>3.02432270546123-3.02432270546054i</v>
      </c>
      <c r="DX290" s="223" t="str">
        <f t="shared" ca="1" si="441"/>
        <v>2.87228329473847+3.16907625788633i</v>
      </c>
      <c r="DY290" s="223" t="str">
        <f t="shared" ca="1" si="442"/>
        <v>-3.3061952280253+2.71332430197999i</v>
      </c>
      <c r="DZ290" s="223" t="str">
        <f t="shared" ca="1" si="443"/>
        <v>-2.54782867331593-3.43534928427397i</v>
      </c>
      <c r="EA290" s="223" t="str">
        <f t="shared" ca="1" si="444"/>
        <v>3.55622728319322-2.37619510221797i</v>
      </c>
      <c r="EB290" s="223" t="str">
        <f t="shared" ca="1" si="445"/>
        <v>2.19883706898506+3.66853801910102i</v>
      </c>
      <c r="EC290" s="223" t="str">
        <f t="shared" ca="1" si="446"/>
        <v>-3.77201092559471+2.01618184465752i</v>
      </c>
      <c r="ED290" s="223" t="str">
        <f t="shared" ca="1" si="447"/>
        <v>-1.82866946167298-3.86639672737772i</v>
      </c>
      <c r="EE290" s="223" t="str">
        <f t="shared" ca="1" si="448"/>
        <v>3.95146804078983-1.63675165377925i</v>
      </c>
      <c r="EF290" s="223" t="str">
        <f t="shared" ca="1" si="449"/>
        <v>1.44089076778899+4.02701992158382i</v>
      </c>
      <c r="EG290" s="223" t="str">
        <f t="shared" ca="1" si="450"/>
        <v>-4.09287035866003+1.24155864973615i</v>
      </c>
      <c r="EH290" s="223" t="str">
        <f t="shared" ca="1" si="451"/>
        <v>-1.03923550814423-4.14886071255046i</v>
      </c>
      <c r="EI290" s="223" t="str">
        <f t="shared" ca="1" si="452"/>
        <v>4.19485609758703-0.834408757186411i</v>
      </c>
      <c r="EJ290" s="223" t="str">
        <f t="shared" ca="1" si="453"/>
        <v>0.627571842451723+4.23074570685763i</v>
      </c>
      <c r="EK290" s="223" t="str">
        <f t="shared" ca="1" si="454"/>
        <v>-4.25644307915155+0.419223052175457i</v>
      </c>
      <c r="EL290" s="223" t="str">
        <f t="shared" ca="1" si="455"/>
        <v>-0.209864316846882-4.27188630724729i</v>
      </c>
      <c r="EM290" s="223" t="str">
        <f t="shared" ca="1" si="456"/>
        <v>4.27703818705567-1.45033926353162E-12i</v>
      </c>
      <c r="EN290" s="223"/>
      <c r="EO290" s="223"/>
      <c r="EP290" s="223"/>
    </row>
    <row r="291" spans="1:146">
      <c r="A291" s="249">
        <f t="shared" si="323"/>
        <v>3.7304687500000029E-3</v>
      </c>
      <c r="B291" s="248">
        <v>191</v>
      </c>
      <c r="C291" s="247">
        <f t="shared" si="324"/>
        <v>38200</v>
      </c>
      <c r="N291" s="246">
        <f t="shared" ca="1" si="327"/>
        <v>17.065842272087785</v>
      </c>
      <c r="O291" s="223">
        <f t="shared" ca="1" si="328"/>
        <v>4.0658422720877843</v>
      </c>
      <c r="P291" s="223" t="str">
        <f t="shared" ca="1" si="329"/>
        <v>-0.09978076433742+4.06461771641125i</v>
      </c>
      <c r="Q291" s="223" t="str">
        <f t="shared" ca="1" si="330"/>
        <v>-4.0609447870082-0.199501424473446i</v>
      </c>
      <c r="R291" s="223" t="str">
        <f t="shared" ca="1" si="331"/>
        <v>0.29910191241105-4.05482569631396i</v>
      </c>
      <c r="S291" s="223" t="str">
        <f t="shared" ca="1" si="332"/>
        <v>4.04626413023995+0.398522232541003i</v>
      </c>
      <c r="T291" s="223" t="str">
        <f t="shared" ca="1" si="333"/>
        <v>-0.497702497779772+4.03526524595345i</v>
      </c>
      <c r="U291" s="223" t="str">
        <f t="shared" ca="1" si="334"/>
        <v>-4.02183566877106-0.596582965644173i</v>
      </c>
      <c r="V291" s="223" t="str">
        <f t="shared" ca="1" si="335"/>
        <v>0.69510407423776-4.00598348816792i</v>
      </c>
      <c r="W291" s="223" t="str">
        <f t="shared" ca="1" si="336"/>
        <v>3.98771825290496+0.793206478128225i</v>
      </c>
      <c r="X291" s="223" t="str">
        <f t="shared" ca="1" si="337"/>
        <v>-0.890831084096566+3.96705096527676i</v>
      </c>
      <c r="Y291" s="223" t="str">
        <f t="shared" ca="1" si="338"/>
        <v>-3.94399407448467-0.987919086730169i</v>
      </c>
      <c r="Z291" s="223" t="str">
        <f t="shared" ca="1" si="339"/>
        <v>1.08441200384659-3.91856146913754i</v>
      </c>
      <c r="AA291" s="223" t="str">
        <f t="shared" ca="1" si="340"/>
        <v>3.89076846888585+1.18025171172068i</v>
      </c>
      <c r="AB291" s="223" t="str">
        <f t="shared" ca="1" si="341"/>
        <v>-1.27538048009569+3.86063181519383i</v>
      </c>
      <c r="AC291" s="223" t="str">
        <f t="shared" ca="1" si="342"/>
        <v>-3.82816966125453-1.36974100695946i</v>
      </c>
      <c r="AD291" s="223" t="str">
        <f t="shared" ca="1" si="343"/>
        <v>1.46327645305852-3.79340156105578i</v>
      </c>
      <c r="AE291" s="223" t="str">
        <f t="shared" ca="1" si="344"/>
        <v>3.75634845760107+1.55593047613769i</v>
      </c>
      <c r="AF291" s="223" t="str">
        <f t="shared" ca="1" si="345"/>
        <v>-1.64764726487801+3.71703267029441i</v>
      </c>
      <c r="AG291" s="223" t="str">
        <f t="shared" ca="1" si="346"/>
        <v>-3.67547788149613-1.73837157251511i</v>
      </c>
      <c r="AH291" s="223" t="str">
        <f t="shared" ca="1" si="347"/>
        <v>1.8280487501192-3.63170912225685i</v>
      </c>
      <c r="AI291" s="223" t="str">
        <f t="shared" ca="1" si="348"/>
        <v>3.58575275724066+1.91662477951135i</v>
      </c>
      <c r="AJ291" s="223" t="str">
        <f t="shared" ca="1" si="349"/>
        <v>-2.00404630580354+3.53763646884344i</v>
      </c>
      <c r="AK291" s="223" t="str">
        <f t="shared" ca="1" si="350"/>
        <v>-3.48738924051731-2.09026066953862i</v>
      </c>
      <c r="AL291" s="223" t="str">
        <f t="shared" ca="1" si="351"/>
        <v>2.17521593840313-3.43504133931645i</v>
      </c>
      <c r="AM291" s="223" t="str">
        <f t="shared" ca="1" si="352"/>
        <v>3.38062429765508+2.25886093852633i</v>
      </c>
      <c r="AN291" s="223" t="str">
        <f t="shared" ca="1" si="353"/>
        <v>-2.34114528528104+3.32417089432874i</v>
      </c>
      <c r="AO291" s="223" t="str">
        <f t="shared" ca="1" si="354"/>
        <v>-3.26571513475448-2.42201941365702i</v>
      </c>
      <c r="AP291" s="223" t="str">
        <f t="shared" ca="1" si="355"/>
        <v>2.50143460810659-3.20529223049359i</v>
      </c>
      <c r="AQ291" s="223" t="str">
        <f t="shared" ca="1" si="356"/>
        <v>3.1429385780491+2.57934303187976i</v>
      </c>
      <c r="AR291" s="223" t="str">
        <f t="shared" ca="1" si="357"/>
        <v>3.1429385780491+2.57934303187976i</v>
      </c>
      <c r="AS291" s="223" t="str">
        <f t="shared" ca="1" si="358"/>
        <v>-3.01259040702031-2.73045278681488i</v>
      </c>
      <c r="AT291" s="223" t="str">
        <f t="shared" ca="1" si="359"/>
        <v>2.80356309511073-2.94467440530003i</v>
      </c>
      <c r="AU291" s="223" t="str">
        <f t="shared" ca="1" si="360"/>
        <v>2.87498464182925+2.87498464182714i</v>
      </c>
      <c r="AV291" s="223" t="str">
        <f t="shared" ca="1" si="361"/>
        <v>-2.94467440530076+2.80356309510996i</v>
      </c>
      <c r="AW291" s="223" t="str">
        <f t="shared" ca="1" si="362"/>
        <v>-2.73045278681709-3.01259040701831i</v>
      </c>
      <c r="AX291" s="223" t="str">
        <f t="shared" ca="1" si="363"/>
        <v>3.07869173692539-2.65569775586064i</v>
      </c>
      <c r="AY291" s="223" t="str">
        <f t="shared" ca="1" si="364"/>
        <v>2.57934303188206+3.14293857804721i</v>
      </c>
      <c r="AZ291" s="223" t="str">
        <f t="shared" ca="1" si="365"/>
        <v>-3.20529223049421+2.5014346081058i</v>
      </c>
      <c r="BA291" s="223" t="str">
        <f t="shared" ca="1" si="366"/>
        <v>-2.42201941365946-3.26571513475267i</v>
      </c>
      <c r="BB291" s="223" t="str">
        <f t="shared" ca="1" si="367"/>
        <v>3.32417089432932-2.34114528528022i</v>
      </c>
      <c r="BC291" s="223" t="str">
        <f t="shared" ca="1" si="368"/>
        <v>2.25886093852549+3.38062429765564i</v>
      </c>
      <c r="BD291" s="223" t="str">
        <f t="shared" ca="1" si="369"/>
        <v>-3.43504133931699+2.17521593840228i</v>
      </c>
      <c r="BE291" s="223" t="str">
        <f t="shared" ca="1" si="370"/>
        <v>-2.09026066953776-3.48738924051783i</v>
      </c>
      <c r="BF291" s="223" t="str">
        <f t="shared" ca="1" si="371"/>
        <v>3.53763646884414-2.00404630580231i</v>
      </c>
      <c r="BG291" s="223" t="str">
        <f t="shared" ca="1" si="372"/>
        <v>1.91662477951189+3.58575275724037i</v>
      </c>
      <c r="BH291" s="223" t="str">
        <f t="shared" ca="1" si="373"/>
        <v>-3.63170912225748+1.82804875011793i</v>
      </c>
      <c r="BI291" s="223" t="str">
        <f t="shared" ca="1" si="374"/>
        <v>-1.73837157251566-3.67547788149587i</v>
      </c>
      <c r="BJ291" s="223" t="str">
        <f t="shared" ca="1" si="375"/>
        <v>3.71703267029514-1.64764726487635i</v>
      </c>
      <c r="BK291" s="223" t="str">
        <f t="shared" ca="1" si="376"/>
        <v>1.55593047613788+3.75634845760099i</v>
      </c>
      <c r="BL291" s="223" t="str">
        <f t="shared" ca="1" si="377"/>
        <v>-3.79340156105644+1.46327645305682i</v>
      </c>
      <c r="BM291" s="223" t="str">
        <f t="shared" ca="1" si="378"/>
        <v>-1.36974100695965-3.82816966125446i</v>
      </c>
      <c r="BN291" s="223" t="str">
        <f t="shared" ca="1" si="379"/>
        <v>3.8606318151944-1.275380480094i</v>
      </c>
      <c r="BO291" s="223" t="str">
        <f t="shared" ca="1" si="380"/>
        <v>1.18025171172052+3.8907684688859i</v>
      </c>
      <c r="BP291" s="223" t="str">
        <f t="shared" ca="1" si="381"/>
        <v>-3.91856146913705+1.08441200384838i</v>
      </c>
      <c r="BQ291" s="223" t="str">
        <f t="shared" ca="1" si="382"/>
        <v>-0.987919086730003-3.94399407448471i</v>
      </c>
      <c r="BR291" s="223" t="str">
        <f t="shared" ca="1" si="383"/>
        <v>3.96705096527638-0.890831084098262i</v>
      </c>
      <c r="BS291" s="223" t="str">
        <f t="shared" ca="1" si="384"/>
        <v>0.793206478128058+3.98771825290499i</v>
      </c>
      <c r="BT291" s="223" t="str">
        <f t="shared" ca="1" si="385"/>
        <v>-4.00598348816767+0.695104074239183i</v>
      </c>
      <c r="BU291" s="223" t="str">
        <f t="shared" ca="1" si="386"/>
        <v>-0.596582965643506-4.02183566877116i</v>
      </c>
      <c r="BV291" s="223" t="str">
        <f t="shared" ca="1" si="387"/>
        <v>4.03526524595328-0.49770249778111i</v>
      </c>
      <c r="BW291" s="223" t="str">
        <f t="shared" ca="1" si="388"/>
        <v>0.398522232540445+4.04626413024001i</v>
      </c>
      <c r="BX291" s="223" t="str">
        <f t="shared" ca="1" si="389"/>
        <v>-4.05482569631386+0.299101912412515i</v>
      </c>
      <c r="BY291" s="223" t="str">
        <f t="shared" ca="1" si="390"/>
        <v>-0.19950142447254-4.06094478700824i</v>
      </c>
      <c r="BZ291" s="223" t="str">
        <f t="shared" ca="1" si="391"/>
        <v>4.06461771641122-0.0997807643384556i</v>
      </c>
      <c r="CA291" s="223" t="str">
        <f t="shared" ca="1" si="392"/>
        <v>-9.50369377598832E-13+4.06584227208778i</v>
      </c>
      <c r="CB291" s="223" t="str">
        <f t="shared" ca="1" si="393"/>
        <v>-4.06461771641127-0.099780764336428i</v>
      </c>
      <c r="CC291" s="223" t="str">
        <f t="shared" ca="1" si="394"/>
        <v>0.19950142447467-4.06094478700813i</v>
      </c>
      <c r="CD291" s="223" t="str">
        <f t="shared" ca="1" si="395"/>
        <v>4.054825696314+0.299101912410492i</v>
      </c>
      <c r="CE291" s="223" t="str">
        <f t="shared" ca="1" si="396"/>
        <v>-0.398522232542337+4.04626413023982i</v>
      </c>
      <c r="CF291" s="223" t="str">
        <f t="shared" ca="1" si="397"/>
        <v>-4.03526524595353-0.497702497779097i</v>
      </c>
      <c r="CG291" s="223" t="str">
        <f t="shared" ca="1" si="398"/>
        <v>0.596582965645612-4.02183566877085i</v>
      </c>
      <c r="CH291" s="223" t="str">
        <f t="shared" ca="1" si="399"/>
        <v>4.00598348816802+0.695104074237186i</v>
      </c>
      <c r="CI291" s="223" t="str">
        <f t="shared" ca="1" si="400"/>
        <v>-0.793206478129924+3.98771825290462i</v>
      </c>
      <c r="CJ291" s="223" t="str">
        <f t="shared" ca="1" si="401"/>
        <v>-3.96705096527682-0.890831084096282i</v>
      </c>
      <c r="CK291" s="223" t="str">
        <f t="shared" ca="1" si="402"/>
        <v>0.987919086731958-3.94399407448422i</v>
      </c>
      <c r="CL291" s="223" t="str">
        <f t="shared" ca="1" si="403"/>
        <v>3.91856146913759+1.08441200384642i</v>
      </c>
      <c r="CM291" s="223" t="str">
        <f t="shared" ca="1" si="404"/>
        <v>-1.18025171172256+3.89076846888528i</v>
      </c>
      <c r="CN291" s="223" t="str">
        <f t="shared" ca="1" si="405"/>
        <v>-3.86063181519372-1.27538048009602i</v>
      </c>
      <c r="CO291" s="223" t="str">
        <f t="shared" ca="1" si="406"/>
        <v>1.36974100695764-3.82816966125519i</v>
      </c>
      <c r="CP291" s="223" t="str">
        <f t="shared" ca="1" si="407"/>
        <v>3.79340156105571+1.46327645305871i</v>
      </c>
      <c r="CQ291" s="223" t="str">
        <f t="shared" ca="1" si="408"/>
        <v>-1.555930476136+3.75634845760176i</v>
      </c>
      <c r="CR291" s="223" t="str">
        <f t="shared" ca="1" si="409"/>
        <v>-3.71703267029428-1.6476472648783i</v>
      </c>
      <c r="CS291" s="223" t="str">
        <f t="shared" ca="1" si="410"/>
        <v>1.73837157251394-3.67547788149669i</v>
      </c>
      <c r="CT291" s="223" t="str">
        <f t="shared" ca="1" si="411"/>
        <v>3.63170912225658+1.82804875011974i</v>
      </c>
      <c r="CU291" s="223" t="str">
        <f t="shared" ca="1" si="412"/>
        <v>-1.9166247795101+3.58575275724133i</v>
      </c>
      <c r="CV291" s="223" t="str">
        <f t="shared" ca="1" si="413"/>
        <v>-3.53763646884309-2.00404630580417i</v>
      </c>
      <c r="CW291" s="223" t="str">
        <f t="shared" ca="1" si="414"/>
        <v>2.09026066953612-3.48738924051881i</v>
      </c>
      <c r="CX291" s="223" t="str">
        <f t="shared" ca="1" si="415"/>
        <v>3.43504133931591+2.17521593840399i</v>
      </c>
      <c r="CY291" s="223" t="str">
        <f t="shared" ca="1" si="416"/>
        <v>-2.2588609385238+3.38062429765677i</v>
      </c>
      <c r="CZ291" s="223" t="str">
        <f t="shared" ca="1" si="417"/>
        <v>-3.32417089432809-2.34114528528196i</v>
      </c>
      <c r="DA291" s="223" t="str">
        <f t="shared" ca="1" si="418"/>
        <v>2.42201941365792-3.26571513475381i</v>
      </c>
      <c r="DB291" s="223" t="str">
        <f t="shared" ca="1" si="419"/>
        <v>3.20529223049297+2.50143460810739i</v>
      </c>
      <c r="DC291" s="223" t="str">
        <f t="shared" ca="1" si="420"/>
        <v>-2.57934303188049+3.1429385780485i</v>
      </c>
      <c r="DD291" s="223" t="str">
        <f t="shared" ca="1" si="421"/>
        <v>-3.078691736924-2.65569775586226i</v>
      </c>
      <c r="DE291" s="223" t="str">
        <f t="shared" ca="1" si="422"/>
        <v>2.73045278681567-3.01259040701959i</v>
      </c>
      <c r="DF291" s="223" t="str">
        <f t="shared" ca="1" si="423"/>
        <v>2.94467440529937+2.80356309511143i</v>
      </c>
      <c r="DG291" s="223" t="str">
        <f t="shared" ca="1" si="424"/>
        <v>-2.87498464182781+2.87498464182857i</v>
      </c>
      <c r="DH291" s="223" t="str">
        <f t="shared" ca="1" si="425"/>
        <v>-2.80356309510919-2.9446744053015i</v>
      </c>
      <c r="DI291" s="223" t="str">
        <f t="shared" ca="1" si="426"/>
        <v>3.01259040701902-2.7304527868163i</v>
      </c>
      <c r="DJ291" s="223" t="str">
        <f t="shared" ca="1" si="427"/>
        <v>2.65569775585993+3.07869173692602i</v>
      </c>
      <c r="DK291" s="223" t="str">
        <f t="shared" ca="1" si="428"/>
        <v>-3.14293857804781+2.57934303188133i</v>
      </c>
      <c r="DL291" s="223" t="str">
        <f t="shared" ca="1" si="429"/>
        <v>-2.50143460810496-3.20529223049487i</v>
      </c>
      <c r="DM291" s="223" t="str">
        <f t="shared" ca="1" si="430"/>
        <v>3.26571513475331-2.4220194136586i</v>
      </c>
      <c r="DN291" s="223" t="str">
        <f t="shared" ca="1" si="431"/>
        <v>2.34114528527944+3.32417089432986i</v>
      </c>
      <c r="DO291" s="223" t="str">
        <f t="shared" ca="1" si="432"/>
        <v>-3.38062429765617+2.2588609385247i</v>
      </c>
      <c r="DP291" s="223" t="str">
        <f t="shared" ca="1" si="433"/>
        <v>-2.1752159384049-3.43504133931533i</v>
      </c>
      <c r="DQ291" s="223" t="str">
        <f t="shared" ca="1" si="434"/>
        <v>3.48738924051838-2.09026066953684i</v>
      </c>
      <c r="DR291" s="223" t="str">
        <f t="shared" ca="1" si="435"/>
        <v>2.00404630580491+3.53763646884268i</v>
      </c>
      <c r="DS291" s="223" t="str">
        <f t="shared" ca="1" si="436"/>
        <v>-3.58575275724083+1.91662477951105i</v>
      </c>
      <c r="DT291" s="223" t="str">
        <f t="shared" ca="1" si="437"/>
        <v>-1.8280487501207-3.63170912225609i</v>
      </c>
      <c r="DU291" s="223" t="str">
        <f t="shared" ca="1" si="438"/>
        <v>3.67547788149623-1.73837157251491i</v>
      </c>
      <c r="DV291" s="223" t="str">
        <f t="shared" ca="1" si="439"/>
        <v>1.64764726487908+3.71703267029393i</v>
      </c>
      <c r="DW291" s="223" t="str">
        <f t="shared" ca="1" si="440"/>
        <v>-3.75634845760135+1.555930476137i</v>
      </c>
      <c r="DX291" s="223" t="str">
        <f t="shared" ca="1" si="441"/>
        <v>-1.4632764530595-3.7934015610554i</v>
      </c>
      <c r="DY291" s="223" t="str">
        <f t="shared" ca="1" si="442"/>
        <v>3.82816966125482-1.36974100695865i</v>
      </c>
      <c r="DZ291" s="223" t="str">
        <f t="shared" ca="1" si="443"/>
        <v>1.27538048009704+3.86063181519339i</v>
      </c>
      <c r="EA291" s="223" t="str">
        <f t="shared" ca="1" si="444"/>
        <v>-3.89076846888625+1.18025171171939i</v>
      </c>
      <c r="EB291" s="223" t="str">
        <f t="shared" ca="1" si="445"/>
        <v>-1.08441200384746-3.9185614691373i</v>
      </c>
      <c r="EC291" s="223" t="str">
        <f t="shared" ca="1" si="446"/>
        <v>3.94399407448503-0.987919086728746i</v>
      </c>
      <c r="ED291" s="223" t="str">
        <f t="shared" ca="1" si="447"/>
        <v>0.890831084097334+3.96705096527659i</v>
      </c>
      <c r="EE291" s="223" t="str">
        <f t="shared" ca="1" si="448"/>
        <v>-3.98771825290518+0.793206478127127i</v>
      </c>
      <c r="EF291" s="223" t="str">
        <f t="shared" ca="1" si="449"/>
        <v>-0.69510407423802-4.00598348816787i</v>
      </c>
      <c r="EG291" s="223" t="str">
        <f t="shared" ca="1" si="450"/>
        <v>4.0218356687713-0.596582965642563i</v>
      </c>
      <c r="EH291" s="223" t="str">
        <f t="shared" ca="1" si="451"/>
        <v>0.497702497779935+4.03526524595343i</v>
      </c>
      <c r="EI291" s="223" t="str">
        <f t="shared" ca="1" si="452"/>
        <v>-4.04626413024013+0.39852223253927i</v>
      </c>
      <c r="EJ291" s="223" t="str">
        <f t="shared" ca="1" si="453"/>
        <v>-0.299101912411567-4.05482569631392i</v>
      </c>
      <c r="EK291" s="223" t="str">
        <f t="shared" ca="1" si="454"/>
        <v>4.06094478700809-0.199501424475515i</v>
      </c>
      <c r="EL291" s="223" t="str">
        <f t="shared" ca="1" si="455"/>
        <v>0.0997807643375054+4.06461771641125i</v>
      </c>
      <c r="EM291" s="223" t="str">
        <f t="shared" ca="1" si="456"/>
        <v>-4.06584227208778-1.90073875519766E-12i</v>
      </c>
      <c r="EN291" s="223"/>
      <c r="EO291" s="223"/>
      <c r="EP291" s="223"/>
    </row>
    <row r="292" spans="1:146">
      <c r="A292" s="249">
        <f t="shared" si="323"/>
        <v>3.7500000000000029E-3</v>
      </c>
      <c r="B292" s="248">
        <v>192</v>
      </c>
      <c r="C292" s="247">
        <f t="shared" si="324"/>
        <v>38400</v>
      </c>
      <c r="N292" s="246">
        <f t="shared" ca="1" si="327"/>
        <v>13.208848012280919</v>
      </c>
      <c r="O292" s="223">
        <f t="shared" ca="1" si="328"/>
        <v>0.20884801228091882</v>
      </c>
      <c r="P292" s="223" t="str">
        <f t="shared" ca="1" si="329"/>
        <v>-3.83804729335056E-17+0.208848012280919i</v>
      </c>
      <c r="Q292" s="223" t="str">
        <f t="shared" ca="1" si="330"/>
        <v>-0.208848012280919-7.67609458670113E-17i</v>
      </c>
      <c r="R292" s="223" t="str">
        <f t="shared" ca="1" si="331"/>
        <v>-6.19166469637557E-15-0.208848012280919i</v>
      </c>
      <c r="S292" s="223" t="str">
        <f t="shared" ca="1" si="332"/>
        <v>0.208848012280919-8.75020438851455E-15i</v>
      </c>
      <c r="T292" s="223" t="str">
        <f t="shared" ca="1" si="333"/>
        <v>-1.02085944299472E-14+0.208848012280919i</v>
      </c>
      <c r="U292" s="223" t="str">
        <f t="shared" ca="1" si="334"/>
        <v>-0.208848012280919-8.39203192782891E-15i</v>
      </c>
      <c r="V292" s="223" t="str">
        <f t="shared" ca="1" si="335"/>
        <v>5.8334922356899E-15-0.208848012280919i</v>
      </c>
      <c r="W292" s="223" t="str">
        <f t="shared" ca="1" si="336"/>
        <v>0.208848012280919+3.2749525435509E-15i</v>
      </c>
      <c r="X292" s="223" t="str">
        <f t="shared" ca="1" si="337"/>
        <v>-2.20036723145334E-15+0.208848012280919i</v>
      </c>
      <c r="Y292" s="223" t="str">
        <f t="shared" ca="1" si="338"/>
        <v>-0.208848012280919+3.58172460685659E-16i</v>
      </c>
      <c r="Z292" s="223" t="str">
        <f t="shared" ca="1" si="339"/>
        <v>-2.91671215282465E-15-0.208848012280919i</v>
      </c>
      <c r="AA292" s="223" t="str">
        <f t="shared" ca="1" si="340"/>
        <v>0.208848012280919-3.99129746492223E-15i</v>
      </c>
      <c r="AB292" s="223" t="str">
        <f t="shared" ca="1" si="341"/>
        <v>6.54983715706121E-15+0.208848012280919i</v>
      </c>
      <c r="AC292" s="223" t="str">
        <f t="shared" ca="1" si="342"/>
        <v>-0.208848012280919+9.10837684920022E-15i</v>
      </c>
      <c r="AD292" s="223" t="str">
        <f t="shared" ca="1" si="343"/>
        <v>9.10844477924082E-15-0.208848012280919i</v>
      </c>
      <c r="AE292" s="223" t="str">
        <f t="shared" ca="1" si="344"/>
        <v>0.208848012280919+6.54990508710181E-15i</v>
      </c>
      <c r="AF292" s="223" t="str">
        <f t="shared" ca="1" si="345"/>
        <v>-6.95927415504567E-15+0.208848012280919i</v>
      </c>
      <c r="AG292" s="223" t="str">
        <f t="shared" ca="1" si="346"/>
        <v>-0.208848012280919-4.40073446290668E-15i</v>
      </c>
      <c r="AH292" s="223" t="str">
        <f t="shared" ca="1" si="347"/>
        <v>1.84219477076768E-15-0.208848012280919i</v>
      </c>
      <c r="AI292" s="223" t="str">
        <f t="shared" ca="1" si="348"/>
        <v>0.208848012280919-7.16344921371318E-16i</v>
      </c>
      <c r="AJ292" s="223" t="str">
        <f t="shared" ca="1" si="349"/>
        <v>3.27488461351032E-15+0.208848012280919i</v>
      </c>
      <c r="AK292" s="223" t="str">
        <f t="shared" ca="1" si="350"/>
        <v>-0.208848012280919-3.57172983355107E-14i</v>
      </c>
      <c r="AL292" s="223" t="str">
        <f t="shared" ca="1" si="351"/>
        <v>-2.91673253183684E-14-0.208848012280919i</v>
      </c>
      <c r="AM292" s="223" t="str">
        <f t="shared" ca="1" si="352"/>
        <v>0.208848012280919-9.40519489722474E-14i</v>
      </c>
      <c r="AN292" s="223" t="str">
        <f t="shared" ca="1" si="353"/>
        <v>-5.17849493397567E-14+0.208848012280919i</v>
      </c>
      <c r="AO292" s="223" t="str">
        <f t="shared" ca="1" si="354"/>
        <v>-0.208848012280919+1.30996743141224E-14i</v>
      </c>
      <c r="AP292" s="223" t="str">
        <f t="shared" ca="1" si="355"/>
        <v>-7.79842979680014E-14-0.208848012280919i</v>
      </c>
      <c r="AQ292" s="223" t="str">
        <f t="shared" ca="1" si="356"/>
        <v>0.208848012280919+6.48846915839196E-14i</v>
      </c>
      <c r="AR292" s="223" t="str">
        <f t="shared" ca="1" si="357"/>
        <v>0.208848012280919+6.48846915839196E-14i</v>
      </c>
      <c r="AS292" s="223" t="str">
        <f t="shared" ca="1" si="358"/>
        <v>-0.208848012280919+6.48845557238385E-14i</v>
      </c>
      <c r="AT292" s="223" t="str">
        <f t="shared" ca="1" si="359"/>
        <v>8.09523425881656E-14-0.208848012280919i</v>
      </c>
      <c r="AU292" s="223" t="str">
        <f t="shared" ca="1" si="360"/>
        <v>0.208848012280919+1.30998101742036E-14i</v>
      </c>
      <c r="AV292" s="223" t="str">
        <f t="shared" ca="1" si="361"/>
        <v>4.88169047195926E-14+0.208848012280919i</v>
      </c>
      <c r="AW292" s="223" t="str">
        <f t="shared" ca="1" si="362"/>
        <v>-0.208848012280919-9.70199935924116E-14i</v>
      </c>
      <c r="AX292" s="223" t="str">
        <f t="shared" ca="1" si="363"/>
        <v>2.91674611784495E-14-0.208848012280919i</v>
      </c>
      <c r="AY292" s="223" t="str">
        <f t="shared" ca="1" si="364"/>
        <v>0.208848012280919-3.27492537153466E-14i</v>
      </c>
      <c r="AZ292" s="223" t="str">
        <f t="shared" ca="1" si="365"/>
        <v>1.00601786129309E-13+0.208848012280919i</v>
      </c>
      <c r="BA292" s="223" t="str">
        <f t="shared" ca="1" si="366"/>
        <v>-0.208848012280919-4.52351121826955E-14i</v>
      </c>
      <c r="BB292" s="223" t="str">
        <f t="shared" ca="1" si="367"/>
        <v>-2.26174202312666E-14-0.208848012280919i</v>
      </c>
      <c r="BC292" s="223" t="str">
        <f t="shared" ca="1" si="368"/>
        <v>0.208848012280919-8.45341351250627E-14i</v>
      </c>
      <c r="BD292" s="223" t="str">
        <f t="shared" ca="1" si="369"/>
        <v>-6.13027631869412E-14+0.208848012280919i</v>
      </c>
      <c r="BE292" s="223" t="str">
        <f t="shared" ca="1" si="370"/>
        <v>-0.208848012280919+6.54976922702063E-15i</v>
      </c>
      <c r="BF292" s="223" t="str">
        <f t="shared" ca="1" si="371"/>
        <v>-6.84664841208169E-14-0.208848012280919i</v>
      </c>
      <c r="BG292" s="223" t="str">
        <f t="shared" ca="1" si="372"/>
        <v>0.208848012280919+7.14345966710215E-14i</v>
      </c>
      <c r="BH292" s="223" t="str">
        <f t="shared" ca="1" si="373"/>
        <v>-9.51788177722525E-15+0.208848012280919i</v>
      </c>
      <c r="BI292" s="223" t="str">
        <f t="shared" ca="1" si="374"/>
        <v>-0.208848012280919+5.83346506367367E-14i</v>
      </c>
      <c r="BJ292" s="223" t="str">
        <f t="shared" ca="1" si="375"/>
        <v>8.75022476752675E-14-0.208848012280919i</v>
      </c>
      <c r="BK292" s="223" t="str">
        <f t="shared" ca="1" si="376"/>
        <v>0.208848012280919+2.55855327814711E-14i</v>
      </c>
      <c r="BL292" s="223" t="str">
        <f t="shared" ca="1" si="377"/>
        <v>4.22669996324907E-14+0.208848012280919i</v>
      </c>
      <c r="BM292" s="223" t="str">
        <f t="shared" ca="1" si="378"/>
        <v>-0.208848012280919-1.03569898679513E-13i</v>
      </c>
      <c r="BN292" s="223" t="str">
        <f t="shared" ca="1" si="379"/>
        <v>3.57173662655514E-14-0.208848012280919i</v>
      </c>
      <c r="BO292" s="223" t="str">
        <f t="shared" ca="1" si="380"/>
        <v>0.208848012280919-2.61993486282449E-14i</v>
      </c>
      <c r="BP292" s="223" t="str">
        <f t="shared" ca="1" si="381"/>
        <v>9.40518810422068E-14+0.208848012280919i</v>
      </c>
      <c r="BQ292" s="223" t="str">
        <f t="shared" ca="1" si="382"/>
        <v>-0.208848012280919-5.17850172697971E-14i</v>
      </c>
      <c r="BR292" s="223" t="str">
        <f t="shared" ca="1" si="383"/>
        <v>-1.60675151441647E-14-0.208848012280919i</v>
      </c>
      <c r="BS292" s="223" t="str">
        <f t="shared" ca="1" si="384"/>
        <v>0.208848012280919-7.20484125177953E-14i</v>
      </c>
      <c r="BT292" s="223" t="str">
        <f t="shared" ca="1" si="385"/>
        <v>-6.19168507538774E-14+0.208848012280919i</v>
      </c>
      <c r="BU292" s="223" t="str">
        <f t="shared" ca="1" si="386"/>
        <v>-0.208848012280919-5.9359533802469E-15i</v>
      </c>
      <c r="BV292" s="223" t="str">
        <f t="shared" ca="1" si="387"/>
        <v>-6.1916579033715E-14-0.208848012280919i</v>
      </c>
      <c r="BW292" s="223" t="str">
        <f t="shared" ca="1" si="388"/>
        <v>0.208848012280919+8.39203192782891E-14i</v>
      </c>
      <c r="BX292" s="223" t="str">
        <f t="shared" ca="1" si="389"/>
        <v>-1.60677868643271E-14+0.208848012280919i</v>
      </c>
      <c r="BY292" s="223" t="str">
        <f t="shared" ca="1" si="390"/>
        <v>-0.208848012280919+5.17847455496348E-14i</v>
      </c>
      <c r="BZ292" s="223" t="str">
        <f t="shared" ca="1" si="391"/>
        <v>9.40521527623691E-14-0.208848012280919i</v>
      </c>
      <c r="CA292" s="223" t="str">
        <f t="shared" ca="1" si="392"/>
        <v>0.208848012280919+2.61996203484073E-14i</v>
      </c>
      <c r="CB292" s="223" t="str">
        <f t="shared" ca="1" si="393"/>
        <v>2.97812770252233E-14+0.208848012280919i</v>
      </c>
      <c r="CC292" s="223" t="str">
        <f t="shared" ca="1" si="394"/>
        <v>-0.208848012280919+9.76338094391851E-14i</v>
      </c>
      <c r="CD292" s="223" t="str">
        <f t="shared" ca="1" si="395"/>
        <v>4.82030888728188E-14-0.208848012280919i</v>
      </c>
      <c r="CE292" s="223" t="str">
        <f t="shared" ca="1" si="396"/>
        <v>0.208848012280919-1.96494435411431E-14i</v>
      </c>
      <c r="CF292" s="223" t="str">
        <f t="shared" ca="1" si="397"/>
        <v>8.75019759551051E-14+0.208848012280919i</v>
      </c>
      <c r="CG292" s="223" t="str">
        <f t="shared" ca="1" si="398"/>
        <v>-0.208848012280919-5.8334922356899E-14i</v>
      </c>
      <c r="CH292" s="223" t="str">
        <f t="shared" ca="1" si="399"/>
        <v>-9.51761005706291E-15-0.208848012280919i</v>
      </c>
      <c r="CI292" s="223" t="str">
        <f t="shared" ca="1" si="400"/>
        <v>0.208848012280919-6.54985074306934E-14i</v>
      </c>
      <c r="CJ292" s="223" t="str">
        <f t="shared" ca="1" si="401"/>
        <v>-8.03383908813107E-14+0.208848012280919i</v>
      </c>
      <c r="CK292" s="223" t="str">
        <f t="shared" ca="1" si="402"/>
        <v>-0.208848012280919-1.24858584673487E-14i</v>
      </c>
      <c r="CL292" s="223" t="str">
        <f t="shared" ca="1" si="403"/>
        <v>-5.53666739466132E-14-0.208848012280919i</v>
      </c>
      <c r="CM292" s="223" t="str">
        <f t="shared" ca="1" si="404"/>
        <v>0.208848012280919+9.04702243653908E-14i</v>
      </c>
      <c r="CN292" s="223" t="str">
        <f t="shared" ca="1" si="405"/>
        <v>-2.26176919514289E-14+0.208848012280919i</v>
      </c>
      <c r="CO292" s="223" t="str">
        <f t="shared" ca="1" si="406"/>
        <v>-0.208848012280919+4.52348404625331E-14i</v>
      </c>
      <c r="CP292" s="223" t="str">
        <f t="shared" ca="1" si="407"/>
        <v>-1.01215737836164E-13-0.208848012280919i</v>
      </c>
      <c r="CQ292" s="223" t="str">
        <f t="shared" ca="1" si="408"/>
        <v>0.208848012280919+4.46211604758404E-14i</v>
      </c>
      <c r="CR292" s="223" t="str">
        <f t="shared" ca="1" si="409"/>
        <v>2.32313719381214E-14+0.208848012280919i</v>
      </c>
      <c r="CS292" s="223" t="str">
        <f t="shared" ca="1" si="410"/>
        <v>-0.208848012280919-1.22605526373883E-13i</v>
      </c>
      <c r="CT292" s="223" t="str">
        <f t="shared" ca="1" si="411"/>
        <v>5.47529939599206E-14-0.208848012280919i</v>
      </c>
      <c r="CU292" s="223" t="str">
        <f t="shared" ca="1" si="412"/>
        <v>0.208848012280919-1.30995384540413E-14i</v>
      </c>
      <c r="CV292" s="223" t="str">
        <f t="shared" ca="1" si="413"/>
        <v>8.09520708680032E-14+0.208848012280919i</v>
      </c>
      <c r="CW292" s="223" t="str">
        <f t="shared" ca="1" si="414"/>
        <v>-0.208848012280919-6.48848274440009E-14i</v>
      </c>
      <c r="CX292" s="223" t="str">
        <f t="shared" ca="1" si="415"/>
        <v>8.90393007037034E-15-0.208848012280919i</v>
      </c>
      <c r="CY292" s="223" t="str">
        <f t="shared" ca="1" si="416"/>
        <v>0.208848012280919-5.89486023435915E-14i</v>
      </c>
      <c r="CZ292" s="223" t="str">
        <f t="shared" ca="1" si="417"/>
        <v>-8.68882959684124E-14+0.208848012280919i</v>
      </c>
      <c r="DA292" s="223" t="str">
        <f t="shared" ca="1" si="418"/>
        <v>-0.208848012280919-1.90357635544505E-14i</v>
      </c>
      <c r="DB292" s="223" t="str">
        <f t="shared" ca="1" si="419"/>
        <v>-4.88167688595115E-14-0.208848012280919i</v>
      </c>
      <c r="DC292" s="223" t="str">
        <f t="shared" ca="1" si="420"/>
        <v>0.208848012280919+9.70201294524926E-14i</v>
      </c>
      <c r="DD292" s="223" t="str">
        <f t="shared" ca="1" si="421"/>
        <v>-2.91675970385308E-14+0.208848012280919i</v>
      </c>
      <c r="DE292" s="223" t="str">
        <f t="shared" ca="1" si="422"/>
        <v>-0.208848012280919+2.68133003350998E-14i</v>
      </c>
      <c r="DF292" s="223" t="str">
        <f t="shared" ca="1" si="423"/>
        <v>-9.46658327490618E-14-0.208848012280919i</v>
      </c>
      <c r="DG292" s="223" t="str">
        <f t="shared" ca="1" si="424"/>
        <v>0.208848012280919+5.11710655629423E-14i</v>
      </c>
      <c r="DH292" s="223" t="str">
        <f t="shared" ca="1" si="425"/>
        <v>1.66814668510196E-14+0.208848012280919i</v>
      </c>
      <c r="DI292" s="223" t="str">
        <f t="shared" ca="1" si="426"/>
        <v>-0.208848012280919+8.45339992649816E-14i</v>
      </c>
      <c r="DJ292" s="223" t="str">
        <f t="shared" ca="1" si="427"/>
        <v>6.13028990470225E-14-0.208848012280919i</v>
      </c>
      <c r="DK292" s="223" t="str">
        <f t="shared" ca="1" si="428"/>
        <v>0.208848012280919-6.54963336693945E-15i</v>
      </c>
      <c r="DL292" s="223" t="str">
        <f t="shared" ca="1" si="429"/>
        <v>6.25305307405699E-14+0.208848012280919i</v>
      </c>
      <c r="DM292" s="223" t="str">
        <f t="shared" ca="1" si="430"/>
        <v>-0.208848012280919-7.14347325311026E-14i</v>
      </c>
      <c r="DN292" s="223" t="str">
        <f t="shared" ca="1" si="431"/>
        <v>1.54538351574722E-14-0.208848012280919i</v>
      </c>
      <c r="DO292" s="223" t="str">
        <f t="shared" ca="1" si="432"/>
        <v>0.208848012280919-5.23986972564899E-14i</v>
      </c>
      <c r="DP292" s="223" t="str">
        <f t="shared" ca="1" si="433"/>
        <v>-9.34382010555143E-14+0.208848012280919i</v>
      </c>
      <c r="DQ292" s="223" t="str">
        <f t="shared" ca="1" si="434"/>
        <v>-0.208848012280919-2.55856686415524E-14i</v>
      </c>
      <c r="DR292" s="223" t="str">
        <f t="shared" ca="1" si="435"/>
        <v>-4.22668637724096E-14-0.208848012280919i</v>
      </c>
      <c r="DS292" s="223" t="str">
        <f t="shared" ca="1" si="436"/>
        <v>0.208848012280919+1.03570034539594E-13i</v>
      </c>
      <c r="DT292" s="223" t="str">
        <f t="shared" ca="1" si="437"/>
        <v>-4.75891371659639E-14+0.208848012280919i</v>
      </c>
      <c r="DU292" s="223" t="str">
        <f t="shared" ca="1" si="438"/>
        <v>-0.208848012280919+3.21350302883294E-14i</v>
      </c>
      <c r="DV292" s="223" t="str">
        <f t="shared" ca="1" si="439"/>
        <v>-8.811592766196E-14-0.208848012280919i</v>
      </c>
      <c r="DW292" s="223" t="str">
        <f t="shared" ca="1" si="440"/>
        <v>0.208848012280919+4.58493356097127E-14i</v>
      </c>
      <c r="DX292" s="223" t="str">
        <f t="shared" ca="1" si="441"/>
        <v>1.01315617639178E-14+0.208848012280919i</v>
      </c>
      <c r="DY292" s="223" t="str">
        <f t="shared" ca="1" si="442"/>
        <v>-0.208848012280919+6.61124591375483E-14i</v>
      </c>
      <c r="DZ292" s="223" t="str">
        <f t="shared" ca="1" si="443"/>
        <v>6.78528041341244E-14-0.208848012280919i</v>
      </c>
      <c r="EA292" s="223" t="str">
        <f t="shared" ca="1" si="444"/>
        <v>0.208848012280919+1.18719067604938E-14i</v>
      </c>
      <c r="EB292" s="223" t="str">
        <f t="shared" ca="1" si="445"/>
        <v>6.78522606937997E-14+0.208848012280919i</v>
      </c>
      <c r="EC292" s="223" t="str">
        <f t="shared" ca="1" si="446"/>
        <v>-0.208848012280919-8.98562726585359E-14i</v>
      </c>
      <c r="ED292" s="223" t="str">
        <f t="shared" ca="1" si="447"/>
        <v>1.01321052042425E-14-0.208848012280919i</v>
      </c>
      <c r="EE292" s="223" t="str">
        <f t="shared" ca="1" si="448"/>
        <v>0.208848012280919-4.5848792169388E-14i</v>
      </c>
      <c r="EF292" s="223" t="str">
        <f t="shared" ca="1" si="449"/>
        <v>1.01829689543018E-13+0.208848012280919i</v>
      </c>
      <c r="EG292" s="223" t="str">
        <f t="shared" ca="1" si="450"/>
        <v>-0.208848012280919-3.21355737286541E-14i</v>
      </c>
      <c r="EH292" s="223" t="str">
        <f t="shared" ca="1" si="451"/>
        <v>-2.38453236449763E-14-0.208848012280919i</v>
      </c>
      <c r="EI292" s="223" t="str">
        <f t="shared" ca="1" si="452"/>
        <v>0.208848012280919+1.10119939626696E-13i</v>
      </c>
      <c r="EJ292" s="223" t="str">
        <f t="shared" ca="1" si="453"/>
        <v>-5.41390422530658E-14+0.208848012280919i</v>
      </c>
      <c r="EK292" s="223" t="str">
        <f t="shared" ca="1" si="454"/>
        <v>-0.208848012280919+2.55851252012277E-14i</v>
      </c>
      <c r="EL292" s="223" t="str">
        <f t="shared" ca="1" si="455"/>
        <v>-8.15660225748581E-14-0.208848012280919i</v>
      </c>
      <c r="EM292" s="223" t="str">
        <f t="shared" ca="1" si="456"/>
        <v>0.208848012280919+5.23992406968146E-14i</v>
      </c>
      <c r="EN292" s="223"/>
      <c r="EO292" s="223"/>
      <c r="EP292" s="223"/>
    </row>
    <row r="293" spans="1:146">
      <c r="A293" s="249">
        <f t="shared" ref="A293:A356" si="461">A292+Div_Nt_load2</f>
        <v>3.7695312500000029E-3</v>
      </c>
      <c r="B293" s="248">
        <v>193</v>
      </c>
      <c r="C293" s="247">
        <f t="shared" ref="C293:C355" si="462">C292+1/time_load2</f>
        <v>38600</v>
      </c>
      <c r="N293" s="246">
        <f t="shared" ref="N293:N355" ca="1" si="463">Ioutput2+O293</f>
        <v>8.9373384251630021</v>
      </c>
      <c r="O293" s="223">
        <f t="shared" ref="O293:O355" ca="1" si="464">I_step2*(th_2/time_load2-0.5)+2*I_step2*(th_2/time_load2)*SUMPRODUCT((SIN(ROW(INDIRECT(1&amp;":"&amp;N_FFT2))*PI()*th_2/time_load2)/(ROW(INDIRECT(1&amp;":"&amp;N_FFT2))*PI()*th_2/time_load2))*(SIN(ROW(INDIRECT(1&amp;":"&amp;N_FFT2))*PI()*transient2/time_load2)/(ROW(INDIRECT(1&amp;":"&amp;N_FFT2))*PI()*transient2/time_load2))*COS(ROW(INDIRECT(1&amp;":"&amp;N_FFT2))*2*PI()*Div_Nt_load2*B293/time_load2-ROW(INDIRECT(1&amp;":"&amp;N_FFT2))*PI()*(time_load2-transient2)/time_load2))</f>
        <v>-4.0626615748369979</v>
      </c>
      <c r="P293" s="223" t="str">
        <f t="shared" ref="P293:P355" ca="1" si="465">IMPRODUCT(O293,IMEXP(COMPLEX(0,-2*PI()*1*B293/Nt_load2)))</f>
        <v>-0.0997027061193283-4.06143797712701i</v>
      </c>
      <c r="Q293" s="223" t="str">
        <f t="shared" ref="Q293:Q355" ca="1" si="466">IMPRODUCT(O293,IMEXP(COMPLEX(0,-2*PI()*2*B293/Nt_load2)))</f>
        <v>4.05776792104654-0.199345355056615i</v>
      </c>
      <c r="R293" s="223" t="str">
        <f t="shared" ref="R293:R355" ca="1" si="467">IMPRODUCT(O293,IMEXP(COMPLEX(0,-2*PI()*3*B293/Nt_load2)))</f>
        <v>0.298867925806101+4.05165361730015i</v>
      </c>
      <c r="S293" s="223" t="str">
        <f t="shared" ref="S293:S355" ca="1" si="468">IMPRODUCT(O293,IMEXP(COMPLEX(0,-2*PI()*4*B293/Nt_load2)))</f>
        <v>-4.04309874891581+0.398210469692149i</v>
      </c>
      <c r="T293" s="223" t="str">
        <f t="shared" ref="T293:T355" ca="1" si="469">IMPRODUCT(O293,IMEXP(COMPLEX(0,-2*PI()*5*B293/Nt_load2)))</f>
        <v>-0.497313146481707-4.03210846902629i</v>
      </c>
      <c r="U293" s="223" t="str">
        <f t="shared" ref="U293:U355" ca="1" si="470">IMPRODUCT(O293,IMEXP(COMPLEX(0,-2*PI()*6*B293/Nt_load2)))</f>
        <v>4.01868939776526-0.596116260427559i</v>
      </c>
      <c r="V293" s="223" t="str">
        <f t="shared" ref="V293:V355" ca="1" si="471">IMPRODUCT(O293,IMEXP(COMPLEX(0,-2*PI()*7*B293/Nt_load2)))</f>
        <v>0.694560296227939+4.00284961827956i</v>
      </c>
      <c r="W293" s="223" t="str">
        <f t="shared" ref="W293:W355" ca="1" si="472">IMPRODUCT(O293,IMEXP(COMPLEX(0,-2*PI()*8*B293/Nt_load2)))</f>
        <v>-3.98459867185992+0.792585954877577i</v>
      </c>
      <c r="X293" s="223" t="str">
        <f t="shared" ref="X293:X355" ca="1" si="473">IMPRODUCT(O293,IMEXP(COMPLEX(0,-2*PI()*9*B293/Nt_load2)))</f>
        <v>-0.890134189384274-3.96394755219418i</v>
      </c>
      <c r="Y293" s="223" t="str">
        <f t="shared" ref="Y293:Y355" ca="1" si="474">IMPRODUCT(O293,IMEXP(COMPLEX(0,-2*PI()*10*B293/Nt_load2)))</f>
        <v>3.94090869874445-0.987146240339968i</v>
      </c>
      <c r="Z293" s="223" t="str">
        <f t="shared" ref="Z293:Z355" ca="1" si="475">IMPRODUCT(O293,IMEXP(COMPLEX(0,-2*PI()*11*B293/Nt_load2)))</f>
        <v>1.08356367131223+3.91549598925467i</v>
      </c>
      <c r="AA293" s="223" t="str">
        <f t="shared" ref="AA293:AA355" ca="1" si="476">IMPRODUCT(O293,IMEXP(COMPLEX(0,-2*PI()*12*B293/Nt_load2)))</f>
        <v>-3.88772473139089+1.17932840404558i</v>
      </c>
      <c r="AB293" s="223" t="str">
        <f t="shared" ref="AB293:AB355" ca="1" si="477">IMPRODUCT(O293,IMEXP(COMPLEX(0,-2*PI()*13*B293/Nt_load2)))</f>
        <v>-1.27438275344663-3.8576116535202i</v>
      </c>
      <c r="AC293" s="223" t="str">
        <f t="shared" ref="AC293:AC355" ca="1" si="478">IMPRODUCT(O293,IMEXP(COMPLEX(0,-2*PI()*14*B293/Nt_load2)))</f>
        <v>3.82517489463495-1.36866946232886i</v>
      </c>
      <c r="AD293" s="223" t="str">
        <f t="shared" ref="AD293:AD355" ca="1" si="479">IMPRODUCT(O293,IMEXP(COMPLEX(0,-2*PI()*15*B293/Nt_load2)))</f>
        <v>1.46213173590524+3.79043399342553i</v>
      </c>
      <c r="AE293" s="223" t="str">
        <f t="shared" ref="AE293:AE355" ca="1" si="480">IMPRODUCT(O293,IMEXP(COMPLEX(0,-2*PI()*16*B293/Nt_load2)))</f>
        <v>-3.75340987651191+1.55471327599653i</v>
      </c>
      <c r="AF293" s="223" t="str">
        <f t="shared" ref="AF293:AF355" ca="1" si="481">IMPRODUCT(O293,IMEXP(COMPLEX(0,-2*PI()*17*B293/Nt_load2)))</f>
        <v>-1.64635831494446-3.71412484583788i</v>
      </c>
      <c r="AG293" s="223" t="str">
        <f t="shared" ref="AG293:AG355" ca="1" si="482">IMPRODUCT(O293,IMEXP(COMPLEX(0,-2*PI()*18*B293/Nt_load2)))</f>
        <v>3.67260256523666-1.73701164920509i</v>
      </c>
      <c r="AH293" s="223" t="str">
        <f t="shared" ref="AH293:AH355" ca="1" si="483">IMPRODUCT(O293,IMEXP(COMPLEX(0,-2*PI()*19*B293/Nt_load2)))</f>
        <v>1.82661867259898+3.62886804617773i</v>
      </c>
      <c r="AI293" s="223" t="str">
        <f t="shared" ref="AI293:AI355" ca="1" si="484">IMPRODUCT(O293,IMEXP(COMPLEX(0,-2*PI()*20*B293/Nt_load2)))</f>
        <v>-3.58294763269973+1.91512540920652i</v>
      </c>
      <c r="AJ293" s="223" t="str">
        <f t="shared" ref="AJ293:AJ355" ca="1" si="485">IMPRODUCT(O293,IMEXP(COMPLEX(0,-2*PI()*21*B293/Nt_load2)))</f>
        <v>-2.00247854587871-3.53486898554282i</v>
      </c>
      <c r="AK293" s="223" t="str">
        <f t="shared" ref="AK293:AK355" ca="1" si="486">IMPRODUCT(O293,IMEXP(COMPLEX(0,-2*PI()*22*B293/Nt_load2)))</f>
        <v>3.48466106548631-2.0886254643523i</v>
      </c>
      <c r="AL293" s="223" t="str">
        <f t="shared" ref="AL293:AL355" ca="1" si="487">IMPRODUCT(O293,IMEXP(COMPLEX(0,-2*PI()*23*B293/Nt_load2)))</f>
        <v>2.17351427294529+3.43235411590356i</v>
      </c>
      <c r="AM293" s="223" t="str">
        <f t="shared" ref="AM293:AM355" ca="1" si="488">IMPRODUCT(O293,IMEXP(COMPLEX(0,-2*PI()*24*B293/Nt_load2)))</f>
        <v>-3.37797964454536+2.25709383781318i</v>
      </c>
      <c r="AN293" s="223" t="str">
        <f t="shared" ref="AN293:AN355" ca="1" si="489">IMPRODUCT(O293,IMEXP(COMPLEX(0,-2*PI()*25*B293/Nt_load2)))</f>
        <v>-2.33931381375132-3.32157040456006i</v>
      </c>
      <c r="AO293" s="223" t="str">
        <f t="shared" ref="AO293:AO355" ca="1" si="490">IMPRODUCT(O293,IMEXP(COMPLEX(0,-2*PI()*26*B293/Nt_load2)))</f>
        <v>3.26316037476698-2.42012467451733i</v>
      </c>
      <c r="AP293" s="223" t="str">
        <f t="shared" ref="AP293:AP355" ca="1" si="491">IMPRODUCT(O293,IMEXP(COMPLEX(0,-2*PI()*27*B293/Nt_load2)))</f>
        <v>2.49947774267704+3.20278473917919i</v>
      </c>
      <c r="AQ293" s="223" t="str">
        <f t="shared" ref="AQ293:AQ355" ca="1" si="492">IMPRODUCT(O293,IMEXP(COMPLEX(0,-2*PI()*28*B293/Nt_load2)))</f>
        <v>-3.14047986582437+2.57732521890599i</v>
      </c>
      <c r="AR293" s="223" t="str">
        <f t="shared" ref="AR293:AR355" ca="1" si="493">IMPRODUCT(O293,IMEXP(COMPLEX(0,-2*PI()*28*B293/Nt_load2)))</f>
        <v>-3.14047986582437+2.57732521890599i</v>
      </c>
      <c r="AS293" s="223" t="str">
        <f t="shared" ref="AS293:AS355" ca="1" si="494">IMPRODUCT(O293,IMEXP(COMPLEX(0,-2*PI()*30*B293/Nt_load2)))</f>
        <v>3.01023366581131-2.72831676109525i</v>
      </c>
      <c r="AT293" s="223" t="str">
        <f t="shared" ref="AT293:AT355" ca="1" si="495">IMPRODUCT(O293,IMEXP(COMPLEX(0,-2*PI()*31*B293/Nt_load2)))</f>
        <v>2.80136987539643+2.94237079459378i</v>
      </c>
      <c r="AU293" s="223" t="str">
        <f t="shared" ref="AU293:AU355" ca="1" si="496">IMPRODUCT(O293,IMEXP(COMPLEX(0,-2*PI()*32*B293/Nt_load2)))</f>
        <v>-2.8727355492319+2.87273554923462i</v>
      </c>
      <c r="AV293" s="223" t="str">
        <f t="shared" ref="AV293:AV355" ca="1" si="497">IMPRODUCT(O293,IMEXP(COMPLEX(0,-2*PI()*33*B293/Nt_load2)))</f>
        <v>-2.94237079459365-2.80136987539656i</v>
      </c>
      <c r="AW293" s="223" t="str">
        <f t="shared" ref="AW293:AW355" ca="1" si="498">IMPRODUCT(O293,IMEXP(COMPLEX(0,-2*PI()*34*B293/Nt_load2)))</f>
        <v>2.72831676109538-3.01023366581118i</v>
      </c>
      <c r="AX293" s="223" t="str">
        <f t="shared" ref="AX293:AX355" ca="1" si="499">IMPRODUCT(O293,IMEXP(COMPLEX(0,-2*PI()*35*B293/Nt_load2)))</f>
        <v>3.0762832848283+2.65362021079563i</v>
      </c>
      <c r="AY293" s="223" t="str">
        <f t="shared" ref="AY293:AY355" ca="1" si="500">IMPRODUCT(O293,IMEXP(COMPLEX(0,-2*PI()*36*B293/Nt_load2)))</f>
        <v>-2.57732521890622+3.14047986582418i</v>
      </c>
      <c r="AZ293" s="223" t="str">
        <f t="shared" ref="AZ293:AZ355" ca="1" si="501">IMPRODUCT(O293,IMEXP(COMPLEX(0,-2*PI()*37*B293/Nt_load2)))</f>
        <v>-3.20278473917904-2.49947774267723i</v>
      </c>
      <c r="BA293" s="223" t="str">
        <f t="shared" ref="BA293:BA355" ca="1" si="502">IMPRODUCT(O293,IMEXP(COMPLEX(0,-2*PI()*38*B293/Nt_load2)))</f>
        <v>2.42012467451753-3.26316037476684i</v>
      </c>
      <c r="BB293" s="223" t="str">
        <f t="shared" ref="BB293:BB355" ca="1" si="503">IMPRODUCT(O293,IMEXP(COMPLEX(0,-2*PI()*39*B293/Nt_load2)))</f>
        <v>3.32157040456228+2.33931381374817i</v>
      </c>
      <c r="BC293" s="223" t="str">
        <f t="shared" ref="BC293:BC355" ca="1" si="504">IMPRODUCT(O293,IMEXP(COMPLEX(0,-2*PI()*40*B293/Nt_load2)))</f>
        <v>-2.25709383781333+3.37797964454526i</v>
      </c>
      <c r="BD293" s="223" t="str">
        <f t="shared" ref="BD293:BD355" ca="1" si="505">IMPRODUCT(O293,IMEXP(COMPLEX(0,-2*PI()*41*B293/Nt_load2)))</f>
        <v>-3.43235411590347-2.17351427294545i</v>
      </c>
      <c r="BE293" s="223" t="str">
        <f t="shared" ref="BE293:BE355" ca="1" si="506">IMPRODUCT(O293,IMEXP(COMPLEX(0,-2*PI()*42*B293/Nt_load2)))</f>
        <v>2.08862546435246-3.48466106548621i</v>
      </c>
      <c r="BF293" s="223" t="str">
        <f t="shared" ref="BF293:BF355" ca="1" si="507">IMPRODUCT(O293,IMEXP(COMPLEX(0,-2*PI()*43*B293/Nt_load2)))</f>
        <v>3.53486898554296+2.00247854587847i</v>
      </c>
      <c r="BG293" s="223" t="str">
        <f t="shared" ref="BG293:BG355" ca="1" si="508">IMPRODUCT(O293,IMEXP(COMPLEX(0,-2*PI()*44*B293/Nt_load2)))</f>
        <v>-1.91512540920602+3.58294763269999i</v>
      </c>
      <c r="BH293" s="223" t="str">
        <f t="shared" ref="BH293:BH355" ca="1" si="509">IMPRODUCT(O293,IMEXP(COMPLEX(0,-2*PI()*45*B293/Nt_load2)))</f>
        <v>-3.62886804617817-1.82661867259811i</v>
      </c>
      <c r="BI293" s="223" t="str">
        <f t="shared" ref="BI293:BI355" ca="1" si="510">IMPRODUCT(O293,IMEXP(COMPLEX(0,-2*PI()*46*B293/Nt_load2)))</f>
        <v>1.73701164920349-3.67260256523741i</v>
      </c>
      <c r="BJ293" s="223" t="str">
        <f t="shared" ref="BJ293:BJ355" ca="1" si="511">IMPRODUCT(O293,IMEXP(COMPLEX(0,-2*PI()*47*B293/Nt_load2)))</f>
        <v>3.71412484583715+1.64635831494611i</v>
      </c>
      <c r="BK293" s="223" t="str">
        <f t="shared" ref="BK293:BK355" ca="1" si="512">IMPRODUCT(O293,IMEXP(COMPLEX(0,-2*PI()*48*B293/Nt_load2)))</f>
        <v>-1.55471327599744+3.75340987651153i</v>
      </c>
      <c r="BL293" s="223" t="str">
        <f t="shared" ref="BL293:BL355" ca="1" si="513">IMPRODUCT(O293,IMEXP(COMPLEX(0,-2*PI()*49*B293/Nt_load2)))</f>
        <v>-3.79043399342531-1.46213173590579i</v>
      </c>
      <c r="BM293" s="223" t="str">
        <f t="shared" ref="BM293:BM355" ca="1" si="514">IMPRODUCT(O293,IMEXP(COMPLEX(0,-2*PI()*50*B293/Nt_load2)))</f>
        <v>1.36866946232903-3.82517489463489i</v>
      </c>
      <c r="BN293" s="223" t="str">
        <f t="shared" ref="BN293:BN355" ca="1" si="515">IMPRODUCT(O293,IMEXP(COMPLEX(0,-2*PI()*51*B293/Nt_load2)))</f>
        <v>3.8576116535204+1.27438275344601i</v>
      </c>
      <c r="BO293" s="223" t="str">
        <f t="shared" ref="BO293:BO355" ca="1" si="516">IMPRODUCT(O293,IMEXP(COMPLEX(0,-2*PI()*52*B293/Nt_load2)))</f>
        <v>-1.17932840404455+3.8877247313912i</v>
      </c>
      <c r="BP293" s="223" t="str">
        <f t="shared" ref="BP293:BP355" ca="1" si="517">IMPRODUCT(O293,IMEXP(COMPLEX(0,-2*PI()*53*B293/Nt_load2)))</f>
        <v>-3.91549598925514-1.08356367131052i</v>
      </c>
      <c r="BQ293" s="223" t="str">
        <f t="shared" ref="BQ293:BQ355" ca="1" si="518">IMPRODUCT(O293,IMEXP(COMPLEX(0,-2*PI()*54*B293/Nt_load2)))</f>
        <v>0.987146240341743-3.94090869874401i</v>
      </c>
      <c r="BR293" s="223" t="str">
        <f t="shared" ref="BR293:BR355" ca="1" si="519">IMPRODUCT(O293,IMEXP(COMPLEX(0,-2*PI()*55*B293/Nt_load2)))</f>
        <v>3.96394755219387+0.890134189385663i</v>
      </c>
      <c r="BS293" s="223" t="str">
        <f t="shared" ref="BS293:BS355" ca="1" si="520">IMPRODUCT(O293,IMEXP(COMPLEX(0,-2*PI()*56*B293/Nt_load2)))</f>
        <v>-0.792585954878268+3.98459867185978i</v>
      </c>
      <c r="BT293" s="223" t="str">
        <f t="shared" ref="BT293:BT355" ca="1" si="521">IMPRODUCT(O293,IMEXP(COMPLEX(0,-2*PI()*57*B293/Nt_load2)))</f>
        <v>-4.00284961827953-0.694560296228117i</v>
      </c>
      <c r="BU293" s="223" t="str">
        <f t="shared" ref="BU293:BU355" ca="1" si="522">IMPRODUCT(O293,IMEXP(COMPLEX(0,-2*PI()*58*B293/Nt_load2)))</f>
        <v>0.596116260427027-4.01868939776534i</v>
      </c>
      <c r="BV293" s="223" t="str">
        <f t="shared" ref="BV293:BV355" ca="1" si="523">IMPRODUCT(O293,IMEXP(COMPLEX(0,-2*PI()*59*B293/Nt_load2)))</f>
        <v>4.03210846902642+0.497313146480643i</v>
      </c>
      <c r="BW293" s="223" t="str">
        <f t="shared" ref="BW293:BW355" ca="1" si="524">IMPRODUCT(O293,IMEXP(COMPLEX(0,-2*PI()*60*B293/Nt_load2)))</f>
        <v>-0.398210469690782+4.04309874891595i</v>
      </c>
      <c r="BX293" s="223" t="str">
        <f t="shared" ref="BX293:BX355" ca="1" si="525">IMPRODUCT(O293,IMEXP(COMPLEX(0,-2*PI()*61*B293/Nt_load2)))</f>
        <v>-4.05165361730001-0.298867925807941i</v>
      </c>
      <c r="BY293" s="223" t="str">
        <f t="shared" ref="BY293:BY355" ca="1" si="526">IMPRODUCT(O293,IMEXP(COMPLEX(0,-2*PI()*62*B293/Nt_load2)))</f>
        <v>0.199345355057845-4.05776792104648i</v>
      </c>
      <c r="BZ293" s="223" t="str">
        <f t="shared" ref="BZ293:BZ355" ca="1" si="527">IMPRODUCT(O293,IMEXP(COMPLEX(0,-2*PI()*63*B293/Nt_load2)))</f>
        <v>4.06143797712699+0.0997027061200941i</v>
      </c>
      <c r="CA293" s="223" t="str">
        <f t="shared" ref="CA293:CA355" ca="1" si="528">IMPRODUCT(O293,IMEXP(COMPLEX(0,-2*PI()*64*B293/Nt_load2)))</f>
        <v>-3.00617341881412E-13+4.062661574837i</v>
      </c>
      <c r="CB293" s="223" t="str">
        <f t="shared" ref="CB293:CB355" ca="1" si="529">IMPRODUCT(O293,IMEXP(COMPLEX(0,-2*PI()*65*B293/Nt_load2)))</f>
        <v>-4.061437977127+0.099702706119724i</v>
      </c>
      <c r="CC293" s="223" t="str">
        <f t="shared" ref="CC293:CC355" ca="1" si="530">IMPRODUCT(O293,IMEXP(COMPLEX(0,-2*PI()*66*B293/Nt_load2)))</f>
        <v>-0.199345355057475-4.0577679210465i</v>
      </c>
      <c r="CD293" s="223" t="str">
        <f t="shared" ref="CD293:CD355" ca="1" si="531">IMPRODUCT(O293,IMEXP(COMPLEX(0,-2*PI()*67*B293/Nt_load2)))</f>
        <v>4.05165361730004-0.298867925807572i</v>
      </c>
      <c r="CE293" s="223" t="str">
        <f t="shared" ref="CE293:CE355" ca="1" si="532">IMPRODUCT(O293,IMEXP(COMPLEX(0,-2*PI()*68*B293/Nt_load2)))</f>
        <v>0.398210469690414+4.04309874891598i</v>
      </c>
      <c r="CF293" s="223" t="str">
        <f t="shared" ref="CF293:CF355" ca="1" si="533">IMPRODUCT(O293,IMEXP(COMPLEX(0,-2*PI()*69*B293/Nt_load2)))</f>
        <v>-4.03210846902646+0.497313146480277i</v>
      </c>
      <c r="CG293" s="223" t="str">
        <f t="shared" ref="CG293:CG355" ca="1" si="534">IMPRODUCT(O293,IMEXP(COMPLEX(0,-2*PI()*70*B293/Nt_load2)))</f>
        <v>-0.596116260426661-4.01868939776539i</v>
      </c>
      <c r="CH293" s="223" t="str">
        <f t="shared" ref="CH293:CH355" ca="1" si="535">IMPRODUCT(O293,IMEXP(COMPLEX(0,-2*PI()*71*B293/Nt_load2)))</f>
        <v>4.00284961827959-0.694560296227756i</v>
      </c>
      <c r="CI293" s="223" t="str">
        <f t="shared" ref="CI293:CI355" ca="1" si="536">IMPRODUCT(O293,IMEXP(COMPLEX(0,-2*PI()*72*B293/Nt_load2)))</f>
        <v>0.792585954877678+3.9845986718599i</v>
      </c>
      <c r="CJ293" s="223" t="str">
        <f t="shared" ref="CJ293:CJ355" ca="1" si="537">IMPRODUCT(O293,IMEXP(COMPLEX(0,-2*PI()*73*B293/Nt_load2)))</f>
        <v>-3.96394755219395+0.890134189385302i</v>
      </c>
      <c r="CK293" s="223" t="str">
        <f t="shared" ref="CK293:CK355" ca="1" si="538">IMPRODUCT(O293,IMEXP(COMPLEX(0,-2*PI()*74*B293/Nt_load2)))</f>
        <v>-0.987146240341272-3.94090869874413i</v>
      </c>
      <c r="CL293" s="223" t="str">
        <f t="shared" ref="CL293:CL355" ca="1" si="539">IMPRODUCT(O293,IMEXP(COMPLEX(0,-2*PI()*75*B293/Nt_load2)))</f>
        <v>3.91549598925527-1.08356367131004i</v>
      </c>
      <c r="CM293" s="223" t="str">
        <f t="shared" ref="CM293:CM355" ca="1" si="540">IMPRODUCT(O293,IMEXP(COMPLEX(0,-2*PI()*76*B293/Nt_load2)))</f>
        <v>1.1793284040443+3.88772473139128i</v>
      </c>
      <c r="CN293" s="223" t="str">
        <f t="shared" ref="CN293:CN355" ca="1" si="541">IMPRODUCT(O293,IMEXP(COMPLEX(0,-2*PI()*77*B293/Nt_load2)))</f>
        <v>-3.85761165352052+1.27438275344566i</v>
      </c>
      <c r="CO293" s="223" t="str">
        <f t="shared" ref="CO293:CO355" ca="1" si="542">IMPRODUCT(O293,IMEXP(COMPLEX(0,-2*PI()*78*B293/Nt_load2)))</f>
        <v>-1.36866946232879-3.82517489463497i</v>
      </c>
      <c r="CP293" s="223" t="str">
        <f t="shared" ref="CP293:CP355" ca="1" si="543">IMPRODUCT(O293,IMEXP(COMPLEX(0,-2*PI()*79*B293/Nt_load2)))</f>
        <v>3.79043399342545-1.46213173590544i</v>
      </c>
      <c r="CQ293" s="223" t="str">
        <f t="shared" ref="CQ293:CQ355" ca="1" si="544">IMPRODUCT(O293,IMEXP(COMPLEX(0,-2*PI()*80*B293/Nt_load2)))</f>
        <v>1.554713275997+3.75340987651172i</v>
      </c>
      <c r="CR293" s="223" t="str">
        <f t="shared" ref="CR293:CR355" ca="1" si="545">IMPRODUCT(O293,IMEXP(COMPLEX(0,-2*PI()*81*B293/Nt_load2)))</f>
        <v>-3.7141248458373+1.64635831494577i</v>
      </c>
      <c r="CS293" s="223" t="str">
        <f t="shared" ref="CS293:CS355" ca="1" si="546">IMPRODUCT(O293,IMEXP(COMPLEX(0,-2*PI()*82*B293/Nt_load2)))</f>
        <v>-1.73701164920315-3.67260256523757i</v>
      </c>
      <c r="CT293" s="223" t="str">
        <f t="shared" ref="CT293:CT355" ca="1" si="547">IMPRODUCT(O293,IMEXP(COMPLEX(0,-2*PI()*83*B293/Nt_load2)))</f>
        <v>3.62886804617839-1.82661867259768i</v>
      </c>
      <c r="CU293" s="223" t="str">
        <f t="shared" ref="CU293:CU355" ca="1" si="548">IMPRODUCT(O293,IMEXP(COMPLEX(0,-2*PI()*84*B293/Nt_load2)))</f>
        <v>1.9151254092057+3.58294763270017i</v>
      </c>
      <c r="CV293" s="223" t="str">
        <f t="shared" ref="CV293:CV355" ca="1" si="549">IMPRODUCT(O293,IMEXP(COMPLEX(0,-2*PI()*85*B293/Nt_load2)))</f>
        <v>-3.53486898554314+2.00247854587815i</v>
      </c>
      <c r="CW293" s="223" t="str">
        <f t="shared" ref="CW293:CW355" ca="1" si="550">IMPRODUCT(O293,IMEXP(COMPLEX(0,-2*PI()*86*B293/Nt_load2)))</f>
        <v>-2.08862546435224-3.48466106548634i</v>
      </c>
      <c r="CX293" s="223" t="str">
        <f t="shared" ref="CX293:CX355" ca="1" si="551">IMPRODUCT(O293,IMEXP(COMPLEX(0,-2*PI()*87*B293/Nt_load2)))</f>
        <v>3.43235411590366-2.17351427294514i</v>
      </c>
      <c r="CY293" s="223" t="str">
        <f t="shared" ref="CY293:CY355" ca="1" si="552">IMPRODUCT(O293,IMEXP(COMPLEX(0,-2*PI()*88*B293/Nt_load2)))</f>
        <v>2.25709383781293+3.37797964454553i</v>
      </c>
      <c r="CZ293" s="223" t="str">
        <f t="shared" ref="CZ293:CZ355" ca="1" si="553">IMPRODUCT(O293,IMEXP(COMPLEX(0,-2*PI()*89*B293/Nt_load2)))</f>
        <v>-3.32157040456017+2.33931381375117i</v>
      </c>
      <c r="DA293" s="223" t="str">
        <f t="shared" ref="DA293:DA355" ca="1" si="554">IMPRODUCT(O293,IMEXP(COMPLEX(0,-2*PI()*90*B293/Nt_load2)))</f>
        <v>-2.42012467451723-3.26316037476706i</v>
      </c>
      <c r="DB293" s="223" t="str">
        <f t="shared" ref="DB293:DB355" ca="1" si="555">IMPRODUCT(O293,IMEXP(COMPLEX(0,-2*PI()*91*B293/Nt_load2)))</f>
        <v>3.20278473917934-2.49947774267685i</v>
      </c>
      <c r="DC293" s="223" t="str">
        <f t="shared" ref="DC293:DC355" ca="1" si="556">IMPRODUCT(O293,IMEXP(COMPLEX(0,-2*PI()*92*B293/Nt_load2)))</f>
        <v>2.57732521890594+3.14047986582441i</v>
      </c>
      <c r="DD293" s="223" t="str">
        <f t="shared" ref="DD293:DD355" ca="1" si="557">IMPRODUCT(O293,IMEXP(COMPLEX(0,-2*PI()*93*B293/Nt_load2)))</f>
        <v>-3.07628328482854+2.65362021079535i</v>
      </c>
      <c r="DE293" s="223" t="str">
        <f t="shared" ref="DE293:DE355" ca="1" si="558">IMPRODUCT(O293,IMEXP(COMPLEX(0,-2*PI()*94*B293/Nt_load2)))</f>
        <v>-2.72831676109519-3.01023366581136i</v>
      </c>
      <c r="DF293" s="223" t="str">
        <f t="shared" ref="DF293:DF355" ca="1" si="559">IMPRODUCT(O293,IMEXP(COMPLEX(0,-2*PI()*95*B293/Nt_load2)))</f>
        <v>2.9423707945939-2.80136987539629i</v>
      </c>
      <c r="DG293" s="223" t="str">
        <f t="shared" ref="DG293:DG355" ca="1" si="560">IMPRODUCT(O293,IMEXP(COMPLEX(0,-2*PI()*96*B293/Nt_load2)))</f>
        <v>2.87273554923441+2.87273554923211i</v>
      </c>
      <c r="DH293" s="223" t="str">
        <f t="shared" ref="DH293:DH355" ca="1" si="561">IMPRODUCT(O293,IMEXP(COMPLEX(0,-2*PI()*97*B293/Nt_load2)))</f>
        <v>-2.80136987539678+2.94237079459345i</v>
      </c>
      <c r="DI293" s="223" t="str">
        <f t="shared" ref="DI293:DI355" ca="1" si="562">IMPRODUCT(O293,IMEXP(COMPLEX(0,-2*PI()*98*B293/Nt_load2)))</f>
        <v>-3.01023366581106-2.72831676109552i</v>
      </c>
      <c r="DJ293" s="223" t="str">
        <f t="shared" ref="DJ293:DJ355" ca="1" si="563">IMPRODUCT(O293,IMEXP(COMPLEX(0,-2*PI()*99*B293/Nt_load2)))</f>
        <v>2.65362021079586-3.0762832848281i</v>
      </c>
      <c r="DK293" s="223" t="str">
        <f t="shared" ref="DK293:DK355" ca="1" si="564">IMPRODUCT(O293,IMEXP(COMPLEX(0,-2*PI()*100*B293/Nt_load2)))</f>
        <v>3.14047986582413+2.57732521890627i</v>
      </c>
      <c r="DL293" s="223" t="str">
        <f t="shared" ref="DL293:DL355" ca="1" si="565">IMPRODUCT(O293,IMEXP(COMPLEX(0,-2*PI()*101*B293/Nt_load2)))</f>
        <v>-2.49947774267738+3.20278473917893i</v>
      </c>
      <c r="DM293" s="223" t="str">
        <f t="shared" ref="DM293:DM355" ca="1" si="566">IMPRODUCT(O293,IMEXP(COMPLEX(0,-2*PI()*102*B293/Nt_load2)))</f>
        <v>-3.2631603747668-2.42012467451759i</v>
      </c>
      <c r="DN293" s="223" t="str">
        <f t="shared" ref="DN293:DN355" ca="1" si="567">IMPRODUCT(O293,IMEXP(COMPLEX(0,-2*PI()*103*B293/Nt_load2)))</f>
        <v>2.33931381374832-3.32157040456217i</v>
      </c>
      <c r="DO293" s="223" t="str">
        <f t="shared" ref="DO293:DO355" ca="1" si="568">IMPRODUCT(O293,IMEXP(COMPLEX(0,-2*PI()*104*B293/Nt_load2)))</f>
        <v>3.37797964454516+2.25709383781349i</v>
      </c>
      <c r="DP293" s="223" t="str">
        <f t="shared" ref="DP293:DP355" ca="1" si="569">IMPRODUCT(O293,IMEXP(COMPLEX(0,-2*PI()*105*B293/Nt_load2)))</f>
        <v>-2.1735142729457+3.4323541159033i</v>
      </c>
      <c r="DQ293" s="223" t="str">
        <f t="shared" ref="DQ293:DQ355" ca="1" si="570">IMPRODUCT(O293,IMEXP(COMPLEX(0,-2*PI()*106*B293/Nt_load2)))</f>
        <v>-3.48466106548612-2.08862546435262i</v>
      </c>
      <c r="DR293" s="223" t="str">
        <f t="shared" ref="DR293:DR355" ca="1" si="571">IMPRODUCT(O293,IMEXP(COMPLEX(0,-2*PI()*107*B293/Nt_load2)))</f>
        <v>2.00247854587873-3.53486898554281i</v>
      </c>
      <c r="DS293" s="223" t="str">
        <f t="shared" ref="DS293:DS355" ca="1" si="572">IMPRODUCT(O293,IMEXP(COMPLEX(0,-2*PI()*108*B293/Nt_load2)))</f>
        <v>3.58294763269996+1.91512540920608i</v>
      </c>
      <c r="DT293" s="223" t="str">
        <f t="shared" ref="DT293:DT355" ca="1" si="573">IMPRODUCT(O293,IMEXP(COMPLEX(0,-2*PI()*109*B293/Nt_load2)))</f>
        <v>-1.82661867259807+3.62886804617819i</v>
      </c>
      <c r="DU293" s="223" t="str">
        <f t="shared" ref="DU293:DU355" ca="1" si="574">IMPRODUCT(O293,IMEXP(COMPLEX(0,-2*PI()*110*B293/Nt_load2)))</f>
        <v>-3.67260256523738-1.73701164920355i</v>
      </c>
      <c r="DV293" s="223" t="str">
        <f t="shared" ref="DV293:DV355" ca="1" si="575">IMPRODUCT(O293,IMEXP(COMPLEX(0,-2*PI()*111*B293/Nt_load2)))</f>
        <v>1.64635831494638-3.71412484583703i</v>
      </c>
      <c r="DW293" s="223" t="str">
        <f t="shared" ref="DW293:DW355" ca="1" si="576">IMPRODUCT(O293,IMEXP(COMPLEX(0,-2*PI()*112*B293/Nt_load2)))</f>
        <v>3.75340987651137+1.55471327599783i</v>
      </c>
      <c r="DX293" s="223" t="str">
        <f t="shared" ref="DX293:DX355" ca="1" si="577">IMPRODUCT(O293,IMEXP(COMPLEX(0,-2*PI()*113*B293/Nt_load2)))</f>
        <v>-1.46213173590585+3.79043399342529i</v>
      </c>
      <c r="DY293" s="223" t="str">
        <f t="shared" ref="DY293:DY355" ca="1" si="578">IMPRODUCT(O293,IMEXP(COMPLEX(0,-2*PI()*114*B293/Nt_load2)))</f>
        <v>-3.82517489463482-1.36866946232921i</v>
      </c>
      <c r="DZ293" s="223" t="str">
        <f t="shared" ref="DZ293:DZ355" ca="1" si="579">IMPRODUCT(O293,IMEXP(COMPLEX(0,-2*PI()*115*B293/Nt_load2)))</f>
        <v>1.2743827534463-3.85761165352031i</v>
      </c>
      <c r="EA293" s="223" t="str">
        <f t="shared" ref="EA293:EA355" ca="1" si="580">IMPRODUCT(O293,IMEXP(COMPLEX(0,-2*PI()*116*B293/Nt_load2)))</f>
        <v>3.88772473139108+1.17932840404494i</v>
      </c>
      <c r="EB293" s="223" t="str">
        <f t="shared" ref="EB293:EB355" ca="1" si="581">IMPRODUCT(O293,IMEXP(COMPLEX(0,-2*PI()*117*B293/Nt_load2)))</f>
        <v>-1.08356367131047+3.91549598925516i</v>
      </c>
      <c r="EC293" s="223" t="str">
        <f t="shared" ref="EC293:EC355" ca="1" si="582">IMPRODUCT(O293,IMEXP(COMPLEX(0,-2*PI()*118*B293/Nt_load2)))</f>
        <v>-3.94090869874397-0.987146240341922i</v>
      </c>
      <c r="ED293" s="223" t="str">
        <f t="shared" ref="ED293:ED355" ca="1" si="583">IMPRODUCT(O293,IMEXP(COMPLEX(0,-2*PI()*119*B293/Nt_load2)))</f>
        <v>0.89013418938596-3.9639475521938i</v>
      </c>
      <c r="EE293" s="223" t="str">
        <f t="shared" ref="EE293:EE355" ca="1" si="584">IMPRODUCT(O293,IMEXP(COMPLEX(0,-2*PI()*120*B293/Nt_load2)))</f>
        <v>3.98459867185972+0.792585954878564i</v>
      </c>
      <c r="EF293" s="223" t="str">
        <f t="shared" ref="EF293:EF355" ca="1" si="585">IMPRODUCT(O293,IMEXP(COMPLEX(0,-2*PI()*121*B293/Nt_load2)))</f>
        <v>-0.694560296228186+4.00284961827952i</v>
      </c>
      <c r="EG293" s="223" t="str">
        <f t="shared" ref="EG293:EG355" ca="1" si="586">IMPRODUCT(O293,IMEXP(COMPLEX(0,-2*PI()*122*B293/Nt_load2)))</f>
        <v>-4.01868939776533-0.596116260427096i</v>
      </c>
      <c r="EH293" s="223" t="str">
        <f t="shared" ref="EH293:EH355" ca="1" si="587">IMPRODUCT(O293,IMEXP(COMPLEX(0,-2*PI()*123*B293/Nt_load2)))</f>
        <v>0.497313146480943-4.03210846902638i</v>
      </c>
      <c r="EI293" s="223" t="str">
        <f t="shared" ref="EI293:EI355" ca="1" si="588">IMPRODUCT(O293,IMEXP(COMPLEX(0,-2*PI()*124*B293/Nt_load2)))</f>
        <v>4.04309874891592+0.398210469691082i</v>
      </c>
      <c r="EJ293" s="223" t="str">
        <f t="shared" ref="EJ293:EJ355" ca="1" si="589">IMPRODUCT(O293,IMEXP(COMPLEX(0,-2*PI()*125*B293/Nt_load2)))</f>
        <v>-0.29886792580801+4.05165361730001i</v>
      </c>
      <c r="EK293" s="223" t="str">
        <f t="shared" ref="EK293:EK355" ca="1" si="590">IMPRODUCT(O293,IMEXP(COMPLEX(0,-2*PI()*126*B293/Nt_load2)))</f>
        <v>-4.05776792104647-0.199345355058145i</v>
      </c>
      <c r="EL293" s="223" t="str">
        <f t="shared" ref="EL293:EL355" ca="1" si="591">IMPRODUCT(O293,IMEXP(COMPLEX(0,-2*PI()*127*B293/Nt_load2)))</f>
        <v>0.0997027061203948-4.06143797712698i</v>
      </c>
      <c r="EM293" s="223" t="str">
        <f t="shared" ref="EM293:EM355" ca="1" si="592">IMPRODUCT(O293,IMEXP(COMPLEX(0,-2*PI()*128*B293/Nt_load2)))</f>
        <v>4.062661574837+6.01234683762825E-13i</v>
      </c>
      <c r="EN293" s="223"/>
      <c r="EO293" s="223"/>
      <c r="EP293" s="223"/>
    </row>
    <row r="294" spans="1:146">
      <c r="A294" s="249">
        <f t="shared" si="461"/>
        <v>3.7890625000000029E-3</v>
      </c>
      <c r="B294" s="248">
        <v>194</v>
      </c>
      <c r="C294" s="247">
        <f t="shared" si="462"/>
        <v>38800</v>
      </c>
      <c r="N294" s="246">
        <f t="shared" ca="1" si="463"/>
        <v>8.7261699978532974</v>
      </c>
      <c r="O294" s="223">
        <f t="shared" ca="1" si="464"/>
        <v>-4.2738300021467026</v>
      </c>
      <c r="P294" s="223" t="str">
        <f t="shared" ca="1" si="465"/>
        <v>-0.209706898676081-4.26868198673747i</v>
      </c>
      <c r="Q294" s="223" t="str">
        <f t="shared" ca="1" si="466"/>
        <v>4.2532503425298-0.418908595065097i</v>
      </c>
      <c r="R294" s="223" t="str">
        <f t="shared" ca="1" si="467"/>
        <v>0.627101103956585+4.22757224570624i</v>
      </c>
      <c r="S294" s="223" t="str">
        <f t="shared" ca="1" si="468"/>
        <v>-4.19170955705121+0.833782871360895i</v>
      </c>
      <c r="T294" s="223" t="str">
        <f t="shared" ca="1" si="469"/>
        <v>-1.03845598279777-4.14574867292276i</v>
      </c>
      <c r="U294" s="223" t="str">
        <f t="shared" ca="1" si="470"/>
        <v>4.08980031711663-1.24062736281367i</v>
      </c>
      <c r="V294" s="223" t="str">
        <f t="shared" ca="1" si="471"/>
        <v>1.43980996284642+4.02399927412238i</v>
      </c>
      <c r="W294" s="223" t="str">
        <f t="shared" ca="1" si="472"/>
        <v>-3.94850406441608+1.63552393456622i</v>
      </c>
      <c r="X294" s="223" t="str">
        <f t="shared" ca="1" si="473"/>
        <v>-1.82729778587309-3.86349656257031i</v>
      </c>
      <c r="Y294" s="223" t="str">
        <f t="shared" ca="1" si="474"/>
        <v>3.76918155910316-2.01466951676099i</v>
      </c>
      <c r="Z294" s="223" t="str">
        <f t="shared" ca="1" si="475"/>
        <v>2.19718773231881+3.66578626711883i</v>
      </c>
      <c r="AA294" s="223" t="str">
        <f t="shared" ca="1" si="476"/>
        <v>-3.55355977493181+2.37441273017895i</v>
      </c>
      <c r="AB294" s="223" t="str">
        <f t="shared" ca="1" si="477"/>
        <v>-2.54591755979771-3.43277244599216i</v>
      </c>
      <c r="AC294" s="223" t="str">
        <f t="shared" ca="1" si="478"/>
        <v>3.30371526755476-2.71128905101888i</v>
      </c>
      <c r="AD294" s="223" t="str">
        <f t="shared" ca="1" si="479"/>
        <v>2.87012880943531+3.16669914966654i</v>
      </c>
      <c r="AE294" s="223" t="str">
        <f t="shared" ca="1" si="480"/>
        <v>-3.02205417615642+3.02205417615648i</v>
      </c>
      <c r="AF294" s="223" t="str">
        <f t="shared" ca="1" si="481"/>
        <v>-3.16669914966634-2.87012880943552i</v>
      </c>
      <c r="AG294" s="223" t="str">
        <f t="shared" ca="1" si="482"/>
        <v>2.71128905101911-3.30371526755457i</v>
      </c>
      <c r="AH294" s="223" t="str">
        <f t="shared" ca="1" si="483"/>
        <v>3.43277244599222+2.54591755979762i</v>
      </c>
      <c r="AI294" s="223" t="str">
        <f t="shared" ca="1" si="484"/>
        <v>-2.37441273017884+3.55355977493189i</v>
      </c>
      <c r="AJ294" s="223" t="str">
        <f t="shared" ca="1" si="485"/>
        <v>-3.66578626711868-2.19718773231906i</v>
      </c>
      <c r="AK294" s="223" t="str">
        <f t="shared" ca="1" si="486"/>
        <v>2.01466951675977-3.76918155910381i</v>
      </c>
      <c r="AL294" s="223" t="str">
        <f t="shared" ca="1" si="487"/>
        <v>3.86349656257091+1.82729778587181i</v>
      </c>
      <c r="AM294" s="223" t="str">
        <f t="shared" ca="1" si="488"/>
        <v>-1.63552393456531+3.94850406441646i</v>
      </c>
      <c r="AN294" s="223" t="str">
        <f t="shared" ca="1" si="489"/>
        <v>-4.0239992741227-1.43980996284553i</v>
      </c>
      <c r="AO294" s="223" t="str">
        <f t="shared" ca="1" si="490"/>
        <v>1.24062736281273-4.08980031711691i</v>
      </c>
      <c r="AP294" s="223" t="str">
        <f t="shared" ca="1" si="491"/>
        <v>4.145748672923+1.0384559827968i</v>
      </c>
      <c r="AQ294" s="223" t="str">
        <f t="shared" ca="1" si="492"/>
        <v>-0.833782871360378+4.19170955705131i</v>
      </c>
      <c r="AR294" s="223" t="str">
        <f t="shared" ca="1" si="493"/>
        <v>-0.833782871360378+4.19170955705131i</v>
      </c>
      <c r="AS294" s="223" t="str">
        <f t="shared" ca="1" si="494"/>
        <v>0.418908595064691-4.25325034252984i</v>
      </c>
      <c r="AT294" s="223" t="str">
        <f t="shared" ca="1" si="495"/>
        <v>4.26868198673748+0.209706898675841i</v>
      </c>
      <c r="AU294" s="223" t="str">
        <f t="shared" ca="1" si="496"/>
        <v>7.32990433269046E-14+4.2738300021467i</v>
      </c>
      <c r="AV294" s="223" t="str">
        <f t="shared" ca="1" si="497"/>
        <v>-4.26868198673747+0.209706898676109i</v>
      </c>
      <c r="AW294" s="223" t="str">
        <f t="shared" ca="1" si="498"/>
        <v>-0.418908595064958-4.25325034252981i</v>
      </c>
      <c r="AX294" s="223" t="str">
        <f t="shared" ca="1" si="499"/>
        <v>4.22757224570629-0.627101103956239i</v>
      </c>
      <c r="AY294" s="223" t="str">
        <f t="shared" ca="1" si="500"/>
        <v>0.833782871360639+4.19170955705126i</v>
      </c>
      <c r="AZ294" s="223" t="str">
        <f t="shared" ca="1" si="501"/>
        <v>-4.14574867292293+1.03845598279706i</v>
      </c>
      <c r="BA294" s="223" t="str">
        <f t="shared" ca="1" si="502"/>
        <v>-1.24062736281293-4.08980031711685i</v>
      </c>
      <c r="BB294" s="223" t="str">
        <f t="shared" ca="1" si="503"/>
        <v>4.02399927412261-1.43980996284578i</v>
      </c>
      <c r="BC294" s="223" t="str">
        <f t="shared" ca="1" si="504"/>
        <v>1.63552393456556+3.94850406441635i</v>
      </c>
      <c r="BD294" s="223" t="str">
        <f t="shared" ca="1" si="505"/>
        <v>-3.86349656257082+1.827297785872i</v>
      </c>
      <c r="BE294" s="223" t="str">
        <f t="shared" ca="1" si="506"/>
        <v>-2.01466951676001-3.76918155910368i</v>
      </c>
      <c r="BF294" s="223" t="str">
        <f t="shared" ca="1" si="507"/>
        <v>3.66578626711942-2.19718773231783i</v>
      </c>
      <c r="BG294" s="223" t="str">
        <f t="shared" ca="1" si="508"/>
        <v>2.3744127301776+3.55355977493272i</v>
      </c>
      <c r="BH294" s="223" t="str">
        <f t="shared" ca="1" si="509"/>
        <v>-3.43277244599307+2.54591755979647i</v>
      </c>
      <c r="BI294" s="223" t="str">
        <f t="shared" ca="1" si="510"/>
        <v>-2.71128905101767-3.30371526755575i</v>
      </c>
      <c r="BJ294" s="223" t="str">
        <f t="shared" ca="1" si="511"/>
        <v>3.16669914966763-2.8701288094341i</v>
      </c>
      <c r="BK294" s="223" t="str">
        <f t="shared" ca="1" si="512"/>
        <v>3.02205417615502+3.02205417615788i</v>
      </c>
      <c r="BL294" s="223" t="str">
        <f t="shared" ca="1" si="513"/>
        <v>-2.870128809437+3.166699149665i</v>
      </c>
      <c r="BM294" s="223" t="str">
        <f t="shared" ca="1" si="514"/>
        <v>-3.30371526755597-2.7112890510174i</v>
      </c>
      <c r="BN294" s="223" t="str">
        <f t="shared" ca="1" si="515"/>
        <v>2.5459175597961-3.43277244599335i</v>
      </c>
      <c r="BO294" s="223" t="str">
        <f t="shared" ca="1" si="516"/>
        <v>3.55355977493291+2.37441273017731i</v>
      </c>
      <c r="BP294" s="223" t="str">
        <f t="shared" ca="1" si="517"/>
        <v>-2.19718773231754+3.66578626711959i</v>
      </c>
      <c r="BQ294" s="223" t="str">
        <f t="shared" ca="1" si="518"/>
        <v>-3.7691815591039-2.0146695167596i</v>
      </c>
      <c r="BR294" s="223" t="str">
        <f t="shared" ca="1" si="519"/>
        <v>1.82729778587169-3.86349656257097i</v>
      </c>
      <c r="BS294" s="223" t="str">
        <f t="shared" ca="1" si="520"/>
        <v>3.94850406441649+1.63552393456524i</v>
      </c>
      <c r="BT294" s="223" t="str">
        <f t="shared" ca="1" si="521"/>
        <v>-1.43980996284545+4.02399927412273i</v>
      </c>
      <c r="BU294" s="223" t="str">
        <f t="shared" ca="1" si="522"/>
        <v>-4.08980031711692-1.24062736281272i</v>
      </c>
      <c r="BV294" s="223" t="str">
        <f t="shared" ca="1" si="523"/>
        <v>1.03845598279661-4.14574867292305i</v>
      </c>
      <c r="BW294" s="223" t="str">
        <f t="shared" ca="1" si="524"/>
        <v>4.19170955705135+0.833782871360186i</v>
      </c>
      <c r="BX294" s="223" t="str">
        <f t="shared" ca="1" si="525"/>
        <v>-0.627101103955901+4.22757224570634i</v>
      </c>
      <c r="BY294" s="223" t="str">
        <f t="shared" ca="1" si="526"/>
        <v>-4.25325034252985-0.418908595064618i</v>
      </c>
      <c r="BZ294" s="223" t="str">
        <f t="shared" ca="1" si="527"/>
        <v>0.209706898675768-4.26868198673748i</v>
      </c>
      <c r="CA294" s="223" t="str">
        <f t="shared" ca="1" si="528"/>
        <v>4.2738300021467-1.4659808665381E-13i</v>
      </c>
      <c r="CB294" s="223" t="str">
        <f t="shared" ca="1" si="529"/>
        <v>0.209706898676304+4.26868198673746i</v>
      </c>
      <c r="CC294" s="223" t="str">
        <f t="shared" ca="1" si="530"/>
        <v>-4.2532503425298+0.418908595065152i</v>
      </c>
      <c r="CD294" s="223" t="str">
        <f t="shared" ca="1" si="531"/>
        <v>-0.627101103956431-4.22757224570626i</v>
      </c>
      <c r="CE294" s="223" t="str">
        <f t="shared" ca="1" si="532"/>
        <v>4.19170955705125-0.833782871360711i</v>
      </c>
      <c r="CF294" s="223" t="str">
        <f t="shared" ca="1" si="533"/>
        <v>1.03845598279713+4.14574867292292i</v>
      </c>
      <c r="CG294" s="223" t="str">
        <f t="shared" ca="1" si="534"/>
        <v>-4.08980031711683+1.240627362813i</v>
      </c>
      <c r="CH294" s="223" t="str">
        <f t="shared" ca="1" si="535"/>
        <v>-1.43980996284573-4.02399927412263i</v>
      </c>
      <c r="CI294" s="223" t="str">
        <f t="shared" ca="1" si="536"/>
        <v>3.94850406441628-1.63552393456574i</v>
      </c>
      <c r="CJ294" s="223" t="str">
        <f t="shared" ca="1" si="537"/>
        <v>1.82729778587218+3.86349656257074i</v>
      </c>
      <c r="CK294" s="223" t="str">
        <f t="shared" ca="1" si="538"/>
        <v>-3.76918155910365+2.01466951676007i</v>
      </c>
      <c r="CL294" s="223" t="str">
        <f t="shared" ca="1" si="539"/>
        <v>-2.1971877323179-3.66578626711938i</v>
      </c>
      <c r="CM294" s="223" t="str">
        <f t="shared" ca="1" si="540"/>
        <v>3.55355977493268-2.37441273017766i</v>
      </c>
      <c r="CN294" s="223" t="str">
        <f t="shared" ca="1" si="541"/>
        <v>2.54591755979643+3.4327724459931i</v>
      </c>
      <c r="CO294" s="223" t="str">
        <f t="shared" ca="1" si="542"/>
        <v>-3.30371526755563+2.71128905101782i</v>
      </c>
      <c r="CP294" s="223" t="str">
        <f t="shared" ca="1" si="543"/>
        <v>-2.87012880943425-3.1666991496675i</v>
      </c>
      <c r="CQ294" s="223" t="str">
        <f t="shared" ca="1" si="544"/>
        <v>3.02205417615774-3.02205417615516i</v>
      </c>
      <c r="CR294" s="223" t="str">
        <f t="shared" ca="1" si="545"/>
        <v>3.16669914966505+2.87012880943694i</v>
      </c>
      <c r="CS294" s="223" t="str">
        <f t="shared" ca="1" si="546"/>
        <v>-2.71128905102064+3.30371526755332i</v>
      </c>
      <c r="CT294" s="223" t="str">
        <f t="shared" ca="1" si="547"/>
        <v>-3.43277244599339-2.54591755979604i</v>
      </c>
      <c r="CU294" s="223" t="str">
        <f t="shared" ca="1" si="548"/>
        <v>2.37441273017725-3.55355977493295i</v>
      </c>
      <c r="CV294" s="223" t="str">
        <f t="shared" ca="1" si="549"/>
        <v>3.66578626711963+2.19718773231748i</v>
      </c>
      <c r="CW294" s="223" t="str">
        <f t="shared" ca="1" si="550"/>
        <v>-2.01466951675964+3.76918155910388i</v>
      </c>
      <c r="CX294" s="223" t="str">
        <f t="shared" ca="1" si="551"/>
        <v>-3.86349656257105-1.82729778587151i</v>
      </c>
      <c r="CY294" s="223" t="str">
        <f t="shared" ca="1" si="552"/>
        <v>1.63552393456506-3.94850406441656i</v>
      </c>
      <c r="CZ294" s="223" t="str">
        <f t="shared" ca="1" si="553"/>
        <v>4.0239992741228+1.43980996284527i</v>
      </c>
      <c r="DA294" s="223" t="str">
        <f t="shared" ca="1" si="554"/>
        <v>-1.24062736281253+4.08980031711697i</v>
      </c>
      <c r="DB294" s="223" t="str">
        <f t="shared" ca="1" si="555"/>
        <v>-4.14574867292303-1.03845598279666i</v>
      </c>
      <c r="DC294" s="223" t="str">
        <f t="shared" ca="1" si="556"/>
        <v>0.833782871360233-4.19170955705134i</v>
      </c>
      <c r="DD294" s="223" t="str">
        <f t="shared" ca="1" si="557"/>
        <v>4.22757224570637+0.627101103955709i</v>
      </c>
      <c r="DE294" s="223" t="str">
        <f t="shared" ca="1" si="558"/>
        <v>-0.418908595064424+4.25325034252987i</v>
      </c>
      <c r="DF294" s="223" t="str">
        <f t="shared" ca="1" si="559"/>
        <v>-4.26868198673749-0.209706898675574i</v>
      </c>
      <c r="DG294" s="223" t="str">
        <f t="shared" ca="1" si="560"/>
        <v>-3.41366684456671E-13-4.2738300021467i</v>
      </c>
      <c r="DH294" s="223" t="str">
        <f t="shared" ca="1" si="561"/>
        <v>4.26868198673746-0.209706898676255i</v>
      </c>
      <c r="DI294" s="223" t="str">
        <f t="shared" ca="1" si="562"/>
        <v>0.418908595065104+4.2532503425298i</v>
      </c>
      <c r="DJ294" s="223" t="str">
        <f t="shared" ca="1" si="563"/>
        <v>-4.22757224570624+0.627101103956623i</v>
      </c>
      <c r="DK294" s="223" t="str">
        <f t="shared" ca="1" si="564"/>
        <v>-0.833782871360904-4.19170955705121i</v>
      </c>
      <c r="DL294" s="223" t="str">
        <f t="shared" ca="1" si="565"/>
        <v>4.14574867292287-1.03845598279732i</v>
      </c>
      <c r="DM294" s="223" t="str">
        <f t="shared" ca="1" si="566"/>
        <v>1.24062736281319+4.08980031711678i</v>
      </c>
      <c r="DN294" s="223" t="str">
        <f t="shared" ca="1" si="567"/>
        <v>-4.02399927412257+1.43980996284591i</v>
      </c>
      <c r="DO294" s="223" t="str">
        <f t="shared" ca="1" si="568"/>
        <v>-1.6355239345657-3.9485040644163i</v>
      </c>
      <c r="DP294" s="223" t="str">
        <f t="shared" ca="1" si="569"/>
        <v>3.86349656257066-1.82729778587235i</v>
      </c>
      <c r="DQ294" s="223" t="str">
        <f t="shared" ca="1" si="570"/>
        <v>2.01466951676025+3.76918155910356i</v>
      </c>
      <c r="DR294" s="223" t="str">
        <f t="shared" ca="1" si="571"/>
        <v>-3.66578626711928+2.19718773231806i</v>
      </c>
      <c r="DS294" s="223" t="str">
        <f t="shared" ca="1" si="572"/>
        <v>-2.37441273017782-3.55355977493257i</v>
      </c>
      <c r="DT294" s="223" t="str">
        <f t="shared" ca="1" si="573"/>
        <v>3.43277244599298-2.54591755979659i</v>
      </c>
      <c r="DU294" s="223" t="str">
        <f t="shared" ca="1" si="574"/>
        <v>2.71128905101778+3.30371526755566i</v>
      </c>
      <c r="DV294" s="223" t="str">
        <f t="shared" ca="1" si="575"/>
        <v>-3.16669914966753+2.87012880943421i</v>
      </c>
      <c r="DW294" s="223" t="str">
        <f t="shared" ca="1" si="576"/>
        <v>-3.02205417615513-3.02205417615777i</v>
      </c>
      <c r="DX294" s="223" t="str">
        <f t="shared" ca="1" si="577"/>
        <v>2.87012880943698-3.16669914966502i</v>
      </c>
      <c r="DY294" s="223" t="str">
        <f t="shared" ca="1" si="578"/>
        <v>3.30371526755329+2.71128905102067i</v>
      </c>
      <c r="DZ294" s="223" t="str">
        <f t="shared" ca="1" si="579"/>
        <v>-2.54591755979608+3.43277244599336i</v>
      </c>
      <c r="EA294" s="223" t="str">
        <f t="shared" ca="1" si="580"/>
        <v>-3.55355977493076-2.37441273018052i</v>
      </c>
      <c r="EB294" s="223" t="str">
        <f t="shared" ca="1" si="581"/>
        <v>2.19718773232085-3.66578626711761i</v>
      </c>
      <c r="EC294" s="223" t="str">
        <f t="shared" ca="1" si="582"/>
        <v>3.76918155910408+2.01466951675926i</v>
      </c>
      <c r="ED294" s="223" t="str">
        <f t="shared" ca="1" si="583"/>
        <v>-1.82729778587134+3.86349656257113i</v>
      </c>
      <c r="EE294" s="223" t="str">
        <f t="shared" ca="1" si="584"/>
        <v>-3.94850406441664-1.63552393456488i</v>
      </c>
      <c r="EF294" s="223" t="str">
        <f t="shared" ca="1" si="585"/>
        <v>1.43980996284509-4.02399927412286i</v>
      </c>
      <c r="EG294" s="223" t="str">
        <f t="shared" ca="1" si="586"/>
        <v>4.08980031711703+1.24062736281234i</v>
      </c>
      <c r="EH294" s="223" t="str">
        <f t="shared" ca="1" si="587"/>
        <v>-1.03845598279647+4.14574867292308i</v>
      </c>
      <c r="EI294" s="223" t="str">
        <f t="shared" ca="1" si="588"/>
        <v>-4.19170955705138-0.83378287136004i</v>
      </c>
      <c r="EJ294" s="223" t="str">
        <f t="shared" ca="1" si="589"/>
        <v>0.627101103955756-4.22757224570636i</v>
      </c>
      <c r="EK294" s="223" t="str">
        <f t="shared" ca="1" si="590"/>
        <v>4.25325034252986+0.418908595064472i</v>
      </c>
      <c r="EL294" s="223" t="str">
        <f t="shared" ca="1" si="591"/>
        <v>-0.209706898675621+4.26868198673749i</v>
      </c>
      <c r="EM294" s="223" t="str">
        <f t="shared" ca="1" si="592"/>
        <v>-4.2738300021467+2.93196173307619E-13i</v>
      </c>
      <c r="EN294" s="223"/>
      <c r="EO294" s="223"/>
      <c r="EP294" s="223"/>
    </row>
    <row r="295" spans="1:146">
      <c r="A295" s="249">
        <f t="shared" si="461"/>
        <v>3.8085937500000029E-3</v>
      </c>
      <c r="B295" s="248">
        <v>195</v>
      </c>
      <c r="C295" s="247">
        <f t="shared" si="462"/>
        <v>39000</v>
      </c>
      <c r="N295" s="246">
        <f t="shared" ca="1" si="463"/>
        <v>8.6523620233455514</v>
      </c>
      <c r="O295" s="223">
        <f t="shared" ca="1" si="464"/>
        <v>-4.3476379766544486</v>
      </c>
      <c r="P295" s="223" t="str">
        <f t="shared" ca="1" si="465"/>
        <v>-0.319832090441924-4.33585786321133i</v>
      </c>
      <c r="Q295" s="223" t="str">
        <f t="shared" ca="1" si="466"/>
        <v>4.30058136033739-0.637930983074653i</v>
      </c>
      <c r="R295" s="223" t="str">
        <f t="shared" ca="1" si="467"/>
        <v>0.952572872438086+4.24199963445815i</v>
      </c>
      <c r="S295" s="223" t="str">
        <f t="shared" ca="1" si="468"/>
        <v>-4.16043014502181+1.26205268687237i</v>
      </c>
      <c r="T295" s="223" t="str">
        <f t="shared" ca="1" si="469"/>
        <v>-1.56469332844894-4.05631492415904i</v>
      </c>
      <c r="U295" s="223" t="str">
        <f t="shared" ca="1" si="470"/>
        <v>3.9302181812725-1.85885476130952i</v>
      </c>
      <c r="V295" s="223" t="str">
        <f t="shared" ca="1" si="471"/>
        <v>2.14294289916253+3.78282324553724i</v>
      </c>
      <c r="W295" s="223" t="str">
        <f t="shared" ca="1" si="472"/>
        <v>-3.6149288628807+2.41541824377477i</v>
      </c>
      <c r="X295" s="223" t="str">
        <f t="shared" ca="1" si="473"/>
        <v>-2.67480422764584-3.42744486750931i</v>
      </c>
      <c r="Y295" s="223" t="str">
        <f t="shared" ca="1" si="474"/>
        <v>3.22138725143809-2.91969521565525i</v>
      </c>
      <c r="Z295" s="223" t="str">
        <f t="shared" ca="1" si="475"/>
        <v>3.14876412232098+2.99787265874189i</v>
      </c>
      <c r="AA295" s="223" t="str">
        <f t="shared" ca="1" si="476"/>
        <v>-2.75811233436443+3.36076960339068i</v>
      </c>
      <c r="AB295" s="223" t="str">
        <f t="shared" ca="1" si="477"/>
        <v>-3.55456278279373-2.50340556027698i</v>
      </c>
      <c r="AC295" s="223" t="str">
        <f t="shared" ca="1" si="478"/>
        <v>2.23513261455673-3.72909347850021i</v>
      </c>
      <c r="AD295" s="223" t="str">
        <f t="shared" ca="1" si="479"/>
        <v>3.88341589354823+1.95474729154052i</v>
      </c>
      <c r="AE295" s="223" t="str">
        <f t="shared" ca="1" si="480"/>
        <v>-1.66376902358697+4.01669374139982i</v>
      </c>
      <c r="AF295" s="223" t="str">
        <f t="shared" ca="1" si="481"/>
        <v>-4.12820477784987-1.36377464714135i</v>
      </c>
      <c r="AG295" s="223" t="str">
        <f t="shared" ca="1" si="482"/>
        <v>1.0563898577218-4.2173447149303i</v>
      </c>
      <c r="AH295" s="223" t="str">
        <f t="shared" ca="1" si="483"/>
        <v>4.28363049559871+0.743280400134936i</v>
      </c>
      <c r="AI295" s="223" t="str">
        <f t="shared" ca="1" si="484"/>
        <v>-0.426143041659919+4.32670291146652i</v>
      </c>
      <c r="AJ295" s="223" t="str">
        <f t="shared" ca="1" si="485"/>
        <v>-4.34632854938019-0.106696377120924i</v>
      </c>
      <c r="AK295" s="223" t="str">
        <f t="shared" ca="1" si="486"/>
        <v>-0.213328484330202-4.3424010563076i</v>
      </c>
      <c r="AL295" s="223" t="str">
        <f t="shared" ca="1" si="487"/>
        <v>4.31494171567348-0.532197300245703i</v>
      </c>
      <c r="AM295" s="223" t="str">
        <f t="shared" ca="1" si="488"/>
        <v>0.848182092875837+4.26409933202461i</v>
      </c>
      <c r="AN295" s="223" t="str">
        <f t="shared" ca="1" si="489"/>
        <v>-4.19014942464288+1.15957051325605i</v>
      </c>
      <c r="AO295" s="223" t="str">
        <f t="shared" ca="1" si="490"/>
        <v>-1.46467512055667-4.09349273448364i</v>
      </c>
      <c r="AP295" s="223" t="str">
        <f t="shared" ca="1" si="491"/>
        <v>3.97465305252538-1.76184252647581i</v>
      </c>
      <c r="AQ295" s="223" t="str">
        <f t="shared" ca="1" si="492"/>
        <v>2.04946235509718+3.83427438129922i</v>
      </c>
      <c r="AR295" s="223" t="str">
        <f t="shared" ca="1" si="493"/>
        <v>2.04946235509718+3.83427438129922i</v>
      </c>
      <c r="AS295" s="223" t="str">
        <f t="shared" ca="1" si="494"/>
        <v>-2.58988491887786-3.49205556700019i</v>
      </c>
      <c r="AT295" s="223" t="str">
        <f t="shared" ca="1" si="495"/>
        <v>3.29206993733092-2.83975905734447i</v>
      </c>
      <c r="AU295" s="223" t="str">
        <f t="shared" ca="1" si="496"/>
        <v>3.07424429543525+3.07424429543779i</v>
      </c>
      <c r="AV295" s="223" t="str">
        <f t="shared" ca="1" si="497"/>
        <v>-2.83975905734391+3.29206993733141i</v>
      </c>
      <c r="AW295" s="223" t="str">
        <f t="shared" ca="1" si="498"/>
        <v>-3.49205556700056-2.58988491887736i</v>
      </c>
      <c r="AX295" s="223" t="str">
        <f t="shared" ca="1" si="499"/>
        <v>2.32597596964098-3.67311744499148i</v>
      </c>
      <c r="AY295" s="223" t="str">
        <f t="shared" ca="1" si="500"/>
        <v>3.83427438129957+2.04946235509653i</v>
      </c>
      <c r="AZ295" s="223" t="str">
        <f t="shared" ca="1" si="501"/>
        <v>-1.76184252647908+3.97465305252393i</v>
      </c>
      <c r="BA295" s="223" t="str">
        <f t="shared" ca="1" si="502"/>
        <v>-4.09349273448384-1.46467512055608i</v>
      </c>
      <c r="BB295" s="223" t="str">
        <f t="shared" ca="1" si="503"/>
        <v>1.15957051325539-4.19014942464307i</v>
      </c>
      <c r="BC295" s="223" t="str">
        <f t="shared" ca="1" si="504"/>
        <v>4.26409933202475+0.848182092875168i</v>
      </c>
      <c r="BD295" s="223" t="str">
        <f t="shared" ca="1" si="505"/>
        <v>-0.532197300244963+4.31494171567357i</v>
      </c>
      <c r="BE295" s="223" t="str">
        <f t="shared" ca="1" si="506"/>
        <v>-4.34240105630742-0.213328484333903i</v>
      </c>
      <c r="BF295" s="223" t="str">
        <f t="shared" ca="1" si="507"/>
        <v>-0.106696377121543-4.34632854938017i</v>
      </c>
      <c r="BG295" s="223" t="str">
        <f t="shared" ca="1" si="508"/>
        <v>4.32670291146645-0.426143041660598i</v>
      </c>
      <c r="BH295" s="223" t="str">
        <f t="shared" ca="1" si="509"/>
        <v>0.743280400134754+4.28363049559874i</v>
      </c>
      <c r="BI295" s="223" t="str">
        <f t="shared" ca="1" si="510"/>
        <v>-4.21734471493054+1.05638985772084i</v>
      </c>
      <c r="BJ295" s="223" t="str">
        <f t="shared" ca="1" si="511"/>
        <v>-1.36377464713947-4.12820477785049i</v>
      </c>
      <c r="BK295" s="223" t="str">
        <f t="shared" ca="1" si="512"/>
        <v>4.01669374139923-1.6637690235884i</v>
      </c>
      <c r="BL295" s="223" t="str">
        <f t="shared" ca="1" si="513"/>
        <v>1.95474729154113+3.88341589354792i</v>
      </c>
      <c r="BM295" s="223" t="str">
        <f t="shared" ca="1" si="514"/>
        <v>-3.72909347850027+2.23513261455663i</v>
      </c>
      <c r="BN295" s="223" t="str">
        <f t="shared" ca="1" si="515"/>
        <v>-2.50340556027607-3.55456278279437i</v>
      </c>
      <c r="BO295" s="223" t="str">
        <f t="shared" ca="1" si="516"/>
        <v>3.36076960339192-2.75811233436293i</v>
      </c>
      <c r="BP295" s="223" t="str">
        <f t="shared" ca="1" si="517"/>
        <v>2.99787265874301+3.14876412231991i</v>
      </c>
      <c r="BQ295" s="223" t="str">
        <f t="shared" ca="1" si="518"/>
        <v>-2.91969521565481+3.22138725143848i</v>
      </c>
      <c r="BR295" s="223" t="str">
        <f t="shared" ca="1" si="519"/>
        <v>-3.42744486750917-2.67480422764603i</v>
      </c>
      <c r="BS295" s="223" t="str">
        <f t="shared" ca="1" si="520"/>
        <v>2.41541824377567-3.6149288628801i</v>
      </c>
      <c r="BT295" s="223" t="str">
        <f t="shared" ca="1" si="521"/>
        <v>3.7828232455363+2.14294289916419i</v>
      </c>
      <c r="BU295" s="223" t="str">
        <f t="shared" ca="1" si="522"/>
        <v>-1.85885476130822+3.93021818127312i</v>
      </c>
      <c r="BV295" s="223" t="str">
        <f t="shared" ca="1" si="523"/>
        <v>-4.05631492415926-1.56469332844838i</v>
      </c>
      <c r="BW295" s="223" t="str">
        <f t="shared" ca="1" si="524"/>
        <v>1.26205268687259-4.16043014502174i</v>
      </c>
      <c r="BX295" s="223" t="str">
        <f t="shared" ca="1" si="525"/>
        <v>4.24199963445791+0.952572872439129i</v>
      </c>
      <c r="BY295" s="223" t="str">
        <f t="shared" ca="1" si="526"/>
        <v>-0.637930983076536+4.30058136033711i</v>
      </c>
      <c r="BZ295" s="223" t="str">
        <f t="shared" ca="1" si="527"/>
        <v>-4.33585786321144-0.31983209044047i</v>
      </c>
      <c r="CA295" s="223" t="str">
        <f t="shared" ca="1" si="528"/>
        <v>-6.19963817582175E-13-4.34763797665445i</v>
      </c>
      <c r="CB295" s="223" t="str">
        <f t="shared" ca="1" si="529"/>
        <v>4.33585786321135-0.319832090441706i</v>
      </c>
      <c r="CC295" s="223" t="str">
        <f t="shared" ca="1" si="530"/>
        <v>0.63793098307361+4.30058136033755i</v>
      </c>
      <c r="CD295" s="223" t="str">
        <f t="shared" ca="1" si="531"/>
        <v>-4.24199963445856+0.952572872436238i</v>
      </c>
      <c r="CE295" s="223" t="str">
        <f t="shared" ca="1" si="532"/>
        <v>-1.26205268687378-4.16043014502138i</v>
      </c>
      <c r="CF295" s="223" t="str">
        <f t="shared" ca="1" si="533"/>
        <v>4.05631492415881-1.56469332844954i</v>
      </c>
      <c r="CG295" s="223" t="str">
        <f t="shared" ca="1" si="534"/>
        <v>1.85885476130934+3.93021818127259i</v>
      </c>
      <c r="CH295" s="223" t="str">
        <f t="shared" ca="1" si="535"/>
        <v>-3.78282324553776+2.14294289916161i</v>
      </c>
      <c r="CI295" s="223" t="str">
        <f t="shared" ca="1" si="536"/>
        <v>-2.41541824377321-3.61492886288175i</v>
      </c>
      <c r="CJ295" s="223" t="str">
        <f t="shared" ca="1" si="537"/>
        <v>3.4274448675084-2.67480422764701i</v>
      </c>
      <c r="CK295" s="223" t="str">
        <f t="shared" ca="1" si="538"/>
        <v>2.91969521565573+3.22138725143765i</v>
      </c>
      <c r="CL295" s="223" t="str">
        <f t="shared" ca="1" si="539"/>
        <v>-2.99787265874203+3.14876412232086i</v>
      </c>
      <c r="CM295" s="223" t="str">
        <f t="shared" ca="1" si="540"/>
        <v>-3.36076960339004-2.75811233436522i</v>
      </c>
      <c r="CN295" s="223" t="str">
        <f t="shared" ca="1" si="541"/>
        <v>2.50340556027849-3.55456278279267i</v>
      </c>
      <c r="CO295" s="223" t="str">
        <f t="shared" ca="1" si="542"/>
        <v>3.72909347850097+2.23513261455546i</v>
      </c>
      <c r="CP295" s="223" t="str">
        <f t="shared" ca="1" si="543"/>
        <v>-1.95474729153991+3.88341589354854i</v>
      </c>
      <c r="CQ295" s="223" t="str">
        <f t="shared" ca="1" si="544"/>
        <v>-4.01669374139975-1.66376902358714i</v>
      </c>
      <c r="CR295" s="223" t="str">
        <f t="shared" ca="1" si="545"/>
        <v>1.36377464714228-4.12820477784956i</v>
      </c>
      <c r="CS295" s="223" t="str">
        <f t="shared" ca="1" si="546"/>
        <v>4.21734471492985+1.0563898577236i</v>
      </c>
      <c r="CT295" s="223" t="str">
        <f t="shared" ca="1" si="547"/>
        <v>-0.743280400133415+4.28363049559897i</v>
      </c>
      <c r="CU295" s="223" t="str">
        <f t="shared" ca="1" si="548"/>
        <v>-4.32670291146658-0.426143041659241i</v>
      </c>
      <c r="CV295" s="223" t="str">
        <f t="shared" ca="1" si="549"/>
        <v>0.10669637712018-4.3463285493802i</v>
      </c>
      <c r="CW295" s="223" t="str">
        <f t="shared" ca="1" si="550"/>
        <v>4.34240105630756-0.213328484330945i</v>
      </c>
      <c r="CX295" s="223" t="str">
        <f t="shared" ca="1" si="551"/>
        <v>0.532197300242146+4.31494171567391i</v>
      </c>
      <c r="CY295" s="223" t="str">
        <f t="shared" ca="1" si="552"/>
        <v>-4.26409933202448+0.848182092876507i</v>
      </c>
      <c r="CZ295" s="223" t="str">
        <f t="shared" ca="1" si="553"/>
        <v>-1.1595705132567-4.1901494246427i</v>
      </c>
      <c r="DA295" s="223" t="str">
        <f t="shared" ca="1" si="554"/>
        <v>4.09349273448338-1.46467512055737i</v>
      </c>
      <c r="DB295" s="223" t="str">
        <f t="shared" ca="1" si="555"/>
        <v>1.76184252647648+3.97465305252508i</v>
      </c>
      <c r="DC295" s="223" t="str">
        <f t="shared" ca="1" si="556"/>
        <v>-3.83427438130091+2.04946235509402i</v>
      </c>
      <c r="DD295" s="223" t="str">
        <f t="shared" ca="1" si="557"/>
        <v>-2.32597596964213-3.67311744499075i</v>
      </c>
      <c r="DE295" s="223" t="str">
        <f t="shared" ca="1" si="558"/>
        <v>3.49205556699975-2.58988491887845i</v>
      </c>
      <c r="DF295" s="223" t="str">
        <f t="shared" ca="1" si="559"/>
        <v>2.83975905734504+3.29206993733044i</v>
      </c>
      <c r="DG295" s="223" t="str">
        <f t="shared" ca="1" si="560"/>
        <v>-3.07424429543726+3.07424429543578i</v>
      </c>
      <c r="DH295" s="223" t="str">
        <f t="shared" ca="1" si="561"/>
        <v>-3.29206993732907-2.83975905734662i</v>
      </c>
      <c r="DI295" s="223" t="str">
        <f t="shared" ca="1" si="562"/>
        <v>2.58988491887676-3.492055567001i</v>
      </c>
      <c r="DJ295" s="223" t="str">
        <f t="shared" ca="1" si="563"/>
        <v>3.67311744499187+2.32597596964035i</v>
      </c>
      <c r="DK295" s="223" t="str">
        <f t="shared" ca="1" si="564"/>
        <v>-2.04946235509587+3.83427438129992i</v>
      </c>
      <c r="DL295" s="223" t="str">
        <f t="shared" ca="1" si="565"/>
        <v>-3.97465305252423-1.7618425264784i</v>
      </c>
      <c r="DM295" s="223" t="str">
        <f t="shared" ca="1" si="566"/>
        <v>1.46467512055957-4.0934927344826i</v>
      </c>
      <c r="DN295" s="223" t="str">
        <f t="shared" ca="1" si="567"/>
        <v>4.19014942464326+1.15957051325467i</v>
      </c>
      <c r="DO295" s="223" t="str">
        <f t="shared" ca="1" si="568"/>
        <v>-0.848182092874442+4.26409933202489i</v>
      </c>
      <c r="DP295" s="223" t="str">
        <f t="shared" ca="1" si="569"/>
        <v>-4.31494171567366-0.532197300244229i</v>
      </c>
      <c r="DQ295" s="223" t="str">
        <f t="shared" ca="1" si="570"/>
        <v>0.213328484333037-4.34240105630746i</v>
      </c>
      <c r="DR295" s="223" t="str">
        <f t="shared" ca="1" si="571"/>
        <v>4.34632854938025-0.106696377118087i</v>
      </c>
      <c r="DS295" s="223" t="str">
        <f t="shared" ca="1" si="572"/>
        <v>0.426143041661092+4.3267029114664i</v>
      </c>
      <c r="DT295" s="223" t="str">
        <f t="shared" ca="1" si="573"/>
        <v>-4.28363049559866+0.743280400135245i</v>
      </c>
      <c r="DU295" s="223" t="str">
        <f t="shared" ca="1" si="574"/>
        <v>-1.05638985772133-4.21734471493042i</v>
      </c>
      <c r="DV295" s="223" t="str">
        <f t="shared" ca="1" si="575"/>
        <v>4.1282047778503-1.36377464714006i</v>
      </c>
      <c r="DW295" s="223" t="str">
        <f t="shared" ca="1" si="576"/>
        <v>1.66376902358497+4.01669374140064i</v>
      </c>
      <c r="DX295" s="223" t="str">
        <f t="shared" ca="1" si="577"/>
        <v>-3.88341589354759+1.95474729154179i</v>
      </c>
      <c r="DY295" s="223" t="str">
        <f t="shared" ca="1" si="578"/>
        <v>-2.23513261455727-3.72909347849988i</v>
      </c>
      <c r="DZ295" s="223" t="str">
        <f t="shared" ca="1" si="579"/>
        <v>3.55456278279387-2.50340556027678i</v>
      </c>
      <c r="EA295" s="223" t="str">
        <f t="shared" ca="1" si="580"/>
        <v>2.7581123343636+3.36076960339137i</v>
      </c>
      <c r="EB295" s="223" t="str">
        <f t="shared" ca="1" si="581"/>
        <v>-3.1487641223223+2.99787265874051i</v>
      </c>
      <c r="EC295" s="223" t="str">
        <f t="shared" ca="1" si="582"/>
        <v>-3.2213872514389-2.91969521565435i</v>
      </c>
      <c r="ED295" s="223" t="str">
        <f t="shared" ca="1" si="583"/>
        <v>2.67480422764554-3.42744486750954i</v>
      </c>
      <c r="EE295" s="223" t="str">
        <f t="shared" ca="1" si="584"/>
        <v>3.61492886288045+2.41541824377515i</v>
      </c>
      <c r="EF295" s="223" t="str">
        <f t="shared" ca="1" si="585"/>
        <v>-2.14294289916365+3.7828232455366i</v>
      </c>
      <c r="EG295" s="223" t="str">
        <f t="shared" ca="1" si="586"/>
        <v>-3.93021818127159-1.85885476131146i</v>
      </c>
      <c r="EH295" s="223" t="str">
        <f t="shared" ca="1" si="587"/>
        <v>1.56469332844757-4.05631492415957i</v>
      </c>
      <c r="EI295" s="223" t="str">
        <f t="shared" ca="1" si="588"/>
        <v>4.160430145022+1.26205268687176i</v>
      </c>
      <c r="EJ295" s="223" t="str">
        <f t="shared" ca="1" si="589"/>
        <v>-0.952572872438282+4.2419996344581i</v>
      </c>
      <c r="EK295" s="223" t="str">
        <f t="shared" ca="1" si="590"/>
        <v>-4.30058136033724-0.637930983075679i</v>
      </c>
      <c r="EL295" s="223" t="str">
        <f t="shared" ca="1" si="591"/>
        <v>0.319832090439851-4.33585786321148i</v>
      </c>
      <c r="EM295" s="223" t="str">
        <f t="shared" ca="1" si="592"/>
        <v>4.34763797665445-1.23992763516435E-12i</v>
      </c>
      <c r="EN295" s="223"/>
      <c r="EO295" s="223"/>
      <c r="EP295" s="223"/>
    </row>
    <row r="296" spans="1:146">
      <c r="A296" s="249">
        <f t="shared" si="461"/>
        <v>3.828125000000003E-3</v>
      </c>
      <c r="B296" s="248">
        <v>196</v>
      </c>
      <c r="C296" s="247">
        <f t="shared" si="462"/>
        <v>39200</v>
      </c>
      <c r="N296" s="246">
        <f t="shared" ca="1" si="463"/>
        <v>8.615018723498828</v>
      </c>
      <c r="O296" s="223">
        <f t="shared" ca="1" si="464"/>
        <v>-4.384981276501172</v>
      </c>
      <c r="P296" s="223" t="str">
        <f t="shared" ca="1" si="465"/>
        <v>-0.429803325121309-4.36386639311752i</v>
      </c>
      <c r="Q296" s="223" t="str">
        <f t="shared" ca="1" si="466"/>
        <v>4.30072509083612-0.855467409267301i</v>
      </c>
      <c r="R296" s="223" t="str">
        <f t="shared" ca="1" si="467"/>
        <v>1.27289287461595+4.1961654549145i</v>
      </c>
      <c r="S296" s="223" t="str">
        <f t="shared" ca="1" si="468"/>
        <v>-4.05119445180462+1.67805968574818i</v>
      </c>
      <c r="T296" s="223" t="str">
        <f t="shared" ca="1" si="469"/>
        <v>-2.06706586478593-3.86720823151569i</v>
      </c>
      <c r="U296" s="223" t="str">
        <f t="shared" ca="1" si="470"/>
        <v>3.64597868192641-2.43616506957226i</v>
      </c>
      <c r="V296" s="223" t="str">
        <f t="shared" ca="1" si="471"/>
        <v>2.78180267299568+3.38963636453528i</v>
      </c>
      <c r="W296" s="223" t="str">
        <f t="shared" ca="1" si="472"/>
        <v>-3.10064999598992+3.10064999599012i</v>
      </c>
      <c r="X296" s="223" t="str">
        <f t="shared" ca="1" si="473"/>
        <v>-3.38963636453518-2.7818026729958i</v>
      </c>
      <c r="Y296" s="223" t="str">
        <f t="shared" ca="1" si="474"/>
        <v>2.43616506957238-3.64597868192633i</v>
      </c>
      <c r="Z296" s="223" t="str">
        <f t="shared" ca="1" si="475"/>
        <v>3.86720823151582+2.06706586478567i</v>
      </c>
      <c r="AA296" s="223" t="str">
        <f t="shared" ca="1" si="476"/>
        <v>-1.67805968574792+4.05119445180473i</v>
      </c>
      <c r="AB296" s="223" t="str">
        <f t="shared" ca="1" si="477"/>
        <v>-4.19616545491446-1.27289287461608i</v>
      </c>
      <c r="AC296" s="223" t="str">
        <f t="shared" ca="1" si="478"/>
        <v>0.855467409267292-4.30072509083612i</v>
      </c>
      <c r="AD296" s="223" t="str">
        <f t="shared" ca="1" si="479"/>
        <v>4.36386639311754+0.429803325121136i</v>
      </c>
      <c r="AE296" s="223" t="str">
        <f t="shared" ca="1" si="480"/>
        <v>-1.61158558079429E-13+4.38498127650117i</v>
      </c>
      <c r="AF296" s="223" t="str">
        <f t="shared" ca="1" si="481"/>
        <v>-4.36386639311752+0.429803325121311i</v>
      </c>
      <c r="AG296" s="223" t="str">
        <f t="shared" ca="1" si="482"/>
        <v>-0.855467409267402-4.3007250908361i</v>
      </c>
      <c r="AH296" s="223" t="str">
        <f t="shared" ca="1" si="483"/>
        <v>4.19616545491453-1.27289287461583i</v>
      </c>
      <c r="AI296" s="223" t="str">
        <f t="shared" ca="1" si="484"/>
        <v>1.67805968574805+4.05119445180468i</v>
      </c>
      <c r="AJ296" s="223" t="str">
        <f t="shared" ca="1" si="485"/>
        <v>-3.86720823151533+2.06706586478659i</v>
      </c>
      <c r="AK296" s="223" t="str">
        <f t="shared" ca="1" si="486"/>
        <v>-2.43616506957178-3.64597868192673i</v>
      </c>
      <c r="AL296" s="223" t="str">
        <f t="shared" ca="1" si="487"/>
        <v>3.389636364534-2.78180267299724i</v>
      </c>
      <c r="AM296" s="223" t="str">
        <f t="shared" ca="1" si="488"/>
        <v>3.10064999599034+3.10064999598971i</v>
      </c>
      <c r="AN296" s="223" t="str">
        <f t="shared" ca="1" si="489"/>
        <v>-2.7818026729966+3.38963636453452i</v>
      </c>
      <c r="AO296" s="223" t="str">
        <f t="shared" ca="1" si="490"/>
        <v>-3.64597868192723-2.43616506957104i</v>
      </c>
      <c r="AP296" s="223" t="str">
        <f t="shared" ca="1" si="491"/>
        <v>2.06706586478581-3.86720823151575i</v>
      </c>
      <c r="AQ296" s="223" t="str">
        <f t="shared" ca="1" si="492"/>
        <v>4.05119445180399+1.67805968574971i</v>
      </c>
      <c r="AR296" s="223" t="str">
        <f t="shared" ca="1" si="493"/>
        <v>4.05119445180399+1.67805968574971i</v>
      </c>
      <c r="AS296" s="223" t="str">
        <f t="shared" ca="1" si="494"/>
        <v>-4.30072509083601-0.855467409267819i</v>
      </c>
      <c r="AT296" s="223" t="str">
        <f t="shared" ca="1" si="495"/>
        <v>0.429803325123467-4.36386639311731i</v>
      </c>
      <c r="AU296" s="223" t="str">
        <f t="shared" ca="1" si="496"/>
        <v>4.38498127650117-5.50083529730489E-13i</v>
      </c>
      <c r="AV296" s="223" t="str">
        <f t="shared" ca="1" si="497"/>
        <v>0.429803325120221+4.36386639311763i</v>
      </c>
      <c r="AW296" s="223" t="str">
        <f t="shared" ca="1" si="498"/>
        <v>-4.30072509083578+0.85546740926902i</v>
      </c>
      <c r="AX296" s="223" t="str">
        <f t="shared" ca="1" si="499"/>
        <v>-1.2728928746161-4.19616545491445i</v>
      </c>
      <c r="AY296" s="223" t="str">
        <f t="shared" ca="1" si="500"/>
        <v>4.05119445180524-1.67805968574669i</v>
      </c>
      <c r="AZ296" s="223" t="str">
        <f t="shared" ca="1" si="501"/>
        <v>2.06706586478678+3.86720823151522i</v>
      </c>
      <c r="BA296" s="223" t="str">
        <f t="shared" ca="1" si="502"/>
        <v>-3.64597868192655+2.43616506957206i</v>
      </c>
      <c r="BB296" s="223" t="str">
        <f t="shared" ca="1" si="503"/>
        <v>-2.78180267299413-3.38963636453655i</v>
      </c>
      <c r="BC296" s="223" t="str">
        <f t="shared" ca="1" si="504"/>
        <v>3.10064999598952-3.10064999599053i</v>
      </c>
      <c r="BD296" s="223" t="str">
        <f t="shared" ca="1" si="505"/>
        <v>3.3896363645347+2.78180267299639i</v>
      </c>
      <c r="BE296" s="223" t="str">
        <f t="shared" ca="1" si="506"/>
        <v>-2.43616506957076+3.64597868192741i</v>
      </c>
      <c r="BF296" s="223" t="str">
        <f t="shared" ca="1" si="507"/>
        <v>-3.8672082315159-2.06706586478552i</v>
      </c>
      <c r="BG296" s="223" t="str">
        <f t="shared" ca="1" si="508"/>
        <v>1.67805968574939-4.05119445180412i</v>
      </c>
      <c r="BH296" s="223" t="str">
        <f t="shared" ca="1" si="509"/>
        <v>4.19616545491487+1.27289287461472i</v>
      </c>
      <c r="BI296" s="223" t="str">
        <f t="shared" ca="1" si="510"/>
        <v>-0.855467409267608+4.30072509083606i</v>
      </c>
      <c r="BJ296" s="223" t="str">
        <f t="shared" ca="1" si="511"/>
        <v>-4.36386639311733-0.429803325123255i</v>
      </c>
      <c r="BK296" s="223" t="str">
        <f t="shared" ca="1" si="512"/>
        <v>-8.87439626444972E-13-4.38498127650117i</v>
      </c>
      <c r="BL296" s="223" t="str">
        <f t="shared" ca="1" si="513"/>
        <v>4.3638663931176-0.429803325120557i</v>
      </c>
      <c r="BM296" s="223" t="str">
        <f t="shared" ca="1" si="514"/>
        <v>0.855467409269226+4.30072509083573i</v>
      </c>
      <c r="BN296" s="223" t="str">
        <f t="shared" ca="1" si="515"/>
        <v>-4.19616545491439+1.2728928746163i</v>
      </c>
      <c r="BO296" s="223" t="str">
        <f t="shared" ca="1" si="516"/>
        <v>-1.678059685747-4.05119445180511i</v>
      </c>
      <c r="BP296" s="223" t="str">
        <f t="shared" ca="1" si="517"/>
        <v>3.86720823151507-2.06706586478708i</v>
      </c>
      <c r="BQ296" s="223" t="str">
        <f t="shared" ca="1" si="518"/>
        <v>2.43616506957223+3.64597868192643i</v>
      </c>
      <c r="BR296" s="223" t="str">
        <f t="shared" ca="1" si="519"/>
        <v>-3.38963636453634+2.78180267299439i</v>
      </c>
      <c r="BS296" s="223" t="str">
        <f t="shared" ca="1" si="520"/>
        <v>-3.10064999599077-3.10064999598927i</v>
      </c>
      <c r="BT296" s="223" t="str">
        <f t="shared" ca="1" si="521"/>
        <v>2.78180267299622-3.38963636453483i</v>
      </c>
      <c r="BU296" s="223" t="str">
        <f t="shared" ca="1" si="522"/>
        <v>3.6459786819276+2.43616506957048i</v>
      </c>
      <c r="BV296" s="223" t="str">
        <f t="shared" ca="1" si="523"/>
        <v>-2.06706586478533+3.86720823151601i</v>
      </c>
      <c r="BW296" s="223" t="str">
        <f t="shared" ca="1" si="524"/>
        <v>-4.05119445180425-1.67805968574908i</v>
      </c>
      <c r="BX296" s="223" t="str">
        <f t="shared" ca="1" si="525"/>
        <v>1.2728928746144-4.19616545491497i</v>
      </c>
      <c r="BY296" s="223" t="str">
        <f t="shared" ca="1" si="526"/>
        <v>4.3007250908361+0.855467409267398i</v>
      </c>
      <c r="BZ296" s="223" t="str">
        <f t="shared" ca="1" si="527"/>
        <v>-0.42980332512292+4.36386639311736i</v>
      </c>
      <c r="CA296" s="223" t="str">
        <f t="shared" ca="1" si="528"/>
        <v>-4.38498127650117+1.10016705946098E-12i</v>
      </c>
      <c r="CB296" s="223" t="str">
        <f t="shared" ca="1" si="529"/>
        <v>-0.429803325120892-4.36386639311756i</v>
      </c>
      <c r="CC296" s="223" t="str">
        <f t="shared" ca="1" si="530"/>
        <v>4.30072509083655-0.855467409265157i</v>
      </c>
      <c r="CD296" s="223" t="str">
        <f t="shared" ca="1" si="531"/>
        <v>1.27289287461674+4.19616545491426i</v>
      </c>
      <c r="CE296" s="223" t="str">
        <f t="shared" ca="1" si="532"/>
        <v>-4.05119445180503+1.6780596857472i</v>
      </c>
      <c r="CF296" s="223" t="str">
        <f t="shared" ca="1" si="533"/>
        <v>-2.06706586478727-3.86720823151497i</v>
      </c>
      <c r="CG296" s="223" t="str">
        <f t="shared" ca="1" si="534"/>
        <v>3.64597868192624-2.43616506957251i</v>
      </c>
      <c r="CH296" s="223" t="str">
        <f t="shared" ca="1" si="535"/>
        <v>2.78180267299446+3.38963636453628i</v>
      </c>
      <c r="CI296" s="223" t="str">
        <f t="shared" ca="1" si="536"/>
        <v>-3.10064999598904+3.10064999599101i</v>
      </c>
      <c r="CJ296" s="223" t="str">
        <f t="shared" ca="1" si="537"/>
        <v>-3.38963636453504-2.78180267299596i</v>
      </c>
      <c r="CK296" s="223" t="str">
        <f t="shared" ca="1" si="538"/>
        <v>2.43616506957393-3.6459786819253i</v>
      </c>
      <c r="CL296" s="223" t="str">
        <f t="shared" ca="1" si="539"/>
        <v>3.86720823151616+2.06706586478503i</v>
      </c>
      <c r="CM296" s="223" t="str">
        <f t="shared" ca="1" si="540"/>
        <v>-1.67805968574877+4.05119445180438i</v>
      </c>
      <c r="CN296" s="223" t="str">
        <f t="shared" ca="1" si="541"/>
        <v>-4.19616545491507-1.27289287461408i</v>
      </c>
      <c r="CO296" s="223" t="str">
        <f t="shared" ca="1" si="542"/>
        <v>0.855467409267069-4.30072509083616i</v>
      </c>
      <c r="CP296" s="223" t="str">
        <f t="shared" ca="1" si="543"/>
        <v>4.36386639311739+0.429803325122584i</v>
      </c>
      <c r="CQ296" s="223" t="str">
        <f t="shared" ca="1" si="544"/>
        <v>1.43752315617547E-12+4.38498127650117i</v>
      </c>
      <c r="CR296" s="223" t="str">
        <f t="shared" ca="1" si="545"/>
        <v>-4.36386639311753+0.429803325121228i</v>
      </c>
      <c r="CS296" s="223" t="str">
        <f t="shared" ca="1" si="546"/>
        <v>-0.85546740926549-4.30072509083648i</v>
      </c>
      <c r="CT296" s="223" t="str">
        <f t="shared" ca="1" si="547"/>
        <v>4.19616545491423-1.27289287461683i</v>
      </c>
      <c r="CU296" s="223" t="str">
        <f t="shared" ca="1" si="548"/>
        <v>1.67805968574751+4.0511944518049i</v>
      </c>
      <c r="CV296" s="223" t="str">
        <f t="shared" ca="1" si="549"/>
        <v>-3.86720823151481+2.06706586478756i</v>
      </c>
      <c r="CW296" s="223" t="str">
        <f t="shared" ca="1" si="550"/>
        <v>-2.43616506957279-3.64597868192605i</v>
      </c>
      <c r="CX296" s="223" t="str">
        <f t="shared" ca="1" si="551"/>
        <v>3.38963636453607-2.78180267299472i</v>
      </c>
      <c r="CY296" s="223" t="str">
        <f t="shared" ca="1" si="552"/>
        <v>3.10064999599107+3.10064999598898i</v>
      </c>
      <c r="CZ296" s="223" t="str">
        <f t="shared" ca="1" si="553"/>
        <v>-2.7818026729957+3.38963636453526i</v>
      </c>
      <c r="DA296" s="223" t="str">
        <f t="shared" ca="1" si="554"/>
        <v>-3.64597868192548-2.43616506957365i</v>
      </c>
      <c r="DB296" s="223" t="str">
        <f t="shared" ca="1" si="555"/>
        <v>2.06706586478473-3.86720823151632i</v>
      </c>
      <c r="DC296" s="223" t="str">
        <f t="shared" ca="1" si="556"/>
        <v>4.05119445180441+1.67805968574869i</v>
      </c>
      <c r="DD296" s="223" t="str">
        <f t="shared" ca="1" si="557"/>
        <v>-1.27289287461805+4.19616545491386i</v>
      </c>
      <c r="DE296" s="223" t="str">
        <f t="shared" ca="1" si="558"/>
        <v>-4.30072509083623-0.85546740926674i</v>
      </c>
      <c r="DF296" s="223" t="str">
        <f t="shared" ca="1" si="559"/>
        <v>0.429803325122248-4.36386639311743i</v>
      </c>
      <c r="DG296" s="223" t="str">
        <f t="shared" ca="1" si="560"/>
        <v>4.38498127650117-1.77487925288995E-12i</v>
      </c>
      <c r="DH296" s="223" t="str">
        <f t="shared" ca="1" si="561"/>
        <v>0.429803325121316+4.36386639311752i</v>
      </c>
      <c r="DI296" s="223" t="str">
        <f t="shared" ca="1" si="562"/>
        <v>-4.30072509083641+0.855467409265819i</v>
      </c>
      <c r="DJ296" s="223" t="str">
        <f t="shared" ca="1" si="563"/>
        <v>-1.27289287461715-4.19616545491413i</v>
      </c>
      <c r="DK296" s="223" t="str">
        <f t="shared" ca="1" si="564"/>
        <v>4.05119445180477-1.67805968574782i</v>
      </c>
      <c r="DL296" s="223" t="str">
        <f t="shared" ca="1" si="565"/>
        <v>2.06706586478391+3.86720823151676i</v>
      </c>
      <c r="DM296" s="223" t="str">
        <f t="shared" ca="1" si="566"/>
        <v>-3.645978681926+2.43616506957287i</v>
      </c>
      <c r="DN296" s="223" t="str">
        <f t="shared" ca="1" si="567"/>
        <v>-2.78180267299498-3.38963636453585i</v>
      </c>
      <c r="DO296" s="223" t="str">
        <f t="shared" ca="1" si="568"/>
        <v>3.10064999598874-3.10064999599131i</v>
      </c>
      <c r="DP296" s="223" t="str">
        <f t="shared" ca="1" si="569"/>
        <v>3.38963636453547+2.78180267299544i</v>
      </c>
      <c r="DQ296" s="223" t="str">
        <f t="shared" ca="1" si="570"/>
        <v>-2.43616506957358+3.64597868192553i</v>
      </c>
      <c r="DR296" s="223" t="str">
        <f t="shared" ca="1" si="571"/>
        <v>-3.86720823151636-2.06706586478466i</v>
      </c>
      <c r="DS296" s="223" t="str">
        <f t="shared" ca="1" si="572"/>
        <v>1.67805968574838-4.05119445180454i</v>
      </c>
      <c r="DT296" s="223" t="str">
        <f t="shared" ca="1" si="573"/>
        <v>4.19616545491396+1.27289287461772i</v>
      </c>
      <c r="DU296" s="223" t="str">
        <f t="shared" ca="1" si="574"/>
        <v>-0.855467409266652+4.30072509083625i</v>
      </c>
      <c r="DV296" s="223" t="str">
        <f t="shared" ca="1" si="575"/>
        <v>-4.36386639311744-0.42980332512216i</v>
      </c>
      <c r="DW296" s="223" t="str">
        <f t="shared" ca="1" si="576"/>
        <v>-2.11223534960443E-12-4.38498127650117i</v>
      </c>
      <c r="DX296" s="223" t="str">
        <f t="shared" ca="1" si="577"/>
        <v>4.36386639311746-0.429803325121899i</v>
      </c>
      <c r="DY296" s="223" t="str">
        <f t="shared" ca="1" si="578"/>
        <v>0.855467409265907+4.3007250908364i</v>
      </c>
      <c r="DZ296" s="223" t="str">
        <f t="shared" ca="1" si="579"/>
        <v>-4.19616545491404+1.27289287461747i</v>
      </c>
      <c r="EA296" s="223" t="str">
        <f t="shared" ca="1" si="580"/>
        <v>-1.67805968574814-4.05119445180464i</v>
      </c>
      <c r="EB296" s="223" t="str">
        <f t="shared" ca="1" si="581"/>
        <v>3.86720823151649-2.06706586478442i</v>
      </c>
      <c r="EC296" s="223" t="str">
        <f t="shared" ca="1" si="582"/>
        <v>2.43616506957315+3.64597868192581i</v>
      </c>
      <c r="ED296" s="223" t="str">
        <f t="shared" ca="1" si="583"/>
        <v>-3.38963636453564+2.78180267299524i</v>
      </c>
      <c r="EE296" s="223" t="str">
        <f t="shared" ca="1" si="584"/>
        <v>-3.10064999598855-3.10064999599149i</v>
      </c>
      <c r="EF296" s="223" t="str">
        <f t="shared" ca="1" si="585"/>
        <v>2.78180267299537-3.38963636453553i</v>
      </c>
      <c r="EG296" s="223" t="str">
        <f t="shared" ca="1" si="586"/>
        <v>3.64597868192572+2.4361650695733i</v>
      </c>
      <c r="EH296" s="223" t="str">
        <f t="shared" ca="1" si="587"/>
        <v>-2.06706586478414+3.86720823151664i</v>
      </c>
      <c r="EI296" s="223" t="str">
        <f t="shared" ca="1" si="588"/>
        <v>-4.05119445180457-1.6780596857483i</v>
      </c>
      <c r="EJ296" s="223" t="str">
        <f t="shared" ca="1" si="589"/>
        <v>1.27289287461764-4.19616545491399i</v>
      </c>
      <c r="EK296" s="223" t="str">
        <f t="shared" ca="1" si="590"/>
        <v>4.30072509083636+0.855467409266078i</v>
      </c>
      <c r="EL296" s="223" t="str">
        <f t="shared" ca="1" si="591"/>
        <v>-0.429803325121576+4.36386639311749i</v>
      </c>
      <c r="EM296" s="223" t="str">
        <f t="shared" ca="1" si="592"/>
        <v>-4.38498127650117-2.28629777422326E-12i</v>
      </c>
      <c r="EN296" s="223"/>
      <c r="EO296" s="223"/>
      <c r="EP296" s="223"/>
    </row>
    <row r="297" spans="1:146">
      <c r="A297" s="249">
        <f t="shared" si="461"/>
        <v>3.847656250000003E-3</v>
      </c>
      <c r="B297" s="248">
        <v>197</v>
      </c>
      <c r="C297" s="247">
        <f t="shared" si="462"/>
        <v>39400</v>
      </c>
      <c r="N297" s="246">
        <f t="shared" ca="1" si="463"/>
        <v>8.592517541852418</v>
      </c>
      <c r="O297" s="223">
        <f t="shared" ca="1" si="464"/>
        <v>-4.407482458147582</v>
      </c>
      <c r="P297" s="223" t="str">
        <f t="shared" ca="1" si="465"/>
        <v>-0.539522903630541-4.37433613881429i</v>
      </c>
      <c r="Q297" s="223" t="str">
        <f t="shared" ca="1" si="466"/>
        <v>4.27539573230987-1.07093088060117i</v>
      </c>
      <c r="R297" s="223" t="str">
        <f t="shared" ca="1" si="467"/>
        <v>1.58623106030225+4.11214939444217i</v>
      </c>
      <c r="S297" s="223" t="str">
        <f t="shared" ca="1" si="468"/>
        <v>-3.88705250208264+2.07767284838874i</v>
      </c>
      <c r="T297" s="223" t="str">
        <f t="shared" ca="1" si="469"/>
        <v>-2.53786450293182-3.60349072201349i</v>
      </c>
      <c r="U297" s="223" t="str">
        <f t="shared" ca="1" si="470"/>
        <v>3.26572908734683-2.9598843131i</v>
      </c>
      <c r="V297" s="223" t="str">
        <f t="shared" ca="1" si="471"/>
        <v>3.33738470813153+2.87884784745711i</v>
      </c>
      <c r="W297" s="223" t="str">
        <f t="shared" ca="1" si="472"/>
        <v>-2.44866605630296+3.66468773070618i</v>
      </c>
      <c r="X297" s="223" t="str">
        <f t="shared" ca="1" si="473"/>
        <v>-3.93687043871042-1.98165404843698i</v>
      </c>
      <c r="Y297" s="223" t="str">
        <f t="shared" ca="1" si="474"/>
        <v>1.48483611915417-4.14983895086711i</v>
      </c>
      <c r="Z297" s="223" t="str">
        <f t="shared" ca="1" si="475"/>
        <v>4.300390022522+0.965684872550001i</v>
      </c>
      <c r="AA297" s="223" t="str">
        <f t="shared" ca="1" si="476"/>
        <v>-0.432008826600313+4.3862592254241i</v>
      </c>
      <c r="AB297" s="223" t="str">
        <f t="shared" ca="1" si="477"/>
        <v>-4.40615500683438+0.108165034215971i</v>
      </c>
      <c r="AC297" s="223" t="str">
        <f t="shared" ca="1" si="478"/>
        <v>-0.64671199223779-4.3597781156814i</v>
      </c>
      <c r="AD297" s="223" t="str">
        <f t="shared" ca="1" si="479"/>
        <v>4.24782610357591-1.1755317999347i</v>
      </c>
      <c r="AE297" s="223" t="str">
        <f t="shared" ca="1" si="480"/>
        <v>1.68667051517262+4.07198283298517i</v>
      </c>
      <c r="AF297" s="223" t="str">
        <f t="shared" ca="1" si="481"/>
        <v>-3.83489315037406+2.17244013590543i</v>
      </c>
      <c r="AG297" s="223" t="str">
        <f t="shared" ca="1" si="482"/>
        <v>-2.62553423488096-3.54012310525308i</v>
      </c>
      <c r="AH297" s="223" t="str">
        <f t="shared" ca="1" si="483"/>
        <v>3.19210631347308-3.03913785511023i</v>
      </c>
      <c r="AI297" s="223" t="str">
        <f t="shared" ca="1" si="484"/>
        <v>3.40703001316091+2.79607727151798i</v>
      </c>
      <c r="AJ297" s="223" t="str">
        <f t="shared" ca="1" si="485"/>
        <v>-2.35799262480445+3.72367726854066i</v>
      </c>
      <c r="AK297" s="223" t="str">
        <f t="shared" ca="1" si="486"/>
        <v>-3.984316951795-1.88444157418523i</v>
      </c>
      <c r="AL297" s="223" t="str">
        <f t="shared" ca="1" si="487"/>
        <v>1.38254676825118-4.18502879947998i</v>
      </c>
      <c r="AM297" s="223" t="str">
        <f t="shared" ca="1" si="488"/>
        <v>4.3227939185866+0.859857172040421i</v>
      </c>
      <c r="AN297" s="223" t="str">
        <f t="shared" ca="1" si="489"/>
        <v>-0.324234523604739+4.39554019348947i</v>
      </c>
      <c r="AO297" s="223" t="str">
        <f t="shared" ca="1" si="490"/>
        <v>-4.40217345250182+0.216264913859882i</v>
      </c>
      <c r="AP297" s="223" t="str">
        <f t="shared" ca="1" si="491"/>
        <v>-0.753511525724458-4.34259392523398i</v>
      </c>
      <c r="AQ297" s="223" t="str">
        <f t="shared" ca="1" si="492"/>
        <v>4.21769774323376-1.27942462286745i</v>
      </c>
      <c r="AR297" s="223" t="str">
        <f t="shared" ca="1" si="493"/>
        <v>4.21769774323376-1.27942462286745i</v>
      </c>
      <c r="AS297" s="223" t="str">
        <f t="shared" ca="1" si="494"/>
        <v>-3.78042380242805+2.26589882671625i</v>
      </c>
      <c r="AT297" s="223" t="str">
        <f t="shared" ca="1" si="495"/>
        <v>-2.71162244318313-3.47462305070697i</v>
      </c>
      <c r="AU297" s="223" t="str">
        <f t="shared" ca="1" si="496"/>
        <v>3.11656073411785-3.11656073411596i</v>
      </c>
      <c r="AV297" s="223" t="str">
        <f t="shared" ca="1" si="497"/>
        <v>3.47462305070794+2.71162244318188i</v>
      </c>
      <c r="AW297" s="223" t="str">
        <f t="shared" ca="1" si="498"/>
        <v>-2.26589882671865+3.78042380242661i</v>
      </c>
      <c r="AX297" s="223" t="str">
        <f t="shared" ca="1" si="499"/>
        <v>-4.02936346133082-1.78609398279339i</v>
      </c>
      <c r="AY297" s="223" t="str">
        <f t="shared" ca="1" si="500"/>
        <v>1.27942462287013-4.21769774323294i</v>
      </c>
      <c r="AZ297" s="223" t="str">
        <f t="shared" ca="1" si="501"/>
        <v>4.34259392523425+0.753511525722897i</v>
      </c>
      <c r="BA297" s="223" t="str">
        <f t="shared" ca="1" si="502"/>
        <v>-0.216264913858238+4.4021734525019i</v>
      </c>
      <c r="BB297" s="223" t="str">
        <f t="shared" ca="1" si="503"/>
        <v>-4.39554019348936+0.324234523606318i</v>
      </c>
      <c r="BC297" s="223" t="str">
        <f t="shared" ca="1" si="504"/>
        <v>-0.859857172041972-4.32279391858629i</v>
      </c>
      <c r="BD297" s="223" t="str">
        <f t="shared" ca="1" si="505"/>
        <v>4.18502879948084-1.38254676824858i</v>
      </c>
      <c r="BE297" s="223" t="str">
        <f t="shared" ca="1" si="506"/>
        <v>1.88444157418666+3.98431695179432i</v>
      </c>
      <c r="BF297" s="223" t="str">
        <f t="shared" ca="1" si="507"/>
        <v>-3.72367726854216+2.35799262480209i</v>
      </c>
      <c r="BG297" s="223" t="str">
        <f t="shared" ca="1" si="508"/>
        <v>-2.79607727151857-3.40703001316042i</v>
      </c>
      <c r="BH297" s="223" t="str">
        <f t="shared" ca="1" si="509"/>
        <v>3.0391378551113-3.19210631347205i</v>
      </c>
      <c r="BI297" s="223" t="str">
        <f t="shared" ca="1" si="510"/>
        <v>3.54012310525324+2.62553423488074i</v>
      </c>
      <c r="BJ297" s="223" t="str">
        <f t="shared" ca="1" si="511"/>
        <v>-2.17244013590705+3.83489315037314i</v>
      </c>
      <c r="BK297" s="223" t="str">
        <f t="shared" ca="1" si="512"/>
        <v>-4.07198283298511-1.68667051517278i</v>
      </c>
      <c r="BL297" s="223" t="str">
        <f t="shared" ca="1" si="513"/>
        <v>1.17553179993697-4.24782610357528i</v>
      </c>
      <c r="BM297" s="223" t="str">
        <f t="shared" ca="1" si="514"/>
        <v>4.35977811568139+0.646711992237896i</v>
      </c>
      <c r="BN297" s="223" t="str">
        <f t="shared" ca="1" si="515"/>
        <v>-0.10816503421442+4.40615500683442i</v>
      </c>
      <c r="BO297" s="223" t="str">
        <f t="shared" ca="1" si="516"/>
        <v>-4.38625922542417+0.432008826599707i</v>
      </c>
      <c r="BP297" s="223" t="str">
        <f t="shared" ca="1" si="517"/>
        <v>-0.965684872551055-4.30039002252176i</v>
      </c>
      <c r="BQ297" s="223" t="str">
        <f t="shared" ca="1" si="518"/>
        <v>4.14983895086743-1.48483611915327i</v>
      </c>
      <c r="BR297" s="223" t="str">
        <f t="shared" ca="1" si="519"/>
        <v>1.98165404843811+3.93687043870985i</v>
      </c>
      <c r="BS297" s="223" t="str">
        <f t="shared" ca="1" si="520"/>
        <v>-3.66468773070697+2.44866605630177i</v>
      </c>
      <c r="BT297" s="223" t="str">
        <f t="shared" ca="1" si="521"/>
        <v>-2.87884784745772-3.33738470813101i</v>
      </c>
      <c r="BU297" s="223" t="str">
        <f t="shared" ca="1" si="522"/>
        <v>2.95988431310143-3.26572908734554i</v>
      </c>
      <c r="BV297" s="223" t="str">
        <f t="shared" ca="1" si="523"/>
        <v>3.60349072201367+2.53786450293156i</v>
      </c>
      <c r="BW297" s="223" t="str">
        <f t="shared" ca="1" si="524"/>
        <v>-2.07767284839046+3.88705250208172i</v>
      </c>
      <c r="BX297" s="223" t="str">
        <f t="shared" ca="1" si="525"/>
        <v>-4.11214939444211-1.5862310603024i</v>
      </c>
      <c r="BY297" s="223" t="str">
        <f t="shared" ca="1" si="526"/>
        <v>1.07093088059925-4.27539573231035i</v>
      </c>
      <c r="BZ297" s="223" t="str">
        <f t="shared" ca="1" si="527"/>
        <v>4.37433613881423+0.539522903631013i</v>
      </c>
      <c r="CA297" s="223" t="str">
        <f t="shared" ca="1" si="528"/>
        <v>1.5831274461072E-12+4.40748245814758i</v>
      </c>
      <c r="CB297" s="223" t="str">
        <f t="shared" ca="1" si="529"/>
        <v>-4.3743361388144+0.539522903629678i</v>
      </c>
      <c r="CC297" s="223" t="str">
        <f t="shared" ca="1" si="530"/>
        <v>-1.07093088060232-4.27539573230958i</v>
      </c>
      <c r="CD297" s="223" t="str">
        <f t="shared" ca="1" si="531"/>
        <v>4.1121493944425-1.58623106030139i</v>
      </c>
      <c r="CE297" s="223" t="str">
        <f t="shared" ca="1" si="532"/>
        <v>2.07767284838928+3.88705250208235i</v>
      </c>
      <c r="CF297" s="223" t="str">
        <f t="shared" ca="1" si="533"/>
        <v>-3.6034907220143+2.53786450293067i</v>
      </c>
      <c r="CG297" s="223" t="str">
        <f t="shared" ca="1" si="534"/>
        <v>-2.95988431310062-3.26572908734628i</v>
      </c>
      <c r="CH297" s="223" t="str">
        <f t="shared" ca="1" si="535"/>
        <v>2.87884784745855-3.33738470813029i</v>
      </c>
      <c r="CI297" s="223" t="str">
        <f t="shared" ca="1" si="536"/>
        <v>3.66468773070636+2.44866605630268i</v>
      </c>
      <c r="CJ297" s="223" t="str">
        <f t="shared" ca="1" si="537"/>
        <v>-1.98165404843909+3.93687043870936i</v>
      </c>
      <c r="CK297" s="223" t="str">
        <f t="shared" ca="1" si="538"/>
        <v>-4.14983895086706-1.4848361191543i</v>
      </c>
      <c r="CL297" s="223" t="str">
        <f t="shared" ca="1" si="539"/>
        <v>0.965684872547965-4.30039002252245i</v>
      </c>
      <c r="CM297" s="223" t="str">
        <f t="shared" ca="1" si="540"/>
        <v>4.38625922542405+0.432008826600919i</v>
      </c>
      <c r="CN297" s="223" t="str">
        <f t="shared" ca="1" si="541"/>
        <v>0.108165034217585+4.40615500683434i</v>
      </c>
      <c r="CO297" s="223" t="str">
        <f t="shared" ca="1" si="542"/>
        <v>-4.35977811568156+0.646711992236693i</v>
      </c>
      <c r="CP297" s="223" t="str">
        <f t="shared" ca="1" si="543"/>
        <v>-1.1755317999358-4.24782610357561i</v>
      </c>
      <c r="CQ297" s="223" t="str">
        <f t="shared" ca="1" si="544"/>
        <v>4.07198283298562-1.68667051517155i</v>
      </c>
      <c r="CR297" s="223" t="str">
        <f t="shared" ca="1" si="545"/>
        <v>2.17244013590599+3.83489315037374i</v>
      </c>
      <c r="CS297" s="223" t="str">
        <f t="shared" ca="1" si="546"/>
        <v>-3.54012310525389+2.62553423487986i</v>
      </c>
      <c r="CT297" s="223" t="str">
        <f t="shared" ca="1" si="547"/>
        <v>-3.03913785511051-3.19210631347281i</v>
      </c>
      <c r="CU297" s="223" t="str">
        <f t="shared" ca="1" si="548"/>
        <v>2.79607727151942-3.40703001315973i</v>
      </c>
      <c r="CV297" s="223" t="str">
        <f t="shared" ca="1" si="549"/>
        <v>3.72367726854158+2.35799262480301i</v>
      </c>
      <c r="CW297" s="223" t="str">
        <f t="shared" ca="1" si="550"/>
        <v>-1.88444157418368+3.98431695179572i</v>
      </c>
      <c r="CX297" s="223" t="str">
        <f t="shared" ca="1" si="551"/>
        <v>-4.1850287994805-1.38254676824962i</v>
      </c>
      <c r="CY297" s="223" t="str">
        <f t="shared" ca="1" si="552"/>
        <v>0.859857172038741-4.32279391858693i</v>
      </c>
      <c r="CZ297" s="223" t="str">
        <f t="shared" ca="1" si="553"/>
        <v>4.39554019348926+0.324234523607533i</v>
      </c>
      <c r="DA297" s="223" t="str">
        <f t="shared" ca="1" si="554"/>
        <v>0.216264913861526+4.40217345250174i</v>
      </c>
      <c r="DB297" s="223" t="str">
        <f t="shared" ca="1" si="555"/>
        <v>-4.34259392523446+0.753511525721699i</v>
      </c>
      <c r="DC297" s="223" t="str">
        <f t="shared" ca="1" si="556"/>
        <v>-1.27942462286896-4.2176977432333i</v>
      </c>
      <c r="DD297" s="223" t="str">
        <f t="shared" ca="1" si="557"/>
        <v>4.02936346133132-1.78609398279227i</v>
      </c>
      <c r="DE297" s="223" t="str">
        <f t="shared" ca="1" si="558"/>
        <v>2.26589882671761+3.78042380242724i</v>
      </c>
      <c r="DF297" s="223" t="str">
        <f t="shared" ca="1" si="559"/>
        <v>-3.47462305070861+2.71162244318102i</v>
      </c>
      <c r="DG297" s="223" t="str">
        <f t="shared" ca="1" si="560"/>
        <v>-3.11656073411699-3.11656073411682i</v>
      </c>
      <c r="DH297" s="223" t="str">
        <f t="shared" ca="1" si="561"/>
        <v>2.71162244318399-3.4746230507063i</v>
      </c>
      <c r="DI297" s="223" t="str">
        <f t="shared" ca="1" si="562"/>
        <v>3.78042380242749+2.26589882671719i</v>
      </c>
      <c r="DJ297" s="223" t="str">
        <f t="shared" ca="1" si="563"/>
        <v>-1.78609398279205+4.02936346133141i</v>
      </c>
      <c r="DK297" s="223" t="str">
        <f t="shared" ca="1" si="564"/>
        <v>-4.21769774323344-1.2794246228685i</v>
      </c>
      <c r="DL297" s="223" t="str">
        <f t="shared" ca="1" si="565"/>
        <v>0.753511525721218-4.34259392523454i</v>
      </c>
      <c r="DM297" s="223" t="str">
        <f t="shared" ca="1" si="566"/>
        <v>4.40217345250177+0.216264913861036i</v>
      </c>
      <c r="DN297" s="223" t="str">
        <f t="shared" ca="1" si="567"/>
        <v>0.324234523608022+4.39554019348923i</v>
      </c>
      <c r="DO297" s="223" t="str">
        <f t="shared" ca="1" si="568"/>
        <v>-4.32279391858684+0.859857172039226i</v>
      </c>
      <c r="DP297" s="223" t="str">
        <f t="shared" ca="1" si="569"/>
        <v>-1.38254676825008-4.18502879948034i</v>
      </c>
      <c r="DQ297" s="223" t="str">
        <f t="shared" ca="1" si="570"/>
        <v>3.98431695179541-1.88444157418435i</v>
      </c>
      <c r="DR297" s="223" t="str">
        <f t="shared" ca="1" si="571"/>
        <v>2.35799262480343+3.72367726854132i</v>
      </c>
      <c r="DS297" s="223" t="str">
        <f t="shared" ca="1" si="572"/>
        <v>-3.40703001316212+2.79607727151651i</v>
      </c>
      <c r="DT297" s="223" t="str">
        <f t="shared" ca="1" si="573"/>
        <v>-3.19210631347314-3.03913785511016i</v>
      </c>
      <c r="DU297" s="223" t="str">
        <f t="shared" ca="1" si="574"/>
        <v>2.62553423487927-3.54012310525434i</v>
      </c>
      <c r="DV297" s="223" t="str">
        <f t="shared" ca="1" si="575"/>
        <v>3.83489315037386+2.17244013590578i</v>
      </c>
      <c r="DW297" s="223" t="str">
        <f t="shared" ca="1" si="576"/>
        <v>-1.68667051517109+4.07198283298581i</v>
      </c>
      <c r="DX297" s="223" t="str">
        <f t="shared" ca="1" si="577"/>
        <v>-4.24782610357568-1.17553179993557i</v>
      </c>
      <c r="DY297" s="223" t="str">
        <f t="shared" ca="1" si="578"/>
        <v>0.646711992236208-4.35977811568164i</v>
      </c>
      <c r="DZ297" s="223" t="str">
        <f t="shared" ca="1" si="579"/>
        <v>4.40615500683435+0.108165034217345i</v>
      </c>
      <c r="EA297" s="223" t="str">
        <f t="shared" ca="1" si="580"/>
        <v>0.432008826601407+4.386259225424i</v>
      </c>
      <c r="EB297" s="223" t="str">
        <f t="shared" ca="1" si="581"/>
        <v>-4.3003900225224+0.965684872548198i</v>
      </c>
      <c r="EC297" s="223" t="str">
        <f t="shared" ca="1" si="582"/>
        <v>-1.48483611915476-4.1498389508669i</v>
      </c>
      <c r="ED297" s="223" t="str">
        <f t="shared" ca="1" si="583"/>
        <v>3.93687043871105-1.98165404843572i</v>
      </c>
      <c r="EE297" s="223" t="str">
        <f t="shared" ca="1" si="584"/>
        <v>2.44866605630309+3.66468773070609i</v>
      </c>
      <c r="EF297" s="223" t="str">
        <f t="shared" ca="1" si="585"/>
        <v>-3.33738470813276+2.87884784745569i</v>
      </c>
      <c r="EG297" s="223" t="str">
        <f t="shared" ca="1" si="586"/>
        <v>-3.2657290873466-2.95988431310025i</v>
      </c>
      <c r="EH297" s="223" t="str">
        <f t="shared" ca="1" si="587"/>
        <v>2.53786450293375-3.60349072201213i</v>
      </c>
      <c r="EI297" s="223" t="str">
        <f t="shared" ca="1" si="588"/>
        <v>3.88705250208246+2.07767284838907i</v>
      </c>
      <c r="EJ297" s="223" t="str">
        <f t="shared" ca="1" si="589"/>
        <v>-1.58623106030069+4.11214939444276i</v>
      </c>
      <c r="EK297" s="223" t="str">
        <f t="shared" ca="1" si="590"/>
        <v>-4.27539573230964-1.07093088060209i</v>
      </c>
      <c r="EL297" s="223" t="str">
        <f t="shared" ca="1" si="591"/>
        <v>0.539522903629193-4.37433613881446i</v>
      </c>
      <c r="EM297" s="223" t="str">
        <f t="shared" ca="1" si="592"/>
        <v>4.40748245814758+1.34339979460823E-12i</v>
      </c>
      <c r="EN297" s="223"/>
      <c r="EO297" s="223"/>
      <c r="EP297" s="223"/>
    </row>
    <row r="298" spans="1:146">
      <c r="A298" s="249">
        <f t="shared" si="461"/>
        <v>3.867187500000003E-3</v>
      </c>
      <c r="B298" s="248">
        <v>198</v>
      </c>
      <c r="C298" s="247">
        <f t="shared" si="462"/>
        <v>39600</v>
      </c>
      <c r="N298" s="246">
        <f t="shared" ca="1" si="463"/>
        <v>8.5774936412966536</v>
      </c>
      <c r="O298" s="223">
        <f t="shared" ca="1" si="464"/>
        <v>-4.4225063587033464</v>
      </c>
      <c r="P298" s="223" t="str">
        <f t="shared" ca="1" si="465"/>
        <v>-0.648916456294389-4.37463940519923i</v>
      </c>
      <c r="Q298" s="223" t="str">
        <f t="shared" ca="1" si="466"/>
        <v>4.23207471967541-1.28378583099199i</v>
      </c>
      <c r="R298" s="223" t="str">
        <f t="shared" ca="1" si="467"/>
        <v>1.89086511939129+3.99789839703824i</v>
      </c>
      <c r="S298" s="223" t="str">
        <f t="shared" ca="1" si="468"/>
        <v>-3.67717964747672+2.45701288823532i</v>
      </c>
      <c r="T298" s="223" t="str">
        <f t="shared" ca="1" si="469"/>
        <v>-2.96997374805525-3.27686106337058i</v>
      </c>
      <c r="U298" s="223" t="str">
        <f t="shared" ca="1" si="470"/>
        <v>2.80560833313231-3.41864364534095i</v>
      </c>
      <c r="V298" s="223" t="str">
        <f t="shared" ca="1" si="471"/>
        <v>3.79331023176804+2.27362265522127i</v>
      </c>
      <c r="W298" s="223" t="str">
        <f t="shared" ca="1" si="472"/>
        <v>-1.692419913005+4.08586310720705i</v>
      </c>
      <c r="X298" s="223" t="str">
        <f t="shared" ca="1" si="473"/>
        <v>-4.28996938539384-1.07458139066109i</v>
      </c>
      <c r="Y298" s="223" t="str">
        <f t="shared" ca="1" si="474"/>
        <v>0.433481426369461-4.40121078179223i</v>
      </c>
      <c r="Z298" s="223" t="str">
        <f t="shared" ca="1" si="475"/>
        <v>4.41717925611139-0.217002101719663i</v>
      </c>
      <c r="AA298" s="223" t="str">
        <f t="shared" ca="1" si="476"/>
        <v>0.86278818963765+4.33752913910596i</v>
      </c>
      <c r="AB298" s="223" t="str">
        <f t="shared" ca="1" si="477"/>
        <v>-4.16398461527122+1.48989751880996i</v>
      </c>
      <c r="AC298" s="223" t="str">
        <f t="shared" ca="1" si="478"/>
        <v>-2.08475506608517-3.9003023994562i</v>
      </c>
      <c r="AD298" s="223" t="str">
        <f t="shared" ca="1" si="479"/>
        <v>3.55219041533149-2.63448396199306i</v>
      </c>
      <c r="AE298" s="223" t="str">
        <f t="shared" ca="1" si="480"/>
        <v>3.12718423607982+3.12718423607971i</v>
      </c>
      <c r="AF298" s="223" t="str">
        <f t="shared" ca="1" si="481"/>
        <v>-2.63448396199294+3.55219041533158i</v>
      </c>
      <c r="AG298" s="223" t="str">
        <f t="shared" ca="1" si="482"/>
        <v>-3.90030239945627-2.08475506608503i</v>
      </c>
      <c r="AH298" s="223" t="str">
        <f t="shared" ca="1" si="483"/>
        <v>1.48989751880978-4.16398461527129i</v>
      </c>
      <c r="AI298" s="223" t="str">
        <f t="shared" ca="1" si="484"/>
        <v>4.33752913910591+0.862788189637933i</v>
      </c>
      <c r="AJ298" s="223" t="str">
        <f t="shared" ca="1" si="485"/>
        <v>-0.217002101719541+4.4171792561114i</v>
      </c>
      <c r="AK298" s="223" t="str">
        <f t="shared" ca="1" si="486"/>
        <v>-4.40121078179209+0.433481426370959i</v>
      </c>
      <c r="AL298" s="223" t="str">
        <f t="shared" ca="1" si="487"/>
        <v>-1.07458139065954-4.28996938539423i</v>
      </c>
      <c r="AM298" s="223" t="str">
        <f t="shared" ca="1" si="488"/>
        <v>4.08586310720717-1.69241991300473i</v>
      </c>
      <c r="AN298" s="223" t="str">
        <f t="shared" ca="1" si="489"/>
        <v>2.27362265522216+3.79331023176751i</v>
      </c>
      <c r="AO298" s="223" t="str">
        <f t="shared" ca="1" si="490"/>
        <v>-3.41864364533944+2.80560833313416i</v>
      </c>
      <c r="AP298" s="223" t="str">
        <f t="shared" ca="1" si="491"/>
        <v>-3.27686106337006-2.96997374805583i</v>
      </c>
      <c r="AQ298" s="223" t="str">
        <f t="shared" ca="1" si="492"/>
        <v>2.45701288823514-3.67717964747685i</v>
      </c>
      <c r="AR298" s="223" t="str">
        <f t="shared" ca="1" si="493"/>
        <v>2.45701288823514-3.67717964747685i</v>
      </c>
      <c r="AS298" s="223" t="str">
        <f t="shared" ca="1" si="494"/>
        <v>-1.28378583099342+4.23207471967498i</v>
      </c>
      <c r="AT298" s="223" t="str">
        <f t="shared" ca="1" si="495"/>
        <v>-4.3746394051992-0.648916456294614i</v>
      </c>
      <c r="AU298" s="223" t="str">
        <f t="shared" ca="1" si="496"/>
        <v>-1.03373294855313E-12-4.42250635870335i</v>
      </c>
      <c r="AV298" s="223" t="str">
        <f t="shared" ca="1" si="497"/>
        <v>4.37463940519954-0.648916456292305i</v>
      </c>
      <c r="AW298" s="223" t="str">
        <f t="shared" ca="1" si="498"/>
        <v>1.28378583099119+4.23207471967566i</v>
      </c>
      <c r="AX298" s="223" t="str">
        <f t="shared" ca="1" si="499"/>
        <v>-3.997898397038+1.89086511939178i</v>
      </c>
      <c r="AY298" s="223" t="str">
        <f t="shared" ca="1" si="500"/>
        <v>-2.45701288823697-3.67717964747563i</v>
      </c>
      <c r="AZ298" s="223" t="str">
        <f t="shared" ca="1" si="501"/>
        <v>3.27686106337163-2.9699737480541i</v>
      </c>
      <c r="BA298" s="223" t="str">
        <f t="shared" ca="1" si="502"/>
        <v>3.41864364534079+2.80560833313251i</v>
      </c>
      <c r="BB298" s="223" t="str">
        <f t="shared" ca="1" si="503"/>
        <v>-2.27362265522039+3.79331023176857i</v>
      </c>
      <c r="BC298" s="223" t="str">
        <f t="shared" ca="1" si="504"/>
        <v>-4.08586310720627-1.69241991300689i</v>
      </c>
      <c r="BD298" s="223" t="str">
        <f t="shared" ca="1" si="505"/>
        <v>1.0745813906618-4.28996938539367i</v>
      </c>
      <c r="BE298" s="223" t="str">
        <f t="shared" ca="1" si="506"/>
        <v>4.40121078179229+0.433481426368902i</v>
      </c>
      <c r="BF298" s="223" t="str">
        <f t="shared" ca="1" si="507"/>
        <v>0.217002101721543+4.4171792561113i</v>
      </c>
      <c r="BG298" s="223" t="str">
        <f t="shared" ca="1" si="508"/>
        <v>-4.3375291391062+0.862788189636447i</v>
      </c>
      <c r="BH298" s="223" t="str">
        <f t="shared" ca="1" si="509"/>
        <v>-1.48989751880972-4.16398461527131i</v>
      </c>
      <c r="BI298" s="223" t="str">
        <f t="shared" ca="1" si="510"/>
        <v>3.90030239945571-2.08475506608608i</v>
      </c>
      <c r="BJ298" s="223" t="str">
        <f t="shared" ca="1" si="511"/>
        <v>2.63448396199142+3.5521904153327i</v>
      </c>
      <c r="BK298" s="223" t="str">
        <f t="shared" ca="1" si="512"/>
        <v>-3.12718423608022+3.1271842360793i</v>
      </c>
      <c r="BL298" s="223" t="str">
        <f t="shared" ca="1" si="513"/>
        <v>-3.55219041533193-2.63448396199246i</v>
      </c>
      <c r="BM298" s="223" t="str">
        <f t="shared" ca="1" si="514"/>
        <v>2.08475506608334-3.90030239945717i</v>
      </c>
      <c r="BN298" s="223" t="str">
        <f t="shared" ca="1" si="515"/>
        <v>4.16398461527088+1.48989751881094i</v>
      </c>
      <c r="BO298" s="223" t="str">
        <f t="shared" ca="1" si="516"/>
        <v>-0.862788189637845+4.33752913910592i</v>
      </c>
      <c r="BP298" s="223" t="str">
        <f t="shared" ca="1" si="517"/>
        <v>-4.41717925611144-0.217002101718571i</v>
      </c>
      <c r="BQ298" s="223" t="str">
        <f t="shared" ca="1" si="518"/>
        <v>-0.433481426367485-4.40121078179243i</v>
      </c>
      <c r="BR298" s="223" t="str">
        <f t="shared" ca="1" si="519"/>
        <v>4.28996938539398-1.07458139066054i</v>
      </c>
      <c r="BS298" s="223" t="str">
        <f t="shared" ca="1" si="520"/>
        <v>1.6924199130058+4.08586310720672i</v>
      </c>
      <c r="BT298" s="223" t="str">
        <f t="shared" ca="1" si="521"/>
        <v>-3.79331023176698+2.27362265522304i</v>
      </c>
      <c r="BU298" s="223" t="str">
        <f t="shared" ca="1" si="522"/>
        <v>-2.80560833313151-3.41864364534161i</v>
      </c>
      <c r="BV298" s="223" t="str">
        <f t="shared" ca="1" si="523"/>
        <v>2.96997374805496-3.27686106337084i</v>
      </c>
      <c r="BW298" s="223" t="str">
        <f t="shared" ca="1" si="524"/>
        <v>3.67717964747735+2.45701288823439i</v>
      </c>
      <c r="BX298" s="223" t="str">
        <f t="shared" ca="1" si="525"/>
        <v>-1.89086511939307+3.99789839703739i</v>
      </c>
      <c r="BY298" s="223" t="str">
        <f t="shared" ca="1" si="526"/>
        <v>-4.23207471967528-1.28378583099243i</v>
      </c>
      <c r="BZ298" s="223" t="str">
        <f t="shared" ca="1" si="527"/>
        <v>0.648916456293716-4.37463940519933i</v>
      </c>
      <c r="CA298" s="223" t="str">
        <f t="shared" ca="1" si="528"/>
        <v>4.42250635870335-2.06746589710625E-12i</v>
      </c>
      <c r="CB298" s="223" t="str">
        <f t="shared" ca="1" si="529"/>
        <v>0.648916456293332+4.37463940519939i</v>
      </c>
      <c r="CC298" s="223" t="str">
        <f t="shared" ca="1" si="530"/>
        <v>-4.23207471967532+1.2837858309923i</v>
      </c>
      <c r="CD298" s="223" t="str">
        <f t="shared" ca="1" si="531"/>
        <v>-1.89086511939272-3.99789839703756i</v>
      </c>
      <c r="CE298" s="223" t="str">
        <f t="shared" ca="1" si="532"/>
        <v>3.67717964747757-2.45701288823407i</v>
      </c>
      <c r="CF298" s="223" t="str">
        <f t="shared" ca="1" si="533"/>
        <v>2.96997374805486+3.27686106337093i</v>
      </c>
      <c r="CG298" s="223" t="str">
        <f t="shared" ca="1" si="534"/>
        <v>-2.80560833313181+3.41864364534137i</v>
      </c>
      <c r="CH298" s="223" t="str">
        <f t="shared" ca="1" si="535"/>
        <v>-3.79331023176678-2.27362265522338i</v>
      </c>
      <c r="CI298" s="223" t="str">
        <f t="shared" ca="1" si="536"/>
        <v>1.69241991300593-4.08586310720667i</v>
      </c>
      <c r="CJ298" s="223" t="str">
        <f t="shared" ca="1" si="537"/>
        <v>4.28996938539394+1.07458139066067i</v>
      </c>
      <c r="CK298" s="223" t="str">
        <f t="shared" ca="1" si="538"/>
        <v>-0.433481426367873+4.40121078179239i</v>
      </c>
      <c r="CL298" s="223" t="str">
        <f t="shared" ca="1" si="539"/>
        <v>-4.41717925611146+0.217002101718182i</v>
      </c>
      <c r="CM298" s="223" t="str">
        <f t="shared" ca="1" si="540"/>
        <v>-0.862788189637584-4.33752913910598i</v>
      </c>
      <c r="CN298" s="223" t="str">
        <f t="shared" ca="1" si="541"/>
        <v>4.16398461527101-1.48989751881058i</v>
      </c>
      <c r="CO298" s="223" t="str">
        <f t="shared" ca="1" si="542"/>
        <v>2.084755066083+3.90030239945736i</v>
      </c>
      <c r="CP298" s="223" t="str">
        <f t="shared" ca="1" si="543"/>
        <v>-3.55219041533209+2.63448396199225i</v>
      </c>
      <c r="CQ298" s="223" t="str">
        <f t="shared" ca="1" si="544"/>
        <v>-3.12718423607995-3.12718423607958i</v>
      </c>
      <c r="CR298" s="223" t="str">
        <f t="shared" ca="1" si="545"/>
        <v>2.63448396199163-3.55219041533255i</v>
      </c>
      <c r="CS298" s="223" t="str">
        <f t="shared" ca="1" si="546"/>
        <v>3.90030239945558+2.08475506608631i</v>
      </c>
      <c r="CT298" s="223" t="str">
        <f t="shared" ca="1" si="547"/>
        <v>-1.48989751880985+4.16398461527126i</v>
      </c>
      <c r="CU298" s="223" t="str">
        <f t="shared" ca="1" si="548"/>
        <v>-4.33752913910613-0.862788189636828i</v>
      </c>
      <c r="CV298" s="223" t="str">
        <f t="shared" ca="1" si="549"/>
        <v>0.217002101721933-4.41717925611128i</v>
      </c>
      <c r="CW298" s="223" t="str">
        <f t="shared" ca="1" si="550"/>
        <v>4.40121078179232-0.433481426368639i</v>
      </c>
      <c r="CX298" s="223" t="str">
        <f t="shared" ca="1" si="551"/>
        <v>1.07458139066142+4.28996938539376i</v>
      </c>
      <c r="CY298" s="223" t="str">
        <f t="shared" ca="1" si="552"/>
        <v>-4.08586310720637+1.69241991300664i</v>
      </c>
      <c r="CZ298" s="223" t="str">
        <f t="shared" ca="1" si="553"/>
        <v>-2.27362265522016-3.79331023176871i</v>
      </c>
      <c r="DA298" s="223" t="str">
        <f t="shared" ca="1" si="554"/>
        <v>3.41864364534087-2.8056083331324i</v>
      </c>
      <c r="DB298" s="223" t="str">
        <f t="shared" ca="1" si="555"/>
        <v>3.27686106337145+2.96997374805429i</v>
      </c>
      <c r="DC298" s="223" t="str">
        <f t="shared" ca="1" si="556"/>
        <v>-2.45701288823719+3.67717964747548i</v>
      </c>
      <c r="DD298" s="223" t="str">
        <f t="shared" ca="1" si="557"/>
        <v>-3.99789839703789-1.89086511939202i</v>
      </c>
      <c r="DE298" s="223" t="str">
        <f t="shared" ca="1" si="558"/>
        <v>1.28378583099156-4.23207471967555i</v>
      </c>
      <c r="DF298" s="223" t="str">
        <f t="shared" ca="1" si="559"/>
        <v>4.3746394051995+0.648916456292571i</v>
      </c>
      <c r="DG298" s="223" t="str">
        <f t="shared" ca="1" si="560"/>
        <v>-1.29813282818194E-12+4.42250635870335i</v>
      </c>
      <c r="DH298" s="223" t="str">
        <f t="shared" ca="1" si="561"/>
        <v>-4.37463940519921+0.648916456294477i</v>
      </c>
      <c r="DI298" s="223" t="str">
        <f t="shared" ca="1" si="562"/>
        <v>-1.28378583099317-4.23207471967506i</v>
      </c>
      <c r="DJ298" s="223" t="str">
        <f t="shared" ca="1" si="563"/>
        <v>3.997898397039-1.89086511938967i</v>
      </c>
      <c r="DK298" s="223" t="str">
        <f t="shared" ca="1" si="564"/>
        <v>2.45701288823503+3.67717964747692i</v>
      </c>
      <c r="DL298" s="223" t="str">
        <f t="shared" ca="1" si="565"/>
        <v>-3.27686106337032+2.96997374805554i</v>
      </c>
      <c r="DM298" s="223" t="str">
        <f t="shared" ca="1" si="566"/>
        <v>-3.4186436453421-2.80560833313091i</v>
      </c>
      <c r="DN298" s="223" t="str">
        <f t="shared" ca="1" si="567"/>
        <v>2.27362265522239-3.79331023176737i</v>
      </c>
      <c r="DO298" s="223" t="str">
        <f t="shared" ca="1" si="568"/>
        <v>4.08586310720702+1.69241991300509i</v>
      </c>
      <c r="DP298" s="223" t="str">
        <f t="shared" ca="1" si="569"/>
        <v>-1.07458139065979+4.28996938539417i</v>
      </c>
      <c r="DQ298" s="223" t="str">
        <f t="shared" ca="1" si="570"/>
        <v>-4.40121078179209-0.433481426370972i</v>
      </c>
      <c r="DR298" s="223" t="str">
        <f t="shared" ca="1" si="571"/>
        <v>-0.21700210171934-4.4171792561114i</v>
      </c>
      <c r="DS298" s="223" t="str">
        <f t="shared" ca="1" si="572"/>
        <v>4.3375291391058-0.862788189638473i</v>
      </c>
      <c r="DT298" s="223" t="str">
        <f t="shared" ca="1" si="573"/>
        <v>1.48989751880764+4.16398461527206i</v>
      </c>
      <c r="DU298" s="223" t="str">
        <f t="shared" ca="1" si="574"/>
        <v>-3.90030239945681+2.08475506608402i</v>
      </c>
      <c r="DV298" s="223" t="str">
        <f t="shared" ca="1" si="575"/>
        <v>-2.63448396199298-3.55219041533155i</v>
      </c>
      <c r="DW298" s="223" t="str">
        <f t="shared" ca="1" si="576"/>
        <v>3.12718423607858-3.12718423608094i</v>
      </c>
      <c r="DX298" s="223" t="str">
        <f t="shared" ca="1" si="577"/>
        <v>3.55219041533054+2.63448396199433i</v>
      </c>
      <c r="DY298" s="223" t="str">
        <f t="shared" ca="1" si="578"/>
        <v>-2.08475506608551+3.90030239945601i</v>
      </c>
      <c r="DZ298" s="223" t="str">
        <f t="shared" ca="1" si="579"/>
        <v>-4.16398461527165-1.48989751880876i</v>
      </c>
      <c r="EA298" s="223" t="str">
        <f t="shared" ca="1" si="580"/>
        <v>0.862788189635691-4.33752913910635i</v>
      </c>
      <c r="EB298" s="223" t="str">
        <f t="shared" ca="1" si="581"/>
        <v>4.41717925611133+0.217002101721026i</v>
      </c>
      <c r="EC298" s="223" t="str">
        <f t="shared" ca="1" si="582"/>
        <v>0.433481426369793+4.4012107817922i</v>
      </c>
      <c r="ED298" s="223" t="str">
        <f t="shared" ca="1" si="583"/>
        <v>-4.28996938539348+1.07458139066255i</v>
      </c>
      <c r="EE298" s="223" t="str">
        <f t="shared" ca="1" si="584"/>
        <v>-1.6924199130033-4.08586310720776i</v>
      </c>
      <c r="EF298" s="223" t="str">
        <f t="shared" ca="1" si="585"/>
        <v>3.79331023176811-2.27362265522116i</v>
      </c>
      <c r="EG298" s="223" t="str">
        <f t="shared" ca="1" si="586"/>
        <v>2.8056083331331+3.4186436453403i</v>
      </c>
      <c r="EH298" s="223" t="str">
        <f t="shared" ca="1" si="587"/>
        <v>-2.96997374805362+3.27686106337206i</v>
      </c>
      <c r="EI298" s="223" t="str">
        <f t="shared" ca="1" si="588"/>
        <v>-3.67717964747612-2.45701288823622i</v>
      </c>
      <c r="EJ298" s="223" t="str">
        <f t="shared" ca="1" si="589"/>
        <v>1.8908651193912-3.99789839703828i</v>
      </c>
      <c r="EK298" s="223" t="str">
        <f t="shared" ca="1" si="590"/>
        <v>4.23207471967581+1.28378583099069i</v>
      </c>
      <c r="EL298" s="223" t="str">
        <f t="shared" ca="1" si="591"/>
        <v>-0.648916456295897+4.37463940519901i</v>
      </c>
      <c r="EM298" s="223" t="str">
        <f t="shared" ca="1" si="592"/>
        <v>-4.42250635870335-3.90095070309998E-13i</v>
      </c>
      <c r="EN298" s="223"/>
      <c r="EO298" s="223"/>
      <c r="EP298" s="223"/>
    </row>
    <row r="299" spans="1:146">
      <c r="A299" s="249">
        <f t="shared" si="461"/>
        <v>3.886718750000003E-3</v>
      </c>
      <c r="B299" s="248">
        <v>199</v>
      </c>
      <c r="C299" s="247">
        <f t="shared" si="462"/>
        <v>39800</v>
      </c>
      <c r="N299" s="246">
        <f t="shared" ca="1" si="463"/>
        <v>8.5667595193631456</v>
      </c>
      <c r="O299" s="223">
        <f t="shared" ca="1" si="464"/>
        <v>-4.4332404806368553</v>
      </c>
      <c r="P299" s="223" t="str">
        <f t="shared" ca="1" si="465"/>
        <v>-0.757915165898297-4.3679727289051i</v>
      </c>
      <c r="Q299" s="223" t="str">
        <f t="shared" ca="1" si="466"/>
        <v>4.17409126407276-1.49351373557419i</v>
      </c>
      <c r="R299" s="223" t="str">
        <f t="shared" ca="1" si="467"/>
        <v>2.18513621862563+3.85730487065876i</v>
      </c>
      <c r="S299" s="223" t="str">
        <f t="shared" ca="1" si="468"/>
        <v>-3.42694123380321+2.81241798799834i</v>
      </c>
      <c r="T299" s="223" t="str">
        <f t="shared" ca="1" si="469"/>
        <v>-3.35688891062886-2.89567228823537i</v>
      </c>
      <c r="U299" s="223" t="str">
        <f t="shared" ca="1" si="470"/>
        <v>2.27914109676384-3.80251719525361i</v>
      </c>
      <c r="V299" s="223" t="str">
        <f t="shared" ca="1" si="471"/>
        <v>4.13618144393689+1.59550124474708i</v>
      </c>
      <c r="W299" s="223" t="str">
        <f t="shared" ca="1" si="472"/>
        <v>-0.864882312942192+4.34805700789641i</v>
      </c>
      <c r="X299" s="223" t="str">
        <f t="shared" ca="1" si="473"/>
        <v>-4.43190527148885-0.10879716773248i</v>
      </c>
      <c r="Y299" s="223" t="str">
        <f t="shared" ca="1" si="474"/>
        <v>-0.650491479098487-4.38525734647096i</v>
      </c>
      <c r="Z299" s="223" t="str">
        <f t="shared" ca="1" si="475"/>
        <v>4.20948676771051-1.39062658957298i</v>
      </c>
      <c r="AA299" s="223" t="str">
        <f t="shared" ca="1" si="476"/>
        <v>2.08981509613722+3.90976904984352i</v>
      </c>
      <c r="AB299" s="223" t="str">
        <f t="shared" ca="1" si="477"/>
        <v>-3.49492929571962+2.72746959232877i</v>
      </c>
      <c r="AC299" s="223" t="str">
        <f t="shared" ca="1" si="478"/>
        <v>-3.2848145230969-2.97718234376212i</v>
      </c>
      <c r="AD299" s="223" t="str">
        <f t="shared" ca="1" si="479"/>
        <v>2.37177310552795-3.74543902567531i</v>
      </c>
      <c r="AE299" s="223" t="str">
        <f t="shared" ca="1" si="480"/>
        <v>4.09578014276087+1.69652768363002i</v>
      </c>
      <c r="AF299" s="223" t="str">
        <f t="shared" ca="1" si="481"/>
        <v>-0.971328487221094+4.32552217993043i</v>
      </c>
      <c r="AG299" s="223" t="str">
        <f t="shared" ca="1" si="482"/>
        <v>-4.42790044832493-0.217528800118865i</v>
      </c>
      <c r="AH299" s="223" t="str">
        <f t="shared" ca="1" si="483"/>
        <v>-0.542675960555037-4.39990044898665i</v>
      </c>
      <c r="AI299" s="223" t="str">
        <f t="shared" ca="1" si="484"/>
        <v>4.24234663392229-1.28690178211295i</v>
      </c>
      <c r="AJ299" s="223" t="str">
        <f t="shared" ca="1" si="485"/>
        <v>1.99323514717967+3.95987813034757i</v>
      </c>
      <c r="AK299" s="223" t="str">
        <f t="shared" ca="1" si="486"/>
        <v>-3.56081214291345+2.64087827096166i</v>
      </c>
      <c r="AL299" s="223" t="str">
        <f t="shared" ca="1" si="487"/>
        <v>-3.21076148612273-3.05689905596966i</v>
      </c>
      <c r="AM299" s="223" t="str">
        <f t="shared" ca="1" si="488"/>
        <v>2.46297644685992-3.6861047436787i</v>
      </c>
      <c r="AN299" s="223" t="str">
        <f t="shared" ca="1" si="489"/>
        <v>4.05291169677795+1.79653219767355i</v>
      </c>
      <c r="AO299" s="223" t="str">
        <f t="shared" ca="1" si="490"/>
        <v>-1.07718956953924+4.30038181914504i</v>
      </c>
      <c r="AP299" s="223" t="str">
        <f t="shared" ca="1" si="491"/>
        <v>-4.42122842350085-0.326129401289513i</v>
      </c>
      <c r="AQ299" s="223" t="str">
        <f t="shared" ca="1" si="492"/>
        <v>-0.434533554306634-4.41189321599458i</v>
      </c>
      <c r="AR299" s="223" t="str">
        <f t="shared" ca="1" si="493"/>
        <v>-0.434533554306634-4.41189321599458i</v>
      </c>
      <c r="AS299" s="223" t="str">
        <f t="shared" ca="1" si="494"/>
        <v>1.89545454789578+4.00760192833801i</v>
      </c>
      <c r="AT299" s="223" t="str">
        <f t="shared" ca="1" si="495"/>
        <v>-3.62455009001835+2.55269618327471i</v>
      </c>
      <c r="AU299" s="223" t="str">
        <f t="shared" ca="1" si="496"/>
        <v>-3.13477440648833-3.13477440648973i</v>
      </c>
      <c r="AV299" s="223" t="str">
        <f t="shared" ca="1" si="497"/>
        <v>2.55269618327623-3.62455009001728i</v>
      </c>
      <c r="AW299" s="223" t="str">
        <f t="shared" ca="1" si="498"/>
        <v>4.00760192833721+1.89545454789746i</v>
      </c>
      <c r="AX299" s="223" t="str">
        <f t="shared" ca="1" si="499"/>
        <v>-1.18240179313941+4.27265106915343i</v>
      </c>
      <c r="AY299" s="223" t="str">
        <f t="shared" ca="1" si="500"/>
        <v>-4.41189321599482-0.434533554304093i</v>
      </c>
      <c r="AZ299" s="223" t="str">
        <f t="shared" ca="1" si="501"/>
        <v>-0.326129401292059-4.42122842350066i</v>
      </c>
      <c r="BA299" s="223" t="str">
        <f t="shared" ca="1" si="502"/>
        <v>4.30038181914549-1.07718956953744i</v>
      </c>
      <c r="BB299" s="223" t="str">
        <f t="shared" ca="1" si="503"/>
        <v>1.79653219767179+4.05291169677873i</v>
      </c>
      <c r="BC299" s="223" t="str">
        <f t="shared" ca="1" si="504"/>
        <v>-3.68610474367973+2.46297644685838i</v>
      </c>
      <c r="BD299" s="223" t="str">
        <f t="shared" ca="1" si="505"/>
        <v>-3.05689905596832-3.21076148612401i</v>
      </c>
      <c r="BE299" s="223" t="str">
        <f t="shared" ca="1" si="506"/>
        <v>2.6408782709632-3.56081214291231i</v>
      </c>
      <c r="BF299" s="223" t="str">
        <f t="shared" ca="1" si="507"/>
        <v>3.95987813034871+1.99323514717738i</v>
      </c>
      <c r="BG299" s="223" t="str">
        <f t="shared" ca="1" si="508"/>
        <v>-1.28690178211225+4.2423466339225i</v>
      </c>
      <c r="BH299" s="223" t="str">
        <f t="shared" ca="1" si="509"/>
        <v>-4.3999004489868-0.542675960553818i</v>
      </c>
      <c r="BI299" s="223" t="str">
        <f t="shared" ca="1" si="510"/>
        <v>-0.217528800121036-4.42790044832483i</v>
      </c>
      <c r="BJ299" s="223" t="str">
        <f t="shared" ca="1" si="511"/>
        <v>4.32552217993083-0.97132848721928i</v>
      </c>
      <c r="BK299" s="223" t="str">
        <f t="shared" ca="1" si="512"/>
        <v>1.69652768362871+4.09578014276141i</v>
      </c>
      <c r="BL299" s="223" t="str">
        <f t="shared" ca="1" si="513"/>
        <v>-3.74543902567586+2.37177310552708i</v>
      </c>
      <c r="BM299" s="223" t="str">
        <f t="shared" ca="1" si="514"/>
        <v>-2.97718234376173-3.28481452309726i</v>
      </c>
      <c r="BN299" s="223" t="str">
        <f t="shared" ca="1" si="515"/>
        <v>2.72746959232855-3.49492929571979i</v>
      </c>
      <c r="BO299" s="223" t="str">
        <f t="shared" ca="1" si="516"/>
        <v>3.90976904984389+2.08981509613653i</v>
      </c>
      <c r="BP299" s="223" t="str">
        <f t="shared" ca="1" si="517"/>
        <v>-1.39062658957191+4.20948676771087i</v>
      </c>
      <c r="BQ299" s="223" t="str">
        <f t="shared" ca="1" si="518"/>
        <v>-4.38525734647122-0.650491479096741i</v>
      </c>
      <c r="BR299" s="223" t="str">
        <f t="shared" ca="1" si="519"/>
        <v>-0.108797167730087-4.43190527148891i</v>
      </c>
      <c r="BS299" s="223" t="str">
        <f t="shared" ca="1" si="520"/>
        <v>4.34805700789667-0.864882312940862i</v>
      </c>
      <c r="BT299" s="223" t="str">
        <f t="shared" ca="1" si="521"/>
        <v>1.59550124474616+4.13618144393724i</v>
      </c>
      <c r="BU299" s="223" t="str">
        <f t="shared" ca="1" si="522"/>
        <v>-3.80251719525392+2.27914109676333i</v>
      </c>
      <c r="BV299" s="223" t="str">
        <f t="shared" ca="1" si="523"/>
        <v>-2.89567228823519-3.35688891062902i</v>
      </c>
      <c r="BW299" s="223" t="str">
        <f t="shared" ca="1" si="524"/>
        <v>2.81241798799805-3.42694123380345i</v>
      </c>
      <c r="BX299" s="223" t="str">
        <f t="shared" ca="1" si="525"/>
        <v>3.85730487065913+2.18513621862498i</v>
      </c>
      <c r="BY299" s="223" t="str">
        <f t="shared" ca="1" si="526"/>
        <v>-1.49351373557288+4.17409126407322i</v>
      </c>
      <c r="BZ299" s="223" t="str">
        <f t="shared" ca="1" si="527"/>
        <v>-4.36797272890546-0.757915165896231i</v>
      </c>
      <c r="CA299" s="223" t="str">
        <f t="shared" ca="1" si="528"/>
        <v>1.98342138524356E-12-4.43324048063686i</v>
      </c>
      <c r="CB299" s="223" t="str">
        <f t="shared" ca="1" si="529"/>
        <v>4.36797272890532-0.757915165897038i</v>
      </c>
      <c r="CC299" s="223" t="str">
        <f t="shared" ca="1" si="530"/>
        <v>1.49351373557342+4.17409126407303i</v>
      </c>
      <c r="CD299" s="223" t="str">
        <f t="shared" ca="1" si="531"/>
        <v>-3.85730487065885+2.18513621862547i</v>
      </c>
      <c r="CE299" s="223" t="str">
        <f t="shared" ca="1" si="532"/>
        <v>-2.81241798799868-3.42694123380293i</v>
      </c>
      <c r="CF299" s="223" t="str">
        <f t="shared" ca="1" si="533"/>
        <v>2.89567228823476-3.35688891062939i</v>
      </c>
      <c r="CG299" s="223" t="str">
        <f t="shared" ca="1" si="534"/>
        <v>3.80251719525421+2.27914109676284i</v>
      </c>
      <c r="CH299" s="223" t="str">
        <f t="shared" ca="1" si="535"/>
        <v>-1.59550124474563+4.13618144393744i</v>
      </c>
      <c r="CI299" s="223" t="str">
        <f t="shared" ca="1" si="536"/>
        <v>-4.34805700789595-0.864882312944506i</v>
      </c>
      <c r="CJ299" s="223" t="str">
        <f t="shared" ca="1" si="537"/>
        <v>0.108797167734053-4.43190527148882i</v>
      </c>
      <c r="CK299" s="223" t="str">
        <f t="shared" ca="1" si="538"/>
        <v>4.3852573464711-0.650491479097557i</v>
      </c>
      <c r="CL299" s="223" t="str">
        <f t="shared" ca="1" si="539"/>
        <v>1.39062658957245+4.20948676771069i</v>
      </c>
      <c r="CM299" s="223" t="str">
        <f t="shared" ca="1" si="540"/>
        <v>-3.90976904984362+2.08981509613703i</v>
      </c>
      <c r="CN299" s="223" t="str">
        <f t="shared" ca="1" si="541"/>
        <v>-2.72746959232909-3.49492929571936i</v>
      </c>
      <c r="CO299" s="223" t="str">
        <f t="shared" ca="1" si="542"/>
        <v>2.97718234376122-3.28481452309773i</v>
      </c>
      <c r="CP299" s="223" t="str">
        <f t="shared" ca="1" si="543"/>
        <v>3.74543902567617+2.3717731055266i</v>
      </c>
      <c r="CQ299" s="223" t="str">
        <f t="shared" ca="1" si="544"/>
        <v>-1.69652768362796+4.09578014276172i</v>
      </c>
      <c r="CR299" s="223" t="str">
        <f t="shared" ca="1" si="545"/>
        <v>-4.32552217992999-0.971328487223031i</v>
      </c>
      <c r="CS299" s="223" t="str">
        <f t="shared" ca="1" si="546"/>
        <v>0.217528800120216-4.42790044832487i</v>
      </c>
      <c r="CT299" s="223" t="str">
        <f t="shared" ca="1" si="547"/>
        <v>4.39990044898672-0.54267596055451i</v>
      </c>
      <c r="CU299" s="223" t="str">
        <f t="shared" ca="1" si="548"/>
        <v>1.2869017821128+4.24234663392234i</v>
      </c>
      <c r="CV299" s="223" t="str">
        <f t="shared" ca="1" si="549"/>
        <v>-3.95987813034846+1.99323514717789i</v>
      </c>
      <c r="CW299" s="223" t="str">
        <f t="shared" ca="1" si="550"/>
        <v>-2.64087827096376-3.56081214291189i</v>
      </c>
      <c r="CX299" s="223" t="str">
        <f t="shared" ca="1" si="551"/>
        <v>3.05689905596781-3.2107614861245i</v>
      </c>
      <c r="CY299" s="223" t="str">
        <f t="shared" ca="1" si="552"/>
        <v>3.68610474368004+2.4629764468579i</v>
      </c>
      <c r="CZ299" s="223" t="str">
        <f t="shared" ca="1" si="553"/>
        <v>-1.7965321976753+4.05291169677718i</v>
      </c>
      <c r="DA299" s="223" t="str">
        <f t="shared" ca="1" si="554"/>
        <v>-4.30038181914455-1.07718956954117i</v>
      </c>
      <c r="DB299" s="223" t="str">
        <f t="shared" ca="1" si="555"/>
        <v>0.326129401291365-4.42122842350072i</v>
      </c>
      <c r="DC299" s="223" t="str">
        <f t="shared" ca="1" si="556"/>
        <v>4.41189321599476-0.434533554304785i</v>
      </c>
      <c r="DD299" s="223" t="str">
        <f t="shared" ca="1" si="557"/>
        <v>1.18240179313996+4.27265106915328i</v>
      </c>
      <c r="DE299" s="223" t="str">
        <f t="shared" ca="1" si="558"/>
        <v>-4.00760192833686+1.8954545478982i</v>
      </c>
      <c r="DF299" s="223" t="str">
        <f t="shared" ca="1" si="559"/>
        <v>-2.55269618327679-3.62455009001688i</v>
      </c>
      <c r="DG299" s="223" t="str">
        <f t="shared" ca="1" si="560"/>
        <v>3.13477440648793-3.13477440649013i</v>
      </c>
      <c r="DH299" s="223" t="str">
        <f t="shared" ca="1" si="561"/>
        <v>3.62455009001621+2.55269618327775i</v>
      </c>
      <c r="DI299" s="223" t="str">
        <f t="shared" ca="1" si="562"/>
        <v>-1.89545454789925+4.00760192833636i</v>
      </c>
      <c r="DJ299" s="223" t="str">
        <f t="shared" ca="1" si="563"/>
        <v>-4.27265106915291-1.18240179314132i</v>
      </c>
      <c r="DK299" s="223" t="str">
        <f t="shared" ca="1" si="564"/>
        <v>0.434533554305942-4.41189321599464i</v>
      </c>
      <c r="DL299" s="223" t="str">
        <f t="shared" ca="1" si="565"/>
        <v>4.4212284235008-0.326129401290207i</v>
      </c>
      <c r="DM299" s="223" t="str">
        <f t="shared" ca="1" si="566"/>
        <v>1.07718956953979+4.3003818191449i</v>
      </c>
      <c r="DN299" s="223" t="str">
        <f t="shared" ca="1" si="567"/>
        <v>-4.05291169677765+1.79653219767424i</v>
      </c>
      <c r="DO299" s="223" t="str">
        <f t="shared" ca="1" si="568"/>
        <v>-2.46297644686049-3.68610474367831i</v>
      </c>
      <c r="DP299" s="223" t="str">
        <f t="shared" ca="1" si="569"/>
        <v>3.21076148612234-3.05689905597008i</v>
      </c>
      <c r="DQ299" s="223" t="str">
        <f t="shared" ca="1" si="570"/>
        <v>3.56081214291105+2.64087827096489i</v>
      </c>
      <c r="DR299" s="223" t="str">
        <f t="shared" ca="1" si="571"/>
        <v>-1.99323514717893+3.95987813034794i</v>
      </c>
      <c r="DS299" s="223" t="str">
        <f t="shared" ca="1" si="572"/>
        <v>-4.242346633922-1.28690178211391i</v>
      </c>
      <c r="DT299" s="223" t="str">
        <f t="shared" ca="1" si="573"/>
        <v>0.542675960555662-4.39990044898658i</v>
      </c>
      <c r="DU299" s="223" t="str">
        <f t="shared" ca="1" si="574"/>
        <v>4.42790044832492-0.217528800119056i</v>
      </c>
      <c r="DV299" s="223" t="str">
        <f t="shared" ca="1" si="575"/>
        <v>0.971328487221652+4.3255221799303i</v>
      </c>
      <c r="DW299" s="223" t="str">
        <f t="shared" ca="1" si="576"/>
        <v>-4.09578014276053+1.69652768363084i</v>
      </c>
      <c r="DX299" s="223" t="str">
        <f t="shared" ca="1" si="577"/>
        <v>-2.37177310552945-3.74543902567436i</v>
      </c>
      <c r="DY299" s="223" t="str">
        <f t="shared" ca="1" si="578"/>
        <v>3.28481452309851-2.97718234376036i</v>
      </c>
      <c r="DZ299" s="223" t="str">
        <f t="shared" ca="1" si="579"/>
        <v>3.49492929571865+2.72746959233001i</v>
      </c>
      <c r="EA299" s="223" t="str">
        <f t="shared" ca="1" si="580"/>
        <v>-2.08981509613827+3.90976904984295i</v>
      </c>
      <c r="EB299" s="223" t="str">
        <f t="shared" ca="1" si="581"/>
        <v>-4.20948676771025-1.39062658957379i</v>
      </c>
      <c r="EC299" s="223" t="str">
        <f t="shared" ca="1" si="582"/>
        <v>0.650491479098953-4.38525734647089i</v>
      </c>
      <c r="ED299" s="223" t="str">
        <f t="shared" ca="1" si="583"/>
        <v>4.43190527148884-0.108797167732891i</v>
      </c>
      <c r="EE299" s="223" t="str">
        <f t="shared" ca="1" si="584"/>
        <v>0.864882312943367+4.34805700789617i</v>
      </c>
      <c r="EF299" s="223" t="str">
        <f t="shared" ca="1" si="585"/>
        <v>-4.13618144393632+1.59550124474855i</v>
      </c>
      <c r="EG299" s="223" t="str">
        <f t="shared" ca="1" si="586"/>
        <v>-2.27914109676552-3.80251719525261i</v>
      </c>
      <c r="EH299" s="223" t="str">
        <f t="shared" ca="1" si="587"/>
        <v>3.35688891063031-2.89567228823369i</v>
      </c>
      <c r="EI299" s="223" t="str">
        <f t="shared" ca="1" si="588"/>
        <v>3.42694123380235+2.81241798799938i</v>
      </c>
      <c r="EJ299" s="223" t="str">
        <f t="shared" ca="1" si="589"/>
        <v>-2.18513621862648+3.85730487065828i</v>
      </c>
      <c r="EK299" s="223" t="str">
        <f t="shared" ca="1" si="590"/>
        <v>-4.17409126407264-1.49351373557452i</v>
      </c>
      <c r="EL299" s="223" t="str">
        <f t="shared" ca="1" si="591"/>
        <v>0.757915165898186-4.36797272890512i</v>
      </c>
      <c r="EM299" s="223" t="str">
        <f t="shared" ca="1" si="592"/>
        <v>4.43324048063686-5.69167049440436E-13i</v>
      </c>
      <c r="EN299" s="223"/>
      <c r="EO299" s="223"/>
      <c r="EP299" s="223"/>
    </row>
    <row r="300" spans="1:146">
      <c r="A300" s="249">
        <f t="shared" si="461"/>
        <v>3.9062500000000026E-3</v>
      </c>
      <c r="B300" s="248">
        <v>200</v>
      </c>
      <c r="C300" s="247">
        <f t="shared" si="462"/>
        <v>40000</v>
      </c>
      <c r="N300" s="246">
        <f t="shared" ca="1" si="463"/>
        <v>8.5587128805953956</v>
      </c>
      <c r="O300" s="223">
        <f t="shared" ca="1" si="464"/>
        <v>-4.4412871194046044</v>
      </c>
      <c r="P300" s="223" t="str">
        <f t="shared" ca="1" si="465"/>
        <v>-0.866452134290721-4.3559490327565i</v>
      </c>
      <c r="Q300" s="223" t="str">
        <f t="shared" ca="1" si="466"/>
        <v>4.10321426762393-1.6996069989726i</v>
      </c>
      <c r="R300" s="223" t="str">
        <f t="shared" ca="1" si="467"/>
        <v>2.46744691983473+3.69279527929553i</v>
      </c>
      <c r="S300" s="223" t="str">
        <f t="shared" ca="1" si="468"/>
        <v>-3.14046423932748+3.14046423932744i</v>
      </c>
      <c r="T300" s="223" t="str">
        <f t="shared" ca="1" si="469"/>
        <v>-3.69279527929574-2.46744691983443i</v>
      </c>
      <c r="U300" s="223" t="str">
        <f t="shared" ca="1" si="470"/>
        <v>1.69960699897267-4.1032142676239i</v>
      </c>
      <c r="V300" s="223" t="str">
        <f t="shared" ca="1" si="471"/>
        <v>4.35594903275653+0.866452134290561i</v>
      </c>
      <c r="W300" s="223" t="str">
        <f t="shared" ca="1" si="472"/>
        <v>-6.20267203172423E-14+4.4412871194046i</v>
      </c>
      <c r="X300" s="223" t="str">
        <f t="shared" ca="1" si="473"/>
        <v>-4.35594903275647+0.866452134290872i</v>
      </c>
      <c r="Y300" s="223" t="str">
        <f t="shared" ca="1" si="474"/>
        <v>-1.69960699897254-4.10321426762396i</v>
      </c>
      <c r="Z300" s="223" t="str">
        <f t="shared" ca="1" si="475"/>
        <v>3.69279527929557-2.46744691983468i</v>
      </c>
      <c r="AA300" s="223" t="str">
        <f t="shared" ca="1" si="476"/>
        <v>3.14046423932739+3.14046423932754i</v>
      </c>
      <c r="AB300" s="223" t="str">
        <f t="shared" ca="1" si="477"/>
        <v>-2.46744691983449+3.69279527929569i</v>
      </c>
      <c r="AC300" s="223" t="str">
        <f t="shared" ca="1" si="478"/>
        <v>-4.10321426762389-1.69960699897271i</v>
      </c>
      <c r="AD300" s="223" t="str">
        <f t="shared" ca="1" si="479"/>
        <v>0.866452134290619-4.35594903275652i</v>
      </c>
      <c r="AE300" s="223" t="str">
        <f t="shared" ca="1" si="480"/>
        <v>4.4412871194046+1.24053440634485E-13i</v>
      </c>
      <c r="AF300" s="223" t="str">
        <f t="shared" ca="1" si="481"/>
        <v>0.86645213429081+4.35594903275649i</v>
      </c>
      <c r="AG300" s="223" t="str">
        <f t="shared" ca="1" si="482"/>
        <v>-4.10321426762398+1.69960699897248i</v>
      </c>
      <c r="AH300" s="223" t="str">
        <f t="shared" ca="1" si="483"/>
        <v>-2.46744691983463-3.6927952792956i</v>
      </c>
      <c r="AI300" s="223" t="str">
        <f t="shared" ca="1" si="484"/>
        <v>3.14046423932759-3.14046423932734i</v>
      </c>
      <c r="AJ300" s="223" t="str">
        <f t="shared" ca="1" si="485"/>
        <v>3.69279527929541+2.46744691983491i</v>
      </c>
      <c r="AK300" s="223" t="str">
        <f t="shared" ca="1" si="486"/>
        <v>-1.6996069989732+4.10321426762368i</v>
      </c>
      <c r="AL300" s="223" t="str">
        <f t="shared" ca="1" si="487"/>
        <v>-4.35594903275633-0.866452134291579i</v>
      </c>
      <c r="AM300" s="223" t="str">
        <f t="shared" ca="1" si="488"/>
        <v>1.1012402079859E-12-4.4412871194046i</v>
      </c>
      <c r="AN300" s="223" t="str">
        <f t="shared" ca="1" si="489"/>
        <v>4.35594903275676-0.86645213428942i</v>
      </c>
      <c r="AO300" s="223" t="str">
        <f t="shared" ca="1" si="490"/>
        <v>1.69960699897117+4.10321426762453i</v>
      </c>
      <c r="AP300" s="223" t="str">
        <f t="shared" ca="1" si="491"/>
        <v>-3.6927952792966+2.46744691983313i</v>
      </c>
      <c r="AQ300" s="223" t="str">
        <f t="shared" ca="1" si="492"/>
        <v>-3.14046423932607-3.14046423932886i</v>
      </c>
      <c r="AR300" s="223" t="str">
        <f t="shared" ca="1" si="493"/>
        <v>-3.14046423932607-3.14046423932886i</v>
      </c>
      <c r="AS300" s="223" t="str">
        <f t="shared" ca="1" si="494"/>
        <v>4.10321426762469+1.69960699897078i</v>
      </c>
      <c r="AT300" s="223" t="str">
        <f t="shared" ca="1" si="495"/>
        <v>-0.866452134289007+4.35594903275684i</v>
      </c>
      <c r="AU300" s="223" t="str">
        <f t="shared" ca="1" si="496"/>
        <v>-4.4412871194046+1.51909872679702E-12i</v>
      </c>
      <c r="AV300" s="223" t="str">
        <f t="shared" ca="1" si="497"/>
        <v>-0.866452134291987-4.35594903275625i</v>
      </c>
      <c r="AW300" s="223" t="str">
        <f t="shared" ca="1" si="498"/>
        <v>4.10321426762352-1.69960699897359i</v>
      </c>
      <c r="AX300" s="223" t="str">
        <f t="shared" ca="1" si="499"/>
        <v>2.46744691983526+3.69279527929518i</v>
      </c>
      <c r="AY300" s="223" t="str">
        <f t="shared" ca="1" si="500"/>
        <v>-3.14046423932705+3.14046423932788i</v>
      </c>
      <c r="AZ300" s="223" t="str">
        <f t="shared" ca="1" si="501"/>
        <v>-3.69279527929583-2.46744691983428i</v>
      </c>
      <c r="BA300" s="223" t="str">
        <f t="shared" ca="1" si="502"/>
        <v>1.6996069989725-4.10321426762397i</v>
      </c>
      <c r="BB300" s="223" t="str">
        <f t="shared" ca="1" si="503"/>
        <v>4.35594903275648+0.866452134290832i</v>
      </c>
      <c r="BC300" s="223" t="str">
        <f t="shared" ca="1" si="504"/>
        <v>-3.4169084458739E-13+4.4412871194046i</v>
      </c>
      <c r="BD300" s="223" t="str">
        <f t="shared" ca="1" si="505"/>
        <v>-4.35594903275661+0.866452134290162i</v>
      </c>
      <c r="BE300" s="223" t="str">
        <f t="shared" ca="1" si="506"/>
        <v>-1.69960699897187-4.10321426762423i</v>
      </c>
      <c r="BF300" s="223" t="str">
        <f t="shared" ca="1" si="507"/>
        <v>3.69279527929621-2.46744691983371i</v>
      </c>
      <c r="BG300" s="223" t="str">
        <f t="shared" ca="1" si="508"/>
        <v>3.14046423932656+3.14046423932836i</v>
      </c>
      <c r="BH300" s="223" t="str">
        <f t="shared" ca="1" si="509"/>
        <v>-2.46744691983583+3.6927952792948i</v>
      </c>
      <c r="BI300" s="223" t="str">
        <f t="shared" ca="1" si="510"/>
        <v>-4.10321426762326-1.69960699897422i</v>
      </c>
      <c r="BJ300" s="223" t="str">
        <f t="shared" ca="1" si="511"/>
        <v>0.866452134292658-4.35594903275612i</v>
      </c>
      <c r="BK300" s="223" t="str">
        <f t="shared" ca="1" si="512"/>
        <v>4.4412871194046+2.2024804159718E-12i</v>
      </c>
      <c r="BL300" s="223" t="str">
        <f t="shared" ca="1" si="513"/>
        <v>0.866452134292671+4.35594903275611i</v>
      </c>
      <c r="BM300" s="223" t="str">
        <f t="shared" ca="1" si="514"/>
        <v>-4.10321426762326+1.69960699897423i</v>
      </c>
      <c r="BN300" s="223" t="str">
        <f t="shared" ca="1" si="515"/>
        <v>-2.46744691983583-3.69279527929479i</v>
      </c>
      <c r="BO300" s="223" t="str">
        <f t="shared" ca="1" si="516"/>
        <v>3.14046423932656-3.14046423932837i</v>
      </c>
      <c r="BP300" s="223" t="str">
        <f t="shared" ca="1" si="517"/>
        <v>3.69279527929622+2.4674469198337i</v>
      </c>
      <c r="BQ300" s="223" t="str">
        <f t="shared" ca="1" si="518"/>
        <v>-1.69960699897186+4.10321426762424i</v>
      </c>
      <c r="BR300" s="223" t="str">
        <f t="shared" ca="1" si="519"/>
        <v>-4.35594903275661-0.866452134290153i</v>
      </c>
      <c r="BS300" s="223" t="str">
        <f t="shared" ca="1" si="520"/>
        <v>-3.54744032808764E-13-4.4412871194046i</v>
      </c>
      <c r="BT300" s="223" t="str">
        <f t="shared" ca="1" si="521"/>
        <v>4.35594903275648-0.866452134290846i</v>
      </c>
      <c r="BU300" s="223" t="str">
        <f t="shared" ca="1" si="522"/>
        <v>1.69960699897252+4.10321426762397i</v>
      </c>
      <c r="BV300" s="223" t="str">
        <f t="shared" ca="1" si="523"/>
        <v>-3.69279527929582+2.46744691983429i</v>
      </c>
      <c r="BW300" s="223" t="str">
        <f t="shared" ca="1" si="524"/>
        <v>-3.14046423932706-3.14046423932787i</v>
      </c>
      <c r="BX300" s="223" t="str">
        <f t="shared" ca="1" si="525"/>
        <v>2.46744691983525-3.69279527929518i</v>
      </c>
      <c r="BY300" s="223" t="str">
        <f t="shared" ca="1" si="526"/>
        <v>4.10321426762353+1.69960699897358i</v>
      </c>
      <c r="BZ300" s="223" t="str">
        <f t="shared" ca="1" si="527"/>
        <v>-0.866452134291974+4.35594903275625i</v>
      </c>
      <c r="CA300" s="223" t="str">
        <f t="shared" ca="1" si="528"/>
        <v>-4.4412871194046-1.50604553857565E-12i</v>
      </c>
      <c r="CB300" s="223" t="str">
        <f t="shared" ca="1" si="529"/>
        <v>-0.86645213428902-4.35594903275684i</v>
      </c>
      <c r="CC300" s="223" t="str">
        <f t="shared" ca="1" si="530"/>
        <v>4.10321426762468-1.6996069989708i</v>
      </c>
      <c r="CD300" s="223" t="str">
        <f t="shared" ca="1" si="531"/>
        <v>2.46744691983274+3.69279527929686i</v>
      </c>
      <c r="CE300" s="223" t="str">
        <f t="shared" ca="1" si="532"/>
        <v>-3.14046423932597+3.14046423932895i</v>
      </c>
      <c r="CF300" s="223" t="str">
        <f t="shared" ca="1" si="533"/>
        <v>-3.69279527929668-2.46744691983301i</v>
      </c>
      <c r="CG300" s="223" t="str">
        <f t="shared" ca="1" si="534"/>
        <v>1.6996069989711-4.10321426762455i</v>
      </c>
      <c r="CH300" s="223" t="str">
        <f t="shared" ca="1" si="535"/>
        <v>4.35594903275677+0.866452134289345i</v>
      </c>
      <c r="CI300" s="223" t="str">
        <f t="shared" ca="1" si="536"/>
        <v>1.17740788220963E-12+4.4412871194046i</v>
      </c>
      <c r="CJ300" s="223" t="str">
        <f t="shared" ca="1" si="537"/>
        <v>-4.35594903275632+0.866452134291654i</v>
      </c>
      <c r="CK300" s="223" t="str">
        <f t="shared" ca="1" si="538"/>
        <v>-1.69960699897327-4.10321426762365i</v>
      </c>
      <c r="CL300" s="223" t="str">
        <f t="shared" ca="1" si="539"/>
        <v>3.69279527929537-2.46744691983497i</v>
      </c>
      <c r="CM300" s="223" t="str">
        <f t="shared" ca="1" si="540"/>
        <v>3.14046423932764+3.14046423932729i</v>
      </c>
      <c r="CN300" s="223" t="str">
        <f t="shared" ca="1" si="541"/>
        <v>-2.46744691983456+3.69279527929564i</v>
      </c>
      <c r="CO300" s="223" t="str">
        <f t="shared" ca="1" si="542"/>
        <v>-4.10321426762384-1.69960699897282i</v>
      </c>
      <c r="CP300" s="223" t="str">
        <f t="shared" ca="1" si="543"/>
        <v>0.86645213429117-4.35594903275641i</v>
      </c>
      <c r="CQ300" s="223" t="str">
        <f t="shared" ca="1" si="544"/>
        <v>4.4412871194046+6.83381689174779E-13i</v>
      </c>
      <c r="CR300" s="223" t="str">
        <f t="shared" ca="1" si="545"/>
        <v>0.866452134289829+4.35594903275668i</v>
      </c>
      <c r="CS300" s="223" t="str">
        <f t="shared" ca="1" si="546"/>
        <v>-4.10321426762437+1.69960699897156i</v>
      </c>
      <c r="CT300" s="223" t="str">
        <f t="shared" ca="1" si="547"/>
        <v>-2.46744691983343-3.6927952792964i</v>
      </c>
      <c r="CU300" s="223" t="str">
        <f t="shared" ca="1" si="548"/>
        <v>3.1404642393286-3.14046423932632i</v>
      </c>
      <c r="CV300" s="223" t="str">
        <f t="shared" ca="1" si="549"/>
        <v>3.69279527929461+2.46744691983611i</v>
      </c>
      <c r="CW300" s="223" t="str">
        <f t="shared" ca="1" si="550"/>
        <v>-1.69960699897454+4.10321426762313i</v>
      </c>
      <c r="CX300" s="223" t="str">
        <f t="shared" ca="1" si="551"/>
        <v>-4.35594903275605-0.866452134292995i</v>
      </c>
      <c r="CY300" s="223" t="str">
        <f t="shared" ca="1" si="552"/>
        <v>-2.0000717316105E-12-4.4412871194046i</v>
      </c>
      <c r="CZ300" s="223" t="str">
        <f t="shared" ca="1" si="553"/>
        <v>4.35594903275616-0.866452134292462i</v>
      </c>
      <c r="DA300" s="223" t="str">
        <f t="shared" ca="1" si="554"/>
        <v>1.69960699897403+4.10321426762334i</v>
      </c>
      <c r="DB300" s="223" t="str">
        <f t="shared" ca="1" si="555"/>
        <v>-3.69279527929491+2.46744691983566i</v>
      </c>
      <c r="DC300" s="223" t="str">
        <f t="shared" ca="1" si="556"/>
        <v>-3.14046423932822-3.14046423932671i</v>
      </c>
      <c r="DD300" s="223" t="str">
        <f t="shared" ca="1" si="557"/>
        <v>2.46744691983388-3.6927952792961i</v>
      </c>
      <c r="DE300" s="223" t="str">
        <f t="shared" ca="1" si="558"/>
        <v>4.10321426762416+1.69960699897206i</v>
      </c>
      <c r="DF300" s="223" t="str">
        <f t="shared" ca="1" si="559"/>
        <v>-0.866452134290362+4.35594903275657i</v>
      </c>
      <c r="DG300" s="223" t="str">
        <f t="shared" ca="1" si="560"/>
        <v>-4.4412871194046+1.39282160226087E-13i</v>
      </c>
      <c r="DH300" s="223" t="str">
        <f t="shared" ca="1" si="561"/>
        <v>-0.866452134290637-4.35594903275652i</v>
      </c>
      <c r="DI300" s="223" t="str">
        <f t="shared" ca="1" si="562"/>
        <v>4.10321426762405-1.69960699897232i</v>
      </c>
      <c r="DJ300" s="223" t="str">
        <f t="shared" ca="1" si="563"/>
        <v>2.46744691983411+3.69279527929594i</v>
      </c>
      <c r="DK300" s="223" t="str">
        <f t="shared" ca="1" si="564"/>
        <v>-3.14046423932802+3.14046423932691i</v>
      </c>
      <c r="DL300" s="223" t="str">
        <f t="shared" ca="1" si="565"/>
        <v>-3.69279527929506-2.46744691983543i</v>
      </c>
      <c r="DM300" s="223" t="str">
        <f t="shared" ca="1" si="566"/>
        <v>1.69960699897378-4.10321426762344i</v>
      </c>
      <c r="DN300" s="223" t="str">
        <f t="shared" ca="1" si="567"/>
        <v>4.35594903275621+0.866452134292187i</v>
      </c>
      <c r="DO300" s="223" t="str">
        <f t="shared" ca="1" si="568"/>
        <v>-1.72150741115833E-12+4.4412871194046i</v>
      </c>
      <c r="DP300" s="223" t="str">
        <f t="shared" ca="1" si="569"/>
        <v>-4.35594903275693+0.866452134288563i</v>
      </c>
      <c r="DQ300" s="223" t="str">
        <f t="shared" ca="1" si="570"/>
        <v>-1.69960699897456-4.10321426762312i</v>
      </c>
      <c r="DR300" s="223" t="str">
        <f t="shared" ca="1" si="571"/>
        <v>3.69279527929459-2.46744691983613i</v>
      </c>
      <c r="DS300" s="223" t="str">
        <f t="shared" ca="1" si="572"/>
        <v>3.14046423932863+3.1404642393263i</v>
      </c>
      <c r="DT300" s="223" t="str">
        <f t="shared" ca="1" si="573"/>
        <v>-2.46744691983341+3.69279527929641i</v>
      </c>
      <c r="DU300" s="223" t="str">
        <f t="shared" ca="1" si="574"/>
        <v>-4.10321426762437-1.69960699897153i</v>
      </c>
      <c r="DV300" s="223" t="str">
        <f t="shared" ca="1" si="575"/>
        <v>0.866452134289802-4.35594903275669i</v>
      </c>
      <c r="DW300" s="223" t="str">
        <f t="shared" ca="1" si="576"/>
        <v>4.4412871194046-7.09488065617529E-13i</v>
      </c>
      <c r="DX300" s="223" t="str">
        <f t="shared" ca="1" si="577"/>
        <v>0.866452134291197+4.35594903275641i</v>
      </c>
      <c r="DY300" s="223" t="str">
        <f t="shared" ca="1" si="578"/>
        <v>-4.10321426762383+1.69960699897284i</v>
      </c>
      <c r="DZ300" s="223" t="str">
        <f t="shared" ca="1" si="579"/>
        <v>-2.46744691983458-3.69279527929563i</v>
      </c>
      <c r="EA300" s="223" t="str">
        <f t="shared" ca="1" si="580"/>
        <v>3.14046423932762-3.14046423932731i</v>
      </c>
      <c r="EB300" s="223" t="str">
        <f t="shared" ca="1" si="581"/>
        <v>3.69279527929538+2.46744691983495i</v>
      </c>
      <c r="EC300" s="223" t="str">
        <f t="shared" ca="1" si="582"/>
        <v>-1.69960699897325+4.10321426762366i</v>
      </c>
      <c r="ED300" s="223" t="str">
        <f t="shared" ca="1" si="583"/>
        <v>-4.35594903275632-0.866452134291627i</v>
      </c>
      <c r="EE300" s="223" t="str">
        <f t="shared" ca="1" si="584"/>
        <v>1.15130150576688E-12-4.4412871194046i</v>
      </c>
      <c r="EF300" s="223" t="str">
        <f t="shared" ca="1" si="585"/>
        <v>4.35594903275677-0.866452134289371i</v>
      </c>
      <c r="EG300" s="223" t="str">
        <f t="shared" ca="1" si="586"/>
        <v>1.69960699897112+4.10321426762454i</v>
      </c>
      <c r="EH300" s="223" t="str">
        <f t="shared" ca="1" si="587"/>
        <v>-3.69279527929666+2.46744691983304i</v>
      </c>
      <c r="EI300" s="223" t="str">
        <f t="shared" ca="1" si="588"/>
        <v>-3.14046423932599-3.14046423932894i</v>
      </c>
      <c r="EJ300" s="223" t="str">
        <f t="shared" ca="1" si="589"/>
        <v>2.4674469198365-3.69279527929435i</v>
      </c>
      <c r="EK300" s="223" t="str">
        <f t="shared" ca="1" si="590"/>
        <v>4.10321426762469+1.69960699897077i</v>
      </c>
      <c r="EL300" s="223" t="str">
        <f t="shared" ca="1" si="591"/>
        <v>-0.866452134288998+4.35594903275685i</v>
      </c>
      <c r="EM300" s="223" t="str">
        <f t="shared" ca="1" si="592"/>
        <v>-4.4412871194046+1.5321519150184E-12i</v>
      </c>
      <c r="EN300" s="223"/>
      <c r="EO300" s="223"/>
      <c r="EP300" s="223"/>
    </row>
    <row r="301" spans="1:146">
      <c r="A301" s="249">
        <f t="shared" si="461"/>
        <v>3.9257812500000022E-3</v>
      </c>
      <c r="B301" s="248">
        <v>201</v>
      </c>
      <c r="C301" s="247">
        <f t="shared" si="462"/>
        <v>40200</v>
      </c>
      <c r="N301" s="246">
        <f t="shared" ca="1" si="463"/>
        <v>8.5524606670776961</v>
      </c>
      <c r="O301" s="223">
        <f t="shared" ca="1" si="464"/>
        <v>-4.447539332922303</v>
      </c>
      <c r="P301" s="223" t="str">
        <f t="shared" ca="1" si="465"/>
        <v>-0.974461383489726-4.33947360056243i</v>
      </c>
      <c r="Q301" s="223" t="str">
        <f t="shared" ca="1" si="466"/>
        <v>4.02052793770715-1.90156809502244i</v>
      </c>
      <c r="R301" s="223" t="str">
        <f t="shared" ca="1" si="467"/>
        <v>2.73626669796381+3.50620174483803i</v>
      </c>
      <c r="S301" s="223" t="str">
        <f t="shared" ca="1" si="468"/>
        <v>-2.82148908385953+3.43799439609091i</v>
      </c>
      <c r="T301" s="223" t="str">
        <f t="shared" ca="1" si="469"/>
        <v>-3.97265021268907-1.9996640731664i</v>
      </c>
      <c r="U301" s="223" t="str">
        <f t="shared" ca="1" si="470"/>
        <v>1.08066390724044-4.31425215274661i</v>
      </c>
      <c r="V301" s="223" t="str">
        <f t="shared" ca="1" si="471"/>
        <v>4.44619981722733+0.109148079133699i</v>
      </c>
      <c r="W301" s="223" t="str">
        <f t="shared" ca="1" si="472"/>
        <v>0.867671880639301+4.36208111174458i</v>
      </c>
      <c r="X301" s="223" t="str">
        <f t="shared" ca="1" si="473"/>
        <v>-4.06598384703274+1.80232668336231i</v>
      </c>
      <c r="Y301" s="223" t="str">
        <f t="shared" ca="1" si="474"/>
        <v>-2.64939608732448-3.57229708875966i</v>
      </c>
      <c r="Z301" s="223" t="str">
        <f t="shared" ca="1" si="475"/>
        <v>2.90501191023375-3.36771612807419i</v>
      </c>
      <c r="AA301" s="223" t="str">
        <f t="shared" ca="1" si="476"/>
        <v>3.92237951172995+2.09655552844471i</v>
      </c>
      <c r="AB301" s="223" t="str">
        <f t="shared" ca="1" si="477"/>
        <v>-1.18621547946175+4.28643196075434i</v>
      </c>
      <c r="AC301" s="223" t="str">
        <f t="shared" ca="1" si="478"/>
        <v>-4.44218207701658-0.21823041154628i</v>
      </c>
      <c r="AD301" s="223" t="str">
        <f t="shared" ca="1" si="479"/>
        <v>-0.760359724691966-4.3820610683738i</v>
      </c>
      <c r="AE301" s="223" t="str">
        <f t="shared" ca="1" si="480"/>
        <v>4.10899055972575-1.70199961750162i</v>
      </c>
      <c r="AF301" s="223" t="str">
        <f t="shared" ca="1" si="481"/>
        <v>2.5609295795498+3.63624061449155i</v>
      </c>
      <c r="AG301" s="223" t="str">
        <f t="shared" ca="1" si="482"/>
        <v>-2.98678486605831+3.29540927378922i</v>
      </c>
      <c r="AH301" s="223" t="str">
        <f t="shared" ca="1" si="483"/>
        <v>-3.86974611601996-2.19218409706835i</v>
      </c>
      <c r="AI301" s="223" t="str">
        <f t="shared" ca="1" si="484"/>
        <v>1.29105251983406-4.25602978242882i</v>
      </c>
      <c r="AJ301" s="223" t="str">
        <f t="shared" ca="1" si="485"/>
        <v>4.43548853242663+0.327181290117309i</v>
      </c>
      <c r="AK301" s="223" t="str">
        <f t="shared" ca="1" si="486"/>
        <v>0.652589556479067+4.3994014352711i</v>
      </c>
      <c r="AL301" s="223" t="str">
        <f t="shared" ca="1" si="487"/>
        <v>-4.14952217015094+1.60064733071242i</v>
      </c>
      <c r="AM301" s="223" t="str">
        <f t="shared" ca="1" si="488"/>
        <v>-2.47092046355427-3.69799380484604i</v>
      </c>
      <c r="AN301" s="223" t="str">
        <f t="shared" ca="1" si="489"/>
        <v>3.06675869436134-3.22111738818226i</v>
      </c>
      <c r="AO301" s="223" t="str">
        <f t="shared" ca="1" si="490"/>
        <v>3.81478172994947+2.28649217596184i</v>
      </c>
      <c r="AP301" s="223" t="str">
        <f t="shared" ca="1" si="491"/>
        <v>-1.39511187844357+4.22306393090569i</v>
      </c>
      <c r="AQ301" s="223" t="str">
        <f t="shared" ca="1" si="492"/>
        <v>-4.42612321539803-0.435935086917299i</v>
      </c>
      <c r="AR301" s="223" t="str">
        <f t="shared" ca="1" si="493"/>
        <v>-4.42612321539803-0.435935086917299i</v>
      </c>
      <c r="AS301" s="223" t="str">
        <f t="shared" ca="1" si="494"/>
        <v>4.18755426358056-1.49833087382569i</v>
      </c>
      <c r="AT301" s="223" t="str">
        <f t="shared" ca="1" si="495"/>
        <v>2.37942295746813+3.75751946200743i</v>
      </c>
      <c r="AU301" s="223" t="str">
        <f t="shared" ca="1" si="496"/>
        <v>-3.14488522190362+3.14488522190289i</v>
      </c>
      <c r="AV301" s="223" t="str">
        <f t="shared" ca="1" si="497"/>
        <v>-3.75751946200695-2.37942295746889i</v>
      </c>
      <c r="AW301" s="223" t="str">
        <f t="shared" ca="1" si="498"/>
        <v>1.49833087382249-4.1875542635817i</v>
      </c>
      <c r="AX301" s="223" t="str">
        <f t="shared" ca="1" si="499"/>
        <v>4.41409176724831+0.544426292717062i</v>
      </c>
      <c r="AY301" s="223" t="str">
        <f t="shared" ca="1" si="500"/>
        <v>0.435935086916277+4.42612321539813i</v>
      </c>
      <c r="AZ301" s="223" t="str">
        <f t="shared" ca="1" si="501"/>
        <v>-4.22306393090597+1.39511187844271i</v>
      </c>
      <c r="BA301" s="223" t="str">
        <f t="shared" ca="1" si="502"/>
        <v>-2.28649217596096-3.81478172995i</v>
      </c>
      <c r="BB301" s="223" t="str">
        <f t="shared" ca="1" si="503"/>
        <v>3.22111738817983-3.06675869436389i</v>
      </c>
      <c r="BC301" s="223" t="str">
        <f t="shared" ca="1" si="504"/>
        <v>3.6979938048455+2.47092046355508i</v>
      </c>
      <c r="BD301" s="223" t="str">
        <f t="shared" ca="1" si="505"/>
        <v>-1.60064733071338+4.14952217015057i</v>
      </c>
      <c r="BE301" s="223" t="str">
        <f t="shared" ca="1" si="506"/>
        <v>-4.39940143527096-0.652589556480019i</v>
      </c>
      <c r="BF301" s="223" t="str">
        <f t="shared" ca="1" si="507"/>
        <v>-0.327181290120823-4.43548853242637i</v>
      </c>
      <c r="BG301" s="223" t="str">
        <f t="shared" ca="1" si="508"/>
        <v>4.25602978242858-1.29105251983484i</v>
      </c>
      <c r="BH301" s="223" t="str">
        <f t="shared" ca="1" si="509"/>
        <v>2.19218409706823+3.86974611602003i</v>
      </c>
      <c r="BI301" s="223" t="str">
        <f t="shared" ca="1" si="510"/>
        <v>-3.29540927378987+2.9867848660576i</v>
      </c>
      <c r="BJ301" s="223" t="str">
        <f t="shared" ca="1" si="511"/>
        <v>-3.63624061449045-2.56092957955136i</v>
      </c>
      <c r="BK301" s="223" t="str">
        <f t="shared" ca="1" si="512"/>
        <v>1.70199961750006-4.10899055972639i</v>
      </c>
      <c r="BL301" s="223" t="str">
        <f t="shared" ca="1" si="513"/>
        <v>4.38206106837385+0.760359724691672i</v>
      </c>
      <c r="BM301" s="223" t="str">
        <f t="shared" ca="1" si="514"/>
        <v>0.21823041154576+4.4421820770166i</v>
      </c>
      <c r="BN301" s="223" t="str">
        <f t="shared" ca="1" si="515"/>
        <v>-4.28643196075473+1.18621547946033i</v>
      </c>
      <c r="BO301" s="223" t="str">
        <f t="shared" ca="1" si="516"/>
        <v>-2.09655552844651-3.92237951172899i</v>
      </c>
      <c r="BP301" s="223" t="str">
        <f t="shared" ca="1" si="517"/>
        <v>3.36771612807369-2.90501191023433i</v>
      </c>
      <c r="BQ301" s="223" t="str">
        <f t="shared" ca="1" si="518"/>
        <v>3.57229708875963+2.64939608732452i</v>
      </c>
      <c r="BR301" s="223" t="str">
        <f t="shared" ca="1" si="519"/>
        <v>-1.8023266833631+4.06598384703239i</v>
      </c>
      <c r="BS301" s="223" t="str">
        <f t="shared" ca="1" si="520"/>
        <v>-4.3620811117442-0.867671880641204i</v>
      </c>
      <c r="BT301" s="223" t="str">
        <f t="shared" ca="1" si="521"/>
        <v>-0.109148079135485-4.44619981722729i</v>
      </c>
      <c r="BU301" s="223" t="str">
        <f t="shared" ca="1" si="522"/>
        <v>4.31425215274655-1.08066390724072i</v>
      </c>
      <c r="BV301" s="223" t="str">
        <f t="shared" ca="1" si="523"/>
        <v>1.99966407316592+3.97265021268931i</v>
      </c>
      <c r="BW301" s="223" t="str">
        <f t="shared" ca="1" si="524"/>
        <v>-3.43799439609176+2.82148908385848i</v>
      </c>
      <c r="BX301" s="223" t="str">
        <f t="shared" ca="1" si="525"/>
        <v>-3.50620174483933-2.73626669796213i</v>
      </c>
      <c r="BY301" s="223" t="str">
        <f t="shared" ca="1" si="526"/>
        <v>1.90156809502149-4.0205279377076i</v>
      </c>
      <c r="BZ301" s="223" t="str">
        <f t="shared" ca="1" si="527"/>
        <v>4.3394736005624+0.974461383489842i</v>
      </c>
      <c r="CA301" s="223" t="str">
        <f t="shared" ca="1" si="528"/>
        <v>-1.02651268445804E-12+4.4475393329223i</v>
      </c>
      <c r="CB301" s="223" t="str">
        <f t="shared" ca="1" si="529"/>
        <v>-4.33947360056285+0.974461383487836i</v>
      </c>
      <c r="CC301" s="223" t="str">
        <f t="shared" ca="1" si="530"/>
        <v>-1.90156809502375-4.02052793770653i</v>
      </c>
      <c r="CD301" s="223" t="str">
        <f t="shared" ca="1" si="531"/>
        <v>3.5062017448378-2.7362666979641i</v>
      </c>
      <c r="CE301" s="223" t="str">
        <f t="shared" ca="1" si="532"/>
        <v>3.43799439609063+2.82148908385987i</v>
      </c>
      <c r="CF301" s="223" t="str">
        <f t="shared" ca="1" si="533"/>
        <v>-1.99966407316776+3.97265021268839i</v>
      </c>
      <c r="CG301" s="223" t="str">
        <f t="shared" ca="1" si="534"/>
        <v>-4.31425215274715-1.0806639072383i</v>
      </c>
      <c r="CH301" s="223" t="str">
        <f t="shared" ca="1" si="535"/>
        <v>0.109148079132988-4.44619981722735i</v>
      </c>
      <c r="CI301" s="223" t="str">
        <f t="shared" ca="1" si="536"/>
        <v>4.3620811117446-0.867671880639189i</v>
      </c>
      <c r="CJ301" s="223" t="str">
        <f t="shared" ca="1" si="537"/>
        <v>1.80232668336146+4.06598384703312i</v>
      </c>
      <c r="CK301" s="223" t="str">
        <f t="shared" ca="1" si="538"/>
        <v>-3.5722970887607+2.64939608732307i</v>
      </c>
      <c r="CL301" s="223" t="str">
        <f t="shared" ca="1" si="539"/>
        <v>-3.36771612807532-2.90501191023244i</v>
      </c>
      <c r="CM301" s="223" t="str">
        <f t="shared" ca="1" si="540"/>
        <v>2.09655552844431-3.92237951173017i</v>
      </c>
      <c r="CN301" s="223" t="str">
        <f t="shared" ca="1" si="541"/>
        <v>4.28643196075419+1.18621547946231i</v>
      </c>
      <c r="CO301" s="223" t="str">
        <f t="shared" ca="1" si="542"/>
        <v>-0.218230411547684+4.44218207701651i</v>
      </c>
      <c r="CP301" s="223" t="str">
        <f t="shared" ca="1" si="543"/>
        <v>-4.38206106837344+0.760359724694007i</v>
      </c>
      <c r="CQ301" s="223" t="str">
        <f t="shared" ca="1" si="544"/>
        <v>-1.70199961750237-4.10899055972544i</v>
      </c>
      <c r="CR301" s="223" t="str">
        <f t="shared" ca="1" si="545"/>
        <v>3.63624061449156-2.56092957954978i</v>
      </c>
      <c r="CS301" s="223" t="str">
        <f t="shared" ca="1" si="546"/>
        <v>3.29540927378849+2.98678486605912i</v>
      </c>
      <c r="CT301" s="223" t="str">
        <f t="shared" ca="1" si="547"/>
        <v>-2.19218409707001+3.86974611601902i</v>
      </c>
      <c r="CU301" s="223" t="str">
        <f t="shared" ca="1" si="548"/>
        <v>-4.25602978242927-1.29105251983257i</v>
      </c>
      <c r="CV301" s="223" t="str">
        <f t="shared" ca="1" si="549"/>
        <v>0.327181290118333-4.43548853242656i</v>
      </c>
      <c r="CW301" s="223" t="str">
        <f t="shared" ca="1" si="550"/>
        <v>4.39940143527124-0.652589556478116i</v>
      </c>
      <c r="CX301" s="223" t="str">
        <f t="shared" ca="1" si="551"/>
        <v>1.60064733071158+4.14952217015127i</v>
      </c>
      <c r="CY301" s="223" t="str">
        <f t="shared" ca="1" si="552"/>
        <v>-3.69799380484665+2.47092046355337i</v>
      </c>
      <c r="CZ301" s="223" t="str">
        <f t="shared" ca="1" si="553"/>
        <v>-3.22111738818164-3.06675869436199i</v>
      </c>
      <c r="DA301" s="223" t="str">
        <f t="shared" ca="1" si="554"/>
        <v>2.28649217596272-3.81478172994894i</v>
      </c>
      <c r="DB301" s="223" t="str">
        <f t="shared" ca="1" si="555"/>
        <v>4.22306393090537+1.39511187844454i</v>
      </c>
      <c r="DC301" s="223" t="str">
        <f t="shared" ca="1" si="556"/>
        <v>-0.435935086918195+4.42612321539794i</v>
      </c>
      <c r="DD301" s="223" t="str">
        <f t="shared" ca="1" si="557"/>
        <v>-4.41409176724801+0.544426292719544i</v>
      </c>
      <c r="DE301" s="223" t="str">
        <f t="shared" ca="1" si="558"/>
        <v>-1.49833087382484-4.18755426358086i</v>
      </c>
      <c r="DF301" s="223" t="str">
        <f t="shared" ca="1" si="559"/>
        <v>3.75751946200791-2.37942295746737i</v>
      </c>
      <c r="DG301" s="223" t="str">
        <f t="shared" ca="1" si="560"/>
        <v>3.14488522190217+3.14488522190434i</v>
      </c>
      <c r="DH301" s="223" t="str">
        <f t="shared" ca="1" si="561"/>
        <v>-2.37942295746591+3.75751946200883i</v>
      </c>
      <c r="DI301" s="223" t="str">
        <f t="shared" ca="1" si="562"/>
        <v>-4.18755426358136-1.49833087382345i</v>
      </c>
      <c r="DJ301" s="223" t="str">
        <f t="shared" ca="1" si="563"/>
        <v>0.544426292718081-4.41409176724818i</v>
      </c>
      <c r="DK301" s="223" t="str">
        <f t="shared" ca="1" si="564"/>
        <v>4.42612321539822-0.435935086915382i</v>
      </c>
      <c r="DL301" s="223" t="str">
        <f t="shared" ca="1" si="565"/>
        <v>1.39511187844162+4.22306393090633i</v>
      </c>
      <c r="DM301" s="223" t="str">
        <f t="shared" ca="1" si="566"/>
        <v>-3.81478172994818+2.28649217596398i</v>
      </c>
      <c r="DN301" s="223" t="str">
        <f t="shared" ca="1" si="567"/>
        <v>-3.06675869436306-3.22111738818062i</v>
      </c>
      <c r="DO301" s="223" t="str">
        <f t="shared" ca="1" si="568"/>
        <v>2.47092046355572-3.69799380484508i</v>
      </c>
      <c r="DP301" s="223" t="str">
        <f t="shared" ca="1" si="569"/>
        <v>4.14952217015015+1.60064733071446i</v>
      </c>
      <c r="DQ301" s="223" t="str">
        <f t="shared" ca="1" si="570"/>
        <v>-0.652589556476661+4.39940143527146i</v>
      </c>
      <c r="DR301" s="223" t="str">
        <f t="shared" ca="1" si="571"/>
        <v>-4.43548853242644+0.3271812901198i</v>
      </c>
      <c r="DS301" s="223" t="str">
        <f t="shared" ca="1" si="572"/>
        <v>-1.29105251983397-4.25602978242884i</v>
      </c>
      <c r="DT301" s="223" t="str">
        <f t="shared" ca="1" si="573"/>
        <v>3.86974611602042-2.19218409706755i</v>
      </c>
      <c r="DU301" s="223" t="str">
        <f t="shared" ca="1" si="574"/>
        <v>2.98678486606002+3.29540927378767i</v>
      </c>
      <c r="DV301" s="223" t="str">
        <f t="shared" ca="1" si="575"/>
        <v>-2.56092957954858+3.6362406144924i</v>
      </c>
      <c r="DW301" s="223" t="str">
        <f t="shared" ca="1" si="576"/>
        <v>-4.108990559726-1.701999617501i</v>
      </c>
      <c r="DX301" s="223" t="str">
        <f t="shared" ca="1" si="577"/>
        <v>0.760359724692558-4.38206106837369i</v>
      </c>
      <c r="DY301" s="223" t="str">
        <f t="shared" ca="1" si="578"/>
        <v>4.44218207701664-0.218230411544861i</v>
      </c>
      <c r="DZ301" s="223" t="str">
        <f t="shared" ca="1" si="579"/>
        <v>1.18621547946349+4.28643196075386i</v>
      </c>
      <c r="EA301" s="223" t="str">
        <f t="shared" ca="1" si="580"/>
        <v>-3.92237951172947+2.09655552844561i</v>
      </c>
      <c r="EB301" s="223" t="str">
        <f t="shared" ca="1" si="581"/>
        <v>-2.90501191023356-3.36771612807435i</v>
      </c>
      <c r="EC301" s="223" t="str">
        <f t="shared" ca="1" si="582"/>
        <v>2.64939608732534-3.57229708875902i</v>
      </c>
      <c r="ED301" s="223" t="str">
        <f t="shared" ca="1" si="583"/>
        <v>4.06598384703197+1.80232668336404i</v>
      </c>
      <c r="EE301" s="223" t="str">
        <f t="shared" ca="1" si="584"/>
        <v>-0.867671880637499+4.36208111174494i</v>
      </c>
      <c r="EF301" s="223" t="str">
        <f t="shared" ca="1" si="585"/>
        <v>-4.44619981722732+0.109148079134206i</v>
      </c>
      <c r="EG301" s="223" t="str">
        <f t="shared" ca="1" si="586"/>
        <v>-1.08066390723972-4.31425215274679i</v>
      </c>
      <c r="EH301" s="223" t="str">
        <f t="shared" ca="1" si="587"/>
        <v>3.97265021268977-1.999664073165i</v>
      </c>
      <c r="EI301" s="223" t="str">
        <f t="shared" ca="1" si="588"/>
        <v>2.82148908385769+3.43799439609242i</v>
      </c>
      <c r="EJ301" s="223" t="str">
        <f t="shared" ca="1" si="589"/>
        <v>-2.73626669796274+3.50620174483886i</v>
      </c>
      <c r="EK301" s="223" t="str">
        <f t="shared" ca="1" si="590"/>
        <v>-4.02052793770705-1.90156809502265i</v>
      </c>
      <c r="EL301" s="223" t="str">
        <f t="shared" ca="1" si="591"/>
        <v>0.974461383490842-4.33947360056218i</v>
      </c>
      <c r="EM301" s="223" t="str">
        <f t="shared" ca="1" si="592"/>
        <v>4.4475393329223+2.05302536891608E-12i</v>
      </c>
      <c r="EN301" s="223"/>
      <c r="EO301" s="223"/>
      <c r="EP301" s="223"/>
    </row>
    <row r="302" spans="1:146">
      <c r="A302" s="249">
        <f t="shared" si="461"/>
        <v>3.9453125000000018E-3</v>
      </c>
      <c r="B302" s="248">
        <v>202</v>
      </c>
      <c r="C302" s="247">
        <f t="shared" si="462"/>
        <v>40400</v>
      </c>
      <c r="N302" s="246">
        <f t="shared" ca="1" si="463"/>
        <v>8.5474659077954627</v>
      </c>
      <c r="O302" s="223">
        <f t="shared" ca="1" si="464"/>
        <v>-4.4525340922045373</v>
      </c>
      <c r="P302" s="223" t="str">
        <f t="shared" ca="1" si="465"/>
        <v>-1.08187753474926-4.3190972253526i</v>
      </c>
      <c r="Q302" s="223" t="str">
        <f t="shared" ca="1" si="466"/>
        <v>3.92678449615119-2.0989100416717i</v>
      </c>
      <c r="R302" s="223" t="str">
        <f t="shared" ca="1" si="467"/>
        <v>2.99013914138167+3.29911014630021i</v>
      </c>
      <c r="S302" s="223" t="str">
        <f t="shared" ca="1" si="468"/>
        <v>-2.47369540313368+3.70214679540925i</v>
      </c>
      <c r="T302" s="223" t="str">
        <f t="shared" ca="1" si="469"/>
        <v>-4.19225704954031-1.50001355754649i</v>
      </c>
      <c r="U302" s="223" t="str">
        <f t="shared" ca="1" si="470"/>
        <v>0.436424658937572-4.43109392354923i</v>
      </c>
      <c r="V302" s="223" t="str">
        <f t="shared" ca="1" si="471"/>
        <v>4.40434213382612-0.653322439877641i</v>
      </c>
      <c r="W302" s="223" t="str">
        <f t="shared" ca="1" si="472"/>
        <v>1.70391102912726+4.11360511559656i</v>
      </c>
      <c r="X302" s="223" t="str">
        <f t="shared" ca="1" si="473"/>
        <v>-3.57630891703311+2.65237146195497i</v>
      </c>
      <c r="Y302" s="223" t="str">
        <f t="shared" ca="1" si="474"/>
        <v>-3.441855397228-2.82465772560432i</v>
      </c>
      <c r="Z302" s="223" t="str">
        <f t="shared" ca="1" si="475"/>
        <v>1.90370362979409-4.02504314661998i</v>
      </c>
      <c r="AA302" s="223" t="str">
        <f t="shared" ca="1" si="476"/>
        <v>4.36697989812776+0.868646309836025i</v>
      </c>
      <c r="AB302" s="223" t="str">
        <f t="shared" ca="1" si="477"/>
        <v>0.218475492768006+4.44717081989252i</v>
      </c>
      <c r="AC302" s="223" t="str">
        <f t="shared" ca="1" si="478"/>
        <v>-4.26080946905331+1.29250242192011i</v>
      </c>
      <c r="AD302" s="223" t="str">
        <f t="shared" ca="1" si="479"/>
        <v>-2.28905999541629-3.81906587788538i</v>
      </c>
      <c r="AE302" s="223" t="str">
        <f t="shared" ca="1" si="480"/>
        <v>3.14841705006203-3.1484170500622i</v>
      </c>
      <c r="AF302" s="223" t="str">
        <f t="shared" ca="1" si="481"/>
        <v>3.81906587788547+2.28905999541614i</v>
      </c>
      <c r="AG302" s="223" t="str">
        <f t="shared" ca="1" si="482"/>
        <v>-1.29250242191995+4.26080946905336i</v>
      </c>
      <c r="AH302" s="223" t="str">
        <f t="shared" ca="1" si="483"/>
        <v>-4.4471708198925-0.218475492768278i</v>
      </c>
      <c r="AI302" s="223" t="str">
        <f t="shared" ca="1" si="484"/>
        <v>-0.868646309835758-4.36697989812781i</v>
      </c>
      <c r="AJ302" s="223" t="str">
        <f t="shared" ca="1" si="485"/>
        <v>4.02504314662047-1.90370362979307i</v>
      </c>
      <c r="AK302" s="223" t="str">
        <f t="shared" ca="1" si="486"/>
        <v>2.8246577256055+3.44185539722703i</v>
      </c>
      <c r="AL302" s="223" t="str">
        <f t="shared" ca="1" si="487"/>
        <v>-2.65237146195516+3.57630891703297i</v>
      </c>
      <c r="AM302" s="223" t="str">
        <f t="shared" ca="1" si="488"/>
        <v>-4.11360511559577-1.70391102912915i</v>
      </c>
      <c r="AN302" s="223" t="str">
        <f t="shared" ca="1" si="489"/>
        <v>0.653322439877036-4.40434213382621i</v>
      </c>
      <c r="AO302" s="223" t="str">
        <f t="shared" ca="1" si="490"/>
        <v>4.4310939235493-0.43642465893686i</v>
      </c>
      <c r="AP302" s="223" t="str">
        <f t="shared" ca="1" si="491"/>
        <v>1.50001355754834+4.19225704953965i</v>
      </c>
      <c r="AQ302" s="223" t="str">
        <f t="shared" ca="1" si="492"/>
        <v>-3.70214679540914+2.47369540313385i</v>
      </c>
      <c r="AR302" s="223" t="str">
        <f t="shared" ca="1" si="493"/>
        <v>-3.70214679540914+2.47369540313385i</v>
      </c>
      <c r="AS302" s="223" t="str">
        <f t="shared" ca="1" si="494"/>
        <v>2.09891004167081-3.92678449615167i</v>
      </c>
      <c r="AT302" s="223" t="str">
        <f t="shared" ca="1" si="495"/>
        <v>4.31909722535243+1.08187753474995i</v>
      </c>
      <c r="AU302" s="223" t="str">
        <f t="shared" ca="1" si="496"/>
        <v>2.0051395454684E-12+4.45253409220454i</v>
      </c>
      <c r="AV302" s="223" t="str">
        <f t="shared" ca="1" si="497"/>
        <v>-4.31909722535253+1.08187753474954i</v>
      </c>
      <c r="AW302" s="223" t="str">
        <f t="shared" ca="1" si="498"/>
        <v>-2.09891004167033-3.92678449615192i</v>
      </c>
      <c r="AX302" s="223" t="str">
        <f t="shared" ca="1" si="499"/>
        <v>3.29911014629952-2.99013914138243i</v>
      </c>
      <c r="AY302" s="223" t="str">
        <f t="shared" ca="1" si="500"/>
        <v>3.70214679540883+2.4736954031343i</v>
      </c>
      <c r="AZ302" s="223" t="str">
        <f t="shared" ca="1" si="501"/>
        <v>-1.50001355754468+4.19225704954096i</v>
      </c>
      <c r="BA302" s="223" t="str">
        <f t="shared" ca="1" si="502"/>
        <v>-4.43109392354925-0.436424658937402i</v>
      </c>
      <c r="BB302" s="223" t="str">
        <f t="shared" ca="1" si="503"/>
        <v>-0.653322439876497-4.40434213382629i</v>
      </c>
      <c r="BC302" s="223" t="str">
        <f t="shared" ca="1" si="504"/>
        <v>4.11360511559598-1.70391102912865i</v>
      </c>
      <c r="BD302" s="223" t="str">
        <f t="shared" ca="1" si="505"/>
        <v>2.65237146195477+3.57630891703325i</v>
      </c>
      <c r="BE302" s="223" t="str">
        <f t="shared" ca="1" si="506"/>
        <v>-2.82465772560587+3.44185539722673i</v>
      </c>
      <c r="BF302" s="223" t="str">
        <f t="shared" ca="1" si="507"/>
        <v>-4.02504314662026-1.90370362979351i</v>
      </c>
      <c r="BG302" s="223" t="str">
        <f t="shared" ca="1" si="508"/>
        <v>0.868646309837102-4.36697989812755i</v>
      </c>
      <c r="BH302" s="223" t="str">
        <f t="shared" ca="1" si="509"/>
        <v>4.44717081989244-0.218475492769567i</v>
      </c>
      <c r="BI302" s="223" t="str">
        <f t="shared" ca="1" si="510"/>
        <v>1.29250242191991+4.26080946905337i</v>
      </c>
      <c r="BJ302" s="223" t="str">
        <f t="shared" ca="1" si="511"/>
        <v>-3.81906587788647+2.28905999541448i</v>
      </c>
      <c r="BK302" s="223" t="str">
        <f t="shared" ca="1" si="512"/>
        <v>-3.14841705006259-3.14841705006165i</v>
      </c>
      <c r="BL302" s="223" t="str">
        <f t="shared" ca="1" si="513"/>
        <v>2.28905999541714-3.81906587788487i</v>
      </c>
      <c r="BM302" s="223" t="str">
        <f t="shared" ca="1" si="514"/>
        <v>4.26080946905379+1.29250242191852i</v>
      </c>
      <c r="BN302" s="223" t="str">
        <f t="shared" ca="1" si="515"/>
        <v>-0.218475492768108+4.44717081989251i</v>
      </c>
      <c r="BO302" s="223" t="str">
        <f t="shared" ca="1" si="516"/>
        <v>-4.36697989812812+0.868646309834186i</v>
      </c>
      <c r="BP302" s="223" t="str">
        <f t="shared" ca="1" si="517"/>
        <v>-1.90370362979482-4.02504314661964i</v>
      </c>
      <c r="BQ302" s="223" t="str">
        <f t="shared" ca="1" si="518"/>
        <v>3.44185539722869-2.82465772560348i</v>
      </c>
      <c r="BR302" s="223" t="str">
        <f t="shared" ca="1" si="519"/>
        <v>3.57630891703405+2.65237146195371i</v>
      </c>
      <c r="BS302" s="223" t="str">
        <f t="shared" ca="1" si="520"/>
        <v>-1.7039110291273+4.11360511559654i</v>
      </c>
      <c r="BT302" s="223" t="str">
        <f t="shared" ca="1" si="521"/>
        <v>-4.40434213382583-0.653322439879556i</v>
      </c>
      <c r="BU302" s="223" t="str">
        <f t="shared" ca="1" si="522"/>
        <v>-0.436424658938729-4.43109392354912i</v>
      </c>
      <c r="BV302" s="223" t="str">
        <f t="shared" ca="1" si="523"/>
        <v>4.19225704954047-1.50001355754605i</v>
      </c>
      <c r="BW302" s="223" t="str">
        <f t="shared" ca="1" si="524"/>
        <v>2.47369540313173+3.70214679541056i</v>
      </c>
      <c r="BX302" s="223" t="str">
        <f t="shared" ca="1" si="525"/>
        <v>-2.99013914138144+3.29911014630042i</v>
      </c>
      <c r="BY302" s="223" t="str">
        <f t="shared" ca="1" si="526"/>
        <v>-3.92678449615053-2.09891004167295i</v>
      </c>
      <c r="BZ302" s="223" t="str">
        <f t="shared" ca="1" si="527"/>
        <v>1.08187753474801-4.31909722535292i</v>
      </c>
      <c r="CA302" s="223" t="str">
        <f t="shared" ca="1" si="528"/>
        <v>4.45253409220454+5.45471596176994E-13i</v>
      </c>
      <c r="CB302" s="223" t="str">
        <f t="shared" ca="1" si="529"/>
        <v>1.08187753474719+4.31909722535312i</v>
      </c>
      <c r="CC302" s="223" t="str">
        <f t="shared" ca="1" si="530"/>
        <v>-3.92678449615092+2.09891004167221i</v>
      </c>
      <c r="CD302" s="223" t="str">
        <f t="shared" ca="1" si="531"/>
        <v>-2.99013914138063-3.29911014630115i</v>
      </c>
      <c r="CE302" s="223" t="str">
        <f t="shared" ca="1" si="532"/>
        <v>2.47369540313264-3.70214679540995i</v>
      </c>
      <c r="CF302" s="223" t="str">
        <f t="shared" ca="1" si="533"/>
        <v>4.1922570495401+1.50001355754708i</v>
      </c>
      <c r="CG302" s="223" t="str">
        <f t="shared" ca="1" si="534"/>
        <v>-0.436424658939815+4.43109392354901i</v>
      </c>
      <c r="CH302" s="223" t="str">
        <f t="shared" ca="1" si="535"/>
        <v>-4.404342133826+0.653322439878478i</v>
      </c>
      <c r="CI302" s="223" t="str">
        <f t="shared" ca="1" si="536"/>
        <v>-1.70391102912629-4.11360511559696i</v>
      </c>
      <c r="CJ302" s="223" t="str">
        <f t="shared" ca="1" si="537"/>
        <v>3.57630891703213-2.65237146195628i</v>
      </c>
      <c r="CK302" s="223" t="str">
        <f t="shared" ca="1" si="538"/>
        <v>3.441855397228+2.82465772560432i</v>
      </c>
      <c r="CL302" s="223" t="str">
        <f t="shared" ca="1" si="539"/>
        <v>-1.90370362979581+4.02504314661917i</v>
      </c>
      <c r="CM302" s="223" t="str">
        <f t="shared" ca="1" si="540"/>
        <v>-4.36697989812791-0.868646309835259i</v>
      </c>
      <c r="CN302" s="223" t="str">
        <f t="shared" ca="1" si="541"/>
        <v>-0.218475492767145-4.44717081989256i</v>
      </c>
      <c r="CO302" s="223" t="str">
        <f t="shared" ca="1" si="542"/>
        <v>4.26080946905279-1.29250242192183i</v>
      </c>
      <c r="CP302" s="223" t="str">
        <f t="shared" ca="1" si="543"/>
        <v>2.2890599954162+3.81906587788543i</v>
      </c>
      <c r="CQ302" s="223" t="str">
        <f t="shared" ca="1" si="544"/>
        <v>-3.14841705006345+3.14841705006078i</v>
      </c>
      <c r="CR302" s="223" t="str">
        <f t="shared" ca="1" si="545"/>
        <v>-3.81906587788584-2.28905999541553i</v>
      </c>
      <c r="CS302" s="223" t="str">
        <f t="shared" ca="1" si="546"/>
        <v>1.29250242192084-4.26080946905309i</v>
      </c>
      <c r="CT302" s="223" t="str">
        <f t="shared" ca="1" si="547"/>
        <v>4.44717081989261+0.218475492766106i</v>
      </c>
      <c r="CU302" s="223" t="str">
        <f t="shared" ca="1" si="548"/>
        <v>0.868646309836029+4.36697989812776i</v>
      </c>
      <c r="CV302" s="223" t="str">
        <f t="shared" ca="1" si="549"/>
        <v>-4.02504314662067+1.90370362979263i</v>
      </c>
      <c r="CW302" s="223" t="str">
        <f t="shared" ca="1" si="550"/>
        <v>-2.82465772560513-3.44185539722734i</v>
      </c>
      <c r="CX302" s="223" t="str">
        <f t="shared" ca="1" si="551"/>
        <v>2.65237146195565-3.57630891703261i</v>
      </c>
      <c r="CY302" s="223" t="str">
        <f t="shared" ca="1" si="552"/>
        <v>4.11360511559561+1.70391102912954i</v>
      </c>
      <c r="CZ302" s="223" t="str">
        <f t="shared" ca="1" si="553"/>
        <v>-0.65332243987745+4.40434213382615i</v>
      </c>
      <c r="DA302" s="223" t="str">
        <f t="shared" ca="1" si="554"/>
        <v>-4.43109392354935+0.436424658936316i</v>
      </c>
      <c r="DB302" s="223" t="str">
        <f t="shared" ca="1" si="555"/>
        <v>-1.50001355754782-4.19225704953983i</v>
      </c>
      <c r="DC302" s="223" t="str">
        <f t="shared" ca="1" si="556"/>
        <v>3.70214679540937-2.4736954031335i</v>
      </c>
      <c r="DD302" s="223" t="str">
        <f t="shared" ca="1" si="557"/>
        <v>3.29911014629879+2.99013914138324i</v>
      </c>
      <c r="DE302" s="223" t="str">
        <f t="shared" ca="1" si="558"/>
        <v>-2.09891004167129+3.92678449615141i</v>
      </c>
      <c r="DF302" s="223" t="str">
        <f t="shared" ca="1" si="559"/>
        <v>-4.31909722535227-1.0818775347506i</v>
      </c>
      <c r="DG302" s="223" t="str">
        <f t="shared" ca="1" si="560"/>
        <v>-1.3331193190938E-12-4.45253409220454i</v>
      </c>
      <c r="DH302" s="223" t="str">
        <f t="shared" ca="1" si="561"/>
        <v>4.31909722535267-1.08187753474901i</v>
      </c>
      <c r="DI302" s="223" t="str">
        <f t="shared" ca="1" si="562"/>
        <v>2.09891004166985+3.92678449615218i</v>
      </c>
      <c r="DJ302" s="223" t="str">
        <f t="shared" ca="1" si="563"/>
        <v>-3.29911014629989+2.99013914138202i</v>
      </c>
      <c r="DK302" s="223" t="str">
        <f t="shared" ca="1" si="564"/>
        <v>-3.7021467954086-2.47369540313465i</v>
      </c>
      <c r="DL302" s="223" t="str">
        <f t="shared" ca="1" si="565"/>
        <v>1.50001355754507-4.19225704954081i</v>
      </c>
      <c r="DM302" s="223" t="str">
        <f t="shared" ca="1" si="566"/>
        <v>4.43109392354919+0.436424658937945i</v>
      </c>
      <c r="DN302" s="223" t="str">
        <f t="shared" ca="1" si="567"/>
        <v>0.653322439876083+4.40434213382635i</v>
      </c>
      <c r="DO302" s="223" t="str">
        <f t="shared" ca="1" si="568"/>
        <v>-4.11360511559614+1.70391102912826i</v>
      </c>
      <c r="DP302" s="223" t="str">
        <f t="shared" ca="1" si="569"/>
        <v>-2.65237146195454-3.57630891703343i</v>
      </c>
      <c r="DQ302" s="223" t="str">
        <f t="shared" ca="1" si="570"/>
        <v>2.82465772560287-3.44185539722919i</v>
      </c>
      <c r="DR302" s="223" t="str">
        <f t="shared" ca="1" si="571"/>
        <v>4.02504314662008+1.90370362979388i</v>
      </c>
      <c r="DS302" s="223" t="str">
        <f t="shared" ca="1" si="572"/>
        <v>-0.868646309837886+4.36697989812739i</v>
      </c>
      <c r="DT302" s="223" t="str">
        <f t="shared" ca="1" si="573"/>
        <v>-4.44717081989246+0.218475492769022i</v>
      </c>
      <c r="DU302" s="223" t="str">
        <f t="shared" ca="1" si="574"/>
        <v>-1.29250242191951-4.26080946905349i</v>
      </c>
      <c r="DV302" s="223" t="str">
        <f t="shared" ca="1" si="575"/>
        <v>3.81906587788447-2.28905999541781i</v>
      </c>
      <c r="DW302" s="223" t="str">
        <f t="shared" ca="1" si="576"/>
        <v>3.14841705006229+3.14841705006194i</v>
      </c>
      <c r="DX302" s="223" t="str">
        <f t="shared" ca="1" si="577"/>
        <v>-2.28905999541739+3.81906587788473i</v>
      </c>
      <c r="DY302" s="223" t="str">
        <f t="shared" ca="1" si="578"/>
        <v>-4.26080946905363-1.29250242191904i</v>
      </c>
      <c r="DZ302" s="223" t="str">
        <f t="shared" ca="1" si="579"/>
        <v>0.218475492768527-4.44717081989249i</v>
      </c>
      <c r="EA302" s="223" t="str">
        <f t="shared" ca="1" si="580"/>
        <v>4.36697989812739-0.868646309837872i</v>
      </c>
      <c r="EB302" s="223" t="str">
        <f t="shared" ca="1" si="581"/>
        <v>1.90370362979433+4.02504314661987i</v>
      </c>
      <c r="EC302" s="223" t="str">
        <f t="shared" ca="1" si="582"/>
        <v>-3.44185539722887+2.82465772560326i</v>
      </c>
      <c r="ED302" s="223" t="str">
        <f t="shared" ca="1" si="583"/>
        <v>-3.57630891703372-2.65237146195414i</v>
      </c>
      <c r="EE302" s="223" t="str">
        <f t="shared" ca="1" si="584"/>
        <v>1.7039110291278-4.11360511559633i</v>
      </c>
      <c r="EF302" s="223" t="str">
        <f t="shared" ca="1" si="585"/>
        <v>4.40434213382579+0.653322439879846i</v>
      </c>
      <c r="EG302" s="223" t="str">
        <f t="shared" ca="1" si="586"/>
        <v>0.436424658938186+4.43109392354917i</v>
      </c>
      <c r="EH302" s="223" t="str">
        <f t="shared" ca="1" si="587"/>
        <v>-4.19225704954065+1.50001355754554i</v>
      </c>
      <c r="EI302" s="223" t="str">
        <f t="shared" ca="1" si="588"/>
        <v>-2.47369540313485-3.70214679540847i</v>
      </c>
      <c r="EJ302" s="223" t="str">
        <f t="shared" ca="1" si="589"/>
        <v>2.99013914138184-3.29911014630005i</v>
      </c>
      <c r="EK302" s="223" t="str">
        <f t="shared" ca="1" si="590"/>
        <v>3.92678449615027+2.09891004167343i</v>
      </c>
      <c r="EL302" s="223" t="str">
        <f t="shared" ca="1" si="591"/>
        <v>-1.08187753474878+4.31909722535272i</v>
      </c>
      <c r="EM302" s="223" t="str">
        <f t="shared" ca="1" si="592"/>
        <v>-4.45253409220454-1.09094319235398E-12i</v>
      </c>
      <c r="EN302" s="223"/>
      <c r="EO302" s="223"/>
      <c r="EP302" s="223"/>
    </row>
    <row r="303" spans="1:146">
      <c r="A303" s="249">
        <f t="shared" si="461"/>
        <v>3.9648437500000014E-3</v>
      </c>
      <c r="B303" s="248">
        <v>203</v>
      </c>
      <c r="C303" s="247">
        <f t="shared" si="462"/>
        <v>40600</v>
      </c>
      <c r="N303" s="246">
        <f t="shared" ca="1" si="463"/>
        <v>8.5433863965393009</v>
      </c>
      <c r="O303" s="223">
        <f t="shared" ca="1" si="464"/>
        <v>-4.4566136034606982</v>
      </c>
      <c r="P303" s="223" t="str">
        <f t="shared" ca="1" si="465"/>
        <v>-1.18863570317914-4.29517752551379i</v>
      </c>
      <c r="Q303" s="223" t="str">
        <f t="shared" ca="1" si="466"/>
        <v>3.82256499140466-2.29115728334797i</v>
      </c>
      <c r="R303" s="223" t="str">
        <f t="shared" ca="1" si="467"/>
        <v>3.22768940214827+3.07301577181287i</v>
      </c>
      <c r="S303" s="223" t="str">
        <f t="shared" ca="1" si="468"/>
        <v>-2.10083310996592+3.93038230387603i</v>
      </c>
      <c r="T303" s="223" t="str">
        <f t="shared" ca="1" si="469"/>
        <v>-4.34832738565527-0.976449567418274i</v>
      </c>
      <c r="U303" s="223" t="str">
        <f t="shared" ca="1" si="470"/>
        <v>-0.218675664897855-4.4512454171987i</v>
      </c>
      <c r="V303" s="223" t="str">
        <f t="shared" ca="1" si="471"/>
        <v>4.23168020650027-1.39795831141875i</v>
      </c>
      <c r="W303" s="223" t="str">
        <f t="shared" ca="1" si="472"/>
        <v>2.47596185815298+3.70553878505172i</v>
      </c>
      <c r="X303" s="223" t="str">
        <f t="shared" ca="1" si="473"/>
        <v>-2.91093897731877+3.3745872460017i</v>
      </c>
      <c r="Y303" s="223" t="str">
        <f t="shared" ca="1" si="474"/>
        <v>-4.02873098111671-1.90544784561042i</v>
      </c>
      <c r="Z303" s="223" t="str">
        <f t="shared" ca="1" si="475"/>
        <v>0.761911079122434-4.39100174425625i</v>
      </c>
      <c r="AA303" s="223" t="str">
        <f t="shared" ca="1" si="476"/>
        <v>4.43515379084365-0.436824520964804i</v>
      </c>
      <c r="AB303" s="223" t="str">
        <f t="shared" ca="1" si="477"/>
        <v>1.60391311563976+4.15798839921779i</v>
      </c>
      <c r="AC303" s="223" t="str">
        <f t="shared" ca="1" si="478"/>
        <v>-3.57958561119865+2.65480162397316i</v>
      </c>
      <c r="AD303" s="223" t="str">
        <f t="shared" ca="1" si="479"/>
        <v>-3.51335541360026-2.74184947586054i</v>
      </c>
      <c r="AE303" s="223" t="str">
        <f t="shared" ca="1" si="480"/>
        <v>1.70547219049731-4.1173740925487i</v>
      </c>
      <c r="AF303" s="223" t="str">
        <f t="shared" ca="1" si="481"/>
        <v>4.42309779504898+0.54553708030147i</v>
      </c>
      <c r="AG303" s="223" t="str">
        <f t="shared" ca="1" si="482"/>
        <v>0.653921028499911+4.40837749053283i</v>
      </c>
      <c r="AH303" s="223" t="str">
        <f t="shared" ca="1" si="483"/>
        <v>-4.07427963368483+1.80600395267894i</v>
      </c>
      <c r="AI303" s="223" t="str">
        <f t="shared" ca="1" si="484"/>
        <v>-2.82724574014796-3.44500890207357i</v>
      </c>
      <c r="AJ303" s="223" t="str">
        <f t="shared" ca="1" si="485"/>
        <v>2.5661546188562-3.64365960027469i</v>
      </c>
      <c r="AK303" s="223" t="str">
        <f t="shared" ca="1" si="486"/>
        <v>4.19609808915176+1.50138790349727i</v>
      </c>
      <c r="AL303" s="223" t="str">
        <f t="shared" ca="1" si="487"/>
        <v>-0.32784883487069+4.4445382158358i</v>
      </c>
      <c r="AM303" s="223" t="str">
        <f t="shared" ca="1" si="488"/>
        <v>-4.37098102271949+0.869442182998407i</v>
      </c>
      <c r="AN303" s="223" t="str">
        <f t="shared" ca="1" si="489"/>
        <v>-2.00374396800852-3.98075557164974i</v>
      </c>
      <c r="AO303" s="223" t="str">
        <f t="shared" ca="1" si="490"/>
        <v>3.3021328647553-2.99287877369831i</v>
      </c>
      <c r="AP303" s="223" t="str">
        <f t="shared" ca="1" si="491"/>
        <v>3.76518589182365+2.38427767060867i</v>
      </c>
      <c r="AQ303" s="223" t="str">
        <f t="shared" ca="1" si="492"/>
        <v>-1.29368664152734+4.26471331792474i</v>
      </c>
      <c r="AR303" s="223" t="str">
        <f t="shared" ca="1" si="493"/>
        <v>-1.29368664152734+4.26471331792474i</v>
      </c>
      <c r="AS303" s="223" t="str">
        <f t="shared" ca="1" si="494"/>
        <v>-1.08286877512869-4.32305447876871i</v>
      </c>
      <c r="AT303" s="223" t="str">
        <f t="shared" ca="1" si="495"/>
        <v>3.87764152077022-2.19665678861077i</v>
      </c>
      <c r="AU303" s="223" t="str">
        <f t="shared" ca="1" si="496"/>
        <v>3.15130170013525+3.1513017001353i</v>
      </c>
      <c r="AV303" s="223" t="str">
        <f t="shared" ca="1" si="497"/>
        <v>-2.19665678861082+3.87764152077019i</v>
      </c>
      <c r="AW303" s="223" t="str">
        <f t="shared" ca="1" si="498"/>
        <v>-4.3230544787687-1.08286877512875i</v>
      </c>
      <c r="AX303" s="223" t="str">
        <f t="shared" ca="1" si="499"/>
        <v>-0.109370772882183-4.45527135476506i</v>
      </c>
      <c r="AY303" s="223" t="str">
        <f t="shared" ca="1" si="500"/>
        <v>4.26471331792476-1.29368664152728i</v>
      </c>
      <c r="AZ303" s="223" t="str">
        <f t="shared" ca="1" si="501"/>
        <v>2.38427767060862+3.76518589182368i</v>
      </c>
      <c r="BA303" s="223" t="str">
        <f t="shared" ca="1" si="502"/>
        <v>-2.99287877369835+3.30213286475526i</v>
      </c>
      <c r="BB303" s="223" t="str">
        <f t="shared" ca="1" si="503"/>
        <v>-3.98075557164974-2.00374396800852i</v>
      </c>
      <c r="BC303" s="223" t="str">
        <f t="shared" ca="1" si="504"/>
        <v>0.869442182998469-4.37098102271948i</v>
      </c>
      <c r="BD303" s="223" t="str">
        <f t="shared" ca="1" si="505"/>
        <v>4.44453821583581-0.327848834870563i</v>
      </c>
      <c r="BE303" s="223" t="str">
        <f t="shared" ca="1" si="506"/>
        <v>1.5013879034972+4.19609808915178i</v>
      </c>
      <c r="BF303" s="223" t="str">
        <f t="shared" ca="1" si="507"/>
        <v>-3.64365960027473+2.56615461885614i</v>
      </c>
      <c r="BG303" s="223" t="str">
        <f t="shared" ca="1" si="508"/>
        <v>-3.44500890207441-2.82724574014694i</v>
      </c>
      <c r="BH303" s="223" t="str">
        <f t="shared" ca="1" si="509"/>
        <v>1.80600395268022-4.07427963368426i</v>
      </c>
      <c r="BI303" s="223" t="str">
        <f t="shared" ca="1" si="510"/>
        <v>4.40837749053289+0.653921028499536i</v>
      </c>
      <c r="BJ303" s="223" t="str">
        <f t="shared" ca="1" si="511"/>
        <v>0.54553708029971+4.42309779504919i</v>
      </c>
      <c r="BK303" s="223" t="str">
        <f t="shared" ca="1" si="512"/>
        <v>-4.11737409254873+1.70547219049725i</v>
      </c>
      <c r="BL303" s="223" t="str">
        <f t="shared" ca="1" si="513"/>
        <v>-2.74184947586184-3.51335541359924i</v>
      </c>
      <c r="BM303" s="223" t="str">
        <f t="shared" ca="1" si="514"/>
        <v>2.65480162397351-3.57958561119839i</v>
      </c>
      <c r="BN303" s="223" t="str">
        <f t="shared" ca="1" si="515"/>
        <v>4.15798839921824+1.60391311563858i</v>
      </c>
      <c r="BO303" s="223" t="str">
        <f t="shared" ca="1" si="516"/>
        <v>-0.436824520966253+4.43515379084351i</v>
      </c>
      <c r="BP303" s="223" t="str">
        <f t="shared" ca="1" si="517"/>
        <v>-4.39100174425611+0.761911079123276i</v>
      </c>
      <c r="BQ303" s="223" t="str">
        <f t="shared" ca="1" si="518"/>
        <v>-1.90544784560873-4.0287309811175i</v>
      </c>
      <c r="BR303" s="223" t="str">
        <f t="shared" ca="1" si="519"/>
        <v>3.37458724600141-2.91093897731911i</v>
      </c>
      <c r="BS303" s="223" t="str">
        <f t="shared" ca="1" si="520"/>
        <v>3.70553878505299+2.47596185815109i</v>
      </c>
      <c r="BT303" s="223" t="str">
        <f t="shared" ca="1" si="521"/>
        <v>-1.39795831141917+4.23168020650014i</v>
      </c>
      <c r="BU303" s="223" t="str">
        <f t="shared" ca="1" si="522"/>
        <v>-4.45124541719878-0.218675664896242i</v>
      </c>
      <c r="BV303" s="223" t="str">
        <f t="shared" ca="1" si="523"/>
        <v>-0.976449567417454-4.34832738565546i</v>
      </c>
      <c r="BW303" s="223" t="str">
        <f t="shared" ca="1" si="524"/>
        <v>3.93038230387567-2.10083310996659i</v>
      </c>
      <c r="BX303" s="223" t="str">
        <f t="shared" ca="1" si="525"/>
        <v>3.07301577181179+3.22768940214931i</v>
      </c>
      <c r="BY303" s="223" t="str">
        <f t="shared" ca="1" si="526"/>
        <v>-2.29115728334759+3.82256499140488i</v>
      </c>
      <c r="BZ303" s="223" t="str">
        <f t="shared" ca="1" si="527"/>
        <v>-4.29517752551323-1.18863570318115i</v>
      </c>
      <c r="CA303" s="223" t="str">
        <f t="shared" ca="1" si="528"/>
        <v>6.33356707496782E-14-4.4566136034607i</v>
      </c>
      <c r="CB303" s="223" t="str">
        <f t="shared" ca="1" si="529"/>
        <v>4.29517752551327-1.18863570318103i</v>
      </c>
      <c r="CC303" s="223" t="str">
        <f t="shared" ca="1" si="530"/>
        <v>2.29115728334749+3.82256499140495i</v>
      </c>
      <c r="CD303" s="223" t="str">
        <f t="shared" ca="1" si="531"/>
        <v>-3.07301577181188+3.22768940214922i</v>
      </c>
      <c r="CE303" s="223" t="str">
        <f t="shared" ca="1" si="532"/>
        <v>-3.93038230387561-2.10083310996671i</v>
      </c>
      <c r="CF303" s="223" t="str">
        <f t="shared" ca="1" si="533"/>
        <v>0.976449567417579-4.34832738565543i</v>
      </c>
      <c r="CG303" s="223" t="str">
        <f t="shared" ca="1" si="534"/>
        <v>4.45124541719878-0.218675664896116i</v>
      </c>
      <c r="CH303" s="223" t="str">
        <f t="shared" ca="1" si="535"/>
        <v>1.39795831141905+4.23168020650018i</v>
      </c>
      <c r="CI303" s="223" t="str">
        <f t="shared" ca="1" si="536"/>
        <v>-3.70553878505306+2.47596185815098i</v>
      </c>
      <c r="CJ303" s="223" t="str">
        <f t="shared" ca="1" si="537"/>
        <v>-3.37458724600132-2.9109389773192i</v>
      </c>
      <c r="CK303" s="223" t="str">
        <f t="shared" ca="1" si="538"/>
        <v>1.90544784560884-4.02873098111745i</v>
      </c>
      <c r="CL303" s="223" t="str">
        <f t="shared" ca="1" si="539"/>
        <v>4.39100174425608+0.761911079123401i</v>
      </c>
      <c r="CM303" s="223" t="str">
        <f t="shared" ca="1" si="540"/>
        <v>0.436824520966127+4.43515379084352i</v>
      </c>
      <c r="CN303" s="223" t="str">
        <f t="shared" ca="1" si="541"/>
        <v>-4.15798839921829+1.60391311563846i</v>
      </c>
      <c r="CO303" s="223" t="str">
        <f t="shared" ca="1" si="542"/>
        <v>-2.65480162397351-3.57958561119839i</v>
      </c>
      <c r="CP303" s="223" t="str">
        <f t="shared" ca="1" si="543"/>
        <v>2.74184947586194-3.51335541359916i</v>
      </c>
      <c r="CQ303" s="223" t="str">
        <f t="shared" ca="1" si="544"/>
        <v>4.11737409254873+1.70547219049725i</v>
      </c>
      <c r="CR303" s="223" t="str">
        <f t="shared" ca="1" si="545"/>
        <v>-0.545537080299839+4.42309779504918i</v>
      </c>
      <c r="CS303" s="223" t="str">
        <f t="shared" ca="1" si="546"/>
        <v>-4.40837749053293+0.653921028499287i</v>
      </c>
      <c r="CT303" s="223" t="str">
        <f t="shared" ca="1" si="547"/>
        <v>-1.8060039526801-4.07427963368432i</v>
      </c>
      <c r="CU303" s="223" t="str">
        <f t="shared" ca="1" si="548"/>
        <v>3.44500890207449-2.82724574014684i</v>
      </c>
      <c r="CV303" s="223" t="str">
        <f t="shared" ca="1" si="549"/>
        <v>3.64365960027466+2.56615461885625i</v>
      </c>
      <c r="CW303" s="223" t="str">
        <f t="shared" ca="1" si="550"/>
        <v>-1.50138790349732+4.19609808915174i</v>
      </c>
      <c r="CX303" s="223" t="str">
        <f t="shared" ca="1" si="551"/>
        <v>-4.4445382158358-0.32784883487069i</v>
      </c>
      <c r="CY303" s="223" t="str">
        <f t="shared" ca="1" si="552"/>
        <v>-0.869442182998345-4.3709810227195i</v>
      </c>
      <c r="CZ303" s="223" t="str">
        <f t="shared" ca="1" si="553"/>
        <v>3.98075557164974-2.00374396800852i</v>
      </c>
      <c r="DA303" s="223" t="str">
        <f t="shared" ca="1" si="554"/>
        <v>2.99287877369817+3.30213286475543i</v>
      </c>
      <c r="DB303" s="223" t="str">
        <f t="shared" ca="1" si="555"/>
        <v>-2.38427767060862+3.76518589182368i</v>
      </c>
      <c r="DC303" s="223" t="str">
        <f t="shared" ca="1" si="556"/>
        <v>-4.26471331792469-1.29368664152752i</v>
      </c>
      <c r="DD303" s="223" t="str">
        <f t="shared" ca="1" si="557"/>
        <v>0.109370772882437-4.45527135476505i</v>
      </c>
      <c r="DE303" s="223" t="str">
        <f t="shared" ca="1" si="558"/>
        <v>4.32305447876873-1.08286877512863i</v>
      </c>
      <c r="DF303" s="223" t="str">
        <f t="shared" ca="1" si="559"/>
        <v>2.19665678861061+3.87764152077031i</v>
      </c>
      <c r="DG303" s="223" t="str">
        <f t="shared" ca="1" si="560"/>
        <v>-3.15130170013534+3.15130170013521i</v>
      </c>
      <c r="DH303" s="223" t="str">
        <f t="shared" ca="1" si="561"/>
        <v>-3.87764152077022-2.19665678861077i</v>
      </c>
      <c r="DI303" s="223" t="str">
        <f t="shared" ca="1" si="562"/>
        <v>1.08286877512882-4.32305447876868i</v>
      </c>
      <c r="DJ303" s="223" t="str">
        <f t="shared" ca="1" si="563"/>
        <v>4.45527135476506-0.109370772882246i</v>
      </c>
      <c r="DK303" s="223" t="str">
        <f t="shared" ca="1" si="564"/>
        <v>1.29368664152734+4.26471331792474i</v>
      </c>
      <c r="DL303" s="223" t="str">
        <f t="shared" ca="1" si="565"/>
        <v>-3.76518589182378+2.38427767060846i</v>
      </c>
      <c r="DM303" s="223" t="str">
        <f t="shared" ca="1" si="566"/>
        <v>-3.3021328647553-2.99287877369831i</v>
      </c>
      <c r="DN303" s="223" t="str">
        <f t="shared" ca="1" si="567"/>
        <v>2.00374396800846-3.98075557164977i</v>
      </c>
      <c r="DO303" s="223" t="str">
        <f t="shared" ca="1" si="568"/>
        <v>4.37098102271946+0.869442182998532i</v>
      </c>
      <c r="DP303" s="223" t="str">
        <f t="shared" ca="1" si="569"/>
        <v>0.327848834870753+4.4445382158358i</v>
      </c>
      <c r="DQ303" s="223" t="str">
        <f t="shared" ca="1" si="570"/>
        <v>-4.1960980891518+1.50138790349715i</v>
      </c>
      <c r="DR303" s="223" t="str">
        <f t="shared" ca="1" si="571"/>
        <v>-2.5661546188563-3.64365960027462i</v>
      </c>
      <c r="DS303" s="223" t="str">
        <f t="shared" ca="1" si="572"/>
        <v>2.82724574014699-3.44500890207437i</v>
      </c>
      <c r="DT303" s="223" t="str">
        <f t="shared" ca="1" si="573"/>
        <v>4.07427963368413+1.80600395268051i</v>
      </c>
      <c r="DU303" s="223" t="str">
        <f t="shared" ca="1" si="574"/>
        <v>-0.653921028499474+4.4083774905329i</v>
      </c>
      <c r="DV303" s="223" t="str">
        <f t="shared" ca="1" si="575"/>
        <v>-4.42309779504923+0.545537080299398i</v>
      </c>
      <c r="DW303" s="223" t="str">
        <f t="shared" ca="1" si="576"/>
        <v>-1.70547219049731-4.1173740925487i</v>
      </c>
      <c r="DX303" s="223" t="str">
        <f t="shared" ca="1" si="577"/>
        <v>3.51335541359929-2.74184947586179i</v>
      </c>
      <c r="DY303" s="223" t="str">
        <f t="shared" ca="1" si="578"/>
        <v>3.57958561119843+2.65480162397346i</v>
      </c>
      <c r="DZ303" s="223" t="str">
        <f t="shared" ca="1" si="579"/>
        <v>-1.60391311563864+4.15798839921822i</v>
      </c>
      <c r="EA303" s="223" t="str">
        <f t="shared" ca="1" si="580"/>
        <v>-4.43515379084353-0.436824520966064i</v>
      </c>
      <c r="EB303" s="223" t="str">
        <f t="shared" ca="1" si="581"/>
        <v>-0.761911079123214-4.39100174425611i</v>
      </c>
      <c r="EC303" s="223" t="str">
        <f t="shared" ca="1" si="582"/>
        <v>4.02873098111743-1.9054478456089i</v>
      </c>
      <c r="ED303" s="223" t="str">
        <f t="shared" ca="1" si="583"/>
        <v>2.91093897731906+3.37458724600145i</v>
      </c>
      <c r="EE303" s="223" t="str">
        <f t="shared" ca="1" si="584"/>
        <v>-2.47596185815135+3.70553878505281i</v>
      </c>
      <c r="EF303" s="223" t="str">
        <f t="shared" ca="1" si="585"/>
        <v>-4.23168020650011-1.39795831141923i</v>
      </c>
      <c r="EG303" s="223" t="str">
        <f t="shared" ca="1" si="586"/>
        <v>0.218675664896305-4.45124541719877i</v>
      </c>
      <c r="EH303" s="223" t="str">
        <f t="shared" ca="1" si="587"/>
        <v>4.34832738565547-0.976449567417392i</v>
      </c>
      <c r="EI303" s="223" t="str">
        <f t="shared" ca="1" si="588"/>
        <v>2.10083310996654+3.9303823038757i</v>
      </c>
      <c r="EJ303" s="223" t="str">
        <f t="shared" ca="1" si="589"/>
        <v>-3.22768940214918+3.07301577181192i</v>
      </c>
      <c r="EK303" s="223" t="str">
        <f t="shared" ca="1" si="590"/>
        <v>-3.82256499140485-2.29115728334765i</v>
      </c>
      <c r="EL303" s="223" t="str">
        <f t="shared" ca="1" si="591"/>
        <v>1.18863570318097-4.29517752551329i</v>
      </c>
      <c r="EM303" s="223" t="str">
        <f t="shared" ca="1" si="592"/>
        <v>4.4566136034607+1.26671341499357E-13i</v>
      </c>
      <c r="EN303" s="223"/>
      <c r="EO303" s="223"/>
      <c r="EP303" s="223"/>
    </row>
    <row r="304" spans="1:146">
      <c r="A304" s="249">
        <f t="shared" si="461"/>
        <v>3.9843750000000009E-3</v>
      </c>
      <c r="B304" s="248">
        <v>204</v>
      </c>
      <c r="C304" s="247">
        <f t="shared" si="462"/>
        <v>40800</v>
      </c>
      <c r="N304" s="246">
        <f t="shared" ca="1" si="463"/>
        <v>8.539993759662412</v>
      </c>
      <c r="O304" s="223">
        <f t="shared" ca="1" si="464"/>
        <v>-4.4600062403375871</v>
      </c>
      <c r="P304" s="223" t="str">
        <f t="shared" ca="1" si="465"/>
        <v>-1.29467147202927-4.2679598689964i</v>
      </c>
      <c r="Q304" s="223" t="str">
        <f t="shared" ca="1" si="466"/>
        <v>3.70835965952034-2.47784670621336i</v>
      </c>
      <c r="R304" s="223" t="str">
        <f t="shared" ca="1" si="467"/>
        <v>3.447631445844+2.82939800619811i</v>
      </c>
      <c r="S304" s="223" t="str">
        <f t="shared" ca="1" si="468"/>
        <v>-1.70677049642224+4.12050848032045i</v>
      </c>
      <c r="T304" s="223" t="str">
        <f t="shared" ca="1" si="469"/>
        <v>-4.43853009124667-0.43715705752973i</v>
      </c>
      <c r="U304" s="223" t="str">
        <f t="shared" ca="1" si="470"/>
        <v>-0.870104053621418-4.37430847102966i</v>
      </c>
      <c r="V304" s="223" t="str">
        <f t="shared" ca="1" si="471"/>
        <v>3.93337434248015-2.1024323879186i</v>
      </c>
      <c r="W304" s="223" t="str">
        <f t="shared" ca="1" si="472"/>
        <v>3.15370065667713+3.15370065667692i</v>
      </c>
      <c r="X304" s="223" t="str">
        <f t="shared" ca="1" si="473"/>
        <v>-2.1024323879187+3.93337434248009i</v>
      </c>
      <c r="Y304" s="223" t="str">
        <f t="shared" ca="1" si="474"/>
        <v>-4.37430847102963-0.87010405362153i</v>
      </c>
      <c r="Z304" s="223" t="str">
        <f t="shared" ca="1" si="475"/>
        <v>-0.43715705753004-4.43853009124664i</v>
      </c>
      <c r="AA304" s="223" t="str">
        <f t="shared" ca="1" si="476"/>
        <v>4.1205084803205-1.70677049642214i</v>
      </c>
      <c r="AB304" s="223" t="str">
        <f t="shared" ca="1" si="477"/>
        <v>2.82939800619799+3.44763144584409i</v>
      </c>
      <c r="AC304" s="223" t="str">
        <f t="shared" ca="1" si="478"/>
        <v>-2.4778467062131+3.70835965952052i</v>
      </c>
      <c r="AD304" s="223" t="str">
        <f t="shared" ca="1" si="479"/>
        <v>-4.26795986899641-1.29467147202925i</v>
      </c>
      <c r="AE304" s="223" t="str">
        <f t="shared" ca="1" si="480"/>
        <v>1.48617196882747E-13-4.46000624033759i</v>
      </c>
      <c r="AF304" s="223" t="str">
        <f t="shared" ca="1" si="481"/>
        <v>4.26795986899635-1.29467147202945i</v>
      </c>
      <c r="AG304" s="223" t="str">
        <f t="shared" ca="1" si="482"/>
        <v>2.47784670621327+3.7083596595204i</v>
      </c>
      <c r="AH304" s="223" t="str">
        <f t="shared" ca="1" si="483"/>
        <v>-2.82939800619822+3.44763144584391i</v>
      </c>
      <c r="AI304" s="223" t="str">
        <f t="shared" ca="1" si="484"/>
        <v>-4.12050848032109-1.70677049642071i</v>
      </c>
      <c r="AJ304" s="223" t="str">
        <f t="shared" ca="1" si="485"/>
        <v>0.437157057531597-4.43853009124649i</v>
      </c>
      <c r="AK304" s="223" t="str">
        <f t="shared" ca="1" si="486"/>
        <v>4.37430847102977-0.870104053620834i</v>
      </c>
      <c r="AL304" s="223" t="str">
        <f t="shared" ca="1" si="487"/>
        <v>2.10243238791928+3.93337434247978i</v>
      </c>
      <c r="AM304" s="223" t="str">
        <f t="shared" ca="1" si="488"/>
        <v>-3.15370065667573+3.15370065667833i</v>
      </c>
      <c r="AN304" s="223" t="str">
        <f t="shared" ca="1" si="489"/>
        <v>-3.93337434247939-2.10243238792001i</v>
      </c>
      <c r="AO304" s="223" t="str">
        <f t="shared" ca="1" si="490"/>
        <v>0.870104053621708-4.3743084710296i</v>
      </c>
      <c r="AP304" s="223" t="str">
        <f t="shared" ca="1" si="491"/>
        <v>4.43853009124657-0.437157057530775i</v>
      </c>
      <c r="AQ304" s="223" t="str">
        <f t="shared" ca="1" si="492"/>
        <v>1.70677049642405+4.12050848031971i</v>
      </c>
      <c r="AR304" s="223" t="str">
        <f t="shared" ca="1" si="493"/>
        <v>1.70677049642405+4.12050848031971i</v>
      </c>
      <c r="AS304" s="223" t="str">
        <f t="shared" ca="1" si="494"/>
        <v>-3.70835965952047-2.47784670621317i</v>
      </c>
      <c r="AT304" s="223" t="str">
        <f t="shared" ca="1" si="495"/>
        <v>1.29467147202806-4.26795986899677i</v>
      </c>
      <c r="AU304" s="223" t="str">
        <f t="shared" ca="1" si="496"/>
        <v>4.46000624033759+2.07188841365479E-12i</v>
      </c>
      <c r="AV304" s="223" t="str">
        <f t="shared" ca="1" si="497"/>
        <v>1.29467147202846+4.26795986899665i</v>
      </c>
      <c r="AW304" s="223" t="str">
        <f t="shared" ca="1" si="498"/>
        <v>-3.70835965952024+2.47784670621352i</v>
      </c>
      <c r="AX304" s="223" t="str">
        <f t="shared" ca="1" si="499"/>
        <v>-3.44763144584498-2.82939800619692i</v>
      </c>
      <c r="AY304" s="223" t="str">
        <f t="shared" ca="1" si="500"/>
        <v>1.70677049642366-4.12050848031987i</v>
      </c>
      <c r="AZ304" s="223" t="str">
        <f t="shared" ca="1" si="501"/>
        <v>4.43853009124661+0.437157057530358i</v>
      </c>
      <c r="BA304" s="223" t="str">
        <f t="shared" ca="1" si="502"/>
        <v>0.870104053621993+4.37430847102954i</v>
      </c>
      <c r="BB304" s="223" t="str">
        <f t="shared" ca="1" si="503"/>
        <v>-3.93337434247922+2.10243238792032i</v>
      </c>
      <c r="BC304" s="223" t="str">
        <f t="shared" ca="1" si="504"/>
        <v>-3.15370065667603-3.15370065667803i</v>
      </c>
      <c r="BD304" s="223" t="str">
        <f t="shared" ca="1" si="505"/>
        <v>2.10243238791891-3.93337434247998i</v>
      </c>
      <c r="BE304" s="223" t="str">
        <f t="shared" ca="1" si="506"/>
        <v>4.37430847102985+0.870104053620424i</v>
      </c>
      <c r="BF304" s="223" t="str">
        <f t="shared" ca="1" si="507"/>
        <v>0.437157057532078+4.43853009124644i</v>
      </c>
      <c r="BG304" s="223" t="str">
        <f t="shared" ca="1" si="508"/>
        <v>-4.12050848032095+1.70677049642104i</v>
      </c>
      <c r="BH304" s="223" t="str">
        <f t="shared" ca="1" si="509"/>
        <v>-2.82939800619816-3.44763144584396i</v>
      </c>
      <c r="BI304" s="223" t="str">
        <f t="shared" ca="1" si="510"/>
        <v>2.47784670621218-3.70835965952113i</v>
      </c>
      <c r="BJ304" s="223" t="str">
        <f t="shared" ca="1" si="511"/>
        <v>4.26795986899583+1.29467147203117i</v>
      </c>
      <c r="BK304" s="223" t="str">
        <f t="shared" ca="1" si="512"/>
        <v>-7.62754094199903E-13+4.46000624033759i</v>
      </c>
      <c r="BL304" s="223" t="str">
        <f t="shared" ca="1" si="513"/>
        <v>-4.2679598689963+1.29467147202959i</v>
      </c>
      <c r="BM304" s="223" t="str">
        <f t="shared" ca="1" si="514"/>
        <v>-2.4778467062145-3.70835965951958i</v>
      </c>
      <c r="BN304" s="223" t="str">
        <f t="shared" ca="1" si="515"/>
        <v>2.82939800619943-3.44763144584291i</v>
      </c>
      <c r="BO304" s="223" t="str">
        <f t="shared" ca="1" si="516"/>
        <v>4.12050848032027+1.70677049642268i</v>
      </c>
      <c r="BP304" s="223" t="str">
        <f t="shared" ca="1" si="517"/>
        <v>-0.437157057529181+4.43853009124672i</v>
      </c>
      <c r="BQ304" s="223" t="str">
        <f t="shared" ca="1" si="518"/>
        <v>-4.37430847102931+0.870104053623153i</v>
      </c>
      <c r="BR304" s="223" t="str">
        <f t="shared" ca="1" si="519"/>
        <v>-2.10243238791746-3.93337434248076i</v>
      </c>
      <c r="BS304" s="223" t="str">
        <f t="shared" ca="1" si="520"/>
        <v>3.1537006566771-3.15370065667695i</v>
      </c>
      <c r="BT304" s="223" t="str">
        <f t="shared" ca="1" si="521"/>
        <v>3.93337434248054+2.10243238791787i</v>
      </c>
      <c r="BU304" s="223" t="str">
        <f t="shared" ca="1" si="522"/>
        <v>-0.870104053619389+4.37430847103006i</v>
      </c>
      <c r="BV304" s="223" t="str">
        <f t="shared" ca="1" si="523"/>
        <v>-4.43853009124677+0.437157057528713i</v>
      </c>
      <c r="BW304" s="223" t="str">
        <f t="shared" ca="1" si="524"/>
        <v>-1.70677049642225-4.12050848032045i</v>
      </c>
      <c r="BX304" s="223" t="str">
        <f t="shared" ca="1" si="525"/>
        <v>3.44763144584321-2.82939800619907i</v>
      </c>
      <c r="BY304" s="223" t="str">
        <f t="shared" ca="1" si="526"/>
        <v>3.70835965951932+2.47784670621489i</v>
      </c>
      <c r="BZ304" s="223" t="str">
        <f t="shared" ca="1" si="527"/>
        <v>-1.29467147203016+4.26795986899613i</v>
      </c>
      <c r="CA304" s="223" t="str">
        <f t="shared" ca="1" si="528"/>
        <v>-4.46000624033759+4.19619223834318E-13i</v>
      </c>
      <c r="CB304" s="223" t="str">
        <f t="shared" ca="1" si="529"/>
        <v>-1.29467147203072-4.26795986899596i</v>
      </c>
      <c r="CC304" s="223" t="str">
        <f t="shared" ca="1" si="530"/>
        <v>3.70835965952139-2.4778467062118i</v>
      </c>
      <c r="CD304" s="223" t="str">
        <f t="shared" ca="1" si="531"/>
        <v>3.44763144584374+2.82939800619842i</v>
      </c>
      <c r="CE304" s="223" t="str">
        <f t="shared" ca="1" si="532"/>
        <v>-1.70677049642148+4.12050848032077i</v>
      </c>
      <c r="CF304" s="223" t="str">
        <f t="shared" ca="1" si="533"/>
        <v>-4.43853009124685-0.437157057527878i</v>
      </c>
      <c r="CG304" s="223" t="str">
        <f t="shared" ca="1" si="534"/>
        <v>-0.870104053619964-4.37430847102995i</v>
      </c>
      <c r="CH304" s="223" t="str">
        <f t="shared" ca="1" si="535"/>
        <v>3.93337434248014-2.10243238791861i</v>
      </c>
      <c r="CI304" s="223" t="str">
        <f t="shared" ca="1" si="536"/>
        <v>3.1537006566777+3.15370065667636i</v>
      </c>
      <c r="CJ304" s="223" t="str">
        <f t="shared" ca="1" si="537"/>
        <v>-2.10243238792074+3.933374342479i</v>
      </c>
      <c r="CK304" s="223" t="str">
        <f t="shared" ca="1" si="538"/>
        <v>-4.37430847102947-0.870104053622332i</v>
      </c>
      <c r="CL304" s="223" t="str">
        <f t="shared" ca="1" si="539"/>
        <v>-0.437157057530016-4.43853009124664i</v>
      </c>
      <c r="CM304" s="223" t="str">
        <f t="shared" ca="1" si="540"/>
        <v>4.12050848032005-1.70677049642323i</v>
      </c>
      <c r="CN304" s="223" t="str">
        <f t="shared" ca="1" si="541"/>
        <v>2.82939800619656+3.44763144584527i</v>
      </c>
      <c r="CO304" s="223" t="str">
        <f t="shared" ca="1" si="542"/>
        <v>-2.4778467062138+3.70835965952005i</v>
      </c>
      <c r="CP304" s="223" t="str">
        <f t="shared" ca="1" si="543"/>
        <v>-4.26795986899651-1.29467147202891i</v>
      </c>
      <c r="CQ304" s="223" t="str">
        <f t="shared" ca="1" si="544"/>
        <v>-1.7287535432892E-12-4.46000624033759i</v>
      </c>
      <c r="CR304" s="223" t="str">
        <f t="shared" ca="1" si="545"/>
        <v>4.26795986899691-1.29467147202761i</v>
      </c>
      <c r="CS304" s="223" t="str">
        <f t="shared" ca="1" si="546"/>
        <v>2.47784670621288+3.70835965952066i</v>
      </c>
      <c r="CT304" s="223" t="str">
        <f t="shared" ca="1" si="547"/>
        <v>-2.8293980061976+3.44763144584441i</v>
      </c>
      <c r="CU304" s="223" t="str">
        <f t="shared" ca="1" si="548"/>
        <v>-4.12050848032128-1.70677049642027i</v>
      </c>
      <c r="CV304" s="223" t="str">
        <f t="shared" ca="1" si="549"/>
        <v>0.437157057531117-4.43853009124653i</v>
      </c>
      <c r="CW304" s="223" t="str">
        <f t="shared" ca="1" si="550"/>
        <v>4.37430847102969-0.870104053621249i</v>
      </c>
      <c r="CX304" s="223" t="str">
        <f t="shared" ca="1" si="551"/>
        <v>2.10243238791954+3.93337434247964i</v>
      </c>
      <c r="CY304" s="223" t="str">
        <f t="shared" ca="1" si="552"/>
        <v>-3.15370065667866+3.1537006566754i</v>
      </c>
      <c r="CZ304" s="223" t="str">
        <f t="shared" ca="1" si="553"/>
        <v>-3.93337434247962-2.10243238791958i</v>
      </c>
      <c r="DA304" s="223" t="str">
        <f t="shared" ca="1" si="554"/>
        <v>0.870104053621298-4.37430847102968i</v>
      </c>
      <c r="DB304" s="223" t="str">
        <f t="shared" ca="1" si="555"/>
        <v>4.43853009124651-0.437157057531319i</v>
      </c>
      <c r="DC304" s="223" t="str">
        <f t="shared" ca="1" si="556"/>
        <v>1.70677049642022+4.12050848032129i</v>
      </c>
      <c r="DD304" s="223" t="str">
        <f t="shared" ca="1" si="557"/>
        <v>-3.44763144584444+2.82939800619757i</v>
      </c>
      <c r="DE304" s="223" t="str">
        <f t="shared" ca="1" si="558"/>
        <v>-3.70835965952063-2.47784670621292i</v>
      </c>
      <c r="DF304" s="223" t="str">
        <f t="shared" ca="1" si="559"/>
        <v>1.29467147202766-4.26795986899689i</v>
      </c>
      <c r="DG304" s="223" t="str">
        <f t="shared" ca="1" si="560"/>
        <v>4.46000624033759+1.5255081883998E-12i</v>
      </c>
      <c r="DH304" s="223" t="str">
        <f t="shared" ca="1" si="561"/>
        <v>1.29467147202886+4.26795986899653i</v>
      </c>
      <c r="DI304" s="223" t="str">
        <f t="shared" ca="1" si="562"/>
        <v>-3.70835965952007+2.47784670621376i</v>
      </c>
      <c r="DJ304" s="223" t="str">
        <f t="shared" ca="1" si="563"/>
        <v>-3.44763144584524-2.82939800619659i</v>
      </c>
      <c r="DK304" s="223" t="str">
        <f t="shared" ca="1" si="564"/>
        <v>1.70677049642327-4.12050848032003i</v>
      </c>
      <c r="DL304" s="223" t="str">
        <f t="shared" ca="1" si="565"/>
        <v>4.43853009124664+0.437157057530066i</v>
      </c>
      <c r="DM304" s="223" t="str">
        <f t="shared" ca="1" si="566"/>
        <v>0.870104053622533+4.37430847102943i</v>
      </c>
      <c r="DN304" s="223" t="str">
        <f t="shared" ca="1" si="567"/>
        <v>-3.93337434248118+2.10243238791667i</v>
      </c>
      <c r="DO304" s="223" t="str">
        <f t="shared" ca="1" si="568"/>
        <v>-3.15370065667614-3.15370065667791i</v>
      </c>
      <c r="DP304" s="223" t="str">
        <f t="shared" ca="1" si="569"/>
        <v>2.10243238791843-3.93337434248024i</v>
      </c>
      <c r="DQ304" s="223" t="str">
        <f t="shared" ca="1" si="570"/>
        <v>4.37430847102993+0.870104053620013i</v>
      </c>
      <c r="DR304" s="223" t="str">
        <f t="shared" ca="1" si="571"/>
        <v>0.437157057527828+4.43853009124686i</v>
      </c>
      <c r="DS304" s="223" t="str">
        <f t="shared" ca="1" si="572"/>
        <v>-4.1205084803207+1.70677049642166i</v>
      </c>
      <c r="DT304" s="223" t="str">
        <f t="shared" ca="1" si="573"/>
        <v>-2.82939800619858-3.44763144584361i</v>
      </c>
      <c r="DU304" s="223" t="str">
        <f t="shared" ca="1" si="574"/>
        <v>2.47784670621184-3.70835965952136i</v>
      </c>
      <c r="DV304" s="223" t="str">
        <f t="shared" ca="1" si="575"/>
        <v>4.26795986899587+1.29467147203101i</v>
      </c>
      <c r="DW304" s="223" t="str">
        <f t="shared" ca="1" si="576"/>
        <v>-2.1637386894492E-13+4.46000624033759i</v>
      </c>
      <c r="DX304" s="223" t="str">
        <f t="shared" ca="1" si="577"/>
        <v>-4.26795986899615+1.29467147203011i</v>
      </c>
      <c r="DY304" s="223" t="str">
        <f t="shared" ca="1" si="578"/>
        <v>-2.47784670621485-3.70835965951935i</v>
      </c>
      <c r="DZ304" s="223" t="str">
        <f t="shared" ca="1" si="579"/>
        <v>2.8293980061993-3.44763144584302i</v>
      </c>
      <c r="EA304" s="223" t="str">
        <f t="shared" ca="1" si="580"/>
        <v>4.12050848032053+1.70677049642206i</v>
      </c>
      <c r="EB304" s="223" t="str">
        <f t="shared" ca="1" si="581"/>
        <v>-0.437157057528763+4.43853009124677i</v>
      </c>
      <c r="EC304" s="223" t="str">
        <f t="shared" ca="1" si="582"/>
        <v>-4.37430847103012+0.87010405361909i</v>
      </c>
      <c r="ED304" s="223" t="str">
        <f t="shared" ca="1" si="583"/>
        <v>-2.10243238791805-3.93337434248044i</v>
      </c>
      <c r="EE304" s="223" t="str">
        <f t="shared" ca="1" si="584"/>
        <v>3.15370065667681-3.15370065667725i</v>
      </c>
      <c r="EF304" s="223" t="str">
        <f t="shared" ca="1" si="585"/>
        <v>3.93337434248073+2.1024323879175i</v>
      </c>
      <c r="EG304" s="223" t="str">
        <f t="shared" ca="1" si="586"/>
        <v>-0.870104053623452+4.37430847102925i</v>
      </c>
      <c r="EH304" s="223" t="str">
        <f t="shared" ca="1" si="587"/>
        <v>-4.4385300912467+0.437157057529383i</v>
      </c>
      <c r="EI304" s="223" t="str">
        <f t="shared" ca="1" si="588"/>
        <v>-1.70677049642264-4.12050848032029i</v>
      </c>
      <c r="EJ304" s="223" t="str">
        <f t="shared" ca="1" si="589"/>
        <v>3.44763144584295-2.82939800619939i</v>
      </c>
      <c r="EK304" s="223" t="str">
        <f t="shared" ca="1" si="590"/>
        <v>3.70835965951941+2.47784670621475i</v>
      </c>
      <c r="EL304" s="223" t="str">
        <f t="shared" ca="1" si="591"/>
        <v>-1.29467147202951+4.26795986899633i</v>
      </c>
      <c r="EM304" s="223" t="str">
        <f t="shared" ca="1" si="592"/>
        <v>-4.46000624033759+8.39238447668635E-13i</v>
      </c>
      <c r="EN304" s="223"/>
      <c r="EO304" s="223"/>
      <c r="EP304" s="223"/>
    </row>
    <row r="305" spans="1:146">
      <c r="A305" s="249">
        <f t="shared" si="461"/>
        <v>4.0039062500000005E-3</v>
      </c>
      <c r="B305" s="248">
        <v>205</v>
      </c>
      <c r="C305" s="247">
        <f t="shared" si="462"/>
        <v>41000</v>
      </c>
      <c r="N305" s="246">
        <f t="shared" ca="1" si="463"/>
        <v>8.5371297732370728</v>
      </c>
      <c r="O305" s="223">
        <f t="shared" ca="1" si="464"/>
        <v>-4.4628702267629281</v>
      </c>
      <c r="P305" s="223" t="str">
        <f t="shared" ca="1" si="465"/>
        <v>-1.39992089990538-4.23762104664104i</v>
      </c>
      <c r="Q305" s="223" t="str">
        <f t="shared" ca="1" si="466"/>
        <v>3.58461097815673-2.65852869012264i</v>
      </c>
      <c r="R305" s="223" t="str">
        <f t="shared" ca="1" si="467"/>
        <v>3.64877492046771+2.56975723380495i</v>
      </c>
      <c r="S305" s="223" t="str">
        <f t="shared" ca="1" si="468"/>
        <v>-1.29550284340448+4.27070053312778i</v>
      </c>
      <c r="T305" s="223" t="str">
        <f t="shared" ca="1" si="469"/>
        <v>-4.46152609368936+0.109524318103018i</v>
      </c>
      <c r="U305" s="223" t="str">
        <f t="shared" ca="1" si="470"/>
        <v>-1.50349569640258-4.20198897569067i</v>
      </c>
      <c r="V305" s="223" t="str">
        <f t="shared" ca="1" si="471"/>
        <v>3.51828780022975-2.74569874816621i</v>
      </c>
      <c r="W305" s="223" t="str">
        <f t="shared" ca="1" si="472"/>
        <v>3.71074097720309+2.47943785181901i</v>
      </c>
      <c r="X305" s="223" t="str">
        <f t="shared" ca="1" si="473"/>
        <v>-1.19030442443269+4.30120750930514i</v>
      </c>
      <c r="Y305" s="223" t="str">
        <f t="shared" ca="1" si="474"/>
        <v>-4.45749450412417+0.218982662852189i</v>
      </c>
      <c r="Z305" s="223" t="str">
        <f t="shared" ca="1" si="475"/>
        <v>-1.6061648433116-4.16382578370383i</v>
      </c>
      <c r="AA305" s="223" t="str">
        <f t="shared" ca="1" si="476"/>
        <v>3.44984533728918-2.83121489995215i</v>
      </c>
      <c r="AB305" s="223" t="str">
        <f t="shared" ca="1" si="477"/>
        <v>3.77047182232732+2.38762494918333i</v>
      </c>
      <c r="AC305" s="223" t="str">
        <f t="shared" ca="1" si="478"/>
        <v>-1.08438901058396+4.32912359891142i</v>
      </c>
      <c r="AD305" s="223" t="str">
        <f t="shared" ca="1" si="479"/>
        <v>-4.45077788654615+0.328309100633532i</v>
      </c>
      <c r="AE305" s="223" t="str">
        <f t="shared" ca="1" si="480"/>
        <v>-1.7078664965774-4.12315445876036i</v>
      </c>
      <c r="AF305" s="223" t="str">
        <f t="shared" ca="1" si="481"/>
        <v>3.37932481651518-2.91502563374864i</v>
      </c>
      <c r="AG305" s="223" t="str">
        <f t="shared" ca="1" si="482"/>
        <v>3.82793147621306+2.29437383055688i</v>
      </c>
      <c r="AH305" s="223" t="str">
        <f t="shared" ca="1" si="483"/>
        <v>-0.977820401342791+4.35443198633815i</v>
      </c>
      <c r="AI305" s="223" t="str">
        <f t="shared" ca="1" si="484"/>
        <v>-4.44138028679458+0.437437777288953i</v>
      </c>
      <c r="AJ305" s="223" t="str">
        <f t="shared" ca="1" si="485"/>
        <v>-1.80853939492731-4.07999949974543i</v>
      </c>
      <c r="AK305" s="223" t="str">
        <f t="shared" ca="1" si="486"/>
        <v>3.30676871683275-2.99708046510321i</v>
      </c>
      <c r="AL305" s="223" t="str">
        <f t="shared" ca="1" si="487"/>
        <v>3.88308532731331+2.19974066692669i</v>
      </c>
      <c r="AM305" s="223" t="str">
        <f t="shared" ca="1" si="488"/>
        <v>-0.870662789653982+4.37711742675918i</v>
      </c>
      <c r="AN305" s="223" t="str">
        <f t="shared" ca="1" si="489"/>
        <v>-4.42930736563188+0.546302957786389i</v>
      </c>
      <c r="AO305" s="223" t="str">
        <f t="shared" ca="1" si="490"/>
        <v>-1.90812289676889-4.03438690159401i</v>
      </c>
      <c r="AP305" s="223" t="str">
        <f t="shared" ca="1" si="491"/>
        <v>3.23222074332523-3.07732996725166i</v>
      </c>
      <c r="AQ305" s="223" t="str">
        <f t="shared" ca="1" si="492"/>
        <v>3.9359001530088+2.10378246177505i</v>
      </c>
      <c r="AR305" s="223" t="str">
        <f t="shared" ca="1" si="493"/>
        <v>3.9359001530088+2.10378246177505i</v>
      </c>
      <c r="AS305" s="223" t="str">
        <f t="shared" ca="1" si="494"/>
        <v>-4.41456639533515+0.654839065805174i</v>
      </c>
      <c r="AT305" s="223" t="str">
        <f t="shared" ca="1" si="495"/>
        <v>-2.00655701673089-3.98634413962656i</v>
      </c>
      <c r="AU305" s="223" t="str">
        <f t="shared" ca="1" si="496"/>
        <v>3.15572580089929-3.15572580089993i</v>
      </c>
      <c r="AV305" s="223" t="str">
        <f t="shared" ca="1" si="497"/>
        <v>3.98634413962697+2.00655701673008i</v>
      </c>
      <c r="AW305" s="223" t="str">
        <f t="shared" ca="1" si="498"/>
        <v>-0.654839065804406+4.41456639533527i</v>
      </c>
      <c r="AX305" s="223" t="str">
        <f t="shared" ca="1" si="499"/>
        <v>-4.39716625531248+0.762980723261239i</v>
      </c>
      <c r="AY305" s="223" t="str">
        <f t="shared" ca="1" si="500"/>
        <v>-2.10378246177585-3.93590015300837i</v>
      </c>
      <c r="AZ305" s="223" t="str">
        <f t="shared" ca="1" si="501"/>
        <v>3.07732996725431-3.2322207433227i</v>
      </c>
      <c r="BA305" s="223" t="str">
        <f t="shared" ca="1" si="502"/>
        <v>4.03438690159244+1.9081228967722i</v>
      </c>
      <c r="BB305" s="223" t="str">
        <f t="shared" ca="1" si="503"/>
        <v>-0.546302957785492+4.42930736563199i</v>
      </c>
      <c r="BC305" s="223" t="str">
        <f t="shared" ca="1" si="504"/>
        <v>-4.37711742675902+0.870662789654803i</v>
      </c>
      <c r="BD305" s="223" t="str">
        <f t="shared" ca="1" si="505"/>
        <v>-2.19974066692741-3.8830853273129i</v>
      </c>
      <c r="BE305" s="223" t="str">
        <f t="shared" ca="1" si="506"/>
        <v>2.99708046510254-3.30676871683336i</v>
      </c>
      <c r="BF305" s="223" t="str">
        <f t="shared" ca="1" si="507"/>
        <v>4.07999949974579+1.80853939492649i</v>
      </c>
      <c r="BG305" s="223" t="str">
        <f t="shared" ca="1" si="508"/>
        <v>-0.437437777288117+4.44138028679466i</v>
      </c>
      <c r="BH305" s="223" t="str">
        <f t="shared" ca="1" si="509"/>
        <v>-4.35443198633779+0.977820401344415i</v>
      </c>
      <c r="BI305" s="223" t="str">
        <f t="shared" ca="1" si="510"/>
        <v>-2.2943738305588-3.82793147621192i</v>
      </c>
      <c r="BJ305" s="223" t="str">
        <f t="shared" ca="1" si="511"/>
        <v>2.91502563375002-3.37932481651398i</v>
      </c>
      <c r="BK305" s="223" t="str">
        <f t="shared" ca="1" si="512"/>
        <v>4.12315445875966+1.70786649657909i</v>
      </c>
      <c r="BL305" s="223" t="str">
        <f t="shared" ca="1" si="513"/>
        <v>-0.328309100634972+4.45077788654604i</v>
      </c>
      <c r="BM305" s="223" t="str">
        <f t="shared" ca="1" si="514"/>
        <v>-4.32912359891163+1.08438901058311i</v>
      </c>
      <c r="BN305" s="223" t="str">
        <f t="shared" ca="1" si="515"/>
        <v>-2.38762494918301-3.77047182232752i</v>
      </c>
      <c r="BO305" s="223" t="str">
        <f t="shared" ca="1" si="516"/>
        <v>2.83121489995211-3.44984533728921i</v>
      </c>
      <c r="BP305" s="223" t="str">
        <f t="shared" ca="1" si="517"/>
        <v>4.16382578370399+1.60616484331117i</v>
      </c>
      <c r="BQ305" s="223" t="str">
        <f t="shared" ca="1" si="518"/>
        <v>-0.218982662851319+4.45749450412421i</v>
      </c>
      <c r="BR305" s="223" t="str">
        <f t="shared" ca="1" si="519"/>
        <v>-4.3012075093048+1.19030442443393i</v>
      </c>
      <c r="BS305" s="223" t="str">
        <f t="shared" ca="1" si="520"/>
        <v>-2.47943785182042-3.71074097720214i</v>
      </c>
      <c r="BT305" s="223" t="str">
        <f t="shared" ca="1" si="521"/>
        <v>2.74569874816794-3.5182878002284i</v>
      </c>
      <c r="BU305" s="223" t="str">
        <f t="shared" ca="1" si="522"/>
        <v>4.20198897569006+1.50349569640429i</v>
      </c>
      <c r="BV305" s="223" t="str">
        <f t="shared" ca="1" si="523"/>
        <v>-0.109524318104414+4.46152609368933i</v>
      </c>
      <c r="BW305" s="223" t="str">
        <f t="shared" ca="1" si="524"/>
        <v>-4.27070053312806+1.29550284340354i</v>
      </c>
      <c r="BX305" s="223" t="str">
        <f t="shared" ca="1" si="525"/>
        <v>-2.56975723380447-3.64877492046804i</v>
      </c>
      <c r="BY305" s="223" t="str">
        <f t="shared" ca="1" si="526"/>
        <v>2.65852869012257-3.58461097815678i</v>
      </c>
      <c r="BZ305" s="223" t="str">
        <f t="shared" ca="1" si="527"/>
        <v>4.23762104664119+1.39992089990491i</v>
      </c>
      <c r="CA305" s="223" t="str">
        <f t="shared" ca="1" si="528"/>
        <v>9.03201950862138E-13+4.46287022676293i</v>
      </c>
      <c r="CB305" s="223" t="str">
        <f t="shared" ca="1" si="529"/>
        <v>-4.23762104664063+1.39992089990662i</v>
      </c>
      <c r="CC305" s="223" t="str">
        <f t="shared" ca="1" si="530"/>
        <v>-2.65852869012402-3.58461097815571i</v>
      </c>
      <c r="CD305" s="223" t="str">
        <f t="shared" ca="1" si="531"/>
        <v>2.56975723380673-3.64877492046646i</v>
      </c>
      <c r="CE305" s="223" t="str">
        <f t="shared" ca="1" si="532"/>
        <v>4.27070053312727+1.29550284340618i</v>
      </c>
      <c r="CF305" s="223" t="str">
        <f t="shared" ca="1" si="533"/>
        <v>0.109524318101655+4.4615260936894i</v>
      </c>
      <c r="CG305" s="223" t="str">
        <f t="shared" ca="1" si="534"/>
        <v>-4.20198897569099+1.50349569640168i</v>
      </c>
      <c r="CH305" s="223" t="str">
        <f t="shared" ca="1" si="535"/>
        <v>-2.74569874816577-3.51828780023009i</v>
      </c>
      <c r="CI305" s="223" t="str">
        <f t="shared" ca="1" si="536"/>
        <v>2.47943785181913-3.710740977203i</v>
      </c>
      <c r="CJ305" s="223" t="str">
        <f t="shared" ca="1" si="537"/>
        <v>4.30120750930528+1.19030442443218i</v>
      </c>
      <c r="CK305" s="223" t="str">
        <f t="shared" ca="1" si="538"/>
        <v>0.218982662853123+4.45749450412412i</v>
      </c>
      <c r="CL305" s="223" t="str">
        <f t="shared" ca="1" si="539"/>
        <v>-4.16382578370334+1.60616484331286i</v>
      </c>
      <c r="CM305" s="223" t="str">
        <f t="shared" ca="1" si="540"/>
        <v>-2.83121489995351-3.44984533728807i</v>
      </c>
      <c r="CN305" s="223" t="str">
        <f t="shared" ca="1" si="541"/>
        <v>2.38762494918149-3.77047182232849i</v>
      </c>
      <c r="CO305" s="223" t="str">
        <f t="shared" ca="1" si="542"/>
        <v>4.32912359891099+1.08438901058566i</v>
      </c>
      <c r="CP305" s="223" t="str">
        <f t="shared" ca="1" si="543"/>
        <v>0.328309100632219+4.45077788654624i</v>
      </c>
      <c r="CQ305" s="223" t="str">
        <f t="shared" ca="1" si="544"/>
        <v>-4.12315445876072+1.70786649657654i</v>
      </c>
      <c r="CR305" s="223" t="str">
        <f t="shared" ca="1" si="545"/>
        <v>-2.91502563374793-3.37932481651579i</v>
      </c>
      <c r="CS305" s="223" t="str">
        <f t="shared" ca="1" si="546"/>
        <v>2.29437383055736-3.82793147621278i</v>
      </c>
      <c r="CT305" s="223" t="str">
        <f t="shared" ca="1" si="547"/>
        <v>4.35443198633813+0.977820401342898i</v>
      </c>
      <c r="CU305" s="223" t="str">
        <f t="shared" ca="1" si="548"/>
        <v>0.437437777289915+4.44138028679448i</v>
      </c>
      <c r="CV305" s="223" t="str">
        <f t="shared" ca="1" si="549"/>
        <v>-4.07999949974506+1.80853939492814i</v>
      </c>
      <c r="CW305" s="223" t="str">
        <f t="shared" ca="1" si="550"/>
        <v>-2.99708046510388-3.30676871683215i</v>
      </c>
      <c r="CX305" s="223" t="str">
        <f t="shared" ca="1" si="551"/>
        <v>2.19974066692595-3.88308532731373i</v>
      </c>
      <c r="CY305" s="223" t="str">
        <f t="shared" ca="1" si="552"/>
        <v>4.37711742675851+0.870662789657387i</v>
      </c>
      <c r="CZ305" s="223" t="str">
        <f t="shared" ca="1" si="553"/>
        <v>0.546302957782882+4.42930736563232i</v>
      </c>
      <c r="DA305" s="223" t="str">
        <f t="shared" ca="1" si="554"/>
        <v>-4.03438690159362+1.90812289676971i</v>
      </c>
      <c r="DB305" s="223" t="str">
        <f t="shared" ca="1" si="555"/>
        <v>-3.07732996725231-3.23222074332461i</v>
      </c>
      <c r="DC305" s="223" t="str">
        <f t="shared" ca="1" si="556"/>
        <v>2.10378246177437-3.93590015300917i</v>
      </c>
      <c r="DD305" s="223" t="str">
        <f t="shared" ca="1" si="557"/>
        <v>4.39716625531276+0.762980723259588i</v>
      </c>
      <c r="DE305" s="223" t="str">
        <f t="shared" ca="1" si="558"/>
        <v>0.654839065805941+4.41456639533504i</v>
      </c>
      <c r="DF305" s="223" t="str">
        <f t="shared" ca="1" si="559"/>
        <v>-3.98634413962616+2.00655701673169i</v>
      </c>
      <c r="DG305" s="223" t="str">
        <f t="shared" ca="1" si="560"/>
        <v>-3.15572580090057-3.15572580089865i</v>
      </c>
      <c r="DH305" s="223" t="str">
        <f t="shared" ca="1" si="561"/>
        <v>2.00655701672927-3.98634413962738i</v>
      </c>
      <c r="DI305" s="223" t="str">
        <f t="shared" ca="1" si="562"/>
        <v>4.41456639533473+0.65483906580803i</v>
      </c>
      <c r="DJ305" s="223" t="str">
        <f t="shared" ca="1" si="563"/>
        <v>0.762980723257758+4.39716625531308i</v>
      </c>
      <c r="DK305" s="223" t="str">
        <f t="shared" ca="1" si="564"/>
        <v>-3.93590015301004+2.10378246177273i</v>
      </c>
      <c r="DL305" s="223" t="str">
        <f t="shared" ca="1" si="565"/>
        <v>-3.23222074332332-3.07732996725366i</v>
      </c>
      <c r="DM305" s="223" t="str">
        <f t="shared" ca="1" si="566"/>
        <v>1.90812289677115-4.03438690159294i</v>
      </c>
      <c r="DN305" s="223" t="str">
        <f t="shared" ca="1" si="567"/>
        <v>4.42930736563212+0.54630295778447i</v>
      </c>
      <c r="DO305" s="223" t="str">
        <f t="shared" ca="1" si="568"/>
        <v>0.870662789655816+4.37711742675882i</v>
      </c>
      <c r="DP305" s="223" t="str">
        <f t="shared" ca="1" si="569"/>
        <v>-3.88308532731239+2.19974066692831i</v>
      </c>
      <c r="DQ305" s="223" t="str">
        <f t="shared" ca="1" si="570"/>
        <v>-3.30676871683397-2.99708046510187i</v>
      </c>
      <c r="DR305" s="223" t="str">
        <f t="shared" ca="1" si="571"/>
        <v>1.80853939492566-4.07999949974616i</v>
      </c>
      <c r="DS305" s="223" t="str">
        <f t="shared" ca="1" si="572"/>
        <v>4.44138028679475+0.437437777287218i</v>
      </c>
      <c r="DT305" s="223" t="str">
        <f t="shared" ca="1" si="573"/>
        <v>0.977820401340841+4.35443198633859i</v>
      </c>
      <c r="DU305" s="223" t="str">
        <f t="shared" ca="1" si="574"/>
        <v>-3.82793147621386+2.29437383055555i</v>
      </c>
      <c r="DV305" s="223" t="str">
        <f t="shared" ca="1" si="575"/>
        <v>-3.37932481651441-2.91502563374953i</v>
      </c>
      <c r="DW305" s="223" t="str">
        <f t="shared" ca="1" si="576"/>
        <v>1.70786649657849-4.12315445875991i</v>
      </c>
      <c r="DX305" s="223" t="str">
        <f t="shared" ca="1" si="577"/>
        <v>4.45077788654612+0.328309100633818i</v>
      </c>
      <c r="DY305" s="223" t="str">
        <f t="shared" ca="1" si="578"/>
        <v>1.08438901058411+4.32912359891138i</v>
      </c>
      <c r="DZ305" s="223" t="str">
        <f t="shared" ca="1" si="579"/>
        <v>-3.77047182232704+2.38762494918378i</v>
      </c>
      <c r="EA305" s="223" t="str">
        <f t="shared" ca="1" si="580"/>
        <v>-3.44984533728979-2.83121489995141i</v>
      </c>
      <c r="EB305" s="223" t="str">
        <f t="shared" ca="1" si="581"/>
        <v>1.60616484331033-4.16382578370432i</v>
      </c>
      <c r="EC305" s="223" t="str">
        <f t="shared" ca="1" si="582"/>
        <v>4.45749450412425+0.218982662850417i</v>
      </c>
      <c r="ED305" s="223" t="str">
        <f t="shared" ca="1" si="583"/>
        <v>1.19030442443039+4.30120750930578i</v>
      </c>
      <c r="EE305" s="223" t="str">
        <f t="shared" ca="1" si="584"/>
        <v>-3.71074097720417+2.47943785181738i</v>
      </c>
      <c r="EF305" s="223" t="str">
        <f t="shared" ca="1" si="585"/>
        <v>-3.5182878002288-2.74569874816743i</v>
      </c>
      <c r="EG305" s="223" t="str">
        <f t="shared" ca="1" si="586"/>
        <v>1.50349569640367-4.20198897569028i</v>
      </c>
      <c r="EH305" s="223" t="str">
        <f t="shared" ca="1" si="587"/>
        <v>4.46152609368934+0.109524318103764i</v>
      </c>
      <c r="EI305" s="223" t="str">
        <f t="shared" ca="1" si="588"/>
        <v>1.29550284340464+4.27070053312773i</v>
      </c>
      <c r="EJ305" s="223" t="str">
        <f t="shared" ca="1" si="589"/>
        <v>-3.64877492046737+2.56975723380542i</v>
      </c>
      <c r="EK305" s="223" t="str">
        <f t="shared" ca="1" si="590"/>
        <v>-3.58461097815732-2.65852869012185i</v>
      </c>
      <c r="EL305" s="223" t="str">
        <f t="shared" ca="1" si="591"/>
        <v>1.39992089990405-4.23762104664148i</v>
      </c>
      <c r="EM305" s="223" t="str">
        <f t="shared" ca="1" si="592"/>
        <v>4.46287022676293-1.80640390172428E-12i</v>
      </c>
      <c r="EN305" s="223"/>
      <c r="EO305" s="223"/>
      <c r="EP305" s="223"/>
    </row>
    <row r="306" spans="1:146">
      <c r="A306" s="249">
        <f t="shared" si="461"/>
        <v>4.0234375000000001E-3</v>
      </c>
      <c r="B306" s="248">
        <v>206</v>
      </c>
      <c r="C306" s="247">
        <f t="shared" si="462"/>
        <v>41200</v>
      </c>
      <c r="N306" s="246">
        <f t="shared" ca="1" si="463"/>
        <v>8.5346813575762823</v>
      </c>
      <c r="O306" s="223">
        <f t="shared" ca="1" si="464"/>
        <v>-4.4653186424237177</v>
      </c>
      <c r="P306" s="223" t="str">
        <f t="shared" ca="1" si="465"/>
        <v>-1.50432054279566-4.20429426692516i</v>
      </c>
      <c r="Q306" s="223" t="str">
        <f t="shared" ca="1" si="466"/>
        <v>3.45173798818917-2.83276815840417i</v>
      </c>
      <c r="R306" s="223" t="str">
        <f t="shared" ca="1" si="467"/>
        <v>3.83003155237435+2.29563256776726i</v>
      </c>
      <c r="S306" s="223" t="str">
        <f t="shared" ca="1" si="468"/>
        <v>-0.87114045185504+4.37951879679932i</v>
      </c>
      <c r="T306" s="223" t="str">
        <f t="shared" ca="1" si="469"/>
        <v>-4.41698831059334+0.655198322997348i</v>
      </c>
      <c r="U306" s="223" t="str">
        <f t="shared" ca="1" si="470"/>
        <v>-2.10493663692668-3.93805946284469i</v>
      </c>
      <c r="V306" s="223" t="str">
        <f t="shared" ca="1" si="471"/>
        <v>2.99872472056503-3.30858287317228i</v>
      </c>
      <c r="W306" s="223" t="str">
        <f t="shared" ca="1" si="472"/>
        <v>4.12541649987638+1.70880346468649i</v>
      </c>
      <c r="X306" s="223" t="str">
        <f t="shared" ca="1" si="473"/>
        <v>-0.219102800914428+4.45993997056106i</v>
      </c>
      <c r="Y306" s="223" t="str">
        <f t="shared" ca="1" si="474"/>
        <v>-4.27304352083229+1.29621358095415i</v>
      </c>
      <c r="Z306" s="223" t="str">
        <f t="shared" ca="1" si="475"/>
        <v>-2.65998720962888-3.58657756405568i</v>
      </c>
      <c r="AA306" s="223" t="str">
        <f t="shared" ca="1" si="476"/>
        <v>2.48079811867805-3.71277676042342i</v>
      </c>
      <c r="AB306" s="223" t="str">
        <f t="shared" ca="1" si="477"/>
        <v>4.33149863862329+1.08498392706131i</v>
      </c>
      <c r="AC306" s="223" t="str">
        <f t="shared" ca="1" si="478"/>
        <v>0.437677763990501+4.44381691266473i</v>
      </c>
      <c r="AD306" s="223" t="str">
        <f t="shared" ca="1" si="479"/>
        <v>-4.03660024313555+1.90916972935746i</v>
      </c>
      <c r="AE306" s="223" t="str">
        <f t="shared" ca="1" si="480"/>
        <v>-3.15745709221658-3.15745709221645i</v>
      </c>
      <c r="AF306" s="223" t="str">
        <f t="shared" ca="1" si="481"/>
        <v>1.90916972935763-4.03660024313546i</v>
      </c>
      <c r="AG306" s="223" t="str">
        <f t="shared" ca="1" si="482"/>
        <v>4.4438169126647+0.437677763990758i</v>
      </c>
      <c r="AH306" s="223" t="str">
        <f t="shared" ca="1" si="483"/>
        <v>1.08498392706155+4.33149863862323i</v>
      </c>
      <c r="AI306" s="223" t="str">
        <f t="shared" ca="1" si="484"/>
        <v>-3.71277676042454+2.48079811867638i</v>
      </c>
      <c r="AJ306" s="223" t="str">
        <f t="shared" ca="1" si="485"/>
        <v>-3.58657756405689-2.65998720962725i</v>
      </c>
      <c r="AK306" s="223" t="str">
        <f t="shared" ca="1" si="486"/>
        <v>1.29621358095267-4.27304352083274i</v>
      </c>
      <c r="AL306" s="223" t="str">
        <f t="shared" ca="1" si="487"/>
        <v>4.45993997056099-0.219102800915945i</v>
      </c>
      <c r="AM306" s="223" t="str">
        <f t="shared" ca="1" si="488"/>
        <v>1.70880346468751+4.12541649987595i</v>
      </c>
      <c r="AN306" s="223" t="str">
        <f t="shared" ca="1" si="489"/>
        <v>-3.30858287317186+2.9987247205655i</v>
      </c>
      <c r="AO306" s="223" t="str">
        <f t="shared" ca="1" si="490"/>
        <v>-3.9380594628448-2.10493663692647i</v>
      </c>
      <c r="AP306" s="223" t="str">
        <f t="shared" ca="1" si="491"/>
        <v>0.655198322997084-4.41698831059338i</v>
      </c>
      <c r="AQ306" s="223" t="str">
        <f t="shared" ca="1" si="492"/>
        <v>4.37951879679937-0.871140451854772i</v>
      </c>
      <c r="AR306" s="223" t="str">
        <f t="shared" ca="1" si="493"/>
        <v>4.37951879679937-0.871140451854772i</v>
      </c>
      <c r="AS306" s="223" t="str">
        <f t="shared" ca="1" si="494"/>
        <v>-2.83276815840501+3.45173798818848i</v>
      </c>
      <c r="AT306" s="223" t="str">
        <f t="shared" ca="1" si="495"/>
        <v>-4.20429426692472-1.5043205427969i</v>
      </c>
      <c r="AU306" s="223" t="str">
        <f t="shared" ca="1" si="496"/>
        <v>1.59077785709497E-12-4.46531864242372i</v>
      </c>
      <c r="AV306" s="223" t="str">
        <f t="shared" ca="1" si="497"/>
        <v>4.20429426692579-1.5043205427939i</v>
      </c>
      <c r="AW306" s="223" t="str">
        <f t="shared" ca="1" si="498"/>
        <v>2.83276815840265+3.45173798819042i</v>
      </c>
      <c r="AX306" s="223" t="str">
        <f t="shared" ca="1" si="499"/>
        <v>-2.2956325677656+3.83003155237535i</v>
      </c>
      <c r="AY306" s="223" t="str">
        <f t="shared" ca="1" si="500"/>
        <v>-4.37951879679962-0.871140451853535i</v>
      </c>
      <c r="AZ306" s="223" t="str">
        <f t="shared" ca="1" si="501"/>
        <v>-0.655198322998455-4.41698831059318i</v>
      </c>
      <c r="BA306" s="223" t="str">
        <f t="shared" ca="1" si="502"/>
        <v>3.93805946284415-2.10493663692769i</v>
      </c>
      <c r="BB306" s="223" t="str">
        <f t="shared" ca="1" si="503"/>
        <v>3.30858287317271+2.99872472056457i</v>
      </c>
      <c r="BC306" s="223" t="str">
        <f t="shared" ca="1" si="504"/>
        <v>-1.70880346468629+4.12541649987646i</v>
      </c>
      <c r="BD306" s="223" t="str">
        <f t="shared" ca="1" si="505"/>
        <v>-4.45993997056106-0.219102800914622i</v>
      </c>
      <c r="BE306" s="223" t="str">
        <f t="shared" ca="1" si="506"/>
        <v>-1.29621358095388-4.27304352083237i</v>
      </c>
      <c r="BF306" s="223" t="str">
        <f t="shared" ca="1" si="507"/>
        <v>3.5865775640561-2.65998720962831i</v>
      </c>
      <c r="BG306" s="223" t="str">
        <f t="shared" ca="1" si="508"/>
        <v>3.7127767604228+2.48079811867898i</v>
      </c>
      <c r="BH306" s="223" t="str">
        <f t="shared" ca="1" si="509"/>
        <v>-1.0849839270628+4.33149863862292i</v>
      </c>
      <c r="BI306" s="223" t="str">
        <f t="shared" ca="1" si="510"/>
        <v>-4.44381691266488+0.437677763988917i</v>
      </c>
      <c r="BJ306" s="223" t="str">
        <f t="shared" ca="1" si="511"/>
        <v>-1.90916972935562-4.03660024313642i</v>
      </c>
      <c r="BK306" s="223" t="str">
        <f t="shared" ca="1" si="512"/>
        <v>3.15745709221502-3.15745709221802i</v>
      </c>
      <c r="BL306" s="223" t="str">
        <f t="shared" ca="1" si="513"/>
        <v>4.03660024313633+1.9091697293558i</v>
      </c>
      <c r="BM306" s="223" t="str">
        <f t="shared" ca="1" si="514"/>
        <v>-0.437677763989246+4.44381691266485i</v>
      </c>
      <c r="BN306" s="223" t="str">
        <f t="shared" ca="1" si="515"/>
        <v>-4.33149863862297+1.0849839270626i</v>
      </c>
      <c r="BO306" s="223" t="str">
        <f t="shared" ca="1" si="516"/>
        <v>-2.48079811867881-3.71277676042292i</v>
      </c>
      <c r="BP306" s="223" t="str">
        <f t="shared" ca="1" si="517"/>
        <v>2.65998720962848-3.58657756405598i</v>
      </c>
      <c r="BQ306" s="223" t="str">
        <f t="shared" ca="1" si="518"/>
        <v>4.27304352083232+1.29621358095407i</v>
      </c>
      <c r="BR306" s="223" t="str">
        <f t="shared" ca="1" si="519"/>
        <v>0.219102800914293+4.45993997056107i</v>
      </c>
      <c r="BS306" s="223" t="str">
        <f t="shared" ca="1" si="520"/>
        <v>-4.12541649987659+1.70880346468598i</v>
      </c>
      <c r="BT306" s="223" t="str">
        <f t="shared" ca="1" si="521"/>
        <v>-2.99872472056432-3.30858287317293i</v>
      </c>
      <c r="BU306" s="223" t="str">
        <f t="shared" ca="1" si="522"/>
        <v>2.10493663692787-3.93805946284405i</v>
      </c>
      <c r="BV306" s="223" t="str">
        <f t="shared" ca="1" si="523"/>
        <v>4.41698831059315+0.655198322998656i</v>
      </c>
      <c r="BW306" s="223" t="str">
        <f t="shared" ca="1" si="524"/>
        <v>0.871140451853335+4.37951879679966i</v>
      </c>
      <c r="BX306" s="223" t="str">
        <f t="shared" ca="1" si="525"/>
        <v>-3.83003155237545+2.29563256776542i</v>
      </c>
      <c r="BY306" s="223" t="str">
        <f t="shared" ca="1" si="526"/>
        <v>-3.45173798819029-2.83276815840281i</v>
      </c>
      <c r="BZ306" s="223" t="str">
        <f t="shared" ca="1" si="527"/>
        <v>1.50432054279409-4.20429426692572i</v>
      </c>
      <c r="CA306" s="223" t="str">
        <f t="shared" ca="1" si="528"/>
        <v>4.46531864242372-1.38727588869886E-12i</v>
      </c>
      <c r="CB306" s="223" t="str">
        <f t="shared" ca="1" si="529"/>
        <v>1.5043205427967+4.20429426692479i</v>
      </c>
      <c r="CC306" s="223" t="str">
        <f t="shared" ca="1" si="530"/>
        <v>-3.45173798818869+2.83276815840476i</v>
      </c>
      <c r="CD306" s="223" t="str">
        <f t="shared" ca="1" si="531"/>
        <v>-3.83003155237453-2.29563256776696i</v>
      </c>
      <c r="CE306" s="223" t="str">
        <f t="shared" ca="1" si="532"/>
        <v>0.871140451855098-4.37951879679931i</v>
      </c>
      <c r="CF306" s="223" t="str">
        <f t="shared" ca="1" si="533"/>
        <v>4.41698831059342-0.655198322996884i</v>
      </c>
      <c r="CG306" s="223" t="str">
        <f t="shared" ca="1" si="534"/>
        <v>2.10493663692629+3.9380594628449i</v>
      </c>
      <c r="CH306" s="223" t="str">
        <f t="shared" ca="1" si="535"/>
        <v>-2.99872472056565+3.30858287317172i</v>
      </c>
      <c r="CI306" s="223" t="str">
        <f t="shared" ca="1" si="536"/>
        <v>-4.1254164998759-1.70880346468764i</v>
      </c>
      <c r="CJ306" s="223" t="str">
        <f t="shared" ca="1" si="537"/>
        <v>0.219102800916338-4.45993997056097i</v>
      </c>
      <c r="CK306" s="223" t="str">
        <f t="shared" ca="1" si="538"/>
        <v>4.27304352083283-1.29621358095235i</v>
      </c>
      <c r="CL306" s="223" t="str">
        <f t="shared" ca="1" si="539"/>
        <v>2.6599872096307+3.58657756405432i</v>
      </c>
      <c r="CM306" s="223" t="str">
        <f t="shared" ca="1" si="540"/>
        <v>-2.4807981186765+3.71277676042446i</v>
      </c>
      <c r="CN306" s="223" t="str">
        <f t="shared" ca="1" si="541"/>
        <v>-4.33149863862358-1.08498392706015i</v>
      </c>
      <c r="CO306" s="223" t="str">
        <f t="shared" ca="1" si="542"/>
        <v>-0.437677763991755-4.44381691266461i</v>
      </c>
      <c r="CP306" s="223" t="str">
        <f t="shared" ca="1" si="543"/>
        <v>4.0366002431352-1.90916972935819i</v>
      </c>
      <c r="CQ306" s="223" t="str">
        <f t="shared" ca="1" si="544"/>
        <v>3.15745709221689+3.15745709221615i</v>
      </c>
      <c r="CR306" s="223" t="str">
        <f t="shared" ca="1" si="545"/>
        <v>-1.90916972935724+4.03660024313565i</v>
      </c>
      <c r="CS306" s="223" t="str">
        <f t="shared" ca="1" si="546"/>
        <v>-4.44381691266471-0.437677763990703i</v>
      </c>
      <c r="CT306" s="223" t="str">
        <f t="shared" ca="1" si="547"/>
        <v>-1.08498392706118-4.33149863862332i</v>
      </c>
      <c r="CU306" s="223" t="str">
        <f t="shared" ca="1" si="548"/>
        <v>3.71277676042387-2.48079811867738i</v>
      </c>
      <c r="CV306" s="223" t="str">
        <f t="shared" ca="1" si="549"/>
        <v>3.58657756405495+2.65998720962985i</v>
      </c>
      <c r="CW306" s="223" t="str">
        <f t="shared" ca="1" si="550"/>
        <v>-1.29621358095572+4.27304352083182i</v>
      </c>
      <c r="CX306" s="223" t="str">
        <f t="shared" ca="1" si="551"/>
        <v>-4.45993997056115+0.219102800912831i</v>
      </c>
      <c r="CY306" s="223" t="str">
        <f t="shared" ca="1" si="552"/>
        <v>-1.70880346468463-4.12541649987715i</v>
      </c>
      <c r="CZ306" s="223" t="str">
        <f t="shared" ca="1" si="553"/>
        <v>3.30858287317101-2.99872472056643i</v>
      </c>
      <c r="DA306" s="223" t="str">
        <f t="shared" ca="1" si="554"/>
        <v>3.9380594628454+2.10493663692536i</v>
      </c>
      <c r="DB306" s="223" t="str">
        <f t="shared" ca="1" si="555"/>
        <v>-0.655198322995839+4.41698831059357i</v>
      </c>
      <c r="DC306" s="223" t="str">
        <f t="shared" ca="1" si="556"/>
        <v>-4.37951879679911+0.871140451856134i</v>
      </c>
      <c r="DD306" s="223" t="str">
        <f t="shared" ca="1" si="557"/>
        <v>-2.29563256776787-3.83003155237399i</v>
      </c>
      <c r="DE306" s="223" t="str">
        <f t="shared" ca="1" si="558"/>
        <v>2.83276815840394-3.45173798818936i</v>
      </c>
      <c r="DF306" s="223" t="str">
        <f t="shared" ca="1" si="559"/>
        <v>4.20429426692514+1.50432054279571i</v>
      </c>
      <c r="DG306" s="223" t="str">
        <f t="shared" ca="1" si="560"/>
        <v>-3.30413957365244E-13+4.46531864242372i</v>
      </c>
      <c r="DH306" s="223" t="str">
        <f t="shared" ca="1" si="561"/>
        <v>-4.20429426692537+1.50432054279509i</v>
      </c>
      <c r="DI306" s="223" t="str">
        <f t="shared" ca="1" si="562"/>
        <v>-2.83276815840363-3.45173798818962i</v>
      </c>
      <c r="DJ306" s="223" t="str">
        <f t="shared" ca="1" si="563"/>
        <v>2.29563256776822-3.83003155237378i</v>
      </c>
      <c r="DK306" s="223" t="str">
        <f t="shared" ca="1" si="564"/>
        <v>4.37951879679903+0.871140451856532i</v>
      </c>
      <c r="DL306" s="223" t="str">
        <f t="shared" ca="1" si="565"/>
        <v>0.655198322995437+4.41698831059363i</v>
      </c>
      <c r="DM306" s="223" t="str">
        <f t="shared" ca="1" si="566"/>
        <v>-3.9380594628457+2.10493663692478i</v>
      </c>
      <c r="DN306" s="223" t="str">
        <f t="shared" ca="1" si="567"/>
        <v>-3.30858287317364-2.99872472056354i</v>
      </c>
      <c r="DO306" s="223" t="str">
        <f t="shared" ca="1" si="568"/>
        <v>1.70880346468501-4.12541649987699i</v>
      </c>
      <c r="DP306" s="223" t="str">
        <f t="shared" ca="1" si="569"/>
        <v>4.45993997056112+0.219102800913237i</v>
      </c>
      <c r="DQ306" s="223" t="str">
        <f t="shared" ca="1" si="570"/>
        <v>1.29621358095532+4.27304352083193i</v>
      </c>
      <c r="DR306" s="223" t="str">
        <f t="shared" ca="1" si="571"/>
        <v>-3.5865775640552+2.65998720962953i</v>
      </c>
      <c r="DS306" s="223" t="str">
        <f t="shared" ca="1" si="572"/>
        <v>-3.71277676042365-2.48079811867772i</v>
      </c>
      <c r="DT306" s="223" t="str">
        <f t="shared" ca="1" si="573"/>
        <v>1.08498392706133-4.33149863862329i</v>
      </c>
      <c r="DU306" s="223" t="str">
        <f t="shared" ca="1" si="574"/>
        <v>4.44381691266477-0.437677763990045i</v>
      </c>
      <c r="DV306" s="223" t="str">
        <f t="shared" ca="1" si="575"/>
        <v>1.90916972935664+4.03660024313593i</v>
      </c>
      <c r="DW306" s="223" t="str">
        <f t="shared" ca="1" si="576"/>
        <v>-3.15745709221736+3.15745709221568i</v>
      </c>
      <c r="DX306" s="223" t="str">
        <f t="shared" ca="1" si="577"/>
        <v>-4.03660024313492-1.90916972935879i</v>
      </c>
      <c r="DY306" s="223" t="str">
        <f t="shared" ca="1" si="578"/>
        <v>0.437677763992412-4.44381691266454i</v>
      </c>
      <c r="DZ306" s="223" t="str">
        <f t="shared" ca="1" si="579"/>
        <v>4.33149863862374-1.08498392705951i</v>
      </c>
      <c r="EA306" s="223" t="str">
        <f t="shared" ca="1" si="580"/>
        <v>2.48079811867996+3.71277676042215i</v>
      </c>
      <c r="EB306" s="223" t="str">
        <f t="shared" ca="1" si="581"/>
        <v>-2.65998720962736+3.5865775640568i</v>
      </c>
      <c r="EC306" s="223" t="str">
        <f t="shared" ca="1" si="582"/>
        <v>-4.27304352083272-1.29621358095274i</v>
      </c>
      <c r="ED306" s="223" t="str">
        <f t="shared" ca="1" si="583"/>
        <v>-0.219102800915932-4.45993997056099i</v>
      </c>
      <c r="EE306" s="223" t="str">
        <f t="shared" ca="1" si="584"/>
        <v>4.12541649987596-1.7088034646875i</v>
      </c>
      <c r="EF306" s="223" t="str">
        <f t="shared" ca="1" si="585"/>
        <v>2.99872472056516+3.30858287317217i</v>
      </c>
      <c r="EG306" s="223" t="str">
        <f t="shared" ca="1" si="586"/>
        <v>-2.10493663692687+3.93805946284458i</v>
      </c>
      <c r="EH306" s="223" t="str">
        <f t="shared" ca="1" si="587"/>
        <v>-4.41698831059332-0.655198322997535i</v>
      </c>
      <c r="EI306" s="223" t="str">
        <f t="shared" ca="1" si="588"/>
        <v>-0.871140451854446-4.37951879679944i</v>
      </c>
      <c r="EJ306" s="223" t="str">
        <f t="shared" ca="1" si="589"/>
        <v>3.83003155237487-2.2956325677664i</v>
      </c>
      <c r="EK306" s="223" t="str">
        <f t="shared" ca="1" si="590"/>
        <v>3.45173798818827+2.83276815840527i</v>
      </c>
      <c r="EL306" s="223" t="str">
        <f t="shared" ca="1" si="591"/>
        <v>-1.50432054279709+4.20429426692465i</v>
      </c>
      <c r="EM306" s="223" t="str">
        <f t="shared" ca="1" si="592"/>
        <v>-4.46531864242372-1.79427982549108E-12i</v>
      </c>
      <c r="EN306" s="223"/>
      <c r="EO306" s="223"/>
      <c r="EP306" s="223"/>
    </row>
    <row r="307" spans="1:146">
      <c r="A307" s="249">
        <f t="shared" si="461"/>
        <v>4.0429687499999997E-3</v>
      </c>
      <c r="B307" s="248">
        <v>207</v>
      </c>
      <c r="C307" s="247">
        <f t="shared" si="462"/>
        <v>41400</v>
      </c>
      <c r="N307" s="246">
        <f t="shared" ca="1" si="463"/>
        <v>8.5325655539477907</v>
      </c>
      <c r="O307" s="223">
        <f t="shared" ca="1" si="464"/>
        <v>-4.4674344460522102</v>
      </c>
      <c r="P307" s="223" t="str">
        <f t="shared" ca="1" si="465"/>
        <v>-1.60780748317961-4.16808416743298i</v>
      </c>
      <c r="Q307" s="223" t="str">
        <f t="shared" ca="1" si="466"/>
        <v>3.31015058025185-3.00014560743843i</v>
      </c>
      <c r="R307" s="223" t="str">
        <f t="shared" ca="1" si="467"/>
        <v>3.9904210112117+2.00860914143445i</v>
      </c>
      <c r="S307" s="223" t="str">
        <f t="shared" ca="1" si="468"/>
        <v>-0.437885149011696+4.44592252812044i</v>
      </c>
      <c r="T307" s="223" t="str">
        <f t="shared" ca="1" si="469"/>
        <v>-4.30560639461525+1.19152175994485i</v>
      </c>
      <c r="U307" s="223" t="str">
        <f t="shared" ca="1" si="470"/>
        <v>-2.66124759237897-3.5882769934651i</v>
      </c>
      <c r="V307" s="223" t="str">
        <f t="shared" ca="1" si="471"/>
        <v>2.39006679563959-3.77432791926655i</v>
      </c>
      <c r="W307" s="223" t="str">
        <f t="shared" ca="1" si="472"/>
        <v>4.38159394585433+0.871553224666474i</v>
      </c>
      <c r="X307" s="223" t="str">
        <f t="shared" ca="1" si="473"/>
        <v>0.763761030809933+4.40166327853347i</v>
      </c>
      <c r="Y307" s="223" t="str">
        <f t="shared" ca="1" si="474"/>
        <v>-3.83184633767978+2.29672030821862i</v>
      </c>
      <c r="Z307" s="223" t="str">
        <f t="shared" ca="1" si="475"/>
        <v>-3.52188598620136-2.74850680005931i</v>
      </c>
      <c r="AA307" s="223" t="str">
        <f t="shared" ca="1" si="476"/>
        <v>1.29682776632785-4.2750682186668i</v>
      </c>
      <c r="AB307" s="223" t="str">
        <f t="shared" ca="1" si="477"/>
        <v>4.45532973888551-0.328644865434118i</v>
      </c>
      <c r="AC307" s="223" t="str">
        <f t="shared" ca="1" si="478"/>
        <v>1.91007435197547+4.03851290696208i</v>
      </c>
      <c r="AD307" s="223" t="str">
        <f t="shared" ca="1" si="479"/>
        <v>-3.08047718150785+3.23552636583034i</v>
      </c>
      <c r="AE307" s="223" t="str">
        <f t="shared" ca="1" si="480"/>
        <v>-4.12737124754354-1.70961314768127i</v>
      </c>
      <c r="AF307" s="223" t="str">
        <f t="shared" ca="1" si="481"/>
        <v>0.10963632965189-4.46608893832112i</v>
      </c>
      <c r="AG307" s="223" t="str">
        <f t="shared" ca="1" si="482"/>
        <v>4.20628638927464-1.50503333556991i</v>
      </c>
      <c r="AH307" s="223" t="str">
        <f t="shared" ca="1" si="483"/>
        <v>2.91800685783746+3.38278088373861i</v>
      </c>
      <c r="AI307" s="223" t="str">
        <f t="shared" ca="1" si="484"/>
        <v>-2.10593401985258+3.93992543505602i</v>
      </c>
      <c r="AJ307" s="223" t="str">
        <f t="shared" ca="1" si="485"/>
        <v>-4.43383725986808-0.546861666950036i</v>
      </c>
      <c r="AK307" s="223" t="str">
        <f t="shared" ca="1" si="486"/>
        <v>-1.08549802540626-4.33355103426889i</v>
      </c>
      <c r="AL307" s="223" t="str">
        <f t="shared" ca="1" si="487"/>
        <v>3.65250655684154-2.57238534866053i</v>
      </c>
      <c r="AM307" s="223" t="str">
        <f t="shared" ca="1" si="488"/>
        <v>3.71453598684642+2.48197359619249i</v>
      </c>
      <c r="AN307" s="223" t="str">
        <f t="shared" ca="1" si="489"/>
        <v>-0.978820427449952+4.35888530482055i</v>
      </c>
      <c r="AO307" s="223" t="str">
        <f t="shared" ca="1" si="490"/>
        <v>-4.41908121384258+0.655508775866039i</v>
      </c>
      <c r="AP307" s="223" t="str">
        <f t="shared" ca="1" si="491"/>
        <v>-2.20199036236585-3.88705659514005i</v>
      </c>
      <c r="AQ307" s="223" t="str">
        <f t="shared" ca="1" si="492"/>
        <v>2.83411041001625-3.45337352651163i</v>
      </c>
      <c r="AR307" s="223" t="str">
        <f t="shared" ca="1" si="493"/>
        <v>2.83411041001625-3.45337352651163i</v>
      </c>
      <c r="AS307" s="223" t="str">
        <f t="shared" ca="1" si="494"/>
        <v>0.219206618476557+4.46205322561149i</v>
      </c>
      <c r="AT307" s="223" t="str">
        <f t="shared" ca="1" si="495"/>
        <v>-4.0841721535461+1.81038900515122i</v>
      </c>
      <c r="AU307" s="223" t="str">
        <f t="shared" ca="1" si="496"/>
        <v>-3.15895319131055-3.15895319130922i</v>
      </c>
      <c r="AV307" s="223" t="str">
        <f t="shared" ca="1" si="497"/>
        <v>1.81038900514951-4.08417215354686i</v>
      </c>
      <c r="AW307" s="223" t="str">
        <f t="shared" ca="1" si="498"/>
        <v>4.46205322561135+0.219206618479253i</v>
      </c>
      <c r="AX307" s="223" t="str">
        <f t="shared" ca="1" si="499"/>
        <v>1.40135261215757+4.24195490147797i</v>
      </c>
      <c r="AY307" s="223" t="str">
        <f t="shared" ca="1" si="500"/>
        <v>-3.45337352651052+2.8341104100176i</v>
      </c>
      <c r="AZ307" s="223" t="str">
        <f t="shared" ca="1" si="501"/>
        <v>-3.88705659514097-2.20199036236422i</v>
      </c>
      <c r="BA307" s="223" t="str">
        <f t="shared" ca="1" si="502"/>
        <v>0.65550877586858-4.4190812138422i</v>
      </c>
      <c r="BB307" s="223" t="str">
        <f t="shared" ca="1" si="503"/>
        <v>4.35888530482112-0.978820427447379i</v>
      </c>
      <c r="BC307" s="223" t="str">
        <f t="shared" ca="1" si="504"/>
        <v>2.48197359619394+3.71453598684545i</v>
      </c>
      <c r="BD307" s="223" t="str">
        <f t="shared" ca="1" si="505"/>
        <v>-2.57238534865911+3.65250655684255i</v>
      </c>
      <c r="BE307" s="223" t="str">
        <f t="shared" ca="1" si="506"/>
        <v>-4.33355103426823-1.08549802540888i</v>
      </c>
      <c r="BF307" s="223" t="str">
        <f t="shared" ca="1" si="507"/>
        <v>-0.546861666947293-4.43383725986842i</v>
      </c>
      <c r="BG307" s="223" t="str">
        <f t="shared" ca="1" si="508"/>
        <v>3.93992543505517-2.10593401985418i</v>
      </c>
      <c r="BH307" s="223" t="str">
        <f t="shared" ca="1" si="509"/>
        <v>3.38278088373863+2.91800685783744i</v>
      </c>
      <c r="BI307" s="223" t="str">
        <f t="shared" ca="1" si="510"/>
        <v>-1.50503333557079+4.20628638927433i</v>
      </c>
      <c r="BJ307" s="223" t="str">
        <f t="shared" ca="1" si="511"/>
        <v>-4.46608893832118+0.109636329649636i</v>
      </c>
      <c r="BK307" s="223" t="str">
        <f t="shared" ca="1" si="512"/>
        <v>-1.70961314768247-4.12737124754304i</v>
      </c>
      <c r="BL307" s="223" t="str">
        <f t="shared" ca="1" si="513"/>
        <v>3.23552636583001-3.08047718150819i</v>
      </c>
      <c r="BM307" s="223" t="str">
        <f t="shared" ca="1" si="514"/>
        <v>4.03851290696171+1.91007435197624i</v>
      </c>
      <c r="BN307" s="223" t="str">
        <f t="shared" ca="1" si="515"/>
        <v>-0.32864486543586+4.45532973888538i</v>
      </c>
      <c r="BO307" s="223" t="str">
        <f t="shared" ca="1" si="516"/>
        <v>-4.27506821866642+1.2968277663291i</v>
      </c>
      <c r="BP307" s="223" t="str">
        <f t="shared" ca="1" si="517"/>
        <v>-2.74850680005974-3.52188598620103i</v>
      </c>
      <c r="BQ307" s="223" t="str">
        <f t="shared" ca="1" si="518"/>
        <v>2.29672030821944-3.8318463376793i</v>
      </c>
      <c r="BR307" s="223" t="str">
        <f t="shared" ca="1" si="519"/>
        <v>4.40166327853317+0.763761030811653i</v>
      </c>
      <c r="BS307" s="223" t="str">
        <f t="shared" ca="1" si="520"/>
        <v>0.871553224667814+4.38159394585406i</v>
      </c>
      <c r="BT307" s="223" t="str">
        <f t="shared" ca="1" si="521"/>
        <v>-3.77432791926624+2.39006679564007i</v>
      </c>
      <c r="BU307" s="223" t="str">
        <f t="shared" ca="1" si="522"/>
        <v>-3.58827699346482-2.66124759237935i</v>
      </c>
      <c r="BV307" s="223" t="str">
        <f t="shared" ca="1" si="523"/>
        <v>1.19152175994649-4.3056063946148i</v>
      </c>
      <c r="BW307" s="223" t="str">
        <f t="shared" ca="1" si="524"/>
        <v>4.44592252812026-0.437885149013527i</v>
      </c>
      <c r="BX307" s="223" t="str">
        <f t="shared" ca="1" si="525"/>
        <v>2.00860914143476+3.99042101121154i</v>
      </c>
      <c r="BY307" s="223" t="str">
        <f t="shared" ca="1" si="526"/>
        <v>-3.00014560743875+3.31015058025157i</v>
      </c>
      <c r="BZ307" s="223" t="str">
        <f t="shared" ca="1" si="527"/>
        <v>-4.16808416743245-1.60780748318099i</v>
      </c>
      <c r="CA307" s="223" t="str">
        <f t="shared" ca="1" si="528"/>
        <v>-1.87174078034155E-12-4.46743444605221i</v>
      </c>
      <c r="CB307" s="223" t="str">
        <f t="shared" ca="1" si="529"/>
        <v>4.16808416743274-1.60780748318022i</v>
      </c>
      <c r="CC307" s="223" t="str">
        <f t="shared" ca="1" si="530"/>
        <v>3.00014560743814+3.31015058025212i</v>
      </c>
      <c r="CD307" s="223" t="str">
        <f t="shared" ca="1" si="531"/>
        <v>-2.00860914143573+3.99042101121105i</v>
      </c>
      <c r="CE307" s="223" t="str">
        <f t="shared" ca="1" si="532"/>
        <v>-4.44592252812062-0.437885149009802i</v>
      </c>
      <c r="CF307" s="223" t="str">
        <f t="shared" ca="1" si="533"/>
        <v>-1.19152175994569-4.30560639461502i</v>
      </c>
      <c r="CG307" s="223" t="str">
        <f t="shared" ca="1" si="534"/>
        <v>3.58827699346531-2.66124759237869i</v>
      </c>
      <c r="CH307" s="223" t="str">
        <f t="shared" ca="1" si="535"/>
        <v>3.7743279192658+2.39006679564077i</v>
      </c>
      <c r="CI307" s="223" t="str">
        <f t="shared" ca="1" si="536"/>
        <v>-0.871553224664392+4.38159394585474i</v>
      </c>
      <c r="CJ307" s="223" t="str">
        <f t="shared" ca="1" si="537"/>
        <v>-4.40166327853331+0.76376103081084i</v>
      </c>
      <c r="CK307" s="223" t="str">
        <f t="shared" ca="1" si="538"/>
        <v>-2.29672030821873-3.83184633767972i</v>
      </c>
      <c r="CL307" s="223" t="str">
        <f t="shared" ca="1" si="539"/>
        <v>2.74850680006039-3.52188598620052i</v>
      </c>
      <c r="CM307" s="223" t="str">
        <f t="shared" ca="1" si="540"/>
        <v>4.27506821866618+1.29682776632989i</v>
      </c>
      <c r="CN307" s="223" t="str">
        <f t="shared" ca="1" si="541"/>
        <v>0.328644865435035+4.45532973888544i</v>
      </c>
      <c r="CO307" s="223" t="str">
        <f t="shared" ca="1" si="542"/>
        <v>-4.03851290696212+1.91007435197538i</v>
      </c>
      <c r="CP307" s="223" t="str">
        <f t="shared" ca="1" si="543"/>
        <v>-3.23552636582944-3.08047718150879i</v>
      </c>
      <c r="CQ307" s="223" t="str">
        <f t="shared" ca="1" si="544"/>
        <v>1.70961314768347-4.12737124754263i</v>
      </c>
      <c r="CR307" s="223" t="str">
        <f t="shared" ca="1" si="545"/>
        <v>4.46608893832116+0.109636329650464i</v>
      </c>
      <c r="CS307" s="223" t="str">
        <f t="shared" ca="1" si="546"/>
        <v>1.50503333556988+4.20628638927466i</v>
      </c>
      <c r="CT307" s="223" t="str">
        <f t="shared" ca="1" si="547"/>
        <v>-3.38278088373917+2.91800685783681i</v>
      </c>
      <c r="CU307" s="223" t="str">
        <f t="shared" ca="1" si="548"/>
        <v>-3.93992543505472-2.10593401985502i</v>
      </c>
      <c r="CV307" s="223" t="str">
        <f t="shared" ca="1" si="549"/>
        <v>0.546861666948365-4.43383725986828i</v>
      </c>
      <c r="CW307" s="223" t="str">
        <f t="shared" ca="1" si="550"/>
        <v>4.33355103426846-1.08549802540795i</v>
      </c>
      <c r="CX307" s="223" t="str">
        <f t="shared" ca="1" si="551"/>
        <v>2.57238534865843+3.65250655684302i</v>
      </c>
      <c r="CY307" s="223" t="str">
        <f t="shared" ca="1" si="552"/>
        <v>-2.48197359619474+3.71453598684492i</v>
      </c>
      <c r="CZ307" s="223" t="str">
        <f t="shared" ca="1" si="553"/>
        <v>-4.35888530482091-0.978820427448312i</v>
      </c>
      <c r="DA307" s="223" t="str">
        <f t="shared" ca="1" si="554"/>
        <v>-0.655508775867763-4.41908121384233i</v>
      </c>
      <c r="DB307" s="223" t="str">
        <f t="shared" ca="1" si="555"/>
        <v>3.88705659514144-2.20199036236339i</v>
      </c>
      <c r="DC307" s="223" t="str">
        <f t="shared" ca="1" si="556"/>
        <v>3.45337352650991+2.83411041001833i</v>
      </c>
      <c r="DD307" s="223" t="str">
        <f t="shared" ca="1" si="557"/>
        <v>-1.40135261215426+4.24195490147906i</v>
      </c>
      <c r="DE307" s="223" t="str">
        <f t="shared" ca="1" si="558"/>
        <v>-4.4620532256114+0.219206618478426i</v>
      </c>
      <c r="DF307" s="223" t="str">
        <f t="shared" ca="1" si="559"/>
        <v>-1.81038900514863-4.08417215354725i</v>
      </c>
      <c r="DG307" s="223" t="str">
        <f t="shared" ca="1" si="560"/>
        <v>3.15895319131113-3.15895319130864i</v>
      </c>
      <c r="DH307" s="223" t="str">
        <f t="shared" ca="1" si="561"/>
        <v>4.08417215354757+1.81038900514791i</v>
      </c>
      <c r="DI307" s="223" t="str">
        <f t="shared" ca="1" si="562"/>
        <v>-0.219206618477383+4.46205322561145i</v>
      </c>
      <c r="DJ307" s="223" t="str">
        <f t="shared" ca="1" si="563"/>
        <v>-4.24195490147881+1.40135261215501i</v>
      </c>
      <c r="DK307" s="223" t="str">
        <f t="shared" ca="1" si="564"/>
        <v>-2.83411041001561-3.45337352651215i</v>
      </c>
      <c r="DL307" s="223" t="str">
        <f t="shared" ca="1" si="565"/>
        <v>2.2019903623627-3.88705659514183i</v>
      </c>
      <c r="DM307" s="223" t="str">
        <f t="shared" ca="1" si="566"/>
        <v>4.41908121384248+0.655508775866731i</v>
      </c>
      <c r="DN307" s="223" t="str">
        <f t="shared" ca="1" si="567"/>
        <v>0.978820427449331+4.35888530482069i</v>
      </c>
      <c r="DO307" s="223" t="str">
        <f t="shared" ca="1" si="568"/>
        <v>-3.71453598684702+2.48197359619159i</v>
      </c>
      <c r="DP307" s="223" t="str">
        <f t="shared" ca="1" si="569"/>
        <v>-3.65250655684362-2.57238534865758i</v>
      </c>
      <c r="DQ307" s="223" t="str">
        <f t="shared" ca="1" si="570"/>
        <v>1.08549802540694-4.33355103426872i</v>
      </c>
      <c r="DR307" s="223" t="str">
        <f t="shared" ca="1" si="571"/>
        <v>4.43383725986821-0.546861666948901i</v>
      </c>
      <c r="DS307" s="223" t="str">
        <f t="shared" ca="1" si="572"/>
        <v>2.10593401985169+3.9399254350565i</v>
      </c>
      <c r="DT307" s="223" t="str">
        <f t="shared" ca="1" si="573"/>
        <v>-2.91800685783948+3.38278088373687i</v>
      </c>
      <c r="DU307" s="223" t="str">
        <f t="shared" ca="1" si="574"/>
        <v>-4.206286389275-1.5050333355689i</v>
      </c>
      <c r="DV307" s="223" t="str">
        <f t="shared" ca="1" si="575"/>
        <v>-0.109636329651254-4.46608893832114i</v>
      </c>
      <c r="DW307" s="223" t="str">
        <f t="shared" ca="1" si="576"/>
        <v>4.12737124754408-1.70961314767998i</v>
      </c>
      <c r="DX307" s="223" t="str">
        <f t="shared" ca="1" si="577"/>
        <v>3.08047718150624+3.23552636583187i</v>
      </c>
      <c r="DY307" s="223" t="str">
        <f t="shared" ca="1" si="578"/>
        <v>-1.91007435197444+4.03851290696257i</v>
      </c>
      <c r="DZ307" s="223" t="str">
        <f t="shared" ca="1" si="579"/>
        <v>-4.4553297388855-0.328644865434247i</v>
      </c>
      <c r="EA307" s="223" t="str">
        <f t="shared" ca="1" si="580"/>
        <v>-1.29682776632652-4.27506821866721i</v>
      </c>
      <c r="EB307" s="223" t="str">
        <f t="shared" ca="1" si="581"/>
        <v>3.52188598620269-2.74850680005761i</v>
      </c>
      <c r="EC307" s="223" t="str">
        <f t="shared" ca="1" si="582"/>
        <v>3.83184633768013+2.29672030821805i</v>
      </c>
      <c r="ED307" s="223" t="str">
        <f t="shared" ca="1" si="583"/>
        <v>-0.763761030810058+4.40166327853344i</v>
      </c>
      <c r="EE307" s="223" t="str">
        <f t="shared" ca="1" si="584"/>
        <v>-4.38159394585459+0.871553224665165i</v>
      </c>
      <c r="EF307" s="223" t="str">
        <f t="shared" ca="1" si="585"/>
        <v>-2.39006679563779-3.77432791926769i</v>
      </c>
      <c r="EG307" s="223" t="str">
        <f t="shared" ca="1" si="586"/>
        <v>2.66124759237805-3.58827699346578i</v>
      </c>
      <c r="EH307" s="223" t="str">
        <f t="shared" ca="1" si="587"/>
        <v>4.30560639461523+1.19152175994493i</v>
      </c>
      <c r="EI307" s="223" t="str">
        <f t="shared" ca="1" si="588"/>
        <v>0.437885149010841+4.44592252812052i</v>
      </c>
      <c r="EJ307" s="223" t="str">
        <f t="shared" ca="1" si="589"/>
        <v>-3.99042101121264+2.00860914143258i</v>
      </c>
      <c r="EK307" s="223" t="str">
        <f t="shared" ca="1" si="590"/>
        <v>-3.31015058025265-3.00014560743755i</v>
      </c>
      <c r="EL307" s="223" t="str">
        <f t="shared" ca="1" si="591"/>
        <v>1.60780748317949-4.16808416743303i</v>
      </c>
      <c r="EM307" s="223" t="str">
        <f t="shared" ca="1" si="592"/>
        <v>4.46743444605221+8.27514893419559E-13i</v>
      </c>
      <c r="EN307" s="223"/>
      <c r="EO307" s="223"/>
      <c r="EP307" s="223"/>
    </row>
    <row r="308" spans="1:146">
      <c r="A308" s="249">
        <f t="shared" si="461"/>
        <v>4.0624999999999993E-3</v>
      </c>
      <c r="B308" s="248">
        <v>208</v>
      </c>
      <c r="C308" s="247">
        <f t="shared" si="462"/>
        <v>41600</v>
      </c>
      <c r="N308" s="246">
        <f t="shared" ca="1" si="463"/>
        <v>8.5307201252920706</v>
      </c>
      <c r="O308" s="223">
        <f t="shared" ca="1" si="464"/>
        <v>-4.4692798747079303</v>
      </c>
      <c r="P308" s="223" t="str">
        <f t="shared" ca="1" si="465"/>
        <v>-1.71031936265343-4.12907620130727i</v>
      </c>
      <c r="Q308" s="223" t="str">
        <f t="shared" ca="1" si="466"/>
        <v>3.16025810642663-3.16025810642645i</v>
      </c>
      <c r="R308" s="223" t="str">
        <f t="shared" ca="1" si="467"/>
        <v>4.12907620130719+1.71031936265362i</v>
      </c>
      <c r="S308" s="223" t="str">
        <f t="shared" ca="1" si="468"/>
        <v>1.94916801449299E-13+4.46927987470793i</v>
      </c>
      <c r="T308" s="223" t="str">
        <f t="shared" ca="1" si="469"/>
        <v>-4.12907620130721+1.71031936265357i</v>
      </c>
      <c r="U308" s="223" t="str">
        <f t="shared" ca="1" si="470"/>
        <v>-3.16025810642659-3.16025810642649i</v>
      </c>
      <c r="V308" s="223" t="str">
        <f t="shared" ca="1" si="471"/>
        <v>1.71031936265343-4.12907620130727i</v>
      </c>
      <c r="W308" s="223" t="str">
        <f t="shared" ca="1" si="472"/>
        <v>4.46927987470793+5.47524059687563E-14i</v>
      </c>
      <c r="X308" s="223" t="str">
        <f t="shared" ca="1" si="473"/>
        <v>1.71031936265336+4.1290762013073i</v>
      </c>
      <c r="Y308" s="223" t="str">
        <f t="shared" ca="1" si="474"/>
        <v>-3.16025810642667+3.16025810642641i</v>
      </c>
      <c r="Z308" s="223" t="str">
        <f t="shared" ca="1" si="475"/>
        <v>-4.12907620130718-1.71031936265366i</v>
      </c>
      <c r="AA308" s="223" t="str">
        <f t="shared" ca="1" si="476"/>
        <v>-1.40164395480542E-13-4.46927987470793i</v>
      </c>
      <c r="AB308" s="223" t="str">
        <f t="shared" ca="1" si="477"/>
        <v>4.12907620130724-1.71031936265351i</v>
      </c>
      <c r="AC308" s="223" t="str">
        <f t="shared" ca="1" si="478"/>
        <v>3.16025810642657+3.16025810642651i</v>
      </c>
      <c r="AD308" s="223" t="str">
        <f t="shared" ca="1" si="479"/>
        <v>-1.71031936265348+4.12907620130725i</v>
      </c>
      <c r="AE308" s="223" t="str">
        <f t="shared" ca="1" si="480"/>
        <v>-4.46927987470793-1.09504811937513E-13i</v>
      </c>
      <c r="AF308" s="223" t="str">
        <f t="shared" ca="1" si="481"/>
        <v>-1.71031936265328-4.12907620130734i</v>
      </c>
      <c r="AG308" s="223" t="str">
        <f t="shared" ca="1" si="482"/>
        <v>3.16025810642669-3.1602581064264i</v>
      </c>
      <c r="AH308" s="223" t="str">
        <f t="shared" ca="1" si="483"/>
        <v>4.12907620130733+1.7103193626533i</v>
      </c>
      <c r="AI308" s="223" t="str">
        <f t="shared" ca="1" si="484"/>
        <v>-1.24834603709028E-12+4.46927987470793i</v>
      </c>
      <c r="AJ308" s="223" t="str">
        <f t="shared" ca="1" si="485"/>
        <v>-4.12907620130675+1.71031936265469i</v>
      </c>
      <c r="AK308" s="223" t="str">
        <f t="shared" ca="1" si="486"/>
        <v>-3.16025810642622-3.16025810642686i</v>
      </c>
      <c r="AL308" s="223" t="str">
        <f t="shared" ca="1" si="487"/>
        <v>1.71031936265147-4.12907620130808i</v>
      </c>
      <c r="AM308" s="223" t="str">
        <f t="shared" ca="1" si="488"/>
        <v>4.46927987470793-2.80328790961085E-13i</v>
      </c>
      <c r="AN308" s="223" t="str">
        <f t="shared" ca="1" si="489"/>
        <v>1.71031936265199+4.12907620130787i</v>
      </c>
      <c r="AO308" s="223" t="str">
        <f t="shared" ca="1" si="490"/>
        <v>-3.16025810642582+3.16025810642726i</v>
      </c>
      <c r="AP308" s="223" t="str">
        <f t="shared" ca="1" si="491"/>
        <v>-4.12907620130697-1.71031936265417i</v>
      </c>
      <c r="AQ308" s="223" t="str">
        <f t="shared" ca="1" si="492"/>
        <v>-1.8725159059935E-12-4.46927987470793i</v>
      </c>
      <c r="AR308" s="223" t="str">
        <f t="shared" ca="1" si="493"/>
        <v>-1.8725159059935E-12-4.46927987470793i</v>
      </c>
      <c r="AS308" s="223" t="str">
        <f t="shared" ca="1" si="494"/>
        <v>3.16025810642524+3.16025810642784i</v>
      </c>
      <c r="AT308" s="223" t="str">
        <f t="shared" ca="1" si="495"/>
        <v>-1.71031936265282+4.12907620130753i</v>
      </c>
      <c r="AU308" s="223" t="str">
        <f t="shared" ca="1" si="496"/>
        <v>-4.46927987470793-1.10818164160973E-12i</v>
      </c>
      <c r="AV308" s="223" t="str">
        <f t="shared" ca="1" si="497"/>
        <v>-1.71031936265488-4.12907620130668i</v>
      </c>
      <c r="AW308" s="223" t="str">
        <f t="shared" ca="1" si="498"/>
        <v>3.16025810642681-3.16025810642627i</v>
      </c>
      <c r="AX308" s="223" t="str">
        <f t="shared" ca="1" si="499"/>
        <v>4.12907620130644+1.71031936265545i</v>
      </c>
      <c r="AY308" s="223" t="str">
        <f t="shared" ca="1" si="500"/>
        <v>4.84005473422679E-13+4.46927987470793i</v>
      </c>
      <c r="AZ308" s="223" t="str">
        <f t="shared" ca="1" si="501"/>
        <v>-4.12907620130782+1.71031936265212i</v>
      </c>
      <c r="BA308" s="223" t="str">
        <f t="shared" ca="1" si="502"/>
        <v>-3.1602581064274-3.16025810642568i</v>
      </c>
      <c r="BB308" s="223" t="str">
        <f t="shared" ca="1" si="503"/>
        <v>1.7103193626541-4.129076201307i</v>
      </c>
      <c r="BC308" s="223" t="str">
        <f t="shared" ca="1" si="504"/>
        <v>4.46927987470793-1.94916801449299E-12i</v>
      </c>
      <c r="BD308" s="223" t="str">
        <f t="shared" ca="1" si="505"/>
        <v>1.71031936265359+4.1290762013072i</v>
      </c>
      <c r="BE308" s="223" t="str">
        <f t="shared" ca="1" si="506"/>
        <v>-3.16025810642779+3.16025810642529i</v>
      </c>
      <c r="BF308" s="223" t="str">
        <f t="shared" ca="1" si="507"/>
        <v>-4.12907620130761-1.71031936265263i</v>
      </c>
      <c r="BG308" s="223" t="str">
        <f t="shared" ca="1" si="508"/>
        <v>9.04504959148141E-13-4.46927987470793i</v>
      </c>
      <c r="BH308" s="223" t="str">
        <f t="shared" ca="1" si="509"/>
        <v>4.12907620130664-1.71031936265495i</v>
      </c>
      <c r="BI308" s="223" t="str">
        <f t="shared" ca="1" si="510"/>
        <v>3.16025810642642+3.16025810642666i</v>
      </c>
      <c r="BJ308" s="223" t="str">
        <f t="shared" ca="1" si="511"/>
        <v>-1.71031936265538+4.12907620130647i</v>
      </c>
      <c r="BK308" s="223" t="str">
        <f t="shared" ca="1" si="512"/>
        <v>-4.46927987470793+5.60657581922171E-13i</v>
      </c>
      <c r="BL308" s="223" t="str">
        <f t="shared" ca="1" si="513"/>
        <v>-1.71031936265231-4.12907620130774i</v>
      </c>
      <c r="BM308" s="223" t="str">
        <f t="shared" ca="1" si="514"/>
        <v>3.16025810642563-3.16025810642745i</v>
      </c>
      <c r="BN308" s="223" t="str">
        <f t="shared" ca="1" si="515"/>
        <v>4.12907620130702+1.71031936265403i</v>
      </c>
      <c r="BO308" s="223" t="str">
        <f t="shared" ca="1" si="516"/>
        <v>2.02582012299248E-12+4.46927987470793i</v>
      </c>
      <c r="BP308" s="223" t="str">
        <f t="shared" ca="1" si="517"/>
        <v>-4.12907620130713+1.71031936265378i</v>
      </c>
      <c r="BQ308" s="223" t="str">
        <f t="shared" ca="1" si="518"/>
        <v>-3.16025810642544-3.16025810642764i</v>
      </c>
      <c r="BR308" s="223" t="str">
        <f t="shared" ca="1" si="519"/>
        <v>1.71031936265244-4.12907620130768i</v>
      </c>
      <c r="BS308" s="223" t="str">
        <f t="shared" ca="1" si="520"/>
        <v>4.46927987470793+8.27852850648649E-13i</v>
      </c>
      <c r="BT308" s="223" t="str">
        <f t="shared" ca="1" si="521"/>
        <v>1.71031936265513+4.12907620130657i</v>
      </c>
      <c r="BU308" s="223" t="str">
        <f t="shared" ca="1" si="522"/>
        <v>-3.16025810642661+3.16025810642647i</v>
      </c>
      <c r="BV308" s="223" t="str">
        <f t="shared" ca="1" si="523"/>
        <v>-4.12907620130649-1.71031936265531i</v>
      </c>
      <c r="BW308" s="223" t="str">
        <f t="shared" ca="1" si="524"/>
        <v>-6.37309690421664E-13-4.46927987470793i</v>
      </c>
      <c r="BX308" s="223" t="str">
        <f t="shared" ca="1" si="525"/>
        <v>4.12907620130766-1.7103193626525i</v>
      </c>
      <c r="BY308" s="223" t="str">
        <f t="shared" ca="1" si="526"/>
        <v>3.16025810642751+3.16025810642557i</v>
      </c>
      <c r="BZ308" s="223" t="str">
        <f t="shared" ca="1" si="527"/>
        <v>-1.71031936265372+4.12907620130715i</v>
      </c>
      <c r="CA308" s="223" t="str">
        <f t="shared" ca="1" si="528"/>
        <v>-4.46927987470793+2.35652137941617E-12i</v>
      </c>
      <c r="CB308" s="223" t="str">
        <f t="shared" ca="1" si="529"/>
        <v>-1.71031936265385-4.1290762013071i</v>
      </c>
      <c r="CC308" s="223" t="str">
        <f t="shared" ca="1" si="530"/>
        <v>3.16025810642759-3.16025810642549i</v>
      </c>
      <c r="CD308" s="223" t="str">
        <f t="shared" ca="1" si="531"/>
        <v>4.12907620130771+1.71031936265237i</v>
      </c>
      <c r="CE308" s="223" t="str">
        <f t="shared" ca="1" si="532"/>
        <v>-7.51200742149157E-13+4.46927987470793i</v>
      </c>
      <c r="CF308" s="223" t="str">
        <f t="shared" ca="1" si="533"/>
        <v>-4.12907620130654+1.71031936265521i</v>
      </c>
      <c r="CG308" s="223" t="str">
        <f t="shared" ca="1" si="534"/>
        <v>-3.16025810642653-3.16025810642655i</v>
      </c>
      <c r="CH308" s="223" t="str">
        <f t="shared" ca="1" si="535"/>
        <v>1.71031936265501-4.12907620130662i</v>
      </c>
      <c r="CI308" s="223" t="str">
        <f t="shared" ca="1" si="536"/>
        <v>4.46927987470793-9.68010946845358E-13i</v>
      </c>
      <c r="CJ308" s="223" t="str">
        <f t="shared" ca="1" si="537"/>
        <v>1.71031936265257+4.12907620130763i</v>
      </c>
      <c r="CK308" s="223" t="str">
        <f t="shared" ca="1" si="538"/>
        <v>-3.16025810642534+3.16025810642775i</v>
      </c>
      <c r="CL308" s="223" t="str">
        <f t="shared" ca="1" si="539"/>
        <v>-4.12907620130718-1.71031936265365i</v>
      </c>
      <c r="CM308" s="223" t="str">
        <f t="shared" ca="1" si="540"/>
        <v>2.13971117471998E-12-4.46927987470793i</v>
      </c>
      <c r="CN308" s="223" t="str">
        <f t="shared" ca="1" si="541"/>
        <v>4.12907620130707-1.71031936265392i</v>
      </c>
      <c r="CO308" s="223" t="str">
        <f t="shared" ca="1" si="542"/>
        <v>3.16025810642555+3.16025810642754i</v>
      </c>
      <c r="CP308" s="223" t="str">
        <f t="shared" ca="1" si="543"/>
        <v>-1.7103193626523+4.12907620130774i</v>
      </c>
      <c r="CQ308" s="223" t="str">
        <f t="shared" ca="1" si="544"/>
        <v>-4.46927987470793-4.20499485725462E-13i</v>
      </c>
      <c r="CR308" s="223" t="str">
        <f t="shared" ca="1" si="545"/>
        <v>-1.71031936265528-4.12907620130651i</v>
      </c>
      <c r="CS308" s="223" t="str">
        <f t="shared" ca="1" si="546"/>
        <v>3.16025810642632-3.16025810642676i</v>
      </c>
      <c r="CT308" s="223" t="str">
        <f t="shared" ca="1" si="547"/>
        <v>4.12907620130665+1.71031936265493i</v>
      </c>
      <c r="CU308" s="223" t="str">
        <f t="shared" ca="1" si="548"/>
        <v>1.04466305534485E-12+4.46927987470793i</v>
      </c>
      <c r="CV308" s="223" t="str">
        <f t="shared" ca="1" si="549"/>
        <v>-4.1290762013076+1.71031936265264i</v>
      </c>
      <c r="CW308" s="223" t="str">
        <f t="shared" ca="1" si="550"/>
        <v>-3.1602581064278-3.16025810642528i</v>
      </c>
      <c r="CX308" s="223" t="str">
        <f t="shared" ca="1" si="551"/>
        <v>1.71031936265358-4.12907620130721i</v>
      </c>
      <c r="CY308" s="223" t="str">
        <f t="shared" ca="1" si="552"/>
        <v>4.46927987470793+1.80900991829628E-12i</v>
      </c>
      <c r="CZ308" s="223" t="str">
        <f t="shared" ca="1" si="553"/>
        <v>1.710319362654+4.12907620130704i</v>
      </c>
      <c r="DA308" s="223" t="str">
        <f t="shared" ca="1" si="554"/>
        <v>-3.1602581064273+3.16025810642578i</v>
      </c>
      <c r="DB308" s="223" t="str">
        <f t="shared" ca="1" si="555"/>
        <v>-4.12907620130787-1.71031936265199i</v>
      </c>
      <c r="DC308" s="223" t="str">
        <f t="shared" ca="1" si="556"/>
        <v>3.4384737722597E-13-4.46927987470793i</v>
      </c>
      <c r="DD308" s="223" t="str">
        <f t="shared" ca="1" si="557"/>
        <v>4.12907620130813-1.71031936265136i</v>
      </c>
      <c r="DE308" s="223" t="str">
        <f t="shared" ca="1" si="558"/>
        <v>3.16025810642682+3.16025810642627i</v>
      </c>
      <c r="DF308" s="223" t="str">
        <f t="shared" ca="1" si="559"/>
        <v>-1.71031936265486+4.12907620130668i</v>
      </c>
      <c r="DG308" s="223" t="str">
        <f t="shared" ca="1" si="560"/>
        <v>-4.46927987470793+1.12131516384434E-12i</v>
      </c>
      <c r="DH308" s="223" t="str">
        <f t="shared" ca="1" si="561"/>
        <v>-1.71031936265271-4.12907620130757i</v>
      </c>
      <c r="DI308" s="223" t="str">
        <f t="shared" ca="1" si="562"/>
        <v>3.16025810642523-3.16025810642785i</v>
      </c>
      <c r="DJ308" s="223" t="str">
        <f t="shared" ca="1" si="563"/>
        <v>4.12907620130724+1.71031936265351i</v>
      </c>
      <c r="DK308" s="223" t="str">
        <f t="shared" ca="1" si="564"/>
        <v>-1.73235780979679E-12+4.46927987470793i</v>
      </c>
      <c r="DL308" s="223" t="str">
        <f t="shared" ca="1" si="565"/>
        <v>-4.12907620130691+1.7103193626543i</v>
      </c>
      <c r="DM308" s="223" t="str">
        <f t="shared" ca="1" si="566"/>
        <v>-3.16025810642565-3.16025810642743i</v>
      </c>
      <c r="DN308" s="223" t="str">
        <f t="shared" ca="1" si="567"/>
        <v>1.71031936265192-4.1290762013079i</v>
      </c>
      <c r="DO308" s="223" t="str">
        <f t="shared" ca="1" si="568"/>
        <v>4.46927987470793+1.31461208022759E-14i</v>
      </c>
      <c r="DP308" s="223" t="str">
        <f t="shared" ca="1" si="569"/>
        <v>1.71031936265143+4.1290762013081i</v>
      </c>
      <c r="DQ308" s="223" t="str">
        <f t="shared" ca="1" si="570"/>
        <v>-3.16025810642603+3.16025810642705i</v>
      </c>
      <c r="DR308" s="223" t="str">
        <f t="shared" ca="1" si="571"/>
        <v>-4.12907620130671-1.71031936265479i</v>
      </c>
      <c r="DS308" s="223" t="str">
        <f t="shared" ca="1" si="572"/>
        <v>-1.45201642026804E-12-4.46927987470793i</v>
      </c>
      <c r="DT308" s="223" t="str">
        <f t="shared" ca="1" si="573"/>
        <v>4.12907620130754-1.71031936265278i</v>
      </c>
      <c r="DU308" s="223" t="str">
        <f t="shared" ca="1" si="574"/>
        <v>3.16025810642808+3.160258106425i</v>
      </c>
      <c r="DV308" s="223" t="str">
        <f t="shared" ca="1" si="575"/>
        <v>-1.71031936265344+4.12907620130727i</v>
      </c>
      <c r="DW308" s="223" t="str">
        <f t="shared" ca="1" si="576"/>
        <v>-4.46927987470793-1.6557057012973E-12i</v>
      </c>
      <c r="DX308" s="223" t="str">
        <f t="shared" ca="1" si="577"/>
        <v>-1.71031936265413-4.12907620130698i</v>
      </c>
      <c r="DY308" s="223" t="str">
        <f t="shared" ca="1" si="578"/>
        <v>3.1602581064272-3.16025810642589i</v>
      </c>
      <c r="DZ308" s="223" t="str">
        <f t="shared" ca="1" si="579"/>
        <v>4.12907620130803+1.71031936265162i</v>
      </c>
      <c r="EA308" s="223" t="str">
        <f t="shared" ca="1" si="580"/>
        <v>-1.90543160226986E-13+4.46927987470793i</v>
      </c>
      <c r="EB308" s="223" t="str">
        <f t="shared" ca="1" si="581"/>
        <v>-4.12907620130798+1.71031936265173i</v>
      </c>
      <c r="EC308" s="223" t="str">
        <f t="shared" ca="1" si="582"/>
        <v>-3.16025810642692-3.16025810642616i</v>
      </c>
      <c r="ED308" s="223" t="str">
        <f t="shared" ca="1" si="583"/>
        <v>1.71031936265449-4.12907620130683i</v>
      </c>
      <c r="EE308" s="223" t="str">
        <f t="shared" ca="1" si="584"/>
        <v>4.46927987470793-1.27461938084332E-12i</v>
      </c>
      <c r="EF308" s="223" t="str">
        <f t="shared" ca="1" si="585"/>
        <v>1.71031936265309+4.12907620130741i</v>
      </c>
      <c r="EG308" s="223" t="str">
        <f t="shared" ca="1" si="586"/>
        <v>-3.16025810642512+3.16025810642796i</v>
      </c>
      <c r="EH308" s="223" t="str">
        <f t="shared" ca="1" si="587"/>
        <v>-4.1290762013074-1.71031936265313i</v>
      </c>
      <c r="EI308" s="223" t="str">
        <f t="shared" ca="1" si="588"/>
        <v>1.3250044448736E-12-4.46927987470793i</v>
      </c>
      <c r="EJ308" s="223" t="str">
        <f t="shared" ca="1" si="589"/>
        <v>4.12907620130686-1.71031936265444i</v>
      </c>
      <c r="EK308" s="223" t="str">
        <f t="shared" ca="1" si="590"/>
        <v>3.16025810642612+3.16025810642696i</v>
      </c>
      <c r="EL308" s="223" t="str">
        <f t="shared" ca="1" si="591"/>
        <v>-1.71031936265178+4.12907620130795i</v>
      </c>
      <c r="EM308" s="223" t="str">
        <f t="shared" ca="1" si="592"/>
        <v>-4.46927987470793+1.40158096196708E-13i</v>
      </c>
      <c r="EN308" s="223"/>
      <c r="EO308" s="223"/>
      <c r="EP308" s="223"/>
    </row>
    <row r="309" spans="1:146">
      <c r="A309" s="249">
        <f t="shared" si="461"/>
        <v>4.0820312499999989E-3</v>
      </c>
      <c r="B309" s="248">
        <v>209</v>
      </c>
      <c r="C309" s="247">
        <f t="shared" si="462"/>
        <v>41800</v>
      </c>
      <c r="N309" s="246">
        <f t="shared" ca="1" si="463"/>
        <v>8.5290974693390602</v>
      </c>
      <c r="O309" s="223">
        <f t="shared" ca="1" si="464"/>
        <v>-4.4709025306609407</v>
      </c>
      <c r="P309" s="223" t="str">
        <f t="shared" ca="1" si="465"/>
        <v>-1.81179441631326-4.08734271032984i</v>
      </c>
      <c r="Q309" s="223" t="str">
        <f t="shared" ca="1" si="466"/>
        <v>3.00247463071344-3.31272026144566i</v>
      </c>
      <c r="R309" s="223" t="str">
        <f t="shared" ca="1" si="467"/>
        <v>4.24524794554736+1.40244048697133i</v>
      </c>
      <c r="S309" s="223" t="str">
        <f t="shared" ca="1" si="468"/>
        <v>0.43822508074741+4.44937391295386i</v>
      </c>
      <c r="T309" s="223" t="str">
        <f t="shared" ca="1" si="469"/>
        <v>-3.89007413044315+2.20369977499826i</v>
      </c>
      <c r="U309" s="223" t="str">
        <f t="shared" ca="1" si="470"/>
        <v>-3.59106258514273-2.6633135279682i</v>
      </c>
      <c r="V309" s="223" t="str">
        <f t="shared" ca="1" si="471"/>
        <v>0.97958028908826-4.36226912236054i</v>
      </c>
      <c r="W309" s="223" t="str">
        <f t="shared" ca="1" si="472"/>
        <v>4.38499539218978-0.872229814409463i</v>
      </c>
      <c r="X309" s="223" t="str">
        <f t="shared" ca="1" si="473"/>
        <v>2.5743823001855+3.65534201014926i</v>
      </c>
      <c r="Y309" s="223" t="str">
        <f t="shared" ca="1" si="474"/>
        <v>-2.29850326003337+3.83482101307041i</v>
      </c>
      <c r="Z309" s="223" t="str">
        <f t="shared" ca="1" si="475"/>
        <v>-4.43727926286655-0.547286197528219i</v>
      </c>
      <c r="AA309" s="223" t="str">
        <f t="shared" ca="1" si="476"/>
        <v>-1.29783449814903-4.27838696871667i</v>
      </c>
      <c r="AB309" s="223" t="str">
        <f t="shared" ca="1" si="477"/>
        <v>3.38540694808468-2.92027211652106i</v>
      </c>
      <c r="AC309" s="223" t="str">
        <f t="shared" ca="1" si="478"/>
        <v>4.04164801831603+1.91155714921435i</v>
      </c>
      <c r="AD309" s="223" t="str">
        <f t="shared" ca="1" si="479"/>
        <v>-0.109721440708475+4.46955597840762i</v>
      </c>
      <c r="AE309" s="223" t="str">
        <f t="shared" ca="1" si="480"/>
        <v>-4.13057533993048+1.71094032620328i</v>
      </c>
      <c r="AF309" s="223" t="str">
        <f t="shared" ca="1" si="481"/>
        <v>-3.23803811599144-3.08286856645836i</v>
      </c>
      <c r="AG309" s="223" t="str">
        <f t="shared" ca="1" si="482"/>
        <v>1.50620169808532-4.20955174375554i</v>
      </c>
      <c r="AH309" s="223" t="str">
        <f t="shared" ca="1" si="483"/>
        <v>4.45878842656876-0.328899993564722i</v>
      </c>
      <c r="AI309" s="223" t="str">
        <f t="shared" ca="1" si="484"/>
        <v>2.10756886362189+3.9429840126181i</v>
      </c>
      <c r="AJ309" s="223" t="str">
        <f t="shared" ca="1" si="485"/>
        <v>-2.75064047527044+3.52462003831256i</v>
      </c>
      <c r="AK309" s="223" t="str">
        <f t="shared" ca="1" si="486"/>
        <v>-4.33691518472784-1.08634070122935i</v>
      </c>
      <c r="AL309" s="223" t="str">
        <f t="shared" ca="1" si="487"/>
        <v>-0.764353941103055-4.4050803047607i</v>
      </c>
      <c r="AM309" s="223" t="str">
        <f t="shared" ca="1" si="488"/>
        <v>3.71741959381116-2.48390036076716i</v>
      </c>
      <c r="AN309" s="223" t="str">
        <f t="shared" ca="1" si="489"/>
        <v>3.77725794291378+2.39192221264931i</v>
      </c>
      <c r="AO309" s="223" t="str">
        <f t="shared" ca="1" si="490"/>
        <v>-0.656017649568394+4.42251176167177i</v>
      </c>
      <c r="AP309" s="223" t="str">
        <f t="shared" ca="1" si="491"/>
        <v>-4.30894885155501+1.19244674235504i</v>
      </c>
      <c r="AQ309" s="223" t="str">
        <f t="shared" ca="1" si="492"/>
        <v>-2.8363105396003-3.45605439216785i</v>
      </c>
      <c r="AR309" s="223" t="str">
        <f t="shared" ca="1" si="493"/>
        <v>-2.8363105396003-3.45605439216785i</v>
      </c>
      <c r="AS309" s="223" t="str">
        <f t="shared" ca="1" si="494"/>
        <v>4.46551713276046+0.21937678932204i</v>
      </c>
      <c r="AT309" s="223" t="str">
        <f t="shared" ca="1" si="495"/>
        <v>1.60905562961608+4.17131986539887i</v>
      </c>
      <c r="AU309" s="223" t="str">
        <f t="shared" ca="1" si="496"/>
        <v>-3.16140549745353+3.16140549745536i</v>
      </c>
      <c r="AV309" s="223" t="str">
        <f t="shared" ca="1" si="497"/>
        <v>-4.17131986539819-1.60905562961781i</v>
      </c>
      <c r="AW309" s="223" t="str">
        <f t="shared" ca="1" si="498"/>
        <v>-0.219376789324751-4.46551713276032i</v>
      </c>
      <c r="AX309" s="223" t="str">
        <f t="shared" ca="1" si="499"/>
        <v>3.99351878866376-2.01016843156486i</v>
      </c>
      <c r="AY309" s="223" t="str">
        <f t="shared" ca="1" si="500"/>
        <v>3.45605439216675+2.83631053960164i</v>
      </c>
      <c r="AZ309" s="223" t="str">
        <f t="shared" ca="1" si="501"/>
        <v>-1.19244674235242+4.30894885155574i</v>
      </c>
      <c r="BA309" s="223" t="str">
        <f t="shared" ca="1" si="502"/>
        <v>-4.42251176167203+0.656017649566682i</v>
      </c>
      <c r="BB309" s="223" t="str">
        <f t="shared" ca="1" si="503"/>
        <v>-2.39192221265161-3.77725794291232i</v>
      </c>
      <c r="BC309" s="223" t="str">
        <f t="shared" ca="1" si="504"/>
        <v>2.4839003607686-3.7174195938102i</v>
      </c>
      <c r="BD309" s="223" t="str">
        <f t="shared" ca="1" si="505"/>
        <v>4.40508030476039+0.764353941104825i</v>
      </c>
      <c r="BE309" s="223" t="str">
        <f t="shared" ca="1" si="506"/>
        <v>1.08634070123192+4.3369151847272i</v>
      </c>
      <c r="BF309" s="223" t="str">
        <f t="shared" ca="1" si="507"/>
        <v>-3.52462003831367+2.75064047526902i</v>
      </c>
      <c r="BG309" s="223" t="str">
        <f t="shared" ca="1" si="508"/>
        <v>-3.94298401261935-2.10756886361956i</v>
      </c>
      <c r="BH309" s="223" t="str">
        <f t="shared" ca="1" si="509"/>
        <v>0.32889999356607-4.45878842656866i</v>
      </c>
      <c r="BI309" s="223" t="str">
        <f t="shared" ca="1" si="510"/>
        <v>4.20955174375535-1.50620169808585i</v>
      </c>
      <c r="BJ309" s="223" t="str">
        <f t="shared" ca="1" si="511"/>
        <v>3.08286856645674+3.23803811599298i</v>
      </c>
      <c r="BK309" s="223" t="str">
        <f t="shared" ca="1" si="512"/>
        <v>-1.71094032620324+4.1305753399305i</v>
      </c>
      <c r="BL309" s="223" t="str">
        <f t="shared" ca="1" si="513"/>
        <v>-4.46955597840757+0.109721440710299i</v>
      </c>
      <c r="BM309" s="223" t="str">
        <f t="shared" ca="1" si="514"/>
        <v>-1.91155714921347-4.04164801831645i</v>
      </c>
      <c r="BN309" s="223" t="str">
        <f t="shared" ca="1" si="515"/>
        <v>2.92027211652035-3.38540694808529i</v>
      </c>
      <c r="BO309" s="223" t="str">
        <f t="shared" ca="1" si="516"/>
        <v>4.27838696871617+1.29783449815069i</v>
      </c>
      <c r="BP309" s="223" t="str">
        <f t="shared" ca="1" si="517"/>
        <v>0.547286197528362+4.43727926286653i</v>
      </c>
      <c r="BQ309" s="223" t="str">
        <f t="shared" ca="1" si="518"/>
        <v>-3.83482101306949+2.29850326003491i</v>
      </c>
      <c r="BR309" s="223" t="str">
        <f t="shared" ca="1" si="519"/>
        <v>-3.65534201014901-2.57438230018585i</v>
      </c>
      <c r="BS309" s="223" t="str">
        <f t="shared" ca="1" si="520"/>
        <v>0.87222981440805-4.38499539219007i</v>
      </c>
      <c r="BT309" s="223" t="str">
        <f t="shared" ca="1" si="521"/>
        <v>4.36226912236081-0.979580289087067i</v>
      </c>
      <c r="BU309" s="223" t="str">
        <f t="shared" ca="1" si="522"/>
        <v>2.66331352796854+3.59106258514247i</v>
      </c>
      <c r="BV309" s="223" t="str">
        <f t="shared" ca="1" si="523"/>
        <v>-2.20369977500023+3.89007413044204i</v>
      </c>
      <c r="BW309" s="223" t="str">
        <f t="shared" ca="1" si="524"/>
        <v>-4.44937391295382-0.438225080747775i</v>
      </c>
      <c r="BX309" s="223" t="str">
        <f t="shared" ca="1" si="525"/>
        <v>-1.40244048697297-4.24524794554681i</v>
      </c>
      <c r="BY309" s="223" t="str">
        <f t="shared" ca="1" si="526"/>
        <v>3.31272026144629-3.00247463071274i</v>
      </c>
      <c r="BZ309" s="223" t="str">
        <f t="shared" ca="1" si="527"/>
        <v>4.08734271033019+1.81179441631247i</v>
      </c>
      <c r="CA309" s="223" t="str">
        <f t="shared" ca="1" si="528"/>
        <v>-1.73298483587347E-12+4.47090253066094i</v>
      </c>
      <c r="CB309" s="223" t="str">
        <f t="shared" ca="1" si="529"/>
        <v>-4.08734271032985+1.81179441631326i</v>
      </c>
      <c r="CC309" s="223" t="str">
        <f t="shared" ca="1" si="530"/>
        <v>-3.31272026144686-3.00247463071211i</v>
      </c>
      <c r="CD309" s="223" t="str">
        <f t="shared" ca="1" si="531"/>
        <v>1.40244048697216-4.24524794554708i</v>
      </c>
      <c r="CE309" s="223" t="str">
        <f t="shared" ca="1" si="532"/>
        <v>4.44937391295371-0.438225080748879i</v>
      </c>
      <c r="CF309" s="223" t="str">
        <f t="shared" ca="1" si="533"/>
        <v>2.20369977499721+3.89007413044374i</v>
      </c>
      <c r="CG309" s="223" t="str">
        <f t="shared" ca="1" si="534"/>
        <v>-2.66331352796785+3.59106258514298i</v>
      </c>
      <c r="CH309" s="223" t="str">
        <f t="shared" ca="1" si="535"/>
        <v>-4.36226912236105-0.979580289085985i</v>
      </c>
      <c r="CI309" s="223" t="str">
        <f t="shared" ca="1" si="536"/>
        <v>-0.872229814409136-4.38499539218985i</v>
      </c>
      <c r="CJ309" s="223" t="str">
        <f t="shared" ca="1" si="537"/>
        <v>3.65534201014852-2.57438230018655i</v>
      </c>
      <c r="CK309" s="223" t="str">
        <f t="shared" ca="1" si="538"/>
        <v>3.83482101306993+2.29850326003418i</v>
      </c>
      <c r="CL309" s="223" t="str">
        <f t="shared" ca="1" si="539"/>
        <v>-0.547286197527262+4.43727926286667i</v>
      </c>
      <c r="CM309" s="223" t="str">
        <f t="shared" ca="1" si="540"/>
        <v>-4.27838696871718+1.29783449814737i</v>
      </c>
      <c r="CN309" s="223" t="str">
        <f t="shared" ca="1" si="541"/>
        <v>-2.920272116521-3.38540694808473i</v>
      </c>
      <c r="CO309" s="223" t="str">
        <f t="shared" ca="1" si="542"/>
        <v>1.9115571492127-4.04164801831681i</v>
      </c>
      <c r="CP309" s="223" t="str">
        <f t="shared" ca="1" si="543"/>
        <v>4.46955597840759+0.109721440709319i</v>
      </c>
      <c r="CQ309" s="223" t="str">
        <f t="shared" ca="1" si="544"/>
        <v>1.71094032620426+4.13057533993007i</v>
      </c>
      <c r="CR309" s="223" t="str">
        <f t="shared" ca="1" si="545"/>
        <v>-3.08286856645925+3.23803811599059i</v>
      </c>
      <c r="CS309" s="223" t="str">
        <f t="shared" ca="1" si="546"/>
        <v>-4.20955174375568-1.50620169808492i</v>
      </c>
      <c r="CT309" s="223" t="str">
        <f t="shared" ca="1" si="547"/>
        <v>-0.32889999356705-4.45878842656859i</v>
      </c>
      <c r="CU309" s="223" t="str">
        <f t="shared" ca="1" si="548"/>
        <v>3.94298401261889-2.10756886362042i</v>
      </c>
      <c r="CV309" s="223" t="str">
        <f t="shared" ca="1" si="549"/>
        <v>3.52462003831419+2.75064047526835i</v>
      </c>
      <c r="CW309" s="223" t="str">
        <f t="shared" ca="1" si="550"/>
        <v>-1.08634070123109+4.3369151847274i</v>
      </c>
      <c r="CX309" s="223" t="str">
        <f t="shared" ca="1" si="551"/>
        <v>-4.40508030476023+0.764353941105791i</v>
      </c>
      <c r="CY309" s="223" t="str">
        <f t="shared" ca="1" si="552"/>
        <v>-2.48390036076572-3.71741959381213i</v>
      </c>
      <c r="CZ309" s="223" t="str">
        <f t="shared" ca="1" si="553"/>
        <v>2.39192221265089-3.77725794291278i</v>
      </c>
      <c r="DA309" s="223" t="str">
        <f t="shared" ca="1" si="554"/>
        <v>4.42251176167217+0.656017649565712i</v>
      </c>
      <c r="DB309" s="223" t="str">
        <f t="shared" ca="1" si="555"/>
        <v>1.19244674235337+4.30894885155548i</v>
      </c>
      <c r="DC309" s="223" t="str">
        <f t="shared" ca="1" si="556"/>
        <v>-3.45605439216604+2.83631053960249i</v>
      </c>
      <c r="DD309" s="223" t="str">
        <f t="shared" ca="1" si="557"/>
        <v>-3.99351878866226-2.01016843156785i</v>
      </c>
      <c r="DE309" s="223" t="str">
        <f t="shared" ca="1" si="558"/>
        <v>0.219376789323771-4.46551713276037i</v>
      </c>
      <c r="DF309" s="223" t="str">
        <f t="shared" ca="1" si="559"/>
        <v>4.17131986539784-1.60905562961873i</v>
      </c>
      <c r="DG309" s="223" t="str">
        <f t="shared" ca="1" si="560"/>
        <v>3.16140549745423+3.16140549745467i</v>
      </c>
      <c r="DH309" s="223" t="str">
        <f t="shared" ca="1" si="561"/>
        <v>-1.60905562961528+4.17131986539917i</v>
      </c>
      <c r="DI309" s="223" t="str">
        <f t="shared" ca="1" si="562"/>
        <v>-4.46551713276041+0.219376789322893i</v>
      </c>
      <c r="DJ309" s="223" t="str">
        <f t="shared" ca="1" si="563"/>
        <v>-2.01016843156729-3.99351878866254i</v>
      </c>
      <c r="DK309" s="223" t="str">
        <f t="shared" ca="1" si="564"/>
        <v>2.83631053960317-3.45605439216549i</v>
      </c>
      <c r="DL309" s="223" t="str">
        <f t="shared" ca="1" si="565"/>
        <v>4.30894885155531+1.19244674235397i</v>
      </c>
      <c r="DM309" s="223" t="str">
        <f t="shared" ca="1" si="566"/>
        <v>0.656017649569365+4.42251176167163i</v>
      </c>
      <c r="DN309" s="223" t="str">
        <f t="shared" ca="1" si="567"/>
        <v>-3.77725794291339+2.39192221264993i</v>
      </c>
      <c r="DO309" s="223" t="str">
        <f t="shared" ca="1" si="568"/>
        <v>-3.71741959381178-2.48390036076624i</v>
      </c>
      <c r="DP309" s="223" t="str">
        <f t="shared" ca="1" si="569"/>
        <v>0.764353941106658-4.40508030476008i</v>
      </c>
      <c r="DQ309" s="223" t="str">
        <f t="shared" ca="1" si="570"/>
        <v>4.33691518472756-1.08634070123048i</v>
      </c>
      <c r="DR309" s="223" t="str">
        <f t="shared" ca="1" si="571"/>
        <v>2.75064047526765+3.52462003831473i</v>
      </c>
      <c r="DS309" s="223" t="str">
        <f t="shared" ca="1" si="572"/>
        <v>-2.1075688636212+3.94298401261847i</v>
      </c>
      <c r="DT309" s="223" t="str">
        <f t="shared" ca="1" si="573"/>
        <v>-4.45878842656888-0.32889999356311i</v>
      </c>
      <c r="DU309" s="223" t="str">
        <f t="shared" ca="1" si="574"/>
        <v>-1.50620169808409-4.20955174375598i</v>
      </c>
      <c r="DV309" s="223" t="str">
        <f t="shared" ca="1" si="575"/>
        <v>3.2380381159912-3.08286856645861i</v>
      </c>
      <c r="DW309" s="223" t="str">
        <f t="shared" ca="1" si="576"/>
        <v>4.13057533992984+1.71094032620484i</v>
      </c>
      <c r="DX309" s="223" t="str">
        <f t="shared" ca="1" si="577"/>
        <v>0.10972144070844+4.46955597840762i</v>
      </c>
      <c r="DY309" s="223" t="str">
        <f t="shared" ca="1" si="578"/>
        <v>-4.04164801831708+1.91155714921213i</v>
      </c>
      <c r="DZ309" s="223" t="str">
        <f t="shared" ca="1" si="579"/>
        <v>-3.38540694808416-2.92027211652166i</v>
      </c>
      <c r="EA309" s="223" t="str">
        <f t="shared" ca="1" si="580"/>
        <v>1.29783449814821-4.27838696871692i</v>
      </c>
      <c r="EB309" s="223" t="str">
        <f t="shared" ca="1" si="581"/>
        <v>4.43727926286674-0.547286197526641i</v>
      </c>
      <c r="EC309" s="223" t="str">
        <f t="shared" ca="1" si="582"/>
        <v>2.29850326003342+3.83482101307038i</v>
      </c>
      <c r="ED309" s="223" t="str">
        <f t="shared" ca="1" si="583"/>
        <v>-2.57438230018374+3.6553420101505i</v>
      </c>
      <c r="EE309" s="223" t="str">
        <f t="shared" ca="1" si="584"/>
        <v>-4.38499539218973-0.872229814409749i</v>
      </c>
      <c r="EF309" s="223" t="str">
        <f t="shared" ca="1" si="585"/>
        <v>-0.979580289089588-4.36226912236024i</v>
      </c>
      <c r="EG309" s="223" t="str">
        <f t="shared" ca="1" si="586"/>
        <v>3.59106258514336-2.66331352796735i</v>
      </c>
      <c r="EH309" s="223" t="str">
        <f t="shared" ca="1" si="587"/>
        <v>3.89007413044343+2.20369977499775i</v>
      </c>
      <c r="EI309" s="223" t="str">
        <f t="shared" ca="1" si="588"/>
        <v>-0.438225080749753+4.44937391295363i</v>
      </c>
      <c r="EJ309" s="223" t="str">
        <f t="shared" ca="1" si="589"/>
        <v>-4.24524794554727+1.40244048697157i</v>
      </c>
      <c r="EK309" s="223" t="str">
        <f t="shared" ca="1" si="590"/>
        <v>-3.00247463071485-3.31272026144438i</v>
      </c>
      <c r="EL309" s="223" t="str">
        <f t="shared" ca="1" si="591"/>
        <v>1.81179441631429-4.08734271032939i</v>
      </c>
      <c r="EM309" s="223" t="str">
        <f t="shared" ca="1" si="592"/>
        <v>4.47090253066094-1.10857526250478E-12i</v>
      </c>
      <c r="EN309" s="223"/>
      <c r="EO309" s="223"/>
      <c r="EP309" s="223"/>
    </row>
    <row r="310" spans="1:146">
      <c r="A310" s="249">
        <f t="shared" si="461"/>
        <v>4.1015624999999984E-3</v>
      </c>
      <c r="B310" s="248">
        <v>210</v>
      </c>
      <c r="C310" s="247">
        <f t="shared" si="462"/>
        <v>42000</v>
      </c>
      <c r="N310" s="246">
        <f t="shared" ca="1" si="463"/>
        <v>8.5276605580013438</v>
      </c>
      <c r="O310" s="223">
        <f t="shared" ca="1" si="464"/>
        <v>-4.4723394419986553</v>
      </c>
      <c r="P310" s="223" t="str">
        <f t="shared" ca="1" si="465"/>
        <v>-1.91217150797565-4.04294697078047i</v>
      </c>
      <c r="Q310" s="223" t="str">
        <f t="shared" ca="1" si="466"/>
        <v>2.83722210650416-3.4571651396514i</v>
      </c>
      <c r="R310" s="223" t="str">
        <f t="shared" ca="1" si="467"/>
        <v>4.33830903363338+1.08668984220514i</v>
      </c>
      <c r="S310" s="223" t="str">
        <f t="shared" ca="1" si="468"/>
        <v>0.872510141904872+4.38640469367909i</v>
      </c>
      <c r="T310" s="223" t="str">
        <f t="shared" ca="1" si="469"/>
        <v>-3.59221672315119+2.66416949505277i</v>
      </c>
      <c r="U310" s="223" t="str">
        <f t="shared" ca="1" si="470"/>
        <v>-3.94425125528241-2.10824621893648i</v>
      </c>
      <c r="V310" s="223" t="str">
        <f t="shared" ca="1" si="471"/>
        <v>0.219447295221567-4.46695231327544i</v>
      </c>
      <c r="W310" s="223" t="str">
        <f t="shared" ca="1" si="472"/>
        <v>4.13190287290557-1.71149020836567i</v>
      </c>
      <c r="X310" s="223" t="str">
        <f t="shared" ca="1" si="473"/>
        <v>3.3137849425183+3.00343960138968i</v>
      </c>
      <c r="Y310" s="223" t="str">
        <f t="shared" ca="1" si="474"/>
        <v>-1.29825161149318+4.27976200713454i</v>
      </c>
      <c r="Z310" s="223" t="str">
        <f t="shared" ca="1" si="475"/>
        <v>-4.42393312061407+0.656228488249887i</v>
      </c>
      <c r="AA310" s="223" t="str">
        <f t="shared" ca="1" si="476"/>
        <v>-2.48469866593411-3.7186143419239i</v>
      </c>
      <c r="AB310" s="223" t="str">
        <f t="shared" ca="1" si="477"/>
        <v>2.29924198009511-3.83605349303489i</v>
      </c>
      <c r="AC310" s="223" t="str">
        <f t="shared" ca="1" si="478"/>
        <v>4.45080390517074+0.438365922687632i</v>
      </c>
      <c r="AD310" s="223" t="str">
        <f t="shared" ca="1" si="479"/>
        <v>1.50668577893511+4.2109046590978i</v>
      </c>
      <c r="AE310" s="223" t="str">
        <f t="shared" ca="1" si="480"/>
        <v>-3.16242154720522+3.1624215472054i</v>
      </c>
      <c r="AF310" s="223" t="str">
        <f t="shared" ca="1" si="481"/>
        <v>-4.21090465909774-1.50668577893528i</v>
      </c>
      <c r="AG310" s="223" t="str">
        <f t="shared" ca="1" si="482"/>
        <v>-0.438365922687896-4.45080390517071i</v>
      </c>
      <c r="AH310" s="223" t="str">
        <f t="shared" ca="1" si="483"/>
        <v>3.83605349303498-2.29924198009495i</v>
      </c>
      <c r="AI310" s="223" t="str">
        <f t="shared" ca="1" si="484"/>
        <v>3.71861434192378+2.48469866593429i</v>
      </c>
      <c r="AJ310" s="223" t="str">
        <f t="shared" ca="1" si="485"/>
        <v>-0.656228488249216+4.42393312061416i</v>
      </c>
      <c r="AK310" s="223" t="str">
        <f t="shared" ca="1" si="486"/>
        <v>-4.27976200713408+1.29825161149468i</v>
      </c>
      <c r="AL310" s="223" t="str">
        <f t="shared" ca="1" si="487"/>
        <v>-3.00343960138854-3.31378494251934i</v>
      </c>
      <c r="AM310" s="223" t="str">
        <f t="shared" ca="1" si="488"/>
        <v>1.71149020836628-4.13190287290532i</v>
      </c>
      <c r="AN310" s="223" t="str">
        <f t="shared" ca="1" si="489"/>
        <v>4.4669523132754-0.219447295222244i</v>
      </c>
      <c r="AO310" s="223" t="str">
        <f t="shared" ca="1" si="490"/>
        <v>2.1082462189379+3.94425125528165i</v>
      </c>
      <c r="AP310" s="223" t="str">
        <f t="shared" ca="1" si="491"/>
        <v>-2.66416949505403+3.59221672315026i</v>
      </c>
      <c r="AQ310" s="223" t="str">
        <f t="shared" ca="1" si="492"/>
        <v>-4.38640469367897-0.872510141905471i</v>
      </c>
      <c r="AR310" s="223" t="str">
        <f t="shared" ca="1" si="493"/>
        <v>-4.38640469367897-0.872510141905471i</v>
      </c>
      <c r="AS310" s="223" t="str">
        <f t="shared" ca="1" si="494"/>
        <v>3.45716513965038-2.83722210650541i</v>
      </c>
      <c r="AT310" s="223" t="str">
        <f t="shared" ca="1" si="495"/>
        <v>4.0429469707797+1.91217150797728i</v>
      </c>
      <c r="AU310" s="223" t="str">
        <f t="shared" ca="1" si="496"/>
        <v>-6.24601525418791E-13+4.47233944199866i</v>
      </c>
      <c r="AV310" s="223" t="str">
        <f t="shared" ca="1" si="497"/>
        <v>-4.04294697078029+1.91217150797603i</v>
      </c>
      <c r="AW310" s="223" t="str">
        <f t="shared" ca="1" si="498"/>
        <v>-3.45716513965241-2.83722210650293i</v>
      </c>
      <c r="AX310" s="223" t="str">
        <f t="shared" ca="1" si="499"/>
        <v>1.08668984220711-4.33830903363289i</v>
      </c>
      <c r="AY310" s="223" t="str">
        <f t="shared" ca="1" si="500"/>
        <v>4.38640469367922-0.872510141904246i</v>
      </c>
      <c r="AZ310" s="223" t="str">
        <f t="shared" ca="1" si="501"/>
        <v>2.66416949505292+3.59221672315108i</v>
      </c>
      <c r="BA310" s="223" t="str">
        <f t="shared" ca="1" si="502"/>
        <v>-2.10824621893508+3.94425125528316i</v>
      </c>
      <c r="BB310" s="223" t="str">
        <f t="shared" ca="1" si="503"/>
        <v>-4.46695231327534-0.219447295223619i</v>
      </c>
      <c r="BC310" s="223" t="str">
        <f t="shared" ca="1" si="504"/>
        <v>-1.71149020836507-4.13190287290582i</v>
      </c>
      <c r="BD310" s="223" t="str">
        <f t="shared" ca="1" si="505"/>
        <v>3.00343960138946-3.3137849425185i</v>
      </c>
      <c r="BE310" s="223" t="str">
        <f t="shared" ca="1" si="506"/>
        <v>4.27976200713499+1.29825161149167i</v>
      </c>
      <c r="BF310" s="223" t="str">
        <f t="shared" ca="1" si="507"/>
        <v>0.656228488247982+4.42393312061435i</v>
      </c>
      <c r="BG310" s="223" t="str">
        <f t="shared" ca="1" si="508"/>
        <v>-3.71861434192451+2.4846986659332i</v>
      </c>
      <c r="BH310" s="223" t="str">
        <f t="shared" ca="1" si="509"/>
        <v>-3.83605349303502-2.29924198009488i</v>
      </c>
      <c r="BI310" s="223" t="str">
        <f t="shared" ca="1" si="510"/>
        <v>0.438365922686546-4.45080390517084i</v>
      </c>
      <c r="BJ310" s="223" t="str">
        <f t="shared" ca="1" si="511"/>
        <v>4.21090465909846-1.50668577893326i</v>
      </c>
      <c r="BK310" s="223" t="str">
        <f t="shared" ca="1" si="512"/>
        <v>3.1624215472046+3.16242154720602i</v>
      </c>
      <c r="BL310" s="223" t="str">
        <f t="shared" ca="1" si="513"/>
        <v>-1.50668577893503+4.21090465909783i</v>
      </c>
      <c r="BM310" s="223" t="str">
        <f t="shared" ca="1" si="514"/>
        <v>-4.4508039051706+0.438365922688982i</v>
      </c>
      <c r="BN310" s="223" t="str">
        <f t="shared" ca="1" si="515"/>
        <v>-2.29924198009327-3.83605349303599i</v>
      </c>
      <c r="BO310" s="223" t="str">
        <f t="shared" ca="1" si="516"/>
        <v>2.48469866593486-3.71861434192339i</v>
      </c>
      <c r="BP310" s="223" t="str">
        <f t="shared" ca="1" si="517"/>
        <v>4.42393312061406+0.656228488249959i</v>
      </c>
      <c r="BQ310" s="223" t="str">
        <f t="shared" ca="1" si="518"/>
        <v>1.29825161149414+4.27976200713424i</v>
      </c>
      <c r="BR310" s="223" t="str">
        <f t="shared" ca="1" si="519"/>
        <v>-3.31378494251985+3.00343960138798i</v>
      </c>
      <c r="BS310" s="223" t="str">
        <f t="shared" ca="1" si="520"/>
        <v>-4.1319028729051-1.7114902083668i</v>
      </c>
      <c r="BT310" s="223" t="str">
        <f t="shared" ca="1" si="521"/>
        <v>-0.219447295221621-4.46695231327544i</v>
      </c>
      <c r="BU310" s="223" t="str">
        <f t="shared" ca="1" si="522"/>
        <v>3.94425125528201-2.10824621893724i</v>
      </c>
      <c r="BV310" s="223" t="str">
        <f t="shared" ca="1" si="523"/>
        <v>3.59221672315262+2.66416949505085i</v>
      </c>
      <c r="BW310" s="223" t="str">
        <f t="shared" ca="1" si="524"/>
        <v>-0.872510141906205+4.38640469367883i</v>
      </c>
      <c r="BX310" s="223" t="str">
        <f t="shared" ca="1" si="525"/>
        <v>-4.33830903363334+1.08668984220529i</v>
      </c>
      <c r="BY310" s="223" t="str">
        <f t="shared" ca="1" si="526"/>
        <v>-2.83722210650492-3.45716513965078i</v>
      </c>
      <c r="BZ310" s="223" t="str">
        <f t="shared" ca="1" si="527"/>
        <v>1.91217150797382-4.04294697078133i</v>
      </c>
      <c r="CA310" s="223" t="str">
        <f t="shared" ca="1" si="528"/>
        <v>4.47233944199866+1.24920305083758E-12i</v>
      </c>
      <c r="CB310" s="223" t="str">
        <f t="shared" ca="1" si="529"/>
        <v>1.91217150797547+4.04294697078056i</v>
      </c>
      <c r="CC310" s="223" t="str">
        <f t="shared" ca="1" si="530"/>
        <v>-2.83722210650351+3.45716513965194i</v>
      </c>
      <c r="CD310" s="223" t="str">
        <f t="shared" ca="1" si="531"/>
        <v>-4.33830903363385-1.08668984220328i</v>
      </c>
      <c r="CE310" s="223" t="str">
        <f t="shared" ca="1" si="532"/>
        <v>-0.872510141903508-4.38640469367937i</v>
      </c>
      <c r="CF310" s="223" t="str">
        <f t="shared" ca="1" si="533"/>
        <v>3.59221672315138-2.66416949505252i</v>
      </c>
      <c r="CG310" s="223" t="str">
        <f t="shared" ca="1" si="534"/>
        <v>3.94425125528286+2.10824621893563i</v>
      </c>
      <c r="CH310" s="223" t="str">
        <f t="shared" ca="1" si="535"/>
        <v>-0.219447295219799+4.46695231327553i</v>
      </c>
      <c r="CI310" s="223" t="str">
        <f t="shared" ca="1" si="536"/>
        <v>-4.13190287290606+1.71149020836449i</v>
      </c>
      <c r="CJ310" s="223" t="str">
        <f t="shared" ca="1" si="537"/>
        <v>-3.313784942518-3.00343960139002i</v>
      </c>
      <c r="CK310" s="223" t="str">
        <f t="shared" ca="1" si="538"/>
        <v>1.29825161149239-4.27976200713477i</v>
      </c>
      <c r="CL310" s="223" t="str">
        <f t="shared" ca="1" si="539"/>
        <v>4.42393312061379-0.656228488251761i</v>
      </c>
      <c r="CM310" s="223" t="str">
        <f t="shared" ca="1" si="540"/>
        <v>2.48469866593257+3.71861434192492i</v>
      </c>
      <c r="CN310" s="223" t="str">
        <f t="shared" ca="1" si="541"/>
        <v>-2.29924198009541+3.8360534930347i</v>
      </c>
      <c r="CO310" s="223" t="str">
        <f t="shared" ca="1" si="542"/>
        <v>-4.45080390517078-0.438365922687168i</v>
      </c>
      <c r="CP310" s="223" t="str">
        <f t="shared" ca="1" si="543"/>
        <v>-1.50668577893674-4.21090465909721i</v>
      </c>
      <c r="CQ310" s="223" t="str">
        <f t="shared" ca="1" si="544"/>
        <v>3.16242154720646-3.16242154720416i</v>
      </c>
      <c r="CR310" s="223" t="str">
        <f t="shared" ca="1" si="545"/>
        <v>4.21090465909758+1.50668577893573i</v>
      </c>
      <c r="CS310" s="223" t="str">
        <f t="shared" ca="1" si="546"/>
        <v>0.438365922688487+4.45080390517065i</v>
      </c>
      <c r="CT310" s="223" t="str">
        <f t="shared" ca="1" si="547"/>
        <v>-3.83605349303402+2.29924198009655i</v>
      </c>
      <c r="CU310" s="223" t="str">
        <f t="shared" ca="1" si="548"/>
        <v>-3.71861434192312-2.48469866593527i</v>
      </c>
      <c r="CV310" s="223" t="str">
        <f t="shared" ca="1" si="549"/>
        <v>0.656228488250451-4.42393312061398i</v>
      </c>
      <c r="CW310" s="223" t="str">
        <f t="shared" ca="1" si="550"/>
        <v>4.27976200713446-1.29825161149342i</v>
      </c>
      <c r="CX310" s="223" t="str">
        <f t="shared" ca="1" si="551"/>
        <v>3.00343960139081+3.31378494251728i</v>
      </c>
      <c r="CY310" s="223" t="str">
        <f t="shared" ca="1" si="552"/>
        <v>-1.71149020836749+4.13190287290481i</v>
      </c>
      <c r="CZ310" s="223" t="str">
        <f t="shared" ca="1" si="553"/>
        <v>-4.46695231327547+0.21944729522087i</v>
      </c>
      <c r="DA310" s="223" t="str">
        <f t="shared" ca="1" si="554"/>
        <v>-2.1082462189368-3.94425125528224i</v>
      </c>
      <c r="DB310" s="223" t="str">
        <f t="shared" ca="1" si="555"/>
        <v>2.66416949505146-3.59221672315217i</v>
      </c>
      <c r="DC310" s="223" t="str">
        <f t="shared" ca="1" si="556"/>
        <v>4.38640469367873+0.872510141906697i</v>
      </c>
      <c r="DD310" s="223" t="str">
        <f t="shared" ca="1" si="557"/>
        <v>1.08668984220456+4.33830903363353i</v>
      </c>
      <c r="DE310" s="223" t="str">
        <f t="shared" ca="1" si="558"/>
        <v>-3.45716513965126+2.83722210650434i</v>
      </c>
      <c r="DF310" s="223" t="str">
        <f t="shared" ca="1" si="559"/>
        <v>-4.04294697078112-1.91217150797427i</v>
      </c>
      <c r="DG310" s="223" t="str">
        <f t="shared" ca="1" si="560"/>
        <v>2.00091610835099E-12-4.47233944199866i</v>
      </c>
      <c r="DH310" s="223" t="str">
        <f t="shared" ca="1" si="561"/>
        <v>4.04294697078077-1.91217150797502i</v>
      </c>
      <c r="DI310" s="223" t="str">
        <f t="shared" ca="1" si="562"/>
        <v>3.45716513965162+2.8372221065039i</v>
      </c>
      <c r="DJ310" s="223" t="str">
        <f t="shared" ca="1" si="563"/>
        <v>-1.08668984220401+4.33830903363367i</v>
      </c>
      <c r="DK310" s="223" t="str">
        <f t="shared" ca="1" si="564"/>
        <v>-4.38640469367951+0.87251014190277i</v>
      </c>
      <c r="DL310" s="223" t="str">
        <f t="shared" ca="1" si="565"/>
        <v>-2.66416949505212-3.59221672315168i</v>
      </c>
      <c r="DM310" s="223" t="str">
        <f t="shared" ca="1" si="566"/>
        <v>2.10824621893607-3.94425125528263i</v>
      </c>
      <c r="DN310" s="223" t="str">
        <f t="shared" ca="1" si="567"/>
        <v>4.4669523132755+0.219447295220296i</v>
      </c>
      <c r="DO310" s="223" t="str">
        <f t="shared" ca="1" si="568"/>
        <v>1.71149020836802+4.13190287290459i</v>
      </c>
      <c r="DP310" s="223" t="str">
        <f t="shared" ca="1" si="569"/>
        <v>-3.00343960139058+3.31378494251749i</v>
      </c>
      <c r="DQ310" s="223" t="str">
        <f t="shared" ca="1" si="570"/>
        <v>-4.27976200713455-1.29825161149311i</v>
      </c>
      <c r="DR310" s="223" t="str">
        <f t="shared" ca="1" si="571"/>
        <v>-0.656228488251269-4.42393312061386i</v>
      </c>
      <c r="DS310" s="223" t="str">
        <f t="shared" ca="1" si="572"/>
        <v>3.7186143419252-2.48469866593216i</v>
      </c>
      <c r="DT310" s="223" t="str">
        <f t="shared" ca="1" si="573"/>
        <v>3.83605349303432+2.29924198009606i</v>
      </c>
      <c r="DU310" s="223" t="str">
        <f t="shared" ca="1" si="574"/>
        <v>-0.438365922687916+4.45080390517071i</v>
      </c>
      <c r="DV310" s="223" t="str">
        <f t="shared" ca="1" si="575"/>
        <v>-4.21090465909747+1.50668577893604i</v>
      </c>
      <c r="DW310" s="223" t="str">
        <f t="shared" ca="1" si="576"/>
        <v>-3.16242154720381-3.16242154720681i</v>
      </c>
      <c r="DX310" s="223" t="str">
        <f t="shared" ca="1" si="577"/>
        <v>1.5066857789362-4.21090465909741i</v>
      </c>
      <c r="DY310" s="223" t="str">
        <f t="shared" ca="1" si="578"/>
        <v>4.45080390517072-0.438365922687739i</v>
      </c>
      <c r="DZ310" s="223" t="str">
        <f t="shared" ca="1" si="579"/>
        <v>2.29924198009591+3.83605349303441i</v>
      </c>
      <c r="EA310" s="223" t="str">
        <f t="shared" ca="1" si="580"/>
        <v>-2.4846986659323+3.7186143419251i</v>
      </c>
      <c r="EB310" s="223" t="str">
        <f t="shared" ca="1" si="581"/>
        <v>-4.42393312061391-0.656228488250943i</v>
      </c>
      <c r="EC310" s="223" t="str">
        <f t="shared" ca="1" si="582"/>
        <v>-1.29825161149294-4.2797620071346i</v>
      </c>
      <c r="ED310" s="223" t="str">
        <f t="shared" ca="1" si="583"/>
        <v>3.31378494251761-3.00343960139045i</v>
      </c>
      <c r="EE310" s="223" t="str">
        <f t="shared" ca="1" si="584"/>
        <v>4.13190287290452+1.71149020836819i</v>
      </c>
      <c r="EF310" s="223" t="str">
        <f t="shared" ca="1" si="585"/>
        <v>0.219447295220119+4.46695231327551i</v>
      </c>
      <c r="EG310" s="223" t="str">
        <f t="shared" ca="1" si="586"/>
        <v>-3.94425125528248+2.10824621893636i</v>
      </c>
      <c r="EH310" s="223" t="str">
        <f t="shared" ca="1" si="587"/>
        <v>-3.59221672315187-2.66416949505186i</v>
      </c>
      <c r="EI310" s="223" t="str">
        <f t="shared" ca="1" si="588"/>
        <v>0.872510141902944-4.38640469367948i</v>
      </c>
      <c r="EJ310" s="223" t="str">
        <f t="shared" ca="1" si="589"/>
        <v>4.33830903363371-1.08668984220383i</v>
      </c>
      <c r="EK310" s="223" t="str">
        <f t="shared" ca="1" si="590"/>
        <v>2.83722210650376+3.45716513965173i</v>
      </c>
      <c r="EL310" s="223" t="str">
        <f t="shared" ca="1" si="591"/>
        <v>-1.91217150797518+4.04294697078069i</v>
      </c>
      <c r="EM310" s="223" t="str">
        <f t="shared" ca="1" si="592"/>
        <v>-4.47233944199866+2.07760905373119E-12i</v>
      </c>
      <c r="EN310" s="223"/>
      <c r="EO310" s="223"/>
      <c r="EP310" s="223"/>
    </row>
    <row r="311" spans="1:146">
      <c r="A311" s="249">
        <f t="shared" si="461"/>
        <v>4.121093749999998E-3</v>
      </c>
      <c r="B311" s="248">
        <v>211</v>
      </c>
      <c r="C311" s="247">
        <f t="shared" si="462"/>
        <v>42200</v>
      </c>
      <c r="N311" s="246">
        <f t="shared" ca="1" si="463"/>
        <v>8.526380157561972</v>
      </c>
      <c r="O311" s="223">
        <f t="shared" ca="1" si="464"/>
        <v>-4.473619842438028</v>
      </c>
      <c r="P311" s="223" t="str">
        <f t="shared" ca="1" si="465"/>
        <v>-2.01139016572778-3.99594595757611i</v>
      </c>
      <c r="Q311" s="223" t="str">
        <f t="shared" ca="1" si="466"/>
        <v>2.66493222870406-3.59324515042735i</v>
      </c>
      <c r="R311" s="223" t="str">
        <f t="shared" ca="1" si="467"/>
        <v>4.40775761130175+0.764818497858654i</v>
      </c>
      <c r="S311" s="223" t="str">
        <f t="shared" ca="1" si="468"/>
        <v>1.29862329212128+4.28098727396092i</v>
      </c>
      <c r="T311" s="223" t="str">
        <f t="shared" ca="1" si="469"/>
        <v>-3.24000612111961+3.08474226310119i</v>
      </c>
      <c r="U311" s="223" t="str">
        <f t="shared" ca="1" si="470"/>
        <v>-4.21211021253246-1.50711713285168i</v>
      </c>
      <c r="V311" s="223" t="str">
        <f t="shared" ca="1" si="471"/>
        <v>-0.547618825497557-4.43997613919444i</v>
      </c>
      <c r="W311" s="223" t="str">
        <f t="shared" ca="1" si="472"/>
        <v>3.71967895598092-2.48541001830441i</v>
      </c>
      <c r="X311" s="223" t="str">
        <f t="shared" ca="1" si="473"/>
        <v>3.89243842807108+2.20503913306109i</v>
      </c>
      <c r="Y311" s="223" t="str">
        <f t="shared" ca="1" si="474"/>
        <v>-0.219510121493639+4.46823117141639i</v>
      </c>
      <c r="Z311" s="223" t="str">
        <f t="shared" ca="1" si="475"/>
        <v>-4.08982690326568+1.81289558330849i</v>
      </c>
      <c r="AA311" s="223" t="str">
        <f t="shared" ca="1" si="476"/>
        <v>-3.45815490257556-2.8380343839439i</v>
      </c>
      <c r="AB311" s="223" t="str">
        <f t="shared" ca="1" si="477"/>
        <v>0.980175655468674-4.36492040924938i</v>
      </c>
      <c r="AC311" s="223" t="str">
        <f t="shared" ca="1" si="478"/>
        <v>4.3395510620762-1.08700095413418i</v>
      </c>
      <c r="AD311" s="223" t="str">
        <f t="shared" ca="1" si="479"/>
        <v>2.92204699077976+3.38746452060095i</v>
      </c>
      <c r="AE311" s="223" t="str">
        <f t="shared" ca="1" si="480"/>
        <v>-1.71198019640076+4.13308580866486i</v>
      </c>
      <c r="AF311" s="223" t="str">
        <f t="shared" ca="1" si="481"/>
        <v>-4.46149837567188+0.329099891419659i</v>
      </c>
      <c r="AG311" s="223" t="str">
        <f t="shared" ca="1" si="482"/>
        <v>-2.29990023747445-3.83715172912412i</v>
      </c>
      <c r="AH311" s="223" t="str">
        <f t="shared" ca="1" si="483"/>
        <v>2.39337596798393-3.77955367345567i</v>
      </c>
      <c r="AI311" s="223" t="str">
        <f t="shared" ca="1" si="484"/>
        <v>4.45207814013179+0.438491423879554i</v>
      </c>
      <c r="AJ311" s="223" t="str">
        <f t="shared" ca="1" si="485"/>
        <v>1.61003357663614+4.17385509771955i</v>
      </c>
      <c r="AK311" s="223" t="str">
        <f t="shared" ca="1" si="486"/>
        <v>-3.0042994657717+3.3147336566637i</v>
      </c>
      <c r="AL311" s="223" t="str">
        <f t="shared" ca="1" si="487"/>
        <v>-4.31156773160902-1.19317148407222i</v>
      </c>
      <c r="AM311" s="223" t="str">
        <f t="shared" ca="1" si="488"/>
        <v>-0.872759935638134-4.3876604915832i</v>
      </c>
      <c r="AN311" s="223" t="str">
        <f t="shared" ca="1" si="489"/>
        <v>3.52676222134588-2.75231225131574i</v>
      </c>
      <c r="AO311" s="223" t="str">
        <f t="shared" ca="1" si="490"/>
        <v>4.04410443906846+1.91271894970538i</v>
      </c>
      <c r="AP311" s="223" t="str">
        <f t="shared" ca="1" si="491"/>
        <v>0.109788126877997+4.47227247178119i</v>
      </c>
      <c r="AQ311" s="223" t="str">
        <f t="shared" ca="1" si="492"/>
        <v>-3.94538046765663+2.1088497955257i</v>
      </c>
      <c r="AR311" s="223" t="str">
        <f t="shared" ca="1" si="493"/>
        <v>-3.94538046765663+2.1088497955257i</v>
      </c>
      <c r="AS311" s="223" t="str">
        <f t="shared" ca="1" si="494"/>
        <v>0.656416362012762-4.4251996626522i</v>
      </c>
      <c r="AT311" s="223" t="str">
        <f t="shared" ca="1" si="495"/>
        <v>4.24782810965464-1.40329285806034i</v>
      </c>
      <c r="AU311" s="223" t="str">
        <f t="shared" ca="1" si="496"/>
        <v>3.16332692703988+3.16332692703736i</v>
      </c>
      <c r="AV311" s="223" t="str">
        <f t="shared" ca="1" si="497"/>
        <v>-1.40329285805696+4.24782810965575i</v>
      </c>
      <c r="AW311" s="223" t="str">
        <f t="shared" ca="1" si="498"/>
        <v>-4.42519966265233+0.656416362011876i</v>
      </c>
      <c r="AX311" s="223" t="str">
        <f t="shared" ca="1" si="499"/>
        <v>-2.57594695056387-3.65756364299187i</v>
      </c>
      <c r="AY311" s="223" t="str">
        <f t="shared" ca="1" si="500"/>
        <v>2.10884979552648-3.94538046765621i</v>
      </c>
      <c r="AZ311" s="223" t="str">
        <f t="shared" ca="1" si="501"/>
        <v>4.47227247178117+0.109788126878889i</v>
      </c>
      <c r="BA311" s="223" t="str">
        <f t="shared" ca="1" si="502"/>
        <v>1.91271894970457+4.04410443906884i</v>
      </c>
      <c r="BB311" s="223" t="str">
        <f t="shared" ca="1" si="503"/>
        <v>-2.75231225131644+3.52676222134533i</v>
      </c>
      <c r="BC311" s="223" t="str">
        <f t="shared" ca="1" si="504"/>
        <v>-4.38766049158304-0.872759935638948i</v>
      </c>
      <c r="BD311" s="223" t="str">
        <f t="shared" ca="1" si="505"/>
        <v>-1.19317148407142-4.31156773160924i</v>
      </c>
      <c r="BE311" s="223" t="str">
        <f t="shared" ca="1" si="506"/>
        <v>3.31473365666426-3.00429946577109i</v>
      </c>
      <c r="BF311" s="223" t="str">
        <f t="shared" ca="1" si="507"/>
        <v>4.17385509771926+1.61003357663691i</v>
      </c>
      <c r="BG311" s="223" t="str">
        <f t="shared" ca="1" si="508"/>
        <v>0.43849142387873+4.45207814013187i</v>
      </c>
      <c r="BH311" s="223" t="str">
        <f t="shared" ca="1" si="509"/>
        <v>-3.77955367345468+2.39337596798549i</v>
      </c>
      <c r="BI311" s="223" t="str">
        <f t="shared" ca="1" si="510"/>
        <v>-3.83715172912506-2.29990023747287i</v>
      </c>
      <c r="BJ311" s="223" t="str">
        <f t="shared" ca="1" si="511"/>
        <v>0.329099891421817-4.46149837567172i</v>
      </c>
      <c r="BK311" s="223" t="str">
        <f t="shared" ca="1" si="512"/>
        <v>4.13308580866552-1.71198019639917i</v>
      </c>
      <c r="BL311" s="223" t="str">
        <f t="shared" ca="1" si="513"/>
        <v>3.38746452060012+2.92204699078072i</v>
      </c>
      <c r="BM311" s="223" t="str">
        <f t="shared" ca="1" si="514"/>
        <v>-1.08700095413554+4.33955106207585i</v>
      </c>
      <c r="BN311" s="223" t="str">
        <f t="shared" ca="1" si="515"/>
        <v>-4.36492040924959+0.980175655467739i</v>
      </c>
      <c r="BO311" s="223" t="str">
        <f t="shared" ca="1" si="516"/>
        <v>-2.83803438394353-3.45815490257587i</v>
      </c>
      <c r="BP311" s="223" t="str">
        <f t="shared" ca="1" si="517"/>
        <v>1.81289558330853-4.08982690326567i</v>
      </c>
      <c r="BQ311" s="223" t="str">
        <f t="shared" ca="1" si="518"/>
        <v>4.46823117141639-0.219510121493605i</v>
      </c>
      <c r="BR311" s="223" t="str">
        <f t="shared" ca="1" si="519"/>
        <v>2.20503913306145+3.89243842807087i</v>
      </c>
      <c r="BS311" s="223" t="str">
        <f t="shared" ca="1" si="520"/>
        <v>-2.4854100183037+3.7196789559814i</v>
      </c>
      <c r="BT311" s="223" t="str">
        <f t="shared" ca="1" si="521"/>
        <v>-4.4399761391946-0.547618825496264i</v>
      </c>
      <c r="BU311" s="223" t="str">
        <f t="shared" ca="1" si="522"/>
        <v>-1.50711713285291-4.21211021253201i</v>
      </c>
      <c r="BV311" s="223" t="str">
        <f t="shared" ca="1" si="523"/>
        <v>3.08474226309991-3.24000612112083i</v>
      </c>
      <c r="BW311" s="223" t="str">
        <f t="shared" ca="1" si="524"/>
        <v>4.28098727396031+1.29862329212331i</v>
      </c>
      <c r="BX311" s="223" t="str">
        <f t="shared" ca="1" si="525"/>
        <v>0.764818497857016+4.40775761130203i</v>
      </c>
      <c r="BY311" s="223" t="str">
        <f t="shared" ca="1" si="526"/>
        <v>-3.59324515042834+2.66493222870273i</v>
      </c>
      <c r="BZ311" s="223" t="str">
        <f t="shared" ca="1" si="527"/>
        <v>-3.99594595757561-2.01139016572878i</v>
      </c>
      <c r="CA311" s="223" t="str">
        <f t="shared" ca="1" si="528"/>
        <v>7.6508327417415E-13-4.47361984243803i</v>
      </c>
      <c r="CB311" s="223" t="str">
        <f t="shared" ca="1" si="529"/>
        <v>3.99594595757629-2.01139016572741i</v>
      </c>
      <c r="CC311" s="223" t="str">
        <f t="shared" ca="1" si="530"/>
        <v>3.59324515042743+2.66493222870395i</v>
      </c>
      <c r="CD311" s="223" t="str">
        <f t="shared" ca="1" si="531"/>
        <v>-0.764818497858524+4.40775761130177i</v>
      </c>
      <c r="CE311" s="223" t="str">
        <f t="shared" ca="1" si="532"/>
        <v>-4.28098727396075+1.29862329212184i</v>
      </c>
      <c r="CF311" s="223" t="str">
        <f t="shared" ca="1" si="533"/>
        <v>-3.08474226310194-3.24000612111891i</v>
      </c>
      <c r="CG311" s="223" t="str">
        <f t="shared" ca="1" si="534"/>
        <v>1.50711713285029-4.21211021253295i</v>
      </c>
      <c r="CH311" s="223" t="str">
        <f t="shared" ca="1" si="535"/>
        <v>4.43997613919425-0.547618825499037i</v>
      </c>
      <c r="CI311" s="223" t="str">
        <f t="shared" ca="1" si="536"/>
        <v>2.48541001830602+3.71967895597985i</v>
      </c>
      <c r="CJ311" s="223" t="str">
        <f t="shared" ca="1" si="537"/>
        <v>-2.205039133063+3.89243842807i</v>
      </c>
      <c r="CK311" s="223" t="str">
        <f t="shared" ca="1" si="538"/>
        <v>-4.46823117141631-0.219510121495387i</v>
      </c>
      <c r="CL311" s="223" t="str">
        <f t="shared" ca="1" si="539"/>
        <v>-1.81289558330689-4.0898269032664i</v>
      </c>
      <c r="CM311" s="223" t="str">
        <f t="shared" ca="1" si="540"/>
        <v>2.83803438394491-3.45815490257474i</v>
      </c>
      <c r="CN311" s="223" t="str">
        <f t="shared" ca="1" si="541"/>
        <v>4.3649204092492+0.980175655469479i</v>
      </c>
      <c r="CO311" s="223" t="str">
        <f t="shared" ca="1" si="542"/>
        <v>1.08700095413381+4.33955106207629i</v>
      </c>
      <c r="CP311" s="223" t="str">
        <f t="shared" ca="1" si="543"/>
        <v>-3.3874645206012+2.92204699077946i</v>
      </c>
      <c r="CQ311" s="223" t="str">
        <f t="shared" ca="1" si="544"/>
        <v>-4.13308580866488-1.7119801964007i</v>
      </c>
      <c r="CR311" s="223" t="str">
        <f t="shared" ca="1" si="545"/>
        <v>-0.329099891420164-4.46149837567184i</v>
      </c>
      <c r="CS311" s="223" t="str">
        <f t="shared" ca="1" si="546"/>
        <v>3.83715172912363-2.29990023747527i</v>
      </c>
      <c r="CT311" s="223" t="str">
        <f t="shared" ca="1" si="547"/>
        <v>3.77955367345617+2.39337596798313i</v>
      </c>
      <c r="CU311" s="223" t="str">
        <f t="shared" ca="1" si="548"/>
        <v>-0.43849142387595+4.45207814013214i</v>
      </c>
      <c r="CV311" s="223" t="str">
        <f t="shared" ca="1" si="549"/>
        <v>-4.17385509771825+1.61003357663951i</v>
      </c>
      <c r="CW311" s="223" t="str">
        <f t="shared" ca="1" si="550"/>
        <v>-3.31473365666306-3.00429946577241i</v>
      </c>
      <c r="CX311" s="223" t="str">
        <f t="shared" ca="1" si="551"/>
        <v>1.19317148407314-4.31156773160876i</v>
      </c>
      <c r="CY311" s="223" t="str">
        <f t="shared" ca="1" si="552"/>
        <v>4.38766049158339-0.872759935637194i</v>
      </c>
      <c r="CZ311" s="223" t="str">
        <f t="shared" ca="1" si="553"/>
        <v>2.75231225131504+3.52676222134643i</v>
      </c>
      <c r="DA311" s="223" t="str">
        <f t="shared" ca="1" si="554"/>
        <v>-1.91271894970618+4.04410443906807i</v>
      </c>
      <c r="DB311" s="223" t="str">
        <f t="shared" ca="1" si="555"/>
        <v>-4.47227247178122+0.109788126877105i</v>
      </c>
      <c r="DC311" s="223" t="str">
        <f t="shared" ca="1" si="556"/>
        <v>-2.10884979552491-3.94538046765705i</v>
      </c>
      <c r="DD311" s="223" t="str">
        <f t="shared" ca="1" si="557"/>
        <v>2.57594695056533-3.65756364299084i</v>
      </c>
      <c r="DE311" s="223" t="str">
        <f t="shared" ca="1" si="558"/>
        <v>4.42519966265207+0.656416362013643i</v>
      </c>
      <c r="DF311" s="223" t="str">
        <f t="shared" ca="1" si="559"/>
        <v>1.4032928580595+4.24782810965492i</v>
      </c>
      <c r="DG311" s="223" t="str">
        <f t="shared" ca="1" si="560"/>
        <v>-3.163326927038+3.16332692703925i</v>
      </c>
      <c r="DH311" s="223" t="str">
        <f t="shared" ca="1" si="561"/>
        <v>-4.24782810965547-1.40329285805781i</v>
      </c>
      <c r="DI311" s="223" t="str">
        <f t="shared" ca="1" si="562"/>
        <v>-0.656416362015397-4.42519966265181i</v>
      </c>
      <c r="DJ311" s="223" t="str">
        <f t="shared" ca="1" si="563"/>
        <v>3.65756364298982-2.57594695056678i</v>
      </c>
      <c r="DK311" s="223" t="str">
        <f t="shared" ca="1" si="564"/>
        <v>3.94538046765789+2.10884979552335i</v>
      </c>
      <c r="DL311" s="223" t="str">
        <f t="shared" ca="1" si="565"/>
        <v>-0.109788126879908+4.47227247178115i</v>
      </c>
      <c r="DM311" s="223" t="str">
        <f t="shared" ca="1" si="566"/>
        <v>-4.04410443906927+1.91271894970365i</v>
      </c>
      <c r="DN311" s="223" t="str">
        <f t="shared" ca="1" si="567"/>
        <v>-3.52676222134471-2.75231225131725i</v>
      </c>
      <c r="DO311" s="223" t="str">
        <f t="shared" ca="1" si="568"/>
        <v>0.872759935639945-4.38766049158284i</v>
      </c>
      <c r="DP311" s="223" t="str">
        <f t="shared" ca="1" si="569"/>
        <v>4.31156773160951-1.19317148407044i</v>
      </c>
      <c r="DQ311" s="223" t="str">
        <f t="shared" ca="1" si="570"/>
        <v>3.00429946577033+3.31473365666494i</v>
      </c>
      <c r="DR311" s="223" t="str">
        <f t="shared" ca="1" si="571"/>
        <v>-1.61003357663786+4.17385509771889i</v>
      </c>
      <c r="DS311" s="223" t="str">
        <f t="shared" ca="1" si="572"/>
        <v>-4.45207814013197+0.438491423877715i</v>
      </c>
      <c r="DT311" s="223" t="str">
        <f t="shared" ca="1" si="573"/>
        <v>-2.39337596798463-3.77955367345522i</v>
      </c>
      <c r="DU311" s="223" t="str">
        <f t="shared" ca="1" si="574"/>
        <v>2.29990023747375-3.83715172912454i</v>
      </c>
      <c r="DV311" s="223" t="str">
        <f t="shared" ca="1" si="575"/>
        <v>4.46149837567197+0.329099891418395i</v>
      </c>
      <c r="DW311" s="223" t="str">
        <f t="shared" ca="1" si="576"/>
        <v>1.71198019640234+4.13308580866421i</v>
      </c>
      <c r="DX311" s="223" t="str">
        <f t="shared" ca="1" si="577"/>
        <v>-2.92204699077812+3.38746452060236i</v>
      </c>
      <c r="DY311" s="223" t="str">
        <f t="shared" ca="1" si="578"/>
        <v>-4.33955106207573-1.08700095413603i</v>
      </c>
      <c r="DZ311" s="223" t="str">
        <f t="shared" ca="1" si="579"/>
        <v>-0.980175655467243-4.3649204092497i</v>
      </c>
      <c r="EA311" s="223" t="str">
        <f t="shared" ca="1" si="580"/>
        <v>3.4581549025762-2.83803438394313i</v>
      </c>
      <c r="EB311" s="223" t="str">
        <f t="shared" ca="1" si="581"/>
        <v>4.08982690326547+1.81289558330899i</v>
      </c>
      <c r="EC311" s="223" t="str">
        <f t="shared" ca="1" si="582"/>
        <v>0.219510121493095+4.46823117141642i</v>
      </c>
      <c r="ED311" s="223" t="str">
        <f t="shared" ca="1" si="583"/>
        <v>-3.89243842807113+2.205039133061i</v>
      </c>
      <c r="EE311" s="223" t="str">
        <f t="shared" ca="1" si="584"/>
        <v>-3.71967895598111-2.48541001830412i</v>
      </c>
      <c r="EF311" s="223" t="str">
        <f t="shared" ca="1" si="585"/>
        <v>0.547618825496774-4.43997613919453i</v>
      </c>
      <c r="EG311" s="223" t="str">
        <f t="shared" ca="1" si="586"/>
        <v>4.21211021253218-1.50711713285244i</v>
      </c>
      <c r="EH311" s="223" t="str">
        <f t="shared" ca="1" si="587"/>
        <v>3.24000612112048+3.08474226310029i</v>
      </c>
      <c r="EI311" s="223" t="str">
        <f t="shared" ca="1" si="588"/>
        <v>-1.29862329211966+4.28098727396141i</v>
      </c>
      <c r="EJ311" s="223" t="str">
        <f t="shared" ca="1" si="589"/>
        <v>-4.40775761130216+0.76481849785626i</v>
      </c>
      <c r="EK311" s="223" t="str">
        <f t="shared" ca="1" si="590"/>
        <v>-2.66493222870211-3.5932451504288i</v>
      </c>
      <c r="EL311" s="223" t="str">
        <f t="shared" ca="1" si="591"/>
        <v>2.01139016572946-3.99594595757526i</v>
      </c>
      <c r="EM311" s="223" t="str">
        <f t="shared" ca="1" si="592"/>
        <v>4.47361984243803+1.5301665483483E-12i</v>
      </c>
      <c r="EN311" s="223"/>
      <c r="EO311" s="223"/>
      <c r="EP311" s="223"/>
    </row>
    <row r="312" spans="1:146">
      <c r="A312" s="249">
        <f t="shared" si="461"/>
        <v>4.1406249999999976E-3</v>
      </c>
      <c r="B312" s="248">
        <v>212</v>
      </c>
      <c r="C312" s="247">
        <f t="shared" si="462"/>
        <v>42400</v>
      </c>
      <c r="N312" s="246">
        <f t="shared" ca="1" si="463"/>
        <v>8.5252328819390648</v>
      </c>
      <c r="O312" s="223">
        <f t="shared" ca="1" si="464"/>
        <v>-4.4747671180609343</v>
      </c>
      <c r="P312" s="223" t="str">
        <f t="shared" ca="1" si="465"/>
        <v>-2.10939061751018-3.94639227442476i</v>
      </c>
      <c r="Q312" s="223" t="str">
        <f t="shared" ca="1" si="466"/>
        <v>2.48604741048953-3.72063288079833i</v>
      </c>
      <c r="R312" s="223" t="str">
        <f t="shared" ca="1" si="467"/>
        <v>4.45321989130921+0.438603876553012i</v>
      </c>
      <c r="S312" s="223" t="str">
        <f t="shared" ca="1" si="468"/>
        <v>1.71241923977409+4.13414575313098i</v>
      </c>
      <c r="T312" s="223" t="str">
        <f t="shared" ca="1" si="469"/>
        <v>-2.83876220789408+3.45904175862502i</v>
      </c>
      <c r="U312" s="223" t="str">
        <f t="shared" ca="1" si="470"/>
        <v>-4.38878572262658-0.87298375800955i</v>
      </c>
      <c r="V312" s="223" t="str">
        <f t="shared" ca="1" si="471"/>
        <v>-1.29895632865535-4.28208514828064i</v>
      </c>
      <c r="W312" s="223" t="str">
        <f t="shared" ca="1" si="472"/>
        <v>3.16413817341134-3.1641381734116i</v>
      </c>
      <c r="X312" s="223" t="str">
        <f t="shared" ca="1" si="473"/>
        <v>4.28208514828073+1.29895632865502i</v>
      </c>
      <c r="Y312" s="223" t="str">
        <f t="shared" ca="1" si="474"/>
        <v>0.872983758009469+4.38878572262659i</v>
      </c>
      <c r="Z312" s="223" t="str">
        <f t="shared" ca="1" si="475"/>
        <v>-3.45904175862508+2.83876220789402i</v>
      </c>
      <c r="AA312" s="223" t="str">
        <f t="shared" ca="1" si="476"/>
        <v>-4.13414575313094-1.71241923977418i</v>
      </c>
      <c r="AB312" s="223" t="str">
        <f t="shared" ca="1" si="477"/>
        <v>-0.438603876552919-4.45321989130922i</v>
      </c>
      <c r="AC312" s="223" t="str">
        <f t="shared" ca="1" si="478"/>
        <v>3.72063288079838-2.48604741048946i</v>
      </c>
      <c r="AD312" s="223" t="str">
        <f t="shared" ca="1" si="479"/>
        <v>3.94639227442469+2.10939061751029i</v>
      </c>
      <c r="AE312" s="223" t="str">
        <f t="shared" ca="1" si="480"/>
        <v>-7.01694553792721E-14+4.47476711806093i</v>
      </c>
      <c r="AF312" s="223" t="str">
        <f t="shared" ca="1" si="481"/>
        <v>-3.94639227442479+2.10939061751011i</v>
      </c>
      <c r="AG312" s="223" t="str">
        <f t="shared" ca="1" si="482"/>
        <v>-3.72063288079826-2.48604741048962i</v>
      </c>
      <c r="AH312" s="223" t="str">
        <f t="shared" ca="1" si="483"/>
        <v>0.438603876553121-4.4532198913092i</v>
      </c>
      <c r="AI312" s="223" t="str">
        <f t="shared" ca="1" si="484"/>
        <v>4.13414575313084-1.7124192397744i</v>
      </c>
      <c r="AJ312" s="223" t="str">
        <f t="shared" ca="1" si="485"/>
        <v>3.45904175862496+2.83876220789415i</v>
      </c>
      <c r="AK312" s="223" t="str">
        <f t="shared" ca="1" si="486"/>
        <v>-0.872983758010074+4.38878572262647i</v>
      </c>
      <c r="AL312" s="223" t="str">
        <f t="shared" ca="1" si="487"/>
        <v>-4.28208514828091+1.29895632865443i</v>
      </c>
      <c r="AM312" s="223" t="str">
        <f t="shared" ca="1" si="488"/>
        <v>-3.16413817341056-3.16413817341238i</v>
      </c>
      <c r="AN312" s="223" t="str">
        <f t="shared" ca="1" si="489"/>
        <v>1.29895632865676-4.28208514828021i</v>
      </c>
      <c r="AO312" s="223" t="str">
        <f t="shared" ca="1" si="490"/>
        <v>4.38878572262696-0.872983758007621i</v>
      </c>
      <c r="AP312" s="223" t="str">
        <f t="shared" ca="1" si="491"/>
        <v>2.83876220789571+3.45904175862369i</v>
      </c>
      <c r="AQ312" s="223" t="str">
        <f t="shared" ca="1" si="492"/>
        <v>-1.7124192397726+4.13414575313159i</v>
      </c>
      <c r="AR312" s="223" t="str">
        <f t="shared" ca="1" si="493"/>
        <v>-1.7124192397726+4.13414575313159i</v>
      </c>
      <c r="AS312" s="223" t="str">
        <f t="shared" ca="1" si="494"/>
        <v>-2.48604741049014-3.72063288079792i</v>
      </c>
      <c r="AT312" s="223" t="str">
        <f t="shared" ca="1" si="495"/>
        <v>2.10939061751001-3.94639227442484i</v>
      </c>
      <c r="AU312" s="223" t="str">
        <f t="shared" ca="1" si="496"/>
        <v>4.47476711806093+1.40338910758544E-13i</v>
      </c>
      <c r="AV312" s="223" t="str">
        <f t="shared" ca="1" si="497"/>
        <v>2.10939061750965+3.94639227442503i</v>
      </c>
      <c r="AW312" s="223" t="str">
        <f t="shared" ca="1" si="498"/>
        <v>-2.48604741049048+3.72063288079769i</v>
      </c>
      <c r="AX312" s="223" t="str">
        <f t="shared" ca="1" si="499"/>
        <v>-4.45321989130906-0.43860387655452i</v>
      </c>
      <c r="AY312" s="223" t="str">
        <f t="shared" ca="1" si="500"/>
        <v>-1.71241923977222-4.13414575313175i</v>
      </c>
      <c r="AZ312" s="223" t="str">
        <f t="shared" ca="1" si="501"/>
        <v>2.83876220789248-3.45904175862633i</v>
      </c>
      <c r="BA312" s="223" t="str">
        <f t="shared" ca="1" si="502"/>
        <v>4.38878572262688+0.87298375800802i</v>
      </c>
      <c r="BB312" s="223" t="str">
        <f t="shared" ca="1" si="503"/>
        <v>1.29895632865649+4.28208514828029i</v>
      </c>
      <c r="BC312" s="223" t="str">
        <f t="shared" ca="1" si="504"/>
        <v>-3.16413817341085+3.16413817341209i</v>
      </c>
      <c r="BD312" s="223" t="str">
        <f t="shared" ca="1" si="505"/>
        <v>-4.28208514828083-1.2989563286547i</v>
      </c>
      <c r="BE312" s="223" t="str">
        <f t="shared" ca="1" si="506"/>
        <v>-0.872983758009733-4.38878572262654i</v>
      </c>
      <c r="BF312" s="223" t="str">
        <f t="shared" ca="1" si="507"/>
        <v>3.45904175862522-2.83876220789383i</v>
      </c>
      <c r="BG312" s="223" t="str">
        <f t="shared" ca="1" si="508"/>
        <v>4.13414575313072+1.71241923977472i</v>
      </c>
      <c r="BH312" s="223" t="str">
        <f t="shared" ca="1" si="509"/>
        <v>0.43860387655183+4.45321989130933i</v>
      </c>
      <c r="BI312" s="223" t="str">
        <f t="shared" ca="1" si="510"/>
        <v>-3.7206328807992+2.48604741048823i</v>
      </c>
      <c r="BJ312" s="223" t="str">
        <f t="shared" ca="1" si="511"/>
        <v>-3.94639227442376-2.10939061751204i</v>
      </c>
      <c r="BK312" s="223" t="str">
        <f t="shared" ca="1" si="512"/>
        <v>-2.01515092283163E-12-4.47476711806093i</v>
      </c>
      <c r="BL312" s="223" t="str">
        <f t="shared" ca="1" si="513"/>
        <v>3.94639227442402-2.10939061751156i</v>
      </c>
      <c r="BM312" s="223" t="str">
        <f t="shared" ca="1" si="514"/>
        <v>3.72063288079889+2.48604741048868i</v>
      </c>
      <c r="BN312" s="223" t="str">
        <f t="shared" ca="1" si="515"/>
        <v>-0.438603876552375+4.45321989130927i</v>
      </c>
      <c r="BO312" s="223" t="str">
        <f t="shared" ca="1" si="516"/>
        <v>-4.13414575313088+1.71241923977433i</v>
      </c>
      <c r="BP312" s="223" t="str">
        <f t="shared" ca="1" si="517"/>
        <v>-3.45904175862479-2.83876220789436i</v>
      </c>
      <c r="BQ312" s="223" t="str">
        <f t="shared" ca="1" si="518"/>
        <v>0.872983758010275-4.38878572262643i</v>
      </c>
      <c r="BR312" s="223" t="str">
        <f t="shared" ca="1" si="519"/>
        <v>4.28208514828095-1.29895632865429i</v>
      </c>
      <c r="BS312" s="223" t="str">
        <f t="shared" ca="1" si="520"/>
        <v>3.16413817341038+3.16413817341257i</v>
      </c>
      <c r="BT312" s="223" t="str">
        <f t="shared" ca="1" si="521"/>
        <v>-1.29895632865702+4.28208514828013i</v>
      </c>
      <c r="BU312" s="223" t="str">
        <f t="shared" ca="1" si="522"/>
        <v>-4.38878572262614+0.872983758011725i</v>
      </c>
      <c r="BV312" s="223" t="str">
        <f t="shared" ca="1" si="523"/>
        <v>-2.8387622078955-3.45904175862386i</v>
      </c>
      <c r="BW312" s="223" t="str">
        <f t="shared" ca="1" si="524"/>
        <v>1.71241923977273-4.13414575313154i</v>
      </c>
      <c r="BX312" s="223" t="str">
        <f t="shared" ca="1" si="525"/>
        <v>4.45321989130911-0.438603876554101i</v>
      </c>
      <c r="BY312" s="223" t="str">
        <f t="shared" ca="1" si="526"/>
        <v>2.48604741048992+3.72063288079807i</v>
      </c>
      <c r="BZ312" s="223" t="str">
        <f t="shared" ca="1" si="527"/>
        <v>-2.10939061751014+3.94639227442478i</v>
      </c>
      <c r="CA312" s="223" t="str">
        <f t="shared" ca="1" si="528"/>
        <v>-4.47476711806093-2.80677821517088E-13i</v>
      </c>
      <c r="CB312" s="223" t="str">
        <f t="shared" ca="1" si="529"/>
        <v>-2.10939061750942-3.94639227442516i</v>
      </c>
      <c r="CC312" s="223" t="str">
        <f t="shared" ca="1" si="530"/>
        <v>2.4860474104906-3.72063288079762i</v>
      </c>
      <c r="CD312" s="223" t="str">
        <f t="shared" ca="1" si="531"/>
        <v>4.45321989130905+0.43860387655466i</v>
      </c>
      <c r="CE312" s="223" t="str">
        <f t="shared" ca="1" si="532"/>
        <v>1.71241923977198+4.13414575313185i</v>
      </c>
      <c r="CF312" s="223" t="str">
        <f t="shared" ca="1" si="533"/>
        <v>-2.83876220789259+3.45904175862624i</v>
      </c>
      <c r="CG312" s="223" t="str">
        <f t="shared" ca="1" si="534"/>
        <v>-4.38878572262683-0.872983758008284i</v>
      </c>
      <c r="CH312" s="223" t="str">
        <f t="shared" ca="1" si="535"/>
        <v>-1.29895632865624-4.28208514828037i</v>
      </c>
      <c r="CI312" s="223" t="str">
        <f t="shared" ca="1" si="536"/>
        <v>3.16413817341095-3.16413817341199i</v>
      </c>
      <c r="CJ312" s="223" t="str">
        <f t="shared" ca="1" si="537"/>
        <v>4.28208514828079+1.29895632865483i</v>
      </c>
      <c r="CK312" s="223" t="str">
        <f t="shared" ca="1" si="538"/>
        <v>0.872983758009474+4.38878572262659i</v>
      </c>
      <c r="CL312" s="223" t="str">
        <f t="shared" ca="1" si="539"/>
        <v>-3.45904175862531+2.83876220789373i</v>
      </c>
      <c r="CM312" s="223" t="str">
        <f t="shared" ca="1" si="540"/>
        <v>-4.13414575313066-1.71241923977485i</v>
      </c>
      <c r="CN312" s="223" t="str">
        <f t="shared" ca="1" si="541"/>
        <v>-0.438603876551563-4.45321989130935i</v>
      </c>
      <c r="CO312" s="223" t="str">
        <f t="shared" ca="1" si="542"/>
        <v>3.72063288079934-2.48604741048801i</v>
      </c>
      <c r="CP312" s="223" t="str">
        <f t="shared" ca="1" si="543"/>
        <v>3.94639227442573+2.10939061750835i</v>
      </c>
      <c r="CQ312" s="223" t="str">
        <f t="shared" ca="1" si="544"/>
        <v>1.74763148127483E-12+4.47476711806093i</v>
      </c>
      <c r="CR312" s="223" t="str">
        <f t="shared" ca="1" si="545"/>
        <v>-3.94639227442409+2.10939061751143i</v>
      </c>
      <c r="CS312" s="223" t="str">
        <f t="shared" ca="1" si="546"/>
        <v>-3.72063288079888-2.4860474104887i</v>
      </c>
      <c r="CT312" s="223" t="str">
        <f t="shared" ca="1" si="547"/>
        <v>0.438603876552641-4.45321989130925i</v>
      </c>
      <c r="CU312" s="223" t="str">
        <f t="shared" ca="1" si="548"/>
        <v>4.13414575313098-1.71241923977409i</v>
      </c>
      <c r="CV312" s="223" t="str">
        <f t="shared" ca="1" si="549"/>
        <v>3.45904175862479+2.83876220789437i</v>
      </c>
      <c r="CW312" s="223" t="str">
        <f t="shared" ca="1" si="550"/>
        <v>-0.872983758010535+4.38878572262638i</v>
      </c>
      <c r="CX312" s="223" t="str">
        <f t="shared" ca="1" si="551"/>
        <v>-4.28208514828103+1.29895632865404i</v>
      </c>
      <c r="CY312" s="223" t="str">
        <f t="shared" ca="1" si="552"/>
        <v>-3.16413817341037-3.16413817341257i</v>
      </c>
      <c r="CZ312" s="223" t="str">
        <f t="shared" ca="1" si="553"/>
        <v>1.29895632865727-4.28208514828005i</v>
      </c>
      <c r="DA312" s="223" t="str">
        <f t="shared" ca="1" si="554"/>
        <v>4.38878572262615-0.872983758011711i</v>
      </c>
      <c r="DB312" s="223" t="str">
        <f t="shared" ca="1" si="555"/>
        <v>2.83876220789529+3.45904175862402i</v>
      </c>
      <c r="DC312" s="223" t="str">
        <f t="shared" ca="1" si="556"/>
        <v>-1.71241923977298+4.13414575313144i</v>
      </c>
      <c r="DD312" s="223" t="str">
        <f t="shared" ca="1" si="557"/>
        <v>-4.45321989130913+0.438603876553835i</v>
      </c>
      <c r="DE312" s="223" t="str">
        <f t="shared" ca="1" si="558"/>
        <v>-2.48604741048991-3.72063288079808i</v>
      </c>
      <c r="DF312" s="223" t="str">
        <f t="shared" ca="1" si="559"/>
        <v>2.10939061751037-3.94639227442465i</v>
      </c>
      <c r="DG312" s="223" t="str">
        <f t="shared" ca="1" si="560"/>
        <v>4.47476711806093+5.48197263073889E-13i</v>
      </c>
      <c r="DH312" s="223" t="str">
        <f t="shared" ca="1" si="561"/>
        <v>2.10939061750941+3.94639227442517i</v>
      </c>
      <c r="DI312" s="223" t="str">
        <f t="shared" ca="1" si="562"/>
        <v>-2.48604741049082+3.72063288079747i</v>
      </c>
      <c r="DJ312" s="223" t="str">
        <f t="shared" ca="1" si="563"/>
        <v>-4.45321989130905-0.438603876554673i</v>
      </c>
      <c r="DK312" s="223" t="str">
        <f t="shared" ca="1" si="564"/>
        <v>-1.71241923977596-4.1341457531302i</v>
      </c>
      <c r="DL312" s="223" t="str">
        <f t="shared" ca="1" si="565"/>
        <v>2.8387622078928-3.45904175862607i</v>
      </c>
      <c r="DM312" s="223" t="str">
        <f t="shared" ca="1" si="566"/>
        <v>4.38878572262682+0.872983758008297i</v>
      </c>
      <c r="DN312" s="223" t="str">
        <f t="shared" ca="1" si="567"/>
        <v>1.29895632865622+4.28208514828037i</v>
      </c>
      <c r="DO312" s="223" t="str">
        <f t="shared" ca="1" si="568"/>
        <v>-3.16413817341096+3.16413817341198i</v>
      </c>
      <c r="DP312" s="223" t="str">
        <f t="shared" ca="1" si="569"/>
        <v>-4.28208514828064-1.29895632865533i</v>
      </c>
      <c r="DQ312" s="223" t="str">
        <f t="shared" ca="1" si="570"/>
        <v>-0.87298375800921-4.38878572262665i</v>
      </c>
      <c r="DR312" s="223" t="str">
        <f t="shared" ca="1" si="571"/>
        <v>3.45904175862548-2.83876220789352i</v>
      </c>
      <c r="DS312" s="223" t="str">
        <f t="shared" ca="1" si="572"/>
        <v>4.13414575313056+1.7124192397751i</v>
      </c>
      <c r="DT312" s="223" t="str">
        <f t="shared" ca="1" si="573"/>
        <v>0.43860387655155+4.45321989130936i</v>
      </c>
      <c r="DU312" s="223" t="str">
        <f t="shared" ca="1" si="574"/>
        <v>-3.72063288079935+2.486047410488i</v>
      </c>
      <c r="DV312" s="223" t="str">
        <f t="shared" ca="1" si="575"/>
        <v>-3.94639227442561-2.10939061750858i</v>
      </c>
      <c r="DW312" s="223" t="str">
        <f t="shared" ca="1" si="576"/>
        <v>-1.48011203971804E-12-4.47476711806093i</v>
      </c>
      <c r="DX312" s="223" t="str">
        <f t="shared" ca="1" si="577"/>
        <v>3.94639227442421-2.10939061751119i</v>
      </c>
      <c r="DY312" s="223" t="str">
        <f t="shared" ca="1" si="578"/>
        <v>3.72063288079874+2.48604741048892i</v>
      </c>
      <c r="DZ312" s="223" t="str">
        <f t="shared" ca="1" si="579"/>
        <v>-0.438603876552655+4.45321989130925i</v>
      </c>
      <c r="EA312" s="223" t="str">
        <f t="shared" ca="1" si="580"/>
        <v>-4.13414575313098+1.71241923977407i</v>
      </c>
      <c r="EB312" s="223" t="str">
        <f t="shared" ca="1" si="581"/>
        <v>-3.45904175862445-2.83876220789477i</v>
      </c>
      <c r="EC312" s="223" t="str">
        <f t="shared" ca="1" si="582"/>
        <v>0.872983758010798-4.38878572262633i</v>
      </c>
      <c r="ED312" s="223" t="str">
        <f t="shared" ca="1" si="583"/>
        <v>4.28208514828111-1.29895632865378i</v>
      </c>
      <c r="EE312" s="223" t="str">
        <f t="shared" ca="1" si="584"/>
        <v>3.16413817341018+3.16413817341277i</v>
      </c>
      <c r="EF312" s="223" t="str">
        <f t="shared" ca="1" si="585"/>
        <v>-1.29895632865729+4.28208514828004i</v>
      </c>
      <c r="EG312" s="223" t="str">
        <f t="shared" ca="1" si="586"/>
        <v>-4.38878572262615+0.872983758011698i</v>
      </c>
      <c r="EH312" s="223" t="str">
        <f t="shared" ca="1" si="587"/>
        <v>-2.83876220789509-3.45904175862419i</v>
      </c>
      <c r="EI312" s="223" t="str">
        <f t="shared" ca="1" si="588"/>
        <v>1.71241923977322-4.13414575313134i</v>
      </c>
      <c r="EJ312" s="223" t="str">
        <f t="shared" ca="1" si="589"/>
        <v>4.45321989130916-0.438603876553569i</v>
      </c>
      <c r="EK312" s="223" t="str">
        <f t="shared" ca="1" si="590"/>
        <v>2.48604741048968+3.72063288079823i</v>
      </c>
      <c r="EL312" s="223" t="str">
        <f t="shared" ca="1" si="591"/>
        <v>-2.10939061751038+3.94639227442465i</v>
      </c>
      <c r="EM312" s="223" t="str">
        <f t="shared" ca="1" si="592"/>
        <v>-4.47476711806093-5.61355643034178E-13i</v>
      </c>
      <c r="EN312" s="223"/>
      <c r="EO312" s="223"/>
      <c r="EP312" s="223"/>
    </row>
    <row r="313" spans="1:146">
      <c r="A313" s="249">
        <f t="shared" si="461"/>
        <v>4.1601562499999972E-3</v>
      </c>
      <c r="B313" s="248">
        <v>213</v>
      </c>
      <c r="C313" s="247">
        <f t="shared" si="462"/>
        <v>42600</v>
      </c>
      <c r="N313" s="246">
        <f t="shared" ca="1" si="463"/>
        <v>8.5241998016440448</v>
      </c>
      <c r="O313" s="223">
        <f t="shared" ca="1" si="464"/>
        <v>-4.4758001983559561</v>
      </c>
      <c r="P313" s="223" t="str">
        <f t="shared" ca="1" si="465"/>
        <v>-2.20611382655138-3.8943355273913i</v>
      </c>
      <c r="Q313" s="223" t="str">
        <f t="shared" ca="1" si="466"/>
        <v>2.30102116443548-3.83902188277472i</v>
      </c>
      <c r="R313" s="223" t="str">
        <f t="shared" ca="1" si="467"/>
        <v>4.47445217101668+0.109841635490732i</v>
      </c>
      <c r="S313" s="223" t="str">
        <f t="shared" ca="1" si="468"/>
        <v>2.1098776081903+3.94730336990462i</v>
      </c>
      <c r="T313" s="223" t="str">
        <f t="shared" ca="1" si="469"/>
        <v>-2.39454245321074+3.78139575492631i</v>
      </c>
      <c r="U313" s="223" t="str">
        <f t="shared" ca="1" si="470"/>
        <v>-4.47040890100014-0.219617106487488i</v>
      </c>
      <c r="V313" s="223" t="str">
        <f t="shared" ca="1" si="471"/>
        <v>-2.01237047845136-3.99789350446716i</v>
      </c>
      <c r="W313" s="223" t="str">
        <f t="shared" ca="1" si="472"/>
        <v>2.48662135914988-3.72149185567063i</v>
      </c>
      <c r="X313" s="223" t="str">
        <f t="shared" ca="1" si="473"/>
        <v>4.46367282382099+0.329260288351293i</v>
      </c>
      <c r="Y313" s="223" t="str">
        <f t="shared" ca="1" si="474"/>
        <v>1.91365117198314+4.04607545747367i</v>
      </c>
      <c r="Z313" s="223" t="str">
        <f t="shared" ca="1" si="475"/>
        <v>-2.57720241736303+3.65934626887664i</v>
      </c>
      <c r="AA313" s="223" t="str">
        <f t="shared" ca="1" si="476"/>
        <v>-4.45424799704024-0.438705136129261i</v>
      </c>
      <c r="AB313" s="223" t="str">
        <f t="shared" ca="1" si="477"/>
        <v>-1.81377915360537-4.09182020591689i</v>
      </c>
      <c r="AC313" s="223" t="str">
        <f t="shared" ca="1" si="478"/>
        <v>2.66623106520777-3.59499642872205i</v>
      </c>
      <c r="AD313" s="223" t="str">
        <f t="shared" ca="1" si="479"/>
        <v>4.44214009782114+0.547885724337466i</v>
      </c>
      <c r="AE313" s="223" t="str">
        <f t="shared" ca="1" si="480"/>
        <v>1.71281458248702+4.1351001948711i</v>
      </c>
      <c r="AF313" s="223" t="str">
        <f t="shared" ca="1" si="481"/>
        <v>-2.75365367515565+3.52848109714435i</v>
      </c>
      <c r="AG313" s="223" t="str">
        <f t="shared" ca="1" si="482"/>
        <v>-4.42735641950944-0.656736286672034i</v>
      </c>
      <c r="AH313" s="223" t="str">
        <f t="shared" ca="1" si="483"/>
        <v>-1.61081827591044-4.17588935408927i</v>
      </c>
      <c r="AI313" s="223" t="str">
        <f t="shared" ca="1" si="484"/>
        <v>2.83941758709639-3.4598403404913i</v>
      </c>
      <c r="AJ313" s="223" t="str">
        <f t="shared" ca="1" si="485"/>
        <v>4.40990586724044+0.765191255622775i</v>
      </c>
      <c r="AK313" s="223" t="str">
        <f t="shared" ca="1" si="486"/>
        <v>1.50785167263772+4.21416311370678i</v>
      </c>
      <c r="AL313" s="223" t="str">
        <f t="shared" ca="1" si="487"/>
        <v>-2.9234711400536+3.3891155053903i</v>
      </c>
      <c r="AM313" s="223" t="str">
        <f t="shared" ca="1" si="488"/>
        <v>-4.38979895257306-0.873185301978724i</v>
      </c>
      <c r="AN313" s="223" t="str">
        <f t="shared" ca="1" si="489"/>
        <v>-1.40397679589956-4.24989841904237i</v>
      </c>
      <c r="AO313" s="223" t="str">
        <f t="shared" ca="1" si="490"/>
        <v>3.00576370331165-3.31634919383612i</v>
      </c>
      <c r="AP313" s="223" t="str">
        <f t="shared" ca="1" si="491"/>
        <v>4.36704778716263+0.980653374154822i</v>
      </c>
      <c r="AQ313" s="223" t="str">
        <f t="shared" ca="1" si="492"/>
        <v>1.29925621603333+4.28307374448561i</v>
      </c>
      <c r="AR313" s="223" t="str">
        <f t="shared" ca="1" si="493"/>
        <v>1.29925621603333+4.28307374448561i</v>
      </c>
      <c r="AS313" s="223" t="str">
        <f t="shared" ca="1" si="494"/>
        <v>-4.34166607545965-1.08753073740746i</v>
      </c>
      <c r="AT313" s="223" t="str">
        <f t="shared" ca="1" si="495"/>
        <v>-1.19375301280923-4.31366910645823i</v>
      </c>
      <c r="AU313" s="223" t="str">
        <f t="shared" ca="1" si="496"/>
        <v>3.16486867149514-3.16486867149204i</v>
      </c>
      <c r="AV313" s="223" t="str">
        <f t="shared" ca="1" si="497"/>
        <v>4.31366910645824+1.19375301280916i</v>
      </c>
      <c r="AW313" s="223" t="str">
        <f t="shared" ca="1" si="498"/>
        <v>1.08753073740753+4.34166607545963i</v>
      </c>
      <c r="AX313" s="223" t="str">
        <f t="shared" ca="1" si="499"/>
        <v>-3.24158523753375+3.08624570690775i</v>
      </c>
      <c r="AY313" s="223" t="str">
        <f t="shared" ca="1" si="500"/>
        <v>-4.28307374448563-1.29925621603325i</v>
      </c>
      <c r="AZ313" s="223" t="str">
        <f t="shared" ca="1" si="501"/>
        <v>-0.980653374154898-4.36704778716261i</v>
      </c>
      <c r="BA313" s="223" t="str">
        <f t="shared" ca="1" si="502"/>
        <v>3.31634919383607-3.00576370331171i</v>
      </c>
      <c r="BB313" s="223" t="str">
        <f t="shared" ca="1" si="503"/>
        <v>4.24989841904239+1.40397679589949i</v>
      </c>
      <c r="BC313" s="223" t="str">
        <f t="shared" ca="1" si="504"/>
        <v>0.8731853019788+4.38979895257305i</v>
      </c>
      <c r="BD313" s="223" t="str">
        <f t="shared" ca="1" si="505"/>
        <v>-3.38911550539025+2.92347114005366i</v>
      </c>
      <c r="BE313" s="223" t="str">
        <f t="shared" ca="1" si="506"/>
        <v>-4.21416311370683-1.50785167263758i</v>
      </c>
      <c r="BF313" s="223" t="str">
        <f t="shared" ca="1" si="507"/>
        <v>-0.765191255622914-4.40990586724041i</v>
      </c>
      <c r="BG313" s="223" t="str">
        <f t="shared" ca="1" si="508"/>
        <v>3.45984034049121-2.8394175870965i</v>
      </c>
      <c r="BH313" s="223" t="str">
        <f t="shared" ca="1" si="509"/>
        <v>4.17588935408928+1.61081827591042i</v>
      </c>
      <c r="BI313" s="223" t="str">
        <f t="shared" ca="1" si="510"/>
        <v>0.656736286671233+4.42735641950956i</v>
      </c>
      <c r="BJ313" s="223" t="str">
        <f t="shared" ca="1" si="511"/>
        <v>-3.52848109714567+2.75365367515395i</v>
      </c>
      <c r="BK313" s="223" t="str">
        <f t="shared" ca="1" si="512"/>
        <v>-4.13510019487147-1.71281458248612i</v>
      </c>
      <c r="BL313" s="223" t="str">
        <f t="shared" ca="1" si="513"/>
        <v>-0.547885724337542-4.44214009782113i</v>
      </c>
      <c r="BM313" s="223" t="str">
        <f t="shared" ca="1" si="514"/>
        <v>3.59499642872283-2.6662310652067i</v>
      </c>
      <c r="BN313" s="223" t="str">
        <f t="shared" ca="1" si="515"/>
        <v>4.09182020591762+1.81377915360374i</v>
      </c>
      <c r="BO313" s="223" t="str">
        <f t="shared" ca="1" si="516"/>
        <v>0.438705136130287+4.45424799704014i</v>
      </c>
      <c r="BP313" s="223" t="str">
        <f t="shared" ca="1" si="517"/>
        <v>-3.65934626887686+2.57720241736271i</v>
      </c>
      <c r="BQ313" s="223" t="str">
        <f t="shared" ca="1" si="518"/>
        <v>-4.04607545747298-1.9136511719846i</v>
      </c>
      <c r="BR313" s="223" t="str">
        <f t="shared" ca="1" si="519"/>
        <v>-0.329260288353272-4.46367282382084i</v>
      </c>
      <c r="BS313" s="223" t="str">
        <f t="shared" ca="1" si="520"/>
        <v>3.72149185567034-2.48662135915032i</v>
      </c>
      <c r="BT313" s="223" t="str">
        <f t="shared" ca="1" si="521"/>
        <v>3.99789350446695+2.01237047845177i</v>
      </c>
      <c r="BU313" s="223" t="str">
        <f t="shared" ca="1" si="522"/>
        <v>0.219617106485818+4.47040890100022i</v>
      </c>
      <c r="BV313" s="223" t="str">
        <f t="shared" ca="1" si="523"/>
        <v>-3.78139575492553+2.39454245321197i</v>
      </c>
      <c r="BW313" s="223" t="str">
        <f t="shared" ca="1" si="524"/>
        <v>-3.94730336990484-2.1098776081899i</v>
      </c>
      <c r="BX313" s="223" t="str">
        <f t="shared" ca="1" si="525"/>
        <v>-0.109841635489998-4.4744521710167i</v>
      </c>
      <c r="BY313" s="223" t="str">
        <f t="shared" ca="1" si="526"/>
        <v>3.83902188277585-2.30102116443361i</v>
      </c>
      <c r="BZ313" s="223" t="str">
        <f t="shared" ca="1" si="527"/>
        <v>3.89433552739192+2.20611382655028i</v>
      </c>
      <c r="CA313" s="223" t="str">
        <f t="shared" ca="1" si="528"/>
        <v>2.03970918928247E-13+4.47580019835596i</v>
      </c>
      <c r="CB313" s="223" t="str">
        <f t="shared" ca="1" si="529"/>
        <v>-3.89433552739184+2.20611382655041i</v>
      </c>
      <c r="CC313" s="223" t="str">
        <f t="shared" ca="1" si="530"/>
        <v>-3.83902188277357-2.30102116443741i</v>
      </c>
      <c r="CD313" s="223" t="str">
        <f t="shared" ca="1" si="531"/>
        <v>0.109841635489845-4.47445217101671i</v>
      </c>
      <c r="CE313" s="223" t="str">
        <f t="shared" ca="1" si="532"/>
        <v>3.94730336990477-2.10987760819003i</v>
      </c>
      <c r="CF313" s="223" t="str">
        <f t="shared" ca="1" si="533"/>
        <v>3.78139575492561+2.39454245321184i</v>
      </c>
      <c r="CG313" s="223" t="str">
        <f t="shared" ca="1" si="534"/>
        <v>-0.219617106485664+4.47040890100023i</v>
      </c>
      <c r="CH313" s="223" t="str">
        <f t="shared" ca="1" si="535"/>
        <v>-3.99789350446688+2.01237047845191i</v>
      </c>
      <c r="CI313" s="223" t="str">
        <f t="shared" ca="1" si="536"/>
        <v>-3.72149185567042-2.48662135915019i</v>
      </c>
      <c r="CJ313" s="223" t="str">
        <f t="shared" ca="1" si="537"/>
        <v>0.329260288353119-4.46367282382085i</v>
      </c>
      <c r="CK313" s="223" t="str">
        <f t="shared" ca="1" si="538"/>
        <v>4.04607545747292-1.91365117198473i</v>
      </c>
      <c r="CL313" s="223" t="str">
        <f t="shared" ca="1" si="539"/>
        <v>3.65934626887695+2.57720241736258i</v>
      </c>
      <c r="CM313" s="223" t="str">
        <f t="shared" ca="1" si="540"/>
        <v>-0.438705136130134+4.45424799704016i</v>
      </c>
      <c r="CN313" s="223" t="str">
        <f t="shared" ca="1" si="541"/>
        <v>-4.09182020591756+1.81377915360388i</v>
      </c>
      <c r="CO313" s="223" t="str">
        <f t="shared" ca="1" si="542"/>
        <v>-3.59499642872293-2.66623106520658i</v>
      </c>
      <c r="CP313" s="223" t="str">
        <f t="shared" ca="1" si="543"/>
        <v>0.54788572433739-4.44214009782115i</v>
      </c>
      <c r="CQ313" s="223" t="str">
        <f t="shared" ca="1" si="544"/>
        <v>4.13510019487137-1.71281458248638i</v>
      </c>
      <c r="CR313" s="223" t="str">
        <f t="shared" ca="1" si="545"/>
        <v>3.52848109714303+2.75365367515734i</v>
      </c>
      <c r="CS313" s="223" t="str">
        <f t="shared" ca="1" si="546"/>
        <v>-0.656736286671081+4.42735641950958i</v>
      </c>
      <c r="CT313" s="223" t="str">
        <f t="shared" ca="1" si="547"/>
        <v>-4.17588935408927+1.61081827591045i</v>
      </c>
      <c r="CU313" s="223" t="str">
        <f t="shared" ca="1" si="548"/>
        <v>-3.45984034049139-2.83941758709628i</v>
      </c>
      <c r="CV313" s="223" t="str">
        <f t="shared" ca="1" si="549"/>
        <v>0.765191255622637-4.40990586724046i</v>
      </c>
      <c r="CW313" s="223" t="str">
        <f t="shared" ca="1" si="550"/>
        <v>4.21416311370678-1.50785167263773i</v>
      </c>
      <c r="CX313" s="223" t="str">
        <f t="shared" ca="1" si="551"/>
        <v>3.38911550539043+2.92347114005344i</v>
      </c>
      <c r="CY313" s="223" t="str">
        <f t="shared" ca="1" si="552"/>
        <v>-0.873185301978648+4.38979895257307i</v>
      </c>
      <c r="CZ313" s="223" t="str">
        <f t="shared" ca="1" si="553"/>
        <v>-4.24989841904234+1.40397679589964i</v>
      </c>
      <c r="DA313" s="223" t="str">
        <f t="shared" ca="1" si="554"/>
        <v>-3.31634919383609-3.00576370331168i</v>
      </c>
      <c r="DB313" s="223" t="str">
        <f t="shared" ca="1" si="555"/>
        <v>0.980653374154746-4.36704778716264i</v>
      </c>
      <c r="DC313" s="223" t="str">
        <f t="shared" ca="1" si="556"/>
        <v>4.28307374448559-1.2992562160334i</v>
      </c>
      <c r="DD313" s="223" t="str">
        <f t="shared" ca="1" si="557"/>
        <v>3.24158523753385+3.08624570690764i</v>
      </c>
      <c r="DE313" s="223" t="str">
        <f t="shared" ca="1" si="558"/>
        <v>-1.08753073740726+4.3416660754597i</v>
      </c>
      <c r="DF313" s="223" t="str">
        <f t="shared" ca="1" si="559"/>
        <v>-4.3136691064582+1.1937530128093i</v>
      </c>
      <c r="DG313" s="223" t="str">
        <f t="shared" ca="1" si="560"/>
        <v>-3.16486867149219-3.16486867149499i</v>
      </c>
      <c r="DH313" s="223" t="str">
        <f t="shared" ca="1" si="561"/>
        <v>1.19375301280896-4.3136691064583i</v>
      </c>
      <c r="DI313" s="223" t="str">
        <f t="shared" ca="1" si="562"/>
        <v>4.34166607545961-1.0875307374076i</v>
      </c>
      <c r="DJ313" s="223" t="str">
        <f t="shared" ca="1" si="563"/>
        <v>3.0862457069079+3.24158523753361i</v>
      </c>
      <c r="DK313" s="223" t="str">
        <f t="shared" ca="1" si="564"/>
        <v>-1.2992562160333+4.28307374448562i</v>
      </c>
      <c r="DL313" s="223" t="str">
        <f t="shared" ca="1" si="565"/>
        <v>-4.36704778716256+0.980653374155095i</v>
      </c>
      <c r="DM313" s="223" t="str">
        <f t="shared" ca="1" si="566"/>
        <v>-3.00576370331195-3.31634919383584i</v>
      </c>
      <c r="DN313" s="223" t="str">
        <f t="shared" ca="1" si="567"/>
        <v>1.40397679589954-4.24989841904237i</v>
      </c>
      <c r="DO313" s="223" t="str">
        <f t="shared" ca="1" si="568"/>
        <v>4.38979895257301-0.873185301978997i</v>
      </c>
      <c r="DP313" s="223" t="str">
        <f t="shared" ca="1" si="569"/>
        <v>2.92347114005391+3.38911550539003i</v>
      </c>
      <c r="DQ313" s="223" t="str">
        <f t="shared" ca="1" si="570"/>
        <v>-1.50785167263763+4.21416311370681i</v>
      </c>
      <c r="DR313" s="223" t="str">
        <f t="shared" ca="1" si="571"/>
        <v>-4.4099058672404+0.765191255622986i</v>
      </c>
      <c r="DS313" s="223" t="str">
        <f t="shared" ca="1" si="572"/>
        <v>-2.83941758709636-3.45984034049132i</v>
      </c>
      <c r="DT313" s="223" t="str">
        <f t="shared" ca="1" si="573"/>
        <v>1.61081827591035-4.17588935408931i</v>
      </c>
      <c r="DU313" s="223" t="str">
        <f t="shared" ca="1" si="574"/>
        <v>4.42735641950953-0.656736286671434i</v>
      </c>
      <c r="DV313" s="223" t="str">
        <f t="shared" ca="1" si="575"/>
        <v>2.75365367515421+3.52848109714547i</v>
      </c>
      <c r="DW313" s="223" t="str">
        <f t="shared" ca="1" si="576"/>
        <v>-1.71281458248605+4.1351001948715i</v>
      </c>
      <c r="DX313" s="223" t="str">
        <f t="shared" ca="1" si="577"/>
        <v>-4.44214009782111+0.547885724337748i</v>
      </c>
      <c r="DY313" s="223" t="str">
        <f t="shared" ca="1" si="578"/>
        <v>-2.66623106520666-3.59499642872287i</v>
      </c>
      <c r="DZ313" s="223" t="str">
        <f t="shared" ca="1" si="579"/>
        <v>1.81377915360355-4.0918202059177i</v>
      </c>
      <c r="EA313" s="223" t="str">
        <f t="shared" ca="1" si="580"/>
        <v>4.45424799704012-0.43870513613049i</v>
      </c>
      <c r="EB313" s="223" t="str">
        <f t="shared" ca="1" si="581"/>
        <v>2.57720241736266+3.6593462688769i</v>
      </c>
      <c r="EC313" s="223" t="str">
        <f t="shared" ca="1" si="582"/>
        <v>-1.91365117198464+4.04607545747296i</v>
      </c>
      <c r="ED313" s="223" t="str">
        <f t="shared" ca="1" si="583"/>
        <v>-4.46367282382117+0.329260288348908i</v>
      </c>
      <c r="EE313" s="223" t="str">
        <f t="shared" ca="1" si="584"/>
        <v>-2.48662135915028-3.72149185567036i</v>
      </c>
      <c r="EF313" s="223" t="str">
        <f t="shared" ca="1" si="585"/>
        <v>2.01237047845159-3.99789350446704i</v>
      </c>
      <c r="EG313" s="223" t="str">
        <f t="shared" ca="1" si="586"/>
        <v>4.47040890100021-0.219617106486021i</v>
      </c>
      <c r="EH313" s="223" t="str">
        <f t="shared" ca="1" si="587"/>
        <v>2.39454245321193+3.78139575492556i</v>
      </c>
      <c r="EI313" s="223" t="str">
        <f t="shared" ca="1" si="588"/>
        <v>-2.10987760818972+3.94730336990494i</v>
      </c>
      <c r="EJ313" s="223" t="str">
        <f t="shared" ca="1" si="589"/>
        <v>-4.4744521710167+0.109841635490202i</v>
      </c>
      <c r="EK313" s="223" t="str">
        <f t="shared" ca="1" si="590"/>
        <v>-2.30102116443356-3.83902188277587i</v>
      </c>
      <c r="EL313" s="223" t="str">
        <f t="shared" ca="1" si="591"/>
        <v>2.2061138265501-3.89433552739202i</v>
      </c>
      <c r="EM313" s="223" t="str">
        <f t="shared" ca="1" si="592"/>
        <v>4.47580019835596-4.07941837856493E-13i</v>
      </c>
      <c r="EN313" s="223"/>
      <c r="EO313" s="223"/>
      <c r="EP313" s="223"/>
    </row>
    <row r="314" spans="1:146">
      <c r="A314" s="249">
        <f t="shared" si="461"/>
        <v>4.1796874999999968E-3</v>
      </c>
      <c r="B314" s="248">
        <v>214</v>
      </c>
      <c r="C314" s="247">
        <f t="shared" si="462"/>
        <v>42800</v>
      </c>
      <c r="N314" s="246">
        <f t="shared" ca="1" si="463"/>
        <v>8.5232654318015157</v>
      </c>
      <c r="O314" s="223">
        <f t="shared" ca="1" si="464"/>
        <v>-4.4767345681984843</v>
      </c>
      <c r="P314" s="223" t="str">
        <f t="shared" ca="1" si="465"/>
        <v>-2.30150152653551-3.83982331852105i</v>
      </c>
      <c r="Q314" s="223" t="str">
        <f t="shared" ca="1" si="466"/>
        <v>2.11031806708479-3.94812741053766i</v>
      </c>
      <c r="R314" s="223" t="str">
        <f t="shared" ca="1" si="467"/>
        <v>4.47134214535327-0.21966295384263i</v>
      </c>
      <c r="S314" s="223" t="str">
        <f t="shared" ca="1" si="468"/>
        <v>2.48714046722078+3.72226875580151i</v>
      </c>
      <c r="T314" s="223" t="str">
        <f t="shared" ca="1" si="469"/>
        <v>-1.91405066656859+4.04692011780707i</v>
      </c>
      <c r="U314" s="223" t="str">
        <f t="shared" ca="1" si="470"/>
        <v>-4.45517786763659+0.438796720389251i</v>
      </c>
      <c r="V314" s="223" t="str">
        <f t="shared" ca="1" si="471"/>
        <v>-2.66678766867289-3.59574692161691i</v>
      </c>
      <c r="W314" s="223" t="str">
        <f t="shared" ca="1" si="472"/>
        <v>1.7131721503456-4.13596344004435i</v>
      </c>
      <c r="X314" s="223" t="str">
        <f t="shared" ca="1" si="473"/>
        <v>4.42828067620928-0.656873387202403i</v>
      </c>
      <c r="Y314" s="223" t="str">
        <f t="shared" ca="1" si="474"/>
        <v>2.84001034504851+3.46056261814762i</v>
      </c>
      <c r="Z314" s="223" t="str">
        <f t="shared" ca="1" si="475"/>
        <v>-1.50816645235624+4.21504286408697i</v>
      </c>
      <c r="AA314" s="223" t="str">
        <f t="shared" ca="1" si="476"/>
        <v>-4.39071536876141+0.873367588490467i</v>
      </c>
      <c r="AB314" s="223" t="str">
        <f t="shared" ca="1" si="477"/>
        <v>-3.00639118774704-3.31704151622198i</v>
      </c>
      <c r="AC314" s="223" t="str">
        <f t="shared" ca="1" si="478"/>
        <v>1.29952744928339-4.28396788067584i</v>
      </c>
      <c r="AD314" s="223" t="str">
        <f t="shared" ca="1" si="479"/>
        <v>4.34257244340894-1.08775777075989i</v>
      </c>
      <c r="AE314" s="223" t="str">
        <f t="shared" ca="1" si="480"/>
        <v>3.16552937074546+3.1655293707453i</v>
      </c>
      <c r="AF314" s="223" t="str">
        <f t="shared" ca="1" si="481"/>
        <v>-1.08775777076006+4.34257244340891i</v>
      </c>
      <c r="AG314" s="223" t="str">
        <f t="shared" ca="1" si="482"/>
        <v>-4.28396788067589+1.29952744928323i</v>
      </c>
      <c r="AH314" s="223" t="str">
        <f t="shared" ca="1" si="483"/>
        <v>-3.31704151622217-3.00639118774683i</v>
      </c>
      <c r="AI314" s="223" t="str">
        <f t="shared" ca="1" si="484"/>
        <v>0.873367588489321-4.39071536876163i</v>
      </c>
      <c r="AJ314" s="223" t="str">
        <f t="shared" ca="1" si="485"/>
        <v>4.21504286408717-1.50816645235567i</v>
      </c>
      <c r="AK314" s="223" t="str">
        <f t="shared" ca="1" si="486"/>
        <v>3.46056261814895+2.84001034504689i</v>
      </c>
      <c r="AL314" s="223" t="str">
        <f t="shared" ca="1" si="487"/>
        <v>-0.656873387202564+4.42828067620925i</v>
      </c>
      <c r="AM314" s="223" t="str">
        <f t="shared" ca="1" si="488"/>
        <v>-4.1359634400451+1.7131721503438i</v>
      </c>
      <c r="AN314" s="223" t="str">
        <f t="shared" ca="1" si="489"/>
        <v>-3.59574692161706-2.66678766867269i</v>
      </c>
      <c r="AO314" s="223" t="str">
        <f t="shared" ca="1" si="490"/>
        <v>0.438796720390808-4.45517786763644i</v>
      </c>
      <c r="AP314" s="223" t="str">
        <f t="shared" ca="1" si="491"/>
        <v>4.04692011780656-1.91405066656966i</v>
      </c>
      <c r="AQ314" s="223" t="str">
        <f t="shared" ca="1" si="492"/>
        <v>3.7222687558009+2.48714046722168i</v>
      </c>
      <c r="AR314" s="223" t="str">
        <f t="shared" ca="1" si="493"/>
        <v>3.7222687558009+2.48714046722168i</v>
      </c>
      <c r="AS314" s="223" t="str">
        <f t="shared" ca="1" si="494"/>
        <v>-3.94812741053772+2.11031806708467i</v>
      </c>
      <c r="AT314" s="223" t="str">
        <f t="shared" ca="1" si="495"/>
        <v>-3.83982331851989-2.30150152653743i</v>
      </c>
      <c r="AU314" s="223" t="str">
        <f t="shared" ca="1" si="496"/>
        <v>-2.17177665370301E-13-4.47673456819848i</v>
      </c>
      <c r="AV314" s="223" t="str">
        <f t="shared" ca="1" si="497"/>
        <v>3.8398233185219-2.30150152653409i</v>
      </c>
      <c r="AW314" s="223" t="str">
        <f t="shared" ca="1" si="498"/>
        <v>3.94812741053799+2.11031806708417i</v>
      </c>
      <c r="AX314" s="223" t="str">
        <f t="shared" ca="1" si="499"/>
        <v>0.219662953841513+4.47134214535333i</v>
      </c>
      <c r="AY314" s="223" t="str">
        <f t="shared" ca="1" si="500"/>
        <v>-3.72226875580059+2.48714046722215i</v>
      </c>
      <c r="AZ314" s="223" t="str">
        <f t="shared" ca="1" si="501"/>
        <v>-4.04692011780681-1.91405066656916i</v>
      </c>
      <c r="BA314" s="223" t="str">
        <f t="shared" ca="1" si="502"/>
        <v>-0.43879672039124-4.45517786763639i</v>
      </c>
      <c r="BB314" s="223" t="str">
        <f t="shared" ca="1" si="503"/>
        <v>3.59574692161672-2.66678766867314i</v>
      </c>
      <c r="BC314" s="223" t="str">
        <f t="shared" ca="1" si="504"/>
        <v>4.13596344004361+1.71317215034739i</v>
      </c>
      <c r="BD314" s="223" t="str">
        <f t="shared" ca="1" si="505"/>
        <v>0.656873387203057+4.42828067620918i</v>
      </c>
      <c r="BE314" s="223" t="str">
        <f t="shared" ca="1" si="506"/>
        <v>-3.46056261814855+2.84001034504737i</v>
      </c>
      <c r="BF314" s="223" t="str">
        <f t="shared" ca="1" si="507"/>
        <v>-4.21504286408736-1.50816645235514i</v>
      </c>
      <c r="BG314" s="223" t="str">
        <f t="shared" ca="1" si="508"/>
        <v>-0.873367588489808-4.39071536876154i</v>
      </c>
      <c r="BH314" s="223" t="str">
        <f t="shared" ca="1" si="509"/>
        <v>3.3170415162209-3.00639118774824i</v>
      </c>
      <c r="BI314" s="223" t="str">
        <f t="shared" ca="1" si="510"/>
        <v>4.28396788067579+1.29952744928355i</v>
      </c>
      <c r="BJ314" s="223" t="str">
        <f t="shared" ca="1" si="511"/>
        <v>1.08775777075795+4.34257244340943i</v>
      </c>
      <c r="BK314" s="223" t="str">
        <f t="shared" ca="1" si="512"/>
        <v>-3.16552937074506+3.1655293707457i</v>
      </c>
      <c r="BL314" s="223" t="str">
        <f t="shared" ca="1" si="513"/>
        <v>-4.34257244340851-1.08775777076164i</v>
      </c>
      <c r="BM314" s="223" t="str">
        <f t="shared" ca="1" si="514"/>
        <v>-1.29952744928429-4.28396788067557i</v>
      </c>
      <c r="BN314" s="223" t="str">
        <f t="shared" ca="1" si="515"/>
        <v>3.00639118774766-3.31704151622142i</v>
      </c>
      <c r="BO314" s="223" t="str">
        <f t="shared" ca="1" si="516"/>
        <v>4.39071536876169+0.873367588489043i</v>
      </c>
      <c r="BP314" s="223" t="str">
        <f t="shared" ca="1" si="517"/>
        <v>1.50816645235588+4.2150428640871i</v>
      </c>
      <c r="BQ314" s="223" t="str">
        <f t="shared" ca="1" si="518"/>
        <v>-2.84001034505021+3.46056261814623i</v>
      </c>
      <c r="BR314" s="223" t="str">
        <f t="shared" ca="1" si="519"/>
        <v>-4.42828067620929-0.656873387202287i</v>
      </c>
      <c r="BS314" s="223" t="str">
        <f t="shared" ca="1" si="520"/>
        <v>-1.713172150344-4.13596344004501i</v>
      </c>
      <c r="BT314" s="223" t="str">
        <f t="shared" ca="1" si="521"/>
        <v>2.66678766867242-3.59574692161726i</v>
      </c>
      <c r="BU314" s="223" t="str">
        <f t="shared" ca="1" si="522"/>
        <v>4.45517786763647+0.438796720390465i</v>
      </c>
      <c r="BV314" s="223" t="str">
        <f t="shared" ca="1" si="523"/>
        <v>1.91405066656997+4.04692011780642i</v>
      </c>
      <c r="BW314" s="223" t="str">
        <f t="shared" ca="1" si="524"/>
        <v>-2.4871404672214+3.72226875580109i</v>
      </c>
      <c r="BX314" s="223" t="str">
        <f t="shared" ca="1" si="525"/>
        <v>-4.47134214535337-0.219662953840608i</v>
      </c>
      <c r="BY314" s="223" t="str">
        <f t="shared" ca="1" si="526"/>
        <v>-2.11031806708497-3.94812741053756i</v>
      </c>
      <c r="BZ314" s="223" t="str">
        <f t="shared" ca="1" si="527"/>
        <v>2.30150152653714-3.83982331852007i</v>
      </c>
      <c r="CA314" s="223" t="str">
        <f t="shared" ca="1" si="528"/>
        <v>4.47673456819848-4.34355330740603E-13i</v>
      </c>
      <c r="CB314" s="223" t="str">
        <f t="shared" ca="1" si="529"/>
        <v>2.30150152653439+3.83982331852172i</v>
      </c>
      <c r="CC314" s="223" t="str">
        <f t="shared" ca="1" si="530"/>
        <v>-2.11031806708398+3.94812741053809i</v>
      </c>
      <c r="CD314" s="223" t="str">
        <f t="shared" ca="1" si="531"/>
        <v>-4.47134214535332+0.21966295384173i</v>
      </c>
      <c r="CE314" s="223" t="str">
        <f t="shared" ca="1" si="532"/>
        <v>-2.48714046722233-3.72226875580047i</v>
      </c>
      <c r="CF314" s="223" t="str">
        <f t="shared" ca="1" si="533"/>
        <v>1.91405066656896-4.0469201178069i</v>
      </c>
      <c r="CG314" s="223" t="str">
        <f t="shared" ca="1" si="534"/>
        <v>4.45517786763681-0.438796720387024i</v>
      </c>
      <c r="CH314" s="223" t="str">
        <f t="shared" ca="1" si="535"/>
        <v>2.66678766867332+3.59574692161659i</v>
      </c>
      <c r="CI314" s="223" t="str">
        <f t="shared" ca="1" si="536"/>
        <v>-1.71317215034719+4.13596344004369i</v>
      </c>
      <c r="CJ314" s="223" t="str">
        <f t="shared" ca="1" si="537"/>
        <v>-4.42828067620913+0.656873387203397i</v>
      </c>
      <c r="CK314" s="223" t="str">
        <f t="shared" ca="1" si="538"/>
        <v>-2.84001034504754-3.46056261814842i</v>
      </c>
      <c r="CL314" s="223" t="str">
        <f t="shared" ca="1" si="539"/>
        <v>1.50816645235482-4.21504286408748i</v>
      </c>
      <c r="CM314" s="223" t="str">
        <f t="shared" ca="1" si="540"/>
        <v>4.39071536876147-0.873367588490144i</v>
      </c>
      <c r="CN314" s="223" t="str">
        <f t="shared" ca="1" si="541"/>
        <v>3.00639118774849+3.31704151622066i</v>
      </c>
      <c r="CO314" s="223" t="str">
        <f t="shared" ca="1" si="542"/>
        <v>-1.29952744928322+4.28396788067589i</v>
      </c>
      <c r="CP314" s="223" t="str">
        <f t="shared" ca="1" si="543"/>
        <v>-4.34257244340935+1.08775777075828i</v>
      </c>
      <c r="CQ314" s="223" t="str">
        <f t="shared" ca="1" si="544"/>
        <v>-3.16552937074594-3.16552937074482i</v>
      </c>
      <c r="CR314" s="223" t="str">
        <f t="shared" ca="1" si="545"/>
        <v>1.08775777076117-4.34257244340863i</v>
      </c>
      <c r="CS314" s="223" t="str">
        <f t="shared" ca="1" si="546"/>
        <v>4.28396788067551-1.29952744928451i</v>
      </c>
      <c r="CT314" s="223" t="str">
        <f t="shared" ca="1" si="547"/>
        <v>3.31704151622173+3.00639118774731i</v>
      </c>
      <c r="CU314" s="223" t="str">
        <f t="shared" ca="1" si="548"/>
        <v>-0.873367588488833+4.39071536876173i</v>
      </c>
      <c r="CV314" s="223" t="str">
        <f t="shared" ca="1" si="549"/>
        <v>-4.21504286408702+1.50816645235608i</v>
      </c>
      <c r="CW314" s="223" t="str">
        <f t="shared" ca="1" si="550"/>
        <v>-3.46056261814652-2.84001034504985i</v>
      </c>
      <c r="CX314" s="223" t="str">
        <f t="shared" ca="1" si="551"/>
        <v>0.656873387202072-4.42828067620933i</v>
      </c>
      <c r="CY314" s="223" t="str">
        <f t="shared" ca="1" si="552"/>
        <v>4.13596344004493-1.7131721503442i</v>
      </c>
      <c r="CZ314" s="223" t="str">
        <f t="shared" ca="1" si="553"/>
        <v>3.59574692161739+2.66678766867224i</v>
      </c>
      <c r="DA314" s="223" t="str">
        <f t="shared" ca="1" si="554"/>
        <v>-0.438796720390249+4.45517786763649i</v>
      </c>
      <c r="DB314" s="223" t="str">
        <f t="shared" ca="1" si="555"/>
        <v>-4.04692011780633+1.91405066657017i</v>
      </c>
      <c r="DC314" s="223" t="str">
        <f t="shared" ca="1" si="556"/>
        <v>-3.72226875580121-2.48714046722121i</v>
      </c>
      <c r="DD314" s="223" t="str">
        <f t="shared" ca="1" si="557"/>
        <v>0.219662953844966-4.47134214535316i</v>
      </c>
      <c r="DE314" s="223" t="str">
        <f t="shared" ca="1" si="558"/>
        <v>3.94812741053746-2.11031806708516i</v>
      </c>
      <c r="DF314" s="223" t="str">
        <f t="shared" ca="1" si="559"/>
        <v>3.83982331852019+2.30150152653695i</v>
      </c>
      <c r="DG314" s="223" t="str">
        <f t="shared" ca="1" si="560"/>
        <v>9.0600589429967E-13+4.47673456819848i</v>
      </c>
      <c r="DH314" s="223" t="str">
        <f t="shared" ca="1" si="561"/>
        <v>-3.83982331852161+2.30150152653458i</v>
      </c>
      <c r="DI314" s="223" t="str">
        <f t="shared" ca="1" si="562"/>
        <v>-3.94812741053819-2.11031806708379i</v>
      </c>
      <c r="DJ314" s="223" t="str">
        <f t="shared" ca="1" si="563"/>
        <v>-0.219662953842201-4.47134214535329i</v>
      </c>
      <c r="DK314" s="223" t="str">
        <f t="shared" ca="1" si="564"/>
        <v>3.72226875580035-2.48714046722251i</v>
      </c>
      <c r="DL314" s="223" t="str">
        <f t="shared" ca="1" si="565"/>
        <v>4.0469201178071+1.91405066656853i</v>
      </c>
      <c r="DM314" s="223" t="str">
        <f t="shared" ca="1" si="566"/>
        <v>0.438796720387241+4.45517786763679i</v>
      </c>
      <c r="DN314" s="223" t="str">
        <f t="shared" ca="1" si="567"/>
        <v>-3.59574692161631+2.6667876686737i</v>
      </c>
      <c r="DO314" s="223" t="str">
        <f t="shared" ca="1" si="568"/>
        <v>-4.13596344004377-1.71317215034699i</v>
      </c>
      <c r="DP314" s="223" t="str">
        <f t="shared" ca="1" si="569"/>
        <v>-0.656873387203863-4.42828067620906i</v>
      </c>
      <c r="DQ314" s="223" t="str">
        <f t="shared" ca="1" si="570"/>
        <v>3.46056261814828-2.84001034504771i</v>
      </c>
      <c r="DR314" s="223" t="str">
        <f t="shared" ca="1" si="571"/>
        <v>4.21504286408763+1.50816645235437i</v>
      </c>
      <c r="DS314" s="223" t="str">
        <f t="shared" ca="1" si="572"/>
        <v>0.873367588490359+4.39071536876143i</v>
      </c>
      <c r="DT314" s="223" t="str">
        <f t="shared" ca="1" si="573"/>
        <v>-3.31704151622342+3.00639118774545i</v>
      </c>
      <c r="DU314" s="223" t="str">
        <f t="shared" ca="1" si="574"/>
        <v>-4.28396788067596-1.29952744928301i</v>
      </c>
      <c r="DV314" s="223" t="str">
        <f t="shared" ca="1" si="575"/>
        <v>-1.08775777075874-4.34257244340923i</v>
      </c>
      <c r="DW314" s="223" t="str">
        <f t="shared" ca="1" si="576"/>
        <v>3.16552937074466-3.1655293707461i</v>
      </c>
      <c r="DX314" s="223" t="str">
        <f t="shared" ca="1" si="577"/>
        <v>4.34257244340862+1.08775777076121i</v>
      </c>
      <c r="DY314" s="223" t="str">
        <f t="shared" ca="1" si="578"/>
        <v>1.29952744928495+4.28396788067537i</v>
      </c>
      <c r="DZ314" s="223" t="str">
        <f t="shared" ca="1" si="579"/>
        <v>-3.00639118774734+3.31704151622171i</v>
      </c>
      <c r="EA314" s="223" t="str">
        <f t="shared" ca="1" si="580"/>
        <v>-4.39071536876183-0.873367588488367i</v>
      </c>
      <c r="EB314" s="223" t="str">
        <f t="shared" ca="1" si="581"/>
        <v>-1.50816645235628-4.21504286408695i</v>
      </c>
      <c r="EC314" s="223" t="str">
        <f t="shared" ca="1" si="582"/>
        <v>2.84001034504968-3.46056261814666i</v>
      </c>
      <c r="ED314" s="223" t="str">
        <f t="shared" ca="1" si="583"/>
        <v>4.42828067620936+0.656873387201857i</v>
      </c>
      <c r="EE314" s="223" t="str">
        <f t="shared" ca="1" si="584"/>
        <v>1.71317215034463+4.13596344004475i</v>
      </c>
      <c r="EF314" s="223" t="str">
        <f t="shared" ca="1" si="585"/>
        <v>-2.66678766867207+3.59574692161752i</v>
      </c>
      <c r="EG314" s="223" t="str">
        <f t="shared" ca="1" si="586"/>
        <v>-4.45517786763654-0.43879672038978i</v>
      </c>
      <c r="EH314" s="223" t="str">
        <f t="shared" ca="1" si="587"/>
        <v>-1.91405066657036-4.04692011780623i</v>
      </c>
      <c r="EI314" s="223" t="str">
        <f t="shared" ca="1" si="588"/>
        <v>2.48714046722082-3.72226875580148i</v>
      </c>
      <c r="EJ314" s="223" t="str">
        <f t="shared" ca="1" si="589"/>
        <v>4.47134214535317+0.219662953844749i</v>
      </c>
      <c r="EK314" s="223" t="str">
        <f t="shared" ca="1" si="590"/>
        <v>2.11031806708558+3.94812741053724i</v>
      </c>
      <c r="EL314" s="223" t="str">
        <f t="shared" ca="1" si="591"/>
        <v>-2.30150152653677+3.8398233185203i</v>
      </c>
      <c r="EM314" s="223" t="str">
        <f t="shared" ca="1" si="592"/>
        <v>-4.47673456819848+8.68710661481208E-13i</v>
      </c>
      <c r="EN314" s="223"/>
      <c r="EO314" s="223"/>
      <c r="EP314" s="223"/>
    </row>
    <row r="315" spans="1:146">
      <c r="A315" s="249">
        <f t="shared" si="461"/>
        <v>4.1992187499999964E-3</v>
      </c>
      <c r="B315" s="248">
        <v>215</v>
      </c>
      <c r="C315" s="247">
        <f t="shared" si="462"/>
        <v>43000</v>
      </c>
      <c r="N315" s="246">
        <f t="shared" ca="1" si="463"/>
        <v>8.5224169839698636</v>
      </c>
      <c r="O315" s="223">
        <f t="shared" ca="1" si="464"/>
        <v>-4.4775830160301364</v>
      </c>
      <c r="P315" s="223" t="str">
        <f t="shared" ca="1" si="465"/>
        <v>-2.39549625642303-3.78290197479459i</v>
      </c>
      <c r="Q315" s="223" t="str">
        <f t="shared" ca="1" si="466"/>
        <v>1.91441342476065-4.04768710556259i</v>
      </c>
      <c r="R315" s="223" t="str">
        <f t="shared" ca="1" si="467"/>
        <v>4.44390950787669-0.54810396025271i</v>
      </c>
      <c r="S315" s="223" t="str">
        <f t="shared" ca="1" si="468"/>
        <v>2.84054859465464+3.46121847719081i</v>
      </c>
      <c r="T315" s="223" t="str">
        <f t="shared" ca="1" si="469"/>
        <v>-1.40453603324897+4.25159125466533i</v>
      </c>
      <c r="U315" s="223" t="str">
        <f t="shared" ca="1" si="470"/>
        <v>-4.34339546432236+1.08796392676665i</v>
      </c>
      <c r="V315" s="223" t="str">
        <f t="shared" ca="1" si="471"/>
        <v>-3.24287643803274-3.08747503197899i</v>
      </c>
      <c r="W315" s="223" t="str">
        <f t="shared" ca="1" si="472"/>
        <v>0.873533112451466-4.39154751390582i</v>
      </c>
      <c r="X315" s="223" t="str">
        <f t="shared" ca="1" si="473"/>
        <v>4.17755271014077-1.6114599031428i</v>
      </c>
      <c r="Y315" s="223" t="str">
        <f t="shared" ca="1" si="474"/>
        <v>3.59642840130533+2.66729308845614i</v>
      </c>
      <c r="Z315" s="223" t="str">
        <f t="shared" ca="1" si="475"/>
        <v>-0.329391440555386+4.46545081087345i</v>
      </c>
      <c r="AA315" s="223" t="str">
        <f t="shared" ca="1" si="476"/>
        <v>-3.94887567472196+2.11071802262422i</v>
      </c>
      <c r="AB315" s="223" t="str">
        <f t="shared" ca="1" si="477"/>
        <v>-3.89588673385718-2.20699257415995i</v>
      </c>
      <c r="AC315" s="223" t="str">
        <f t="shared" ca="1" si="478"/>
        <v>-0.219704585204642-4.47218957119235i</v>
      </c>
      <c r="AD315" s="223" t="str">
        <f t="shared" ca="1" si="479"/>
        <v>3.66080387353168-2.5782289783836i</v>
      </c>
      <c r="AE315" s="223" t="str">
        <f t="shared" ca="1" si="480"/>
        <v>4.13674730363041+1.71349683727401i</v>
      </c>
      <c r="AF315" s="223" t="str">
        <f t="shared" ca="1" si="481"/>
        <v>0.765496049501535+4.41166243763494i</v>
      </c>
      <c r="AG315" s="223" t="str">
        <f t="shared" ca="1" si="482"/>
        <v>-3.31767017459779+3.00696097048594i</v>
      </c>
      <c r="AH315" s="223" t="str">
        <f t="shared" ca="1" si="483"/>
        <v>-4.3153873434626-1.19422851302604i</v>
      </c>
      <c r="AI315" s="223" t="str">
        <f t="shared" ca="1" si="484"/>
        <v>-1.29977374068787-4.28477979462887i</v>
      </c>
      <c r="AJ315" s="223" t="str">
        <f t="shared" ca="1" si="485"/>
        <v>2.924635628141-3.39046547070603i</v>
      </c>
      <c r="AK315" s="223" t="str">
        <f t="shared" ca="1" si="486"/>
        <v>4.42911994087405+0.656997880356828i</v>
      </c>
      <c r="AL315" s="223" t="str">
        <f t="shared" ca="1" si="487"/>
        <v>1.81450162498276+4.09345007522707i</v>
      </c>
      <c r="AM315" s="223" t="str">
        <f t="shared" ca="1" si="488"/>
        <v>-2.48761183957879+3.72297421439217i</v>
      </c>
      <c r="AN315" s="223" t="str">
        <f t="shared" ca="1" si="489"/>
        <v>-4.4762344517395-0.109885388027409i</v>
      </c>
      <c r="AO315" s="223" t="str">
        <f t="shared" ca="1" si="490"/>
        <v>-2.30193771589498-3.8405510564998i</v>
      </c>
      <c r="AP315" s="223" t="str">
        <f t="shared" ca="1" si="491"/>
        <v>2.01317205347761-3.99948596053771i</v>
      </c>
      <c r="AQ315" s="223" t="str">
        <f t="shared" ca="1" si="492"/>
        <v>4.45602222996-0.438879882819677i</v>
      </c>
      <c r="AR315" s="223" t="str">
        <f t="shared" ca="1" si="493"/>
        <v>4.45602222996-0.438879882819677i</v>
      </c>
      <c r="AS315" s="223" t="str">
        <f t="shared" ca="1" si="494"/>
        <v>-1.50845228582266+4.21584171510719i</v>
      </c>
      <c r="AT315" s="223" t="str">
        <f t="shared" ca="1" si="495"/>
        <v>-4.36878728616473+0.981043991718481i</v>
      </c>
      <c r="AU315" s="223" t="str">
        <f t="shared" ca="1" si="496"/>
        <v>-3.16612931395942-3.16612931396183i</v>
      </c>
      <c r="AV315" s="223" t="str">
        <f t="shared" ca="1" si="497"/>
        <v>0.981043991717461-4.36878728616496i</v>
      </c>
      <c r="AW315" s="223" t="str">
        <f t="shared" ca="1" si="498"/>
        <v>4.21584171510688-1.50845228582352i</v>
      </c>
      <c r="AX315" s="223" t="str">
        <f t="shared" ca="1" si="499"/>
        <v>3.52988657508835+2.75475052090976i</v>
      </c>
      <c r="AY315" s="223" t="str">
        <f t="shared" ca="1" si="500"/>
        <v>-0.438879882818636+4.4560222299601i</v>
      </c>
      <c r="AZ315" s="223" t="str">
        <f t="shared" ca="1" si="501"/>
        <v>-3.99948596053924+2.01317205347457i</v>
      </c>
      <c r="BA315" s="223" t="str">
        <f t="shared" ca="1" si="502"/>
        <v>-3.84055105650034-2.30193771589408i</v>
      </c>
      <c r="BB315" s="223" t="str">
        <f t="shared" ca="1" si="503"/>
        <v>-0.109885388028328-4.47623445173947i</v>
      </c>
      <c r="BC315" s="223" t="str">
        <f t="shared" ca="1" si="504"/>
        <v>3.72297421439162-2.48761183957961i</v>
      </c>
      <c r="BD315" s="223" t="str">
        <f t="shared" ca="1" si="505"/>
        <v>4.09345007522749+1.81450162498181i</v>
      </c>
      <c r="BE315" s="223" t="str">
        <f t="shared" ca="1" si="506"/>
        <v>0.656997880353461+4.42911994087455i</v>
      </c>
      <c r="BF315" s="223" t="str">
        <f t="shared" ca="1" si="507"/>
        <v>-3.39046547070539+2.92463562814174i</v>
      </c>
      <c r="BG315" s="223" t="str">
        <f t="shared" ca="1" si="508"/>
        <v>-4.28477979462915-1.29977374068693i</v>
      </c>
      <c r="BH315" s="223" t="str">
        <f t="shared" ca="1" si="509"/>
        <v>-1.19422851302705-4.31538734346231i</v>
      </c>
      <c r="BI315" s="223" t="str">
        <f t="shared" ca="1" si="510"/>
        <v>3.0069609704855-3.3176701745982i</v>
      </c>
      <c r="BJ315" s="223" t="str">
        <f t="shared" ca="1" si="511"/>
        <v>4.41166243763456+0.765496049503702i</v>
      </c>
      <c r="BK315" s="223" t="str">
        <f t="shared" ca="1" si="512"/>
        <v>1.71349683727368+4.13674730363055i</v>
      </c>
      <c r="BL315" s="223" t="str">
        <f t="shared" ca="1" si="513"/>
        <v>-2.57822897838233+3.66080387353258i</v>
      </c>
      <c r="BM315" s="223" t="str">
        <f t="shared" ca="1" si="514"/>
        <v>-4.47218957119228-0.219704585205949i</v>
      </c>
      <c r="BN315" s="223" t="str">
        <f t="shared" ca="1" si="515"/>
        <v>-2.20699257416048-3.89588673385688i</v>
      </c>
      <c r="BO315" s="223" t="str">
        <f t="shared" ca="1" si="516"/>
        <v>2.11071802262221-3.94887567472304i</v>
      </c>
      <c r="BP315" s="223" t="str">
        <f t="shared" ca="1" si="517"/>
        <v>4.46545081087348-0.329391440555034i</v>
      </c>
      <c r="BQ315" s="223" t="str">
        <f t="shared" ca="1" si="518"/>
        <v>2.66729308845741+3.59642840130439i</v>
      </c>
      <c r="BR315" s="223" t="str">
        <f t="shared" ca="1" si="519"/>
        <v>-1.61145990314403+4.1775527101403i</v>
      </c>
      <c r="BS315" s="223" t="str">
        <f t="shared" ca="1" si="520"/>
        <v>-4.39154751390578+0.87353311245165i</v>
      </c>
      <c r="BT315" s="223" t="str">
        <f t="shared" ca="1" si="521"/>
        <v>-3.08747503197721-3.24287643803443i</v>
      </c>
      <c r="BU315" s="223" t="str">
        <f t="shared" ca="1" si="522"/>
        <v>1.08796392676741-4.34339546432217i</v>
      </c>
      <c r="BV315" s="223" t="str">
        <f t="shared" ca="1" si="523"/>
        <v>4.25159125466505-1.40453603324983i</v>
      </c>
      <c r="BW315" s="223" t="str">
        <f t="shared" ca="1" si="524"/>
        <v>3.46121847718971+2.84054859465598i</v>
      </c>
      <c r="BX315" s="223" t="str">
        <f t="shared" ca="1" si="525"/>
        <v>-0.548103960252518+4.44390950787671i</v>
      </c>
      <c r="BY315" s="223" t="str">
        <f t="shared" ca="1" si="526"/>
        <v>-4.04768710556179+1.91441342476235i</v>
      </c>
      <c r="BZ315" s="223" t="str">
        <f t="shared" ca="1" si="527"/>
        <v>-3.7829019747942-2.39549625642363i</v>
      </c>
      <c r="CA315" s="223" t="str">
        <f t="shared" ca="1" si="528"/>
        <v>-9.19344264310921E-13-4.47758301603014i</v>
      </c>
      <c r="CB315" s="223" t="str">
        <f t="shared" ca="1" si="529"/>
        <v>3.78290197479553-2.39549625642153i</v>
      </c>
      <c r="CC315" s="223" t="str">
        <f t="shared" ca="1" si="530"/>
        <v>4.04768710556269+1.91441342476047i</v>
      </c>
      <c r="CD315" s="223" t="str">
        <f t="shared" ca="1" si="531"/>
        <v>0.548103960254595+4.44390950787645i</v>
      </c>
      <c r="CE315" s="223" t="str">
        <f t="shared" ca="1" si="532"/>
        <v>-3.46121847719129+2.84054859465406i</v>
      </c>
      <c r="CF315" s="223" t="str">
        <f t="shared" ca="1" si="533"/>
        <v>-4.25159125466563-1.40453603324809i</v>
      </c>
      <c r="CG315" s="223" t="str">
        <f t="shared" ca="1" si="534"/>
        <v>-1.08796392676499-4.34339546432277i</v>
      </c>
      <c r="CH315" s="223" t="str">
        <f t="shared" ca="1" si="535"/>
        <v>3.08747503197883-3.24287643803289i</v>
      </c>
      <c r="CI315" s="223" t="str">
        <f t="shared" ca="1" si="536"/>
        <v>4.39154751390619+0.873533112449595i</v>
      </c>
      <c r="CJ315" s="223" t="str">
        <f t="shared" ca="1" si="537"/>
        <v>1.6114599031417+4.1775527101412i</v>
      </c>
      <c r="CK315" s="223" t="str">
        <f t="shared" ca="1" si="538"/>
        <v>-2.66729308845573+3.59642840130564i</v>
      </c>
      <c r="CL315" s="223" t="str">
        <f t="shared" ca="1" si="539"/>
        <v>-4.4654508108733-0.329391440557515i</v>
      </c>
      <c r="CM315" s="223" t="str">
        <f t="shared" ca="1" si="540"/>
        <v>-2.11071802262405-3.94887567472205i</v>
      </c>
      <c r="CN315" s="223" t="str">
        <f t="shared" ca="1" si="541"/>
        <v>2.20699257415866-3.89588673385791i</v>
      </c>
      <c r="CO315" s="223" t="str">
        <f t="shared" ca="1" si="542"/>
        <v>4.4721895711924-0.219704585203463i</v>
      </c>
      <c r="CP315" s="223" t="str">
        <f t="shared" ca="1" si="543"/>
        <v>2.57822897838404+3.66080387353137i</v>
      </c>
      <c r="CQ315" s="223" t="str">
        <f t="shared" ca="1" si="544"/>
        <v>-1.71349683727598+4.1367473036296i</v>
      </c>
      <c r="CR315" s="223" t="str">
        <f t="shared" ca="1" si="545"/>
        <v>-4.41166243763501+0.765496049501127i</v>
      </c>
      <c r="CS315" s="223" t="str">
        <f t="shared" ca="1" si="546"/>
        <v>-3.00696097048705-3.31767017459679i</v>
      </c>
      <c r="CT315" s="223" t="str">
        <f t="shared" ca="1" si="547"/>
        <v>1.19422851302932-4.31538734346169i</v>
      </c>
      <c r="CU315" s="223" t="str">
        <f t="shared" ca="1" si="548"/>
        <v>4.28477979462858-1.29977374068881i</v>
      </c>
      <c r="CV315" s="223" t="str">
        <f t="shared" ca="1" si="549"/>
        <v>3.39046547070376+2.92463562814363i</v>
      </c>
      <c r="CW315" s="223" t="str">
        <f t="shared" ca="1" si="550"/>
        <v>-0.656997880355919+4.42911994087419i</v>
      </c>
      <c r="CX315" s="223" t="str">
        <f t="shared" ca="1" si="551"/>
        <v>-4.09345007522664+1.81450162498372i</v>
      </c>
      <c r="CY315" s="223" t="str">
        <f t="shared" ca="1" si="552"/>
        <v>-3.72297421439031-2.48761183958157i</v>
      </c>
      <c r="CZ315" s="223" t="str">
        <f t="shared" ca="1" si="553"/>
        <v>0.109885388026363-4.47623445173952i</v>
      </c>
      <c r="DA315" s="223" t="str">
        <f t="shared" ca="1" si="554"/>
        <v>3.84055105649919-2.30193771589599i</v>
      </c>
      <c r="DB315" s="223" t="str">
        <f t="shared" ca="1" si="555"/>
        <v>3.99948596053813+2.01317205347679i</v>
      </c>
      <c r="DC315" s="223" t="str">
        <f t="shared" ca="1" si="556"/>
        <v>0.438879882820719+4.4560222299599i</v>
      </c>
      <c r="DD315" s="223" t="str">
        <f t="shared" ca="1" si="557"/>
        <v>-3.5298865750898+2.75475052090789i</v>
      </c>
      <c r="DE315" s="223" t="str">
        <f t="shared" ca="1" si="558"/>
        <v>-4.21584171510754-1.50845228582167i</v>
      </c>
      <c r="DF315" s="223" t="str">
        <f t="shared" ca="1" si="559"/>
        <v>-0.981043991719382-4.36878728616453i</v>
      </c>
      <c r="DG315" s="223" t="str">
        <f t="shared" ca="1" si="560"/>
        <v>3.16612931396118-3.16612931396007i</v>
      </c>
      <c r="DH315" s="223" t="str">
        <f t="shared" ca="1" si="561"/>
        <v>4.36878728616519+0.98104399171644i</v>
      </c>
      <c r="DI315" s="223" t="str">
        <f t="shared" ca="1" si="562"/>
        <v>1.50845228582044+4.21584171510799i</v>
      </c>
      <c r="DJ315" s="223" t="str">
        <f t="shared" ca="1" si="563"/>
        <v>-2.75475052090893+3.52988657508899i</v>
      </c>
      <c r="DK315" s="223" t="str">
        <f t="shared" ca="1" si="564"/>
        <v>-4.4560222299602-0.438879882817721i</v>
      </c>
      <c r="DL315" s="223" t="str">
        <f t="shared" ca="1" si="565"/>
        <v>-2.01317205347562-3.99948596053872i</v>
      </c>
      <c r="DM315" s="223" t="str">
        <f t="shared" ca="1" si="566"/>
        <v>2.30193771589319-3.84055105650087i</v>
      </c>
      <c r="DN315" s="223" t="str">
        <f t="shared" ca="1" si="567"/>
        <v>4.47623445173956-0.109885388024794i</v>
      </c>
      <c r="DO315" s="223" t="str">
        <f t="shared" ca="1" si="568"/>
        <v>2.48761183958026+3.72297421439118i</v>
      </c>
      <c r="DP315" s="223" t="str">
        <f t="shared" ca="1" si="569"/>
        <v>-1.81450162498073+4.09345007522797i</v>
      </c>
      <c r="DQ315" s="223" t="str">
        <f t="shared" ca="1" si="570"/>
        <v>-4.42911994087442+0.65699788035437i</v>
      </c>
      <c r="DR315" s="223" t="str">
        <f t="shared" ca="1" si="571"/>
        <v>-2.92463562814243-3.39046547070479i</v>
      </c>
      <c r="DS315" s="223" t="str">
        <f t="shared" ca="1" si="572"/>
        <v>1.29977374069007-4.2847797946282i</v>
      </c>
      <c r="DT315" s="223" t="str">
        <f t="shared" ca="1" si="573"/>
        <v>4.31538734346204-1.19422851302806i</v>
      </c>
      <c r="DU315" s="223" t="str">
        <f t="shared" ca="1" si="574"/>
        <v>3.31767017459882+3.00696097048482i</v>
      </c>
      <c r="DV315" s="223" t="str">
        <f t="shared" ca="1" si="575"/>
        <v>-0.765496049502421+4.41166243763479i</v>
      </c>
      <c r="DW315" s="223" t="str">
        <f t="shared" ca="1" si="576"/>
        <v>-4.1367473036301+1.71349683727477i</v>
      </c>
      <c r="DX315" s="223" t="str">
        <f t="shared" ca="1" si="577"/>
        <v>-3.66080387353047-2.57822897838533i</v>
      </c>
      <c r="DY315" s="223" t="str">
        <f t="shared" ca="1" si="578"/>
        <v>0.21970458520503-4.47218957119233i</v>
      </c>
      <c r="DZ315" s="223" t="str">
        <f t="shared" ca="1" si="579"/>
        <v>3.8958867338563-2.2069925741615i</v>
      </c>
      <c r="EA315" s="223" t="str">
        <f t="shared" ca="1" si="580"/>
        <v>3.94887567472143+2.11071802262521i</v>
      </c>
      <c r="EB315" s="223" t="str">
        <f t="shared" ca="1" si="581"/>
        <v>0.329391440555951+4.46545081087341i</v>
      </c>
      <c r="EC315" s="223" t="str">
        <f t="shared" ca="1" si="582"/>
        <v>-3.59642840130642+2.66729308845468i</v>
      </c>
      <c r="ED315" s="223" t="str">
        <f t="shared" ca="1" si="583"/>
        <v>-4.17755271014072-1.61145990314293i</v>
      </c>
      <c r="EE315" s="223" t="str">
        <f t="shared" ca="1" si="584"/>
        <v>-0.87353311245255-4.3915475139056i</v>
      </c>
      <c r="EF315" s="223" t="str">
        <f t="shared" ca="1" si="585"/>
        <v>3.24287643803397-3.08747503197769i</v>
      </c>
      <c r="EG315" s="223" t="str">
        <f t="shared" ca="1" si="586"/>
        <v>4.34339546432245+1.08796392676626i</v>
      </c>
      <c r="EH315" s="223" t="str">
        <f t="shared" ca="1" si="587"/>
        <v>1.4045360332466+4.25159125466612i</v>
      </c>
      <c r="EI315" s="223" t="str">
        <f t="shared" ca="1" si="588"/>
        <v>-2.84054859465527+3.46121847719029i</v>
      </c>
      <c r="EJ315" s="223" t="str">
        <f t="shared" ca="1" si="589"/>
        <v>-4.44390950787686-0.548103960251354i</v>
      </c>
      <c r="EK315" s="223" t="str">
        <f t="shared" ca="1" si="590"/>
        <v>-1.91441342475927-4.04768710556325i</v>
      </c>
      <c r="EL315" s="223" t="str">
        <f t="shared" ca="1" si="591"/>
        <v>2.39549625642286-3.7829019747947i</v>
      </c>
      <c r="EM315" s="223" t="str">
        <f t="shared" ca="1" si="592"/>
        <v>4.47758301603014-1.83868852862184E-12i</v>
      </c>
      <c r="EN315" s="223"/>
      <c r="EO315" s="223"/>
      <c r="EP315" s="223"/>
    </row>
    <row r="316" spans="1:146">
      <c r="A316" s="249">
        <f t="shared" si="461"/>
        <v>4.2187499999999959E-3</v>
      </c>
      <c r="B316" s="248">
        <v>216</v>
      </c>
      <c r="C316" s="247">
        <f t="shared" si="462"/>
        <v>43200</v>
      </c>
      <c r="N316" s="246">
        <f t="shared" ca="1" si="463"/>
        <v>8.521643804885553</v>
      </c>
      <c r="O316" s="223">
        <f t="shared" ca="1" si="464"/>
        <v>-4.4783561951144462</v>
      </c>
      <c r="P316" s="223" t="str">
        <f t="shared" ca="1" si="465"/>
        <v>-2.48804139486453-3.7236170893045i</v>
      </c>
      <c r="Q316" s="223" t="str">
        <f t="shared" ca="1" si="466"/>
        <v>1.71379272009966-4.13746162796144i</v>
      </c>
      <c r="R316" s="223" t="str">
        <f t="shared" ca="1" si="467"/>
        <v>4.39230583657089-0.873683952207678i</v>
      </c>
      <c r="S316" s="223" t="str">
        <f t="shared" ca="1" si="468"/>
        <v>3.16667603413419+3.16667603413423i</v>
      </c>
      <c r="T316" s="223" t="str">
        <f t="shared" ca="1" si="469"/>
        <v>-0.873683952207714+4.39230583657088i</v>
      </c>
      <c r="U316" s="223" t="str">
        <f t="shared" ca="1" si="470"/>
        <v>-4.13746162796128+1.71379272010004i</v>
      </c>
      <c r="V316" s="223" t="str">
        <f t="shared" ca="1" si="471"/>
        <v>-3.72361708930442-2.48804139486464i</v>
      </c>
      <c r="W316" s="223" t="str">
        <f t="shared" ca="1" si="472"/>
        <v>4.71827723658263E-14-4.47835619511445i</v>
      </c>
      <c r="X316" s="223" t="str">
        <f t="shared" ca="1" si="473"/>
        <v>3.72361708930447-2.48804139486456i</v>
      </c>
      <c r="Y316" s="223" t="str">
        <f t="shared" ca="1" si="474"/>
        <v>4.13746162796142+1.7137927200997i</v>
      </c>
      <c r="Z316" s="223" t="str">
        <f t="shared" ca="1" si="475"/>
        <v>0.873683952207638+4.3923058365709i</v>
      </c>
      <c r="AA316" s="223" t="str">
        <f t="shared" ca="1" si="476"/>
        <v>-3.16667603413425+3.16667603413417i</v>
      </c>
      <c r="AB316" s="223" t="str">
        <f t="shared" ca="1" si="477"/>
        <v>-4.39230583657088-0.873683952207745i</v>
      </c>
      <c r="AC316" s="223" t="str">
        <f t="shared" ca="1" si="478"/>
        <v>-1.71379272009998-4.13746162796131i</v>
      </c>
      <c r="AD316" s="223" t="str">
        <f t="shared" ca="1" si="479"/>
        <v>2.48804139486465-3.72361708930442i</v>
      </c>
      <c r="AE316" s="223" t="str">
        <f t="shared" ca="1" si="480"/>
        <v>4.47835619511445+9.43655447316526E-14i</v>
      </c>
      <c r="AF316" s="223" t="str">
        <f t="shared" ca="1" si="481"/>
        <v>2.48804139486455+3.72361708930448i</v>
      </c>
      <c r="AG316" s="223" t="str">
        <f t="shared" ca="1" si="482"/>
        <v>-1.71379272009974+4.1374616279614i</v>
      </c>
      <c r="AH316" s="223" t="str">
        <f t="shared" ca="1" si="483"/>
        <v>-4.39230583657064+0.873683952208936i</v>
      </c>
      <c r="AI316" s="223" t="str">
        <f t="shared" ca="1" si="484"/>
        <v>-3.16667603413571-3.16667603413271i</v>
      </c>
      <c r="AJ316" s="223" t="str">
        <f t="shared" ca="1" si="485"/>
        <v>0.873683952209134-4.3923058365706i</v>
      </c>
      <c r="AK316" s="223" t="str">
        <f t="shared" ca="1" si="486"/>
        <v>4.13746162796149-1.71379272009956i</v>
      </c>
      <c r="AL316" s="223" t="str">
        <f t="shared" ca="1" si="487"/>
        <v>3.72361708930487+2.48804139486398i</v>
      </c>
      <c r="AM316" s="223" t="str">
        <f t="shared" ca="1" si="488"/>
        <v>1.67222785657586E-12+4.47835619511445i</v>
      </c>
      <c r="AN316" s="223" t="str">
        <f t="shared" ca="1" si="489"/>
        <v>-3.72361708930548+2.48804139486306i</v>
      </c>
      <c r="AO316" s="223" t="str">
        <f t="shared" ca="1" si="490"/>
        <v>-4.13746162796106-1.71379272010058i</v>
      </c>
      <c r="AP316" s="223" t="str">
        <f t="shared" ca="1" si="491"/>
        <v>-0.873683952207983-4.39230583657083i</v>
      </c>
      <c r="AQ316" s="223" t="str">
        <f t="shared" ca="1" si="492"/>
        <v>3.16667603413339-3.16667603413503i</v>
      </c>
      <c r="AR316" s="223" t="str">
        <f t="shared" ca="1" si="493"/>
        <v>3.16667603413339-3.16667603413503i</v>
      </c>
      <c r="AS316" s="223" t="str">
        <f t="shared" ca="1" si="494"/>
        <v>1.71379272009872+4.13746162796183i</v>
      </c>
      <c r="AT316" s="223" t="str">
        <f t="shared" ca="1" si="495"/>
        <v>-2.48804139486474+3.72361708930436i</v>
      </c>
      <c r="AU316" s="223" t="str">
        <f t="shared" ca="1" si="496"/>
        <v>-4.47835619511445+7.0224668006044E-13i</v>
      </c>
      <c r="AV316" s="223" t="str">
        <f t="shared" ca="1" si="497"/>
        <v>-2.48804139486601-3.72361708930351i</v>
      </c>
      <c r="AW316" s="223" t="str">
        <f t="shared" ca="1" si="498"/>
        <v>1.71379272010142-4.13746162796072i</v>
      </c>
      <c r="AX316" s="223" t="str">
        <f t="shared" ca="1" si="499"/>
        <v>4.39230583657101-0.873683952207096i</v>
      </c>
      <c r="AY316" s="223" t="str">
        <f t="shared" ca="1" si="500"/>
        <v>3.16667603413439+3.16667603413403i</v>
      </c>
      <c r="AZ316" s="223" t="str">
        <f t="shared" ca="1" si="501"/>
        <v>-0.873683952206608+4.3923058365711i</v>
      </c>
      <c r="BA316" s="223" t="str">
        <f t="shared" ca="1" si="502"/>
        <v>-4.13746162796218+1.71379272009788i</v>
      </c>
      <c r="BB316" s="223" t="str">
        <f t="shared" ca="1" si="503"/>
        <v>-3.72361708930386-2.48804139486549i</v>
      </c>
      <c r="BC316" s="223" t="str">
        <f t="shared" ca="1" si="504"/>
        <v>2.04093227203283E-13-4.47835619511445i</v>
      </c>
      <c r="BD316" s="223" t="str">
        <f t="shared" ca="1" si="505"/>
        <v>3.72361708930408-2.48804139486515i</v>
      </c>
      <c r="BE316" s="223" t="str">
        <f t="shared" ca="1" si="506"/>
        <v>4.13746162796207+1.71379272009814i</v>
      </c>
      <c r="BF316" s="223" t="str">
        <f t="shared" ca="1" si="507"/>
        <v>0.873683952206205+4.39230583657118i</v>
      </c>
      <c r="BG316" s="223" t="str">
        <f t="shared" ca="1" si="508"/>
        <v>-3.16667603413467+3.16667603413375i</v>
      </c>
      <c r="BH316" s="223" t="str">
        <f t="shared" ca="1" si="509"/>
        <v>-4.39230583657093-0.873683952207495i</v>
      </c>
      <c r="BI316" s="223" t="str">
        <f t="shared" ca="1" si="510"/>
        <v>-1.71379272010104-4.13746162796087i</v>
      </c>
      <c r="BJ316" s="223" t="str">
        <f t="shared" ca="1" si="511"/>
        <v>2.48804139486624-3.72361708930335i</v>
      </c>
      <c r="BK316" s="223" t="str">
        <f t="shared" ca="1" si="512"/>
        <v>4.47835619511445+1.11043313446701E-12i</v>
      </c>
      <c r="BL316" s="223" t="str">
        <f t="shared" ca="1" si="513"/>
        <v>2.48804139486439+3.72361708930459i</v>
      </c>
      <c r="BM316" s="223" t="str">
        <f t="shared" ca="1" si="514"/>
        <v>-1.7137927200991+4.13746162796167i</v>
      </c>
      <c r="BN316" s="223" t="str">
        <f t="shared" ca="1" si="515"/>
        <v>-4.39230583657052+0.873683952209559i</v>
      </c>
      <c r="BO316" s="223" t="str">
        <f t="shared" ca="1" si="516"/>
        <v>-3.16667603413311-3.16667603413531i</v>
      </c>
      <c r="BP316" s="223" t="str">
        <f t="shared" ca="1" si="517"/>
        <v>0.873683952208386-4.39230583657075i</v>
      </c>
      <c r="BQ316" s="223" t="str">
        <f t="shared" ca="1" si="518"/>
        <v>4.13746162796122-1.71379272010021i</v>
      </c>
      <c r="BR316" s="223" t="str">
        <f t="shared" ca="1" si="519"/>
        <v>3.72361708930526+2.4880413948634i</v>
      </c>
      <c r="BS316" s="223" t="str">
        <f t="shared" ca="1" si="520"/>
        <v>-2.01677304173073E-12+4.47835619511445i</v>
      </c>
      <c r="BT316" s="223" t="str">
        <f t="shared" ca="1" si="521"/>
        <v>-3.72361708930509+2.48804139486364i</v>
      </c>
      <c r="BU316" s="223" t="str">
        <f t="shared" ca="1" si="522"/>
        <v>-4.13746162796133-1.71379272009993i</v>
      </c>
      <c r="BV316" s="223" t="str">
        <f t="shared" ca="1" si="523"/>
        <v>-0.873683952208672-4.39230583657069i</v>
      </c>
      <c r="BW316" s="223" t="str">
        <f t="shared" ca="1" si="524"/>
        <v>3.1666760341329-3.16667603413552i</v>
      </c>
      <c r="BX316" s="223" t="str">
        <f t="shared" ca="1" si="525"/>
        <v>4.39230583657057+0.873683952209273i</v>
      </c>
      <c r="BY316" s="223" t="str">
        <f t="shared" ca="1" si="526"/>
        <v>1.71379272009937+4.13746162796156i</v>
      </c>
      <c r="BZ316" s="223" t="str">
        <f t="shared" ca="1" si="527"/>
        <v>-2.48804139486415+3.72361708930475i</v>
      </c>
      <c r="CA316" s="223" t="str">
        <f t="shared" ca="1" si="528"/>
        <v>-4.47835619511445+1.40449336012088E-12i</v>
      </c>
      <c r="CB316" s="223" t="str">
        <f t="shared" ca="1" si="529"/>
        <v>-2.48804139486289-3.7236170893056i</v>
      </c>
      <c r="CC316" s="223" t="str">
        <f t="shared" ca="1" si="530"/>
        <v>1.71379272010077-4.13746162796098i</v>
      </c>
      <c r="CD316" s="223" t="str">
        <f t="shared" ca="1" si="531"/>
        <v>4.39230583657087-0.873683952207781i</v>
      </c>
      <c r="CE316" s="223" t="str">
        <f t="shared" ca="1" si="532"/>
        <v>3.16667603413488+3.16667603413354i</v>
      </c>
      <c r="CF316" s="223" t="str">
        <f t="shared" ca="1" si="533"/>
        <v>-0.873683952205918+4.39230583657124i</v>
      </c>
      <c r="CG316" s="223" t="str">
        <f t="shared" ca="1" si="534"/>
        <v>-4.13746162796191+1.71379272009853i</v>
      </c>
      <c r="CH316" s="223" t="str">
        <f t="shared" ca="1" si="535"/>
        <v>-3.72361708930425-2.48804139486491i</v>
      </c>
      <c r="CI316" s="223" t="str">
        <f t="shared" ca="1" si="536"/>
        <v>-4.98153452857159E-13-4.47835619511445i</v>
      </c>
      <c r="CJ316" s="223" t="str">
        <f t="shared" ca="1" si="537"/>
        <v>3.72361708930369-2.48804139486573i</v>
      </c>
      <c r="CK316" s="223" t="str">
        <f t="shared" ca="1" si="538"/>
        <v>4.13746162796063+1.71379272010161i</v>
      </c>
      <c r="CL316" s="223" t="str">
        <f t="shared" ca="1" si="539"/>
        <v>0.873683952206894+4.39230583657105i</v>
      </c>
      <c r="CM316" s="223" t="str">
        <f t="shared" ca="1" si="540"/>
        <v>-3.16667603413418+3.16667603413424i</v>
      </c>
      <c r="CN316" s="223" t="str">
        <f t="shared" ca="1" si="541"/>
        <v>-4.39230583657107-0.873683952206805i</v>
      </c>
      <c r="CO316" s="223" t="str">
        <f t="shared" ca="1" si="542"/>
        <v>-1.71379272010169-4.1374616279606i</v>
      </c>
      <c r="CP316" s="223" t="str">
        <f t="shared" ca="1" si="543"/>
        <v>2.48804139486566-3.72361708930374i</v>
      </c>
      <c r="CQ316" s="223" t="str">
        <f t="shared" ca="1" si="544"/>
        <v>4.47835619511445+4.08186454406567E-13i</v>
      </c>
      <c r="CR316" s="223" t="str">
        <f t="shared" ca="1" si="545"/>
        <v>2.48804139486498+3.7236170893042i</v>
      </c>
      <c r="CS316" s="223" t="str">
        <f t="shared" ca="1" si="546"/>
        <v>-1.71379272009845+4.13746162796194i</v>
      </c>
      <c r="CT316" s="223" t="str">
        <f t="shared" ca="1" si="547"/>
        <v>-4.39230583657122+0.873683952206003i</v>
      </c>
      <c r="CU316" s="223" t="str">
        <f t="shared" ca="1" si="548"/>
        <v>-3.1666760341336-3.16667603413482i</v>
      </c>
      <c r="CV316" s="223" t="str">
        <f t="shared" ca="1" si="549"/>
        <v>0.873683952207696-4.39230583657089i</v>
      </c>
      <c r="CW316" s="223" t="str">
        <f t="shared" ca="1" si="550"/>
        <v>4.13746162796095-1.71379272010086i</v>
      </c>
      <c r="CX316" s="223" t="str">
        <f t="shared" ca="1" si="551"/>
        <v>3.72361708930324+2.48804139486641i</v>
      </c>
      <c r="CY316" s="223" t="str">
        <f t="shared" ca="1" si="552"/>
        <v>-1.31452636167029E-12+4.47835619511445i</v>
      </c>
      <c r="CZ316" s="223" t="str">
        <f t="shared" ca="1" si="553"/>
        <v>-3.7236170893047+2.48804139486422i</v>
      </c>
      <c r="DA316" s="223" t="str">
        <f t="shared" ca="1" si="554"/>
        <v>-4.1374616279616-1.71379272009928i</v>
      </c>
      <c r="DB316" s="223" t="str">
        <f t="shared" ca="1" si="555"/>
        <v>-0.873683952209362-4.39230583657056i</v>
      </c>
      <c r="DC316" s="223" t="str">
        <f t="shared" ca="1" si="556"/>
        <v>3.16667603413546-3.16667603413296i</v>
      </c>
      <c r="DD316" s="223" t="str">
        <f t="shared" ca="1" si="557"/>
        <v>4.39230583657071+0.873683952208583i</v>
      </c>
      <c r="DE316" s="223" t="str">
        <f t="shared" ca="1" si="558"/>
        <v>1.71379272010002+4.13746162796129i</v>
      </c>
      <c r="DF316" s="223" t="str">
        <f t="shared" ca="1" si="559"/>
        <v>-2.48804139486357+3.72361708930514i</v>
      </c>
      <c r="DG316" s="223" t="str">
        <f t="shared" ca="1" si="560"/>
        <v>-4.47835619511445-2.22086626893402E-12i</v>
      </c>
      <c r="DH316" s="223" t="str">
        <f t="shared" ca="1" si="561"/>
        <v>-2.48804139486347-3.72361708930521i</v>
      </c>
      <c r="DI316" s="223" t="str">
        <f t="shared" ca="1" si="562"/>
        <v>1.71379272010012-4.13746162796125i</v>
      </c>
      <c r="DJ316" s="223" t="str">
        <f t="shared" ca="1" si="563"/>
        <v>4.39230583657073-0.873683952208471i</v>
      </c>
      <c r="DK316" s="223" t="str">
        <f t="shared" ca="1" si="564"/>
        <v>3.16667603413538+3.16667603413304i</v>
      </c>
      <c r="DL316" s="223" t="str">
        <f t="shared" ca="1" si="565"/>
        <v>-0.873683952209725+4.39230583657048i</v>
      </c>
      <c r="DM316" s="223" t="str">
        <f t="shared" ca="1" si="566"/>
        <v>-4.13746162796154+1.71379272009941i</v>
      </c>
      <c r="DN316" s="223" t="str">
        <f t="shared" ca="1" si="567"/>
        <v>-3.72361708930478-2.48804139486411i</v>
      </c>
      <c r="DO316" s="223" t="str">
        <f t="shared" ca="1" si="568"/>
        <v>-1.45496520992439E-12-4.47835619511445i</v>
      </c>
      <c r="DP316" s="223" t="str">
        <f t="shared" ca="1" si="569"/>
        <v>3.72361708930571-2.48804139486272i</v>
      </c>
      <c r="DQ316" s="223" t="str">
        <f t="shared" ca="1" si="570"/>
        <v>4.1374616279609+1.71379272010096i</v>
      </c>
      <c r="DR316" s="223" t="str">
        <f t="shared" ca="1" si="571"/>
        <v>0.873683952207584+4.39230583657091i</v>
      </c>
      <c r="DS316" s="223" t="str">
        <f t="shared" ca="1" si="572"/>
        <v>-3.16667603413368+3.16667603413474i</v>
      </c>
      <c r="DT316" s="223" t="str">
        <f t="shared" ca="1" si="573"/>
        <v>-4.3923058365712-0.873683952206115i</v>
      </c>
      <c r="DU316" s="223" t="str">
        <f t="shared" ca="1" si="574"/>
        <v>-1.71379272009811-4.13746162796209i</v>
      </c>
      <c r="DV316" s="223" t="str">
        <f t="shared" ca="1" si="575"/>
        <v>2.48804139486486-3.72361708930428i</v>
      </c>
      <c r="DW316" s="223" t="str">
        <f t="shared" ca="1" si="576"/>
        <v>4.47835619511445-5.48625302660662E-13i</v>
      </c>
      <c r="DX316" s="223" t="str">
        <f t="shared" ca="1" si="577"/>
        <v>2.48804139486577+3.72361708930367i</v>
      </c>
      <c r="DY316" s="223" t="str">
        <f t="shared" ca="1" si="578"/>
        <v>-1.7137927201018+4.13746162796056i</v>
      </c>
      <c r="DZ316" s="223" t="str">
        <f t="shared" ca="1" si="579"/>
        <v>-4.39230583657109+0.873683952206693i</v>
      </c>
      <c r="EA316" s="223" t="str">
        <f t="shared" ca="1" si="580"/>
        <v>-3.1666760341341-3.16667603413432i</v>
      </c>
      <c r="EB316" s="223" t="str">
        <f t="shared" ca="1" si="581"/>
        <v>0.873683952207006-4.39230583657103i</v>
      </c>
      <c r="EC316" s="223" t="str">
        <f t="shared" ca="1" si="582"/>
        <v>4.13746162796068-1.7137927201015i</v>
      </c>
      <c r="ED316" s="223" t="str">
        <f t="shared" ca="1" si="583"/>
        <v>3.72361708930349+2.48804139486604i</v>
      </c>
      <c r="EE316" s="223" t="str">
        <f t="shared" ca="1" si="584"/>
        <v>-3.57714604603065E-13+4.47835619511445i</v>
      </c>
      <c r="EF316" s="223" t="str">
        <f t="shared" ca="1" si="585"/>
        <v>-3.72361708930417+2.48804139486502i</v>
      </c>
      <c r="EG316" s="223" t="str">
        <f t="shared" ca="1" si="586"/>
        <v>-4.13746162796197-1.7137927200984i</v>
      </c>
      <c r="EH316" s="223" t="str">
        <f t="shared" ca="1" si="587"/>
        <v>-0.873683952205806-4.39230583657126i</v>
      </c>
      <c r="EI316" s="223" t="str">
        <f t="shared" ca="1" si="588"/>
        <v>3.16667603413496-3.16667603413346i</v>
      </c>
      <c r="EJ316" s="223" t="str">
        <f t="shared" ca="1" si="589"/>
        <v>4.39230583657085+0.873683952207893i</v>
      </c>
      <c r="EK316" s="223" t="str">
        <f t="shared" ca="1" si="590"/>
        <v>1.71379272010067+4.13746162796102i</v>
      </c>
      <c r="EL316" s="223" t="str">
        <f t="shared" ca="1" si="591"/>
        <v>-2.48804139486298+3.72361708930553i</v>
      </c>
      <c r="EM316" s="223" t="str">
        <f t="shared" ca="1" si="592"/>
        <v>-4.47835619511445-1.77318466588036E-12i</v>
      </c>
      <c r="EN316" s="223"/>
      <c r="EO316" s="223"/>
      <c r="EP316" s="223"/>
    </row>
    <row r="317" spans="1:146">
      <c r="A317" s="249">
        <f t="shared" si="461"/>
        <v>4.2382812499999955E-3</v>
      </c>
      <c r="B317" s="248">
        <v>217</v>
      </c>
      <c r="C317" s="247">
        <f t="shared" si="462"/>
        <v>43400</v>
      </c>
      <c r="N317" s="246">
        <f t="shared" ca="1" si="463"/>
        <v>8.5209369498326026</v>
      </c>
      <c r="O317" s="223">
        <f t="shared" ca="1" si="464"/>
        <v>-4.4790630501673974</v>
      </c>
      <c r="P317" s="223" t="str">
        <f t="shared" ca="1" si="465"/>
        <v>-2.5790811941634-3.66201392696526i</v>
      </c>
      <c r="Q317" s="223" t="str">
        <f t="shared" ca="1" si="466"/>
        <v>1.50895089430537-4.21723523246568i</v>
      </c>
      <c r="R317" s="223" t="str">
        <f t="shared" ca="1" si="467"/>
        <v>4.3168137649401-1.1946232570139i</v>
      </c>
      <c r="S317" s="223" t="str">
        <f t="shared" ca="1" si="468"/>
        <v>3.46236255905023+2.84148751837167i</v>
      </c>
      <c r="T317" s="223" t="str">
        <f t="shared" ca="1" si="469"/>
        <v>-0.329500318621102+4.46692683479408i</v>
      </c>
      <c r="U317" s="223" t="str">
        <f t="shared" ca="1" si="470"/>
        <v>-3.84182052412361+2.30269860550561i</v>
      </c>
      <c r="V317" s="223" t="str">
        <f t="shared" ca="1" si="471"/>
        <v>-4.0948031368742-1.81510139596113i</v>
      </c>
      <c r="W317" s="223" t="str">
        <f t="shared" ca="1" si="472"/>
        <v>-0.873821852787837-4.39299910960215i</v>
      </c>
      <c r="X317" s="223" t="str">
        <f t="shared" ca="1" si="473"/>
        <v>3.08849557552416-3.24394834843938i</v>
      </c>
      <c r="Y317" s="223" t="str">
        <f t="shared" ca="1" si="474"/>
        <v>4.43058395587682+0.657215046466382i</v>
      </c>
      <c r="Z317" s="223" t="str">
        <f t="shared" ca="1" si="475"/>
        <v>2.01383749359255+4.00080796299644i</v>
      </c>
      <c r="AA317" s="223" t="str">
        <f t="shared" ca="1" si="476"/>
        <v>-2.11141570588662+3.95018094829973i</v>
      </c>
      <c r="AB317" s="223" t="str">
        <f t="shared" ca="1" si="477"/>
        <v>-4.44537841146842+0.548285132230864i</v>
      </c>
      <c r="AC317" s="223" t="str">
        <f t="shared" ca="1" si="478"/>
        <v>-3.00795490066416-3.31876680755749i</v>
      </c>
      <c r="AD317" s="223" t="str">
        <f t="shared" ca="1" si="479"/>
        <v>0.981368269032485-4.3702313586252i</v>
      </c>
      <c r="AE317" s="223" t="str">
        <f t="shared" ca="1" si="480"/>
        <v>4.1381146768773-1.71406322181756i</v>
      </c>
      <c r="AF317" s="223" t="str">
        <f t="shared" ca="1" si="481"/>
        <v>3.78415238691218+2.39628807116375i</v>
      </c>
      <c r="AG317" s="223" t="str">
        <f t="shared" ca="1" si="482"/>
        <v>0.219777207037409+4.47366782256368i</v>
      </c>
      <c r="AH317" s="223" t="str">
        <f t="shared" ca="1" si="483"/>
        <v>-3.53105335471373+2.75566108466548i</v>
      </c>
      <c r="AI317" s="223" t="str">
        <f t="shared" ca="1" si="484"/>
        <v>-4.28619609899302-1.30020337191992i</v>
      </c>
      <c r="AJ317" s="223" t="str">
        <f t="shared" ca="1" si="485"/>
        <v>-1.40500029293338-4.25299658878678i</v>
      </c>
      <c r="AK317" s="223" t="str">
        <f t="shared" ca="1" si="486"/>
        <v>2.66817474376182-3.59761717587161i</v>
      </c>
      <c r="AL317" s="223" t="str">
        <f t="shared" ca="1" si="487"/>
        <v>4.47771404011819+0.109921709881658i</v>
      </c>
      <c r="AM317" s="223" t="str">
        <f t="shared" ca="1" si="488"/>
        <v>2.48843410249208+3.72420481780061i</v>
      </c>
      <c r="AN317" s="223" t="str">
        <f t="shared" ca="1" si="489"/>
        <v>-1.61199256008108+4.17893357133349i</v>
      </c>
      <c r="AO317" s="223" t="str">
        <f t="shared" ca="1" si="490"/>
        <v>-4.34483114369082+1.08832354572949i</v>
      </c>
      <c r="AP317" s="223" t="str">
        <f t="shared" ca="1" si="491"/>
        <v>-3.39158616564835-2.92560234624557i</v>
      </c>
      <c r="AQ317" s="223" t="str">
        <f t="shared" ca="1" si="492"/>
        <v>0.439024951535409-4.45749513732816i</v>
      </c>
      <c r="AR317" s="223" t="str">
        <f t="shared" ca="1" si="493"/>
        <v>0.439024951535409-4.45749513732816i</v>
      </c>
      <c r="AS317" s="223" t="str">
        <f t="shared" ca="1" si="494"/>
        <v>4.0490250405754+1.91504622089605i</v>
      </c>
      <c r="AT317" s="223" t="str">
        <f t="shared" ca="1" si="495"/>
        <v>0.765749078931615+4.41312068218061i</v>
      </c>
      <c r="AU317" s="223" t="str">
        <f t="shared" ca="1" si="496"/>
        <v>-3.16717585613633+3.16717585613461i</v>
      </c>
      <c r="AV317" s="223" t="str">
        <f t="shared" ca="1" si="497"/>
        <v>-4.41312068218017-0.765749078934146i</v>
      </c>
      <c r="AW317" s="223" t="str">
        <f t="shared" ca="1" si="498"/>
        <v>-1.91504622089373-4.04902504057649i</v>
      </c>
      <c r="AX317" s="223" t="str">
        <f t="shared" ca="1" si="499"/>
        <v>2.20772208031117-3.89717449230611i</v>
      </c>
      <c r="AY317" s="223" t="str">
        <f t="shared" ca="1" si="500"/>
        <v>4.45749513732841-0.439024951532856i</v>
      </c>
      <c r="AZ317" s="223" t="str">
        <f t="shared" ca="1" si="501"/>
        <v>2.925602346247+3.39158616564712i</v>
      </c>
      <c r="BA317" s="223" t="str">
        <f t="shared" ca="1" si="502"/>
        <v>-1.08832354572754+4.34483114369131i</v>
      </c>
      <c r="BB317" s="223" t="str">
        <f t="shared" ca="1" si="503"/>
        <v>-4.17893357133281+1.61199256008285i</v>
      </c>
      <c r="BC317" s="223" t="str">
        <f t="shared" ca="1" si="504"/>
        <v>-3.7242048178017-2.48843410249046i</v>
      </c>
      <c r="BD317" s="223" t="str">
        <f t="shared" ca="1" si="505"/>
        <v>-0.109921709883611-4.47771404011814i</v>
      </c>
      <c r="BE317" s="223" t="str">
        <f t="shared" ca="1" si="506"/>
        <v>3.59761717587048-2.66817474376334i</v>
      </c>
      <c r="BF317" s="223" t="str">
        <f t="shared" ca="1" si="507"/>
        <v>4.25299658878737+1.40500029293159i</v>
      </c>
      <c r="BG317" s="223" t="str">
        <f t="shared" ca="1" si="508"/>
        <v>1.30020337192179+4.28619609899245i</v>
      </c>
      <c r="BH317" s="223" t="str">
        <f t="shared" ca="1" si="509"/>
        <v>-2.75566108466389+3.53105335471498i</v>
      </c>
      <c r="BI317" s="223" t="str">
        <f t="shared" ca="1" si="510"/>
        <v>-4.47366782256378-0.219777207035521i</v>
      </c>
      <c r="BJ317" s="223" t="str">
        <f t="shared" ca="1" si="511"/>
        <v>-2.39628807116202-3.78415238691328i</v>
      </c>
      <c r="BK317" s="223" t="str">
        <f t="shared" ca="1" si="512"/>
        <v>1.71406322181951-4.13811467687649i</v>
      </c>
      <c r="BL317" s="223" t="str">
        <f t="shared" ca="1" si="513"/>
        <v>4.37023135862554-0.981368269030976i</v>
      </c>
      <c r="BM317" s="223" t="str">
        <f t="shared" ca="1" si="514"/>
        <v>3.31876680755633+3.00795490066544i</v>
      </c>
      <c r="BN317" s="223" t="str">
        <f t="shared" ca="1" si="515"/>
        <v>-0.548285132232087+4.44537841146826i</v>
      </c>
      <c r="BO317" s="223" t="str">
        <f t="shared" ca="1" si="516"/>
        <v>-3.95018094830008+2.11141570588596i</v>
      </c>
      <c r="BP317" s="223" t="str">
        <f t="shared" ca="1" si="517"/>
        <v>-4.00080796299612-2.01383749359319i</v>
      </c>
      <c r="BQ317" s="223" t="str">
        <f t="shared" ca="1" si="518"/>
        <v>-0.657215046466144-4.43058395587685i</v>
      </c>
      <c r="BR317" s="223" t="str">
        <f t="shared" ca="1" si="519"/>
        <v>3.24394834843952-3.08849557552401i</v>
      </c>
      <c r="BS317" s="223" t="str">
        <f t="shared" ca="1" si="520"/>
        <v>4.39299910960216+0.873821852787792i</v>
      </c>
      <c r="BT317" s="223" t="str">
        <f t="shared" ca="1" si="521"/>
        <v>1.8151013959612+4.09480313687417i</v>
      </c>
      <c r="BU317" s="223" t="str">
        <f t="shared" ca="1" si="522"/>
        <v>-2.30269860550512+3.8418205241239i</v>
      </c>
      <c r="BV317" s="223" t="str">
        <f t="shared" ca="1" si="523"/>
        <v>-4.46692683479404+0.329500318621701i</v>
      </c>
      <c r="BW317" s="223" t="str">
        <f t="shared" ca="1" si="524"/>
        <v>-2.84148751837252-3.46236255904953i</v>
      </c>
      <c r="BX317" s="223" t="str">
        <f t="shared" ca="1" si="525"/>
        <v>1.19462325701282-4.31681376494041i</v>
      </c>
      <c r="BY317" s="223" t="str">
        <f t="shared" ca="1" si="526"/>
        <v>4.21723523246514-1.5089508943069i</v>
      </c>
      <c r="BZ317" s="223" t="str">
        <f t="shared" ca="1" si="527"/>
        <v>3.6620139269662+2.57908119416207i</v>
      </c>
      <c r="CA317" s="223" t="str">
        <f t="shared" ca="1" si="528"/>
        <v>1.88978193804855E-12+4.4790630501674i</v>
      </c>
      <c r="CB317" s="223" t="str">
        <f t="shared" ca="1" si="529"/>
        <v>-3.66201392696666+2.57908119416141i</v>
      </c>
      <c r="CC317" s="223" t="str">
        <f t="shared" ca="1" si="530"/>
        <v>-4.21723523246495-1.50895089430741i</v>
      </c>
      <c r="CD317" s="223" t="str">
        <f t="shared" ca="1" si="531"/>
        <v>-1.19462325701229-4.31681376494055i</v>
      </c>
      <c r="CE317" s="223" t="str">
        <f t="shared" ca="1" si="532"/>
        <v>2.84148751837295-3.46236255904918i</v>
      </c>
      <c r="CF317" s="223" t="str">
        <f t="shared" ca="1" si="533"/>
        <v>4.466926834794+0.329500318622249i</v>
      </c>
      <c r="CG317" s="223" t="str">
        <f t="shared" ca="1" si="534"/>
        <v>2.30269860550465+3.84182052412418i</v>
      </c>
      <c r="CH317" s="223" t="str">
        <f t="shared" ca="1" si="535"/>
        <v>-1.8151013959617+4.09480313687395i</v>
      </c>
      <c r="CI317" s="223" t="str">
        <f t="shared" ca="1" si="536"/>
        <v>-4.39299910960232+0.873821852787008i</v>
      </c>
      <c r="CJ317" s="223" t="str">
        <f t="shared" ca="1" si="537"/>
        <v>-3.24394834843914-3.08849557552441i</v>
      </c>
      <c r="CK317" s="223" t="str">
        <f t="shared" ca="1" si="538"/>
        <v>0.657215046466686-4.43058395587677i</v>
      </c>
      <c r="CL317" s="223" t="str">
        <f t="shared" ca="1" si="539"/>
        <v>4.00080796299637-2.0138374935927i</v>
      </c>
      <c r="CM317" s="223" t="str">
        <f t="shared" ca="1" si="540"/>
        <v>3.95018094829983+2.11141570588645i</v>
      </c>
      <c r="CN317" s="223" t="str">
        <f t="shared" ca="1" si="541"/>
        <v>0.548285132231541+4.44537841146833i</v>
      </c>
      <c r="CO317" s="223" t="str">
        <f t="shared" ca="1" si="542"/>
        <v>-3.31876680755686+3.00795490066485i</v>
      </c>
      <c r="CP317" s="223" t="str">
        <f t="shared" ca="1" si="543"/>
        <v>-4.37023135862542-0.981368269031513i</v>
      </c>
      <c r="CQ317" s="223" t="str">
        <f t="shared" ca="1" si="544"/>
        <v>-1.71406322181889-4.13811467687674i</v>
      </c>
      <c r="CR317" s="223" t="str">
        <f t="shared" ca="1" si="545"/>
        <v>2.39628807116248-3.78415238691299i</v>
      </c>
      <c r="CS317" s="223" t="str">
        <f t="shared" ca="1" si="546"/>
        <v>4.47366782256359-0.219777207039424i</v>
      </c>
      <c r="CT317" s="223" t="str">
        <f t="shared" ca="1" si="547"/>
        <v>2.75566108466707+3.53105335471249i</v>
      </c>
      <c r="CU317" s="223" t="str">
        <f t="shared" ca="1" si="548"/>
        <v>-1.30020337191818+4.28619609899354i</v>
      </c>
      <c r="CV317" s="223" t="str">
        <f t="shared" ca="1" si="549"/>
        <v>-4.25299658878754+1.40500029293107i</v>
      </c>
      <c r="CW317" s="223" t="str">
        <f t="shared" ca="1" si="550"/>
        <v>-3.59761717587016-2.66817474376378i</v>
      </c>
      <c r="CX317" s="223" t="str">
        <f t="shared" ca="1" si="551"/>
        <v>0.109921709884287-4.47771404011812i</v>
      </c>
      <c r="CY317" s="223" t="str">
        <f t="shared" ca="1" si="552"/>
        <v>3.72420481780207-2.4884341024899i</v>
      </c>
      <c r="CZ317" s="223" t="str">
        <f t="shared" ca="1" si="553"/>
        <v>4.17893357133257+1.61199256008348i</v>
      </c>
      <c r="DA317" s="223" t="str">
        <f t="shared" ca="1" si="554"/>
        <v>1.088323545727+4.34483114369144i</v>
      </c>
      <c r="DB317" s="223" t="str">
        <f t="shared" ca="1" si="555"/>
        <v>-2.92560234624741+3.39158616564676i</v>
      </c>
      <c r="DC317" s="223" t="str">
        <f t="shared" ca="1" si="556"/>
        <v>-4.45749513732836-0.439024951533402i</v>
      </c>
      <c r="DD317" s="223" t="str">
        <f t="shared" ca="1" si="557"/>
        <v>-2.20772208031058-3.89717449230644i</v>
      </c>
      <c r="DE317" s="223" t="str">
        <f t="shared" ca="1" si="558"/>
        <v>1.91504622089435-4.04902504057621i</v>
      </c>
      <c r="DF317" s="223" t="str">
        <f t="shared" ca="1" si="559"/>
        <v>4.41312068218028-0.765749078933478i</v>
      </c>
      <c r="DG317" s="223" t="str">
        <f t="shared" ca="1" si="560"/>
        <v>3.16717585613594+3.167175856135i</v>
      </c>
      <c r="DH317" s="223" t="str">
        <f t="shared" ca="1" si="561"/>
        <v>-0.765749078932408+4.41312068218047i</v>
      </c>
      <c r="DI317" s="223" t="str">
        <f t="shared" ca="1" si="562"/>
        <v>-4.04902504057574+1.91504622089533i</v>
      </c>
      <c r="DJ317" s="223" t="str">
        <f t="shared" ca="1" si="563"/>
        <v>-3.89717449230698-2.20772208030964i</v>
      </c>
      <c r="DK317" s="223" t="str">
        <f t="shared" ca="1" si="564"/>
        <v>-0.439024951534737-4.45749513732823i</v>
      </c>
      <c r="DL317" s="223" t="str">
        <f t="shared" ca="1" si="565"/>
        <v>3.39158616564589-2.92560234624843i</v>
      </c>
      <c r="DM317" s="223" t="str">
        <f t="shared" ca="1" si="566"/>
        <v>4.34483114369177+1.0883235457257i</v>
      </c>
      <c r="DN317" s="223" t="str">
        <f t="shared" ca="1" si="567"/>
        <v>1.61199256008045+4.17893357133374i</v>
      </c>
      <c r="DO317" s="223" t="str">
        <f t="shared" ca="1" si="568"/>
        <v>-2.48843410249259+3.72420481780027i</v>
      </c>
      <c r="DP317" s="223" t="str">
        <f t="shared" ca="1" si="569"/>
        <v>-4.4777140401182+0.109921709881046i</v>
      </c>
      <c r="DQ317" s="223" t="str">
        <f t="shared" ca="1" si="570"/>
        <v>-2.66817474376138-3.59761717587193i</v>
      </c>
      <c r="DR317" s="223" t="str">
        <f t="shared" ca="1" si="571"/>
        <v>1.40500029293391-4.25299658878661i</v>
      </c>
      <c r="DS317" s="223" t="str">
        <f t="shared" ca="1" si="572"/>
        <v>4.28619609899315-1.30020337191946i</v>
      </c>
      <c r="DT317" s="223" t="str">
        <f t="shared" ca="1" si="573"/>
        <v>3.53105335471347+2.75566108466581i</v>
      </c>
      <c r="DU317" s="223" t="str">
        <f t="shared" ca="1" si="574"/>
        <v>-0.21977720703783+4.47366782256367i</v>
      </c>
      <c r="DV317" s="223" t="str">
        <f t="shared" ca="1" si="575"/>
        <v>-3.78415238691213+2.39628807116383i</v>
      </c>
      <c r="DW317" s="223" t="str">
        <f t="shared" ca="1" si="576"/>
        <v>-4.13811467687716-1.71406322181789i</v>
      </c>
      <c r="DX317" s="223" t="str">
        <f t="shared" ca="1" si="577"/>
        <v>-0.981368269032575-4.37023135862518i</v>
      </c>
      <c r="DY317" s="223" t="str">
        <f t="shared" ca="1" si="578"/>
        <v>3.00795490066405-3.31876680755759i</v>
      </c>
      <c r="DZ317" s="223" t="str">
        <f t="shared" ca="1" si="579"/>
        <v>4.4453784114685+0.54828513223021i</v>
      </c>
      <c r="EA317" s="223" t="str">
        <f t="shared" ca="1" si="580"/>
        <v>2.11141570588763+3.95018094829919i</v>
      </c>
      <c r="EB317" s="223" t="str">
        <f t="shared" ca="1" si="581"/>
        <v>-2.0138374935915+4.00080796299697i</v>
      </c>
      <c r="EC317" s="223" t="str">
        <f t="shared" ca="1" si="582"/>
        <v>-4.43058395587657+0.657215046468012i</v>
      </c>
      <c r="ED317" s="223" t="str">
        <f t="shared" ca="1" si="583"/>
        <v>-3.08849557552538-3.24394834843822i</v>
      </c>
      <c r="EE317" s="223" t="str">
        <f t="shared" ca="1" si="584"/>
        <v>0.873821852790184-4.39299910960168i</v>
      </c>
      <c r="EF317" s="223" t="str">
        <f t="shared" ca="1" si="585"/>
        <v>4.09480313687516-1.81510139595897i</v>
      </c>
      <c r="EG317" s="223" t="str">
        <f t="shared" ca="1" si="586"/>
        <v>3.84182052412264+2.30269860550722i</v>
      </c>
      <c r="EH317" s="223" t="str">
        <f t="shared" ca="1" si="587"/>
        <v>0.329500318619269+4.46692683479422i</v>
      </c>
      <c r="EI317" s="223" t="str">
        <f t="shared" ca="1" si="588"/>
        <v>-3.46236255905108+2.84148751837064i</v>
      </c>
      <c r="EJ317" s="223" t="str">
        <f t="shared" ca="1" si="589"/>
        <v>-4.31681376493975-1.19462325701517i</v>
      </c>
      <c r="EK317" s="223" t="str">
        <f t="shared" ca="1" si="590"/>
        <v>-1.5089508943046-4.21723523246596i</v>
      </c>
      <c r="EL317" s="223" t="str">
        <f t="shared" ca="1" si="591"/>
        <v>2.57908119416427-3.66201392696465i</v>
      </c>
      <c r="EM317" s="223" t="str">
        <f t="shared" ca="1" si="592"/>
        <v>4.4790630501674+8.03330751066319E-13i</v>
      </c>
      <c r="EN317" s="223"/>
      <c r="EO317" s="223"/>
      <c r="EP317" s="223"/>
    </row>
    <row r="318" spans="1:146">
      <c r="A318" s="249">
        <f t="shared" si="461"/>
        <v>4.2578124999999951E-3</v>
      </c>
      <c r="B318" s="248">
        <v>218</v>
      </c>
      <c r="C318" s="247">
        <f t="shared" si="462"/>
        <v>43600</v>
      </c>
      <c r="N318" s="246">
        <f t="shared" ca="1" si="463"/>
        <v>8.520288854419011</v>
      </c>
      <c r="O318" s="223">
        <f t="shared" ca="1" si="464"/>
        <v>-4.4797111455809899</v>
      </c>
      <c r="P318" s="223" t="str">
        <f t="shared" ca="1" si="465"/>
        <v>-2.66856081374961-3.59813773098843i</v>
      </c>
      <c r="Q318" s="223" t="str">
        <f t="shared" ca="1" si="466"/>
        <v>1.30039150408834-4.28681628763555i</v>
      </c>
      <c r="R318" s="223" t="str">
        <f t="shared" ca="1" si="467"/>
        <v>4.21784544285609-1.50916923107406i</v>
      </c>
      <c r="S318" s="223" t="str">
        <f t="shared" ca="1" si="468"/>
        <v>3.7247436894437+2.48879416501082i</v>
      </c>
      <c r="T318" s="223" t="str">
        <f t="shared" ca="1" si="469"/>
        <v>0.219809007572347+4.47431513731796i</v>
      </c>
      <c r="U318" s="223" t="str">
        <f t="shared" ca="1" si="470"/>
        <v>-3.46286354357967+2.84189866574961i</v>
      </c>
      <c r="V318" s="223" t="str">
        <f t="shared" ca="1" si="471"/>
        <v>-4.34545981649748-1.08848102006798i</v>
      </c>
      <c r="W318" s="223" t="str">
        <f t="shared" ca="1" si="472"/>
        <v>-1.71431123719494-4.13871343896503i</v>
      </c>
      <c r="X318" s="223" t="str">
        <f t="shared" ca="1" si="473"/>
        <v>2.30303179313632-3.8423764141018i</v>
      </c>
      <c r="Y318" s="223" t="str">
        <f t="shared" ca="1" si="474"/>
        <v>4.4581401119854-0.439088475992456i</v>
      </c>
      <c r="Z318" s="223" t="str">
        <f t="shared" ca="1" si="475"/>
        <v>3.00839013494297+3.31924701458333i</v>
      </c>
      <c r="AA318" s="223" t="str">
        <f t="shared" ca="1" si="476"/>
        <v>-0.873948289930633+4.39363475204413i</v>
      </c>
      <c r="AB318" s="223" t="str">
        <f t="shared" ca="1" si="477"/>
        <v>-4.04961091189101+1.91532331738948i</v>
      </c>
      <c r="AC318" s="223" t="str">
        <f t="shared" ca="1" si="478"/>
        <v>-3.95075251742615-2.11172121595003i</v>
      </c>
      <c r="AD318" s="223" t="str">
        <f t="shared" ca="1" si="479"/>
        <v>-0.657310141813866-4.43122503663617i</v>
      </c>
      <c r="AE318" s="223" t="str">
        <f t="shared" ca="1" si="480"/>
        <v>3.16763412879717-3.16763412879738i</v>
      </c>
      <c r="AF318" s="223" t="str">
        <f t="shared" ca="1" si="481"/>
        <v>4.43122503663614+0.657310141814014i</v>
      </c>
      <c r="AG318" s="223" t="str">
        <f t="shared" ca="1" si="482"/>
        <v>2.11172121594996+3.95075251742619i</v>
      </c>
      <c r="AH318" s="223" t="str">
        <f t="shared" ca="1" si="483"/>
        <v>-1.91532331739042+4.04961091189057i</v>
      </c>
      <c r="AI318" s="223" t="str">
        <f t="shared" ca="1" si="484"/>
        <v>-4.39363475204442+0.873948289929177i</v>
      </c>
      <c r="AJ318" s="223" t="str">
        <f t="shared" ca="1" si="485"/>
        <v>-3.31924701458203-3.00839013494441i</v>
      </c>
      <c r="AK318" s="223" t="str">
        <f t="shared" ca="1" si="486"/>
        <v>0.439088475990356-4.45814011198561i</v>
      </c>
      <c r="AL318" s="223" t="str">
        <f t="shared" ca="1" si="487"/>
        <v>3.84237641410117-2.30303179313737i</v>
      </c>
      <c r="AM318" s="223" t="str">
        <f t="shared" ca="1" si="488"/>
        <v>4.13871343896531+1.71431123719426i</v>
      </c>
      <c r="AN318" s="223" t="str">
        <f t="shared" ca="1" si="489"/>
        <v>1.08848102006827+4.34545981649741i</v>
      </c>
      <c r="AO318" s="223" t="str">
        <f t="shared" ca="1" si="490"/>
        <v>-2.84189866574975+3.46286354357955i</v>
      </c>
      <c r="AP318" s="223" t="str">
        <f t="shared" ca="1" si="491"/>
        <v>-4.47431513731793-0.219809007572988i</v>
      </c>
      <c r="AQ318" s="223" t="str">
        <f t="shared" ca="1" si="492"/>
        <v>-2.48879416501-3.72474368944424i</v>
      </c>
      <c r="AR318" s="223" t="str">
        <f t="shared" ca="1" si="493"/>
        <v>-2.48879416501-3.72474368944424i</v>
      </c>
      <c r="AS318" s="223" t="str">
        <f t="shared" ca="1" si="494"/>
        <v>4.28681628763623-1.30039150408609i</v>
      </c>
      <c r="AT318" s="223" t="str">
        <f t="shared" ca="1" si="495"/>
        <v>3.59813773098946+2.66856081374821i</v>
      </c>
      <c r="AU318" s="223" t="str">
        <f t="shared" ca="1" si="496"/>
        <v>1.18759623041749E-12+4.47971114558099i</v>
      </c>
      <c r="AV318" s="223" t="str">
        <f t="shared" ca="1" si="497"/>
        <v>-3.59813773098805+2.66856081375012i</v>
      </c>
      <c r="AW318" s="223" t="str">
        <f t="shared" ca="1" si="498"/>
        <v>-4.28681628763562-1.30039150408809i</v>
      </c>
      <c r="AX318" s="223" t="str">
        <f t="shared" ca="1" si="499"/>
        <v>-1.50916923107388-4.21784544285615i</v>
      </c>
      <c r="AY318" s="223" t="str">
        <f t="shared" ca="1" si="500"/>
        <v>2.48879416501163-3.72474368944316i</v>
      </c>
      <c r="AZ318" s="223" t="str">
        <f t="shared" ca="1" si="501"/>
        <v>4.47431513731803-0.21980900757091i</v>
      </c>
      <c r="BA318" s="223" t="str">
        <f t="shared" ca="1" si="502"/>
        <v>2.84189866574814+3.46286354358087i</v>
      </c>
      <c r="BB318" s="223" t="str">
        <f t="shared" ca="1" si="503"/>
        <v>-1.08848102006596+4.34545981649799i</v>
      </c>
      <c r="BC318" s="223" t="str">
        <f t="shared" ca="1" si="504"/>
        <v>-4.1387134389644+1.71431123719645i</v>
      </c>
      <c r="BD318" s="223" t="str">
        <f t="shared" ca="1" si="505"/>
        <v>-3.8423764141024-2.30303179313533i</v>
      </c>
      <c r="BE318" s="223" t="str">
        <f t="shared" ca="1" si="506"/>
        <v>-0.439088475992719-4.45814011198537i</v>
      </c>
      <c r="BF318" s="223" t="str">
        <f t="shared" ca="1" si="507"/>
        <v>3.31924701458347-3.00839013494282i</v>
      </c>
      <c r="BG318" s="223" t="str">
        <f t="shared" ca="1" si="508"/>
        <v>4.39363475204402+0.873948289931157i</v>
      </c>
      <c r="BH318" s="223" t="str">
        <f t="shared" ca="1" si="509"/>
        <v>1.91532331738859+4.04961091189142i</v>
      </c>
      <c r="BI318" s="223" t="str">
        <f t="shared" ca="1" si="510"/>
        <v>-2.11172121595134+3.95075251742545i</v>
      </c>
      <c r="BJ318" s="223" t="str">
        <f t="shared" ca="1" si="511"/>
        <v>-4.43122503663645+0.657310141811953i</v>
      </c>
      <c r="BK318" s="223" t="str">
        <f t="shared" ca="1" si="512"/>
        <v>-3.16763412879854-3.16763412879601i</v>
      </c>
      <c r="BL318" s="223" t="str">
        <f t="shared" ca="1" si="513"/>
        <v>0.657310141812715-4.43122503663634i</v>
      </c>
      <c r="BM318" s="223" t="str">
        <f t="shared" ca="1" si="514"/>
        <v>3.95075251742587-2.11172121595055i</v>
      </c>
      <c r="BN318" s="223" t="str">
        <f t="shared" ca="1" si="515"/>
        <v>4.0496109118911+1.91532331738928i</v>
      </c>
      <c r="BO318" s="223" t="str">
        <f t="shared" ca="1" si="516"/>
        <v>0.873948289930279+4.3936347520442i</v>
      </c>
      <c r="BP318" s="223" t="str">
        <f t="shared" ca="1" si="517"/>
        <v>-3.00839013494348+3.31924701458287i</v>
      </c>
      <c r="BQ318" s="223" t="str">
        <f t="shared" ca="1" si="518"/>
        <v>-4.45814011198527-0.439088475993735i</v>
      </c>
      <c r="BR318" s="223" t="str">
        <f t="shared" ca="1" si="519"/>
        <v>-2.30303179313457-3.84237641410286i</v>
      </c>
      <c r="BS318" s="223" t="str">
        <f t="shared" ca="1" si="520"/>
        <v>1.71431123719316-4.13871343896576i</v>
      </c>
      <c r="BT318" s="223" t="str">
        <f t="shared" ca="1" si="521"/>
        <v>4.34545981649709-1.08848102006954i</v>
      </c>
      <c r="BU318" s="223" t="str">
        <f t="shared" ca="1" si="522"/>
        <v>3.46286354358031+2.84189866574883i</v>
      </c>
      <c r="BV318" s="223" t="str">
        <f t="shared" ca="1" si="523"/>
        <v>-0.219809007571675+4.47431513731799i</v>
      </c>
      <c r="BW318" s="223" t="str">
        <f t="shared" ca="1" si="524"/>
        <v>-3.72474368944365+2.48879416501088i</v>
      </c>
      <c r="BX318" s="223" t="str">
        <f t="shared" ca="1" si="525"/>
        <v>-4.21784544285585-1.50916923107472i</v>
      </c>
      <c r="BY318" s="223" t="str">
        <f t="shared" ca="1" si="526"/>
        <v>-1.30039150408711-4.28681628763592i</v>
      </c>
      <c r="BZ318" s="223" t="str">
        <f t="shared" ca="1" si="527"/>
        <v>2.66856081375084-3.59813773098752i</v>
      </c>
      <c r="CA318" s="223" t="str">
        <f t="shared" ca="1" si="528"/>
        <v>4.47971114558099+1.95372318856775E-12i</v>
      </c>
      <c r="CB318" s="223" t="str">
        <f t="shared" ca="1" si="529"/>
        <v>2.66856081375118+3.59813773098727i</v>
      </c>
      <c r="CC318" s="223" t="str">
        <f t="shared" ca="1" si="530"/>
        <v>-1.30039150408695+4.28681628763597i</v>
      </c>
      <c r="CD318" s="223" t="str">
        <f t="shared" ca="1" si="531"/>
        <v>-4.21784544285571+1.50916923107512i</v>
      </c>
      <c r="CE318" s="223" t="str">
        <f t="shared" ca="1" si="532"/>
        <v>-3.72474368944375-2.48879416501075i</v>
      </c>
      <c r="CF318" s="223" t="str">
        <f t="shared" ca="1" si="533"/>
        <v>-0.219809007572096-4.47431513731797i</v>
      </c>
      <c r="CG318" s="223" t="str">
        <f t="shared" ca="1" si="534"/>
        <v>3.4628635435802-2.84189866574896i</v>
      </c>
      <c r="CH318" s="223" t="str">
        <f t="shared" ca="1" si="535"/>
        <v>4.34545981649719+1.08848102006914i</v>
      </c>
      <c r="CI318" s="223" t="str">
        <f t="shared" ca="1" si="536"/>
        <v>1.71431123719355+4.1387134389656i</v>
      </c>
      <c r="CJ318" s="223" t="str">
        <f t="shared" ca="1" si="537"/>
        <v>-2.3030317931342+3.84237641410307i</v>
      </c>
      <c r="CK318" s="223" t="str">
        <f t="shared" ca="1" si="538"/>
        <v>-4.45814011198526+0.439088475993901i</v>
      </c>
      <c r="CL318" s="223" t="str">
        <f t="shared" ca="1" si="539"/>
        <v>-3.00839013494379-3.31924701458259i</v>
      </c>
      <c r="CM318" s="223" t="str">
        <f t="shared" ca="1" si="540"/>
        <v>0.873948289930118-4.39363475204423i</v>
      </c>
      <c r="CN318" s="223" t="str">
        <f t="shared" ca="1" si="541"/>
        <v>4.04961091189092-1.91532331738966i</v>
      </c>
      <c r="CO318" s="223" t="str">
        <f t="shared" ca="1" si="542"/>
        <v>3.95075251742595+2.11172121595041i</v>
      </c>
      <c r="CP318" s="223" t="str">
        <f t="shared" ca="1" si="543"/>
        <v>0.657310141813131+4.43122503663627i</v>
      </c>
      <c r="CQ318" s="223" t="str">
        <f t="shared" ca="1" si="544"/>
        <v>-3.16763412879824+3.16763412879631i</v>
      </c>
      <c r="CR318" s="223" t="str">
        <f t="shared" ca="1" si="545"/>
        <v>-4.43122503663584-0.65731014181607i</v>
      </c>
      <c r="CS318" s="223" t="str">
        <f t="shared" ca="1" si="546"/>
        <v>-2.1117212159516-3.95075251742531i</v>
      </c>
      <c r="CT318" s="223" t="str">
        <f t="shared" ca="1" si="547"/>
        <v>1.91532331738821-4.0496109118916i</v>
      </c>
      <c r="CU318" s="223" t="str">
        <f t="shared" ca="1" si="548"/>
        <v>4.39363475204396-0.873948289931444i</v>
      </c>
      <c r="CV318" s="223" t="str">
        <f t="shared" ca="1" si="549"/>
        <v>3.31924701458367+3.0083901349426i</v>
      </c>
      <c r="CW318" s="223" t="str">
        <f t="shared" ca="1" si="550"/>
        <v>-0.439088475992554+4.45814011198539i</v>
      </c>
      <c r="CX318" s="223" t="str">
        <f t="shared" ca="1" si="551"/>
        <v>-3.84237641410224+2.30303179313558i</v>
      </c>
      <c r="CY318" s="223" t="str">
        <f t="shared" ca="1" si="552"/>
        <v>-4.13871343896456-1.71431123719606i</v>
      </c>
      <c r="CZ318" s="223" t="str">
        <f t="shared" ca="1" si="553"/>
        <v>-1.08848102006625-4.34545981649792i</v>
      </c>
      <c r="DA318" s="223" t="str">
        <f t="shared" ca="1" si="554"/>
        <v>2.84189866575126-3.46286354357831i</v>
      </c>
      <c r="DB318" s="223" t="str">
        <f t="shared" ca="1" si="555"/>
        <v>4.47431513731805+0.219809007570489i</v>
      </c>
      <c r="DC318" s="223" t="str">
        <f t="shared" ca="1" si="556"/>
        <v>2.48879416501188+3.72474368944299i</v>
      </c>
      <c r="DD318" s="223" t="str">
        <f t="shared" ca="1" si="557"/>
        <v>-1.5091692310736+4.21784544285625i</v>
      </c>
      <c r="DE318" s="223" t="str">
        <f t="shared" ca="1" si="558"/>
        <v>-4.28681628763558+1.30039150408824i</v>
      </c>
      <c r="DF318" s="223" t="str">
        <f t="shared" ca="1" si="559"/>
        <v>-3.59813773098822-2.66856081374988i</v>
      </c>
      <c r="DG318" s="223" t="str">
        <f t="shared" ca="1" si="560"/>
        <v>1.02076905517395E-12-4.47971114558099i</v>
      </c>
      <c r="DH318" s="223" t="str">
        <f t="shared" ca="1" si="561"/>
        <v>3.59813773098929-2.66856081374845i</v>
      </c>
      <c r="DI318" s="223" t="str">
        <f t="shared" ca="1" si="562"/>
        <v>4.28681628763506+1.30039150408995i</v>
      </c>
      <c r="DJ318" s="223" t="str">
        <f t="shared" ca="1" si="563"/>
        <v>1.50916923107599+4.2178454428554i</v>
      </c>
      <c r="DK318" s="223" t="str">
        <f t="shared" ca="1" si="564"/>
        <v>-2.48879416500976+3.7247436894444i</v>
      </c>
      <c r="DL318" s="223" t="str">
        <f t="shared" ca="1" si="565"/>
        <v>-4.47431513731791+0.219809007573282i</v>
      </c>
      <c r="DM318" s="223" t="str">
        <f t="shared" ca="1" si="566"/>
        <v>-2.84189866575007-3.46286354357929i</v>
      </c>
      <c r="DN318" s="223" t="str">
        <f t="shared" ca="1" si="567"/>
        <v>1.08848102006774-4.34545981649754i</v>
      </c>
      <c r="DO318" s="223" t="str">
        <f t="shared" ca="1" si="568"/>
        <v>4.13871343896524-1.71431123719441i</v>
      </c>
      <c r="DP318" s="223" t="str">
        <f t="shared" ca="1" si="569"/>
        <v>3.84237641410133+2.30303179313712i</v>
      </c>
      <c r="DQ318" s="223" t="str">
        <f t="shared" ca="1" si="570"/>
        <v>0.439088475990775+4.45814011198556i</v>
      </c>
      <c r="DR318" s="223" t="str">
        <f t="shared" ca="1" si="571"/>
        <v>-3.3192470145847+3.00839013494147i</v>
      </c>
      <c r="DS318" s="223" t="str">
        <f t="shared" ca="1" si="572"/>
        <v>-4.39363475204446-0.873948289928949i</v>
      </c>
      <c r="DT318" s="223" t="str">
        <f t="shared" ca="1" si="573"/>
        <v>-1.91532331739074-4.04961091189041i</v>
      </c>
      <c r="DU318" s="223" t="str">
        <f t="shared" ca="1" si="574"/>
        <v>2.11172121594914-3.95075251742663i</v>
      </c>
      <c r="DV318" s="223" t="str">
        <f t="shared" ca="1" si="575"/>
        <v>4.43122503663606-0.657310141814556i</v>
      </c>
      <c r="DW318" s="223" t="str">
        <f t="shared" ca="1" si="576"/>
        <v>3.16763412879697+3.16763412879758i</v>
      </c>
      <c r="DX318" s="223" t="str">
        <f t="shared" ca="1" si="577"/>
        <v>-0.657310141814896+4.43122503663601i</v>
      </c>
      <c r="DY318" s="223" t="str">
        <f t="shared" ca="1" si="578"/>
        <v>-3.95075251742679+2.11172121594883i</v>
      </c>
      <c r="DZ318" s="223" t="str">
        <f t="shared" ca="1" si="579"/>
        <v>-4.04961091189027-1.91532331739105i</v>
      </c>
      <c r="EA318" s="223" t="str">
        <f t="shared" ca="1" si="580"/>
        <v>-0.873948289932609-4.39363475204374i</v>
      </c>
      <c r="EB318" s="223" t="str">
        <f t="shared" ca="1" si="581"/>
        <v>3.00839013494172-3.31924701458447i</v>
      </c>
      <c r="EC318" s="223" t="str">
        <f t="shared" ca="1" si="582"/>
        <v>4.45814011198553+0.439088475991118i</v>
      </c>
      <c r="ED318" s="223" t="str">
        <f t="shared" ca="1" si="583"/>
        <v>2.30303179313683+3.84237641410151i</v>
      </c>
      <c r="EE318" s="223" t="str">
        <f t="shared" ca="1" si="584"/>
        <v>-1.7143112371952+4.13871343896492i</v>
      </c>
      <c r="EF318" s="223" t="str">
        <f t="shared" ca="1" si="585"/>
        <v>-4.34545981649762+1.0884810200674i</v>
      </c>
      <c r="EG318" s="223" t="str">
        <f t="shared" ca="1" si="586"/>
        <v>-3.46286354357907-2.84189866575034i</v>
      </c>
      <c r="EH318" s="223" t="str">
        <f t="shared" ca="1" si="587"/>
        <v>0.219809007573627-4.4743151373179i</v>
      </c>
      <c r="EI318" s="223" t="str">
        <f t="shared" ca="1" si="588"/>
        <v>3.72474368944488-2.48879416500905i</v>
      </c>
      <c r="EJ318" s="223" t="str">
        <f t="shared" ca="1" si="589"/>
        <v>4.21784544285665+1.50916923107248i</v>
      </c>
      <c r="EK318" s="223" t="str">
        <f t="shared" ca="1" si="590"/>
        <v>1.30039150408962+4.28681628763516i</v>
      </c>
      <c r="EL318" s="223" t="str">
        <f t="shared" ca="1" si="591"/>
        <v>-2.66856081374873+3.59813773098908i</v>
      </c>
      <c r="EM318" s="223" t="str">
        <f t="shared" ca="1" si="592"/>
        <v>-4.47971114558099+1.6682717524354E-13i</v>
      </c>
      <c r="EN318" s="223"/>
      <c r="EO318" s="223"/>
      <c r="EP318" s="223"/>
    </row>
    <row r="319" spans="1:146">
      <c r="A319" s="249">
        <f t="shared" si="461"/>
        <v>4.2773437499999947E-3</v>
      </c>
      <c r="B319" s="248">
        <v>219</v>
      </c>
      <c r="C319" s="247">
        <f t="shared" si="462"/>
        <v>43800</v>
      </c>
      <c r="N319" s="246">
        <f t="shared" ca="1" si="463"/>
        <v>8.5196930792627121</v>
      </c>
      <c r="O319" s="223">
        <f t="shared" ca="1" si="464"/>
        <v>-4.480306920737287</v>
      </c>
      <c r="P319" s="223" t="str">
        <f t="shared" ca="1" si="465"/>
        <v>-2.7564263531346-3.53203395563399i</v>
      </c>
      <c r="Q319" s="223" t="str">
        <f t="shared" ca="1" si="466"/>
        <v>1.08862578162247-4.34603773701901i</v>
      </c>
      <c r="R319" s="223" t="str">
        <f t="shared" ca="1" si="467"/>
        <v>4.095940295484-1.81560546370539i</v>
      </c>
      <c r="S319" s="223" t="str">
        <f t="shared" ca="1" si="468"/>
        <v>3.95127794420521+2.11200206241468i</v>
      </c>
      <c r="T319" s="223" t="str">
        <f t="shared" ca="1" si="469"/>
        <v>0.765961733394942+4.41434624004292i</v>
      </c>
      <c r="U319" s="223" t="str">
        <f t="shared" ca="1" si="470"/>
        <v>-3.00879023308426+3.31968845485585i</v>
      </c>
      <c r="V319" s="223" t="str">
        <f t="shared" ca="1" si="471"/>
        <v>-4.46816733504278-0.329591823416649i</v>
      </c>
      <c r="W319" s="223" t="str">
        <f t="shared" ca="1" si="472"/>
        <v>-2.48912515995336-3.72523905838184i</v>
      </c>
      <c r="X319" s="223" t="str">
        <f t="shared" ca="1" si="473"/>
        <v>1.40539047241799-4.2541776789461i</v>
      </c>
      <c r="Y319" s="223" t="str">
        <f t="shared" ca="1" si="474"/>
        <v>4.21840639141856-1.50936994167946i</v>
      </c>
      <c r="Z319" s="223" t="str">
        <f t="shared" ca="1" si="475"/>
        <v>3.78520327539769+2.39695353895836i</v>
      </c>
      <c r="AA319" s="223" t="str">
        <f t="shared" ca="1" si="476"/>
        <v>0.439146872169229+4.45873301832151i</v>
      </c>
      <c r="AB319" s="223" t="str">
        <f t="shared" ca="1" si="477"/>
        <v>-3.24484921807134+3.08935327471435i</v>
      </c>
      <c r="AC319" s="223" t="str">
        <f t="shared" ca="1" si="478"/>
        <v>-4.43181436342595-0.657397560185505i</v>
      </c>
      <c r="AD319" s="223" t="str">
        <f t="shared" ca="1" si="479"/>
        <v>-2.20833518186597-3.89825676790786i</v>
      </c>
      <c r="AE319" s="223" t="str">
        <f t="shared" ca="1" si="480"/>
        <v>1.7145392304768-4.13926386343785i</v>
      </c>
      <c r="AF319" s="223" t="str">
        <f t="shared" ca="1" si="481"/>
        <v>4.31801257762423-1.19495501316384i</v>
      </c>
      <c r="AG319" s="223" t="str">
        <f t="shared" ca="1" si="482"/>
        <v>3.59861626208115+2.6689157165957i</v>
      </c>
      <c r="AH319" s="223" t="str">
        <f t="shared" ca="1" si="483"/>
        <v>0.109952235992596+4.47895753605754i</v>
      </c>
      <c r="AI319" s="223" t="str">
        <f t="shared" ca="1" si="484"/>
        <v>-3.4633240840026+2.84227662150854i</v>
      </c>
      <c r="AJ319" s="223" t="str">
        <f t="shared" ca="1" si="485"/>
        <v>-4.3714450057897-0.981640802617068i</v>
      </c>
      <c r="AK319" s="223" t="str">
        <f t="shared" ca="1" si="486"/>
        <v>-1.91557804409089-4.05014948625397i</v>
      </c>
      <c r="AL319" s="223" t="str">
        <f t="shared" ca="1" si="487"/>
        <v>2.0143967518918-4.00191901841781i</v>
      </c>
      <c r="AM319" s="223" t="str">
        <f t="shared" ca="1" si="488"/>
        <v>4.39421907954775-0.874064519898248i</v>
      </c>
      <c r="AN319" s="223" t="str">
        <f t="shared" ca="1" si="489"/>
        <v>3.39252803544597+2.92641480872407i</v>
      </c>
      <c r="AO319" s="223" t="str">
        <f t="shared" ca="1" si="490"/>
        <v>-0.219838240875657+4.47491019483689i</v>
      </c>
      <c r="AP319" s="223" t="str">
        <f t="shared" ca="1" si="491"/>
        <v>-3.66303089665206+2.57979742502756i</v>
      </c>
      <c r="AQ319" s="223" t="str">
        <f t="shared" ca="1" si="492"/>
        <v>-4.28738640891363-1.30056444848732i</v>
      </c>
      <c r="AR319" s="223" t="str">
        <f t="shared" ca="1" si="493"/>
        <v>-4.28738640891363-1.30056444848732i</v>
      </c>
      <c r="AS319" s="223" t="str">
        <f t="shared" ca="1" si="494"/>
        <v>2.30333808277745-3.84288742749947i</v>
      </c>
      <c r="AT319" s="223" t="str">
        <f t="shared" ca="1" si="495"/>
        <v>4.44661292755266-0.54843739526766i</v>
      </c>
      <c r="AU319" s="223" t="str">
        <f t="shared" ca="1" si="496"/>
        <v>3.16805540544975+3.16805540545097i</v>
      </c>
      <c r="AV319" s="223" t="str">
        <f t="shared" ca="1" si="497"/>
        <v>-0.548437395269242+4.44661292755247i</v>
      </c>
      <c r="AW319" s="223" t="str">
        <f t="shared" ca="1" si="498"/>
        <v>-3.84288742749801+2.3033380827799i</v>
      </c>
      <c r="AX319" s="223" t="str">
        <f t="shared" ca="1" si="499"/>
        <v>-4.18009409361726-1.6124402229269i</v>
      </c>
      <c r="AY319" s="223" t="str">
        <f t="shared" ca="1" si="500"/>
        <v>-1.30056444848579-4.2873864089141i</v>
      </c>
      <c r="AZ319" s="223" t="str">
        <f t="shared" ca="1" si="501"/>
        <v>2.57979742502522-3.66303089665371i</v>
      </c>
      <c r="BA319" s="223" t="str">
        <f t="shared" ca="1" si="502"/>
        <v>4.47491019483697-0.219838240874063i</v>
      </c>
      <c r="BB319" s="223" t="str">
        <f t="shared" ca="1" si="503"/>
        <v>2.92641480872277+3.39252803544709i</v>
      </c>
      <c r="BC319" s="223" t="str">
        <f t="shared" ca="1" si="504"/>
        <v>-0.874064519899812+4.39421907954744i</v>
      </c>
      <c r="BD319" s="223" t="str">
        <f t="shared" ca="1" si="505"/>
        <v>-4.0019190184165+2.01439675189442i</v>
      </c>
      <c r="BE319" s="223" t="str">
        <f t="shared" ca="1" si="506"/>
        <v>-4.05014948625327-1.91557804409239i</v>
      </c>
      <c r="BF319" s="223" t="str">
        <f t="shared" ca="1" si="507"/>
        <v>-0.981640802615509-4.37144500579006i</v>
      </c>
      <c r="BG319" s="223" t="str">
        <f t="shared" ca="1" si="508"/>
        <v>2.84227662150638-3.46332408400437i</v>
      </c>
      <c r="BH319" s="223" t="str">
        <f t="shared" ca="1" si="509"/>
        <v>4.4789575360575+0.109952235994192i</v>
      </c>
      <c r="BI319" s="223" t="str">
        <f t="shared" ca="1" si="510"/>
        <v>2.66891571659518+3.59861626208153i</v>
      </c>
      <c r="BJ319" s="223" t="str">
        <f t="shared" ca="1" si="511"/>
        <v>-1.1949550131658+4.31801257762369i</v>
      </c>
      <c r="BK319" s="223" t="str">
        <f t="shared" ca="1" si="512"/>
        <v>-4.13926386343744+1.71453923047779i</v>
      </c>
      <c r="BL319" s="223" t="str">
        <f t="shared" ca="1" si="513"/>
        <v>-3.8982567679077-2.20833518186625i</v>
      </c>
      <c r="BM319" s="223" t="str">
        <f t="shared" ca="1" si="514"/>
        <v>-0.657397560183798-4.43181436342621i</v>
      </c>
      <c r="BN319" s="223" t="str">
        <f t="shared" ca="1" si="515"/>
        <v>3.08935327471329-3.24484921807235i</v>
      </c>
      <c r="BO319" s="223" t="str">
        <f t="shared" ca="1" si="516"/>
        <v>4.45873301832154+0.439146872168917i</v>
      </c>
      <c r="BP319" s="223" t="str">
        <f t="shared" ca="1" si="517"/>
        <v>2.39695353895741+3.78520327539829i</v>
      </c>
      <c r="BQ319" s="223" t="str">
        <f t="shared" ca="1" si="518"/>
        <v>-1.50936994168142+4.21840639141787i</v>
      </c>
      <c r="BR319" s="223" t="str">
        <f t="shared" ca="1" si="519"/>
        <v>-4.25417767894575+1.40539047241904i</v>
      </c>
      <c r="BS319" s="223" t="str">
        <f t="shared" ca="1" si="520"/>
        <v>-3.72523905838166-2.48912515995362i</v>
      </c>
      <c r="BT319" s="223" t="str">
        <f t="shared" ca="1" si="521"/>
        <v>-0.329591823414931-4.46816733504291i</v>
      </c>
      <c r="BU319" s="223" t="str">
        <f t="shared" ca="1" si="522"/>
        <v>3.31968845485486-3.00879023308535i</v>
      </c>
      <c r="BV319" s="223" t="str">
        <f t="shared" ca="1" si="523"/>
        <v>4.41434624004297+0.765961733394651i</v>
      </c>
      <c r="BW319" s="223" t="str">
        <f t="shared" ca="1" si="524"/>
        <v>2.1120020624137+3.95127794420574i</v>
      </c>
      <c r="BX319" s="223" t="str">
        <f t="shared" ca="1" si="525"/>
        <v>-1.8156054637031+4.09594029548502i</v>
      </c>
      <c r="BY319" s="223" t="str">
        <f t="shared" ca="1" si="526"/>
        <v>-4.34603773701874+1.08862578162353i</v>
      </c>
      <c r="BZ319" s="223" t="str">
        <f t="shared" ca="1" si="527"/>
        <v>-3.53203395563377-2.75642635313488i</v>
      </c>
      <c r="CA319" s="223" t="str">
        <f t="shared" ca="1" si="528"/>
        <v>1.72345738288513E-12-4.48030692073729i</v>
      </c>
      <c r="CB319" s="223" t="str">
        <f t="shared" ca="1" si="529"/>
        <v>3.53203395563307-2.75642635313578i</v>
      </c>
      <c r="CC319" s="223" t="str">
        <f t="shared" ca="1" si="530"/>
        <v>4.34603773701908+1.08862578162219i</v>
      </c>
      <c r="CD319" s="223" t="str">
        <f t="shared" ca="1" si="531"/>
        <v>1.81560546370437+4.09594029548446i</v>
      </c>
      <c r="CE319" s="223" t="str">
        <f t="shared" ca="1" si="532"/>
        <v>-2.11200206241247+3.95127794420639i</v>
      </c>
      <c r="CF319" s="223" t="str">
        <f t="shared" ca="1" si="533"/>
        <v>-4.41434624004273+0.765961733396022i</v>
      </c>
      <c r="CG319" s="223" t="str">
        <f t="shared" ca="1" si="534"/>
        <v>-3.31968845485563-3.0087902330845i</v>
      </c>
      <c r="CH319" s="223" t="str">
        <f t="shared" ca="1" si="535"/>
        <v>0.329591823418368-4.46816733504265i</v>
      </c>
      <c r="CI319" s="223" t="str">
        <f t="shared" ca="1" si="536"/>
        <v>3.72523905838103-2.48912515995457i</v>
      </c>
      <c r="CJ319" s="223" t="str">
        <f t="shared" ca="1" si="537"/>
        <v>4.25417767894618+1.40539047241772i</v>
      </c>
      <c r="CK319" s="223" t="str">
        <f t="shared" ca="1" si="538"/>
        <v>1.50936994167841+4.21840639141894i</v>
      </c>
      <c r="CL319" s="223" t="str">
        <f t="shared" ca="1" si="539"/>
        <v>-2.39695353895624+3.78520327539904i</v>
      </c>
      <c r="CM319" s="223" t="str">
        <f t="shared" ca="1" si="540"/>
        <v>-4.4587330183214+0.439146872170302i</v>
      </c>
      <c r="CN319" s="223" t="str">
        <f t="shared" ca="1" si="541"/>
        <v>-3.08935327471411-3.24484921807156i</v>
      </c>
      <c r="CO319" s="223" t="str">
        <f t="shared" ca="1" si="542"/>
        <v>0.657397560187207-4.4318143634257i</v>
      </c>
      <c r="CP319" s="223" t="str">
        <f t="shared" ca="1" si="543"/>
        <v>3.89825676790714-2.20833518186724i</v>
      </c>
      <c r="CQ319" s="223" t="str">
        <f t="shared" ca="1" si="544"/>
        <v>4.13926386343797+1.71453923047651i</v>
      </c>
      <c r="CR319" s="223" t="str">
        <f t="shared" ca="1" si="545"/>
        <v>1.19495501316273+4.31801257762454i</v>
      </c>
      <c r="CS319" s="223" t="str">
        <f t="shared" ca="1" si="546"/>
        <v>-2.66891571659774+3.59861626207963i</v>
      </c>
      <c r="CT319" s="223" t="str">
        <f t="shared" ca="1" si="547"/>
        <v>-4.47895753605747+0.109952235995456i</v>
      </c>
      <c r="CU319" s="223" t="str">
        <f t="shared" ca="1" si="548"/>
        <v>-2.84227662150725-3.46332408400365i</v>
      </c>
      <c r="CV319" s="223" t="str">
        <f t="shared" ca="1" si="549"/>
        <v>0.981640802618502-4.37144500578938i</v>
      </c>
      <c r="CW319" s="223" t="str">
        <f t="shared" ca="1" si="550"/>
        <v>4.05014948625278-1.91557804409342i</v>
      </c>
      <c r="CX319" s="223" t="str">
        <f t="shared" ca="1" si="551"/>
        <v>4.00191901841712+2.01439675189317i</v>
      </c>
      <c r="CY319" s="223" t="str">
        <f t="shared" ca="1" si="552"/>
        <v>0.87406451989668+4.39421907954806i</v>
      </c>
      <c r="CZ319" s="223" t="str">
        <f t="shared" ca="1" si="553"/>
        <v>-2.92641480872181+3.39252803544792i</v>
      </c>
      <c r="DA319" s="223" t="str">
        <f t="shared" ca="1" si="554"/>
        <v>-4.47491019483703-0.2198382408728i</v>
      </c>
      <c r="DB319" s="223" t="str">
        <f t="shared" ca="1" si="555"/>
        <v>-2.57979742502615-3.66303089665305i</v>
      </c>
      <c r="DC319" s="223" t="str">
        <f t="shared" ca="1" si="556"/>
        <v>1.30056444848872-4.2873864089132i</v>
      </c>
      <c r="DD319" s="223" t="str">
        <f t="shared" ca="1" si="557"/>
        <v>4.18009409361685-1.61244022292796i</v>
      </c>
      <c r="DE319" s="223" t="str">
        <f t="shared" ca="1" si="558"/>
        <v>3.84288742749872+2.30333808277871i</v>
      </c>
      <c r="DF319" s="223" t="str">
        <f t="shared" ca="1" si="559"/>
        <v>0.548437395266074+4.44661292755286i</v>
      </c>
      <c r="DG319" s="223" t="str">
        <f t="shared" ca="1" si="560"/>
        <v>-3.16805540544885+3.16805540545186i</v>
      </c>
      <c r="DH319" s="223" t="str">
        <f t="shared" ca="1" si="561"/>
        <v>-4.44661292755285-0.54843739526615i</v>
      </c>
      <c r="DI319" s="223" t="str">
        <f t="shared" ca="1" si="562"/>
        <v>-2.30333808277843-3.84288742749889i</v>
      </c>
      <c r="DJ319" s="223" t="str">
        <f t="shared" ca="1" si="563"/>
        <v>1.61244022292827-4.18009409361673i</v>
      </c>
      <c r="DK319" s="223" t="str">
        <f t="shared" ca="1" si="564"/>
        <v>4.2873864089133-1.30056444848841i</v>
      </c>
      <c r="DL319" s="223" t="str">
        <f t="shared" ca="1" si="565"/>
        <v>3.66303089665286+2.57979742502643i</v>
      </c>
      <c r="DM319" s="223" t="str">
        <f t="shared" ca="1" si="566"/>
        <v>0.219838240872214+4.47491019483706i</v>
      </c>
      <c r="DN319" s="223" t="str">
        <f t="shared" ca="1" si="567"/>
        <v>-3.39252803544813+2.92641480872156i</v>
      </c>
      <c r="DO319" s="223" t="str">
        <f t="shared" ca="1" si="568"/>
        <v>-4.39421907954805-0.874064519896756i</v>
      </c>
      <c r="DP319" s="223" t="str">
        <f t="shared" ca="1" si="569"/>
        <v>-2.01439675189287-4.00191901841727i</v>
      </c>
      <c r="DQ319" s="223" t="str">
        <f t="shared" ca="1" si="570"/>
        <v>1.91557804409372-4.05014948625264i</v>
      </c>
      <c r="DR319" s="223" t="str">
        <f t="shared" ca="1" si="571"/>
        <v>4.37144500578946-0.981640802618175i</v>
      </c>
      <c r="DS319" s="223" t="str">
        <f t="shared" ca="1" si="572"/>
        <v>3.46332408400344+2.84227662150751i</v>
      </c>
      <c r="DT319" s="223" t="str">
        <f t="shared" ca="1" si="573"/>
        <v>-0.109952235996042+4.47895753605746i</v>
      </c>
      <c r="DU319" s="223" t="str">
        <f t="shared" ca="1" si="574"/>
        <v>-3.59861626207983+2.66891571659748i</v>
      </c>
      <c r="DV319" s="223" t="str">
        <f t="shared" ca="1" si="575"/>
        <v>-4.31801257762452-1.1949550131628i</v>
      </c>
      <c r="DW319" s="223" t="str">
        <f t="shared" ca="1" si="576"/>
        <v>-1.7145392304762-4.1392638634381i</v>
      </c>
      <c r="DX319" s="223" t="str">
        <f t="shared" ca="1" si="577"/>
        <v>2.20833518186753-3.89825676790698i</v>
      </c>
      <c r="DY319" s="223" t="str">
        <f t="shared" ca="1" si="578"/>
        <v>4.43181436342579-0.657397560186629i</v>
      </c>
      <c r="DZ319" s="223" t="str">
        <f t="shared" ca="1" si="579"/>
        <v>3.24484921807133+3.08935327471435i</v>
      </c>
      <c r="EA319" s="223" t="str">
        <f t="shared" ca="1" si="580"/>
        <v>-0.439146872170885+4.45873301832134i</v>
      </c>
      <c r="EB319" s="223" t="str">
        <f t="shared" ca="1" si="581"/>
        <v>-3.78520327539676+2.39695353895983i</v>
      </c>
      <c r="EC319" s="223" t="str">
        <f t="shared" ca="1" si="582"/>
        <v>-4.21840639141891-1.50936994167848i</v>
      </c>
      <c r="ED319" s="223" t="str">
        <f t="shared" ca="1" si="583"/>
        <v>-1.40539047241741-4.25417767894629i</v>
      </c>
      <c r="EE319" s="223" t="str">
        <f t="shared" ca="1" si="584"/>
        <v>2.48912515995485-3.72523905838084i</v>
      </c>
      <c r="EF319" s="223" t="str">
        <f t="shared" ca="1" si="585"/>
        <v>4.4681673350427-0.329591823417784i</v>
      </c>
      <c r="EG319" s="223" t="str">
        <f t="shared" ca="1" si="586"/>
        <v>3.00879023308426+3.31968845485585i</v>
      </c>
      <c r="EH319" s="223" t="str">
        <f t="shared" ca="1" si="587"/>
        <v>-0.7659617333966+4.41434624004263i</v>
      </c>
      <c r="EI319" s="223" t="str">
        <f t="shared" ca="1" si="588"/>
        <v>-3.95127794420439+2.11200206241622i</v>
      </c>
      <c r="EJ319" s="223" t="str">
        <f t="shared" ca="1" si="589"/>
        <v>-4.09594029548442-1.81560546370444i</v>
      </c>
      <c r="EK319" s="223" t="str">
        <f t="shared" ca="1" si="590"/>
        <v>-1.08862578162186-4.34603773701916i</v>
      </c>
      <c r="EL319" s="223" t="str">
        <f t="shared" ca="1" si="591"/>
        <v>2.75642635313604-3.53203395563287i</v>
      </c>
      <c r="EM319" s="223" t="str">
        <f t="shared" ca="1" si="592"/>
        <v>4.48030692073729-1.13725256679778E-12i</v>
      </c>
      <c r="EN319" s="223"/>
      <c r="EO319" s="223"/>
      <c r="EP319" s="223"/>
    </row>
    <row r="320" spans="1:146">
      <c r="A320" s="249">
        <f t="shared" si="461"/>
        <v>4.2968749999999943E-3</v>
      </c>
      <c r="B320" s="248">
        <v>220</v>
      </c>
      <c r="C320" s="247">
        <f t="shared" si="462"/>
        <v>44000</v>
      </c>
      <c r="N320" s="246">
        <f t="shared" ca="1" si="463"/>
        <v>8.5191441093734142</v>
      </c>
      <c r="O320" s="223">
        <f t="shared" ca="1" si="464"/>
        <v>-4.480855890626585</v>
      </c>
      <c r="P320" s="223" t="str">
        <f t="shared" ca="1" si="465"/>
        <v>-2.84262488431863-3.46374844346634i</v>
      </c>
      <c r="Q320" s="223" t="str">
        <f t="shared" ca="1" si="466"/>
        <v>0.874171618610267-4.39475750113465i</v>
      </c>
      <c r="R320" s="223" t="str">
        <f t="shared" ca="1" si="467"/>
        <v>3.95176209242411-2.11226084502904i</v>
      </c>
      <c r="S320" s="223" t="str">
        <f t="shared" ca="1" si="468"/>
        <v>4.13977104548249+1.71474931215843i</v>
      </c>
      <c r="T320" s="223" t="str">
        <f t="shared" ca="1" si="469"/>
        <v>1.30072380603436+4.28791174034383i</v>
      </c>
      <c r="U320" s="223" t="str">
        <f t="shared" ca="1" si="470"/>
        <v>-2.48943015128282+3.72569551016276i</v>
      </c>
      <c r="V320" s="223" t="str">
        <f t="shared" ca="1" si="471"/>
        <v>-4.45927934477072+0.439200680628092i</v>
      </c>
      <c r="W320" s="223" t="str">
        <f t="shared" ca="1" si="472"/>
        <v>-3.16844358578188-3.16844358578161i</v>
      </c>
      <c r="X320" s="223" t="str">
        <f t="shared" ca="1" si="473"/>
        <v>0.439200680628146-4.45927934477071i</v>
      </c>
      <c r="Y320" s="223" t="str">
        <f t="shared" ca="1" si="474"/>
        <v>3.72569551016279-2.48943015128277i</v>
      </c>
      <c r="Z320" s="223" t="str">
        <f t="shared" ca="1" si="475"/>
        <v>4.28791174034381+1.30072380603442i</v>
      </c>
      <c r="AA320" s="223" t="str">
        <f t="shared" ca="1" si="476"/>
        <v>1.71474931215839+4.1397710454825i</v>
      </c>
      <c r="AB320" s="223" t="str">
        <f t="shared" ca="1" si="477"/>
        <v>-2.11226084502908+3.95176209242409i</v>
      </c>
      <c r="AC320" s="223" t="str">
        <f t="shared" ca="1" si="478"/>
        <v>-4.39475750113466+0.874171618610222i</v>
      </c>
      <c r="AD320" s="223" t="str">
        <f t="shared" ca="1" si="479"/>
        <v>-3.46374844346619-2.8426248843188i</v>
      </c>
      <c r="AE320" s="223" t="str">
        <f t="shared" ca="1" si="480"/>
        <v>5.48947076338481E-14-4.48085589062658i</v>
      </c>
      <c r="AF320" s="223" t="str">
        <f t="shared" ca="1" si="481"/>
        <v>3.46374844346626-2.84262488431872i</v>
      </c>
      <c r="AG320" s="223" t="str">
        <f t="shared" ca="1" si="482"/>
        <v>4.39475750113464+0.87417161861033i</v>
      </c>
      <c r="AH320" s="223" t="str">
        <f t="shared" ca="1" si="483"/>
        <v>2.11226084503016+3.95176209242351i</v>
      </c>
      <c r="AI320" s="223" t="str">
        <f t="shared" ca="1" si="484"/>
        <v>-1.71474931215891+4.13977104548229i</v>
      </c>
      <c r="AJ320" s="223" t="str">
        <f t="shared" ca="1" si="485"/>
        <v>-4.28791174034334+1.30072380603599i</v>
      </c>
      <c r="AK320" s="223" t="str">
        <f t="shared" ca="1" si="486"/>
        <v>-3.72569551016271-2.48943015128289i</v>
      </c>
      <c r="AL320" s="223" t="str">
        <f t="shared" ca="1" si="487"/>
        <v>-0.439200680625788-4.45927934477095i</v>
      </c>
      <c r="AM320" s="223" t="str">
        <f t="shared" ca="1" si="488"/>
        <v>3.16844358578162-3.16844358578187i</v>
      </c>
      <c r="AN320" s="223" t="str">
        <f t="shared" ca="1" si="489"/>
        <v>4.45927934477054+0.439200680629944i</v>
      </c>
      <c r="AO320" s="223" t="str">
        <f t="shared" ca="1" si="490"/>
        <v>2.48943015128313+3.72569551016256i</v>
      </c>
      <c r="AP320" s="223" t="str">
        <f t="shared" ca="1" si="491"/>
        <v>-1.30072380603572+4.28791174034342i</v>
      </c>
      <c r="AQ320" s="223" t="str">
        <f t="shared" ca="1" si="492"/>
        <v>-4.13977104548218+1.71474931215917i</v>
      </c>
      <c r="AR320" s="223" t="str">
        <f t="shared" ca="1" si="493"/>
        <v>-4.13977104548218+1.71474931215917i</v>
      </c>
      <c r="AS320" s="223" t="str">
        <f t="shared" ca="1" si="494"/>
        <v>-0.874171618611477-4.39475750113441i</v>
      </c>
      <c r="AT320" s="223" t="str">
        <f t="shared" ca="1" si="495"/>
        <v>2.84262488431919-3.46374844346588i</v>
      </c>
      <c r="AU320" s="223" t="str">
        <f t="shared" ca="1" si="496"/>
        <v>4.48085589062658-1.67316076245294E-12i</v>
      </c>
      <c r="AV320" s="223" t="str">
        <f t="shared" ca="1" si="497"/>
        <v>2.84262488431833+3.46374844346658i</v>
      </c>
      <c r="AW320" s="223" t="str">
        <f t="shared" ca="1" si="498"/>
        <v>-0.874171618608197+4.39475750113506i</v>
      </c>
      <c r="AX320" s="223" t="str">
        <f t="shared" ca="1" si="499"/>
        <v>-3.95176209242417+2.11226084502893i</v>
      </c>
      <c r="AY320" s="223" t="str">
        <f t="shared" ca="1" si="500"/>
        <v>-4.13977104548176-1.71474931216019i</v>
      </c>
      <c r="AZ320" s="223" t="str">
        <f t="shared" ca="1" si="501"/>
        <v>-1.30072380603466-4.28791174034374i</v>
      </c>
      <c r="BA320" s="223" t="str">
        <f t="shared" ca="1" si="502"/>
        <v>2.48943015128405-3.72569551016194i</v>
      </c>
      <c r="BB320" s="223" t="str">
        <f t="shared" ca="1" si="503"/>
        <v>4.45927934477065-0.439200680628838i</v>
      </c>
      <c r="BC320" s="223" t="str">
        <f t="shared" ca="1" si="504"/>
        <v>3.16844358578084+3.16844358578265i</v>
      </c>
      <c r="BD320" s="223" t="str">
        <f t="shared" ca="1" si="505"/>
        <v>-0.439200680626957+4.45927934477083i</v>
      </c>
      <c r="BE320" s="223" t="str">
        <f t="shared" ca="1" si="506"/>
        <v>-3.72569551016337+2.48943015128192i</v>
      </c>
      <c r="BF320" s="223" t="str">
        <f t="shared" ca="1" si="507"/>
        <v>-4.28791174034429-1.30072380603285i</v>
      </c>
      <c r="BG320" s="223" t="str">
        <f t="shared" ca="1" si="508"/>
        <v>-1.71474931215782-4.13977104548274i</v>
      </c>
      <c r="BH320" s="223" t="str">
        <f t="shared" ca="1" si="509"/>
        <v>2.11226084502726-3.95176209242506i</v>
      </c>
      <c r="BI320" s="223" t="str">
        <f t="shared" ca="1" si="510"/>
        <v>4.39475750113469-0.874171618610052i</v>
      </c>
      <c r="BJ320" s="223" t="str">
        <f t="shared" ca="1" si="511"/>
        <v>3.46374844346778+2.84262488431687i</v>
      </c>
      <c r="BK320" s="223" t="str">
        <f t="shared" ca="1" si="512"/>
        <v>3.44730213590068E-13+4.48085589062658i</v>
      </c>
      <c r="BL320" s="223" t="str">
        <f t="shared" ca="1" si="513"/>
        <v>-3.46374844346742+2.84262488431731i</v>
      </c>
      <c r="BM320" s="223" t="str">
        <f t="shared" ca="1" si="514"/>
        <v>-4.39475750113478-0.874171618609626i</v>
      </c>
      <c r="BN320" s="223" t="str">
        <f t="shared" ca="1" si="515"/>
        <v>-2.11226084502765-3.95176209242485i</v>
      </c>
      <c r="BO320" s="223" t="str">
        <f t="shared" ca="1" si="516"/>
        <v>1.7147493121573-4.13977104548295i</v>
      </c>
      <c r="BP320" s="223" t="str">
        <f t="shared" ca="1" si="517"/>
        <v>4.28791174034412-1.30072380603339i</v>
      </c>
      <c r="BQ320" s="223" t="str">
        <f t="shared" ca="1" si="518"/>
        <v>3.72569551016361+2.48943015128155i</v>
      </c>
      <c r="BR320" s="223" t="str">
        <f t="shared" ca="1" si="519"/>
        <v>0.439200680627389+4.45927934477079i</v>
      </c>
      <c r="BS320" s="223" t="str">
        <f t="shared" ca="1" si="520"/>
        <v>-3.16844358578044+3.16844358578305i</v>
      </c>
      <c r="BT320" s="223" t="str">
        <f t="shared" ca="1" si="521"/>
        <v>-4.4592793447707-0.439200680628279i</v>
      </c>
      <c r="BU320" s="223" t="str">
        <f t="shared" ca="1" si="522"/>
        <v>-2.48943015128441-3.7256955101617i</v>
      </c>
      <c r="BV320" s="223" t="str">
        <f t="shared" ca="1" si="523"/>
        <v>1.30072380603424-4.28791174034386i</v>
      </c>
      <c r="BW320" s="223" t="str">
        <f t="shared" ca="1" si="524"/>
        <v>4.1397710454833-1.71474931215648i</v>
      </c>
      <c r="BX320" s="223" t="str">
        <f t="shared" ca="1" si="525"/>
        <v>3.95176209242443+2.11226084502843i</v>
      </c>
      <c r="BY320" s="223" t="str">
        <f t="shared" ca="1" si="526"/>
        <v>0.874171618608748+4.39475750113495i</v>
      </c>
      <c r="BZ320" s="223" t="str">
        <f t="shared" ca="1" si="527"/>
        <v>-2.842624884318+3.46374844346686i</v>
      </c>
      <c r="CA320" s="223" t="str">
        <f t="shared" ca="1" si="528"/>
        <v>-4.48085589062658-1.23840750351862E-12i</v>
      </c>
      <c r="CB320" s="223" t="str">
        <f t="shared" ca="1" si="529"/>
        <v>-2.84262488431963-3.46374844346552i</v>
      </c>
      <c r="CC320" s="223" t="str">
        <f t="shared" ca="1" si="530"/>
        <v>0.874171618610926-4.39475750113452i</v>
      </c>
      <c r="CD320" s="223" t="str">
        <f t="shared" ca="1" si="531"/>
        <v>3.95176209242344-2.11226084503029i</v>
      </c>
      <c r="CE320" s="223" t="str">
        <f t="shared" ca="1" si="532"/>
        <v>4.13977104548235+1.71474931215876i</v>
      </c>
      <c r="CF320" s="223" t="str">
        <f t="shared" ca="1" si="533"/>
        <v>1.30072380603626+4.28791174034325i</v>
      </c>
      <c r="CG320" s="223" t="str">
        <f t="shared" ca="1" si="534"/>
        <v>-2.48943015128266+3.72569551016287i</v>
      </c>
      <c r="CH320" s="223" t="str">
        <f t="shared" ca="1" si="535"/>
        <v>-4.45927934477092+0.439200680626067i</v>
      </c>
      <c r="CI320" s="223" t="str">
        <f t="shared" ca="1" si="536"/>
        <v>-3.16844358578193-3.16844358578156i</v>
      </c>
      <c r="CJ320" s="223" t="str">
        <f t="shared" ca="1" si="537"/>
        <v>0.439200680629854-4.45927934477055i</v>
      </c>
      <c r="CK320" s="223" t="str">
        <f t="shared" ca="1" si="538"/>
        <v>3.72569551016244-2.4894301512833i</v>
      </c>
      <c r="CL320" s="223" t="str">
        <f t="shared" ca="1" si="539"/>
        <v>4.28791174034348+1.30072380603552i</v>
      </c>
      <c r="CM320" s="223" t="str">
        <f t="shared" ca="1" si="540"/>
        <v>1.71474931215948+4.13977104548205i</v>
      </c>
      <c r="CN320" s="223" t="str">
        <f t="shared" ca="1" si="541"/>
        <v>-2.1122608450296+3.95176209242381i</v>
      </c>
      <c r="CO320" s="223" t="str">
        <f t="shared" ca="1" si="542"/>
        <v>-4.39475750113436+0.874171618611692i</v>
      </c>
      <c r="CP320" s="223" t="str">
        <f t="shared" ca="1" si="543"/>
        <v>-3.46374844346601-2.84262488431902i</v>
      </c>
      <c r="CQ320" s="223" t="str">
        <f t="shared" ca="1" si="544"/>
        <v>-2.01789097604301E-12-4.48085589062658i</v>
      </c>
      <c r="CR320" s="223" t="str">
        <f t="shared" ca="1" si="545"/>
        <v>3.46374844346636-2.8426248843186i</v>
      </c>
      <c r="CS320" s="223" t="str">
        <f t="shared" ca="1" si="546"/>
        <v>4.39475750113426+0.87417161861223i</v>
      </c>
      <c r="CT320" s="223" t="str">
        <f t="shared" ca="1" si="547"/>
        <v>2.11226084502912+3.95176209242406i</v>
      </c>
      <c r="CU320" s="223" t="str">
        <f t="shared" ca="1" si="548"/>
        <v>-1.71474931215999+4.13977104548184i</v>
      </c>
      <c r="CV320" s="223" t="str">
        <f t="shared" ca="1" si="549"/>
        <v>-4.28791174034364+1.30072380603499i</v>
      </c>
      <c r="CW320" s="223" t="str">
        <f t="shared" ca="1" si="550"/>
        <v>-3.72569551016213-2.48943015128376i</v>
      </c>
      <c r="CX320" s="223" t="str">
        <f t="shared" ca="1" si="551"/>
        <v>-0.439200680629055-4.45927934477063i</v>
      </c>
      <c r="CY320" s="223" t="str">
        <f t="shared" ca="1" si="552"/>
        <v>3.1684435857825-3.16844358578099i</v>
      </c>
      <c r="CZ320" s="223" t="str">
        <f t="shared" ca="1" si="553"/>
        <v>4.45927934477087+0.439200680626614i</v>
      </c>
      <c r="DA320" s="223" t="str">
        <f t="shared" ca="1" si="554"/>
        <v>2.4894301512822+3.72569551016318i</v>
      </c>
      <c r="DB320" s="223" t="str">
        <f t="shared" ca="1" si="555"/>
        <v>-1.30072380603264+4.28791174034435i</v>
      </c>
      <c r="DC320" s="223" t="str">
        <f t="shared" ca="1" si="556"/>
        <v>-4.13977104548266+1.71474931215802i</v>
      </c>
      <c r="DD320" s="223" t="str">
        <f t="shared" ca="1" si="557"/>
        <v>-3.95176209242306-2.112260845031i</v>
      </c>
      <c r="DE320" s="223" t="str">
        <f t="shared" ca="1" si="558"/>
        <v>-0.874171618610388-4.39475750113462i</v>
      </c>
      <c r="DF320" s="223" t="str">
        <f t="shared" ca="1" si="559"/>
        <v>2.84262488432024-3.46374844346501i</v>
      </c>
      <c r="DG320" s="223" t="str">
        <f t="shared" ca="1" si="560"/>
        <v>4.48085589062658-6.89460427180135E-13i</v>
      </c>
      <c r="DH320" s="223" t="str">
        <f t="shared" ca="1" si="561"/>
        <v>2.84262488431737+3.46374844346736i</v>
      </c>
      <c r="DI320" s="223" t="str">
        <f t="shared" ca="1" si="562"/>
        <v>-0.874171618609537+4.39475750113479i</v>
      </c>
      <c r="DJ320" s="223" t="str">
        <f t="shared" ca="1" si="563"/>
        <v>-3.95176209242469+2.11226084502795i</v>
      </c>
      <c r="DK320" s="223" t="str">
        <f t="shared" ca="1" si="564"/>
        <v>-4.13977104548299-1.71474931215722i</v>
      </c>
      <c r="DL320" s="223" t="str">
        <f t="shared" ca="1" si="565"/>
        <v>-1.30072380603372-4.28791174034403i</v>
      </c>
      <c r="DM320" s="223" t="str">
        <f t="shared" ca="1" si="566"/>
        <v>2.48943015128127-3.7256955101638i</v>
      </c>
      <c r="DN320" s="223" t="str">
        <f t="shared" ca="1" si="567"/>
        <v>4.45927934477078-0.439200680627479i</v>
      </c>
      <c r="DO320" s="223" t="str">
        <f t="shared" ca="1" si="568"/>
        <v>3.16844358578329+3.1684435857802i</v>
      </c>
      <c r="DP320" s="223" t="str">
        <f t="shared" ca="1" si="569"/>
        <v>-0.439200680628189+4.45927934477071i</v>
      </c>
      <c r="DQ320" s="223" t="str">
        <f t="shared" ca="1" si="570"/>
        <v>-3.72569551016391+2.4894301512811i</v>
      </c>
      <c r="DR320" s="223" t="str">
        <f t="shared" ca="1" si="571"/>
        <v>-4.28791174034397-1.30072380603392i</v>
      </c>
      <c r="DS320" s="223" t="str">
        <f t="shared" ca="1" si="572"/>
        <v>-1.71474931215656-4.13977104548326i</v>
      </c>
      <c r="DT320" s="223" t="str">
        <f t="shared" ca="1" si="573"/>
        <v>2.11226084502813-3.9517620924246i</v>
      </c>
      <c r="DU320" s="223" t="str">
        <f t="shared" ca="1" si="574"/>
        <v>4.39475750113493-0.874171618608838i</v>
      </c>
      <c r="DV320" s="223" t="str">
        <f t="shared" ca="1" si="575"/>
        <v>3.46374844346724+2.84262488431753i</v>
      </c>
      <c r="DW320" s="223" t="str">
        <f t="shared" ca="1" si="576"/>
        <v>-8.93677289928548E-13+4.48085589062658i</v>
      </c>
      <c r="DX320" s="223" t="str">
        <f t="shared" ca="1" si="577"/>
        <v>-3.46374844346546+2.84262488431969i</v>
      </c>
      <c r="DY320" s="223" t="str">
        <f t="shared" ca="1" si="578"/>
        <v>-4.39475750113458-0.87417161861059i</v>
      </c>
      <c r="DZ320" s="223" t="str">
        <f t="shared" ca="1" si="579"/>
        <v>-2.11226084503059-3.95176209242328i</v>
      </c>
      <c r="EA320" s="223" t="str">
        <f t="shared" ca="1" si="580"/>
        <v>1.71474931215821-4.13977104548258i</v>
      </c>
      <c r="EB320" s="223" t="str">
        <f t="shared" ca="1" si="581"/>
        <v>4.28791174034448-1.3007238060322i</v>
      </c>
      <c r="EC320" s="223" t="str">
        <f t="shared" ca="1" si="582"/>
        <v>3.72569551016292+2.48943015128258i</v>
      </c>
      <c r="ED320" s="223" t="str">
        <f t="shared" ca="1" si="583"/>
        <v>0.439200680626411+4.45927934477089i</v>
      </c>
      <c r="EE320" s="223" t="str">
        <f t="shared" ca="1" si="584"/>
        <v>-3.16844358578132+3.16844358578217i</v>
      </c>
      <c r="EF320" s="223" t="str">
        <f t="shared" ca="1" si="585"/>
        <v>-4.45927934477061-0.439200680629258i</v>
      </c>
      <c r="EG320" s="223" t="str">
        <f t="shared" ca="1" si="586"/>
        <v>-2.48943015128359-3.72569551016225i</v>
      </c>
      <c r="EH320" s="223" t="str">
        <f t="shared" ca="1" si="587"/>
        <v>1.30072380603543-4.28791174034351i</v>
      </c>
      <c r="EI320" s="223" t="str">
        <f t="shared" ca="1" si="588"/>
        <v>4.13977104548192-1.7147493121598i</v>
      </c>
      <c r="EJ320" s="223" t="str">
        <f t="shared" ca="1" si="589"/>
        <v>3.95176209242385+2.11226084502952i</v>
      </c>
      <c r="EK320" s="223" t="str">
        <f t="shared" ca="1" si="590"/>
        <v>0.874171618611782+4.39475750113435i</v>
      </c>
      <c r="EL320" s="223" t="str">
        <f t="shared" ca="1" si="591"/>
        <v>-2.84262488431876+3.46374844346623i</v>
      </c>
      <c r="EM320" s="223" t="str">
        <f t="shared" ca="1" si="592"/>
        <v>-4.48085589062658+2.10791402138727E-12i</v>
      </c>
      <c r="EN320" s="223"/>
      <c r="EO320" s="223"/>
      <c r="EP320" s="223"/>
    </row>
    <row r="321" spans="1:146">
      <c r="A321" s="249">
        <f t="shared" si="461"/>
        <v>4.3164062499999939E-3</v>
      </c>
      <c r="B321" s="248">
        <v>221</v>
      </c>
      <c r="C321" s="247">
        <f t="shared" si="462"/>
        <v>44200</v>
      </c>
      <c r="N321" s="246">
        <f t="shared" ca="1" si="463"/>
        <v>8.5186371950342021</v>
      </c>
      <c r="O321" s="223">
        <f t="shared" ca="1" si="464"/>
        <v>-4.4813628049657979</v>
      </c>
      <c r="P321" s="223" t="str">
        <f t="shared" ca="1" si="465"/>
        <v>-2.92710448362683-3.39332756032521i</v>
      </c>
      <c r="Q321" s="223" t="str">
        <f t="shared" ca="1" si="466"/>
        <v>0.657552490579046-4.43285881930208i</v>
      </c>
      <c r="R321" s="223" t="str">
        <f t="shared" ca="1" si="467"/>
        <v>3.78609534295274-2.39751843450733i</v>
      </c>
      <c r="S321" s="223" t="str">
        <f t="shared" ca="1" si="468"/>
        <v>4.28839682712179+1.30087095549969i</v>
      </c>
      <c r="T321" s="223" t="str">
        <f t="shared" ca="1" si="469"/>
        <v>1.81603335161728+4.09690559514674i</v>
      </c>
      <c r="U321" s="223" t="str">
        <f t="shared" ca="1" si="470"/>
        <v>-1.91602949277201+4.05110399429078i</v>
      </c>
      <c r="V321" s="223" t="str">
        <f t="shared" ca="1" si="471"/>
        <v>-4.31903021357195+1.1952366309579i</v>
      </c>
      <c r="W321" s="223" t="str">
        <f t="shared" ca="1" si="472"/>
        <v>-3.72611699403191-2.48971177780031i</v>
      </c>
      <c r="X321" s="223" t="str">
        <f t="shared" ca="1" si="473"/>
        <v>-0.548566646768305-4.44766087104045i</v>
      </c>
      <c r="Y321" s="223" t="str">
        <f t="shared" ca="1" si="474"/>
        <v>3.00949932159305-3.32047081346334i</v>
      </c>
      <c r="Z321" s="223" t="str">
        <f t="shared" ca="1" si="475"/>
        <v>4.48001310227342+0.109978148690751i</v>
      </c>
      <c r="AA321" s="223" t="str">
        <f t="shared" ca="1" si="476"/>
        <v>2.84294646737094+3.46414029354962i</v>
      </c>
      <c r="AB321" s="223" t="str">
        <f t="shared" ca="1" si="477"/>
        <v>-0.766142249356947+4.41538657916622i</v>
      </c>
      <c r="AC321" s="223" t="str">
        <f t="shared" ca="1" si="478"/>
        <v>-3.84379308961021+2.30388091575839i</v>
      </c>
      <c r="AD321" s="223" t="str">
        <f t="shared" ca="1" si="479"/>
        <v>-4.25518027077646-1.40572168402059i</v>
      </c>
      <c r="AE321" s="223" t="str">
        <f t="shared" ca="1" si="480"/>
        <v>-1.71494329987738-4.14023937326534i</v>
      </c>
      <c r="AF321" s="223" t="str">
        <f t="shared" ca="1" si="481"/>
        <v>2.01487148940525-4.00286215986921i</v>
      </c>
      <c r="AG321" s="223" t="str">
        <f t="shared" ca="1" si="482"/>
        <v>4.34706197772039-1.0888823405624i</v>
      </c>
      <c r="AH321" s="223" t="str">
        <f t="shared" ca="1" si="483"/>
        <v>3.66389417156262+2.58040541181427i</v>
      </c>
      <c r="AI321" s="223" t="str">
        <f t="shared" ca="1" si="484"/>
        <v>0.439250366924005+4.45978381817864i</v>
      </c>
      <c r="AJ321" s="223" t="str">
        <f t="shared" ca="1" si="485"/>
        <v>-3.09008134970112+3.24561393914314i</v>
      </c>
      <c r="AK321" s="223" t="str">
        <f t="shared" ca="1" si="486"/>
        <v>-4.47596480720675-0.219890050656188i</v>
      </c>
      <c r="AL321" s="223" t="str">
        <f t="shared" ca="1" si="487"/>
        <v>-2.75707596646646-3.53286635819471i</v>
      </c>
      <c r="AM321" s="223" t="str">
        <f t="shared" ca="1" si="488"/>
        <v>0.874270512692185-4.39525467525693i</v>
      </c>
      <c r="AN321" s="223" t="str">
        <f t="shared" ca="1" si="489"/>
        <v>3.89917547903849-2.20885562529466i</v>
      </c>
      <c r="AO321" s="223" t="str">
        <f t="shared" ca="1" si="490"/>
        <v>4.21940055294699+1.50972565836364i</v>
      </c>
      <c r="AP321" s="223" t="str">
        <f t="shared" ca="1" si="491"/>
        <v>1.61282023041997+4.18107922599883i</v>
      </c>
      <c r="AQ321" s="223" t="str">
        <f t="shared" ca="1" si="492"/>
        <v>-2.11249980279262+3.95220915096001i</v>
      </c>
      <c r="AR321" s="223" t="str">
        <f t="shared" ca="1" si="493"/>
        <v>-2.11249980279262+3.95220915096001i</v>
      </c>
      <c r="AS321" s="223" t="str">
        <f t="shared" ca="1" si="494"/>
        <v>-3.59946435624621-2.66954470609578i</v>
      </c>
      <c r="AT321" s="223" t="str">
        <f t="shared" ca="1" si="495"/>
        <v>-0.329669499077119-4.46922035830738i</v>
      </c>
      <c r="AU321" s="223" t="str">
        <f t="shared" ca="1" si="496"/>
        <v>3.16880202834875-3.16880202834822i</v>
      </c>
      <c r="AV321" s="223" t="str">
        <f t="shared" ca="1" si="497"/>
        <v>4.46922035830733+0.329669499077743i</v>
      </c>
      <c r="AW321" s="223" t="str">
        <f t="shared" ca="1" si="498"/>
        <v>2.66954470609517+3.59946435624665i</v>
      </c>
      <c r="AX321" s="223" t="str">
        <f t="shared" ca="1" si="499"/>
        <v>-0.981872148160661+4.37247523428061i</v>
      </c>
      <c r="AY321" s="223" t="str">
        <f t="shared" ca="1" si="500"/>
        <v>-3.95220915095827+2.11249980279588i</v>
      </c>
      <c r="AZ321" s="223" t="str">
        <f t="shared" ca="1" si="501"/>
        <v>-4.18107922599861-1.61282023042055i</v>
      </c>
      <c r="BA321" s="223" t="str">
        <f t="shared" ca="1" si="502"/>
        <v>-1.50972565836293-4.21940055294725i</v>
      </c>
      <c r="BB321" s="223" t="str">
        <f t="shared" ca="1" si="503"/>
        <v>2.20885562529521-3.89917547903818i</v>
      </c>
      <c r="BC321" s="223" t="str">
        <f t="shared" ca="1" si="504"/>
        <v>4.39525467525707-0.874270512691446i</v>
      </c>
      <c r="BD321" s="223" t="str">
        <f t="shared" ca="1" si="505"/>
        <v>3.53286635819433+2.75707596646695i</v>
      </c>
      <c r="BE321" s="223" t="str">
        <f t="shared" ca="1" si="506"/>
        <v>0.219890050655499+4.47596480720678i</v>
      </c>
      <c r="BF321" s="223" t="str">
        <f t="shared" ca="1" si="507"/>
        <v>-3.24561393914357+3.09008134970066i</v>
      </c>
      <c r="BG321" s="223" t="str">
        <f t="shared" ca="1" si="508"/>
        <v>-4.45978381817901-0.439250366920255i</v>
      </c>
      <c r="BH321" s="223" t="str">
        <f t="shared" ca="1" si="509"/>
        <v>-2.58040541181366-3.66389417156305i</v>
      </c>
      <c r="BI321" s="223" t="str">
        <f t="shared" ca="1" si="510"/>
        <v>1.08888234056178-4.34706197772054i</v>
      </c>
      <c r="BJ321" s="223" t="str">
        <f t="shared" ca="1" si="511"/>
        <v>4.00286215986809-2.01487148940747i</v>
      </c>
      <c r="BK321" s="223" t="str">
        <f t="shared" ca="1" si="512"/>
        <v>4.14023937326503+1.71494329987814i</v>
      </c>
      <c r="BL321" s="223" t="str">
        <f t="shared" ca="1" si="513"/>
        <v>1.40572168402169+4.2551802707761i</v>
      </c>
      <c r="BM321" s="223" t="str">
        <f t="shared" ca="1" si="514"/>
        <v>-2.30388091575986+3.84379308960933i</v>
      </c>
      <c r="BN321" s="223" t="str">
        <f t="shared" ca="1" si="515"/>
        <v>-4.41538657916618+0.766142249357207i</v>
      </c>
      <c r="BO321" s="223" t="str">
        <f t="shared" ca="1" si="516"/>
        <v>-3.46414029355059-2.84294646736975i</v>
      </c>
      <c r="BP321" s="223" t="str">
        <f t="shared" ca="1" si="517"/>
        <v>-0.109978148689711-4.48001310227344i</v>
      </c>
      <c r="BQ321" s="223" t="str">
        <f t="shared" ca="1" si="518"/>
        <v>3.32047081346288-3.00949932159355i</v>
      </c>
      <c r="BR321" s="223" t="str">
        <f t="shared" ca="1" si="519"/>
        <v>4.44766087104069+0.548566646766365i</v>
      </c>
      <c r="BS321" s="223" t="str">
        <f t="shared" ca="1" si="520"/>
        <v>2.48971177779976+3.72611699403227i</v>
      </c>
      <c r="BT321" s="223" t="str">
        <f t="shared" ca="1" si="521"/>
        <v>-1.19523663095687+4.31903021357223i</v>
      </c>
      <c r="BU321" s="223" t="str">
        <f t="shared" ca="1" si="522"/>
        <v>-4.05110399429145+1.91602949277061i</v>
      </c>
      <c r="BV321" s="223" t="str">
        <f t="shared" ca="1" si="523"/>
        <v>-4.09690559514663-1.81603335161751i</v>
      </c>
      <c r="BW321" s="223" t="str">
        <f t="shared" ca="1" si="524"/>
        <v>-1.30087095550109-4.28839682712137i</v>
      </c>
      <c r="BX321" s="223" t="str">
        <f t="shared" ca="1" si="525"/>
        <v>2.3975184345083-3.78609534295213i</v>
      </c>
      <c r="BY321" s="223" t="str">
        <f t="shared" ca="1" si="526"/>
        <v>4.432858819302-0.657552490579615i</v>
      </c>
      <c r="BZ321" s="223" t="str">
        <f t="shared" ca="1" si="527"/>
        <v>3.39332756032667+2.92710448362513i</v>
      </c>
      <c r="CA321" s="223" t="str">
        <f t="shared" ca="1" si="528"/>
        <v>-7.53231652369931E-13+4.4813628049658i</v>
      </c>
      <c r="CB321" s="223" t="str">
        <f t="shared" ca="1" si="529"/>
        <v>-3.3933275603245+2.92710448362766i</v>
      </c>
      <c r="CC321" s="223" t="str">
        <f t="shared" ca="1" si="530"/>
        <v>-4.43285881930177-0.657552490581103i</v>
      </c>
      <c r="CD321" s="223" t="str">
        <f t="shared" ca="1" si="531"/>
        <v>-2.39751843450703-3.78609534295293i</v>
      </c>
      <c r="CE321" s="223" t="str">
        <f t="shared" ca="1" si="532"/>
        <v>1.30087095549815-4.28839682712226i</v>
      </c>
      <c r="CF321" s="223" t="str">
        <f t="shared" ca="1" si="533"/>
        <v>4.09690559514724-1.81603335161614i</v>
      </c>
      <c r="CG321" s="223" t="str">
        <f t="shared" ca="1" si="534"/>
        <v>4.05110399429091+1.91602949277174i</v>
      </c>
      <c r="CH321" s="223" t="str">
        <f t="shared" ca="1" si="535"/>
        <v>1.19523663095984+4.31903021357141i</v>
      </c>
      <c r="CI321" s="223" t="str">
        <f t="shared" ca="1" si="536"/>
        <v>-2.4897117778008+3.72611699403158i</v>
      </c>
      <c r="CJ321" s="223" t="str">
        <f t="shared" ca="1" si="537"/>
        <v>-4.44766087104031+0.548566646769421i</v>
      </c>
      <c r="CK321" s="223" t="str">
        <f t="shared" ca="1" si="538"/>
        <v>-3.32047081346204-3.00949932159448i</v>
      </c>
      <c r="CL321" s="223" t="str">
        <f t="shared" ca="1" si="539"/>
        <v>0.109978148690963-4.48001310227341i</v>
      </c>
      <c r="CM321" s="223" t="str">
        <f t="shared" ca="1" si="540"/>
        <v>3.46414029354864-2.84294646737213i</v>
      </c>
      <c r="CN321" s="223" t="str">
        <f t="shared" ca="1" si="541"/>
        <v>4.41538657916596+0.766142249358444i</v>
      </c>
      <c r="CO321" s="223" t="str">
        <f t="shared" ca="1" si="542"/>
        <v>2.30388091575857+3.8437930896101i</v>
      </c>
      <c r="CP321" s="223" t="str">
        <f t="shared" ca="1" si="543"/>
        <v>-1.40572168401877+4.25518027077706i</v>
      </c>
      <c r="CQ321" s="223" t="str">
        <f t="shared" ca="1" si="544"/>
        <v>-4.14023937326561+1.71494329987675i</v>
      </c>
      <c r="CR321" s="223" t="str">
        <f t="shared" ca="1" si="545"/>
        <v>-4.00286215986948-2.01487148940473i</v>
      </c>
      <c r="CS321" s="223" t="str">
        <f t="shared" ca="1" si="546"/>
        <v>-1.08888234056044-4.34706197772088i</v>
      </c>
      <c r="CT321" s="223" t="str">
        <f t="shared" ca="1" si="547"/>
        <v>2.58040541181489-3.66389417156218i</v>
      </c>
      <c r="CU321" s="223" t="str">
        <f t="shared" ca="1" si="548"/>
        <v>4.45978381817869-0.439250366923446i</v>
      </c>
      <c r="CV321" s="223" t="str">
        <f t="shared" ca="1" si="549"/>
        <v>3.24561393914262+3.09008134970166i</v>
      </c>
      <c r="CW321" s="223" t="str">
        <f t="shared" ca="1" si="550"/>
        <v>-0.219890050656749+4.47596480720672i</v>
      </c>
      <c r="CX321" s="223" t="str">
        <f t="shared" ca="1" si="551"/>
        <v>-3.53286635819235+2.75707596646948i</v>
      </c>
      <c r="CY321" s="223" t="str">
        <f t="shared" ca="1" si="552"/>
        <v>-4.39525467525678-0.874270512692925i</v>
      </c>
      <c r="CZ321" s="223" t="str">
        <f t="shared" ca="1" si="553"/>
        <v>-2.20885562529412-3.8991754790388i</v>
      </c>
      <c r="DA321" s="223" t="str">
        <f t="shared" ca="1" si="554"/>
        <v>1.50972565836435-4.21940055294674i</v>
      </c>
      <c r="DB321" s="223" t="str">
        <f t="shared" ca="1" si="555"/>
        <v>4.18107922599906-1.61282023041938i</v>
      </c>
      <c r="DC321" s="223" t="str">
        <f t="shared" ca="1" si="556"/>
        <v>3.95220915095972+2.11249980279317i</v>
      </c>
      <c r="DD321" s="223" t="str">
        <f t="shared" ca="1" si="557"/>
        <v>0.981872148159437+4.37247523428089i</v>
      </c>
      <c r="DE321" s="223" t="str">
        <f t="shared" ca="1" si="558"/>
        <v>-2.66954470609628+3.59946435624583i</v>
      </c>
      <c r="DF321" s="223" t="str">
        <f t="shared" ca="1" si="559"/>
        <v>-4.46922035830711+0.329669499080813i</v>
      </c>
      <c r="DG321" s="223" t="str">
        <f t="shared" ca="1" si="560"/>
        <v>-3.16880202834759-3.16880202834937i</v>
      </c>
      <c r="DH321" s="223" t="str">
        <f t="shared" ca="1" si="561"/>
        <v>0.32966949907824-4.4692203583073i</v>
      </c>
      <c r="DI321" s="223" t="str">
        <f t="shared" ca="1" si="562"/>
        <v>3.59946435624703-2.66954470609467i</v>
      </c>
      <c r="DJ321" s="223" t="str">
        <f t="shared" ca="1" si="563"/>
        <v>4.37247523428045+0.981872148161396i</v>
      </c>
      <c r="DK321" s="223" t="str">
        <f t="shared" ca="1" si="564"/>
        <v>2.11249980279522+3.95220915095863i</v>
      </c>
      <c r="DL321" s="223" t="str">
        <f t="shared" ca="1" si="565"/>
        <v>-1.61282023042102+4.18107922599843i</v>
      </c>
      <c r="DM321" s="223" t="str">
        <f t="shared" ca="1" si="566"/>
        <v>-4.21940055294742+1.50972565836246i</v>
      </c>
      <c r="DN321" s="223" t="str">
        <f t="shared" ca="1" si="567"/>
        <v>-3.89917547904007-2.20885562529188i</v>
      </c>
      <c r="DO321" s="223" t="str">
        <f t="shared" ca="1" si="568"/>
        <v>-0.874270512690707-4.39525467525722i</v>
      </c>
      <c r="DP321" s="223" t="str">
        <f t="shared" ca="1" si="569"/>
        <v>2.75707596646765-3.53286635819378i</v>
      </c>
      <c r="DQ321" s="223" t="str">
        <f t="shared" ca="1" si="570"/>
        <v>4.47596480720681-0.219890050655001i</v>
      </c>
      <c r="DR321" s="223" t="str">
        <f t="shared" ca="1" si="571"/>
        <v>3.09008134970021+3.24561393914401i</v>
      </c>
      <c r="DS321" s="223" t="str">
        <f t="shared" ca="1" si="572"/>
        <v>-0.439250366920878+4.45978381817895i</v>
      </c>
      <c r="DT321" s="223" t="str">
        <f t="shared" ca="1" si="573"/>
        <v>-3.66389417156349+2.58040541181304i</v>
      </c>
      <c r="DU321" s="223" t="str">
        <f t="shared" ca="1" si="574"/>
        <v>-4.34706197772033-1.08888234056263i</v>
      </c>
      <c r="DV321" s="223" t="str">
        <f t="shared" ca="1" si="575"/>
        <v>-2.01487148940703-4.00286215986831i</v>
      </c>
      <c r="DW321" s="223" t="str">
        <f t="shared" ca="1" si="576"/>
        <v>1.7149432998786-4.14023937326484i</v>
      </c>
      <c r="DX321" s="223" t="str">
        <f t="shared" ca="1" si="577"/>
        <v>4.25518027077633-1.40572168402098i</v>
      </c>
      <c r="DY321" s="223" t="str">
        <f t="shared" ca="1" si="578"/>
        <v>3.84379308960894+2.3038809157605i</v>
      </c>
      <c r="DZ321" s="223" t="str">
        <f t="shared" ca="1" si="579"/>
        <v>0.766142249356217+4.41538657916635i</v>
      </c>
      <c r="EA321" s="223" t="str">
        <f t="shared" ca="1" si="580"/>
        <v>-2.84294646737013+3.46414029355028i</v>
      </c>
      <c r="EB321" s="223" t="str">
        <f t="shared" ca="1" si="581"/>
        <v>-4.48001310227346+0.109978148688959i</v>
      </c>
      <c r="EC321" s="223" t="str">
        <f t="shared" ca="1" si="582"/>
        <v>-3.009499321593-3.32047081346339i</v>
      </c>
      <c r="ED321" s="223" t="str">
        <f t="shared" ca="1" si="583"/>
        <v>0.548566646767113-4.4476608710406i</v>
      </c>
      <c r="EE321" s="223" t="str">
        <f t="shared" ca="1" si="584"/>
        <v>3.72611699403255-2.48971177779934i</v>
      </c>
      <c r="EF321" s="223" t="str">
        <f t="shared" ca="1" si="585"/>
        <v>4.3190302135721+1.19523663095736i</v>
      </c>
      <c r="EG321" s="223" t="str">
        <f t="shared" ca="1" si="586"/>
        <v>1.91602949277407+4.05110399428981i</v>
      </c>
      <c r="EH321" s="223" t="str">
        <f t="shared" ca="1" si="587"/>
        <v>-1.8160333516182+4.09690559514633i</v>
      </c>
      <c r="EI321" s="223" t="str">
        <f t="shared" ca="1" si="588"/>
        <v>-4.28839682712159+1.30087095550037i</v>
      </c>
      <c r="EJ321" s="223" t="str">
        <f t="shared" ca="1" si="589"/>
        <v>-3.78609534295186-2.39751843450872i</v>
      </c>
      <c r="EK321" s="223" t="str">
        <f t="shared" ca="1" si="590"/>
        <v>-0.657552490579122-4.43285881930207i</v>
      </c>
      <c r="EL321" s="223" t="str">
        <f t="shared" ca="1" si="591"/>
        <v>2.9271044836257-3.39332756032618i</v>
      </c>
      <c r="EM321" s="223" t="str">
        <f t="shared" ca="1" si="592"/>
        <v>4.4813628049658+1.50646330473986E-12i</v>
      </c>
      <c r="EN321" s="223"/>
      <c r="EO321" s="223"/>
      <c r="EP321" s="223"/>
    </row>
    <row r="322" spans="1:146">
      <c r="A322" s="249">
        <f t="shared" si="461"/>
        <v>4.3359374999999934E-3</v>
      </c>
      <c r="B322" s="248">
        <v>222</v>
      </c>
      <c r="C322" s="247">
        <f t="shared" si="462"/>
        <v>44400</v>
      </c>
      <c r="N322" s="246">
        <f t="shared" ca="1" si="463"/>
        <v>8.5181682245060841</v>
      </c>
      <c r="O322" s="223">
        <f t="shared" ca="1" si="464"/>
        <v>-4.481831775493915</v>
      </c>
      <c r="P322" s="223" t="str">
        <f t="shared" ca="1" si="465"/>
        <v>-3.00981426295086-3.32081829770382i</v>
      </c>
      <c r="Q322" s="223" t="str">
        <f t="shared" ca="1" si="466"/>
        <v>0.439296334072047-4.46025053048568i</v>
      </c>
      <c r="R322" s="223" t="str">
        <f t="shared" ca="1" si="467"/>
        <v>3.59984103690597-2.66982407151383i</v>
      </c>
      <c r="S322" s="223" t="str">
        <f t="shared" ca="1" si="468"/>
        <v>4.39571463464792+0.874362004303178i</v>
      </c>
      <c r="T322" s="223" t="str">
        <f t="shared" ca="1" si="469"/>
        <v>2.30412201479384+3.84419533904942i</v>
      </c>
      <c r="U322" s="223" t="str">
        <f t="shared" ca="1" si="470"/>
        <v>-1.30100709045799+4.28884560393644i</v>
      </c>
      <c r="V322" s="223" t="str">
        <f t="shared" ca="1" si="471"/>
        <v>-4.0515279386269+1.91623000351017i</v>
      </c>
      <c r="W322" s="223" t="str">
        <f t="shared" ca="1" si="472"/>
        <v>-4.14067264553759-1.71512276712885i</v>
      </c>
      <c r="X322" s="223" t="str">
        <f t="shared" ca="1" si="473"/>
        <v>-1.50988364977481-4.21984210936495i</v>
      </c>
      <c r="Y322" s="223" t="str">
        <f t="shared" ca="1" si="474"/>
        <v>2.11272087397081-3.95262274604028i</v>
      </c>
      <c r="Z322" s="223" t="str">
        <f t="shared" ca="1" si="475"/>
        <v>4.34751689378946-1.08899629110579i</v>
      </c>
      <c r="AA322" s="223" t="str">
        <f t="shared" ca="1" si="476"/>
        <v>3.72650692877522+2.48997232386572i</v>
      </c>
      <c r="AB322" s="223" t="str">
        <f t="shared" ca="1" si="477"/>
        <v>0.657621302847465+4.43332271393231i</v>
      </c>
      <c r="AC322" s="223" t="str">
        <f t="shared" ca="1" si="478"/>
        <v>-2.84324397912445+3.46450281267017i</v>
      </c>
      <c r="AD322" s="223" t="str">
        <f t="shared" ca="1" si="479"/>
        <v>-4.47643321283928+0.219913061950377i</v>
      </c>
      <c r="AE322" s="223" t="str">
        <f t="shared" ca="1" si="480"/>
        <v>-3.16913364058922-3.16913364058896i</v>
      </c>
      <c r="AF322" s="223" t="str">
        <f t="shared" ca="1" si="481"/>
        <v>0.219913061950002-4.47643321283929i</v>
      </c>
      <c r="AG322" s="223" t="str">
        <f t="shared" ca="1" si="482"/>
        <v>3.46450281266997-2.84324397912469i</v>
      </c>
      <c r="AH322" s="223" t="str">
        <f t="shared" ca="1" si="483"/>
        <v>4.43332271393223+0.657621302848039i</v>
      </c>
      <c r="AI322" s="223" t="str">
        <f t="shared" ca="1" si="484"/>
        <v>2.48997232386598+3.72650692877504i</v>
      </c>
      <c r="AJ322" s="223" t="str">
        <f t="shared" ca="1" si="485"/>
        <v>-1.0889962911046+4.34751689378976i</v>
      </c>
      <c r="AK322" s="223" t="str">
        <f t="shared" ca="1" si="486"/>
        <v>-3.95262274603927+2.11272087397268i</v>
      </c>
      <c r="AL322" s="223" t="str">
        <f t="shared" ca="1" si="487"/>
        <v>-4.21984210936446-1.50988364977617i</v>
      </c>
      <c r="AM322" s="223" t="str">
        <f t="shared" ca="1" si="488"/>
        <v>-1.71512276712831-4.1406726455378i</v>
      </c>
      <c r="AN322" s="223" t="str">
        <f t="shared" ca="1" si="489"/>
        <v>1.91623000350989-4.05152793862703i</v>
      </c>
      <c r="AO322" s="223" t="str">
        <f t="shared" ca="1" si="490"/>
        <v>4.28884560393609-1.30100709045915i</v>
      </c>
      <c r="AP322" s="223" t="str">
        <f t="shared" ca="1" si="491"/>
        <v>3.8441953390505+2.30412201479203i</v>
      </c>
      <c r="AQ322" s="223" t="str">
        <f t="shared" ca="1" si="492"/>
        <v>0.874362004301766+4.3957146346482i</v>
      </c>
      <c r="AR322" s="223" t="str">
        <f t="shared" ca="1" si="493"/>
        <v>0.874362004301766+4.3957146346482i</v>
      </c>
      <c r="AS322" s="223" t="str">
        <f t="shared" ca="1" si="494"/>
        <v>-4.46025053048564+0.439296334072406i</v>
      </c>
      <c r="AT322" s="223" t="str">
        <f t="shared" ca="1" si="495"/>
        <v>-3.32081829770467-3.00981426294993i</v>
      </c>
      <c r="AU322" s="223" t="str">
        <f t="shared" ca="1" si="496"/>
        <v>-2.15889189857026E-12-4.48183177549391i</v>
      </c>
      <c r="AV322" s="223" t="str">
        <f t="shared" ca="1" si="497"/>
        <v>3.32081829770476-3.00981426294982i</v>
      </c>
      <c r="AW322" s="223" t="str">
        <f t="shared" ca="1" si="498"/>
        <v>4.46025053048563+0.439296334072545i</v>
      </c>
      <c r="AX322" s="223" t="str">
        <f t="shared" ca="1" si="499"/>
        <v>2.66982407151406+3.5998410369058i</v>
      </c>
      <c r="AY322" s="223" t="str">
        <f t="shared" ca="1" si="500"/>
        <v>-0.87436200430203+4.39571463464814i</v>
      </c>
      <c r="AZ322" s="223" t="str">
        <f t="shared" ca="1" si="501"/>
        <v>-3.84419533904835+2.30412201479563i</v>
      </c>
      <c r="BA322" s="223" t="str">
        <f t="shared" ca="1" si="502"/>
        <v>-4.28884560393602-1.3010070904594i</v>
      </c>
      <c r="BB322" s="223" t="str">
        <f t="shared" ca="1" si="503"/>
        <v>-1.91623000350965-4.05152793862715i</v>
      </c>
      <c r="BC322" s="223" t="str">
        <f t="shared" ca="1" si="504"/>
        <v>1.71512276712856-4.1406726455377i</v>
      </c>
      <c r="BD322" s="223" t="str">
        <f t="shared" ca="1" si="505"/>
        <v>4.21984210936453-1.50988364977598i</v>
      </c>
      <c r="BE322" s="223" t="str">
        <f t="shared" ca="1" si="506"/>
        <v>3.95262274604127+2.11272087396893i</v>
      </c>
      <c r="BF322" s="223" t="str">
        <f t="shared" ca="1" si="507"/>
        <v>1.0889962911044+4.34751689378981i</v>
      </c>
      <c r="BG322" s="223" t="str">
        <f t="shared" ca="1" si="508"/>
        <v>-2.48997232386615+3.72650692877493i</v>
      </c>
      <c r="BH322" s="223" t="str">
        <f t="shared" ca="1" si="509"/>
        <v>-4.43332271393225+0.657621302847837i</v>
      </c>
      <c r="BI322" s="223" t="str">
        <f t="shared" ca="1" si="510"/>
        <v>-3.46450281267097-2.84324397912347i</v>
      </c>
      <c r="BJ322" s="223" t="str">
        <f t="shared" ca="1" si="511"/>
        <v>-0.219913061947953-4.47643321283939i</v>
      </c>
      <c r="BK322" s="223" t="str">
        <f t="shared" ca="1" si="512"/>
        <v>3.16913364059004-3.16913364058814i</v>
      </c>
      <c r="BL322" s="223" t="str">
        <f t="shared" ca="1" si="513"/>
        <v>4.47643321283926+0.219913061950645i</v>
      </c>
      <c r="BM322" s="223" t="str">
        <f t="shared" ca="1" si="514"/>
        <v>2.84324397912494+3.46450281266977i</v>
      </c>
      <c r="BN322" s="223" t="str">
        <f t="shared" ca="1" si="515"/>
        <v>-0.657621302845968+4.43332271393253i</v>
      </c>
      <c r="BO322" s="223" t="str">
        <f t="shared" ca="1" si="516"/>
        <v>-3.72650692877628+2.48997232386412i</v>
      </c>
      <c r="BP322" s="223" t="str">
        <f t="shared" ca="1" si="517"/>
        <v>-4.34751689378922-1.08899629110677i</v>
      </c>
      <c r="BQ322" s="223" t="str">
        <f t="shared" ca="1" si="518"/>
        <v>-2.11272087397071-3.95262274604032i</v>
      </c>
      <c r="BR322" s="223" t="str">
        <f t="shared" ca="1" si="519"/>
        <v>1.50988364977408-4.21984210936521i</v>
      </c>
      <c r="BS322" s="223" t="str">
        <f t="shared" ca="1" si="520"/>
        <v>4.14067264553693-1.71512276713042i</v>
      </c>
      <c r="BT322" s="223" t="str">
        <f t="shared" ca="1" si="521"/>
        <v>4.05152793862605+1.91623000351197i</v>
      </c>
      <c r="BU322" s="223" t="str">
        <f t="shared" ca="1" si="522"/>
        <v>1.30100709045695+4.28884560393676i</v>
      </c>
      <c r="BV322" s="223" t="str">
        <f t="shared" ca="1" si="523"/>
        <v>-2.30412201479401+3.84419533904933i</v>
      </c>
      <c r="BW322" s="223" t="str">
        <f t="shared" ca="1" si="524"/>
        <v>-4.39571463464778+0.874362004303881i</v>
      </c>
      <c r="BX322" s="223" t="str">
        <f t="shared" ca="1" si="525"/>
        <v>-3.59984103690693-2.66982407151254i</v>
      </c>
      <c r="BY322" s="223" t="str">
        <f t="shared" ca="1" si="526"/>
        <v>-0.43929633406999-4.46025053048589i</v>
      </c>
      <c r="BZ322" s="223" t="str">
        <f t="shared" ca="1" si="527"/>
        <v>3.00981426295172-3.32081829770304i</v>
      </c>
      <c r="CA322" s="223" t="str">
        <f t="shared" ca="1" si="528"/>
        <v>4.48183177549391+2.67943738664904E-13i</v>
      </c>
      <c r="CB322" s="223" t="str">
        <f t="shared" ca="1" si="529"/>
        <v>3.00981426295133+3.3208182977034i</v>
      </c>
      <c r="CC322" s="223" t="str">
        <f t="shared" ca="1" si="530"/>
        <v>-0.439296334070524+4.46025053048583i</v>
      </c>
      <c r="CD322" s="223" t="str">
        <f t="shared" ca="1" si="531"/>
        <v>-3.5998410369071+2.66982407151231i</v>
      </c>
      <c r="CE322" s="223" t="str">
        <f t="shared" ca="1" si="532"/>
        <v>-4.39571463464772-0.874362004304159i</v>
      </c>
      <c r="CF322" s="223" t="str">
        <f t="shared" ca="1" si="533"/>
        <v>-2.30412201479377-3.84419533904947i</v>
      </c>
      <c r="CG322" s="223" t="str">
        <f t="shared" ca="1" si="534"/>
        <v>1.30100709045746-4.28884560393661i</v>
      </c>
      <c r="CH322" s="223" t="str">
        <f t="shared" ca="1" si="535"/>
        <v>4.05152793862628-1.91623000351149i</v>
      </c>
      <c r="CI322" s="223" t="str">
        <f t="shared" ca="1" si="536"/>
        <v>4.14067264553682+1.71512276713068i</v>
      </c>
      <c r="CJ322" s="223" t="str">
        <f t="shared" ca="1" si="537"/>
        <v>1.50988364977381+4.21984210936531i</v>
      </c>
      <c r="CK322" s="223" t="str">
        <f t="shared" ca="1" si="538"/>
        <v>-2.11272087397096+3.9526227460402i</v>
      </c>
      <c r="CL322" s="223" t="str">
        <f t="shared" ca="1" si="539"/>
        <v>-4.34751689378928+1.08899629110649i</v>
      </c>
      <c r="CM322" s="223" t="str">
        <f t="shared" ca="1" si="540"/>
        <v>-3.72650692877612-2.48997232386435i</v>
      </c>
      <c r="CN322" s="223" t="str">
        <f t="shared" ca="1" si="541"/>
        <v>-0.657621302845435-4.43332271393261i</v>
      </c>
      <c r="CO322" s="223" t="str">
        <f t="shared" ca="1" si="542"/>
        <v>2.84324397912535-3.46450281266943i</v>
      </c>
      <c r="CP322" s="223" t="str">
        <f t="shared" ca="1" si="543"/>
        <v>4.47643321283929-0.219913061950109i</v>
      </c>
      <c r="CQ322" s="223" t="str">
        <f t="shared" ca="1" si="544"/>
        <v>3.16913364058967+3.16913364058852i</v>
      </c>
      <c r="CR322" s="223" t="str">
        <f t="shared" ca="1" si="545"/>
        <v>-0.219913061948488+4.47643321283937i</v>
      </c>
      <c r="CS322" s="223" t="str">
        <f t="shared" ca="1" si="546"/>
        <v>-3.46450281267131+2.84324397912306i</v>
      </c>
      <c r="CT322" s="223" t="str">
        <f t="shared" ca="1" si="547"/>
        <v>-4.43332271393218-0.657621302848366i</v>
      </c>
      <c r="CU322" s="223" t="str">
        <f t="shared" ca="1" si="548"/>
        <v>-2.4899723238657-3.72650692877522i</v>
      </c>
      <c r="CV322" s="223" t="str">
        <f t="shared" ca="1" si="549"/>
        <v>1.08899629110492-4.34751689378968i</v>
      </c>
      <c r="CW322" s="223" t="str">
        <f t="shared" ca="1" si="550"/>
        <v>3.95262274603943-2.11272087397239i</v>
      </c>
      <c r="CX322" s="223" t="str">
        <f t="shared" ca="1" si="551"/>
        <v>4.21984210936439+1.50988364977636i</v>
      </c>
      <c r="CY322" s="223" t="str">
        <f t="shared" ca="1" si="552"/>
        <v>1.71512276712818+4.14067264553786i</v>
      </c>
      <c r="CZ322" s="223" t="str">
        <f t="shared" ca="1" si="553"/>
        <v>-1.91623000351002+4.05152793862697i</v>
      </c>
      <c r="DA322" s="223" t="str">
        <f t="shared" ca="1" si="554"/>
        <v>-4.28884560393614+1.30100709045901i</v>
      </c>
      <c r="DB322" s="223" t="str">
        <f t="shared" ca="1" si="555"/>
        <v>-3.84419533905043-2.30412201479215i</v>
      </c>
      <c r="DC322" s="223" t="str">
        <f t="shared" ca="1" si="556"/>
        <v>-0.874362004301502-4.39571463464825i</v>
      </c>
      <c r="DD322" s="223" t="str">
        <f t="shared" ca="1" si="557"/>
        <v>2.66982407151449-3.59984103690548i</v>
      </c>
      <c r="DE322" s="223" t="str">
        <f t="shared" ca="1" si="558"/>
        <v>4.46025053048567-0.439296334072138i</v>
      </c>
      <c r="DF322" s="223" t="str">
        <f t="shared" ca="1" si="559"/>
        <v>3.32081829770449+3.00981426295012i</v>
      </c>
      <c r="DG322" s="223" t="str">
        <f t="shared" ca="1" si="560"/>
        <v>1.89094815990536E-12+4.48183177549391i</v>
      </c>
      <c r="DH322" s="223" t="str">
        <f t="shared" ca="1" si="561"/>
        <v>-3.32081829770503+3.00981426294953i</v>
      </c>
      <c r="DI322" s="223" t="str">
        <f t="shared" ca="1" si="562"/>
        <v>-4.46025053048559-0.439296334072938i</v>
      </c>
      <c r="DJ322" s="223" t="str">
        <f t="shared" ca="1" si="563"/>
        <v>-2.66982407151384-3.59984103690596i</v>
      </c>
      <c r="DK322" s="223" t="str">
        <f t="shared" ca="1" si="564"/>
        <v>0.87436200430229-4.39571463464809i</v>
      </c>
      <c r="DL322" s="223" t="str">
        <f t="shared" ca="1" si="565"/>
        <v>3.84419533904849-2.3041220147954i</v>
      </c>
      <c r="DM322" s="223" t="str">
        <f t="shared" ca="1" si="566"/>
        <v>4.2888456039359+1.30100709045978i</v>
      </c>
      <c r="DN322" s="223" t="str">
        <f t="shared" ca="1" si="567"/>
        <v>1.91623000350929+4.05152793862732i</v>
      </c>
      <c r="DO322" s="223" t="str">
        <f t="shared" ca="1" si="568"/>
        <v>-1.71512276712893+4.14067264553755i</v>
      </c>
      <c r="DP322" s="223" t="str">
        <f t="shared" ca="1" si="569"/>
        <v>-4.21984210936467+1.50988364977561i</v>
      </c>
      <c r="DQ322" s="223" t="str">
        <f t="shared" ca="1" si="570"/>
        <v>-3.95262274604109-2.11272087396928i</v>
      </c>
      <c r="DR322" s="223" t="str">
        <f t="shared" ca="1" si="571"/>
        <v>-1.08899629110439-4.34751689378981i</v>
      </c>
      <c r="DS322" s="223" t="str">
        <f t="shared" ca="1" si="572"/>
        <v>2.48997232386616-3.72650692877492i</v>
      </c>
      <c r="DT322" s="223" t="str">
        <f t="shared" ca="1" si="573"/>
        <v>4.43332271393226-0.657621302847824i</v>
      </c>
      <c r="DU322" s="223" t="str">
        <f t="shared" ca="1" si="574"/>
        <v>3.46450281267096+2.84324397912348i</v>
      </c>
      <c r="DV322" s="223" t="str">
        <f t="shared" ca="1" si="575"/>
        <v>0.21991306194794+4.47643321283939i</v>
      </c>
      <c r="DW322" s="223" t="str">
        <f t="shared" ca="1" si="576"/>
        <v>-3.16913364059005+3.16913364058813i</v>
      </c>
      <c r="DX322" s="223" t="str">
        <f t="shared" ca="1" si="577"/>
        <v>-4.47643321283926-0.219913061950658i</v>
      </c>
      <c r="DY322" s="223" t="str">
        <f t="shared" ca="1" si="578"/>
        <v>-2.84324397912492-3.46450281266978i</v>
      </c>
      <c r="DZ322" s="223" t="str">
        <f t="shared" ca="1" si="579"/>
        <v>0.657621302845982-4.43332271393253i</v>
      </c>
      <c r="EA322" s="223" t="str">
        <f t="shared" ca="1" si="580"/>
        <v>3.72650692877388-2.48997232386771i</v>
      </c>
      <c r="EB322" s="223" t="str">
        <f t="shared" ca="1" si="581"/>
        <v>4.34751689378915+1.08899629110703i</v>
      </c>
      <c r="EC322" s="223" t="str">
        <f t="shared" ca="1" si="582"/>
        <v>2.11272087397048+3.95262274604045i</v>
      </c>
      <c r="ED322" s="223" t="str">
        <f t="shared" ca="1" si="583"/>
        <v>-1.50988364977433+4.21984210936512i</v>
      </c>
      <c r="EE322" s="223" t="str">
        <f t="shared" ca="1" si="584"/>
        <v>-4.14067264553703+1.71512276713018i</v>
      </c>
      <c r="EF322" s="223" t="str">
        <f t="shared" ca="1" si="585"/>
        <v>-4.05152793862789-1.91623000350807i</v>
      </c>
      <c r="EG322" s="223" t="str">
        <f t="shared" ca="1" si="586"/>
        <v>-1.30100709045669-4.28884560393684i</v>
      </c>
      <c r="EH322" s="223" t="str">
        <f t="shared" ca="1" si="587"/>
        <v>2.30412201479424-3.84419533904919i</v>
      </c>
      <c r="EI322" s="223" t="str">
        <f t="shared" ca="1" si="588"/>
        <v>4.39571463464783-0.874362004303622i</v>
      </c>
      <c r="EJ322" s="223" t="str">
        <f t="shared" ca="1" si="589"/>
        <v>3.59984103690677+2.66982407151276i</v>
      </c>
      <c r="EK322" s="223" t="str">
        <f t="shared" ca="1" si="590"/>
        <v>0.439296334074287+4.46025053048546i</v>
      </c>
      <c r="EL322" s="223" t="str">
        <f t="shared" ca="1" si="591"/>
        <v>-3.00981426295192+3.32081829770286i</v>
      </c>
      <c r="EM322" s="223" t="str">
        <f t="shared" ca="1" si="592"/>
        <v>-4.48183177549391-5.35887477329807E-13i</v>
      </c>
      <c r="EN322" s="223"/>
      <c r="EO322" s="223"/>
      <c r="EP322" s="223"/>
    </row>
    <row r="323" spans="1:146">
      <c r="A323" s="249">
        <f t="shared" si="461"/>
        <v>4.355468749999993E-3</v>
      </c>
      <c r="B323" s="248">
        <v>223</v>
      </c>
      <c r="C323" s="247">
        <f t="shared" si="462"/>
        <v>44600</v>
      </c>
      <c r="N323" s="246">
        <f t="shared" ca="1" si="463"/>
        <v>8.5177336213739459</v>
      </c>
      <c r="O323" s="223">
        <f t="shared" ca="1" si="464"/>
        <v>-4.4822663786260533</v>
      </c>
      <c r="P323" s="223" t="str">
        <f t="shared" ca="1" si="465"/>
        <v>-3.09070440037446-3.24626834973135i</v>
      </c>
      <c r="Q323" s="223" t="str">
        <f t="shared" ca="1" si="466"/>
        <v>0.219934386915319-4.47686729247291i</v>
      </c>
      <c r="R323" s="223" t="str">
        <f t="shared" ca="1" si="467"/>
        <v>3.39401175429424-2.9276946734033i</v>
      </c>
      <c r="S323" s="223" t="str">
        <f t="shared" ca="1" si="468"/>
        <v>4.46068304088496+0.439338932628137i</v>
      </c>
      <c r="T323" s="223" t="str">
        <f t="shared" ca="1" si="469"/>
        <v>2.75763187352803+3.53357868726081i</v>
      </c>
      <c r="U323" s="223" t="str">
        <f t="shared" ca="1" si="470"/>
        <v>-0.657685072371154+4.43375261314179i</v>
      </c>
      <c r="V323" s="223" t="str">
        <f t="shared" ca="1" si="471"/>
        <v>-3.66463291966454+2.58092569692978i</v>
      </c>
      <c r="W323" s="223" t="str">
        <f t="shared" ca="1" si="472"/>
        <v>-4.39614088700269-0.874446791168413i</v>
      </c>
      <c r="X323" s="223" t="str">
        <f t="shared" ca="1" si="473"/>
        <v>-2.39800184426486-3.78685873038113i</v>
      </c>
      <c r="Y323" s="223" t="str">
        <f t="shared" ca="1" si="474"/>
        <v>1.08910189105282-4.34793847241042i</v>
      </c>
      <c r="Z323" s="223" t="str">
        <f t="shared" ca="1" si="475"/>
        <v>3.89996166672658-2.20930099511695i</v>
      </c>
      <c r="AA323" s="223" t="str">
        <f t="shared" ca="1" si="476"/>
        <v>4.28926149320359+1.30113324908806i</v>
      </c>
      <c r="AB323" s="223" t="str">
        <f t="shared" ca="1" si="477"/>
        <v>2.01527774636028+4.00366925382037i</v>
      </c>
      <c r="AC323" s="223" t="str">
        <f t="shared" ca="1" si="478"/>
        <v>-1.5100300631604+4.22025130736469i</v>
      </c>
      <c r="AD323" s="223" t="str">
        <f t="shared" ca="1" si="479"/>
        <v>-4.09773165100192+1.81639951699472i</v>
      </c>
      <c r="AE323" s="223" t="str">
        <f t="shared" ca="1" si="480"/>
        <v>-4.14107416647612-1.71528908254721i</v>
      </c>
      <c r="AF323" s="223" t="str">
        <f t="shared" ca="1" si="481"/>
        <v>-1.61314542209537-4.1819222537171i</v>
      </c>
      <c r="AG323" s="223" t="str">
        <f t="shared" ca="1" si="482"/>
        <v>1.91641582029294-4.05192081520511i</v>
      </c>
      <c r="AH323" s="223" t="str">
        <f t="shared" ca="1" si="483"/>
        <v>4.25603823943069-1.40600511857718i</v>
      </c>
      <c r="AI323" s="223" t="str">
        <f t="shared" ca="1" si="484"/>
        <v>3.95300603178325+2.11292574447062i</v>
      </c>
      <c r="AJ323" s="223" t="str">
        <f t="shared" ca="1" si="485"/>
        <v>1.19547762557899+4.31990105623978i</v>
      </c>
      <c r="AK323" s="223" t="str">
        <f t="shared" ca="1" si="486"/>
        <v>-2.30434544545777+3.84456811058921i</v>
      </c>
      <c r="AL323" s="223" t="str">
        <f t="shared" ca="1" si="487"/>
        <v>-4.37335685302578+0.982070122269246i</v>
      </c>
      <c r="AM323" s="223" t="str">
        <f t="shared" ca="1" si="488"/>
        <v>-3.72686828807236-2.49021377643006i</v>
      </c>
      <c r="AN323" s="223" t="str">
        <f t="shared" ca="1" si="489"/>
        <v>-0.766296726015781-4.41627685009206i</v>
      </c>
      <c r="AO323" s="223" t="str">
        <f t="shared" ca="1" si="490"/>
        <v>2.67008296429793-3.6001901134145i</v>
      </c>
      <c r="AP323" s="223" t="str">
        <f t="shared" ca="1" si="491"/>
        <v>4.44855764940631-0.548677253829746i</v>
      </c>
      <c r="AQ323" s="223" t="str">
        <f t="shared" ca="1" si="492"/>
        <v>3.46483876543403+2.84351968843318i</v>
      </c>
      <c r="AR323" s="223" t="str">
        <f t="shared" ca="1" si="493"/>
        <v>3.46483876543403+2.84351968843318i</v>
      </c>
      <c r="AS323" s="223" t="str">
        <f t="shared" ca="1" si="494"/>
        <v>-3.0101061245762+3.32114031738353i</v>
      </c>
      <c r="AT323" s="223" t="str">
        <f t="shared" ca="1" si="495"/>
        <v>-4.48091640379418+0.110000323498442i</v>
      </c>
      <c r="AU323" s="223" t="str">
        <f t="shared" ca="1" si="496"/>
        <v>-3.16944095141103-3.16944095141087i</v>
      </c>
      <c r="AV323" s="223" t="str">
        <f t="shared" ca="1" si="497"/>
        <v>0.110000323498225-4.48091640379418i</v>
      </c>
      <c r="AW323" s="223" t="str">
        <f t="shared" ca="1" si="498"/>
        <v>3.32114031738338-3.01010612457636i</v>
      </c>
      <c r="AX323" s="223" t="str">
        <f t="shared" ca="1" si="499"/>
        <v>4.47012148369555+0.329735970080568i</v>
      </c>
      <c r="AY323" s="223" t="str">
        <f t="shared" ca="1" si="500"/>
        <v>2.84351968843345+3.46483876543381i</v>
      </c>
      <c r="AZ323" s="223" t="str">
        <f t="shared" ca="1" si="501"/>
        <v>-0.548677253829531+4.44855764940633i</v>
      </c>
      <c r="BA323" s="223" t="str">
        <f t="shared" ca="1" si="502"/>
        <v>-3.60019011341437+2.67008296429811i</v>
      </c>
      <c r="BB323" s="223" t="str">
        <f t="shared" ca="1" si="503"/>
        <v>-4.41627685009209-0.766296726015566i</v>
      </c>
      <c r="BC323" s="223" t="str">
        <f t="shared" ca="1" si="504"/>
        <v>-2.49021377643024-3.72686828807224i</v>
      </c>
      <c r="BD323" s="223" t="str">
        <f t="shared" ca="1" si="505"/>
        <v>0.982070122268972-4.37335685302585i</v>
      </c>
      <c r="BE323" s="223" t="str">
        <f t="shared" ca="1" si="506"/>
        <v>3.84456811058907-2.30434544545801i</v>
      </c>
      <c r="BF323" s="223" t="str">
        <f t="shared" ca="1" si="507"/>
        <v>4.31990105623984+1.19547762557878i</v>
      </c>
      <c r="BG323" s="223" t="str">
        <f t="shared" ca="1" si="508"/>
        <v>2.11292574447087+3.95300603178312i</v>
      </c>
      <c r="BH323" s="223" t="str">
        <f t="shared" ca="1" si="509"/>
        <v>-1.40600511857698+4.25603823943076i</v>
      </c>
      <c r="BI323" s="223" t="str">
        <f t="shared" ca="1" si="510"/>
        <v>-4.05192081520425+1.91641582029475i</v>
      </c>
      <c r="BJ323" s="223" t="str">
        <f t="shared" ca="1" si="511"/>
        <v>-4.18192225371635-1.61314542209731i</v>
      </c>
      <c r="BK323" s="223" t="str">
        <f t="shared" ca="1" si="512"/>
        <v>-1.71528908254535-4.14107416647689i</v>
      </c>
      <c r="BL323" s="223" t="str">
        <f t="shared" ca="1" si="513"/>
        <v>1.8163995169965-4.09773165100113i</v>
      </c>
      <c r="BM323" s="223" t="str">
        <f t="shared" ca="1" si="514"/>
        <v>4.22025130736538-1.51003006315844i</v>
      </c>
      <c r="BN323" s="223" t="str">
        <f t="shared" ca="1" si="515"/>
        <v>4.00366925381966+2.01527774636167i</v>
      </c>
      <c r="BO323" s="223" t="str">
        <f t="shared" ca="1" si="516"/>
        <v>1.30113324908662+4.28926149320402i</v>
      </c>
      <c r="BP323" s="223" t="str">
        <f t="shared" ca="1" si="517"/>
        <v>-2.2093009951184+3.89996166672576i</v>
      </c>
      <c r="BQ323" s="223" t="str">
        <f t="shared" ca="1" si="518"/>
        <v>-4.3479384724107+1.0891018910517i</v>
      </c>
      <c r="BR323" s="223" t="str">
        <f t="shared" ca="1" si="519"/>
        <v>-3.78685873038057-2.39800184426576i</v>
      </c>
      <c r="BS323" s="223" t="str">
        <f t="shared" ca="1" si="520"/>
        <v>-0.874446791167441-4.39614088700288i</v>
      </c>
      <c r="BT323" s="223" t="str">
        <f t="shared" ca="1" si="521"/>
        <v>2.58092569693036-3.66463291966413i</v>
      </c>
      <c r="BU323" s="223" t="str">
        <f t="shared" ca="1" si="522"/>
        <v>4.43375261314189-0.657685072370517i</v>
      </c>
      <c r="BV323" s="223" t="str">
        <f t="shared" ca="1" si="523"/>
        <v>3.53357868726046+2.75763187352848i</v>
      </c>
      <c r="BW323" s="223" t="str">
        <f t="shared" ca="1" si="524"/>
        <v>0.439338932627846+4.46068304088499i</v>
      </c>
      <c r="BX323" s="223" t="str">
        <f t="shared" ca="1" si="525"/>
        <v>-2.92769467340346+3.3940117542941i</v>
      </c>
      <c r="BY323" s="223" t="str">
        <f t="shared" ca="1" si="526"/>
        <v>-4.47686729247291+0.219934386915186i</v>
      </c>
      <c r="BZ323" s="223" t="str">
        <f t="shared" ca="1" si="527"/>
        <v>-3.24626834973135-3.09070440037445i</v>
      </c>
      <c r="CA323" s="223" t="str">
        <f t="shared" ca="1" si="528"/>
        <v>-2.17444083548889E-13-4.48226637862605i</v>
      </c>
      <c r="CB323" s="223" t="str">
        <f t="shared" ca="1" si="529"/>
        <v>3.24626834973105-3.09070440037477i</v>
      </c>
      <c r="CC323" s="223" t="str">
        <f t="shared" ca="1" si="530"/>
        <v>4.47686729247294+0.219934386914751i</v>
      </c>
      <c r="CD323" s="223" t="str">
        <f t="shared" ca="1" si="531"/>
        <v>2.92769467340378+3.39401175429382i</v>
      </c>
      <c r="CE323" s="223" t="str">
        <f t="shared" ca="1" si="532"/>
        <v>-0.439338932627413+4.46068304088503i</v>
      </c>
      <c r="CF323" s="223" t="str">
        <f t="shared" ca="1" si="533"/>
        <v>-3.53357868726003+2.75763187352902i</v>
      </c>
      <c r="CG323" s="223" t="str">
        <f t="shared" ca="1" si="534"/>
        <v>-4.43375261314195-0.657685072370087i</v>
      </c>
      <c r="CH323" s="223" t="str">
        <f t="shared" ca="1" si="535"/>
        <v>-2.58092569693072-3.66463291966388i</v>
      </c>
      <c r="CI323" s="223" t="str">
        <f t="shared" ca="1" si="536"/>
        <v>0.874446791166764-4.39614088700302i</v>
      </c>
      <c r="CJ323" s="223" t="str">
        <f t="shared" ca="1" si="537"/>
        <v>3.78685873038033-2.39800184426612i</v>
      </c>
      <c r="CK323" s="223" t="str">
        <f t="shared" ca="1" si="538"/>
        <v>4.34793847241081+1.08910189105128i</v>
      </c>
      <c r="CL323" s="223" t="str">
        <f t="shared" ca="1" si="539"/>
        <v>2.20930099511878+3.89996166672555i</v>
      </c>
      <c r="CM323" s="223" t="str">
        <f t="shared" ca="1" si="540"/>
        <v>-1.30113324908621+4.28926149320415i</v>
      </c>
      <c r="CN323" s="223" t="str">
        <f t="shared" ca="1" si="541"/>
        <v>-4.00366925381947+2.01527774636206i</v>
      </c>
      <c r="CO323" s="223" t="str">
        <f t="shared" ca="1" si="542"/>
        <v>-4.22025130736399-1.51003006316235i</v>
      </c>
      <c r="CP323" s="223" t="str">
        <f t="shared" ca="1" si="543"/>
        <v>-1.81639951699293-4.0977316510027i</v>
      </c>
      <c r="CQ323" s="223" t="str">
        <f t="shared" ca="1" si="544"/>
        <v>1.71528908254895-4.1410741664754i</v>
      </c>
      <c r="CR323" s="223" t="str">
        <f t="shared" ca="1" si="545"/>
        <v>4.18192225371784-1.61314542209343i</v>
      </c>
      <c r="CS323" s="223" t="str">
        <f t="shared" ca="1" si="546"/>
        <v>4.05192081520444+1.91641582029436i</v>
      </c>
      <c r="CT323" s="223" t="str">
        <f t="shared" ca="1" si="547"/>
        <v>1.40600511857751+4.25603823943058i</v>
      </c>
      <c r="CU323" s="223" t="str">
        <f t="shared" ca="1" si="548"/>
        <v>-2.11292574447048+3.95300603178333i</v>
      </c>
      <c r="CV323" s="223" t="str">
        <f t="shared" ca="1" si="549"/>
        <v>-4.31990105623972+1.1954776255792i</v>
      </c>
      <c r="CW323" s="223" t="str">
        <f t="shared" ca="1" si="550"/>
        <v>-3.84456811058936-2.30434544545753i</v>
      </c>
      <c r="CX323" s="223" t="str">
        <f t="shared" ca="1" si="551"/>
        <v>-0.982070122269398-4.37335685302575i</v>
      </c>
      <c r="CY323" s="223" t="str">
        <f t="shared" ca="1" si="552"/>
        <v>2.49021377642989-3.72686828807248i</v>
      </c>
      <c r="CZ323" s="223" t="str">
        <f t="shared" ca="1" si="553"/>
        <v>4.416276850092-0.766296726016122i</v>
      </c>
      <c r="DA323" s="223" t="str">
        <f t="shared" ca="1" si="554"/>
        <v>3.60019011341455+2.67008296429786i</v>
      </c>
      <c r="DB323" s="223" t="str">
        <f t="shared" ca="1" si="555"/>
        <v>0.548677253829961+4.44855764940628i</v>
      </c>
      <c r="DC323" s="223" t="str">
        <f t="shared" ca="1" si="556"/>
        <v>-2.84351968843301+3.46483876543416i</v>
      </c>
      <c r="DD323" s="223" t="str">
        <f t="shared" ca="1" si="557"/>
        <v>-4.47012148369551+0.329735970081128i</v>
      </c>
      <c r="DE323" s="223" t="str">
        <f t="shared" ca="1" si="558"/>
        <v>-3.32114031738368-3.01010612457604i</v>
      </c>
      <c r="DF323" s="223" t="str">
        <f t="shared" ca="1" si="559"/>
        <v>-0.11000032349866-4.48091640379417i</v>
      </c>
      <c r="DG323" s="223" t="str">
        <f t="shared" ca="1" si="560"/>
        <v>3.16944095141063-3.16944095141127i</v>
      </c>
      <c r="DH323" s="223" t="str">
        <f t="shared" ca="1" si="561"/>
        <v>4.4809164037942+0.110000323497753i</v>
      </c>
      <c r="DI323" s="223" t="str">
        <f t="shared" ca="1" si="562"/>
        <v>3.01010612457671+3.32114031738307i</v>
      </c>
      <c r="DJ323" s="223" t="str">
        <f t="shared" ca="1" si="563"/>
        <v>-0.329735970080478+4.47012148369556i</v>
      </c>
      <c r="DK323" s="223" t="str">
        <f t="shared" ca="1" si="564"/>
        <v>-3.46483876543375+2.84351968843352i</v>
      </c>
      <c r="DL323" s="223" t="str">
        <f t="shared" ca="1" si="565"/>
        <v>-4.44855764940636-0.548677253829311i</v>
      </c>
      <c r="DM323" s="223" t="str">
        <f t="shared" ca="1" si="566"/>
        <v>-2.67008296429838-3.60019011341416i</v>
      </c>
      <c r="DN323" s="223" t="str">
        <f t="shared" ca="1" si="567"/>
        <v>0.766296726015225-4.41627685009215i</v>
      </c>
      <c r="DO323" s="223" t="str">
        <f t="shared" ca="1" si="568"/>
        <v>3.72686828807198-2.49021377643064i</v>
      </c>
      <c r="DP323" s="223" t="str">
        <f t="shared" ca="1" si="569"/>
        <v>4.37335685302584+0.982070122269008i</v>
      </c>
      <c r="DQ323" s="223" t="str">
        <f t="shared" ca="1" si="570"/>
        <v>2.30434544545809+3.84456811058903i</v>
      </c>
      <c r="DR323" s="223" t="str">
        <f t="shared" ca="1" si="571"/>
        <v>-1.19547762557857+4.31990105623989i</v>
      </c>
      <c r="DS323" s="223" t="str">
        <f t="shared" ca="1" si="572"/>
        <v>-3.95300603178518+2.11292574446701i</v>
      </c>
      <c r="DT323" s="223" t="str">
        <f t="shared" ca="1" si="573"/>
        <v>-4.25603823942942-1.406005118581i</v>
      </c>
      <c r="DU323" s="223" t="str">
        <f t="shared" ca="1" si="574"/>
        <v>-1.91641582029103-4.05192081520601i</v>
      </c>
      <c r="DV323" s="223" t="str">
        <f t="shared" ca="1" si="575"/>
        <v>1.61314542209687-4.18192225371652i</v>
      </c>
      <c r="DW323" s="223" t="str">
        <f t="shared" ca="1" si="576"/>
        <v>4.14107416647671-1.71528908254579i</v>
      </c>
      <c r="DX323" s="223" t="str">
        <f t="shared" ca="1" si="577"/>
        <v>4.09773165100111+1.81639951699653i</v>
      </c>
      <c r="DY323" s="223" t="str">
        <f t="shared" ca="1" si="578"/>
        <v>1.51003006315865+4.22025130736531i</v>
      </c>
      <c r="DZ323" s="223" t="str">
        <f t="shared" ca="1" si="579"/>
        <v>-2.01527774636148+4.00366925381976i</v>
      </c>
      <c r="EA323" s="223" t="str">
        <f t="shared" ca="1" si="580"/>
        <v>-4.28926149320396+1.30113324908683i</v>
      </c>
      <c r="EB323" s="223" t="str">
        <f t="shared" ca="1" si="581"/>
        <v>-3.89996166672599-2.20930099511799i</v>
      </c>
      <c r="EC323" s="223" t="str">
        <f t="shared" ca="1" si="582"/>
        <v>-1.08910189105216-4.34793847241059i</v>
      </c>
      <c r="ED323" s="223" t="str">
        <f t="shared" ca="1" si="583"/>
        <v>2.39800184426579-3.78685873038055i</v>
      </c>
      <c r="EE323" s="223" t="str">
        <f t="shared" ca="1" si="584"/>
        <v>4.39614088700289-0.874446791167405i</v>
      </c>
      <c r="EF323" s="223" t="str">
        <f t="shared" ca="1" si="585"/>
        <v>3.66463291966425+2.58092569693018i</v>
      </c>
      <c r="EG323" s="223" t="str">
        <f t="shared" ca="1" si="586"/>
        <v>0.657685072370733+4.43375261314186i</v>
      </c>
      <c r="EH323" s="223" t="str">
        <f t="shared" ca="1" si="587"/>
        <v>-2.7576318735283+3.53357868726059i</v>
      </c>
      <c r="EI323" s="223" t="str">
        <f t="shared" ca="1" si="588"/>
        <v>-4.46068304088494+0.439338932628316i</v>
      </c>
      <c r="EJ323" s="223" t="str">
        <f t="shared" ca="1" si="589"/>
        <v>-3.39401175429441-2.9276946734031i</v>
      </c>
      <c r="EK323" s="223" t="str">
        <f t="shared" ca="1" si="590"/>
        <v>-0.219934386915149-4.47686729247292i</v>
      </c>
      <c r="EL323" s="223" t="str">
        <f t="shared" ca="1" si="591"/>
        <v>3.0907044003743-3.2462683497315i</v>
      </c>
      <c r="EM323" s="223" t="str">
        <f t="shared" ca="1" si="592"/>
        <v>4.48226637862605-4.34888167097778E-13i</v>
      </c>
      <c r="EN323" s="223"/>
      <c r="EO323" s="223"/>
      <c r="EP323" s="223"/>
    </row>
    <row r="324" spans="1:146">
      <c r="A324" s="249">
        <f t="shared" si="461"/>
        <v>4.3749999999999926E-3</v>
      </c>
      <c r="B324" s="248">
        <v>224</v>
      </c>
      <c r="C324" s="247">
        <f t="shared" si="462"/>
        <v>44800</v>
      </c>
      <c r="N324" s="246">
        <f t="shared" ca="1" si="463"/>
        <v>8.5173302611472472</v>
      </c>
      <c r="O324" s="223">
        <f t="shared" ca="1" si="464"/>
        <v>-4.4826697388527537</v>
      </c>
      <c r="P324" s="223" t="str">
        <f t="shared" ca="1" si="465"/>
        <v>-3.16972617016252-3.16972617016251i</v>
      </c>
      <c r="Q324" s="223" t="str">
        <f t="shared" ca="1" si="466"/>
        <v>-1.09557317124823E-13-4.48266973885275i</v>
      </c>
      <c r="R324" s="223" t="str">
        <f t="shared" ca="1" si="467"/>
        <v>3.16972617016255-3.16972617016247i</v>
      </c>
      <c r="S324" s="223" t="str">
        <f t="shared" ca="1" si="468"/>
        <v>4.48266973885275-2.19114634249647E-13i</v>
      </c>
      <c r="T324" s="223" t="str">
        <f t="shared" ca="1" si="469"/>
        <v>3.16972617016254+3.16972617016248i</v>
      </c>
      <c r="U324" s="223" t="str">
        <f t="shared" ca="1" si="470"/>
        <v>-1.25208848440396E-13+4.48266973885275i</v>
      </c>
      <c r="V324" s="223" t="str">
        <f t="shared" ca="1" si="471"/>
        <v>-3.16972617016241+3.16972617016261i</v>
      </c>
      <c r="W324" s="223" t="str">
        <f t="shared" ca="1" si="472"/>
        <v>-4.48266973885275-3.9539994463724E-14i</v>
      </c>
      <c r="X324" s="223" t="str">
        <f t="shared" ca="1" si="473"/>
        <v>-3.16972617016238-3.16972617016264i</v>
      </c>
      <c r="Y324" s="223" t="str">
        <f t="shared" ca="1" si="474"/>
        <v>-7.79801437104831E-14-4.48266973885275i</v>
      </c>
      <c r="Z324" s="223" t="str">
        <f t="shared" ca="1" si="475"/>
        <v>3.16972617016259-3.16972617016244i</v>
      </c>
      <c r="AA324" s="223" t="str">
        <f t="shared" ca="1" si="476"/>
        <v>4.48266973885275-1.9550028188469E-13i</v>
      </c>
      <c r="AB324" s="223" t="str">
        <f t="shared" ca="1" si="477"/>
        <v>3.16972617016255+3.16972617016248i</v>
      </c>
      <c r="AC324" s="223" t="str">
        <f t="shared" ca="1" si="478"/>
        <v>-1.64748842904121E-13+4.48266973885275i</v>
      </c>
      <c r="AD324" s="223" t="str">
        <f t="shared" ca="1" si="479"/>
        <v>-3.16972617016242+3.1697261701626i</v>
      </c>
      <c r="AE324" s="223" t="str">
        <f t="shared" ca="1" si="480"/>
        <v>-4.48266973885275-7.90799889274478E-14i</v>
      </c>
      <c r="AF324" s="223" t="str">
        <f t="shared" ca="1" si="481"/>
        <v>-3.16972617016267-3.16972617016236i</v>
      </c>
      <c r="AG324" s="223" t="str">
        <f t="shared" ca="1" si="482"/>
        <v>-7.02914334442935E-14-4.48266973885275i</v>
      </c>
      <c r="AH324" s="223" t="str">
        <f t="shared" ca="1" si="483"/>
        <v>3.1697261701613-3.16972617016372i</v>
      </c>
      <c r="AI324" s="223" t="str">
        <f t="shared" ca="1" si="484"/>
        <v>4.48266973885275-1.04779624495193E-12i</v>
      </c>
      <c r="AJ324" s="223" t="str">
        <f t="shared" ca="1" si="485"/>
        <v>3.16972617016283+3.16972617016219i</v>
      </c>
      <c r="AK324" s="223" t="str">
        <f t="shared" ca="1" si="486"/>
        <v>-2.04288837367844E-13+4.48266973885275i</v>
      </c>
      <c r="AL324" s="223" t="str">
        <f t="shared" ca="1" si="487"/>
        <v>-3.16972617016308+3.16972617016195i</v>
      </c>
      <c r="AM324" s="223" t="str">
        <f t="shared" ca="1" si="488"/>
        <v>-4.48266973885275-1.39267135129255E-12i</v>
      </c>
      <c r="AN324" s="223" t="str">
        <f t="shared" ca="1" si="489"/>
        <v>-3.16972617016111-3.16972617016392i</v>
      </c>
      <c r="AO324" s="223" t="str">
        <f t="shared" ca="1" si="490"/>
        <v>-1.87812592243757E-12-4.48266973885275i</v>
      </c>
      <c r="AP324" s="223" t="str">
        <f t="shared" ca="1" si="491"/>
        <v>3.16972617016169-3.16972617016333i</v>
      </c>
      <c r="AQ324" s="223" t="str">
        <f t="shared" ca="1" si="492"/>
        <v>4.48266973885275-5.62338271722723E-13i</v>
      </c>
      <c r="AR324" s="223" t="str">
        <f t="shared" ca="1" si="493"/>
        <v>4.48266973885275-5.62338271722723E-13i</v>
      </c>
      <c r="AS324" s="223" t="str">
        <f t="shared" ca="1" si="494"/>
        <v>-6.26044242201982E-13+4.48266973885275i</v>
      </c>
      <c r="AT324" s="223" t="str">
        <f t="shared" ca="1" si="495"/>
        <v>-3.16972617016337+3.16972617016165i</v>
      </c>
      <c r="AU324" s="223" t="str">
        <f t="shared" ca="1" si="496"/>
        <v>-4.48266973885275-1.94183189291683E-12i</v>
      </c>
      <c r="AV324" s="223" t="str">
        <f t="shared" ca="1" si="497"/>
        <v>-3.16972617016387-3.16972617016115i</v>
      </c>
      <c r="AW324" s="223" t="str">
        <f t="shared" ca="1" si="498"/>
        <v>-1.3289653808133E-12-4.48266973885275i</v>
      </c>
      <c r="AX324" s="223" t="str">
        <f t="shared" ca="1" si="499"/>
        <v>3.16972617016199-3.16972617016303i</v>
      </c>
      <c r="AY324" s="223" t="str">
        <f t="shared" ca="1" si="500"/>
        <v>4.48266973885275-1.40582866888587E-13i</v>
      </c>
      <c r="AZ324" s="223" t="str">
        <f t="shared" ca="1" si="501"/>
        <v>3.16972617016219+3.16972617016283i</v>
      </c>
      <c r="BA324" s="223" t="str">
        <f t="shared" ca="1" si="502"/>
        <v>-1.17520478382626E-12+4.48266973885275i</v>
      </c>
      <c r="BB324" s="223" t="str">
        <f t="shared" ca="1" si="503"/>
        <v>-3.16972617016377+3.16972617016126i</v>
      </c>
      <c r="BC324" s="223" t="str">
        <f t="shared" ca="1" si="504"/>
        <v>-4.48266973885275+2.09559248990386E-12i</v>
      </c>
      <c r="BD324" s="223" t="str">
        <f t="shared" ca="1" si="505"/>
        <v>-3.16972617016357-3.16972617016145i</v>
      </c>
      <c r="BE324" s="223" t="str">
        <f t="shared" ca="1" si="506"/>
        <v>-9.07209975979154E-13-4.48266973885275i</v>
      </c>
      <c r="BF324" s="223" t="str">
        <f t="shared" ca="1" si="507"/>
        <v>3.16972617016229-3.16972617016273i</v>
      </c>
      <c r="BG324" s="223" t="str">
        <f t="shared" ca="1" si="508"/>
        <v>4.48266973885275+4.08577674735689E-13i</v>
      </c>
      <c r="BH324" s="223" t="str">
        <f t="shared" ca="1" si="509"/>
        <v>3.1697261701618+3.16972617016322i</v>
      </c>
      <c r="BI324" s="223" t="str">
        <f t="shared" ca="1" si="510"/>
        <v>-1.5969601886604E-12+4.48266973885275i</v>
      </c>
      <c r="BJ324" s="223" t="str">
        <f t="shared" ca="1" si="511"/>
        <v>-3.16972617016415+3.16972617016087i</v>
      </c>
      <c r="BK324" s="223" t="str">
        <f t="shared" ca="1" si="512"/>
        <v>-4.48266973885275+1.54643194827959E-12i</v>
      </c>
      <c r="BL324" s="223" t="str">
        <f t="shared" ca="1" si="513"/>
        <v>-3.16972617016328-3.16972617016175i</v>
      </c>
      <c r="BM324" s="223" t="str">
        <f t="shared" ca="1" si="514"/>
        <v>-3.5804943435488E-13-4.48266973885275i</v>
      </c>
      <c r="BN324" s="223" t="str">
        <f t="shared" ca="1" si="515"/>
        <v>3.16972617016259-3.16972617016243i</v>
      </c>
      <c r="BO324" s="223" t="str">
        <f t="shared" ca="1" si="516"/>
        <v>4.48266973885275+8.30333079569827E-13i</v>
      </c>
      <c r="BP324" s="223" t="str">
        <f t="shared" ca="1" si="517"/>
        <v>3.16972617016142+3.16972617016361i</v>
      </c>
      <c r="BQ324" s="223" t="str">
        <f t="shared" ca="1" si="518"/>
        <v>-2.01871559349453E-12+4.48266973885275i</v>
      </c>
      <c r="BR324" s="223" t="str">
        <f t="shared" ca="1" si="519"/>
        <v>-3.16972617016121+3.16972617016382i</v>
      </c>
      <c r="BS324" s="223" t="str">
        <f t="shared" ca="1" si="520"/>
        <v>-4.48266973885275+1.12467654344545E-12i</v>
      </c>
      <c r="BT324" s="223" t="str">
        <f t="shared" ca="1" si="521"/>
        <v>-3.16972617016298-3.16972617016205i</v>
      </c>
      <c r="BU324" s="223" t="str">
        <f t="shared" ca="1" si="522"/>
        <v>6.37059704792574E-14-4.48266973885275i</v>
      </c>
      <c r="BV324" s="223" t="str">
        <f t="shared" ca="1" si="523"/>
        <v>3.16972617016307-3.16972617016196i</v>
      </c>
      <c r="BW324" s="223" t="str">
        <f t="shared" ca="1" si="524"/>
        <v>4.48266973885275+1.25208848440396E-12i</v>
      </c>
      <c r="BX324" s="223" t="str">
        <f t="shared" ca="1" si="525"/>
        <v>3.16972617016112+3.16972617016391i</v>
      </c>
      <c r="BY324" s="223" t="str">
        <f t="shared" ca="1" si="526"/>
        <v>1.89130365253602E-12+4.48266973885275i</v>
      </c>
      <c r="BZ324" s="223" t="str">
        <f t="shared" ca="1" si="527"/>
        <v>-3.16972617016151+3.16972617016352i</v>
      </c>
      <c r="CA324" s="223" t="str">
        <f t="shared" ca="1" si="528"/>
        <v>-4.48266973885275+7.02921138611314E-13i</v>
      </c>
      <c r="CB324" s="223" t="str">
        <f t="shared" ca="1" si="529"/>
        <v>-3.1697261701625-3.16972617016252i</v>
      </c>
      <c r="CC324" s="223" t="str">
        <f t="shared" ca="1" si="530"/>
        <v>4.85461375313396E-13-4.48266973885275i</v>
      </c>
      <c r="CD324" s="223" t="str">
        <f t="shared" ca="1" si="531"/>
        <v>3.16972617016337-3.16972617016166i</v>
      </c>
      <c r="CE324" s="223" t="str">
        <f t="shared" ca="1" si="532"/>
        <v>4.48266973885275+1.6738438892381E-12i</v>
      </c>
      <c r="CF324" s="223" t="str">
        <f t="shared" ca="1" si="533"/>
        <v>3.16972617016406+3.16972617016096i</v>
      </c>
      <c r="CG324" s="223" t="str">
        <f t="shared" ca="1" si="534"/>
        <v>1.46954824770188E-12+4.48266973885275i</v>
      </c>
      <c r="CH324" s="223" t="str">
        <f t="shared" ca="1" si="535"/>
        <v>-3.16972617016199+3.16972617016304i</v>
      </c>
      <c r="CI324" s="223" t="str">
        <f t="shared" ca="1" si="536"/>
        <v>-4.48266973885275+2.81165733777174E-13i</v>
      </c>
      <c r="CJ324" s="223" t="str">
        <f t="shared" ca="1" si="537"/>
        <v>-3.1697261701622-3.16972617016282i</v>
      </c>
      <c r="CK324" s="223" t="str">
        <f t="shared" ca="1" si="538"/>
        <v>9.07216780147534E-13-4.48266973885275i</v>
      </c>
      <c r="CL324" s="223" t="str">
        <f t="shared" ca="1" si="539"/>
        <v>3.16972617016366-3.16972617016136i</v>
      </c>
      <c r="CM324" s="223" t="str">
        <f t="shared" ca="1" si="540"/>
        <v>4.48266973885275+2.35040956765252E-12i</v>
      </c>
      <c r="CN324" s="223" t="str">
        <f t="shared" ca="1" si="541"/>
        <v>3.16972617016358+3.16972617016144i</v>
      </c>
      <c r="CO324" s="223" t="str">
        <f t="shared" ca="1" si="542"/>
        <v>1.04779284286774E-12+4.48266973885275i</v>
      </c>
      <c r="CP324" s="223" t="str">
        <f t="shared" ca="1" si="543"/>
        <v>-3.16972617016228+3.16972617016274i</v>
      </c>
      <c r="CQ324" s="223" t="str">
        <f t="shared" ca="1" si="544"/>
        <v>-4.48266973885275-1.40589671056964E-13i</v>
      </c>
      <c r="CR324" s="223" t="str">
        <f t="shared" ca="1" si="545"/>
        <v>-3.1697261701619-3.16972617016312i</v>
      </c>
      <c r="CS324" s="223" t="str">
        <f t="shared" ca="1" si="546"/>
        <v>1.58378245856195E-12-4.48266973885275i</v>
      </c>
      <c r="CT324" s="223" t="str">
        <f t="shared" ca="1" si="547"/>
        <v>3.16972617016396-3.16972617016106i</v>
      </c>
      <c r="CU324" s="223" t="str">
        <f t="shared" ca="1" si="548"/>
        <v>4.48266973885275-1.81441995195831E-12i</v>
      </c>
      <c r="CV324" s="223" t="str">
        <f t="shared" ca="1" si="549"/>
        <v>3.16972617016329+3.16972617016174i</v>
      </c>
      <c r="CW324" s="223" t="str">
        <f t="shared" ca="1" si="550"/>
        <v>6.26037438033607E-13+4.48266973885275i</v>
      </c>
      <c r="CX324" s="223" t="str">
        <f t="shared" ca="1" si="551"/>
        <v>-3.16972617016258+3.16972617016244i</v>
      </c>
      <c r="CY324" s="223" t="str">
        <f t="shared" ca="1" si="552"/>
        <v>-4.48266973885275-8.17155349471379E-13i</v>
      </c>
      <c r="CZ324" s="223" t="str">
        <f t="shared" ca="1" si="553"/>
        <v>-3.1697261701616-3.16972617016342i</v>
      </c>
      <c r="DA324" s="223" t="str">
        <f t="shared" ca="1" si="554"/>
        <v>2.00553786339608E-12-4.48266973885275i</v>
      </c>
      <c r="DB324" s="223" t="str">
        <f t="shared" ca="1" si="555"/>
        <v>3.1697261701612-3.16972617016383i</v>
      </c>
      <c r="DC324" s="223" t="str">
        <f t="shared" ca="1" si="556"/>
        <v>4.48266973885275-1.39266454712418E-12i</v>
      </c>
      <c r="DD324" s="223" t="str">
        <f t="shared" ca="1" si="557"/>
        <v>3.16972617016299+3.16972617016204i</v>
      </c>
      <c r="DE324" s="223" t="str">
        <f t="shared" ca="1" si="558"/>
        <v>-5.05282403808084E-14+4.48266973885275i</v>
      </c>
      <c r="DF324" s="223" t="str">
        <f t="shared" ca="1" si="559"/>
        <v>-3.16972617016288+3.16972617016215i</v>
      </c>
      <c r="DG324" s="223" t="str">
        <f t="shared" ca="1" si="560"/>
        <v>-4.48266973885275-9.8410048072524E-13i</v>
      </c>
      <c r="DH324" s="223" t="str">
        <f t="shared" ca="1" si="561"/>
        <v>-3.16972617016113-3.1697261701639i</v>
      </c>
      <c r="DI324" s="223" t="str">
        <f t="shared" ca="1" si="562"/>
        <v>2.42729326823022E-12-4.48266973885275i</v>
      </c>
      <c r="DJ324" s="223" t="str">
        <f t="shared" ca="1" si="563"/>
        <v>3.16972617016132-3.16972617016371i</v>
      </c>
      <c r="DK324" s="223" t="str">
        <f t="shared" ca="1" si="564"/>
        <v>4.48266973885275-7.16098868709762E-13i</v>
      </c>
      <c r="DL324" s="223" t="str">
        <f t="shared" ca="1" si="565"/>
        <v>3.16972617016269+3.16972617016234i</v>
      </c>
      <c r="DM324" s="223" t="str">
        <f t="shared" ca="1" si="566"/>
        <v>-2.1747337163467E-13+4.48266973885275i</v>
      </c>
      <c r="DN324" s="223" t="str">
        <f t="shared" ca="1" si="567"/>
        <v>-3.16972617016336+3.16972617016167i</v>
      </c>
      <c r="DO324" s="223" t="str">
        <f t="shared" ca="1" si="568"/>
        <v>-4.48266973885275-1.66066615913965E-12i</v>
      </c>
      <c r="DP324" s="223" t="str">
        <f t="shared" ca="1" si="569"/>
        <v>-3.16972617016101-3.16972617016402i</v>
      </c>
      <c r="DQ324" s="223" t="str">
        <f t="shared" ca="1" si="570"/>
        <v>-1.48272597780033E-12-4.48266973885275i</v>
      </c>
      <c r="DR324" s="223" t="str">
        <f t="shared" ca="1" si="571"/>
        <v>3.16972617016179-3.16972617016323i</v>
      </c>
      <c r="DS324" s="223" t="str">
        <f t="shared" ca="1" si="572"/>
        <v>4.48266973885275-5.49153737455901E-13i</v>
      </c>
      <c r="DT324" s="223" t="str">
        <f t="shared" ca="1" si="573"/>
        <v>3.16972617016221+3.16972617016281i</v>
      </c>
      <c r="DU324" s="223" t="str">
        <f t="shared" ca="1" si="574"/>
        <v>-8.94039050049086E-13+4.48266973885275i</v>
      </c>
      <c r="DV324" s="223" t="str">
        <f t="shared" ca="1" si="575"/>
        <v>-3.16972617016347+3.16972617016155i</v>
      </c>
      <c r="DW324" s="223" t="str">
        <f t="shared" ca="1" si="576"/>
        <v>-4.48266973885275-2.33723183755407E-12i</v>
      </c>
      <c r="DX324" s="223" t="str">
        <f t="shared" ca="1" si="577"/>
        <v>-3.16972617016377-3.16972617016125i</v>
      </c>
      <c r="DY324" s="223" t="str">
        <f t="shared" ca="1" si="578"/>
        <v>-1.31578084654647E-12-4.48266973885275i</v>
      </c>
      <c r="DZ324" s="223" t="str">
        <f t="shared" ca="1" si="579"/>
        <v>3.16972617016227-3.16972617016275i</v>
      </c>
      <c r="EA324" s="223" t="str">
        <f t="shared" ca="1" si="580"/>
        <v>4.48266973885275+1.27411940958515E-13i</v>
      </c>
      <c r="EB324" s="223" t="str">
        <f t="shared" ca="1" si="581"/>
        <v>3.16972617016209+3.16972617016293i</v>
      </c>
      <c r="EC324" s="223" t="str">
        <f t="shared" ca="1" si="582"/>
        <v>-1.5706047284635E-12+4.48266973885275i</v>
      </c>
      <c r="ED324" s="223" t="str">
        <f t="shared" ca="1" si="583"/>
        <v>-3.16972617016395+3.16972617016107i</v>
      </c>
      <c r="EE324" s="223" t="str">
        <f t="shared" ca="1" si="584"/>
        <v>-4.48266973885275-2.50417696880793E-12i</v>
      </c>
      <c r="EF324" s="223" t="str">
        <f t="shared" ca="1" si="585"/>
        <v>-3.16972617016329-3.16972617016173i</v>
      </c>
      <c r="EG324" s="223" t="str">
        <f t="shared" ca="1" si="586"/>
        <v>-6.39215168132055E-13-4.48266973885275i</v>
      </c>
      <c r="EH324" s="223" t="str">
        <f t="shared" ca="1" si="587"/>
        <v>3.16972617016239-3.16972617016264i</v>
      </c>
      <c r="EI324" s="223" t="str">
        <f t="shared" ca="1" si="588"/>
        <v>4.48266973885275+8.03977619372931E-13i</v>
      </c>
      <c r="EJ324" s="223" t="str">
        <f t="shared" ca="1" si="589"/>
        <v>3.16972617016161+3.16972617016341i</v>
      </c>
      <c r="EK324" s="223" t="str">
        <f t="shared" ca="1" si="590"/>
        <v>-1.73754985971736E-12+4.48266973885275i</v>
      </c>
      <c r="EL324" s="223" t="str">
        <f t="shared" ca="1" si="591"/>
        <v>-3.16972617016119+3.16972617016384i</v>
      </c>
      <c r="EM324" s="223" t="str">
        <f t="shared" ca="1" si="592"/>
        <v>-4.48266973885275+1.40584227722262E-12i</v>
      </c>
      <c r="EN324" s="223"/>
      <c r="EO324" s="223"/>
      <c r="EP324" s="223"/>
    </row>
    <row r="325" spans="1:146">
      <c r="A325" s="249">
        <f t="shared" si="461"/>
        <v>4.3945312499999922E-3</v>
      </c>
      <c r="B325" s="248">
        <v>225</v>
      </c>
      <c r="C325" s="247">
        <f t="shared" si="462"/>
        <v>45000</v>
      </c>
      <c r="N325" s="246">
        <f t="shared" ca="1" si="463"/>
        <v>8.5169554030333181</v>
      </c>
      <c r="O325" s="223">
        <f t="shared" ca="1" si="464"/>
        <v>-4.483044596966681</v>
      </c>
      <c r="P325" s="223" t="str">
        <f t="shared" ca="1" si="465"/>
        <v>-3.24683197209446-3.09124101347297i</v>
      </c>
      <c r="Q325" s="223" t="str">
        <f t="shared" ca="1" si="466"/>
        <v>-0.219972572279178-4.47764457341547i</v>
      </c>
      <c r="R325" s="223" t="str">
        <f t="shared" ca="1" si="467"/>
        <v>2.92820298448938-3.3946010281062i</v>
      </c>
      <c r="S325" s="223" t="str">
        <f t="shared" ca="1" si="468"/>
        <v>4.46145751189157-0.439415211364414i</v>
      </c>
      <c r="T325" s="223" t="str">
        <f t="shared" ca="1" si="469"/>
        <v>3.53419219290932+2.75811065803585i</v>
      </c>
      <c r="U325" s="223" t="str">
        <f t="shared" ca="1" si="470"/>
        <v>0.657799260717697+4.43452240844393i</v>
      </c>
      <c r="V325" s="223" t="str">
        <f t="shared" ca="1" si="471"/>
        <v>-2.58137380142477+3.66526917916133i</v>
      </c>
      <c r="W325" s="223" t="str">
        <f t="shared" ca="1" si="472"/>
        <v>-4.39690415209612+0.87459861403504i</v>
      </c>
      <c r="X325" s="223" t="str">
        <f t="shared" ca="1" si="473"/>
        <v>-3.78751621092079-2.39841818922479i</v>
      </c>
      <c r="Y325" s="223" t="str">
        <f t="shared" ca="1" si="474"/>
        <v>-1.08929098268538-4.3486933685226i</v>
      </c>
      <c r="Z325" s="223" t="str">
        <f t="shared" ca="1" si="475"/>
        <v>2.20968457753036-3.90063878438092i</v>
      </c>
      <c r="AA325" s="223" t="str">
        <f t="shared" ca="1" si="476"/>
        <v>4.29000620172376-1.30135915394785i</v>
      </c>
      <c r="AB325" s="223" t="str">
        <f t="shared" ca="1" si="477"/>
        <v>4.00436437735387+2.01562764214314i</v>
      </c>
      <c r="AC325" s="223" t="str">
        <f t="shared" ca="1" si="478"/>
        <v>1.51029223702283+4.22098403422481i</v>
      </c>
      <c r="AD325" s="223" t="str">
        <f t="shared" ca="1" si="479"/>
        <v>-1.81671488321787+4.09844310580089i</v>
      </c>
      <c r="AE325" s="223" t="str">
        <f t="shared" ca="1" si="480"/>
        <v>-4.14179314647289+1.71558689381284i</v>
      </c>
      <c r="AF325" s="223" t="str">
        <f t="shared" ca="1" si="481"/>
        <v>-4.18264832582498-1.61342549901309i</v>
      </c>
      <c r="AG325" s="223" t="str">
        <f t="shared" ca="1" si="482"/>
        <v>-1.916748551508-4.05262431625288i</v>
      </c>
      <c r="AH325" s="223" t="str">
        <f t="shared" ca="1" si="483"/>
        <v>1.40624923146174-4.25677717967542i</v>
      </c>
      <c r="AI325" s="223" t="str">
        <f t="shared" ca="1" si="484"/>
        <v>3.95369235908728-2.11329259405484i</v>
      </c>
      <c r="AJ325" s="223" t="str">
        <f t="shared" ca="1" si="485"/>
        <v>4.32065108444949+1.19568518634196i</v>
      </c>
      <c r="AK325" s="223" t="str">
        <f t="shared" ca="1" si="486"/>
        <v>2.30474552964197+3.84523561072498i</v>
      </c>
      <c r="AL325" s="223" t="str">
        <f t="shared" ca="1" si="487"/>
        <v>-0.98224063087435+4.37411616231802i</v>
      </c>
      <c r="AM325" s="223" t="str">
        <f t="shared" ca="1" si="488"/>
        <v>-3.72751535297588+2.49064613137259i</v>
      </c>
      <c r="AN325" s="223" t="str">
        <f t="shared" ca="1" si="489"/>
        <v>-4.41704361122404-0.766429771692808i</v>
      </c>
      <c r="AO325" s="223" t="str">
        <f t="shared" ca="1" si="490"/>
        <v>-2.67054654842152-3.60081518424732i</v>
      </c>
      <c r="AP325" s="223" t="str">
        <f t="shared" ca="1" si="491"/>
        <v>0.548772516064404-4.44933001518256i</v>
      </c>
      <c r="AQ325" s="223" t="str">
        <f t="shared" ca="1" si="492"/>
        <v>3.46544033634553-2.84401338492305i</v>
      </c>
      <c r="AR325" s="223" t="str">
        <f t="shared" ca="1" si="493"/>
        <v>3.46544033634553-2.84401338492305i</v>
      </c>
      <c r="AS325" s="223" t="str">
        <f t="shared" ca="1" si="494"/>
        <v>3.01062874407065+3.32171693913972i</v>
      </c>
      <c r="AT325" s="223" t="str">
        <f t="shared" ca="1" si="495"/>
        <v>-0.110019421930562+4.48169438775004i</v>
      </c>
      <c r="AU325" s="223" t="str">
        <f t="shared" ca="1" si="496"/>
        <v>-3.16999123487643+3.16999123487727i</v>
      </c>
      <c r="AV325" s="223" t="str">
        <f t="shared" ca="1" si="497"/>
        <v>-4.48169438775001+0.11001942193175i</v>
      </c>
      <c r="AW325" s="223" t="str">
        <f t="shared" ca="1" si="498"/>
        <v>-3.32171693914051-3.01062874406977i</v>
      </c>
      <c r="AX325" s="223" t="str">
        <f t="shared" ca="1" si="499"/>
        <v>-0.329793219374647-4.47089759341977i</v>
      </c>
      <c r="AY325" s="223" t="str">
        <f t="shared" ca="1" si="500"/>
        <v>2.84401338492214-3.46544033634629i</v>
      </c>
      <c r="AZ325" s="223" t="str">
        <f t="shared" ca="1" si="501"/>
        <v>4.44933001518298-0.548772516061028i</v>
      </c>
      <c r="BA325" s="223" t="str">
        <f t="shared" ca="1" si="502"/>
        <v>3.60081518424803+2.67054654842057i</v>
      </c>
      <c r="BB325" s="223" t="str">
        <f t="shared" ca="1" si="503"/>
        <v>0.766429771693979+4.41704361122383i</v>
      </c>
      <c r="BC325" s="223" t="str">
        <f t="shared" ca="1" si="504"/>
        <v>-2.49064613137531+3.72751535297406i</v>
      </c>
      <c r="BD325" s="223" t="str">
        <f t="shared" ca="1" si="505"/>
        <v>-4.37411616231777+0.982240630875448i</v>
      </c>
      <c r="BE325" s="223" t="str">
        <f t="shared" ca="1" si="506"/>
        <v>-3.84523561072559-2.30474552964096i</v>
      </c>
      <c r="BF325" s="223" t="str">
        <f t="shared" ca="1" si="507"/>
        <v>-1.19568518633881-4.32065108445036i</v>
      </c>
      <c r="BG325" s="223" t="str">
        <f t="shared" ca="1" si="508"/>
        <v>2.11329259405385-3.9536923590878i</v>
      </c>
      <c r="BH325" s="223" t="str">
        <f t="shared" ca="1" si="509"/>
        <v>4.25677717967503-1.40624923146293i</v>
      </c>
      <c r="BI325" s="223" t="str">
        <f t="shared" ca="1" si="510"/>
        <v>4.05262431625243+1.91674855150894i</v>
      </c>
      <c r="BJ325" s="223" t="str">
        <f t="shared" ca="1" si="511"/>
        <v>1.61342549901111+4.18264832582574i</v>
      </c>
      <c r="BK325" s="223" t="str">
        <f t="shared" ca="1" si="512"/>
        <v>-1.71558689381221+4.14179314647314i</v>
      </c>
      <c r="BL325" s="223" t="str">
        <f t="shared" ca="1" si="513"/>
        <v>-4.09844310580118+1.81671488321722i</v>
      </c>
      <c r="BM325" s="223" t="str">
        <f t="shared" ca="1" si="514"/>
        <v>-4.22098403422411-1.51029223702477i</v>
      </c>
      <c r="BN325" s="223" t="str">
        <f t="shared" ca="1" si="515"/>
        <v>-2.01562764214414-4.00436437735336i</v>
      </c>
      <c r="BO325" s="223" t="str">
        <f t="shared" ca="1" si="516"/>
        <v>1.30135915394805-4.29000620172369i</v>
      </c>
      <c r="BP325" s="223" t="str">
        <f t="shared" ca="1" si="517"/>
        <v>3.90063878438171-2.20968457752895i</v>
      </c>
      <c r="BQ325" s="223" t="str">
        <f t="shared" ca="1" si="518"/>
        <v>4.34869336852299+1.08929098268383i</v>
      </c>
      <c r="BR325" s="223" t="str">
        <f t="shared" ca="1" si="519"/>
        <v>2.39841818922499+3.78751621092067i</v>
      </c>
      <c r="BS325" s="223" t="str">
        <f t="shared" ca="1" si="520"/>
        <v>-0.874598614036152+4.3969041520959i</v>
      </c>
      <c r="BT325" s="223" t="str">
        <f t="shared" ca="1" si="521"/>
        <v>-3.66526917916013+2.58137380142647i</v>
      </c>
      <c r="BU325" s="223" t="str">
        <f t="shared" ca="1" si="522"/>
        <v>-4.43452240844404-0.657799260716993i</v>
      </c>
      <c r="BV325" s="223" t="str">
        <f t="shared" ca="1" si="523"/>
        <v>-2.75811065803496-3.53419219291001i</v>
      </c>
      <c r="BW325" s="223" t="str">
        <f t="shared" ca="1" si="524"/>
        <v>0.439415211366892-4.46145751189133i</v>
      </c>
      <c r="BX325" s="223" t="str">
        <f t="shared" ca="1" si="525"/>
        <v>3.39460102810572-2.92820298448993i</v>
      </c>
      <c r="BY325" s="223" t="str">
        <f t="shared" ca="1" si="526"/>
        <v>4.47764457341544+0.219972572279828i</v>
      </c>
      <c r="BZ325" s="223" t="str">
        <f t="shared" ca="1" si="527"/>
        <v>3.09124101347153+3.24683197209583i</v>
      </c>
      <c r="CA325" s="223" t="str">
        <f t="shared" ca="1" si="528"/>
        <v>1.18847800262764E-12+4.48304459696668i</v>
      </c>
      <c r="CB325" s="223" t="str">
        <f t="shared" ca="1" si="529"/>
        <v>-3.09124101347313+3.2468319720943i</v>
      </c>
      <c r="CC325" s="223" t="str">
        <f t="shared" ca="1" si="530"/>
        <v>-4.47764457341555+0.219972572277621i</v>
      </c>
      <c r="CD325" s="223" t="str">
        <f t="shared" ca="1" si="531"/>
        <v>-3.39460102810727-2.92820298448813i</v>
      </c>
      <c r="CE325" s="223" t="str">
        <f t="shared" ca="1" si="532"/>
        <v>-0.439415211364693-4.46145751189154i</v>
      </c>
      <c r="CF325" s="223" t="str">
        <f t="shared" ca="1" si="533"/>
        <v>2.75811065803671-3.53419219290866i</v>
      </c>
      <c r="CG325" s="223" t="str">
        <f t="shared" ca="1" si="534"/>
        <v>4.43452240844369-0.657799260719342i</v>
      </c>
      <c r="CH325" s="223" t="str">
        <f t="shared" ca="1" si="535"/>
        <v>3.6652691791615+2.58137380142453i</v>
      </c>
      <c r="CI325" s="223" t="str">
        <f t="shared" ca="1" si="536"/>
        <v>0.874598614033987+4.39690415209633i</v>
      </c>
      <c r="CJ325" s="223" t="str">
        <f t="shared" ca="1" si="537"/>
        <v>-2.39841818922298+3.78751621092194i</v>
      </c>
      <c r="CK325" s="223" t="str">
        <f t="shared" ca="1" si="538"/>
        <v>-4.34869336852241+1.08929098268614i</v>
      </c>
      <c r="CL325" s="223" t="str">
        <f t="shared" ca="1" si="539"/>
        <v>-3.90063878438063-2.20968457753088i</v>
      </c>
      <c r="CM325" s="223" t="str">
        <f t="shared" ca="1" si="540"/>
        <v>-1.30135915394594-4.29000620172434i</v>
      </c>
      <c r="CN325" s="223" t="str">
        <f t="shared" ca="1" si="541"/>
        <v>2.01562764214202-4.00436437735443i</v>
      </c>
      <c r="CO325" s="223" t="str">
        <f t="shared" ca="1" si="542"/>
        <v>4.22098403422486-1.51029223702269i</v>
      </c>
      <c r="CP325" s="223" t="str">
        <f t="shared" ca="1" si="543"/>
        <v>4.09844310580029+1.81671488321924i</v>
      </c>
      <c r="CQ325" s="223" t="str">
        <f t="shared" ca="1" si="544"/>
        <v>1.71558689381441+4.14179314647224i</v>
      </c>
      <c r="CR325" s="223" t="str">
        <f t="shared" ca="1" si="545"/>
        <v>-1.61342549901317+4.18264832582495i</v>
      </c>
      <c r="CS325" s="223" t="str">
        <f t="shared" ca="1" si="546"/>
        <v>-4.05262431625333+1.91674855150706i</v>
      </c>
      <c r="CT325" s="223" t="str">
        <f t="shared" ca="1" si="547"/>
        <v>-4.25677717967581-1.40624923146055i</v>
      </c>
      <c r="CU325" s="223" t="str">
        <f t="shared" ca="1" si="548"/>
        <v>-2.11329259405595-3.95369235908668i</v>
      </c>
      <c r="CV325" s="223" t="str">
        <f t="shared" ca="1" si="549"/>
        <v>1.19568518634081-4.32065108444981i</v>
      </c>
      <c r="CW325" s="223" t="str">
        <f t="shared" ca="1" si="550"/>
        <v>3.8452356107243-2.3047455296431i</v>
      </c>
      <c r="CX325" s="223" t="str">
        <f t="shared" ca="1" si="551"/>
        <v>4.37411616231829+0.982240630873126i</v>
      </c>
      <c r="CY325" s="223" t="str">
        <f t="shared" ca="1" si="552"/>
        <v>2.49064613137358+3.72751535297522i</v>
      </c>
      <c r="CZ325" s="223" t="str">
        <f t="shared" ca="1" si="553"/>
        <v>-0.766429771696032+4.41704361122347i</v>
      </c>
      <c r="DA325" s="223" t="str">
        <f t="shared" ca="1" si="554"/>
        <v>-3.60081518424653+2.67054654842258i</v>
      </c>
      <c r="DB325" s="223" t="str">
        <f t="shared" ca="1" si="555"/>
        <v>-4.44933001518273-0.548772516063099i</v>
      </c>
      <c r="DC325" s="223" t="str">
        <f t="shared" ca="1" si="556"/>
        <v>-2.84401338492053-3.46544033634761i</v>
      </c>
      <c r="DD325" s="223" t="str">
        <f t="shared" ca="1" si="557"/>
        <v>0.329793219372149-4.47089759341995i</v>
      </c>
      <c r="DE325" s="223" t="str">
        <f t="shared" ca="1" si="558"/>
        <v>3.32171693913901-3.01062874407143i</v>
      </c>
      <c r="DF325" s="223" t="str">
        <f t="shared" ca="1" si="559"/>
        <v>4.48169438774996+0.110019421933832i</v>
      </c>
      <c r="DG325" s="223" t="str">
        <f t="shared" ca="1" si="560"/>
        <v>3.16999123487803+3.16999123487568i</v>
      </c>
      <c r="DH325" s="223" t="str">
        <f t="shared" ca="1" si="561"/>
        <v>0.110019421933066+4.48169438774998i</v>
      </c>
      <c r="DI325" s="223" t="str">
        <f t="shared" ca="1" si="562"/>
        <v>-3.01062874407238+3.32171693913815i</v>
      </c>
      <c r="DJ325" s="223" t="str">
        <f t="shared" ca="1" si="563"/>
        <v>-4.47089759341967+0.329793219375959i</v>
      </c>
      <c r="DK325" s="223" t="str">
        <f t="shared" ca="1" si="564"/>
        <v>-3.46544033634696-2.84401338492132i</v>
      </c>
      <c r="DL325" s="223" t="str">
        <f t="shared" ca="1" si="565"/>
        <v>-0.548772516062337-4.44933001518282i</v>
      </c>
      <c r="DM325" s="223" t="str">
        <f t="shared" ca="1" si="566"/>
        <v>2.6705465484234-3.60081518424593i</v>
      </c>
      <c r="DN325" s="223" t="str">
        <f t="shared" ca="1" si="567"/>
        <v>4.41704361122361-0.766429771695279i</v>
      </c>
      <c r="DO325" s="223" t="str">
        <f t="shared" ca="1" si="568"/>
        <v>3.72751535297465+2.49064613137443i</v>
      </c>
      <c r="DP325" s="223" t="str">
        <f t="shared" ca="1" si="569"/>
        <v>0.982240630872382+4.37411616231846i</v>
      </c>
      <c r="DQ325" s="223" t="str">
        <f t="shared" ca="1" si="570"/>
        <v>-2.30474552964005+3.84523561072613i</v>
      </c>
      <c r="DR325" s="223" t="str">
        <f t="shared" ca="1" si="571"/>
        <v>-4.32065108445001+1.19568518634007i</v>
      </c>
      <c r="DS325" s="223" t="str">
        <f t="shared" ca="1" si="572"/>
        <v>-3.9536923590862-2.11329259405685i</v>
      </c>
      <c r="DT325" s="223" t="str">
        <f t="shared" ca="1" si="573"/>
        <v>-1.40624923146417-4.25677717967462i</v>
      </c>
      <c r="DU325" s="223" t="str">
        <f t="shared" ca="1" si="574"/>
        <v>1.91674855150799-4.05262431625289i</v>
      </c>
      <c r="DV325" s="223" t="str">
        <f t="shared" ca="1" si="575"/>
        <v>4.18264832582523-1.61342549901246i</v>
      </c>
      <c r="DW325" s="223" t="str">
        <f t="shared" ca="1" si="576"/>
        <v>4.1417931464736+1.71558689381112i</v>
      </c>
      <c r="DX325" s="223" t="str">
        <f t="shared" ca="1" si="577"/>
        <v>1.81671488321853+4.09844310580059i</v>
      </c>
      <c r="DY325" s="223" t="str">
        <f t="shared" ca="1" si="578"/>
        <v>-1.51029223702365+4.22098403422451i</v>
      </c>
      <c r="DZ325" s="223" t="str">
        <f t="shared" ca="1" si="579"/>
        <v>-4.00436437735478+2.01562764214134i</v>
      </c>
      <c r="EA325" s="223" t="str">
        <f t="shared" ca="1" si="580"/>
        <v>-4.29000620172404-1.30135915394692i</v>
      </c>
      <c r="EB325" s="223" t="str">
        <f t="shared" ca="1" si="581"/>
        <v>-2.20968457753021-3.900638784381i</v>
      </c>
      <c r="EC325" s="223" t="str">
        <f t="shared" ca="1" si="582"/>
        <v>1.08929098268713-4.34869336852217i</v>
      </c>
      <c r="ED325" s="223" t="str">
        <f t="shared" ca="1" si="583"/>
        <v>3.7875162109199-2.39841818922621i</v>
      </c>
      <c r="EE325" s="223" t="str">
        <f t="shared" ca="1" si="584"/>
        <v>4.39690415209613+0.874598614034987i</v>
      </c>
      <c r="EF325" s="223" t="str">
        <f t="shared" ca="1" si="585"/>
        <v>2.5813738014239+3.66526917916194i</v>
      </c>
      <c r="EG325" s="223" t="str">
        <f t="shared" ca="1" si="586"/>
        <v>-0.657799260715818+4.43452240844422i</v>
      </c>
      <c r="EH325" s="223" t="str">
        <f t="shared" ca="1" si="587"/>
        <v>-3.53419219290913+2.7581106580361i</v>
      </c>
      <c r="EI325" s="223" t="str">
        <f t="shared" ca="1" si="588"/>
        <v>-4.46145751189144-0.43941521136571i</v>
      </c>
      <c r="EJ325" s="223" t="str">
        <f t="shared" ca="1" si="589"/>
        <v>-2.92820298448755-3.39460102810778i</v>
      </c>
      <c r="EK325" s="223" t="str">
        <f t="shared" ca="1" si="590"/>
        <v>0.219972572278641-4.4776445734155i</v>
      </c>
      <c r="EL325" s="223" t="str">
        <f t="shared" ca="1" si="591"/>
        <v>3.24683197209483-3.09124101347258i</v>
      </c>
      <c r="EM325" s="223" t="str">
        <f t="shared" ca="1" si="592"/>
        <v>4.48304459696668+2.21001246709178E-12i</v>
      </c>
      <c r="EN325" s="223"/>
      <c r="EO325" s="223"/>
      <c r="EP325" s="223"/>
    </row>
    <row r="326" spans="1:146">
      <c r="A326" s="249">
        <f t="shared" si="461"/>
        <v>4.4140624999999918E-3</v>
      </c>
      <c r="B326" s="248">
        <v>226</v>
      </c>
      <c r="C326" s="247">
        <f t="shared" si="462"/>
        <v>45200</v>
      </c>
      <c r="N326" s="246">
        <f t="shared" ca="1" si="463"/>
        <v>8.5166066337616542</v>
      </c>
      <c r="O326" s="223">
        <f t="shared" ca="1" si="464"/>
        <v>-4.4833933662383458</v>
      </c>
      <c r="P326" s="223" t="str">
        <f t="shared" ca="1" si="465"/>
        <v>-3.32197536012326-3.01086296319907i</v>
      </c>
      <c r="Q326" s="223" t="str">
        <f t="shared" ca="1" si="466"/>
        <v>-0.439449396731392-4.46180460174383i</v>
      </c>
      <c r="R326" s="223" t="str">
        <f t="shared" ca="1" si="467"/>
        <v>2.67075431003431-3.6010953183529i</v>
      </c>
      <c r="S326" s="223" t="str">
        <f t="shared" ca="1" si="468"/>
        <v>4.39724621986408-0.874666655544344i</v>
      </c>
      <c r="T326" s="223" t="str">
        <f t="shared" ca="1" si="469"/>
        <v>3.84553476010807+2.3049248328808i</v>
      </c>
      <c r="U326" s="223" t="str">
        <f t="shared" ca="1" si="470"/>
        <v>1.3014603963234+4.29033995310765i</v>
      </c>
      <c r="V326" s="223" t="str">
        <f t="shared" ca="1" si="471"/>
        <v>-1.91689766958696+4.05293959994004i</v>
      </c>
      <c r="W326" s="223" t="str">
        <f t="shared" ca="1" si="472"/>
        <v>-4.14211536726454+1.71572036203484i</v>
      </c>
      <c r="X326" s="223" t="str">
        <f t="shared" ca="1" si="473"/>
        <v>-4.22131241586262-1.51040973385173i</v>
      </c>
      <c r="Y326" s="223" t="str">
        <f t="shared" ca="1" si="474"/>
        <v>-2.11345700275213-3.95399994612392i</v>
      </c>
      <c r="Z326" s="223" t="str">
        <f t="shared" ca="1" si="475"/>
        <v>1.08937572670555-4.34903168561632i</v>
      </c>
      <c r="AA326" s="223" t="str">
        <f t="shared" ca="1" si="476"/>
        <v>3.72780534402612-2.49083989719939i</v>
      </c>
      <c r="AB326" s="223" t="str">
        <f t="shared" ca="1" si="477"/>
        <v>4.43486740281489+0.657850435798269i</v>
      </c>
      <c r="AC326" s="223" t="str">
        <f t="shared" ca="1" si="478"/>
        <v>2.84423464180542+3.46570993863941i</v>
      </c>
      <c r="AD326" s="223" t="str">
        <f t="shared" ca="1" si="479"/>
        <v>-0.219989685576192+4.47799292257928i</v>
      </c>
      <c r="AE326" s="223" t="str">
        <f t="shared" ca="1" si="480"/>
        <v>-3.1702378519938+3.17023785199403i</v>
      </c>
      <c r="AF326" s="223" t="str">
        <f t="shared" ca="1" si="481"/>
        <v>-4.47799292257928+0.219989685576137i</v>
      </c>
      <c r="AG326" s="223" t="str">
        <f t="shared" ca="1" si="482"/>
        <v>-3.46570993863934-2.84423464180551i</v>
      </c>
      <c r="AH326" s="223" t="str">
        <f t="shared" ca="1" si="483"/>
        <v>-0.657850435797776-4.43486740281496i</v>
      </c>
      <c r="AI326" s="223" t="str">
        <f t="shared" ca="1" si="484"/>
        <v>2.490839897198-3.72780534402705i</v>
      </c>
      <c r="AJ326" s="223" t="str">
        <f t="shared" ca="1" si="485"/>
        <v>4.34903168561634-1.08937572670549i</v>
      </c>
      <c r="AK326" s="223" t="str">
        <f t="shared" ca="1" si="486"/>
        <v>3.95399994612494+2.11345700275024i</v>
      </c>
      <c r="AL326" s="223" t="str">
        <f t="shared" ca="1" si="487"/>
        <v>1.51040973385162+4.22131241586266i</v>
      </c>
      <c r="AM326" s="223" t="str">
        <f t="shared" ca="1" si="488"/>
        <v>-1.71572036203703+4.14211536726363i</v>
      </c>
      <c r="AN326" s="223" t="str">
        <f t="shared" ca="1" si="489"/>
        <v>-4.05293959994009+1.91689766958685i</v>
      </c>
      <c r="AO326" s="223" t="str">
        <f t="shared" ca="1" si="490"/>
        <v>-4.29033995310711-1.30146039632519i</v>
      </c>
      <c r="AP326" s="223" t="str">
        <f t="shared" ca="1" si="491"/>
        <v>-2.30492483288114-3.84553476010786i</v>
      </c>
      <c r="AQ326" s="223" t="str">
        <f t="shared" ca="1" si="492"/>
        <v>0.874666655546227-4.3972462198637i</v>
      </c>
      <c r="AR326" s="223" t="str">
        <f t="shared" ca="1" si="493"/>
        <v>0.874666655546227-4.3972462198637i</v>
      </c>
      <c r="AS326" s="223" t="str">
        <f t="shared" ca="1" si="494"/>
        <v>4.46180460174369+0.439449396732786i</v>
      </c>
      <c r="AT326" s="223" t="str">
        <f t="shared" ca="1" si="495"/>
        <v>3.01086296319965+3.32197536012274i</v>
      </c>
      <c r="AU326" s="223" t="str">
        <f t="shared" ca="1" si="496"/>
        <v>-1.4566095049742E-12+4.48339336623835i</v>
      </c>
      <c r="AV326" s="223" t="str">
        <f t="shared" ca="1" si="497"/>
        <v>-3.01086296319841+3.32197536012387i</v>
      </c>
      <c r="AW326" s="223" t="str">
        <f t="shared" ca="1" si="498"/>
        <v>-4.46180460174397+0.439449396730014i</v>
      </c>
      <c r="AX326" s="223" t="str">
        <f t="shared" ca="1" si="499"/>
        <v>-3.60109531835369-2.67075431003324i</v>
      </c>
      <c r="AY326" s="223" t="str">
        <f t="shared" ca="1" si="500"/>
        <v>-0.874666655543366-4.39724621986427i</v>
      </c>
      <c r="AZ326" s="223" t="str">
        <f t="shared" ca="1" si="501"/>
        <v>2.30492483287971-3.84553476010872i</v>
      </c>
      <c r="BA326" s="223" t="str">
        <f t="shared" ca="1" si="502"/>
        <v>4.29033995310791-1.30146039632252i</v>
      </c>
      <c r="BB326" s="223" t="str">
        <f t="shared" ca="1" si="503"/>
        <v>4.05293959994075+1.91689766958545i</v>
      </c>
      <c r="BC326" s="223" t="str">
        <f t="shared" ca="1" si="504"/>
        <v>1.71572036203434+4.14211536726474i</v>
      </c>
      <c r="BD326" s="223" t="str">
        <f t="shared" ca="1" si="505"/>
        <v>-1.5104097338501+4.22131241586321i</v>
      </c>
      <c r="BE326" s="223" t="str">
        <f t="shared" ca="1" si="506"/>
        <v>-3.95399994612415+2.11345700275172i</v>
      </c>
      <c r="BF326" s="223" t="str">
        <f t="shared" ca="1" si="507"/>
        <v>-4.34903168561673-1.08937572670393i</v>
      </c>
      <c r="BG326" s="223" t="str">
        <f t="shared" ca="1" si="508"/>
        <v>-2.49083989719934-3.72780534402616i</v>
      </c>
      <c r="BH326" s="223" t="str">
        <f t="shared" ca="1" si="509"/>
        <v>0.657850435796122-4.4348674028152i</v>
      </c>
      <c r="BI326" s="223" t="str">
        <f t="shared" ca="1" si="510"/>
        <v>3.46570993863949-2.84423464180533i</v>
      </c>
      <c r="BJ326" s="223" t="str">
        <f t="shared" ca="1" si="511"/>
        <v>4.47799292257917+0.219989685578411i</v>
      </c>
      <c r="BK326" s="223" t="str">
        <f t="shared" ca="1" si="512"/>
        <v>3.170237851994+3.17023785199384i</v>
      </c>
      <c r="BL326" s="223" t="str">
        <f t="shared" ca="1" si="513"/>
        <v>0.2199896855743+4.47799292257937i</v>
      </c>
      <c r="BM326" s="223" t="str">
        <f t="shared" ca="1" si="514"/>
        <v>-2.84423464180526+3.46570993863954i</v>
      </c>
      <c r="BN326" s="223" t="str">
        <f t="shared" ca="1" si="515"/>
        <v>-4.43486740281517+0.657850435796332i</v>
      </c>
      <c r="BO326" s="223" t="str">
        <f t="shared" ca="1" si="516"/>
        <v>-3.72780534402621-2.49083989719927i</v>
      </c>
      <c r="BP326" s="223" t="str">
        <f t="shared" ca="1" si="517"/>
        <v>-1.08937572670402-4.34903168561671i</v>
      </c>
      <c r="BQ326" s="223" t="str">
        <f t="shared" ca="1" si="518"/>
        <v>2.11345700275141-3.95399994612431i</v>
      </c>
      <c r="BR326" s="223" t="str">
        <f t="shared" ca="1" si="519"/>
        <v>4.22131241586318-1.51040973385019i</v>
      </c>
      <c r="BS326" s="223" t="str">
        <f t="shared" ca="1" si="520"/>
        <v>4.14211536726483+1.71572036203414i</v>
      </c>
      <c r="BT326" s="223" t="str">
        <f t="shared" ca="1" si="521"/>
        <v>1.91689766958565+4.05293959994066i</v>
      </c>
      <c r="BU326" s="223" t="str">
        <f t="shared" ca="1" si="522"/>
        <v>-1.30146039632232+4.29033995310798i</v>
      </c>
      <c r="BV326" s="223" t="str">
        <f t="shared" ca="1" si="523"/>
        <v>-3.84553476010861+2.3049248328799i</v>
      </c>
      <c r="BW326" s="223" t="str">
        <f t="shared" ca="1" si="524"/>
        <v>-4.39724621986429-0.874666655543281i</v>
      </c>
      <c r="BX326" s="223" t="str">
        <f t="shared" ca="1" si="525"/>
        <v>-2.67075431003341-3.60109531835357i</v>
      </c>
      <c r="BY326" s="223" t="str">
        <f t="shared" ca="1" si="526"/>
        <v>0.43944939672967-4.461804601744i</v>
      </c>
      <c r="BZ326" s="223" t="str">
        <f t="shared" ca="1" si="527"/>
        <v>3.32197536012381-3.01086296319848i</v>
      </c>
      <c r="CA326" s="223" t="str">
        <f t="shared" ca="1" si="528"/>
        <v>4.48339336623835-1.67410631667899E-12i</v>
      </c>
      <c r="CB326" s="223" t="str">
        <f t="shared" ca="1" si="529"/>
        <v>3.32197536012297+3.0108629631994i</v>
      </c>
      <c r="CC326" s="223" t="str">
        <f t="shared" ca="1" si="530"/>
        <v>0.439449396733002+4.46180460174367i</v>
      </c>
      <c r="CD326" s="223" t="str">
        <f t="shared" ca="1" si="531"/>
        <v>-2.67075431003441+3.60109531835283i</v>
      </c>
      <c r="CE326" s="223" t="str">
        <f t="shared" ca="1" si="532"/>
        <v>-4.39724621986368+0.874666655546312i</v>
      </c>
      <c r="CF326" s="223" t="str">
        <f t="shared" ca="1" si="533"/>
        <v>-3.84553476010797-2.30492483288096i</v>
      </c>
      <c r="CG326" s="223" t="str">
        <f t="shared" ca="1" si="534"/>
        <v>-1.30146039632113-4.29033995310834i</v>
      </c>
      <c r="CH326" s="223" t="str">
        <f t="shared" ca="1" si="535"/>
        <v>1.91689766958677-4.05293959994012i</v>
      </c>
      <c r="CI326" s="223" t="str">
        <f t="shared" ca="1" si="536"/>
        <v>4.1421153672653-1.715720362033i</v>
      </c>
      <c r="CJ326" s="223" t="str">
        <f t="shared" ca="1" si="537"/>
        <v>4.22131241586276+1.51040973385135i</v>
      </c>
      <c r="CK326" s="223" t="str">
        <f t="shared" ca="1" si="538"/>
        <v>2.11345700275032+3.95399994612489i</v>
      </c>
      <c r="CL326" s="223" t="str">
        <f t="shared" ca="1" si="539"/>
        <v>-1.08937572670522+4.34903168561641i</v>
      </c>
      <c r="CM326" s="223" t="str">
        <f t="shared" ca="1" si="540"/>
        <v>-3.7278053440269+2.49083989719824i</v>
      </c>
      <c r="CN326" s="223" t="str">
        <f t="shared" ca="1" si="541"/>
        <v>-4.43486740281499-0.657850435797561i</v>
      </c>
      <c r="CO326" s="223" t="str">
        <f t="shared" ca="1" si="542"/>
        <v>-2.8442346418043-3.46570993864033i</v>
      </c>
      <c r="CP326" s="223" t="str">
        <f t="shared" ca="1" si="543"/>
        <v>0.219989685575538-4.47799292257931i</v>
      </c>
      <c r="CQ326" s="223" t="str">
        <f t="shared" ca="1" si="544"/>
        <v>3.17023785199487-3.17023785199296i</v>
      </c>
      <c r="CR326" s="223" t="str">
        <f t="shared" ca="1" si="545"/>
        <v>4.47799292257922-0.219989685577427i</v>
      </c>
      <c r="CS326" s="223" t="str">
        <f t="shared" ca="1" si="546"/>
        <v>3.46570993863862+2.84423464180639i</v>
      </c>
      <c r="CT326" s="223" t="str">
        <f t="shared" ca="1" si="547"/>
        <v>0.65785043579943+4.43486740281471i</v>
      </c>
      <c r="CU326" s="223" t="str">
        <f t="shared" ca="1" si="548"/>
        <v>-2.49083989720027+3.72780534402554i</v>
      </c>
      <c r="CV326" s="223" t="str">
        <f t="shared" ca="1" si="549"/>
        <v>-4.34903168561595+1.08937572670705i</v>
      </c>
      <c r="CW326" s="223" t="str">
        <f t="shared" ca="1" si="550"/>
        <v>-3.95399994612362-2.1134570027527i</v>
      </c>
      <c r="CX326" s="223" t="str">
        <f t="shared" ca="1" si="551"/>
        <v>-1.51040973385313-4.22131241586212i</v>
      </c>
      <c r="CY326" s="223" t="str">
        <f t="shared" ca="1" si="552"/>
        <v>1.71572036203549-4.14211536726427i</v>
      </c>
      <c r="CZ326" s="223" t="str">
        <f t="shared" ca="1" si="553"/>
        <v>4.05293959993942-1.91689766958825i</v>
      </c>
      <c r="DA326" s="223" t="str">
        <f t="shared" ca="1" si="554"/>
        <v>4.29033995310756+1.30146039632371i</v>
      </c>
      <c r="DB326" s="223" t="str">
        <f t="shared" ca="1" si="555"/>
        <v>2.30492483288258+3.845534760107i</v>
      </c>
      <c r="DC326" s="223" t="str">
        <f t="shared" ca="1" si="556"/>
        <v>-0.874666655544707+4.397246219864i</v>
      </c>
      <c r="DD326" s="223" t="str">
        <f t="shared" ca="1" si="557"/>
        <v>-3.60109531835443+2.67075431003224i</v>
      </c>
      <c r="DE326" s="223" t="str">
        <f t="shared" ca="1" si="558"/>
        <v>-4.46180460174383-0.439449396731374i</v>
      </c>
      <c r="DF326" s="223" t="str">
        <f t="shared" ca="1" si="559"/>
        <v>-3.01086296319758-3.32197536012461i</v>
      </c>
      <c r="DG326" s="223" t="str">
        <f t="shared" ca="1" si="560"/>
        <v>-2.17496811704793E-13-4.48339336623835i</v>
      </c>
      <c r="DH326" s="223" t="str">
        <f t="shared" ca="1" si="561"/>
        <v>3.01086296320066-3.32197536012183i</v>
      </c>
      <c r="DI326" s="223" t="str">
        <f t="shared" ca="1" si="562"/>
        <v>4.46180460174379-0.439449396731806i</v>
      </c>
      <c r="DJ326" s="223" t="str">
        <f t="shared" ca="1" si="563"/>
        <v>3.60109531835196+2.67075431003558i</v>
      </c>
      <c r="DK326" s="223" t="str">
        <f t="shared" ca="1" si="564"/>
        <v>0.874666655544886+4.39724621986396i</v>
      </c>
      <c r="DL326" s="223" t="str">
        <f t="shared" ca="1" si="565"/>
        <v>-2.30492483288199+3.84553476010736i</v>
      </c>
      <c r="DM326" s="223" t="str">
        <f t="shared" ca="1" si="566"/>
        <v>-4.29033995310743+1.30146039632413i</v>
      </c>
      <c r="DN326" s="223" t="str">
        <f t="shared" ca="1" si="567"/>
        <v>-4.0529395999395-1.91689766958809i</v>
      </c>
      <c r="DO326" s="223" t="str">
        <f t="shared" ca="1" si="568"/>
        <v>-1.71572036203565-4.1421153672642i</v>
      </c>
      <c r="DP326" s="223" t="str">
        <f t="shared" ca="1" si="569"/>
        <v>1.51040973385272-4.22131241586227i</v>
      </c>
      <c r="DQ326" s="223" t="str">
        <f t="shared" ca="1" si="570"/>
        <v>3.95399994612342-2.11345700275308i</v>
      </c>
      <c r="DR326" s="223" t="str">
        <f t="shared" ca="1" si="571"/>
        <v>4.34903168561599+1.08937572670688i</v>
      </c>
      <c r="DS326" s="223" t="str">
        <f t="shared" ca="1" si="572"/>
        <v>2.49083989720084+3.72780534402516i</v>
      </c>
      <c r="DT326" s="223" t="str">
        <f t="shared" ca="1" si="573"/>
        <v>-0.657850435799+4.43486740281478i</v>
      </c>
      <c r="DU326" s="223" t="str">
        <f t="shared" ca="1" si="574"/>
        <v>-3.4657099386385+2.84423464180652i</v>
      </c>
      <c r="DV326" s="223" t="str">
        <f t="shared" ca="1" si="575"/>
        <v>-4.47799292257925-0.219989685576738i</v>
      </c>
      <c r="DW326" s="223" t="str">
        <f t="shared" ca="1" si="576"/>
        <v>-3.17023785199518-3.17023785199265i</v>
      </c>
      <c r="DX326" s="223" t="str">
        <f t="shared" ca="1" si="577"/>
        <v>-0.219989685575718-4.4779929225793i</v>
      </c>
      <c r="DY326" s="223" t="str">
        <f t="shared" ca="1" si="578"/>
        <v>2.84423464180731-3.46570993863786i</v>
      </c>
      <c r="DZ326" s="223" t="str">
        <f t="shared" ca="1" si="579"/>
        <v>4.43486740281493-0.657850435797991i</v>
      </c>
      <c r="EA326" s="223" t="str">
        <f t="shared" ca="1" si="580"/>
        <v>3.72780534402714+2.49083989719788i</v>
      </c>
      <c r="EB326" s="223" t="str">
        <f t="shared" ca="1" si="581"/>
        <v>1.08937572670589+4.34903168561624i</v>
      </c>
      <c r="EC326" s="223" t="str">
        <f t="shared" ca="1" si="582"/>
        <v>-2.11345700275398+3.95399994612294i</v>
      </c>
      <c r="ED326" s="223" t="str">
        <f t="shared" ca="1" si="583"/>
        <v>-4.22131241586261+1.51040973385176i</v>
      </c>
      <c r="EE326" s="223" t="str">
        <f t="shared" ca="1" si="584"/>
        <v>-4.14211536726381-1.7157203620366i</v>
      </c>
      <c r="EF326" s="223" t="str">
        <f t="shared" ca="1" si="585"/>
        <v>-1.91689766958716-4.05293959993994i</v>
      </c>
      <c r="EG326" s="223" t="str">
        <f t="shared" ca="1" si="586"/>
        <v>1.30146039632511-4.29033995310713i</v>
      </c>
      <c r="EH326" s="223" t="str">
        <f t="shared" ca="1" si="587"/>
        <v>3.84553476010788-2.30492483288111i</v>
      </c>
      <c r="EI326" s="223" t="str">
        <f t="shared" ca="1" si="588"/>
        <v>4.39724621986377+0.874666655545886i</v>
      </c>
      <c r="EJ326" s="223" t="str">
        <f t="shared" ca="1" si="589"/>
        <v>2.67075431003476+3.60109531835257i</v>
      </c>
      <c r="EK326" s="223" t="str">
        <f t="shared" ca="1" si="590"/>
        <v>-0.439449396732823+4.46180460174369i</v>
      </c>
      <c r="EL326" s="223" t="str">
        <f t="shared" ca="1" si="591"/>
        <v>-3.32197536012251+3.01086296319991i</v>
      </c>
      <c r="EM326" s="223" t="str">
        <f t="shared" ca="1" si="592"/>
        <v>-4.48339336623835-1.2391126932694E-12i</v>
      </c>
      <c r="EN326" s="223"/>
      <c r="EO326" s="223"/>
      <c r="EP326" s="223"/>
    </row>
    <row r="327" spans="1:146">
      <c r="A327" s="249">
        <f t="shared" si="461"/>
        <v>4.4335937499999914E-3</v>
      </c>
      <c r="B327" s="248">
        <v>227</v>
      </c>
      <c r="C327" s="247">
        <f t="shared" si="462"/>
        <v>45400</v>
      </c>
      <c r="N327" s="246">
        <f t="shared" ca="1" si="463"/>
        <v>8.5162818210514253</v>
      </c>
      <c r="O327" s="223">
        <f t="shared" ca="1" si="464"/>
        <v>-4.4837181789485747</v>
      </c>
      <c r="P327" s="223" t="str">
        <f t="shared" ca="1" si="465"/>
        <v>-3.39511107034181-2.92864294994737i</v>
      </c>
      <c r="Q327" s="223" t="str">
        <f t="shared" ca="1" si="466"/>
        <v>-0.657898095721265-4.43518869991799i</v>
      </c>
      <c r="R327" s="223" t="str">
        <f t="shared" ca="1" si="467"/>
        <v>2.39877855398218-3.78808528905952i</v>
      </c>
      <c r="S327" s="223" t="str">
        <f t="shared" ca="1" si="468"/>
        <v>4.29065077949165-1.30155468447607i</v>
      </c>
      <c r="T327" s="223" t="str">
        <f t="shared" ca="1" si="469"/>
        <v>4.09905890101997+1.81698784646537i</v>
      </c>
      <c r="U327" s="223" t="str">
        <f t="shared" ca="1" si="470"/>
        <v>1.91703654491543+4.05323322715244i</v>
      </c>
      <c r="V327" s="223" t="str">
        <f t="shared" ca="1" si="471"/>
        <v>-1.19586483924789+4.3213002666425i</v>
      </c>
      <c r="W327" s="223" t="str">
        <f t="shared" ca="1" si="472"/>
        <v>-3.72807541592422+2.49102035347273i</v>
      </c>
      <c r="X327" s="223" t="str">
        <f t="shared" ca="1" si="473"/>
        <v>-4.44999853151463-0.548854969688287i</v>
      </c>
      <c r="Y327" s="223" t="str">
        <f t="shared" ca="1" si="474"/>
        <v>-3.01108109408331-3.32221603046641i</v>
      </c>
      <c r="Z327" s="223" t="str">
        <f t="shared" ca="1" si="475"/>
        <v>-0.110035952461747-4.48236776686159i</v>
      </c>
      <c r="AA327" s="223" t="str">
        <f t="shared" ca="1" si="476"/>
        <v>2.8444407008074-3.46596102225981i</v>
      </c>
      <c r="AB327" s="223" t="str">
        <f t="shared" ca="1" si="477"/>
        <v>4.41770727649091-0.766544928541811i</v>
      </c>
      <c r="AC327" s="223" t="str">
        <f t="shared" ca="1" si="478"/>
        <v>3.84581336126255+2.30509181998644i</v>
      </c>
      <c r="AD327" s="223" t="str">
        <f t="shared" ca="1" si="479"/>
        <v>1.40646052183057+4.25741676474902i</v>
      </c>
      <c r="AE327" s="223" t="str">
        <f t="shared" ca="1" si="480"/>
        <v>-1.7158446624777+4.1424154550794i</v>
      </c>
      <c r="AF327" s="223" t="str">
        <f t="shared" ca="1" si="481"/>
        <v>-4.00496603714903+2.01593049223347i</v>
      </c>
      <c r="AG327" s="223" t="str">
        <f t="shared" ca="1" si="482"/>
        <v>-4.349346764097-1.08945464975504i</v>
      </c>
      <c r="AH327" s="223" t="str">
        <f t="shared" ca="1" si="483"/>
        <v>-2.5817616554465-3.66581988956087i</v>
      </c>
      <c r="AI327" s="223" t="str">
        <f t="shared" ca="1" si="484"/>
        <v>0.439481233944119-4.46212785039211i</v>
      </c>
      <c r="AJ327" s="223" t="str">
        <f t="shared" ca="1" si="485"/>
        <v>3.2473198118788-3.09170547556091i</v>
      </c>
      <c r="AK327" s="223" t="str">
        <f t="shared" ca="1" si="486"/>
        <v>4.47831734403843-0.220005623379349i</v>
      </c>
      <c r="AL327" s="223" t="str">
        <f t="shared" ca="1" si="487"/>
        <v>3.53472320885878+2.75852506694955i</v>
      </c>
      <c r="AM327" s="223" t="str">
        <f t="shared" ca="1" si="488"/>
        <v>0.874730023362469+4.39756479138877i</v>
      </c>
      <c r="AN327" s="223" t="str">
        <f t="shared" ca="1" si="489"/>
        <v>-2.21001658487249+3.90122485930027i</v>
      </c>
      <c r="AO327" s="223" t="str">
        <f t="shared" ca="1" si="490"/>
        <v>-4.22161824134205+1.5105191599586i</v>
      </c>
      <c r="AP327" s="223" t="str">
        <f t="shared" ca="1" si="491"/>
        <v>-4.18327677296421-1.61366791782327i</v>
      </c>
      <c r="AQ327" s="223" t="str">
        <f t="shared" ca="1" si="492"/>
        <v>-2.11361011840309-3.95428640536039i</v>
      </c>
      <c r="AR327" s="223" t="str">
        <f t="shared" ca="1" si="493"/>
        <v>-2.11361011840309-3.95428640536039i</v>
      </c>
      <c r="AS327" s="223" t="str">
        <f t="shared" ca="1" si="494"/>
        <v>3.60135621036945-2.67094780073803i</v>
      </c>
      <c r="AT327" s="223" t="str">
        <f t="shared" ca="1" si="495"/>
        <v>4.47156935030214+0.329842771138709i</v>
      </c>
      <c r="AU327" s="223" t="str">
        <f t="shared" ca="1" si="496"/>
        <v>3.1704675292647+3.17046752926317i</v>
      </c>
      <c r="AV327" s="223" t="str">
        <f t="shared" ca="1" si="497"/>
        <v>0.329842771136415+4.4715693503023i</v>
      </c>
      <c r="AW327" s="223" t="str">
        <f t="shared" ca="1" si="498"/>
        <v>-2.67094780073998+3.601356210368i</v>
      </c>
      <c r="AX327" s="223" t="str">
        <f t="shared" ca="1" si="499"/>
        <v>-4.37477337769232+0.982388213522755i</v>
      </c>
      <c r="AY327" s="223" t="str">
        <f t="shared" ca="1" si="500"/>
        <v>-3.95428640535925-2.11361011840523i</v>
      </c>
      <c r="AZ327" s="223" t="str">
        <f t="shared" ca="1" si="501"/>
        <v>-1.61366791782529-4.18327677296343i</v>
      </c>
      <c r="BA327" s="223" t="str">
        <f t="shared" ca="1" si="502"/>
        <v>1.51051915995656-4.22161824134277i</v>
      </c>
      <c r="BB327" s="223" t="str">
        <f t="shared" ca="1" si="503"/>
        <v>3.90122485930147-2.21001658487038i</v>
      </c>
      <c r="BC327" s="223" t="str">
        <f t="shared" ca="1" si="504"/>
        <v>4.39756479138917+0.874730023360479i</v>
      </c>
      <c r="BD327" s="223" t="str">
        <f t="shared" ca="1" si="505"/>
        <v>2.75852506695115+3.53472320885753i</v>
      </c>
      <c r="BE327" s="223" t="str">
        <f t="shared" ca="1" si="506"/>
        <v>-0.220005623381774+4.47831734403831i</v>
      </c>
      <c r="BF327" s="223" t="str">
        <f t="shared" ca="1" si="507"/>
        <v>-3.09170547555935+3.24731981188029i</v>
      </c>
      <c r="BG327" s="223" t="str">
        <f t="shared" ca="1" si="508"/>
        <v>-4.4621278503919+0.439481233946205i</v>
      </c>
      <c r="BH327" s="223" t="str">
        <f t="shared" ca="1" si="509"/>
        <v>-3.66581988955951-2.58176165544844i</v>
      </c>
      <c r="BI327" s="223" t="str">
        <f t="shared" ca="1" si="510"/>
        <v>-1.08945464975708-4.34934676409649i</v>
      </c>
      <c r="BJ327" s="223" t="str">
        <f t="shared" ca="1" si="511"/>
        <v>2.01593049223165-4.00496603714995i</v>
      </c>
      <c r="BK327" s="223" t="str">
        <f t="shared" ca="1" si="512"/>
        <v>4.1424154550796-1.71584466247723i</v>
      </c>
      <c r="BL327" s="223" t="str">
        <f t="shared" ca="1" si="513"/>
        <v>4.25741676474926+1.40646052182985i</v>
      </c>
      <c r="BM327" s="223" t="str">
        <f t="shared" ca="1" si="514"/>
        <v>2.30509181998469+3.8458133612636i</v>
      </c>
      <c r="BN327" s="223" t="str">
        <f t="shared" ca="1" si="515"/>
        <v>-0.766544928542255+4.41770727649083i</v>
      </c>
      <c r="BO327" s="223" t="str">
        <f t="shared" ca="1" si="516"/>
        <v>-3.465961022259+2.84444070080837i</v>
      </c>
      <c r="BP327" s="223" t="str">
        <f t="shared" ca="1" si="517"/>
        <v>-4.48236776686154-0.110035952463728i</v>
      </c>
      <c r="BQ327" s="223" t="str">
        <f t="shared" ca="1" si="518"/>
        <v>-3.32221603046625-3.01108109408348i</v>
      </c>
      <c r="BR327" s="223" t="str">
        <f t="shared" ca="1" si="519"/>
        <v>-0.548854969689354-4.4499985315145i</v>
      </c>
      <c r="BS327" s="223" t="str">
        <f t="shared" ca="1" si="520"/>
        <v>2.49102035347395-3.7280754159234i</v>
      </c>
      <c r="BT327" s="223" t="str">
        <f t="shared" ca="1" si="521"/>
        <v>4.32130026664254-1.19586483924773i</v>
      </c>
      <c r="BU327" s="223" t="str">
        <f t="shared" ca="1" si="522"/>
        <v>4.05323322715313+1.91703654491399i</v>
      </c>
      <c r="BV327" s="223" t="str">
        <f t="shared" ca="1" si="523"/>
        <v>1.81698784646406+4.09905890102055i</v>
      </c>
      <c r="BW327" s="223" t="str">
        <f t="shared" ca="1" si="524"/>
        <v>-1.30155468447575+4.29065077949175i</v>
      </c>
      <c r="BX327" s="223" t="str">
        <f t="shared" ca="1" si="525"/>
        <v>-3.78808528905863+2.39877855398357i</v>
      </c>
      <c r="BY327" s="223" t="str">
        <f t="shared" ca="1" si="526"/>
        <v>-4.43518869991786-0.657898095722171i</v>
      </c>
      <c r="BZ327" s="223" t="str">
        <f t="shared" ca="1" si="527"/>
        <v>-2.92864294994784-3.3951110703414i</v>
      </c>
      <c r="CA327" s="223" t="str">
        <f t="shared" ca="1" si="528"/>
        <v>-2.15979863188933E-12-4.48371817894857i</v>
      </c>
      <c r="CB327" s="223" t="str">
        <f t="shared" ca="1" si="529"/>
        <v>2.92864294994804-3.39511107034123i</v>
      </c>
      <c r="CC327" s="223" t="str">
        <f t="shared" ca="1" si="530"/>
        <v>4.4351886999179-0.657898095721906i</v>
      </c>
      <c r="CD327" s="223" t="str">
        <f t="shared" ca="1" si="531"/>
        <v>3.78808528905849+2.3987785539838i</v>
      </c>
      <c r="CE327" s="223" t="str">
        <f t="shared" ca="1" si="532"/>
        <v>1.30155468447549+4.29065077949183i</v>
      </c>
      <c r="CF327" s="223" t="str">
        <f t="shared" ca="1" si="533"/>
        <v>-1.81698784646431+4.09905890102044i</v>
      </c>
      <c r="CG327" s="223" t="str">
        <f t="shared" ca="1" si="534"/>
        <v>-4.05323322715324+1.91703654491375i</v>
      </c>
      <c r="CH327" s="223" t="str">
        <f t="shared" ca="1" si="535"/>
        <v>-4.32130026664248-1.19586483924798i</v>
      </c>
      <c r="CI327" s="223" t="str">
        <f t="shared" ca="1" si="536"/>
        <v>-2.49102035347373-3.72807541592355i</v>
      </c>
      <c r="CJ327" s="223" t="str">
        <f t="shared" ca="1" si="537"/>
        <v>0.548854969689874-4.44999853151444i</v>
      </c>
      <c r="CK327" s="223" t="str">
        <f t="shared" ca="1" si="538"/>
        <v>3.32221603046643-3.01108109408328i</v>
      </c>
      <c r="CL327" s="223" t="str">
        <f t="shared" ca="1" si="539"/>
        <v>4.48236776686155-0.11003595246346i</v>
      </c>
      <c r="CM327" s="223" t="str">
        <f t="shared" ca="1" si="540"/>
        <v>3.46596102225883+2.84444070080859i</v>
      </c>
      <c r="CN327" s="223" t="str">
        <f t="shared" ca="1" si="541"/>
        <v>0.76654492854199+4.41770727649088i</v>
      </c>
      <c r="CO327" s="223" t="str">
        <f t="shared" ca="1" si="542"/>
        <v>-2.30509181998514+3.84581336126333i</v>
      </c>
      <c r="CP327" s="223" t="str">
        <f t="shared" ca="1" si="543"/>
        <v>-4.25741676474934+1.4064605218296i</v>
      </c>
      <c r="CQ327" s="223" t="str">
        <f t="shared" ca="1" si="544"/>
        <v>-4.1424154550795-1.71584466247747i</v>
      </c>
      <c r="CR327" s="223" t="str">
        <f t="shared" ca="1" si="545"/>
        <v>-2.01593049223528-4.00496603714812i</v>
      </c>
      <c r="CS327" s="223" t="str">
        <f t="shared" ca="1" si="546"/>
        <v>1.08945464975734-4.34934676409642i</v>
      </c>
      <c r="CT327" s="223" t="str">
        <f t="shared" ca="1" si="547"/>
        <v>3.66581988955966-2.58176165544822i</v>
      </c>
      <c r="CU327" s="223" t="str">
        <f t="shared" ca="1" si="548"/>
        <v>4.46212785039231+0.439481233942033i</v>
      </c>
      <c r="CV327" s="223" t="str">
        <f t="shared" ca="1" si="549"/>
        <v>3.09170547555925+3.24731981188039i</v>
      </c>
      <c r="CW327" s="223" t="str">
        <f t="shared" ca="1" si="550"/>
        <v>0.220005623381506+4.47831734403832i</v>
      </c>
      <c r="CX327" s="223" t="str">
        <f t="shared" ca="1" si="551"/>
        <v>-2.75852506695147+3.53472320885728i</v>
      </c>
      <c r="CY327" s="223" t="str">
        <f t="shared" ca="1" si="552"/>
        <v>-4.39756479138925+0.874730023360088i</v>
      </c>
      <c r="CZ327" s="223" t="str">
        <f t="shared" ca="1" si="553"/>
        <v>-3.90122485930128-2.21001658487072i</v>
      </c>
      <c r="DA327" s="223" t="str">
        <f t="shared" ca="1" si="554"/>
        <v>-1.51051915995631-4.22161824134286i</v>
      </c>
      <c r="DB327" s="223" t="str">
        <f t="shared" ca="1" si="555"/>
        <v>1.61366791782554-4.18327677296333i</v>
      </c>
      <c r="DC327" s="223" t="str">
        <f t="shared" ca="1" si="556"/>
        <v>3.95428640535943-2.11361011840488i</v>
      </c>
      <c r="DD327" s="223" t="str">
        <f t="shared" ca="1" si="557"/>
        <v>4.37477337769221+0.982388213523262i</v>
      </c>
      <c r="DE327" s="223" t="str">
        <f t="shared" ca="1" si="558"/>
        <v>2.67094780073956+3.60135621036831i</v>
      </c>
      <c r="DF327" s="223" t="str">
        <f t="shared" ca="1" si="559"/>
        <v>-0.329842771136428+4.4715693503023i</v>
      </c>
      <c r="DG327" s="223" t="str">
        <f t="shared" ca="1" si="560"/>
        <v>-3.1704675292648+3.17046752926307i</v>
      </c>
      <c r="DH327" s="223" t="str">
        <f t="shared" ca="1" si="561"/>
        <v>-4.47156935030215+0.329842771138569i</v>
      </c>
      <c r="DI327" s="223" t="str">
        <f t="shared" ca="1" si="562"/>
        <v>-3.60135621036929-2.67094780073825i</v>
      </c>
      <c r="DJ327" s="223" t="str">
        <f t="shared" ca="1" si="563"/>
        <v>-0.982388213520383-4.37477337769285i</v>
      </c>
      <c r="DK327" s="223" t="str">
        <f t="shared" ca="1" si="564"/>
        <v>2.11361011840344-3.9542864053602i</v>
      </c>
      <c r="DL327" s="223" t="str">
        <f t="shared" ca="1" si="565"/>
        <v>4.18327677296274-1.61366791782707i</v>
      </c>
      <c r="DM327" s="223" t="str">
        <f t="shared" ca="1" si="566"/>
        <v>4.22161824134204+1.51051915995861i</v>
      </c>
      <c r="DN327" s="223" t="str">
        <f t="shared" ca="1" si="567"/>
        <v>2.21001658487237+3.90122485930035i</v>
      </c>
      <c r="DO327" s="223" t="str">
        <f t="shared" ca="1" si="568"/>
        <v>-0.874730023362734+4.39756479138873i</v>
      </c>
      <c r="DP327" s="223" t="str">
        <f t="shared" ca="1" si="569"/>
        <v>-3.53472320885894+2.75852506694934i</v>
      </c>
      <c r="DQ327" s="223" t="str">
        <f t="shared" ca="1" si="570"/>
        <v>-4.47831734403841-0.220005623379617i</v>
      </c>
      <c r="DR327" s="223" t="str">
        <f t="shared" ca="1" si="571"/>
        <v>-3.24731981187853-3.0917054755612i</v>
      </c>
      <c r="DS327" s="223" t="str">
        <f t="shared" ca="1" si="572"/>
        <v>-0.439481233943662-4.46212785039215i</v>
      </c>
      <c r="DT327" s="223" t="str">
        <f t="shared" ca="1" si="573"/>
        <v>2.58176165544688-3.66581988956061i</v>
      </c>
      <c r="DU327" s="223" t="str">
        <f t="shared" ca="1" si="574"/>
        <v>4.34934676409702-1.08945464975497i</v>
      </c>
      <c r="DV327" s="223" t="str">
        <f t="shared" ca="1" si="575"/>
        <v>4.00496603714897+2.01593049223359i</v>
      </c>
      <c r="DW327" s="223" t="str">
        <f t="shared" ca="1" si="576"/>
        <v>1.71584466247922+4.14241545507878i</v>
      </c>
      <c r="DX327" s="223" t="str">
        <f t="shared" ca="1" si="577"/>
        <v>-1.40646052183216+4.25741676474849i</v>
      </c>
      <c r="DY327" s="223" t="str">
        <f t="shared" ca="1" si="578"/>
        <v>-3.84581336126249+2.30509181998654i</v>
      </c>
      <c r="DZ327" s="223" t="str">
        <f t="shared" ca="1" si="579"/>
        <v>-4.41770727649116-0.766544928540381i</v>
      </c>
      <c r="EA327" s="223" t="str">
        <f t="shared" ca="1" si="580"/>
        <v>-2.8444407008063-3.46596102226071i</v>
      </c>
      <c r="EB327" s="223" t="str">
        <f t="shared" ca="1" si="581"/>
        <v>0.110035952461823-4.48236776686159i</v>
      </c>
      <c r="EC327" s="223" t="str">
        <f t="shared" ca="1" si="582"/>
        <v>3.0110810940851-3.32221603046479i</v>
      </c>
      <c r="ED327" s="223" t="str">
        <f t="shared" ca="1" si="583"/>
        <v>4.44999853151477-0.548854969687197i</v>
      </c>
      <c r="EE327" s="223" t="str">
        <f t="shared" ca="1" si="584"/>
        <v>3.7280754159246+2.49102035347215i</v>
      </c>
      <c r="EF327" s="223" t="str">
        <f t="shared" ca="1" si="585"/>
        <v>1.19586483924981+4.32130026664197i</v>
      </c>
      <c r="EG327" s="223" t="str">
        <f t="shared" ca="1" si="586"/>
        <v>-1.91703654491619+4.05323322715209i</v>
      </c>
      <c r="EH327" s="223" t="str">
        <f t="shared" ca="1" si="587"/>
        <v>-4.09905890101978+1.8169878464658i</v>
      </c>
      <c r="EI327" s="223" t="str">
        <f t="shared" ca="1" si="588"/>
        <v>-4.29065077949112-1.30155468447783i</v>
      </c>
      <c r="EJ327" s="223" t="str">
        <f t="shared" ca="1" si="589"/>
        <v>-2.39877855398174-3.78808528905979i</v>
      </c>
      <c r="EK327" s="223" t="str">
        <f t="shared" ca="1" si="590"/>
        <v>0.657898095720036-4.43518869991817i</v>
      </c>
      <c r="EL327" s="223" t="str">
        <f t="shared" ca="1" si="591"/>
        <v>3.39511107034299-2.928642949946i</v>
      </c>
      <c r="EM327" s="223" t="str">
        <f t="shared" ca="1" si="592"/>
        <v>4.48371817894857+2.68060405217623E-13i</v>
      </c>
      <c r="EN327" s="223"/>
      <c r="EO327" s="223"/>
      <c r="EP327" s="223"/>
    </row>
    <row r="328" spans="1:146">
      <c r="A328" s="249">
        <f t="shared" si="461"/>
        <v>4.4531249999999909E-3</v>
      </c>
      <c r="B328" s="248">
        <v>228</v>
      </c>
      <c r="C328" s="247">
        <f t="shared" si="462"/>
        <v>45600</v>
      </c>
      <c r="N328" s="246">
        <f t="shared" ca="1" si="463"/>
        <v>8.5159790748489108</v>
      </c>
      <c r="O328" s="223">
        <f t="shared" ca="1" si="464"/>
        <v>-4.4840209251510883</v>
      </c>
      <c r="P328" s="223" t="str">
        <f t="shared" ca="1" si="465"/>
        <v>-3.46619504823905-2.8446327609651i</v>
      </c>
      <c r="Q328" s="223" t="str">
        <f t="shared" ca="1" si="466"/>
        <v>-0.874789086214616-4.3978617204083i</v>
      </c>
      <c r="R328" s="223" t="str">
        <f t="shared" ca="1" si="467"/>
        <v>2.11375283197555-3.95455340367382i</v>
      </c>
      <c r="S328" s="223" t="str">
        <f t="shared" ca="1" si="468"/>
        <v>4.14269515609938-1.7159605184338i</v>
      </c>
      <c r="T328" s="223" t="str">
        <f t="shared" ca="1" si="469"/>
        <v>4.29094048954434+1.30164256705972i</v>
      </c>
      <c r="U328" s="223" t="str">
        <f t="shared" ca="1" si="470"/>
        <v>2.4911885502509+3.72832714019192i</v>
      </c>
      <c r="V328" s="223" t="str">
        <f t="shared" ca="1" si="471"/>
        <v>-0.43951090826136+4.46242913878888i</v>
      </c>
      <c r="W328" s="223" t="str">
        <f t="shared" ca="1" si="472"/>
        <v>-3.17068160315688+3.17068160315654i</v>
      </c>
      <c r="X328" s="223" t="str">
        <f t="shared" ca="1" si="473"/>
        <v>-4.46242913878888+0.439510908261353i</v>
      </c>
      <c r="Y328" s="223" t="str">
        <f t="shared" ca="1" si="474"/>
        <v>-3.72832714019189-2.49118855025094i</v>
      </c>
      <c r="Z328" s="223" t="str">
        <f t="shared" ca="1" si="475"/>
        <v>-1.3016425670597-4.29094048954434i</v>
      </c>
      <c r="AA328" s="223" t="str">
        <f t="shared" ca="1" si="476"/>
        <v>1.71596051843383-4.14269515609936i</v>
      </c>
      <c r="AB328" s="223" t="str">
        <f t="shared" ca="1" si="477"/>
        <v>3.95455340367363-2.1137528319759i</v>
      </c>
      <c r="AC328" s="223" t="str">
        <f t="shared" ca="1" si="478"/>
        <v>4.3978617204083+0.874789086214621i</v>
      </c>
      <c r="AD328" s="223" t="str">
        <f t="shared" ca="1" si="479"/>
        <v>2.84463276096515+3.466195048239i</v>
      </c>
      <c r="AE328" s="223" t="str">
        <f t="shared" ca="1" si="480"/>
        <v>-3.95523989436642E-14+4.48402092515109i</v>
      </c>
      <c r="AF328" s="223" t="str">
        <f t="shared" ca="1" si="481"/>
        <v>-2.84463276096522+3.46619504823895i</v>
      </c>
      <c r="AG328" s="223" t="str">
        <f t="shared" ca="1" si="482"/>
        <v>-4.39786172040804+0.874789086215921i</v>
      </c>
      <c r="AH328" s="223" t="str">
        <f t="shared" ca="1" si="483"/>
        <v>-3.95455340367465-2.11375283197399i</v>
      </c>
      <c r="AI328" s="223" t="str">
        <f t="shared" ca="1" si="484"/>
        <v>-1.71596051843211-4.14269515610007i</v>
      </c>
      <c r="AJ328" s="223" t="str">
        <f t="shared" ca="1" si="485"/>
        <v>1.30164256706063-4.29094048954406i</v>
      </c>
      <c r="AK328" s="223" t="str">
        <f t="shared" ca="1" si="486"/>
        <v>3.72832714019192-2.4911885502509i</v>
      </c>
      <c r="AL328" s="223" t="str">
        <f t="shared" ca="1" si="487"/>
        <v>4.46242913878896+0.439510908260576i</v>
      </c>
      <c r="AM328" s="223" t="str">
        <f t="shared" ca="1" si="488"/>
        <v>3.17068160315777+3.17068160315565i</v>
      </c>
      <c r="AN328" s="223" t="str">
        <f t="shared" ca="1" si="489"/>
        <v>0.439510908259125+4.4624291387891i</v>
      </c>
      <c r="AO328" s="223" t="str">
        <f t="shared" ca="1" si="490"/>
        <v>-2.49118855025211+3.72832714019111i</v>
      </c>
      <c r="AP328" s="223" t="str">
        <f t="shared" ca="1" si="491"/>
        <v>-4.29094048954449+1.30164256705924i</v>
      </c>
      <c r="AQ328" s="223" t="str">
        <f t="shared" ca="1" si="492"/>
        <v>-4.14269515609954-1.7159605184334i</v>
      </c>
      <c r="AR328" s="223" t="str">
        <f t="shared" ca="1" si="493"/>
        <v>-4.14269515609954-1.7159605184334i</v>
      </c>
      <c r="AS328" s="223" t="str">
        <f t="shared" ca="1" si="494"/>
        <v>0.874789086212912-4.39786172040863i</v>
      </c>
      <c r="AT328" s="223" t="str">
        <f t="shared" ca="1" si="495"/>
        <v>3.4661950482402-2.8446327609637i</v>
      </c>
      <c r="AU328" s="223" t="str">
        <f t="shared" ca="1" si="496"/>
        <v>4.48402092515109+9.71209576588799E-13i</v>
      </c>
      <c r="AV328" s="223" t="str">
        <f t="shared" ca="1" si="497"/>
        <v>3.46619504823897+2.8446327609652i</v>
      </c>
      <c r="AW328" s="223" t="str">
        <f t="shared" ca="1" si="498"/>
        <v>0.874789086215378+4.39786172040814i</v>
      </c>
      <c r="AX328" s="223" t="str">
        <f t="shared" ca="1" si="499"/>
        <v>-2.11375283197442+3.95455340367442i</v>
      </c>
      <c r="AY328" s="223" t="str">
        <f t="shared" ca="1" si="500"/>
        <v>-4.14269515610024+1.71596051843172i</v>
      </c>
      <c r="AZ328" s="223" t="str">
        <f t="shared" ca="1" si="501"/>
        <v>-4.29094048954392-1.3016425670611i</v>
      </c>
      <c r="BA328" s="223" t="str">
        <f t="shared" ca="1" si="502"/>
        <v>-2.4911885502505-3.72832714019219i</v>
      </c>
      <c r="BB328" s="223" t="str">
        <f t="shared" ca="1" si="503"/>
        <v>0.439510908260932-4.46242913878892i</v>
      </c>
      <c r="BC328" s="223" t="str">
        <f t="shared" ca="1" si="504"/>
        <v>3.17068160315599-3.17068160315743i</v>
      </c>
      <c r="BD328" s="223" t="str">
        <f t="shared" ca="1" si="505"/>
        <v>4.46242913878871-0.439510908263081i</v>
      </c>
      <c r="BE328" s="223" t="str">
        <f t="shared" ca="1" si="506"/>
        <v>3.72832714019084+2.49118855025251i</v>
      </c>
      <c r="BF328" s="223" t="str">
        <f t="shared" ca="1" si="507"/>
        <v>1.30164256705877+4.29094048954462i</v>
      </c>
      <c r="BG328" s="223" t="str">
        <f t="shared" ca="1" si="508"/>
        <v>-1.71596051843385+4.14269515609935i</v>
      </c>
      <c r="BH328" s="223" t="str">
        <f t="shared" ca="1" si="509"/>
        <v>-3.95455340367346+2.11375283197622i</v>
      </c>
      <c r="BI328" s="223" t="str">
        <f t="shared" ca="1" si="510"/>
        <v>-4.39786172040852-0.874789086213513i</v>
      </c>
      <c r="BJ328" s="223" t="str">
        <f t="shared" ca="1" si="511"/>
        <v>-2.84463276096677-3.46619504823768i</v>
      </c>
      <c r="BK328" s="223" t="str">
        <f t="shared" ca="1" si="512"/>
        <v>1.3293708250687E-12-4.48402092515109i</v>
      </c>
      <c r="BL328" s="223" t="str">
        <f t="shared" ca="1" si="513"/>
        <v>2.84463276096567-3.46619504823858i</v>
      </c>
      <c r="BM328" s="223" t="str">
        <f t="shared" ca="1" si="514"/>
        <v>4.39786172040824-0.874789086214903i</v>
      </c>
      <c r="BN328" s="223" t="str">
        <f t="shared" ca="1" si="515"/>
        <v>3.95455340367419+2.11375283197485i</v>
      </c>
      <c r="BO328" s="223" t="str">
        <f t="shared" ca="1" si="516"/>
        <v>1.7159605184354+4.14269515609872i</v>
      </c>
      <c r="BP328" s="223" t="str">
        <f t="shared" ca="1" si="517"/>
        <v>-1.30164256706156+4.29094048954378i</v>
      </c>
      <c r="BQ328" s="223" t="str">
        <f t="shared" ca="1" si="518"/>
        <v>-3.72832714019246+2.49118855025009i</v>
      </c>
      <c r="BR328" s="223" t="str">
        <f t="shared" ca="1" si="519"/>
        <v>-4.46242913878888-0.439510908261415i</v>
      </c>
      <c r="BS328" s="223" t="str">
        <f t="shared" ca="1" si="520"/>
        <v>-3.17068160315718-3.17068160315625i</v>
      </c>
      <c r="BT328" s="223" t="str">
        <f t="shared" ca="1" si="521"/>
        <v>-0.439510908262471-4.46242913878877i</v>
      </c>
      <c r="BU328" s="223" t="str">
        <f t="shared" ca="1" si="522"/>
        <v>2.49118855024921-3.72832714019305i</v>
      </c>
      <c r="BV328" s="223" t="str">
        <f t="shared" ca="1" si="523"/>
        <v>4.29094048954473-1.30164256705843i</v>
      </c>
      <c r="BW328" s="223" t="str">
        <f t="shared" ca="1" si="524"/>
        <v>4.14269515609912+1.71596051843441i</v>
      </c>
      <c r="BX328" s="223" t="str">
        <f t="shared" ca="1" si="525"/>
        <v>2.11375283197579+3.95455340367369i</v>
      </c>
      <c r="BY328" s="223" t="str">
        <f t="shared" ca="1" si="526"/>
        <v>-0.874789086213863+4.39786172040844i</v>
      </c>
      <c r="BZ328" s="223" t="str">
        <f t="shared" ca="1" si="527"/>
        <v>-3.4661950482379+2.84463276096649i</v>
      </c>
      <c r="CA328" s="223" t="str">
        <f t="shared" ca="1" si="528"/>
        <v>-4.48402092515109-1.94241915317759E-12i</v>
      </c>
      <c r="CB328" s="223" t="str">
        <f t="shared" ca="1" si="529"/>
        <v>-3.46619504823835-2.84463276096595i</v>
      </c>
      <c r="CC328" s="223" t="str">
        <f t="shared" ca="1" si="530"/>
        <v>-0.874789086214553-4.39786172040831i</v>
      </c>
      <c r="CD328" s="223" t="str">
        <f t="shared" ca="1" si="531"/>
        <v>2.11375283197517-3.95455340367402i</v>
      </c>
      <c r="CE328" s="223" t="str">
        <f t="shared" ca="1" si="532"/>
        <v>4.14269515609895-1.71596051843483i</v>
      </c>
      <c r="CF328" s="223" t="str">
        <f t="shared" ca="1" si="533"/>
        <v>4.29094048954493+1.30164256705776i</v>
      </c>
      <c r="CG328" s="223" t="str">
        <f t="shared" ca="1" si="534"/>
        <v>2.49118855024958+3.7283271401928i</v>
      </c>
      <c r="CH328" s="223" t="str">
        <f t="shared" ca="1" si="535"/>
        <v>-0.439510908262025+4.46242913878882i</v>
      </c>
      <c r="CI328" s="223" t="str">
        <f t="shared" ca="1" si="536"/>
        <v>-3.17068160315668+3.17068160315674i</v>
      </c>
      <c r="CJ328" s="223" t="str">
        <f t="shared" ca="1" si="537"/>
        <v>-4.46242913878881+0.439510908262115i</v>
      </c>
      <c r="CK328" s="223" t="str">
        <f t="shared" ca="1" si="538"/>
        <v>-3.72832714019285-2.4911885502495i</v>
      </c>
      <c r="CL328" s="223" t="str">
        <f t="shared" ca="1" si="539"/>
        <v>-1.30164256705785-4.29094048954491i</v>
      </c>
      <c r="CM328" s="223" t="str">
        <f t="shared" ca="1" si="540"/>
        <v>1.71596051843475-4.14269515609898i</v>
      </c>
      <c r="CN328" s="223" t="str">
        <f t="shared" ca="1" si="541"/>
        <v>3.95455340367386-2.11375283197547i</v>
      </c>
      <c r="CO328" s="223" t="str">
        <f t="shared" ca="1" si="542"/>
        <v>4.39786172040838+0.874789086214212i</v>
      </c>
      <c r="CP328" s="223" t="str">
        <f t="shared" ca="1" si="543"/>
        <v>2.84463276096602+3.46619504823829i</v>
      </c>
      <c r="CQ328" s="223" t="str">
        <f t="shared" ca="1" si="544"/>
        <v>2.03249995203535E-12+4.48402092515109i</v>
      </c>
      <c r="CR328" s="223" t="str">
        <f t="shared" ca="1" si="545"/>
        <v>-2.84463276096642+3.46619504823796i</v>
      </c>
      <c r="CS328" s="223" t="str">
        <f t="shared" ca="1" si="546"/>
        <v>-4.39786172040843+0.874789086213952i</v>
      </c>
      <c r="CT328" s="223" t="str">
        <f t="shared" ca="1" si="547"/>
        <v>-3.95455340367373-2.11375283197571i</v>
      </c>
      <c r="CU328" s="223" t="str">
        <f t="shared" ca="1" si="548"/>
        <v>-1.7159605184345-4.14269515609908i</v>
      </c>
      <c r="CV328" s="223" t="str">
        <f t="shared" ca="1" si="549"/>
        <v>1.3016425670581-4.29094048954483i</v>
      </c>
      <c r="CW328" s="223" t="str">
        <f t="shared" ca="1" si="550"/>
        <v>3.728327140193-2.49118855024928i</v>
      </c>
      <c r="CX328" s="223" t="str">
        <f t="shared" ca="1" si="551"/>
        <v>4.46242913878878+0.439510908262382i</v>
      </c>
      <c r="CY328" s="223" t="str">
        <f t="shared" ca="1" si="552"/>
        <v>3.17068160315649+3.17068160315693i</v>
      </c>
      <c r="CZ328" s="223" t="str">
        <f t="shared" ca="1" si="553"/>
        <v>0.439510908261505+4.46242913878887i</v>
      </c>
      <c r="DA328" s="223" t="str">
        <f t="shared" ca="1" si="554"/>
        <v>-2.49118855025002+3.72832714019251i</v>
      </c>
      <c r="DB328" s="223" t="str">
        <f t="shared" ca="1" si="555"/>
        <v>-4.29094048954375+1.30164256706165i</v>
      </c>
      <c r="DC328" s="223" t="str">
        <f t="shared" ca="1" si="556"/>
        <v>-4.14269515609885-1.71596051843508i</v>
      </c>
      <c r="DD328" s="223" t="str">
        <f t="shared" ca="1" si="557"/>
        <v>-2.11375283197516-3.95455340367402i</v>
      </c>
      <c r="DE328" s="223" t="str">
        <f t="shared" ca="1" si="558"/>
        <v>0.874789086214567-4.39786172040831i</v>
      </c>
      <c r="DF328" s="223" t="str">
        <f t="shared" ca="1" si="559"/>
        <v>3.46619504823868-2.84463276096554i</v>
      </c>
      <c r="DG328" s="223" t="str">
        <f t="shared" ca="1" si="560"/>
        <v>4.48402092515109-1.41945162392646E-12i</v>
      </c>
      <c r="DH328" s="223" t="str">
        <f t="shared" ca="1" si="561"/>
        <v>3.46619504823757+2.8446327609669i</v>
      </c>
      <c r="DI328" s="223" t="str">
        <f t="shared" ca="1" si="562"/>
        <v>0.874789086213352+4.39786172040855i</v>
      </c>
      <c r="DJ328" s="223" t="str">
        <f t="shared" ca="1" si="563"/>
        <v>-2.11375283197625+3.95455340367344i</v>
      </c>
      <c r="DK328" s="223" t="str">
        <f t="shared" ca="1" si="564"/>
        <v>-4.14269515609932+1.71596051843393i</v>
      </c>
      <c r="DL328" s="223" t="str">
        <f t="shared" ca="1" si="565"/>
        <v>-4.29094048954465-1.30164256705869i</v>
      </c>
      <c r="DM328" s="223" t="str">
        <f t="shared" ca="1" si="566"/>
        <v>-2.49118855025259-3.72832714019079i</v>
      </c>
      <c r="DN328" s="223" t="str">
        <f t="shared" ca="1" si="567"/>
        <v>0.439510908262992-4.46242913878872i</v>
      </c>
      <c r="DO328" s="223" t="str">
        <f t="shared" ca="1" si="568"/>
        <v>3.17068160315737-3.17068160315605i</v>
      </c>
      <c r="DP328" s="223" t="str">
        <f t="shared" ca="1" si="569"/>
        <v>4.4624291387889-0.439510908261148i</v>
      </c>
      <c r="DQ328" s="223" t="str">
        <f t="shared" ca="1" si="570"/>
        <v>3.72832714019231+2.49118855025031i</v>
      </c>
      <c r="DR328" s="223" t="str">
        <f t="shared" ca="1" si="571"/>
        <v>1.3016425670613+4.29094048954386i</v>
      </c>
      <c r="DS328" s="223" t="str">
        <f t="shared" ca="1" si="572"/>
        <v>-1.71596051843564+4.14269515609861i</v>
      </c>
      <c r="DT328" s="223" t="str">
        <f t="shared" ca="1" si="573"/>
        <v>-3.95455340367432+2.11375283197462i</v>
      </c>
      <c r="DU328" s="223" t="str">
        <f t="shared" ca="1" si="574"/>
        <v>-4.39786172040818-0.874789086215168i</v>
      </c>
      <c r="DV328" s="223" t="str">
        <f t="shared" ca="1" si="575"/>
        <v>-2.84463276096546-3.46619504823875i</v>
      </c>
      <c r="DW328" s="223" t="str">
        <f t="shared" ca="1" si="576"/>
        <v>-1.31617745507555E-12-4.48402092515109i</v>
      </c>
      <c r="DX328" s="223" t="str">
        <f t="shared" ca="1" si="577"/>
        <v>2.84463276096697-3.46619504823751i</v>
      </c>
      <c r="DY328" s="223" t="str">
        <f t="shared" ca="1" si="578"/>
        <v>4.39786172040857-0.874789086213248i</v>
      </c>
      <c r="DZ328" s="223" t="str">
        <f t="shared" ca="1" si="579"/>
        <v>3.95455340367339+2.11375283197634i</v>
      </c>
      <c r="EA328" s="223" t="str">
        <f t="shared" ca="1" si="580"/>
        <v>1.71596051843336+4.14269515609956i</v>
      </c>
      <c r="EB328" s="223" t="str">
        <f t="shared" ca="1" si="581"/>
        <v>-1.30164256705927+4.29094048954447i</v>
      </c>
      <c r="EC328" s="223" t="str">
        <f t="shared" ca="1" si="582"/>
        <v>-3.72832714019113+2.49118855025208i</v>
      </c>
      <c r="ED328" s="223" t="str">
        <f t="shared" ca="1" si="583"/>
        <v>-4.46242913878866-0.439510908263602i</v>
      </c>
      <c r="EE328" s="223" t="str">
        <f t="shared" ca="1" si="584"/>
        <v>-3.17068160315562-3.1706816031578i</v>
      </c>
      <c r="EF328" s="223" t="str">
        <f t="shared" ca="1" si="585"/>
        <v>-0.439510908260538-4.46242913878897i</v>
      </c>
      <c r="EG328" s="223" t="str">
        <f t="shared" ca="1" si="586"/>
        <v>2.49118855025082-3.72832714019197i</v>
      </c>
      <c r="EH328" s="223" t="str">
        <f t="shared" ca="1" si="587"/>
        <v>4.29094048954404-1.30164256706072i</v>
      </c>
      <c r="EI328" s="223" t="str">
        <f t="shared" ca="1" si="588"/>
        <v>4.14269515610013+1.71596051843197i</v>
      </c>
      <c r="EJ328" s="223" t="str">
        <f t="shared" ca="1" si="589"/>
        <v>2.11375283197407+3.9545534036746i</v>
      </c>
      <c r="EK328" s="223" t="str">
        <f t="shared" ca="1" si="590"/>
        <v>-0.874789086215768+4.39786172040807i</v>
      </c>
      <c r="EL328" s="223" t="str">
        <f t="shared" ca="1" si="591"/>
        <v>-3.46619504823914+2.84463276096499i</v>
      </c>
      <c r="EM328" s="223" t="str">
        <f t="shared" ca="1" si="592"/>
        <v>-4.48402092515109+7.03129126966653E-13i</v>
      </c>
      <c r="EN328" s="223"/>
      <c r="EO328" s="223"/>
      <c r="EP328" s="223"/>
    </row>
    <row r="329" spans="1:146">
      <c r="A329" s="249">
        <f t="shared" si="461"/>
        <v>4.4726562499999905E-3</v>
      </c>
      <c r="B329" s="248">
        <v>229</v>
      </c>
      <c r="C329" s="247">
        <f t="shared" si="462"/>
        <v>45800</v>
      </c>
      <c r="N329" s="246">
        <f t="shared" ca="1" si="463"/>
        <v>8.5156967148657525</v>
      </c>
      <c r="O329" s="223">
        <f t="shared" ca="1" si="464"/>
        <v>-4.4843032851342475</v>
      </c>
      <c r="P329" s="223" t="str">
        <f t="shared" ca="1" si="465"/>
        <v>-3.53518447522984-2.75888504275907i</v>
      </c>
      <c r="Q329" s="223" t="str">
        <f t="shared" ca="1" si="466"/>
        <v>-1.08959681896281-4.34991433538316i</v>
      </c>
      <c r="R329" s="223" t="str">
        <f t="shared" ca="1" si="467"/>
        <v>1.81722495566457-4.09959381080318i</v>
      </c>
      <c r="S329" s="223" t="str">
        <f t="shared" ca="1" si="468"/>
        <v>3.95480242294699-2.11388593555056i</v>
      </c>
      <c r="T329" s="223" t="str">
        <f t="shared" ca="1" si="469"/>
        <v>4.41828376853402+0.766644959400784i</v>
      </c>
      <c r="U329" s="223" t="str">
        <f t="shared" ca="1" si="470"/>
        <v>3.01147402738169+3.32264956555327i</v>
      </c>
      <c r="V329" s="223" t="str">
        <f t="shared" ca="1" si="471"/>
        <v>0.329885814219333+4.47215287111729i</v>
      </c>
      <c r="W329" s="223" t="str">
        <f t="shared" ca="1" si="472"/>
        <v>-2.49134542105265+3.72856191393757i</v>
      </c>
      <c r="X329" s="223" t="str">
        <f t="shared" ca="1" si="473"/>
        <v>-4.25797233956091+1.40664405895736i</v>
      </c>
      <c r="Y329" s="223" t="str">
        <f t="shared" ca="1" si="474"/>
        <v>-4.22216914459888-1.51071627629511i</v>
      </c>
      <c r="Z329" s="223" t="str">
        <f t="shared" ca="1" si="475"/>
        <v>-2.39909158439876-3.78857961810661i</v>
      </c>
      <c r="AA329" s="223" t="str">
        <f t="shared" ca="1" si="476"/>
        <v>0.439538584379189-4.46271013913158i</v>
      </c>
      <c r="AB329" s="223" t="str">
        <f t="shared" ca="1" si="477"/>
        <v>3.09210892999757-3.24774357332827i</v>
      </c>
      <c r="AC329" s="223" t="str">
        <f t="shared" ca="1" si="478"/>
        <v>4.43576747321267-0.657983948629684i</v>
      </c>
      <c r="AD329" s="223" t="str">
        <f t="shared" ca="1" si="479"/>
        <v>3.90173395258126+2.21030498265294i</v>
      </c>
      <c r="AE329" s="223" t="str">
        <f t="shared" ca="1" si="480"/>
        <v>1.71606857292112+4.1429560227087i</v>
      </c>
      <c r="AF329" s="223" t="str">
        <f t="shared" ca="1" si="481"/>
        <v>-1.19602089453197+4.32186417798023i</v>
      </c>
      <c r="AG329" s="223" t="str">
        <f t="shared" ca="1" si="482"/>
        <v>-3.60182617206271+2.67129634808829i</v>
      </c>
      <c r="AH329" s="223" t="str">
        <f t="shared" ca="1" si="483"/>
        <v>-4.48295269682424-0.110050311685632i</v>
      </c>
      <c r="AI329" s="223" t="str">
        <f t="shared" ca="1" si="484"/>
        <v>-3.46641331545823-2.84481188824142i</v>
      </c>
      <c r="AJ329" s="223" t="str">
        <f t="shared" ca="1" si="485"/>
        <v>-0.982516411013381-4.37534426704404i</v>
      </c>
      <c r="AK329" s="223" t="str">
        <f t="shared" ca="1" si="486"/>
        <v>1.91728671004433-4.0537621568801i</v>
      </c>
      <c r="AL329" s="223" t="str">
        <f t="shared" ca="1" si="487"/>
        <v>4.0054886682123-2.01619356260472i</v>
      </c>
      <c r="AM329" s="223" t="str">
        <f t="shared" ca="1" si="488"/>
        <v>4.39813865492374+0.8748441719137i</v>
      </c>
      <c r="AN329" s="223" t="str">
        <f t="shared" ca="1" si="489"/>
        <v>2.92902512541899+3.39555411792097i</v>
      </c>
      <c r="AO329" s="223" t="str">
        <f t="shared" ca="1" si="490"/>
        <v>0.220034333181553+4.47890174543795i</v>
      </c>
      <c r="AP329" s="223" t="str">
        <f t="shared" ca="1" si="491"/>
        <v>-2.58209856438123+3.66629826349224i</v>
      </c>
      <c r="AQ329" s="223" t="str">
        <f t="shared" ca="1" si="492"/>
        <v>-4.29121069120104+1.30172453183756i</v>
      </c>
      <c r="AR329" s="223" t="str">
        <f t="shared" ca="1" si="493"/>
        <v>-4.29121069120104+1.30172453183756i</v>
      </c>
      <c r="AS329" s="223" t="str">
        <f t="shared" ca="1" si="494"/>
        <v>-2.30539262468337-3.84631522357715i</v>
      </c>
      <c r="AT329" s="223" t="str">
        <f t="shared" ca="1" si="495"/>
        <v>0.548926592929955-4.45057923742968i</v>
      </c>
      <c r="AU329" s="223" t="str">
        <f t="shared" ca="1" si="496"/>
        <v>3.17088126181443-3.17088126181664i</v>
      </c>
      <c r="AV329" s="223" t="str">
        <f t="shared" ca="1" si="497"/>
        <v>4.45057923742931-0.548926592932938i</v>
      </c>
      <c r="AW329" s="223" t="str">
        <f t="shared" ca="1" si="498"/>
        <v>3.84631522357869+2.30539262468079i</v>
      </c>
      <c r="AX329" s="223" t="str">
        <f t="shared" ca="1" si="499"/>
        <v>1.61387849463892+4.18382267282061i</v>
      </c>
      <c r="AY329" s="223" t="str">
        <f t="shared" ca="1" si="500"/>
        <v>-1.30172453183468+4.29121069120191i</v>
      </c>
      <c r="AZ329" s="223" t="str">
        <f t="shared" ca="1" si="501"/>
        <v>-3.66629826349051+2.58209856438368i</v>
      </c>
      <c r="BA329" s="223" t="str">
        <f t="shared" ca="1" si="502"/>
        <v>-4.4789017454381-0.220034333178553i</v>
      </c>
      <c r="BB329" s="223" t="str">
        <f t="shared" ca="1" si="503"/>
        <v>-3.39555411792293-2.92902512541672i</v>
      </c>
      <c r="BC329" s="223" t="str">
        <f t="shared" ca="1" si="504"/>
        <v>-0.874844171916646-4.39813865492316i</v>
      </c>
      <c r="BD329" s="223" t="str">
        <f t="shared" ca="1" si="505"/>
        <v>2.01619356260203-4.00548866821365i</v>
      </c>
      <c r="BE329" s="223" t="str">
        <f t="shared" ca="1" si="506"/>
        <v>4.05376215687882-1.91728671004704i</v>
      </c>
      <c r="BF329" s="223" t="str">
        <f t="shared" ca="1" si="507"/>
        <v>4.37534426704469+0.982516411010516i</v>
      </c>
      <c r="BG329" s="223" t="str">
        <f t="shared" ca="1" si="508"/>
        <v>2.84481188824379+3.46641331545628i</v>
      </c>
      <c r="BH329" s="223" t="str">
        <f t="shared" ca="1" si="509"/>
        <v>0.110050311688699+4.48295269682416i</v>
      </c>
      <c r="BI329" s="223" t="str">
        <f t="shared" ca="1" si="510"/>
        <v>-2.67129634808951+3.60182617206181i</v>
      </c>
      <c r="BJ329" s="223" t="str">
        <f t="shared" ca="1" si="511"/>
        <v>-4.32186417797969+1.19602089453394i</v>
      </c>
      <c r="BK329" s="223" t="str">
        <f t="shared" ca="1" si="512"/>
        <v>-4.14295602270777-1.71606857292335i</v>
      </c>
      <c r="BL329" s="223" t="str">
        <f t="shared" ca="1" si="513"/>
        <v>-2.21030498265089-3.90173395258242i</v>
      </c>
      <c r="BM329" s="223" t="str">
        <f t="shared" ca="1" si="514"/>
        <v>0.657983948631693-4.43576747321237i</v>
      </c>
      <c r="BN329" s="223" t="str">
        <f t="shared" ca="1" si="515"/>
        <v>3.24774357332958-3.09210892999619i</v>
      </c>
      <c r="BO329" s="223" t="str">
        <f t="shared" ca="1" si="516"/>
        <v>4.46271013913174-0.439538584377422i</v>
      </c>
      <c r="BP329" s="223" t="str">
        <f t="shared" ca="1" si="517"/>
        <v>3.78857961810558+2.39909158440039i</v>
      </c>
      <c r="BQ329" s="223" t="str">
        <f t="shared" ca="1" si="518"/>
        <v>1.51071627629341+4.22216914459949i</v>
      </c>
      <c r="BR329" s="223" t="str">
        <f t="shared" ca="1" si="519"/>
        <v>-1.4066440589592+4.2579723395603i</v>
      </c>
      <c r="BS329" s="223" t="str">
        <f t="shared" ca="1" si="520"/>
        <v>-3.72856191393857+2.49134542105114i</v>
      </c>
      <c r="BT329" s="223" t="str">
        <f t="shared" ca="1" si="521"/>
        <v>-4.47215287111715-0.329885814221294i</v>
      </c>
      <c r="BU329" s="223" t="str">
        <f t="shared" ca="1" si="522"/>
        <v>-3.32264956555203-3.01147402738305i</v>
      </c>
      <c r="BV329" s="223" t="str">
        <f t="shared" ca="1" si="523"/>
        <v>-0.766644959398834-4.41828376853436i</v>
      </c>
      <c r="BW329" s="223" t="str">
        <f t="shared" ca="1" si="524"/>
        <v>2.1138859355518-3.95480242294632i</v>
      </c>
      <c r="BX329" s="223" t="str">
        <f t="shared" ca="1" si="525"/>
        <v>4.09959381080381-1.81722495566314i</v>
      </c>
      <c r="BY329" s="223" t="str">
        <f t="shared" ca="1" si="526"/>
        <v>4.34991433538281+1.0895968189642i</v>
      </c>
      <c r="BZ329" s="223" t="str">
        <f t="shared" ca="1" si="527"/>
        <v>2.7588850427578+3.53518447523084i</v>
      </c>
      <c r="CA329" s="223" t="str">
        <f t="shared" ca="1" si="528"/>
        <v>-1.45690707324719E-12+4.48430328513425i</v>
      </c>
      <c r="CB329" s="223" t="str">
        <f t="shared" ca="1" si="529"/>
        <v>-2.75888504276009+3.53518447522904i</v>
      </c>
      <c r="CC329" s="223" t="str">
        <f t="shared" ca="1" si="530"/>
        <v>-4.34991433538352+1.08959681896138i</v>
      </c>
      <c r="CD329" s="223" t="str">
        <f t="shared" ca="1" si="531"/>
        <v>-4.09959381080263-1.81722495566581i</v>
      </c>
      <c r="CE329" s="223" t="str">
        <f t="shared" ca="1" si="532"/>
        <v>-2.11388593554923-3.9548024229477i</v>
      </c>
      <c r="CF329" s="223" t="str">
        <f t="shared" ca="1" si="533"/>
        <v>0.766644959401704-4.41828376853386i</v>
      </c>
      <c r="CG329" s="223" t="str">
        <f t="shared" ca="1" si="534"/>
        <v>3.32264956555399-3.01147402738089i</v>
      </c>
      <c r="CH329" s="223" t="str">
        <f t="shared" ca="1" si="535"/>
        <v>4.47215287111736-0.329885814218388i</v>
      </c>
      <c r="CI329" s="223" t="str">
        <f t="shared" ca="1" si="536"/>
        <v>3.72856191393696+2.49134542105357i</v>
      </c>
      <c r="CJ329" s="223" t="str">
        <f t="shared" ca="1" si="537"/>
        <v>1.40664405895643+4.25797233956121i</v>
      </c>
      <c r="CK329" s="223" t="str">
        <f t="shared" ca="1" si="538"/>
        <v>-1.51071627629615+4.22216914459851i</v>
      </c>
      <c r="CL329" s="223" t="str">
        <f t="shared" ca="1" si="539"/>
        <v>-3.78857961810714+2.39909158439793i</v>
      </c>
      <c r="CM329" s="223" t="str">
        <f t="shared" ca="1" si="540"/>
        <v>-4.46271013913146-0.439538584380322i</v>
      </c>
      <c r="CN329" s="223" t="str">
        <f t="shared" ca="1" si="541"/>
        <v>-3.24774357332757-3.0921089299983i</v>
      </c>
      <c r="CO329" s="223" t="str">
        <f t="shared" ca="1" si="542"/>
        <v>-0.657983948628809-4.4357674732128i</v>
      </c>
      <c r="CP329" s="223" t="str">
        <f t="shared" ca="1" si="543"/>
        <v>2.21030498265342-3.90173395258098i</v>
      </c>
      <c r="CQ329" s="223" t="str">
        <f t="shared" ca="1" si="544"/>
        <v>4.14295602270889-1.71606857292066i</v>
      </c>
      <c r="CR329" s="223" t="str">
        <f t="shared" ca="1" si="545"/>
        <v>4.32186417798006+1.19602089453258i</v>
      </c>
      <c r="CS329" s="223" t="str">
        <f t="shared" ca="1" si="546"/>
        <v>2.67129634808717+3.60182617206354i</v>
      </c>
      <c r="CT329" s="223" t="str">
        <f t="shared" ca="1" si="547"/>
        <v>-0.110050311687152+4.4829526968242i</v>
      </c>
      <c r="CU329" s="223" t="str">
        <f t="shared" ca="1" si="548"/>
        <v>-2.8448118882425+3.46641331545734i</v>
      </c>
      <c r="CV329" s="223" t="str">
        <f t="shared" ca="1" si="549"/>
        <v>-4.37534426704438+0.982516411011902i</v>
      </c>
      <c r="CW329" s="223" t="str">
        <f t="shared" ca="1" si="550"/>
        <v>-4.05376215687948-1.91728671004564i</v>
      </c>
      <c r="CX329" s="223" t="str">
        <f t="shared" ca="1" si="551"/>
        <v>-2.0161935626033-4.00548866821301i</v>
      </c>
      <c r="CY329" s="223" t="str">
        <f t="shared" ca="1" si="552"/>
        <v>0.87484417191513-4.39813865492346i</v>
      </c>
      <c r="CZ329" s="223" t="str">
        <f t="shared" ca="1" si="553"/>
        <v>3.39555411792201-2.92902512541779i</v>
      </c>
      <c r="DA329" s="223" t="str">
        <f t="shared" ca="1" si="554"/>
        <v>4.47890174543803-0.220034333180098i</v>
      </c>
      <c r="DB329" s="223" t="str">
        <f t="shared" ca="1" si="555"/>
        <v>3.66629826349147+2.58209856438231i</v>
      </c>
      <c r="DC329" s="223" t="str">
        <f t="shared" ca="1" si="556"/>
        <v>1.30172453183616+4.29121069120146i</v>
      </c>
      <c r="DD329" s="223" t="str">
        <f t="shared" ca="1" si="557"/>
        <v>-1.61387849463736+4.18382267282122i</v>
      </c>
      <c r="DE329" s="223" t="str">
        <f t="shared" ca="1" si="558"/>
        <v>-3.84631522357777+2.30539262468234i</v>
      </c>
      <c r="DF329" s="223" t="str">
        <f t="shared" ca="1" si="559"/>
        <v>-4.45057923742948-0.548926592931529i</v>
      </c>
      <c r="DG329" s="223" t="str">
        <f t="shared" ca="1" si="560"/>
        <v>-3.17088126181553-3.17088126181555i</v>
      </c>
      <c r="DH329" s="223" t="str">
        <f t="shared" ca="1" si="561"/>
        <v>-0.548926592931489-4.45057923742949i</v>
      </c>
      <c r="DI329" s="223" t="str">
        <f t="shared" ca="1" si="562"/>
        <v>2.30539262468193-3.84631522357801i</v>
      </c>
      <c r="DJ329" s="223" t="str">
        <f t="shared" ca="1" si="563"/>
        <v>4.18382267282123-1.61387849463733i</v>
      </c>
      <c r="DK329" s="223" t="str">
        <f t="shared" ca="1" si="564"/>
        <v>4.29121069120145+1.3017245318362i</v>
      </c>
      <c r="DL329" s="223" t="str">
        <f t="shared" ca="1" si="565"/>
        <v>2.58209856438249+3.66629826349135i</v>
      </c>
      <c r="DM329" s="223" t="str">
        <f t="shared" ca="1" si="566"/>
        <v>-0.220034333179881+4.47890174543803i</v>
      </c>
      <c r="DN329" s="223" t="str">
        <f t="shared" ca="1" si="567"/>
        <v>-2.92902512541763+3.39555411792215i</v>
      </c>
      <c r="DO329" s="223" t="str">
        <f t="shared" ca="1" si="568"/>
        <v>-4.39813865492346+0.874844171915095i</v>
      </c>
      <c r="DP329" s="223" t="str">
        <f t="shared" ca="1" si="569"/>
        <v>-4.00548866821299-2.01619356260334i</v>
      </c>
      <c r="DQ329" s="223" t="str">
        <f t="shared" ca="1" si="570"/>
        <v>-1.91728671004584-4.05376215687939i</v>
      </c>
      <c r="DR329" s="223" t="str">
        <f t="shared" ca="1" si="571"/>
        <v>0.982516411011686-4.37534426704442i</v>
      </c>
      <c r="DS329" s="223" t="str">
        <f t="shared" ca="1" si="572"/>
        <v>3.46641331545737-2.84481188824247i</v>
      </c>
      <c r="DT329" s="223" t="str">
        <f t="shared" ca="1" si="573"/>
        <v>4.4829526968242-0.110050311687115i</v>
      </c>
      <c r="DU329" s="223" t="str">
        <f t="shared" ca="1" si="574"/>
        <v>3.60182617206367+2.671296348087i</v>
      </c>
      <c r="DV329" s="223" t="str">
        <f t="shared" ca="1" si="575"/>
        <v>1.19602089453279+4.32186417798001i</v>
      </c>
      <c r="DW329" s="223" t="str">
        <f t="shared" ca="1" si="576"/>
        <v>-1.71606857292069+4.14295602270888i</v>
      </c>
      <c r="DX329" s="223" t="str">
        <f t="shared" ca="1" si="577"/>
        <v>-3.901733952581+2.21030498265339i</v>
      </c>
      <c r="DY329" s="223" t="str">
        <f t="shared" ca="1" si="578"/>
        <v>-4.43576747321283-0.657983948628594i</v>
      </c>
      <c r="DZ329" s="223" t="str">
        <f t="shared" ca="1" si="579"/>
        <v>-3.09210892999846-3.24774357332742i</v>
      </c>
      <c r="EA329" s="223" t="str">
        <f t="shared" ca="1" si="580"/>
        <v>-0.439538584380538-4.46271013913144i</v>
      </c>
      <c r="EB329" s="223" t="str">
        <f t="shared" ca="1" si="581"/>
        <v>2.39909158439796-3.78857961810712i</v>
      </c>
      <c r="EC329" s="223" t="str">
        <f t="shared" ca="1" si="582"/>
        <v>4.22216914459852-1.51071627629611i</v>
      </c>
      <c r="ED329" s="223" t="str">
        <f t="shared" ca="1" si="583"/>
        <v>4.25797233956128+1.40664405895622i</v>
      </c>
      <c r="EE329" s="223" t="str">
        <f t="shared" ca="1" si="584"/>
        <v>2.49134542105375+3.72856191393684i</v>
      </c>
      <c r="EF329" s="223" t="str">
        <f t="shared" ca="1" si="585"/>
        <v>-0.329885814218425+4.47215287111736i</v>
      </c>
      <c r="EG329" s="223" t="str">
        <f t="shared" ca="1" si="586"/>
        <v>-3.01147402738092+3.32264956555396i</v>
      </c>
      <c r="EH329" s="223" t="str">
        <f t="shared" ca="1" si="587"/>
        <v>-4.41828376853382+0.766644959401919i</v>
      </c>
      <c r="EI329" s="223" t="str">
        <f t="shared" ca="1" si="588"/>
        <v>-3.95480242294779-2.11388593554904i</v>
      </c>
      <c r="EJ329" s="223" t="str">
        <f t="shared" ca="1" si="589"/>
        <v>-1.81722495566578-4.09959381080264i</v>
      </c>
      <c r="EK329" s="223" t="str">
        <f t="shared" ca="1" si="590"/>
        <v>1.08959681896141-4.34991433538351i</v>
      </c>
      <c r="EL329" s="223" t="str">
        <f t="shared" ca="1" si="591"/>
        <v>3.53518447522891-2.75888504276026i</v>
      </c>
      <c r="EM329" s="223" t="str">
        <f t="shared" ca="1" si="592"/>
        <v>4.48430328513425-1.67444219234973E-12i</v>
      </c>
      <c r="EN329" s="223"/>
      <c r="EO329" s="223"/>
      <c r="EP329" s="223"/>
    </row>
    <row r="330" spans="1:146">
      <c r="A330" s="249">
        <f t="shared" si="461"/>
        <v>4.4921874999999901E-3</v>
      </c>
      <c r="B330" s="248">
        <v>230</v>
      </c>
      <c r="C330" s="247">
        <f t="shared" si="462"/>
        <v>46000</v>
      </c>
      <c r="N330" s="246">
        <f t="shared" ca="1" si="463"/>
        <v>8.5154332432603539</v>
      </c>
      <c r="O330" s="223">
        <f t="shared" ca="1" si="464"/>
        <v>-4.4845667567396452</v>
      </c>
      <c r="P330" s="223" t="str">
        <f t="shared" ca="1" si="465"/>
        <v>-3.60203779444101-2.67145329793969i</v>
      </c>
      <c r="Q330" s="223" t="str">
        <f t="shared" ca="1" si="466"/>
        <v>-1.30180101360618-4.29146281780796i</v>
      </c>
      <c r="R330" s="223" t="str">
        <f t="shared" ca="1" si="467"/>
        <v>1.51080503720555-4.22241721472531i</v>
      </c>
      <c r="S330" s="223" t="str">
        <f t="shared" ca="1" si="468"/>
        <v>3.72878098257129-2.49149179803366i</v>
      </c>
      <c r="T330" s="223" t="str">
        <f t="shared" ca="1" si="469"/>
        <v>4.47916489968032+0.220047261119263i</v>
      </c>
      <c r="U330" s="223" t="str">
        <f t="shared" ca="1" si="470"/>
        <v>3.4666169817629+2.84497903285902i</v>
      </c>
      <c r="V330" s="223" t="str">
        <f t="shared" ca="1" si="471"/>
        <v>1.08966083734072+4.35016991107477i</v>
      </c>
      <c r="W330" s="223" t="str">
        <f t="shared" ca="1" si="472"/>
        <v>-1.71616939913941+4.14319943873232i</v>
      </c>
      <c r="X330" s="223" t="str">
        <f t="shared" ca="1" si="473"/>
        <v>-3.84654121071181+2.3055280761574i</v>
      </c>
      <c r="Y330" s="223" t="str">
        <f t="shared" ca="1" si="474"/>
        <v>-4.46297234204916-0.439564409112625i</v>
      </c>
      <c r="Z330" s="223" t="str">
        <f t="shared" ca="1" si="475"/>
        <v>-3.3228447851355-3.01165096409795i</v>
      </c>
      <c r="AA330" s="223" t="str">
        <f t="shared" ca="1" si="476"/>
        <v>-0.874895572675106-4.39839706399591i</v>
      </c>
      <c r="AB330" s="223" t="str">
        <f t="shared" ca="1" si="477"/>
        <v>1.91739935867205-4.05400033239002i</v>
      </c>
      <c r="AC330" s="223" t="str">
        <f t="shared" ca="1" si="478"/>
        <v>3.9550347841585-2.11401013520528i</v>
      </c>
      <c r="AD330" s="223" t="str">
        <f t="shared" ca="1" si="479"/>
        <v>4.4360280931358+0.658022607943125i</v>
      </c>
      <c r="AE330" s="223" t="str">
        <f t="shared" ca="1" si="480"/>
        <v>3.17106756437451+3.17106756437422i</v>
      </c>
      <c r="AF330" s="223" t="str">
        <f t="shared" ca="1" si="481"/>
        <v>0.658022607943085+4.43602809313581i</v>
      </c>
      <c r="AG330" s="223" t="str">
        <f t="shared" ca="1" si="482"/>
        <v>-2.11401013520492+3.95503478415869i</v>
      </c>
      <c r="AH330" s="223" t="str">
        <f t="shared" ca="1" si="483"/>
        <v>-4.05400033239003+1.91739935867201i</v>
      </c>
      <c r="AI330" s="223" t="str">
        <f t="shared" ca="1" si="484"/>
        <v>-4.39839706399573-0.874895572676021i</v>
      </c>
      <c r="AJ330" s="223" t="str">
        <f t="shared" ca="1" si="485"/>
        <v>-3.01165096409658-3.32284478513675i</v>
      </c>
      <c r="AK330" s="223" t="str">
        <f t="shared" ca="1" si="486"/>
        <v>-0.439564409110334-4.46297234204939i</v>
      </c>
      <c r="AL330" s="223" t="str">
        <f t="shared" ca="1" si="487"/>
        <v>2.30552807615632-3.84654121071246i</v>
      </c>
      <c r="AM330" s="223" t="str">
        <f t="shared" ca="1" si="488"/>
        <v>4.14319943873198-1.71616939914023i</v>
      </c>
      <c r="AN330" s="223" t="str">
        <f t="shared" ca="1" si="489"/>
        <v>4.35016991107475+1.08966083734079i</v>
      </c>
      <c r="AO330" s="223" t="str">
        <f t="shared" ca="1" si="490"/>
        <v>2.84497903285867+3.46661698176319i</v>
      </c>
      <c r="AP330" s="223" t="str">
        <f t="shared" ca="1" si="491"/>
        <v>0.220047261117839+4.47916489968039i</v>
      </c>
      <c r="AQ330" s="223" t="str">
        <f t="shared" ca="1" si="492"/>
        <v>-2.49149179803554+3.72878098257004i</v>
      </c>
      <c r="AR330" s="223" t="str">
        <f t="shared" ca="1" si="493"/>
        <v>-2.49149179803554+3.72878098257004i</v>
      </c>
      <c r="AS330" s="223" t="str">
        <f t="shared" ca="1" si="494"/>
        <v>-4.29146281780821-1.30180101360535i</v>
      </c>
      <c r="AT330" s="223" t="str">
        <f t="shared" ca="1" si="495"/>
        <v>-2.67145329793983-3.60203779444091i</v>
      </c>
      <c r="AU330" s="223" t="str">
        <f t="shared" ca="1" si="496"/>
        <v>4.85664872504131E-13-4.48456675673965i</v>
      </c>
      <c r="AV330" s="223" t="str">
        <f t="shared" ca="1" si="497"/>
        <v>2.67145329794071-3.60203779444026i</v>
      </c>
      <c r="AW330" s="223" t="str">
        <f t="shared" ca="1" si="498"/>
        <v>4.2914628178085-1.30180101360442i</v>
      </c>
      <c r="AX330" s="223" t="str">
        <f t="shared" ca="1" si="499"/>
        <v>4.22241721472592+1.51080503720386i</v>
      </c>
      <c r="AY330" s="223" t="str">
        <f t="shared" ca="1" si="500"/>
        <v>2.49149179803473+3.72878098257058i</v>
      </c>
      <c r="AZ330" s="223" t="str">
        <f t="shared" ca="1" si="501"/>
        <v>-0.220047261118809+4.47916489968034i</v>
      </c>
      <c r="BA330" s="223" t="str">
        <f t="shared" ca="1" si="502"/>
        <v>-2.84497903285942+3.46661698176257i</v>
      </c>
      <c r="BB330" s="223" t="str">
        <f t="shared" ca="1" si="503"/>
        <v>-4.35016991107499+1.08966083733985i</v>
      </c>
      <c r="BC330" s="223" t="str">
        <f t="shared" ca="1" si="504"/>
        <v>-4.14319943873161-1.71616939914113i</v>
      </c>
      <c r="BD330" s="223" t="str">
        <f t="shared" ca="1" si="505"/>
        <v>-2.30552807615931-3.84654121071067i</v>
      </c>
      <c r="BE330" s="223" t="str">
        <f t="shared" ca="1" si="506"/>
        <v>0.439564409111364-4.46297234204929i</v>
      </c>
      <c r="BF330" s="223" t="str">
        <f t="shared" ca="1" si="507"/>
        <v>3.0116509640973-3.3228447851361i</v>
      </c>
      <c r="BG330" s="223" t="str">
        <f t="shared" ca="1" si="508"/>
        <v>4.39839706399593-0.874895572675008i</v>
      </c>
      <c r="BH330" s="223" t="str">
        <f t="shared" ca="1" si="509"/>
        <v>4.05400033238962+1.91739935867289i</v>
      </c>
      <c r="BI330" s="223" t="str">
        <f t="shared" ca="1" si="510"/>
        <v>2.11401013520413+3.95503478415912i</v>
      </c>
      <c r="BJ330" s="223" t="str">
        <f t="shared" ca="1" si="511"/>
        <v>-0.658022607941085+4.4360280931361i</v>
      </c>
      <c r="BK330" s="223" t="str">
        <f t="shared" ca="1" si="512"/>
        <v>-3.17106756437326+3.17106756437547i</v>
      </c>
      <c r="BL330" s="223" t="str">
        <f t="shared" ca="1" si="513"/>
        <v>-4.43602809313568+0.658022607943928i</v>
      </c>
      <c r="BM330" s="223" t="str">
        <f t="shared" ca="1" si="514"/>
        <v>-3.95503478415843-2.11401013520541i</v>
      </c>
      <c r="BN330" s="223" t="str">
        <f t="shared" ca="1" si="515"/>
        <v>-1.91739935867146-4.0540003323903i</v>
      </c>
      <c r="BO330" s="223" t="str">
        <f t="shared" ca="1" si="516"/>
        <v>0.874895572676434-4.39839706399565i</v>
      </c>
      <c r="BP330" s="223" t="str">
        <f t="shared" ca="1" si="517"/>
        <v>3.32284478513707-3.01165096409622i</v>
      </c>
      <c r="BQ330" s="223" t="str">
        <f t="shared" ca="1" si="518"/>
        <v>4.46297234204899-0.439564409114353i</v>
      </c>
      <c r="BR330" s="223" t="str">
        <f t="shared" ca="1" si="519"/>
        <v>3.84654121071221+2.30552807615673i</v>
      </c>
      <c r="BS330" s="223" t="str">
        <f t="shared" ca="1" si="520"/>
        <v>1.71616939913966+4.14319943873221i</v>
      </c>
      <c r="BT330" s="223" t="str">
        <f t="shared" ca="1" si="521"/>
        <v>-1.08966083734114+4.35016991107466i</v>
      </c>
      <c r="BU330" s="223" t="str">
        <f t="shared" ca="1" si="522"/>
        <v>-3.46661698176349+2.8449790328583i</v>
      </c>
      <c r="BV330" s="223" t="str">
        <f t="shared" ca="1" si="523"/>
        <v>-4.47916489968042+0.220047261117353i</v>
      </c>
      <c r="BW330" s="223" t="str">
        <f t="shared" ca="1" si="524"/>
        <v>-3.72878098257225-2.49149179803223i</v>
      </c>
      <c r="BX330" s="223" t="str">
        <f t="shared" ca="1" si="525"/>
        <v>-1.51080503720669-4.2224172147249i</v>
      </c>
      <c r="BY330" s="223" t="str">
        <f t="shared" ca="1" si="526"/>
        <v>1.30180101360594-4.29146281780803i</v>
      </c>
      <c r="BZ330" s="223" t="str">
        <f t="shared" ca="1" si="527"/>
        <v>3.60203779444113-2.67145329793954i</v>
      </c>
      <c r="CA330" s="223" t="str">
        <f t="shared" ca="1" si="528"/>
        <v>4.48456675673965+9.71329745008261E-13i</v>
      </c>
      <c r="CB330" s="223" t="str">
        <f t="shared" ca="1" si="529"/>
        <v>3.60203779443997+2.6714532979411i</v>
      </c>
      <c r="CC330" s="223" t="str">
        <f t="shared" ca="1" si="530"/>
        <v>1.30180101360823+4.29146281780734i</v>
      </c>
      <c r="CD330" s="223" t="str">
        <f t="shared" ca="1" si="531"/>
        <v>-1.51080503720444+4.22241721472571i</v>
      </c>
      <c r="CE330" s="223" t="str">
        <f t="shared" ca="1" si="532"/>
        <v>-3.72878098257092+2.49149179803422i</v>
      </c>
      <c r="CF330" s="223" t="str">
        <f t="shared" ca="1" si="533"/>
        <v>-4.47916489968032-0.220047261119293i</v>
      </c>
      <c r="CG330" s="223" t="str">
        <f t="shared" ca="1" si="534"/>
        <v>-3.46661698176226-2.8449790328598i</v>
      </c>
      <c r="CH330" s="223" t="str">
        <f t="shared" ca="1" si="535"/>
        <v>-1.08966083733926-4.35016991107514i</v>
      </c>
      <c r="CI330" s="223" t="str">
        <f t="shared" ca="1" si="536"/>
        <v>1.71616939914169-4.14319943873138i</v>
      </c>
      <c r="CJ330" s="223" t="str">
        <f t="shared" ca="1" si="537"/>
        <v>3.84654121071098-2.30552807615878i</v>
      </c>
      <c r="CK330" s="223" t="str">
        <f t="shared" ca="1" si="538"/>
        <v>4.46297234204925+0.439564409111721i</v>
      </c>
      <c r="CL330" s="223" t="str">
        <f t="shared" ca="1" si="539"/>
        <v>3.32284478513577+3.01165096409766i</v>
      </c>
      <c r="CM330" s="223" t="str">
        <f t="shared" ca="1" si="540"/>
        <v>0.874895572674528+4.39839706399602i</v>
      </c>
      <c r="CN330" s="223" t="str">
        <f t="shared" ca="1" si="541"/>
        <v>-1.91739935867344+4.05400033238936i</v>
      </c>
      <c r="CO330" s="223" t="str">
        <f t="shared" ca="1" si="542"/>
        <v>-3.95503478415935+2.1140101352037i</v>
      </c>
      <c r="CP330" s="223" t="str">
        <f t="shared" ca="1" si="543"/>
        <v>-4.43602809313604-0.658022607941565i</v>
      </c>
      <c r="CQ330" s="223" t="str">
        <f t="shared" ca="1" si="544"/>
        <v>-3.17106756437513-3.1710675643736i</v>
      </c>
      <c r="CR330" s="223" t="str">
        <f t="shared" ca="1" si="545"/>
        <v>-0.658022607943448-4.43602809313575i</v>
      </c>
      <c r="CS330" s="223" t="str">
        <f t="shared" ca="1" si="546"/>
        <v>2.11401013520584-3.95503478415821i</v>
      </c>
      <c r="CT330" s="223" t="str">
        <f t="shared" ca="1" si="547"/>
        <v>4.0540003323905-1.91739935867102i</v>
      </c>
      <c r="CU330" s="223" t="str">
        <f t="shared" ca="1" si="548"/>
        <v>4.39839706399555+0.874895572676914i</v>
      </c>
      <c r="CV330" s="223" t="str">
        <f t="shared" ca="1" si="549"/>
        <v>3.01165096409926+3.32284478513432i</v>
      </c>
      <c r="CW330" s="223" t="str">
        <f t="shared" ca="1" si="550"/>
        <v>0.43956440911387+4.46297234204904i</v>
      </c>
      <c r="CX330" s="223" t="str">
        <f t="shared" ca="1" si="551"/>
        <v>-2.30552807615715+3.84654121071196i</v>
      </c>
      <c r="CY330" s="223" t="str">
        <f t="shared" ca="1" si="552"/>
        <v>-4.1431994387324+1.71616939913922i</v>
      </c>
      <c r="CZ330" s="223" t="str">
        <f t="shared" ca="1" si="553"/>
        <v>-4.35016991107454-1.08966083734161i</v>
      </c>
      <c r="DA330" s="223" t="str">
        <f t="shared" ca="1" si="554"/>
        <v>-2.84497903285792-3.4666169817638i</v>
      </c>
      <c r="DB330" s="223" t="str">
        <f t="shared" ca="1" si="555"/>
        <v>-0.220047261116868-4.47916489968044i</v>
      </c>
      <c r="DC330" s="223" t="str">
        <f t="shared" ca="1" si="556"/>
        <v>2.49149179803285-3.72878098257184i</v>
      </c>
      <c r="DD330" s="223" t="str">
        <f t="shared" ca="1" si="557"/>
        <v>4.22241721472507-1.51080503720623i</v>
      </c>
      <c r="DE330" s="223" t="str">
        <f t="shared" ca="1" si="558"/>
        <v>4.29146281780797+1.30180101360616i</v>
      </c>
      <c r="DF330" s="223" t="str">
        <f t="shared" ca="1" si="559"/>
        <v>2.67145329793894+3.60203779444157i</v>
      </c>
      <c r="DG330" s="223" t="str">
        <f t="shared" ca="1" si="560"/>
        <v>-1.45699461751239E-12+4.48456675673965i</v>
      </c>
      <c r="DH330" s="223" t="str">
        <f t="shared" ca="1" si="561"/>
        <v>-2.67145329793801+3.60203779444226i</v>
      </c>
      <c r="DI330" s="223" t="str">
        <f t="shared" ca="1" si="562"/>
        <v>-4.29146281780748+1.30180101360776i</v>
      </c>
      <c r="DJ330" s="223" t="str">
        <f t="shared" ca="1" si="563"/>
        <v>-4.22241721472563-1.51080503720466i</v>
      </c>
      <c r="DK330" s="223" t="str">
        <f t="shared" ca="1" si="564"/>
        <v>-2.49149179803381-3.72878098257119i</v>
      </c>
      <c r="DL330" s="223" t="str">
        <f t="shared" ca="1" si="565"/>
        <v>0.220047261119779-4.4791648996803i</v>
      </c>
      <c r="DM330" s="223" t="str">
        <f t="shared" ca="1" si="566"/>
        <v>2.84497903286037-3.46661698176179i</v>
      </c>
      <c r="DN330" s="223" t="str">
        <f t="shared" ca="1" si="567"/>
        <v>4.35016991107525-1.08966083733878i</v>
      </c>
      <c r="DO330" s="223" t="str">
        <f t="shared" ca="1" si="568"/>
        <v>4.14319943873304+1.71616939913767i</v>
      </c>
      <c r="DP330" s="223" t="str">
        <f t="shared" ca="1" si="569"/>
        <v>2.30552807615837+3.84654121071123i</v>
      </c>
      <c r="DQ330" s="223" t="str">
        <f t="shared" ca="1" si="570"/>
        <v>-0.439564409112204+4.46297234204921i</v>
      </c>
      <c r="DR330" s="223" t="str">
        <f t="shared" ca="1" si="571"/>
        <v>-3.01165096409821+3.32284478513527i</v>
      </c>
      <c r="DS330" s="223" t="str">
        <f t="shared" ca="1" si="572"/>
        <v>-4.39839706399612+0.874895572674052i</v>
      </c>
      <c r="DT330" s="223" t="str">
        <f t="shared" ca="1" si="573"/>
        <v>-4.05400033238926-1.91739935867365i</v>
      </c>
      <c r="DU330" s="223" t="str">
        <f t="shared" ca="1" si="574"/>
        <v>-2.11401013520709-3.95503478415753i</v>
      </c>
      <c r="DV330" s="223" t="str">
        <f t="shared" ca="1" si="575"/>
        <v>0.658022607941793-4.436028093136i</v>
      </c>
      <c r="DW330" s="223" t="str">
        <f t="shared" ca="1" si="576"/>
        <v>3.17106756437413-3.17106756437461i</v>
      </c>
      <c r="DX330" s="223" t="str">
        <f t="shared" ca="1" si="577"/>
        <v>4.43602809313583-0.658022607942968i</v>
      </c>
      <c r="DY330" s="223" t="str">
        <f t="shared" ca="1" si="578"/>
        <v>3.95503478415809+2.11401013520604i</v>
      </c>
      <c r="DZ330" s="223" t="str">
        <f t="shared" ca="1" si="579"/>
        <v>1.91739935867058+4.05400033239071i</v>
      </c>
      <c r="EA330" s="223" t="str">
        <f t="shared" ca="1" si="580"/>
        <v>-0.874895572677389+4.39839706399546i</v>
      </c>
      <c r="EB330" s="223" t="str">
        <f t="shared" ca="1" si="581"/>
        <v>-3.32284478513482+3.01165096409871i</v>
      </c>
      <c r="EC330" s="223" t="str">
        <f t="shared" ca="1" si="582"/>
        <v>-4.46297234204909+0.439564409113387i</v>
      </c>
      <c r="ED330" s="223" t="str">
        <f t="shared" ca="1" si="583"/>
        <v>-3.84654121071158-2.30552807615779i</v>
      </c>
      <c r="EE330" s="223" t="str">
        <f t="shared" ca="1" si="584"/>
        <v>-1.71616939913877-4.14319943873259i</v>
      </c>
      <c r="EF330" s="223" t="str">
        <f t="shared" ca="1" si="585"/>
        <v>1.08966083734208-4.35016991107443i</v>
      </c>
      <c r="EG330" s="223" t="str">
        <f t="shared" ca="1" si="586"/>
        <v>3.46661698176136-2.84497903286089i</v>
      </c>
      <c r="EH330" s="223" t="str">
        <f t="shared" ca="1" si="587"/>
        <v>4.47916489968024-0.220047261120966i</v>
      </c>
      <c r="EI330" s="223" t="str">
        <f t="shared" ca="1" si="588"/>
        <v>3.72878098257157+2.49149179803325i</v>
      </c>
      <c r="EJ330" s="223" t="str">
        <f t="shared" ca="1" si="589"/>
        <v>1.51080503720578+4.22241721472523i</v>
      </c>
      <c r="EK330" s="223" t="str">
        <f t="shared" ca="1" si="590"/>
        <v>-1.30180101360662+4.29146281780783i</v>
      </c>
      <c r="EL330" s="223" t="str">
        <f t="shared" ca="1" si="591"/>
        <v>-3.60203779444186+2.67145329793855i</v>
      </c>
      <c r="EM330" s="223" t="str">
        <f t="shared" ca="1" si="592"/>
        <v>-4.48456675673965-1.94265949001652E-12i</v>
      </c>
      <c r="EN330" s="223"/>
      <c r="EO330" s="223"/>
      <c r="EP330" s="223"/>
    </row>
    <row r="331" spans="1:146">
      <c r="A331" s="249">
        <f t="shared" si="461"/>
        <v>4.5117187499999897E-3</v>
      </c>
      <c r="B331" s="248">
        <v>231</v>
      </c>
      <c r="C331" s="247">
        <f t="shared" si="462"/>
        <v>46200</v>
      </c>
      <c r="N331" s="246">
        <f t="shared" ca="1" si="463"/>
        <v>8.5151873215394662</v>
      </c>
      <c r="O331" s="223">
        <f t="shared" ca="1" si="464"/>
        <v>-4.4848126784605338</v>
      </c>
      <c r="P331" s="223" t="str">
        <f t="shared" ca="1" si="465"/>
        <v>-3.66671473573901-2.58239187723218i</v>
      </c>
      <c r="Q331" s="223" t="str">
        <f t="shared" ca="1" si="466"/>
        <v>-1.5108878857383-4.22264876086203i</v>
      </c>
      <c r="R331" s="223" t="str">
        <f t="shared" ca="1" si="467"/>
        <v>1.19615675623054-4.32235511907622i</v>
      </c>
      <c r="S331" s="223" t="str">
        <f t="shared" ca="1" si="468"/>
        <v>3.46680708182379-2.84513504394726i</v>
      </c>
      <c r="T331" s="223" t="str">
        <f t="shared" ca="1" si="469"/>
        <v>4.4726608842203-0.32992328751698i</v>
      </c>
      <c r="U331" s="223" t="str">
        <f t="shared" ca="1" si="470"/>
        <v>3.8467521448076+2.30565450518902i</v>
      </c>
      <c r="V331" s="223" t="str">
        <f t="shared" ca="1" si="471"/>
        <v>1.81743138288553+4.10005950315153i</v>
      </c>
      <c r="W331" s="223" t="str">
        <f t="shared" ca="1" si="472"/>
        <v>-0.874943549623063+4.39863826039984i</v>
      </c>
      <c r="X331" s="223" t="str">
        <f t="shared" ca="1" si="473"/>
        <v>-3.24811249995871+3.09246017734947i</v>
      </c>
      <c r="Y331" s="223" t="str">
        <f t="shared" ca="1" si="474"/>
        <v>-4.43627135312539+0.658058692153933i</v>
      </c>
      <c r="Z331" s="223" t="str">
        <f t="shared" ca="1" si="475"/>
        <v>-4.00594367071064-2.0164225916146i</v>
      </c>
      <c r="AA331" s="223" t="str">
        <f t="shared" ca="1" si="476"/>
        <v>-2.11412606190234-3.95525166775335i</v>
      </c>
      <c r="AB331" s="223" t="str">
        <f t="shared" ca="1" si="477"/>
        <v>0.54898894811234-4.4510847998809i</v>
      </c>
      <c r="AC331" s="223" t="str">
        <f t="shared" ca="1" si="478"/>
        <v>3.0118161150317-3.32302700111144i</v>
      </c>
      <c r="AD331" s="223" t="str">
        <f t="shared" ca="1" si="479"/>
        <v>4.3758412831978-0.982628019721715i</v>
      </c>
      <c r="AE331" s="223" t="str">
        <f t="shared" ca="1" si="480"/>
        <v>4.14342664077684+1.71626350930768i</v>
      </c>
      <c r="AF331" s="223" t="str">
        <f t="shared" ca="1" si="481"/>
        <v>2.39936410861581+3.7890099808745i</v>
      </c>
      <c r="AG331" s="223" t="str">
        <f t="shared" ca="1" si="482"/>
        <v>-0.220059327925923+4.47941052517774i</v>
      </c>
      <c r="AH331" s="223" t="str">
        <f t="shared" ca="1" si="483"/>
        <v>-2.7591984376264+3.53558605363812i</v>
      </c>
      <c r="AI331" s="223" t="str">
        <f t="shared" ca="1" si="484"/>
        <v>-4.29169815022157+1.30187240091533i</v>
      </c>
      <c r="AJ331" s="223" t="str">
        <f t="shared" ca="1" si="485"/>
        <v>-4.25845602287931-1.40680384634223i</v>
      </c>
      <c r="AK331" s="223" t="str">
        <f t="shared" ca="1" si="486"/>
        <v>-2.67159979333685-3.60223532062008i</v>
      </c>
      <c r="AL331" s="223" t="str">
        <f t="shared" ca="1" si="487"/>
        <v>-0.110062812826447-4.48346193673071i</v>
      </c>
      <c r="AM331" s="223" t="str">
        <f t="shared" ca="1" si="488"/>
        <v>2.49162842482123-3.72898545900936i</v>
      </c>
      <c r="AN331" s="223" t="str">
        <f t="shared" ca="1" si="489"/>
        <v>4.18429793312684-1.61406182276604i</v>
      </c>
      <c r="AO331" s="223" t="str">
        <f t="shared" ca="1" si="490"/>
        <v>4.35040846283032+1.08972059144289i</v>
      </c>
      <c r="AP331" s="223" t="str">
        <f t="shared" ca="1" si="491"/>
        <v>2.92935784730548+3.39593983505453i</v>
      </c>
      <c r="AQ331" s="223" t="str">
        <f t="shared" ca="1" si="492"/>
        <v>0.439588513655343+4.46321707958986i</v>
      </c>
      <c r="AR331" s="223" t="str">
        <f t="shared" ca="1" si="493"/>
        <v>0.439588513655343+4.46321707958986i</v>
      </c>
      <c r="AS331" s="223" t="str">
        <f t="shared" ca="1" si="494"/>
        <v>-4.05422264299242+1.91750450375687i</v>
      </c>
      <c r="AT331" s="223" t="str">
        <f t="shared" ca="1" si="495"/>
        <v>-4.41878566238945-0.766732046246811i</v>
      </c>
      <c r="AU331" s="223" t="str">
        <f t="shared" ca="1" si="496"/>
        <v>-3.17124145729221-3.17124145728949i</v>
      </c>
      <c r="AV331" s="223" t="str">
        <f t="shared" ca="1" si="497"/>
        <v>-0.766732046246206-4.41878566238955i</v>
      </c>
      <c r="AW331" s="223" t="str">
        <f t="shared" ca="1" si="498"/>
        <v>1.91750450375743-4.05422264299216i</v>
      </c>
      <c r="AX331" s="223" t="str">
        <f t="shared" ca="1" si="499"/>
        <v>3.90217716908695-2.21055606170413i</v>
      </c>
      <c r="AY331" s="223" t="str">
        <f t="shared" ca="1" si="500"/>
        <v>4.4632170795898+0.439588513655954i</v>
      </c>
      <c r="AZ331" s="223" t="str">
        <f t="shared" ca="1" si="501"/>
        <v>3.39593983505413+2.92935784730594i</v>
      </c>
      <c r="BA331" s="223" t="str">
        <f t="shared" ca="1" si="502"/>
        <v>1.08972059144675+4.35040846282936i</v>
      </c>
      <c r="BB331" s="223" t="str">
        <f t="shared" ca="1" si="503"/>
        <v>-1.61406182276661+4.18429793312662i</v>
      </c>
      <c r="BC331" s="223" t="str">
        <f t="shared" ca="1" si="504"/>
        <v>-3.72898545900963+2.49162842482083i</v>
      </c>
      <c r="BD331" s="223" t="str">
        <f t="shared" ca="1" si="505"/>
        <v>-4.48346193673081-0.110062812822472i</v>
      </c>
      <c r="BE331" s="223" t="str">
        <f t="shared" ca="1" si="506"/>
        <v>-3.60223532061975-2.67159979333729i</v>
      </c>
      <c r="BF331" s="223" t="str">
        <f t="shared" ca="1" si="507"/>
        <v>-1.4068038463417-4.25845602287948i</v>
      </c>
      <c r="BG331" s="223" t="str">
        <f t="shared" ca="1" si="508"/>
        <v>1.30187240091586-4.29169815022141i</v>
      </c>
      <c r="BH331" s="223" t="str">
        <f t="shared" ca="1" si="509"/>
        <v>3.53558605363846-2.75919843762596i</v>
      </c>
      <c r="BI331" s="223" t="str">
        <f t="shared" ca="1" si="510"/>
        <v>4.47941052517777-0.220059327925374i</v>
      </c>
      <c r="BJ331" s="223" t="str">
        <f t="shared" ca="1" si="511"/>
        <v>3.78900998087571+2.39936410861391i</v>
      </c>
      <c r="BK331" s="223" t="str">
        <f t="shared" ca="1" si="512"/>
        <v>1.71626350930853+4.14342664077648i</v>
      </c>
      <c r="BL331" s="223" t="str">
        <f t="shared" ca="1" si="513"/>
        <v>-0.982628019722813+4.37584128319755i</v>
      </c>
      <c r="BM331" s="223" t="str">
        <f t="shared" ca="1" si="514"/>
        <v>-3.3230270011131+3.01181611502988i</v>
      </c>
      <c r="BN331" s="223" t="str">
        <f t="shared" ca="1" si="515"/>
        <v>-4.45108479988081+0.548988948113125i</v>
      </c>
      <c r="BO331" s="223" t="str">
        <f t="shared" ca="1" si="516"/>
        <v>-3.95525166775312-2.11412606190277i</v>
      </c>
      <c r="BP331" s="223" t="str">
        <f t="shared" ca="1" si="517"/>
        <v>-2.01642259161254-4.00594367071167i</v>
      </c>
      <c r="BQ331" s="223" t="str">
        <f t="shared" ca="1" si="518"/>
        <v>0.658058692153246-4.4362713531255i</v>
      </c>
      <c r="BR331" s="223" t="str">
        <f t="shared" ca="1" si="519"/>
        <v>3.09246017734994-3.24811249995826i</v>
      </c>
      <c r="BS331" s="223" t="str">
        <f t="shared" ca="1" si="520"/>
        <v>4.39863826040032-0.874943549620682i</v>
      </c>
      <c r="BT331" s="223" t="str">
        <f t="shared" ca="1" si="521"/>
        <v>4.10005950315186+1.81743138288478i</v>
      </c>
      <c r="BU331" s="223" t="str">
        <f t="shared" ca="1" si="522"/>
        <v>2.30565450518861+3.84675214480785i</v>
      </c>
      <c r="BV331" s="223" t="str">
        <f t="shared" ca="1" si="523"/>
        <v>-0.32992328751926+4.47266088422013i</v>
      </c>
      <c r="BW331" s="223" t="str">
        <f t="shared" ca="1" si="524"/>
        <v>-2.84513504394671+3.46680708182424i</v>
      </c>
      <c r="BX331" s="223" t="str">
        <f t="shared" ca="1" si="525"/>
        <v>-4.32235511907638+1.19615675622995i</v>
      </c>
      <c r="BY331" s="223" t="str">
        <f t="shared" ca="1" si="526"/>
        <v>-4.22264876086136-1.51088788574015i</v>
      </c>
      <c r="BZ331" s="223" t="str">
        <f t="shared" ca="1" si="527"/>
        <v>-2.58239187723299-3.66671473573844i</v>
      </c>
      <c r="CA331" s="223" t="str">
        <f t="shared" ca="1" si="528"/>
        <v>4.85693450052293E-13-4.48481267846053i</v>
      </c>
      <c r="CB331" s="223" t="str">
        <f t="shared" ca="1" si="529"/>
        <v>2.58239187723378-3.66671473573789i</v>
      </c>
      <c r="CC331" s="223" t="str">
        <f t="shared" ca="1" si="530"/>
        <v>4.22264876086178-1.510887885739i</v>
      </c>
      <c r="CD331" s="223" t="str">
        <f t="shared" ca="1" si="531"/>
        <v>4.32235511907605+1.19615675623113i</v>
      </c>
      <c r="CE331" s="223" t="str">
        <f t="shared" ca="1" si="532"/>
        <v>2.84513504394577+3.46680708182501i</v>
      </c>
      <c r="CF331" s="223" t="str">
        <f t="shared" ca="1" si="533"/>
        <v>0.329923287518291+4.4726608842202i</v>
      </c>
      <c r="CG331" s="223" t="str">
        <f t="shared" ca="1" si="534"/>
        <v>-2.30565450518944+3.84675214480735i</v>
      </c>
      <c r="CH331" s="223" t="str">
        <f t="shared" ca="1" si="535"/>
        <v>-4.10005950315225+1.81743138288389i</v>
      </c>
      <c r="CI331" s="223" t="str">
        <f t="shared" ca="1" si="536"/>
        <v>-4.39863826040008-0.874943549621883i</v>
      </c>
      <c r="CJ331" s="223" t="str">
        <f t="shared" ca="1" si="537"/>
        <v>-3.09246017734905-3.24811249995911i</v>
      </c>
      <c r="CK331" s="223" t="str">
        <f t="shared" ca="1" si="538"/>
        <v>-0.658058692152031-4.43627135312567i</v>
      </c>
      <c r="CL331" s="223" t="str">
        <f t="shared" ca="1" si="539"/>
        <v>2.01642259161341-4.00594367071123i</v>
      </c>
      <c r="CM331" s="223" t="str">
        <f t="shared" ca="1" si="540"/>
        <v>3.95525166775358-2.11412606190192i</v>
      </c>
      <c r="CN331" s="223" t="str">
        <f t="shared" ca="1" si="541"/>
        <v>4.45108479988069+0.548988948114089i</v>
      </c>
      <c r="CO331" s="223" t="str">
        <f t="shared" ca="1" si="542"/>
        <v>3.32302700111227+3.01181611503078i</v>
      </c>
      <c r="CP331" s="223" t="str">
        <f t="shared" ca="1" si="543"/>
        <v>0.982628019721616+4.37584128319782i</v>
      </c>
      <c r="CQ331" s="223" t="str">
        <f t="shared" ca="1" si="544"/>
        <v>-1.71626350930943+4.14342664077612i</v>
      </c>
      <c r="CR331" s="223" t="str">
        <f t="shared" ca="1" si="545"/>
        <v>-3.78900998087377+2.39936410861696i</v>
      </c>
      <c r="CS331" s="223" t="str">
        <f t="shared" ca="1" si="546"/>
        <v>-4.47941052517772-0.220059327926345i</v>
      </c>
      <c r="CT331" s="223" t="str">
        <f t="shared" ca="1" si="547"/>
        <v>-3.53558605363787-2.75919843762673i</v>
      </c>
      <c r="CU331" s="223" t="str">
        <f t="shared" ca="1" si="548"/>
        <v>-1.30187240091481-4.29169815022173i</v>
      </c>
      <c r="CV331" s="223" t="str">
        <f t="shared" ca="1" si="549"/>
        <v>1.40680384634275-4.25845602287914i</v>
      </c>
      <c r="CW331" s="223" t="str">
        <f t="shared" ca="1" si="550"/>
        <v>3.6022353206204-2.67159979333641i</v>
      </c>
      <c r="CX331" s="223" t="str">
        <f t="shared" ca="1" si="551"/>
        <v>4.48346193673072-0.110062812825961i</v>
      </c>
      <c r="CY331" s="223" t="str">
        <f t="shared" ca="1" si="552"/>
        <v>3.72898545900908+2.49162842482164i</v>
      </c>
      <c r="CZ331" s="223" t="str">
        <f t="shared" ca="1" si="553"/>
        <v>1.6140618227657+4.18429793312697i</v>
      </c>
      <c r="DA331" s="223" t="str">
        <f t="shared" ca="1" si="554"/>
        <v>-1.08972059144349+4.35040846283017i</v>
      </c>
      <c r="DB331" s="223" t="str">
        <f t="shared" ca="1" si="555"/>
        <v>-3.39593983505468+2.9293578473053i</v>
      </c>
      <c r="DC331" s="223" t="str">
        <f t="shared" ca="1" si="556"/>
        <v>-4.46321707958991+0.43958851365486i</v>
      </c>
      <c r="DD331" s="223" t="str">
        <f t="shared" ca="1" si="557"/>
        <v>-3.90217716908855-2.21055606170132i</v>
      </c>
      <c r="DE331" s="223" t="str">
        <f t="shared" ca="1" si="558"/>
        <v>-1.91750450375655-4.05422264299257i</v>
      </c>
      <c r="DF331" s="223" t="str">
        <f t="shared" ca="1" si="559"/>
        <v>0.766732046247417-4.41878566238934i</v>
      </c>
      <c r="DG331" s="223" t="str">
        <f t="shared" ca="1" si="560"/>
        <v>3.17124145728965-3.17124145729204i</v>
      </c>
      <c r="DH331" s="223" t="str">
        <f t="shared" ca="1" si="561"/>
        <v>4.41878566238963-0.766732046245726i</v>
      </c>
      <c r="DI331" s="223" t="str">
        <f t="shared" ca="1" si="562"/>
        <v>4.05422264299184+1.91750450375809i</v>
      </c>
      <c r="DJ331" s="223" t="str">
        <f t="shared" ca="1" si="563"/>
        <v>2.21055606170382+3.90217716908713i</v>
      </c>
      <c r="DK331" s="223" t="str">
        <f t="shared" ca="1" si="564"/>
        <v>-0.439588513656564+4.46321707958974i</v>
      </c>
      <c r="DL331" s="223" t="str">
        <f t="shared" ca="1" si="565"/>
        <v>-2.92935784730621+3.39593983505389i</v>
      </c>
      <c r="DM331" s="223" t="str">
        <f t="shared" ca="1" si="566"/>
        <v>-4.35040846282947+1.08972059144628i</v>
      </c>
      <c r="DN331" s="223" t="str">
        <f t="shared" ca="1" si="567"/>
        <v>-4.18429793312635-1.6140618227673i</v>
      </c>
      <c r="DO331" s="223" t="str">
        <f t="shared" ca="1" si="568"/>
        <v>-2.49162842482043-3.72898545900989i</v>
      </c>
      <c r="DP331" s="223" t="str">
        <f t="shared" ca="1" si="569"/>
        <v>0.110062812823085-4.48346193673079i</v>
      </c>
      <c r="DQ331" s="223" t="str">
        <f t="shared" ca="1" si="570"/>
        <v>2.67159979333758-3.60223532061954i</v>
      </c>
      <c r="DR331" s="223" t="str">
        <f t="shared" ca="1" si="571"/>
        <v>4.25845602287967-1.40680384634112i</v>
      </c>
      <c r="DS331" s="223" t="str">
        <f t="shared" ca="1" si="572"/>
        <v>4.29169815022249+1.3018724009123i</v>
      </c>
      <c r="DT331" s="223" t="str">
        <f t="shared" ca="1" si="573"/>
        <v>2.75919843762558+3.53558605363876i</v>
      </c>
      <c r="DU331" s="223" t="str">
        <f t="shared" ca="1" si="574"/>
        <v>0.220059327924635+4.4794105251778i</v>
      </c>
      <c r="DV331" s="223" t="str">
        <f t="shared" ca="1" si="575"/>
        <v>-2.39936410861431+3.78900998087545i</v>
      </c>
      <c r="DW331" s="223" t="str">
        <f t="shared" ca="1" si="576"/>
        <v>-4.14342664077677+1.71626350930785i</v>
      </c>
      <c r="DX331" s="223" t="str">
        <f t="shared" ca="1" si="577"/>
        <v>-4.3758412831975-0.982628019723038i</v>
      </c>
      <c r="DY331" s="223" t="str">
        <f t="shared" ca="1" si="578"/>
        <v>-3.01181611503292-3.32302700111034i</v>
      </c>
      <c r="DZ331" s="223" t="str">
        <f t="shared" ca="1" si="579"/>
        <v>-0.54898894811239-4.4510847998809i</v>
      </c>
      <c r="EA331" s="223" t="str">
        <f t="shared" ca="1" si="580"/>
        <v>2.1141260619032-3.95525166775289i</v>
      </c>
      <c r="EB331" s="223" t="str">
        <f t="shared" ca="1" si="581"/>
        <v>4.00594367070994-2.01642259161598i</v>
      </c>
      <c r="EC331" s="223" t="str">
        <f t="shared" ca="1" si="582"/>
        <v>4.43627135312546+0.658058692153475i</v>
      </c>
      <c r="ED331" s="223" t="str">
        <f t="shared" ca="1" si="583"/>
        <v>3.24811249995793+3.09246017735029i</v>
      </c>
      <c r="EE331" s="223" t="str">
        <f t="shared" ca="1" si="584"/>
        <v>0.874943549624458+4.39863826039957i</v>
      </c>
      <c r="EF331" s="223" t="str">
        <f t="shared" ca="1" si="585"/>
        <v>-1.81743138288523+4.10005950315166i</v>
      </c>
      <c r="EG331" s="223" t="str">
        <f t="shared" ca="1" si="586"/>
        <v>-3.84675214480824+2.30565450518797i</v>
      </c>
      <c r="EH331" s="223" t="str">
        <f t="shared" ca="1" si="587"/>
        <v>-4.47266088422044-0.329923287515168i</v>
      </c>
      <c r="EI331" s="223" t="str">
        <f t="shared" ca="1" si="588"/>
        <v>-3.46680708182393-2.84513504394709i</v>
      </c>
      <c r="EJ331" s="223" t="str">
        <f t="shared" ca="1" si="589"/>
        <v>-1.19615675622973-4.32235511907644i</v>
      </c>
      <c r="EK331" s="223" t="str">
        <f t="shared" ca="1" si="590"/>
        <v>1.51088788573629-4.22264876086275i</v>
      </c>
      <c r="EL331" s="223" t="str">
        <f t="shared" ca="1" si="591"/>
        <v>3.66671473573887-2.58239187723238i</v>
      </c>
      <c r="EM331" s="223" t="str">
        <f t="shared" ca="1" si="592"/>
        <v>4.48481267846053+9.71386900104587E-13i</v>
      </c>
      <c r="EN331" s="223"/>
      <c r="EO331" s="223"/>
      <c r="EP331" s="223"/>
    </row>
    <row r="332" spans="1:146">
      <c r="A332" s="249">
        <f t="shared" si="461"/>
        <v>4.5312499999999893E-3</v>
      </c>
      <c r="B332" s="248">
        <v>232</v>
      </c>
      <c r="C332" s="247">
        <f t="shared" si="462"/>
        <v>46400</v>
      </c>
      <c r="N332" s="246">
        <f t="shared" ca="1" si="463"/>
        <v>8.5149577509442018</v>
      </c>
      <c r="O332" s="223">
        <f t="shared" ca="1" si="464"/>
        <v>-4.4850422490557982</v>
      </c>
      <c r="P332" s="223" t="str">
        <f t="shared" ca="1" si="465"/>
        <v>-3.72917633998296-2.49175596741069i</v>
      </c>
      <c r="Q332" s="223" t="str">
        <f t="shared" ca="1" si="466"/>
        <v>-1.71635136217112-4.14363873635104i</v>
      </c>
      <c r="R332" s="223" t="str">
        <f t="shared" ca="1" si="467"/>
        <v>0.874988336624244-4.39886341986052i</v>
      </c>
      <c r="S332" s="223" t="str">
        <f t="shared" ca="1" si="468"/>
        <v>3.17140378821552-3.17140378821552i</v>
      </c>
      <c r="T332" s="223" t="str">
        <f t="shared" ca="1" si="469"/>
        <v>4.39886341986053-0.87498833662423i</v>
      </c>
      <c r="U332" s="223" t="str">
        <f t="shared" ca="1" si="470"/>
        <v>4.14363873635103+1.71635136217113i</v>
      </c>
      <c r="V332" s="223" t="str">
        <f t="shared" ca="1" si="471"/>
        <v>2.49175596741068+3.72917633998296i</v>
      </c>
      <c r="W332" s="223" t="str">
        <f t="shared" ca="1" si="472"/>
        <v>-4.86269255011555E-19+4.4850422490558i</v>
      </c>
      <c r="X332" s="223" t="str">
        <f t="shared" ca="1" si="473"/>
        <v>-2.49175596741071+3.72917633998295i</v>
      </c>
      <c r="Y332" s="223" t="str">
        <f t="shared" ca="1" si="474"/>
        <v>-4.14363873635105+1.7163513621711i</v>
      </c>
      <c r="Z332" s="223" t="str">
        <f t="shared" ca="1" si="475"/>
        <v>-4.39886341986052-0.874988336624244i</v>
      </c>
      <c r="AA332" s="223" t="str">
        <f t="shared" ca="1" si="476"/>
        <v>-3.17140378821549-3.17140378821554i</v>
      </c>
      <c r="AB332" s="223" t="str">
        <f t="shared" ca="1" si="477"/>
        <v>-0.874988336624212-4.39886341986053i</v>
      </c>
      <c r="AC332" s="223" t="str">
        <f t="shared" ca="1" si="478"/>
        <v>1.71635136217113-4.14363873635103i</v>
      </c>
      <c r="AD332" s="223" t="str">
        <f t="shared" ca="1" si="479"/>
        <v>3.72917633998296-2.49175596741068i</v>
      </c>
      <c r="AE332" s="223" t="str">
        <f t="shared" ca="1" si="480"/>
        <v>4.4850422490558+9.72538510023114E-19i</v>
      </c>
      <c r="AF332" s="223" t="str">
        <f t="shared" ca="1" si="481"/>
        <v>3.72917633998296+2.49175596741068i</v>
      </c>
      <c r="AG332" s="223" t="str">
        <f t="shared" ca="1" si="482"/>
        <v>1.71635136217107+4.14363873635106i</v>
      </c>
      <c r="AH332" s="223" t="str">
        <f t="shared" ca="1" si="483"/>
        <v>-0.874988336626464+4.39886341986008i</v>
      </c>
      <c r="AI332" s="223" t="str">
        <f t="shared" ca="1" si="484"/>
        <v>-3.17140378821554+3.17140378821549i</v>
      </c>
      <c r="AJ332" s="223" t="str">
        <f t="shared" ca="1" si="485"/>
        <v>-4.3988634198601+0.874988336626401i</v>
      </c>
      <c r="AK332" s="223" t="str">
        <f t="shared" ca="1" si="486"/>
        <v>-4.14363873635103-1.71635136217113i</v>
      </c>
      <c r="AL332" s="223" t="str">
        <f t="shared" ca="1" si="487"/>
        <v>-2.49175596740883-3.72917633998421i</v>
      </c>
      <c r="AM332" s="223" t="str">
        <f t="shared" ca="1" si="488"/>
        <v>6.37377426006396E-14-4.4850422490558i</v>
      </c>
      <c r="AN332" s="223" t="str">
        <f t="shared" ca="1" si="489"/>
        <v>2.49175596741254-3.72917633998173i</v>
      </c>
      <c r="AO332" s="223" t="str">
        <f t="shared" ca="1" si="490"/>
        <v>4.14363873635106-1.71635136217107i</v>
      </c>
      <c r="AP332" s="223" t="str">
        <f t="shared" ca="1" si="491"/>
        <v>4.39886341986007+0.874988336626527i</v>
      </c>
      <c r="AQ332" s="223" t="str">
        <f t="shared" ca="1" si="492"/>
        <v>3.17140378821549+3.17140378821554i</v>
      </c>
      <c r="AR332" s="223" t="str">
        <f t="shared" ca="1" si="493"/>
        <v>3.17140378821549+3.17140378821554i</v>
      </c>
      <c r="AS332" s="223" t="str">
        <f t="shared" ca="1" si="494"/>
        <v>-1.71635136217113+4.14363873635103i</v>
      </c>
      <c r="AT332" s="223" t="str">
        <f t="shared" ca="1" si="495"/>
        <v>-3.72917633998176+2.49175596741249i</v>
      </c>
      <c r="AU332" s="223" t="str">
        <f t="shared" ca="1" si="496"/>
        <v>-4.4850422490558-1.94507702004623E-18i</v>
      </c>
      <c r="AV332" s="223" t="str">
        <f t="shared" ca="1" si="497"/>
        <v>-3.72917633998417-2.49175596740888i</v>
      </c>
      <c r="AW332" s="223" t="str">
        <f t="shared" ca="1" si="498"/>
        <v>-1.71635136217113-4.14363873635103i</v>
      </c>
      <c r="AX332" s="223" t="str">
        <f t="shared" ca="1" si="499"/>
        <v>0.874988336626464-4.39886341986008i</v>
      </c>
      <c r="AY332" s="223" t="str">
        <f t="shared" ca="1" si="500"/>
        <v>3.17140378821559-3.17140378821545i</v>
      </c>
      <c r="AZ332" s="223" t="str">
        <f t="shared" ca="1" si="501"/>
        <v>4.3988634198601-0.874988336626401i</v>
      </c>
      <c r="BA332" s="223" t="str">
        <f t="shared" ca="1" si="502"/>
        <v>4.14363873635101+1.71635136217119i</v>
      </c>
      <c r="BB332" s="223" t="str">
        <f t="shared" ca="1" si="503"/>
        <v>2.49175596740883+3.72917633998421i</v>
      </c>
      <c r="BC332" s="223" t="str">
        <f t="shared" ca="1" si="504"/>
        <v>-6.37387151391496E-14+4.4850422490558i</v>
      </c>
      <c r="BD332" s="223" t="str">
        <f t="shared" ca="1" si="505"/>
        <v>-2.49175596741265+3.72917633998165i</v>
      </c>
      <c r="BE332" s="223" t="str">
        <f t="shared" ca="1" si="506"/>
        <v>-4.14363873635106+1.71635136217107i</v>
      </c>
      <c r="BF332" s="223" t="str">
        <f t="shared" ca="1" si="507"/>
        <v>-4.39886341986097-0.874988336622023i</v>
      </c>
      <c r="BG332" s="223" t="str">
        <f t="shared" ca="1" si="508"/>
        <v>-3.17140378821549-3.17140378821554i</v>
      </c>
      <c r="BH332" s="223" t="str">
        <f t="shared" ca="1" si="509"/>
        <v>-0.874988336626464-4.39886341986008i</v>
      </c>
      <c r="BI332" s="223" t="str">
        <f t="shared" ca="1" si="510"/>
        <v>1.71635136217125-4.14363873635099i</v>
      </c>
      <c r="BJ332" s="223" t="str">
        <f t="shared" ca="1" si="511"/>
        <v>3.72917633998169-2.49175596741259i</v>
      </c>
      <c r="BK332" s="223" t="str">
        <f t="shared" ca="1" si="512"/>
        <v>4.4850422490558+1.2747548520128E-13i</v>
      </c>
      <c r="BL332" s="223" t="str">
        <f t="shared" ca="1" si="513"/>
        <v>3.72917633998169+2.49175596741259i</v>
      </c>
      <c r="BM332" s="223" t="str">
        <f t="shared" ca="1" si="514"/>
        <v>1.71635136217101+4.14363873635108i</v>
      </c>
      <c r="BN332" s="223" t="str">
        <f t="shared" ca="1" si="515"/>
        <v>-0.874988336622212+4.39886341986093i</v>
      </c>
      <c r="BO332" s="223" t="str">
        <f t="shared" ca="1" si="516"/>
        <v>-3.17140378821559+3.17140378821545i</v>
      </c>
      <c r="BP332" s="223" t="str">
        <f t="shared" ca="1" si="517"/>
        <v>-4.39886341986012+0.874988336626275i</v>
      </c>
      <c r="BQ332" s="223" t="str">
        <f t="shared" ca="1" si="518"/>
        <v>-4.14363873635101-1.71635136217119i</v>
      </c>
      <c r="BR332" s="223" t="str">
        <f t="shared" ca="1" si="519"/>
        <v>-2.49175596741243-3.7291763399818i</v>
      </c>
      <c r="BS332" s="223" t="str">
        <f t="shared" ca="1" si="520"/>
        <v>6.37396876776597E-14-4.4850422490558i</v>
      </c>
      <c r="BT332" s="223" t="str">
        <f t="shared" ca="1" si="521"/>
        <v>2.49175596741254-3.72917633998173i</v>
      </c>
      <c r="BU332" s="223" t="str">
        <f t="shared" ca="1" si="522"/>
        <v>4.14363873635106-1.71635136217107i</v>
      </c>
      <c r="BV332" s="223" t="str">
        <f t="shared" ca="1" si="523"/>
        <v>4.3988634198601+0.874988336626401i</v>
      </c>
      <c r="BW332" s="223" t="str">
        <f t="shared" ca="1" si="524"/>
        <v>3.17140378821549+3.17140378821554i</v>
      </c>
      <c r="BX332" s="223" t="str">
        <f t="shared" ca="1" si="525"/>
        <v>0.874988336622086+4.39886341986096i</v>
      </c>
      <c r="BY332" s="223" t="str">
        <f t="shared" ca="1" si="526"/>
        <v>-1.71635136217113+4.14363873635103i</v>
      </c>
      <c r="BZ332" s="223" t="str">
        <f t="shared" ca="1" si="527"/>
        <v>-3.72917633998176+2.49175596741249i</v>
      </c>
      <c r="CA332" s="223" t="str">
        <f t="shared" ca="1" si="528"/>
        <v>-4.4850422490558-3.89015404009246E-18i</v>
      </c>
      <c r="CB332" s="223" t="str">
        <f t="shared" ca="1" si="529"/>
        <v>-3.72917633998162-2.4917559674127i</v>
      </c>
      <c r="CC332" s="223" t="str">
        <f t="shared" ca="1" si="530"/>
        <v>-1.71635136217113-4.14363873635103i</v>
      </c>
      <c r="CD332" s="223" t="str">
        <f t="shared" ca="1" si="531"/>
        <v>0.874988336626589-4.39886341986006i</v>
      </c>
      <c r="CE332" s="223" t="str">
        <f t="shared" ca="1" si="532"/>
        <v>3.17140378821549-3.17140378821554i</v>
      </c>
      <c r="CF332" s="223" t="str">
        <f t="shared" ca="1" si="533"/>
        <v>4.39886341986099-0.874988336621898i</v>
      </c>
      <c r="CG332" s="223" t="str">
        <f t="shared" ca="1" si="534"/>
        <v>4.14363873635106+1.71635136217107i</v>
      </c>
      <c r="CH332" s="223" t="str">
        <f t="shared" ca="1" si="535"/>
        <v>2.49175596741254+3.72917633998173i</v>
      </c>
      <c r="CI332" s="223" t="str">
        <f t="shared" ca="1" si="536"/>
        <v>-1.91213227801919E-13+4.4850422490558i</v>
      </c>
      <c r="CJ332" s="223" t="str">
        <f t="shared" ca="1" si="537"/>
        <v>-2.49175596740883+3.72917633998421i</v>
      </c>
      <c r="CK332" s="223" t="str">
        <f t="shared" ca="1" si="538"/>
        <v>-4.14363873635111+1.71635136217095i</v>
      </c>
      <c r="CL332" s="223" t="str">
        <f t="shared" ca="1" si="539"/>
        <v>-4.39886341986097-0.874988336622023i</v>
      </c>
      <c r="CM332" s="223" t="str">
        <f t="shared" ca="1" si="540"/>
        <v>-3.17140378821541-3.17140378821563i</v>
      </c>
      <c r="CN332" s="223" t="str">
        <f t="shared" ca="1" si="541"/>
        <v>-0.874988336626464-4.39886341986008i</v>
      </c>
      <c r="CO332" s="223" t="str">
        <f t="shared" ca="1" si="542"/>
        <v>1.71635136217125-4.14363873635099i</v>
      </c>
      <c r="CP332" s="223" t="str">
        <f t="shared" ca="1" si="543"/>
        <v>3.72917633998183-2.49175596741238i</v>
      </c>
      <c r="CQ332" s="223" t="str">
        <f t="shared" ca="1" si="544"/>
        <v>4.4850422490558+1.274774302783E-13i</v>
      </c>
      <c r="CR332" s="223" t="str">
        <f t="shared" ca="1" si="545"/>
        <v>3.72917633998169+2.49175596741259i</v>
      </c>
      <c r="CS332" s="223" t="str">
        <f t="shared" ca="1" si="546"/>
        <v>1.71635136217101+4.14363873635108i</v>
      </c>
      <c r="CT332" s="223" t="str">
        <f t="shared" ca="1" si="547"/>
        <v>-0.874988336622212+4.39886341986093i</v>
      </c>
      <c r="CU332" s="223" t="str">
        <f t="shared" ca="1" si="548"/>
        <v>-3.17140378821559+3.17140378821545i</v>
      </c>
      <c r="CV332" s="223" t="str">
        <f t="shared" ca="1" si="549"/>
        <v>-4.39886341986012+0.874988336626275i</v>
      </c>
      <c r="CW332" s="223" t="str">
        <f t="shared" ca="1" si="550"/>
        <v>-4.14363873635101-1.71635136217119i</v>
      </c>
      <c r="CX332" s="223" t="str">
        <f t="shared" ca="1" si="551"/>
        <v>-2.49175596740883-3.72917633998421i</v>
      </c>
      <c r="CY332" s="223" t="str">
        <f t="shared" ca="1" si="552"/>
        <v>6.37416327546797E-14-4.4850422490558i</v>
      </c>
      <c r="CZ332" s="223" t="str">
        <f t="shared" ca="1" si="553"/>
        <v>2.49175596740894-3.72917633998413i</v>
      </c>
      <c r="DA332" s="223" t="str">
        <f t="shared" ca="1" si="554"/>
        <v>4.14363873635106-1.71635136217107i</v>
      </c>
      <c r="DB332" s="223" t="str">
        <f t="shared" ca="1" si="555"/>
        <v>4.39886341986094+0.874988336622149i</v>
      </c>
      <c r="DC332" s="223" t="str">
        <f t="shared" ca="1" si="556"/>
        <v>3.17140378821532+3.17140378821572i</v>
      </c>
      <c r="DD332" s="223" t="str">
        <f t="shared" ca="1" si="557"/>
        <v>0.874988336622086+4.39886341986096i</v>
      </c>
      <c r="DE332" s="223" t="str">
        <f t="shared" ca="1" si="558"/>
        <v>-1.71635136217113+4.14363873635103i</v>
      </c>
      <c r="DF332" s="223" t="str">
        <f t="shared" ca="1" si="559"/>
        <v>-3.72917633998176+2.49175596741249i</v>
      </c>
      <c r="DG332" s="223" t="str">
        <f t="shared" ca="1" si="560"/>
        <v>-4.4850422490558-2.54950970402559E-13i</v>
      </c>
      <c r="DH332" s="223" t="str">
        <f t="shared" ca="1" si="561"/>
        <v>-3.72917633998176-2.49175596741249i</v>
      </c>
      <c r="DI332" s="223" t="str">
        <f t="shared" ca="1" si="562"/>
        <v>-1.71635136217113-4.14363873635103i</v>
      </c>
      <c r="DJ332" s="223" t="str">
        <f t="shared" ca="1" si="563"/>
        <v>0.874988336622086-4.39886341986096i</v>
      </c>
      <c r="DK332" s="223" t="str">
        <f t="shared" ca="1" si="564"/>
        <v>3.17140378821568-3.17140378821536i</v>
      </c>
      <c r="DL332" s="223" t="str">
        <f t="shared" ca="1" si="565"/>
        <v>4.39886341986014-0.87498833662615i</v>
      </c>
      <c r="DM332" s="223" t="str">
        <f t="shared" ca="1" si="566"/>
        <v>4.14363873635106+1.71635136217107i</v>
      </c>
      <c r="DN332" s="223" t="str">
        <f t="shared" ca="1" si="567"/>
        <v>2.49175596740873+3.72917633998427i</v>
      </c>
      <c r="DO332" s="223" t="str">
        <f t="shared" ca="1" si="568"/>
        <v>-1.91215172878939E-13+4.4850422490558i</v>
      </c>
      <c r="DP332" s="223" t="str">
        <f t="shared" ca="1" si="569"/>
        <v>-2.49175596740904+3.72917633998406i</v>
      </c>
      <c r="DQ332" s="223" t="str">
        <f t="shared" ca="1" si="570"/>
        <v>-4.14363873635101+1.71635136217119i</v>
      </c>
      <c r="DR332" s="223" t="str">
        <f t="shared" ca="1" si="571"/>
        <v>-4.39886341986007-0.874988336626527i</v>
      </c>
      <c r="DS332" s="223" t="str">
        <f t="shared" ca="1" si="572"/>
        <v>-3.17140378821541-3.17140378821563i</v>
      </c>
      <c r="DT332" s="223" t="str">
        <f t="shared" ca="1" si="573"/>
        <v>-0.874988336621714-4.39886341986103i</v>
      </c>
      <c r="DU332" s="223" t="str">
        <f t="shared" ca="1" si="574"/>
        <v>1.71635136217101-4.14363873635108i</v>
      </c>
      <c r="DV332" s="223" t="str">
        <f t="shared" ca="1" si="575"/>
        <v>3.72917633998424-2.49175596740877i</v>
      </c>
      <c r="DW332" s="223" t="str">
        <f t="shared" ca="1" si="576"/>
        <v>4.4850422490558+1.2747937535532E-13i</v>
      </c>
      <c r="DX332" s="223" t="str">
        <f t="shared" ca="1" si="577"/>
        <v>3.7291763399841+2.49175596740899i</v>
      </c>
      <c r="DY332" s="223" t="str">
        <f t="shared" ca="1" si="578"/>
        <v>1.71635136217077+4.14363873635118i</v>
      </c>
      <c r="DZ332" s="223" t="str">
        <f t="shared" ca="1" si="579"/>
        <v>-0.874988336621961+4.39886341986098i</v>
      </c>
      <c r="EA332" s="223" t="str">
        <f t="shared" ca="1" si="580"/>
        <v>-3.17140378821559+3.17140378821545i</v>
      </c>
      <c r="EB332" s="223" t="str">
        <f t="shared" ca="1" si="581"/>
        <v>-4.39886341986012+0.874988336626275i</v>
      </c>
      <c r="EC332" s="223" t="str">
        <f t="shared" ca="1" si="582"/>
        <v>-4.14363873635091-1.71635136217143i</v>
      </c>
      <c r="ED332" s="223" t="str">
        <f t="shared" ca="1" si="583"/>
        <v>-2.49175596740883-3.72917633998421i</v>
      </c>
      <c r="EE332" s="223" t="str">
        <f t="shared" ca="1" si="584"/>
        <v>6.37435778316998E-14-4.4850422490558i</v>
      </c>
      <c r="EF332" s="223" t="str">
        <f t="shared" ca="1" si="585"/>
        <v>2.49175596740894-3.72917633998413i</v>
      </c>
      <c r="EG332" s="223" t="str">
        <f t="shared" ca="1" si="586"/>
        <v>4.14363873635116-1.71635136217083i</v>
      </c>
      <c r="EH332" s="223" t="str">
        <f t="shared" ca="1" si="587"/>
        <v>4.3988634198601+0.874988336626401i</v>
      </c>
      <c r="EI332" s="223" t="str">
        <f t="shared" ca="1" si="588"/>
        <v>3.17140378821549+3.17140378821554i</v>
      </c>
      <c r="EJ332" s="223" t="str">
        <f t="shared" ca="1" si="589"/>
        <v>0.874988336621835+4.398863419861i</v>
      </c>
      <c r="EK332" s="223" t="str">
        <f t="shared" ca="1" si="590"/>
        <v>-1.71635136217137+4.14363873635094i</v>
      </c>
      <c r="EL332" s="223" t="str">
        <f t="shared" ca="1" si="591"/>
        <v>-3.7291763399819+2.49175596741227i</v>
      </c>
      <c r="EM332" s="223" t="str">
        <f t="shared" ca="1" si="592"/>
        <v>-4.4850422490558-7.78030808018492E-18i</v>
      </c>
      <c r="EN332" s="223"/>
      <c r="EO332" s="223"/>
      <c r="EP332" s="223"/>
    </row>
    <row r="333" spans="1:146">
      <c r="A333" s="249">
        <f t="shared" si="461"/>
        <v>4.5507812499999889E-3</v>
      </c>
      <c r="B333" s="248">
        <v>233</v>
      </c>
      <c r="C333" s="247">
        <f t="shared" si="462"/>
        <v>46600</v>
      </c>
      <c r="N333" s="246">
        <f t="shared" ca="1" si="463"/>
        <v>8.5147434557269026</v>
      </c>
      <c r="O333" s="223">
        <f t="shared" ca="1" si="464"/>
        <v>-4.4852565442730974</v>
      </c>
      <c r="P333" s="223" t="str">
        <f t="shared" ca="1" si="465"/>
        <v>-3.78938498248871-2.39960157576913i</v>
      </c>
      <c r="Q333" s="223" t="str">
        <f t="shared" ca="1" si="466"/>
        <v>-1.9176942808453-4.05462389293481i</v>
      </c>
      <c r="R333" s="223" t="str">
        <f t="shared" ca="1" si="467"/>
        <v>0.549043282026226-4.45152532761598i</v>
      </c>
      <c r="S333" s="223" t="str">
        <f t="shared" ca="1" si="468"/>
        <v>2.84541662943783-3.46715019473678i</v>
      </c>
      <c r="T333" s="223" t="str">
        <f t="shared" ca="1" si="469"/>
        <v>4.25887748597658-1.4069430789433i</v>
      </c>
      <c r="U333" s="223" t="str">
        <f t="shared" ca="1" si="470"/>
        <v>4.35083902654024+1.08982844203987i</v>
      </c>
      <c r="V333" s="223" t="str">
        <f t="shared" ca="1" si="471"/>
        <v>3.0927662408236+3.24843396847874i</v>
      </c>
      <c r="W333" s="223" t="str">
        <f t="shared" ca="1" si="472"/>
        <v>0.875030143547337+4.39907359745529i</v>
      </c>
      <c r="X333" s="223" t="str">
        <f t="shared" ca="1" si="473"/>
        <v>-1.61422156787009+4.18471205673313i</v>
      </c>
      <c r="Y333" s="223" t="str">
        <f t="shared" ca="1" si="474"/>
        <v>-3.60259183698302+2.6718642038936i</v>
      </c>
      <c r="Z333" s="223" t="str">
        <f t="shared" ca="1" si="475"/>
        <v>-4.47310354735919+0.329955940312122i</v>
      </c>
      <c r="AA333" s="223" t="str">
        <f t="shared" ca="1" si="476"/>
        <v>-3.95564312245196-2.11433529879797i</v>
      </c>
      <c r="AB333" s="223" t="str">
        <f t="shared" ca="1" si="477"/>
        <v>-2.21077484235896-3.90256337095727i</v>
      </c>
      <c r="AC333" s="223" t="str">
        <f t="shared" ca="1" si="478"/>
        <v>0.220081107389231-4.47985385633449i</v>
      </c>
      <c r="AD333" s="223" t="str">
        <f t="shared" ca="1" si="479"/>
        <v>2.58264745880281-3.66707763368653i</v>
      </c>
      <c r="AE333" s="223" t="str">
        <f t="shared" ca="1" si="480"/>
        <v>4.14383671931627-1.71643336940029i</v>
      </c>
      <c r="AF333" s="223" t="str">
        <f t="shared" ca="1" si="481"/>
        <v>4.41922299345097+0.766807930383416i</v>
      </c>
      <c r="AG333" s="223" t="str">
        <f t="shared" ca="1" si="482"/>
        <v>3.32335588398465+3.012114197093i</v>
      </c>
      <c r="AH333" s="223" t="str">
        <f t="shared" ca="1" si="483"/>
        <v>1.19627514090657+4.32278290632246i</v>
      </c>
      <c r="AI333" s="223" t="str">
        <f t="shared" ca="1" si="484"/>
        <v>-1.30200124835954+4.29212290332125i</v>
      </c>
      <c r="AJ333" s="223" t="str">
        <f t="shared" ca="1" si="485"/>
        <v>-3.39627593417492+2.92964776839962i</v>
      </c>
      <c r="AK333" s="223" t="str">
        <f t="shared" ca="1" si="486"/>
        <v>-4.43671041476059+0.658123820796326i</v>
      </c>
      <c r="AL333" s="223" t="str">
        <f t="shared" ca="1" si="487"/>
        <v>-4.1004652896068-1.81761125565246i</v>
      </c>
      <c r="AM333" s="223" t="str">
        <f t="shared" ca="1" si="488"/>
        <v>-2.49187502345415-3.72935451994444i</v>
      </c>
      <c r="AN333" s="223" t="str">
        <f t="shared" ca="1" si="489"/>
        <v>-0.110073705837956-4.48390566885921i</v>
      </c>
      <c r="AO333" s="223" t="str">
        <f t="shared" ca="1" si="490"/>
        <v>2.30588269782305-3.847132861213i</v>
      </c>
      <c r="AP333" s="223" t="str">
        <f t="shared" ca="1" si="491"/>
        <v>4.00634014244114-2.01662215871227i</v>
      </c>
      <c r="AQ333" s="223" t="str">
        <f t="shared" ca="1" si="492"/>
        <v>4.46365880806721+0.439632020113044i</v>
      </c>
      <c r="AR333" s="223" t="str">
        <f t="shared" ca="1" si="493"/>
        <v>4.46365880806721+0.439632020113044i</v>
      </c>
      <c r="AS333" s="223" t="str">
        <f t="shared" ca="1" si="494"/>
        <v>1.51103741962613+4.22306668008383i</v>
      </c>
      <c r="AT333" s="223" t="str">
        <f t="shared" ca="1" si="495"/>
        <v>-0.982725271271051+4.37627436401671i</v>
      </c>
      <c r="AU333" s="223" t="str">
        <f t="shared" ca="1" si="496"/>
        <v>-3.1715553178183+3.1715553178154i</v>
      </c>
      <c r="AV333" s="223" t="str">
        <f t="shared" ca="1" si="497"/>
        <v>-4.37627436401663+0.982725271271401i</v>
      </c>
      <c r="AW333" s="223" t="str">
        <f t="shared" ca="1" si="498"/>
        <v>-4.22306668008395-1.51103741962579i</v>
      </c>
      <c r="AX333" s="223" t="str">
        <f t="shared" ca="1" si="499"/>
        <v>-2.75947151789368-3.53593597366782i</v>
      </c>
      <c r="AY333" s="223" t="str">
        <f t="shared" ca="1" si="500"/>
        <v>-0.439632020113527-4.46365880806716i</v>
      </c>
      <c r="AZ333" s="223" t="str">
        <f t="shared" ca="1" si="501"/>
        <v>2.01662215871184-4.00634014244136i</v>
      </c>
      <c r="BA333" s="223" t="str">
        <f t="shared" ca="1" si="502"/>
        <v>3.84713286121511-2.30588269781953i</v>
      </c>
      <c r="BB333" s="223" t="str">
        <f t="shared" ca="1" si="503"/>
        <v>4.48390566885922+0.110073705837598i</v>
      </c>
      <c r="BC333" s="223" t="str">
        <f t="shared" ca="1" si="504"/>
        <v>3.72935451994464+2.49187502345385i</v>
      </c>
      <c r="BD333" s="223" t="str">
        <f t="shared" ca="1" si="505"/>
        <v>1.81761125564871+4.10046528960846i</v>
      </c>
      <c r="BE333" s="223" t="str">
        <f t="shared" ca="1" si="506"/>
        <v>-0.658123820795909+4.43671041476065i</v>
      </c>
      <c r="BF333" s="223" t="str">
        <f t="shared" ca="1" si="507"/>
        <v>-2.9296477683993+3.3962759341752i</v>
      </c>
      <c r="BG333" s="223" t="str">
        <f t="shared" ca="1" si="508"/>
        <v>-4.29212290332242+1.30200124835568i</v>
      </c>
      <c r="BH333" s="223" t="str">
        <f t="shared" ca="1" si="509"/>
        <v>-4.32278290632258-1.1962751409061i</v>
      </c>
      <c r="BI333" s="223" t="str">
        <f t="shared" ca="1" si="510"/>
        <v>-3.01211419709336-3.32335588398433i</v>
      </c>
      <c r="BJ333" s="223" t="str">
        <f t="shared" ca="1" si="511"/>
        <v>-0.766807930385654-4.41922299345058i</v>
      </c>
      <c r="BK333" s="223" t="str">
        <f t="shared" ca="1" si="512"/>
        <v>1.71643336940119-4.14383671931589i</v>
      </c>
      <c r="BL333" s="223" t="str">
        <f t="shared" ca="1" si="513"/>
        <v>3.66707763368607-2.58264745880347i</v>
      </c>
      <c r="BM333" s="223" t="str">
        <f t="shared" ca="1" si="514"/>
        <v>4.47985385633438-0.220081107391435i</v>
      </c>
      <c r="BN333" s="223" t="str">
        <f t="shared" ca="1" si="515"/>
        <v>3.90256337095675+2.21077484235987i</v>
      </c>
      <c r="BO333" s="223" t="str">
        <f t="shared" ca="1" si="516"/>
        <v>2.11433529879823+3.95564312245183i</v>
      </c>
      <c r="BP333" s="223" t="str">
        <f t="shared" ca="1" si="517"/>
        <v>-0.329955940310017+4.47310354735935i</v>
      </c>
      <c r="BQ333" s="223" t="str">
        <f t="shared" ca="1" si="518"/>
        <v>-2.67186420389431+3.60259183698249i</v>
      </c>
      <c r="BR333" s="223" t="str">
        <f t="shared" ca="1" si="519"/>
        <v>-4.18471205673296+1.61422156787055i</v>
      </c>
      <c r="BS333" s="223" t="str">
        <f t="shared" ca="1" si="520"/>
        <v>-4.39907359745573-0.875030143545112i</v>
      </c>
      <c r="BT333" s="223" t="str">
        <f t="shared" ca="1" si="521"/>
        <v>-3.24843396847809-3.09276624082428i</v>
      </c>
      <c r="BU333" s="223" t="str">
        <f t="shared" ca="1" si="522"/>
        <v>-1.08982844204025-4.35083902654014i</v>
      </c>
      <c r="BV333" s="223" t="str">
        <f t="shared" ca="1" si="523"/>
        <v>1.40694307894122-4.25887748597727i</v>
      </c>
      <c r="BW333" s="223" t="str">
        <f t="shared" ca="1" si="524"/>
        <v>3.46715019473744-2.84541662943703i</v>
      </c>
      <c r="BX333" s="223" t="str">
        <f t="shared" ca="1" si="525"/>
        <v>4.45152532761594-0.549043282026535i</v>
      </c>
      <c r="BY333" s="223" t="str">
        <f t="shared" ca="1" si="526"/>
        <v>4.05462389293553+1.91769428084379i</v>
      </c>
      <c r="BZ333" s="223" t="str">
        <f t="shared" ca="1" si="527"/>
        <v>2.39960157576829+3.78938498248924i</v>
      </c>
      <c r="CA333" s="223" t="str">
        <f t="shared" ca="1" si="528"/>
        <v>4.85733738875774E-13+4.4852565442731i</v>
      </c>
      <c r="CB333" s="223" t="str">
        <f t="shared" ca="1" si="529"/>
        <v>-2.39960157576747+3.78938498248976i</v>
      </c>
      <c r="CC333" s="223" t="str">
        <f t="shared" ca="1" si="530"/>
        <v>-4.05462389293522+1.91769428084445i</v>
      </c>
      <c r="CD333" s="223" t="str">
        <f t="shared" ca="1" si="531"/>
        <v>-4.45152532761603-0.549043282025822i</v>
      </c>
      <c r="CE333" s="223" t="str">
        <f t="shared" ca="1" si="532"/>
        <v>-3.4671501947379-2.84541662943647i</v>
      </c>
      <c r="CF333" s="223" t="str">
        <f t="shared" ca="1" si="533"/>
        <v>-1.4069430789419-4.25887748597704i</v>
      </c>
      <c r="CG333" s="223" t="str">
        <f t="shared" ca="1" si="534"/>
        <v>1.08982844203955-4.35083902654032i</v>
      </c>
      <c r="CH333" s="223" t="str">
        <f t="shared" ca="1" si="535"/>
        <v>3.24843396847759-3.0927662408248i</v>
      </c>
      <c r="CI333" s="223" t="str">
        <f t="shared" ca="1" si="536"/>
        <v>4.39907359745554-0.875030143546063i</v>
      </c>
      <c r="CJ333" s="223" t="str">
        <f t="shared" ca="1" si="537"/>
        <v>4.18471205673331+1.61422156786964i</v>
      </c>
      <c r="CK333" s="223" t="str">
        <f t="shared" ca="1" si="538"/>
        <v>2.67186420389509+3.60259183698191i</v>
      </c>
      <c r="CL333" s="223" t="str">
        <f t="shared" ca="1" si="539"/>
        <v>0.329955940310731+4.47310354735929i</v>
      </c>
      <c r="CM333" s="223" t="str">
        <f t="shared" ca="1" si="540"/>
        <v>-2.1143352987976+3.95564312245216i</v>
      </c>
      <c r="CN333" s="223" t="str">
        <f t="shared" ca="1" si="541"/>
        <v>-3.9025633709564+2.21077484236049i</v>
      </c>
      <c r="CO333" s="223" t="str">
        <f t="shared" ca="1" si="542"/>
        <v>-4.47985385633441-0.220081107390719i</v>
      </c>
      <c r="CP333" s="223" t="str">
        <f t="shared" ca="1" si="543"/>
        <v>-3.66707763368648-2.58264745880288i</v>
      </c>
      <c r="CQ333" s="223" t="str">
        <f t="shared" ca="1" si="544"/>
        <v>-1.71643336940186-4.14383671931562i</v>
      </c>
      <c r="CR333" s="223" t="str">
        <f t="shared" ca="1" si="545"/>
        <v>0.766807930384699-4.41922299345075i</v>
      </c>
      <c r="CS333" s="223" t="str">
        <f t="shared" ca="1" si="546"/>
        <v>3.01211419709264-3.32335588398498i</v>
      </c>
      <c r="CT333" s="223" t="str">
        <f t="shared" ca="1" si="547"/>
        <v>4.32278290632233-1.19627514090704i</v>
      </c>
      <c r="CU333" s="223" t="str">
        <f t="shared" ca="1" si="548"/>
        <v>4.29212290332137+1.30200124835914i</v>
      </c>
      <c r="CV333" s="223" t="str">
        <f t="shared" ca="1" si="549"/>
        <v>2.92964776839994+3.39627593417465i</v>
      </c>
      <c r="CW333" s="223" t="str">
        <f t="shared" ca="1" si="550"/>
        <v>0.658123820796743+4.43671041476053i</v>
      </c>
      <c r="CX333" s="223" t="str">
        <f t="shared" ca="1" si="551"/>
        <v>-1.81761125565213+4.10046528960694i</v>
      </c>
      <c r="CY333" s="223" t="str">
        <f t="shared" ca="1" si="552"/>
        <v>-3.72935451994424+2.49187502345445i</v>
      </c>
      <c r="CZ333" s="223" t="str">
        <f t="shared" ca="1" si="553"/>
        <v>-4.4839056688592+0.110073705838314i</v>
      </c>
      <c r="DA333" s="223" t="str">
        <f t="shared" ca="1" si="554"/>
        <v>-3.84713286121325-2.30588269782263i</v>
      </c>
      <c r="DB333" s="223" t="str">
        <f t="shared" ca="1" si="555"/>
        <v>-2.0166221587127-4.00634014244093i</v>
      </c>
      <c r="DC333" s="223" t="str">
        <f t="shared" ca="1" si="556"/>
        <v>0.439632020112561-4.46365880806726i</v>
      </c>
      <c r="DD333" s="223" t="str">
        <f t="shared" ca="1" si="557"/>
        <v>2.75947151789653-3.53593597366559i</v>
      </c>
      <c r="DE333" s="223" t="str">
        <f t="shared" ca="1" si="558"/>
        <v>4.22306668008366-1.51103741962659i</v>
      </c>
      <c r="DF333" s="223" t="str">
        <f t="shared" ca="1" si="559"/>
        <v>4.37627436401682+0.982725271270576i</v>
      </c>
      <c r="DG333" s="223" t="str">
        <f t="shared" ca="1" si="560"/>
        <v>3.17155531781565+3.17155531781804i</v>
      </c>
      <c r="DH333" s="223" t="str">
        <f t="shared" ca="1" si="561"/>
        <v>0.982725271271751+4.37627436401656i</v>
      </c>
      <c r="DI333" s="223" t="str">
        <f t="shared" ca="1" si="562"/>
        <v>-1.51103741962546+4.22306668008407i</v>
      </c>
      <c r="DJ333" s="223" t="str">
        <f t="shared" ca="1" si="563"/>
        <v>-3.53593597366768+2.75947151789386i</v>
      </c>
      <c r="DK333" s="223" t="str">
        <f t="shared" ca="1" si="564"/>
        <v>-4.46365880806714+0.439632020113757i</v>
      </c>
      <c r="DL333" s="223" t="str">
        <f t="shared" ca="1" si="565"/>
        <v>-4.00634014244146-2.01662215871163i</v>
      </c>
      <c r="DM333" s="223" t="str">
        <f t="shared" ca="1" si="566"/>
        <v>-2.30588269781973-3.847132861215i</v>
      </c>
      <c r="DN333" s="223" t="str">
        <f t="shared" ca="1" si="567"/>
        <v>0.110073705837367-4.48390566885922i</v>
      </c>
      <c r="DO333" s="223" t="str">
        <f t="shared" ca="1" si="568"/>
        <v>2.49187502345366-3.72935451994477i</v>
      </c>
      <c r="DP333" s="223" t="str">
        <f t="shared" ca="1" si="569"/>
        <v>4.10046528960821-1.81761125564927i</v>
      </c>
      <c r="DQ333" s="223" t="str">
        <f t="shared" ca="1" si="570"/>
        <v>4.43671041476074+0.658123820795303i</v>
      </c>
      <c r="DR333" s="223" t="str">
        <f t="shared" ca="1" si="571"/>
        <v>3.3962759341756+2.92964776839884i</v>
      </c>
      <c r="DS333" s="223" t="str">
        <f t="shared" ca="1" si="572"/>
        <v>1.30200124835614+4.29212290332228i</v>
      </c>
      <c r="DT333" s="223" t="str">
        <f t="shared" ca="1" si="573"/>
        <v>-1.19627514090563+4.32278290632271i</v>
      </c>
      <c r="DU333" s="223" t="str">
        <f t="shared" ca="1" si="574"/>
        <v>-3.323355883984+3.01211419709372i</v>
      </c>
      <c r="DV333" s="223" t="str">
        <f t="shared" ca="1" si="575"/>
        <v>-4.41922299345129+0.766807930381613i</v>
      </c>
      <c r="DW333" s="223" t="str">
        <f t="shared" ca="1" si="576"/>
        <v>-4.14383671931608-1.71643336940074i</v>
      </c>
      <c r="DX333" s="223" t="str">
        <f t="shared" ca="1" si="577"/>
        <v>-2.58264745880386-3.66707763368579i</v>
      </c>
      <c r="DY333" s="223" t="str">
        <f t="shared" ca="1" si="578"/>
        <v>-0.220081107387336-4.47985385633458i</v>
      </c>
      <c r="DZ333" s="223" t="str">
        <f t="shared" ca="1" si="579"/>
        <v>2.21077484235945-3.90256337095699i</v>
      </c>
      <c r="EA333" s="223" t="str">
        <f t="shared" ca="1" si="580"/>
        <v>3.9556431224516-2.11433529879866i</v>
      </c>
      <c r="EB333" s="223" t="str">
        <f t="shared" ca="1" si="581"/>
        <v>4.47310354735905+0.329955940314109i</v>
      </c>
      <c r="EC333" s="223" t="str">
        <f t="shared" ca="1" si="582"/>
        <v>3.60259183698263+2.67186420389412i</v>
      </c>
      <c r="ED333" s="223" t="str">
        <f t="shared" ca="1" si="583"/>
        <v>1.61422156787076+4.18471205673288i</v>
      </c>
      <c r="EE333" s="223" t="str">
        <f t="shared" ca="1" si="584"/>
        <v>-0.875030143549386+4.39907359745488i</v>
      </c>
      <c r="EF333" s="223" t="str">
        <f t="shared" ca="1" si="585"/>
        <v>-3.09276624082411+3.24843396847824i</v>
      </c>
      <c r="EG333" s="223" t="str">
        <f t="shared" ca="1" si="586"/>
        <v>-4.35083902654009+1.08982844204047i</v>
      </c>
      <c r="EH333" s="223" t="str">
        <f t="shared" ca="1" si="587"/>
        <v>-4.25887748597606-1.40694307894488i</v>
      </c>
      <c r="EI333" s="223" t="str">
        <f t="shared" ca="1" si="588"/>
        <v>-2.84541662943721-3.4671501947373i</v>
      </c>
      <c r="EJ333" s="223" t="str">
        <f t="shared" ca="1" si="589"/>
        <v>-0.549043282026764-4.45152532761591i</v>
      </c>
      <c r="EK333" s="223" t="str">
        <f t="shared" ca="1" si="590"/>
        <v>1.91769428084728-4.05462389293388i</v>
      </c>
      <c r="EL333" s="223" t="str">
        <f t="shared" ca="1" si="591"/>
        <v>3.78938498248898-2.3996015757687i</v>
      </c>
      <c r="EM333" s="223" t="str">
        <f t="shared" ca="1" si="592"/>
        <v>4.4852565442731-9.71467477751548E-13i</v>
      </c>
      <c r="EN333" s="223"/>
      <c r="EO333" s="223"/>
      <c r="EP333" s="223"/>
    </row>
    <row r="334" spans="1:146">
      <c r="A334" s="249">
        <f t="shared" si="461"/>
        <v>4.5703124999999884E-3</v>
      </c>
      <c r="B334" s="248">
        <v>234</v>
      </c>
      <c r="C334" s="247">
        <f t="shared" si="462"/>
        <v>46800</v>
      </c>
      <c r="N334" s="246">
        <f t="shared" ca="1" si="463"/>
        <v>8.5145434688383759</v>
      </c>
      <c r="O334" s="223">
        <f t="shared" ca="1" si="464"/>
        <v>-4.485456531161625</v>
      </c>
      <c r="P334" s="223" t="str">
        <f t="shared" ca="1" si="465"/>
        <v>-3.8473043956899-2.30598551162961i</v>
      </c>
      <c r="Q334" s="223" t="str">
        <f t="shared" ca="1" si="466"/>
        <v>-2.11442957196453-3.95581949514161i</v>
      </c>
      <c r="R334" s="223" t="str">
        <f t="shared" ca="1" si="467"/>
        <v>0.220090920280926-4.48005360233004i</v>
      </c>
      <c r="S334" s="223" t="str">
        <f t="shared" ca="1" si="468"/>
        <v>2.49198613021662-3.72952080296497i</v>
      </c>
      <c r="T334" s="223" t="str">
        <f t="shared" ca="1" si="469"/>
        <v>4.05480467894074-1.91777978625826i</v>
      </c>
      <c r="U334" s="223" t="str">
        <f t="shared" ca="1" si="470"/>
        <v>4.46385783196409+0.439651622257208i</v>
      </c>
      <c r="V334" s="223" t="str">
        <f t="shared" ca="1" si="471"/>
        <v>3.6027524679581+2.67198333594398i</v>
      </c>
      <c r="W334" s="223" t="str">
        <f t="shared" ca="1" si="472"/>
        <v>1.71650990106925+4.14402148310934i</v>
      </c>
      <c r="X334" s="223" t="str">
        <f t="shared" ca="1" si="473"/>
        <v>-0.658153164966095+4.43690823709321i</v>
      </c>
      <c r="Y334" s="223" t="str">
        <f t="shared" ca="1" si="474"/>
        <v>-2.84554349977693+3.46730478669207i</v>
      </c>
      <c r="Z334" s="223" t="str">
        <f t="shared" ca="1" si="475"/>
        <v>-4.22325497655172+1.51110479318i</v>
      </c>
      <c r="AA334" s="223" t="str">
        <f t="shared" ca="1" si="476"/>
        <v>-4.39926974165187-0.875069159053612i</v>
      </c>
      <c r="AB334" s="223" t="str">
        <f t="shared" ca="1" si="477"/>
        <v>-3.32350406449489-3.01224850007871i</v>
      </c>
      <c r="AC334" s="223" t="str">
        <f t="shared" ca="1" si="478"/>
        <v>-1.30205930148728-4.292314278842i</v>
      </c>
      <c r="AD334" s="223" t="str">
        <f t="shared" ca="1" si="479"/>
        <v>1.08987703488996-4.35103302007235i</v>
      </c>
      <c r="AE334" s="223" t="str">
        <f t="shared" ca="1" si="480"/>
        <v>3.17169672990202-3.17169672990173i</v>
      </c>
      <c r="AF334" s="223" t="str">
        <f t="shared" ca="1" si="481"/>
        <v>4.35103302007236-1.08987703488994i</v>
      </c>
      <c r="AG334" s="223" t="str">
        <f t="shared" ca="1" si="482"/>
        <v>4.29231427884186+1.30205930148774i</v>
      </c>
      <c r="AH334" s="223" t="str">
        <f t="shared" ca="1" si="483"/>
        <v>3.01224850007874+3.32350406449486i</v>
      </c>
      <c r="AI334" s="223" t="str">
        <f t="shared" ca="1" si="484"/>
        <v>0.875069159054464+4.3992697416517i</v>
      </c>
      <c r="AJ334" s="223" t="str">
        <f t="shared" ca="1" si="485"/>
        <v>-1.51110479317876+4.22325497655217i</v>
      </c>
      <c r="AK334" s="223" t="str">
        <f t="shared" ca="1" si="486"/>
        <v>-3.46730478669352+2.84554349977516i</v>
      </c>
      <c r="AL334" s="223" t="str">
        <f t="shared" ca="1" si="487"/>
        <v>-4.4369082370934+0.658153164964812i</v>
      </c>
      <c r="AM334" s="223" t="str">
        <f t="shared" ca="1" si="488"/>
        <v>-4.144021483109-1.71650990107006i</v>
      </c>
      <c r="AN334" s="223" t="str">
        <f t="shared" ca="1" si="489"/>
        <v>-2.67198333594393-3.60275246795813i</v>
      </c>
      <c r="AO334" s="223" t="str">
        <f t="shared" ca="1" si="490"/>
        <v>-0.439651622257691-4.46385783196404i</v>
      </c>
      <c r="AP334" s="223" t="str">
        <f t="shared" ca="1" si="491"/>
        <v>1.91777978625706-4.05480467894131i</v>
      </c>
      <c r="AQ334" s="223" t="str">
        <f t="shared" ca="1" si="492"/>
        <v>3.72952080296375-2.49198613021844i</v>
      </c>
      <c r="AR334" s="223" t="str">
        <f t="shared" ca="1" si="493"/>
        <v>3.72952080296375-2.49198613021844i</v>
      </c>
      <c r="AS334" s="223" t="str">
        <f t="shared" ca="1" si="494"/>
        <v>3.95581949514118+2.11442957196531i</v>
      </c>
      <c r="AT334" s="223" t="str">
        <f t="shared" ca="1" si="495"/>
        <v>2.30598551162933+3.84730439569006i</v>
      </c>
      <c r="AU334" s="223" t="str">
        <f t="shared" ca="1" si="496"/>
        <v>4.85757341841029E-13+4.48545653116163i</v>
      </c>
      <c r="AV334" s="223" t="str">
        <f t="shared" ca="1" si="497"/>
        <v>-2.30598551162861+3.84730439569049i</v>
      </c>
      <c r="AW334" s="223" t="str">
        <f t="shared" ca="1" si="498"/>
        <v>-3.95581949514079+2.11442957196606i</v>
      </c>
      <c r="AX334" s="223" t="str">
        <f t="shared" ca="1" si="499"/>
        <v>-4.48005360232995-0.220090920282797i</v>
      </c>
      <c r="AY334" s="223" t="str">
        <f t="shared" ca="1" si="500"/>
        <v>-3.72952080296422-2.49198613021774i</v>
      </c>
      <c r="AZ334" s="223" t="str">
        <f t="shared" ca="1" si="501"/>
        <v>-1.91777978625782-4.05480467894095i</v>
      </c>
      <c r="BA334" s="223" t="str">
        <f t="shared" ca="1" si="502"/>
        <v>0.439651622256725-4.46385783196413i</v>
      </c>
      <c r="BB334" s="223" t="str">
        <f t="shared" ca="1" si="503"/>
        <v>2.67198333594325-3.60275246795864i</v>
      </c>
      <c r="BC334" s="223" t="str">
        <f t="shared" ca="1" si="504"/>
        <v>4.14402148310868-1.71650990107084i</v>
      </c>
      <c r="BD334" s="223" t="str">
        <f t="shared" ca="1" si="505"/>
        <v>4.43690823709287+0.658153164968391i</v>
      </c>
      <c r="BE334" s="223" t="str">
        <f t="shared" ca="1" si="506"/>
        <v>3.46730478669123+2.84554349977796i</v>
      </c>
      <c r="BF334" s="223" t="str">
        <f t="shared" ca="1" si="507"/>
        <v>1.51110479317956+4.22325497655189i</v>
      </c>
      <c r="BG334" s="223" t="str">
        <f t="shared" ca="1" si="508"/>
        <v>-0.875069159053702+4.39926974165185i</v>
      </c>
      <c r="BH334" s="223" t="str">
        <f t="shared" ca="1" si="509"/>
        <v>-3.01224850007816+3.32350406449538i</v>
      </c>
      <c r="BI334" s="223" t="str">
        <f t="shared" ca="1" si="510"/>
        <v>-4.29231427884162+1.30205930148854i</v>
      </c>
      <c r="BJ334" s="223" t="str">
        <f t="shared" ca="1" si="511"/>
        <v>-4.35103302007291-1.08987703488776i</v>
      </c>
      <c r="BK334" s="223" t="str">
        <f t="shared" ca="1" si="512"/>
        <v>-3.17169672990077-3.17169672990298i</v>
      </c>
      <c r="BL334" s="223" t="str">
        <f t="shared" ca="1" si="513"/>
        <v>-1.08987703488917-4.35103302007255i</v>
      </c>
      <c r="BM334" s="223" t="str">
        <f t="shared" ca="1" si="514"/>
        <v>1.30205930148739-4.29231427884197i</v>
      </c>
      <c r="BN334" s="223" t="str">
        <f t="shared" ca="1" si="515"/>
        <v>3.32350406449458-3.01224850007905i</v>
      </c>
      <c r="BO334" s="223" t="str">
        <f t="shared" ca="1" si="516"/>
        <v>4.39926974165159-0.875069159055003i</v>
      </c>
      <c r="BP334" s="223" t="str">
        <f t="shared" ca="1" si="517"/>
        <v>4.22325497655229+1.51110479317842i</v>
      </c>
      <c r="BQ334" s="223" t="str">
        <f t="shared" ca="1" si="518"/>
        <v>2.84554349977544+3.46730478669329i</v>
      </c>
      <c r="BR334" s="223" t="str">
        <f t="shared" ca="1" si="519"/>
        <v>0.658153164965166+4.43690823709335i</v>
      </c>
      <c r="BS334" s="223" t="str">
        <f t="shared" ca="1" si="520"/>
        <v>-1.71650990106961+4.14402148310918i</v>
      </c>
      <c r="BT334" s="223" t="str">
        <f t="shared" ca="1" si="521"/>
        <v>-3.60275246795792+2.67198333594422i</v>
      </c>
      <c r="BU334" s="223" t="str">
        <f t="shared" ca="1" si="522"/>
        <v>-4.463857831964+0.439651622258048i</v>
      </c>
      <c r="BV334" s="223" t="str">
        <f t="shared" ca="1" si="523"/>
        <v>-4.05480467894151-1.91777978625662i</v>
      </c>
      <c r="BW334" s="223" t="str">
        <f t="shared" ca="1" si="524"/>
        <v>-2.49198613021513-3.72952080296596i</v>
      </c>
      <c r="BX334" s="223" t="str">
        <f t="shared" ca="1" si="525"/>
        <v>-0.220090920279669-4.4800536023301i</v>
      </c>
      <c r="BY334" s="223" t="str">
        <f t="shared" ca="1" si="526"/>
        <v>2.114429571965-3.95581949514136i</v>
      </c>
      <c r="BZ334" s="223" t="str">
        <f t="shared" ca="1" si="527"/>
        <v>3.84730439568981-2.30598551162975i</v>
      </c>
      <c r="CA334" s="223" t="str">
        <f t="shared" ca="1" si="528"/>
        <v>4.48545653116163-9.71514683682057E-13i</v>
      </c>
      <c r="CB334" s="223" t="str">
        <f t="shared" ca="1" si="529"/>
        <v>3.84730439569068+2.3059855116283i</v>
      </c>
      <c r="CC334" s="223" t="str">
        <f t="shared" ca="1" si="530"/>
        <v>2.11442957196244+3.95581949514272i</v>
      </c>
      <c r="CD334" s="223" t="str">
        <f t="shared" ca="1" si="531"/>
        <v>-0.220090920282312+4.48005360232997i</v>
      </c>
      <c r="CE334" s="223" t="str">
        <f t="shared" ca="1" si="532"/>
        <v>-2.49198613021733+3.72952080296449i</v>
      </c>
      <c r="CF334" s="223" t="str">
        <f t="shared" ca="1" si="533"/>
        <v>-4.05480467894079+1.91777978625814i</v>
      </c>
      <c r="CG334" s="223" t="str">
        <f t="shared" ca="1" si="534"/>
        <v>-4.46385783196417-0.439651622256368i</v>
      </c>
      <c r="CH334" s="223" t="str">
        <f t="shared" ca="1" si="535"/>
        <v>-3.60275246795893-2.67198333594286i</v>
      </c>
      <c r="CI334" s="223" t="str">
        <f t="shared" ca="1" si="536"/>
        <v>-1.71650990107118-4.14402148310854i</v>
      </c>
      <c r="CJ334" s="223" t="str">
        <f t="shared" ca="1" si="537"/>
        <v>0.658153164968033-4.43690823709292i</v>
      </c>
      <c r="CK334" s="223" t="str">
        <f t="shared" ca="1" si="538"/>
        <v>2.84554349977768-3.46730478669146i</v>
      </c>
      <c r="CL334" s="223" t="str">
        <f t="shared" ca="1" si="539"/>
        <v>4.22325497655172-1.51110479318001i</v>
      </c>
      <c r="CM334" s="223" t="str">
        <f t="shared" ca="1" si="540"/>
        <v>4.39926974165197+0.875069159053096i</v>
      </c>
      <c r="CN334" s="223" t="str">
        <f t="shared" ca="1" si="541"/>
        <v>3.32350406449571+3.0122485000778i</v>
      </c>
      <c r="CO334" s="223" t="str">
        <f t="shared" ca="1" si="542"/>
        <v>1.30205930148901+4.29231427884148i</v>
      </c>
      <c r="CP334" s="223" t="str">
        <f t="shared" ca="1" si="543"/>
        <v>-1.08987703489174+4.35103302007191i</v>
      </c>
      <c r="CQ334" s="223" t="str">
        <f t="shared" ca="1" si="544"/>
        <v>-3.17169672990264+3.17169672990111i</v>
      </c>
      <c r="CR334" s="223" t="str">
        <f t="shared" ca="1" si="545"/>
        <v>-4.35103302007249+1.0898770348894i</v>
      </c>
      <c r="CS334" s="223" t="str">
        <f t="shared" ca="1" si="546"/>
        <v>-4.29231427884211-1.30205930148693i</v>
      </c>
      <c r="CT334" s="223" t="str">
        <f t="shared" ca="1" si="547"/>
        <v>-3.01224850007941-3.32350406449425i</v>
      </c>
      <c r="CU334" s="223" t="str">
        <f t="shared" ca="1" si="548"/>
        <v>-0.875069159055231-4.39926974165154i</v>
      </c>
      <c r="CV334" s="223" t="str">
        <f t="shared" ca="1" si="549"/>
        <v>1.51110479318229-4.22325497655091i</v>
      </c>
      <c r="CW334" s="223" t="str">
        <f t="shared" ca="1" si="550"/>
        <v>3.46730478669299-2.84554349977581i</v>
      </c>
      <c r="CX334" s="223" t="str">
        <f t="shared" ca="1" si="551"/>
        <v>4.43690823709328-0.658153164965646i</v>
      </c>
      <c r="CY334" s="223" t="str">
        <f t="shared" ca="1" si="552"/>
        <v>4.14402148310927+1.7165099010694i</v>
      </c>
      <c r="CZ334" s="223" t="str">
        <f t="shared" ca="1" si="553"/>
        <v>2.67198333594461+3.60275246795763i</v>
      </c>
      <c r="DA334" s="223" t="str">
        <f t="shared" ca="1" si="554"/>
        <v>0.439651622258278+4.46385783196398i</v>
      </c>
      <c r="DB334" s="223" t="str">
        <f t="shared" ca="1" si="555"/>
        <v>-1.91777978625641+4.05480467894161i</v>
      </c>
      <c r="DC334" s="223" t="str">
        <f t="shared" ca="1" si="556"/>
        <v>-3.72952080296583+2.49198613021532i</v>
      </c>
      <c r="DD334" s="223" t="str">
        <f t="shared" ca="1" si="557"/>
        <v>-4.48005360233009+0.220090920279899i</v>
      </c>
      <c r="DE334" s="223" t="str">
        <f t="shared" ca="1" si="558"/>
        <v>-3.95581949514158-2.11442957196457i</v>
      </c>
      <c r="DF334" s="223" t="str">
        <f t="shared" ca="1" si="559"/>
        <v>-2.30598551163017-3.84730439568956i</v>
      </c>
      <c r="DG334" s="223" t="str">
        <f t="shared" ca="1" si="560"/>
        <v>-1.45727202552309E-12-4.48545653116163i</v>
      </c>
      <c r="DH334" s="223" t="str">
        <f t="shared" ca="1" si="561"/>
        <v>2.3059855116316-3.8473043956887i</v>
      </c>
      <c r="DI334" s="223" t="str">
        <f t="shared" ca="1" si="562"/>
        <v>3.95581949514237-2.11442957196309i</v>
      </c>
      <c r="DJ334" s="223" t="str">
        <f t="shared" ca="1" si="563"/>
        <v>4.48005360232998+0.220090920282081i</v>
      </c>
      <c r="DK334" s="223" t="str">
        <f t="shared" ca="1" si="564"/>
        <v>3.72952080296462+2.49198613021714i</v>
      </c>
      <c r="DL334" s="223" t="str">
        <f t="shared" ca="1" si="565"/>
        <v>1.91777978625858+4.05480467894058i</v>
      </c>
      <c r="DM334" s="223" t="str">
        <f t="shared" ca="1" si="566"/>
        <v>-0.439651622255885+4.46385783196421i</v>
      </c>
      <c r="DN334" s="223" t="str">
        <f t="shared" ca="1" si="567"/>
        <v>-2.67198333594247+3.60275246795921i</v>
      </c>
      <c r="DO334" s="223" t="str">
        <f t="shared" ca="1" si="568"/>
        <v>-4.14402148311001+1.71650990106762i</v>
      </c>
      <c r="DP334" s="223" t="str">
        <f t="shared" ca="1" si="569"/>
        <v>-4.43690823709303-0.658153164967302i</v>
      </c>
      <c r="DQ334" s="223" t="str">
        <f t="shared" ca="1" si="570"/>
        <v>-3.4673047866916-2.8455434997775i</v>
      </c>
      <c r="DR334" s="223" t="str">
        <f t="shared" ca="1" si="571"/>
        <v>-1.51110479318023-4.22325497655164i</v>
      </c>
      <c r="DS334" s="223" t="str">
        <f t="shared" ca="1" si="572"/>
        <v>0.875069159052872-4.39926974165201i</v>
      </c>
      <c r="DT334" s="223" t="str">
        <f t="shared" ca="1" si="573"/>
        <v>3.01224850007744-3.32350406449604i</v>
      </c>
      <c r="DU334" s="223" t="str">
        <f t="shared" ca="1" si="574"/>
        <v>4.29231427884267-1.30205930148508i</v>
      </c>
      <c r="DV334" s="223" t="str">
        <f t="shared" ca="1" si="575"/>
        <v>4.35103302007203+1.08987703489127i</v>
      </c>
      <c r="DW334" s="223" t="str">
        <f t="shared" ca="1" si="576"/>
        <v>3.17169672990145+3.17169672990229i</v>
      </c>
      <c r="DX334" s="223" t="str">
        <f t="shared" ca="1" si="577"/>
        <v>1.08987703489012+4.35103302007231i</v>
      </c>
      <c r="DY334" s="223" t="str">
        <f t="shared" ca="1" si="578"/>
        <v>-1.3020593014867+4.29231427884217i</v>
      </c>
      <c r="DZ334" s="223" t="str">
        <f t="shared" ca="1" si="579"/>
        <v>-3.3235040644941+3.01224850007958i</v>
      </c>
      <c r="EA334" s="223" t="str">
        <f t="shared" ca="1" si="580"/>
        <v>-4.39926974165145+0.875069159055707i</v>
      </c>
      <c r="EB334" s="223" t="str">
        <f t="shared" ca="1" si="581"/>
        <v>-4.22325497655107-1.51110479318183i</v>
      </c>
      <c r="EC334" s="223" t="str">
        <f t="shared" ca="1" si="582"/>
        <v>-2.84554349977619-3.46730478669268i</v>
      </c>
      <c r="ED334" s="223" t="str">
        <f t="shared" ca="1" si="583"/>
        <v>-0.658153164966126-4.43690823709321i</v>
      </c>
      <c r="EE334" s="223" t="str">
        <f t="shared" ca="1" si="584"/>
        <v>1.71650990106872-4.14402148310956i</v>
      </c>
      <c r="EF334" s="223" t="str">
        <f t="shared" ca="1" si="585"/>
        <v>3.60275246795749-2.67198333594479i</v>
      </c>
      <c r="EG334" s="223" t="str">
        <f t="shared" ca="1" si="586"/>
        <v>4.46385783196393-0.439651622258761i</v>
      </c>
      <c r="EH334" s="223" t="str">
        <f t="shared" ca="1" si="587"/>
        <v>4.05480467893986+1.91777978626012i</v>
      </c>
      <c r="EI334" s="223" t="str">
        <f t="shared" ca="1" si="588"/>
        <v>2.49198613021573+3.72952080296557i</v>
      </c>
      <c r="EJ334" s="223" t="str">
        <f t="shared" ca="1" si="589"/>
        <v>0.220090920280384+4.48005360233007i</v>
      </c>
      <c r="EK334" s="223" t="str">
        <f t="shared" ca="1" si="590"/>
        <v>-2.11442957196414+3.95581949514181i</v>
      </c>
      <c r="EL334" s="223" t="str">
        <f t="shared" ca="1" si="591"/>
        <v>-3.84730439568931+2.30598551163058i</v>
      </c>
      <c r="EM334" s="223" t="str">
        <f t="shared" ca="1" si="592"/>
        <v>-4.48545653116163+1.94302936736411E-12i</v>
      </c>
      <c r="EN334" s="223"/>
      <c r="EO334" s="223"/>
      <c r="EP334" s="223"/>
    </row>
    <row r="335" spans="1:146">
      <c r="A335" s="249">
        <f t="shared" si="461"/>
        <v>4.589843749999988E-3</v>
      </c>
      <c r="B335" s="248">
        <v>235</v>
      </c>
      <c r="C335" s="247">
        <f t="shared" si="462"/>
        <v>47000</v>
      </c>
      <c r="N335" s="246">
        <f t="shared" ca="1" si="463"/>
        <v>8.514356919635663</v>
      </c>
      <c r="O335" s="223">
        <f t="shared" ca="1" si="464"/>
        <v>-4.4856430803643379</v>
      </c>
      <c r="P335" s="223" t="str">
        <f t="shared" ca="1" si="465"/>
        <v>-3.90289969098182-2.21096536529963i</v>
      </c>
      <c r="Q335" s="223" t="str">
        <f t="shared" ca="1" si="466"/>
        <v>-2.30608141708656-3.84746440427829i</v>
      </c>
      <c r="R335" s="223" t="str">
        <f t="shared" ca="1" si="467"/>
        <v>-0.110083191907299-4.48429208853304i</v>
      </c>
      <c r="S335" s="223" t="str">
        <f t="shared" ca="1" si="468"/>
        <v>2.11451751065004-3.95598401685028i</v>
      </c>
      <c r="T335" s="223" t="str">
        <f t="shared" ca="1" si="469"/>
        <v>3.78971154888338-2.39980837165811i</v>
      </c>
      <c r="U335" s="223" t="str">
        <f t="shared" ca="1" si="470"/>
        <v>4.48023992682607-0.220100073816514i</v>
      </c>
      <c r="V335" s="223" t="str">
        <f t="shared" ca="1" si="471"/>
        <v>4.00668540587098+2.0167959497185i</v>
      </c>
      <c r="W335" s="223" t="str">
        <f t="shared" ca="1" si="472"/>
        <v>2.49208977140082+3.7296759129581i</v>
      </c>
      <c r="X335" s="223" t="str">
        <f t="shared" ca="1" si="473"/>
        <v>0.329984375670872+4.47348903611416i</v>
      </c>
      <c r="Y335" s="223" t="str">
        <f t="shared" ca="1" si="474"/>
        <v>-1.91785954632012+4.0549733174226i</v>
      </c>
      <c r="Z335" s="223" t="str">
        <f t="shared" ca="1" si="475"/>
        <v>-3.66739365972443+2.58287002945048i</v>
      </c>
      <c r="AA335" s="223" t="str">
        <f t="shared" ca="1" si="476"/>
        <v>-4.46404348288143+0.439669907276269i</v>
      </c>
      <c r="AB335" s="223" t="str">
        <f t="shared" ca="1" si="477"/>
        <v>-4.10081866467321-1.81776789604402i</v>
      </c>
      <c r="AC335" s="223" t="str">
        <f t="shared" ca="1" si="478"/>
        <v>-2.67209446317415-3.60290230568282i</v>
      </c>
      <c r="AD335" s="223" t="str">
        <f t="shared" ca="1" si="479"/>
        <v>-0.54909059817022-4.4519089567759i</v>
      </c>
      <c r="AE335" s="223" t="str">
        <f t="shared" ca="1" si="480"/>
        <v>1.71658129035844-4.14419383209953i</v>
      </c>
      <c r="AF335" s="223" t="str">
        <f t="shared" ca="1" si="481"/>
        <v>3.53624069801318-2.7597093271096i</v>
      </c>
      <c r="AG335" s="223" t="str">
        <f t="shared" ca="1" si="482"/>
        <v>4.4370927671826-0.658180537418392i</v>
      </c>
      <c r="AH335" s="223" t="str">
        <f t="shared" ca="1" si="483"/>
        <v>4.18507269212248+1.61436068029149i</v>
      </c>
      <c r="AI335" s="223" t="str">
        <f t="shared" ca="1" si="484"/>
        <v>2.84566184533749+3.46744899117649i</v>
      </c>
      <c r="AJ335" s="223" t="str">
        <f t="shared" ca="1" si="485"/>
        <v>0.766874013322662+4.41960383881982i</v>
      </c>
      <c r="AK335" s="223" t="str">
        <f t="shared" ca="1" si="486"/>
        <v>-1.5111676397148+4.22343062084595i</v>
      </c>
      <c r="AL335" s="223" t="str">
        <f t="shared" ca="1" si="487"/>
        <v>-3.39656862272321+2.92990024327666i</v>
      </c>
      <c r="AM335" s="223" t="str">
        <f t="shared" ca="1" si="488"/>
        <v>-4.39945270636417+0.875105552996574i</v>
      </c>
      <c r="AN335" s="223" t="str">
        <f t="shared" ca="1" si="489"/>
        <v>-4.25924451288769-1.40706432825816i</v>
      </c>
      <c r="AO335" s="223" t="str">
        <f t="shared" ca="1" si="490"/>
        <v>-3.01237377886526-3.32364228833752i</v>
      </c>
      <c r="AP335" s="223" t="str">
        <f t="shared" ca="1" si="491"/>
        <v>-0.982809961807608-4.37665150810436i</v>
      </c>
      <c r="AQ335" s="223" t="str">
        <f t="shared" ca="1" si="492"/>
        <v>1.30211345386357-4.29249279529831i</v>
      </c>
      <c r="AR335" s="223" t="str">
        <f t="shared" ca="1" si="493"/>
        <v>1.30211345386357-4.29249279529831i</v>
      </c>
      <c r="AS335" s="223" t="str">
        <f t="shared" ca="1" si="494"/>
        <v>4.35121397862963-1.08992236264728i</v>
      </c>
      <c r="AT335" s="223" t="str">
        <f t="shared" ca="1" si="495"/>
        <v>4.32315544055567+1.19637823501366i</v>
      </c>
      <c r="AU335" s="223" t="str">
        <f t="shared" ca="1" si="496"/>
        <v>3.17182864010703+3.17182864010924i</v>
      </c>
      <c r="AV335" s="223" t="str">
        <f t="shared" ca="1" si="497"/>
        <v>1.19637823501064+4.3231554405565i</v>
      </c>
      <c r="AW335" s="223" t="str">
        <f t="shared" ca="1" si="498"/>
        <v>-1.08992236265044+4.35121397862883i</v>
      </c>
      <c r="AX335" s="223" t="str">
        <f t="shared" ca="1" si="499"/>
        <v>-3.09303277313176+3.24871391611409i</v>
      </c>
      <c r="AY335" s="223" t="str">
        <f t="shared" ca="1" si="500"/>
        <v>-4.29249279529922+1.30211345386057i</v>
      </c>
      <c r="AZ335" s="223" t="str">
        <f t="shared" ca="1" si="501"/>
        <v>-4.37665150810368-0.982809961810663i</v>
      </c>
      <c r="BA335" s="223" t="str">
        <f t="shared" ca="1" si="502"/>
        <v>-3.32364228833542-3.01237377886758i</v>
      </c>
      <c r="BB335" s="223" t="str">
        <f t="shared" ca="1" si="503"/>
        <v>-1.40706432825506-4.25924451288871i</v>
      </c>
      <c r="BC335" s="223" t="str">
        <f t="shared" ca="1" si="504"/>
        <v>0.875105552999646-4.39945270636356i</v>
      </c>
      <c r="BD335" s="223" t="str">
        <f t="shared" ca="1" si="505"/>
        <v>2.92990024327903-3.39656862272116i</v>
      </c>
      <c r="BE335" s="223" t="str">
        <f t="shared" ca="1" si="506"/>
        <v>4.22343062084701-1.51116763971186i</v>
      </c>
      <c r="BF335" s="223" t="str">
        <f t="shared" ca="1" si="507"/>
        <v>4.41960383881927+0.766874013325811i</v>
      </c>
      <c r="BG335" s="223" t="str">
        <f t="shared" ca="1" si="508"/>
        <v>3.46744899117447+2.84566184533997i</v>
      </c>
      <c r="BH335" s="223" t="str">
        <f t="shared" ca="1" si="509"/>
        <v>1.61436068028845+4.18507269212365i</v>
      </c>
      <c r="BI335" s="223" t="str">
        <f t="shared" ca="1" si="510"/>
        <v>-0.658180537421487+4.43709276718214i</v>
      </c>
      <c r="BJ335" s="223" t="str">
        <f t="shared" ca="1" si="511"/>
        <v>-2.7597093271078+3.53624069801459i</v>
      </c>
      <c r="BK335" s="223" t="str">
        <f t="shared" ca="1" si="512"/>
        <v>-4.14419383209871+1.71658129036043i</v>
      </c>
      <c r="BL335" s="223" t="str">
        <f t="shared" ca="1" si="513"/>
        <v>-4.45190895677619-0.54909059816795i</v>
      </c>
      <c r="BM335" s="223" t="str">
        <f t="shared" ca="1" si="514"/>
        <v>-3.60290230568387-2.67209446317272i</v>
      </c>
      <c r="BN335" s="223" t="str">
        <f t="shared" ca="1" si="515"/>
        <v>-1.81776789604594-4.10081866467236i</v>
      </c>
      <c r="BO335" s="223" t="str">
        <f t="shared" ca="1" si="516"/>
        <v>0.439669907274438-4.46404348288161i</v>
      </c>
      <c r="BP335" s="223" t="str">
        <f t="shared" ca="1" si="517"/>
        <v>2.58287002944908-3.66739365972542i</v>
      </c>
      <c r="BQ335" s="223" t="str">
        <f t="shared" ca="1" si="518"/>
        <v>4.0549733174218-1.91785954632181i</v>
      </c>
      <c r="BR335" s="223" t="str">
        <f t="shared" ca="1" si="519"/>
        <v>4.47348903611429+0.329984375669101i</v>
      </c>
      <c r="BS335" s="223" t="str">
        <f t="shared" ca="1" si="520"/>
        <v>3.72967591295904+2.49208977139943i</v>
      </c>
      <c r="BT335" s="223" t="str">
        <f t="shared" ca="1" si="521"/>
        <v>2.01679594972014+4.00668540587016i</v>
      </c>
      <c r="BU335" s="223" t="str">
        <f t="shared" ca="1" si="522"/>
        <v>-0.220100073814772+4.48023992682615i</v>
      </c>
      <c r="BV335" s="223" t="str">
        <f t="shared" ca="1" si="523"/>
        <v>-2.39980837165652+3.78971154888439i</v>
      </c>
      <c r="BW335" s="223" t="str">
        <f t="shared" ca="1" si="524"/>
        <v>-3.95598401684964+2.11451751065123i</v>
      </c>
      <c r="BX335" s="223" t="str">
        <f t="shared" ca="1" si="525"/>
        <v>-4.48429208853307-0.110083191906049i</v>
      </c>
      <c r="BY335" s="223" t="str">
        <f t="shared" ca="1" si="526"/>
        <v>-3.84746440427901-2.30608141708536i</v>
      </c>
      <c r="BZ335" s="223" t="str">
        <f t="shared" ca="1" si="527"/>
        <v>-2.2109653653008-3.90289969098115i</v>
      </c>
      <c r="CA335" s="223" t="str">
        <f t="shared" ca="1" si="528"/>
        <v>-1.2023552900234E-12-4.48564308036434i</v>
      </c>
      <c r="CB335" s="223" t="str">
        <f t="shared" ca="1" si="529"/>
        <v>2.21096536529848-3.90289969098246i</v>
      </c>
      <c r="CC335" s="223" t="str">
        <f t="shared" ca="1" si="530"/>
        <v>3.84746440427765-2.30608141708764i</v>
      </c>
      <c r="CD335" s="223" t="str">
        <f t="shared" ca="1" si="531"/>
        <v>4.484292088533-0.110083191908708i</v>
      </c>
      <c r="CE335" s="223" t="str">
        <f t="shared" ca="1" si="532"/>
        <v>3.9559840168509+2.11451751064888i</v>
      </c>
      <c r="CF335" s="223" t="str">
        <f t="shared" ca="1" si="533"/>
        <v>2.39980837165877+3.78971154888297i</v>
      </c>
      <c r="CG335" s="223" t="str">
        <f t="shared" ca="1" si="534"/>
        <v>0.220100073817428+4.48023992682602i</v>
      </c>
      <c r="CH335" s="223" t="str">
        <f t="shared" ca="1" si="535"/>
        <v>-2.01679594971777+4.00668540587135i</v>
      </c>
      <c r="CI335" s="223" t="str">
        <f t="shared" ca="1" si="536"/>
        <v>-3.72967591295756+2.49208977140164i</v>
      </c>
      <c r="CJ335" s="223" t="str">
        <f t="shared" ca="1" si="537"/>
        <v>-4.47348903611409+0.329984375671754i</v>
      </c>
      <c r="CK335" s="223" t="str">
        <f t="shared" ca="1" si="538"/>
        <v>-4.05497331742294-1.91785954631941i</v>
      </c>
      <c r="CL335" s="223" t="str">
        <f t="shared" ca="1" si="539"/>
        <v>-2.58287002945125-3.66739365972388i</v>
      </c>
      <c r="CM335" s="223" t="str">
        <f t="shared" ca="1" si="540"/>
        <v>-0.439669907277085-4.46404348288135i</v>
      </c>
      <c r="CN335" s="223" t="str">
        <f t="shared" ca="1" si="541"/>
        <v>1.8177678960435-4.10081866467344i</v>
      </c>
      <c r="CO335" s="223" t="str">
        <f t="shared" ca="1" si="542"/>
        <v>3.60290230568229-2.67209446317486i</v>
      </c>
      <c r="CP335" s="223" t="str">
        <f t="shared" ca="1" si="543"/>
        <v>4.45190895677586-0.549090598170592i</v>
      </c>
      <c r="CQ335" s="223" t="str">
        <f t="shared" ca="1" si="544"/>
        <v>4.14419383209973+1.71658129035797i</v>
      </c>
      <c r="CR335" s="223" t="str">
        <f t="shared" ca="1" si="545"/>
        <v>2.7597093271099+3.53624069801295i</v>
      </c>
      <c r="CS335" s="223" t="str">
        <f t="shared" ca="1" si="546"/>
        <v>0.65818053741958+4.43709276718242i</v>
      </c>
      <c r="CT335" s="223" t="str">
        <f t="shared" ca="1" si="547"/>
        <v>-1.61436068029025+4.18507269212296i</v>
      </c>
      <c r="CU335" s="223" t="str">
        <f t="shared" ca="1" si="548"/>
        <v>-3.46744899117569+2.84566184533847i</v>
      </c>
      <c r="CV335" s="223" t="str">
        <f t="shared" ca="1" si="549"/>
        <v>-4.41960383881958+0.766874013324034i</v>
      </c>
      <c r="CW335" s="223" t="str">
        <f t="shared" ca="1" si="550"/>
        <v>-4.2234306208464-1.51116763971355i</v>
      </c>
      <c r="CX335" s="223" t="str">
        <f t="shared" ca="1" si="551"/>
        <v>-2.92990024327757-3.39656862272242i</v>
      </c>
      <c r="CY335" s="223" t="str">
        <f t="shared" ca="1" si="552"/>
        <v>-0.875105552997879-4.39945270636391i</v>
      </c>
      <c r="CZ335" s="223" t="str">
        <f t="shared" ca="1" si="553"/>
        <v>1.40706432825665-4.25924451288819i</v>
      </c>
      <c r="DA335" s="223" t="str">
        <f t="shared" ca="1" si="554"/>
        <v>3.32364228833672-3.01237377886615i</v>
      </c>
      <c r="DB335" s="223" t="str">
        <f t="shared" ca="1" si="555"/>
        <v>4.37665150810407-0.982809961808904i</v>
      </c>
      <c r="DC335" s="223" t="str">
        <f t="shared" ca="1" si="556"/>
        <v>4.29249279529874+1.30211345386217i</v>
      </c>
      <c r="DD335" s="223" t="str">
        <f t="shared" ca="1" si="557"/>
        <v>3.09303277313026+3.24871391611551i</v>
      </c>
      <c r="DE335" s="223" t="str">
        <f t="shared" ca="1" si="558"/>
        <v>1.08992236264857+4.3512139786293i</v>
      </c>
      <c r="DF335" s="223" t="str">
        <f t="shared" ca="1" si="559"/>
        <v>-1.19637823501225+4.32315544055606i</v>
      </c>
      <c r="DG335" s="223" t="str">
        <f t="shared" ca="1" si="560"/>
        <v>-3.17182864010848+3.17182864010779i</v>
      </c>
      <c r="DH335" s="223" t="str">
        <f t="shared" ca="1" si="561"/>
        <v>-4.32315544055618+1.1963782350118i</v>
      </c>
      <c r="DI335" s="223" t="str">
        <f t="shared" ca="1" si="562"/>
        <v>-4.35121397862919-1.08992236264903i</v>
      </c>
      <c r="DJ335" s="223" t="str">
        <f t="shared" ca="1" si="563"/>
        <v>-3.24871391611518-3.09303277313061i</v>
      </c>
      <c r="DK335" s="223" t="str">
        <f t="shared" ca="1" si="564"/>
        <v>-1.30211345386173-4.29249279529888i</v>
      </c>
      <c r="DL335" s="223" t="str">
        <f t="shared" ca="1" si="565"/>
        <v>0.982809961809366-4.37665150810397i</v>
      </c>
      <c r="DM335" s="223" t="str">
        <f t="shared" ca="1" si="566"/>
        <v>3.0123737788665-3.3236422883364i</v>
      </c>
      <c r="DN335" s="223" t="str">
        <f t="shared" ca="1" si="567"/>
        <v>4.25924451288833-1.4070643282562i</v>
      </c>
      <c r="DO335" s="223" t="str">
        <f t="shared" ca="1" si="568"/>
        <v>4.39945270636382+0.875105552998345i</v>
      </c>
      <c r="DP335" s="223" t="str">
        <f t="shared" ca="1" si="569"/>
        <v>3.39656862272211+2.92990024327793i</v>
      </c>
      <c r="DQ335" s="223" t="str">
        <f t="shared" ca="1" si="570"/>
        <v>1.51116763971287+4.22343062084665i</v>
      </c>
      <c r="DR335" s="223" t="str">
        <f t="shared" ca="1" si="571"/>
        <v>-0.766874013324501+4.4196038388195i</v>
      </c>
      <c r="DS335" s="223" t="str">
        <f t="shared" ca="1" si="572"/>
        <v>-2.84566184533884+3.46744899117539i</v>
      </c>
      <c r="DT335" s="223" t="str">
        <f t="shared" ca="1" si="573"/>
        <v>-4.18507269212322+1.61436068028957i</v>
      </c>
      <c r="DU335" s="223" t="str">
        <f t="shared" ca="1" si="574"/>
        <v>-4.43709276718231-0.658180537420298i</v>
      </c>
      <c r="DV335" s="223" t="str">
        <f t="shared" ca="1" si="575"/>
        <v>-3.53624069801266-2.75970932711027i</v>
      </c>
      <c r="DW335" s="223" t="str">
        <f t="shared" ca="1" si="576"/>
        <v>-1.71658129035777-4.14419383209981i</v>
      </c>
      <c r="DX335" s="223" t="str">
        <f t="shared" ca="1" si="577"/>
        <v>0.549090598171314-4.45190895677577i</v>
      </c>
      <c r="DY335" s="223" t="str">
        <f t="shared" ca="1" si="578"/>
        <v>2.67209446317524-3.60290230568201i</v>
      </c>
      <c r="DZ335" s="223" t="str">
        <f t="shared" ca="1" si="579"/>
        <v>4.10081866467353-1.8177678960433i</v>
      </c>
      <c r="EA335" s="223" t="str">
        <f t="shared" ca="1" si="580"/>
        <v>4.46404348288128+0.439669907277809i</v>
      </c>
      <c r="EB335" s="223" t="str">
        <f t="shared" ca="1" si="581"/>
        <v>3.66739365972361+2.58287002945164i</v>
      </c>
      <c r="EC335" s="223" t="str">
        <f t="shared" ca="1" si="582"/>
        <v>1.91785954631898+4.05497331742314i</v>
      </c>
      <c r="ED335" s="223" t="str">
        <f t="shared" ca="1" si="583"/>
        <v>-0.329984375672479+4.47348903611404i</v>
      </c>
      <c r="EE335" s="223" t="str">
        <f t="shared" ca="1" si="584"/>
        <v>-2.49208977140204+3.7296759129573i</v>
      </c>
      <c r="EF335" s="223" t="str">
        <f t="shared" ca="1" si="585"/>
        <v>-4.00668540587157+2.01679594971735i</v>
      </c>
      <c r="EG335" s="223" t="str">
        <f t="shared" ca="1" si="586"/>
        <v>-4.48023992682601-0.220100073817646i</v>
      </c>
      <c r="EH335" s="223" t="str">
        <f t="shared" ca="1" si="587"/>
        <v>-3.78971154888258-2.39980837165938i</v>
      </c>
      <c r="EI335" s="223" t="str">
        <f t="shared" ca="1" si="588"/>
        <v>-2.11451751064846-3.95598401685112i</v>
      </c>
      <c r="EJ335" s="223" t="str">
        <f t="shared" ca="1" si="589"/>
        <v>0.110083191908925-4.48429208853299i</v>
      </c>
      <c r="EK335" s="223" t="str">
        <f t="shared" ca="1" si="590"/>
        <v>2.30608141708826-3.84746440427727i</v>
      </c>
      <c r="EL335" s="223" t="str">
        <f t="shared" ca="1" si="591"/>
        <v>3.9028996909827-2.21096536529807i</v>
      </c>
      <c r="EM335" s="223" t="str">
        <f t="shared" ca="1" si="592"/>
        <v>4.48564308036434+1.67495803558897E-12i</v>
      </c>
      <c r="EN335" s="223"/>
      <c r="EO335" s="223"/>
      <c r="EP335" s="223"/>
    </row>
    <row r="336" spans="1:146">
      <c r="A336" s="249">
        <f t="shared" si="461"/>
        <v>4.6093749999999876E-3</v>
      </c>
      <c r="B336" s="248">
        <v>236</v>
      </c>
      <c r="C336" s="247">
        <f t="shared" si="462"/>
        <v>47200</v>
      </c>
      <c r="N336" s="246">
        <f t="shared" ca="1" si="463"/>
        <v>8.5141830232908013</v>
      </c>
      <c r="O336" s="223">
        <f t="shared" ca="1" si="464"/>
        <v>-4.4858169767091987</v>
      </c>
      <c r="P336" s="223" t="str">
        <f t="shared" ca="1" si="465"/>
        <v>-3.95613737973469-2.11459948481938i</v>
      </c>
      <c r="Q336" s="223" t="str">
        <f t="shared" ca="1" si="466"/>
        <v>-2.49218638303376-3.72982050248448i</v>
      </c>
      <c r="R336" s="223" t="str">
        <f t="shared" ca="1" si="467"/>
        <v>-0.439686952098628-4.46421654186786i</v>
      </c>
      <c r="S336" s="223" t="str">
        <f t="shared" ca="1" si="468"/>
        <v>1.71664783760877-4.14435449137324i</v>
      </c>
      <c r="T336" s="223" t="str">
        <f t="shared" ca="1" si="469"/>
        <v>3.46758341486826-2.84577216401156i</v>
      </c>
      <c r="U336" s="223" t="str">
        <f t="shared" ca="1" si="470"/>
        <v>4.39962326133929-0.875139478491683i</v>
      </c>
      <c r="V336" s="223" t="str">
        <f t="shared" ca="1" si="471"/>
        <v>4.29265920372538+1.3021639333065i</v>
      </c>
      <c r="W336" s="223" t="str">
        <f t="shared" ca="1" si="472"/>
        <v>3.17195160339264+3.17195160339298i</v>
      </c>
      <c r="X336" s="223" t="str">
        <f t="shared" ca="1" si="473"/>
        <v>1.30216393330648+4.29265920372538i</v>
      </c>
      <c r="Y336" s="223" t="str">
        <f t="shared" ca="1" si="474"/>
        <v>-0.875139478491674+4.39962326133929i</v>
      </c>
      <c r="Z336" s="223" t="str">
        <f t="shared" ca="1" si="475"/>
        <v>-2.84577216401156+3.46758341486825i</v>
      </c>
      <c r="AA336" s="223" t="str">
        <f t="shared" ca="1" si="476"/>
        <v>-4.14435449137324+1.7166478376088i</v>
      </c>
      <c r="AB336" s="223" t="str">
        <f t="shared" ca="1" si="477"/>
        <v>-4.46421654186786-0.439686952098636i</v>
      </c>
      <c r="AC336" s="223" t="str">
        <f t="shared" ca="1" si="478"/>
        <v>-3.72982050248446-2.49218638303378i</v>
      </c>
      <c r="AD336" s="223" t="str">
        <f t="shared" ca="1" si="479"/>
        <v>-2.11459948481931-3.95613737973473i</v>
      </c>
      <c r="AE336" s="223" t="str">
        <f t="shared" ca="1" si="480"/>
        <v>2.41809972940286E-14-4.4858169767092i</v>
      </c>
      <c r="AF336" s="223" t="str">
        <f t="shared" ca="1" si="481"/>
        <v>2.1145994848193-3.95613737973474i</v>
      </c>
      <c r="AG336" s="223" t="str">
        <f t="shared" ca="1" si="482"/>
        <v>3.72982050248524-2.49218638303263i</v>
      </c>
      <c r="AH336" s="223" t="str">
        <f t="shared" ca="1" si="483"/>
        <v>4.46421654186804-0.439686952096875i</v>
      </c>
      <c r="AI336" s="223" t="str">
        <f t="shared" ca="1" si="484"/>
        <v>4.14435449137392+1.71664783760713i</v>
      </c>
      <c r="AJ336" s="223" t="str">
        <f t="shared" ca="1" si="485"/>
        <v>2.84577216401227+3.46758341486768i</v>
      </c>
      <c r="AK336" s="223" t="str">
        <f t="shared" ca="1" si="486"/>
        <v>0.875139478491656+4.39962326133929i</v>
      </c>
      <c r="AL336" s="223" t="str">
        <f t="shared" ca="1" si="487"/>
        <v>-1.30216393330737+4.29265920372511i</v>
      </c>
      <c r="AM336" s="223" t="str">
        <f t="shared" ca="1" si="488"/>
        <v>-3.17195160339396+3.17195160339166i</v>
      </c>
      <c r="AN336" s="223" t="str">
        <f t="shared" ca="1" si="489"/>
        <v>-4.29265920372473+1.30216393330865i</v>
      </c>
      <c r="AO336" s="223" t="str">
        <f t="shared" ca="1" si="490"/>
        <v>-4.39962326133955-0.875139478490355i</v>
      </c>
      <c r="AP336" s="223" t="str">
        <f t="shared" ca="1" si="491"/>
        <v>-3.46758341486852-2.84577216401124i</v>
      </c>
      <c r="AQ336" s="223" t="str">
        <f t="shared" ca="1" si="492"/>
        <v>-1.7166478376083-4.14435449137344i</v>
      </c>
      <c r="AR336" s="223" t="str">
        <f t="shared" ca="1" si="493"/>
        <v>-1.7166478376083-4.14435449137344i</v>
      </c>
      <c r="AS336" s="223" t="str">
        <f t="shared" ca="1" si="494"/>
        <v>2.49218638303523-3.7298205024835i</v>
      </c>
      <c r="AT336" s="223" t="str">
        <f t="shared" ca="1" si="495"/>
        <v>3.9561373797339-2.11459948482086i</v>
      </c>
      <c r="AU336" s="223" t="str">
        <f t="shared" ca="1" si="496"/>
        <v>4.4858169767092-8.4410011210196E-13i</v>
      </c>
      <c r="AV336" s="223" t="str">
        <f t="shared" ca="1" si="497"/>
        <v>3.95613737973475+2.11459948481926i</v>
      </c>
      <c r="AW336" s="223" t="str">
        <f t="shared" ca="1" si="498"/>
        <v>2.49218638303303+3.72982050248496i</v>
      </c>
      <c r="AX336" s="223" t="str">
        <f t="shared" ca="1" si="499"/>
        <v>0.439686952097295+4.464216541868i</v>
      </c>
      <c r="AY336" s="223" t="str">
        <f t="shared" ca="1" si="500"/>
        <v>-1.71664783760674+4.14435449137408i</v>
      </c>
      <c r="AZ336" s="223" t="str">
        <f t="shared" ca="1" si="501"/>
        <v>-3.46758341486737+2.84577216401264i</v>
      </c>
      <c r="BA336" s="223" t="str">
        <f t="shared" ca="1" si="502"/>
        <v>-4.3996232613392+0.875139478492136i</v>
      </c>
      <c r="BB336" s="223" t="str">
        <f t="shared" ca="1" si="503"/>
        <v>-4.29265920372525-1.30216393330691i</v>
      </c>
      <c r="BC336" s="223" t="str">
        <f t="shared" ca="1" si="504"/>
        <v>-3.171951603392-3.17195160339362i</v>
      </c>
      <c r="BD336" s="223" t="str">
        <f t="shared" ca="1" si="505"/>
        <v>-1.30216393330472-4.29265920372592i</v>
      </c>
      <c r="BE336" s="223" t="str">
        <f t="shared" ca="1" si="506"/>
        <v>0.875139478489875-4.39962326133965i</v>
      </c>
      <c r="BF336" s="223" t="str">
        <f t="shared" ca="1" si="507"/>
        <v>2.84577216401086-3.46758341486883i</v>
      </c>
      <c r="BG336" s="223" t="str">
        <f t="shared" ca="1" si="508"/>
        <v>4.14435449137325-1.71664783760875i</v>
      </c>
      <c r="BH336" s="223" t="str">
        <f t="shared" ca="1" si="509"/>
        <v>4.46421654186777+0.439686952099573i</v>
      </c>
      <c r="BI336" s="223" t="str">
        <f t="shared" ca="1" si="510"/>
        <v>3.72982050248369+2.49218638303494i</v>
      </c>
      <c r="BJ336" s="223" t="str">
        <f t="shared" ca="1" si="511"/>
        <v>2.11459948482129+3.95613737973367i</v>
      </c>
      <c r="BK336" s="223" t="str">
        <f t="shared" ca="1" si="512"/>
        <v>1.32989746148794E-12+4.4858169767092i</v>
      </c>
      <c r="BL336" s="223" t="str">
        <f t="shared" ca="1" si="513"/>
        <v>-2.11459948481895+3.95613737973493i</v>
      </c>
      <c r="BM336" s="223" t="str">
        <f t="shared" ca="1" si="514"/>
        <v>-3.72982050248476+2.49218638303333i</v>
      </c>
      <c r="BN336" s="223" t="str">
        <f t="shared" ca="1" si="515"/>
        <v>-4.46421654186796+0.439686952097652i</v>
      </c>
      <c r="BO336" s="223" t="str">
        <f t="shared" ca="1" si="516"/>
        <v>-4.14435449137251-1.71664783761053i</v>
      </c>
      <c r="BP336" s="223" t="str">
        <f t="shared" ca="1" si="517"/>
        <v>-2.84577216401292-3.46758341486715i</v>
      </c>
      <c r="BQ336" s="223" t="str">
        <f t="shared" ca="1" si="518"/>
        <v>-0.875139478492486-4.39962326133913i</v>
      </c>
      <c r="BR336" s="223" t="str">
        <f t="shared" ca="1" si="519"/>
        <v>1.30216393330657-4.29265920372536i</v>
      </c>
      <c r="BS336" s="223" t="str">
        <f t="shared" ca="1" si="520"/>
        <v>3.17195160339337-3.17195160339226i</v>
      </c>
      <c r="BT336" s="223" t="str">
        <f t="shared" ca="1" si="521"/>
        <v>4.29265920372574-1.30216393330531i</v>
      </c>
      <c r="BU336" s="223" t="str">
        <f t="shared" ca="1" si="522"/>
        <v>4.39962326133972+0.875139478489525i</v>
      </c>
      <c r="BV336" s="223" t="str">
        <f t="shared" ca="1" si="523"/>
        <v>3.46758341486906+2.84577216401059i</v>
      </c>
      <c r="BW336" s="223" t="str">
        <f t="shared" ca="1" si="524"/>
        <v>1.71664783760908+4.14435449137311i</v>
      </c>
      <c r="BX336" s="223" t="str">
        <f t="shared" ca="1" si="525"/>
        <v>-0.439686952099216+4.4642165418678i</v>
      </c>
      <c r="BY336" s="223" t="str">
        <f t="shared" ca="1" si="526"/>
        <v>-2.49218638303442+3.72982050248403i</v>
      </c>
      <c r="BZ336" s="223" t="str">
        <f t="shared" ca="1" si="527"/>
        <v>-3.95613737973554+2.11459948481778i</v>
      </c>
      <c r="CA336" s="223" t="str">
        <f t="shared" ca="1" si="528"/>
        <v>-4.4858169767092+1.68820022420391E-12i</v>
      </c>
      <c r="CB336" s="223" t="str">
        <f t="shared" ca="1" si="529"/>
        <v>-3.95613737973509-2.11459948481863i</v>
      </c>
      <c r="CC336" s="223" t="str">
        <f t="shared" ca="1" si="530"/>
        <v>-2.49218638303384-3.72982050248442i</v>
      </c>
      <c r="CD336" s="223" t="str">
        <f t="shared" ca="1" si="531"/>
        <v>-0.439686952098262-4.4642165418679i</v>
      </c>
      <c r="CE336" s="223" t="str">
        <f t="shared" ca="1" si="532"/>
        <v>1.71664783760997-4.14435449137275i</v>
      </c>
      <c r="CF336" s="223" t="str">
        <f t="shared" ca="1" si="533"/>
        <v>3.46758341486692-2.8457721640132i</v>
      </c>
      <c r="CG336" s="223" t="str">
        <f t="shared" ca="1" si="534"/>
        <v>4.39962326133901-0.875139478493087i</v>
      </c>
      <c r="CH336" s="223" t="str">
        <f t="shared" ca="1" si="535"/>
        <v>4.29265920372554+1.30216393330598i</v>
      </c>
      <c r="CI336" s="223" t="str">
        <f t="shared" ca="1" si="536"/>
        <v>3.17195160339269+3.17195160339293i</v>
      </c>
      <c r="CJ336" s="223" t="str">
        <f t="shared" ca="1" si="537"/>
        <v>1.30216393330565+4.29265920372564i</v>
      </c>
      <c r="CK336" s="223" t="str">
        <f t="shared" ca="1" si="538"/>
        <v>-0.875139478493428+4.39962326133894i</v>
      </c>
      <c r="CL336" s="223" t="str">
        <f t="shared" ca="1" si="539"/>
        <v>-2.84577216401011+3.46758341486945i</v>
      </c>
      <c r="CM336" s="223" t="str">
        <f t="shared" ca="1" si="540"/>
        <v>-4.14435449137288+1.71664783760965i</v>
      </c>
      <c r="CN336" s="223" t="str">
        <f t="shared" ca="1" si="541"/>
        <v>-4.46421654186787-0.439686952098606i</v>
      </c>
      <c r="CO336" s="223" t="str">
        <f t="shared" ca="1" si="542"/>
        <v>-3.72982050248423-2.49218638303413i</v>
      </c>
      <c r="CP336" s="223" t="str">
        <f t="shared" ca="1" si="543"/>
        <v>-2.1145994848181-3.95613737973537i</v>
      </c>
      <c r="CQ336" s="223" t="str">
        <f t="shared" ca="1" si="544"/>
        <v>-2.3014921602599E-12-4.4858169767092i</v>
      </c>
      <c r="CR336" s="223" t="str">
        <f t="shared" ca="1" si="545"/>
        <v>2.11459948481809-3.95613737973538i</v>
      </c>
      <c r="CS336" s="223" t="str">
        <f t="shared" ca="1" si="546"/>
        <v>3.72982050248423-2.49218638303414i</v>
      </c>
      <c r="CT336" s="223" t="str">
        <f t="shared" ca="1" si="547"/>
        <v>4.46421654186787-0.439686952098619i</v>
      </c>
      <c r="CU336" s="223" t="str">
        <f t="shared" ca="1" si="548"/>
        <v>4.14435449137289+1.71664783760964i</v>
      </c>
      <c r="CV336" s="223" t="str">
        <f t="shared" ca="1" si="549"/>
        <v>2.84577216401012+3.46758341486944i</v>
      </c>
      <c r="CW336" s="223" t="str">
        <f t="shared" ca="1" si="550"/>
        <v>0.875139478493437+4.39962326133894i</v>
      </c>
      <c r="CX336" s="223" t="str">
        <f t="shared" ca="1" si="551"/>
        <v>-1.30216393330564+4.29265920372564i</v>
      </c>
      <c r="CY336" s="223" t="str">
        <f t="shared" ca="1" si="552"/>
        <v>-3.17195160339268+3.17195160339294i</v>
      </c>
      <c r="CZ336" s="223" t="str">
        <f t="shared" ca="1" si="553"/>
        <v>-4.29265920372546+1.30216393330624i</v>
      </c>
      <c r="DA336" s="223" t="str">
        <f t="shared" ca="1" si="554"/>
        <v>-4.39962326133901-0.875139478493074i</v>
      </c>
      <c r="DB336" s="223" t="str">
        <f t="shared" ca="1" si="555"/>
        <v>-3.46758341486693-2.84577216401319i</v>
      </c>
      <c r="DC336" s="223" t="str">
        <f t="shared" ca="1" si="556"/>
        <v>-1.71664783760998-4.14435449137274i</v>
      </c>
      <c r="DD336" s="223" t="str">
        <f t="shared" ca="1" si="557"/>
        <v>0.439686952097995-4.46421654186793i</v>
      </c>
      <c r="DE336" s="223" t="str">
        <f t="shared" ca="1" si="558"/>
        <v>2.49218638303383-3.72982050248443i</v>
      </c>
      <c r="DF336" s="223" t="str">
        <f t="shared" ca="1" si="559"/>
        <v>3.95613737973509-2.11459948481864i</v>
      </c>
      <c r="DG336" s="223" t="str">
        <f t="shared" ca="1" si="560"/>
        <v>4.4858169767092+1.9300101971442E-12i</v>
      </c>
      <c r="DH336" s="223" t="str">
        <f t="shared" ca="1" si="561"/>
        <v>3.95613737973567+2.11459948481755i</v>
      </c>
      <c r="DI336" s="223" t="str">
        <f t="shared" ca="1" si="562"/>
        <v>2.49218638303443+3.72982050248402i</v>
      </c>
      <c r="DJ336" s="223" t="str">
        <f t="shared" ca="1" si="563"/>
        <v>0.439686952099229+4.4642165418678i</v>
      </c>
      <c r="DK336" s="223" t="str">
        <f t="shared" ca="1" si="564"/>
        <v>-1.71664783760931+4.14435449137302i</v>
      </c>
      <c r="DL336" s="223" t="str">
        <f t="shared" ca="1" si="565"/>
        <v>-3.46758341486905+2.8457721640106i</v>
      </c>
      <c r="DM336" s="223" t="str">
        <f t="shared" ca="1" si="566"/>
        <v>-4.39962326133976+0.875139478489288i</v>
      </c>
      <c r="DN336" s="223" t="str">
        <f t="shared" ca="1" si="567"/>
        <v>-4.29265920372582-1.30216393330505i</v>
      </c>
      <c r="DO336" s="223" t="str">
        <f t="shared" ca="1" si="568"/>
        <v>-3.17195160339319-3.17195160339243i</v>
      </c>
      <c r="DP336" s="223" t="str">
        <f t="shared" ca="1" si="569"/>
        <v>-1.30216393330658-4.29265920372535i</v>
      </c>
      <c r="DQ336" s="223" t="str">
        <f t="shared" ca="1" si="570"/>
        <v>0.875139478492724-4.39962326133908i</v>
      </c>
      <c r="DR336" s="223" t="str">
        <f t="shared" ca="1" si="571"/>
        <v>2.84577216401291-3.46758341486715i</v>
      </c>
      <c r="DS336" s="223" t="str">
        <f t="shared" ca="1" si="572"/>
        <v>4.14435449137261-1.71664783761031i</v>
      </c>
      <c r="DT336" s="223" t="str">
        <f t="shared" ca="1" si="573"/>
        <v>4.46421654186796+0.439686952097639i</v>
      </c>
      <c r="DU336" s="223" t="str">
        <f t="shared" ca="1" si="574"/>
        <v>3.72982050248463+2.49218638303353i</v>
      </c>
      <c r="DV336" s="223" t="str">
        <f t="shared" ca="1" si="575"/>
        <v>2.11459948481896+3.95613737973492i</v>
      </c>
      <c r="DW336" s="223" t="str">
        <f t="shared" ca="1" si="576"/>
        <v>-1.57170743442823E-12+4.4858169767092i</v>
      </c>
      <c r="DX336" s="223" t="str">
        <f t="shared" ca="1" si="577"/>
        <v>-2.11459948482128+3.95613737973368i</v>
      </c>
      <c r="DY336" s="223" t="str">
        <f t="shared" ca="1" si="578"/>
        <v>-3.72982050248383+2.49218638303473i</v>
      </c>
      <c r="DZ336" s="223" t="str">
        <f t="shared" ca="1" si="579"/>
        <v>-4.46421654186777+0.439686952099586i</v>
      </c>
      <c r="EA336" s="223" t="str">
        <f t="shared" ca="1" si="580"/>
        <v>-4.14435449137316-1.71664783760898i</v>
      </c>
      <c r="EB336" s="223" t="str">
        <f t="shared" ca="1" si="581"/>
        <v>-2.84577216401087-3.46758341486882i</v>
      </c>
      <c r="EC336" s="223" t="str">
        <f t="shared" ca="1" si="582"/>
        <v>-0.87513947849014-4.3996232613396i</v>
      </c>
      <c r="ED336" s="223" t="str">
        <f t="shared" ca="1" si="583"/>
        <v>1.30216393330471-4.29265920372592i</v>
      </c>
      <c r="EE336" s="223" t="str">
        <f t="shared" ca="1" si="584"/>
        <v>3.17195160339217-3.17195160339345i</v>
      </c>
      <c r="EF336" s="223" t="str">
        <f t="shared" ca="1" si="585"/>
        <v>4.29265920372525-1.30216393330692i</v>
      </c>
      <c r="EG336" s="223" t="str">
        <f t="shared" ca="1" si="586"/>
        <v>4.39962326133915+0.875139478492374i</v>
      </c>
      <c r="EH336" s="223" t="str">
        <f t="shared" ca="1" si="587"/>
        <v>3.46758341486738+2.84577216401263i</v>
      </c>
      <c r="EI336" s="223" t="str">
        <f t="shared" ca="1" si="588"/>
        <v>1.71664783760687+4.14435449137403i</v>
      </c>
      <c r="EJ336" s="223" t="str">
        <f t="shared" ca="1" si="589"/>
        <v>-0.439686952097282+4.464216541868i</v>
      </c>
      <c r="EK336" s="223" t="str">
        <f t="shared" ca="1" si="590"/>
        <v>-2.49218638303323+3.72982050248483i</v>
      </c>
      <c r="EL336" s="223" t="str">
        <f t="shared" ca="1" si="591"/>
        <v>-3.95613737973475+2.11459948481927i</v>
      </c>
      <c r="EM336" s="223" t="str">
        <f t="shared" ca="1" si="592"/>
        <v>-4.4858169767092-7.03426325032236E-13i</v>
      </c>
      <c r="EN336" s="223"/>
      <c r="EO336" s="223"/>
      <c r="EP336" s="223"/>
    </row>
    <row r="337" spans="1:146">
      <c r="A337" s="249">
        <f t="shared" si="461"/>
        <v>4.6289062499999872E-3</v>
      </c>
      <c r="B337" s="248">
        <v>237</v>
      </c>
      <c r="C337" s="247">
        <f t="shared" si="462"/>
        <v>47400</v>
      </c>
      <c r="N337" s="246">
        <f t="shared" ca="1" si="463"/>
        <v>8.514021071637135</v>
      </c>
      <c r="O337" s="223">
        <f t="shared" ca="1" si="464"/>
        <v>-4.4859789283628659</v>
      </c>
      <c r="P337" s="223" t="str">
        <f t="shared" ca="1" si="465"/>
        <v>-4.00698539346473-2.01694695078378i</v>
      </c>
      <c r="Q337" s="223" t="str">
        <f t="shared" ca="1" si="466"/>
        <v>-2.67229452759346-3.60317206132453i</v>
      </c>
      <c r="R337" s="223" t="str">
        <f t="shared" ca="1" si="467"/>
        <v>-0.766931430532024-4.4199347423438i</v>
      </c>
      <c r="S337" s="223" t="str">
        <f t="shared" ca="1" si="468"/>
        <v>1.30221094539015-4.29281418179517i</v>
      </c>
      <c r="T337" s="223" t="str">
        <f t="shared" ca="1" si="469"/>
        <v>3.0932643539422-3.24895715304868i</v>
      </c>
      <c r="U337" s="223" t="str">
        <f t="shared" ca="1" si="470"/>
        <v>4.22374683653616-1.5112807834967i</v>
      </c>
      <c r="V337" s="223" t="str">
        <f t="shared" ca="1" si="471"/>
        <v>4.45224227904122+0.549131709550183i</v>
      </c>
      <c r="W337" s="223" t="str">
        <f t="shared" ca="1" si="472"/>
        <v>3.72995516036323+2.49227635855162i</v>
      </c>
      <c r="X337" s="223" t="str">
        <f t="shared" ca="1" si="473"/>
        <v>2.21113090417109+3.90319190795625i</v>
      </c>
      <c r="Y337" s="223" t="str">
        <f t="shared" ca="1" si="474"/>
        <v>0.220116553096494+4.48057537028098i</v>
      </c>
      <c r="Z337" s="223" t="str">
        <f t="shared" ca="1" si="475"/>
        <v>-1.81790399552833+4.10112570018986i</v>
      </c>
      <c r="AA337" s="223" t="str">
        <f t="shared" ca="1" si="476"/>
        <v>-3.46770860518953+2.84587490505295i</v>
      </c>
      <c r="AB337" s="223" t="str">
        <f t="shared" ca="1" si="477"/>
        <v>-4.37697919571157+0.982883546522039i</v>
      </c>
      <c r="AC337" s="223" t="str">
        <f t="shared" ca="1" si="478"/>
        <v>-4.35153976168413-1.09000396705595i</v>
      </c>
      <c r="AD337" s="223" t="str">
        <f t="shared" ca="1" si="479"/>
        <v>-3.3968229297981-2.93011961006944i</v>
      </c>
      <c r="AE337" s="223" t="str">
        <f t="shared" ca="1" si="480"/>
        <v>-1.71670981382328-4.1445041151914i</v>
      </c>
      <c r="AF337" s="223" t="str">
        <f t="shared" ca="1" si="481"/>
        <v>0.330009082182219-4.47382397411799i</v>
      </c>
      <c r="AG337" s="223" t="str">
        <f t="shared" ca="1" si="482"/>
        <v>2.3062540774656-3.84775247071442i</v>
      </c>
      <c r="AH337" s="223" t="str">
        <f t="shared" ca="1" si="483"/>
        <v>3.78999529126166-2.39998804953902i</v>
      </c>
      <c r="AI337" s="223" t="str">
        <f t="shared" ca="1" si="484"/>
        <v>4.46437771368005-0.439702826136646i</v>
      </c>
      <c r="AJ337" s="223" t="str">
        <f t="shared" ca="1" si="485"/>
        <v>4.1853860358863+1.61448155031996i</v>
      </c>
      <c r="AK337" s="223" t="str">
        <f t="shared" ca="1" si="486"/>
        <v>3.012599320598+3.3238911352883i</v>
      </c>
      <c r="AL337" s="223" t="str">
        <f t="shared" ca="1" si="487"/>
        <v>1.19646780995763+4.3234791228189i</v>
      </c>
      <c r="AM337" s="223" t="str">
        <f t="shared" ca="1" si="488"/>
        <v>-0.875171073693828+4.39978210113697i</v>
      </c>
      <c r="AN337" s="223" t="str">
        <f t="shared" ca="1" si="489"/>
        <v>-2.75991595140712+3.53650546258368i</v>
      </c>
      <c r="AO337" s="223" t="str">
        <f t="shared" ca="1" si="490"/>
        <v>-4.05527692041766+1.91800313984194i</v>
      </c>
      <c r="AP337" s="223" t="str">
        <f t="shared" ca="1" si="491"/>
        <v>-4.48462783538037-0.11009143403216i</v>
      </c>
      <c r="AQ337" s="223" t="str">
        <f t="shared" ca="1" si="492"/>
        <v>-3.95628020834218-2.11467582829983i</v>
      </c>
      <c r="AR337" s="223" t="str">
        <f t="shared" ca="1" si="493"/>
        <v>-3.95628020834218-2.11467582829983i</v>
      </c>
      <c r="AS337" s="223" t="str">
        <f t="shared" ca="1" si="494"/>
        <v>-0.658229816557391-4.43742498013324i</v>
      </c>
      <c r="AT337" s="223" t="str">
        <f t="shared" ca="1" si="495"/>
        <v>1.40716967764119-4.25956341002723i</v>
      </c>
      <c r="AU337" s="223" t="str">
        <f t="shared" ca="1" si="496"/>
        <v>3.17206612050611-3.17206612050458i</v>
      </c>
      <c r="AV337" s="223" t="str">
        <f t="shared" ca="1" si="497"/>
        <v>4.25956341002655-1.40716967764326i</v>
      </c>
      <c r="AW337" s="223" t="str">
        <f t="shared" ca="1" si="498"/>
        <v>4.43742498013355+0.658229816555242i</v>
      </c>
      <c r="AX337" s="223" t="str">
        <f t="shared" ca="1" si="499"/>
        <v>3.66766824394673+2.58306341348027i</v>
      </c>
      <c r="AY337" s="223" t="str">
        <f t="shared" ca="1" si="500"/>
        <v>2.11467582830186+3.9562802083411i</v>
      </c>
      <c r="AZ337" s="223" t="str">
        <f t="shared" ca="1" si="501"/>
        <v>0.110091434029873+4.48462783538042i</v>
      </c>
      <c r="BA337" s="223" t="str">
        <f t="shared" ca="1" si="502"/>
        <v>-1.91800313984389+4.05527692041673i</v>
      </c>
      <c r="BB337" s="223" t="str">
        <f t="shared" ca="1" si="503"/>
        <v>-3.53650546258226+2.75991595140893i</v>
      </c>
      <c r="BC337" s="223" t="str">
        <f t="shared" ca="1" si="504"/>
        <v>-4.39978210113741+0.875171073691585i</v>
      </c>
      <c r="BD337" s="223" t="str">
        <f t="shared" ca="1" si="505"/>
        <v>-4.32347912281832-1.19646780995971i</v>
      </c>
      <c r="BE337" s="223" t="str">
        <f t="shared" ca="1" si="506"/>
        <v>-3.32389113528984-3.01259932059629i</v>
      </c>
      <c r="BF337" s="223" t="str">
        <f t="shared" ca="1" si="507"/>
        <v>-1.61448155031783-4.18538603588713i</v>
      </c>
      <c r="BG337" s="223" t="str">
        <f t="shared" ca="1" si="508"/>
        <v>0.43970282613886-4.46437771367983i</v>
      </c>
      <c r="BH337" s="223" t="str">
        <f t="shared" ca="1" si="509"/>
        <v>2.39998804953708-3.78999529126289i</v>
      </c>
      <c r="BI337" s="223" t="str">
        <f t="shared" ca="1" si="510"/>
        <v>3.84775247071554-2.30625407746374i</v>
      </c>
      <c r="BJ337" s="223" t="str">
        <f t="shared" ca="1" si="511"/>
        <v>4.47382397411783-0.33000908218445i</v>
      </c>
      <c r="BK337" s="223" t="str">
        <f t="shared" ca="1" si="512"/>
        <v>4.1445041151916+1.7167098138228i</v>
      </c>
      <c r="BL337" s="223" t="str">
        <f t="shared" ca="1" si="513"/>
        <v>2.93011961006882+3.39682292979864i</v>
      </c>
      <c r="BM337" s="223" t="str">
        <f t="shared" ca="1" si="514"/>
        <v>1.0900039670577+4.35153976168369i</v>
      </c>
      <c r="BN337" s="223" t="str">
        <f t="shared" ca="1" si="515"/>
        <v>-0.982883546521536+4.37697919571168i</v>
      </c>
      <c r="BO337" s="223" t="str">
        <f t="shared" ca="1" si="516"/>
        <v>-2.84587490505393+3.46770860518872i</v>
      </c>
      <c r="BP337" s="223" t="str">
        <f t="shared" ca="1" si="517"/>
        <v>-4.10112570018913+1.81790399552996i</v>
      </c>
      <c r="BQ337" s="223" t="str">
        <f t="shared" ca="1" si="518"/>
        <v>-4.48057537028099-0.220116553096456i</v>
      </c>
      <c r="BR337" s="223" t="str">
        <f t="shared" ca="1" si="519"/>
        <v>-3.90319190795563-2.21113090417219i</v>
      </c>
      <c r="BS337" s="223" t="str">
        <f t="shared" ca="1" si="520"/>
        <v>-2.49227635855274-3.72995516036249i</v>
      </c>
      <c r="BT337" s="223" t="str">
        <f t="shared" ca="1" si="521"/>
        <v>-0.549131709550219-4.45224227904122i</v>
      </c>
      <c r="BU337" s="223" t="str">
        <f t="shared" ca="1" si="522"/>
        <v>1.51128078349832-4.22374683653558i</v>
      </c>
      <c r="BV337" s="223" t="str">
        <f t="shared" ca="1" si="523"/>
        <v>3.24895715304776-3.09326435394316i</v>
      </c>
      <c r="BW337" s="223" t="str">
        <f t="shared" ca="1" si="524"/>
        <v>4.29281418179529-1.30221094538976i</v>
      </c>
      <c r="BX337" s="223" t="str">
        <f t="shared" ca="1" si="525"/>
        <v>4.4199347423435+0.766931430533711i</v>
      </c>
      <c r="BY337" s="223" t="str">
        <f t="shared" ca="1" si="526"/>
        <v>3.60317206132506+2.67229452759275i</v>
      </c>
      <c r="BZ337" s="223" t="str">
        <f t="shared" ca="1" si="527"/>
        <v>2.01694695078321+4.00698539346501i</v>
      </c>
      <c r="CA337" s="223" t="str">
        <f t="shared" ca="1" si="528"/>
        <v>-2.16089541257224E-12+4.48597892836287i</v>
      </c>
      <c r="CB337" s="223" t="str">
        <f t="shared" ca="1" si="529"/>
        <v>-2.0169469507832+4.00698539346502i</v>
      </c>
      <c r="CC337" s="223" t="str">
        <f t="shared" ca="1" si="530"/>
        <v>-3.60317206132505+2.67229452759276i</v>
      </c>
      <c r="CD337" s="223" t="str">
        <f t="shared" ca="1" si="531"/>
        <v>-4.4199347423435+0.766931430533724i</v>
      </c>
      <c r="CE337" s="223" t="str">
        <f t="shared" ca="1" si="532"/>
        <v>-4.29281418179529-1.30221094538976i</v>
      </c>
      <c r="CF337" s="223" t="str">
        <f t="shared" ca="1" si="533"/>
        <v>-3.24895715304777-3.09326435394315i</v>
      </c>
      <c r="CG337" s="223" t="str">
        <f t="shared" ca="1" si="534"/>
        <v>-1.51128078349833-4.22374683653558i</v>
      </c>
      <c r="CH337" s="223" t="str">
        <f t="shared" ca="1" si="535"/>
        <v>0.549131709550206-4.45224227904122i</v>
      </c>
      <c r="CI337" s="223" t="str">
        <f t="shared" ca="1" si="536"/>
        <v>2.49227635855273-3.72995516036249i</v>
      </c>
      <c r="CJ337" s="223" t="str">
        <f t="shared" ca="1" si="537"/>
        <v>3.90319190795562-2.2111309041722i</v>
      </c>
      <c r="CK337" s="223" t="str">
        <f t="shared" ca="1" si="538"/>
        <v>4.48057537028099-0.220116553096469i</v>
      </c>
      <c r="CL337" s="223" t="str">
        <f t="shared" ca="1" si="539"/>
        <v>4.10112570018914+1.81790399552995i</v>
      </c>
      <c r="CM337" s="223" t="str">
        <f t="shared" ca="1" si="540"/>
        <v>2.84587490505394+3.46770860518872i</v>
      </c>
      <c r="CN337" s="223" t="str">
        <f t="shared" ca="1" si="541"/>
        <v>0.98288354652155+4.37697919571168i</v>
      </c>
      <c r="CO337" s="223" t="str">
        <f t="shared" ca="1" si="542"/>
        <v>-1.09000396705768+4.35153976168369i</v>
      </c>
      <c r="CP337" s="223" t="str">
        <f t="shared" ca="1" si="543"/>
        <v>-2.93011961006881+3.39682292979865i</v>
      </c>
      <c r="CQ337" s="223" t="str">
        <f t="shared" ca="1" si="544"/>
        <v>-4.1445041151916+1.71670981382282i</v>
      </c>
      <c r="CR337" s="223" t="str">
        <f t="shared" ca="1" si="545"/>
        <v>-4.47382397411783-0.330009082184437i</v>
      </c>
      <c r="CS337" s="223" t="str">
        <f t="shared" ca="1" si="546"/>
        <v>-3.84775247071554-2.30625407746373i</v>
      </c>
      <c r="CT337" s="223" t="str">
        <f t="shared" ca="1" si="547"/>
        <v>-2.39998804953709-3.78999529126288i</v>
      </c>
      <c r="CU337" s="223" t="str">
        <f t="shared" ca="1" si="548"/>
        <v>-0.439702826139-4.46437771367982i</v>
      </c>
      <c r="CV337" s="223" t="str">
        <f t="shared" ca="1" si="549"/>
        <v>1.61448155031794-4.18538603588709i</v>
      </c>
      <c r="CW337" s="223" t="str">
        <f t="shared" ca="1" si="550"/>
        <v>3.32389113528983-3.0125993205963i</v>
      </c>
      <c r="CX337" s="223" t="str">
        <f t="shared" ca="1" si="551"/>
        <v>4.32347912281828-1.19646780995985i</v>
      </c>
      <c r="CY337" s="223" t="str">
        <f t="shared" ca="1" si="552"/>
        <v>4.39978210113739+0.875171073691697i</v>
      </c>
      <c r="CZ337" s="223" t="str">
        <f t="shared" ca="1" si="553"/>
        <v>3.53650546258243+2.75991595140872i</v>
      </c>
      <c r="DA337" s="223" t="str">
        <f t="shared" ca="1" si="554"/>
        <v>1.91800313984401+4.05527692041668i</v>
      </c>
      <c r="DB337" s="223" t="str">
        <f t="shared" ca="1" si="555"/>
        <v>-0.110091434029986+4.48462783538042i</v>
      </c>
      <c r="DC337" s="223" t="str">
        <f t="shared" ca="1" si="556"/>
        <v>-2.11467582830162+3.95628020834123i</v>
      </c>
      <c r="DD337" s="223" t="str">
        <f t="shared" ca="1" si="557"/>
        <v>-3.66766824394665+2.58306341348039i</v>
      </c>
      <c r="DE337" s="223" t="str">
        <f t="shared" ca="1" si="558"/>
        <v>-4.43742498013357+0.65822981655513i</v>
      </c>
      <c r="DF337" s="223" t="str">
        <f t="shared" ca="1" si="559"/>
        <v>-4.2595634100266-1.40716967764312i</v>
      </c>
      <c r="DG337" s="223" t="str">
        <f t="shared" ca="1" si="560"/>
        <v>-3.17206612050621-3.17206612050448i</v>
      </c>
      <c r="DH337" s="223" t="str">
        <f t="shared" ca="1" si="561"/>
        <v>-1.40716967764109-4.25956341002727i</v>
      </c>
      <c r="DI337" s="223" t="str">
        <f t="shared" ca="1" si="562"/>
        <v>0.658229816557252-4.43742498013326i</v>
      </c>
      <c r="DJ337" s="223" t="str">
        <f t="shared" ca="1" si="563"/>
        <v>2.58306341347839-3.66766824394806i</v>
      </c>
      <c r="DK337" s="223" t="str">
        <f t="shared" ca="1" si="564"/>
        <v>3.95628020834224-2.11467582829972i</v>
      </c>
      <c r="DL337" s="223" t="str">
        <f t="shared" ca="1" si="565"/>
        <v>4.48462783538047-0.110091434027839i</v>
      </c>
      <c r="DM337" s="223" t="str">
        <f t="shared" ca="1" si="566"/>
        <v>4.05527692041772+1.91800313984181i</v>
      </c>
      <c r="DN337" s="223" t="str">
        <f t="shared" ca="1" si="567"/>
        <v>2.75991595140703+3.53650546258375i</v>
      </c>
      <c r="DO337" s="223" t="str">
        <f t="shared" ca="1" si="568"/>
        <v>0.87517107369359+4.39978210113701i</v>
      </c>
      <c r="DP337" s="223" t="str">
        <f t="shared" ca="1" si="569"/>
        <v>-1.19646780995749+4.32347912281893i</v>
      </c>
      <c r="DQ337" s="223" t="str">
        <f t="shared" ca="1" si="570"/>
        <v>-3.01259932059808+3.32389113528822i</v>
      </c>
      <c r="DR337" s="223" t="str">
        <f t="shared" ca="1" si="571"/>
        <v>-4.1853860358864+1.61448155031974i</v>
      </c>
      <c r="DS337" s="223" t="str">
        <f t="shared" ca="1" si="572"/>
        <v>-4.46437771368006-0.43970282613657i</v>
      </c>
      <c r="DT337" s="223" t="str">
        <f t="shared" ca="1" si="573"/>
        <v>-3.78999529126159-2.39998804953912i</v>
      </c>
      <c r="DU337" s="223" t="str">
        <f t="shared" ca="1" si="574"/>
        <v>-2.30625407746539-3.84775247071455i</v>
      </c>
      <c r="DV337" s="223" t="str">
        <f t="shared" ca="1" si="575"/>
        <v>-0.330009082182295-4.47382397411799i</v>
      </c>
      <c r="DW337" s="223" t="str">
        <f t="shared" ca="1" si="576"/>
        <v>1.71670981382504-4.14450411519068i</v>
      </c>
      <c r="DX337" s="223" t="str">
        <f t="shared" ca="1" si="577"/>
        <v>3.39682292979739-2.93011961007027i</v>
      </c>
      <c r="DY337" s="223" t="str">
        <f t="shared" ca="1" si="578"/>
        <v>4.35153976168422-1.0900039670556i</v>
      </c>
      <c r="DZ337" s="223" t="str">
        <f t="shared" ca="1" si="579"/>
        <v>4.37697919571115+0.982883546523896i</v>
      </c>
      <c r="EA337" s="223" t="str">
        <f t="shared" ca="1" si="580"/>
        <v>3.46770860518994+2.84587490505245i</v>
      </c>
      <c r="EB337" s="223" t="str">
        <f t="shared" ca="1" si="581"/>
        <v>1.81790399552799+4.10112570019001i</v>
      </c>
      <c r="EC337" s="223" t="str">
        <f t="shared" ca="1" si="582"/>
        <v>-0.220116553098869+4.48057537028086i</v>
      </c>
      <c r="ED337" s="223" t="str">
        <f t="shared" ca="1" si="583"/>
        <v>-2.21113090417052+3.90319190795658i</v>
      </c>
      <c r="EE337" s="223" t="str">
        <f t="shared" ca="1" si="584"/>
        <v>-3.72995516036368+2.49227635855094i</v>
      </c>
      <c r="EF337" s="223" t="str">
        <f t="shared" ca="1" si="585"/>
        <v>-4.45224227904095+0.549131709552377i</v>
      </c>
      <c r="EG337" s="223" t="str">
        <f t="shared" ca="1" si="586"/>
        <v>-4.22374683653623-1.51128078349651i</v>
      </c>
      <c r="EH337" s="223" t="str">
        <f t="shared" ca="1" si="587"/>
        <v>-3.0932643539416-3.24895715304925i</v>
      </c>
      <c r="EI337" s="223" t="str">
        <f t="shared" ca="1" si="588"/>
        <v>-1.30221094539185-4.29281418179466i</v>
      </c>
      <c r="EJ337" s="223" t="str">
        <f t="shared" ca="1" si="589"/>
        <v>0.766931430531822-4.41993474234384i</v>
      </c>
      <c r="EK337" s="223" t="str">
        <f t="shared" ca="1" si="590"/>
        <v>2.67229452759449-3.60317206132377i</v>
      </c>
      <c r="EL337" s="223" t="str">
        <f t="shared" ca="1" si="591"/>
        <v>4.00698539346403-2.01694695078515i</v>
      </c>
      <c r="EM337" s="223" t="str">
        <f t="shared" ca="1" si="592"/>
        <v>4.48597892836287+2.41816757533461E-13i</v>
      </c>
      <c r="EN337" s="223"/>
      <c r="EO337" s="223"/>
      <c r="EP337" s="223"/>
    </row>
    <row r="338" spans="1:146">
      <c r="A338" s="249">
        <f t="shared" si="461"/>
        <v>4.6484374999999868E-3</v>
      </c>
      <c r="B338" s="248">
        <v>238</v>
      </c>
      <c r="C338" s="247">
        <f t="shared" si="462"/>
        <v>47600</v>
      </c>
      <c r="N338" s="246">
        <f t="shared" ca="1" si="463"/>
        <v>8.5138704252380695</v>
      </c>
      <c r="O338" s="223">
        <f t="shared" ca="1" si="464"/>
        <v>-4.4861295747619305</v>
      </c>
      <c r="P338" s="223" t="str">
        <f t="shared" ca="1" si="465"/>
        <v>-4.05541310314921-1.91806754947769i</v>
      </c>
      <c r="Q338" s="223" t="str">
        <f t="shared" ca="1" si="466"/>
        <v>-2.84597047411673-3.46782505643083i</v>
      </c>
      <c r="R338" s="223" t="str">
        <f t="shared" ca="1" si="467"/>
        <v>-1.09004057114516-4.35168589339939i</v>
      </c>
      <c r="S338" s="223" t="str">
        <f t="shared" ca="1" si="468"/>
        <v>0.875200463346327-4.39992985290812i</v>
      </c>
      <c r="T338" s="223" t="str">
        <f t="shared" ca="1" si="469"/>
        <v>2.67238426754865-3.60329306164682i</v>
      </c>
      <c r="U338" s="223" t="str">
        <f t="shared" ca="1" si="470"/>
        <v>3.95641306660466-2.11474684252125i</v>
      </c>
      <c r="V338" s="223" t="str">
        <f t="shared" ca="1" si="471"/>
        <v>4.48072583521985-0.22012394496524i</v>
      </c>
      <c r="W338" s="223" t="str">
        <f t="shared" ca="1" si="472"/>
        <v>4.14464329431615+1.71676746370433i</v>
      </c>
      <c r="X338" s="223" t="str">
        <f t="shared" ca="1" si="473"/>
        <v>3.01270048853544+3.324002756908i</v>
      </c>
      <c r="Y338" s="223" t="str">
        <f t="shared" ca="1" si="474"/>
        <v>1.30225467573138+4.2929583414109i</v>
      </c>
      <c r="Z338" s="223" t="str">
        <f t="shared" ca="1" si="475"/>
        <v>-0.658251920973215+4.43757399601277i</v>
      </c>
      <c r="AA338" s="223" t="str">
        <f t="shared" ca="1" si="476"/>
        <v>-2.49236005320648+3.73008041826638i</v>
      </c>
      <c r="AB338" s="223" t="str">
        <f t="shared" ca="1" si="477"/>
        <v>-3.84788168444164+2.30633152519152i</v>
      </c>
      <c r="AC338" s="223" t="str">
        <f t="shared" ca="1" si="478"/>
        <v>-4.46452763467551+0.439717592066032i</v>
      </c>
      <c r="AD338" s="223" t="str">
        <f t="shared" ca="1" si="479"/>
        <v>-4.22388867675908-1.51133153474016i</v>
      </c>
      <c r="AE338" s="223" t="str">
        <f t="shared" ca="1" si="480"/>
        <v>-3.17217264359552-3.17217264359584i</v>
      </c>
      <c r="AF338" s="223" t="str">
        <f t="shared" ca="1" si="481"/>
        <v>-1.51133153474015-4.22388867675909i</v>
      </c>
      <c r="AG338" s="223" t="str">
        <f t="shared" ca="1" si="482"/>
        <v>0.439717592067754-4.46452763467534i</v>
      </c>
      <c r="AH338" s="223" t="str">
        <f t="shared" ca="1" si="483"/>
        <v>2.30633152519115-3.84788168444186i</v>
      </c>
      <c r="AI338" s="223" t="str">
        <f t="shared" ca="1" si="484"/>
        <v>3.73008041826737-2.49236005320499i</v>
      </c>
      <c r="AJ338" s="223" t="str">
        <f t="shared" ca="1" si="485"/>
        <v>4.43757399601277-0.658251920973206i</v>
      </c>
      <c r="AK338" s="223" t="str">
        <f t="shared" ca="1" si="486"/>
        <v>4.29295834141026+1.3022546757335i</v>
      </c>
      <c r="AL338" s="223" t="str">
        <f t="shared" ca="1" si="487"/>
        <v>3.32400275690801+3.01270048853542i</v>
      </c>
      <c r="AM338" s="223" t="str">
        <f t="shared" ca="1" si="488"/>
        <v>1.71676746370639+4.1446432943153i</v>
      </c>
      <c r="AN338" s="223" t="str">
        <f t="shared" ca="1" si="489"/>
        <v>-0.220123944965249+4.48072583521985i</v>
      </c>
      <c r="AO338" s="223" t="str">
        <f t="shared" ca="1" si="490"/>
        <v>-2.11474684251971+3.95641306660548i</v>
      </c>
      <c r="AP338" s="223" t="str">
        <f t="shared" ca="1" si="491"/>
        <v>-3.60329306164712+2.67238426754825i</v>
      </c>
      <c r="AQ338" s="223" t="str">
        <f t="shared" ca="1" si="492"/>
        <v>-4.39992985290776+0.875200463348134i</v>
      </c>
      <c r="AR338" s="223" t="str">
        <f t="shared" ca="1" si="493"/>
        <v>-4.39992985290776+0.875200463348134i</v>
      </c>
      <c r="AS338" s="223" t="str">
        <f t="shared" ca="1" si="494"/>
        <v>-3.46782505643169-2.84597047411568i</v>
      </c>
      <c r="AT338" s="223" t="str">
        <f t="shared" ca="1" si="495"/>
        <v>-1.91806754947698-4.05541310314955i</v>
      </c>
      <c r="AU338" s="223" t="str">
        <f t="shared" ca="1" si="496"/>
        <v>-1.32999110932208E-12-4.48612957476193i</v>
      </c>
      <c r="AV338" s="223" t="str">
        <f t="shared" ca="1" si="497"/>
        <v>1.91806754947861-4.05541310314878i</v>
      </c>
      <c r="AW338" s="223" t="str">
        <f t="shared" ca="1" si="498"/>
        <v>3.46782505643-2.84597047411773i</v>
      </c>
      <c r="AX338" s="223" t="str">
        <f t="shared" ca="1" si="499"/>
        <v>4.35168589339972-1.0900405711438i</v>
      </c>
      <c r="AY338" s="223" t="str">
        <f t="shared" ca="1" si="500"/>
        <v>4.3999298529083+0.875200463345398i</v>
      </c>
      <c r="AZ338" s="223" t="str">
        <f t="shared" ca="1" si="501"/>
        <v>3.60329306164605+2.6723842675497i</v>
      </c>
      <c r="BA338" s="223" t="str">
        <f t="shared" ca="1" si="502"/>
        <v>2.11474684252206+3.95641306660423i</v>
      </c>
      <c r="BB338" s="223" t="str">
        <f t="shared" ca="1" si="503"/>
        <v>0.220123944963448+4.48072583521994i</v>
      </c>
      <c r="BC338" s="223" t="str">
        <f t="shared" ca="1" si="504"/>
        <v>-1.71676746370393+4.14464329431632i</v>
      </c>
      <c r="BD338" s="223" t="str">
        <f t="shared" ca="1" si="505"/>
        <v>-3.32400275690922+3.01270048853409i</v>
      </c>
      <c r="BE338" s="223" t="str">
        <f t="shared" ca="1" si="506"/>
        <v>-4.29295834141078+1.30225467573177i</v>
      </c>
      <c r="BF338" s="223" t="str">
        <f t="shared" ca="1" si="507"/>
        <v>-4.4375739960125-0.65825192097505i</v>
      </c>
      <c r="BG338" s="223" t="str">
        <f t="shared" ca="1" si="508"/>
        <v>-3.73008041826634-2.49236005320654i</v>
      </c>
      <c r="BH338" s="223" t="str">
        <f t="shared" ca="1" si="509"/>
        <v>-2.30633152518965-3.84788168444276i</v>
      </c>
      <c r="BI338" s="223" t="str">
        <f t="shared" ca="1" si="510"/>
        <v>-0.439717592066024-4.46452763467551i</v>
      </c>
      <c r="BJ338" s="223" t="str">
        <f t="shared" ca="1" si="511"/>
        <v>1.51133153473806-4.22388867675983i</v>
      </c>
      <c r="BK338" s="223" t="str">
        <f t="shared" ca="1" si="512"/>
        <v>3.17217264359576-3.17217264359561i</v>
      </c>
      <c r="BL338" s="223" t="str">
        <f t="shared" ca="1" si="513"/>
        <v>4.22388867675845-1.51133153474194i</v>
      </c>
      <c r="BM338" s="223" t="str">
        <f t="shared" ca="1" si="514"/>
        <v>4.46452763467547+0.439717592066494i</v>
      </c>
      <c r="BN338" s="223" t="str">
        <f t="shared" ca="1" si="515"/>
        <v>3.84788168444251+2.30633152519006i</v>
      </c>
      <c r="BO338" s="223" t="str">
        <f t="shared" ca="1" si="516"/>
        <v>2.49236005320615+3.7300804182666i</v>
      </c>
      <c r="BP338" s="223" t="str">
        <f t="shared" ca="1" si="517"/>
        <v>0.658251920974584+4.43757399601257i</v>
      </c>
      <c r="BQ338" s="223" t="str">
        <f t="shared" ca="1" si="518"/>
        <v>-1.30225467573234+4.2929583414106i</v>
      </c>
      <c r="BR338" s="223" t="str">
        <f t="shared" ca="1" si="519"/>
        <v>-3.01270048853434+3.32400275690899i</v>
      </c>
      <c r="BS338" s="223" t="str">
        <f t="shared" ca="1" si="520"/>
        <v>-4.1446432943165+1.7167674637035i</v>
      </c>
      <c r="BT338" s="223" t="str">
        <f t="shared" ca="1" si="521"/>
        <v>-4.48072583521991-0.22012394496392i</v>
      </c>
      <c r="BU338" s="223" t="str">
        <f t="shared" ca="1" si="522"/>
        <v>-3.95641306660406-2.11474684252236i</v>
      </c>
      <c r="BV338" s="223" t="str">
        <f t="shared" ca="1" si="523"/>
        <v>-2.67238426754942-3.60329306164625i</v>
      </c>
      <c r="BW338" s="223" t="str">
        <f t="shared" ca="1" si="524"/>
        <v>-0.875200463344936-4.39992985290839i</v>
      </c>
      <c r="BX338" s="223" t="str">
        <f t="shared" ca="1" si="525"/>
        <v>1.09004057114438-4.35168589339958i</v>
      </c>
      <c r="BY338" s="223" t="str">
        <f t="shared" ca="1" si="526"/>
        <v>2.8459704741181-3.4678250564297i</v>
      </c>
      <c r="BZ338" s="223" t="str">
        <f t="shared" ca="1" si="527"/>
        <v>4.05541310314898-1.91806754947818i</v>
      </c>
      <c r="CA338" s="223" t="str">
        <f t="shared" ca="1" si="528"/>
        <v>4.48612957476193+1.67513580355072E-12i</v>
      </c>
      <c r="CB338" s="223" t="str">
        <f t="shared" ca="1" si="529"/>
        <v>4.0554131031494+1.91806754947729i</v>
      </c>
      <c r="CC338" s="223" t="str">
        <f t="shared" ca="1" si="530"/>
        <v>2.84597047411531+3.46782505643199i</v>
      </c>
      <c r="CD338" s="223" t="str">
        <f t="shared" ca="1" si="531"/>
        <v>1.09004057114509+4.3516858933994i</v>
      </c>
      <c r="CE338" s="223" t="str">
        <f t="shared" ca="1" si="532"/>
        <v>-0.875200463344218+4.39992985290853i</v>
      </c>
      <c r="CF338" s="223" t="str">
        <f t="shared" ca="1" si="533"/>
        <v>-2.67238426754863+3.60329306164684i</v>
      </c>
      <c r="CG338" s="223" t="str">
        <f t="shared" ca="1" si="534"/>
        <v>-3.95641306660576+2.11474684251918i</v>
      </c>
      <c r="CH338" s="223" t="str">
        <f t="shared" ca="1" si="535"/>
        <v>-4.48072583521987+0.220123944964904i</v>
      </c>
      <c r="CI338" s="223" t="str">
        <f t="shared" ca="1" si="536"/>
        <v>-4.14464329431688-1.71676746370258i</v>
      </c>
      <c r="CJ338" s="223" t="str">
        <f t="shared" ca="1" si="537"/>
        <v>-3.01270048853507-3.32400275690833i</v>
      </c>
      <c r="CK338" s="223" t="str">
        <f t="shared" ca="1" si="538"/>
        <v>-1.30225467573304-4.29295834141039i</v>
      </c>
      <c r="CL338" s="223" t="str">
        <f t="shared" ca="1" si="539"/>
        <v>0.65825192097361-4.43757399601271i</v>
      </c>
      <c r="CM338" s="223" t="str">
        <f t="shared" ca="1" si="540"/>
        <v>2.49236005320533-3.73008041826714i</v>
      </c>
      <c r="CN338" s="223" t="str">
        <f t="shared" ca="1" si="541"/>
        <v>3.84788168444214-2.30633152519069i</v>
      </c>
      <c r="CO338" s="223" t="str">
        <f t="shared" ca="1" si="542"/>
        <v>4.46452763467537-0.439717592067474i</v>
      </c>
      <c r="CP338" s="223" t="str">
        <f t="shared" ca="1" si="543"/>
        <v>4.22388867675878+1.51133153474101i</v>
      </c>
      <c r="CQ338" s="223" t="str">
        <f t="shared" ca="1" si="544"/>
        <v>3.17217264359646+3.17217264359491i</v>
      </c>
      <c r="CR338" s="223" t="str">
        <f t="shared" ca="1" si="545"/>
        <v>1.51133153473899+4.2238886767595i</v>
      </c>
      <c r="CS338" s="223" t="str">
        <f t="shared" ca="1" si="546"/>
        <v>-0.439717592065043+4.46452763467561i</v>
      </c>
      <c r="CT338" s="223" t="str">
        <f t="shared" ca="1" si="547"/>
        <v>-2.30633152519275+3.8478816844409i</v>
      </c>
      <c r="CU338" s="223" t="str">
        <f t="shared" ca="1" si="548"/>
        <v>-3.73008041826593+2.49236005320715i</v>
      </c>
      <c r="CV338" s="223" t="str">
        <f t="shared" ca="1" si="549"/>
        <v>-4.43757399601303+0.658251920971488i</v>
      </c>
      <c r="CW338" s="223" t="str">
        <f t="shared" ca="1" si="550"/>
        <v>-4.29295834141103-1.30225467573095i</v>
      </c>
      <c r="CX338" s="223" t="str">
        <f t="shared" ca="1" si="551"/>
        <v>-3.32400275690689-3.01270048853667i</v>
      </c>
      <c r="CY338" s="223" t="str">
        <f t="shared" ca="1" si="552"/>
        <v>-1.7167674637046-4.14464329431604i</v>
      </c>
      <c r="CZ338" s="223" t="str">
        <f t="shared" ca="1" si="553"/>
        <v>0.220123944966794-4.48072583521977i</v>
      </c>
      <c r="DA338" s="223" t="str">
        <f t="shared" ca="1" si="554"/>
        <v>2.11474684252108-3.95641306660475i</v>
      </c>
      <c r="DB338" s="223" t="str">
        <f t="shared" ca="1" si="555"/>
        <v>3.60329306164812-2.6723842675469i</v>
      </c>
      <c r="DC338" s="223" t="str">
        <f t="shared" ca="1" si="556"/>
        <v>4.39992985290811-0.875200463346362i</v>
      </c>
      <c r="DD338" s="223" t="str">
        <f t="shared" ca="1" si="557"/>
        <v>4.35168589339882+1.09004057114742i</v>
      </c>
      <c r="DE338" s="223" t="str">
        <f t="shared" ca="1" si="558"/>
        <v>3.46782505643046+2.84597047411717i</v>
      </c>
      <c r="DF338" s="223" t="str">
        <f t="shared" ca="1" si="559"/>
        <v>1.91806754947927+4.05541310314846i</v>
      </c>
      <c r="DG338" s="223" t="str">
        <f t="shared" ca="1" si="560"/>
        <v>-2.17641222987615E-13+4.48612957476193i</v>
      </c>
      <c r="DH338" s="223" t="str">
        <f t="shared" ca="1" si="561"/>
        <v>-1.91806754947597+4.05541310315002i</v>
      </c>
      <c r="DI338" s="223" t="str">
        <f t="shared" ca="1" si="562"/>
        <v>-3.46782505643107+2.84597047411644i</v>
      </c>
      <c r="DJ338" s="223" t="str">
        <f t="shared" ca="1" si="563"/>
        <v>-4.35168589339905+1.09004057114651i</v>
      </c>
      <c r="DK338" s="223" t="str">
        <f t="shared" ca="1" si="564"/>
        <v>-4.39992985290792-0.875200463347291i</v>
      </c>
      <c r="DL338" s="223" t="str">
        <f t="shared" ca="1" si="565"/>
        <v>-3.60329306164755-2.67238426754766i</v>
      </c>
      <c r="DM338" s="223" t="str">
        <f t="shared" ca="1" si="566"/>
        <v>-2.11474684252069-3.95641306660495i</v>
      </c>
      <c r="DN338" s="223" t="str">
        <f t="shared" ca="1" si="567"/>
        <v>-0.220123944966359-4.48072583521979i</v>
      </c>
      <c r="DO338" s="223" t="str">
        <f t="shared" ca="1" si="568"/>
        <v>1.71676746370548-4.14464329431568i</v>
      </c>
      <c r="DP338" s="223" t="str">
        <f t="shared" ca="1" si="569"/>
        <v>3.32400275690735-3.01270048853615i</v>
      </c>
      <c r="DQ338" s="223" t="str">
        <f t="shared" ca="1" si="570"/>
        <v>4.2929583414113-1.30225467573005i</v>
      </c>
      <c r="DR338" s="223" t="str">
        <f t="shared" ca="1" si="571"/>
        <v>4.43757399601289+0.658251920972421i</v>
      </c>
      <c r="DS338" s="223" t="str">
        <f t="shared" ca="1" si="572"/>
        <v>3.73008041826527+2.49236005320814i</v>
      </c>
      <c r="DT338" s="223" t="str">
        <f t="shared" ca="1" si="573"/>
        <v>2.30633152519216+3.84788168444126i</v>
      </c>
      <c r="DU338" s="223" t="str">
        <f t="shared" ca="1" si="574"/>
        <v>0.439717592064357+4.46452763467568i</v>
      </c>
      <c r="DV338" s="223" t="str">
        <f t="shared" ca="1" si="575"/>
        <v>-1.51133153473964+4.22388867675927i</v>
      </c>
      <c r="DW338" s="223" t="str">
        <f t="shared" ca="1" si="576"/>
        <v>-3.17217264359713+3.17217264359424i</v>
      </c>
      <c r="DX338" s="223" t="str">
        <f t="shared" ca="1" si="577"/>
        <v>-4.2238886767591+1.51133153474013i</v>
      </c>
      <c r="DY338" s="223" t="str">
        <f t="shared" ca="1" si="578"/>
        <v>-4.46452763467528-0.439717592068415i</v>
      </c>
      <c r="DZ338" s="223" t="str">
        <f t="shared" ca="1" si="579"/>
        <v>-3.84788168444152-2.30633152519172i</v>
      </c>
      <c r="EA338" s="223" t="str">
        <f t="shared" ca="1" si="580"/>
        <v>-2.49236005320475-3.73008041826753i</v>
      </c>
      <c r="EB338" s="223" t="str">
        <f t="shared" ca="1" si="581"/>
        <v>-0.658251920972928-4.43757399601281i</v>
      </c>
      <c r="EC338" s="223" t="str">
        <f t="shared" ca="1" si="582"/>
        <v>1.30225467572956-4.29295834141145i</v>
      </c>
      <c r="ED338" s="223" t="str">
        <f t="shared" ca="1" si="583"/>
        <v>3.01270048853577-3.3240027569077i</v>
      </c>
      <c r="EE338" s="223" t="str">
        <f t="shared" ca="1" si="584"/>
        <v>4.14464329431548-1.71676746370595i</v>
      </c>
      <c r="EF338" s="223" t="str">
        <f t="shared" ca="1" si="585"/>
        <v>4.48072583521982+0.220123944965848i</v>
      </c>
      <c r="EG338" s="223" t="str">
        <f t="shared" ca="1" si="586"/>
        <v>3.9564130666052+2.11474684252024i</v>
      </c>
      <c r="EH338" s="223" t="str">
        <f t="shared" ca="1" si="587"/>
        <v>2.67238426754807+3.60329306164725i</v>
      </c>
      <c r="EI338" s="223" t="str">
        <f t="shared" ca="1" si="588"/>
        <v>0.875200463347794+4.39992985290783i</v>
      </c>
      <c r="EJ338" s="223" t="str">
        <f t="shared" ca="1" si="589"/>
        <v>-1.09004057114601+4.35168589339917i</v>
      </c>
      <c r="EK338" s="223" t="str">
        <f t="shared" ca="1" si="590"/>
        <v>-2.84597047411604+3.46782505643139i</v>
      </c>
      <c r="EL338" s="223" t="str">
        <f t="shared" ca="1" si="591"/>
        <v>-4.05541310314981+1.91806754947643i</v>
      </c>
      <c r="EM338" s="223" t="str">
        <f t="shared" ca="1" si="592"/>
        <v>-4.48612957476193+7.29839472611384E-13i</v>
      </c>
      <c r="EN338" s="223"/>
      <c r="EO338" s="223"/>
      <c r="EP338" s="223"/>
    </row>
    <row r="339" spans="1:146">
      <c r="A339" s="249">
        <f t="shared" si="461"/>
        <v>4.6679687499999864E-3</v>
      </c>
      <c r="B339" s="248">
        <v>239</v>
      </c>
      <c r="C339" s="247">
        <f t="shared" si="462"/>
        <v>47800</v>
      </c>
      <c r="N339" s="246">
        <f t="shared" ca="1" si="463"/>
        <v>8.5137305064973567</v>
      </c>
      <c r="O339" s="223">
        <f t="shared" ca="1" si="464"/>
        <v>-4.4862694935026424</v>
      </c>
      <c r="P339" s="223" t="str">
        <f t="shared" ca="1" si="465"/>
        <v>-4.10139133767525-1.81802174452752i</v>
      </c>
      <c r="Q339" s="223" t="str">
        <f t="shared" ca="1" si="466"/>
        <v>-3.01279445221875-3.32410642985636i</v>
      </c>
      <c r="R339" s="223" t="str">
        <f t="shared" ca="1" si="467"/>
        <v>-1.40726082262046-4.25983930981557i</v>
      </c>
      <c r="S339" s="223" t="str">
        <f t="shared" ca="1" si="468"/>
        <v>0.439731306500727-4.46466687966926i</v>
      </c>
      <c r="T339" s="223" t="str">
        <f t="shared" ca="1" si="469"/>
        <v>2.21127412320293-3.9034447249046i</v>
      </c>
      <c r="U339" s="223" t="str">
        <f t="shared" ca="1" si="470"/>
        <v>3.60340544543305-2.67246761704532i</v>
      </c>
      <c r="V339" s="223" t="str">
        <f t="shared" ca="1" si="471"/>
        <v>4.37726270073745-0.98294720970416i</v>
      </c>
      <c r="W339" s="223" t="str">
        <f t="shared" ca="1" si="472"/>
        <v>4.40006708314942+0.87522776013871i</v>
      </c>
      <c r="X339" s="223" t="str">
        <f t="shared" ca="1" si="473"/>
        <v>3.66790580559294+2.58323072326691i</v>
      </c>
      <c r="Y339" s="223" t="str">
        <f t="shared" ca="1" si="474"/>
        <v>2.30640345779996+3.8480016967487i</v>
      </c>
      <c r="Z339" s="223" t="str">
        <f t="shared" ca="1" si="475"/>
        <v>0.549167277825263+4.4525306589959i</v>
      </c>
      <c r="AA339" s="223" t="str">
        <f t="shared" ca="1" si="476"/>
        <v>-1.30229529199797+4.29309223529758i</v>
      </c>
      <c r="AB339" s="223" t="str">
        <f t="shared" ca="1" si="477"/>
        <v>-2.93030939932791+3.39704294829237i</v>
      </c>
      <c r="AC339" s="223" t="str">
        <f t="shared" ca="1" si="478"/>
        <v>-4.05553958819271+1.91812737244798i</v>
      </c>
      <c r="AD339" s="223" t="str">
        <f t="shared" ca="1" si="479"/>
        <v>-4.48491831300741+0.110098564855478i</v>
      </c>
      <c r="AE339" s="223" t="str">
        <f t="shared" ca="1" si="480"/>
        <v>-4.14477256237693-1.71682100828825i</v>
      </c>
      <c r="AF339" s="223" t="str">
        <f t="shared" ca="1" si="481"/>
        <v>-3.09346471038722-3.24916759400332i</v>
      </c>
      <c r="AG339" s="223" t="str">
        <f t="shared" ca="1" si="482"/>
        <v>-1.51137867194218-4.22402041641973i</v>
      </c>
      <c r="AH339" s="223" t="str">
        <f t="shared" ca="1" si="483"/>
        <v>0.330030457480689-4.47411375195888i</v>
      </c>
      <c r="AI339" s="223" t="str">
        <f t="shared" ca="1" si="484"/>
        <v>2.11481279975855-3.95653646391763i</v>
      </c>
      <c r="AJ339" s="223" t="str">
        <f t="shared" ca="1" si="485"/>
        <v>3.53673452857173-2.76009471626265i</v>
      </c>
      <c r="AK339" s="223" t="str">
        <f t="shared" ca="1" si="486"/>
        <v>4.35182161895106-1.09007456862485i</v>
      </c>
      <c r="AL339" s="223" t="str">
        <f t="shared" ca="1" si="487"/>
        <v>4.42022102967977+0.766981106096612i</v>
      </c>
      <c r="AM339" s="223" t="str">
        <f t="shared" ca="1" si="488"/>
        <v>3.73019675644835+2.49243778789254i</v>
      </c>
      <c r="AN339" s="223" t="str">
        <f t="shared" ca="1" si="489"/>
        <v>2.40014350119482+3.79024077625746i</v>
      </c>
      <c r="AO339" s="223" t="str">
        <f t="shared" ca="1" si="490"/>
        <v>0.658272451316277+4.43771240034441i</v>
      </c>
      <c r="AP339" s="223" t="str">
        <f t="shared" ca="1" si="491"/>
        <v>-1.19654530738621+4.32375916254646i</v>
      </c>
      <c r="AQ339" s="223" t="str">
        <f t="shared" ca="1" si="492"/>
        <v>-2.84605923762764+3.4679332150788i</v>
      </c>
      <c r="AR339" s="223" t="str">
        <f t="shared" ca="1" si="493"/>
        <v>-2.84605923762764+3.4679332150788i</v>
      </c>
      <c r="AS339" s="223" t="str">
        <f t="shared" ca="1" si="494"/>
        <v>-4.48086558542227+0.220130810453229i</v>
      </c>
      <c r="AT339" s="223" t="str">
        <f t="shared" ca="1" si="495"/>
        <v>-4.18565713106921-1.61458612327182i</v>
      </c>
      <c r="AU339" s="223" t="str">
        <f t="shared" ca="1" si="496"/>
        <v>-3.17227158108564-3.17227158108648i</v>
      </c>
      <c r="AV339" s="223" t="str">
        <f t="shared" ca="1" si="497"/>
        <v>-1.6145861232706-4.18565713106968i</v>
      </c>
      <c r="AW339" s="223" t="str">
        <f t="shared" ca="1" si="498"/>
        <v>0.220130810450087-4.48086558542243i</v>
      </c>
      <c r="AX339" s="223" t="str">
        <f t="shared" ca="1" si="499"/>
        <v>2.01707759216354-4.00724493330819i</v>
      </c>
      <c r="AY339" s="223" t="str">
        <f t="shared" ca="1" si="500"/>
        <v>3.46793321507964-2.84605923762662i</v>
      </c>
      <c r="AZ339" s="223" t="str">
        <f t="shared" ca="1" si="501"/>
        <v>4.32375916254559-1.19654530738937i</v>
      </c>
      <c r="BA339" s="223" t="str">
        <f t="shared" ca="1" si="502"/>
        <v>4.43771240034421+0.658272451317578i</v>
      </c>
      <c r="BB339" s="223" t="str">
        <f t="shared" ca="1" si="503"/>
        <v>3.79024077625675+2.40014350119593i</v>
      </c>
      <c r="BC339" s="223" t="str">
        <f t="shared" ca="1" si="504"/>
        <v>2.49243778789515+3.73019675644661i</v>
      </c>
      <c r="BD339" s="223" t="str">
        <f t="shared" ca="1" si="505"/>
        <v>0.766981106095316+4.42022102967999i</v>
      </c>
      <c r="BE339" s="223" t="str">
        <f t="shared" ca="1" si="506"/>
        <v>-1.09007456862613+4.35182161895074i</v>
      </c>
      <c r="BF339" s="223" t="str">
        <f t="shared" ca="1" si="507"/>
        <v>-2.76009471626012+3.5367345285737i</v>
      </c>
      <c r="BG339" s="223" t="str">
        <f t="shared" ca="1" si="508"/>
        <v>-3.95653646391822+2.11481279975745i</v>
      </c>
      <c r="BH339" s="223" t="str">
        <f t="shared" ca="1" si="509"/>
        <v>-4.47411375195897+0.330030457479503i</v>
      </c>
      <c r="BI339" s="223" t="str">
        <f t="shared" ca="1" si="510"/>
        <v>-4.22402041641927-1.51137867194348i</v>
      </c>
      <c r="BJ339" s="223" t="str">
        <f t="shared" ca="1" si="511"/>
        <v>-3.24916759400488-3.09346471038559i</v>
      </c>
      <c r="BK339" s="223" t="str">
        <f t="shared" ca="1" si="512"/>
        <v>-1.71682100828738-4.14477256237728i</v>
      </c>
      <c r="BL339" s="223" t="str">
        <f t="shared" ca="1" si="513"/>
        <v>0.110098564855074-4.48491831300742i</v>
      </c>
      <c r="BM339" s="223" t="str">
        <f t="shared" ca="1" si="514"/>
        <v>1.91812737244634-4.05553958819348i</v>
      </c>
      <c r="BN339" s="223" t="str">
        <f t="shared" ca="1" si="515"/>
        <v>3.39704294829327-2.93030939932687i</v>
      </c>
      <c r="BO339" s="223" t="str">
        <f t="shared" ca="1" si="516"/>
        <v>4.29309223529757-1.30229529199799i</v>
      </c>
      <c r="BP339" s="223" t="str">
        <f t="shared" ca="1" si="517"/>
        <v>4.45253065899607+0.54916727782385i</v>
      </c>
      <c r="BQ339" s="223" t="str">
        <f t="shared" ca="1" si="518"/>
        <v>3.84800169674778+2.3064034578015i</v>
      </c>
      <c r="BR339" s="223" t="str">
        <f t="shared" ca="1" si="519"/>
        <v>2.58323072326659+3.66790580559316i</v>
      </c>
      <c r="BS339" s="223" t="str">
        <f t="shared" ca="1" si="520"/>
        <v>0.875227760139701+4.40006708314922i</v>
      </c>
      <c r="BT339" s="223" t="str">
        <f t="shared" ca="1" si="521"/>
        <v>-0.982947209706318+4.37726270073696i</v>
      </c>
      <c r="BU339" s="223" t="str">
        <f t="shared" ca="1" si="522"/>
        <v>-2.67246761704561+3.60340544543284i</v>
      </c>
      <c r="BV339" s="223" t="str">
        <f t="shared" ca="1" si="523"/>
        <v>-3.9034447249041+2.21127412320382i</v>
      </c>
      <c r="BW339" s="223" t="str">
        <f t="shared" ca="1" si="524"/>
        <v>-4.46466687966947+0.439731306498576i</v>
      </c>
      <c r="BX339" s="223" t="str">
        <f t="shared" ca="1" si="525"/>
        <v>-4.25983930981533-1.4072608226212i</v>
      </c>
      <c r="BY339" s="223" t="str">
        <f t="shared" ca="1" si="526"/>
        <v>-3.3241064298566-3.01279445221848i</v>
      </c>
      <c r="BZ339" s="223" t="str">
        <f t="shared" ca="1" si="527"/>
        <v>-1.81802174452908-4.10139133767455i</v>
      </c>
      <c r="CA339" s="223" t="str">
        <f t="shared" ca="1" si="528"/>
        <v>1.18934072159514E-12-4.48626949350264i</v>
      </c>
      <c r="CB339" s="223" t="str">
        <f t="shared" ca="1" si="529"/>
        <v>1.81802174452753-4.10139133767525i</v>
      </c>
      <c r="CC339" s="223" t="str">
        <f t="shared" ca="1" si="530"/>
        <v>3.32410642985546-3.01279445221974i</v>
      </c>
      <c r="CD339" s="223" t="str">
        <f t="shared" ca="1" si="531"/>
        <v>4.25983930981616-1.4072608226187i</v>
      </c>
      <c r="CE339" s="223" t="str">
        <f t="shared" ca="1" si="532"/>
        <v>4.46466687966921+0.439731306501197i</v>
      </c>
      <c r="CF339" s="223" t="str">
        <f t="shared" ca="1" si="533"/>
        <v>3.90344472490506+2.21127412320212i</v>
      </c>
      <c r="CG339" s="223" t="str">
        <f t="shared" ca="1" si="534"/>
        <v>2.67246761704349+3.60340544543441i</v>
      </c>
      <c r="CH339" s="223" t="str">
        <f t="shared" ca="1" si="535"/>
        <v>0.982947209703747+4.37726270073754i</v>
      </c>
      <c r="CI339" s="223" t="str">
        <f t="shared" ca="1" si="536"/>
        <v>-0.875227760137781+4.4000670831496i</v>
      </c>
      <c r="CJ339" s="223" t="str">
        <f t="shared" ca="1" si="537"/>
        <v>-2.58323072326499+3.66790580559429i</v>
      </c>
      <c r="CK339" s="223" t="str">
        <f t="shared" ca="1" si="538"/>
        <v>-3.84800169674913+2.30640345779924i</v>
      </c>
      <c r="CL339" s="223" t="str">
        <f t="shared" ca="1" si="539"/>
        <v>-4.45253065899583+0.549167277825792i</v>
      </c>
      <c r="CM339" s="223" t="str">
        <f t="shared" ca="1" si="540"/>
        <v>-4.29309223529814-1.30229529199612i</v>
      </c>
      <c r="CN339" s="223" t="str">
        <f t="shared" ca="1" si="541"/>
        <v>-3.39704294829155-2.93030939932886i</v>
      </c>
      <c r="CO339" s="223" t="str">
        <f t="shared" ca="1" si="542"/>
        <v>-1.91812737244811-4.05553958819264i</v>
      </c>
      <c r="CP339" s="223" t="str">
        <f t="shared" ca="1" si="543"/>
        <v>-0.110098564856775-4.48491831300738i</v>
      </c>
      <c r="CQ339" s="223" t="str">
        <f t="shared" ca="1" si="544"/>
        <v>1.71682100828982-4.14477256237628i</v>
      </c>
      <c r="CR339" s="223" t="str">
        <f t="shared" ca="1" si="545"/>
        <v>3.2491675940037-3.09346471038682i</v>
      </c>
      <c r="CS339" s="223" t="str">
        <f t="shared" ca="1" si="546"/>
        <v>4.2240204164187-1.51137867194508i</v>
      </c>
      <c r="CT339" s="223" t="str">
        <f t="shared" ca="1" si="547"/>
        <v>4.47411375195879+0.330030457481875i</v>
      </c>
      <c r="CU339" s="223" t="str">
        <f t="shared" ca="1" si="548"/>
        <v>3.95653646391698+2.11481279975977i</v>
      </c>
      <c r="CV339" s="223" t="str">
        <f t="shared" ca="1" si="549"/>
        <v>2.76009471626156+3.53673452857257i</v>
      </c>
      <c r="CW339" s="223" t="str">
        <f t="shared" ca="1" si="550"/>
        <v>1.09007456862345+4.35182161895141i</v>
      </c>
      <c r="CX339" s="223" t="str">
        <f t="shared" ca="1" si="551"/>
        <v>-0.766981106097909+4.42022102967954i</v>
      </c>
      <c r="CY339" s="223" t="str">
        <f t="shared" ca="1" si="552"/>
        <v>-2.49243778789342+3.73019675644776i</v>
      </c>
      <c r="CZ339" s="223" t="str">
        <f t="shared" ca="1" si="553"/>
        <v>-3.79024077625584+2.40014350119737i</v>
      </c>
      <c r="DA339" s="223" t="str">
        <f t="shared" ca="1" si="554"/>
        <v>-4.43771240034456+0.658272451315227i</v>
      </c>
      <c r="DB339" s="223" t="str">
        <f t="shared" ca="1" si="555"/>
        <v>-4.32375916254604-1.19654530738773i</v>
      </c>
      <c r="DC339" s="223" t="str">
        <f t="shared" ca="1" si="556"/>
        <v>-3.46793321508072-2.84605923762531i</v>
      </c>
      <c r="DD339" s="223" t="str">
        <f t="shared" ca="1" si="557"/>
        <v>-2.01707759216096-4.00724493330949i</v>
      </c>
      <c r="DE339" s="223" t="str">
        <f t="shared" ca="1" si="558"/>
        <v>-0.220130810451787-4.48086558542234i</v>
      </c>
      <c r="DF339" s="223" t="str">
        <f t="shared" ca="1" si="559"/>
        <v>1.61458612326901-4.1856571310703i</v>
      </c>
      <c r="DG339" s="223" t="str">
        <f t="shared" ca="1" si="560"/>
        <v>3.17227158108759-3.17227158108452i</v>
      </c>
      <c r="DH339" s="223" t="str">
        <f t="shared" ca="1" si="561"/>
        <v>4.1856571310702-1.61458612326925i</v>
      </c>
      <c r="DI339" s="223" t="str">
        <f t="shared" ca="1" si="562"/>
        <v>4.48086558542235+0.22013081045153i</v>
      </c>
      <c r="DJ339" s="223" t="str">
        <f t="shared" ca="1" si="563"/>
        <v>4.00724493330961+2.01707759216073i</v>
      </c>
      <c r="DK339" s="223" t="str">
        <f t="shared" ca="1" si="564"/>
        <v>2.84605923762551+3.46793321508056i</v>
      </c>
      <c r="DL339" s="223" t="str">
        <f t="shared" ca="1" si="565"/>
        <v>1.19654530738798+4.32375916254597i</v>
      </c>
      <c r="DM339" s="223" t="str">
        <f t="shared" ca="1" si="566"/>
        <v>-0.658272451314469+4.43771240034467i</v>
      </c>
      <c r="DN339" s="223" t="str">
        <f t="shared" ca="1" si="567"/>
        <v>-2.40014350119715+3.79024077625598i</v>
      </c>
      <c r="DO339" s="223" t="str">
        <f t="shared" ca="1" si="568"/>
        <v>-3.73019675644734+2.49243778789406i</v>
      </c>
      <c r="DP339" s="223" t="str">
        <f t="shared" ca="1" si="569"/>
        <v>-4.42022102967946+0.766981106098411i</v>
      </c>
      <c r="DQ339" s="223" t="str">
        <f t="shared" ca="1" si="570"/>
        <v>-4.35182161895042-1.09007456862741i</v>
      </c>
      <c r="DR339" s="223" t="str">
        <f t="shared" ca="1" si="571"/>
        <v>-3.53673452857289-2.76009471626115i</v>
      </c>
      <c r="DS339" s="223" t="str">
        <f t="shared" ca="1" si="572"/>
        <v>-2.11481279976022-3.95653646391674i</v>
      </c>
      <c r="DT339" s="223" t="str">
        <f t="shared" ca="1" si="573"/>
        <v>-0.330030457478062-4.47411375195907i</v>
      </c>
      <c r="DU339" s="223" t="str">
        <f t="shared" ca="1" si="574"/>
        <v>1.5113786719446-4.22402041641887i</v>
      </c>
      <c r="DV339" s="223" t="str">
        <f t="shared" ca="1" si="575"/>
        <v>3.09346471038645-3.24916759400406i</v>
      </c>
      <c r="DW339" s="223" t="str">
        <f t="shared" ca="1" si="576"/>
        <v>4.14477256237774-1.71682100828629i</v>
      </c>
      <c r="DX339" s="223" t="str">
        <f t="shared" ca="1" si="577"/>
        <v>4.48491831300739+0.110098564856263i</v>
      </c>
      <c r="DY339" s="223" t="str">
        <f t="shared" ca="1" si="578"/>
        <v>4.05553958819297+1.91812737244742i</v>
      </c>
      <c r="DZ339" s="223" t="str">
        <f t="shared" ca="1" si="579"/>
        <v>2.93030939932944+3.39704294829105i</v>
      </c>
      <c r="EA339" s="223" t="str">
        <f t="shared" ca="1" si="580"/>
        <v>1.30229529199685+4.29309223529792i</v>
      </c>
      <c r="EB339" s="223" t="str">
        <f t="shared" ca="1" si="581"/>
        <v>-0.549167277825029+4.45253065899593i</v>
      </c>
      <c r="EC339" s="223" t="str">
        <f t="shared" ca="1" si="582"/>
        <v>-2.30640345779858+3.84800169674952i</v>
      </c>
      <c r="ED339" s="223" t="str">
        <f t="shared" ca="1" si="583"/>
        <v>-3.66790580559385+2.58323072326562i</v>
      </c>
      <c r="EE339" s="223" t="str">
        <f t="shared" ca="1" si="584"/>
        <v>-4.40006708314945+0.875227760138535i</v>
      </c>
      <c r="EF339" s="223" t="str">
        <f t="shared" ca="1" si="585"/>
        <v>-4.37726270073771-0.982947209702998i</v>
      </c>
      <c r="EG339" s="223" t="str">
        <f t="shared" ca="1" si="586"/>
        <v>-3.60340544543213-2.67246761704656i</v>
      </c>
      <c r="EH339" s="223" t="str">
        <f t="shared" ca="1" si="587"/>
        <v>-2.21127412320279-3.90344472490468i</v>
      </c>
      <c r="EI339" s="223" t="str">
        <f t="shared" ca="1" si="588"/>
        <v>-0.439731306501453-4.46466687966918i</v>
      </c>
      <c r="EJ339" s="223" t="str">
        <f t="shared" ca="1" si="589"/>
        <v>1.40726082262233-4.25983930981496i</v>
      </c>
      <c r="EK339" s="223" t="str">
        <f t="shared" ca="1" si="590"/>
        <v>3.01279445221918-3.32410642985597i</v>
      </c>
      <c r="EL339" s="223" t="str">
        <f t="shared" ca="1" si="591"/>
        <v>4.10139133767514-1.81802174452776i</v>
      </c>
      <c r="EM339" s="223" t="str">
        <f t="shared" ca="1" si="592"/>
        <v>4.48626949350264-1.70155689187589E-12i</v>
      </c>
      <c r="EN339" s="223"/>
      <c r="EO339" s="223"/>
      <c r="EP339" s="223"/>
    </row>
    <row r="340" spans="1:146">
      <c r="A340" s="249">
        <f t="shared" si="461"/>
        <v>4.6874999999999859E-3</v>
      </c>
      <c r="B340" s="248">
        <v>240</v>
      </c>
      <c r="C340" s="247">
        <f t="shared" si="462"/>
        <v>48000</v>
      </c>
      <c r="N340" s="246">
        <f t="shared" ca="1" si="463"/>
        <v>8.513600793662512</v>
      </c>
      <c r="O340" s="223">
        <f t="shared" ca="1" si="464"/>
        <v>-4.4863992063374889</v>
      </c>
      <c r="P340" s="223" t="str">
        <f t="shared" ca="1" si="465"/>
        <v>-4.14489240141008-1.71687064724125i</v>
      </c>
      <c r="Q340" s="223" t="str">
        <f t="shared" ca="1" si="466"/>
        <v>-3.1723633019111-3.17236330191126i</v>
      </c>
      <c r="R340" s="223" t="str">
        <f t="shared" ca="1" si="467"/>
        <v>-1.7168706472413-4.14489240141006i</v>
      </c>
      <c r="S340" s="223" t="str">
        <f t="shared" ca="1" si="468"/>
        <v>2.19297418482162E-13-4.48639920633749i</v>
      </c>
      <c r="T340" s="223" t="str">
        <f t="shared" ca="1" si="469"/>
        <v>1.7168706472413-4.14489240141007i</v>
      </c>
      <c r="U340" s="223" t="str">
        <f t="shared" ca="1" si="470"/>
        <v>3.1723633019111-3.17236330191127i</v>
      </c>
      <c r="V340" s="223" t="str">
        <f t="shared" ca="1" si="471"/>
        <v>4.14489240141015-1.7168706472411i</v>
      </c>
      <c r="W340" s="223" t="str">
        <f t="shared" ca="1" si="472"/>
        <v>4.48639920633749-7.69413424529345E-15i</v>
      </c>
      <c r="X340" s="223" t="str">
        <f t="shared" ca="1" si="473"/>
        <v>4.14489240141015+1.71687064724108i</v>
      </c>
      <c r="Y340" s="223" t="str">
        <f t="shared" ca="1" si="474"/>
        <v>3.1723633019111+3.17236330191126i</v>
      </c>
      <c r="Z340" s="223" t="str">
        <f t="shared" ca="1" si="475"/>
        <v>1.71687064724133+4.14489240141005i</v>
      </c>
      <c r="AA340" s="223" t="str">
        <f t="shared" ca="1" si="476"/>
        <v>-1.95664392407954E-13+4.48639920633749i</v>
      </c>
      <c r="AB340" s="223" t="str">
        <f t="shared" ca="1" si="477"/>
        <v>-1.71687064724127+4.14489240141007i</v>
      </c>
      <c r="AC340" s="223" t="str">
        <f t="shared" ca="1" si="478"/>
        <v>-3.17236330191109+3.17236330191127i</v>
      </c>
      <c r="AD340" s="223" t="str">
        <f t="shared" ca="1" si="479"/>
        <v>-4.14489240141015+1.71687064724111i</v>
      </c>
      <c r="AE340" s="223" t="str">
        <f t="shared" ca="1" si="480"/>
        <v>-4.48639920633749+1.53882684905869E-14i</v>
      </c>
      <c r="AF340" s="223" t="str">
        <f t="shared" ca="1" si="481"/>
        <v>-4.14489240141067-1.71687064723984i</v>
      </c>
      <c r="AG340" s="223" t="str">
        <f t="shared" ca="1" si="482"/>
        <v>-3.17236330191269-3.17236330190968i</v>
      </c>
      <c r="AH340" s="223" t="str">
        <f t="shared" ca="1" si="483"/>
        <v>-1.71687064723965-4.14489240141075i</v>
      </c>
      <c r="AI340" s="223" t="str">
        <f t="shared" ca="1" si="484"/>
        <v>1.11242598423973E-12-4.48639920633749i</v>
      </c>
      <c r="AJ340" s="223" t="str">
        <f t="shared" ca="1" si="485"/>
        <v>1.71687064724171-4.1448924014099i</v>
      </c>
      <c r="AK340" s="223" t="str">
        <f t="shared" ca="1" si="486"/>
        <v>3.17236330191106-3.17236330191131i</v>
      </c>
      <c r="AL340" s="223" t="str">
        <f t="shared" ca="1" si="487"/>
        <v>4.14489240140979-1.71687064724197i</v>
      </c>
      <c r="AM340" s="223" t="str">
        <f t="shared" ca="1" si="488"/>
        <v>4.48639920633749-1.39382710002256E-12i</v>
      </c>
      <c r="AN340" s="223" t="str">
        <f t="shared" ca="1" si="489"/>
        <v>4.14489240141086+1.71687064723939i</v>
      </c>
      <c r="AO340" s="223" t="str">
        <f t="shared" ca="1" si="490"/>
        <v>3.17236330190988+3.17236330191249i</v>
      </c>
      <c r="AP340" s="223" t="str">
        <f t="shared" ca="1" si="491"/>
        <v>1.7168706472401+4.14489240141056i</v>
      </c>
      <c r="AQ340" s="223" t="str">
        <f t="shared" ca="1" si="492"/>
        <v>-6.26565095126984E-13+4.48639920633749i</v>
      </c>
      <c r="AR340" s="223" t="str">
        <f t="shared" ca="1" si="493"/>
        <v>-6.26565095126984E-13+4.48639920633749i</v>
      </c>
      <c r="AS340" s="223" t="str">
        <f t="shared" ca="1" si="494"/>
        <v>-3.17236330191076+3.1723633019116i</v>
      </c>
      <c r="AT340" s="223" t="str">
        <f t="shared" ca="1" si="495"/>
        <v>-4.14489240140963+1.71687064724236i</v>
      </c>
      <c r="AU340" s="223" t="str">
        <f t="shared" ca="1" si="496"/>
        <v>-4.48639920633749+1.81593242181964E-12i</v>
      </c>
      <c r="AV340" s="223" t="str">
        <f t="shared" ca="1" si="497"/>
        <v>-4.14489240140931-1.71687064724313i</v>
      </c>
      <c r="AW340" s="223" t="str">
        <f t="shared" ca="1" si="498"/>
        <v>-3.17236330191018-3.17236330191219i</v>
      </c>
      <c r="AX340" s="223" t="str">
        <f t="shared" ca="1" si="499"/>
        <v>-1.71687064724049-4.1448924014104i</v>
      </c>
      <c r="AY340" s="223" t="str">
        <f t="shared" ca="1" si="500"/>
        <v>2.04459773329903E-13-4.48639920633749i</v>
      </c>
      <c r="AZ340" s="223" t="str">
        <f t="shared" ca="1" si="501"/>
        <v>1.71687064724087-4.14489240141024i</v>
      </c>
      <c r="BA340" s="223" t="str">
        <f t="shared" ca="1" si="502"/>
        <v>3.17236330191046-3.1723633019119i</v>
      </c>
      <c r="BB340" s="223" t="str">
        <f t="shared" ca="1" si="503"/>
        <v>4.14489240140946-1.71687064724275i</v>
      </c>
      <c r="BC340" s="223" t="str">
        <f t="shared" ca="1" si="504"/>
        <v>4.48639920633749+2.22485196847945E-12i</v>
      </c>
      <c r="BD340" s="223" t="str">
        <f t="shared" ca="1" si="505"/>
        <v>4.14489240140947+1.71687064724274i</v>
      </c>
      <c r="BE340" s="223" t="str">
        <f t="shared" ca="1" si="506"/>
        <v>3.17236330191047+3.17236330191189i</v>
      </c>
      <c r="BF340" s="223" t="str">
        <f t="shared" ca="1" si="507"/>
        <v>1.71687064724088+4.14489240141024i</v>
      </c>
      <c r="BG340" s="223" t="str">
        <f t="shared" ca="1" si="508"/>
        <v>3.45156683098497E-13+4.48639920633749i</v>
      </c>
      <c r="BH340" s="223" t="str">
        <f t="shared" ca="1" si="509"/>
        <v>-1.71687064724048+4.1448924014104i</v>
      </c>
      <c r="BI340" s="223" t="str">
        <f t="shared" ca="1" si="510"/>
        <v>-3.17236330191008+3.17236330191229i</v>
      </c>
      <c r="BJ340" s="223" t="str">
        <f t="shared" ca="1" si="511"/>
        <v>-4.1448924014093+1.71687064724314i</v>
      </c>
      <c r="BK340" s="223" t="str">
        <f t="shared" ca="1" si="512"/>
        <v>-4.48639920633749-1.80274664668237E-12i</v>
      </c>
      <c r="BL340" s="223" t="str">
        <f t="shared" ca="1" si="513"/>
        <v>-4.14489240140968-1.71687064724223i</v>
      </c>
      <c r="BM340" s="223" t="str">
        <f t="shared" ca="1" si="514"/>
        <v>-3.17236330191077-3.17236330191159i</v>
      </c>
      <c r="BN340" s="223" t="str">
        <f t="shared" ca="1" si="515"/>
        <v>-1.71687064724139-4.14489240141003i</v>
      </c>
      <c r="BO340" s="223" t="str">
        <f t="shared" ca="1" si="516"/>
        <v>-6.3975087026426E-13-4.48639920633749i</v>
      </c>
      <c r="BP340" s="223" t="str">
        <f t="shared" ca="1" si="517"/>
        <v>1.71687064723997-4.14489240141061i</v>
      </c>
      <c r="BQ340" s="223" t="str">
        <f t="shared" ca="1" si="518"/>
        <v>3.17236330190987-3.1723633019125i</v>
      </c>
      <c r="BR340" s="223" t="str">
        <f t="shared" ca="1" si="519"/>
        <v>4.14489240141085-1.71687064723941i</v>
      </c>
      <c r="BS340" s="223" t="str">
        <f t="shared" ca="1" si="520"/>
        <v>4.48639920633749+1.25313019025397E-12i</v>
      </c>
      <c r="BT340" s="223" t="str">
        <f t="shared" ca="1" si="521"/>
        <v>4.14489240140979+1.71687064724195i</v>
      </c>
      <c r="BU340" s="223" t="str">
        <f t="shared" ca="1" si="522"/>
        <v>3.17236330191116+3.17236330191121i</v>
      </c>
      <c r="BV340" s="223" t="str">
        <f t="shared" ca="1" si="523"/>
        <v>1.71687064724166+4.14489240140991i</v>
      </c>
      <c r="BW340" s="223" t="str">
        <f t="shared" ca="1" si="524"/>
        <v>1.18936732669266E-12+4.48639920633749i</v>
      </c>
      <c r="BX340" s="223" t="str">
        <f t="shared" ca="1" si="525"/>
        <v>-1.7168706472397+4.14489240141073i</v>
      </c>
      <c r="BY340" s="223" t="str">
        <f t="shared" ca="1" si="526"/>
        <v>-3.17236330191272+3.17236330190964i</v>
      </c>
      <c r="BZ340" s="223" t="str">
        <f t="shared" ca="1" si="527"/>
        <v>-4.14489240141064+1.71687064723991i</v>
      </c>
      <c r="CA340" s="223" t="str">
        <f t="shared" ca="1" si="528"/>
        <v>-4.48639920633749-9.58536003088204E-13i</v>
      </c>
      <c r="CB340" s="223" t="str">
        <f t="shared" ca="1" si="529"/>
        <v>-4.14489240141-1.71687064724145i</v>
      </c>
      <c r="CC340" s="223" t="str">
        <f t="shared" ca="1" si="530"/>
        <v>-3.17236330191137-3.172363301911i</v>
      </c>
      <c r="CD340" s="223" t="str">
        <f t="shared" ca="1" si="531"/>
        <v>-1.71687064724217-4.1448924014097i</v>
      </c>
      <c r="CE340" s="223" t="str">
        <f t="shared" ca="1" si="532"/>
        <v>-1.73898378312106E-12-4.48639920633749i</v>
      </c>
      <c r="CF340" s="223" t="str">
        <f t="shared" ca="1" si="533"/>
        <v>1.71687064724343-4.14489240140918i</v>
      </c>
      <c r="CG340" s="223" t="str">
        <f t="shared" ca="1" si="534"/>
        <v>3.17236330191233-3.17236330191003i</v>
      </c>
      <c r="CH340" s="223" t="str">
        <f t="shared" ca="1" si="535"/>
        <v>4.14489240141043-1.71687064724042i</v>
      </c>
      <c r="CI340" s="223" t="str">
        <f t="shared" ca="1" si="536"/>
        <v>4.48639920633749+4.08919546659806E-13i</v>
      </c>
      <c r="CJ340" s="223" t="str">
        <f t="shared" ca="1" si="537"/>
        <v>4.14489240141021+1.71687064724094i</v>
      </c>
      <c r="CK340" s="223" t="str">
        <f t="shared" ca="1" si="538"/>
        <v>3.17236330191176+3.17236330191061i</v>
      </c>
      <c r="CL340" s="223" t="str">
        <f t="shared" ca="1" si="539"/>
        <v>1.71687064724268+4.1448924014095i</v>
      </c>
      <c r="CM340" s="223" t="str">
        <f t="shared" ca="1" si="540"/>
        <v>-2.30180060717803E-12+4.48639920633749i</v>
      </c>
      <c r="CN340" s="223" t="str">
        <f t="shared" ca="1" si="541"/>
        <v>-1.71687064724292+4.14489240140939i</v>
      </c>
      <c r="CO340" s="223" t="str">
        <f t="shared" ca="1" si="542"/>
        <v>-3.17236330191195+3.17236330191042i</v>
      </c>
      <c r="CP340" s="223" t="str">
        <f t="shared" ca="1" si="543"/>
        <v>-4.14489240141032+1.71687064724069i</v>
      </c>
      <c r="CQ340" s="223" t="str">
        <f t="shared" ca="1" si="544"/>
        <v>-4.48639920633749+1.40696909768594E-13i</v>
      </c>
      <c r="CR340" s="223" t="str">
        <f t="shared" ca="1" si="545"/>
        <v>-4.14489240141033-1.71687064724067i</v>
      </c>
      <c r="CS340" s="223" t="str">
        <f t="shared" ca="1" si="546"/>
        <v>-3.17236330191215-3.17236330191022i</v>
      </c>
      <c r="CT340" s="223" t="str">
        <f t="shared" ca="1" si="547"/>
        <v>-1.71687064724295-4.14489240140938i</v>
      </c>
      <c r="CU340" s="223" t="str">
        <f t="shared" ca="1" si="548"/>
        <v>2.00720642001227E-12-4.48639920633749i</v>
      </c>
      <c r="CV340" s="223" t="str">
        <f t="shared" ca="1" si="549"/>
        <v>1.71687064724242-4.1448924014096i</v>
      </c>
      <c r="CW340" s="223" t="str">
        <f t="shared" ca="1" si="550"/>
        <v>3.17236330191174-3.17236330191063i</v>
      </c>
      <c r="CX340" s="223" t="str">
        <f t="shared" ca="1" si="551"/>
        <v>4.14489240141011-1.7168706472412i</v>
      </c>
      <c r="CY340" s="223" t="str">
        <f t="shared" ca="1" si="552"/>
        <v>4.48639920633749-6.90313366196993E-13i</v>
      </c>
      <c r="CZ340" s="223" t="str">
        <f t="shared" ca="1" si="553"/>
        <v>4.14489240141044+1.7168706472404i</v>
      </c>
      <c r="DA340" s="223" t="str">
        <f t="shared" ca="1" si="554"/>
        <v>3.17236330191236+3.17236330191001i</v>
      </c>
      <c r="DB340" s="223" t="str">
        <f t="shared" ca="1" si="555"/>
        <v>1.71687064723922+4.14489240141093i</v>
      </c>
      <c r="DC340" s="223" t="str">
        <f t="shared" ca="1" si="556"/>
        <v>-1.45758996358387E-12+4.48639920633749i</v>
      </c>
      <c r="DD340" s="223" t="str">
        <f t="shared" ca="1" si="557"/>
        <v>-1.71687064724191+4.14489240140981i</v>
      </c>
      <c r="DE340" s="223" t="str">
        <f t="shared" ca="1" si="558"/>
        <v>-3.17236330191153+3.17236330191084i</v>
      </c>
      <c r="DF340" s="223" t="str">
        <f t="shared" ca="1" si="559"/>
        <v>-4.14489240140999+1.71687064724147i</v>
      </c>
      <c r="DG340" s="223" t="str">
        <f t="shared" ca="1" si="560"/>
        <v>-4.48639920633749+9.84907553362757E-13i</v>
      </c>
      <c r="DH340" s="223" t="str">
        <f t="shared" ca="1" si="561"/>
        <v>-4.14489240141075-1.71687064723965i</v>
      </c>
      <c r="DI340" s="223" t="str">
        <f t="shared" ca="1" si="562"/>
        <v>-3.17236330190968-3.17236330191269i</v>
      </c>
      <c r="DJ340" s="223" t="str">
        <f t="shared" ca="1" si="563"/>
        <v>-1.71687064723949-4.14489240141082i</v>
      </c>
      <c r="DK340" s="223" t="str">
        <f t="shared" ca="1" si="564"/>
        <v>1.16299577641811E-12-4.48639920633749i</v>
      </c>
      <c r="DL340" s="223" t="str">
        <f t="shared" ca="1" si="565"/>
        <v>1.71687064724164-4.14489240140993i</v>
      </c>
      <c r="DM340" s="223" t="str">
        <f t="shared" ca="1" si="566"/>
        <v>3.17236330191096-3.17236330191141i</v>
      </c>
      <c r="DN340" s="223" t="str">
        <f t="shared" ca="1" si="567"/>
        <v>4.14489240140968-1.71687064724221i</v>
      </c>
      <c r="DO340" s="223" t="str">
        <f t="shared" ca="1" si="568"/>
        <v>4.48639920633749-1.27950174052852E-12i</v>
      </c>
      <c r="DP340" s="223" t="str">
        <f t="shared" ca="1" si="569"/>
        <v>4.14489240141086+1.71687064723938i</v>
      </c>
      <c r="DQ340" s="223" t="str">
        <f t="shared" ca="1" si="570"/>
        <v>3.17236330190988+3.17236330191248i</v>
      </c>
      <c r="DR340" s="223" t="str">
        <f t="shared" ca="1" si="571"/>
        <v>1.71687064724023+4.14489240141051i</v>
      </c>
      <c r="DS340" s="223" t="str">
        <f t="shared" ca="1" si="572"/>
        <v>-3.58357050727071E-13+4.48639920633749i</v>
      </c>
      <c r="DT340" s="223" t="str">
        <f t="shared" ca="1" si="573"/>
        <v>-1.71687064724137+4.14489240141004i</v>
      </c>
      <c r="DU340" s="223" t="str">
        <f t="shared" ca="1" si="574"/>
        <v>-3.17236330191075+3.17236330191161i</v>
      </c>
      <c r="DV340" s="223" t="str">
        <f t="shared" ca="1" si="575"/>
        <v>-4.14489240140957+1.71687064724249i</v>
      </c>
      <c r="DW340" s="223" t="str">
        <f t="shared" ca="1" si="576"/>
        <v>-4.48639920633749+2.08414046621956E-12i</v>
      </c>
      <c r="DX340" s="223" t="str">
        <f t="shared" ca="1" si="577"/>
        <v>-4.14489240140941-1.71687064724288i</v>
      </c>
      <c r="DY340" s="223" t="str">
        <f t="shared" ca="1" si="578"/>
        <v>-3.17236330191009-3.17236330191227i</v>
      </c>
      <c r="DZ340" s="223" t="str">
        <f t="shared" ca="1" si="579"/>
        <v>-1.71687064724051-4.14489240141039i</v>
      </c>
      <c r="EA340" s="223" t="str">
        <f t="shared" ca="1" si="580"/>
        <v>6.37628635613087E-14-4.48639920633749i</v>
      </c>
      <c r="EB340" s="223" t="str">
        <f t="shared" ca="1" si="581"/>
        <v>1.71687064724062-4.14489240141034i</v>
      </c>
      <c r="EC340" s="223" t="str">
        <f t="shared" ca="1" si="582"/>
        <v>3.17236330191054-3.17236330191182i</v>
      </c>
      <c r="ED340" s="223" t="str">
        <f t="shared" ca="1" si="583"/>
        <v>4.14489240140946-1.71687064724276i</v>
      </c>
      <c r="EE340" s="223" t="str">
        <f t="shared" ca="1" si="584"/>
        <v>4.48639920633749+2.21166619334218E-12i</v>
      </c>
      <c r="EF340" s="223" t="str">
        <f t="shared" ca="1" si="585"/>
        <v>4.14489240140952+1.71687064724261i</v>
      </c>
      <c r="EG340" s="223" t="str">
        <f t="shared" ca="1" si="586"/>
        <v>3.17236330191066+3.1723633019117i</v>
      </c>
      <c r="EH340" s="223" t="str">
        <f t="shared" ca="1" si="587"/>
        <v>1.71687064724077+4.14489240141028i</v>
      </c>
      <c r="EI340" s="223" t="str">
        <f t="shared" ca="1" si="588"/>
        <v>2.30831323604453E-13+4.48639920633749i</v>
      </c>
      <c r="EJ340" s="223" t="str">
        <f t="shared" ca="1" si="589"/>
        <v>-1.71687064724035+4.14489240141046i</v>
      </c>
      <c r="EK340" s="223" t="str">
        <f t="shared" ca="1" si="590"/>
        <v>-3.17236330190997+3.17236330191239i</v>
      </c>
      <c r="EL340" s="223" t="str">
        <f t="shared" ca="1" si="591"/>
        <v>-4.14489240141091+1.71687064723926i</v>
      </c>
      <c r="EM340" s="223" t="str">
        <f t="shared" ca="1" si="592"/>
        <v>-4.48639920633749-1.91707200617641E-12i</v>
      </c>
      <c r="EN340" s="223"/>
      <c r="EO340" s="223"/>
      <c r="EP340" s="223"/>
    </row>
    <row r="341" spans="1:146">
      <c r="A341" s="249">
        <f t="shared" si="461"/>
        <v>4.7070312499999855E-3</v>
      </c>
      <c r="B341" s="248">
        <v>241</v>
      </c>
      <c r="C341" s="247">
        <f t="shared" si="462"/>
        <v>48200</v>
      </c>
      <c r="N341" s="246">
        <f t="shared" ca="1" si="463"/>
        <v>8.5134808155954342</v>
      </c>
      <c r="O341" s="223">
        <f t="shared" ca="1" si="464"/>
        <v>-4.4865191844045658</v>
      </c>
      <c r="P341" s="223" t="str">
        <f t="shared" ca="1" si="465"/>
        <v>-4.18589009088336-1.61467598578621i</v>
      </c>
      <c r="Q341" s="223" t="str">
        <f t="shared" ca="1" si="466"/>
        <v>-3.32429143861128-3.01296213437971i</v>
      </c>
      <c r="R341" s="223" t="str">
        <f t="shared" ca="1" si="467"/>
        <v>-2.01718985602105-4.00746796329004i</v>
      </c>
      <c r="S341" s="223" t="str">
        <f t="shared" ca="1" si="468"/>
        <v>-0.439755780488908-4.46491536824124i</v>
      </c>
      <c r="T341" s="223" t="str">
        <f t="shared" ca="1" si="469"/>
        <v>1.19661190313642-4.32399980866124i</v>
      </c>
      <c r="U341" s="223" t="str">
        <f t="shared" ca="1" si="470"/>
        <v>2.67261635774173-3.60360599904617i</v>
      </c>
      <c r="V341" s="223" t="str">
        <f t="shared" ca="1" si="471"/>
        <v>3.79045172850548-2.40027708523413i</v>
      </c>
      <c r="W341" s="223" t="str">
        <f t="shared" ca="1" si="472"/>
        <v>4.40031197631067-0.875276472417184i</v>
      </c>
      <c r="X341" s="223" t="str">
        <f t="shared" ca="1" si="473"/>
        <v>4.42046704454289+0.767023793725112i</v>
      </c>
      <c r="Y341" s="223" t="str">
        <f t="shared" ca="1" si="474"/>
        <v>3.84821586377882+2.30653182457803i</v>
      </c>
      <c r="Z341" s="223" t="str">
        <f t="shared" ca="1" si="475"/>
        <v>2.76024833399153+3.53693137150372i</v>
      </c>
      <c r="AA341" s="223" t="str">
        <f t="shared" ca="1" si="476"/>
        <v>1.3023677734409+4.29333117459308i</v>
      </c>
      <c r="AB341" s="223" t="str">
        <f t="shared" ca="1" si="477"/>
        <v>-0.330048825882393+4.47436276631252i</v>
      </c>
      <c r="AC341" s="223" t="str">
        <f t="shared" ca="1" si="478"/>
        <v>-1.91823412906469+4.05576530609472i</v>
      </c>
      <c r="AD341" s="223" t="str">
        <f t="shared" ca="1" si="479"/>
        <v>-3.24934843191078+3.09363688238764i</v>
      </c>
      <c r="AE341" s="223" t="str">
        <f t="shared" ca="1" si="480"/>
        <v>-4.14500324669066+1.71691656085965i</v>
      </c>
      <c r="AF341" s="223" t="str">
        <f t="shared" ca="1" si="481"/>
        <v>-4.48516792870705+0.110104692578873i</v>
      </c>
      <c r="AG341" s="223" t="str">
        <f t="shared" ca="1" si="482"/>
        <v>-4.2242555114065-1.51146279027372i</v>
      </c>
      <c r="AH341" s="223" t="str">
        <f t="shared" ca="1" si="483"/>
        <v>-3.3972320164533-2.93047249064291i</v>
      </c>
      <c r="AI341" s="223" t="str">
        <f t="shared" ca="1" si="484"/>
        <v>-2.11493050323691-3.9567566716325i</v>
      </c>
      <c r="AJ341" s="223" t="str">
        <f t="shared" ca="1" si="485"/>
        <v>-0.54919784265859-4.45277847210586i</v>
      </c>
      <c r="AK341" s="223" t="str">
        <f t="shared" ca="1" si="486"/>
        <v>1.09013523856479-4.35206382692964i</v>
      </c>
      <c r="AL341" s="223" t="str">
        <f t="shared" ca="1" si="487"/>
        <v>2.58337449733255-3.66810994908305i</v>
      </c>
      <c r="AM341" s="223" t="str">
        <f t="shared" ca="1" si="488"/>
        <v>3.73040436684422-2.49257650872742i</v>
      </c>
      <c r="AN341" s="223" t="str">
        <f t="shared" ca="1" si="489"/>
        <v>4.37750632468208-0.983001917291437i</v>
      </c>
      <c r="AO341" s="223" t="str">
        <f t="shared" ca="1" si="490"/>
        <v>4.43795938871945+0.658309088580025i</v>
      </c>
      <c r="AP341" s="223" t="str">
        <f t="shared" ca="1" si="491"/>
        <v>3.90366197771035+2.21139719539678i</v>
      </c>
      <c r="AQ341" s="223" t="str">
        <f t="shared" ca="1" si="492"/>
        <v>2.84621763985787+3.46812622875698i</v>
      </c>
      <c r="AR341" s="223" t="str">
        <f t="shared" ca="1" si="493"/>
        <v>2.84621763985787+3.46812622875698i</v>
      </c>
      <c r="AS341" s="223" t="str">
        <f t="shared" ca="1" si="494"/>
        <v>-0.220143062204027+4.48111497556062i</v>
      </c>
      <c r="AT341" s="223" t="str">
        <f t="shared" ca="1" si="495"/>
        <v>-1.81812292959673+4.10161960753369i</v>
      </c>
      <c r="AU341" s="223" t="str">
        <f t="shared" ca="1" si="496"/>
        <v>-3.17244813921618+3.17244813921584i</v>
      </c>
      <c r="AV341" s="223" t="str">
        <f t="shared" ca="1" si="497"/>
        <v>-4.10161960753383+1.81812292959642i</v>
      </c>
      <c r="AW341" s="223" t="str">
        <f t="shared" ca="1" si="498"/>
        <v>-4.48111497556064+0.220143062203555i</v>
      </c>
      <c r="AX341" s="223" t="str">
        <f t="shared" ca="1" si="499"/>
        <v>-4.26007639836324-1.40733914609761i</v>
      </c>
      <c r="AY341" s="223" t="str">
        <f t="shared" ca="1" si="500"/>
        <v>-3.46812622875668-2.84621763985824i</v>
      </c>
      <c r="AZ341" s="223" t="str">
        <f t="shared" ca="1" si="501"/>
        <v>-2.21139719539648-3.90366197771052i</v>
      </c>
      <c r="BA341" s="223" t="str">
        <f t="shared" ca="1" si="502"/>
        <v>-0.658309088579684-4.43795938871951i</v>
      </c>
      <c r="BB341" s="223" t="str">
        <f t="shared" ca="1" si="503"/>
        <v>0.983001917291773-4.377506324682i</v>
      </c>
      <c r="BC341" s="223" t="str">
        <f t="shared" ca="1" si="504"/>
        <v>2.49257650872771-3.73040436684403i</v>
      </c>
      <c r="BD341" s="223" t="str">
        <f t="shared" ca="1" si="505"/>
        <v>3.66810994908324-2.58337449733227i</v>
      </c>
      <c r="BE341" s="223" t="str">
        <f t="shared" ca="1" si="506"/>
        <v>4.35206382692973-1.09013523856445i</v>
      </c>
      <c r="BF341" s="223" t="str">
        <f t="shared" ca="1" si="507"/>
        <v>4.45277847210581+0.549197842658931i</v>
      </c>
      <c r="BG341" s="223" t="str">
        <f t="shared" ca="1" si="508"/>
        <v>3.95675667163231+2.11493050323727i</v>
      </c>
      <c r="BH341" s="223" t="str">
        <f t="shared" ca="1" si="509"/>
        <v>2.93047249064256+3.39723201645361i</v>
      </c>
      <c r="BI341" s="223" t="str">
        <f t="shared" ca="1" si="510"/>
        <v>1.51146279027321+4.22425551140668i</v>
      </c>
      <c r="BJ341" s="223" t="str">
        <f t="shared" ca="1" si="511"/>
        <v>-0.110104692574883+4.48516792870715i</v>
      </c>
      <c r="BK341" s="223" t="str">
        <f t="shared" ca="1" si="512"/>
        <v>-1.71691656085785+4.1450032466914i</v>
      </c>
      <c r="BL341" s="223" t="str">
        <f t="shared" ca="1" si="513"/>
        <v>-3.09363688238628+3.24934843191208i</v>
      </c>
      <c r="BM341" s="223" t="str">
        <f t="shared" ca="1" si="514"/>
        <v>-4.05576530609394+1.91823412906635i</v>
      </c>
      <c r="BN341" s="223" t="str">
        <f t="shared" ca="1" si="515"/>
        <v>-4.47436276631243+0.330048825883702i</v>
      </c>
      <c r="BO341" s="223" t="str">
        <f t="shared" ca="1" si="516"/>
        <v>-4.29333117459354-1.3023677734394i</v>
      </c>
      <c r="BP341" s="223" t="str">
        <f t="shared" ca="1" si="517"/>
        <v>-3.53693137150437-2.7602483339907i</v>
      </c>
      <c r="BQ341" s="223" t="str">
        <f t="shared" ca="1" si="518"/>
        <v>-2.30653182457885-3.84821586377833i</v>
      </c>
      <c r="BR341" s="223" t="str">
        <f t="shared" ca="1" si="519"/>
        <v>-0.767023793725996-4.42046704454274i</v>
      </c>
      <c r="BS341" s="223" t="str">
        <f t="shared" ca="1" si="520"/>
        <v>0.875276472416368-4.40031197631084i</v>
      </c>
      <c r="BT341" s="223" t="str">
        <f t="shared" ca="1" si="521"/>
        <v>2.40027708523364-3.79045172850579i</v>
      </c>
      <c r="BU341" s="223" t="str">
        <f t="shared" ca="1" si="522"/>
        <v>3.60360599904584-2.67261635774217i</v>
      </c>
      <c r="BV341" s="223" t="str">
        <f t="shared" ca="1" si="523"/>
        <v>4.32399980866112-1.19661190313687i</v>
      </c>
      <c r="BW341" s="223" t="str">
        <f t="shared" ca="1" si="524"/>
        <v>4.46491536824124+0.43975578048895i</v>
      </c>
      <c r="BX341" s="223" t="str">
        <f t="shared" ca="1" si="525"/>
        <v>4.00746796329011+2.01718985602091i</v>
      </c>
      <c r="BY341" s="223" t="str">
        <f t="shared" ca="1" si="526"/>
        <v>3.01296213437979+3.32429143861122i</v>
      </c>
      <c r="BZ341" s="223" t="str">
        <f t="shared" ca="1" si="527"/>
        <v>1.61467598578596+4.18589009088346i</v>
      </c>
      <c r="CA341" s="223" t="str">
        <f t="shared" ca="1" si="528"/>
        <v>-4.72687268116821E-13+4.48651918440457i</v>
      </c>
      <c r="CB341" s="223" t="str">
        <f t="shared" ca="1" si="529"/>
        <v>-1.6146759857866+4.18589009088321i</v>
      </c>
      <c r="CC341" s="223" t="str">
        <f t="shared" ca="1" si="530"/>
        <v>-3.0129621343803+3.32429143861075i</v>
      </c>
      <c r="CD341" s="223" t="str">
        <f t="shared" ca="1" si="531"/>
        <v>-4.00746796329042+2.01718985602029i</v>
      </c>
      <c r="CE341" s="223" t="str">
        <f t="shared" ca="1" si="532"/>
        <v>-4.46491536824133+0.439755780488009i</v>
      </c>
      <c r="CF341" s="223" t="str">
        <f t="shared" ca="1" si="533"/>
        <v>-4.32399980866093-1.19661190313753i</v>
      </c>
      <c r="CG341" s="223" t="str">
        <f t="shared" ca="1" si="534"/>
        <v>-3.60360599904543-2.67261635774273i</v>
      </c>
      <c r="CH341" s="223" t="str">
        <f t="shared" ca="1" si="535"/>
        <v>-2.40027708523305-3.79045172850616i</v>
      </c>
      <c r="CI341" s="223" t="str">
        <f t="shared" ca="1" si="536"/>
        <v>-0.875276472415439-4.40031197631102i</v>
      </c>
      <c r="CJ341" s="223" t="str">
        <f t="shared" ca="1" si="537"/>
        <v>0.767023793726924-4.42046704454258i</v>
      </c>
      <c r="CK341" s="223" t="str">
        <f t="shared" ca="1" si="538"/>
        <v>2.30653182457944-3.84821586377797i</v>
      </c>
      <c r="CL341" s="223" t="str">
        <f t="shared" ca="1" si="539"/>
        <v>3.53693137150479-2.76024833399016i</v>
      </c>
      <c r="CM341" s="223" t="str">
        <f t="shared" ca="1" si="540"/>
        <v>4.29333117459373-1.30236777343874i</v>
      </c>
      <c r="CN341" s="223" t="str">
        <f t="shared" ca="1" si="541"/>
        <v>4.47436276631236+0.330048825884645i</v>
      </c>
      <c r="CO341" s="223" t="str">
        <f t="shared" ca="1" si="542"/>
        <v>4.0557653060955+1.91823412906305i</v>
      </c>
      <c r="CP341" s="223" t="str">
        <f t="shared" ca="1" si="543"/>
        <v>3.0936368823891+3.2493484319094i</v>
      </c>
      <c r="CQ341" s="223" t="str">
        <f t="shared" ca="1" si="544"/>
        <v>1.71691656086145+4.14500324668991i</v>
      </c>
      <c r="CR341" s="223" t="str">
        <f t="shared" ca="1" si="545"/>
        <v>0.110104692578527+4.48516792870706i</v>
      </c>
      <c r="CS341" s="223" t="str">
        <f t="shared" ca="1" si="546"/>
        <v>-1.5114627902741+4.22425551140636i</v>
      </c>
      <c r="CT341" s="223" t="str">
        <f t="shared" ca="1" si="547"/>
        <v>-2.93047249064327+3.39723201645299i</v>
      </c>
      <c r="CU341" s="223" t="str">
        <f t="shared" ca="1" si="548"/>
        <v>-3.95675667163263+2.11493050323666i</v>
      </c>
      <c r="CV341" s="223" t="str">
        <f t="shared" ca="1" si="549"/>
        <v>-4.4527784721059+0.549197842658244i</v>
      </c>
      <c r="CW341" s="223" t="str">
        <f t="shared" ca="1" si="550"/>
        <v>-4.35206382692953-1.09013523856525i</v>
      </c>
      <c r="CX341" s="223" t="str">
        <f t="shared" ca="1" si="551"/>
        <v>-3.66810994908277-2.58337449733294i</v>
      </c>
      <c r="CY341" s="223" t="str">
        <f t="shared" ca="1" si="552"/>
        <v>-2.49257650872713-3.73040436684441i</v>
      </c>
      <c r="CZ341" s="223" t="str">
        <f t="shared" ca="1" si="553"/>
        <v>-0.983001917290849-4.37750632468221i</v>
      </c>
      <c r="DA341" s="223" t="str">
        <f t="shared" ca="1" si="554"/>
        <v>0.658309088580492-4.43795938871938i</v>
      </c>
      <c r="DB341" s="223" t="str">
        <f t="shared" ca="1" si="555"/>
        <v>2.21139719539697-3.90366197771024i</v>
      </c>
      <c r="DC341" s="223" t="str">
        <f t="shared" ca="1" si="556"/>
        <v>3.46812622875728-2.84621763985751i</v>
      </c>
      <c r="DD341" s="223" t="str">
        <f t="shared" ca="1" si="557"/>
        <v>4.26007639836345-1.40733914609696i</v>
      </c>
      <c r="DE341" s="223" t="str">
        <f t="shared" ca="1" si="558"/>
        <v>4.48111497556061+0.220143062204117i</v>
      </c>
      <c r="DF341" s="223" t="str">
        <f t="shared" ca="1" si="559"/>
        <v>4.1016196075335+1.81812292959716i</v>
      </c>
      <c r="DG341" s="223" t="str">
        <f t="shared" ca="1" si="560"/>
        <v>3.17244813921569+3.17244813921633i</v>
      </c>
      <c r="DH341" s="223" t="str">
        <f t="shared" ca="1" si="561"/>
        <v>1.81812292959586+4.10161960753407i</v>
      </c>
      <c r="DI341" s="223" t="str">
        <f t="shared" ca="1" si="562"/>
        <v>0.22014306220321+4.48111497556066i</v>
      </c>
      <c r="DJ341" s="223" t="str">
        <f t="shared" ca="1" si="563"/>
        <v>-1.40733914609782+4.26007639836316i</v>
      </c>
      <c r="DK341" s="223" t="str">
        <f t="shared" ca="1" si="564"/>
        <v>-2.8462176398586+3.46812622875638i</v>
      </c>
      <c r="DL341" s="223" t="str">
        <f t="shared" ca="1" si="565"/>
        <v>-3.90366197771069+2.21139719539618i</v>
      </c>
      <c r="DM341" s="223" t="str">
        <f t="shared" ca="1" si="566"/>
        <v>-4.43795938871959+0.658309088579088i</v>
      </c>
      <c r="DN341" s="223" t="str">
        <f t="shared" ca="1" si="567"/>
        <v>-4.3775063246819-0.983001917292236i</v>
      </c>
      <c r="DO341" s="223" t="str">
        <f t="shared" ca="1" si="568"/>
        <v>-3.73040436684391-2.49257650872789i</v>
      </c>
      <c r="DP341" s="223" t="str">
        <f t="shared" ca="1" si="569"/>
        <v>-2.58337449733178-3.66810994908359i</v>
      </c>
      <c r="DQ341" s="223" t="str">
        <f t="shared" ca="1" si="570"/>
        <v>-1.09013523856411-4.35206382692981i</v>
      </c>
      <c r="DR341" s="223" t="str">
        <f t="shared" ca="1" si="571"/>
        <v>0.549197842655099-4.45277847210629i</v>
      </c>
      <c r="DS341" s="223" t="str">
        <f t="shared" ca="1" si="572"/>
        <v>2.11493050323769-3.95675667163208i</v>
      </c>
      <c r="DT341" s="223" t="str">
        <f t="shared" ca="1" si="573"/>
        <v>3.39723201645374-2.93047249064239i</v>
      </c>
      <c r="DU341" s="223" t="str">
        <f t="shared" ca="1" si="574"/>
        <v>4.22425551140529-1.51146279027709i</v>
      </c>
      <c r="DV341" s="223" t="str">
        <f t="shared" ca="1" si="575"/>
        <v>4.48516792870715+0.110104692575101i</v>
      </c>
      <c r="DW341" s="223" t="str">
        <f t="shared" ca="1" si="576"/>
        <v>4.14500324669112+1.71691656085853i</v>
      </c>
      <c r="DX341" s="223" t="str">
        <f t="shared" ca="1" si="577"/>
        <v>3.24934843191176+3.09363688238662i</v>
      </c>
      <c r="DY341" s="223" t="str">
        <f t="shared" ca="1" si="578"/>
        <v>1.91823412906615+4.05576530609403i</v>
      </c>
      <c r="DZ341" s="223" t="str">
        <f t="shared" ca="1" si="579"/>
        <v>0.330048825883231+4.47436276631246i</v>
      </c>
      <c r="EA341" s="223" t="str">
        <f t="shared" ca="1" si="580"/>
        <v>-1.30236777343985+4.2933311745934i</v>
      </c>
      <c r="EB341" s="223" t="str">
        <f t="shared" ca="1" si="581"/>
        <v>-2.76024833399087+3.53693137150423i</v>
      </c>
      <c r="EC341" s="223" t="str">
        <f t="shared" ca="1" si="582"/>
        <v>-3.84821586377857+2.30653182457844i</v>
      </c>
      <c r="ED341" s="223" t="str">
        <f t="shared" ca="1" si="583"/>
        <v>-4.42046704454277+0.76702379372578i</v>
      </c>
      <c r="EE341" s="223" t="str">
        <f t="shared" ca="1" si="584"/>
        <v>-4.40031197631074-0.87527647241683i</v>
      </c>
      <c r="EF341" s="223" t="str">
        <f t="shared" ca="1" si="585"/>
        <v>-3.79045172850554-2.40027708523404i</v>
      </c>
      <c r="EG341" s="223" t="str">
        <f t="shared" ca="1" si="586"/>
        <v>-2.672616357742-3.60360599904597i</v>
      </c>
      <c r="EH341" s="223" t="str">
        <f t="shared" ca="1" si="587"/>
        <v>-1.19661190313641-4.32399980866124i</v>
      </c>
      <c r="EI341" s="223" t="str">
        <f t="shared" ca="1" si="588"/>
        <v>0.439755780489167-4.46491536824121i</v>
      </c>
      <c r="EJ341" s="223" t="str">
        <f t="shared" ca="1" si="589"/>
        <v>2.01718985602156-4.00746796328978i</v>
      </c>
      <c r="EK341" s="223" t="str">
        <f t="shared" ca="1" si="590"/>
        <v>3.32429143861153-3.01296213437944i</v>
      </c>
      <c r="EL341" s="223" t="str">
        <f t="shared" ca="1" si="591"/>
        <v>4.18589009088354-1.61467598578576i</v>
      </c>
      <c r="EM341" s="223" t="str">
        <f t="shared" ca="1" si="592"/>
        <v>4.48651918440457+9.45374536233638E-13i</v>
      </c>
      <c r="EN341" s="223"/>
      <c r="EO341" s="223"/>
      <c r="EP341" s="223"/>
    </row>
    <row r="342" spans="1:146">
      <c r="A342" s="249">
        <f t="shared" si="461"/>
        <v>4.7265624999999851E-3</v>
      </c>
      <c r="B342" s="248">
        <v>242</v>
      </c>
      <c r="C342" s="247">
        <f t="shared" si="462"/>
        <v>48400</v>
      </c>
      <c r="N342" s="246">
        <f t="shared" ca="1" si="463"/>
        <v>8.5133701472071586</v>
      </c>
      <c r="O342" s="223">
        <f t="shared" ca="1" si="464"/>
        <v>-4.4866298527928405</v>
      </c>
      <c r="P342" s="223" t="str">
        <f t="shared" ca="1" si="465"/>
        <v>-4.22435971057007-1.51150007333255i</v>
      </c>
      <c r="Q342" s="223" t="str">
        <f t="shared" ca="1" si="466"/>
        <v>-3.46821177657817-2.84628784713992i</v>
      </c>
      <c r="R342" s="223" t="str">
        <f t="shared" ca="1" si="467"/>
        <v>-2.30658871949999-3.84831078722175i</v>
      </c>
      <c r="S342" s="223" t="str">
        <f t="shared" ca="1" si="468"/>
        <v>-0.875298062748483-4.40042051823694i</v>
      </c>
      <c r="T342" s="223" t="str">
        <f t="shared" ca="1" si="469"/>
        <v>0.658325327005947-4.43806885928941i</v>
      </c>
      <c r="U342" s="223" t="str">
        <f t="shared" ca="1" si="470"/>
        <v>2.11498267195273-3.9568542724381i</v>
      </c>
      <c r="V342" s="223" t="str">
        <f t="shared" ca="1" si="471"/>
        <v>3.32437343847807-3.01303645472692i</v>
      </c>
      <c r="W342" s="223" t="str">
        <f t="shared" ca="1" si="472"/>
        <v>4.14510549094947-1.71695891181835i</v>
      </c>
      <c r="X342" s="223" t="str">
        <f t="shared" ca="1" si="473"/>
        <v>4.48122551064398-0.220148492444381i</v>
      </c>
      <c r="Y342" s="223" t="str">
        <f t="shared" ca="1" si="474"/>
        <v>4.29343707763769+1.30239989877833i</v>
      </c>
      <c r="Z342" s="223" t="str">
        <f t="shared" ca="1" si="475"/>
        <v>3.603694888729+2.67268228282382i</v>
      </c>
      <c r="AA342" s="223" t="str">
        <f t="shared" ca="1" si="476"/>
        <v>2.49263799278868+3.73049638424679i</v>
      </c>
      <c r="AB342" s="223" t="str">
        <f t="shared" ca="1" si="477"/>
        <v>1.09016212879079+4.35217117872474i</v>
      </c>
      <c r="AC342" s="223" t="str">
        <f t="shared" ca="1" si="478"/>
        <v>-0.439766627888171+4.46502550373094i</v>
      </c>
      <c r="AD342" s="223" t="str">
        <f t="shared" ca="1" si="479"/>
        <v>-1.9182814458981+4.05586534913266i</v>
      </c>
      <c r="AE342" s="223" t="str">
        <f t="shared" ca="1" si="480"/>
        <v>-3.17252639358395+3.17252639358369i</v>
      </c>
      <c r="AF342" s="223" t="str">
        <f t="shared" ca="1" si="481"/>
        <v>-4.05586534913361+1.91828144589609i</v>
      </c>
      <c r="AG342" s="223" t="str">
        <f t="shared" ca="1" si="482"/>
        <v>-4.46502550373081+0.439766627889574i</v>
      </c>
      <c r="AH342" s="223" t="str">
        <f t="shared" ca="1" si="483"/>
        <v>-4.35217117872484-1.09016212879035i</v>
      </c>
      <c r="AI342" s="223" t="str">
        <f t="shared" ca="1" si="484"/>
        <v>-3.73049638424654-2.49263799278905i</v>
      </c>
      <c r="AJ342" s="223" t="str">
        <f t="shared" ca="1" si="485"/>
        <v>-2.67268228282275-3.6036948887298i</v>
      </c>
      <c r="AK342" s="223" t="str">
        <f t="shared" ca="1" si="486"/>
        <v>-1.30239989877617-4.29343707763835i</v>
      </c>
      <c r="AL342" s="223" t="str">
        <f t="shared" ca="1" si="487"/>
        <v>0.220148492443069-4.48122551064404i</v>
      </c>
      <c r="AM342" s="223" t="str">
        <f t="shared" ca="1" si="488"/>
        <v>1.71695891181794-4.14510549094964i</v>
      </c>
      <c r="AN342" s="223" t="str">
        <f t="shared" ca="1" si="489"/>
        <v>3.01303645472725-3.32437343847778i</v>
      </c>
      <c r="AO342" s="223" t="str">
        <f t="shared" ca="1" si="490"/>
        <v>3.95685427243872-2.11498267195155i</v>
      </c>
      <c r="AP342" s="223" t="str">
        <f t="shared" ca="1" si="491"/>
        <v>4.43806885928973-0.658325327003762i</v>
      </c>
      <c r="AQ342" s="223" t="str">
        <f t="shared" ca="1" si="492"/>
        <v>4.40042051823721+0.875298062747133i</v>
      </c>
      <c r="AR342" s="223" t="str">
        <f t="shared" ca="1" si="493"/>
        <v>4.40042051823721+0.875298062747133i</v>
      </c>
      <c r="AS342" s="223" t="str">
        <f t="shared" ca="1" si="494"/>
        <v>2.84628784713962+3.46821177657842i</v>
      </c>
      <c r="AT342" s="223" t="str">
        <f t="shared" ca="1" si="495"/>
        <v>1.51150007333135+4.2243597105705i</v>
      </c>
      <c r="AU342" s="223" t="str">
        <f t="shared" ca="1" si="496"/>
        <v>-2.16120701701217E-12+4.48662985279284i</v>
      </c>
      <c r="AV342" s="223" t="str">
        <f t="shared" ca="1" si="497"/>
        <v>-1.51150007333121+4.22435971057054i</v>
      </c>
      <c r="AW342" s="223" t="str">
        <f t="shared" ca="1" si="498"/>
        <v>-2.84628784713951+3.46821177657851i</v>
      </c>
      <c r="AX342" s="223" t="str">
        <f t="shared" ca="1" si="499"/>
        <v>-3.84831078722193+2.3065887194997i</v>
      </c>
      <c r="AY342" s="223" t="str">
        <f t="shared" ca="1" si="500"/>
        <v>-4.40042051823721+0.875298062747146i</v>
      </c>
      <c r="AZ342" s="223" t="str">
        <f t="shared" ca="1" si="501"/>
        <v>-4.43806885928976-0.658325327003623i</v>
      </c>
      <c r="BA342" s="223" t="str">
        <f t="shared" ca="1" si="502"/>
        <v>-3.95685427243873-2.11498267195154i</v>
      </c>
      <c r="BB342" s="223" t="str">
        <f t="shared" ca="1" si="503"/>
        <v>-3.01303645472726-3.32437343847777i</v>
      </c>
      <c r="BC342" s="223" t="str">
        <f t="shared" ca="1" si="504"/>
        <v>-1.71695891181795-4.14510549094964i</v>
      </c>
      <c r="BD342" s="223" t="str">
        <f t="shared" ca="1" si="505"/>
        <v>-0.220148492443082-4.48122551064404i</v>
      </c>
      <c r="BE342" s="223" t="str">
        <f t="shared" ca="1" si="506"/>
        <v>1.30239989877616-4.29343707763835i</v>
      </c>
      <c r="BF342" s="223" t="str">
        <f t="shared" ca="1" si="507"/>
        <v>2.67268228282269-3.60369488872985i</v>
      </c>
      <c r="BG342" s="223" t="str">
        <f t="shared" ca="1" si="508"/>
        <v>3.7304963842465-2.49263799278911i</v>
      </c>
      <c r="BH342" s="223" t="str">
        <f t="shared" ca="1" si="509"/>
        <v>4.35217117872483-1.09016212879042i</v>
      </c>
      <c r="BI342" s="223" t="str">
        <f t="shared" ca="1" si="510"/>
        <v>4.46502550373082+0.439766627889434i</v>
      </c>
      <c r="BJ342" s="223" t="str">
        <f t="shared" ca="1" si="511"/>
        <v>4.05586534913359+1.91828144589614i</v>
      </c>
      <c r="BK342" s="223" t="str">
        <f t="shared" ca="1" si="512"/>
        <v>3.17252639358459+3.17252639358305i</v>
      </c>
      <c r="BL342" s="223" t="str">
        <f t="shared" ca="1" si="513"/>
        <v>1.91828144589811+4.05586534913266i</v>
      </c>
      <c r="BM342" s="223" t="str">
        <f t="shared" ca="1" si="514"/>
        <v>0.439766627887296+4.46502550373103i</v>
      </c>
      <c r="BN342" s="223" t="str">
        <f t="shared" ca="1" si="515"/>
        <v>-1.09016212879251+4.35217117872431i</v>
      </c>
      <c r="BO342" s="223" t="str">
        <f t="shared" ca="1" si="516"/>
        <v>-2.49263799278708+3.73049638424785i</v>
      </c>
      <c r="BP342" s="223" t="str">
        <f t="shared" ca="1" si="517"/>
        <v>-3.60369488872839+2.67268228282465i</v>
      </c>
      <c r="BQ342" s="223" t="str">
        <f t="shared" ca="1" si="518"/>
        <v>-4.29343707763764+1.3023998987785i</v>
      </c>
      <c r="BR342" s="223" t="str">
        <f t="shared" ca="1" si="519"/>
        <v>-4.48122551064394-0.2201484924451i</v>
      </c>
      <c r="BS342" s="223" t="str">
        <f t="shared" ca="1" si="520"/>
        <v>-4.14510549094886-1.71695891181982i</v>
      </c>
      <c r="BT342" s="223" t="str">
        <f t="shared" ca="1" si="521"/>
        <v>-3.32437343847932-3.01303645472555i</v>
      </c>
      <c r="BU342" s="223" t="str">
        <f t="shared" ca="1" si="522"/>
        <v>-2.11498267195358-3.95685427243764i</v>
      </c>
      <c r="BV342" s="223" t="str">
        <f t="shared" ca="1" si="523"/>
        <v>-0.658325327006042-4.4380688592894i</v>
      </c>
      <c r="BW342" s="223" t="str">
        <f t="shared" ca="1" si="524"/>
        <v>0.875298062749251-4.40042051823679i</v>
      </c>
      <c r="BX342" s="223" t="str">
        <f t="shared" ca="1" si="525"/>
        <v>2.30658871950143-3.84831078722089i</v>
      </c>
      <c r="BY342" s="223" t="str">
        <f t="shared" ca="1" si="526"/>
        <v>3.46821177657704-2.8462878471413i</v>
      </c>
      <c r="BZ342" s="223" t="str">
        <f t="shared" ca="1" si="527"/>
        <v>4.22435971056976-1.51150007333339i</v>
      </c>
      <c r="CA342" s="223" t="str">
        <f t="shared" ca="1" si="528"/>
        <v>4.48662985279284-1.31874259027169E-14i</v>
      </c>
      <c r="CB342" s="223" t="str">
        <f t="shared" ca="1" si="529"/>
        <v>4.22435971056977+1.51150007333337i</v>
      </c>
      <c r="CC342" s="223" t="str">
        <f t="shared" ca="1" si="530"/>
        <v>3.46821177657705+2.84628784714128i</v>
      </c>
      <c r="CD342" s="223" t="str">
        <f t="shared" ca="1" si="531"/>
        <v>2.30658871950167+3.84831078722075i</v>
      </c>
      <c r="CE342" s="223" t="str">
        <f t="shared" ca="1" si="532"/>
        <v>0.875298062749529+4.40042051823673i</v>
      </c>
      <c r="CF342" s="223" t="str">
        <f t="shared" ca="1" si="533"/>
        <v>-0.658325327005763+4.43806885928944i</v>
      </c>
      <c r="CG342" s="223" t="str">
        <f t="shared" ca="1" si="534"/>
        <v>-2.11498267195333+3.95685427243777i</v>
      </c>
      <c r="CH342" s="223" t="str">
        <f t="shared" ca="1" si="535"/>
        <v>-3.3243734384793+3.01303645472556i</v>
      </c>
      <c r="CI342" s="223" t="str">
        <f t="shared" ca="1" si="536"/>
        <v>-4.14510549094876+1.71695891182008i</v>
      </c>
      <c r="CJ342" s="223" t="str">
        <f t="shared" ca="1" si="537"/>
        <v>-4.48122551064393+0.220148492445381i</v>
      </c>
      <c r="CK342" s="223" t="str">
        <f t="shared" ca="1" si="538"/>
        <v>-4.29343707763772-1.30239989877823i</v>
      </c>
      <c r="CL342" s="223" t="str">
        <f t="shared" ca="1" si="539"/>
        <v>-3.60369488872856-2.67268228282442i</v>
      </c>
      <c r="CM342" s="223" t="str">
        <f t="shared" ca="1" si="540"/>
        <v>-2.49263799278731-3.7304963842477i</v>
      </c>
      <c r="CN342" s="223" t="str">
        <f t="shared" ca="1" si="541"/>
        <v>-1.09016212879253-4.3521711787243i</v>
      </c>
      <c r="CO342" s="223" t="str">
        <f t="shared" ca="1" si="542"/>
        <v>0.43976662788727-4.46502550373103i</v>
      </c>
      <c r="CP342" s="223" t="str">
        <f t="shared" ca="1" si="543"/>
        <v>1.91828144589809-4.05586534913267i</v>
      </c>
      <c r="CQ342" s="223" t="str">
        <f t="shared" ca="1" si="544"/>
        <v>3.17252639358457-3.17252639358306i</v>
      </c>
      <c r="CR342" s="223" t="str">
        <f t="shared" ca="1" si="545"/>
        <v>4.05586534913358-1.91828144589616i</v>
      </c>
      <c r="CS342" s="223" t="str">
        <f t="shared" ca="1" si="546"/>
        <v>4.46502550373079-0.439766627889714i</v>
      </c>
      <c r="CT342" s="223" t="str">
        <f t="shared" ca="1" si="547"/>
        <v>4.35217117872489+1.09016212879015i</v>
      </c>
      <c r="CU342" s="223" t="str">
        <f t="shared" ca="1" si="548"/>
        <v>3.73049638424665+2.49263799278887i</v>
      </c>
      <c r="CV342" s="223" t="str">
        <f t="shared" ca="1" si="549"/>
        <v>2.67268228282292+3.60369488872968i</v>
      </c>
      <c r="CW342" s="223" t="str">
        <f t="shared" ca="1" si="550"/>
        <v>1.30239989877619+4.29343707763834i</v>
      </c>
      <c r="CX342" s="223" t="str">
        <f t="shared" ca="1" si="551"/>
        <v>-0.220148492443183+4.48122551064404i</v>
      </c>
      <c r="CY342" s="223" t="str">
        <f t="shared" ca="1" si="552"/>
        <v>-1.71695891181781+4.14510549094969i</v>
      </c>
      <c r="CZ342" s="223" t="str">
        <f t="shared" ca="1" si="553"/>
        <v>-3.01303645472734+3.3243734384777i</v>
      </c>
      <c r="DA342" s="223" t="str">
        <f t="shared" ca="1" si="554"/>
        <v>-3.95685427243866+2.11498267195167i</v>
      </c>
      <c r="DB342" s="223" t="str">
        <f t="shared" ca="1" si="555"/>
        <v>-4.43806885928975+0.65832532700365i</v>
      </c>
      <c r="DC342" s="223" t="str">
        <f t="shared" ca="1" si="556"/>
        <v>-4.40042051823726-0.875298062746868i</v>
      </c>
      <c r="DD342" s="223" t="str">
        <f t="shared" ca="1" si="557"/>
        <v>-3.84831078722201-2.30658871949956i</v>
      </c>
      <c r="DE342" s="223" t="str">
        <f t="shared" ca="1" si="558"/>
        <v>-2.84628784713982-3.46821177657825i</v>
      </c>
      <c r="DF342" s="223" t="str">
        <f t="shared" ca="1" si="559"/>
        <v>-1.51150007333136-4.22435971057049i</v>
      </c>
      <c r="DG342" s="223" t="str">
        <f t="shared" ca="1" si="560"/>
        <v>-2.1875818688176E-12-4.48662985279284i</v>
      </c>
      <c r="DH342" s="223" t="str">
        <f t="shared" ca="1" si="561"/>
        <v>1.51150007333108-4.22435971057059i</v>
      </c>
      <c r="DI342" s="223" t="str">
        <f t="shared" ca="1" si="562"/>
        <v>2.8462878471396-3.46821177657843i</v>
      </c>
      <c r="DJ342" s="223" t="str">
        <f t="shared" ca="1" si="563"/>
        <v>3.84831078722185-2.30658871949982i</v>
      </c>
      <c r="DK342" s="223" t="str">
        <f t="shared" ca="1" si="564"/>
        <v>4.4004205182372-0.87529806274716i</v>
      </c>
      <c r="DL342" s="223" t="str">
        <f t="shared" ca="1" si="565"/>
        <v>4.43806885928912+0.658325327007899i</v>
      </c>
      <c r="DM342" s="223" t="str">
        <f t="shared" ca="1" si="566"/>
        <v>3.9568542724388+2.11498267195141i</v>
      </c>
      <c r="DN342" s="223" t="str">
        <f t="shared" ca="1" si="567"/>
        <v>3.01303645472717+3.32437343847784i</v>
      </c>
      <c r="DO342" s="223" t="str">
        <f t="shared" ca="1" si="568"/>
        <v>1.71695891181808+4.14510549094958i</v>
      </c>
      <c r="DP342" s="223" t="str">
        <f t="shared" ca="1" si="569"/>
        <v>0.220148492442968+4.48122551064404i</v>
      </c>
      <c r="DQ342" s="223" t="str">
        <f t="shared" ca="1" si="570"/>
        <v>-1.3023998987803+4.2934370776371i</v>
      </c>
      <c r="DR342" s="223" t="str">
        <f t="shared" ca="1" si="571"/>
        <v>-2.67268228282268+3.60369488872985i</v>
      </c>
      <c r="DS342" s="223" t="str">
        <f t="shared" ca="1" si="572"/>
        <v>-3.73049638424635+2.49263799278933i</v>
      </c>
      <c r="DT342" s="223" t="str">
        <f t="shared" ca="1" si="573"/>
        <v>-4.35217117872482+1.09016212879043i</v>
      </c>
      <c r="DU342" s="223" t="str">
        <f t="shared" ca="1" si="574"/>
        <v>-4.46502550373085-0.439766627889167i</v>
      </c>
      <c r="DV342" s="223" t="str">
        <f t="shared" ca="1" si="575"/>
        <v>-4.0558653491337-1.91828144589589i</v>
      </c>
      <c r="DW342" s="223" t="str">
        <f t="shared" ca="1" si="576"/>
        <v>-3.1725263935846-3.17252639358304i</v>
      </c>
      <c r="DX342" s="223" t="str">
        <f t="shared" ca="1" si="577"/>
        <v>-1.91828144589836-4.05586534913254i</v>
      </c>
      <c r="DY342" s="223" t="str">
        <f t="shared" ca="1" si="578"/>
        <v>-0.439766627887309-4.46502550373103i</v>
      </c>
      <c r="DZ342" s="223" t="str">
        <f t="shared" ca="1" si="579"/>
        <v>1.09016212879225-4.35217117872437i</v>
      </c>
      <c r="EA342" s="223" t="str">
        <f t="shared" ca="1" si="580"/>
        <v>2.49263799278707-3.73049638424786i</v>
      </c>
      <c r="EB342" s="223" t="str">
        <f t="shared" ca="1" si="581"/>
        <v>3.60369488872853-2.67268228282445i</v>
      </c>
      <c r="EC342" s="223" t="str">
        <f t="shared" ca="1" si="582"/>
        <v>4.29343707763764-1.30239989877851i</v>
      </c>
      <c r="ED342" s="223" t="str">
        <f t="shared" ca="1" si="583"/>
        <v>4.48122551064393+0.220148492445342i</v>
      </c>
      <c r="EE342" s="223" t="str">
        <f t="shared" ca="1" si="584"/>
        <v>4.14510549094887+1.7169589118198i</v>
      </c>
      <c r="EF342" s="223" t="str">
        <f t="shared" ca="1" si="585"/>
        <v>3.32437343847933+3.01303645472554i</v>
      </c>
      <c r="EG342" s="223" t="str">
        <f t="shared" ca="1" si="586"/>
        <v>2.11498267195382+3.95685427243751i</v>
      </c>
      <c r="EH342" s="223" t="str">
        <f t="shared" ca="1" si="587"/>
        <v>0.658325327006055+4.43806885928939i</v>
      </c>
      <c r="EI342" s="223" t="str">
        <f t="shared" ca="1" si="588"/>
        <v>-0.87529806274899+4.40042051823684i</v>
      </c>
      <c r="EJ342" s="223" t="str">
        <f t="shared" ca="1" si="589"/>
        <v>-2.30658871950142+3.84831078722089i</v>
      </c>
      <c r="EK342" s="223" t="str">
        <f t="shared" ca="1" si="590"/>
        <v>-3.46821177657703+2.84628784714131i</v>
      </c>
      <c r="EL342" s="223" t="str">
        <f t="shared" ca="1" si="591"/>
        <v>-4.22435971056967+1.51150007333365i</v>
      </c>
      <c r="EM342" s="223" t="str">
        <f t="shared" ca="1" si="592"/>
        <v>-4.48662985279284+2.63748518054339E-14i</v>
      </c>
      <c r="EN342" s="223"/>
      <c r="EO342" s="223"/>
      <c r="EP342" s="223"/>
    </row>
    <row r="343" spans="1:146">
      <c r="A343" s="249">
        <f t="shared" si="461"/>
        <v>4.7460937499999847E-3</v>
      </c>
      <c r="B343" s="248">
        <v>243</v>
      </c>
      <c r="C343" s="247">
        <f t="shared" si="462"/>
        <v>48600</v>
      </c>
      <c r="N343" s="246">
        <f t="shared" ca="1" si="463"/>
        <v>8.5132684054676364</v>
      </c>
      <c r="O343" s="223">
        <f t="shared" ca="1" si="464"/>
        <v>-4.4867315945323636</v>
      </c>
      <c r="P343" s="223" t="str">
        <f t="shared" ca="1" si="465"/>
        <v>-4.26027808776561-1.40740577527562i</v>
      </c>
      <c r="Q343" s="223" t="str">
        <f t="shared" ca="1" si="466"/>
        <v>-3.60377660846043-2.67274289030732i</v>
      </c>
      <c r="R343" s="223" t="str">
        <f t="shared" ca="1" si="467"/>
        <v>-2.58349680482491-3.6682836123771i</v>
      </c>
      <c r="S343" s="223" t="str">
        <f t="shared" ca="1" si="468"/>
        <v>-1.30242943284626-4.2935344384121i</v>
      </c>
      <c r="T343" s="223" t="str">
        <f t="shared" ca="1" si="469"/>
        <v>0.110109905382239-4.48538027486094i</v>
      </c>
      <c r="U343" s="223" t="str">
        <f t="shared" ca="1" si="470"/>
        <v>1.51153434909242-4.22445550490104i</v>
      </c>
      <c r="V343" s="223" t="str">
        <f t="shared" ca="1" si="471"/>
        <v>2.76037901541253-3.53709882426899i</v>
      </c>
      <c r="W343" s="223" t="str">
        <f t="shared" ca="1" si="472"/>
        <v>3.73058097941137-2.49269451747081i</v>
      </c>
      <c r="X343" s="223" t="str">
        <f t="shared" ca="1" si="473"/>
        <v>4.32420452445845-1.19666855562767i</v>
      </c>
      <c r="Y343" s="223" t="str">
        <f t="shared" ca="1" si="474"/>
        <v>4.48132712983111+0.220153484675196i</v>
      </c>
      <c r="Z343" s="223" t="str">
        <f t="shared" ca="1" si="475"/>
        <v>4.18608826800299+1.61475243113695i</v>
      </c>
      <c r="AA343" s="223" t="str">
        <f t="shared" ca="1" si="476"/>
        <v>3.46829042400644+2.8463523914161i</v>
      </c>
      <c r="AB343" s="223" t="str">
        <f t="shared" ca="1" si="477"/>
        <v>2.40039072414725+3.79063118395905i</v>
      </c>
      <c r="AC343" s="223" t="str">
        <f t="shared" ca="1" si="478"/>
        <v>1.09018685001705+4.3522698713918i</v>
      </c>
      <c r="AD343" s="223" t="str">
        <f t="shared" ca="1" si="479"/>
        <v>-0.330064451740624+4.47457460090589i</v>
      </c>
      <c r="AE343" s="223" t="str">
        <f t="shared" ca="1" si="480"/>
        <v>-1.71699784669642+4.14519948806023i</v>
      </c>
      <c r="AF343" s="223" t="str">
        <f t="shared" ca="1" si="481"/>
        <v>-2.93061123117239+3.39739285527906i</v>
      </c>
      <c r="AG343" s="223" t="str">
        <f t="shared" ca="1" si="482"/>
        <v>-3.84839805402188+2.30664102520862i</v>
      </c>
      <c r="AH343" s="223" t="str">
        <f t="shared" ca="1" si="483"/>
        <v>-4.37771357369648+0.983048456612634i</v>
      </c>
      <c r="AI343" s="223" t="str">
        <f t="shared" ca="1" si="484"/>
        <v>-4.465126755556-0.439776600324418i</v>
      </c>
      <c r="AJ343" s="223" t="str">
        <f t="shared" ca="1" si="485"/>
        <v>-4.10181379494504-1.81820900695533i</v>
      </c>
      <c r="AK343" s="223" t="str">
        <f t="shared" ca="1" si="486"/>
        <v>-3.32444882413375-3.01310478030398i</v>
      </c>
      <c r="AL343" s="223" t="str">
        <f t="shared" ca="1" si="487"/>
        <v>-2.21150189196691-3.90384679299812i</v>
      </c>
      <c r="AM343" s="223" t="str">
        <f t="shared" ca="1" si="488"/>
        <v>-0.875317911577438-4.40052030503742i</v>
      </c>
      <c r="AN343" s="223" t="str">
        <f t="shared" ca="1" si="489"/>
        <v>0.549223843925878-4.45298928481062i</v>
      </c>
      <c r="AO343" s="223" t="str">
        <f t="shared" ca="1" si="490"/>
        <v>1.91832494609566-4.05595732257651i</v>
      </c>
      <c r="AP343" s="223" t="str">
        <f t="shared" ca="1" si="491"/>
        <v>3.09378334778312-3.249502269326i</v>
      </c>
      <c r="AQ343" s="223" t="str">
        <f t="shared" ca="1" si="492"/>
        <v>3.95694400064261-2.11503063267494i</v>
      </c>
      <c r="AR343" s="223" t="str">
        <f t="shared" ca="1" si="493"/>
        <v>3.95694400064261-2.11503063267494i</v>
      </c>
      <c r="AS343" s="223" t="str">
        <f t="shared" ca="1" si="494"/>
        <v>4.43816949982811+0.658340255620498i</v>
      </c>
      <c r="AT343" s="223" t="str">
        <f t="shared" ca="1" si="495"/>
        <v>4.00765769317889+2.01728535801928i</v>
      </c>
      <c r="AU343" s="223" t="str">
        <f t="shared" ca="1" si="496"/>
        <v>3.17259833585794+3.17259833585759i</v>
      </c>
      <c r="AV343" s="223" t="str">
        <f t="shared" ca="1" si="497"/>
        <v>2.01728535801972+4.00765769317867i</v>
      </c>
      <c r="AW343" s="223" t="str">
        <f t="shared" ca="1" si="498"/>
        <v>0.658340255620992+4.43816949982803i</v>
      </c>
      <c r="AX343" s="223" t="str">
        <f t="shared" ca="1" si="499"/>
        <v>-0.767060107762066+4.42067632749277i</v>
      </c>
      <c r="AY343" s="223" t="str">
        <f t="shared" ca="1" si="500"/>
        <v>-2.11503063267833+3.9569440006408i</v>
      </c>
      <c r="AZ343" s="223" t="str">
        <f t="shared" ca="1" si="501"/>
        <v>-3.24950226932565+3.09378334778348i</v>
      </c>
      <c r="BA343" s="223" t="str">
        <f t="shared" ca="1" si="502"/>
        <v>-4.05595732257629+1.91832494609612i</v>
      </c>
      <c r="BB343" s="223" t="str">
        <f t="shared" ca="1" si="503"/>
        <v>-4.45298928481056+0.549223843926372i</v>
      </c>
      <c r="BC343" s="223" t="str">
        <f t="shared" ca="1" si="504"/>
        <v>-4.40052030503752-0.875317911576949i</v>
      </c>
      <c r="BD343" s="223" t="str">
        <f t="shared" ca="1" si="505"/>
        <v>-3.90384679299843-2.21150189196637i</v>
      </c>
      <c r="BE343" s="223" t="str">
        <f t="shared" ca="1" si="506"/>
        <v>-3.01310478030434-3.32444882413341i</v>
      </c>
      <c r="BF343" s="223" t="str">
        <f t="shared" ca="1" si="507"/>
        <v>-1.8182090069559-4.10181379494479i</v>
      </c>
      <c r="BG343" s="223" t="str">
        <f t="shared" ca="1" si="508"/>
        <v>-0.439776600320409-4.46512675555639i</v>
      </c>
      <c r="BH343" s="223" t="str">
        <f t="shared" ca="1" si="509"/>
        <v>0.983048456612024-4.37771357369662i</v>
      </c>
      <c r="BI343" s="223" t="str">
        <f t="shared" ca="1" si="510"/>
        <v>2.3066410252082-3.84839805402214i</v>
      </c>
      <c r="BJ343" s="223" t="str">
        <f t="shared" ca="1" si="511"/>
        <v>3.39739285527877-2.93061123117272i</v>
      </c>
      <c r="BK343" s="223" t="str">
        <f t="shared" ca="1" si="512"/>
        <v>4.14519948806004-1.71699784669688i</v>
      </c>
      <c r="BL343" s="223" t="str">
        <f t="shared" ca="1" si="513"/>
        <v>4.47457460090598-0.330064451739404i</v>
      </c>
      <c r="BM343" s="223" t="str">
        <f t="shared" ca="1" si="514"/>
        <v>4.35226987139216+1.09018685001564i</v>
      </c>
      <c r="BN343" s="223" t="str">
        <f t="shared" ca="1" si="515"/>
        <v>3.79063118395914+2.40039072414709i</v>
      </c>
      <c r="BO343" s="223" t="str">
        <f t="shared" ca="1" si="516"/>
        <v>2.84635239141472+3.46829042400758i</v>
      </c>
      <c r="BP343" s="223" t="str">
        <f t="shared" ca="1" si="517"/>
        <v>1.61475243113795+4.1860882680026i</v>
      </c>
      <c r="BQ343" s="223" t="str">
        <f t="shared" ca="1" si="518"/>
        <v>0.220153484674325+4.48132712983115i</v>
      </c>
      <c r="BR343" s="223" t="str">
        <f t="shared" ca="1" si="519"/>
        <v>-1.19666855562528+4.32420452445911i</v>
      </c>
      <c r="BS343" s="223" t="str">
        <f t="shared" ca="1" si="520"/>
        <v>-2.49269451747039+3.73058097941165i</v>
      </c>
      <c r="BT343" s="223" t="str">
        <f t="shared" ca="1" si="521"/>
        <v>-3.53709882426972+2.76037901541159i</v>
      </c>
      <c r="BU343" s="223" t="str">
        <f t="shared" ca="1" si="522"/>
        <v>-4.22445550490056+1.51153434909376i</v>
      </c>
      <c r="BV343" s="223" t="str">
        <f t="shared" ca="1" si="523"/>
        <v>-4.48538027486094+0.110109905382403i</v>
      </c>
      <c r="BW343" s="223" t="str">
        <f t="shared" ca="1" si="524"/>
        <v>-4.29353443841158-1.30242943284797i</v>
      </c>
      <c r="BX343" s="223" t="str">
        <f t="shared" ca="1" si="525"/>
        <v>-3.66828361237773-2.58349680482402i</v>
      </c>
      <c r="BY343" s="223" t="str">
        <f t="shared" ca="1" si="526"/>
        <v>-2.67274289030662-3.60377660846095i</v>
      </c>
      <c r="BZ343" s="223" t="str">
        <f t="shared" ca="1" si="527"/>
        <v>-1.40740577527783-4.26027808776487i</v>
      </c>
      <c r="CA343" s="223" t="str">
        <f t="shared" ca="1" si="528"/>
        <v>-4.99085096959887E-13-4.48673159453236i</v>
      </c>
      <c r="CB343" s="223" t="str">
        <f t="shared" ca="1" si="529"/>
        <v>1.40740577527664-4.26027808776527i</v>
      </c>
      <c r="CC343" s="223" t="str">
        <f t="shared" ca="1" si="530"/>
        <v>2.67274289030582-3.60377660846155i</v>
      </c>
      <c r="CD343" s="223" t="str">
        <f t="shared" ca="1" si="531"/>
        <v>3.66828361237701-2.58349680482505i</v>
      </c>
      <c r="CE343" s="223" t="str">
        <f t="shared" ca="1" si="532"/>
        <v>4.29353443841262-1.30242943284454i</v>
      </c>
      <c r="CF343" s="223" t="str">
        <f t="shared" ca="1" si="533"/>
        <v>4.48538027486097+0.11010990538115i</v>
      </c>
      <c r="CG343" s="223" t="str">
        <f t="shared" ca="1" si="534"/>
        <v>4.2244555049009+1.51153434909281i</v>
      </c>
      <c r="CH343" s="223" t="str">
        <f t="shared" ca="1" si="535"/>
        <v>3.53709882427049+2.76037901541061i</v>
      </c>
      <c r="CI343" s="223" t="str">
        <f t="shared" ca="1" si="536"/>
        <v>2.49269451747122+3.73058097941109i</v>
      </c>
      <c r="CJ343" s="223" t="str">
        <f t="shared" ca="1" si="537"/>
        <v>1.19666855562649+4.32420452445878i</v>
      </c>
      <c r="CK343" s="223" t="str">
        <f t="shared" ca="1" si="538"/>
        <v>-0.220153484673328+4.4813271298312i</v>
      </c>
      <c r="CL343" s="223" t="str">
        <f t="shared" ca="1" si="539"/>
        <v>-1.61475243113678+4.18608826800305i</v>
      </c>
      <c r="CM343" s="223" t="str">
        <f t="shared" ca="1" si="540"/>
        <v>-2.84635239141749+3.4682904240053i</v>
      </c>
      <c r="CN343" s="223" t="str">
        <f t="shared" ca="1" si="541"/>
        <v>-3.79063118395847+2.40039072414815i</v>
      </c>
      <c r="CO343" s="223" t="str">
        <f t="shared" ca="1" si="542"/>
        <v>-4.35226987139191+1.09018685001661i</v>
      </c>
      <c r="CP343" s="223" t="str">
        <f t="shared" ca="1" si="543"/>
        <v>-4.47457460090573-0.330064451742733i</v>
      </c>
      <c r="CQ343" s="223" t="str">
        <f t="shared" ca="1" si="544"/>
        <v>-4.14519948806042-1.71699784669596i</v>
      </c>
      <c r="CR343" s="223" t="str">
        <f t="shared" ca="1" si="545"/>
        <v>-3.39739285527942-2.93061123117196i</v>
      </c>
      <c r="CS343" s="223" t="str">
        <f t="shared" ca="1" si="546"/>
        <v>-2.30664102520905-3.84839805402163i</v>
      </c>
      <c r="CT343" s="223" t="str">
        <f t="shared" ca="1" si="547"/>
        <v>-0.983048456613245-4.37771357369635i</v>
      </c>
      <c r="CU343" s="223" t="str">
        <f t="shared" ca="1" si="548"/>
        <v>0.439776600323984-4.46512675555604i</v>
      </c>
      <c r="CV343" s="223" t="str">
        <f t="shared" ca="1" si="549"/>
        <v>1.81820900695475-4.1018137949453i</v>
      </c>
      <c r="CW343" s="223" t="str">
        <f t="shared" ca="1" si="550"/>
        <v>3.01310478030341-3.32444882413426i</v>
      </c>
      <c r="CX343" s="223" t="str">
        <f t="shared" ca="1" si="551"/>
        <v>3.90384679300007-2.21150189196346i</v>
      </c>
      <c r="CY343" s="223" t="str">
        <f t="shared" ca="1" si="552"/>
        <v>4.40052030503733-0.875317911577927i</v>
      </c>
      <c r="CZ343" s="223" t="str">
        <f t="shared" ca="1" si="553"/>
        <v>4.45298928481066+0.54922384392551i</v>
      </c>
      <c r="DA343" s="223" t="str">
        <f t="shared" ca="1" si="554"/>
        <v>4.05595732257683+1.91832494609498i</v>
      </c>
      <c r="DB343" s="223" t="str">
        <f t="shared" ca="1" si="555"/>
        <v>3.24950226932643+3.09378334778266i</v>
      </c>
      <c r="DC343" s="223" t="str">
        <f t="shared" ca="1" si="556"/>
        <v>2.11503063267527+3.95694400064244i</v>
      </c>
      <c r="DD343" s="223" t="str">
        <f t="shared" ca="1" si="557"/>
        <v>0.767060107762928+4.42067632749262i</v>
      </c>
      <c r="DE343" s="223" t="str">
        <f t="shared" ca="1" si="558"/>
        <v>-0.658340255619754+4.43816949982822i</v>
      </c>
      <c r="DF343" s="223" t="str">
        <f t="shared" ca="1" si="559"/>
        <v>-2.01728535802282+4.00765769317711i</v>
      </c>
      <c r="DG343" s="223" t="str">
        <f t="shared" ca="1" si="560"/>
        <v>-3.17259833585724+3.17259833585829i</v>
      </c>
      <c r="DH343" s="223" t="str">
        <f t="shared" ca="1" si="561"/>
        <v>-4.0076576931785+2.01728535802005i</v>
      </c>
      <c r="DI343" s="223" t="str">
        <f t="shared" ca="1" si="562"/>
        <v>-4.43816949982859+0.658340255617196i</v>
      </c>
      <c r="DJ343" s="223" t="str">
        <f t="shared" ca="1" si="563"/>
        <v>-4.42067632749288-0.767060107761451i</v>
      </c>
      <c r="DK343" s="223" t="str">
        <f t="shared" ca="1" si="564"/>
        <v>-3.95694400064098-2.115030632678i</v>
      </c>
      <c r="DL343" s="223" t="str">
        <f t="shared" ca="1" si="565"/>
        <v>-3.09378334778375-3.2495022693254i</v>
      </c>
      <c r="DM343" s="223" t="str">
        <f t="shared" ca="1" si="566"/>
        <v>-1.91832494609679-4.05595732257597i</v>
      </c>
      <c r="DN343" s="223" t="str">
        <f t="shared" ca="1" si="567"/>
        <v>-0.549223843922437-4.45298928481105i</v>
      </c>
      <c r="DO343" s="223" t="str">
        <f t="shared" ca="1" si="568"/>
        <v>0.87531791157646-4.40052030503762i</v>
      </c>
      <c r="DP343" s="223" t="str">
        <f t="shared" ca="1" si="569"/>
        <v>2.21150189196616-3.90384679299855i</v>
      </c>
      <c r="DQ343" s="223" t="str">
        <f t="shared" ca="1" si="570"/>
        <v>3.32444882413291-3.0131047803049i</v>
      </c>
      <c r="DR343" s="223" t="str">
        <f t="shared" ca="1" si="571"/>
        <v>4.10181379494459-1.81820900695635i</v>
      </c>
      <c r="DS343" s="223" t="str">
        <f t="shared" ca="1" si="572"/>
        <v>4.46512675555634-0.439776600320906i</v>
      </c>
      <c r="DT343" s="223" t="str">
        <f t="shared" ca="1" si="573"/>
        <v>4.37771357369668+0.983048456611786i</v>
      </c>
      <c r="DU343" s="223" t="str">
        <f t="shared" ca="1" si="574"/>
        <v>3.84839805402253+2.30664102520755i</v>
      </c>
      <c r="DV343" s="223" t="str">
        <f t="shared" ca="1" si="575"/>
        <v>2.93061123116981+3.39739285528128i</v>
      </c>
      <c r="DW343" s="223" t="str">
        <f t="shared" ca="1" si="576"/>
        <v>1.71699784669735+4.14519948805984i</v>
      </c>
      <c r="DX343" s="223" t="str">
        <f t="shared" ca="1" si="577"/>
        <v>0.330064451739648+4.47457460090596i</v>
      </c>
      <c r="DY343" s="223" t="str">
        <f t="shared" ca="1" si="578"/>
        <v>-1.09018685001936+4.35226987139123i</v>
      </c>
      <c r="DZ343" s="223" t="str">
        <f t="shared" ca="1" si="579"/>
        <v>-2.40039072414667+3.79063118395941i</v>
      </c>
      <c r="EA343" s="223" t="str">
        <f t="shared" ca="1" si="580"/>
        <v>-3.46829042400726+2.8463523914151i</v>
      </c>
      <c r="EB343" s="223" t="str">
        <f t="shared" ca="1" si="581"/>
        <v>-4.18608826800251+1.61475243113818i</v>
      </c>
      <c r="EC343" s="223" t="str">
        <f t="shared" ca="1" si="582"/>
        <v>-4.48132712983111+0.220153484675078i</v>
      </c>
      <c r="ED343" s="223" t="str">
        <f t="shared" ca="1" si="583"/>
        <v>-4.32420452445802-1.19666855562922i</v>
      </c>
      <c r="EE343" s="223" t="str">
        <f t="shared" ca="1" si="584"/>
        <v>-3.73058097941192-2.49269451746998i</v>
      </c>
      <c r="EF343" s="223" t="str">
        <f t="shared" ca="1" si="585"/>
        <v>-2.76037901541179-3.53709882426957i</v>
      </c>
      <c r="EG343" s="223" t="str">
        <f t="shared" ca="1" si="586"/>
        <v>-1.51153434909015-4.22445550490185i</v>
      </c>
      <c r="EH343" s="223" t="str">
        <f t="shared" ca="1" si="587"/>
        <v>-0.110109905382902-4.48538027486093i</v>
      </c>
      <c r="EI343" s="223" t="str">
        <f t="shared" ca="1" si="588"/>
        <v>1.3024294328475-4.29353443841172i</v>
      </c>
      <c r="EJ343" s="223" t="str">
        <f t="shared" ca="1" si="589"/>
        <v>2.58349680482382-3.66828361237787i</v>
      </c>
      <c r="EK343" s="223" t="str">
        <f t="shared" ca="1" si="590"/>
        <v>3.6037766084605-2.67274289030723i</v>
      </c>
      <c r="EL343" s="223" t="str">
        <f t="shared" ca="1" si="591"/>
        <v>4.26027808776616-1.40740577527394i</v>
      </c>
      <c r="EM343" s="223" t="str">
        <f t="shared" ca="1" si="592"/>
        <v>4.48673159453236-9.98170193919773E-13i</v>
      </c>
      <c r="EN343" s="223"/>
      <c r="EO343" s="223"/>
      <c r="EP343" s="223"/>
    </row>
    <row r="344" spans="1:146">
      <c r="A344" s="249">
        <f t="shared" si="461"/>
        <v>4.7656249999999843E-3</v>
      </c>
      <c r="B344" s="248">
        <v>244</v>
      </c>
      <c r="C344" s="247">
        <f t="shared" si="462"/>
        <v>48800</v>
      </c>
      <c r="N344" s="246">
        <f t="shared" ca="1" si="463"/>
        <v>8.5131752459170933</v>
      </c>
      <c r="O344" s="223">
        <f t="shared" ca="1" si="464"/>
        <v>-4.4868247540829067</v>
      </c>
      <c r="P344" s="223" t="str">
        <f t="shared" ca="1" si="465"/>
        <v>-4.29362358654368-1.30245647563631i</v>
      </c>
      <c r="Q344" s="223" t="str">
        <f t="shared" ca="1" si="466"/>
        <v>-3.73065843874681-2.49274627414391i</v>
      </c>
      <c r="R344" s="223" t="str">
        <f t="shared" ca="1" si="467"/>
        <v>-2.8464114912093-3.46836243731286i</v>
      </c>
      <c r="S344" s="223" t="str">
        <f t="shared" ca="1" si="468"/>
        <v>-1.71703349731321-4.14528555626214i</v>
      </c>
      <c r="T344" s="223" t="str">
        <f t="shared" ca="1" si="469"/>
        <v>-0.439785731555012-4.46521946651805i</v>
      </c>
      <c r="U344" s="223" t="str">
        <f t="shared" ca="1" si="470"/>
        <v>0.875336086103794-4.40061167455339i</v>
      </c>
      <c r="V344" s="223" t="str">
        <f t="shared" ca="1" si="471"/>
        <v>2.11507454778481-3.95702616003028i</v>
      </c>
      <c r="W344" s="223" t="str">
        <f t="shared" ca="1" si="472"/>
        <v>3.17266420960782-3.17266420960755i</v>
      </c>
      <c r="X344" s="223" t="str">
        <f t="shared" ca="1" si="473"/>
        <v>3.95702616003027-2.11507454778483i</v>
      </c>
      <c r="Y344" s="223" t="str">
        <f t="shared" ca="1" si="474"/>
        <v>4.40061167455339-0.875336086103816i</v>
      </c>
      <c r="Z344" s="223" t="str">
        <f t="shared" ca="1" si="475"/>
        <v>4.46521946651805+0.439785731555005i</v>
      </c>
      <c r="AA344" s="223" t="str">
        <f t="shared" ca="1" si="476"/>
        <v>4.14528555626215+1.71703349731318i</v>
      </c>
      <c r="AB344" s="223" t="str">
        <f t="shared" ca="1" si="477"/>
        <v>3.4683624373129+2.84641149120925i</v>
      </c>
      <c r="AC344" s="223" t="str">
        <f t="shared" ca="1" si="478"/>
        <v>2.49274627414392+3.7306584387468i</v>
      </c>
      <c r="AD344" s="223" t="str">
        <f t="shared" ca="1" si="479"/>
        <v>1.30245647563608+4.29362358654375i</v>
      </c>
      <c r="AE344" s="223" t="str">
        <f t="shared" ca="1" si="480"/>
        <v>5.4965885986473E-14+4.48682475408291i</v>
      </c>
      <c r="AF344" s="223" t="str">
        <f t="shared" ca="1" si="481"/>
        <v>-1.30245647563731+4.29362358654337i</v>
      </c>
      <c r="AG344" s="223" t="str">
        <f t="shared" ca="1" si="482"/>
        <v>-2.49274627414314+3.73065843874732i</v>
      </c>
      <c r="AH344" s="223" t="str">
        <f t="shared" ca="1" si="483"/>
        <v>-3.46836243731372+2.84641149120825i</v>
      </c>
      <c r="AI344" s="223" t="str">
        <f t="shared" ca="1" si="484"/>
        <v>-4.14528555626196+1.71703349731363i</v>
      </c>
      <c r="AJ344" s="223" t="str">
        <f t="shared" ca="1" si="485"/>
        <v>-4.46521946651822+0.439785731553275i</v>
      </c>
      <c r="AK344" s="223" t="str">
        <f t="shared" ca="1" si="486"/>
        <v>-4.40061167455339-0.875336086103803i</v>
      </c>
      <c r="AL344" s="223" t="str">
        <f t="shared" ca="1" si="487"/>
        <v>-3.95702616002924-2.11507454778676i</v>
      </c>
      <c r="AM344" s="223" t="str">
        <f t="shared" ca="1" si="488"/>
        <v>-3.17266420960756-3.17266420960781i</v>
      </c>
      <c r="AN344" s="223" t="str">
        <f t="shared" ca="1" si="489"/>
        <v>-2.11507454778646-3.95702616002941i</v>
      </c>
      <c r="AO344" s="223" t="str">
        <f t="shared" ca="1" si="490"/>
        <v>-0.875336086103462-4.40061167455346i</v>
      </c>
      <c r="AP344" s="223" t="str">
        <f t="shared" ca="1" si="491"/>
        <v>0.439785731553682-4.46521946651818i</v>
      </c>
      <c r="AQ344" s="223" t="str">
        <f t="shared" ca="1" si="492"/>
        <v>1.71703349731401-4.1452855562618i</v>
      </c>
      <c r="AR344" s="223" t="str">
        <f t="shared" ca="1" si="493"/>
        <v>1.71703349731401-4.1452855562618i</v>
      </c>
      <c r="AS344" s="223" t="str">
        <f t="shared" ca="1" si="494"/>
        <v>3.73065843874752-2.49274627414285i</v>
      </c>
      <c r="AT344" s="223" t="str">
        <f t="shared" ca="1" si="495"/>
        <v>4.29362358654347-1.30245647563699i</v>
      </c>
      <c r="AU344" s="223" t="str">
        <f t="shared" ca="1" si="496"/>
        <v>4.48682475408291+1.67539343998669E-12i</v>
      </c>
      <c r="AV344" s="223" t="str">
        <f t="shared" ca="1" si="497"/>
        <v>4.29362358654376+1.30245647563605i</v>
      </c>
      <c r="AW344" s="223" t="str">
        <f t="shared" ca="1" si="498"/>
        <v>3.73065843874558+2.49274627414574i</v>
      </c>
      <c r="AX344" s="223" t="str">
        <f t="shared" ca="1" si="499"/>
        <v>2.84641149120933+3.46836243731283i</v>
      </c>
      <c r="AY344" s="223" t="str">
        <f t="shared" ca="1" si="500"/>
        <v>1.71703349731492+4.14528555626143i</v>
      </c>
      <c r="AZ344" s="223" t="str">
        <f t="shared" ca="1" si="501"/>
        <v>0.439785731554662+4.46521946651809i</v>
      </c>
      <c r="BA344" s="223" t="str">
        <f t="shared" ca="1" si="502"/>
        <v>-0.875336086102371+4.40061167455368i</v>
      </c>
      <c r="BB344" s="223" t="str">
        <f t="shared" ca="1" si="503"/>
        <v>-2.11507454778559+3.95702616002987i</v>
      </c>
      <c r="BC344" s="223" t="str">
        <f t="shared" ca="1" si="504"/>
        <v>-3.17266420960687+3.17266420960851i</v>
      </c>
      <c r="BD344" s="223" t="str">
        <f t="shared" ca="1" si="505"/>
        <v>-3.95702616003088+2.11507454778369i</v>
      </c>
      <c r="BE344" s="223" t="str">
        <f t="shared" ca="1" si="506"/>
        <v>-4.4006116745532+0.875336086104767i</v>
      </c>
      <c r="BF344" s="223" t="str">
        <f t="shared" ca="1" si="507"/>
        <v>-4.46521946651787-0.4397857315568i</v>
      </c>
      <c r="BG344" s="223" t="str">
        <f t="shared" ca="1" si="508"/>
        <v>-4.14528555626232-1.71703349731278i</v>
      </c>
      <c r="BH344" s="223" t="str">
        <f t="shared" ca="1" si="509"/>
        <v>-3.46836243731155-2.84641149121089i</v>
      </c>
      <c r="BI344" s="223" t="str">
        <f t="shared" ca="1" si="510"/>
        <v>-2.49274627414407-3.73065843874671i</v>
      </c>
      <c r="BJ344" s="223" t="str">
        <f t="shared" ca="1" si="511"/>
        <v>-1.30245647563838-4.29362358654305i</v>
      </c>
      <c r="BK344" s="223" t="str">
        <f t="shared" ca="1" si="512"/>
        <v>3.45195259743334E-13-4.48682475408291i</v>
      </c>
      <c r="BL344" s="223" t="str">
        <f t="shared" ca="1" si="513"/>
        <v>1.30245647563465-4.29362358654418i</v>
      </c>
      <c r="BM344" s="223" t="str">
        <f t="shared" ca="1" si="514"/>
        <v>2.49274627414464-3.73065843874632i</v>
      </c>
      <c r="BN344" s="223" t="str">
        <f t="shared" ca="1" si="515"/>
        <v>3.46836243731199-2.84641149121036i</v>
      </c>
      <c r="BO344" s="223" t="str">
        <f t="shared" ca="1" si="516"/>
        <v>4.14528555626258-1.71703349731214i</v>
      </c>
      <c r="BP344" s="223" t="str">
        <f t="shared" ca="1" si="517"/>
        <v>4.46521946651795-0.439785731556113i</v>
      </c>
      <c r="BQ344" s="223" t="str">
        <f t="shared" ca="1" si="518"/>
        <v>4.40061167455307+0.875336086105445i</v>
      </c>
      <c r="BR344" s="223" t="str">
        <f t="shared" ca="1" si="519"/>
        <v>3.95702616003055+2.1150745477843i</v>
      </c>
      <c r="BS344" s="223" t="str">
        <f t="shared" ca="1" si="520"/>
        <v>3.17266420960629+3.17266420960908i</v>
      </c>
      <c r="BT344" s="223" t="str">
        <f t="shared" ca="1" si="521"/>
        <v>2.11507454778486+3.95702616003025i</v>
      </c>
      <c r="BU344" s="223" t="str">
        <f t="shared" ca="1" si="522"/>
        <v>0.875336086106073+4.40061167455294i</v>
      </c>
      <c r="BV344" s="223" t="str">
        <f t="shared" ca="1" si="523"/>
        <v>-0.439785731555476+4.465219466518i</v>
      </c>
      <c r="BW344" s="223" t="str">
        <f t="shared" ca="1" si="524"/>
        <v>-1.71703349731155+4.14528555626282i</v>
      </c>
      <c r="BX344" s="223" t="str">
        <f t="shared" ca="1" si="525"/>
        <v>-2.84641149120986+3.4683624373124i</v>
      </c>
      <c r="BY344" s="223" t="str">
        <f t="shared" ca="1" si="526"/>
        <v>-3.73065843874597+2.49274627414517i</v>
      </c>
      <c r="BZ344" s="223" t="str">
        <f t="shared" ca="1" si="527"/>
        <v>-4.29362358654399+1.30245647563526i</v>
      </c>
      <c r="CA344" s="223" t="str">
        <f t="shared" ca="1" si="528"/>
        <v>-4.48682475408291+9.85002920500022E-13i</v>
      </c>
      <c r="CB344" s="223" t="str">
        <f t="shared" ca="1" si="529"/>
        <v>-4.29362358654323-1.30245647563777i</v>
      </c>
      <c r="CC344" s="223" t="str">
        <f t="shared" ca="1" si="530"/>
        <v>-3.73065843874706-2.49274627414353i</v>
      </c>
      <c r="CD344" s="223" t="str">
        <f t="shared" ca="1" si="531"/>
        <v>-2.84641149120803-3.4683624373139i</v>
      </c>
      <c r="CE344" s="223" t="str">
        <f t="shared" ca="1" si="532"/>
        <v>-1.71703349731337-4.14528555626207i</v>
      </c>
      <c r="CF344" s="223" t="str">
        <f t="shared" ca="1" si="533"/>
        <v>-0.439785731557436-4.46521946651781i</v>
      </c>
      <c r="CG344" s="223" t="str">
        <f t="shared" ca="1" si="534"/>
        <v>0.875336086104139-4.40061167455333i</v>
      </c>
      <c r="CH344" s="223" t="str">
        <f t="shared" ca="1" si="535"/>
        <v>2.11507454778313-3.95702616003118i</v>
      </c>
      <c r="CI344" s="223" t="str">
        <f t="shared" ca="1" si="536"/>
        <v>3.17266420960814-3.17266420960723i</v>
      </c>
      <c r="CJ344" s="223" t="str">
        <f t="shared" ca="1" si="537"/>
        <v>3.95702616002963-2.11507454778604i</v>
      </c>
      <c r="CK344" s="223" t="str">
        <f t="shared" ca="1" si="538"/>
        <v>4.40061167455353-0.875336086103125i</v>
      </c>
      <c r="CL344" s="223" t="str">
        <f t="shared" ca="1" si="539"/>
        <v>4.46521946651816+0.439785731553898i</v>
      </c>
      <c r="CM344" s="223" t="str">
        <f t="shared" ca="1" si="540"/>
        <v>4.14528555626168+1.71703349731433i</v>
      </c>
      <c r="CN344" s="223" t="str">
        <f t="shared" ca="1" si="541"/>
        <v>3.46836243731324+2.84641149120883i</v>
      </c>
      <c r="CO344" s="223" t="str">
        <f t="shared" ca="1" si="542"/>
        <v>2.49274627414246+3.73065843874778i</v>
      </c>
      <c r="CP344" s="223" t="str">
        <f t="shared" ca="1" si="543"/>
        <v>1.30245647563653+4.29362358654361i</v>
      </c>
      <c r="CQ344" s="223" t="str">
        <f t="shared" ca="1" si="544"/>
        <v>-2.02058869973002E-12+4.48682475408291i</v>
      </c>
      <c r="CR344" s="223" t="str">
        <f t="shared" ca="1" si="545"/>
        <v>-1.30245647563625+4.29362358654369i</v>
      </c>
      <c r="CS344" s="223" t="str">
        <f t="shared" ca="1" si="546"/>
        <v>-2.49274627414221+3.73065843874794i</v>
      </c>
      <c r="CT344" s="223" t="str">
        <f t="shared" ca="1" si="547"/>
        <v>-3.46836243731305+2.84641149120906i</v>
      </c>
      <c r="CU344" s="223" t="str">
        <f t="shared" ca="1" si="548"/>
        <v>-4.14528555626156+1.7170334973146i</v>
      </c>
      <c r="CV344" s="223" t="str">
        <f t="shared" ca="1" si="549"/>
        <v>-4.46521946651813+0.439785731554191i</v>
      </c>
      <c r="CW344" s="223" t="str">
        <f t="shared" ca="1" si="550"/>
        <v>-4.40061167455359-0.875336086102838i</v>
      </c>
      <c r="CX344" s="223" t="str">
        <f t="shared" ca="1" si="551"/>
        <v>-3.95702616002965-2.115074547786i</v>
      </c>
      <c r="CY344" s="223" t="str">
        <f t="shared" ca="1" si="552"/>
        <v>-3.17266420960817-3.1726642096072i</v>
      </c>
      <c r="CZ344" s="223" t="str">
        <f t="shared" ca="1" si="553"/>
        <v>-2.11507454778316-3.95702616003116i</v>
      </c>
      <c r="DA344" s="223" t="str">
        <f t="shared" ca="1" si="554"/>
        <v>-0.875336086104179-4.40061167455332i</v>
      </c>
      <c r="DB344" s="223" t="str">
        <f t="shared" ca="1" si="555"/>
        <v>0.439785731556889-4.46521946651787i</v>
      </c>
      <c r="DC344" s="223" t="str">
        <f t="shared" ca="1" si="556"/>
        <v>1.71703349731286-4.14528555626228i</v>
      </c>
      <c r="DD344" s="223" t="str">
        <f t="shared" ca="1" si="557"/>
        <v>2.84641149121116-3.46836243731133i</v>
      </c>
      <c r="DE344" s="223" t="str">
        <f t="shared" ca="1" si="558"/>
        <v>3.7306584387469-2.49274627414378i</v>
      </c>
      <c r="DF344" s="223" t="str">
        <f t="shared" ca="1" si="559"/>
        <v>4.29362358654315-1.30245647563805i</v>
      </c>
      <c r="DG344" s="223" t="str">
        <f t="shared" ca="1" si="560"/>
        <v>4.48682475408291+6.90390519486668E-13i</v>
      </c>
      <c r="DH344" s="223" t="str">
        <f t="shared" ca="1" si="561"/>
        <v>4.29362358654408+1.30245647563498i</v>
      </c>
      <c r="DI344" s="223" t="str">
        <f t="shared" ca="1" si="562"/>
        <v>3.73065843874613+2.49274627414493i</v>
      </c>
      <c r="DJ344" s="223" t="str">
        <f t="shared" ca="1" si="563"/>
        <v>2.84641149121009+3.46836243731221i</v>
      </c>
      <c r="DK344" s="223" t="str">
        <f t="shared" ca="1" si="564"/>
        <v>1.71703349731159+4.14528555626281i</v>
      </c>
      <c r="DL344" s="223" t="str">
        <f t="shared" ca="1" si="565"/>
        <v>0.439785731555515+4.465219466518i</v>
      </c>
      <c r="DM344" s="223" t="str">
        <f t="shared" ca="1" si="566"/>
        <v>-0.875336086106033+4.40061167455295i</v>
      </c>
      <c r="DN344" s="223" t="str">
        <f t="shared" ca="1" si="567"/>
        <v>-2.11507454778483+3.95702616003027i</v>
      </c>
      <c r="DO344" s="223" t="str">
        <f t="shared" ca="1" si="568"/>
        <v>-3.17266420960626+3.17266420960911i</v>
      </c>
      <c r="DP344" s="223" t="str">
        <f t="shared" ca="1" si="569"/>
        <v>-3.9570261600303+2.11507454778478i</v>
      </c>
      <c r="DQ344" s="223" t="str">
        <f t="shared" ca="1" si="570"/>
        <v>-4.40061167455296+0.875336086105983i</v>
      </c>
      <c r="DR344" s="223" t="str">
        <f t="shared" ca="1" si="571"/>
        <v>-4.465219466518-0.439785731555566i</v>
      </c>
      <c r="DS344" s="223" t="str">
        <f t="shared" ca="1" si="572"/>
        <v>-4.14528555626279-1.71703349731163i</v>
      </c>
      <c r="DT344" s="223" t="str">
        <f t="shared" ca="1" si="573"/>
        <v>-3.46836243731218-2.84641149121013i</v>
      </c>
      <c r="DU344" s="223" t="str">
        <f t="shared" ca="1" si="574"/>
        <v>-2.49274627414488-3.73065843874616i</v>
      </c>
      <c r="DV344" s="223" t="str">
        <f t="shared" ca="1" si="575"/>
        <v>-1.30245647563493-4.2936235865441i</v>
      </c>
      <c r="DW344" s="223" t="str">
        <f t="shared" ca="1" si="576"/>
        <v>-6.39807660756688E-13-4.48682475408291i</v>
      </c>
      <c r="DX344" s="223" t="str">
        <f t="shared" ca="1" si="577"/>
        <v>1.3024564756381-4.29362358654313i</v>
      </c>
      <c r="DY344" s="223" t="str">
        <f t="shared" ca="1" si="578"/>
        <v>2.49274627414382-3.73065843874687i</v>
      </c>
      <c r="DZ344" s="223" t="str">
        <f t="shared" ca="1" si="579"/>
        <v>3.46836243731137-2.84641149121112i</v>
      </c>
      <c r="EA344" s="223" t="str">
        <f t="shared" ca="1" si="580"/>
        <v>4.1452855562623-1.71703349731281i</v>
      </c>
      <c r="EB344" s="223" t="str">
        <f t="shared" ca="1" si="581"/>
        <v>4.46521946651787-0.439785731556839i</v>
      </c>
      <c r="EC344" s="223" t="str">
        <f t="shared" ca="1" si="582"/>
        <v>4.40061167455321+0.875336086104731i</v>
      </c>
      <c r="ED344" s="223" t="str">
        <f t="shared" ca="1" si="583"/>
        <v>3.9570261600309+2.11507454778366i</v>
      </c>
      <c r="EE344" s="223" t="str">
        <f t="shared" ca="1" si="584"/>
        <v>3.17266420960717+3.17266420960821i</v>
      </c>
      <c r="EF344" s="223" t="str">
        <f t="shared" ca="1" si="585"/>
        <v>2.11507454778596+3.95702616002967i</v>
      </c>
      <c r="EG344" s="223" t="str">
        <f t="shared" ca="1" si="586"/>
        <v>0.875336086102784+4.40061167455359i</v>
      </c>
      <c r="EH344" s="223" t="str">
        <f t="shared" ca="1" si="587"/>
        <v>-0.439785731554242+4.46521946651813i</v>
      </c>
      <c r="EI344" s="223" t="str">
        <f t="shared" ca="1" si="588"/>
        <v>-1.71703349731465+4.14528555626154i</v>
      </c>
      <c r="EJ344" s="223" t="str">
        <f t="shared" ca="1" si="589"/>
        <v>-2.8464114912091+3.46836243731302i</v>
      </c>
      <c r="EK344" s="223" t="str">
        <f t="shared" ca="1" si="590"/>
        <v>-3.73065843874797+2.49274627414217i</v>
      </c>
      <c r="EL344" s="223" t="str">
        <f t="shared" ca="1" si="591"/>
        <v>-4.29362358654371+1.3024564756362i</v>
      </c>
      <c r="EM344" s="223" t="str">
        <f t="shared" ca="1" si="592"/>
        <v>-4.48682475408291+1.97000584100004E-12i</v>
      </c>
      <c r="EN344" s="223"/>
      <c r="EO344" s="223"/>
      <c r="EP344" s="223"/>
    </row>
    <row r="345" spans="1:146">
      <c r="A345" s="249">
        <f t="shared" si="461"/>
        <v>4.7851562499999839E-3</v>
      </c>
      <c r="B345" s="248">
        <v>245</v>
      </c>
      <c r="C345" s="247">
        <f t="shared" si="462"/>
        <v>49000</v>
      </c>
      <c r="N345" s="246">
        <f t="shared" ca="1" si="463"/>
        <v>8.5130903596165801</v>
      </c>
      <c r="O345" s="223">
        <f t="shared" ca="1" si="464"/>
        <v>-4.4869096403834199</v>
      </c>
      <c r="P345" s="223" t="str">
        <f t="shared" ca="1" si="465"/>
        <v>-4.32437612078836-1.19671604272738i</v>
      </c>
      <c r="Q345" s="223" t="str">
        <f t="shared" ca="1" si="466"/>
        <v>-3.84855076904283-2.30673255906824i</v>
      </c>
      <c r="R345" s="223" t="str">
        <f t="shared" ca="1" si="467"/>
        <v>-3.09390611761585-3.24963121851463i</v>
      </c>
      <c r="S345" s="223" t="str">
        <f t="shared" ca="1" si="468"/>
        <v>-2.11511456291004-3.95710102306367i</v>
      </c>
      <c r="T345" s="223" t="str">
        <f t="shared" ca="1" si="469"/>
        <v>-0.983087466679958-4.37788729341248i</v>
      </c>
      <c r="U345" s="223" t="str">
        <f t="shared" ca="1" si="470"/>
        <v>0.220162220970796-4.48150496121815i</v>
      </c>
      <c r="V345" s="223" t="str">
        <f t="shared" ca="1" si="471"/>
        <v>1.40746162500801-4.26044714731863i</v>
      </c>
      <c r="W345" s="223" t="str">
        <f t="shared" ca="1" si="472"/>
        <v>2.49279343444575-3.73072901912613i</v>
      </c>
      <c r="X345" s="223" t="str">
        <f t="shared" ca="1" si="473"/>
        <v>3.39752767317362-2.93072752588587i</v>
      </c>
      <c r="Y345" s="223" t="str">
        <f t="shared" ca="1" si="474"/>
        <v>4.05611827411904-1.91840107050721i</v>
      </c>
      <c r="Z345" s="223" t="str">
        <f t="shared" ca="1" si="475"/>
        <v>4.42085175208923-0.767090546816524i</v>
      </c>
      <c r="AA345" s="223" t="str">
        <f t="shared" ca="1" si="476"/>
        <v>4.46530394406784+0.43979405186734i</v>
      </c>
      <c r="AB345" s="223" t="str">
        <f t="shared" ca="1" si="477"/>
        <v>4.18625438349993+1.6148165089549i</v>
      </c>
      <c r="AC345" s="223" t="str">
        <f t="shared" ca="1" si="478"/>
        <v>3.60391961622911+2.67284895209676i</v>
      </c>
      <c r="AD345" s="223" t="str">
        <f t="shared" ca="1" si="479"/>
        <v>2.7604885548446+3.53723918607968i</v>
      </c>
      <c r="AE345" s="223" t="str">
        <f t="shared" ca="1" si="480"/>
        <v>1.71706598189387+4.14536398097785i</v>
      </c>
      <c r="AF345" s="223" t="str">
        <f t="shared" ca="1" si="481"/>
        <v>0.549245638636591+4.45316599167428i</v>
      </c>
      <c r="AG345" s="223" t="str">
        <f t="shared" ca="1" si="482"/>
        <v>-0.658366380371119+4.4383456186019i</v>
      </c>
      <c r="AH345" s="223" t="str">
        <f t="shared" ca="1" si="483"/>
        <v>-1.81828115848881+4.10197656619955i</v>
      </c>
      <c r="AI345" s="223" t="str">
        <f t="shared" ca="1" si="484"/>
        <v>-2.84646534250931+3.46842805530964i</v>
      </c>
      <c r="AJ345" s="223" t="str">
        <f t="shared" ca="1" si="485"/>
        <v>-3.66842917996087+2.58359932508453i</v>
      </c>
      <c r="AK345" s="223" t="str">
        <f t="shared" ca="1" si="486"/>
        <v>-4.22462314291505+1.51159433093415i</v>
      </c>
      <c r="AL345" s="223" t="str">
        <f t="shared" ca="1" si="487"/>
        <v>-4.47475216433414+0.33007754960405i</v>
      </c>
      <c r="AM345" s="223" t="str">
        <f t="shared" ca="1" si="488"/>
        <v>-4.40069492978731-0.875352646600195i</v>
      </c>
      <c r="AN345" s="223" t="str">
        <f t="shared" ca="1" si="489"/>
        <v>-4.00781672805922-2.01736540945223i</v>
      </c>
      <c r="AO345" s="223" t="str">
        <f t="shared" ca="1" si="490"/>
        <v>-3.32458074740942-3.01322434858745i</v>
      </c>
      <c r="AP345" s="223" t="str">
        <f t="shared" ca="1" si="491"/>
        <v>-2.40048597825264-3.79078160663182i</v>
      </c>
      <c r="AQ345" s="223" t="str">
        <f t="shared" ca="1" si="492"/>
        <v>-1.30248111682873-4.29370481766856i</v>
      </c>
      <c r="AR345" s="223" t="str">
        <f t="shared" ca="1" si="493"/>
        <v>-1.30248111682873-4.29370481766856i</v>
      </c>
      <c r="AS345" s="223" t="str">
        <f t="shared" ca="1" si="494"/>
        <v>1.09023011163187-4.35244258143135i</v>
      </c>
      <c r="AT345" s="223" t="str">
        <f t="shared" ca="1" si="495"/>
        <v>2.21158965044382-3.90400170837763i</v>
      </c>
      <c r="AU345" s="223" t="str">
        <f t="shared" ca="1" si="496"/>
        <v>3.17272423328589-3.17272423328693i</v>
      </c>
      <c r="AV345" s="223" t="str">
        <f t="shared" ca="1" si="497"/>
        <v>3.9040017083769-2.2115896504451i</v>
      </c>
      <c r="AW345" s="223" t="str">
        <f t="shared" ca="1" si="498"/>
        <v>4.35244258143211-1.09023011162885i</v>
      </c>
      <c r="AX345" s="223" t="str">
        <f t="shared" ca="1" si="499"/>
        <v>4.48555826708792+0.110114274846181i</v>
      </c>
      <c r="AY345" s="223" t="str">
        <f t="shared" ca="1" si="500"/>
        <v>4.29370481766899+1.30248111682733i</v>
      </c>
      <c r="AZ345" s="223" t="str">
        <f t="shared" ca="1" si="501"/>
        <v>3.79078160663022+2.40048597825517i</v>
      </c>
      <c r="BA345" s="223" t="str">
        <f t="shared" ca="1" si="502"/>
        <v>3.01322434858854+3.32458074740843i</v>
      </c>
      <c r="BB345" s="223" t="str">
        <f t="shared" ca="1" si="503"/>
        <v>2.01736540945354+4.00781672805856i</v>
      </c>
      <c r="BC345" s="223" t="str">
        <f t="shared" ca="1" si="504"/>
        <v>0.875352646601636+4.40069492978702i</v>
      </c>
      <c r="BD345" s="223" t="str">
        <f t="shared" ca="1" si="505"/>
        <v>-0.330077549607161+4.47475216433391i</v>
      </c>
      <c r="BE345" s="223" t="str">
        <f t="shared" ca="1" si="506"/>
        <v>-1.51159433093277+4.22462314291554i</v>
      </c>
      <c r="BF345" s="223" t="str">
        <f t="shared" ca="1" si="507"/>
        <v>-2.58359932508323+3.66842917996179i</v>
      </c>
      <c r="BG345" s="223" t="str">
        <f t="shared" ca="1" si="508"/>
        <v>-3.4684280553115+2.84646534250705i</v>
      </c>
      <c r="BH345" s="223" t="str">
        <f t="shared" ca="1" si="509"/>
        <v>-4.10197656619898+1.8182811584901i</v>
      </c>
      <c r="BI345" s="223" t="str">
        <f t="shared" ca="1" si="510"/>
        <v>-4.43834561860169+0.658366380372573i</v>
      </c>
      <c r="BJ345" s="223" t="str">
        <f t="shared" ca="1" si="511"/>
        <v>-4.45316599167447-0.549245638635066i</v>
      </c>
      <c r="BK345" s="223" t="str">
        <f t="shared" ca="1" si="512"/>
        <v>-4.14536398097741-1.71706598189492i</v>
      </c>
      <c r="BL345" s="223" t="str">
        <f t="shared" ca="1" si="513"/>
        <v>-3.53723918607968-2.7604885548446i</v>
      </c>
      <c r="BM345" s="223" t="str">
        <f t="shared" ca="1" si="514"/>
        <v>-2.67284895209794-3.60391961622823i</v>
      </c>
      <c r="BN345" s="223" t="str">
        <f t="shared" ca="1" si="515"/>
        <v>-1.6148165089533-4.18625438350055i</v>
      </c>
      <c r="BO345" s="223" t="str">
        <f t="shared" ca="1" si="516"/>
        <v>-0.439794051867091-4.46530394406786i</v>
      </c>
      <c r="BP345" s="223" t="str">
        <f t="shared" ca="1" si="517"/>
        <v>0.767090546816079-4.4208517520893i</v>
      </c>
      <c r="BQ345" s="223" t="str">
        <f t="shared" ca="1" si="518"/>
        <v>1.91840107050943-4.056118274118i</v>
      </c>
      <c r="BR345" s="223" t="str">
        <f t="shared" ca="1" si="519"/>
        <v>2.93072752588683-3.39752767317279i</v>
      </c>
      <c r="BS345" s="223" t="str">
        <f t="shared" ca="1" si="520"/>
        <v>3.73072901912604-2.49279343444589i</v>
      </c>
      <c r="BT345" s="223" t="str">
        <f t="shared" ca="1" si="521"/>
        <v>4.26044714731813-1.40746162500953i</v>
      </c>
      <c r="BU345" s="223" t="str">
        <f t="shared" ca="1" si="522"/>
        <v>4.48150496121822-0.22016222096924i</v>
      </c>
      <c r="BV345" s="223" t="str">
        <f t="shared" ca="1" si="523"/>
        <v>4.37788729341239+0.983087466680343i</v>
      </c>
      <c r="BW345" s="223" t="str">
        <f t="shared" ca="1" si="524"/>
        <v>3.95710102306416+2.11511456290912i</v>
      </c>
      <c r="BX345" s="223" t="str">
        <f t="shared" ca="1" si="525"/>
        <v>3.24963121851603+3.09390611761438i</v>
      </c>
      <c r="BY345" s="223" t="str">
        <f t="shared" ca="1" si="526"/>
        <v>2.30673255906727+3.84855076904341i</v>
      </c>
      <c r="BZ345" s="223" t="str">
        <f t="shared" ca="1" si="527"/>
        <v>1.19671604272746+4.32437612078834i</v>
      </c>
      <c r="CA345" s="223" t="str">
        <f t="shared" ca="1" si="528"/>
        <v>1.47093820953887E-12+4.48690964038342i</v>
      </c>
      <c r="CB345" s="223" t="str">
        <f t="shared" ca="1" si="529"/>
        <v>-1.19671604272905+4.3243761207879i</v>
      </c>
      <c r="CC345" s="223" t="str">
        <f t="shared" ca="1" si="530"/>
        <v>-2.30673255906846+3.84855076904269i</v>
      </c>
      <c r="CD345" s="223" t="str">
        <f t="shared" ca="1" si="531"/>
        <v>-3.249631218514+3.09390611761651i</v>
      </c>
      <c r="CE345" s="223" t="str">
        <f t="shared" ca="1" si="532"/>
        <v>-3.95710102306278+2.11511456291171i</v>
      </c>
      <c r="CF345" s="223" t="str">
        <f t="shared" ca="1" si="533"/>
        <v>-4.37788729341275+0.983087466678732i</v>
      </c>
      <c r="CG345" s="223" t="str">
        <f t="shared" ca="1" si="534"/>
        <v>-4.48150496121816-0.220162220970632i</v>
      </c>
      <c r="CH345" s="223" t="str">
        <f t="shared" ca="1" si="535"/>
        <v>-4.26044714731905-1.40746162500674i</v>
      </c>
      <c r="CI345" s="223" t="str">
        <f t="shared" ca="1" si="536"/>
        <v>-3.73072901912527-2.49279343444704i</v>
      </c>
      <c r="CJ345" s="223" t="str">
        <f t="shared" ca="1" si="537"/>
        <v>-2.93072752588558-3.39752767317387i</v>
      </c>
      <c r="CK345" s="223" t="str">
        <f t="shared" ca="1" si="538"/>
        <v>-1.91840107050817-4.05611827411859i</v>
      </c>
      <c r="CL345" s="223" t="str">
        <f t="shared" ca="1" si="539"/>
        <v>-0.767090546818978-4.4208517520888i</v>
      </c>
      <c r="CM345" s="223" t="str">
        <f t="shared" ca="1" si="540"/>
        <v>0.439794051868478-4.46530394406772i</v>
      </c>
      <c r="CN345" s="223" t="str">
        <f t="shared" ca="1" si="541"/>
        <v>1.61481650895484-4.18625438349995i</v>
      </c>
      <c r="CO345" s="223" t="str">
        <f t="shared" ca="1" si="542"/>
        <v>2.67284895209558-3.60391961622998i</v>
      </c>
      <c r="CP345" s="223" t="str">
        <f t="shared" ca="1" si="543"/>
        <v>3.53723918608069-2.7604885548433i</v>
      </c>
      <c r="CQ345" s="223" t="str">
        <f t="shared" ca="1" si="544"/>
        <v>4.14536398097795-1.71706598189363i</v>
      </c>
      <c r="CR345" s="223" t="str">
        <f t="shared" ca="1" si="545"/>
        <v>4.45316599167411-0.549245638637987i</v>
      </c>
      <c r="CS345" s="223" t="str">
        <f t="shared" ca="1" si="546"/>
        <v>4.43834561860144+0.658366380374206i</v>
      </c>
      <c r="CT345" s="223" t="str">
        <f t="shared" ca="1" si="547"/>
        <v>4.10197656619831+1.81828115849161i</v>
      </c>
      <c r="CU345" s="223" t="str">
        <f t="shared" ca="1" si="548"/>
        <v>3.46842805531062+2.84646534250812i</v>
      </c>
      <c r="CV345" s="223" t="str">
        <f t="shared" ca="1" si="549"/>
        <v>2.58359932508563+3.6684291799601i</v>
      </c>
      <c r="CW345" s="223" t="str">
        <f t="shared" ca="1" si="550"/>
        <v>1.51159433093146+4.22462314291601i</v>
      </c>
      <c r="CX345" s="223" t="str">
        <f t="shared" ca="1" si="551"/>
        <v>0.330077549605771+4.47475216433401i</v>
      </c>
      <c r="CY345" s="223" t="str">
        <f t="shared" ca="1" si="552"/>
        <v>-0.875352646599002+4.40069492978754i</v>
      </c>
      <c r="CZ345" s="223" t="str">
        <f t="shared" ca="1" si="553"/>
        <v>-2.01736540945103+4.00781672805982i</v>
      </c>
      <c r="DA345" s="223" t="str">
        <f t="shared" ca="1" si="554"/>
        <v>-3.01322434858976+3.32458074740732i</v>
      </c>
      <c r="DB345" s="223" t="str">
        <f t="shared" ca="1" si="555"/>
        <v>-3.79078160663111+2.40048597825377i</v>
      </c>
      <c r="DC345" s="223" t="str">
        <f t="shared" ca="1" si="556"/>
        <v>-4.29370481766814+1.30248111683014i</v>
      </c>
      <c r="DD345" s="223" t="str">
        <f t="shared" ca="1" si="557"/>
        <v>-4.48555826708795+0.11011427484466i</v>
      </c>
      <c r="DE345" s="223" t="str">
        <f t="shared" ca="1" si="558"/>
        <v>-4.35244258143174-1.09023011163032i</v>
      </c>
      <c r="DF345" s="223" t="str">
        <f t="shared" ca="1" si="559"/>
        <v>-3.90400170837842-2.21158965044243i</v>
      </c>
      <c r="DG345" s="223" t="str">
        <f t="shared" ca="1" si="560"/>
        <v>-3.1727242332849-3.17272423328791i</v>
      </c>
      <c r="DH345" s="223" t="str">
        <f t="shared" ca="1" si="561"/>
        <v>-2.21158965044272-3.90400170837826i</v>
      </c>
      <c r="DI345" s="223" t="str">
        <f t="shared" ca="1" si="562"/>
        <v>-1.09023011163015-4.35244258143179i</v>
      </c>
      <c r="DJ345" s="223" t="str">
        <f t="shared" ca="1" si="563"/>
        <v>0.110114274844838-4.48555826708795i</v>
      </c>
      <c r="DK345" s="223" t="str">
        <f t="shared" ca="1" si="564"/>
        <v>1.30248111683031-4.29370481766809i</v>
      </c>
      <c r="DL345" s="223" t="str">
        <f t="shared" ca="1" si="565"/>
        <v>2.40048597825392-3.79078160663101i</v>
      </c>
      <c r="DM345" s="223" t="str">
        <f t="shared" ca="1" si="566"/>
        <v>3.32458074740745-3.01322434858963i</v>
      </c>
      <c r="DN345" s="223" t="str">
        <f t="shared" ca="1" si="567"/>
        <v>4.0078167280599-2.01736540945087i</v>
      </c>
      <c r="DO345" s="223" t="str">
        <f t="shared" ca="1" si="568"/>
        <v>4.40069492978758-0.875352646598827i</v>
      </c>
      <c r="DP345" s="223" t="str">
        <f t="shared" ca="1" si="569"/>
        <v>4.47475216433404+0.33007754960544i</v>
      </c>
      <c r="DQ345" s="223" t="str">
        <f t="shared" ca="1" si="570"/>
        <v>4.22462314291595+1.51159433093162i</v>
      </c>
      <c r="DR345" s="223" t="str">
        <f t="shared" ca="1" si="571"/>
        <v>3.66842917995985+2.58359932508599i</v>
      </c>
      <c r="DS345" s="223" t="str">
        <f t="shared" ca="1" si="572"/>
        <v>2.84646534250798+3.46842805531073i</v>
      </c>
      <c r="DT345" s="223" t="str">
        <f t="shared" ca="1" si="573"/>
        <v>1.81828115849145+4.10197656619839i</v>
      </c>
      <c r="DU345" s="223" t="str">
        <f t="shared" ca="1" si="574"/>
        <v>0.658366380374027+4.43834561860147i</v>
      </c>
      <c r="DV345" s="223" t="str">
        <f t="shared" ca="1" si="575"/>
        <v>-0.549245638638162+4.45316599167409i</v>
      </c>
      <c r="DW345" s="223" t="str">
        <f t="shared" ca="1" si="576"/>
        <v>-1.71706598189356+4.14536398097797i</v>
      </c>
      <c r="DX345" s="223" t="str">
        <f t="shared" ca="1" si="577"/>
        <v>-2.76048855484324+3.53723918608074i</v>
      </c>
      <c r="DY345" s="223" t="str">
        <f t="shared" ca="1" si="578"/>
        <v>-3.60391961622994+2.67284895209564i</v>
      </c>
      <c r="DZ345" s="223" t="str">
        <f t="shared" ca="1" si="579"/>
        <v>-4.18625438349993+1.61481650895491i</v>
      </c>
      <c r="EA345" s="223" t="str">
        <f t="shared" ca="1" si="580"/>
        <v>-4.46530394406774+0.439794051868301i</v>
      </c>
      <c r="EB345" s="223" t="str">
        <f t="shared" ca="1" si="581"/>
        <v>-4.42085175208955-0.76709054681463i</v>
      </c>
      <c r="EC345" s="223" t="str">
        <f t="shared" ca="1" si="582"/>
        <v>-4.05611827411852-1.91840107050833i</v>
      </c>
      <c r="ED345" s="223" t="str">
        <f t="shared" ca="1" si="583"/>
        <v>-3.39752767317375-2.93072752588571i</v>
      </c>
      <c r="EE345" s="223" t="str">
        <f t="shared" ca="1" si="584"/>
        <v>-2.49279343444711-3.73072901912522i</v>
      </c>
      <c r="EF345" s="223" t="str">
        <f t="shared" ca="1" si="585"/>
        <v>-1.40746162500657-4.26044714731911i</v>
      </c>
      <c r="EG345" s="223" t="str">
        <f t="shared" ca="1" si="586"/>
        <v>-0.220162220970709-4.48150496121815i</v>
      </c>
      <c r="EH345" s="223" t="str">
        <f t="shared" ca="1" si="587"/>
        <v>0.983087466678656-4.37788729341277i</v>
      </c>
      <c r="EI345" s="223" t="str">
        <f t="shared" ca="1" si="588"/>
        <v>2.11511456291164-3.95710102306281i</v>
      </c>
      <c r="EJ345" s="223" t="str">
        <f t="shared" ca="1" si="589"/>
        <v>3.09390611761646-3.24963121851405i</v>
      </c>
      <c r="EK345" s="223" t="str">
        <f t="shared" ca="1" si="590"/>
        <v>3.84855076904279-2.30673255906831i</v>
      </c>
      <c r="EL345" s="223" t="str">
        <f t="shared" ca="1" si="591"/>
        <v>4.32437612078794-1.19671604272888i</v>
      </c>
      <c r="EM345" s="223" t="str">
        <f t="shared" ca="1" si="592"/>
        <v>4.48690964038342+1.64904669434269E-12i</v>
      </c>
      <c r="EN345" s="223"/>
      <c r="EO345" s="223"/>
      <c r="EP345" s="223"/>
    </row>
    <row r="346" spans="1:146">
      <c r="A346" s="249">
        <f t="shared" si="461"/>
        <v>4.8046874999999835E-3</v>
      </c>
      <c r="B346" s="248">
        <v>246</v>
      </c>
      <c r="C346" s="247">
        <f t="shared" si="462"/>
        <v>49200</v>
      </c>
      <c r="N346" s="246">
        <f t="shared" ca="1" si="463"/>
        <v>8.5130134704845517</v>
      </c>
      <c r="O346" s="223">
        <f t="shared" ca="1" si="464"/>
        <v>-4.4869865295154483</v>
      </c>
      <c r="P346" s="223" t="str">
        <f t="shared" ca="1" si="465"/>
        <v>-4.3525171662929-1.0902487941652i</v>
      </c>
      <c r="Q346" s="223" t="str">
        <f t="shared" ca="1" si="466"/>
        <v>-3.95716883322437-2.11515080819567i</v>
      </c>
      <c r="R346" s="223" t="str">
        <f t="shared" ca="1" si="467"/>
        <v>-3.32463771849717-3.01327598417388i</v>
      </c>
      <c r="S346" s="223" t="str">
        <f t="shared" ca="1" si="468"/>
        <v>-2.49283615175858-3.73079295010305i</v>
      </c>
      <c r="T346" s="223" t="str">
        <f t="shared" ca="1" si="469"/>
        <v>-1.51162023410124-4.22469553742146i</v>
      </c>
      <c r="U346" s="223" t="str">
        <f t="shared" ca="1" si="470"/>
        <v>-0.439801588320364-4.46538046295766i</v>
      </c>
      <c r="V346" s="223" t="str">
        <f t="shared" ca="1" si="471"/>
        <v>0.658377662350575-4.43842167552508i</v>
      </c>
      <c r="W346" s="223" t="str">
        <f t="shared" ca="1" si="472"/>
        <v>1.71709540609079-4.14543501727322i</v>
      </c>
      <c r="X346" s="223" t="str">
        <f t="shared" ca="1" si="473"/>
        <v>2.67289475489912-3.60398137415912i</v>
      </c>
      <c r="Y346" s="223" t="str">
        <f t="shared" ca="1" si="474"/>
        <v>3.46848749141334-2.8465141204572i</v>
      </c>
      <c r="Z346" s="223" t="str">
        <f t="shared" ca="1" si="475"/>
        <v>4.05618778107113-1.9184339448473i</v>
      </c>
      <c r="AA346" s="223" t="str">
        <f t="shared" ca="1" si="476"/>
        <v>4.40077034151633-0.875367646925197i</v>
      </c>
      <c r="AB346" s="223" t="str">
        <f t="shared" ca="1" si="477"/>
        <v>4.48158175773385+0.220165993741733i</v>
      </c>
      <c r="AC346" s="223" t="str">
        <f t="shared" ca="1" si="478"/>
        <v>4.29377839598043+1.30250343656543i</v>
      </c>
      <c r="AD346" s="223" t="str">
        <f t="shared" ca="1" si="479"/>
        <v>3.8486167190511+2.30677208798213i</v>
      </c>
      <c r="AE346" s="223" t="str">
        <f t="shared" ca="1" si="480"/>
        <v>3.17277860211292+3.17277860211322i</v>
      </c>
      <c r="AF346" s="223" t="str">
        <f t="shared" ca="1" si="481"/>
        <v>2.30677208798182+3.84861671905128i</v>
      </c>
      <c r="AG346" s="223" t="str">
        <f t="shared" ca="1" si="482"/>
        <v>1.30250343656588+4.2937783959803i</v>
      </c>
      <c r="AH346" s="223" t="str">
        <f t="shared" ca="1" si="483"/>
        <v>0.22016599374271+4.4815817577338i</v>
      </c>
      <c r="AI346" s="223" t="str">
        <f t="shared" ca="1" si="484"/>
        <v>-0.875367646923802+4.4007703415166i</v>
      </c>
      <c r="AJ346" s="223" t="str">
        <f t="shared" ca="1" si="485"/>
        <v>-1.91843394484561+4.05618778107193i</v>
      </c>
      <c r="AK346" s="223" t="str">
        <f t="shared" ca="1" si="486"/>
        <v>-2.84651412045889+3.46848749141197i</v>
      </c>
      <c r="AL346" s="223" t="str">
        <f t="shared" ca="1" si="487"/>
        <v>-3.60398137415987+2.67289475489811i</v>
      </c>
      <c r="AM346" s="223" t="str">
        <f t="shared" ca="1" si="488"/>
        <v>-4.14543501727356+1.71709540608995i</v>
      </c>
      <c r="AN346" s="223" t="str">
        <f t="shared" ca="1" si="489"/>
        <v>-4.43842167552514+0.658377662350158i</v>
      </c>
      <c r="AO346" s="223" t="str">
        <f t="shared" ca="1" si="490"/>
        <v>-4.46538046295767-0.439801588320279i</v>
      </c>
      <c r="AP346" s="223" t="str">
        <f t="shared" ca="1" si="491"/>
        <v>-4.22469553742165-1.51162023410072i</v>
      </c>
      <c r="AQ346" s="223" t="str">
        <f t="shared" ca="1" si="492"/>
        <v>-3.73079295010362-2.49283615175773i</v>
      </c>
      <c r="AR346" s="223" t="str">
        <f t="shared" ca="1" si="493"/>
        <v>-3.73079295010362-2.49283615175773i</v>
      </c>
      <c r="AS346" s="223" t="str">
        <f t="shared" ca="1" si="494"/>
        <v>-2.11515080819377-3.95716883322538i</v>
      </c>
      <c r="AT346" s="223" t="str">
        <f t="shared" ca="1" si="495"/>
        <v>-1.09024879416349-4.35251716629333i</v>
      </c>
      <c r="AU346" s="223" t="str">
        <f t="shared" ca="1" si="496"/>
        <v>1.31705669418531E-12-4.48698652951545i</v>
      </c>
      <c r="AV346" s="223" t="str">
        <f t="shared" ca="1" si="497"/>
        <v>1.09024879416593-4.35251716629272i</v>
      </c>
      <c r="AW346" s="223" t="str">
        <f t="shared" ca="1" si="498"/>
        <v>2.11515080819598-3.9571688332242i</v>
      </c>
      <c r="AX346" s="223" t="str">
        <f t="shared" ca="1" si="499"/>
        <v>3.01327598417379-3.32463771849724i</v>
      </c>
      <c r="AY346" s="223" t="str">
        <f t="shared" ca="1" si="500"/>
        <v>3.73079295010253-2.49283615175935i</v>
      </c>
      <c r="AZ346" s="223" t="str">
        <f t="shared" ca="1" si="501"/>
        <v>4.22469553742099-1.51162023410257i</v>
      </c>
      <c r="BA346" s="223" t="str">
        <f t="shared" ca="1" si="502"/>
        <v>4.46538046295748-0.439801588322226i</v>
      </c>
      <c r="BB346" s="223" t="str">
        <f t="shared" ca="1" si="503"/>
        <v>4.43842167552476+0.658377662352765i</v>
      </c>
      <c r="BC346" s="223" t="str">
        <f t="shared" ca="1" si="504"/>
        <v>4.14543501727255+1.71709540609238i</v>
      </c>
      <c r="BD346" s="223" t="str">
        <f t="shared" ca="1" si="505"/>
        <v>3.60398137415838+2.67289475490012i</v>
      </c>
      <c r="BE346" s="223" t="str">
        <f t="shared" ca="1" si="506"/>
        <v>2.84651412045695+3.46848749141355i</v>
      </c>
      <c r="BF346" s="223" t="str">
        <f t="shared" ca="1" si="507"/>
        <v>1.91843394484732+4.05618778107112i</v>
      </c>
      <c r="BG346" s="223" t="str">
        <f t="shared" ca="1" si="508"/>
        <v>0.875367646925785+4.40077034151621i</v>
      </c>
      <c r="BH346" s="223" t="str">
        <f t="shared" ca="1" si="509"/>
        <v>-0.220165993740756+4.4815817577339i</v>
      </c>
      <c r="BI346" s="223" t="str">
        <f t="shared" ca="1" si="510"/>
        <v>-1.30250343656413+4.29377839598083i</v>
      </c>
      <c r="BJ346" s="223" t="str">
        <f t="shared" ca="1" si="511"/>
        <v>-2.30677208798009+3.84861671905233i</v>
      </c>
      <c r="BK346" s="223" t="str">
        <f t="shared" ca="1" si="512"/>
        <v>-3.17277860211451+3.17277860211162i</v>
      </c>
      <c r="BL346" s="223" t="str">
        <f t="shared" ca="1" si="513"/>
        <v>-3.84861671905193+2.30677208798075i</v>
      </c>
      <c r="BM346" s="223" t="str">
        <f t="shared" ca="1" si="514"/>
        <v>-4.29377839598068+1.30250343656462i</v>
      </c>
      <c r="BN346" s="223" t="str">
        <f t="shared" ca="1" si="515"/>
        <v>-4.48158175773386+0.220165993741522i</v>
      </c>
      <c r="BO346" s="223" t="str">
        <f t="shared" ca="1" si="516"/>
        <v>-4.40077034151636-0.875367646925031i</v>
      </c>
      <c r="BP346" s="223" t="str">
        <f t="shared" ca="1" si="517"/>
        <v>-4.05618778107134-1.91843394484686i</v>
      </c>
      <c r="BQ346" s="223" t="str">
        <f t="shared" ca="1" si="518"/>
        <v>-3.46848749141404-2.84651412045636i</v>
      </c>
      <c r="BR346" s="223" t="str">
        <f t="shared" ca="1" si="519"/>
        <v>-2.67289475490064-3.603981374158i</v>
      </c>
      <c r="BS346" s="223" t="str">
        <f t="shared" ca="1" si="520"/>
        <v>-1.71709540608885-4.14543501727402i</v>
      </c>
      <c r="BT346" s="223" t="str">
        <f t="shared" ca="1" si="521"/>
        <v>-0.658377662348852-4.43842167552534i</v>
      </c>
      <c r="BU346" s="223" t="str">
        <f t="shared" ca="1" si="522"/>
        <v>0.439801588321462-4.46538046295755i</v>
      </c>
      <c r="BV346" s="223" t="str">
        <f t="shared" ca="1" si="523"/>
        <v>1.51162023410196-4.2246955374212i</v>
      </c>
      <c r="BW346" s="223" t="str">
        <f t="shared" ca="1" si="524"/>
        <v>2.49283615175892-3.73079295010281i</v>
      </c>
      <c r="BX346" s="223" t="str">
        <f t="shared" ca="1" si="525"/>
        <v>3.32463771849673-3.01327598417436i</v>
      </c>
      <c r="BY346" s="223" t="str">
        <f t="shared" ca="1" si="526"/>
        <v>3.9571688332239-2.11515080819654i</v>
      </c>
      <c r="BZ346" s="223" t="str">
        <f t="shared" ca="1" si="527"/>
        <v>4.35251716629254-1.09024879416667i</v>
      </c>
      <c r="CA346" s="223" t="str">
        <f t="shared" ca="1" si="528"/>
        <v>4.48698652951545-1.95688839659027E-12i</v>
      </c>
      <c r="CB346" s="223" t="str">
        <f t="shared" ca="1" si="529"/>
        <v>4.35251716629243+1.09024879416708i</v>
      </c>
      <c r="CC346" s="223" t="str">
        <f t="shared" ca="1" si="530"/>
        <v>3.95716883322358+2.11515080819714i</v>
      </c>
      <c r="CD346" s="223" t="str">
        <f t="shared" ca="1" si="531"/>
        <v>3.32463771849627+3.01327598417486i</v>
      </c>
      <c r="CE346" s="223" t="str">
        <f t="shared" ca="1" si="532"/>
        <v>2.49283615175836+3.73079295010319i</v>
      </c>
      <c r="CF346" s="223" t="str">
        <f t="shared" ca="1" si="533"/>
        <v>1.51162023410133+4.22469553742143i</v>
      </c>
      <c r="CG346" s="223" t="str">
        <f t="shared" ca="1" si="534"/>
        <v>0.439801588321042+4.46538046295759i</v>
      </c>
      <c r="CH346" s="223" t="str">
        <f t="shared" ca="1" si="535"/>
        <v>-0.658377662349525+4.43842167552524i</v>
      </c>
      <c r="CI346" s="223" t="str">
        <f t="shared" ca="1" si="536"/>
        <v>-1.71709540608948+4.14543501727376i</v>
      </c>
      <c r="CJ346" s="223" t="str">
        <f t="shared" ca="1" si="537"/>
        <v>-2.67289475489749+3.60398137416033i</v>
      </c>
      <c r="CK346" s="223" t="str">
        <f t="shared" ca="1" si="538"/>
        <v>-3.46848749141447+2.84651412045583i</v>
      </c>
      <c r="CL346" s="223" t="str">
        <f t="shared" ca="1" si="539"/>
        <v>-4.05618778107163+1.91843394484625i</v>
      </c>
      <c r="CM346" s="223" t="str">
        <f t="shared" ca="1" si="540"/>
        <v>-4.40077034151649+0.875367646924367i</v>
      </c>
      <c r="CN346" s="223" t="str">
        <f t="shared" ca="1" si="541"/>
        <v>-4.48158175773384-0.220165993741944i</v>
      </c>
      <c r="CO346" s="223" t="str">
        <f t="shared" ca="1" si="542"/>
        <v>-4.29377839598048-1.30250343656527i</v>
      </c>
      <c r="CP346" s="223" t="str">
        <f t="shared" ca="1" si="543"/>
        <v>-3.84861671905158-2.30677208798133i</v>
      </c>
      <c r="CQ346" s="223" t="str">
        <f t="shared" ca="1" si="544"/>
        <v>-3.17277860211403-3.1727786021121i</v>
      </c>
      <c r="CR346" s="223" t="str">
        <f t="shared" ca="1" si="545"/>
        <v>-2.30677208798344-3.84861671905031i</v>
      </c>
      <c r="CS346" s="223" t="str">
        <f t="shared" ca="1" si="546"/>
        <v>-1.30250343656348-4.29377839598103i</v>
      </c>
      <c r="CT346" s="223" t="str">
        <f t="shared" ca="1" si="547"/>
        <v>-0.220165993740079-4.48158175773393i</v>
      </c>
      <c r="CU346" s="223" t="str">
        <f t="shared" ca="1" si="548"/>
        <v>0.875367646926198-4.40077034151613i</v>
      </c>
      <c r="CV346" s="223" t="str">
        <f t="shared" ca="1" si="549"/>
        <v>1.9184339448477-4.05618778107094i</v>
      </c>
      <c r="CW346" s="223" t="str">
        <f t="shared" ca="1" si="550"/>
        <v>2.84651412045747-3.46848749141312i</v>
      </c>
      <c r="CX346" s="223" t="str">
        <f t="shared" ca="1" si="551"/>
        <v>3.6039813741587-2.67289475489968i</v>
      </c>
      <c r="CY346" s="223" t="str">
        <f t="shared" ca="1" si="552"/>
        <v>4.14543501727272-1.71709540609199i</v>
      </c>
      <c r="CZ346" s="223" t="str">
        <f t="shared" ca="1" si="553"/>
        <v>4.43842167552487-0.658377662351966i</v>
      </c>
      <c r="DA346" s="223" t="str">
        <f t="shared" ca="1" si="554"/>
        <v>4.46538046295786+0.439801588318331i</v>
      </c>
      <c r="DB346" s="223" t="str">
        <f t="shared" ca="1" si="555"/>
        <v>4.2246955374208+1.51162023410308i</v>
      </c>
      <c r="DC346" s="223" t="str">
        <f t="shared" ca="1" si="556"/>
        <v>3.73079295010229+2.4928361517597i</v>
      </c>
      <c r="DD346" s="223" t="str">
        <f t="shared" ca="1" si="557"/>
        <v>3.01327598417329+3.3246377184977i</v>
      </c>
      <c r="DE346" s="223" t="str">
        <f t="shared" ca="1" si="558"/>
        <v>2.11515080819549+3.95716883322446i</v>
      </c>
      <c r="DF346" s="223" t="str">
        <f t="shared" ca="1" si="559"/>
        <v>1.09024879416552+4.35251716629282i</v>
      </c>
      <c r="DG346" s="223" t="str">
        <f t="shared" ca="1" si="560"/>
        <v>5.12303875044925E-13+4.48698652951545i</v>
      </c>
      <c r="DH346" s="223" t="str">
        <f t="shared" ca="1" si="561"/>
        <v>-1.09024879416403+4.3525171662932i</v>
      </c>
      <c r="DI346" s="223" t="str">
        <f t="shared" ca="1" si="562"/>
        <v>-2.11515080819414+3.95716883322519i</v>
      </c>
      <c r="DJ346" s="223" t="str">
        <f t="shared" ca="1" si="563"/>
        <v>-3.01327598417253+3.32463771849839i</v>
      </c>
      <c r="DK346" s="223" t="str">
        <f t="shared" ca="1" si="564"/>
        <v>-3.73079295010399+2.49283615175716i</v>
      </c>
      <c r="DL346" s="223" t="str">
        <f t="shared" ca="1" si="565"/>
        <v>-4.22469553742183+1.51162023410021i</v>
      </c>
      <c r="DM346" s="223" t="str">
        <f t="shared" ca="1" si="566"/>
        <v>-4.46538046295771+0.439801588319859i</v>
      </c>
      <c r="DN346" s="223" t="str">
        <f t="shared" ca="1" si="567"/>
        <v>-4.43842167552503-0.658377662350952i</v>
      </c>
      <c r="DO346" s="223" t="str">
        <f t="shared" ca="1" si="568"/>
        <v>-4.1454350172733-1.71709540609058i</v>
      </c>
      <c r="DP346" s="223" t="str">
        <f t="shared" ca="1" si="569"/>
        <v>-3.60398137415962-2.67289475489845i</v>
      </c>
      <c r="DQ346" s="223" t="str">
        <f t="shared" ca="1" si="570"/>
        <v>-2.84651412045827-3.46848749141247i</v>
      </c>
      <c r="DR346" s="223" t="str">
        <f t="shared" ca="1" si="571"/>
        <v>-1.91843394484909-4.05618778107028i</v>
      </c>
      <c r="DS346" s="223" t="str">
        <f t="shared" ca="1" si="572"/>
        <v>-0.875367646923201-4.40077034151672i</v>
      </c>
      <c r="DT346" s="223" t="str">
        <f t="shared" ca="1" si="573"/>
        <v>0.220165993743132-4.48158175773378i</v>
      </c>
      <c r="DU346" s="223" t="str">
        <f t="shared" ca="1" si="574"/>
        <v>1.30250343656665-4.29377839598007i</v>
      </c>
      <c r="DV346" s="223" t="str">
        <f t="shared" ca="1" si="575"/>
        <v>2.30677208798235-3.84861671905097i</v>
      </c>
      <c r="DW346" s="223" t="str">
        <f t="shared" ca="1" si="576"/>
        <v>3.17277860211294-3.17277860211319i</v>
      </c>
      <c r="DX346" s="223" t="str">
        <f t="shared" ca="1" si="577"/>
        <v>3.84861671905105-2.30677208798221i</v>
      </c>
      <c r="DY346" s="223" t="str">
        <f t="shared" ca="1" si="578"/>
        <v>4.29377839598012-1.30250343656649i</v>
      </c>
      <c r="DZ346" s="223" t="str">
        <f t="shared" ca="1" si="579"/>
        <v>4.48158175773376-0.220165993743477i</v>
      </c>
      <c r="EA346" s="223" t="str">
        <f t="shared" ca="1" si="580"/>
        <v>4.4007703415159+0.875367646927365i</v>
      </c>
      <c r="EB346" s="223" t="str">
        <f t="shared" ca="1" si="581"/>
        <v>4.05618778107021+1.91843394484924i</v>
      </c>
      <c r="EC346" s="223" t="str">
        <f t="shared" ca="1" si="582"/>
        <v>3.46848749141237+2.84651412045839i</v>
      </c>
      <c r="ED346" s="223" t="str">
        <f t="shared" ca="1" si="583"/>
        <v>2.67289475489873+3.60398137415941i</v>
      </c>
      <c r="EE346" s="223" t="str">
        <f t="shared" ca="1" si="584"/>
        <v>1.71709540609042+4.14543501727337i</v>
      </c>
      <c r="EF346" s="223" t="str">
        <f t="shared" ca="1" si="585"/>
        <v>0.65837766235079+4.43842167552505i</v>
      </c>
      <c r="EG346" s="223" t="str">
        <f t="shared" ca="1" si="586"/>
        <v>-0.439801588319515+4.46538046295774i</v>
      </c>
      <c r="EH346" s="223" t="str">
        <f t="shared" ca="1" si="587"/>
        <v>-1.51162023410036+4.22469553742178i</v>
      </c>
      <c r="EI346" s="223" t="str">
        <f t="shared" ca="1" si="588"/>
        <v>-2.4928361517573+3.7307929501039i</v>
      </c>
      <c r="EJ346" s="223" t="str">
        <f t="shared" ca="1" si="589"/>
        <v>-3.3246377184985+3.01327598417241i</v>
      </c>
      <c r="EK346" s="223" t="str">
        <f t="shared" ca="1" si="590"/>
        <v>-3.95716883322502+2.11515080819444i</v>
      </c>
      <c r="EL346" s="223" t="str">
        <f t="shared" ca="1" si="591"/>
        <v>-4.35251716629324+1.09024879416387i</v>
      </c>
      <c r="EM346" s="223" t="str">
        <f t="shared" ca="1" si="592"/>
        <v>-4.48698652951545-6.77224991780364E-13i</v>
      </c>
      <c r="EN346" s="223"/>
      <c r="EO346" s="223"/>
      <c r="EP346" s="223"/>
    </row>
    <row r="347" spans="1:146">
      <c r="A347" s="249">
        <f t="shared" si="461"/>
        <v>4.824218749999983E-3</v>
      </c>
      <c r="B347" s="248">
        <v>247</v>
      </c>
      <c r="C347" s="247">
        <f t="shared" si="462"/>
        <v>49400</v>
      </c>
      <c r="N347" s="246">
        <f t="shared" ca="1" si="463"/>
        <v>8.5129443329750707</v>
      </c>
      <c r="O347" s="223">
        <f t="shared" ca="1" si="464"/>
        <v>-4.4870556670249293</v>
      </c>
      <c r="P347" s="223" t="str">
        <f t="shared" ca="1" si="465"/>
        <v>-4.37802977191767-0.983119461298091i</v>
      </c>
      <c r="Q347" s="223" t="str">
        <f t="shared" ca="1" si="466"/>
        <v>-4.05625028063939-1.91846350494175i</v>
      </c>
      <c r="R347" s="223" t="str">
        <f t="shared" ca="1" si="467"/>
        <v>-3.53735430566092-2.76057839504743i</v>
      </c>
      <c r="S347" s="223" t="str">
        <f t="shared" ca="1" si="468"/>
        <v>-2.84655798082899-3.46854093543082i</v>
      </c>
      <c r="T347" s="223" t="str">
        <f t="shared" ca="1" si="469"/>
        <v>-2.01743106468543-4.00794716260366i</v>
      </c>
      <c r="U347" s="223" t="str">
        <f t="shared" ca="1" si="470"/>
        <v>-1.09026559320956-4.3525842318379i</v>
      </c>
      <c r="V347" s="223" t="str">
        <f t="shared" ca="1" si="471"/>
        <v>-0.110117858519579-4.48570424974893i</v>
      </c>
      <c r="W347" s="223" t="str">
        <f t="shared" ca="1" si="472"/>
        <v>0.875381134984325-4.40083815056792i</v>
      </c>
      <c r="X347" s="223" t="str">
        <f t="shared" ca="1" si="473"/>
        <v>1.81834033451865-4.10211006517903i</v>
      </c>
      <c r="Y347" s="223" t="str">
        <f t="shared" ca="1" si="474"/>
        <v>2.67293594006574-3.60403690592722i</v>
      </c>
      <c r="Z347" s="223" t="str">
        <f t="shared" ca="1" si="475"/>
        <v>3.39763824583832-2.93082290652254i</v>
      </c>
      <c r="AA347" s="223" t="str">
        <f t="shared" ca="1" si="476"/>
        <v>3.95722980706398-2.11518339939233i</v>
      </c>
      <c r="AB347" s="223" t="str">
        <f t="shared" ca="1" si="477"/>
        <v>4.32451685777042-1.19675498989559i</v>
      </c>
      <c r="AC347" s="223" t="str">
        <f t="shared" ca="1" si="478"/>
        <v>4.48165081196416-0.220169386158758i</v>
      </c>
      <c r="AD347" s="223" t="str">
        <f t="shared" ca="1" si="479"/>
        <v>4.42099562887425+0.767115511807275i</v>
      </c>
      <c r="AE347" s="223" t="str">
        <f t="shared" ca="1" si="480"/>
        <v>4.14549889200318+1.71712186387018i</v>
      </c>
      <c r="AF347" s="223" t="str">
        <f t="shared" ca="1" si="481"/>
        <v>3.66854856912553+2.58368340842053i</v>
      </c>
      <c r="AG347" s="223" t="str">
        <f t="shared" ca="1" si="482"/>
        <v>3.01332241408776+3.32468894601237i</v>
      </c>
      <c r="AH347" s="223" t="str">
        <f t="shared" ca="1" si="483"/>
        <v>2.21166162671089+3.90412876425907i</v>
      </c>
      <c r="AI347" s="223" t="str">
        <f t="shared" ca="1" si="484"/>
        <v>1.30252350612477+4.29384455645206i</v>
      </c>
      <c r="AJ347" s="223" t="str">
        <f t="shared" ca="1" si="485"/>
        <v>0.33008829199152+4.47489779531004i</v>
      </c>
      <c r="AK347" s="223" t="str">
        <f t="shared" ca="1" si="486"/>
        <v>-0.658387806931028+4.43849006472529i</v>
      </c>
      <c r="AL347" s="223" t="str">
        <f t="shared" ca="1" si="487"/>
        <v>-1.6148690632195+4.18639062530446i</v>
      </c>
      <c r="AM347" s="223" t="str">
        <f t="shared" ca="1" si="488"/>
        <v>-2.49287456250211+3.73085043584039i</v>
      </c>
      <c r="AN347" s="223" t="str">
        <f t="shared" ca="1" si="489"/>
        <v>-3.24973697788479+3.09400680890472i</v>
      </c>
      <c r="AO347" s="223" t="str">
        <f t="shared" ca="1" si="490"/>
        <v>-3.84867602027205+2.30680763176373i</v>
      </c>
      <c r="AP347" s="223" t="str">
        <f t="shared" ca="1" si="491"/>
        <v>-4.2605858037305+1.40750743089714i</v>
      </c>
      <c r="AQ347" s="223" t="str">
        <f t="shared" ca="1" si="492"/>
        <v>-4.46544926755093+0.439808364983475i</v>
      </c>
      <c r="AR347" s="223" t="str">
        <f t="shared" ca="1" si="493"/>
        <v>-4.46544926755093+0.439808364983475i</v>
      </c>
      <c r="AS347" s="223" t="str">
        <f t="shared" ca="1" si="494"/>
        <v>-4.22476063343371-1.51164352582523i</v>
      </c>
      <c r="AT347" s="223" t="str">
        <f t="shared" ca="1" si="495"/>
        <v>-3.79090497776071-2.40056410215799i</v>
      </c>
      <c r="AU347" s="223" t="str">
        <f t="shared" ca="1" si="496"/>
        <v>-3.17282748971572-3.17282748971399i</v>
      </c>
      <c r="AV347" s="223" t="str">
        <f t="shared" ca="1" si="497"/>
        <v>-2.40056410216006-3.7909049777594i</v>
      </c>
      <c r="AW347" s="223" t="str">
        <f t="shared" ca="1" si="498"/>
        <v>-1.51164352582741-4.22476063343293i</v>
      </c>
      <c r="AX347" s="223" t="str">
        <f t="shared" ca="1" si="499"/>
        <v>-0.549263513857416-4.45331092012735i</v>
      </c>
      <c r="AY347" s="223" t="str">
        <f t="shared" ca="1" si="500"/>
        <v>0.439808364981044-4.46544926755116i</v>
      </c>
      <c r="AZ347" s="223" t="str">
        <f t="shared" ca="1" si="501"/>
        <v>1.40750743089906-4.26058580372986i</v>
      </c>
      <c r="BA347" s="223" t="str">
        <f t="shared" ca="1" si="502"/>
        <v>2.30680763176547-3.84867602027101i</v>
      </c>
      <c r="BB347" s="223" t="str">
        <f t="shared" ca="1" si="503"/>
        <v>3.09400680890628-3.24973697788331i</v>
      </c>
      <c r="BC347" s="223" t="str">
        <f t="shared" ca="1" si="504"/>
        <v>3.73085043584158-2.49287456250033i</v>
      </c>
      <c r="BD347" s="223" t="str">
        <f t="shared" ca="1" si="505"/>
        <v>4.18639062530524-1.6148690632175i</v>
      </c>
      <c r="BE347" s="223" t="str">
        <f t="shared" ca="1" si="506"/>
        <v>4.43849006472558-0.658387806929031i</v>
      </c>
      <c r="BF347" s="223" t="str">
        <f t="shared" ca="1" si="507"/>
        <v>4.47489779530989+0.330088291993535i</v>
      </c>
      <c r="BG347" s="223" t="str">
        <f t="shared" ca="1" si="508"/>
        <v>4.29384455645145+1.30252350612677i</v>
      </c>
      <c r="BH347" s="223" t="str">
        <f t="shared" ca="1" si="509"/>
        <v>3.90412876425805+2.2116616267127i</v>
      </c>
      <c r="BI347" s="223" t="str">
        <f t="shared" ca="1" si="510"/>
        <v>3.32468894601097+3.01332241408931i</v>
      </c>
      <c r="BJ347" s="223" t="str">
        <f t="shared" ca="1" si="511"/>
        <v>2.58368340842253+3.66854856912413i</v>
      </c>
      <c r="BK347" s="223" t="str">
        <f t="shared" ca="1" si="512"/>
        <v>1.71712186387202+4.14549889200241i</v>
      </c>
      <c r="BL347" s="223" t="str">
        <f t="shared" ca="1" si="513"/>
        <v>0.767115511808738+4.42099562887399i</v>
      </c>
      <c r="BM347" s="223" t="str">
        <f t="shared" ca="1" si="514"/>
        <v>-0.220169386157273+4.48165081196423i</v>
      </c>
      <c r="BN347" s="223" t="str">
        <f t="shared" ca="1" si="515"/>
        <v>-1.19675498989459+4.3245168577707i</v>
      </c>
      <c r="BO347" s="223" t="str">
        <f t="shared" ca="1" si="516"/>
        <v>-2.11518339939147+3.95722980706444i</v>
      </c>
      <c r="BP347" s="223" t="str">
        <f t="shared" ca="1" si="517"/>
        <v>-2.93082290652214+3.39763824583867i</v>
      </c>
      <c r="BQ347" s="223" t="str">
        <f t="shared" ca="1" si="518"/>
        <v>-3.60403690592719+2.67293594006578i</v>
      </c>
      <c r="BR347" s="223" t="str">
        <f t="shared" ca="1" si="519"/>
        <v>-4.10211006517901+1.8183403345187i</v>
      </c>
      <c r="BS347" s="223" t="str">
        <f t="shared" ca="1" si="520"/>
        <v>-4.40083815056796+0.875381134984159i</v>
      </c>
      <c r="BT347" s="223" t="str">
        <f t="shared" ca="1" si="521"/>
        <v>-4.48570424974892-0.110117858519783i</v>
      </c>
      <c r="BU347" s="223" t="str">
        <f t="shared" ca="1" si="522"/>
        <v>-4.35258423183774-1.09026559321022i</v>
      </c>
      <c r="BV347" s="223" t="str">
        <f t="shared" ca="1" si="523"/>
        <v>-4.00794716260335-2.01743106468605i</v>
      </c>
      <c r="BW347" s="223" t="str">
        <f t="shared" ca="1" si="524"/>
        <v>-3.46854093543009-2.84655798082988i</v>
      </c>
      <c r="BX347" s="223" t="str">
        <f t="shared" ca="1" si="525"/>
        <v>-2.7605783950465-3.53735430566166i</v>
      </c>
      <c r="BY347" s="223" t="str">
        <f t="shared" ca="1" si="526"/>
        <v>-1.91846350494026-4.0562502806401i</v>
      </c>
      <c r="BZ347" s="223" t="str">
        <f t="shared" ca="1" si="527"/>
        <v>-0.983119461296234-4.37802977191808i</v>
      </c>
      <c r="CA347" s="223" t="str">
        <f t="shared" ca="1" si="528"/>
        <v>2.14822150804581E-12-4.48705566702493i</v>
      </c>
      <c r="CB347" s="223" t="str">
        <f t="shared" ca="1" si="529"/>
        <v>0.983119461300425-4.37802977191715i</v>
      </c>
      <c r="CC347" s="223" t="str">
        <f t="shared" ca="1" si="530"/>
        <v>1.91846350493999-4.05625028064023i</v>
      </c>
      <c r="CD347" s="223" t="str">
        <f t="shared" ca="1" si="531"/>
        <v>2.76057839504626-3.53735430566184i</v>
      </c>
      <c r="CE347" s="223" t="str">
        <f t="shared" ca="1" si="532"/>
        <v>3.4685409354299-2.84655798083011i</v>
      </c>
      <c r="CF347" s="223" t="str">
        <f t="shared" ca="1" si="533"/>
        <v>4.00794716260322-2.01743106468631i</v>
      </c>
      <c r="CG347" s="223" t="str">
        <f t="shared" ca="1" si="534"/>
        <v>4.35258423183767-1.09026559321051i</v>
      </c>
      <c r="CH347" s="223" t="str">
        <f t="shared" ca="1" si="535"/>
        <v>4.48570424974892-0.110117858520077i</v>
      </c>
      <c r="CI347" s="223" t="str">
        <f t="shared" ca="1" si="536"/>
        <v>4.40083815056806+0.875381134983616i</v>
      </c>
      <c r="CJ347" s="223" t="str">
        <f t="shared" ca="1" si="537"/>
        <v>4.10211006517913+1.81834033451843i</v>
      </c>
      <c r="CK347" s="223" t="str">
        <f t="shared" ca="1" si="538"/>
        <v>3.60403690592736+2.67293594006554i</v>
      </c>
      <c r="CL347" s="223" t="str">
        <f t="shared" ca="1" si="539"/>
        <v>2.93082290652237+3.39763824583847i</v>
      </c>
      <c r="CM347" s="223" t="str">
        <f t="shared" ca="1" si="540"/>
        <v>2.11518339939173+3.9572298070643i</v>
      </c>
      <c r="CN347" s="223" t="str">
        <f t="shared" ca="1" si="541"/>
        <v>1.19675498989487+4.32451685777062i</v>
      </c>
      <c r="CO347" s="223" t="str">
        <f t="shared" ca="1" si="542"/>
        <v>0.220169386157568+4.48165081196422i</v>
      </c>
      <c r="CP347" s="223" t="str">
        <f t="shared" ca="1" si="543"/>
        <v>-0.767115511808451+4.42099562887404i</v>
      </c>
      <c r="CQ347" s="223" t="str">
        <f t="shared" ca="1" si="544"/>
        <v>-1.71712186387175+4.14549889200253i</v>
      </c>
      <c r="CR347" s="223" t="str">
        <f t="shared" ca="1" si="545"/>
        <v>-2.58368340842229+3.66854856912429i</v>
      </c>
      <c r="CS347" s="223" t="str">
        <f t="shared" ca="1" si="546"/>
        <v>-3.32468894601385+3.01332241408612i</v>
      </c>
      <c r="CT347" s="223" t="str">
        <f t="shared" ca="1" si="547"/>
        <v>-3.9041287642579+2.21166162671296i</v>
      </c>
      <c r="CU347" s="223" t="str">
        <f t="shared" ca="1" si="548"/>
        <v>-4.29384455645137+1.30252350612705i</v>
      </c>
      <c r="CV347" s="223" t="str">
        <f t="shared" ca="1" si="549"/>
        <v>-4.47489779530987+0.330088291993829i</v>
      </c>
      <c r="CW347" s="223" t="str">
        <f t="shared" ca="1" si="550"/>
        <v>-4.43849006472566-0.658387806928484i</v>
      </c>
      <c r="CX347" s="223" t="str">
        <f t="shared" ca="1" si="551"/>
        <v>-4.1863906253053-1.61486906321734i</v>
      </c>
      <c r="CY347" s="223" t="str">
        <f t="shared" ca="1" si="552"/>
        <v>-3.73085043584182-2.49287456249998i</v>
      </c>
      <c r="CZ347" s="223" t="str">
        <f t="shared" ca="1" si="553"/>
        <v>-3.0940068089064-3.24973697788319i</v>
      </c>
      <c r="DA347" s="223" t="str">
        <f t="shared" ca="1" si="554"/>
        <v>-2.30680763176583-3.84867602027079i</v>
      </c>
      <c r="DB347" s="223" t="str">
        <f t="shared" ca="1" si="555"/>
        <v>-1.40750743089922-4.26058580372981i</v>
      </c>
      <c r="DC347" s="223" t="str">
        <f t="shared" ca="1" si="556"/>
        <v>-0.439808364981464-4.46544926755112i</v>
      </c>
      <c r="DD347" s="223" t="str">
        <f t="shared" ca="1" si="557"/>
        <v>0.549263513857376-4.45331092012736i</v>
      </c>
      <c r="DE347" s="223" t="str">
        <f t="shared" ca="1" si="558"/>
        <v>1.51164352582713-4.22476063343303i</v>
      </c>
      <c r="DF347" s="223" t="str">
        <f t="shared" ca="1" si="559"/>
        <v>2.40056410215959-3.79090497775969i</v>
      </c>
      <c r="DG347" s="223" t="str">
        <f t="shared" ca="1" si="560"/>
        <v>3.17282748971551-3.1728274897142i</v>
      </c>
      <c r="DH347" s="223" t="str">
        <f t="shared" ca="1" si="561"/>
        <v>3.79090497776042-2.40056410215846i</v>
      </c>
      <c r="DI347" s="223" t="str">
        <f t="shared" ca="1" si="562"/>
        <v>4.22476063343365-1.51164352582539i</v>
      </c>
      <c r="DJ347" s="223" t="str">
        <f t="shared" ca="1" si="563"/>
        <v>4.45331092012759-0.549263513855536i</v>
      </c>
      <c r="DK347" s="223" t="str">
        <f t="shared" ca="1" si="564"/>
        <v>4.46544926755094+0.439808364983309i</v>
      </c>
      <c r="DL347" s="223" t="str">
        <f t="shared" ca="1" si="565"/>
        <v>4.26058580372923+1.40750743090098i</v>
      </c>
      <c r="DM347" s="223" t="str">
        <f t="shared" ca="1" si="566"/>
        <v>3.8486760202722+2.30680763176348i</v>
      </c>
      <c r="DN347" s="223" t="str">
        <f t="shared" ca="1" si="567"/>
        <v>3.24973697788191+3.09400680890774i</v>
      </c>
      <c r="DO347" s="223" t="str">
        <f t="shared" ca="1" si="568"/>
        <v>2.49287456250225+3.7308504358403i</v>
      </c>
      <c r="DP347" s="223" t="str">
        <f t="shared" ca="1" si="569"/>
        <v>1.6148690632199+4.18639062530431i</v>
      </c>
      <c r="DQ347" s="223" t="str">
        <f t="shared" ca="1" si="570"/>
        <v>0.658387806931194+4.43849006472526i</v>
      </c>
      <c r="DR347" s="223" t="str">
        <f t="shared" ca="1" si="571"/>
        <v>-0.330088291991099+4.47489779531007i</v>
      </c>
      <c r="DS347" s="223" t="str">
        <f t="shared" ca="1" si="572"/>
        <v>-1.30252350612467+4.29384455645209i</v>
      </c>
      <c r="DT347" s="223" t="str">
        <f t="shared" ca="1" si="573"/>
        <v>-2.21166162671058+3.90412876425925i</v>
      </c>
      <c r="DU347" s="223" t="str">
        <f t="shared" ca="1" si="574"/>
        <v>-3.01332241408768+3.32468894601244i</v>
      </c>
      <c r="DV347" s="223" t="str">
        <f t="shared" ca="1" si="575"/>
        <v>-3.66854856912536+2.58368340842078i</v>
      </c>
      <c r="DW347" s="223" t="str">
        <f t="shared" ca="1" si="576"/>
        <v>-4.14549889200314+1.71712186387027i</v>
      </c>
      <c r="DX347" s="223" t="str">
        <f t="shared" ca="1" si="577"/>
        <v>-4.42099562887436+0.767115511806624i</v>
      </c>
      <c r="DY347" s="223" t="str">
        <f t="shared" ca="1" si="578"/>
        <v>-4.48165081196414-0.220169386159164i</v>
      </c>
      <c r="DZ347" s="223" t="str">
        <f t="shared" ca="1" si="579"/>
        <v>-4.32451685777012-1.19675498989666i</v>
      </c>
      <c r="EA347" s="223" t="str">
        <f t="shared" ca="1" si="580"/>
        <v>-3.95722980706355-2.11518339939314i</v>
      </c>
      <c r="EB347" s="223" t="str">
        <f t="shared" ca="1" si="581"/>
        <v>-3.39763824583726-2.93082290652377i</v>
      </c>
      <c r="EC347" s="223" t="str">
        <f t="shared" ca="1" si="582"/>
        <v>-2.67293594006426-3.60403690592832i</v>
      </c>
      <c r="ED347" s="223" t="str">
        <f t="shared" ca="1" si="583"/>
        <v>-1.81834033451674-4.10211006517988i</v>
      </c>
      <c r="EE347" s="223" t="str">
        <f t="shared" ca="1" si="584"/>
        <v>-0.87538113498205-4.40083815056837i</v>
      </c>
      <c r="EF347" s="223" t="str">
        <f t="shared" ca="1" si="585"/>
        <v>0.110117858517595-4.48570424974898i</v>
      </c>
      <c r="EG347" s="223" t="str">
        <f t="shared" ca="1" si="586"/>
        <v>1.09026559320785-4.35258423183833i</v>
      </c>
      <c r="EH347" s="223" t="str">
        <f t="shared" ca="1" si="587"/>
        <v>2.0174310646841-4.00794716260433i</v>
      </c>
      <c r="EI347" s="223" t="str">
        <f t="shared" ca="1" si="588"/>
        <v>2.84655798082799-3.46854093543164i</v>
      </c>
      <c r="EJ347" s="223" t="str">
        <f t="shared" ca="1" si="589"/>
        <v>3.53735430566031-2.76057839504822i</v>
      </c>
      <c r="EK347" s="223" t="str">
        <f t="shared" ca="1" si="590"/>
        <v>4.05625028063905-1.91846350494246i</v>
      </c>
      <c r="EL347" s="223" t="str">
        <f t="shared" ca="1" si="591"/>
        <v>4.37802977191761-0.98311946129837i</v>
      </c>
      <c r="EM347" s="223" t="str">
        <f t="shared" ca="1" si="592"/>
        <v>4.48705566702493-2.94629509092676E-13i</v>
      </c>
      <c r="EN347" s="223"/>
      <c r="EO347" s="223"/>
      <c r="EP347" s="223"/>
    </row>
    <row r="348" spans="1:146">
      <c r="A348" s="249">
        <f t="shared" si="461"/>
        <v>4.8437499999999826E-3</v>
      </c>
      <c r="B348" s="248">
        <v>248</v>
      </c>
      <c r="C348" s="247">
        <f t="shared" si="462"/>
        <v>49600</v>
      </c>
      <c r="N348" s="246">
        <f t="shared" ca="1" si="463"/>
        <v>8.5128827300598697</v>
      </c>
      <c r="O348" s="223">
        <f t="shared" ca="1" si="464"/>
        <v>-4.4871172699401303</v>
      </c>
      <c r="P348" s="223" t="str">
        <f t="shared" ca="1" si="465"/>
        <v>-4.40089856980041-0.875393153116767i</v>
      </c>
      <c r="Q348" s="223" t="str">
        <f t="shared" ca="1" si="466"/>
        <v>-4.14555580567552-1.71714543828556i</v>
      </c>
      <c r="R348" s="223" t="str">
        <f t="shared" ca="1" si="467"/>
        <v>-3.73090165679324-2.49290878724682i</v>
      </c>
      <c r="S348" s="223" t="str">
        <f t="shared" ca="1" si="468"/>
        <v>-3.17287104955394-3.17287104955393i</v>
      </c>
      <c r="T348" s="223" t="str">
        <f t="shared" ca="1" si="469"/>
        <v>-2.49290878724683-3.73090165679323i</v>
      </c>
      <c r="U348" s="223" t="str">
        <f t="shared" ca="1" si="470"/>
        <v>-1.71714543828516-4.14555580567569i</v>
      </c>
      <c r="V348" s="223" t="str">
        <f t="shared" ca="1" si="471"/>
        <v>-0.875393153116888-4.40089856980038i</v>
      </c>
      <c r="W348" s="223" t="str">
        <f t="shared" ca="1" si="472"/>
        <v>-1.53912179300429E-14-4.48711726994013i</v>
      </c>
      <c r="X348" s="223" t="str">
        <f t="shared" ca="1" si="473"/>
        <v>0.875393153116826-4.40089856980039i</v>
      </c>
      <c r="Y348" s="223" t="str">
        <f t="shared" ca="1" si="474"/>
        <v>1.71714543828555-4.14555580567553i</v>
      </c>
      <c r="Z348" s="223" t="str">
        <f t="shared" ca="1" si="475"/>
        <v>2.4929087872468-3.73090165679326i</v>
      </c>
      <c r="AA348" s="223" t="str">
        <f t="shared" ca="1" si="476"/>
        <v>3.17287104955392-3.17287104955395i</v>
      </c>
      <c r="AB348" s="223" t="str">
        <f t="shared" ca="1" si="477"/>
        <v>3.73090165679323-2.49290878724683i</v>
      </c>
      <c r="AC348" s="223" t="str">
        <f t="shared" ca="1" si="478"/>
        <v>4.14555580567567-1.71714543828521i</v>
      </c>
      <c r="AD348" s="223" t="str">
        <f t="shared" ca="1" si="479"/>
        <v>4.40089856980038-0.875393153116902i</v>
      </c>
      <c r="AE348" s="223" t="str">
        <f t="shared" ca="1" si="480"/>
        <v>4.48711726994013-3.07824358600859E-14i</v>
      </c>
      <c r="AF348" s="223" t="str">
        <f t="shared" ca="1" si="481"/>
        <v>4.40089856980058+0.875393153115906i</v>
      </c>
      <c r="AG348" s="223" t="str">
        <f t="shared" ca="1" si="482"/>
        <v>4.14555580567555+1.7171454382855i</v>
      </c>
      <c r="AH348" s="223" t="str">
        <f t="shared" ca="1" si="483"/>
        <v>3.73090165679252+2.4929087872479i</v>
      </c>
      <c r="AI348" s="223" t="str">
        <f t="shared" ca="1" si="484"/>
        <v>3.17287104955238+3.17287104955548i</v>
      </c>
      <c r="AJ348" s="223" t="str">
        <f t="shared" ca="1" si="485"/>
        <v>2.49290878724801+3.73090165679244i</v>
      </c>
      <c r="AK348" s="223" t="str">
        <f t="shared" ca="1" si="486"/>
        <v>1.71714543828563+4.14555580567549i</v>
      </c>
      <c r="AL348" s="223" t="str">
        <f t="shared" ca="1" si="487"/>
        <v>0.875393153115982+4.40089856980056i</v>
      </c>
      <c r="AM348" s="223" t="str">
        <f t="shared" ca="1" si="488"/>
        <v>-1.73926795137928E-12+4.48711726994013i</v>
      </c>
      <c r="AN348" s="223" t="str">
        <f t="shared" ca="1" si="489"/>
        <v>-0.875393153115013+4.40089856980075i</v>
      </c>
      <c r="AO348" s="223" t="str">
        <f t="shared" ca="1" si="490"/>
        <v>-1.71714543828472+4.14555580567587i</v>
      </c>
      <c r="AP348" s="223" t="str">
        <f t="shared" ca="1" si="491"/>
        <v>-2.49290878724714+3.73090165679303i</v>
      </c>
      <c r="AQ348" s="223" t="str">
        <f t="shared" ca="1" si="492"/>
        <v>-3.1728710495548+3.17287104955307i</v>
      </c>
      <c r="AR348" s="223" t="str">
        <f t="shared" ca="1" si="493"/>
        <v>-3.1728710495548+3.17287104955307i</v>
      </c>
      <c r="AS348" s="223" t="str">
        <f t="shared" ca="1" si="494"/>
        <v>-4.14555580567515+1.71714543828647i</v>
      </c>
      <c r="AT348" s="223" t="str">
        <f t="shared" ca="1" si="495"/>
        <v>-4.40089856980036+0.875393153116996i</v>
      </c>
      <c r="AU348" s="223" t="str">
        <f t="shared" ca="1" si="496"/>
        <v>-4.48711726994013-8.31155930864529E-13i</v>
      </c>
      <c r="AV348" s="223" t="str">
        <f t="shared" ca="1" si="497"/>
        <v>-4.40089856980006-0.875393153118504i</v>
      </c>
      <c r="AW348" s="223" t="str">
        <f t="shared" ca="1" si="498"/>
        <v>-4.14555580567627-1.71714543828377i</v>
      </c>
      <c r="AX348" s="223" t="str">
        <f t="shared" ca="1" si="499"/>
        <v>-3.73090165679353-2.49290878724638i</v>
      </c>
      <c r="AY348" s="223" t="str">
        <f t="shared" ca="1" si="500"/>
        <v>-3.17287104955371-3.17287104955416i</v>
      </c>
      <c r="AZ348" s="223" t="str">
        <f t="shared" ca="1" si="501"/>
        <v>-2.49290878724576-3.73090165679395i</v>
      </c>
      <c r="BA348" s="223" t="str">
        <f t="shared" ca="1" si="502"/>
        <v>-1.71714543828731-4.1455558056748i</v>
      </c>
      <c r="BB348" s="223" t="str">
        <f t="shared" ca="1" si="503"/>
        <v>-0.875393153117889-4.40089856980018i</v>
      </c>
      <c r="BC348" s="223" t="str">
        <f t="shared" ca="1" si="504"/>
        <v>-7.69560896502149E-14-4.48711726994013i</v>
      </c>
      <c r="BD348" s="223" t="str">
        <f t="shared" ca="1" si="505"/>
        <v>0.875393153117611-4.40089856980024i</v>
      </c>
      <c r="BE348" s="223" t="str">
        <f t="shared" ca="1" si="506"/>
        <v>1.71714543828717-4.14555580567486i</v>
      </c>
      <c r="BF348" s="223" t="str">
        <f t="shared" ca="1" si="507"/>
        <v>2.49290878724563-3.73090165679404i</v>
      </c>
      <c r="BG348" s="223" t="str">
        <f t="shared" ca="1" si="508"/>
        <v>3.17287104955351-3.17287104955435i</v>
      </c>
      <c r="BH348" s="223" t="str">
        <f t="shared" ca="1" si="509"/>
        <v>3.73090165679338-2.49290878724662i</v>
      </c>
      <c r="BI348" s="223" t="str">
        <f t="shared" ca="1" si="510"/>
        <v>4.14555580567621-1.71714543828391i</v>
      </c>
      <c r="BJ348" s="223" t="str">
        <f t="shared" ca="1" si="511"/>
        <v>4.40089856980001-0.875393153118777i</v>
      </c>
      <c r="BK348" s="223" t="str">
        <f t="shared" ca="1" si="512"/>
        <v>4.48711726994013-1.11259965339134E-12i</v>
      </c>
      <c r="BL348" s="223" t="str">
        <f t="shared" ca="1" si="513"/>
        <v>4.40089856980039+0.875393153116843i</v>
      </c>
      <c r="BM348" s="223" t="str">
        <f t="shared" ca="1" si="514"/>
        <v>4.14555580567521+1.71714543828633i</v>
      </c>
      <c r="BN348" s="223" t="str">
        <f t="shared" ca="1" si="515"/>
        <v>3.73090165679206+2.49290878724859i</v>
      </c>
      <c r="BO348" s="223" t="str">
        <f t="shared" ca="1" si="516"/>
        <v>3.17287104955491+3.17287104955296i</v>
      </c>
      <c r="BP348" s="223" t="str">
        <f t="shared" ca="1" si="517"/>
        <v>2.49290878724727+3.73090165679294i</v>
      </c>
      <c r="BQ348" s="223" t="str">
        <f t="shared" ca="1" si="518"/>
        <v>1.71714543828487+4.14555580567581i</v>
      </c>
      <c r="BR348" s="223" t="str">
        <f t="shared" ca="1" si="519"/>
        <v>0.875393153115291+4.4008985698007i</v>
      </c>
      <c r="BS348" s="223" t="str">
        <f t="shared" ca="1" si="520"/>
        <v>1.89318013067971E-12+4.48711726994013i</v>
      </c>
      <c r="BT348" s="223" t="str">
        <f t="shared" ca="1" si="521"/>
        <v>-0.875393153115829+4.40089856980059i</v>
      </c>
      <c r="BU348" s="223" t="str">
        <f t="shared" ca="1" si="522"/>
        <v>-1.71714543828537+4.1455558056756i</v>
      </c>
      <c r="BV348" s="223" t="str">
        <f t="shared" ca="1" si="523"/>
        <v>-2.49290878724773+3.73090165679264i</v>
      </c>
      <c r="BW348" s="223" t="str">
        <f t="shared" ca="1" si="524"/>
        <v>-3.17287104955548+3.17287104955239i</v>
      </c>
      <c r="BX348" s="223" t="str">
        <f t="shared" ca="1" si="525"/>
        <v>-3.73090165679237+2.49290878724813i</v>
      </c>
      <c r="BY348" s="223" t="str">
        <f t="shared" ca="1" si="526"/>
        <v>-4.14555580567542+1.71714543828582i</v>
      </c>
      <c r="BZ348" s="223" t="str">
        <f t="shared" ca="1" si="527"/>
        <v>-4.40089856980055+0.875393153116058i</v>
      </c>
      <c r="CA348" s="223" t="str">
        <f t="shared" ca="1" si="528"/>
        <v>-4.48711726994013-1.66231186172906E-12i</v>
      </c>
      <c r="CB348" s="223" t="str">
        <f t="shared" ca="1" si="529"/>
        <v>-4.40089856980079-0.875393153114815i</v>
      </c>
      <c r="CC348" s="223" t="str">
        <f t="shared" ca="1" si="530"/>
        <v>-4.1455558056759-1.71714543828465i</v>
      </c>
      <c r="CD348" s="223" t="str">
        <f t="shared" ca="1" si="531"/>
        <v>-3.73090165679307-2.49290878724708i</v>
      </c>
      <c r="CE348" s="223" t="str">
        <f t="shared" ca="1" si="532"/>
        <v>-3.17287104955312-3.17287104955474i</v>
      </c>
      <c r="CF348" s="223" t="str">
        <f t="shared" ca="1" si="533"/>
        <v>-2.49290878724517-3.73090165679434i</v>
      </c>
      <c r="CG348" s="223" t="str">
        <f t="shared" ca="1" si="534"/>
        <v>-1.71714543828655-4.14555580567512i</v>
      </c>
      <c r="CH348" s="223" t="str">
        <f t="shared" ca="1" si="535"/>
        <v>-0.875393153117072-4.40089856980034i</v>
      </c>
      <c r="CI348" s="223" t="str">
        <f t="shared" ca="1" si="536"/>
        <v>6.26668297987932E-13-4.48711726994013i</v>
      </c>
      <c r="CJ348" s="223" t="str">
        <f t="shared" ca="1" si="537"/>
        <v>0.875393153118553-4.40089856980005i</v>
      </c>
      <c r="CK348" s="223" t="str">
        <f t="shared" ca="1" si="538"/>
        <v>1.7171454382837-4.1455558056763i</v>
      </c>
      <c r="CL348" s="223" t="str">
        <f t="shared" ca="1" si="539"/>
        <v>2.49290878724622-3.73090165679365i</v>
      </c>
      <c r="CM348" s="223" t="str">
        <f t="shared" ca="1" si="540"/>
        <v>3.17287104955419-3.17287104955368i</v>
      </c>
      <c r="CN348" s="223" t="str">
        <f t="shared" ca="1" si="541"/>
        <v>3.73090165679391-2.49290878724582i</v>
      </c>
      <c r="CO348" s="223" t="str">
        <f t="shared" ca="1" si="542"/>
        <v>4.14555580567648-1.71714543828326i</v>
      </c>
      <c r="CP348" s="223" t="str">
        <f t="shared" ca="1" si="543"/>
        <v>4.40089856980019-0.875393153117839i</v>
      </c>
      <c r="CQ348" s="223" t="str">
        <f t="shared" ca="1" si="544"/>
        <v>4.48711726994013-1.53912179300429E-13i</v>
      </c>
      <c r="CR348" s="223" t="str">
        <f t="shared" ca="1" si="545"/>
        <v>4.40089856980025+0.875393153117534i</v>
      </c>
      <c r="CS348" s="223" t="str">
        <f t="shared" ca="1" si="546"/>
        <v>4.14555580567494+1.71714543828698i</v>
      </c>
      <c r="CT348" s="223" t="str">
        <f t="shared" ca="1" si="547"/>
        <v>3.73090165679408+2.49290878724557i</v>
      </c>
      <c r="CU348" s="223" t="str">
        <f t="shared" ca="1" si="548"/>
        <v>3.17287104955441+3.17287104955346i</v>
      </c>
      <c r="CV348" s="223" t="str">
        <f t="shared" ca="1" si="549"/>
        <v>2.49290878724669+3.73090165679333i</v>
      </c>
      <c r="CW348" s="223" t="str">
        <f t="shared" ca="1" si="550"/>
        <v>1.71714543828398+4.14555580567618i</v>
      </c>
      <c r="CX348" s="223" t="str">
        <f t="shared" ca="1" si="551"/>
        <v>0.8753931531146+4.40089856980084i</v>
      </c>
      <c r="CY348" s="223" t="str">
        <f t="shared" ca="1" si="552"/>
        <v>1.18955574304156E-12+4.48711726994013i</v>
      </c>
      <c r="CZ348" s="223" t="str">
        <f t="shared" ca="1" si="553"/>
        <v>-0.875393153116772+4.40089856980041i</v>
      </c>
      <c r="DA348" s="223" t="str">
        <f t="shared" ca="1" si="554"/>
        <v>-1.71714543828603+4.14555580567533i</v>
      </c>
      <c r="DB348" s="223" t="str">
        <f t="shared" ca="1" si="555"/>
        <v>-2.49290878724852+3.7309016567921i</v>
      </c>
      <c r="DC348" s="223" t="str">
        <f t="shared" ca="1" si="556"/>
        <v>-3.17287104955291+3.17287104955496i</v>
      </c>
      <c r="DD348" s="223" t="str">
        <f t="shared" ca="1" si="557"/>
        <v>-3.73090165679276+2.49290878724755i</v>
      </c>
      <c r="DE348" s="223" t="str">
        <f t="shared" ca="1" si="558"/>
        <v>-4.14555580567579+1.71714543828494i</v>
      </c>
      <c r="DF348" s="223" t="str">
        <f t="shared" ca="1" si="559"/>
        <v>-4.40089856980073+0.875393153115116i</v>
      </c>
      <c r="DG348" s="223" t="str">
        <f t="shared" ca="1" si="560"/>
        <v>-4.48711726994013-2.3659362493672E-12i</v>
      </c>
      <c r="DH348" s="223" t="str">
        <f t="shared" ca="1" si="561"/>
        <v>-4.40089856980061-0.875393153115753i</v>
      </c>
      <c r="DI348" s="223" t="str">
        <f t="shared" ca="1" si="562"/>
        <v>-4.14555580567553-1.71714543828554i</v>
      </c>
      <c r="DJ348" s="223" t="str">
        <f t="shared" ca="1" si="563"/>
        <v>-3.73090165679268-2.49290878724766i</v>
      </c>
      <c r="DK348" s="223" t="str">
        <f t="shared" ca="1" si="564"/>
        <v>-3.17287104955245-3.17287104955542i</v>
      </c>
      <c r="DL348" s="223" t="str">
        <f t="shared" ca="1" si="565"/>
        <v>-2.49290878724798-3.73090165679247i</v>
      </c>
      <c r="DM348" s="223" t="str">
        <f t="shared" ca="1" si="566"/>
        <v>-1.7171454382859-4.14555580567539i</v>
      </c>
      <c r="DN348" s="223" t="str">
        <f t="shared" ca="1" si="567"/>
        <v>-0.87539315311613-4.40089856980053i</v>
      </c>
      <c r="DO348" s="223" t="str">
        <f t="shared" ca="1" si="568"/>
        <v>1.33029268562607E-12-4.48711726994013i</v>
      </c>
      <c r="DP348" s="223" t="str">
        <f t="shared" ca="1" si="569"/>
        <v>0.875393153114739-4.40089856980081i</v>
      </c>
      <c r="DQ348" s="223" t="str">
        <f t="shared" ca="1" si="570"/>
        <v>1.71714543828458-4.14555580567593i</v>
      </c>
      <c r="DR348" s="223" t="str">
        <f t="shared" ca="1" si="571"/>
        <v>2.4929087872468-3.73090165679326i</v>
      </c>
      <c r="DS348" s="223" t="str">
        <f t="shared" ca="1" si="572"/>
        <v>3.17287104955469-3.17287104955318i</v>
      </c>
      <c r="DT348" s="223" t="str">
        <f t="shared" ca="1" si="573"/>
        <v>3.73090165679444-2.49290878724502i</v>
      </c>
      <c r="DU348" s="223" t="str">
        <f t="shared" ca="1" si="574"/>
        <v>4.14555580567499-1.71714543828685i</v>
      </c>
      <c r="DV348" s="223" t="str">
        <f t="shared" ca="1" si="575"/>
        <v>4.40089856980033-0.875393153117149i</v>
      </c>
      <c r="DW348" s="223" t="str">
        <f t="shared" ca="1" si="576"/>
        <v>4.48711726994013+8.04775294790489E-13i</v>
      </c>
      <c r="DX348" s="223" t="str">
        <f t="shared" ca="1" si="577"/>
        <v>4.40089856980012+0.875393153118226i</v>
      </c>
      <c r="DY348" s="223" t="str">
        <f t="shared" ca="1" si="578"/>
        <v>4.14555580567633+1.71714543828362i</v>
      </c>
      <c r="DZ348" s="223" t="str">
        <f t="shared" ca="1" si="579"/>
        <v>3.73090165679355+2.49290878724636i</v>
      </c>
      <c r="EA348" s="223" t="str">
        <f t="shared" ca="1" si="580"/>
        <v>3.17287104955391+3.17287104955396i</v>
      </c>
      <c r="EB348" s="223" t="str">
        <f t="shared" ca="1" si="581"/>
        <v>2.49290878724589+3.73090165679387i</v>
      </c>
      <c r="EC348" s="223" t="str">
        <f t="shared" ca="1" si="582"/>
        <v>1.71714543828357+4.14555580567635i</v>
      </c>
      <c r="ED348" s="223" t="str">
        <f t="shared" ca="1" si="583"/>
        <v>0.875393153118163+4.40089856980013i</v>
      </c>
      <c r="EE348" s="223" t="str">
        <f t="shared" ca="1" si="584"/>
        <v>2.30868268950644E-13+4.48711726994013i</v>
      </c>
      <c r="EF348" s="223" t="str">
        <f t="shared" ca="1" si="585"/>
        <v>-0.875393153117211+4.40089856980032i</v>
      </c>
      <c r="EG348" s="223" t="str">
        <f t="shared" ca="1" si="586"/>
        <v>-1.71714543828691+4.14555580567497i</v>
      </c>
      <c r="EH348" s="223" t="str">
        <f t="shared" ca="1" si="587"/>
        <v>-2.49290878724551+3.73090165679412i</v>
      </c>
      <c r="EI348" s="223" t="str">
        <f t="shared" ca="1" si="588"/>
        <v>-3.17287104955322+3.17287104955465i</v>
      </c>
      <c r="EJ348" s="223" t="str">
        <f t="shared" ca="1" si="589"/>
        <v>-3.73090165679329+2.49290878724675i</v>
      </c>
      <c r="EK348" s="223" t="str">
        <f t="shared" ca="1" si="590"/>
        <v>-4.14555580567615+1.71714543828405i</v>
      </c>
      <c r="EL348" s="223" t="str">
        <f t="shared" ca="1" si="591"/>
        <v>-4.40089856980082+0.875393153114676i</v>
      </c>
      <c r="EM348" s="223" t="str">
        <f t="shared" ca="1" si="592"/>
        <v>-4.48711726994013+1.26651183269177E-12i</v>
      </c>
      <c r="EN348" s="223"/>
      <c r="EO348" s="223"/>
      <c r="EP348" s="223"/>
    </row>
    <row r="349" spans="1:146">
      <c r="A349" s="249">
        <f t="shared" si="461"/>
        <v>4.8632812499999822E-3</v>
      </c>
      <c r="B349" s="248">
        <v>249</v>
      </c>
      <c r="C349" s="247">
        <f t="shared" si="462"/>
        <v>49800</v>
      </c>
      <c r="N349" s="246">
        <f t="shared" ca="1" si="463"/>
        <v>8.5128284714817042</v>
      </c>
      <c r="O349" s="223">
        <f t="shared" ca="1" si="464"/>
        <v>-4.4871715285182949</v>
      </c>
      <c r="P349" s="223" t="str">
        <f t="shared" ca="1" si="465"/>
        <v>-4.42110978461328-0.767135319706957i</v>
      </c>
      <c r="Q349" s="223" t="str">
        <f t="shared" ca="1" si="466"/>
        <v>-4.22486972213464-1.51168255838822i</v>
      </c>
      <c r="R349" s="223" t="str">
        <f t="shared" ca="1" si="467"/>
        <v>-3.90422957383719-2.21171873463156i</v>
      </c>
      <c r="S349" s="223" t="str">
        <f t="shared" ca="1" si="468"/>
        <v>-3.46863049757636-2.84663148258225i</v>
      </c>
      <c r="T349" s="223" t="str">
        <f t="shared" ca="1" si="469"/>
        <v>-2.93089858410363-3.397725977186i</v>
      </c>
      <c r="U349" s="223" t="str">
        <f t="shared" ca="1" si="470"/>
        <v>-2.30686719647707-3.84877539798872i</v>
      </c>
      <c r="V349" s="223" t="str">
        <f t="shared" ca="1" si="471"/>
        <v>-1.614910761195-4.18649872324378i</v>
      </c>
      <c r="W349" s="223" t="str">
        <f t="shared" ca="1" si="472"/>
        <v>-0.875403738440437-4.40095178581517i</v>
      </c>
      <c r="X349" s="223" t="str">
        <f t="shared" ca="1" si="473"/>
        <v>-0.11012070190309-4.48582007634698i</v>
      </c>
      <c r="Y349" s="223" t="str">
        <f t="shared" ca="1" si="474"/>
        <v>0.658404807342292-4.43860467219303i</v>
      </c>
      <c r="Z349" s="223" t="str">
        <f t="shared" ca="1" si="475"/>
        <v>1.40754377453413-4.2606958174828i</v>
      </c>
      <c r="AA349" s="223" t="str">
        <f t="shared" ca="1" si="476"/>
        <v>2.11523801612218-3.95733198777872i</v>
      </c>
      <c r="AB349" s="223" t="str">
        <f t="shared" ca="1" si="477"/>
        <v>2.76064967669853-3.53744564465513i</v>
      </c>
      <c r="AC349" s="223" t="str">
        <f t="shared" ca="1" si="478"/>
        <v>3.32477479371645-3.01340022191095i</v>
      </c>
      <c r="AD349" s="223" t="str">
        <f t="shared" ca="1" si="479"/>
        <v>3.79100286375572-2.40062608778234i</v>
      </c>
      <c r="AE349" s="223" t="str">
        <f t="shared" ca="1" si="480"/>
        <v>4.14560593406545-1.71716620214425i</v>
      </c>
      <c r="AF349" s="223" t="str">
        <f t="shared" ca="1" si="481"/>
        <v>4.37814281822325-0.983144846696235i</v>
      </c>
      <c r="AG349" s="223" t="str">
        <f t="shared" ca="1" si="482"/>
        <v>4.48176653389731-0.22017507121214i</v>
      </c>
      <c r="AH349" s="223" t="str">
        <f t="shared" ca="1" si="483"/>
        <v>4.45342591028815+0.549277696542839i</v>
      </c>
      <c r="AI349" s="223" t="str">
        <f t="shared" ca="1" si="484"/>
        <v>4.29395542898844+1.3025571389409i</v>
      </c>
      <c r="AJ349" s="223" t="str">
        <f t="shared" ca="1" si="485"/>
        <v>4.0080506529046+2.01748315732652i</v>
      </c>
      <c r="AK349" s="223" t="str">
        <f t="shared" ca="1" si="486"/>
        <v>3.60412996675227+2.67300495867544i</v>
      </c>
      <c r="AL349" s="223" t="str">
        <f t="shared" ca="1" si="487"/>
        <v>3.09408670010292+3.24982089023247i</v>
      </c>
      <c r="AM349" s="223" t="str">
        <f t="shared" ca="1" si="488"/>
        <v>2.49293893169609+3.73094677115329i</v>
      </c>
      <c r="AN349" s="223" t="str">
        <f t="shared" ca="1" si="489"/>
        <v>1.81838728638308+4.10221598688631i</v>
      </c>
      <c r="AO349" s="223" t="str">
        <f t="shared" ca="1" si="490"/>
        <v>1.09029374525504+4.35269662110777i</v>
      </c>
      <c r="AP349" s="223" t="str">
        <f t="shared" ca="1" si="491"/>
        <v>0.330096815293809+4.47501334287151i</v>
      </c>
      <c r="AQ349" s="223" t="str">
        <f t="shared" ca="1" si="492"/>
        <v>-0.439819721393845+4.46556457113972i</v>
      </c>
      <c r="AR349" s="223" t="str">
        <f t="shared" ca="1" si="493"/>
        <v>-0.439819721393845+4.46556457113972i</v>
      </c>
      <c r="AS349" s="223" t="str">
        <f t="shared" ca="1" si="494"/>
        <v>-1.91851304211274+4.05635501818918i</v>
      </c>
      <c r="AT349" s="223" t="str">
        <f t="shared" ca="1" si="495"/>
        <v>-2.58375012241868+3.6686432957221i</v>
      </c>
      <c r="AU349" s="223" t="str">
        <f t="shared" ca="1" si="496"/>
        <v>-3.17290941616128+3.1729094161637i</v>
      </c>
      <c r="AV349" s="223" t="str">
        <f t="shared" ca="1" si="497"/>
        <v>-3.66864329572277+2.58375012241772i</v>
      </c>
      <c r="AW349" s="223" t="str">
        <f t="shared" ca="1" si="498"/>
        <v>-4.05635501818968+1.91851304211168i</v>
      </c>
      <c r="AX349" s="223" t="str">
        <f t="shared" ca="1" si="499"/>
        <v>-4.32462852230444+1.19678589163479i</v>
      </c>
      <c r="AY349" s="223" t="str">
        <f t="shared" ca="1" si="500"/>
        <v>-4.46556457113983+0.439819721392674i</v>
      </c>
      <c r="AZ349" s="223" t="str">
        <f t="shared" ca="1" si="501"/>
        <v>-4.47501334287176-0.330096815290531i</v>
      </c>
      <c r="BA349" s="223" t="str">
        <f t="shared" ca="1" si="502"/>
        <v>-4.35269662110748-1.09029374525617i</v>
      </c>
      <c r="BB349" s="223" t="str">
        <f t="shared" ca="1" si="503"/>
        <v>-4.10221598688583-1.81838728638415i</v>
      </c>
      <c r="BC349" s="223" t="str">
        <f t="shared" ca="1" si="504"/>
        <v>-3.73094677115264-2.49293893169707i</v>
      </c>
      <c r="BD349" s="223" t="str">
        <f t="shared" ca="1" si="505"/>
        <v>-3.24982089023166-3.09408670010378i</v>
      </c>
      <c r="BE349" s="223" t="str">
        <f t="shared" ca="1" si="506"/>
        <v>-2.67300495867808-3.60412996675031i</v>
      </c>
      <c r="BF349" s="223" t="str">
        <f t="shared" ca="1" si="507"/>
        <v>-2.01748315732558-4.00805065290507i</v>
      </c>
      <c r="BG349" s="223" t="str">
        <f t="shared" ca="1" si="508"/>
        <v>-1.30255713893972-4.2939554289888i</v>
      </c>
      <c r="BH349" s="223" t="str">
        <f t="shared" ca="1" si="509"/>
        <v>-0.549277696541605-4.4534259102883i</v>
      </c>
      <c r="BI349" s="223" t="str">
        <f t="shared" ca="1" si="510"/>
        <v>0.220175071213251-4.48176653389726i</v>
      </c>
      <c r="BJ349" s="223" t="str">
        <f t="shared" ca="1" si="511"/>
        <v>0.983144846692969-4.37814281822399i</v>
      </c>
      <c r="BK349" s="223" t="str">
        <f t="shared" ca="1" si="512"/>
        <v>1.71716620214416-4.14560593406549i</v>
      </c>
      <c r="BL349" s="223" t="str">
        <f t="shared" ca="1" si="513"/>
        <v>2.40062608778371-3.79100286375485i</v>
      </c>
      <c r="BM349" s="223" t="str">
        <f t="shared" ca="1" si="514"/>
        <v>3.01340022191017-3.32477479371716i</v>
      </c>
      <c r="BN349" s="223" t="str">
        <f t="shared" ca="1" si="515"/>
        <v>3.5374456446555-2.76064967669805i</v>
      </c>
      <c r="BO349" s="223" t="str">
        <f t="shared" ca="1" si="516"/>
        <v>3.95733198777774-2.11523801612402i</v>
      </c>
      <c r="BP349" s="223" t="str">
        <f t="shared" ca="1" si="517"/>
        <v>4.26069581748275-1.40754377453429i</v>
      </c>
      <c r="BQ349" s="223" t="str">
        <f t="shared" ca="1" si="518"/>
        <v>4.43860467219325-0.658404807340785i</v>
      </c>
      <c r="BR349" s="223" t="str">
        <f t="shared" ca="1" si="519"/>
        <v>4.48582007634702+0.110120701901493i</v>
      </c>
      <c r="BS349" s="223" t="str">
        <f t="shared" ca="1" si="520"/>
        <v>4.40095178581511+0.875403738440747i</v>
      </c>
      <c r="BT349" s="223" t="str">
        <f t="shared" ca="1" si="521"/>
        <v>4.18649872324306+1.61491076119687i</v>
      </c>
      <c r="BU349" s="223" t="str">
        <f t="shared" ca="1" si="522"/>
        <v>3.84877539798907+2.3068671964765i</v>
      </c>
      <c r="BV349" s="223" t="str">
        <f t="shared" ca="1" si="523"/>
        <v>3.39772597718518+2.93089858410458i</v>
      </c>
      <c r="BW349" s="223" t="str">
        <f t="shared" ca="1" si="524"/>
        <v>2.84663148258335+3.46863049757545i</v>
      </c>
      <c r="BX349" s="223" t="str">
        <f t="shared" ca="1" si="525"/>
        <v>2.21171873463134+3.90422957383732i</v>
      </c>
      <c r="BY349" s="223" t="str">
        <f t="shared" ca="1" si="526"/>
        <v>1.51168255838618+4.22486972213537i</v>
      </c>
      <c r="BZ349" s="223" t="str">
        <f t="shared" ca="1" si="527"/>
        <v>0.767135319707648+4.42110978461317i</v>
      </c>
      <c r="CA349" s="223" t="str">
        <f t="shared" ca="1" si="528"/>
        <v>-1.1763869472103E-12+4.48717152851829i</v>
      </c>
      <c r="CB349" s="223" t="str">
        <f t="shared" ca="1" si="529"/>
        <v>-0.767135319705445+4.42110978461355i</v>
      </c>
      <c r="CC349" s="223" t="str">
        <f t="shared" ca="1" si="530"/>
        <v>-1.51168255838839+4.22486972213458i</v>
      </c>
      <c r="CD349" s="223" t="str">
        <f t="shared" ca="1" si="531"/>
        <v>-2.21171873463339+3.90422957383616i</v>
      </c>
      <c r="CE349" s="223" t="str">
        <f t="shared" ca="1" si="532"/>
        <v>-2.84663148258181+3.46863049757671i</v>
      </c>
      <c r="CF349" s="223" t="str">
        <f t="shared" ca="1" si="533"/>
        <v>-3.39772597718672+2.9308985841028i</v>
      </c>
      <c r="CG349" s="223" t="str">
        <f t="shared" ca="1" si="534"/>
        <v>-3.84877539798791+2.30686719647842i</v>
      </c>
      <c r="CH349" s="223" t="str">
        <f t="shared" ca="1" si="535"/>
        <v>-4.18649872324391+1.61491076119467i</v>
      </c>
      <c r="CI349" s="223" t="str">
        <f t="shared" ca="1" si="536"/>
        <v>-4.40095178581557+0.875403738438436i</v>
      </c>
      <c r="CJ349" s="223" t="str">
        <f t="shared" ca="1" si="537"/>
        <v>-4.48582007634696+0.110120701903731i</v>
      </c>
      <c r="CK349" s="223" t="str">
        <f t="shared" ca="1" si="538"/>
        <v>-4.43860467219291-0.658404807343109i</v>
      </c>
      <c r="CL349" s="223" t="str">
        <f t="shared" ca="1" si="539"/>
        <v>-4.26069581748345-1.40754377453216i</v>
      </c>
      <c r="CM349" s="223" t="str">
        <f t="shared" ca="1" si="540"/>
        <v>-3.9573319877788-2.11523801612204i</v>
      </c>
      <c r="CN349" s="223" t="str">
        <f t="shared" ca="1" si="541"/>
        <v>-3.53744564465421-2.76064967669971i</v>
      </c>
      <c r="CO349" s="223" t="str">
        <f t="shared" ca="1" si="542"/>
        <v>-3.01340022191182-3.32477479371565i</v>
      </c>
      <c r="CP349" s="223" t="str">
        <f t="shared" ca="1" si="543"/>
        <v>-2.40062608778172-3.79100286375611i</v>
      </c>
      <c r="CQ349" s="223" t="str">
        <f t="shared" ca="1" si="544"/>
        <v>-1.71716620214599-4.14560593406473i</v>
      </c>
      <c r="CR349" s="223" t="str">
        <f t="shared" ca="1" si="545"/>
        <v>-0.983144846695149-4.3781428182235i</v>
      </c>
      <c r="CS349" s="223" t="str">
        <f t="shared" ca="1" si="546"/>
        <v>-0.220175071210902-4.48176653389737i</v>
      </c>
      <c r="CT349" s="223" t="str">
        <f t="shared" ca="1" si="547"/>
        <v>0.54927769653964-4.45342591028854i</v>
      </c>
      <c r="CU349" s="223" t="str">
        <f t="shared" ca="1" si="548"/>
        <v>1.30255713894221-4.29395542898804i</v>
      </c>
      <c r="CV349" s="223" t="str">
        <f t="shared" ca="1" si="549"/>
        <v>2.01748315732746-4.00805065290413i</v>
      </c>
      <c r="CW349" s="223" t="str">
        <f t="shared" ca="1" si="550"/>
        <v>2.67300495867628-3.60412996675165i</v>
      </c>
      <c r="CX349" s="223" t="str">
        <f t="shared" ca="1" si="551"/>
        <v>3.24982089023329-3.09408670010207i</v>
      </c>
      <c r="CY349" s="223" t="str">
        <f t="shared" ca="1" si="552"/>
        <v>3.73094677115147-2.49293893169882i</v>
      </c>
      <c r="CZ349" s="223" t="str">
        <f t="shared" ca="1" si="553"/>
        <v>4.10221598688684-1.81838728638188i</v>
      </c>
      <c r="DA349" s="223" t="str">
        <f t="shared" ca="1" si="554"/>
        <v>4.352696621107-1.0902937452581i</v>
      </c>
      <c r="DB349" s="223" t="str">
        <f t="shared" ca="1" si="555"/>
        <v>4.47501334287159-0.33009681529289i</v>
      </c>
      <c r="DC349" s="223" t="str">
        <f t="shared" ca="1" si="556"/>
        <v>4.46556457113961+0.439819721394889i</v>
      </c>
      <c r="DD349" s="223" t="str">
        <f t="shared" ca="1" si="557"/>
        <v>4.32462852230504+1.19678589163263i</v>
      </c>
      <c r="DE349" s="223" t="str">
        <f t="shared" ca="1" si="558"/>
        <v>4.05635501818867+1.91851304211381i</v>
      </c>
      <c r="DF349" s="223" t="str">
        <f t="shared" ca="1" si="559"/>
        <v>3.66864329572399+2.58375012241599i</v>
      </c>
      <c r="DG349" s="223" t="str">
        <f t="shared" ca="1" si="560"/>
        <v>3.17290941616269+3.1729094161623i</v>
      </c>
      <c r="DH349" s="223" t="str">
        <f t="shared" ca="1" si="561"/>
        <v>2.58375012241686+3.66864329572338i</v>
      </c>
      <c r="DI349" s="223" t="str">
        <f t="shared" ca="1" si="562"/>
        <v>1.91851304211477+4.05635501818822i</v>
      </c>
      <c r="DJ349" s="223" t="str">
        <f t="shared" ca="1" si="563"/>
        <v>1.19678589163366+4.32462852230476i</v>
      </c>
      <c r="DK349" s="223" t="str">
        <f t="shared" ca="1" si="564"/>
        <v>0.439819721391377+4.46556457113996i</v>
      </c>
      <c r="DL349" s="223" t="str">
        <f t="shared" ca="1" si="565"/>
        <v>-0.330096815291831+4.47501334287166i</v>
      </c>
      <c r="DM349" s="223" t="str">
        <f t="shared" ca="1" si="566"/>
        <v>-1.09029374525707+4.35269662110726i</v>
      </c>
      <c r="DN349" s="223" t="str">
        <f t="shared" ca="1" si="567"/>
        <v>-1.81838728638091+4.10221598688727i</v>
      </c>
      <c r="DO349" s="223" t="str">
        <f t="shared" ca="1" si="568"/>
        <v>-2.49293893169794+3.73094677115206i</v>
      </c>
      <c r="DP349" s="223" t="str">
        <f t="shared" ca="1" si="569"/>
        <v>-3.09408670010463+3.24982089023085i</v>
      </c>
      <c r="DQ349" s="223" t="str">
        <f t="shared" ca="1" si="570"/>
        <v>-3.60412996675101+2.67300495867713i</v>
      </c>
      <c r="DR349" s="223" t="str">
        <f t="shared" ca="1" si="571"/>
        <v>-4.00805065290572+2.0174831573243i</v>
      </c>
      <c r="DS349" s="223" t="str">
        <f t="shared" ca="1" si="572"/>
        <v>-4.29395542898788+1.30255713894274i</v>
      </c>
      <c r="DT349" s="223" t="str">
        <f t="shared" ca="1" si="573"/>
        <v>-4.45342591028841+0.54927769654069i</v>
      </c>
      <c r="DU349" s="223" t="str">
        <f t="shared" ca="1" si="574"/>
        <v>-4.4817665338972-0.220175071214427i</v>
      </c>
      <c r="DV349" s="223" t="str">
        <f t="shared" ca="1" si="575"/>
        <v>-4.37814281822373-0.983144846694117i</v>
      </c>
      <c r="DW349" s="223" t="str">
        <f t="shared" ca="1" si="576"/>
        <v>-4.14560593406504-1.71716620214525i</v>
      </c>
      <c r="DX349" s="223" t="str">
        <f t="shared" ca="1" si="577"/>
        <v>-3.79100286375654-2.40062608778104i</v>
      </c>
      <c r="DY349" s="223" t="str">
        <f t="shared" ca="1" si="578"/>
        <v>-3.32477479371654-3.01340022191085i</v>
      </c>
      <c r="DZ349" s="223" t="str">
        <f t="shared" ca="1" si="579"/>
        <v>-2.76064967669712-3.53744564465622i</v>
      </c>
      <c r="EA349" s="223" t="str">
        <f t="shared" ca="1" si="580"/>
        <v>-2.11523801612298-3.9573319877783i</v>
      </c>
      <c r="EB349" s="223" t="str">
        <f t="shared" ca="1" si="581"/>
        <v>-1.40754377453317-4.26069581748312i</v>
      </c>
      <c r="EC349" s="223" t="str">
        <f t="shared" ca="1" si="582"/>
        <v>-0.658404807343908-4.43860467219279i</v>
      </c>
      <c r="ED349" s="223" t="str">
        <f t="shared" ca="1" si="583"/>
        <v>0.110120701902924-4.48582007634698i</v>
      </c>
      <c r="EE349" s="223" t="str">
        <f t="shared" ca="1" si="584"/>
        <v>0.875403738441649-4.40095178581493i</v>
      </c>
      <c r="EF349" s="223" t="str">
        <f t="shared" ca="1" si="585"/>
        <v>1.61491076119368-4.18649872324429i</v>
      </c>
      <c r="EG349" s="223" t="str">
        <f t="shared" ca="1" si="586"/>
        <v>2.30686719647751-3.84877539798846i</v>
      </c>
      <c r="EH349" s="223" t="str">
        <f t="shared" ca="1" si="587"/>
        <v>2.93089858410199-3.39772597718741i</v>
      </c>
      <c r="EI349" s="223" t="str">
        <f t="shared" ca="1" si="588"/>
        <v>3.4686304975762-2.84663148258244i</v>
      </c>
      <c r="EJ349" s="223" t="str">
        <f t="shared" ca="1" si="589"/>
        <v>3.90422957383777-2.21171873463054i</v>
      </c>
      <c r="EK349" s="223" t="str">
        <f t="shared" ca="1" si="590"/>
        <v>4.22486972213414-1.51168255838964i</v>
      </c>
      <c r="EL349" s="223" t="str">
        <f t="shared" ca="1" si="591"/>
        <v>4.42110978461337-0.76713531970649i</v>
      </c>
      <c r="EM349" s="223" t="str">
        <f t="shared" ca="1" si="592"/>
        <v>4.48717152851829+2.35277389442061E-12i</v>
      </c>
      <c r="EN349" s="223"/>
      <c r="EO349" s="223"/>
      <c r="EP349" s="223"/>
    </row>
    <row r="350" spans="1:146">
      <c r="A350" s="249">
        <f t="shared" si="461"/>
        <v>4.8828124999999818E-3</v>
      </c>
      <c r="B350" s="248">
        <v>250</v>
      </c>
      <c r="C350" s="247">
        <f t="shared" si="462"/>
        <v>50000</v>
      </c>
      <c r="N350" s="246">
        <f t="shared" ca="1" si="463"/>
        <v>8.5127813922530926</v>
      </c>
      <c r="O350" s="223">
        <f t="shared" ca="1" si="464"/>
        <v>-4.4872186077469065</v>
      </c>
      <c r="P350" s="223" t="str">
        <f t="shared" ca="1" si="465"/>
        <v>-4.4386512418601-0.658411715299655i</v>
      </c>
      <c r="Q350" s="223" t="str">
        <f t="shared" ca="1" si="466"/>
        <v>-4.2940004810011-1.30257080532016i</v>
      </c>
      <c r="R350" s="223" t="str">
        <f t="shared" ca="1" si="467"/>
        <v>-4.0563975773075-1.91853317107731i</v>
      </c>
      <c r="S350" s="223" t="str">
        <f t="shared" ca="1" si="468"/>
        <v>-3.73098591610019-2.49296508751569i</v>
      </c>
      <c r="T350" s="223" t="str">
        <f t="shared" ca="1" si="469"/>
        <v>-3.32480967712371-3.01343183838869i</v>
      </c>
      <c r="U350" s="223" t="str">
        <f t="shared" ca="1" si="470"/>
        <v>-2.84666134932882-3.46866689031211i</v>
      </c>
      <c r="V350" s="223" t="str">
        <f t="shared" ca="1" si="471"/>
        <v>-2.30689140003775-3.84881577919i</v>
      </c>
      <c r="W350" s="223" t="str">
        <f t="shared" ca="1" si="472"/>
        <v>-1.71718421858501-4.14564942960119i</v>
      </c>
      <c r="X350" s="223" t="str">
        <f t="shared" ca="1" si="473"/>
        <v>-1.09030518457568-4.35274228943059i</v>
      </c>
      <c r="Y350" s="223" t="str">
        <f t="shared" ca="1" si="474"/>
        <v>-0.439824335964718-4.46561142366902i</v>
      </c>
      <c r="Z350" s="223" t="str">
        <f t="shared" ca="1" si="475"/>
        <v>0.220177381280898-4.48181355641691i</v>
      </c>
      <c r="AA350" s="223" t="str">
        <f t="shared" ca="1" si="476"/>
        <v>0.875412923141998-4.40099796042966i</v>
      </c>
      <c r="AB350" s="223" t="str">
        <f t="shared" ca="1" si="477"/>
        <v>1.51169841890287-4.22491404930286i</v>
      </c>
      <c r="AC350" s="223" t="str">
        <f t="shared" ca="1" si="478"/>
        <v>2.11526020911682-3.9573735079516i</v>
      </c>
      <c r="AD350" s="223" t="str">
        <f t="shared" ca="1" si="479"/>
        <v>2.67303300374024-3.60416778114248i</v>
      </c>
      <c r="AE350" s="223" t="str">
        <f t="shared" ca="1" si="480"/>
        <v>3.17294270620442-3.17294270620417i</v>
      </c>
      <c r="AF350" s="223" t="str">
        <f t="shared" ca="1" si="481"/>
        <v>3.60416778114136-2.67303300374175i</v>
      </c>
      <c r="AG350" s="223" t="str">
        <f t="shared" ca="1" si="482"/>
        <v>3.95737350795198-2.11526020911612i</v>
      </c>
      <c r="AH350" s="223" t="str">
        <f t="shared" ca="1" si="483"/>
        <v>4.22491404930252-1.51169841890381i</v>
      </c>
      <c r="AI350" s="223" t="str">
        <f t="shared" ca="1" si="484"/>
        <v>4.40099796042991-0.875412923140786i</v>
      </c>
      <c r="AJ350" s="223" t="str">
        <f t="shared" ca="1" si="485"/>
        <v>4.48181355641688-0.220177381281445i</v>
      </c>
      <c r="AK350" s="223" t="str">
        <f t="shared" ca="1" si="486"/>
        <v>4.46561142366882+0.439824335966806i</v>
      </c>
      <c r="AL350" s="223" t="str">
        <f t="shared" ca="1" si="487"/>
        <v>4.35274228943061+1.09030518457561i</v>
      </c>
      <c r="AM350" s="223" t="str">
        <f t="shared" ca="1" si="488"/>
        <v>4.14564942960193+1.71718421858323i</v>
      </c>
      <c r="AN350" s="223" t="str">
        <f t="shared" ca="1" si="489"/>
        <v>3.84881577918981+2.30689140003807i</v>
      </c>
      <c r="AO350" s="223" t="str">
        <f t="shared" ca="1" si="490"/>
        <v>3.46866689031304+2.84666134932768i</v>
      </c>
      <c r="AP350" s="223" t="str">
        <f t="shared" ca="1" si="491"/>
        <v>3.01343183838774+3.32480967712457i</v>
      </c>
      <c r="AQ350" s="223" t="str">
        <f t="shared" ca="1" si="492"/>
        <v>2.49296508751653+3.73098591609963i</v>
      </c>
      <c r="AR350" s="223" t="str">
        <f t="shared" ca="1" si="493"/>
        <v>2.49296508751653+3.73098591609963i</v>
      </c>
      <c r="AS350" s="223" t="str">
        <f t="shared" ca="1" si="494"/>
        <v>1.30257080532026+4.29400048100107i</v>
      </c>
      <c r="AT350" s="223" t="str">
        <f t="shared" ca="1" si="495"/>
        <v>0.658411715301849+4.43865124185978i</v>
      </c>
      <c r="AU350" s="223" t="str">
        <f t="shared" ca="1" si="496"/>
        <v>-3.45224587987196E-13+4.48721860774691i</v>
      </c>
      <c r="AV350" s="223" t="str">
        <f t="shared" ca="1" si="497"/>
        <v>-0.658411715297995+4.43865124186035i</v>
      </c>
      <c r="AW350" s="223" t="str">
        <f t="shared" ca="1" si="498"/>
        <v>-1.30257080532092+4.29400048100087i</v>
      </c>
      <c r="AX350" s="223" t="str">
        <f t="shared" ca="1" si="499"/>
        <v>-1.91853317107636+4.05639757730794i</v>
      </c>
      <c r="AY350" s="223" t="str">
        <f t="shared" ca="1" si="500"/>
        <v>-2.49296508751711+3.73098591609924i</v>
      </c>
      <c r="AZ350" s="223" t="str">
        <f t="shared" ca="1" si="501"/>
        <v>-3.01343183838825+3.32480967712411i</v>
      </c>
      <c r="BA350" s="223" t="str">
        <f t="shared" ca="1" si="502"/>
        <v>-3.46866689031348+2.84666134932715i</v>
      </c>
      <c r="BB350" s="223" t="str">
        <f t="shared" ca="1" si="503"/>
        <v>-3.84881577919016+2.30689140003748i</v>
      </c>
      <c r="BC350" s="223" t="str">
        <f t="shared" ca="1" si="504"/>
        <v>-4.14564942960048+1.71718421858672i</v>
      </c>
      <c r="BD350" s="223" t="str">
        <f t="shared" ca="1" si="505"/>
        <v>-4.35274228943077+1.09030518457494i</v>
      </c>
      <c r="BE350" s="223" t="str">
        <f t="shared" ca="1" si="506"/>
        <v>-4.46561142366888+0.439824335966119i</v>
      </c>
      <c r="BF350" s="223" t="str">
        <f t="shared" ca="1" si="507"/>
        <v>-4.48181355641684-0.220177381282262i</v>
      </c>
      <c r="BG350" s="223" t="str">
        <f t="shared" ca="1" si="508"/>
        <v>-4.40099796042976-0.875412923141527i</v>
      </c>
      <c r="BH350" s="223" t="str">
        <f t="shared" ca="1" si="509"/>
        <v>-4.22491404930225-1.51169841890458i</v>
      </c>
      <c r="BI350" s="223" t="str">
        <f t="shared" ca="1" si="510"/>
        <v>-3.95737350795162-2.11526020911678i</v>
      </c>
      <c r="BJ350" s="223" t="str">
        <f t="shared" ca="1" si="511"/>
        <v>-3.6041677811436-2.67303300373872i</v>
      </c>
      <c r="BK350" s="223" t="str">
        <f t="shared" ca="1" si="512"/>
        <v>-3.17294270620389-3.17294270620471i</v>
      </c>
      <c r="BL350" s="223" t="str">
        <f t="shared" ca="1" si="513"/>
        <v>-2.67303300374148-3.60416778114156i</v>
      </c>
      <c r="BM350" s="223" t="str">
        <f t="shared" ca="1" si="514"/>
        <v>-2.11526020911576-3.95737350795217i</v>
      </c>
      <c r="BN350" s="223" t="str">
        <f t="shared" ca="1" si="515"/>
        <v>-1.51169841890348-4.22491404930263i</v>
      </c>
      <c r="BO350" s="223" t="str">
        <f t="shared" ca="1" si="516"/>
        <v>-0.875412923140382-4.40099796042999i</v>
      </c>
      <c r="BP350" s="223" t="str">
        <f t="shared" ca="1" si="517"/>
        <v>-0.2201773812811-4.4818135564169i</v>
      </c>
      <c r="BQ350" s="223" t="str">
        <f t="shared" ca="1" si="518"/>
        <v>0.439824335967277-4.46561142366877i</v>
      </c>
      <c r="BR350" s="223" t="str">
        <f t="shared" ca="1" si="519"/>
        <v>1.09030518457595-4.35274228943052i</v>
      </c>
      <c r="BS350" s="223" t="str">
        <f t="shared" ca="1" si="520"/>
        <v>1.71718421858355-4.14564942960179i</v>
      </c>
      <c r="BT350" s="223" t="str">
        <f t="shared" ca="1" si="521"/>
        <v>2.30689140003837-3.84881577918963i</v>
      </c>
      <c r="BU350" s="223" t="str">
        <f t="shared" ca="1" si="522"/>
        <v>2.84666134932795-3.46866689031283i</v>
      </c>
      <c r="BV350" s="223" t="str">
        <f t="shared" ca="1" si="523"/>
        <v>3.3248096771248-3.01343183838748i</v>
      </c>
      <c r="BW350" s="223" t="str">
        <f t="shared" ca="1" si="524"/>
        <v>3.73098591609982-2.49296508751625i</v>
      </c>
      <c r="BX350" s="223" t="str">
        <f t="shared" ca="1" si="525"/>
        <v>4.05639757730839-1.91853317107543i</v>
      </c>
      <c r="BY350" s="223" t="str">
        <f t="shared" ca="1" si="526"/>
        <v>4.29400048100117-1.30257080531993i</v>
      </c>
      <c r="BZ350" s="223" t="str">
        <f t="shared" ca="1" si="527"/>
        <v>4.43865124185983-0.658411715301508i</v>
      </c>
      <c r="CA350" s="223" t="str">
        <f t="shared" ca="1" si="528"/>
        <v>4.48721860774691+6.9044917597439E-13i</v>
      </c>
      <c r="CB350" s="223" t="str">
        <f t="shared" ca="1" si="529"/>
        <v>4.4386512418603+0.658411715298336i</v>
      </c>
      <c r="CC350" s="223" t="str">
        <f t="shared" ca="1" si="530"/>
        <v>4.29400048100077+1.30257080532125i</v>
      </c>
      <c r="CD350" s="223" t="str">
        <f t="shared" ca="1" si="531"/>
        <v>4.0563975773078+1.91853317107667i</v>
      </c>
      <c r="CE350" s="223" t="str">
        <f t="shared" ca="1" si="532"/>
        <v>3.73098591609905+2.4929650875174i</v>
      </c>
      <c r="CF350" s="223" t="str">
        <f t="shared" ca="1" si="533"/>
        <v>3.32480967712388+3.01343183838851i</v>
      </c>
      <c r="CG350" s="223" t="str">
        <f t="shared" ca="1" si="534"/>
        <v>2.84666134933043+3.46866689031079i</v>
      </c>
      <c r="CH350" s="223" t="str">
        <f t="shared" ca="1" si="535"/>
        <v>2.30689140003719+3.84881577919034i</v>
      </c>
      <c r="CI350" s="223" t="str">
        <f t="shared" ca="1" si="536"/>
        <v>1.71718421858652+4.14564942960057i</v>
      </c>
      <c r="CJ350" s="223" t="str">
        <f t="shared" ca="1" si="537"/>
        <v>1.09030518457461+4.35274228943086i</v>
      </c>
      <c r="CK350" s="223" t="str">
        <f t="shared" ca="1" si="538"/>
        <v>0.439824335965903+4.46561142366891i</v>
      </c>
      <c r="CL350" s="223" t="str">
        <f t="shared" ca="1" si="539"/>
        <v>-0.22017738128248+4.48181355641683i</v>
      </c>
      <c r="CM350" s="223" t="str">
        <f t="shared" ca="1" si="540"/>
        <v>-0.875412923141738+4.40099796042972i</v>
      </c>
      <c r="CN350" s="223" t="str">
        <f t="shared" ca="1" si="541"/>
        <v>-1.51169841890478+4.22491404930217i</v>
      </c>
      <c r="CO350" s="223" t="str">
        <f t="shared" ca="1" si="542"/>
        <v>-2.11526020911697+3.95737350795152i</v>
      </c>
      <c r="CP350" s="223" t="str">
        <f t="shared" ca="1" si="543"/>
        <v>-2.6730330037389+3.60416778114348i</v>
      </c>
      <c r="CQ350" s="223" t="str">
        <f t="shared" ca="1" si="544"/>
        <v>-3.17294270620486+3.17294270620373i</v>
      </c>
      <c r="CR350" s="223" t="str">
        <f t="shared" ca="1" si="545"/>
        <v>-3.60416778114169+2.6730330037413i</v>
      </c>
      <c r="CS350" s="223" t="str">
        <f t="shared" ca="1" si="546"/>
        <v>-3.95737350795227+2.11526020911556i</v>
      </c>
      <c r="CT350" s="223" t="str">
        <f t="shared" ca="1" si="547"/>
        <v>-4.22491404930271+1.51169841890328i</v>
      </c>
      <c r="CU350" s="223" t="str">
        <f t="shared" ca="1" si="548"/>
        <v>-4.40099796043008+0.87541292313992i</v>
      </c>
      <c r="CV350" s="223" t="str">
        <f t="shared" ca="1" si="549"/>
        <v>-4.48181355641692+0.220177381280628i</v>
      </c>
      <c r="CW350" s="223" t="str">
        <f t="shared" ca="1" si="550"/>
        <v>-4.46561142366918-0.439824335963178i</v>
      </c>
      <c r="CX350" s="223" t="str">
        <f t="shared" ca="1" si="551"/>
        <v>-4.35274228943041-1.09030518457641i</v>
      </c>
      <c r="CY350" s="223" t="str">
        <f t="shared" ca="1" si="552"/>
        <v>-4.14564942960161-1.71718421858399i</v>
      </c>
      <c r="CZ350" s="223" t="str">
        <f t="shared" ca="1" si="553"/>
        <v>-3.84881577918939-2.30689140003878i</v>
      </c>
      <c r="DA350" s="223" t="str">
        <f t="shared" ca="1" si="554"/>
        <v>-3.46866689031253-2.84666134932832i</v>
      </c>
      <c r="DB350" s="223" t="str">
        <f t="shared" ca="1" si="555"/>
        <v>-3.01343183838713-3.32480967712512i</v>
      </c>
      <c r="DC350" s="223" t="str">
        <f t="shared" ca="1" si="556"/>
        <v>-2.49296508751585-3.73098591610008i</v>
      </c>
      <c r="DD350" s="223" t="str">
        <f t="shared" ca="1" si="557"/>
        <v>-1.918533171075-4.05639757730859i</v>
      </c>
      <c r="DE350" s="223" t="str">
        <f t="shared" ca="1" si="558"/>
        <v>-1.30257080531948-4.29400048100131i</v>
      </c>
      <c r="DF350" s="223" t="str">
        <f t="shared" ca="1" si="559"/>
        <v>-0.658411715301041-4.4386512418599i</v>
      </c>
      <c r="DG350" s="223" t="str">
        <f t="shared" ca="1" si="560"/>
        <v>1.16320818738167E-12-4.48721860774691i</v>
      </c>
      <c r="DH350" s="223" t="str">
        <f t="shared" ca="1" si="561"/>
        <v>0.658411715298802-4.43865124186023i</v>
      </c>
      <c r="DI350" s="223" t="str">
        <f t="shared" ca="1" si="562"/>
        <v>1.30257080532171-4.29400048100063i</v>
      </c>
      <c r="DJ350" s="223" t="str">
        <f t="shared" ca="1" si="563"/>
        <v>1.9185331710771-4.05639757730759i</v>
      </c>
      <c r="DK350" s="223" t="str">
        <f t="shared" ca="1" si="564"/>
        <v>2.49296508751397-3.73098591610134i</v>
      </c>
      <c r="DL350" s="223" t="str">
        <f t="shared" ca="1" si="565"/>
        <v>3.01343183838885-3.32480967712356i</v>
      </c>
      <c r="DM350" s="223" t="str">
        <f t="shared" ca="1" si="566"/>
        <v>3.46866689031109-2.84666134933007i</v>
      </c>
      <c r="DN350" s="223" t="str">
        <f t="shared" ca="1" si="567"/>
        <v>3.84881577919059-2.30689140003678i</v>
      </c>
      <c r="DO350" s="223" t="str">
        <f t="shared" ca="1" si="568"/>
        <v>4.14564942960075-1.71718421858608i</v>
      </c>
      <c r="DP350" s="223" t="str">
        <f t="shared" ca="1" si="569"/>
        <v>4.35274228943098-1.09030518457415i</v>
      </c>
      <c r="DQ350" s="223" t="str">
        <f t="shared" ca="1" si="570"/>
        <v>4.46561142366895-0.439824335965432i</v>
      </c>
      <c r="DR350" s="223" t="str">
        <f t="shared" ca="1" si="571"/>
        <v>4.4818135564168+0.220177381282952i</v>
      </c>
      <c r="DS350" s="223" t="str">
        <f t="shared" ca="1" si="572"/>
        <v>4.40099796042962+0.8754129231422i</v>
      </c>
      <c r="DT350" s="223" t="str">
        <f t="shared" ca="1" si="573"/>
        <v>4.22491404930356+1.5116984189009i</v>
      </c>
      <c r="DU350" s="223" t="str">
        <f t="shared" ca="1" si="574"/>
        <v>3.95737350795129+2.11526020911739i</v>
      </c>
      <c r="DV350" s="223" t="str">
        <f t="shared" ca="1" si="575"/>
        <v>3.60416778114319+2.67303300373928i</v>
      </c>
      <c r="DW350" s="223" t="str">
        <f t="shared" ca="1" si="576"/>
        <v>3.1729427062034+3.1729427062052i</v>
      </c>
      <c r="DX350" s="223" t="str">
        <f t="shared" ca="1" si="577"/>
        <v>2.67303300374092+3.60416778114197i</v>
      </c>
      <c r="DY350" s="223" t="str">
        <f t="shared" ca="1" si="578"/>
        <v>2.11526020911515+3.95737350795249i</v>
      </c>
      <c r="DZ350" s="223" t="str">
        <f t="shared" ca="1" si="579"/>
        <v>1.51169841890283+4.22491404930287i</v>
      </c>
      <c r="EA350" s="223" t="str">
        <f t="shared" ca="1" si="580"/>
        <v>0.87541292314421+4.40099796042922i</v>
      </c>
      <c r="EB350" s="223" t="str">
        <f t="shared" ca="1" si="581"/>
        <v>0.220177381280411+4.48181355641693i</v>
      </c>
      <c r="EC350" s="223" t="str">
        <f t="shared" ca="1" si="582"/>
        <v>-0.439824335963395+4.46561142366915i</v>
      </c>
      <c r="ED350" s="223" t="str">
        <f t="shared" ca="1" si="583"/>
        <v>-1.09030518457662+4.35274228943036i</v>
      </c>
      <c r="EE350" s="223" t="str">
        <f t="shared" ca="1" si="584"/>
        <v>-1.71718421858419+4.14564942960153i</v>
      </c>
      <c r="EF350" s="223" t="str">
        <f t="shared" ca="1" si="585"/>
        <v>-2.30689140003896+3.84881577918928i</v>
      </c>
      <c r="EG350" s="223" t="str">
        <f t="shared" ca="1" si="586"/>
        <v>-2.84666134932849+3.46866689031239i</v>
      </c>
      <c r="EH350" s="223" t="str">
        <f t="shared" ca="1" si="587"/>
        <v>-3.32480967712527+3.01343183838697i</v>
      </c>
      <c r="EI350" s="223" t="str">
        <f t="shared" ca="1" si="588"/>
        <v>-3.7309859161002+2.49296508751567i</v>
      </c>
      <c r="EJ350" s="223" t="str">
        <f t="shared" ca="1" si="589"/>
        <v>-4.05639757730672+1.91853317107895i</v>
      </c>
      <c r="EK350" s="223" t="str">
        <f t="shared" ca="1" si="590"/>
        <v>-4.29400048100137+1.30257080531927i</v>
      </c>
      <c r="EL350" s="223" t="str">
        <f t="shared" ca="1" si="591"/>
        <v>-4.43865124185993+0.658411715300826i</v>
      </c>
      <c r="EM350" s="223" t="str">
        <f t="shared" ca="1" si="592"/>
        <v>-4.48721860774691-1.38089835194878E-12i</v>
      </c>
      <c r="EN350" s="223"/>
      <c r="EO350" s="223"/>
      <c r="EP350" s="223"/>
    </row>
    <row r="351" spans="1:146">
      <c r="A351" s="249">
        <f t="shared" si="461"/>
        <v>4.9023437499999814E-3</v>
      </c>
      <c r="B351" s="248">
        <v>251</v>
      </c>
      <c r="C351" s="247">
        <f t="shared" si="462"/>
        <v>50200</v>
      </c>
      <c r="N351" s="246">
        <f t="shared" ca="1" si="463"/>
        <v>8.5127413513766683</v>
      </c>
      <c r="O351" s="223">
        <f t="shared" ca="1" si="464"/>
        <v>-4.4872586486233308</v>
      </c>
      <c r="P351" s="223" t="str">
        <f t="shared" ca="1" si="465"/>
        <v>-4.45351237520972-0.549288360971485i</v>
      </c>
      <c r="Q351" s="223" t="str">
        <f t="shared" ca="1" si="466"/>
        <v>-4.35278113033218-1.09031491371485i</v>
      </c>
      <c r="R351" s="223" t="str">
        <f t="shared" ca="1" si="467"/>
        <v>-4.18658000567447-1.61494211528825i</v>
      </c>
      <c r="S351" s="223" t="str">
        <f t="shared" ca="1" si="468"/>
        <v>-3.95740882085189-2.11527908425544i</v>
      </c>
      <c r="T351" s="223" t="str">
        <f t="shared" ca="1" si="469"/>
        <v>-3.66871452379759-2.5838002868878i</v>
      </c>
      <c r="U351" s="223" t="str">
        <f t="shared" ca="1" si="470"/>
        <v>-3.32483934545621-3.01345872819775i</v>
      </c>
      <c r="V351" s="223" t="str">
        <f t="shared" ca="1" si="471"/>
        <v>-2.93095548859005-3.39779194530046i</v>
      </c>
      <c r="W351" s="223" t="str">
        <f t="shared" ca="1" si="472"/>
        <v>-2.49298733303495-3.73101920887205i</v>
      </c>
      <c r="X351" s="223" t="str">
        <f t="shared" ca="1" si="473"/>
        <v>-2.01752232751159-4.00812847070015i</v>
      </c>
      <c r="Y351" s="223" t="str">
        <f t="shared" ca="1" si="474"/>
        <v>-1.51171190826746-4.22495174955256i</v>
      </c>
      <c r="Z351" s="223" t="str">
        <f t="shared" ca="1" si="475"/>
        <v>-0.983163934818093-4.37822782149557i</v>
      </c>
      <c r="AA351" s="223" t="str">
        <f t="shared" ca="1" si="476"/>
        <v>-0.439828260657077-4.46565127173767i</v>
      </c>
      <c r="AB351" s="223" t="str">
        <f t="shared" ca="1" si="477"/>
        <v>0.110122839937058-4.48590717021307i</v>
      </c>
      <c r="AC351" s="223" t="str">
        <f t="shared" ca="1" si="478"/>
        <v>0.658417590516423-4.43869084935451i</v>
      </c>
      <c r="AD351" s="223" t="str">
        <f t="shared" ca="1" si="479"/>
        <v>1.19680912767756-4.32471248657672i</v>
      </c>
      <c r="AE351" s="223" t="str">
        <f t="shared" ca="1" si="480"/>
        <v>1.71719954156498-4.14568642254741i</v>
      </c>
      <c r="AF351" s="223" t="str">
        <f t="shared" ca="1" si="481"/>
        <v>2.21176167597586-3.90430537590611i</v>
      </c>
      <c r="AG351" s="223" t="str">
        <f t="shared" ca="1" si="482"/>
        <v>2.67305685606343-3.60419994227529i</v>
      </c>
      <c r="AH351" s="223" t="str">
        <f t="shared" ca="1" si="483"/>
        <v>3.09414677294776-3.24988398671427i</v>
      </c>
      <c r="AI351" s="223" t="str">
        <f t="shared" ca="1" si="484"/>
        <v>3.46869784232735-2.84668675099289i</v>
      </c>
      <c r="AJ351" s="223" t="str">
        <f t="shared" ca="1" si="485"/>
        <v>3.79107646748803-2.40067269682966i</v>
      </c>
      <c r="AK351" s="223" t="str">
        <f t="shared" ca="1" si="486"/>
        <v>4.05643377383137-1.91855029075733i</v>
      </c>
      <c r="AL351" s="223" t="str">
        <f t="shared" ca="1" si="487"/>
        <v>4.26077854047753-1.40757110252058i</v>
      </c>
      <c r="AM351" s="223" t="str">
        <f t="shared" ca="1" si="488"/>
        <v>4.40103723193153-0.875420734731196i</v>
      </c>
      <c r="AN351" s="223" t="str">
        <f t="shared" ca="1" si="489"/>
        <v>4.47510022692109-0.330103224243052i</v>
      </c>
      <c r="AO351" s="223" t="str">
        <f t="shared" ca="1" si="490"/>
        <v>4.48185354906232+0.220179345994116i</v>
      </c>
      <c r="AP351" s="223" t="str">
        <f t="shared" ca="1" si="491"/>
        <v>4.42119562210511+0.767150213923918i</v>
      </c>
      <c r="AQ351" s="223" t="str">
        <f t="shared" ca="1" si="492"/>
        <v>4.29403879773142+1.30258242857108i</v>
      </c>
      <c r="AR351" s="223" t="str">
        <f t="shared" ca="1" si="493"/>
        <v>4.29403879773142+1.30258242857108i</v>
      </c>
      <c r="AS351" s="223" t="str">
        <f t="shared" ca="1" si="494"/>
        <v>3.84885012339523+2.30691198516228i</v>
      </c>
      <c r="AT351" s="223" t="str">
        <f t="shared" ca="1" si="495"/>
        <v>3.53751432547934+2.76070327573851i</v>
      </c>
      <c r="AU351" s="223" t="str">
        <f t="shared" ca="1" si="496"/>
        <v>3.172971019381+3.17297101937808i</v>
      </c>
      <c r="AV351" s="223" t="str">
        <f t="shared" ca="1" si="497"/>
        <v>2.76070327573825+3.53751432547954i</v>
      </c>
      <c r="AW351" s="223" t="str">
        <f t="shared" ca="1" si="498"/>
        <v>2.306911985162+3.8488501233954i</v>
      </c>
      <c r="AX351" s="223" t="str">
        <f t="shared" ca="1" si="499"/>
        <v>1.81842259104943+4.10229563293602i</v>
      </c>
      <c r="AY351" s="223" t="str">
        <f t="shared" ca="1" si="500"/>
        <v>1.30258242857088+4.29403879773148i</v>
      </c>
      <c r="AZ351" s="223" t="str">
        <f t="shared" ca="1" si="501"/>
        <v>0.767150213923716+4.42119562210514i</v>
      </c>
      <c r="BA351" s="223" t="str">
        <f t="shared" ca="1" si="502"/>
        <v>0.220179345993784+4.48185354906233i</v>
      </c>
      <c r="BB351" s="223" t="str">
        <f t="shared" ca="1" si="503"/>
        <v>-0.330103224243383+4.47510022692107i</v>
      </c>
      <c r="BC351" s="223" t="str">
        <f t="shared" ca="1" si="504"/>
        <v>-0.875420734731398+4.40103723193149i</v>
      </c>
      <c r="BD351" s="223" t="str">
        <f t="shared" ca="1" si="505"/>
        <v>-1.40757110252077+4.26077854047747i</v>
      </c>
      <c r="BE351" s="223" t="str">
        <f t="shared" ca="1" si="506"/>
        <v>-1.91855029075752+4.05643377383129i</v>
      </c>
      <c r="BF351" s="223" t="str">
        <f t="shared" ca="1" si="507"/>
        <v>-2.40067269682973+3.79107646748798i</v>
      </c>
      <c r="BG351" s="223" t="str">
        <f t="shared" ca="1" si="508"/>
        <v>-2.846686750993+3.46869784232726i</v>
      </c>
      <c r="BH351" s="223" t="str">
        <f t="shared" ca="1" si="509"/>
        <v>-3.24988398671446+3.09414677294756i</v>
      </c>
      <c r="BI351" s="223" t="str">
        <f t="shared" ca="1" si="510"/>
        <v>-3.60419994227537+2.67305685606331i</v>
      </c>
      <c r="BJ351" s="223" t="str">
        <f t="shared" ca="1" si="511"/>
        <v>-3.90430537590624+2.21176167597563i</v>
      </c>
      <c r="BK351" s="223" t="str">
        <f t="shared" ca="1" si="512"/>
        <v>-4.14568642254785+1.71719954156391i</v>
      </c>
      <c r="BL351" s="223" t="str">
        <f t="shared" ca="1" si="513"/>
        <v>-4.32471248657675+1.19680912767743i</v>
      </c>
      <c r="BM351" s="223" t="str">
        <f t="shared" ca="1" si="514"/>
        <v>-4.43869084935435+0.658417590517482i</v>
      </c>
      <c r="BN351" s="223" t="str">
        <f t="shared" ca="1" si="515"/>
        <v>-4.48590717021312+0.110122839935069i</v>
      </c>
      <c r="BO351" s="223" t="str">
        <f t="shared" ca="1" si="516"/>
        <v>-4.46565127173755-0.439828260658297i</v>
      </c>
      <c r="BP351" s="223" t="str">
        <f t="shared" ca="1" si="517"/>
        <v>-4.37822782149563-0.98316393481786i</v>
      </c>
      <c r="BQ351" s="223" t="str">
        <f t="shared" ca="1" si="518"/>
        <v>-4.22495174955297-1.5117119082663i</v>
      </c>
      <c r="BR351" s="223" t="str">
        <f t="shared" ca="1" si="519"/>
        <v>-4.00812847069918-2.01752232751352i</v>
      </c>
      <c r="BS351" s="223" t="str">
        <f t="shared" ca="1" si="520"/>
        <v>-3.73101920887167-2.49298733303552i</v>
      </c>
      <c r="BT351" s="223" t="str">
        <f t="shared" ca="1" si="521"/>
        <v>-3.39779194530052-2.93095548858999i</v>
      </c>
      <c r="BU351" s="223" t="str">
        <f t="shared" ca="1" si="522"/>
        <v>-3.01345872819892-3.32483934545514i</v>
      </c>
      <c r="BV351" s="223" t="str">
        <f t="shared" ca="1" si="523"/>
        <v>-2.58380028688652-3.66871452379849i</v>
      </c>
      <c r="BW351" s="223" t="str">
        <f t="shared" ca="1" si="524"/>
        <v>-2.11527908425474-3.95740882085227i</v>
      </c>
      <c r="BX351" s="223" t="str">
        <f t="shared" ca="1" si="525"/>
        <v>-1.61494211528889-4.18658000567421i</v>
      </c>
      <c r="BY351" s="223" t="str">
        <f t="shared" ca="1" si="526"/>
        <v>-1.09031491371668-4.35278113033172i</v>
      </c>
      <c r="BZ351" s="223" t="str">
        <f t="shared" ca="1" si="527"/>
        <v>-0.54928836097-4.4535123752099i</v>
      </c>
      <c r="CA351" s="223" t="str">
        <f t="shared" ca="1" si="528"/>
        <v>2.04500886942589E-13-4.48725864862333i</v>
      </c>
      <c r="CB351" s="223" t="str">
        <f t="shared" ca="1" si="529"/>
        <v>0.54928836097066-4.45351237520982i</v>
      </c>
      <c r="CC351" s="223" t="str">
        <f t="shared" ca="1" si="530"/>
        <v>1.09031491371733-4.35278113033156i</v>
      </c>
      <c r="CD351" s="223" t="str">
        <f t="shared" ca="1" si="531"/>
        <v>1.61494211528928-4.18658000567407i</v>
      </c>
      <c r="CE351" s="223" t="str">
        <f t="shared" ca="1" si="532"/>
        <v>2.11527908425533-3.95740882085195i</v>
      </c>
      <c r="CF351" s="223" t="str">
        <f t="shared" ca="1" si="533"/>
        <v>2.58380028688686-3.66871452379826i</v>
      </c>
      <c r="CG351" s="223" t="str">
        <f t="shared" ca="1" si="534"/>
        <v>3.01345872819923-3.32483934545487i</v>
      </c>
      <c r="CH351" s="223" t="str">
        <f t="shared" ca="1" si="535"/>
        <v>3.39779194530095-2.93095548858949i</v>
      </c>
      <c r="CI351" s="223" t="str">
        <f t="shared" ca="1" si="536"/>
        <v>3.73101920887189-2.49298733303518i</v>
      </c>
      <c r="CJ351" s="223" t="str">
        <f t="shared" ca="1" si="537"/>
        <v>4.00812847069948-2.01752232751292i</v>
      </c>
      <c r="CK351" s="223" t="str">
        <f t="shared" ca="1" si="538"/>
        <v>4.22495174955311-1.51171190826592i</v>
      </c>
      <c r="CL351" s="223" t="str">
        <f t="shared" ca="1" si="539"/>
        <v>4.37822782149572-0.98316393481746i</v>
      </c>
      <c r="CM351" s="223" t="str">
        <f t="shared" ca="1" si="540"/>
        <v>4.46565127173761-0.439828260657636i</v>
      </c>
      <c r="CN351" s="223" t="str">
        <f t="shared" ca="1" si="541"/>
        <v>4.48590717021311+0.110122839935478i</v>
      </c>
      <c r="CO351" s="223" t="str">
        <f t="shared" ca="1" si="542"/>
        <v>4.43869084935429+0.658417590517886i</v>
      </c>
      <c r="CP351" s="223" t="str">
        <f t="shared" ca="1" si="543"/>
        <v>4.32471248657664+1.19680912767782i</v>
      </c>
      <c r="CQ351" s="223" t="str">
        <f t="shared" ca="1" si="544"/>
        <v>4.14568642254769+1.71719954156429i</v>
      </c>
      <c r="CR351" s="223" t="str">
        <f t="shared" ca="1" si="545"/>
        <v>3.90430537590818+2.21176167597221i</v>
      </c>
      <c r="CS351" s="223" t="str">
        <f t="shared" ca="1" si="546"/>
        <v>3.60419994227513+2.67305685606364i</v>
      </c>
      <c r="CT351" s="223" t="str">
        <f t="shared" ca="1" si="547"/>
        <v>3.24988398671418+3.09414677294786i</v>
      </c>
      <c r="CU351" s="223" t="str">
        <f t="shared" ca="1" si="548"/>
        <v>2.84668675099268+3.46869784232752i</v>
      </c>
      <c r="CV351" s="223" t="str">
        <f t="shared" ca="1" si="549"/>
        <v>2.40067269682938+3.7910764674882i</v>
      </c>
      <c r="CW351" s="223" t="str">
        <f t="shared" ca="1" si="550"/>
        <v>1.91855029075715+4.05643377383146i</v>
      </c>
      <c r="CX351" s="223" t="str">
        <f t="shared" ca="1" si="551"/>
        <v>1.40757110252051+4.26077854047756i</v>
      </c>
      <c r="CY351" s="223" t="str">
        <f t="shared" ca="1" si="552"/>
        <v>0.875420734730743+4.40103723193162i</v>
      </c>
      <c r="CZ351" s="223" t="str">
        <f t="shared" ca="1" si="553"/>
        <v>0.330103224242721+4.47510022692112i</v>
      </c>
      <c r="DA351" s="223" t="str">
        <f t="shared" ca="1" si="554"/>
        <v>-0.22017934599432+4.48185354906231i</v>
      </c>
      <c r="DB351" s="223" t="str">
        <f t="shared" ca="1" si="555"/>
        <v>-0.76715021392412+4.42119562210507i</v>
      </c>
      <c r="DC351" s="223" t="str">
        <f t="shared" ca="1" si="556"/>
        <v>-1.30258242857115+4.2940387977314i</v>
      </c>
      <c r="DD351" s="223" t="str">
        <f t="shared" ca="1" si="557"/>
        <v>-1.81842259104969+4.10229563293591i</v>
      </c>
      <c r="DE351" s="223" t="str">
        <f t="shared" ca="1" si="558"/>
        <v>-2.30691198516257+3.84885012339506i</v>
      </c>
      <c r="DF351" s="223" t="str">
        <f t="shared" ca="1" si="559"/>
        <v>-2.76070327573867+3.53751432547921i</v>
      </c>
      <c r="DG351" s="223" t="str">
        <f t="shared" ca="1" si="560"/>
        <v>-3.17297101937813+3.17297101938095i</v>
      </c>
      <c r="DH351" s="223" t="str">
        <f t="shared" ca="1" si="561"/>
        <v>-3.53751432547959+2.76070327573819i</v>
      </c>
      <c r="DI351" s="223" t="str">
        <f t="shared" ca="1" si="562"/>
        <v>-3.84885012339538+2.30691198516204i</v>
      </c>
      <c r="DJ351" s="223" t="str">
        <f t="shared" ca="1" si="563"/>
        <v>-4.10229563293615+1.81842259104913i</v>
      </c>
      <c r="DK351" s="223" t="str">
        <f t="shared" ca="1" si="564"/>
        <v>-4.29403879773025+1.30258242857496i</v>
      </c>
      <c r="DL351" s="223" t="str">
        <f t="shared" ca="1" si="565"/>
        <v>-4.42119562210518+0.767150213923514i</v>
      </c>
      <c r="DM351" s="223" t="str">
        <f t="shared" ca="1" si="566"/>
        <v>-4.48185354906234+0.220179345993708i</v>
      </c>
      <c r="DN351" s="223" t="str">
        <f t="shared" ca="1" si="567"/>
        <v>-4.47510022692108-0.330103224243332i</v>
      </c>
      <c r="DO351" s="223" t="str">
        <f t="shared" ca="1" si="568"/>
        <v>-4.4010372319323-0.875420734727342i</v>
      </c>
      <c r="DP351" s="223" t="str">
        <f t="shared" ca="1" si="569"/>
        <v>-4.26077854047737-1.40757110252109i</v>
      </c>
      <c r="DQ351" s="223" t="str">
        <f t="shared" ca="1" si="570"/>
        <v>-4.0564337738312-1.91855029075771i</v>
      </c>
      <c r="DR351" s="223" t="str">
        <f t="shared" ca="1" si="571"/>
        <v>-3.79107646748787-2.4006726968299i</v>
      </c>
      <c r="DS351" s="223" t="str">
        <f t="shared" ca="1" si="572"/>
        <v>-3.46869784232713-2.84668675099315i</v>
      </c>
      <c r="DT351" s="223" t="str">
        <f t="shared" ca="1" si="573"/>
        <v>-3.09414677294723-3.24988398671478i</v>
      </c>
      <c r="DU351" s="223" t="str">
        <f t="shared" ca="1" si="574"/>
        <v>-2.67305685606295-3.60419994227565i</v>
      </c>
      <c r="DV351" s="223" t="str">
        <f t="shared" ca="1" si="575"/>
        <v>-2.21176167597545-3.90430537590634i</v>
      </c>
      <c r="DW351" s="223" t="str">
        <f t="shared" ca="1" si="576"/>
        <v>-1.71719954156372-4.14568642254793i</v>
      </c>
      <c r="DX351" s="223" t="str">
        <f t="shared" ca="1" si="577"/>
        <v>-1.19680912767723-4.32471248657681i</v>
      </c>
      <c r="DY351" s="223" t="str">
        <f t="shared" ca="1" si="578"/>
        <v>-0.658417590517029-4.43869084935442i</v>
      </c>
      <c r="DZ351" s="223" t="str">
        <f t="shared" ca="1" si="579"/>
        <v>-0.110122839939199-4.48590717021302i</v>
      </c>
      <c r="EA351" s="223" t="str">
        <f t="shared" ca="1" si="580"/>
        <v>0.4398282606585-4.46565127173753i</v>
      </c>
      <c r="EB351" s="223" t="str">
        <f t="shared" ca="1" si="581"/>
        <v>0.983163934818057-4.37822782149558i</v>
      </c>
      <c r="EC351" s="223" t="str">
        <f t="shared" ca="1" si="582"/>
        <v>1.5117119082665-4.22495174955291i</v>
      </c>
      <c r="ED351" s="223" t="str">
        <f t="shared" ca="1" si="583"/>
        <v>2.01752232751347-4.0081284706992i</v>
      </c>
      <c r="EE351" s="223" t="str">
        <f t="shared" ca="1" si="584"/>
        <v>2.4929873330359-3.73101920887141i</v>
      </c>
      <c r="EF351" s="223" t="str">
        <f t="shared" ca="1" si="585"/>
        <v>2.93095548859015-3.39779194530038i</v>
      </c>
      <c r="EG351" s="223" t="str">
        <f t="shared" ca="1" si="586"/>
        <v>3.32483934545528-3.01345872819877i</v>
      </c>
      <c r="EH351" s="223" t="str">
        <f t="shared" ca="1" si="587"/>
        <v>3.66871452379861-2.58380028688636i</v>
      </c>
      <c r="EI351" s="223" t="str">
        <f t="shared" ca="1" si="588"/>
        <v>3.95740882085224-2.11527908425478i</v>
      </c>
      <c r="EJ351" s="223" t="str">
        <f t="shared" ca="1" si="589"/>
        <v>4.18658000567438-1.61494211528846i</v>
      </c>
      <c r="EK351" s="223" t="str">
        <f t="shared" ca="1" si="590"/>
        <v>4.35278113033177-1.09031491371649i</v>
      </c>
      <c r="EL351" s="223" t="str">
        <f t="shared" ca="1" si="591"/>
        <v>4.45351237520993-0.549288360969798i</v>
      </c>
      <c r="EM351" s="223" t="str">
        <f t="shared" ca="1" si="592"/>
        <v>4.48725864862333+4.09001773885178E-13i</v>
      </c>
      <c r="EN351" s="223"/>
      <c r="EO351" s="223"/>
      <c r="EP351" s="223"/>
    </row>
    <row r="352" spans="1:146">
      <c r="A352" s="249">
        <f t="shared" si="461"/>
        <v>4.921874999999981E-3</v>
      </c>
      <c r="B352" s="248">
        <v>252</v>
      </c>
      <c r="C352" s="247">
        <f t="shared" si="462"/>
        <v>50400</v>
      </c>
      <c r="N352" s="246">
        <f t="shared" ca="1" si="463"/>
        <v>8.5127082307686894</v>
      </c>
      <c r="O352" s="223">
        <f t="shared" ca="1" si="464"/>
        <v>-4.4872917692313106</v>
      </c>
      <c r="P352" s="223" t="str">
        <f t="shared" ca="1" si="465"/>
        <v>-4.46568423286086-0.439831507044407i</v>
      </c>
      <c r="Q352" s="223" t="str">
        <f t="shared" ca="1" si="466"/>
        <v>-4.40106971613663-0.875427196239706i</v>
      </c>
      <c r="R352" s="223" t="str">
        <f t="shared" ca="1" si="467"/>
        <v>-4.29407049217657-1.30259204297799i</v>
      </c>
      <c r="S352" s="223" t="str">
        <f t="shared" ca="1" si="468"/>
        <v>-4.14571702199913-1.71721221627314i</v>
      </c>
      <c r="T352" s="223" t="str">
        <f t="shared" ca="1" si="469"/>
        <v>-3.95743803062039-2.11529469720191i</v>
      </c>
      <c r="U352" s="223" t="str">
        <f t="shared" ca="1" si="470"/>
        <v>-3.73104674765107-2.49300573385891i</v>
      </c>
      <c r="V352" s="223" t="str">
        <f t="shared" ca="1" si="471"/>
        <v>-3.46872344490427-2.84670776248328i</v>
      </c>
      <c r="W352" s="223" t="str">
        <f t="shared" ca="1" si="472"/>
        <v>-3.17299443918591-3.17299443918617i</v>
      </c>
      <c r="X352" s="223" t="str">
        <f t="shared" ca="1" si="473"/>
        <v>-2.84670776248296-3.46872344490452i</v>
      </c>
      <c r="Y352" s="223" t="str">
        <f t="shared" ca="1" si="474"/>
        <v>-2.49300573385894-3.73104674765105i</v>
      </c>
      <c r="Z352" s="223" t="str">
        <f t="shared" ca="1" si="475"/>
        <v>-2.11529469720198-3.95743803062035i</v>
      </c>
      <c r="AA352" s="223" t="str">
        <f t="shared" ca="1" si="476"/>
        <v>-1.71721221627318-4.14571702199911i</v>
      </c>
      <c r="AB352" s="223" t="str">
        <f t="shared" ca="1" si="477"/>
        <v>-1.30259204297803-4.29407049217655i</v>
      </c>
      <c r="AC352" s="223" t="str">
        <f t="shared" ca="1" si="478"/>
        <v>-0.875427196239756-4.40106971613662i</v>
      </c>
      <c r="AD352" s="223" t="str">
        <f t="shared" ca="1" si="479"/>
        <v>-0.439831507044513-4.46568423286085i</v>
      </c>
      <c r="AE352" s="223" t="str">
        <f t="shared" ca="1" si="480"/>
        <v>-7.036391015118E-14-4.48729176923131i</v>
      </c>
      <c r="AF352" s="223" t="str">
        <f t="shared" ca="1" si="481"/>
        <v>0.43983150704615-4.46568423286069i</v>
      </c>
      <c r="AG352" s="223" t="str">
        <f t="shared" ca="1" si="482"/>
        <v>0.875427196240994-4.40106971613637i</v>
      </c>
      <c r="AH352" s="223" t="str">
        <f t="shared" ca="1" si="483"/>
        <v>1.30259204297881-4.29407049217632i</v>
      </c>
      <c r="AI352" s="223" t="str">
        <f t="shared" ca="1" si="484"/>
        <v>1.71721221627352-4.14571702199898i</v>
      </c>
      <c r="AJ352" s="223" t="str">
        <f t="shared" ca="1" si="485"/>
        <v>2.11529469720186-3.95743803062041i</v>
      </c>
      <c r="AK352" s="223" t="str">
        <f t="shared" ca="1" si="486"/>
        <v>2.49300573385843-3.7310467476514i</v>
      </c>
      <c r="AL352" s="223" t="str">
        <f t="shared" ca="1" si="487"/>
        <v>2.84670776248253-3.46872344490488i</v>
      </c>
      <c r="AM352" s="223" t="str">
        <f t="shared" ca="1" si="488"/>
        <v>3.17299443918522-3.17299443918686i</v>
      </c>
      <c r="AN352" s="223" t="str">
        <f t="shared" ca="1" si="489"/>
        <v>3.46872344490332-2.84670776248442i</v>
      </c>
      <c r="AO352" s="223" t="str">
        <f t="shared" ca="1" si="490"/>
        <v>3.73104674765004-2.49300573386046i</v>
      </c>
      <c r="AP352" s="223" t="str">
        <f t="shared" ca="1" si="491"/>
        <v>3.95743803062136-2.11529469720008i</v>
      </c>
      <c r="AQ352" s="223" t="str">
        <f t="shared" ca="1" si="492"/>
        <v>4.14571702199977-1.71721221627159i</v>
      </c>
      <c r="AR352" s="223" t="str">
        <f t="shared" ca="1" si="493"/>
        <v>4.14571702199977-1.71721221627159i</v>
      </c>
      <c r="AS352" s="223" t="str">
        <f t="shared" ca="1" si="494"/>
        <v>4.40106971613678-0.875427196238953i</v>
      </c>
      <c r="AT352" s="223" t="str">
        <f t="shared" ca="1" si="495"/>
        <v>4.4656842328609-0.439831507044075i</v>
      </c>
      <c r="AU352" s="223" t="str">
        <f t="shared" ca="1" si="496"/>
        <v>4.48729176923131-1.4072782030236E-13i</v>
      </c>
      <c r="AV352" s="223" t="str">
        <f t="shared" ca="1" si="497"/>
        <v>4.46568423286091+0.439831507043922i</v>
      </c>
      <c r="AW352" s="223" t="str">
        <f t="shared" ca="1" si="498"/>
        <v>4.40106971613683+0.875427196238674i</v>
      </c>
      <c r="AX352" s="223" t="str">
        <f t="shared" ca="1" si="499"/>
        <v>4.29407049217698+1.3025920429766i</v>
      </c>
      <c r="AY352" s="223" t="str">
        <f t="shared" ca="1" si="500"/>
        <v>4.14571702199988+1.71721221627133i</v>
      </c>
      <c r="AZ352" s="223" t="str">
        <f t="shared" ca="1" si="501"/>
        <v>3.95743803061939+2.11529469720376i</v>
      </c>
      <c r="BA352" s="223" t="str">
        <f t="shared" ca="1" si="502"/>
        <v>3.73104674765012+2.49300573386033i</v>
      </c>
      <c r="BB352" s="223" t="str">
        <f t="shared" ca="1" si="503"/>
        <v>3.4687234449035+2.84670776248421i</v>
      </c>
      <c r="BC352" s="223" t="str">
        <f t="shared" ca="1" si="504"/>
        <v>3.17299443918533+3.17299443918675i</v>
      </c>
      <c r="BD352" s="223" t="str">
        <f t="shared" ca="1" si="505"/>
        <v>2.84670776248275+3.4687234449047i</v>
      </c>
      <c r="BE352" s="223" t="str">
        <f t="shared" ca="1" si="506"/>
        <v>2.49300573385866+3.73104674765124i</v>
      </c>
      <c r="BF352" s="223" t="str">
        <f t="shared" ca="1" si="507"/>
        <v>2.115294697202+3.95743803062034i</v>
      </c>
      <c r="BG352" s="223" t="str">
        <f t="shared" ca="1" si="508"/>
        <v>1.71721221627384+4.14571702199884i</v>
      </c>
      <c r="BH352" s="223" t="str">
        <f t="shared" ca="1" si="509"/>
        <v>1.30259204297908+4.29407049217623i</v>
      </c>
      <c r="BI352" s="223" t="str">
        <f t="shared" ca="1" si="510"/>
        <v>0.87542719624121+4.40106971613633i</v>
      </c>
      <c r="BJ352" s="223" t="str">
        <f t="shared" ca="1" si="511"/>
        <v>0.439831507046367+4.46568423286067i</v>
      </c>
      <c r="BK352" s="223" t="str">
        <f t="shared" ca="1" si="512"/>
        <v>-2.02079706845084E-12+4.48729176923131i</v>
      </c>
      <c r="BL352" s="223" t="str">
        <f t="shared" ca="1" si="513"/>
        <v>-0.439831507046074+4.4656842328607i</v>
      </c>
      <c r="BM352" s="223" t="str">
        <f t="shared" ca="1" si="514"/>
        <v>-0.875427196240918+4.40106971613639i</v>
      </c>
      <c r="BN352" s="223" t="str">
        <f t="shared" ca="1" si="515"/>
        <v>-1.30259204297879+4.29407049217632i</v>
      </c>
      <c r="BO352" s="223" t="str">
        <f t="shared" ca="1" si="516"/>
        <v>-1.71721221627333+4.14571702199905i</v>
      </c>
      <c r="BP352" s="223" t="str">
        <f t="shared" ca="1" si="517"/>
        <v>-2.11529469720174+3.95743803062048i</v>
      </c>
      <c r="BQ352" s="223" t="str">
        <f t="shared" ca="1" si="518"/>
        <v>-2.49300573385842+3.7310467476514i</v>
      </c>
      <c r="BR352" s="223" t="str">
        <f t="shared" ca="1" si="519"/>
        <v>-2.84670776248252+3.46872344490489i</v>
      </c>
      <c r="BS352" s="223" t="str">
        <f t="shared" ca="1" si="520"/>
        <v>-3.17299443918503+3.17299443918705i</v>
      </c>
      <c r="BT352" s="223" t="str">
        <f t="shared" ca="1" si="521"/>
        <v>-3.46872344490323+2.84670776248453i</v>
      </c>
      <c r="BU352" s="223" t="str">
        <f t="shared" ca="1" si="522"/>
        <v>-3.73104674764996+2.49300573386058i</v>
      </c>
      <c r="BV352" s="223" t="str">
        <f t="shared" ca="1" si="523"/>
        <v>-3.9574380306213+2.1152946972002i</v>
      </c>
      <c r="BW352" s="223" t="str">
        <f t="shared" ca="1" si="524"/>
        <v>-4.14571702199972+1.71721221627172i</v>
      </c>
      <c r="BX352" s="223" t="str">
        <f t="shared" ca="1" si="525"/>
        <v>-4.2940704921769+1.30259204297689i</v>
      </c>
      <c r="BY352" s="223" t="str">
        <f t="shared" ca="1" si="526"/>
        <v>-4.40106971613678+0.875427196238966i</v>
      </c>
      <c r="BZ352" s="223" t="str">
        <f t="shared" ca="1" si="527"/>
        <v>-4.46568423286087+0.439831507044342i</v>
      </c>
      <c r="CA352" s="223" t="str">
        <f t="shared" ca="1" si="528"/>
        <v>-4.48729176923131+2.8145564060472E-13i</v>
      </c>
      <c r="CB352" s="223" t="str">
        <f t="shared" ca="1" si="529"/>
        <v>-4.46568423286092-0.439831507043782i</v>
      </c>
      <c r="CC352" s="223" t="str">
        <f t="shared" ca="1" si="530"/>
        <v>-4.40106971613684-0.875427196238661i</v>
      </c>
      <c r="CD352" s="223" t="str">
        <f t="shared" ca="1" si="531"/>
        <v>-4.29407049217699-1.3025920429766i</v>
      </c>
      <c r="CE352" s="223" t="str">
        <f t="shared" ca="1" si="532"/>
        <v>-4.14571702199994-1.7172122162712i</v>
      </c>
      <c r="CF352" s="223" t="str">
        <f t="shared" ca="1" si="533"/>
        <v>-3.9574380306194-2.11529469720376i</v>
      </c>
      <c r="CG352" s="223" t="str">
        <f t="shared" ca="1" si="534"/>
        <v>-3.73104674765027-2.49300573386011i</v>
      </c>
      <c r="CH352" s="223" t="str">
        <f t="shared" ca="1" si="535"/>
        <v>-3.46872344490359-2.8467077624841i</v>
      </c>
      <c r="CI352" s="223" t="str">
        <f t="shared" ca="1" si="536"/>
        <v>-3.17299443918543-3.17299443918665i</v>
      </c>
      <c r="CJ352" s="223" t="str">
        <f t="shared" ca="1" si="537"/>
        <v>-2.84670776248276-3.46872344490469i</v>
      </c>
      <c r="CK352" s="223" t="str">
        <f t="shared" ca="1" si="538"/>
        <v>-2.49300573385867-3.73104674765123i</v>
      </c>
      <c r="CL352" s="223" t="str">
        <f t="shared" ca="1" si="539"/>
        <v>-2.11529469720223-3.95743803062021i</v>
      </c>
      <c r="CM352" s="223" t="str">
        <f t="shared" ca="1" si="540"/>
        <v>-1.71721221627385-4.14571702199884i</v>
      </c>
      <c r="CN352" s="223" t="str">
        <f t="shared" ca="1" si="541"/>
        <v>-1.30259204297909-4.29407049217623i</v>
      </c>
      <c r="CO352" s="223" t="str">
        <f t="shared" ca="1" si="542"/>
        <v>-0.875427196241223-4.40106971613633i</v>
      </c>
      <c r="CP352" s="223" t="str">
        <f t="shared" ca="1" si="543"/>
        <v>-0.439831507046634-4.46568423286065i</v>
      </c>
      <c r="CQ352" s="223" t="str">
        <f t="shared" ca="1" si="544"/>
        <v>2.00760575094301E-12-4.48729176923131i</v>
      </c>
      <c r="CR352" s="223" t="str">
        <f t="shared" ca="1" si="545"/>
        <v>0.43983150704606-4.4656842328607i</v>
      </c>
      <c r="CS352" s="223" t="str">
        <f t="shared" ca="1" si="546"/>
        <v>0.875427196240658-4.40106971613644i</v>
      </c>
      <c r="CT352" s="223" t="str">
        <f t="shared" ca="1" si="547"/>
        <v>1.30259204297879-4.29407049217632i</v>
      </c>
      <c r="CU352" s="223" t="str">
        <f t="shared" ca="1" si="548"/>
        <v>1.71721221627332-4.14571702199906i</v>
      </c>
      <c r="CV352" s="223" t="str">
        <f t="shared" ca="1" si="549"/>
        <v>2.1152946972015-3.95743803062061i</v>
      </c>
      <c r="CW352" s="223" t="str">
        <f t="shared" ca="1" si="550"/>
        <v>2.49300573385841-3.73104674765141i</v>
      </c>
      <c r="CX352" s="223" t="str">
        <f t="shared" ca="1" si="551"/>
        <v>2.84670776248232-3.46872344490506i</v>
      </c>
      <c r="CY352" s="223" t="str">
        <f t="shared" ca="1" si="552"/>
        <v>3.17299443918484-3.17299443918724i</v>
      </c>
      <c r="CZ352" s="223" t="str">
        <f t="shared" ca="1" si="553"/>
        <v>3.46872344490323-2.84670776248454i</v>
      </c>
      <c r="DA352" s="223" t="str">
        <f t="shared" ca="1" si="554"/>
        <v>3.73104674765236-2.49300573385698i</v>
      </c>
      <c r="DB352" s="223" t="str">
        <f t="shared" ca="1" si="555"/>
        <v>3.95743803062117-2.11529469720044i</v>
      </c>
      <c r="DC352" s="223" t="str">
        <f t="shared" ca="1" si="556"/>
        <v>4.14571702199972-1.71721221627174i</v>
      </c>
      <c r="DD352" s="223" t="str">
        <f t="shared" ca="1" si="557"/>
        <v>4.29407049217682-1.30259204297714i</v>
      </c>
      <c r="DE352" s="223" t="str">
        <f t="shared" ca="1" si="558"/>
        <v>4.40106971613678-0.875427196238975i</v>
      </c>
      <c r="DF352" s="223" t="str">
        <f t="shared" ca="1" si="559"/>
        <v>4.46568423286087-0.439831507044355i</v>
      </c>
      <c r="DG352" s="223" t="str">
        <f t="shared" ca="1" si="560"/>
        <v>4.48729176923131-5.49719963701617E-13i</v>
      </c>
      <c r="DH352" s="223" t="str">
        <f t="shared" ca="1" si="561"/>
        <v>4.46568423286092+0.439831507043769i</v>
      </c>
      <c r="DI352" s="223" t="str">
        <f t="shared" ca="1" si="562"/>
        <v>4.40106971613689+0.875427196238401i</v>
      </c>
      <c r="DJ352" s="223" t="str">
        <f t="shared" ca="1" si="563"/>
        <v>4.29407049217699+1.30259204297658i</v>
      </c>
      <c r="DK352" s="223" t="str">
        <f t="shared" ca="1" si="564"/>
        <v>4.14571702199994+1.71721221627119i</v>
      </c>
      <c r="DL352" s="223" t="str">
        <f t="shared" ca="1" si="565"/>
        <v>3.95743803061952+2.11529469720352i</v>
      </c>
      <c r="DM352" s="223" t="str">
        <f t="shared" ca="1" si="566"/>
        <v>3.73104674765014+2.49300573386031i</v>
      </c>
      <c r="DN352" s="223" t="str">
        <f t="shared" ca="1" si="567"/>
        <v>3.4687234449036+2.84670776248409i</v>
      </c>
      <c r="DO352" s="223" t="str">
        <f t="shared" ca="1" si="568"/>
        <v>3.17299443918562+3.17299443918646i</v>
      </c>
      <c r="DP352" s="223" t="str">
        <f t="shared" ca="1" si="569"/>
        <v>2.84670776248277+3.46872344490468i</v>
      </c>
      <c r="DQ352" s="223" t="str">
        <f t="shared" ca="1" si="570"/>
        <v>2.4930057338589+3.73104674765108i</v>
      </c>
      <c r="DR352" s="223" t="str">
        <f t="shared" ca="1" si="571"/>
        <v>2.11529469720247+3.95743803062009i</v>
      </c>
      <c r="DS352" s="223" t="str">
        <f t="shared" ca="1" si="572"/>
        <v>1.71721221627386+4.14571702199883i</v>
      </c>
      <c r="DT352" s="223" t="str">
        <f t="shared" ca="1" si="573"/>
        <v>1.30259204297935+4.29407049217615i</v>
      </c>
      <c r="DU352" s="223" t="str">
        <f t="shared" ca="1" si="574"/>
        <v>0.875427196241237+4.40106971613633i</v>
      </c>
      <c r="DV352" s="223" t="str">
        <f t="shared" ca="1" si="575"/>
        <v>0.439831507046647+4.46568423286064i</v>
      </c>
      <c r="DW352" s="223" t="str">
        <f t="shared" ca="1" si="576"/>
        <v>-1.73934142784612E-12+4.48729176923131i</v>
      </c>
      <c r="DX352" s="223" t="str">
        <f t="shared" ca="1" si="577"/>
        <v>-0.439831507046047+4.4656842328607i</v>
      </c>
      <c r="DY352" s="223" t="str">
        <f t="shared" ca="1" si="578"/>
        <v>-0.875427196240644+4.40106971613644i</v>
      </c>
      <c r="DZ352" s="223" t="str">
        <f t="shared" ca="1" si="579"/>
        <v>-1.30259204297828+4.29407049217648i</v>
      </c>
      <c r="EA352" s="223" t="str">
        <f t="shared" ca="1" si="580"/>
        <v>-1.71721221627331+4.14571702199907i</v>
      </c>
      <c r="EB352" s="223" t="str">
        <f t="shared" ca="1" si="581"/>
        <v>-2.11529469720149+3.95743803062061i</v>
      </c>
      <c r="EC352" s="223" t="str">
        <f t="shared" ca="1" si="582"/>
        <v>-2.4930057338584+3.73104674765142i</v>
      </c>
      <c r="ED352" s="223" t="str">
        <f t="shared" ca="1" si="583"/>
        <v>-2.84670776248231+3.46872344490506i</v>
      </c>
      <c r="EE352" s="223" t="str">
        <f t="shared" ca="1" si="584"/>
        <v>-3.17299443918483+3.17299443918725i</v>
      </c>
      <c r="EF352" s="223" t="str">
        <f t="shared" ca="1" si="585"/>
        <v>-3.46872344490322+2.84670776248455i</v>
      </c>
      <c r="EG352" s="223" t="str">
        <f t="shared" ca="1" si="586"/>
        <v>-3.73104674765235+2.493005733857i</v>
      </c>
      <c r="EH352" s="223" t="str">
        <f t="shared" ca="1" si="587"/>
        <v>-3.95743803062116+2.11529469720045i</v>
      </c>
      <c r="EI352" s="223" t="str">
        <f t="shared" ca="1" si="588"/>
        <v>-4.14571702199971+1.71721221627175i</v>
      </c>
      <c r="EJ352" s="223" t="str">
        <f t="shared" ca="1" si="589"/>
        <v>-4.29407049217682+1.30259204297716i</v>
      </c>
      <c r="EK352" s="223" t="str">
        <f t="shared" ca="1" si="590"/>
        <v>-4.40106971613667+0.875427196239491i</v>
      </c>
      <c r="EL352" s="223" t="str">
        <f t="shared" ca="1" si="591"/>
        <v>-4.46568423286087+0.439831507044369i</v>
      </c>
      <c r="EM352" s="223" t="str">
        <f t="shared" ca="1" si="592"/>
        <v>-4.48729176923131+5.6291128120944E-13i</v>
      </c>
      <c r="EN352" s="223"/>
      <c r="EO352" s="223"/>
      <c r="EP352" s="223"/>
    </row>
    <row r="353" spans="1:262">
      <c r="A353" s="249">
        <f t="shared" si="461"/>
        <v>4.9414062499999805E-3</v>
      </c>
      <c r="B353" s="248">
        <v>253</v>
      </c>
      <c r="C353" s="247">
        <f t="shared" si="462"/>
        <v>50600</v>
      </c>
      <c r="N353" s="246">
        <f t="shared" ca="1" si="463"/>
        <v>8.5126819343708675</v>
      </c>
      <c r="O353" s="223">
        <f t="shared" ca="1" si="464"/>
        <v>-4.4873180656291334</v>
      </c>
      <c r="P353" s="223" t="str">
        <f t="shared" ca="1" si="465"/>
        <v>-4.47515948293382-0.330107595230891i</v>
      </c>
      <c r="Q353" s="223" t="str">
        <f t="shared" ca="1" si="466"/>
        <v>-4.43874962326097-0.658426308801665i</v>
      </c>
      <c r="R353" s="223" t="str">
        <f t="shared" ca="1" si="467"/>
        <v>-4.37828579479469-0.983176953157791i</v>
      </c>
      <c r="S353" s="223" t="str">
        <f t="shared" ca="1" si="468"/>
        <v>-4.29409565626035-1.30259967641929i</v>
      </c>
      <c r="T353" s="223" t="str">
        <f t="shared" ca="1" si="469"/>
        <v>-4.18663544131304-1.61496349917362i</v>
      </c>
      <c r="U353" s="223" t="str">
        <f t="shared" ca="1" si="470"/>
        <v>-4.05648748616822-1.91857569480128i</v>
      </c>
      <c r="V353" s="223" t="str">
        <f t="shared" ca="1" si="471"/>
        <v>-3.90435707387096-2.21179096250876i</v>
      </c>
      <c r="W353" s="223" t="str">
        <f t="shared" ca="1" si="472"/>
        <v>-3.73106861230684-2.49302034335467i</v>
      </c>
      <c r="X353" s="223" t="str">
        <f t="shared" ca="1" si="473"/>
        <v>-3.53756116666312-2.76073983095812i</v>
      </c>
      <c r="Y353" s="223" t="str">
        <f t="shared" ca="1" si="474"/>
        <v>-3.32488337055367-3.01349863021991i</v>
      </c>
      <c r="Z353" s="223" t="str">
        <f t="shared" ca="1" si="475"/>
        <v>-3.09418774338227-3.24992701930744i</v>
      </c>
      <c r="AA353" s="223" t="str">
        <f t="shared" ca="1" si="476"/>
        <v>-2.84672444474128-3.46874377229481i</v>
      </c>
      <c r="AB353" s="223" t="str">
        <f t="shared" ca="1" si="477"/>
        <v>-2.5838344996866-3.66876310223908i</v>
      </c>
      <c r="AC353" s="223" t="str">
        <f t="shared" ca="1" si="478"/>
        <v>-2.30694253160793-3.84890108706108i</v>
      </c>
      <c r="AD353" s="223" t="str">
        <f t="shared" ca="1" si="479"/>
        <v>-2.01754904207048-4.00818154341368i</v>
      </c>
      <c r="AE353" s="223" t="str">
        <f t="shared" ca="1" si="480"/>
        <v>-1.71722227946877-4.14574131670292i</v>
      </c>
      <c r="AF353" s="223" t="str">
        <f t="shared" ca="1" si="481"/>
        <v>-1.40758974054872-4.2608349585995i</v>
      </c>
      <c r="AG353" s="223" t="str">
        <f t="shared" ca="1" si="482"/>
        <v>-1.09032935086818-4.35283876668514i</v>
      </c>
      <c r="AH353" s="223" t="str">
        <f t="shared" ca="1" si="483"/>
        <v>-0.767160371966221-4.42125416435272i</v>
      </c>
      <c r="AI353" s="223" t="str">
        <f t="shared" ca="1" si="484"/>
        <v>-0.439834084544286-4.46571040263413i</v>
      </c>
      <c r="AJ353" s="223" t="str">
        <f t="shared" ca="1" si="485"/>
        <v>-0.110124298105491-4.48596656932354i</v>
      </c>
      <c r="AK353" s="223" t="str">
        <f t="shared" ca="1" si="486"/>
        <v>0.220182261446388-4.48191289449783i</v>
      </c>
      <c r="AL353" s="223" t="str">
        <f t="shared" ca="1" si="487"/>
        <v>0.549295634246189-4.45357134537212i</v>
      </c>
      <c r="AM353" s="223" t="str">
        <f t="shared" ca="1" si="488"/>
        <v>0.875432326411595-4.40109550725671i</v>
      </c>
      <c r="AN353" s="223" t="str">
        <f t="shared" ca="1" si="489"/>
        <v>1.19682497495041-4.32476975126498i</v>
      </c>
      <c r="AO353" s="223" t="str">
        <f t="shared" ca="1" si="490"/>
        <v>1.51173192525392-4.22500769328171i</v>
      </c>
      <c r="AP353" s="223" t="str">
        <f t="shared" ca="1" si="491"/>
        <v>1.81844666927404-4.10234995254278i</v>
      </c>
      <c r="AQ353" s="223" t="str">
        <f t="shared" ca="1" si="492"/>
        <v>2.11530709323836-3.95746122197263i</v>
      </c>
      <c r="AR353" s="223" t="str">
        <f t="shared" ca="1" si="493"/>
        <v>2.11530709323836-3.95746122197263i</v>
      </c>
      <c r="AS353" s="223" t="str">
        <f t="shared" ca="1" si="494"/>
        <v>2.67309225073262-3.60424766646173i</v>
      </c>
      <c r="AT353" s="223" t="str">
        <f t="shared" ca="1" si="495"/>
        <v>2.93099429816603-3.39783693638171i</v>
      </c>
      <c r="AU353" s="223" t="str">
        <f t="shared" ca="1" si="496"/>
        <v>3.17301303354861-3.17301303354591i</v>
      </c>
      <c r="AV353" s="223" t="str">
        <f t="shared" ca="1" si="497"/>
        <v>3.39783693638421-2.93099429816313i</v>
      </c>
      <c r="AW353" s="223" t="str">
        <f t="shared" ca="1" si="498"/>
        <v>3.60424766646134-2.67309225073314i</v>
      </c>
      <c r="AX353" s="223" t="str">
        <f t="shared" ca="1" si="499"/>
        <v>3.79112666615534-2.4007044847893i</v>
      </c>
      <c r="AY353" s="223" t="str">
        <f t="shared" ca="1" si="500"/>
        <v>3.95746122197227-2.11530709323903i</v>
      </c>
      <c r="AZ353" s="223" t="str">
        <f t="shared" ca="1" si="501"/>
        <v>4.10234995254247-1.81844666927474i</v>
      </c>
      <c r="BA353" s="223" t="str">
        <f t="shared" ca="1" si="502"/>
        <v>4.22500769328146-1.51173192525464i</v>
      </c>
      <c r="BB353" s="223" t="str">
        <f t="shared" ca="1" si="503"/>
        <v>4.3247697512648-1.19682497495103i</v>
      </c>
      <c r="BC353" s="223" t="str">
        <f t="shared" ca="1" si="504"/>
        <v>4.40109550725658-0.875432326412224i</v>
      </c>
      <c r="BD353" s="223" t="str">
        <f t="shared" ca="1" si="505"/>
        <v>4.45357134537204-0.549295634246826i</v>
      </c>
      <c r="BE353" s="223" t="str">
        <f t="shared" ca="1" si="506"/>
        <v>4.4819128944978-0.220182261447027i</v>
      </c>
      <c r="BF353" s="223" t="str">
        <f t="shared" ca="1" si="507"/>
        <v>4.48596656932355+0.110124298104723i</v>
      </c>
      <c r="BG353" s="223" t="str">
        <f t="shared" ca="1" si="508"/>
        <v>4.4657104026342+0.439834084543585i</v>
      </c>
      <c r="BH353" s="223" t="str">
        <f t="shared" ca="1" si="509"/>
        <v>4.42125416435208+0.767160371969922i</v>
      </c>
      <c r="BI353" s="223" t="str">
        <f t="shared" ca="1" si="510"/>
        <v>4.35283876668424+1.09032935087177i</v>
      </c>
      <c r="BJ353" s="223" t="str">
        <f t="shared" ca="1" si="511"/>
        <v>4.2608349585997+1.40758974054811i</v>
      </c>
      <c r="BK353" s="223" t="str">
        <f t="shared" ca="1" si="512"/>
        <v>4.14574131670351+1.71722227946736i</v>
      </c>
      <c r="BL353" s="223" t="str">
        <f t="shared" ca="1" si="513"/>
        <v>4.00818154341417+2.01754904206951i</v>
      </c>
      <c r="BM353" s="223" t="str">
        <f t="shared" ca="1" si="514"/>
        <v>3.84890108706168+2.30694253160694i</v>
      </c>
      <c r="BN353" s="223" t="str">
        <f t="shared" ca="1" si="515"/>
        <v>3.66876310223948+2.58383449968602i</v>
      </c>
      <c r="BO353" s="223" t="str">
        <f t="shared" ca="1" si="516"/>
        <v>3.46874377229497+2.84672444474109i</v>
      </c>
      <c r="BP353" s="223" t="str">
        <f t="shared" ca="1" si="517"/>
        <v>3.24992701930731+3.09418774338241i</v>
      </c>
      <c r="BQ353" s="223" t="str">
        <f t="shared" ca="1" si="518"/>
        <v>3.01349863021979+3.32488337055377i</v>
      </c>
      <c r="BR353" s="223" t="str">
        <f t="shared" ca="1" si="519"/>
        <v>2.76073983095767+3.53756116666347i</v>
      </c>
      <c r="BS353" s="223" t="str">
        <f t="shared" ca="1" si="520"/>
        <v>2.49302034335383+3.73106861230741i</v>
      </c>
      <c r="BT353" s="223" t="str">
        <f t="shared" ca="1" si="521"/>
        <v>2.21179096250751+3.90435707387166i</v>
      </c>
      <c r="BU353" s="223" t="str">
        <f t="shared" ca="1" si="522"/>
        <v>1.91857569479998+4.05648748616884i</v>
      </c>
      <c r="BV353" s="223" t="str">
        <f t="shared" ca="1" si="523"/>
        <v>1.61496349917165+4.18663544131381i</v>
      </c>
      <c r="BW353" s="223" t="str">
        <f t="shared" ca="1" si="524"/>
        <v>1.30259967641685+4.29409565626109i</v>
      </c>
      <c r="BX353" s="223" t="str">
        <f t="shared" ca="1" si="525"/>
        <v>0.983176953159362+4.37828579479434i</v>
      </c>
      <c r="BY353" s="223" t="str">
        <f t="shared" ca="1" si="526"/>
        <v>0.658426308803276+4.43874962326073i</v>
      </c>
      <c r="BZ353" s="223" t="str">
        <f t="shared" ca="1" si="527"/>
        <v>0.330107595231998+4.47515948293373i</v>
      </c>
      <c r="CA353" s="223" t="str">
        <f t="shared" ca="1" si="528"/>
        <v>7.67418174772601E-13+4.48731806562913i</v>
      </c>
      <c r="CB353" s="223" t="str">
        <f t="shared" ca="1" si="529"/>
        <v>-0.330107595230468+4.47515948293385i</v>
      </c>
      <c r="CC353" s="223" t="str">
        <f t="shared" ca="1" si="530"/>
        <v>-0.658426308801759+4.43874962326096i</v>
      </c>
      <c r="CD353" s="223" t="str">
        <f t="shared" ca="1" si="531"/>
        <v>-0.983176953157863+4.37828579479467i</v>
      </c>
      <c r="CE353" s="223" t="str">
        <f t="shared" ca="1" si="532"/>
        <v>-1.30259967642001+4.29409565626012i</v>
      </c>
      <c r="CF353" s="223" t="str">
        <f t="shared" ca="1" si="533"/>
        <v>-1.61496349917474+4.18663544131262i</v>
      </c>
      <c r="CG353" s="223" t="str">
        <f t="shared" ca="1" si="534"/>
        <v>-1.91857569480274+4.05648748616753i</v>
      </c>
      <c r="CH353" s="223" t="str">
        <f t="shared" ca="1" si="535"/>
        <v>-2.21179096251017+3.90435707387016i</v>
      </c>
      <c r="CI353" s="223" t="str">
        <f t="shared" ca="1" si="536"/>
        <v>-2.49302034335637+3.73106861230571i</v>
      </c>
      <c r="CJ353" s="223" t="str">
        <f t="shared" ca="1" si="537"/>
        <v>-2.76073983095646+3.53756116666441i</v>
      </c>
      <c r="CK353" s="223" t="str">
        <f t="shared" ca="1" si="538"/>
        <v>-3.01349863021866+3.3248833705548i</v>
      </c>
      <c r="CL353" s="223" t="str">
        <f t="shared" ca="1" si="539"/>
        <v>-3.24992701930625+3.09418774338352i</v>
      </c>
      <c r="CM353" s="223" t="str">
        <f t="shared" ca="1" si="540"/>
        <v>-3.468743772294+2.84672444474227i</v>
      </c>
      <c r="CN353" s="223" t="str">
        <f t="shared" ca="1" si="541"/>
        <v>-3.66876310223875+2.58383449968707i</v>
      </c>
      <c r="CO353" s="223" t="str">
        <f t="shared" ca="1" si="542"/>
        <v>-3.84890108706102+2.30694253160804i</v>
      </c>
      <c r="CP353" s="223" t="str">
        <f t="shared" ca="1" si="543"/>
        <v>-4.00818154341359+2.01754904207066i</v>
      </c>
      <c r="CQ353" s="223" t="str">
        <f t="shared" ca="1" si="544"/>
        <v>-4.14574131670302+1.71722227946854i</v>
      </c>
      <c r="CR353" s="223" t="str">
        <f t="shared" ca="1" si="545"/>
        <v>-4.26083495859929+1.40758974054933i</v>
      </c>
      <c r="CS353" s="223" t="str">
        <f t="shared" ca="1" si="546"/>
        <v>-4.35283876668498+1.0903293508688i</v>
      </c>
      <c r="CT353" s="223" t="str">
        <f t="shared" ca="1" si="547"/>
        <v>-4.42125416435255+0.767160371967163i</v>
      </c>
      <c r="CU353" s="223" t="str">
        <f t="shared" ca="1" si="548"/>
        <v>-4.4657104026345+0.439834084540543i</v>
      </c>
      <c r="CV353" s="223" t="str">
        <f t="shared" ca="1" si="549"/>
        <v>-4.48596656932363+0.110124298101413i</v>
      </c>
      <c r="CW353" s="223" t="str">
        <f t="shared" ca="1" si="550"/>
        <v>-4.48191289449765-0.22018226145008i</v>
      </c>
      <c r="CX353" s="223" t="str">
        <f t="shared" ca="1" si="551"/>
        <v>-4.4535713453722-0.549295634245556i</v>
      </c>
      <c r="CY353" s="223" t="str">
        <f t="shared" ca="1" si="552"/>
        <v>-4.40109550725688-0.875432326410716i</v>
      </c>
      <c r="CZ353" s="223" t="str">
        <f t="shared" ca="1" si="553"/>
        <v>-4.32476975126515-1.1968249749498i</v>
      </c>
      <c r="DA353" s="223" t="str">
        <f t="shared" ca="1" si="554"/>
        <v>-4.22500769328201-1.51173192525307i</v>
      </c>
      <c r="DB353" s="223" t="str">
        <f t="shared" ca="1" si="555"/>
        <v>-4.10234995254304-1.81844666927345i</v>
      </c>
      <c r="DC353" s="223" t="str">
        <f t="shared" ca="1" si="556"/>
        <v>-3.95746122197305-2.11530709323757i</v>
      </c>
      <c r="DD353" s="223" t="str">
        <f t="shared" ca="1" si="557"/>
        <v>-3.7911266661561-2.40070448478811i</v>
      </c>
      <c r="DE353" s="223" t="str">
        <f t="shared" ca="1" si="558"/>
        <v>-3.60424766646203-2.67309225073221i</v>
      </c>
      <c r="DF353" s="223" t="str">
        <f t="shared" ca="1" si="559"/>
        <v>-3.39783693638221-2.93099429816544i</v>
      </c>
      <c r="DG353" s="223" t="str">
        <f t="shared" ca="1" si="560"/>
        <v>-3.17301303354627-3.17301303354825i</v>
      </c>
      <c r="DH353" s="223" t="str">
        <f t="shared" ca="1" si="561"/>
        <v>-2.93099429816371-3.3978369363837i</v>
      </c>
      <c r="DI353" s="223" t="str">
        <f t="shared" ca="1" si="562"/>
        <v>-2.67309225072996-3.60424766646369i</v>
      </c>
      <c r="DJ353" s="223" t="str">
        <f t="shared" ca="1" si="563"/>
        <v>-2.40070448478617-3.79112666615732i</v>
      </c>
      <c r="DK353" s="223" t="str">
        <f t="shared" ca="1" si="564"/>
        <v>-2.1153070932396-3.95746122197196i</v>
      </c>
      <c r="DL353" s="223" t="str">
        <f t="shared" ca="1" si="565"/>
        <v>-1.81844666927555-4.10234995254211i</v>
      </c>
      <c r="DM353" s="223" t="str">
        <f t="shared" ca="1" si="566"/>
        <v>-1.51173192525524-4.22500769328124i</v>
      </c>
      <c r="DN353" s="223" t="str">
        <f t="shared" ca="1" si="567"/>
        <v>-1.19682497495153-4.32476975126467i</v>
      </c>
      <c r="DO353" s="223" t="str">
        <f t="shared" ca="1" si="568"/>
        <v>-0.875432326412973-4.40109550725643i</v>
      </c>
      <c r="DP353" s="223" t="str">
        <f t="shared" ca="1" si="569"/>
        <v>-0.549295634247334-4.45357134537198i</v>
      </c>
      <c r="DQ353" s="223" t="str">
        <f t="shared" ca="1" si="570"/>
        <v>-0.220182261447794-4.48191289449776i</v>
      </c>
      <c r="DR353" s="223" t="str">
        <f t="shared" ca="1" si="571"/>
        <v>0.110124298104211-4.48596656932357i</v>
      </c>
      <c r="DS353" s="223" t="str">
        <f t="shared" ca="1" si="572"/>
        <v>0.439834084542822-4.46571040263427i</v>
      </c>
      <c r="DT353" s="223" t="str">
        <f t="shared" ca="1" si="573"/>
        <v>0.76716037196942-4.42125416435216i</v>
      </c>
      <c r="DU353" s="223" t="str">
        <f t="shared" ca="1" si="574"/>
        <v>1.09032935087102-4.35283876668442i</v>
      </c>
      <c r="DV353" s="223" t="str">
        <f t="shared" ca="1" si="575"/>
        <v>1.40758974055174-4.2608349585985i</v>
      </c>
      <c r="DW353" s="223" t="str">
        <f t="shared" ca="1" si="576"/>
        <v>1.71722227947065-4.14574131670214i</v>
      </c>
      <c r="DX353" s="223" t="str">
        <f t="shared" ca="1" si="577"/>
        <v>2.01754904206883-4.00818154341451i</v>
      </c>
      <c r="DY353" s="223" t="str">
        <f t="shared" ca="1" si="578"/>
        <v>2.3069425316065-3.84890108706194i</v>
      </c>
      <c r="DZ353" s="223" t="str">
        <f t="shared" ca="1" si="579"/>
        <v>2.58383449968539-3.66876310223993i</v>
      </c>
      <c r="EA353" s="223" t="str">
        <f t="shared" ca="1" si="580"/>
        <v>2.84672444474069-3.46874377229529i</v>
      </c>
      <c r="EB353" s="223" t="str">
        <f t="shared" ca="1" si="581"/>
        <v>3.09418774338185-3.24992701930784i</v>
      </c>
      <c r="EC353" s="223" t="str">
        <f t="shared" ca="1" si="582"/>
        <v>3.32488337055343-3.01349863022017i</v>
      </c>
      <c r="ED353" s="223" t="str">
        <f t="shared" ca="1" si="583"/>
        <v>3.537561166663-2.76073983095828i</v>
      </c>
      <c r="EE353" s="223" t="str">
        <f t="shared" ca="1" si="584"/>
        <v>3.73106861230713-2.49302034335425i</v>
      </c>
      <c r="EF353" s="223" t="str">
        <f t="shared" ca="1" si="585"/>
        <v>3.90435707387128-2.21179096250818i</v>
      </c>
      <c r="EG353" s="223" t="str">
        <f t="shared" ca="1" si="586"/>
        <v>4.05648748616862-1.91857569480045i</v>
      </c>
      <c r="EH353" s="223" t="str">
        <f t="shared" ca="1" si="587"/>
        <v>4.18663544131344-1.6149634991726i</v>
      </c>
      <c r="EI353" s="223" t="str">
        <f t="shared" ca="1" si="588"/>
        <v>4.29409565626086-1.30259967641758i</v>
      </c>
      <c r="EJ353" s="223" t="str">
        <f t="shared" ca="1" si="589"/>
        <v>4.37828579479512-0.98317695315588i</v>
      </c>
      <c r="EK353" s="223" t="str">
        <f t="shared" ca="1" si="590"/>
        <v>4.43874962326062-0.658426308804034i</v>
      </c>
      <c r="EL353" s="223" t="str">
        <f t="shared" ca="1" si="591"/>
        <v>4.4751594829337-0.330107595232509i</v>
      </c>
      <c r="EM353" s="223" t="str">
        <f t="shared" ca="1" si="592"/>
        <v>4.48731806562913-1.53483634954521E-12i</v>
      </c>
      <c r="EN353" s="223"/>
      <c r="EO353" s="223"/>
      <c r="EP353" s="223"/>
    </row>
    <row r="354" spans="1:262">
      <c r="A354" s="249">
        <f t="shared" si="461"/>
        <v>4.9609374999999801E-3</v>
      </c>
      <c r="B354" s="248">
        <v>254</v>
      </c>
      <c r="C354" s="247">
        <f t="shared" si="462"/>
        <v>50800</v>
      </c>
      <c r="N354" s="246">
        <f t="shared" ca="1" si="463"/>
        <v>8.5126623874364054</v>
      </c>
      <c r="O354" s="223">
        <f t="shared" ca="1" si="464"/>
        <v>-4.4873376125635946</v>
      </c>
      <c r="P354" s="223" t="str">
        <f t="shared" ca="1" si="465"/>
        <v>-4.48193241788709-0.220183220570425i</v>
      </c>
      <c r="Q354" s="223" t="str">
        <f t="shared" ca="1" si="466"/>
        <v>-4.46572985544497-0.439836000476722i</v>
      </c>
      <c r="R354" s="223" t="str">
        <f t="shared" ca="1" si="467"/>
        <v>-4.43876895862932-0.658429176933014i</v>
      </c>
      <c r="S354" s="223" t="str">
        <f t="shared" ca="1" si="468"/>
        <v>-4.40111467860216-0.875436139830038i</v>
      </c>
      <c r="T354" s="223" t="str">
        <f t="shared" ca="1" si="469"/>
        <v>-4.35285772782205-1.09033410038752i</v>
      </c>
      <c r="U354" s="223" t="str">
        <f t="shared" ca="1" si="470"/>
        <v>-4.29411436151041-1.30260535059473i</v>
      </c>
      <c r="V354" s="223" t="str">
        <f t="shared" ca="1" si="471"/>
        <v>-4.22502609758176-1.51173851041804i</v>
      </c>
      <c r="W354" s="223" t="str">
        <f t="shared" ca="1" si="472"/>
        <v>-4.14575937571563-1.71722975975666i</v>
      </c>
      <c r="X354" s="223" t="str">
        <f t="shared" ca="1" si="473"/>
        <v>-4.05650515638758-1.9185840521929i</v>
      </c>
      <c r="Y354" s="223" t="str">
        <f t="shared" ca="1" si="474"/>
        <v>-3.9574784608301-2.11531630759889i</v>
      </c>
      <c r="Z354" s="223" t="str">
        <f t="shared" ca="1" si="475"/>
        <v>-3.84891785302609-2.30695258074044i</v>
      </c>
      <c r="AA354" s="223" t="str">
        <f t="shared" ca="1" si="476"/>
        <v>-3.73108486498875-2.49303120304977i</v>
      </c>
      <c r="AB354" s="223" t="str">
        <f t="shared" ca="1" si="477"/>
        <v>-3.60426336670748-2.67310389482684i</v>
      </c>
      <c r="AC354" s="223" t="str">
        <f t="shared" ca="1" si="478"/>
        <v>-3.46875888227931-2.84673684518543i</v>
      </c>
      <c r="AD354" s="223" t="str">
        <f t="shared" ca="1" si="479"/>
        <v>-3.32489785387667-3.01351175713888i</v>
      </c>
      <c r="AE354" s="223" t="str">
        <f t="shared" ca="1" si="480"/>
        <v>-3.17302685531708-3.17302685531726i</v>
      </c>
      <c r="AF354" s="223" t="str">
        <f t="shared" ca="1" si="481"/>
        <v>-3.01351175713831-3.32489785387719i</v>
      </c>
      <c r="AG354" s="223" t="str">
        <f t="shared" ca="1" si="482"/>
        <v>-2.8467368451838-3.46875888228065i</v>
      </c>
      <c r="AH354" s="223" t="str">
        <f t="shared" ca="1" si="483"/>
        <v>-2.67310389482806-3.60426336670657i</v>
      </c>
      <c r="AI354" s="223" t="str">
        <f t="shared" ca="1" si="484"/>
        <v>-2.49303120304987-3.73108486498869i</v>
      </c>
      <c r="AJ354" s="223" t="str">
        <f t="shared" ca="1" si="485"/>
        <v>-2.30695258073978-3.84891785302649i</v>
      </c>
      <c r="AK354" s="223" t="str">
        <f t="shared" ca="1" si="486"/>
        <v>-2.11531630759739-3.9574784608309i</v>
      </c>
      <c r="AL354" s="223" t="str">
        <f t="shared" ca="1" si="487"/>
        <v>-1.91858405219427-4.05650515638693i</v>
      </c>
      <c r="AM354" s="223" t="str">
        <f t="shared" ca="1" si="488"/>
        <v>-1.71722975975721-4.1457593757154i</v>
      </c>
      <c r="AN354" s="223" t="str">
        <f t="shared" ca="1" si="489"/>
        <v>-1.51173851041728-4.22502609758204i</v>
      </c>
      <c r="AO354" s="223" t="str">
        <f t="shared" ca="1" si="490"/>
        <v>-1.30260535059319-4.29411436151087i</v>
      </c>
      <c r="AP354" s="223" t="str">
        <f t="shared" ca="1" si="491"/>
        <v>-1.09033410038895-4.35285772782169i</v>
      </c>
      <c r="AQ354" s="223" t="str">
        <f t="shared" ca="1" si="492"/>
        <v>-0.875436139830577-4.40111467860206i</v>
      </c>
      <c r="AR354" s="223" t="str">
        <f t="shared" ca="1" si="493"/>
        <v>-0.875436139830577-4.40111467860206i</v>
      </c>
      <c r="AS354" s="223" t="str">
        <f t="shared" ca="1" si="494"/>
        <v>-0.439836000475085-4.46572985544514i</v>
      </c>
      <c r="AT354" s="223" t="str">
        <f t="shared" ca="1" si="495"/>
        <v>-0.220183220572081-4.481932417887i</v>
      </c>
      <c r="AU354" s="223" t="str">
        <f t="shared" ca="1" si="496"/>
        <v>-6.26692259662299E-13-4.48733761256359i</v>
      </c>
      <c r="AV354" s="223" t="str">
        <f t="shared" ca="1" si="497"/>
        <v>0.220183220570957-4.48193241788706i</v>
      </c>
      <c r="AW354" s="223" t="str">
        <f t="shared" ca="1" si="498"/>
        <v>0.439836000478407-4.46572985544481i</v>
      </c>
      <c r="AX354" s="223" t="str">
        <f t="shared" ca="1" si="499"/>
        <v>0.658429176931071-4.43876895862961i</v>
      </c>
      <c r="AY354" s="223" t="str">
        <f t="shared" ca="1" si="500"/>
        <v>0.875436139829473-4.40111467860228i</v>
      </c>
      <c r="AZ354" s="223" t="str">
        <f t="shared" ca="1" si="501"/>
        <v>1.09033410038785-4.35285772782196i</v>
      </c>
      <c r="BA354" s="223" t="str">
        <f t="shared" ca="1" si="502"/>
        <v>1.30260535059626-4.29411436150994i</v>
      </c>
      <c r="BB354" s="223" t="str">
        <f t="shared" ca="1" si="503"/>
        <v>1.51173851041623-4.22502609758241i</v>
      </c>
      <c r="BC354" s="223" t="str">
        <f t="shared" ca="1" si="504"/>
        <v>1.71722975975617-4.14575937571583i</v>
      </c>
      <c r="BD354" s="223" t="str">
        <f t="shared" ca="1" si="505"/>
        <v>1.91858405219314-4.05650515638746i</v>
      </c>
      <c r="BE354" s="223" t="str">
        <f t="shared" ca="1" si="506"/>
        <v>2.11531630760034-3.95747846082932i</v>
      </c>
      <c r="BF354" s="223" t="str">
        <f t="shared" ca="1" si="507"/>
        <v>2.30695258073881-3.84891785302707i</v>
      </c>
      <c r="BG354" s="223" t="str">
        <f t="shared" ca="1" si="508"/>
        <v>2.49303120304888-3.73108486498935i</v>
      </c>
      <c r="BH354" s="223" t="str">
        <f t="shared" ca="1" si="509"/>
        <v>2.67310389482721-3.6042633667072i</v>
      </c>
      <c r="BI354" s="223" t="str">
        <f t="shared" ca="1" si="510"/>
        <v>2.84673684518638-3.46875888227854i</v>
      </c>
      <c r="BJ354" s="223" t="str">
        <f t="shared" ca="1" si="511"/>
        <v>3.01351175713752-3.3248978538779i</v>
      </c>
      <c r="BK354" s="223" t="str">
        <f t="shared" ca="1" si="512"/>
        <v>3.17302685531655-3.17302685531779i</v>
      </c>
      <c r="BL354" s="223" t="str">
        <f t="shared" ca="1" si="513"/>
        <v>3.32489785387672-3.01351175713882i</v>
      </c>
      <c r="BM354" s="223" t="str">
        <f t="shared" ca="1" si="514"/>
        <v>3.46875888228034-2.84673684518419i</v>
      </c>
      <c r="BN354" s="223" t="str">
        <f t="shared" ca="1" si="515"/>
        <v>3.60426336670616-2.67310389482862i</v>
      </c>
      <c r="BO354" s="223" t="str">
        <f t="shared" ca="1" si="516"/>
        <v>3.73108486498838-2.49303120305033i</v>
      </c>
      <c r="BP354" s="223" t="str">
        <f t="shared" ca="1" si="517"/>
        <v>3.84891785302616-2.30695258074031i</v>
      </c>
      <c r="BQ354" s="223" t="str">
        <f t="shared" ca="1" si="518"/>
        <v>3.95747846083066-2.11531630759783i</v>
      </c>
      <c r="BR354" s="223" t="str">
        <f t="shared" ca="1" si="519"/>
        <v>4.05650515638666-1.91858405219484i</v>
      </c>
      <c r="BS354" s="223" t="str">
        <f t="shared" ca="1" si="520"/>
        <v>4.14575937571521-1.71722975975767i</v>
      </c>
      <c r="BT354" s="223" t="str">
        <f t="shared" ca="1" si="521"/>
        <v>4.22502609758182-1.51173851041787i</v>
      </c>
      <c r="BU354" s="223" t="str">
        <f t="shared" ca="1" si="522"/>
        <v>4.29411436151069-1.30260535059379i</v>
      </c>
      <c r="BV354" s="223" t="str">
        <f t="shared" ca="1" si="523"/>
        <v>4.35285772782265-1.0903341003851i</v>
      </c>
      <c r="BW354" s="223" t="str">
        <f t="shared" ca="1" si="524"/>
        <v>4.40111467860196-0.875436139831066i</v>
      </c>
      <c r="BX354" s="223" t="str">
        <f t="shared" ca="1" si="525"/>
        <v>4.43876895862935-0.658429176932803i</v>
      </c>
      <c r="BY354" s="223" t="str">
        <f t="shared" ca="1" si="526"/>
        <v>4.46572985544507-0.439836000475709i</v>
      </c>
      <c r="BZ354" s="223" t="str">
        <f t="shared" ca="1" si="527"/>
        <v>4.4819324178872-0.220183220568121i</v>
      </c>
      <c r="CA354" s="223" t="str">
        <f t="shared" ca="1" si="528"/>
        <v>4.48733761256359-1.2533845193246E-12i</v>
      </c>
      <c r="CB354" s="223" t="str">
        <f t="shared" ca="1" si="529"/>
        <v>4.48193241788708+0.220183220570458i</v>
      </c>
      <c r="CC354" s="223" t="str">
        <f t="shared" ca="1" si="530"/>
        <v>4.46572985544487+0.439836000477783i</v>
      </c>
      <c r="CD354" s="223" t="str">
        <f t="shared" ca="1" si="531"/>
        <v>4.43876895862905+0.658429176934862i</v>
      </c>
      <c r="CE354" s="223" t="str">
        <f t="shared" ca="1" si="532"/>
        <v>4.4011146786024+0.875436139828858i</v>
      </c>
      <c r="CF354" s="223" t="str">
        <f t="shared" ca="1" si="533"/>
        <v>4.35285772782208+1.09033410038737i</v>
      </c>
      <c r="CG354" s="223" t="str">
        <f t="shared" ca="1" si="534"/>
        <v>4.29411436151008+1.30260535059579i</v>
      </c>
      <c r="CH354" s="223" t="str">
        <f t="shared" ca="1" si="535"/>
        <v>4.22502609758112+1.51173851041984i</v>
      </c>
      <c r="CI354" s="223" t="str">
        <f t="shared" ca="1" si="536"/>
        <v>4.14575937571607+1.71722975975559i</v>
      </c>
      <c r="CJ354" s="223" t="str">
        <f t="shared" ca="1" si="537"/>
        <v>4.05650515638773+1.91858405219257i</v>
      </c>
      <c r="CK354" s="223" t="str">
        <f t="shared" ca="1" si="538"/>
        <v>3.95747846082956+2.11531630759989i</v>
      </c>
      <c r="CL354" s="223" t="str">
        <f t="shared" ca="1" si="539"/>
        <v>3.84891785302509+2.3069525807421i</v>
      </c>
      <c r="CM354" s="223" t="str">
        <f t="shared" ca="1" si="540"/>
        <v>3.73108486498963+2.49303120304846i</v>
      </c>
      <c r="CN354" s="223" t="str">
        <f t="shared" ca="1" si="541"/>
        <v>3.60426336670765+2.6731038948266i</v>
      </c>
      <c r="CO354" s="223" t="str">
        <f t="shared" ca="1" si="542"/>
        <v>3.46875888227885+2.846736845186i</v>
      </c>
      <c r="CP354" s="223" t="str">
        <f t="shared" ca="1" si="543"/>
        <v>3.32489785387532+3.01351175714037i</v>
      </c>
      <c r="CQ354" s="223" t="str">
        <f t="shared" ca="1" si="544"/>
        <v>3.17302685531814+3.1730268553162i</v>
      </c>
      <c r="CR354" s="223" t="str">
        <f t="shared" ca="1" si="545"/>
        <v>3.01351175713919+3.32489785387639i</v>
      </c>
      <c r="CS354" s="223" t="str">
        <f t="shared" ca="1" si="546"/>
        <v>2.84673684518477+3.46875888227986i</v>
      </c>
      <c r="CT354" s="223" t="str">
        <f t="shared" ca="1" si="547"/>
        <v>2.67310389482554+3.60426336670845i</v>
      </c>
      <c r="CU354" s="223" t="str">
        <f t="shared" ca="1" si="548"/>
        <v>2.49303120305096+3.73108486498796i</v>
      </c>
      <c r="CV354" s="223" t="str">
        <f t="shared" ca="1" si="549"/>
        <v>2.30695258074074+3.84891785302591i</v>
      </c>
      <c r="CW354" s="223" t="str">
        <f t="shared" ca="1" si="550"/>
        <v>2.11531630759827+3.95747846083043i</v>
      </c>
      <c r="CX354" s="223" t="str">
        <f t="shared" ca="1" si="551"/>
        <v>1.91858405219137+4.0565051563883i</v>
      </c>
      <c r="CY354" s="223" t="str">
        <f t="shared" ca="1" si="552"/>
        <v>1.71722975975837+4.14575937571492i</v>
      </c>
      <c r="CZ354" s="223" t="str">
        <f t="shared" ca="1" si="553"/>
        <v>1.51173851041834+4.22502609758166i</v>
      </c>
      <c r="DA354" s="223" t="str">
        <f t="shared" ca="1" si="554"/>
        <v>1.30260535059402+4.29411436151062i</v>
      </c>
      <c r="DB354" s="223" t="str">
        <f t="shared" ca="1" si="555"/>
        <v>1.09033410038583+4.35285772782247i</v>
      </c>
      <c r="DC354" s="223" t="str">
        <f t="shared" ca="1" si="556"/>
        <v>0.875436139831806+4.40111467860181i</v>
      </c>
      <c r="DD354" s="223" t="str">
        <f t="shared" ca="1" si="557"/>
        <v>0.658429176933296+4.43876895862928i</v>
      </c>
      <c r="DE354" s="223" t="str">
        <f t="shared" ca="1" si="558"/>
        <v>0.439836000476459+4.465729855445i</v>
      </c>
      <c r="DF354" s="223" t="str">
        <f t="shared" ca="1" si="559"/>
        <v>0.220183220568875+4.48193241788716i</v>
      </c>
      <c r="DG354" s="223" t="str">
        <f t="shared" ca="1" si="560"/>
        <v>1.75253897324649E-12+4.48733761256359i</v>
      </c>
      <c r="DH354" s="223" t="str">
        <f t="shared" ca="1" si="561"/>
        <v>-0.22018322056996+4.48193241788711i</v>
      </c>
      <c r="DI354" s="223" t="str">
        <f t="shared" ca="1" si="562"/>
        <v>-0.439836000477033+4.46572985544494i</v>
      </c>
      <c r="DJ354" s="223" t="str">
        <f t="shared" ca="1" si="563"/>
        <v>-0.658429176934369+4.43876895862913i</v>
      </c>
      <c r="DK354" s="223" t="str">
        <f t="shared" ca="1" si="564"/>
        <v>-0.875436139828369+4.4011146786025i</v>
      </c>
      <c r="DL354" s="223" t="str">
        <f t="shared" ca="1" si="565"/>
        <v>-1.09033410038688+4.3528577278222i</v>
      </c>
      <c r="DM354" s="223" t="str">
        <f t="shared" ca="1" si="566"/>
        <v>-1.30260535059506+4.2941143615103i</v>
      </c>
      <c r="DN354" s="223" t="str">
        <f t="shared" ca="1" si="567"/>
        <v>-1.51173851041937+4.22502609758129i</v>
      </c>
      <c r="DO354" s="223" t="str">
        <f t="shared" ca="1" si="568"/>
        <v>-1.71722975975513+4.14575937571626i</v>
      </c>
      <c r="DP354" s="223" t="str">
        <f t="shared" ca="1" si="569"/>
        <v>-1.91858405219235+4.05650515638784i</v>
      </c>
      <c r="DQ354" s="223" t="str">
        <f t="shared" ca="1" si="570"/>
        <v>-2.11531630759923+3.95747846082992i</v>
      </c>
      <c r="DR354" s="223" t="str">
        <f t="shared" ca="1" si="571"/>
        <v>-2.30695258074168+3.84891785302535i</v>
      </c>
      <c r="DS354" s="223" t="str">
        <f t="shared" ca="1" si="572"/>
        <v>-2.49303120304805+3.7310848649899i</v>
      </c>
      <c r="DT354" s="223" t="str">
        <f t="shared" ca="1" si="573"/>
        <v>-2.673103894826+3.6042633667081i</v>
      </c>
      <c r="DU354" s="223" t="str">
        <f t="shared" ca="1" si="574"/>
        <v>-2.84673684518541+3.46875888227933i</v>
      </c>
      <c r="DV354" s="223" t="str">
        <f t="shared" ca="1" si="575"/>
        <v>-3.01351175714+3.32489785387566i</v>
      </c>
      <c r="DW354" s="223" t="str">
        <f t="shared" ca="1" si="576"/>
        <v>-3.17302685531584+3.1730268553185i</v>
      </c>
      <c r="DX354" s="223" t="str">
        <f t="shared" ca="1" si="577"/>
        <v>-3.32489785387588+3.01351175713975i</v>
      </c>
      <c r="DY354" s="223" t="str">
        <f t="shared" ca="1" si="578"/>
        <v>-3.46875888227954+2.84673684518516i</v>
      </c>
      <c r="DZ354" s="223" t="str">
        <f t="shared" ca="1" si="579"/>
        <v>-3.6042633667083+2.67310389482573i</v>
      </c>
      <c r="EA354" s="223" t="str">
        <f t="shared" ca="1" si="580"/>
        <v>-3.73108486498782+2.49303120305116i</v>
      </c>
      <c r="EB354" s="223" t="str">
        <f t="shared" ca="1" si="581"/>
        <v>-3.84891785302552+2.30695258074139i</v>
      </c>
      <c r="EC354" s="223" t="str">
        <f t="shared" ca="1" si="582"/>
        <v>-3.95747846083007+2.11531630759894i</v>
      </c>
      <c r="ED354" s="223" t="str">
        <f t="shared" ca="1" si="583"/>
        <v>-4.0565051563882+1.91858405219159i</v>
      </c>
      <c r="EE354" s="223" t="str">
        <f t="shared" ca="1" si="584"/>
        <v>-4.14575937571639+1.71722975975482i</v>
      </c>
      <c r="EF354" s="223" t="str">
        <f t="shared" ca="1" si="585"/>
        <v>-4.2250260975814+1.51173851041905i</v>
      </c>
      <c r="EG354" s="223" t="str">
        <f t="shared" ca="1" si="586"/>
        <v>-4.2941143615104+1.30260535059475i</v>
      </c>
      <c r="EH354" s="223" t="str">
        <f t="shared" ca="1" si="587"/>
        <v>-4.3528577278224+1.09033410038607i</v>
      </c>
      <c r="EI354" s="223" t="str">
        <f t="shared" ca="1" si="588"/>
        <v>-4.40111467860256+0.875436139828042i</v>
      </c>
      <c r="EJ354" s="223" t="str">
        <f t="shared" ca="1" si="589"/>
        <v>-4.43876895862917+0.658429176934041i</v>
      </c>
      <c r="EK354" s="223" t="str">
        <f t="shared" ca="1" si="590"/>
        <v>-4.46572985544497+0.439836000476703i</v>
      </c>
      <c r="EL354" s="223" t="str">
        <f t="shared" ca="1" si="591"/>
        <v>-4.48193241788712+0.220183220569628i</v>
      </c>
      <c r="EM354" s="223" t="str">
        <f t="shared" ca="1" si="592"/>
        <v>-4.48733761256359-2.0845919680054E-12i</v>
      </c>
      <c r="EN354" s="223"/>
      <c r="EO354" s="223"/>
      <c r="EP354" s="223"/>
    </row>
    <row r="355" spans="1:262">
      <c r="A355" s="249">
        <f t="shared" si="461"/>
        <v>4.9804687499999797E-3</v>
      </c>
      <c r="B355" s="248">
        <v>255</v>
      </c>
      <c r="C355" s="247">
        <f t="shared" si="462"/>
        <v>51000</v>
      </c>
      <c r="N355" s="246">
        <f t="shared" ca="1" si="463"/>
        <v>8.5126495359814172</v>
      </c>
      <c r="O355" s="223">
        <f t="shared" ca="1" si="464"/>
        <v>-4.487350464018582</v>
      </c>
      <c r="P355" s="223" t="str">
        <f t="shared" ca="1" si="465"/>
        <v>-4.48599895795524-0.110125093199861i</v>
      </c>
      <c r="Q355" s="223" t="str">
        <f t="shared" ca="1" si="466"/>
        <v>-4.48194525386192-0.220183851161597i</v>
      </c>
      <c r="R355" s="223" t="str">
        <f t="shared" ca="1" si="467"/>
        <v>-4.47519179353841-0.330109978604505i</v>
      </c>
      <c r="S355" s="223" t="str">
        <f t="shared" ca="1" si="468"/>
        <v>-4.4657426450167-0.439837260139472i</v>
      </c>
      <c r="T355" s="223" t="str">
        <f t="shared" ca="1" si="469"/>
        <v>-4.45360350011048-0.549299600155949i</v>
      </c>
      <c r="U355" s="223" t="str">
        <f t="shared" ca="1" si="470"/>
        <v>-4.43878167098675-0.658431062632913i</v>
      </c>
      <c r="V355" s="223" t="str">
        <f t="shared" ca="1" si="471"/>
        <v>-4.42128608576114-0.767165910858088i</v>
      </c>
      <c r="W355" s="223" t="str">
        <f t="shared" ca="1" si="472"/>
        <v>-4.40112728312001-0.875438647024737i</v>
      </c>
      <c r="X355" s="223" t="str">
        <f t="shared" ca="1" si="473"/>
        <v>-4.37831740597226-0.983184051685179i</v>
      </c>
      <c r="Y355" s="223" t="str">
        <f t="shared" ca="1" si="474"/>
        <v>-4.3528701941351-1.09033722303607i</v>
      </c>
      <c r="Z355" s="223" t="str">
        <f t="shared" ca="1" si="475"/>
        <v>-4.32480097605719-1.19683361601458i</v>
      </c>
      <c r="AA355" s="223" t="str">
        <f t="shared" ca="1" si="476"/>
        <v>-4.29412665958604-1.30260908117526i</v>
      </c>
      <c r="AB355" s="223" t="str">
        <f t="shared" ca="1" si="477"/>
        <v>-4.26086572178286-1.40759990333319i</v>
      </c>
      <c r="AC355" s="223" t="str">
        <f t="shared" ca="1" si="478"/>
        <v>-4.22503819779293-1.51174283994284i</v>
      </c>
      <c r="AD355" s="223" t="str">
        <f t="shared" ca="1" si="479"/>
        <v>-4.18666566877698-1.61497515919347i</v>
      </c>
      <c r="AE355" s="223" t="str">
        <f t="shared" ca="1" si="480"/>
        <v>-4.14577124891237-1.71723467779431i</v>
      </c>
      <c r="AF355" s="223" t="str">
        <f t="shared" ca="1" si="481"/>
        <v>-4.10237957146643-1.81845979844007i</v>
      </c>
      <c r="AG355" s="223" t="str">
        <f t="shared" ca="1" si="482"/>
        <v>-4.05651677396437-1.91858954689988i</v>
      </c>
      <c r="AH355" s="223" t="str">
        <f t="shared" ca="1" si="483"/>
        <v>-4.00821048244256-2.01756360875323i</v>
      </c>
      <c r="AI355" s="223" t="str">
        <f t="shared" ca="1" si="484"/>
        <v>-3.95748979480075-2.11532236573428i</v>
      </c>
      <c r="AJ355" s="223" t="str">
        <f t="shared" ca="1" si="485"/>
        <v>-3.90438526328875-2.21180693161528i</v>
      </c>
      <c r="AK355" s="223" t="str">
        <f t="shared" ca="1" si="486"/>
        <v>-3.84892887608636-2.3069591877093i</v>
      </c>
      <c r="AL355" s="223" t="str">
        <f t="shared" ca="1" si="487"/>
        <v>-3.79115403805205-2.40072181784759i</v>
      </c>
      <c r="AM355" s="223" t="str">
        <f t="shared" ca="1" si="488"/>
        <v>-3.73109555058322-2.49303834293536i</v>
      </c>
      <c r="AN355" s="223" t="str">
        <f t="shared" ca="1" si="489"/>
        <v>-3.66878959066922-2.58385315494611i</v>
      </c>
      <c r="AO355" s="223" t="str">
        <f t="shared" ca="1" si="490"/>
        <v>-3.60427368909334-2.67311155042906i</v>
      </c>
      <c r="AP355" s="223" t="str">
        <f t="shared" ca="1" si="491"/>
        <v>-3.53758670781698-2.76075976347171i</v>
      </c>
      <c r="AQ355" s="223" t="str">
        <f t="shared" ca="1" si="492"/>
        <v>-3.46876881658948-2.8467449980608i</v>
      </c>
      <c r="AR355" s="223" t="str">
        <f t="shared" ca="1" si="493"/>
        <v>-3.46876881658948-2.8467449980608i</v>
      </c>
      <c r="AS355" s="223" t="str">
        <f t="shared" ca="1" si="494"/>
        <v>-3.32490737617517-3.01352038765026i</v>
      </c>
      <c r="AT355" s="223" t="str">
        <f t="shared" ca="1" si="495"/>
        <v>-3.24995048374665-3.09421008338521i</v>
      </c>
      <c r="AU355" s="223" t="str">
        <f t="shared" ca="1" si="496"/>
        <v>-3.17303594266713-3.17303594266915i</v>
      </c>
      <c r="AV355" s="223" t="str">
        <f t="shared" ca="1" si="497"/>
        <v>-3.09421008338638-3.24995048374554i</v>
      </c>
      <c r="AW355" s="223" t="str">
        <f t="shared" ca="1" si="498"/>
        <v>-3.01352038764814-3.32490737617708i</v>
      </c>
      <c r="AX355" s="223" t="str">
        <f t="shared" ca="1" si="499"/>
        <v>-2.93101545991439-3.39786146872862i</v>
      </c>
      <c r="AY355" s="223" t="str">
        <f t="shared" ca="1" si="500"/>
        <v>-2.84674499806205-3.46876881658846i</v>
      </c>
      <c r="AZ355" s="223" t="str">
        <f t="shared" ca="1" si="501"/>
        <v>-2.76075976346947-3.53758670781874i</v>
      </c>
      <c r="BA355" s="223" t="str">
        <f t="shared" ca="1" si="502"/>
        <v>-2.67311155043036-3.60427368909238i</v>
      </c>
      <c r="BB355" s="223" t="str">
        <f t="shared" ca="1" si="503"/>
        <v>-2.58385315494367-3.66878959067094i</v>
      </c>
      <c r="BC355" s="223" t="str">
        <f t="shared" ca="1" si="504"/>
        <v>-2.4930383429367-3.73109555058232i</v>
      </c>
      <c r="BD355" s="223" t="str">
        <f t="shared" ca="1" si="505"/>
        <v>-2.40072181784906-3.79115403805112i</v>
      </c>
      <c r="BE355" s="223" t="str">
        <f t="shared" ca="1" si="506"/>
        <v>-2.30695918770685-3.84892887608783i</v>
      </c>
      <c r="BF355" s="223" t="str">
        <f t="shared" ca="1" si="507"/>
        <v>-2.21180693161668-3.90438526328796i</v>
      </c>
      <c r="BG355" s="223" t="str">
        <f t="shared" ca="1" si="508"/>
        <v>-2.11532236573171-3.95748979480213i</v>
      </c>
      <c r="BH355" s="223" t="str">
        <f t="shared" ca="1" si="509"/>
        <v>-2.01756360875467-4.00821048244184i</v>
      </c>
      <c r="BI355" s="223" t="str">
        <f t="shared" ca="1" si="510"/>
        <v>-1.91858954689718-4.05651677396564i</v>
      </c>
      <c r="BJ355" s="223" t="str">
        <f t="shared" ca="1" si="511"/>
        <v>-1.81845979844149-4.1023795714658i</v>
      </c>
      <c r="BK355" s="223" t="str">
        <f t="shared" ca="1" si="512"/>
        <v>-1.71723467779585-4.14577124891173i</v>
      </c>
      <c r="BL355" s="223" t="str">
        <f t="shared" ca="1" si="513"/>
        <v>-1.61497515919158-4.18666566877771i</v>
      </c>
      <c r="BM355" s="223" t="str">
        <f t="shared" ca="1" si="514"/>
        <v>-1.51174283994352-4.22503819779269i</v>
      </c>
      <c r="BN355" s="223" t="str">
        <f t="shared" ca="1" si="515"/>
        <v>-1.40759990333205-4.26086572178323i</v>
      </c>
      <c r="BO355" s="223" t="str">
        <f t="shared" ca="1" si="516"/>
        <v>-1.30260908117674-4.29412665958559i</v>
      </c>
      <c r="BP355" s="223" t="str">
        <f t="shared" ca="1" si="517"/>
        <v>-1.19683361601448-4.32480097605722i</v>
      </c>
      <c r="BQ355" s="223" t="str">
        <f t="shared" ca="1" si="518"/>
        <v>-1.09033722303414-4.35287019413558i</v>
      </c>
      <c r="BR355" s="223" t="str">
        <f t="shared" ca="1" si="519"/>
        <v>-0.983184051685449-4.3783174059722i</v>
      </c>
      <c r="BS355" s="223" t="str">
        <f t="shared" ca="1" si="520"/>
        <v>-0.875438647023162-4.40112728312032i</v>
      </c>
      <c r="BT355" s="223" t="str">
        <f t="shared" ca="1" si="521"/>
        <v>-0.767165910859174-4.42128608576095i</v>
      </c>
      <c r="BU355" s="223" t="str">
        <f t="shared" ca="1" si="522"/>
        <v>-0.658431062632397-4.43878167098682i</v>
      </c>
      <c r="BV355" s="223" t="str">
        <f t="shared" ca="1" si="523"/>
        <v>-0.549299600158103-4.45360350011021i</v>
      </c>
      <c r="BW355" s="223" t="str">
        <f t="shared" ca="1" si="524"/>
        <v>-0.43983726013976-4.46574264501668i</v>
      </c>
      <c r="BX355" s="223" t="str">
        <f t="shared" ca="1" si="525"/>
        <v>-0.330109978602471-4.47519179353856i</v>
      </c>
      <c r="BY355" s="223" t="str">
        <f t="shared" ca="1" si="526"/>
        <v>-0.220183851162259-4.48194525386189i</v>
      </c>
      <c r="BZ355" s="223" t="str">
        <f t="shared" ca="1" si="527"/>
        <v>-0.110125093198982-4.48599895795526i</v>
      </c>
      <c r="CA355" s="223" t="str">
        <f t="shared" ca="1" si="528"/>
        <v>-1.73935250235555E-12-4.48735046401858i</v>
      </c>
      <c r="CB355" s="223" t="str">
        <f t="shared" ca="1" si="529"/>
        <v>0.110125093200095-4.48599895795523i</v>
      </c>
      <c r="CC355" s="223" t="str">
        <f t="shared" ca="1" si="530"/>
        <v>0.220183851163625-4.48194525386183i</v>
      </c>
      <c r="CD355" s="223" t="str">
        <f t="shared" ca="1" si="531"/>
        <v>0.330109978603836-4.47519179353846i</v>
      </c>
      <c r="CE355" s="223" t="str">
        <f t="shared" ca="1" si="532"/>
        <v>0.439837260140867-4.46574264501657i</v>
      </c>
      <c r="CF355" s="223" t="str">
        <f t="shared" ca="1" si="533"/>
        <v>0.549299600154904-4.45360350011061i</v>
      </c>
      <c r="CG355" s="223" t="str">
        <f t="shared" ca="1" si="534"/>
        <v>0.658431062633496-4.43878167098666i</v>
      </c>
      <c r="CH355" s="223" t="str">
        <f t="shared" ca="1" si="535"/>
        <v>0.767165910855997-4.4212860857615i</v>
      </c>
      <c r="CI355" s="223" t="str">
        <f t="shared" ca="1" si="536"/>
        <v>0.875438647024503-4.40112728312005i</v>
      </c>
      <c r="CJ355" s="223" t="str">
        <f t="shared" ca="1" si="537"/>
        <v>0.983184051686534-4.37831740597196i</v>
      </c>
      <c r="CK355" s="223" t="str">
        <f t="shared" ca="1" si="538"/>
        <v>1.09033722303547-4.35287019413525i</v>
      </c>
      <c r="CL355" s="223" t="str">
        <f t="shared" ca="1" si="539"/>
        <v>1.19683361601555-4.32480097605692i</v>
      </c>
      <c r="CM355" s="223" t="str">
        <f t="shared" ca="1" si="540"/>
        <v>1.30260908117366-4.29412665958652i</v>
      </c>
      <c r="CN355" s="223" t="str">
        <f t="shared" ca="1" si="541"/>
        <v>1.40759990333335-4.26086572178281i</v>
      </c>
      <c r="CO355" s="223" t="str">
        <f t="shared" ca="1" si="542"/>
        <v>1.5117428399448-4.22503819779223i</v>
      </c>
      <c r="CP355" s="223" t="str">
        <f t="shared" ca="1" si="543"/>
        <v>1.61497515919286-4.18666566877722i</v>
      </c>
      <c r="CQ355" s="223" t="str">
        <f t="shared" ca="1" si="544"/>
        <v>1.71723467779688-4.14577124891131i</v>
      </c>
      <c r="CR355" s="223" t="str">
        <f t="shared" ca="1" si="545"/>
        <v>1.81845979843854-4.10237957146711i</v>
      </c>
      <c r="CS355" s="223" t="str">
        <f t="shared" ca="1" si="546"/>
        <v>1.91858954689819-4.05651677396517i</v>
      </c>
      <c r="CT355" s="223" t="str">
        <f t="shared" ca="1" si="547"/>
        <v>2.01756360875202-4.00821048244317i</v>
      </c>
      <c r="CU355" s="223" t="str">
        <f t="shared" ca="1" si="548"/>
        <v>2.11532236573269-3.95748979480161i</v>
      </c>
      <c r="CV355" s="223" t="str">
        <f t="shared" ca="1" si="549"/>
        <v>2.21180693161765-3.90438526328741i</v>
      </c>
      <c r="CW355" s="223" t="str">
        <f t="shared" ca="1" si="550"/>
        <v>2.30695918770781-3.84892887608725i</v>
      </c>
      <c r="CX355" s="223" t="str">
        <f t="shared" ca="1" si="551"/>
        <v>2.40072181785-3.79115403805052i</v>
      </c>
      <c r="CY355" s="223" t="str">
        <f t="shared" ca="1" si="552"/>
        <v>2.49303834293402-3.73109555058412i</v>
      </c>
      <c r="CZ355" s="223" t="str">
        <f t="shared" ca="1" si="553"/>
        <v>2.58385315494479-3.66878959067015i</v>
      </c>
      <c r="DA355" s="223" t="str">
        <f t="shared" ca="1" si="554"/>
        <v>2.67311155043146-3.60427368909157i</v>
      </c>
      <c r="DB355" s="223" t="str">
        <f t="shared" ca="1" si="555"/>
        <v>2.76075976347054-3.53758670781789i</v>
      </c>
      <c r="DC355" s="223" t="str">
        <f t="shared" ca="1" si="556"/>
        <v>2.8467449980632-3.46876881658751i</v>
      </c>
      <c r="DD355" s="223" t="str">
        <f t="shared" ca="1" si="557"/>
        <v>2.93101545991215-3.39786146873056i</v>
      </c>
      <c r="DE355" s="223" t="str">
        <f t="shared" ca="1" si="558"/>
        <v>3.01352038764887-3.32490737617642i</v>
      </c>
      <c r="DF355" s="223" t="str">
        <f t="shared" ca="1" si="559"/>
        <v>3.09421008338386-3.24995048374794i</v>
      </c>
      <c r="DG355" s="223" t="str">
        <f t="shared" ca="1" si="560"/>
        <v>3.17303594266792-3.17303594266836i</v>
      </c>
      <c r="DH355" s="223" t="str">
        <f t="shared" ca="1" si="561"/>
        <v>3.24995048374751-3.09421008338431i</v>
      </c>
      <c r="DI355" s="223" t="str">
        <f t="shared" ca="1" si="562"/>
        <v>3.324907376176-3.01352038764934i</v>
      </c>
      <c r="DJ355" s="223" t="str">
        <f t="shared" ca="1" si="563"/>
        <v>3.39786146873048-2.93101545991223i</v>
      </c>
      <c r="DK355" s="223" t="str">
        <f t="shared" ca="1" si="564"/>
        <v>3.46876881658744-2.84674499806329i</v>
      </c>
      <c r="DL355" s="223" t="str">
        <f t="shared" ca="1" si="565"/>
        <v>3.53758670781782-2.76075976347064i</v>
      </c>
      <c r="DM355" s="223" t="str">
        <f t="shared" ca="1" si="566"/>
        <v>3.60427368909423-2.67311155042786i</v>
      </c>
      <c r="DN355" s="223" t="str">
        <f t="shared" ca="1" si="567"/>
        <v>3.66878959067008-2.58385315494488i</v>
      </c>
      <c r="DO355" s="223" t="str">
        <f t="shared" ca="1" si="568"/>
        <v>3.73109555058377-2.49303834293454i</v>
      </c>
      <c r="DP355" s="223" t="str">
        <f t="shared" ca="1" si="569"/>
        <v>3.79115403805019-2.40072181785053i</v>
      </c>
      <c r="DQ355" s="223" t="str">
        <f t="shared" ca="1" si="570"/>
        <v>3.84892887608693-2.30695918770835i</v>
      </c>
      <c r="DR355" s="223" t="str">
        <f t="shared" ca="1" si="571"/>
        <v>3.90438526328936-2.2118069316142i</v>
      </c>
      <c r="DS355" s="223" t="str">
        <f t="shared" ca="1" si="572"/>
        <v>3.95748979480131-2.11532236573324i</v>
      </c>
      <c r="DT355" s="223" t="str">
        <f t="shared" ca="1" si="573"/>
        <v>4.00821048244312-2.01756360875212i</v>
      </c>
      <c r="DU355" s="223" t="str">
        <f t="shared" ca="1" si="574"/>
        <v>4.0565167739649-1.91858954689875i</v>
      </c>
      <c r="DV355" s="223" t="str">
        <f t="shared" ca="1" si="575"/>
        <v>4.10237957146695-1.81845979843889i</v>
      </c>
      <c r="DW355" s="223" t="str">
        <f t="shared" ca="1" si="576"/>
        <v>4.14577124891117-1.71723467779723i</v>
      </c>
      <c r="DX355" s="223" t="str">
        <f t="shared" ca="1" si="577"/>
        <v>4.18666566877717-1.61497515919297i</v>
      </c>
      <c r="DY355" s="223" t="str">
        <f t="shared" ca="1" si="578"/>
        <v>4.22503819779356-1.51174283994107i</v>
      </c>
      <c r="DZ355" s="223" t="str">
        <f t="shared" ca="1" si="579"/>
        <v>4.26086572178277-1.40759990333347i</v>
      </c>
      <c r="EA355" s="223" t="str">
        <f t="shared" ca="1" si="580"/>
        <v>4.29412665958634-1.30260908117425i</v>
      </c>
      <c r="EB355" s="223" t="str">
        <f t="shared" ca="1" si="581"/>
        <v>4.32480097605676-1.19683361601615i</v>
      </c>
      <c r="EC355" s="223" t="str">
        <f t="shared" ca="1" si="582"/>
        <v>4.35287019413516-1.09033722303583i</v>
      </c>
      <c r="ED355" s="223" t="str">
        <f t="shared" ca="1" si="583"/>
        <v>4.37831740597283-0.983184051682666i</v>
      </c>
      <c r="EE355" s="223" t="str">
        <f t="shared" ca="1" si="584"/>
        <v>4.40112728311998-0.875438647024867i</v>
      </c>
      <c r="EF355" s="223" t="str">
        <f t="shared" ca="1" si="585"/>
        <v>4.42128608576144-0.767165910856361i</v>
      </c>
      <c r="EG355" s="223" t="str">
        <f t="shared" ca="1" si="586"/>
        <v>4.4387816709866-0.658431062633864i</v>
      </c>
      <c r="EH355" s="223" t="str">
        <f t="shared" ca="1" si="587"/>
        <v>4.45360350011059-0.54929960015502i</v>
      </c>
      <c r="EI355" s="223" t="str">
        <f t="shared" ca="1" si="588"/>
        <v>4.46574264501653-0.439837260141237i</v>
      </c>
      <c r="EJ355" s="223" t="str">
        <f t="shared" ca="1" si="589"/>
        <v>4.47519179353845-0.330109978603952i</v>
      </c>
      <c r="EK355" s="223" t="str">
        <f t="shared" ca="1" si="590"/>
        <v>4.48194525386202-0.220183851159665i</v>
      </c>
      <c r="EL355" s="223" t="str">
        <f t="shared" ca="1" si="591"/>
        <v>4.48599895795522-0.110125093200721i</v>
      </c>
      <c r="EM355" s="223" t="str">
        <f t="shared" ca="1" si="592"/>
        <v>4.48735046401858+1.11266915131498E-12i</v>
      </c>
      <c r="EN355" s="223"/>
      <c r="EO355" s="223"/>
      <c r="EP355" s="223"/>
    </row>
    <row r="356" spans="1:262" s="243" customFormat="1">
      <c r="A356" s="245">
        <f t="shared" si="461"/>
        <v>4.9999999999999793E-3</v>
      </c>
      <c r="B356" s="244">
        <v>256</v>
      </c>
    </row>
    <row r="358" spans="1:262" ht="17.25" thickBot="1"/>
    <row r="359" spans="1:262" ht="17.25" thickBot="1">
      <c r="G359" s="242">
        <v>1</v>
      </c>
      <c r="H359" s="242">
        <v>2</v>
      </c>
      <c r="I359" s="242">
        <v>3</v>
      </c>
      <c r="J359" s="242">
        <v>4</v>
      </c>
      <c r="K359" s="242">
        <v>5</v>
      </c>
      <c r="L359" s="242">
        <v>6</v>
      </c>
      <c r="M359" s="242">
        <v>7</v>
      </c>
      <c r="N359" s="242">
        <v>8</v>
      </c>
      <c r="O359" s="242">
        <v>9</v>
      </c>
      <c r="P359" s="242">
        <v>10</v>
      </c>
      <c r="Q359" s="242">
        <v>11</v>
      </c>
      <c r="R359" s="242">
        <v>12</v>
      </c>
      <c r="S359" s="242">
        <v>13</v>
      </c>
      <c r="T359" s="242">
        <v>14</v>
      </c>
      <c r="U359" s="242">
        <v>15</v>
      </c>
      <c r="V359" s="242">
        <v>16</v>
      </c>
      <c r="W359" s="242">
        <v>17</v>
      </c>
      <c r="X359" s="242">
        <v>18</v>
      </c>
      <c r="Y359" s="242">
        <v>19</v>
      </c>
      <c r="Z359" s="242">
        <v>20</v>
      </c>
      <c r="AA359" s="242">
        <v>21</v>
      </c>
      <c r="AB359" s="242">
        <v>22</v>
      </c>
      <c r="AC359" s="242">
        <v>23</v>
      </c>
      <c r="AD359" s="242">
        <v>24</v>
      </c>
      <c r="AE359" s="242">
        <v>25</v>
      </c>
      <c r="AF359" s="242">
        <v>26</v>
      </c>
      <c r="AG359" s="242">
        <v>27</v>
      </c>
      <c r="AH359" s="242">
        <v>28</v>
      </c>
      <c r="AI359" s="242">
        <v>29</v>
      </c>
      <c r="AJ359" s="242">
        <v>30</v>
      </c>
      <c r="AK359" s="242">
        <v>31</v>
      </c>
      <c r="AL359" s="242">
        <v>32</v>
      </c>
      <c r="AM359" s="242">
        <v>33</v>
      </c>
      <c r="AN359" s="242">
        <v>34</v>
      </c>
      <c r="AO359" s="242">
        <v>35</v>
      </c>
      <c r="AP359" s="242">
        <v>36</v>
      </c>
      <c r="AQ359" s="242">
        <v>37</v>
      </c>
      <c r="AR359" s="242">
        <v>38</v>
      </c>
      <c r="AS359" s="242">
        <v>39</v>
      </c>
      <c r="AT359" s="242">
        <v>40</v>
      </c>
      <c r="AU359" s="242">
        <v>41</v>
      </c>
      <c r="AV359" s="242">
        <v>42</v>
      </c>
      <c r="AW359" s="242">
        <v>43</v>
      </c>
      <c r="AX359" s="242">
        <v>44</v>
      </c>
      <c r="AY359" s="242">
        <v>45</v>
      </c>
      <c r="AZ359" s="242">
        <v>46</v>
      </c>
      <c r="BA359" s="242">
        <v>47</v>
      </c>
      <c r="BB359" s="242">
        <v>48</v>
      </c>
      <c r="BC359" s="242">
        <v>49</v>
      </c>
      <c r="BD359" s="242">
        <v>50</v>
      </c>
      <c r="BE359" s="242">
        <v>51</v>
      </c>
      <c r="BF359" s="242">
        <v>52</v>
      </c>
      <c r="BG359" s="242">
        <v>53</v>
      </c>
      <c r="BH359" s="242">
        <v>54</v>
      </c>
      <c r="BI359" s="242">
        <v>55</v>
      </c>
      <c r="BJ359" s="242">
        <v>56</v>
      </c>
      <c r="BK359" s="241">
        <v>57</v>
      </c>
      <c r="BL359" s="241">
        <v>58</v>
      </c>
      <c r="BM359" s="241">
        <v>59</v>
      </c>
      <c r="BN359" s="241">
        <v>60</v>
      </c>
      <c r="BO359" s="241">
        <v>61</v>
      </c>
      <c r="BP359" s="241">
        <v>62</v>
      </c>
      <c r="BQ359" s="241">
        <v>63</v>
      </c>
      <c r="BR359" s="241">
        <v>64</v>
      </c>
      <c r="BS359" s="240">
        <v>65</v>
      </c>
      <c r="BT359" s="239">
        <v>66</v>
      </c>
      <c r="BU359" s="239">
        <v>67</v>
      </c>
      <c r="BV359" s="239">
        <v>68</v>
      </c>
      <c r="BW359" s="239">
        <v>69</v>
      </c>
      <c r="BX359" s="239">
        <v>70</v>
      </c>
      <c r="BY359" s="239">
        <v>71</v>
      </c>
      <c r="BZ359" s="239">
        <v>72</v>
      </c>
      <c r="CA359" s="239">
        <v>73</v>
      </c>
      <c r="CB359" s="239">
        <v>74</v>
      </c>
      <c r="CC359" s="239">
        <v>75</v>
      </c>
      <c r="CD359" s="239">
        <v>76</v>
      </c>
      <c r="CE359" s="239">
        <v>77</v>
      </c>
      <c r="CF359" s="239">
        <v>78</v>
      </c>
      <c r="CG359" s="239">
        <v>79</v>
      </c>
      <c r="CH359" s="239">
        <v>80</v>
      </c>
      <c r="CI359" s="239">
        <v>81</v>
      </c>
      <c r="CJ359" s="239">
        <v>82</v>
      </c>
      <c r="CK359" s="239">
        <v>83</v>
      </c>
      <c r="CL359" s="239">
        <v>84</v>
      </c>
      <c r="CM359" s="239">
        <v>85</v>
      </c>
      <c r="CN359" s="239">
        <v>86</v>
      </c>
      <c r="CO359" s="239">
        <v>87</v>
      </c>
      <c r="CP359" s="239">
        <v>88</v>
      </c>
      <c r="CQ359" s="239">
        <v>89</v>
      </c>
      <c r="CR359" s="239">
        <v>90</v>
      </c>
      <c r="CS359" s="239">
        <v>91</v>
      </c>
      <c r="CT359" s="239">
        <v>92</v>
      </c>
      <c r="CU359" s="239">
        <v>93</v>
      </c>
      <c r="CV359" s="239">
        <v>94</v>
      </c>
      <c r="CW359" s="239">
        <v>95</v>
      </c>
      <c r="CX359" s="239">
        <v>96</v>
      </c>
      <c r="CY359" s="239">
        <v>97</v>
      </c>
      <c r="CZ359" s="239">
        <v>98</v>
      </c>
      <c r="DA359" s="239">
        <v>99</v>
      </c>
      <c r="DB359" s="239">
        <v>100</v>
      </c>
      <c r="DC359" s="239">
        <v>101</v>
      </c>
      <c r="DD359" s="239">
        <v>102</v>
      </c>
      <c r="DE359" s="239">
        <v>103</v>
      </c>
      <c r="DF359" s="239">
        <v>104</v>
      </c>
      <c r="DG359" s="239">
        <v>105</v>
      </c>
      <c r="DH359" s="239">
        <v>106</v>
      </c>
      <c r="DI359" s="239">
        <v>107</v>
      </c>
      <c r="DJ359" s="239">
        <v>108</v>
      </c>
      <c r="DK359" s="239">
        <v>109</v>
      </c>
      <c r="DL359" s="239">
        <v>110</v>
      </c>
      <c r="DM359" s="239">
        <v>111</v>
      </c>
      <c r="DN359" s="239">
        <v>112</v>
      </c>
      <c r="DO359" s="239">
        <v>113</v>
      </c>
      <c r="DP359" s="239">
        <v>114</v>
      </c>
      <c r="DQ359" s="239">
        <v>115</v>
      </c>
      <c r="DR359" s="239">
        <v>116</v>
      </c>
      <c r="DS359" s="239">
        <v>117</v>
      </c>
      <c r="DT359" s="239">
        <v>118</v>
      </c>
      <c r="DU359" s="239">
        <v>119</v>
      </c>
      <c r="DV359" s="239">
        <v>120</v>
      </c>
      <c r="DW359" s="239">
        <v>121</v>
      </c>
      <c r="DX359" s="239">
        <v>122</v>
      </c>
      <c r="DY359" s="239">
        <v>123</v>
      </c>
      <c r="DZ359" s="239">
        <v>124</v>
      </c>
      <c r="EA359" s="239">
        <v>125</v>
      </c>
      <c r="EB359" s="239">
        <v>126</v>
      </c>
      <c r="EC359" s="239">
        <v>127</v>
      </c>
      <c r="ED359" s="239">
        <v>128</v>
      </c>
      <c r="EE359" s="238">
        <v>129</v>
      </c>
      <c r="EF359" s="238">
        <v>130</v>
      </c>
      <c r="EG359" s="238">
        <v>131</v>
      </c>
      <c r="EH359" s="238">
        <v>132</v>
      </c>
      <c r="EI359" s="238">
        <v>133</v>
      </c>
      <c r="EJ359" s="238">
        <v>134</v>
      </c>
      <c r="EK359" s="238">
        <v>135</v>
      </c>
      <c r="EL359" s="238">
        <v>136</v>
      </c>
      <c r="EM359" s="238">
        <v>137</v>
      </c>
      <c r="EN359" s="238">
        <v>138</v>
      </c>
      <c r="EO359" s="238">
        <v>139</v>
      </c>
      <c r="EP359" s="238">
        <v>140</v>
      </c>
      <c r="EQ359" s="238">
        <v>141</v>
      </c>
      <c r="ER359" s="238">
        <v>142</v>
      </c>
      <c r="ES359" s="238">
        <v>143</v>
      </c>
      <c r="ET359" s="238">
        <v>144</v>
      </c>
      <c r="EU359" s="238">
        <v>145</v>
      </c>
      <c r="EV359" s="238">
        <v>146</v>
      </c>
      <c r="EW359" s="238">
        <v>147</v>
      </c>
      <c r="EX359" s="238">
        <v>148</v>
      </c>
      <c r="EY359" s="238">
        <v>149</v>
      </c>
      <c r="EZ359" s="238">
        <v>150</v>
      </c>
      <c r="FA359" s="238">
        <v>151</v>
      </c>
      <c r="FB359" s="238">
        <v>152</v>
      </c>
      <c r="FC359" s="238">
        <v>153</v>
      </c>
      <c r="FD359" s="238">
        <v>154</v>
      </c>
      <c r="FE359" s="238">
        <v>155</v>
      </c>
      <c r="FF359" s="238">
        <v>156</v>
      </c>
      <c r="FG359" s="238">
        <v>157</v>
      </c>
      <c r="FH359" s="238">
        <v>158</v>
      </c>
      <c r="FI359" s="238">
        <v>159</v>
      </c>
      <c r="FJ359" s="238">
        <v>160</v>
      </c>
      <c r="FK359" s="238">
        <v>161</v>
      </c>
      <c r="FL359" s="238">
        <v>162</v>
      </c>
      <c r="FM359" s="238">
        <v>163</v>
      </c>
      <c r="FN359" s="238">
        <v>164</v>
      </c>
      <c r="FO359" s="238">
        <v>165</v>
      </c>
      <c r="FP359" s="238">
        <v>166</v>
      </c>
      <c r="FQ359" s="238">
        <v>167</v>
      </c>
      <c r="FR359" s="238">
        <v>168</v>
      </c>
      <c r="FS359" s="238">
        <v>169</v>
      </c>
      <c r="FT359" s="238">
        <v>170</v>
      </c>
      <c r="FU359" s="238">
        <v>171</v>
      </c>
      <c r="FV359" s="238">
        <v>172</v>
      </c>
      <c r="FW359" s="238">
        <v>173</v>
      </c>
      <c r="FX359" s="238">
        <v>174</v>
      </c>
      <c r="FY359" s="238">
        <v>175</v>
      </c>
      <c r="FZ359" s="238">
        <v>176</v>
      </c>
      <c r="GA359" s="238">
        <v>177</v>
      </c>
      <c r="GB359" s="238">
        <v>178</v>
      </c>
      <c r="GC359" s="238">
        <v>179</v>
      </c>
      <c r="GD359" s="238">
        <v>180</v>
      </c>
      <c r="GE359" s="238">
        <v>181</v>
      </c>
      <c r="GF359" s="238">
        <v>182</v>
      </c>
      <c r="GG359" s="238">
        <v>183</v>
      </c>
      <c r="GH359" s="238">
        <v>184</v>
      </c>
      <c r="GI359" s="238">
        <v>185</v>
      </c>
      <c r="GJ359" s="238">
        <v>186</v>
      </c>
      <c r="GK359" s="238">
        <v>187</v>
      </c>
      <c r="GL359" s="238">
        <v>188</v>
      </c>
      <c r="GM359" s="238">
        <v>189</v>
      </c>
      <c r="GN359" s="238">
        <v>190</v>
      </c>
      <c r="GO359" s="238">
        <v>191</v>
      </c>
      <c r="GP359" s="238">
        <v>192</v>
      </c>
      <c r="GQ359" s="238">
        <v>193</v>
      </c>
      <c r="GR359" s="238">
        <v>194</v>
      </c>
      <c r="GS359" s="238">
        <v>195</v>
      </c>
      <c r="GT359" s="238">
        <v>196</v>
      </c>
      <c r="GU359" s="238">
        <v>197</v>
      </c>
      <c r="GV359" s="238">
        <v>198</v>
      </c>
      <c r="GW359" s="238">
        <v>199</v>
      </c>
      <c r="GX359" s="238">
        <v>200</v>
      </c>
      <c r="GY359" s="238">
        <v>201</v>
      </c>
      <c r="GZ359" s="238">
        <v>202</v>
      </c>
      <c r="HA359" s="238">
        <v>203</v>
      </c>
      <c r="HB359" s="238">
        <v>204</v>
      </c>
      <c r="HC359" s="238">
        <v>205</v>
      </c>
      <c r="HD359" s="238">
        <v>206</v>
      </c>
      <c r="HE359" s="238">
        <v>207</v>
      </c>
      <c r="HF359" s="238">
        <v>208</v>
      </c>
      <c r="HG359" s="238">
        <v>209</v>
      </c>
      <c r="HH359" s="238">
        <v>210</v>
      </c>
      <c r="HI359" s="238">
        <v>211</v>
      </c>
      <c r="HJ359" s="238">
        <v>212</v>
      </c>
      <c r="HK359" s="238">
        <v>213</v>
      </c>
      <c r="HL359" s="238">
        <v>214</v>
      </c>
      <c r="HM359" s="238">
        <v>215</v>
      </c>
      <c r="HN359" s="238">
        <v>216</v>
      </c>
      <c r="HO359" s="238">
        <v>217</v>
      </c>
      <c r="HP359" s="238">
        <v>218</v>
      </c>
      <c r="HQ359" s="238">
        <v>219</v>
      </c>
      <c r="HR359" s="238">
        <v>220</v>
      </c>
      <c r="HS359" s="238">
        <v>221</v>
      </c>
      <c r="HT359" s="238">
        <v>222</v>
      </c>
      <c r="HU359" s="238">
        <v>223</v>
      </c>
      <c r="HV359" s="238">
        <v>224</v>
      </c>
      <c r="HW359" s="238">
        <v>225</v>
      </c>
      <c r="HX359" s="238">
        <v>226</v>
      </c>
      <c r="HY359" s="238">
        <v>227</v>
      </c>
      <c r="HZ359" s="238">
        <v>228</v>
      </c>
      <c r="IA359" s="238">
        <v>229</v>
      </c>
      <c r="IB359" s="238">
        <v>230</v>
      </c>
      <c r="IC359" s="238">
        <v>231</v>
      </c>
      <c r="ID359" s="238">
        <v>232</v>
      </c>
      <c r="IE359" s="238">
        <v>233</v>
      </c>
      <c r="IF359" s="238">
        <v>234</v>
      </c>
      <c r="IG359" s="238">
        <v>235</v>
      </c>
      <c r="IH359" s="238">
        <v>236</v>
      </c>
      <c r="II359" s="238">
        <v>237</v>
      </c>
      <c r="IJ359" s="238">
        <v>238</v>
      </c>
      <c r="IK359" s="238">
        <v>239</v>
      </c>
      <c r="IL359" s="238">
        <v>240</v>
      </c>
      <c r="IM359" s="238">
        <v>241</v>
      </c>
      <c r="IN359" s="238">
        <v>242</v>
      </c>
      <c r="IO359" s="238">
        <v>243</v>
      </c>
      <c r="IP359" s="238">
        <v>244</v>
      </c>
      <c r="IQ359" s="238">
        <v>245</v>
      </c>
      <c r="IR359" s="238">
        <v>246</v>
      </c>
      <c r="IS359" s="238">
        <v>247</v>
      </c>
      <c r="IT359" s="238">
        <v>248</v>
      </c>
      <c r="IU359" s="238">
        <v>249</v>
      </c>
      <c r="IV359" s="238">
        <v>250</v>
      </c>
      <c r="IW359" s="238">
        <v>251</v>
      </c>
      <c r="IX359" s="238">
        <v>252</v>
      </c>
      <c r="IY359" s="238">
        <v>253</v>
      </c>
      <c r="IZ359" s="238">
        <v>254</v>
      </c>
      <c r="JA359" s="238">
        <v>255</v>
      </c>
      <c r="JB359" s="238">
        <v>256</v>
      </c>
    </row>
    <row r="361" spans="1:262">
      <c r="A361" s="237"/>
      <c r="B361" s="236" t="s">
        <v>565</v>
      </c>
      <c r="C361" s="235" t="s">
        <v>884</v>
      </c>
      <c r="D361" s="234" t="s">
        <v>885</v>
      </c>
      <c r="E361" s="233" t="s">
        <v>886</v>
      </c>
      <c r="F361" s="232" t="s">
        <v>887</v>
      </c>
      <c r="G361" s="231">
        <f ca="1">SUM(G362:G498)</f>
        <v>6.7336887962315128E-2</v>
      </c>
      <c r="H361" s="231">
        <f t="shared" ref="H361:BS361" ca="1" si="593">SUM(H362:H498)</f>
        <v>8.3826575013524141E-2</v>
      </c>
      <c r="I361" s="231">
        <f t="shared" ca="1" si="593"/>
        <v>8.5129544342773769E-2</v>
      </c>
      <c r="J361" s="231">
        <f t="shared" ca="1" si="593"/>
        <v>8.7712802719191518E-2</v>
      </c>
      <c r="K361" s="231">
        <f t="shared" ca="1" si="593"/>
        <v>8.9776031211583993E-2</v>
      </c>
      <c r="L361" s="231">
        <f t="shared" ca="1" si="593"/>
        <v>8.921837222012996E-2</v>
      </c>
      <c r="M361" s="231">
        <f t="shared" ca="1" si="593"/>
        <v>8.9805847090738453E-2</v>
      </c>
      <c r="N361" s="231">
        <f t="shared" ca="1" si="593"/>
        <v>8.6828187044969349E-2</v>
      </c>
      <c r="O361" s="231">
        <f t="shared" ca="1" si="593"/>
        <v>8.7160595794537318E-2</v>
      </c>
      <c r="P361" s="231">
        <f t="shared" ca="1" si="593"/>
        <v>8.473809888143799E-2</v>
      </c>
      <c r="Q361" s="231">
        <f t="shared" ca="1" si="593"/>
        <v>8.6523382159232762E-2</v>
      </c>
      <c r="R361" s="231">
        <f t="shared" ca="1" si="593"/>
        <v>8.5614750630554043E-2</v>
      </c>
      <c r="S361" s="231">
        <f t="shared" ca="1" si="593"/>
        <v>8.766669307532679E-2</v>
      </c>
      <c r="T361" s="231">
        <f t="shared" ca="1" si="593"/>
        <v>8.6404351991025696E-2</v>
      </c>
      <c r="U361" s="231">
        <f t="shared" ca="1" si="593"/>
        <v>8.6458815847936965E-2</v>
      </c>
      <c r="V361" s="231">
        <f t="shared" ca="1" si="593"/>
        <v>8.38305324126256E-2</v>
      </c>
      <c r="W361" s="231">
        <f t="shared" ca="1" si="593"/>
        <v>8.2277386329901142E-2</v>
      </c>
      <c r="X361" s="231">
        <f t="shared" ca="1" si="593"/>
        <v>8.0137625641667085E-2</v>
      </c>
      <c r="Y361" s="231">
        <f t="shared" ca="1" si="593"/>
        <v>7.9312602203448809E-2</v>
      </c>
      <c r="Z361" s="231">
        <f t="shared" ca="1" si="593"/>
        <v>7.9336254145106991E-2</v>
      </c>
      <c r="AA361" s="231">
        <f t="shared" ca="1" si="593"/>
        <v>7.9579824237714758E-2</v>
      </c>
      <c r="AB361" s="231">
        <f t="shared" ca="1" si="593"/>
        <v>8.0392142143332221E-2</v>
      </c>
      <c r="AC361" s="231">
        <f t="shared" ca="1" si="593"/>
        <v>7.9589277468698955E-2</v>
      </c>
      <c r="AD361" s="231">
        <f t="shared" ca="1" si="593"/>
        <v>7.9005482625185988E-2</v>
      </c>
      <c r="AE361" s="231">
        <f t="shared" ca="1" si="593"/>
        <v>7.6369485600521619E-2</v>
      </c>
      <c r="AF361" s="231">
        <f t="shared" ca="1" si="593"/>
        <v>7.4959026095519604E-2</v>
      </c>
      <c r="AG361" s="231">
        <f t="shared" ca="1" si="593"/>
        <v>7.2573996894017612E-2</v>
      </c>
      <c r="AH361" s="231">
        <f t="shared" ca="1" si="593"/>
        <v>7.2502891569689351E-2</v>
      </c>
      <c r="AI361" s="231">
        <f t="shared" ca="1" si="593"/>
        <v>7.1963727186176593E-2</v>
      </c>
      <c r="AJ361" s="231">
        <f t="shared" ca="1" si="593"/>
        <v>7.3122029696302299E-2</v>
      </c>
      <c r="AK361" s="231">
        <f t="shared" ca="1" si="593"/>
        <v>7.298129519213635E-2</v>
      </c>
      <c r="AL361" s="231">
        <f t="shared" ca="1" si="593"/>
        <v>7.3027975620072474E-2</v>
      </c>
      <c r="AM361" s="231">
        <f t="shared" ca="1" si="593"/>
        <v>7.1389761637821E-2</v>
      </c>
      <c r="AN361" s="231">
        <f t="shared" ca="1" si="593"/>
        <v>6.9652227143593232E-2</v>
      </c>
      <c r="AO361" s="231">
        <f t="shared" ca="1" si="593"/>
        <v>6.7479063390319893E-2</v>
      </c>
      <c r="AP361" s="231">
        <f t="shared" ca="1" si="593"/>
        <v>6.6056182442623818E-2</v>
      </c>
      <c r="AQ361" s="231">
        <f t="shared" ca="1" si="593"/>
        <v>6.5547558237647435E-2</v>
      </c>
      <c r="AR361" s="231">
        <f t="shared" ca="1" si="593"/>
        <v>6.572838512858796E-2</v>
      </c>
      <c r="AS361" s="231">
        <f t="shared" ca="1" si="593"/>
        <v>6.6547438025819111E-2</v>
      </c>
      <c r="AT361" s="231">
        <f t="shared" ca="1" si="593"/>
        <v>6.6645395730395754E-2</v>
      </c>
      <c r="AU361" s="231">
        <f t="shared" ca="1" si="593"/>
        <v>6.6447047186086183E-2</v>
      </c>
      <c r="AV361" s="231">
        <f t="shared" ca="1" si="593"/>
        <v>6.4730796272390576E-2</v>
      </c>
      <c r="AW361" s="231">
        <f t="shared" ca="1" si="593"/>
        <v>6.3105110902768907E-2</v>
      </c>
      <c r="AX361" s="231">
        <f t="shared" ca="1" si="593"/>
        <v>6.0810080264943334E-2</v>
      </c>
      <c r="AY361" s="231">
        <f t="shared" ca="1" si="593"/>
        <v>5.9924312024671564E-2</v>
      </c>
      <c r="AZ361" s="231">
        <f t="shared" ca="1" si="593"/>
        <v>5.9194460178675093E-2</v>
      </c>
      <c r="BA361" s="231">
        <f t="shared" ca="1" si="593"/>
        <v>6.0046666964034004E-2</v>
      </c>
      <c r="BB361" s="231">
        <f t="shared" ca="1" si="593"/>
        <v>6.0312682085385969E-2</v>
      </c>
      <c r="BC361" s="231">
        <f t="shared" ca="1" si="593"/>
        <v>6.0993406890404341E-2</v>
      </c>
      <c r="BD361" s="231">
        <f t="shared" ca="1" si="593"/>
        <v>5.9966871934861193E-2</v>
      </c>
      <c r="BE361" s="231">
        <f t="shared" ca="1" si="593"/>
        <v>5.889352889188855E-2</v>
      </c>
      <c r="BF361" s="231">
        <f t="shared" ca="1" si="593"/>
        <v>5.6482896184058114E-2</v>
      </c>
      <c r="BG361" s="231">
        <f t="shared" ca="1" si="593"/>
        <v>5.5082011552902745E-2</v>
      </c>
      <c r="BH361" s="231">
        <f t="shared" ca="1" si="593"/>
        <v>5.3550700748927184E-2</v>
      </c>
      <c r="BI361" s="231">
        <f t="shared" ca="1" si="593"/>
        <v>5.3804562027566304E-2</v>
      </c>
      <c r="BJ361" s="231">
        <f t="shared" ca="1" si="593"/>
        <v>5.3899860367953308E-2</v>
      </c>
      <c r="BK361" s="231">
        <f t="shared" ca="1" si="593"/>
        <v>5.4940398729058613E-2</v>
      </c>
      <c r="BL361" s="231">
        <f t="shared" ca="1" si="593"/>
        <v>5.4581487132393081E-2</v>
      </c>
      <c r="BM361" s="231">
        <f t="shared" ca="1" si="593"/>
        <v>5.4146283792595222E-2</v>
      </c>
      <c r="BN361" s="231">
        <f t="shared" ca="1" si="593"/>
        <v>5.1831456221852167E-2</v>
      </c>
      <c r="BO361" s="231">
        <f t="shared" ca="1" si="593"/>
        <v>5.0116363762377103E-2</v>
      </c>
      <c r="BP361" s="231">
        <f t="shared" ca="1" si="593"/>
        <v>4.6754370959773993E-2</v>
      </c>
      <c r="BQ361" s="231">
        <f t="shared" ca="1" si="593"/>
        <v>4.6220414244447353E-2</v>
      </c>
      <c r="BR361" s="231">
        <f t="shared" ca="1" si="593"/>
        <v>1.6209157971489314E-2</v>
      </c>
      <c r="BS361" s="231">
        <f t="shared" ca="1" si="593"/>
        <v>-3.7634562693453145E-2</v>
      </c>
      <c r="BT361" s="231">
        <f t="shared" ref="BT361:EE361" ca="1" si="594">SUM(BT362:BT498)</f>
        <v>-7.0892610472081591E-2</v>
      </c>
      <c r="BU361" s="231">
        <f t="shared" ca="1" si="594"/>
        <v>-9.2509903446169314E-2</v>
      </c>
      <c r="BV361" s="231">
        <f t="shared" ca="1" si="594"/>
        <v>-0.10910931970271504</v>
      </c>
      <c r="BW361" s="231">
        <f t="shared" ca="1" si="594"/>
        <v>-0.12430847644981186</v>
      </c>
      <c r="BX361" s="231">
        <f t="shared" ca="1" si="594"/>
        <v>-0.13500473358758272</v>
      </c>
      <c r="BY361" s="231">
        <f t="shared" ca="1" si="594"/>
        <v>-0.14443651467277843</v>
      </c>
      <c r="BZ361" s="231">
        <f t="shared" ca="1" si="594"/>
        <v>-0.1493133372462811</v>
      </c>
      <c r="CA361" s="231">
        <f t="shared" ca="1" si="594"/>
        <v>-0.15340500009970764</v>
      </c>
      <c r="CB361" s="231">
        <f t="shared" ca="1" si="594"/>
        <v>-0.15411497175672331</v>
      </c>
      <c r="CC361" s="231">
        <f t="shared" ca="1" si="594"/>
        <v>-0.15549745191164105</v>
      </c>
      <c r="CD361" s="231">
        <f t="shared" ca="1" si="594"/>
        <v>-0.15544433321268022</v>
      </c>
      <c r="CE361" s="231">
        <f t="shared" ca="1" si="594"/>
        <v>-0.15693253162278095</v>
      </c>
      <c r="CF361" s="231">
        <f t="shared" ca="1" si="594"/>
        <v>-0.15772206977115258</v>
      </c>
      <c r="CG361" s="231">
        <f t="shared" ca="1" si="594"/>
        <v>-0.15903095241456466</v>
      </c>
      <c r="CH361" s="231">
        <f t="shared" ca="1" si="594"/>
        <v>-0.15914066257024412</v>
      </c>
      <c r="CI361" s="231">
        <f t="shared" ca="1" si="594"/>
        <v>-0.1582882312704432</v>
      </c>
      <c r="CJ361" s="231">
        <f t="shared" ca="1" si="594"/>
        <v>-0.15654779996513099</v>
      </c>
      <c r="CK361" s="231">
        <f t="shared" ca="1" si="594"/>
        <v>-0.15381103341867164</v>
      </c>
      <c r="CL361" s="231">
        <f t="shared" ca="1" si="594"/>
        <v>-0.15192437232964531</v>
      </c>
      <c r="CM361" s="231">
        <f t="shared" ca="1" si="594"/>
        <v>-0.14975662360330119</v>
      </c>
      <c r="CN361" s="231">
        <f t="shared" ca="1" si="594"/>
        <v>-0.1496690333850477</v>
      </c>
      <c r="CO361" s="231">
        <f t="shared" ca="1" si="594"/>
        <v>-0.14881622631936445</v>
      </c>
      <c r="CP361" s="231">
        <f t="shared" ca="1" si="594"/>
        <v>-0.14949200113022751</v>
      </c>
      <c r="CQ361" s="231">
        <f t="shared" ca="1" si="594"/>
        <v>-0.14798728814262085</v>
      </c>
      <c r="CR361" s="231">
        <f t="shared" ca="1" si="594"/>
        <v>-0.14715146532530024</v>
      </c>
      <c r="CS361" s="231">
        <f t="shared" ca="1" si="594"/>
        <v>-0.14392470175418562</v>
      </c>
      <c r="CT361" s="231">
        <f t="shared" ca="1" si="594"/>
        <v>-0.14184278030392003</v>
      </c>
      <c r="CU361" s="231">
        <f t="shared" ca="1" si="594"/>
        <v>-0.13878487789055283</v>
      </c>
      <c r="CV361" s="231">
        <f t="shared" ca="1" si="594"/>
        <v>-0.13767189207430131</v>
      </c>
      <c r="CW361" s="231">
        <f t="shared" ca="1" si="594"/>
        <v>-0.13661843830336082</v>
      </c>
      <c r="CX361" s="231">
        <f t="shared" ca="1" si="594"/>
        <v>-0.13672309030125701</v>
      </c>
      <c r="CY361" s="231">
        <f t="shared" ca="1" si="594"/>
        <v>-0.13648693260951619</v>
      </c>
      <c r="CZ361" s="231">
        <f t="shared" ca="1" si="594"/>
        <v>-0.13556445532852762</v>
      </c>
      <c r="DA361" s="231">
        <f t="shared" ca="1" si="594"/>
        <v>-0.13406446405687458</v>
      </c>
      <c r="DB361" s="231">
        <f t="shared" ca="1" si="594"/>
        <v>-0.13116020183931054</v>
      </c>
      <c r="DC361" s="231">
        <f t="shared" ca="1" si="594"/>
        <v>-0.12900253281638208</v>
      </c>
      <c r="DD361" s="231">
        <f t="shared" ca="1" si="594"/>
        <v>-0.1261010046756848</v>
      </c>
      <c r="DE361" s="231">
        <f t="shared" ca="1" si="594"/>
        <v>-0.12549950143855967</v>
      </c>
      <c r="DF361" s="231">
        <f t="shared" ca="1" si="594"/>
        <v>-0.12422454692618373</v>
      </c>
      <c r="DG361" s="231">
        <f t="shared" ca="1" si="594"/>
        <v>-0.12511108904551088</v>
      </c>
      <c r="DH361" s="231">
        <f t="shared" ca="1" si="594"/>
        <v>-0.12409699095608784</v>
      </c>
      <c r="DI361" s="231">
        <f t="shared" ca="1" si="594"/>
        <v>-0.12407746031579063</v>
      </c>
      <c r="DJ361" s="231">
        <f t="shared" ca="1" si="594"/>
        <v>-0.12147685334418691</v>
      </c>
      <c r="DK361" s="231">
        <f t="shared" ca="1" si="594"/>
        <v>-0.11973253618313799</v>
      </c>
      <c r="DL361" s="231">
        <f t="shared" ca="1" si="594"/>
        <v>-0.11655526501403923</v>
      </c>
      <c r="DM361" s="231">
        <f t="shared" ca="1" si="594"/>
        <v>-0.11505954156467868</v>
      </c>
      <c r="DN361" s="231">
        <f t="shared" ca="1" si="594"/>
        <v>-0.11361735844401462</v>
      </c>
      <c r="DO361" s="231">
        <f t="shared" ca="1" si="594"/>
        <v>-0.11361788309007284</v>
      </c>
      <c r="DP361" s="231">
        <f t="shared" ca="1" si="594"/>
        <v>-0.11370509650636343</v>
      </c>
      <c r="DQ361" s="231">
        <f t="shared" ca="1" si="594"/>
        <v>-0.11349602676823134</v>
      </c>
      <c r="DR361" s="231">
        <f t="shared" ca="1" si="594"/>
        <v>-0.11280678060816542</v>
      </c>
      <c r="DS361" s="231">
        <f t="shared" ca="1" si="594"/>
        <v>-0.1106056959869306</v>
      </c>
      <c r="DT361" s="231">
        <f t="shared" ca="1" si="594"/>
        <v>-0.10866796361833271</v>
      </c>
      <c r="DU361" s="231">
        <f t="shared" ca="1" si="594"/>
        <v>-0.10569066941130245</v>
      </c>
      <c r="DV361" s="231">
        <f t="shared" ca="1" si="594"/>
        <v>-0.10460590966379323</v>
      </c>
      <c r="DW361" s="231">
        <f t="shared" ca="1" si="594"/>
        <v>-0.10308451067621661</v>
      </c>
      <c r="DX361" s="231">
        <f t="shared" ca="1" si="594"/>
        <v>-0.10382266799718848</v>
      </c>
      <c r="DY361" s="231">
        <f t="shared" ca="1" si="594"/>
        <v>-0.10333329347518047</v>
      </c>
      <c r="DZ361" s="231">
        <f t="shared" ca="1" si="594"/>
        <v>-0.10392498599702661</v>
      </c>
      <c r="EA361" s="231">
        <f t="shared" ca="1" si="594"/>
        <v>-0.1022705663059611</v>
      </c>
      <c r="EB361" s="231">
        <f t="shared" ca="1" si="594"/>
        <v>-0.1010045383920976</v>
      </c>
      <c r="EC361" s="231">
        <f t="shared" ca="1" si="594"/>
        <v>-9.8122656201048042E-2</v>
      </c>
      <c r="ED361" s="231">
        <f t="shared" ca="1" si="594"/>
        <v>-9.6315003027996504E-2</v>
      </c>
      <c r="EE361" s="231">
        <f t="shared" ca="1" si="594"/>
        <v>-9.4520145022915919E-2</v>
      </c>
      <c r="EF361" s="231">
        <f t="shared" ref="EF361:GQ361" ca="1" si="595">SUM(EF362:EF498)</f>
        <v>-9.4149197382582164E-2</v>
      </c>
      <c r="EG361" s="231">
        <f t="shared" ca="1" si="595"/>
        <v>-9.4279111029881957E-2</v>
      </c>
      <c r="EH361" s="231">
        <f t="shared" ca="1" si="595"/>
        <v>-9.4535702133269742E-2</v>
      </c>
      <c r="EI361" s="231">
        <f t="shared" ca="1" si="595"/>
        <v>-9.4568401232280358E-2</v>
      </c>
      <c r="EJ361" s="231">
        <f t="shared" ca="1" si="595"/>
        <v>-9.3214557744123544E-2</v>
      </c>
      <c r="EK361" s="231">
        <f t="shared" ca="1" si="595"/>
        <v>-9.1714123208517059E-2</v>
      </c>
      <c r="EL361" s="231">
        <f t="shared" ca="1" si="595"/>
        <v>-8.8929696477228912E-2</v>
      </c>
      <c r="EM361" s="231">
        <f t="shared" ca="1" si="595"/>
        <v>-8.7445831496878054E-2</v>
      </c>
      <c r="EN361" s="231">
        <f t="shared" ca="1" si="595"/>
        <v>-8.5590183850902557E-2</v>
      </c>
      <c r="EO361" s="231">
        <f t="shared" ca="1" si="595"/>
        <v>-8.5927627108506821E-2</v>
      </c>
      <c r="EP361" s="231">
        <f t="shared" ca="1" si="595"/>
        <v>-8.5610051798411871E-2</v>
      </c>
      <c r="EQ361" s="231">
        <f t="shared" ca="1" si="595"/>
        <v>-8.6642039124753378E-2</v>
      </c>
      <c r="ER361" s="231">
        <f t="shared" ca="1" si="595"/>
        <v>-8.5791894625693671E-2</v>
      </c>
      <c r="ES361" s="231">
        <f t="shared" ca="1" si="595"/>
        <v>-8.5270641602558317E-2</v>
      </c>
      <c r="ET361" s="231">
        <f t="shared" ca="1" si="595"/>
        <v>-8.2779603340149291E-2</v>
      </c>
      <c r="EU361" s="231">
        <f t="shared" ca="1" si="595"/>
        <v>-8.1067505006067894E-2</v>
      </c>
      <c r="EV361" s="231">
        <f t="shared" ca="1" si="595"/>
        <v>-7.8776447965933333E-2</v>
      </c>
      <c r="EW361" s="231">
        <f t="shared" ca="1" si="595"/>
        <v>-7.8140565768940171E-2</v>
      </c>
      <c r="EX361" s="231">
        <f t="shared" ca="1" si="595"/>
        <v>-7.7772403083198896E-2</v>
      </c>
      <c r="EY361" s="231">
        <f t="shared" ca="1" si="595"/>
        <v>-7.8452094405080872E-2</v>
      </c>
      <c r="EZ361" s="231">
        <f t="shared" ca="1" si="595"/>
        <v>-7.8721004702578368E-2</v>
      </c>
      <c r="FA361" s="231">
        <f t="shared" ca="1" si="595"/>
        <v>-7.8481291209058196E-2</v>
      </c>
      <c r="FB361" s="231">
        <f t="shared" ca="1" si="595"/>
        <v>-7.7311413979392035E-2</v>
      </c>
      <c r="FC361" s="231">
        <f t="shared" ca="1" si="595"/>
        <v>-7.5242979546500902E-2</v>
      </c>
      <c r="FD361" s="231">
        <f t="shared" ca="1" si="595"/>
        <v>-7.3312691980923328E-2</v>
      </c>
      <c r="FE361" s="231">
        <f t="shared" ca="1" si="595"/>
        <v>-7.139049284827173E-2</v>
      </c>
      <c r="FF361" s="231">
        <f t="shared" ca="1" si="595"/>
        <v>-7.0957406206320503E-2</v>
      </c>
      <c r="FG361" s="231">
        <f t="shared" ca="1" si="595"/>
        <v>-7.0694358896931431E-2</v>
      </c>
      <c r="FH361" s="231">
        <f t="shared" ca="1" si="595"/>
        <v>-7.1709765325989383E-2</v>
      </c>
      <c r="FI361" s="231">
        <f t="shared" ca="1" si="595"/>
        <v>-7.1612920242178774E-2</v>
      </c>
      <c r="FJ361" s="231">
        <f t="shared" ca="1" si="595"/>
        <v>-7.1759252864553189E-2</v>
      </c>
      <c r="FK361" s="231">
        <f t="shared" ca="1" si="595"/>
        <v>-6.9927376481766446E-2</v>
      </c>
      <c r="FL361" s="231">
        <f t="shared" ca="1" si="595"/>
        <v>-6.8516470691927317E-2</v>
      </c>
      <c r="FM361" s="231">
        <f t="shared" ca="1" si="595"/>
        <v>-6.5944788550167138E-2</v>
      </c>
      <c r="FN361" s="231">
        <f t="shared" ca="1" si="595"/>
        <v>-6.5025558223267513E-2</v>
      </c>
      <c r="FO361" s="231">
        <f t="shared" ca="1" si="595"/>
        <v>-6.3976772894806216E-2</v>
      </c>
      <c r="FP361" s="231">
        <f t="shared" ca="1" si="595"/>
        <v>-6.476345755644751E-2</v>
      </c>
      <c r="FQ361" s="231">
        <f t="shared" ca="1" si="595"/>
        <v>-6.4982928051643268E-2</v>
      </c>
      <c r="FR361" s="231">
        <f t="shared" ca="1" si="595"/>
        <v>-6.570199560280815E-2</v>
      </c>
      <c r="FS361" s="231">
        <f t="shared" ca="1" si="595"/>
        <v>-6.493221998298089E-2</v>
      </c>
      <c r="FT361" s="231">
        <f t="shared" ca="1" si="595"/>
        <v>-6.3767101792986128E-2</v>
      </c>
      <c r="FU361" s="231">
        <f t="shared" ca="1" si="595"/>
        <v>-6.1677381819223338E-2</v>
      </c>
      <c r="FV361" s="231">
        <f t="shared" ca="1" si="595"/>
        <v>-5.9792898822669874E-2</v>
      </c>
      <c r="FW361" s="231">
        <f t="shared" ca="1" si="595"/>
        <v>-5.8609665336425108E-2</v>
      </c>
      <c r="FX361" s="231">
        <f t="shared" ca="1" si="595"/>
        <v>-5.8103848963343196E-2</v>
      </c>
      <c r="FY361" s="231">
        <f t="shared" ca="1" si="595"/>
        <v>-5.8856150289263241E-2</v>
      </c>
      <c r="FZ361" s="231">
        <f t="shared" ca="1" si="595"/>
        <v>-5.9144332730698523E-2</v>
      </c>
      <c r="GA361" s="231">
        <f t="shared" ca="1" si="595"/>
        <v>-5.9921963191583057E-2</v>
      </c>
      <c r="GB361" s="231">
        <f t="shared" ca="1" si="595"/>
        <v>-5.873206429056136E-2</v>
      </c>
      <c r="GC361" s="231">
        <f t="shared" ca="1" si="595"/>
        <v>-5.7921147344734962E-2</v>
      </c>
      <c r="GD361" s="231">
        <f t="shared" ca="1" si="595"/>
        <v>-5.5206251791198584E-2</v>
      </c>
      <c r="GE361" s="231">
        <f t="shared" ca="1" si="595"/>
        <v>-5.4176720584903922E-2</v>
      </c>
      <c r="GF361" s="231">
        <f t="shared" ca="1" si="595"/>
        <v>-5.2266412087516943E-2</v>
      </c>
      <c r="GG361" s="231">
        <f t="shared" ca="1" si="595"/>
        <v>-5.2926268293187008E-2</v>
      </c>
      <c r="GH361" s="231">
        <f t="shared" ca="1" si="595"/>
        <v>-5.2647606733864302E-2</v>
      </c>
      <c r="GI361" s="231">
        <f t="shared" ca="1" si="595"/>
        <v>-5.4043725724322041E-2</v>
      </c>
      <c r="GJ361" s="231">
        <f t="shared" ca="1" si="595"/>
        <v>-5.3404354606965507E-2</v>
      </c>
      <c r="GK361" s="231">
        <f t="shared" ca="1" si="595"/>
        <v>-5.317790169128981E-2</v>
      </c>
      <c r="GL361" s="231">
        <f t="shared" ca="1" si="595"/>
        <v>-5.0782821240594189E-2</v>
      </c>
      <c r="GM361" s="231">
        <f t="shared" ca="1" si="595"/>
        <v>-4.8987151847858089E-2</v>
      </c>
      <c r="GN361" s="231">
        <f t="shared" ca="1" si="595"/>
        <v>-4.5958062033176497E-2</v>
      </c>
      <c r="GO361" s="231">
        <f t="shared" ca="1" si="595"/>
        <v>-4.4529228251416537E-2</v>
      </c>
      <c r="GP361" s="231">
        <f t="shared" ca="1" si="595"/>
        <v>-2.0648009603598756E-2</v>
      </c>
      <c r="GQ361" s="231">
        <f t="shared" ca="1" si="595"/>
        <v>3.3157542026108933E-2</v>
      </c>
      <c r="GR361" s="231">
        <f t="shared" ref="GR361:JB361" ca="1" si="596">SUM(GR362:GR498)</f>
        <v>7.0046865078412207E-2</v>
      </c>
      <c r="GS361" s="231">
        <f t="shared" ca="1" si="596"/>
        <v>9.1331889445566472E-2</v>
      </c>
      <c r="GT361" s="231">
        <f t="shared" ca="1" si="596"/>
        <v>0.10887714323493868</v>
      </c>
      <c r="GU361" s="231">
        <f t="shared" ca="1" si="596"/>
        <v>0.12393120986740162</v>
      </c>
      <c r="GV361" s="231">
        <f t="shared" ca="1" si="596"/>
        <v>0.13526576604308221</v>
      </c>
      <c r="GW361" s="231">
        <f t="shared" ca="1" si="596"/>
        <v>0.14458708378768911</v>
      </c>
      <c r="GX361" s="231">
        <f t="shared" ca="1" si="596"/>
        <v>0.14990519455519158</v>
      </c>
      <c r="GY361" s="231">
        <f t="shared" ca="1" si="596"/>
        <v>0.15384877924673807</v>
      </c>
      <c r="GZ361" s="231">
        <f t="shared" ca="1" si="596"/>
        <v>0.15492228721054346</v>
      </c>
      <c r="HA361" s="231">
        <f t="shared" ca="1" si="596"/>
        <v>0.15609755546444395</v>
      </c>
      <c r="HB361" s="231">
        <f t="shared" ca="1" si="596"/>
        <v>0.15639245613047686</v>
      </c>
      <c r="HC361" s="231">
        <f t="shared" ca="1" si="596"/>
        <v>0.15761038057001106</v>
      </c>
      <c r="HD361" s="231">
        <f t="shared" ca="1" si="596"/>
        <v>0.15875684220984168</v>
      </c>
      <c r="HE361" s="231">
        <f t="shared" ca="1" si="596"/>
        <v>0.15974779434200032</v>
      </c>
      <c r="HF361" s="231">
        <f t="shared" ca="1" si="596"/>
        <v>0.16021752141967344</v>
      </c>
      <c r="HG361" s="231">
        <f t="shared" ca="1" si="596"/>
        <v>0.15903237372331933</v>
      </c>
      <c r="HH361" s="231">
        <f t="shared" ca="1" si="596"/>
        <v>0.15762671175164317</v>
      </c>
      <c r="HI361" s="231">
        <f t="shared" ca="1" si="596"/>
        <v>0.15458774871149034</v>
      </c>
      <c r="HJ361" s="231">
        <f t="shared" ca="1" si="596"/>
        <v>0.15296910871017105</v>
      </c>
      <c r="HK361" s="231">
        <f t="shared" ca="1" si="596"/>
        <v>0.15057942871221477</v>
      </c>
      <c r="HL361" s="231">
        <f t="shared" ca="1" si="596"/>
        <v>0.15064914815800953</v>
      </c>
      <c r="HM361" s="231">
        <f t="shared" ca="1" si="596"/>
        <v>0.1496992415980985</v>
      </c>
      <c r="HN361" s="231">
        <f t="shared" ca="1" si="596"/>
        <v>0.15038601848019204</v>
      </c>
      <c r="HO361" s="231">
        <f t="shared" ca="1" si="596"/>
        <v>0.14893893054100935</v>
      </c>
      <c r="HP361" s="231">
        <f t="shared" ca="1" si="596"/>
        <v>0.14794997002737934</v>
      </c>
      <c r="HQ361" s="231">
        <f t="shared" ca="1" si="596"/>
        <v>0.1449431941542775</v>
      </c>
      <c r="HR361" s="231">
        <f t="shared" ca="1" si="596"/>
        <v>0.14255035060708685</v>
      </c>
      <c r="HS361" s="231">
        <f t="shared" ca="1" si="596"/>
        <v>0.13985603826386864</v>
      </c>
      <c r="HT361" s="231">
        <f t="shared" ca="1" si="596"/>
        <v>0.13830714548267981</v>
      </c>
      <c r="HU361" s="231">
        <f t="shared" ca="1" si="596"/>
        <v>0.13771601573233505</v>
      </c>
      <c r="HV361" s="231">
        <f t="shared" ca="1" si="596"/>
        <v>0.13731650598138209</v>
      </c>
      <c r="HW361" s="231">
        <f t="shared" ca="1" si="596"/>
        <v>0.13757544887040427</v>
      </c>
      <c r="HX361" s="231">
        <f t="shared" ca="1" si="596"/>
        <v>0.13615405653432322</v>
      </c>
      <c r="HY361" s="231">
        <f t="shared" ca="1" si="596"/>
        <v>0.13510416976685174</v>
      </c>
      <c r="HZ361" s="231">
        <f t="shared" ca="1" si="596"/>
        <v>0.13178557634148075</v>
      </c>
      <c r="IA361" s="231">
        <f t="shared" ca="1" si="596"/>
        <v>0.12995576526858027</v>
      </c>
      <c r="IB361" s="231">
        <f t="shared" ca="1" si="596"/>
        <v>0.12679645664735822</v>
      </c>
      <c r="IC361" s="231">
        <f t="shared" ca="1" si="596"/>
        <v>0.12633749818879816</v>
      </c>
      <c r="ID361" s="231">
        <f t="shared" ca="1" si="596"/>
        <v>0.12501236330035581</v>
      </c>
      <c r="IE361" s="231">
        <f t="shared" ca="1" si="596"/>
        <v>0.13586787215355062</v>
      </c>
      <c r="IF361" s="231">
        <f t="shared" ca="1" si="596"/>
        <v>0.12498183770572072</v>
      </c>
      <c r="IG361" s="231">
        <f t="shared" ca="1" si="596"/>
        <v>0.12466385110306863</v>
      </c>
      <c r="IH361" s="231">
        <f t="shared" ca="1" si="596"/>
        <v>0.12244218179295219</v>
      </c>
      <c r="II361" s="231">
        <f t="shared" ca="1" si="596"/>
        <v>0.1202244302144312</v>
      </c>
      <c r="IJ361" s="231">
        <f t="shared" ca="1" si="596"/>
        <v>0.1175623156877848</v>
      </c>
      <c r="IK361" s="231">
        <f t="shared" ca="1" si="596"/>
        <v>0.11550685973833376</v>
      </c>
      <c r="IL361" s="231">
        <f t="shared" ca="1" si="596"/>
        <v>0.11460692628404745</v>
      </c>
      <c r="IM361" s="231">
        <f t="shared" ca="1" si="596"/>
        <v>0.11408917455845882</v>
      </c>
      <c r="IN361" s="231">
        <f t="shared" ca="1" si="596"/>
        <v>0.114601692890486</v>
      </c>
      <c r="IO361" s="231">
        <f t="shared" ca="1" si="596"/>
        <v>0.11407343304185154</v>
      </c>
      <c r="IP361" s="231">
        <f t="shared" ca="1" si="596"/>
        <v>0.11352418319003926</v>
      </c>
      <c r="IQ361" s="231">
        <f t="shared" ca="1" si="596"/>
        <v>0.11137934618019159</v>
      </c>
      <c r="IR361" s="231">
        <f t="shared" ca="1" si="596"/>
        <v>0.10911422558384928</v>
      </c>
      <c r="IS361" s="231">
        <f t="shared" ca="1" si="596"/>
        <v>0.10675516873981612</v>
      </c>
      <c r="IT361" s="231">
        <f t="shared" ca="1" si="596"/>
        <v>0.10468399810962856</v>
      </c>
      <c r="IU361" s="231">
        <f t="shared" ca="1" si="596"/>
        <v>0.10454340921149556</v>
      </c>
      <c r="IV361" s="231">
        <f t="shared" ca="1" si="596"/>
        <v>0.10341686327533434</v>
      </c>
      <c r="IW361" s="231">
        <f t="shared" ca="1" si="596"/>
        <v>0.10532983992263897</v>
      </c>
      <c r="IX361" s="231">
        <f t="shared" ca="1" si="596"/>
        <v>0.10283492720041142</v>
      </c>
      <c r="IY361" s="231">
        <f t="shared" ca="1" si="596"/>
        <v>0.10513594631020368</v>
      </c>
      <c r="IZ361" s="231">
        <f t="shared" ca="1" si="596"/>
        <v>9.8562898372241969E-2</v>
      </c>
      <c r="JA361" s="231">
        <f t="shared" ca="1" si="596"/>
        <v>0.1037022574498004</v>
      </c>
      <c r="JB361" s="231">
        <f t="shared" ca="1" si="596"/>
        <v>6.5501322182048502E-2</v>
      </c>
    </row>
    <row r="362" spans="1:262">
      <c r="B362" s="230">
        <v>1</v>
      </c>
      <c r="C362" s="229">
        <f>0+Div_Nt_load2</f>
        <v>1.953125E-5</v>
      </c>
      <c r="D362" s="226">
        <f t="shared" ref="D362:D425" ca="1" si="597">Vo_set2+E362</f>
        <v>50.067336887962313</v>
      </c>
      <c r="E362" s="225">
        <f ca="1">G361</f>
        <v>6.7336887962315128E-2</v>
      </c>
      <c r="F362" s="224">
        <v>1</v>
      </c>
      <c r="G362" s="223">
        <f ca="1">2*IMREAL(K101)*COS(2*PI()*B101*1/Nt_load2)-2*IMAGINARY(K101)*SIN(2*PI()*B101*1/Nt_load2)</f>
        <v>0.12698017126989844</v>
      </c>
      <c r="H362" s="223">
        <f t="shared" ref="H362:H425" ca="1" si="598">2*IMREAL(K101)*COS(2*PI()*B101*2/Nt_load2)-2*IMAGINARY(K101)*SIN(2*PI()*B101*2/Nt_load2)</f>
        <v>0.12579730216432633</v>
      </c>
      <c r="I362" s="223">
        <f t="shared" ref="I362:I425" ca="1" si="599">2*IMREAL(K101)*COS(2*PI()*B101*3/Nt_load2)-2*IMAGINARY(K101)*SIN(2*PI()*B101*3/Nt_load2)</f>
        <v>0.12453865746779452</v>
      </c>
      <c r="J362" s="223">
        <f t="shared" ref="J362:J425" ca="1" si="600">2*IMREAL(K101)*COS(2*PI()*B101*4/Nt_load2)-2*IMAGINARY(K101)*SIN(2*PI()*B101*4/Nt_load2)</f>
        <v>0.12320499534080447</v>
      </c>
      <c r="K362" s="223">
        <f t="shared" ref="K362:K425" ca="1" si="601">2*IMREAL(K101)*COS(2*PI()*B101*5/Nt_load2)-2*IMAGINARY(K101)*SIN(2*PI()*B101*5/Nt_load2)</f>
        <v>0.12179711913155263</v>
      </c>
      <c r="L362" s="223">
        <f t="shared" ref="L362:L425" ca="1" si="602">2*IMREAL(K101)*COS(2*PI()*B101*6/Nt_load2)-2*IMAGINARY(K101)*SIN(2*PI()*B101*6/Nt_load2)</f>
        <v>0.12031587689202355</v>
      </c>
      <c r="M362" s="223">
        <f t="shared" ref="M362:M425" ca="1" si="603">2*IMREAL(K101)*COS(2*PI()*B101*7/Nt_load2)-2*IMAGINARY(K101)*SIN(2*PI()*B101*7/Nt_load2)</f>
        <v>0.11876216086715512</v>
      </c>
      <c r="N362" s="223">
        <f t="shared" ref="N362:N425" ca="1" si="604">2*IMREAL(K101)*COS(2*PI()*B101*8/Nt_load2)-2*IMAGINARY(K101)*SIN(2*PI()*B101*8/Nt_load2)</f>
        <v>0.11713690695738357</v>
      </c>
      <c r="O362" s="223">
        <f t="shared" ref="O362:O425" ca="1" si="605">2*IMREAL(K101)*COS(2*PI()*B101*9/Nt_load2)-2*IMAGINARY(K101)*SIN(2*PI()*B101*9/Nt_load2)</f>
        <v>0.11544109415489195</v>
      </c>
      <c r="P362" s="223">
        <f t="shared" ref="P362:P425" ca="1" si="606">2*IMREAL(K101)*COS(2*PI()*B101*10/Nt_load2)-2*IMAGINARY(K101)*SIN(2*PI()*B101*10/Nt_load2)</f>
        <v>0.11367574395390195</v>
      </c>
      <c r="Q362" s="223">
        <f t="shared" ref="Q362:Q425" ca="1" si="607">2*IMREAL(K101)*COS(2*PI()*B101*11/Nt_load2)-2*IMAGINARY(K101)*SIN(2*PI()*B101*11/Nt_load2)</f>
        <v>0.11184191973536398</v>
      </c>
      <c r="R362" s="223">
        <f t="shared" ref="R362:R425" ca="1" si="608">2*IMREAL(K101)*COS(2*PI()*B101*12/Nt_load2)-2*IMAGINARY(K101)*SIN(2*PI()*B101*12/Nt_load2)</f>
        <v>0.10994072612641619</v>
      </c>
      <c r="S362" s="223">
        <f t="shared" ref="S362:S425" ca="1" si="609">2*IMREAL(K101)*COS(2*PI()*B101*13/Nt_load2)-2*IMAGINARY(K101)*SIN(2*PI()*B101*13/Nt_load2)</f>
        <v>0.10797330833499835</v>
      </c>
      <c r="T362" s="223">
        <f t="shared" ref="T362:T425" ca="1" si="610">2*IMREAL(K101)*COS(2*PI()*B101*14/Nt_load2)-2*IMAGINARY(K101)*SIN(2*PI()*B101*14/Nt_load2)</f>
        <v>0.10594085146002157</v>
      </c>
      <c r="U362" s="223">
        <f t="shared" ref="U362:U425" ca="1" si="611">2*IMREAL(K101)*COS(2*PI()*B101*15/Nt_load2)-2*IMAGINARY(K101)*SIN(2*PI()*B101*15/Nt_load2)</f>
        <v>0.10384457977750888</v>
      </c>
      <c r="V362" s="223">
        <f t="shared" ref="V362:V425" ca="1" si="612">2*IMREAL(K101)*COS(2*PI()*B101*16/Nt_load2)-2*IMAGINARY(K101)*SIN(2*PI()*B101*16/Nt_load2)</f>
        <v>0.10168575600313712</v>
      </c>
      <c r="W362" s="223">
        <f t="shared" ref="W362:W425" ca="1" si="613">2*IMREAL(K101)*COS(2*PI()*B101*17/Nt_load2)-2*IMAGINARY(K101)*SIN(2*PI()*B101*17/Nt_load2)</f>
        <v>9.9465680531624412E-2</v>
      </c>
      <c r="X362" s="223">
        <f t="shared" ref="X362:X425" ca="1" si="614">2*IMREAL(K101)*COS(2*PI()*B101*18/Nt_load2)-2*IMAGINARY(K101)*SIN(2*PI()*B101*18/Nt_load2)</f>
        <v>9.7185690653420809E-2</v>
      </c>
      <c r="Y362" s="223">
        <f t="shared" ref="Y362:Y425" ca="1" si="615">2*IMREAL(K101)*COS(2*PI()*B101*19/Nt_load2)-2*IMAGINARY(K101)*SIN(2*PI()*B101*19/Nt_load2)</f>
        <v>9.4847159749174625E-2</v>
      </c>
      <c r="Z362" s="223">
        <f t="shared" ref="Z362:Z425" ca="1" si="616">2*IMREAL(K101)*COS(2*PI()*B101*20/Nt_load2)-2*IMAGINARY(K101)*SIN(2*PI()*B101*20/Nt_load2)</f>
        <v>9.2451496462459259E-2</v>
      </c>
      <c r="AA362" s="223">
        <f t="shared" ref="AA362:AA425" ca="1" si="617">2*IMREAL(K101)*COS(2*PI()*B101*21/Nt_load2)-2*IMAGINARY(K101)*SIN(2*PI()*B101*21/Nt_load2)</f>
        <v>9.000014385125904E-2</v>
      </c>
      <c r="AB362" s="223">
        <f t="shared" ref="AB362:AB425" ca="1" si="618">2*IMREAL(K101)*COS(2*PI()*B101*22/Nt_load2)-2*IMAGINARY(K101)*SIN(2*PI()*B101*22/Nt_load2)</f>
        <v>8.7494578518724955E-2</v>
      </c>
      <c r="AC362" s="223">
        <f t="shared" ref="AC362:AC425" ca="1" si="619">2*IMREAL(K101)*COS(2*PI()*B101*23/Nt_load2)-2*IMAGINARY(K101)*SIN(2*PI()*B101*23/Nt_load2)</f>
        <v>8.4936309723724207E-2</v>
      </c>
      <c r="AD362" s="223">
        <f t="shared" ref="AD362:AD425" ca="1" si="620">2*IMREAL(K101)*COS(2*PI()*B101*24/Nt_load2)-2*IMAGINARY(K101)*SIN(2*PI()*B101*24/Nt_load2)</f>
        <v>8.2326878471719059E-2</v>
      </c>
      <c r="AE362" s="223">
        <f t="shared" ref="AE362:AE425" ca="1" si="621">2*IMREAL(K101)*COS(2*PI()*B101*25/Nt_load2)-2*IMAGINARY(K101)*SIN(2*PI()*B101*25/Nt_load2)</f>
        <v>7.9667856586522839E-2</v>
      </c>
      <c r="AF362" s="223">
        <f t="shared" ref="AF362:AF425" ca="1" si="622">2*IMREAL(K101)*COS(2*PI()*B101*26/Nt_load2)-2*IMAGINARY(K101)*SIN(2*PI()*B101*26/Nt_load2)</f>
        <v>7.6960845763491909E-2</v>
      </c>
      <c r="AG362" s="223">
        <f t="shared" ref="AG362:AG425" ca="1" si="623">2*IMREAL(K101)*COS(2*PI()*B101*27/Nt_load2)-2*IMAGINARY(K101)*SIN(2*PI()*B101*27/Nt_load2)</f>
        <v>7.4207476604724446E-2</v>
      </c>
      <c r="AH362" s="223">
        <f t="shared" ref="AH362:AH425" ca="1" si="624">2*IMREAL(K101)*COS(2*PI()*B101*28/Nt_load2)-2*IMAGINARY(K101)*SIN(2*PI()*B101*28/Nt_load2)</f>
        <v>7.1409407636846556E-2</v>
      </c>
      <c r="AI362" s="223">
        <f t="shared" ref="AI362:AI425" ca="1" si="625">2*IMREAL(K101)*COS(2*PI()*B101*29/Nt_load2)-2*IMAGINARY(K101)*SIN(2*PI()*B101*29/Nt_load2)</f>
        <v>6.8568324311977971E-2</v>
      </c>
      <c r="AJ362" s="223">
        <f t="shared" ref="AJ362:AJ425" ca="1" si="626">2*IMREAL(K101)*COS(2*PI()*B101*30/Nt_load2)-2*IMAGINARY(K101)*SIN(2*PI()*B101*30/Nt_load2)</f>
        <v>6.5685937992478655E-2</v>
      </c>
      <c r="AK362" s="223">
        <f t="shared" ref="AK362:AK425" ca="1" si="627">2*IMREAL(K101)*COS(2*PI()*B101*31/Nt_load2)-2*IMAGINARY(K101)*SIN(2*PI()*B101*31/Nt_load2)</f>
        <v>6.2763984920088084E-2</v>
      </c>
      <c r="AL362" s="223">
        <f t="shared" ref="AL362:AL425" ca="1" si="628">2*IMREAL(K101)*COS(2*PI()*B101*32/Nt_load2)-2*IMAGINARY(K101)*SIN(2*PI()*B101*32/Nt_load2)</f>
        <v>5.9804225170078204E-2</v>
      </c>
      <c r="AM362" s="223">
        <f t="shared" ref="AM362:AM425" ca="1" si="629">2*IMREAL(K101)*COS(2*PI()*B101*33/Nt_load2)-2*IMAGINARY(K101)*SIN(2*PI()*B101*33/Nt_load2)</f>
        <v>5.6808441591049877E-2</v>
      </c>
      <c r="AN362" s="223">
        <f t="shared" ref="AN362:AN425" ca="1" si="630">2*IMREAL(K101)*COS(2*PI()*B101*34/Nt_load2)-2*IMAGINARY(K101)*SIN(2*PI()*B101*34/Nt_load2)</f>
        <v>5.3778438731011541E-2</v>
      </c>
      <c r="AO362" s="223">
        <f t="shared" ref="AO362:AO425" ca="1" si="631">2*IMREAL(K101)*COS(2*PI()*B101*35/Nt_load2)-2*IMAGINARY(K101)*SIN(2*PI()*B101*35/Nt_load2)</f>
        <v>5.0716041750387027E-2</v>
      </c>
      <c r="AP362" s="223">
        <f t="shared" ref="AP362:AP425" ca="1" si="632">2*IMREAL(K101)*COS(2*PI()*B101*36/Nt_load2)-2*IMAGINARY(K101)*SIN(2*PI()*B101*36/Nt_load2)</f>
        <v>4.7623095322607008E-2</v>
      </c>
      <c r="AQ362" s="223">
        <f t="shared" ref="AQ362:AQ425" ca="1" si="633">2*IMREAL(K101)*COS(2*PI()*B101*37/Nt_load2)-2*IMAGINARY(K101)*SIN(2*PI()*B101*37/Nt_load2)</f>
        <v>4.4501462522946886E-2</v>
      </c>
      <c r="AR362" s="223">
        <f t="shared" ref="AR362:AR425" ca="1" si="634">2*IMREAL(K101)*COS(2*PI()*B101*38/Nt_load2)-2*IMAGINARY(K101)*SIN(2*PI()*B101*38/Nt_load2)</f>
        <v>4.1353023706279822E-2</v>
      </c>
      <c r="AS362" s="223">
        <f t="shared" ref="AS362:AS425" ca="1" si="635">2*IMREAL(K101)*COS(2*PI()*B101*39/Nt_load2)-2*IMAGINARY(K101)*SIN(2*PI()*B101*39/Nt_load2)</f>
        <v>3.8179675374421219E-2</v>
      </c>
      <c r="AT362" s="223">
        <f t="shared" ref="AT362:AT425" ca="1" si="636">2*IMREAL(K101)*COS(2*PI()*B101*40/Nt_load2)-2*IMAGINARY(K101)*SIN(2*PI()*B101*40/Nt_load2)</f>
        <v>3.4983329033747089E-2</v>
      </c>
      <c r="AU362" s="223">
        <f t="shared" ref="AU362:AU425" ca="1" si="637">2*IMREAL(K101)*COS(2*PI()*B101*41/Nt_load2)-2*IMAGINARY(K101)*SIN(2*PI()*B101*41/Nt_load2)</f>
        <v>3.1765910043773951E-2</v>
      </c>
      <c r="AV362" s="223">
        <f t="shared" ref="AV362:AV425" ca="1" si="638">2*IMREAL(K101)*COS(2*PI()*B101*42/Nt_load2)-2*IMAGINARY(K101)*SIN(2*PI()*B101*42/Nt_load2)</f>
        <v>2.8529356457394323E-2</v>
      </c>
      <c r="AW362" s="223">
        <f t="shared" ref="AW362:AW425" ca="1" si="639">2*IMREAL(K101)*COS(2*PI()*B101*43/Nt_load2)-2*IMAGINARY(K101)*SIN(2*PI()*B101*43/Nt_load2)</f>
        <v>2.5275617853466138E-2</v>
      </c>
      <c r="AX362" s="223">
        <f t="shared" ref="AX362:AX425" ca="1" si="640">2*IMREAL(K101)*COS(2*PI()*B101*44/Nt_load2)-2*IMAGINARY(K101)*SIN(2*PI()*B101*44/Nt_load2)</f>
        <v>2.2006654162459248E-2</v>
      </c>
      <c r="AY362" s="223">
        <f t="shared" ref="AY362:AY425" ca="1" si="641">2*IMREAL(K101)*COS(2*PI()*B101*45/Nt_load2)-2*IMAGINARY(K101)*SIN(2*PI()*B101*45/Nt_load2)</f>
        <v>1.8724434485866658E-2</v>
      </c>
      <c r="AZ362" s="223">
        <f t="shared" ref="AZ362:AZ425" ca="1" si="642">2*IMREAL(K101)*COS(2*PI()*B101*46/Nt_load2)-2*IMAGINARY(K101)*SIN(2*PI()*B101*46/Nt_load2)</f>
        <v>1.5430935910091516E-2</v>
      </c>
      <c r="BA362" s="223">
        <f t="shared" ref="BA362:BA425" ca="1" si="643">2*IMREAL(K101)*COS(2*PI()*B101*47/Nt_load2)-2*IMAGINARY(K101)*SIN(2*PI()*B101*47/Nt_load2)</f>
        <v>1.2128142315523963E-2</v>
      </c>
      <c r="BB362" s="223">
        <f t="shared" ref="BB362:BB425" ca="1" si="644">2*IMREAL(K101)*COS(2*PI()*B101*48/Nt_load2)-2*IMAGINARY(K101)*SIN(2*PI()*B101*48/Nt_load2)</f>
        <v>8.818043181526021E-3</v>
      </c>
      <c r="BC362" s="223">
        <f t="shared" ref="BC362:BC425" ca="1" si="645">2*IMREAL(K101)*COS(2*PI()*B101*49/Nt_load2)-2*IMAGINARY(K101)*SIN(2*PI()*B101*49/Nt_load2)</f>
        <v>5.5026323880433964E-3</v>
      </c>
      <c r="BD362" s="223">
        <f t="shared" ref="BD362:BD425" ca="1" si="646">2*IMREAL(K101)*COS(2*PI()*B101*50/Nt_load2)-2*IMAGINARY(K101)*SIN(2*PI()*B101*50/Nt_load2)</f>
        <v>2.1839070145668743E-3</v>
      </c>
      <c r="BE362" s="223">
        <f t="shared" ref="BE362:BE425" ca="1" si="647">2*IMREAL(K101)*COS(2*PI()*B101*51/Nt_load2)-2*IMAGINARY(K101)*SIN(2*PI()*B101*51/Nt_load2)</f>
        <v>-1.1361338628336631E-3</v>
      </c>
      <c r="BF362" s="223">
        <f t="shared" ref="BF362:BF425" ca="1" si="648">2*IMREAL(K101)*COS(2*PI()*B101*52/Nt_load2)-2*IMAGINARY(K101)*SIN(2*PI()*B101*52/Nt_load2)</f>
        <v>-4.4554903756780367E-3</v>
      </c>
      <c r="BG362" s="223">
        <f t="shared" ref="BG362:BG425" ca="1" si="649">2*IMREAL(K101)*COS(2*PI()*B101*53/Nt_load2)-2*IMAGINARY(K101)*SIN(2*PI()*B101*53/Nt_load2)</f>
        <v>-7.7721630677215839E-3</v>
      </c>
      <c r="BH362" s="223">
        <f t="shared" ref="BH362:BH425" ca="1" si="650">2*IMREAL(K101)*COS(2*PI()*B101*54/Nt_load2)-2*IMAGINARY(K101)*SIN(2*PI()*B101*54/Nt_load2)</f>
        <v>-1.1084154099353049E-2</v>
      </c>
      <c r="BI362" s="223">
        <f t="shared" ref="BI362:BI425" ca="1" si="651">2*IMREAL(K101)*COS(2*PI()*B101*55/Nt_load2)-2*IMAGINARY(K101)*SIN(2*PI()*B101*55/Nt_load2)</f>
        <v>-1.4389468451018295E-2</v>
      </c>
      <c r="BJ362" s="223">
        <f t="shared" ref="BJ362:BJ425" ca="1" si="652">2*IMREAL(K101)*COS(2*PI()*B101*56/Nt_load2)-2*IMAGINARY(K101)*SIN(2*PI()*B101*56/Nt_load2)</f>
        <v>-1.7686115124945501E-2</v>
      </c>
      <c r="BK362" s="223">
        <f t="shared" ref="BK362:BK425" ca="1" si="653">2*IMREAL(K101)*COS(2*PI()*B101*57/Nt_load2)-2*IMAGINARY(K101)*SIN(2*PI()*B101*57/Nt_load2)</f>
        <v>-2.097210834444788E-2</v>
      </c>
      <c r="BL362" s="223">
        <f t="shared" ref="BL362:BL425" ca="1" si="654">2*IMREAL(K101)*COS(2*PI()*B101*58/Nt_load2)-2*IMAGINARY(K101)*SIN(2*PI()*B101*58/Nt_load2)</f>
        <v>-2.4245468750081236E-2</v>
      </c>
      <c r="BM362" s="223">
        <f t="shared" ref="BM362:BM425" ca="1" si="655">2*IMREAL(K101)*COS(2*PI()*B101*59/Nt_load2)-2*IMAGINARY(K101)*SIN(2*PI()*B101*59/Nt_load2)</f>
        <v>-2.750422459193598E-2</v>
      </c>
      <c r="BN362" s="223">
        <f t="shared" ref="BN362:BN425" ca="1" si="656">2*IMREAL(K101)*COS(2*PI()*B101*60/Nt_load2)-2*IMAGINARY(K101)*SIN(2*PI()*B101*60/Nt_load2)</f>
        <v>-3.0746412917345749E-2</v>
      </c>
      <c r="BO362" s="223">
        <f t="shared" ref="BO362:BO425" ca="1" si="657">2*IMREAL(K101)*COS(2*PI()*B101*61/Nt_load2)-2*IMAGINARY(K101)*SIN(2*PI()*B101*61/Nt_load2)</f>
        <v>-3.3970080753296564E-2</v>
      </c>
      <c r="BP362" s="223">
        <f t="shared" ref="BP362:BP425" ca="1" si="658">2*IMREAL(K101)*COS(2*PI()*B101*62/Nt_load2)-2*IMAGINARY(K101)*SIN(2*PI()*B101*62/Nt_load2)</f>
        <v>-3.7173286282824701E-2</v>
      </c>
      <c r="BQ362" s="223">
        <f t="shared" ref="BQ362:BQ425" ca="1" si="659">2*IMREAL(K101)*COS(2*PI()*B101*63/Nt_load2)-2*IMAGINARY(K101)*SIN(2*PI()*B101*63/Nt_load2)</f>
        <v>-4.0354100014694791E-2</v>
      </c>
      <c r="BR362" s="223">
        <f t="shared" ref="BR362:BR425" ca="1" si="660">2*IMREAL(K101)*COS(2*PI()*B101*64/Nt_load2)-2*IMAGINARY(K101)*SIN(2*PI()*B101*64/Nt_load2)</f>
        <v>-4.3510605945652994E-2</v>
      </c>
      <c r="BS362" s="223">
        <f t="shared" ref="BS362:BS425" ca="1" si="661">2*IMREAL(K101)*COS(2*PI()*B101*65/Nt_load2)-2*IMAGINARY(K101)*SIN(2*PI()*B101*65/Nt_load2)</f>
        <v>-4.6640902714555885E-2</v>
      </c>
      <c r="BT362" s="223">
        <f t="shared" ref="BT362:BT425" ca="1" si="662">2*IMREAL(K101)*COS(2*PI()*B101*66/Nt_load2)-2*IMAGINARY(K101)*SIN(2*PI()*B101*66/Nt_load2)</f>
        <v>-4.9743104747679241E-2</v>
      </c>
      <c r="BU362" s="223">
        <f t="shared" ref="BU362:BU425" ca="1" si="663">2*IMREAL(K101)*COS(2*PI()*B101*67/Nt_load2)-2*IMAGINARY(K101)*SIN(2*PI()*B101*67/Nt_load2)</f>
        <v>-5.2815343394517059E-2</v>
      </c>
      <c r="BV362" s="223">
        <f t="shared" ref="BV362:BV425" ca="1" si="664">2*IMREAL(K101)*COS(2*PI()*B101*68/Nt_load2)-2*IMAGINARY(K101)*SIN(2*PI()*B101*68/Nt_load2)</f>
        <v>-5.5855768053386934E-2</v>
      </c>
      <c r="BW362" s="223">
        <f t="shared" ref="BW362:BW425" ca="1" si="665">2*IMREAL(K101)*COS(2*PI()*B101*69/Nt_load2)-2*IMAGINARY(K101)*SIN(2*PI()*B101*69/Nt_load2)</f>
        <v>-5.8862547286163108E-2</v>
      </c>
      <c r="BX362" s="223">
        <f t="shared" ref="BX362:BX425" ca="1" si="666">2*IMREAL(K101)*COS(2*PI()*B101*70/Nt_load2)-2*IMAGINARY(K101)*SIN(2*PI()*B101*70/Nt_load2)</f>
        <v>-6.1833869921466514E-2</v>
      </c>
      <c r="BY362" s="223">
        <f t="shared" ref="BY362:BY425" ca="1" si="667">2*IMREAL(K101)*COS(2*PI()*B101*71/Nt_load2)-2*IMAGINARY(K101)*SIN(2*PI()*B101*71/Nt_load2)</f>
        <v>-6.4767946145646585E-2</v>
      </c>
      <c r="BZ362" s="223">
        <f t="shared" ref="BZ362:BZ425" ca="1" si="668">2*IMREAL(K101)*COS(2*PI()*B101*72/Nt_load2)-2*IMAGINARY(K101)*SIN(2*PI()*B101*72/Nt_load2)</f>
        <v>-6.7663008580897979E-2</v>
      </c>
      <c r="CA362" s="223">
        <f t="shared" ref="CA362:CA425" ca="1" si="669">2*IMREAL(K101)*COS(2*PI()*B101*73/Nt_load2)-2*IMAGINARY(K101)*SIN(2*PI()*B101*73/Nt_load2)</f>
        <v>-7.0517313349863095E-2</v>
      </c>
      <c r="CB362" s="223">
        <f t="shared" ref="CB362:CB425" ca="1" si="670">2*IMREAL(K101)*COS(2*PI()*B101*74/Nt_load2)-2*IMAGINARY(K101)*SIN(2*PI()*B101*74/Nt_load2)</f>
        <v>-7.3329141126078454E-2</v>
      </c>
      <c r="CC362" s="223">
        <f t="shared" ref="CC362:CC425" ca="1" si="671">2*IMREAL(K101)*COS(2*PI()*B101*75/Nt_load2)-2*IMAGINARY(K101)*SIN(2*PI()*B101*75/Nt_load2)</f>
        <v>-7.6096798169632635E-2</v>
      </c>
      <c r="CD362" s="223">
        <f t="shared" ref="CD362:CD425" ca="1" si="672">2*IMREAL(K101)*COS(2*PI()*B101*76/Nt_load2)-2*IMAGINARY(K101)*SIN(2*PI()*B101*76/Nt_load2)</f>
        <v>-7.8818617347411996E-2</v>
      </c>
      <c r="CE362" s="223">
        <f t="shared" ref="CE362:CE425" ca="1" si="673">2*IMREAL(K101)*COS(2*PI()*B101*77/Nt_load2)-2*IMAGINARY(K101)*SIN(2*PI()*B101*77/Nt_load2)</f>
        <v>-8.1492959137319243E-2</v>
      </c>
      <c r="CF362" s="223">
        <f t="shared" ref="CF362:CF425" ca="1" si="674">2*IMREAL(K101)*COS(2*PI()*B101*78/Nt_load2)-2*IMAGINARY(K101)*SIN(2*PI()*B101*78/Nt_load2)</f>
        <v>-8.4118212615860138E-2</v>
      </c>
      <c r="CG362" s="223">
        <f t="shared" ref="CG362:CG425" ca="1" si="675">2*IMREAL(K101)*COS(2*PI()*B101*79/Nt_load2)-2*IMAGINARY(K101)*SIN(2*PI()*B101*79/Nt_load2)</f>
        <v>-8.6692796428503832E-2</v>
      </c>
      <c r="CH362" s="223">
        <f t="shared" ref="CH362:CH425" ca="1" si="676">2*IMREAL(K101)*COS(2*PI()*B101*80/Nt_load2)-2*IMAGINARY(K101)*SIN(2*PI()*B101*80/Nt_load2)</f>
        <v>-8.9215159742231431E-2</v>
      </c>
      <c r="CI362" s="223">
        <f t="shared" ref="CI362:CI425" ca="1" si="677">2*IMREAL(K101)*COS(2*PI()*B101*81/Nt_load2)-2*IMAGINARY(K101)*SIN(2*PI()*B101*81/Nt_load2)</f>
        <v>-9.1683783179699996E-2</v>
      </c>
      <c r="CJ362" s="223">
        <f t="shared" ref="CJ362:CJ425" ca="1" si="678">2*IMREAL(K101)*COS(2*PI()*B101*82/Nt_load2)-2*IMAGINARY(K101)*SIN(2*PI()*B101*82/Nt_load2)</f>
        <v>-9.409717973445858E-2</v>
      </c>
      <c r="CK362" s="223">
        <f t="shared" ref="CK362:CK425" ca="1" si="679">2*IMREAL(K101)*COS(2*PI()*B101*83/Nt_load2)-2*IMAGINARY(K101)*SIN(2*PI()*B101*83/Nt_load2)</f>
        <v>-9.6453895666665346E-2</v>
      </c>
      <c r="CL362" s="223">
        <f t="shared" ref="CL362:CL425" ca="1" si="680">2*IMREAL(K101)*COS(2*PI()*B101*84/Nt_load2)-2*IMAGINARY(K101)*SIN(2*PI()*B101*84/Nt_load2)</f>
        <v>-9.8752511378765923E-2</v>
      </c>
      <c r="CM362" s="223">
        <f t="shared" ref="CM362:CM425" ca="1" si="681">2*IMREAL(K101)*COS(2*PI()*B101*85/Nt_load2)-2*IMAGINARY(K101)*SIN(2*PI()*B101*85/Nt_load2)</f>
        <v>-0.10099164227060618</v>
      </c>
      <c r="CN362" s="223">
        <f t="shared" ref="CN362:CN425" ca="1" si="682">2*IMREAL(K101)*COS(2*PI()*B101*86/Nt_load2)-2*IMAGINARY(K101)*SIN(2*PI()*B101*86/Nt_load2)</f>
        <v>-0.10316993957346338</v>
      </c>
      <c r="CO362" s="223">
        <f t="shared" ref="CO362:CO425" ca="1" si="683">2*IMREAL(K101)*COS(2*PI()*B101*87/Nt_load2)-2*IMAGINARY(K101)*SIN(2*PI()*B101*87/Nt_load2)</f>
        <v>-0.10528609116249402</v>
      </c>
      <c r="CP362" s="223">
        <f t="shared" ref="CP362:CP425" ca="1" si="684">2*IMREAL(K101)*COS(2*PI()*B101*88/Nt_load2)-2*IMAGINARY(K101)*SIN(2*PI()*B101*88/Nt_load2)</f>
        <v>-0.1073388223471089</v>
      </c>
      <c r="CQ362" s="223">
        <f t="shared" ref="CQ362:CQ425" ca="1" si="685">2*IMREAL(K101)*COS(2*PI()*B101*89/Nt_load2)-2*IMAGINARY(K101)*SIN(2*PI()*B101*89/Nt_load2)</f>
        <v>-0.10932689663879902</v>
      </c>
      <c r="CR362" s="223">
        <f t="shared" ref="CR362:CR425" ca="1" si="686">2*IMREAL(K101)*COS(2*PI()*B101*90/Nt_load2)-2*IMAGINARY(K101)*SIN(2*PI()*B101*90/Nt_load2)</f>
        <v>-0.11124911649594985</v>
      </c>
      <c r="CS362" s="223">
        <f t="shared" ref="CS362:CS425" ca="1" si="687">2*IMREAL(K101)*COS(2*PI()*B101*91/Nt_load2)-2*IMAGINARY(K101)*SIN(2*PI()*B101*91/Nt_load2)</f>
        <v>-0.11310432404519591</v>
      </c>
      <c r="CT362" s="223">
        <f t="shared" ref="CT362:CT425" ca="1" si="688">2*IMREAL(K101)*COS(2*PI()*B101*92/Nt_load2)-2*IMAGINARY(K101)*SIN(2*PI()*B101*92/Nt_load2)</f>
        <v>-0.11489140177888024</v>
      </c>
      <c r="CU362" s="223">
        <f t="shared" ref="CU362:CU425" ca="1" si="689">2*IMREAL(K101)*COS(2*PI()*B101*93/Nt_load2)-2*IMAGINARY(K101)*SIN(2*PI()*B101*93/Nt_load2)</f>
        <v>-0.1166092732281992</v>
      </c>
      <c r="CV362" s="223">
        <f t="shared" ref="CV362:CV425" ca="1" si="690">2*IMREAL(K101)*COS(2*PI()*B101*94/Nt_load2)-2*IMAGINARY(K101)*SIN(2*PI()*B101*94/Nt_load2)</f>
        <v>-0.11825690361162708</v>
      </c>
      <c r="CW362" s="223">
        <f t="shared" ref="CW362:CW425" ca="1" si="691">2*IMREAL(K101)*COS(2*PI()*B101*95/Nt_load2)-2*IMAGINARY(K101)*SIN(2*PI()*B101*95/Nt_load2)</f>
        <v>-0.11983330045822975</v>
      </c>
      <c r="CX362" s="223">
        <f t="shared" ref="CX362:CX425" ca="1" si="692">2*IMREAL(K101)*COS(2*PI()*B101*96/Nt_load2)-2*IMAGINARY(K101)*SIN(2*PI()*B101*96/Nt_load2)</f>
        <v>-0.12133751420549209</v>
      </c>
      <c r="CY362" s="223">
        <f t="shared" ref="CY362:CY425" ca="1" si="693">2*IMREAL(K101)*COS(2*PI()*B101*97/Nt_load2)-2*IMAGINARY(K101)*SIN(2*PI()*B101*97/Nt_load2)</f>
        <v>-0.12276863877129891</v>
      </c>
      <c r="CZ362" s="223">
        <f t="shared" ref="CZ362:CZ425" ca="1" si="694">2*IMREAL(K101)*COS(2*PI()*B101*98/Nt_load2)-2*IMAGINARY(K101)*SIN(2*PI()*B101*98/Nt_load2)</f>
        <v>-0.12412581209972502</v>
      </c>
      <c r="DA362" s="223">
        <f t="shared" ref="DA362:DA425" ca="1" si="695">2*IMREAL(K101)*COS(2*PI()*B101*99/Nt_load2)-2*IMAGINARY(K101)*SIN(2*PI()*B101*99/Nt_load2)</f>
        <v>-0.1254082166803053</v>
      </c>
      <c r="DB362" s="223">
        <f t="shared" ref="DB362:DB425" ca="1" si="696">2*IMREAL(K101)*COS(2*PI()*B101*100/Nt_load2)-2*IMAGINARY(K101)*SIN(2*PI()*B101*100/Nt_load2)</f>
        <v>-0.12661508004047264</v>
      </c>
      <c r="DC362" s="223">
        <f t="shared" ref="DC362:DC425" ca="1" si="697">2*IMREAL(K101)*COS(2*PI()*B101*101/Nt_load2)-2*IMAGINARY(K101)*SIN(2*PI()*B101*101/Nt_load2)</f>
        <v>-0.12774567521086638</v>
      </c>
      <c r="DD362" s="223">
        <f t="shared" ref="DD362:DD425" ca="1" si="698">2*IMREAL(K101)*COS(2*PI()*B101*102/Nt_load2)-2*IMAGINARY(K101)*SIN(2*PI()*B101*102/Nt_load2)</f>
        <v>-0.12879932116323156</v>
      </c>
      <c r="DE362" s="223">
        <f t="shared" ref="DE362:DE425" ca="1" si="699">2*IMREAL(K101)*COS(2*PI()*B101*103/Nt_load2)-2*IMAGINARY(K101)*SIN(2*PI()*B101*103/Nt_load2)</f>
        <v>-0.12977538322064483</v>
      </c>
      <c r="DF362" s="223">
        <f t="shared" ref="DF362:DF425" ca="1" si="700">2*IMREAL(K101)*COS(2*PI()*B101*104/Nt_load2)-2*IMAGINARY(K101)*SIN(2*PI()*B101*104/Nt_load2)</f>
        <v>-0.13067327343982013</v>
      </c>
      <c r="DG362" s="223">
        <f t="shared" ref="DG362:DG425" ca="1" si="701">2*IMREAL(K101)*COS(2*PI()*B101*105/Nt_load2)-2*IMAGINARY(K101)*SIN(2*PI()*B101*105/Nt_load2)</f>
        <v>-0.13149245096526366</v>
      </c>
      <c r="DH362" s="223">
        <f t="shared" ref="DH362:DH425" ca="1" si="702">2*IMREAL(K101)*COS(2*PI()*B101*106/Nt_load2)-2*IMAGINARY(K101)*SIN(2*PI()*B101*106/Nt_load2)</f>
        <v>-0.13223242235506516</v>
      </c>
      <c r="DI362" s="223">
        <f t="shared" ref="DI362:DI425" ca="1" si="703">2*IMREAL(K101)*COS(2*PI()*B101*107/Nt_load2)-2*IMAGINARY(K101)*SIN(2*PI()*B101*107/Nt_load2)</f>
        <v>-0.13289274187812875</v>
      </c>
      <c r="DJ362" s="223">
        <f t="shared" ref="DJ362:DJ425" ca="1" si="704">2*IMREAL(K101)*COS(2*PI()*B101*108/Nt_load2)-2*IMAGINARY(K101)*SIN(2*PI()*B101*108/Nt_load2)</f>
        <v>-0.1334730117826646</v>
      </c>
      <c r="DK362" s="223">
        <f t="shared" ref="DK362:DK425" ca="1" si="705">2*IMREAL(K101)*COS(2*PI()*B101*109/Nt_load2)-2*IMAGINARY(K101)*SIN(2*PI()*B101*109/Nt_load2)</f>
        <v>-0.13397288253577996</v>
      </c>
      <c r="DL362" s="223">
        <f t="shared" ref="DL362:DL425" ca="1" si="706">2*IMREAL(K101)*COS(2*PI()*B101*110/Nt_load2)-2*IMAGINARY(K101)*SIN(2*PI()*B101*110/Nt_load2)</f>
        <v>-0.13439205303402452</v>
      </c>
      <c r="DM362" s="223">
        <f t="shared" ref="DM362:DM425" ca="1" si="707">2*IMREAL(K101)*COS(2*PI()*B101*111/Nt_load2)-2*IMAGINARY(K101)*SIN(2*PI()*B101*111/Nt_load2)</f>
        <v>-0.13473027078476391</v>
      </c>
      <c r="DN362" s="223">
        <f t="shared" ref="DN362:DN425" ca="1" si="708">2*IMREAL(K101)*COS(2*PI()*B101*112/Nt_load2)-2*IMAGINARY(K101)*SIN(2*PI()*B101*112/Nt_load2)</f>
        <v>-0.13498733205827187</v>
      </c>
      <c r="DO362" s="223">
        <f t="shared" ref="DO362:DO425" ca="1" si="709">2*IMREAL(K101)*COS(2*PI()*B101*113/Nt_load2)-2*IMAGINARY(K101)*SIN(2*PI()*B101*113/Nt_load2)</f>
        <v>-0.13516308201044938</v>
      </c>
      <c r="DP362" s="223">
        <f t="shared" ref="DP362:DP425" ca="1" si="710">2*IMREAL(K101)*COS(2*PI()*B101*114/Nt_load2)-2*IMAGINARY(K101)*SIN(2*PI()*B101*114/Nt_load2)</f>
        <v>-0.13525741477609696</v>
      </c>
      <c r="DQ362" s="223">
        <f t="shared" ref="DQ362:DQ425" ca="1" si="711">2*IMREAL(K101)*COS(2*PI()*B101*115/Nt_load2)-2*IMAGINARY(K101)*SIN(2*PI()*B101*115/Nt_load2)</f>
        <v>-0.13527027353268395</v>
      </c>
      <c r="DR362" s="223">
        <f t="shared" ref="DR362:DR425" ca="1" si="712">2*IMREAL(K101)*COS(2*PI()*B101*116/Nt_load2)-2*IMAGINARY(K101)*SIN(2*PI()*B101*116/Nt_load2)</f>
        <v>-0.13520165053457614</v>
      </c>
      <c r="DS362" s="223">
        <f t="shared" ref="DS362:DS425" ca="1" si="713">2*IMREAL(K101)*COS(2*PI()*B101*117/Nt_load2)-2*IMAGINARY(K101)*SIN(2*PI()*B101*117/Nt_load2)</f>
        <v>-0.13505158711770163</v>
      </c>
      <c r="DT362" s="223">
        <f t="shared" ref="DT362:DT425" ca="1" si="714">2*IMREAL(K101)*COS(2*PI()*B101*118/Nt_load2)-2*IMAGINARY(K101)*SIN(2*PI()*B101*118/Nt_load2)</f>
        <v>-0.13482017367465154</v>
      </c>
      <c r="DU362" s="223">
        <f t="shared" ref="DU362:DU425" ca="1" si="715">2*IMREAL(K101)*COS(2*PI()*B101*119/Nt_load2)-2*IMAGINARY(K101)*SIN(2*PI()*B101*119/Nt_load2)</f>
        <v>-0.13450754960023084</v>
      </c>
      <c r="DV362" s="223">
        <f t="shared" ref="DV362:DV425" ca="1" si="716">2*IMREAL(K101)*COS(2*PI()*B101*120/Nt_load2)-2*IMAGINARY(K101)*SIN(2*PI()*B101*120/Nt_load2)</f>
        <v>-0.1341139032074922</v>
      </c>
      <c r="DW362" s="223">
        <f t="shared" ref="DW362:DW425" ca="1" si="717">2*IMREAL(K101)*COS(2*PI()*B101*121/Nt_load2)-2*IMAGINARY(K101)*SIN(2*PI()*B101*121/Nt_load2)</f>
        <v>-0.13363947161430317</v>
      </c>
      <c r="DX362" s="223">
        <f t="shared" ref="DX362:DX425" ca="1" si="718">2*IMREAL(K101)*COS(2*PI()*B101*122/Nt_load2)-2*IMAGINARY(K101)*SIN(2*PI()*B101*122/Nt_load2)</f>
        <v>-0.13308454060051544</v>
      </c>
      <c r="DY362" s="223">
        <f t="shared" ref="DY362:DY425" ca="1" si="719">2*IMREAL(K101)*COS(2*PI()*B101*123/Nt_load2)-2*IMAGINARY(K101)*SIN(2*PI()*B101*123/Nt_load2)</f>
        <v>-0.13244944443582146</v>
      </c>
      <c r="DZ362" s="223">
        <f t="shared" ref="DZ362:DZ425" ca="1" si="720">2*IMREAL(K101)*COS(2*PI()*B101*124/Nt_load2)-2*IMAGINARY(K101)*SIN(2*PI()*B101*124/Nt_load2)</f>
        <v>-0.13173456567840305</v>
      </c>
      <c r="EA362" s="223">
        <f t="shared" ref="EA362:EA425" ca="1" si="721">2*IMREAL(K101)*COS(2*PI()*B101*125/Nt_load2)-2*IMAGINARY(K101)*SIN(2*PI()*B101*125/Nt_load2)</f>
        <v>-0.13094033494449264</v>
      </c>
      <c r="EB362" s="223">
        <f t="shared" ref="EB362:EB425" ca="1" si="722">2*IMREAL(K101)*COS(2*PI()*B101*126/Nt_load2)-2*IMAGINARY(K101)*SIN(2*PI()*B101*126/Nt_load2)</f>
        <v>-0.13006723064898618</v>
      </c>
      <c r="EC362" s="223">
        <f t="shared" ref="EC362:EC425" ca="1" si="723">2*IMREAL(K101)*COS(2*PI()*B101*127/Nt_load2)-2*IMAGINARY(K101)*SIN(2*PI()*B101*127/Nt_load2)</f>
        <v>-0.12911577871726374</v>
      </c>
      <c r="ED362" s="223">
        <f t="shared" ref="ED362:ED425" ca="1" si="724">2*IMREAL(K101)*COS(2*PI()*B101*128/Nt_load2)-2*IMAGINARY(K101)*SIN(2*PI()*B101*128/Nt_load2)</f>
        <v>-0.128086552268392</v>
      </c>
      <c r="EE362" s="223">
        <f t="shared" ref="EE362:EE425" ca="1" si="725">2*IMREAL(K101)*COS(2*PI()*B101*129/Nt_load2)-2*IMAGINARY(K101)*SIN(2*PI()*B101*129/Nt_load2)</f>
        <v>-0.12698017126989844</v>
      </c>
      <c r="EF362" s="223">
        <f t="shared" ref="EF362:EF425" ca="1" si="726">2*IMREAL(K101)*COS(2*PI()*B101*130/Nt_load2)-2*IMAGINARY(K101)*SIN(2*PI()*B101*130/Nt_load2)</f>
        <v>-0.12579730216432636</v>
      </c>
      <c r="EG362" s="223">
        <f t="shared" ref="EG362:EG425" ca="1" si="727">2*IMREAL(K101)*COS(2*PI()*B101*131/Nt_load2)-2*IMAGINARY(K101)*SIN(2*PI()*B101*131/Nt_load2)</f>
        <v>-0.12453865746779452</v>
      </c>
      <c r="EH362" s="223">
        <f t="shared" ref="EH362:EH425" ca="1" si="728">2*IMREAL(K101)*COS(2*PI()*B101*132/Nt_load2)-2*IMAGINARY(K101)*SIN(2*PI()*B101*132/Nt_load2)</f>
        <v>-0.12320499534080447</v>
      </c>
      <c r="EI362" s="223">
        <f t="shared" ref="EI362:EI425" ca="1" si="729">2*IMREAL(K101)*COS(2*PI()*B101*133/Nt_load2)-2*IMAGINARY(K101)*SIN(2*PI()*B101*133/Nt_load2)</f>
        <v>-0.12179711913155263</v>
      </c>
      <c r="EJ362" s="223">
        <f t="shared" ref="EJ362:EJ425" ca="1" si="730">2*IMREAL(K101)*COS(2*PI()*B101*134/Nt_load2)-2*IMAGINARY(K101)*SIN(2*PI()*B101*134/Nt_load2)</f>
        <v>-0.12031587689202355</v>
      </c>
      <c r="EK362" s="223">
        <f t="shared" ref="EK362:EK425" ca="1" si="731">2*IMREAL(K101)*COS(2*PI()*B101*135/Nt_load2)-2*IMAGINARY(K101)*SIN(2*PI()*B101*135/Nt_load2)</f>
        <v>-0.11876216086715516</v>
      </c>
      <c r="EL362" s="223">
        <f t="shared" ref="EL362:EL425" ca="1" si="732">2*IMREAL(K101)*COS(2*PI()*B101*136/Nt_load2)-2*IMAGINARY(K101)*SIN(2*PI()*B101*136/Nt_load2)</f>
        <v>-0.11713690695738357</v>
      </c>
      <c r="EM362" s="223">
        <f t="shared" ref="EM362:EM425" ca="1" si="733">2*IMREAL(K101)*COS(2*PI()*B101*137/Nt_load2)-2*IMAGINARY(K101)*SIN(2*PI()*B101*137/Nt_load2)</f>
        <v>-0.11544109415489195</v>
      </c>
      <c r="EN362" s="223">
        <f t="shared" ref="EN362:EN425" ca="1" si="734">2*IMREAL(K101)*COS(2*PI()*B101*138/Nt_load2)-2*IMAGINARY(K101)*SIN(2*PI()*B101*138/Nt_load2)</f>
        <v>-0.11367574395390197</v>
      </c>
      <c r="EO362" s="223">
        <f t="shared" ref="EO362:EO425" ca="1" si="735">2*IMREAL(K101)*COS(2*PI()*B101*139/Nt_load2)-2*IMAGINARY(K101)*SIN(2*PI()*B101*139/Nt_load2)</f>
        <v>-0.111841919735364</v>
      </c>
      <c r="EP362" s="223">
        <f t="shared" ref="EP362:EP425" ca="1" si="736">2*IMREAL(K101)*COS(2*PI()*B101*140/Nt_load2)-2*IMAGINARY(K101)*SIN(2*PI()*B101*140/Nt_load2)</f>
        <v>-0.10994072612641621</v>
      </c>
      <c r="EQ362" s="223">
        <f t="shared" ref="EQ362:EQ425" ca="1" si="737">2*IMREAL(K101)*COS(2*PI()*B101*141/Nt_load2)-2*IMAGINARY(K101)*SIN(2*PI()*B101*141/Nt_load2)</f>
        <v>-0.10797330833499839</v>
      </c>
      <c r="ER362" s="223">
        <f t="shared" ref="ER362:ER425" ca="1" si="738">2*IMREAL(K101)*COS(2*PI()*B101*142/Nt_load2)-2*IMAGINARY(K101)*SIN(2*PI()*B101*142/Nt_load2)</f>
        <v>-0.10594085146002157</v>
      </c>
      <c r="ES362" s="223">
        <f t="shared" ref="ES362:ES425" ca="1" si="739">2*IMREAL(K101)*COS(2*PI()*B101*143/Nt_load2)-2*IMAGINARY(K101)*SIN(2*PI()*B101*143/Nt_load2)</f>
        <v>-0.10384457977750888</v>
      </c>
      <c r="ET362" s="223">
        <f t="shared" ref="ET362:ET425" ca="1" si="740">2*IMREAL(K101)*COS(2*PI()*B101*144/Nt_load2)-2*IMAGINARY(K101)*SIN(2*PI()*B101*144/Nt_load2)</f>
        <v>-0.10168575600313715</v>
      </c>
      <c r="EU362" s="223">
        <f t="shared" ref="EU362:EU425" ca="1" si="741">2*IMREAL(K101)*COS(2*PI()*B101*145/Nt_load2)-2*IMAGINARY(K101)*SIN(2*PI()*B101*145/Nt_load2)</f>
        <v>-9.9465680531624412E-2</v>
      </c>
      <c r="EV362" s="223">
        <f t="shared" ref="EV362:EV425" ca="1" si="742">2*IMREAL(K101)*COS(2*PI()*B101*146/Nt_load2)-2*IMAGINARY(K101)*SIN(2*PI()*B101*146/Nt_load2)</f>
        <v>-9.7185690653420836E-2</v>
      </c>
      <c r="EW362" s="223">
        <f t="shared" ref="EW362:EW425" ca="1" si="743">2*IMREAL(K101)*COS(2*PI()*B101*147/Nt_load2)-2*IMAGINARY(K101)*SIN(2*PI()*B101*147/Nt_load2)</f>
        <v>-9.4847159749174612E-2</v>
      </c>
      <c r="EX362" s="223">
        <f t="shared" ref="EX362:EX425" ca="1" si="744">2*IMREAL(K101)*COS(2*PI()*B101*148/Nt_load2)-2*IMAGINARY(K101)*SIN(2*PI()*B101*148/Nt_load2)</f>
        <v>-9.2451496462459259E-2</v>
      </c>
      <c r="EY362" s="223">
        <f t="shared" ref="EY362:EY425" ca="1" si="745">2*IMREAL(K101)*COS(2*PI()*B101*149/Nt_load2)-2*IMAGINARY(K101)*SIN(2*PI()*B101*149/Nt_load2)</f>
        <v>-9.000014385125904E-2</v>
      </c>
      <c r="EZ362" s="223">
        <f t="shared" ref="EZ362:EZ425" ca="1" si="746">2*IMREAL(K101)*COS(2*PI()*B101*150/Nt_load2)-2*IMAGINARY(K101)*SIN(2*PI()*B101*150/Nt_load2)</f>
        <v>-8.7494578518724955E-2</v>
      </c>
      <c r="FA362" s="223">
        <f t="shared" ref="FA362:FA425" ca="1" si="747">2*IMREAL(K101)*COS(2*PI()*B101*151/Nt_load2)-2*IMAGINARY(K101)*SIN(2*PI()*B101*151/Nt_load2)</f>
        <v>-8.4936309723724221E-2</v>
      </c>
      <c r="FB362" s="223">
        <f t="shared" ref="FB362:FB425" ca="1" si="748">2*IMREAL(K101)*COS(2*PI()*B101*152/Nt_load2)-2*IMAGINARY(K101)*SIN(2*PI()*B101*152/Nt_load2)</f>
        <v>-8.23268784717191E-2</v>
      </c>
      <c r="FC362" s="223">
        <f t="shared" ref="FC362:FC425" ca="1" si="749">2*IMREAL(K101)*COS(2*PI()*B101*153/Nt_load2)-2*IMAGINARY(K101)*SIN(2*PI()*B101*153/Nt_load2)</f>
        <v>-7.9667856586522839E-2</v>
      </c>
      <c r="FD362" s="223">
        <f t="shared" ref="FD362:FD425" ca="1" si="750">2*IMREAL(K101)*COS(2*PI()*B101*154/Nt_load2)-2*IMAGINARY(K101)*SIN(2*PI()*B101*154/Nt_load2)</f>
        <v>-7.6960845763491909E-2</v>
      </c>
      <c r="FE362" s="223">
        <f t="shared" ref="FE362:FE425" ca="1" si="751">2*IMREAL(K101)*COS(2*PI()*B101*155/Nt_load2)-2*IMAGINARY(K101)*SIN(2*PI()*B101*155/Nt_load2)</f>
        <v>-7.4207476604724459E-2</v>
      </c>
      <c r="FF362" s="223">
        <f t="shared" ref="FF362:FF425" ca="1" si="752">2*IMREAL(K101)*COS(2*PI()*B101*156/Nt_load2)-2*IMAGINARY(K101)*SIN(2*PI()*B101*156/Nt_load2)</f>
        <v>-7.1409407636846584E-2</v>
      </c>
      <c r="FG362" s="223">
        <f t="shared" ref="FG362:FG425" ca="1" si="753">2*IMREAL(K101)*COS(2*PI()*B101*157/Nt_load2)-2*IMAGINARY(K101)*SIN(2*PI()*B101*157/Nt_load2)</f>
        <v>-6.8568324311978013E-2</v>
      </c>
      <c r="FH362" s="223">
        <f t="shared" ref="FH362:FH425" ca="1" si="754">2*IMREAL(K101)*COS(2*PI()*B101*158/Nt_load2)-2*IMAGINARY(K101)*SIN(2*PI()*B101*158/Nt_load2)</f>
        <v>-6.5685937992478655E-2</v>
      </c>
      <c r="FI362" s="223">
        <f t="shared" ref="FI362:FI425" ca="1" si="755">2*IMREAL(K101)*COS(2*PI()*B101*159/Nt_load2)-2*IMAGINARY(K101)*SIN(2*PI()*B101*159/Nt_load2)</f>
        <v>-6.2763984920088084E-2</v>
      </c>
      <c r="FJ362" s="223">
        <f t="shared" ref="FJ362:FJ425" ca="1" si="756">2*IMREAL(K101)*COS(2*PI()*B101*160/Nt_load2)-2*IMAGINARY(K101)*SIN(2*PI()*B101*160/Nt_load2)</f>
        <v>-5.9804225170078218E-2</v>
      </c>
      <c r="FK362" s="223">
        <f t="shared" ref="FK362:FK425" ca="1" si="757">2*IMREAL(K101)*COS(2*PI()*B101*161/Nt_load2)-2*IMAGINARY(K101)*SIN(2*PI()*B101*161/Nt_load2)</f>
        <v>-5.6808441591049898E-2</v>
      </c>
      <c r="FL362" s="223">
        <f t="shared" ref="FL362:FL425" ca="1" si="758">2*IMREAL(K101)*COS(2*PI()*B101*162/Nt_load2)-2*IMAGINARY(K101)*SIN(2*PI()*B101*162/Nt_load2)</f>
        <v>-5.3778438731011596E-2</v>
      </c>
      <c r="FM362" s="223">
        <f t="shared" ref="FM362:FM425" ca="1" si="759">2*IMREAL(K101)*COS(2*PI()*B101*163/Nt_load2)-2*IMAGINARY(K101)*SIN(2*PI()*B101*163/Nt_load2)</f>
        <v>-5.0716041750387082E-2</v>
      </c>
      <c r="FN362" s="223">
        <f t="shared" ref="FN362:FN425" ca="1" si="760">2*IMREAL(K101)*COS(2*PI()*B101*164/Nt_load2)-2*IMAGINARY(K101)*SIN(2*PI()*B101*164/Nt_load2)</f>
        <v>-4.7623095322607077E-2</v>
      </c>
      <c r="FO362" s="223">
        <f t="shared" ref="FO362:FO425" ca="1" si="761">2*IMREAL(K101)*COS(2*PI()*B101*165/Nt_load2)-2*IMAGINARY(K101)*SIN(2*PI()*B101*165/Nt_load2)</f>
        <v>-4.4501462522946955E-2</v>
      </c>
      <c r="FP362" s="223">
        <f t="shared" ref="FP362:FP425" ca="1" si="762">2*IMREAL(K101)*COS(2*PI()*B101*166/Nt_load2)-2*IMAGINARY(K101)*SIN(2*PI()*B101*166/Nt_load2)</f>
        <v>-4.1353023706279773E-2</v>
      </c>
      <c r="FQ362" s="223">
        <f t="shared" ref="FQ362:FQ425" ca="1" si="763">2*IMREAL(K101)*COS(2*PI()*B101*167/Nt_load2)-2*IMAGINARY(K101)*SIN(2*PI()*B101*167/Nt_load2)</f>
        <v>-3.8179675374421199E-2</v>
      </c>
      <c r="FR362" s="223">
        <f t="shared" ref="FR362:FR425" ca="1" si="764">2*IMREAL(K101)*COS(2*PI()*B101*168/Nt_load2)-2*IMAGINARY(K101)*SIN(2*PI()*B101*168/Nt_load2)</f>
        <v>-3.4983329033747075E-2</v>
      </c>
      <c r="FS362" s="223">
        <f t="shared" ref="FS362:FS425" ca="1" si="765">2*IMREAL(K101)*COS(2*PI()*B101*169/Nt_load2)-2*IMAGINARY(K101)*SIN(2*PI()*B101*169/Nt_load2)</f>
        <v>-3.1765910043773951E-2</v>
      </c>
      <c r="FT362" s="223">
        <f t="shared" ref="FT362:FT425" ca="1" si="766">2*IMREAL(K101)*COS(2*PI()*B101*170/Nt_load2)-2*IMAGINARY(K101)*SIN(2*PI()*B101*170/Nt_load2)</f>
        <v>-2.8529356457394343E-2</v>
      </c>
      <c r="FU362" s="223">
        <f t="shared" ref="FU362:FU425" ca="1" si="767">2*IMREAL(K101)*COS(2*PI()*B101*171/Nt_load2)-2*IMAGINARY(K101)*SIN(2*PI()*B101*171/Nt_load2)</f>
        <v>-2.5275617853466152E-2</v>
      </c>
      <c r="FV362" s="223">
        <f t="shared" ref="FV362:FV425" ca="1" si="768">2*IMREAL(K101)*COS(2*PI()*B101*172/Nt_load2)-2*IMAGINARY(K101)*SIN(2*PI()*B101*172/Nt_load2)</f>
        <v>-2.2006654162459255E-2</v>
      </c>
      <c r="FW362" s="223">
        <f t="shared" ref="FW362:FW425" ca="1" si="769">2*IMREAL(K101)*COS(2*PI()*B101*173/Nt_load2)-2*IMAGINARY(K101)*SIN(2*PI()*B101*173/Nt_load2)</f>
        <v>-1.8724434485866699E-2</v>
      </c>
      <c r="FX362" s="223">
        <f t="shared" ref="FX362:FX425" ca="1" si="770">2*IMREAL(K101)*COS(2*PI()*B101*174/Nt_load2)-2*IMAGINARY(K101)*SIN(2*PI()*B101*174/Nt_load2)</f>
        <v>-1.5430935910091564E-2</v>
      </c>
      <c r="FY362" s="223">
        <f t="shared" ref="FY362:FY425" ca="1" si="771">2*IMREAL(K101)*COS(2*PI()*B101*175/Nt_load2)-2*IMAGINARY(K101)*SIN(2*PI()*B101*175/Nt_load2)</f>
        <v>-1.2128142315524039E-2</v>
      </c>
      <c r="FZ362" s="223">
        <f t="shared" ref="FZ362:FZ425" ca="1" si="772">2*IMREAL(K101)*COS(2*PI()*B101*176/Nt_load2)-2*IMAGINARY(K101)*SIN(2*PI()*B101*176/Nt_load2)</f>
        <v>-8.8180431815260973E-3</v>
      </c>
      <c r="GA362" s="223">
        <f t="shared" ref="GA362:GA425" ca="1" si="773">2*IMREAL(K101)*COS(2*PI()*B101*177/Nt_load2)-2*IMAGINARY(K101)*SIN(2*PI()*B101*177/Nt_load2)</f>
        <v>-5.5026323880433547E-3</v>
      </c>
      <c r="GB362" s="223">
        <f t="shared" ref="GB362:GB425" ca="1" si="774">2*IMREAL(K101)*COS(2*PI()*B101*178/Nt_load2)-2*IMAGINARY(K101)*SIN(2*PI()*B101*178/Nt_load2)</f>
        <v>-2.1839070145668535E-3</v>
      </c>
      <c r="GC362" s="223">
        <f t="shared" ref="GC362:GC425" ca="1" si="775">2*IMREAL(K101)*COS(2*PI()*B101*179/Nt_load2)-2*IMAGINARY(K101)*SIN(2*PI()*B101*179/Nt_load2)</f>
        <v>1.136133862833677E-3</v>
      </c>
      <c r="GD362" s="223">
        <f t="shared" ref="GD362:GD425" ca="1" si="776">2*IMREAL(K101)*COS(2*PI()*B101*180/Nt_load2)-2*IMAGINARY(K101)*SIN(2*PI()*B101*180/Nt_load2)</f>
        <v>4.4554903756780159E-3</v>
      </c>
      <c r="GE362" s="223">
        <f t="shared" ref="GE362:GE425" ca="1" si="777">2*IMREAL(K101)*COS(2*PI()*B101*181/Nt_load2)-2*IMAGINARY(K101)*SIN(2*PI()*B101*181/Nt_load2)</f>
        <v>7.77216306772157E-3</v>
      </c>
      <c r="GF362" s="223">
        <f t="shared" ref="GF362:GF425" ca="1" si="778">2*IMREAL(K101)*COS(2*PI()*B101*182/Nt_load2)-2*IMAGINARY(K101)*SIN(2*PI()*B101*182/Nt_load2)</f>
        <v>1.1084154099353032E-2</v>
      </c>
      <c r="GG362" s="223">
        <f t="shared" ref="GG362:GG425" ca="1" si="779">2*IMREAL(K101)*COS(2*PI()*B101*183/Nt_load2)-2*IMAGINARY(K101)*SIN(2*PI()*B101*183/Nt_load2)</f>
        <v>1.4389468451018246E-2</v>
      </c>
      <c r="GH362" s="223">
        <f t="shared" ref="GH362:GH425" ca="1" si="780">2*IMREAL(K101)*COS(2*PI()*B101*184/Nt_load2)-2*IMAGINARY(K101)*SIN(2*PI()*B101*184/Nt_load2)</f>
        <v>1.7686115124945449E-2</v>
      </c>
      <c r="GI362" s="223">
        <f t="shared" ref="GI362:GI425" ca="1" si="781">2*IMREAL(K101)*COS(2*PI()*B101*185/Nt_load2)-2*IMAGINARY(K101)*SIN(2*PI()*B101*185/Nt_load2)</f>
        <v>2.0972108344447831E-2</v>
      </c>
      <c r="GJ362" s="223">
        <f t="shared" ref="GJ362:GJ425" ca="1" si="782">2*IMREAL(K101)*COS(2*PI()*B101*186/Nt_load2)-2*IMAGINARY(K101)*SIN(2*PI()*B101*186/Nt_load2)</f>
        <v>2.4245468750081163E-2</v>
      </c>
      <c r="GK362" s="223">
        <f t="shared" ref="GK362:GK425" ca="1" si="783">2*IMREAL(K101)*COS(2*PI()*B101*187/Nt_load2)-2*IMAGINARY(K101)*SIN(2*PI()*B101*187/Nt_load2)</f>
        <v>2.7504224591936029E-2</v>
      </c>
      <c r="GL362" s="223">
        <f t="shared" ref="GL362:GL425" ca="1" si="784">2*IMREAL(K101)*COS(2*PI()*B101*188/Nt_load2)-2*IMAGINARY(K101)*SIN(2*PI()*B101*188/Nt_load2)</f>
        <v>3.0746412917345794E-2</v>
      </c>
      <c r="GM362" s="223">
        <f t="shared" ref="GM362:GM425" ca="1" si="785">2*IMREAL(K101)*COS(2*PI()*B101*189/Nt_load2)-2*IMAGINARY(K101)*SIN(2*PI()*B101*189/Nt_load2)</f>
        <v>3.3970080753296578E-2</v>
      </c>
      <c r="GN362" s="223">
        <f t="shared" ref="GN362:GN425" ca="1" si="786">2*IMREAL(K101)*COS(2*PI()*B101*190/Nt_load2)-2*IMAGINARY(K101)*SIN(2*PI()*B101*190/Nt_load2)</f>
        <v>3.7173286282824715E-2</v>
      </c>
      <c r="GO362" s="223">
        <f t="shared" ref="GO362:GO425" ca="1" si="787">2*IMREAL(K101)*COS(2*PI()*B101*191/Nt_load2)-2*IMAGINARY(K101)*SIN(2*PI()*B101*191/Nt_load2)</f>
        <v>4.0354100014694777E-2</v>
      </c>
      <c r="GP362" s="223">
        <f t="shared" ref="GP362:GP425" ca="1" si="788">2*IMREAL(K101)*COS(2*PI()*B101*192/Nt_load2)-2*IMAGINARY(K101)*SIN(2*PI()*B101*192/Nt_load2)</f>
        <v>4.351060594565298E-2</v>
      </c>
      <c r="GQ362" s="223">
        <f t="shared" ref="GQ362:GQ425" ca="1" si="789">2*IMREAL(K101)*COS(2*PI()*B101*193/Nt_load2)-2*IMAGINARY(K101)*SIN(2*PI()*B101*193/Nt_load2)</f>
        <v>4.6640902714555871E-2</v>
      </c>
      <c r="GR362" s="223">
        <f t="shared" ref="GR362:GR425" ca="1" si="790">2*IMREAL(K101)*COS(2*PI()*B101*194/Nt_load2)-2*IMAGINARY(K101)*SIN(2*PI()*B101*194/Nt_load2)</f>
        <v>4.9743104747679193E-2</v>
      </c>
      <c r="GS362" s="223">
        <f t="shared" ref="GS362:GS425" ca="1" si="791">2*IMREAL(K101)*COS(2*PI()*B101*195/Nt_load2)-2*IMAGINARY(K101)*SIN(2*PI()*B101*195/Nt_load2)</f>
        <v>5.281534339451701E-2</v>
      </c>
      <c r="GT362" s="223">
        <f t="shared" ref="GT362:GT425" ca="1" si="792">2*IMREAL(K101)*COS(2*PI()*B101*196/Nt_load2)-2*IMAGINARY(K101)*SIN(2*PI()*B101*196/Nt_load2)</f>
        <v>5.5855768053386864E-2</v>
      </c>
      <c r="GU362" s="223">
        <f t="shared" ref="GU362:GU425" ca="1" si="793">2*IMREAL(K101)*COS(2*PI()*B101*197/Nt_load2)-2*IMAGINARY(K101)*SIN(2*PI()*B101*197/Nt_load2)</f>
        <v>5.8862547286163039E-2</v>
      </c>
      <c r="GV362" s="223">
        <f t="shared" ref="GV362:GV425" ca="1" si="794">2*IMREAL(K101)*COS(2*PI()*B101*198/Nt_load2)-2*IMAGINARY(K101)*SIN(2*PI()*B101*198/Nt_load2)</f>
        <v>6.1833869921466555E-2</v>
      </c>
      <c r="GW362" s="223">
        <f t="shared" ref="GW362:GW425" ca="1" si="795">2*IMREAL(K101)*COS(2*PI()*B101*199/Nt_load2)-2*IMAGINARY(K101)*SIN(2*PI()*B101*199/Nt_load2)</f>
        <v>6.4767946145646599E-2</v>
      </c>
      <c r="GX362" s="223">
        <f t="shared" ref="GX362:GX425" ca="1" si="796">2*IMREAL(K101)*COS(2*PI()*B101*200/Nt_load2)-2*IMAGINARY(K101)*SIN(2*PI()*B101*200/Nt_load2)</f>
        <v>6.7663008580897993E-2</v>
      </c>
      <c r="GY362" s="223">
        <f t="shared" ref="GY362:GY425" ca="1" si="797">2*IMREAL(K101)*COS(2*PI()*B101*201/Nt_load2)-2*IMAGINARY(K101)*SIN(2*PI()*B101*201/Nt_load2)</f>
        <v>7.0517313349863109E-2</v>
      </c>
      <c r="GZ362" s="223">
        <f t="shared" ref="GZ362:GZ425" ca="1" si="798">2*IMREAL(K101)*COS(2*PI()*B101*202/Nt_load2)-2*IMAGINARY(K101)*SIN(2*PI()*B101*202/Nt_load2)</f>
        <v>7.332914112607844E-2</v>
      </c>
      <c r="HA362" s="223">
        <f t="shared" ref="HA362:HA425" ca="1" si="799">2*IMREAL(K101)*COS(2*PI()*B101*203/Nt_load2)-2*IMAGINARY(K101)*SIN(2*PI()*B101*203/Nt_load2)</f>
        <v>7.6096798169632635E-2</v>
      </c>
      <c r="HB362" s="223">
        <f t="shared" ref="HB362:HB425" ca="1" si="800">2*IMREAL(K101)*COS(2*PI()*B101*204/Nt_load2)-2*IMAGINARY(K101)*SIN(2*PI()*B101*204/Nt_load2)</f>
        <v>7.8818617347411982E-2</v>
      </c>
      <c r="HC362" s="223">
        <f t="shared" ref="HC362:HC425" ca="1" si="801">2*IMREAL(K101)*COS(2*PI()*B101*205/Nt_load2)-2*IMAGINARY(K101)*SIN(2*PI()*B101*205/Nt_load2)</f>
        <v>8.1492959137319188E-2</v>
      </c>
      <c r="HD362" s="223">
        <f t="shared" ref="HD362:HD425" ca="1" si="802">2*IMREAL(K101)*COS(2*PI()*B101*206/Nt_load2)-2*IMAGINARY(K101)*SIN(2*PI()*B101*206/Nt_load2)</f>
        <v>8.4118212615860097E-2</v>
      </c>
      <c r="HE362" s="223">
        <f t="shared" ref="HE362:HE425" ca="1" si="803">2*IMREAL(K101)*COS(2*PI()*B101*207/Nt_load2)-2*IMAGINARY(K101)*SIN(2*PI()*B101*207/Nt_load2)</f>
        <v>8.6692796428503777E-2</v>
      </c>
      <c r="HF362" s="223">
        <f t="shared" ref="HF362:HF425" ca="1" si="804">2*IMREAL(K101)*COS(2*PI()*B101*208/Nt_load2)-2*IMAGINARY(K101)*SIN(2*PI()*B101*208/Nt_load2)</f>
        <v>8.9215159742231459E-2</v>
      </c>
      <c r="HG362" s="223">
        <f t="shared" ref="HG362:HG425" ca="1" si="805">2*IMREAL(K101)*COS(2*PI()*B101*209/Nt_load2)-2*IMAGINARY(K101)*SIN(2*PI()*B101*209/Nt_load2)</f>
        <v>9.1683783179700024E-2</v>
      </c>
      <c r="HH362" s="223">
        <f t="shared" ref="HH362:HH425" ca="1" si="806">2*IMREAL(K101)*COS(2*PI()*B101*210/Nt_load2)-2*IMAGINARY(K101)*SIN(2*PI()*B101*210/Nt_load2)</f>
        <v>9.4097179734458608E-2</v>
      </c>
      <c r="HI362" s="223">
        <f t="shared" ref="HI362:HI425" ca="1" si="807">2*IMREAL(K101)*COS(2*PI()*B101*211/Nt_load2)-2*IMAGINARY(K101)*SIN(2*PI()*B101*211/Nt_load2)</f>
        <v>9.6453895666665318E-2</v>
      </c>
      <c r="HJ362" s="223">
        <f t="shared" ref="HJ362:HJ425" ca="1" si="808">2*IMREAL(K101)*COS(2*PI()*B101*212/Nt_load2)-2*IMAGINARY(K101)*SIN(2*PI()*B101*212/Nt_load2)</f>
        <v>9.8752511378765923E-2</v>
      </c>
      <c r="HK362" s="223">
        <f t="shared" ref="HK362:HK425" ca="1" si="809">2*IMREAL(K101)*COS(2*PI()*B101*213/Nt_load2)-2*IMAGINARY(K101)*SIN(2*PI()*B101*213/Nt_load2)</f>
        <v>0.10099164227060617</v>
      </c>
      <c r="HL362" s="223">
        <f t="shared" ref="HL362:HL425" ca="1" si="810">2*IMREAL(K101)*COS(2*PI()*B101*214/Nt_load2)-2*IMAGINARY(K101)*SIN(2*PI()*B101*214/Nt_load2)</f>
        <v>0.10316993957346336</v>
      </c>
      <c r="HM362" s="223">
        <f t="shared" ref="HM362:HM425" ca="1" si="811">2*IMREAL(K101)*COS(2*PI()*B101*215/Nt_load2)-2*IMAGINARY(K101)*SIN(2*PI()*B101*215/Nt_load2)</f>
        <v>0.10528609116249399</v>
      </c>
      <c r="HN362" s="223">
        <f t="shared" ref="HN362:HN425" ca="1" si="812">2*IMREAL(K101)*COS(2*PI()*B101*216/Nt_load2)-2*IMAGINARY(K101)*SIN(2*PI()*B101*216/Nt_load2)</f>
        <v>0.10733882234710888</v>
      </c>
      <c r="HO362" s="223">
        <f t="shared" ref="HO362:HO425" ca="1" si="813">2*IMREAL(K101)*COS(2*PI()*B101*217/Nt_load2)-2*IMAGINARY(K101)*SIN(2*PI()*B101*217/Nt_load2)</f>
        <v>0.10932689663879896</v>
      </c>
      <c r="HP362" s="223">
        <f t="shared" ref="HP362:HP425" ca="1" si="814">2*IMREAL(K101)*COS(2*PI()*B101*218/Nt_load2)-2*IMAGINARY(K101)*SIN(2*PI()*B101*218/Nt_load2)</f>
        <v>0.1112491164959498</v>
      </c>
      <c r="HQ362" s="223">
        <f t="shared" ref="HQ362:HQ425" ca="1" si="815">2*IMREAL(K101)*COS(2*PI()*B101*219/Nt_load2)-2*IMAGINARY(K101)*SIN(2*PI()*B101*219/Nt_load2)</f>
        <v>0.11310432404519594</v>
      </c>
      <c r="HR362" s="223">
        <f t="shared" ref="HR362:HR425" ca="1" si="816">2*IMREAL(K101)*COS(2*PI()*B101*220/Nt_load2)-2*IMAGINARY(K101)*SIN(2*PI()*B101*220/Nt_load2)</f>
        <v>0.11489140177888027</v>
      </c>
      <c r="HS362" s="223">
        <f t="shared" ref="HS362:HS425" ca="1" si="817">2*IMREAL(K101)*COS(2*PI()*B101*221/Nt_load2)-2*IMAGINARY(K101)*SIN(2*PI()*B101*221/Nt_load2)</f>
        <v>0.11660927322819922</v>
      </c>
      <c r="HT362" s="223">
        <f t="shared" ref="HT362:HT425" ca="1" si="818">2*IMREAL(K101)*COS(2*PI()*B101*222/Nt_load2)-2*IMAGINARY(K101)*SIN(2*PI()*B101*222/Nt_load2)</f>
        <v>0.11825690361162708</v>
      </c>
      <c r="HU362" s="223">
        <f t="shared" ref="HU362:HU425" ca="1" si="819">2*IMREAL(K101)*COS(2*PI()*B101*223/Nt_load2)-2*IMAGINARY(K101)*SIN(2*PI()*B101*223/Nt_load2)</f>
        <v>0.11983330045822974</v>
      </c>
      <c r="HV362" s="223">
        <f t="shared" ref="HV362:HV425" ca="1" si="820">2*IMREAL(K101)*COS(2*PI()*B101*224/Nt_load2)-2*IMAGINARY(K101)*SIN(2*PI()*B101*224/Nt_load2)</f>
        <v>0.12133751420549208</v>
      </c>
      <c r="HW362" s="223">
        <f t="shared" ref="HW362:HW425" ca="1" si="821">2*IMREAL(K101)*COS(2*PI()*B101*225/Nt_load2)-2*IMAGINARY(K101)*SIN(2*PI()*B101*225/Nt_load2)</f>
        <v>0.1227686387712989</v>
      </c>
      <c r="HX362" s="223">
        <f t="shared" ref="HX362:HX425" ca="1" si="822">2*IMREAL(K101)*COS(2*PI()*B101*226/Nt_load2)-2*IMAGINARY(K101)*SIN(2*PI()*B101*226/Nt_load2)</f>
        <v>0.12412581209972502</v>
      </c>
      <c r="HY362" s="223">
        <f t="shared" ref="HY362:HY425" ca="1" si="823">2*IMREAL(K101)*COS(2*PI()*B101*227/Nt_load2)-2*IMAGINARY(K101)*SIN(2*PI()*B101*227/Nt_load2)</f>
        <v>0.12540821668030527</v>
      </c>
      <c r="HZ362" s="223">
        <f t="shared" ref="HZ362:HZ425" ca="1" si="824">2*IMREAL(K101)*COS(2*PI()*B101*228/Nt_load2)-2*IMAGINARY(K101)*SIN(2*PI()*B101*228/Nt_load2)</f>
        <v>0.12661508004047262</v>
      </c>
      <c r="IA362" s="223">
        <f t="shared" ref="IA362:IA425" ca="1" si="825">2*IMREAL(K101)*COS(2*PI()*B101*229/Nt_load2)-2*IMAGINARY(K101)*SIN(2*PI()*B101*229/Nt_load2)</f>
        <v>0.12774567521086636</v>
      </c>
      <c r="IB362" s="223">
        <f t="shared" ref="IB362:IB425" ca="1" si="826">2*IMREAL(K101)*COS(2*PI()*B101*230/Nt_load2)-2*IMAGINARY(K101)*SIN(2*PI()*B101*230/Nt_load2)</f>
        <v>0.12879932116323156</v>
      </c>
      <c r="IC362" s="223">
        <f t="shared" ref="IC362:IC425" ca="1" si="827">2*IMREAL(K101)*COS(2*PI()*B101*231/Nt_load2)-2*IMAGINARY(K101)*SIN(2*PI()*B101*231/Nt_load2)</f>
        <v>0.12977538322064483</v>
      </c>
      <c r="ID362" s="223">
        <f t="shared" ref="ID362:ID425" ca="1" si="828">2*IMREAL(K101)*COS(2*PI()*B101*232/Nt_load2)-2*IMAGINARY(K101)*SIN(2*PI()*B101*232/Nt_load2)</f>
        <v>0.1306732734398201</v>
      </c>
      <c r="IE362" s="223">
        <f t="shared" ref="IE362:IE425" ca="1" si="829">2*IMREAL(K101)*COS(2*PI()*B101*233/Nt_load2)-2*IMAGINARY(K101)*SIN(2*PI()*B101*223/Nt_load2)</f>
        <v>0.13972680977808385</v>
      </c>
      <c r="IF362" s="223">
        <f t="shared" ref="IF362:IF425" ca="1" si="830">2*IMREAL(K101)*COS(2*PI()*B101*234/Nt_load2)-2*IMAGINARY(K101)*SIN(2*PI()*B101*234/Nt_load2)</f>
        <v>0.13223242235506516</v>
      </c>
      <c r="IG362" s="223">
        <f t="shared" ref="IG362:IG425" ca="1" si="831">2*IMREAL(K101)*COS(2*PI()*B101*235/Nt_load2)-2*IMAGINARY(K101)*SIN(2*PI()*B101*235/Nt_load2)</f>
        <v>0.13289274187812875</v>
      </c>
      <c r="IH362" s="223">
        <f t="shared" ref="IH362:IH425" ca="1" si="832">2*IMREAL(K101)*COS(2*PI()*B101*236/Nt_load2)-2*IMAGINARY(K101)*SIN(2*PI()*B101*236/Nt_load2)</f>
        <v>0.1334730117826646</v>
      </c>
      <c r="II362" s="223">
        <f t="shared" ref="II362:II425" ca="1" si="833">2*IMREAL(K101)*COS(2*PI()*B101*237/Nt_load2)-2*IMAGINARY(K101)*SIN(2*PI()*B101*237/Nt_load2)</f>
        <v>0.13397288253577996</v>
      </c>
      <c r="IJ362" s="223">
        <f t="shared" ref="IJ362:IJ425" ca="1" si="834">2*IMREAL(K101)*COS(2*PI()*B101*238/Nt_load2)-2*IMAGINARY(K101)*SIN(2*PI()*B101*238/Nt_load2)</f>
        <v>0.13439205303402452</v>
      </c>
      <c r="IK362" s="223">
        <f t="shared" ref="IK362:IK425" ca="1" si="835">2*IMREAL(K101)*COS(2*PI()*B101*239/Nt_load2)-2*IMAGINARY(K101)*SIN(2*PI()*B101*239/Nt_load2)</f>
        <v>0.13473027078476391</v>
      </c>
      <c r="IL362" s="223">
        <f t="shared" ref="IL362:IL425" ca="1" si="836">2*IMREAL(K101)*COS(2*PI()*B101*240/Nt_load2)-2*IMAGINARY(K101)*SIN(2*PI()*B101*240/Nt_load2)</f>
        <v>0.13498733205827187</v>
      </c>
      <c r="IM362" s="223">
        <f t="shared" ref="IM362:IM425" ca="1" si="837">2*IMREAL(K101)*COS(2*PI()*B101*241/Nt_load2)-2*IMAGINARY(K101)*SIN(2*PI()*B101*241/Nt_load2)</f>
        <v>0.13516308201044938</v>
      </c>
      <c r="IN362" s="223">
        <f t="shared" ref="IN362:IN425" ca="1" si="838">2*IMREAL(K101)*COS(2*PI()*B101*242/Nt_load2)-2*IMAGINARY(K101)*SIN(2*PI()*B101*242/Nt_load2)</f>
        <v>0.13525741477609696</v>
      </c>
      <c r="IO362" s="223">
        <f t="shared" ref="IO362:IO425" ca="1" si="839">2*IMREAL(K101)*COS(2*PI()*B101*243/Nt_load2)-2*IMAGINARY(K101)*SIN(2*PI()*B101*243/Nt_load2)</f>
        <v>0.13527027353268395</v>
      </c>
      <c r="IP362" s="223">
        <f t="shared" ref="IP362:IP425" ca="1" si="840">2*IMREAL(K101)*COS(2*PI()*B101*244/Nt_load2)-2*IMAGINARY(K101)*SIN(2*PI()*B101*244/Nt_load2)</f>
        <v>0.13520165053457614</v>
      </c>
      <c r="IQ362" s="223">
        <f t="shared" ref="IQ362:IQ425" ca="1" si="841">2*IMREAL(K101)*COS(2*PI()*B101*245/Nt_load2)-2*IMAGINARY(K101)*SIN(2*PI()*B101*245/Nt_load2)</f>
        <v>0.13505158711770163</v>
      </c>
      <c r="IR362" s="223">
        <f t="shared" ref="IR362:IR425" ca="1" si="842">2*IMREAL(K101)*COS(2*PI()*B101*246/Nt_load2)-2*IMAGINARY(K101)*SIN(2*PI()*B101*246/Nt_load2)</f>
        <v>0.13482017367465154</v>
      </c>
      <c r="IS362" s="223">
        <f t="shared" ref="IS362:IS425" ca="1" si="843">2*IMREAL(K101)*COS(2*PI()*B101*247/Nt_load2)-2*IMAGINARY(K101)*SIN(2*PI()*B101*247/Nt_load2)</f>
        <v>0.13450754960023084</v>
      </c>
      <c r="IT362" s="223">
        <f t="shared" ref="IT362:IT425" ca="1" si="844">2*IMREAL(K101)*COS(2*PI()*B101*248/Nt_load2)-2*IMAGINARY(K101)*SIN(2*PI()*B101*248/Nt_load2)</f>
        <v>0.1341139032074922</v>
      </c>
      <c r="IU362" s="223">
        <f t="shared" ref="IU362:IU425" ca="1" si="845">2*IMREAL(K101)*COS(2*PI()*B101*249/Nt_load2)-2*IMAGINARY(K101)*SIN(2*PI()*B101*249/Nt_load2)</f>
        <v>0.1336394716143032</v>
      </c>
      <c r="IV362" s="223">
        <f t="shared" ref="IV362:IV425" ca="1" si="846">2*IMREAL(K101)*COS(2*PI()*B101*250/Nt_load2)-2*IMAGINARY(K101)*SIN(2*PI()*B101*250/Nt_load2)</f>
        <v>0.13308454060051544</v>
      </c>
      <c r="IW362" s="223">
        <f t="shared" ref="IW362:IW425" ca="1" si="847">2*IMREAL(K101)*COS(2*PI()*B101*251/Nt_load2)-2*IMAGINARY(K101)*SIN(2*PI()*B101*251/Nt_load2)</f>
        <v>0.13244944443582143</v>
      </c>
      <c r="IX362" s="223">
        <f t="shared" ref="IX362:IX425" ca="1" si="848">2*IMREAL(K101)*COS(2*PI()*B101*252/Nt_load2)-2*IMAGINARY(K101)*SIN(2*PI()*B101*252/Nt_load2)</f>
        <v>0.13173456567840303</v>
      </c>
      <c r="IY362" s="223">
        <f t="shared" ref="IY362:IY425" ca="1" si="849">2*IMREAL(K101)*COS(2*PI()*B101*253/Nt_load2)-2*IMAGINARY(K101)*SIN(2*PI()*B101*253/Nt_load2)</f>
        <v>0.13094033494449264</v>
      </c>
      <c r="IZ362" s="223">
        <f t="shared" ref="IZ362:IZ425" ca="1" si="850">2*IMREAL(K101)*COS(2*PI()*B101*254/Nt_load2)-2*IMAGINARY(K101)*SIN(2*PI()*B101*254/Nt_load2)</f>
        <v>0.13006723064898618</v>
      </c>
      <c r="JA362" s="223">
        <f t="shared" ref="JA362:JA425" ca="1" si="851">2*IMREAL(K101)*COS(2*PI()*B101*255/Nt_load2)-2*IMAGINARY(K101)*SIN(2*PI()*B101*255/Nt_load2)</f>
        <v>0.12911577871726376</v>
      </c>
      <c r="JB362" s="223">
        <f t="shared" ref="JB362:JB425" ca="1" si="852">2*IMREAL(K101)*COS(2*PI()*B101*256/Nt_load2)-2*IMAGINARY(K101)*SIN(2*PI()*B101*256/Nt_load2)</f>
        <v>0.128086552268392</v>
      </c>
    </row>
    <row r="363" spans="1:262">
      <c r="B363" s="230">
        <v>2</v>
      </c>
      <c r="C363" s="229">
        <f t="shared" ref="C363:C426" si="853">C362+Div_Nt_load2</f>
        <v>3.9062500000000001E-5</v>
      </c>
      <c r="D363" s="226">
        <f t="shared" ca="1" si="597"/>
        <v>50.083826575013525</v>
      </c>
      <c r="E363" s="225">
        <f ca="1">H361</f>
        <v>8.3826575013524141E-2</v>
      </c>
      <c r="F363" s="224">
        <v>2</v>
      </c>
      <c r="G363" s="223">
        <f t="shared" ref="G363:G425" ca="1" si="854">2*IMREAL(K102)*COS(2*PI()*B102*1/Nt_load2)-2*IMAGINARY(K102)*SIN(2*PI()*B102*1/Nt_load2)</f>
        <v>-7.1134652480598108E-4</v>
      </c>
      <c r="H363" s="223">
        <f t="shared" ca="1" si="598"/>
        <v>-7.0653241809457974E-4</v>
      </c>
      <c r="I363" s="223">
        <f t="shared" ca="1" si="599"/>
        <v>-7.0001621290305762E-4</v>
      </c>
      <c r="J363" s="223">
        <f t="shared" ca="1" si="600"/>
        <v>-6.9181360734047338E-4</v>
      </c>
      <c r="K363" s="223">
        <f t="shared" ca="1" si="601"/>
        <v>-6.8194436220209045E-4</v>
      </c>
      <c r="L363" s="223">
        <f t="shared" ca="1" si="602"/>
        <v>-6.7043225336389128E-4</v>
      </c>
      <c r="M363" s="223">
        <f t="shared" ca="1" si="603"/>
        <v>-6.5730501450440848E-4</v>
      </c>
      <c r="N363" s="223">
        <f t="shared" ca="1" si="604"/>
        <v>-6.4259427029186497E-4</v>
      </c>
      <c r="O363" s="223">
        <f t="shared" ca="1" si="605"/>
        <v>-6.2633546019757785E-4</v>
      </c>
      <c r="P363" s="223">
        <f t="shared" ca="1" si="606"/>
        <v>-6.0856775311916769E-4</v>
      </c>
      <c r="Q363" s="223">
        <f t="shared" ca="1" si="607"/>
        <v>-5.8933395301925384E-4</v>
      </c>
      <c r="R363" s="223">
        <f t="shared" ca="1" si="608"/>
        <v>-5.6868039580695883E-4</v>
      </c>
      <c r="S363" s="223">
        <f t="shared" ca="1" si="609"/>
        <v>-5.4665683771064507E-4</v>
      </c>
      <c r="T363" s="223">
        <f t="shared" ca="1" si="610"/>
        <v>-5.2331633541080245E-4</v>
      </c>
      <c r="U363" s="223">
        <f t="shared" ca="1" si="611"/>
        <v>-4.987151182218577E-4</v>
      </c>
      <c r="V363" s="223">
        <f t="shared" ca="1" si="612"/>
        <v>-4.7291245263083139E-4</v>
      </c>
      <c r="W363" s="223">
        <f t="shared" ca="1" si="613"/>
        <v>-4.4597049951917858E-4</v>
      </c>
      <c r="X363" s="223">
        <f t="shared" ca="1" si="614"/>
        <v>-4.1795416441178188E-4</v>
      </c>
      <c r="Y363" s="223">
        <f t="shared" ca="1" si="615"/>
        <v>-3.8893094111385618E-4</v>
      </c>
      <c r="Z363" s="223">
        <f t="shared" ca="1" si="616"/>
        <v>-3.5897074911245996E-4</v>
      </c>
      <c r="AA363" s="223">
        <f t="shared" ca="1" si="617"/>
        <v>-3.2814576513432765E-4</v>
      </c>
      <c r="AB363" s="223">
        <f t="shared" ca="1" si="618"/>
        <v>-2.9653024926581256E-4</v>
      </c>
      <c r="AC363" s="223">
        <f t="shared" ca="1" si="619"/>
        <v>-2.6420036605383365E-4</v>
      </c>
      <c r="AD363" s="223">
        <f t="shared" ca="1" si="620"/>
        <v>-2.3123400101881207E-4</v>
      </c>
      <c r="AE363" s="223">
        <f t="shared" ca="1" si="621"/>
        <v>-1.9771057302162977E-4</v>
      </c>
      <c r="AF363" s="223">
        <f t="shared" ca="1" si="622"/>
        <v>-1.6371084293663742E-4</v>
      </c>
      <c r="AG363" s="223">
        <f t="shared" ca="1" si="623"/>
        <v>-1.2931671909163458E-4</v>
      </c>
      <c r="AH363" s="223">
        <f t="shared" ca="1" si="624"/>
        <v>-9.4611059943533026E-5</v>
      </c>
      <c r="AI363" s="223">
        <f t="shared" ca="1" si="625"/>
        <v>-5.9677474465077326E-5</v>
      </c>
      <c r="AJ363" s="223">
        <f t="shared" ca="1" si="626"/>
        <v>-2.4600120723506036E-5</v>
      </c>
      <c r="AK363" s="223">
        <f t="shared" ca="1" si="627"/>
        <v>1.0536496863604441E-5</v>
      </c>
      <c r="AL363" s="223">
        <f t="shared" ca="1" si="628"/>
        <v>4.5647731106882363E-5</v>
      </c>
      <c r="AM363" s="223">
        <f t="shared" ca="1" si="629"/>
        <v>8.0648995967654775E-5</v>
      </c>
      <c r="AN363" s="223">
        <f t="shared" ca="1" si="630"/>
        <v>1.1545597033312335E-4</v>
      </c>
      <c r="AO363" s="223">
        <f t="shared" ca="1" si="631"/>
        <v>1.4998480115331066E-4</v>
      </c>
      <c r="AP363" s="223">
        <f t="shared" ca="1" si="632"/>
        <v>1.8415230545040275E-4</v>
      </c>
      <c r="AQ363" s="223">
        <f t="shared" ca="1" si="633"/>
        <v>2.1787617071382791E-4</v>
      </c>
      <c r="AR363" s="223">
        <f t="shared" ca="1" si="634"/>
        <v>2.5107515319830459E-4</v>
      </c>
      <c r="AS363" s="223">
        <f t="shared" ca="1" si="635"/>
        <v>2.8366927364714066E-4</v>
      </c>
      <c r="AT363" s="223">
        <f t="shared" ca="1" si="636"/>
        <v>3.1558000996926688E-4</v>
      </c>
      <c r="AU363" s="223">
        <f t="shared" ca="1" si="637"/>
        <v>3.4673048640583267E-4</v>
      </c>
      <c r="AV363" s="223">
        <f t="shared" ca="1" si="638"/>
        <v>3.7704565873064344E-4</v>
      </c>
      <c r="AW363" s="223">
        <f t="shared" ca="1" si="639"/>
        <v>4.0645249503827254E-4</v>
      </c>
      <c r="AX363" s="223">
        <f t="shared" ca="1" si="640"/>
        <v>4.3488015168432044E-4</v>
      </c>
      <c r="AY363" s="223">
        <f t="shared" ca="1" si="641"/>
        <v>4.622601439539586E-4</v>
      </c>
      <c r="AZ363" s="223">
        <f t="shared" ca="1" si="642"/>
        <v>4.8852651104760482E-4</v>
      </c>
      <c r="BA363" s="223">
        <f t="shared" ca="1" si="643"/>
        <v>5.1361597498626884E-4</v>
      </c>
      <c r="BB363" s="223">
        <f t="shared" ca="1" si="644"/>
        <v>5.3746809305374454E-4</v>
      </c>
      <c r="BC363" s="223">
        <f t="shared" ca="1" si="645"/>
        <v>5.6002540340840891E-4</v>
      </c>
      <c r="BD363" s="223">
        <f t="shared" ca="1" si="646"/>
        <v>5.8123356351383066E-4</v>
      </c>
      <c r="BE363" s="223">
        <f t="shared" ca="1" si="647"/>
        <v>6.0104148105469984E-4</v>
      </c>
      <c r="BF363" s="223">
        <f t="shared" ca="1" si="648"/>
        <v>6.1940143702269245E-4</v>
      </c>
      <c r="BG363" s="223">
        <f t="shared" ca="1" si="649"/>
        <v>6.3626920067573879E-4</v>
      </c>
      <c r="BH363" s="223">
        <f t="shared" ca="1" si="650"/>
        <v>6.5160413609375754E-4</v>
      </c>
      <c r="BI363" s="223">
        <f t="shared" ca="1" si="651"/>
        <v>6.6536930007414475E-4</v>
      </c>
      <c r="BJ363" s="223">
        <f t="shared" ca="1" si="652"/>
        <v>6.775315311311859E-4</v>
      </c>
      <c r="BK363" s="223">
        <f t="shared" ca="1" si="653"/>
        <v>6.8806152938497868E-4</v>
      </c>
      <c r="BL363" s="223">
        <f t="shared" ca="1" si="654"/>
        <v>6.9693392714741088E-4</v>
      </c>
      <c r="BM363" s="223">
        <f t="shared" ca="1" si="655"/>
        <v>7.0412735003514272E-4</v>
      </c>
      <c r="BN363" s="223">
        <f t="shared" ca="1" si="656"/>
        <v>7.0962446846236803E-4</v>
      </c>
      <c r="BO363" s="223">
        <f t="shared" ca="1" si="657"/>
        <v>7.1341203938930493E-4</v>
      </c>
      <c r="BP363" s="223">
        <f t="shared" ca="1" si="658"/>
        <v>7.1548093822583838E-4</v>
      </c>
      <c r="BQ363" s="223">
        <f t="shared" ca="1" si="659"/>
        <v>7.1582618081345722E-4</v>
      </c>
      <c r="BR363" s="223">
        <f t="shared" ca="1" si="660"/>
        <v>7.1444693543252797E-4</v>
      </c>
      <c r="BS363" s="223">
        <f t="shared" ca="1" si="661"/>
        <v>7.1134652480598108E-4</v>
      </c>
      <c r="BT363" s="223">
        <f t="shared" ca="1" si="662"/>
        <v>7.0653241809457974E-4</v>
      </c>
      <c r="BU363" s="223">
        <f t="shared" ca="1" si="663"/>
        <v>7.0001621290305762E-4</v>
      </c>
      <c r="BV363" s="223">
        <f t="shared" ca="1" si="664"/>
        <v>6.9181360734047327E-4</v>
      </c>
      <c r="BW363" s="223">
        <f t="shared" ca="1" si="665"/>
        <v>6.8194436220209045E-4</v>
      </c>
      <c r="BX363" s="223">
        <f t="shared" ca="1" si="666"/>
        <v>6.7043225336389128E-4</v>
      </c>
      <c r="BY363" s="223">
        <f t="shared" ca="1" si="667"/>
        <v>6.5730501450440848E-4</v>
      </c>
      <c r="BZ363" s="223">
        <f t="shared" ca="1" si="668"/>
        <v>6.4259427029186497E-4</v>
      </c>
      <c r="CA363" s="223">
        <f t="shared" ca="1" si="669"/>
        <v>6.2633546019757796E-4</v>
      </c>
      <c r="CB363" s="223">
        <f t="shared" ca="1" si="670"/>
        <v>6.0856775311916769E-4</v>
      </c>
      <c r="CC363" s="223">
        <f t="shared" ca="1" si="671"/>
        <v>5.8933395301925384E-4</v>
      </c>
      <c r="CD363" s="223">
        <f t="shared" ca="1" si="672"/>
        <v>5.6868039580695894E-4</v>
      </c>
      <c r="CE363" s="223">
        <f t="shared" ca="1" si="673"/>
        <v>5.4665683771064507E-4</v>
      </c>
      <c r="CF363" s="223">
        <f t="shared" ca="1" si="674"/>
        <v>5.2331633541080255E-4</v>
      </c>
      <c r="CG363" s="223">
        <f t="shared" ca="1" si="675"/>
        <v>4.987151182218577E-4</v>
      </c>
      <c r="CH363" s="223">
        <f t="shared" ca="1" si="676"/>
        <v>4.729124526308315E-4</v>
      </c>
      <c r="CI363" s="223">
        <f t="shared" ca="1" si="677"/>
        <v>4.4597049951917886E-4</v>
      </c>
      <c r="CJ363" s="223">
        <f t="shared" ca="1" si="678"/>
        <v>4.1795416441178226E-4</v>
      </c>
      <c r="CK363" s="223">
        <f t="shared" ca="1" si="679"/>
        <v>3.889309411138559E-4</v>
      </c>
      <c r="CL363" s="223">
        <f t="shared" ca="1" si="680"/>
        <v>3.589707491124599E-4</v>
      </c>
      <c r="CM363" s="223">
        <f t="shared" ca="1" si="681"/>
        <v>3.2814576513432771E-4</v>
      </c>
      <c r="CN363" s="223">
        <f t="shared" ca="1" si="682"/>
        <v>2.9653024926581262E-4</v>
      </c>
      <c r="CO363" s="223">
        <f t="shared" ca="1" si="683"/>
        <v>2.6420036605383386E-4</v>
      </c>
      <c r="CP363" s="223">
        <f t="shared" ca="1" si="684"/>
        <v>2.3123400101881245E-4</v>
      </c>
      <c r="CQ363" s="223">
        <f t="shared" ca="1" si="685"/>
        <v>1.9771057302162969E-4</v>
      </c>
      <c r="CR363" s="223">
        <f t="shared" ca="1" si="686"/>
        <v>1.637108429366375E-4</v>
      </c>
      <c r="CS363" s="223">
        <f t="shared" ca="1" si="687"/>
        <v>1.2931671909163466E-4</v>
      </c>
      <c r="CT363" s="223">
        <f t="shared" ca="1" si="688"/>
        <v>9.4611059943533243E-5</v>
      </c>
      <c r="CU363" s="223">
        <f t="shared" ca="1" si="689"/>
        <v>5.9677474465077719E-5</v>
      </c>
      <c r="CV363" s="223">
        <f t="shared" ca="1" si="690"/>
        <v>2.4600120723505799E-5</v>
      </c>
      <c r="CW363" s="223">
        <f t="shared" ca="1" si="691"/>
        <v>-1.0536496863604509E-5</v>
      </c>
      <c r="CX363" s="223">
        <f t="shared" ca="1" si="692"/>
        <v>-4.5647731106882275E-5</v>
      </c>
      <c r="CY363" s="223">
        <f t="shared" ca="1" si="693"/>
        <v>-8.0648995967654518E-5</v>
      </c>
      <c r="CZ363" s="223">
        <f t="shared" ca="1" si="694"/>
        <v>-1.1545597033312295E-4</v>
      </c>
      <c r="DA363" s="223">
        <f t="shared" ca="1" si="695"/>
        <v>-1.4998480115331088E-4</v>
      </c>
      <c r="DB363" s="223">
        <f t="shared" ca="1" si="696"/>
        <v>-1.8415230545040283E-4</v>
      </c>
      <c r="DC363" s="223">
        <f t="shared" ca="1" si="697"/>
        <v>-2.1787617071382783E-4</v>
      </c>
      <c r="DD363" s="223">
        <f t="shared" ca="1" si="698"/>
        <v>-2.5107515319830454E-4</v>
      </c>
      <c r="DE363" s="223">
        <f t="shared" ca="1" si="699"/>
        <v>-2.8366927364714044E-4</v>
      </c>
      <c r="DF363" s="223">
        <f t="shared" ca="1" si="700"/>
        <v>-3.1558000996926709E-4</v>
      </c>
      <c r="DG363" s="223">
        <f t="shared" ca="1" si="701"/>
        <v>-3.4673048640583288E-4</v>
      </c>
      <c r="DH363" s="223">
        <f t="shared" ca="1" si="702"/>
        <v>-3.7704565873064334E-4</v>
      </c>
      <c r="DI363" s="223">
        <f t="shared" ca="1" si="703"/>
        <v>-4.0645249503827244E-4</v>
      </c>
      <c r="DJ363" s="223">
        <f t="shared" ca="1" si="704"/>
        <v>-4.3488015168432033E-4</v>
      </c>
      <c r="DK363" s="223">
        <f t="shared" ca="1" si="705"/>
        <v>-4.6226014395395833E-4</v>
      </c>
      <c r="DL363" s="223">
        <f t="shared" ca="1" si="706"/>
        <v>-4.8852651104760493E-4</v>
      </c>
      <c r="DM363" s="223">
        <f t="shared" ca="1" si="707"/>
        <v>-5.1361597498626873E-4</v>
      </c>
      <c r="DN363" s="223">
        <f t="shared" ca="1" si="708"/>
        <v>-5.3746809305374454E-4</v>
      </c>
      <c r="DO363" s="223">
        <f t="shared" ca="1" si="709"/>
        <v>-5.6002540340840891E-4</v>
      </c>
      <c r="DP363" s="223">
        <f t="shared" ca="1" si="710"/>
        <v>-5.8123356351383044E-4</v>
      </c>
      <c r="DQ363" s="223">
        <f t="shared" ca="1" si="711"/>
        <v>-6.0104148105470006E-4</v>
      </c>
      <c r="DR363" s="223">
        <f t="shared" ca="1" si="712"/>
        <v>-6.1940143702269245E-4</v>
      </c>
      <c r="DS363" s="223">
        <f t="shared" ca="1" si="713"/>
        <v>-6.3626920067573879E-4</v>
      </c>
      <c r="DT363" s="223">
        <f t="shared" ca="1" si="714"/>
        <v>-6.5160413609375743E-4</v>
      </c>
      <c r="DU363" s="223">
        <f t="shared" ca="1" si="715"/>
        <v>-6.6536930007414475E-4</v>
      </c>
      <c r="DV363" s="223">
        <f t="shared" ca="1" si="716"/>
        <v>-6.7753153113118568E-4</v>
      </c>
      <c r="DW363" s="223">
        <f t="shared" ca="1" si="717"/>
        <v>-6.8806152938497857E-4</v>
      </c>
      <c r="DX363" s="223">
        <f t="shared" ca="1" si="718"/>
        <v>-6.9693392714741088E-4</v>
      </c>
      <c r="DY363" s="223">
        <f t="shared" ca="1" si="719"/>
        <v>-7.0412735003514272E-4</v>
      </c>
      <c r="DZ363" s="223">
        <f t="shared" ca="1" si="720"/>
        <v>-7.0962446846236792E-4</v>
      </c>
      <c r="EA363" s="223">
        <f t="shared" ca="1" si="721"/>
        <v>-7.1341203938930483E-4</v>
      </c>
      <c r="EB363" s="223">
        <f t="shared" ca="1" si="722"/>
        <v>-7.1548093822583849E-4</v>
      </c>
      <c r="EC363" s="223">
        <f t="shared" ca="1" si="723"/>
        <v>-7.1582618081345722E-4</v>
      </c>
      <c r="ED363" s="223">
        <f t="shared" ca="1" si="724"/>
        <v>-7.1444693543252797E-4</v>
      </c>
      <c r="EE363" s="223">
        <f t="shared" ca="1" si="725"/>
        <v>-7.1134652480598108E-4</v>
      </c>
      <c r="EF363" s="223">
        <f t="shared" ca="1" si="726"/>
        <v>-7.0653241809457985E-4</v>
      </c>
      <c r="EG363" s="223">
        <f t="shared" ca="1" si="727"/>
        <v>-7.0001621290305752E-4</v>
      </c>
      <c r="EH363" s="223">
        <f t="shared" ca="1" si="728"/>
        <v>-6.9181360734047338E-4</v>
      </c>
      <c r="EI363" s="223">
        <f t="shared" ca="1" si="729"/>
        <v>-6.8194436220209045E-4</v>
      </c>
      <c r="EJ363" s="223">
        <f t="shared" ca="1" si="730"/>
        <v>-6.7043225336389128E-4</v>
      </c>
      <c r="EK363" s="223">
        <f t="shared" ca="1" si="731"/>
        <v>-6.5730501450440859E-4</v>
      </c>
      <c r="EL363" s="223">
        <f t="shared" ca="1" si="732"/>
        <v>-6.4259427029186497E-4</v>
      </c>
      <c r="EM363" s="223">
        <f t="shared" ca="1" si="733"/>
        <v>-6.2633546019757785E-4</v>
      </c>
      <c r="EN363" s="223">
        <f t="shared" ca="1" si="734"/>
        <v>-6.0856775311916769E-4</v>
      </c>
      <c r="EO363" s="223">
        <f t="shared" ca="1" si="735"/>
        <v>-5.8933395301925394E-4</v>
      </c>
      <c r="EP363" s="223">
        <f t="shared" ca="1" si="736"/>
        <v>-5.6868039580695894E-4</v>
      </c>
      <c r="EQ363" s="223">
        <f t="shared" ca="1" si="737"/>
        <v>-5.4665683771064528E-4</v>
      </c>
      <c r="ER363" s="223">
        <f t="shared" ca="1" si="738"/>
        <v>-5.2331633541080234E-4</v>
      </c>
      <c r="ES363" s="223">
        <f t="shared" ca="1" si="739"/>
        <v>-4.9871511822185781E-4</v>
      </c>
      <c r="ET363" s="223">
        <f t="shared" ca="1" si="740"/>
        <v>-4.729124526308315E-4</v>
      </c>
      <c r="EU363" s="223">
        <f t="shared" ca="1" si="741"/>
        <v>-4.4597049951917891E-4</v>
      </c>
      <c r="EV363" s="223">
        <f t="shared" ca="1" si="742"/>
        <v>-4.1795416441178226E-4</v>
      </c>
      <c r="EW363" s="223">
        <f t="shared" ca="1" si="743"/>
        <v>-3.8893094111385601E-4</v>
      </c>
      <c r="EX363" s="223">
        <f t="shared" ca="1" si="744"/>
        <v>-3.5897074911245996E-4</v>
      </c>
      <c r="EY363" s="223">
        <f t="shared" ca="1" si="745"/>
        <v>-3.2814576513432781E-4</v>
      </c>
      <c r="EZ363" s="223">
        <f t="shared" ca="1" si="746"/>
        <v>-2.9653024926581267E-4</v>
      </c>
      <c r="FA363" s="223">
        <f t="shared" ca="1" si="747"/>
        <v>-2.6420036605383397E-4</v>
      </c>
      <c r="FB363" s="223">
        <f t="shared" ca="1" si="748"/>
        <v>-2.3123400101881251E-4</v>
      </c>
      <c r="FC363" s="223">
        <f t="shared" ca="1" si="749"/>
        <v>-1.9771057302162977E-4</v>
      </c>
      <c r="FD363" s="223">
        <f t="shared" ca="1" si="750"/>
        <v>-1.6371084293663761E-4</v>
      </c>
      <c r="FE363" s="223">
        <f t="shared" ca="1" si="751"/>
        <v>-1.2931671909163474E-4</v>
      </c>
      <c r="FF363" s="223">
        <f t="shared" ca="1" si="752"/>
        <v>-9.4611059943533325E-5</v>
      </c>
      <c r="FG363" s="223">
        <f t="shared" ca="1" si="753"/>
        <v>-5.9677474465077827E-5</v>
      </c>
      <c r="FH363" s="223">
        <f t="shared" ca="1" si="754"/>
        <v>-2.4600120723505894E-5</v>
      </c>
      <c r="FI363" s="223">
        <f t="shared" ca="1" si="755"/>
        <v>1.0536496863604421E-5</v>
      </c>
      <c r="FJ363" s="223">
        <f t="shared" ca="1" si="756"/>
        <v>4.5647731106882187E-5</v>
      </c>
      <c r="FK363" s="223">
        <f t="shared" ca="1" si="757"/>
        <v>8.0648995967654436E-5</v>
      </c>
      <c r="FL363" s="223">
        <f t="shared" ca="1" si="758"/>
        <v>1.1545597033312286E-4</v>
      </c>
      <c r="FM363" s="223">
        <f t="shared" ca="1" si="759"/>
        <v>1.4998480115331018E-4</v>
      </c>
      <c r="FN363" s="223">
        <f t="shared" ca="1" si="760"/>
        <v>1.8415230545040212E-4</v>
      </c>
      <c r="FO363" s="223">
        <f t="shared" ca="1" si="761"/>
        <v>2.1787617071382712E-4</v>
      </c>
      <c r="FP363" s="223">
        <f t="shared" ca="1" si="762"/>
        <v>2.5107515319830508E-4</v>
      </c>
      <c r="FQ363" s="223">
        <f t="shared" ca="1" si="763"/>
        <v>2.8366927364714093E-4</v>
      </c>
      <c r="FR363" s="223">
        <f t="shared" ca="1" si="764"/>
        <v>3.1558000996926699E-4</v>
      </c>
      <c r="FS363" s="223">
        <f t="shared" ca="1" si="765"/>
        <v>3.4673048640583278E-4</v>
      </c>
      <c r="FT363" s="223">
        <f t="shared" ca="1" si="766"/>
        <v>3.7704565873064328E-4</v>
      </c>
      <c r="FU363" s="223">
        <f t="shared" ca="1" si="767"/>
        <v>4.0645249503827238E-4</v>
      </c>
      <c r="FV363" s="223">
        <f t="shared" ca="1" si="768"/>
        <v>4.3488015168432028E-4</v>
      </c>
      <c r="FW363" s="223">
        <f t="shared" ca="1" si="769"/>
        <v>4.6226014395395827E-4</v>
      </c>
      <c r="FX363" s="223">
        <f t="shared" ca="1" si="770"/>
        <v>4.8852651104760449E-4</v>
      </c>
      <c r="FY363" s="223">
        <f t="shared" ca="1" si="771"/>
        <v>5.136159749862683E-4</v>
      </c>
      <c r="FZ363" s="223">
        <f t="shared" ca="1" si="772"/>
        <v>5.3746809305374411E-4</v>
      </c>
      <c r="GA363" s="223">
        <f t="shared" ca="1" si="773"/>
        <v>5.6002540340840924E-4</v>
      </c>
      <c r="GB363" s="223">
        <f t="shared" ca="1" si="774"/>
        <v>5.8123356351383077E-4</v>
      </c>
      <c r="GC363" s="223">
        <f t="shared" ca="1" si="775"/>
        <v>6.0104148105469995E-4</v>
      </c>
      <c r="GD363" s="223">
        <f t="shared" ca="1" si="776"/>
        <v>6.1940143702269234E-4</v>
      </c>
      <c r="GE363" s="223">
        <f t="shared" ca="1" si="777"/>
        <v>6.3626920067573879E-4</v>
      </c>
      <c r="GF363" s="223">
        <f t="shared" ca="1" si="778"/>
        <v>6.5160413609375743E-4</v>
      </c>
      <c r="GG363" s="223">
        <f t="shared" ca="1" si="779"/>
        <v>6.6536930007414475E-4</v>
      </c>
      <c r="GH363" s="223">
        <f t="shared" ca="1" si="780"/>
        <v>6.7753153113118568E-4</v>
      </c>
      <c r="GI363" s="223">
        <f t="shared" ca="1" si="781"/>
        <v>6.8806152938497846E-4</v>
      </c>
      <c r="GJ363" s="223">
        <f t="shared" ca="1" si="782"/>
        <v>6.9693392714741066E-4</v>
      </c>
      <c r="GK363" s="223">
        <f t="shared" ca="1" si="783"/>
        <v>7.0412735003514272E-4</v>
      </c>
      <c r="GL363" s="223">
        <f t="shared" ca="1" si="784"/>
        <v>7.0962446846236792E-4</v>
      </c>
      <c r="GM363" s="223">
        <f t="shared" ca="1" si="785"/>
        <v>7.1341203938930493E-4</v>
      </c>
      <c r="GN363" s="223">
        <f t="shared" ca="1" si="786"/>
        <v>7.1548093822583849E-4</v>
      </c>
      <c r="GO363" s="223">
        <f t="shared" ca="1" si="787"/>
        <v>7.1582618081345722E-4</v>
      </c>
      <c r="GP363" s="223">
        <f t="shared" ca="1" si="788"/>
        <v>7.1444693543252797E-4</v>
      </c>
      <c r="GQ363" s="223">
        <f t="shared" ca="1" si="789"/>
        <v>7.1134652480598108E-4</v>
      </c>
      <c r="GR363" s="223">
        <f t="shared" ca="1" si="790"/>
        <v>7.0653241809457985E-4</v>
      </c>
      <c r="GS363" s="223">
        <f t="shared" ca="1" si="791"/>
        <v>7.0001621290305784E-4</v>
      </c>
      <c r="GT363" s="223">
        <f t="shared" ca="1" si="792"/>
        <v>6.9181360734047348E-4</v>
      </c>
      <c r="GU363" s="223">
        <f t="shared" ca="1" si="793"/>
        <v>6.8194436220209078E-4</v>
      </c>
      <c r="GV363" s="223">
        <f t="shared" ca="1" si="794"/>
        <v>6.7043225336389106E-4</v>
      </c>
      <c r="GW363" s="223">
        <f t="shared" ca="1" si="795"/>
        <v>6.5730501450440837E-4</v>
      </c>
      <c r="GX363" s="223">
        <f t="shared" ca="1" si="796"/>
        <v>6.4259427029186497E-4</v>
      </c>
      <c r="GY363" s="223">
        <f t="shared" ca="1" si="797"/>
        <v>6.2633546019757785E-4</v>
      </c>
      <c r="GZ363" s="223">
        <f t="shared" ca="1" si="798"/>
        <v>6.0856775311916779E-4</v>
      </c>
      <c r="HA363" s="223">
        <f t="shared" ca="1" si="799"/>
        <v>5.8933395301925405E-4</v>
      </c>
      <c r="HB363" s="223">
        <f t="shared" ca="1" si="800"/>
        <v>5.6868039580695905E-4</v>
      </c>
      <c r="HC363" s="223">
        <f t="shared" ca="1" si="801"/>
        <v>5.4665683771064539E-4</v>
      </c>
      <c r="HD363" s="223">
        <f t="shared" ca="1" si="802"/>
        <v>5.2331633541080277E-4</v>
      </c>
      <c r="HE363" s="223">
        <f t="shared" ca="1" si="803"/>
        <v>4.9871511822185835E-4</v>
      </c>
      <c r="HF363" s="223">
        <f t="shared" ca="1" si="804"/>
        <v>4.7291245263083101E-4</v>
      </c>
      <c r="HG363" s="223">
        <f t="shared" ca="1" si="805"/>
        <v>4.4597049951917837E-4</v>
      </c>
      <c r="HH363" s="223">
        <f t="shared" ca="1" si="806"/>
        <v>4.1795416441178183E-4</v>
      </c>
      <c r="HI363" s="223">
        <f t="shared" ca="1" si="807"/>
        <v>3.8893094111385612E-4</v>
      </c>
      <c r="HJ363" s="223">
        <f t="shared" ca="1" si="808"/>
        <v>3.5897074911246007E-4</v>
      </c>
      <c r="HK363" s="223">
        <f t="shared" ca="1" si="809"/>
        <v>3.2814576513432792E-4</v>
      </c>
      <c r="HL363" s="223">
        <f t="shared" ca="1" si="810"/>
        <v>2.9653024926581278E-4</v>
      </c>
      <c r="HM363" s="223">
        <f t="shared" ca="1" si="811"/>
        <v>2.6420036605383403E-4</v>
      </c>
      <c r="HN363" s="223">
        <f t="shared" ca="1" si="812"/>
        <v>2.3123400101881261E-4</v>
      </c>
      <c r="HO363" s="223">
        <f t="shared" ca="1" si="813"/>
        <v>1.9771057302163045E-4</v>
      </c>
      <c r="HP363" s="223">
        <f t="shared" ca="1" si="814"/>
        <v>1.6371084293663829E-4</v>
      </c>
      <c r="HQ363" s="223">
        <f t="shared" ca="1" si="815"/>
        <v>1.293167190916342E-4</v>
      </c>
      <c r="HR363" s="223">
        <f t="shared" ca="1" si="816"/>
        <v>9.4611059943532796E-5</v>
      </c>
      <c r="HS363" s="223">
        <f t="shared" ca="1" si="817"/>
        <v>5.9677474465077271E-5</v>
      </c>
      <c r="HT363" s="223">
        <f t="shared" ca="1" si="818"/>
        <v>2.4600120723505975E-5</v>
      </c>
      <c r="HU363" s="223">
        <f t="shared" ca="1" si="819"/>
        <v>-1.0536496863604339E-5</v>
      </c>
      <c r="HV363" s="223">
        <f t="shared" ca="1" si="820"/>
        <v>-4.5647731106882098E-5</v>
      </c>
      <c r="HW363" s="223">
        <f t="shared" ca="1" si="821"/>
        <v>-8.0648995967654355E-5</v>
      </c>
      <c r="HX363" s="223">
        <f t="shared" ca="1" si="822"/>
        <v>-1.1545597033312278E-4</v>
      </c>
      <c r="HY363" s="223">
        <f t="shared" ca="1" si="823"/>
        <v>-1.4998480115331009E-4</v>
      </c>
      <c r="HZ363" s="223">
        <f t="shared" ca="1" si="824"/>
        <v>-1.8415230545040207E-4</v>
      </c>
      <c r="IA363" s="223">
        <f t="shared" ca="1" si="825"/>
        <v>-2.1787617071382701E-4</v>
      </c>
      <c r="IB363" s="223">
        <f t="shared" ca="1" si="826"/>
        <v>-2.5107515319830497E-4</v>
      </c>
      <c r="IC363" s="223">
        <f t="shared" ca="1" si="827"/>
        <v>-2.8366927364714082E-4</v>
      </c>
      <c r="ID363" s="223">
        <f t="shared" ca="1" si="828"/>
        <v>-3.1558000996926693E-4</v>
      </c>
      <c r="IE363" s="223">
        <f t="shared" ca="1" si="829"/>
        <v>-3.5105817264546277E-4</v>
      </c>
      <c r="IF363" s="223">
        <f t="shared" ca="1" si="830"/>
        <v>-3.7704565873064317E-4</v>
      </c>
      <c r="IG363" s="223">
        <f t="shared" ca="1" si="831"/>
        <v>-4.0645249503827227E-4</v>
      </c>
      <c r="IH363" s="223">
        <f t="shared" ca="1" si="832"/>
        <v>-4.3488015168432017E-4</v>
      </c>
      <c r="II363" s="223">
        <f t="shared" ca="1" si="833"/>
        <v>-4.6226014395395817E-4</v>
      </c>
      <c r="IJ363" s="223">
        <f t="shared" ca="1" si="834"/>
        <v>-4.8852651104760439E-4</v>
      </c>
      <c r="IK363" s="223">
        <f t="shared" ca="1" si="835"/>
        <v>-5.1361597498626819E-4</v>
      </c>
      <c r="IL363" s="223">
        <f t="shared" ca="1" si="836"/>
        <v>-5.3746809305374411E-4</v>
      </c>
      <c r="IM363" s="223">
        <f t="shared" ca="1" si="837"/>
        <v>-5.6002540340840924E-4</v>
      </c>
      <c r="IN363" s="223">
        <f t="shared" ca="1" si="838"/>
        <v>-5.8123356351383066E-4</v>
      </c>
      <c r="IO363" s="223">
        <f t="shared" ca="1" si="839"/>
        <v>-6.0104148105469984E-4</v>
      </c>
      <c r="IP363" s="223">
        <f t="shared" ca="1" si="840"/>
        <v>-6.1940143702269234E-4</v>
      </c>
      <c r="IQ363" s="223">
        <f t="shared" ca="1" si="841"/>
        <v>-6.3626920067573879E-4</v>
      </c>
      <c r="IR363" s="223">
        <f t="shared" ca="1" si="842"/>
        <v>-6.5160413609375743E-4</v>
      </c>
      <c r="IS363" s="223">
        <f t="shared" ca="1" si="843"/>
        <v>-6.6536930007414464E-4</v>
      </c>
      <c r="IT363" s="223">
        <f t="shared" ca="1" si="844"/>
        <v>-6.7753153113118568E-4</v>
      </c>
      <c r="IU363" s="223">
        <f t="shared" ca="1" si="845"/>
        <v>-6.8806152938497836E-4</v>
      </c>
      <c r="IV363" s="223">
        <f t="shared" ca="1" si="846"/>
        <v>-6.9693392714741066E-4</v>
      </c>
      <c r="IW363" s="223">
        <f t="shared" ca="1" si="847"/>
        <v>-7.0412735003514272E-4</v>
      </c>
      <c r="IX363" s="223">
        <f t="shared" ca="1" si="848"/>
        <v>-7.0962446846236792E-4</v>
      </c>
      <c r="IY363" s="223">
        <f t="shared" ca="1" si="849"/>
        <v>-7.1341203938930493E-4</v>
      </c>
      <c r="IZ363" s="223">
        <f t="shared" ca="1" si="850"/>
        <v>-7.1548093822583838E-4</v>
      </c>
      <c r="JA363" s="223">
        <f t="shared" ca="1" si="851"/>
        <v>-7.1582618081345722E-4</v>
      </c>
      <c r="JB363" s="223">
        <f t="shared" ca="1" si="852"/>
        <v>-7.1444693543252797E-4</v>
      </c>
    </row>
    <row r="364" spans="1:262">
      <c r="B364" s="230">
        <v>3</v>
      </c>
      <c r="C364" s="229">
        <f t="shared" si="853"/>
        <v>5.8593749999999998E-5</v>
      </c>
      <c r="D364" s="226">
        <f t="shared" ca="1" si="597"/>
        <v>50.085129544342777</v>
      </c>
      <c r="E364" s="225">
        <f ca="1">I361</f>
        <v>8.5129544342773769E-2</v>
      </c>
      <c r="F364" s="224">
        <v>3</v>
      </c>
      <c r="G364" s="223">
        <f t="shared" ca="1" si="854"/>
        <v>-4.7664267434069589E-2</v>
      </c>
      <c r="H364" s="223">
        <f t="shared" ca="1" si="598"/>
        <v>-4.7575628499386159E-2</v>
      </c>
      <c r="I364" s="223">
        <f t="shared" ca="1" si="599"/>
        <v>-4.7229173111787474E-2</v>
      </c>
      <c r="J364" s="223">
        <f t="shared" ca="1" si="600"/>
        <v>-4.6626778743036737E-2</v>
      </c>
      <c r="K364" s="223">
        <f t="shared" ca="1" si="601"/>
        <v>-4.5771709820411233E-2</v>
      </c>
      <c r="L364" s="223">
        <f t="shared" ca="1" si="602"/>
        <v>-4.4668600036488079E-2</v>
      </c>
      <c r="M364" s="223">
        <f t="shared" ca="1" si="603"/>
        <v>-4.3323427238762681E-2</v>
      </c>
      <c r="N364" s="223">
        <f t="shared" ca="1" si="604"/>
        <v>-4.1743481035175188E-2</v>
      </c>
      <c r="O364" s="223">
        <f t="shared" ca="1" si="605"/>
        <v>-3.9937323291093549E-2</v>
      </c>
      <c r="P364" s="223">
        <f t="shared" ca="1" si="606"/>
        <v>-3.7914741731823152E-2</v>
      </c>
      <c r="Q364" s="223">
        <f t="shared" ca="1" si="607"/>
        <v>-3.5686696902075474E-2</v>
      </c>
      <c r="R364" s="223">
        <f t="shared" ca="1" si="608"/>
        <v>-3.326526276982654E-2</v>
      </c>
      <c r="S364" s="223">
        <f t="shared" ca="1" si="609"/>
        <v>-3.0663561296438411E-2</v>
      </c>
      <c r="T364" s="223">
        <f t="shared" ca="1" si="610"/>
        <v>-2.7895691327613603E-2</v>
      </c>
      <c r="U364" s="223">
        <f t="shared" ca="1" si="611"/>
        <v>-2.4976652190528689E-2</v>
      </c>
      <c r="V364" s="223">
        <f t="shared" ca="1" si="612"/>
        <v>-2.192226241118073E-2</v>
      </c>
      <c r="W364" s="223">
        <f t="shared" ca="1" si="613"/>
        <v>-1.8749073992424335E-2</v>
      </c>
      <c r="X364" s="223">
        <f t="shared" ca="1" si="614"/>
        <v>-1.5474282717234111E-2</v>
      </c>
      <c r="Y364" s="223">
        <f t="shared" ca="1" si="615"/>
        <v>-1.2115634963266803E-2</v>
      </c>
      <c r="Z364" s="223">
        <f t="shared" ca="1" si="616"/>
        <v>-8.6913315337032015E-3</v>
      </c>
      <c r="AA364" s="223">
        <f t="shared" ca="1" si="617"/>
        <v>-5.2199290255187216E-3</v>
      </c>
      <c r="AB364" s="223">
        <f t="shared" ca="1" si="618"/>
        <v>-1.7202392696766401E-3</v>
      </c>
      <c r="AC364" s="223">
        <f t="shared" ca="1" si="619"/>
        <v>1.7887726118138558E-3</v>
      </c>
      <c r="AD364" s="223">
        <f t="shared" ca="1" si="620"/>
        <v>5.2880909795369859E-3</v>
      </c>
      <c r="AE364" s="223">
        <f t="shared" ca="1" si="621"/>
        <v>8.758752724067953E-3</v>
      </c>
      <c r="AF364" s="223">
        <f t="shared" ca="1" si="622"/>
        <v>1.2181950028705913E-2</v>
      </c>
      <c r="AG364" s="223">
        <f t="shared" ca="1" si="623"/>
        <v>1.5539132290662255E-2</v>
      </c>
      <c r="AH364" s="223">
        <f t="shared" ca="1" si="624"/>
        <v>1.8812106648384383E-2</v>
      </c>
      <c r="AI364" s="223">
        <f t="shared" ca="1" si="625"/>
        <v>2.1983136570248696E-2</v>
      </c>
      <c r="AJ364" s="223">
        <f t="shared" ca="1" si="626"/>
        <v>2.5035037970362307E-2</v>
      </c>
      <c r="AK364" s="223">
        <f t="shared" ca="1" si="627"/>
        <v>2.7951272330613237E-2</v>
      </c>
      <c r="AL364" s="223">
        <f t="shared" ca="1" si="628"/>
        <v>3.0716036324333135E-2</v>
      </c>
      <c r="AM364" s="223">
        <f t="shared" ca="1" si="629"/>
        <v>3.331434745589363E-2</v>
      </c>
      <c r="AN364" s="223">
        <f t="shared" ca="1" si="630"/>
        <v>3.5732125252148285E-2</v>
      </c>
      <c r="AO364" s="223">
        <f t="shared" ca="1" si="631"/>
        <v>3.7956267565736626E-2</v>
      </c>
      <c r="AP364" s="223">
        <f t="shared" ca="1" si="632"/>
        <v>3.9974721576755773E-2</v>
      </c>
      <c r="AQ364" s="223">
        <f t="shared" ca="1" si="633"/>
        <v>4.177654910803591E-2</v>
      </c>
      <c r="AR364" s="223">
        <f t="shared" ca="1" si="634"/>
        <v>4.3351985900069931E-2</v>
      </c>
      <c r="AS364" s="223">
        <f t="shared" ca="1" si="635"/>
        <v>4.4692494524381857E-2</v>
      </c>
      <c r="AT364" s="223">
        <f t="shared" ca="1" si="636"/>
        <v>4.5790810648591355E-2</v>
      </c>
      <c r="AU364" s="223">
        <f t="shared" ca="1" si="637"/>
        <v>4.6640982402460354E-2</v>
      </c>
      <c r="AV364" s="223">
        <f t="shared" ca="1" si="638"/>
        <v>4.7238402631593533E-2</v>
      </c>
      <c r="AW364" s="223">
        <f t="shared" ca="1" si="639"/>
        <v>4.7579833864007146E-2</v>
      </c>
      <c r="AX364" s="223">
        <f t="shared" ca="1" si="640"/>
        <v>4.7663425854270261E-2</v>
      </c>
      <c r="AY364" s="223">
        <f t="shared" ca="1" si="641"/>
        <v>4.7488725610145013E-2</v>
      </c>
      <c r="AZ364" s="223">
        <f t="shared" ca="1" si="642"/>
        <v>4.70566798473908E-2</v>
      </c>
      <c r="BA364" s="223">
        <f t="shared" ca="1" si="643"/>
        <v>4.6369629859429579E-2</v>
      </c>
      <c r="BB364" s="223">
        <f t="shared" ca="1" si="644"/>
        <v>4.5431298829673894E-2</v>
      </c>
      <c r="BC364" s="223">
        <f t="shared" ca="1" si="645"/>
        <v>4.4246771655273472E-2</v>
      </c>
      <c r="BD364" s="223">
        <f t="shared" ca="1" si="646"/>
        <v>4.2822467391616915E-2</v>
      </c>
      <c r="BE364" s="223">
        <f t="shared" ca="1" si="647"/>
        <v>4.1166104466914447E-2</v>
      </c>
      <c r="BF364" s="223">
        <f t="shared" ca="1" si="648"/>
        <v>3.9286658855366634E-2</v>
      </c>
      <c r="BG364" s="223">
        <f t="shared" ca="1" si="649"/>
        <v>3.7194315435582548E-2</v>
      </c>
      <c r="BH364" s="223">
        <f t="shared" ca="1" si="650"/>
        <v>3.4900412797840126E-2</v>
      </c>
      <c r="BI364" s="223">
        <f t="shared" ca="1" si="651"/>
        <v>3.2417381799283024E-2</v>
      </c>
      <c r="BJ364" s="223">
        <f t="shared" ca="1" si="652"/>
        <v>2.9758678200028695E-2</v>
      </c>
      <c r="BK364" s="223">
        <f t="shared" ca="1" si="653"/>
        <v>2.6938709745238612E-2</v>
      </c>
      <c r="BL364" s="223">
        <f t="shared" ca="1" si="654"/>
        <v>2.3972758088298698E-2</v>
      </c>
      <c r="BM364" s="223">
        <f t="shared" ca="1" si="655"/>
        <v>2.0876895978215699E-2</v>
      </c>
      <c r="BN364" s="223">
        <f t="shared" ca="1" si="656"/>
        <v>1.7667900159997831E-2</v>
      </c>
      <c r="BO364" s="223">
        <f t="shared" ca="1" si="657"/>
        <v>1.4363160460019782E-2</v>
      </c>
      <c r="BP364" s="223">
        <f t="shared" ca="1" si="658"/>
        <v>1.0980585549047042E-2</v>
      </c>
      <c r="BQ364" s="223">
        <f t="shared" ca="1" si="659"/>
        <v>7.5385058935972752E-3</v>
      </c>
      <c r="BR364" s="223">
        <f t="shared" ca="1" si="660"/>
        <v>4.0555744215542483E-3</v>
      </c>
      <c r="BS364" s="223">
        <f t="shared" ca="1" si="661"/>
        <v>5.5066544033522801E-4</v>
      </c>
      <c r="BT364" s="223">
        <f t="shared" ca="1" si="662"/>
        <v>-2.9572276446161077E-3</v>
      </c>
      <c r="BU364" s="223">
        <f t="shared" ca="1" si="663"/>
        <v>-6.4490952567392767E-3</v>
      </c>
      <c r="BV364" s="223">
        <f t="shared" ca="1" si="664"/>
        <v>-9.9060146628996669E-3</v>
      </c>
      <c r="BW364" s="223">
        <f t="shared" ca="1" si="665"/>
        <v>-1.3309252517318747E-2</v>
      </c>
      <c r="BX364" s="223">
        <f t="shared" ca="1" si="666"/>
        <v>-1.6640366379198013E-2</v>
      </c>
      <c r="BY364" s="223">
        <f t="shared" ca="1" si="667"/>
        <v>-1.988130465390343E-2</v>
      </c>
      <c r="BZ364" s="223">
        <f t="shared" ca="1" si="668"/>
        <v>-2.3014504416121035E-2</v>
      </c>
      <c r="CA364" s="223">
        <f t="shared" ca="1" si="669"/>
        <v>-2.6022986584870764E-2</v>
      </c>
      <c r="CB364" s="223">
        <f t="shared" ca="1" si="670"/>
        <v>-2.8890447934617307E-2</v>
      </c>
      <c r="CC364" s="223">
        <f t="shared" ca="1" si="671"/>
        <v>-3.160134944386208E-2</v>
      </c>
      <c r="CD364" s="223">
        <f t="shared" ca="1" si="672"/>
        <v>-3.4141000502446867E-2</v>
      </c>
      <c r="CE364" s="223">
        <f t="shared" ca="1" si="673"/>
        <v>-3.6495638521243198E-2</v>
      </c>
      <c r="CF364" s="223">
        <f t="shared" ca="1" si="674"/>
        <v>-3.8652503512815163E-2</v>
      </c>
      <c r="CG364" s="223">
        <f t="shared" ca="1" si="675"/>
        <v>-4.0599907238897032E-2</v>
      </c>
      <c r="CH364" s="223">
        <f t="shared" ca="1" si="676"/>
        <v>-4.2327296549969001E-2</v>
      </c>
      <c r="CI364" s="223">
        <f t="shared" ca="1" si="677"/>
        <v>-4.3825310573688846E-2</v>
      </c>
      <c r="CJ364" s="223">
        <f t="shared" ca="1" si="678"/>
        <v>-4.5085831442270151E-2</v>
      </c>
      <c r="CK364" s="223">
        <f t="shared" ca="1" si="679"/>
        <v>-4.6102028283911245E-2</v>
      </c>
      <c r="CL364" s="223">
        <f t="shared" ca="1" si="680"/>
        <v>-4.6868394239881345E-2</v>
      </c>
      <c r="CM364" s="223">
        <f t="shared" ca="1" si="681"/>
        <v>-4.7380776306665068E-2</v>
      </c>
      <c r="CN364" s="223">
        <f t="shared" ca="1" si="682"/>
        <v>-4.7636397841448387E-2</v>
      </c>
      <c r="CO364" s="223">
        <f t="shared" ca="1" si="683"/>
        <v>-4.7633873608986611E-2</v>
      </c>
      <c r="CP364" s="223">
        <f t="shared" ca="1" si="684"/>
        <v>-4.7373217288314139E-2</v>
      </c>
      <c r="CQ364" s="223">
        <f t="shared" ca="1" si="685"/>
        <v>-4.6855841398616656E-2</v>
      </c>
      <c r="CR364" s="223">
        <f t="shared" ca="1" si="686"/>
        <v>-4.6084549644667225E-2</v>
      </c>
      <c r="CS364" s="223">
        <f t="shared" ca="1" si="687"/>
        <v>-4.5063521723307236E-2</v>
      </c>
      <c r="CT364" s="223">
        <f t="shared" ca="1" si="688"/>
        <v>-4.3798290673307087E-2</v>
      </c>
      <c r="CU364" s="223">
        <f t="shared" ca="1" si="689"/>
        <v>-4.2295712891349653E-2</v>
      </c>
      <c r="CV364" s="223">
        <f t="shared" ca="1" si="690"/>
        <v>-4.0563930976622628E-2</v>
      </c>
      <c r="CW364" s="223">
        <f t="shared" ca="1" si="691"/>
        <v>-3.8612329605368027E-2</v>
      </c>
      <c r="CX364" s="223">
        <f t="shared" ca="1" si="692"/>
        <v>-3.6451484674508573E-2</v>
      </c>
      <c r="CY364" s="223">
        <f t="shared" ca="1" si="693"/>
        <v>-3.4093105989945846E-2</v>
      </c>
      <c r="CZ364" s="223">
        <f t="shared" ca="1" si="694"/>
        <v>-3.1549973810107552E-2</v>
      </c>
      <c r="DA364" s="223">
        <f t="shared" ca="1" si="695"/>
        <v>-2.8835869588619945E-2</v>
      </c>
      <c r="DB364" s="223">
        <f t="shared" ca="1" si="696"/>
        <v>-2.5965501291416324E-2</v>
      </c>
      <c r="DC364" s="223">
        <f t="shared" ca="1" si="697"/>
        <v>-2.2954423692995468E-2</v>
      </c>
      <c r="DD364" s="223">
        <f t="shared" ca="1" si="698"/>
        <v>-1.9818954083750836E-2</v>
      </c>
      <c r="DE364" s="223">
        <f t="shared" ca="1" si="699"/>
        <v>-1.6576083845160294E-2</v>
      </c>
      <c r="DF364" s="223">
        <f t="shared" ca="1" si="700"/>
        <v>-1.3243386372017501E-2</v>
      </c>
      <c r="DG364" s="223">
        <f t="shared" ca="1" si="701"/>
        <v>-9.8389218406830202E-3</v>
      </c>
      <c r="DH364" s="223">
        <f t="shared" ca="1" si="702"/>
        <v>-6.3811393394239569E-3</v>
      </c>
      <c r="DI364" s="223">
        <f t="shared" ca="1" si="703"/>
        <v>-2.8887768912059268E-3</v>
      </c>
      <c r="DJ364" s="223">
        <f t="shared" ca="1" si="704"/>
        <v>6.1924008927674579E-4</v>
      </c>
      <c r="DK364" s="223">
        <f t="shared" ca="1" si="705"/>
        <v>4.1239013540630863E-3</v>
      </c>
      <c r="DL364" s="223">
        <f t="shared" ca="1" si="706"/>
        <v>7.6062148401060585E-3</v>
      </c>
      <c r="DM364" s="223">
        <f t="shared" ca="1" si="707"/>
        <v>1.10473095889082E-2</v>
      </c>
      <c r="DN364" s="223">
        <f t="shared" ca="1" si="708"/>
        <v>1.4428538009880205E-2</v>
      </c>
      <c r="DO364" s="223">
        <f t="shared" ca="1" si="709"/>
        <v>1.7731576933250261E-2</v>
      </c>
      <c r="DP364" s="223">
        <f t="shared" ca="1" si="710"/>
        <v>2.0938526904908838E-2</v>
      </c>
      <c r="DQ364" s="223">
        <f t="shared" ca="1" si="711"/>
        <v>2.4032009185100893E-2</v>
      </c>
      <c r="DR364" s="223">
        <f t="shared" ca="1" si="712"/>
        <v>2.6995259925322583E-2</v>
      </c>
      <c r="DS364" s="223">
        <f t="shared" ca="1" si="713"/>
        <v>2.9812221013068983E-2</v>
      </c>
      <c r="DT364" s="223">
        <f t="shared" ca="1" si="714"/>
        <v>3.2467627092136638E-2</v>
      </c>
      <c r="DU364" s="223">
        <f t="shared" ca="1" si="715"/>
        <v>3.4947088286911676E-2</v>
      </c>
      <c r="DV364" s="223">
        <f t="shared" ca="1" si="716"/>
        <v>3.7237168182352731E-2</v>
      </c>
      <c r="DW364" s="223">
        <f t="shared" ca="1" si="717"/>
        <v>3.9325456637087815E-2</v>
      </c>
      <c r="DX364" s="223">
        <f t="shared" ca="1" si="718"/>
        <v>4.1200637035045895E-2</v>
      </c>
      <c r="DY364" s="223">
        <f t="shared" ca="1" si="719"/>
        <v>4.2852547611179972E-2</v>
      </c>
      <c r="DZ364" s="223">
        <f t="shared" ca="1" si="720"/>
        <v>4.4272236518952068E-2</v>
      </c>
      <c r="EA364" s="223">
        <f t="shared" ca="1" si="721"/>
        <v>4.5452010341165437E-2</v>
      </c>
      <c r="EB364" s="223">
        <f t="shared" ca="1" si="722"/>
        <v>4.6385475781258796E-2</v>
      </c>
      <c r="EC364" s="223">
        <f t="shared" ca="1" si="723"/>
        <v>4.7067574309134358E-2</v>
      </c>
      <c r="ED364" s="223">
        <f t="shared" ca="1" si="724"/>
        <v>4.7494609573770802E-2</v>
      </c>
      <c r="EE364" s="223">
        <f t="shared" ca="1" si="725"/>
        <v>4.7664267434069589E-2</v>
      </c>
      <c r="EF364" s="223">
        <f t="shared" ca="1" si="726"/>
        <v>4.7575628499386166E-2</v>
      </c>
      <c r="EG364" s="223">
        <f t="shared" ca="1" si="727"/>
        <v>4.7229173111787474E-2</v>
      </c>
      <c r="EH364" s="223">
        <f t="shared" ca="1" si="728"/>
        <v>4.662677874303673E-2</v>
      </c>
      <c r="EI364" s="223">
        <f t="shared" ca="1" si="729"/>
        <v>4.577170982041124E-2</v>
      </c>
      <c r="EJ364" s="223">
        <f t="shared" ca="1" si="730"/>
        <v>4.4668600036488079E-2</v>
      </c>
      <c r="EK364" s="223">
        <f t="shared" ca="1" si="731"/>
        <v>4.3323427238762695E-2</v>
      </c>
      <c r="EL364" s="223">
        <f t="shared" ca="1" si="732"/>
        <v>4.1743481035175202E-2</v>
      </c>
      <c r="EM364" s="223">
        <f t="shared" ca="1" si="733"/>
        <v>3.9937323291093542E-2</v>
      </c>
      <c r="EN364" s="223">
        <f t="shared" ca="1" si="734"/>
        <v>3.7914741731823194E-2</v>
      </c>
      <c r="EO364" s="223">
        <f t="shared" ca="1" si="735"/>
        <v>3.5686696902075488E-2</v>
      </c>
      <c r="EP364" s="223">
        <f t="shared" ca="1" si="736"/>
        <v>3.3265262769826533E-2</v>
      </c>
      <c r="EQ364" s="223">
        <f t="shared" ca="1" si="737"/>
        <v>3.0663561296438449E-2</v>
      </c>
      <c r="ER364" s="223">
        <f t="shared" ca="1" si="738"/>
        <v>2.7895691327613617E-2</v>
      </c>
      <c r="ES364" s="223">
        <f t="shared" ca="1" si="739"/>
        <v>2.4976652190528678E-2</v>
      </c>
      <c r="ET364" s="223">
        <f t="shared" ca="1" si="740"/>
        <v>2.1922262411180761E-2</v>
      </c>
      <c r="EU364" s="223">
        <f t="shared" ca="1" si="741"/>
        <v>1.8749073992424342E-2</v>
      </c>
      <c r="EV364" s="223">
        <f t="shared" ca="1" si="742"/>
        <v>1.5474282717234087E-2</v>
      </c>
      <c r="EW364" s="223">
        <f t="shared" ca="1" si="743"/>
        <v>1.2115634963266829E-2</v>
      </c>
      <c r="EX364" s="223">
        <f t="shared" ca="1" si="744"/>
        <v>8.691331533703198E-3</v>
      </c>
      <c r="EY364" s="223">
        <f t="shared" ca="1" si="745"/>
        <v>5.2199290255187797E-3</v>
      </c>
      <c r="EZ364" s="223">
        <f t="shared" ca="1" si="746"/>
        <v>1.7202392696766683E-3</v>
      </c>
      <c r="FA364" s="223">
        <f t="shared" ca="1" si="747"/>
        <v>-1.7887726118138592E-3</v>
      </c>
      <c r="FB364" s="223">
        <f t="shared" ca="1" si="748"/>
        <v>-5.2880909795369382E-3</v>
      </c>
      <c r="FC364" s="223">
        <f t="shared" ca="1" si="749"/>
        <v>-8.7587527240679357E-3</v>
      </c>
      <c r="FD364" s="223">
        <f t="shared" ca="1" si="750"/>
        <v>-1.2181950028705929E-2</v>
      </c>
      <c r="FE364" s="223">
        <f t="shared" ca="1" si="751"/>
        <v>-1.5539132290662219E-2</v>
      </c>
      <c r="FF364" s="223">
        <f t="shared" ca="1" si="752"/>
        <v>-1.8812106648384366E-2</v>
      </c>
      <c r="FG364" s="223">
        <f t="shared" ca="1" si="753"/>
        <v>-2.1983136570248717E-2</v>
      </c>
      <c r="FH364" s="223">
        <f t="shared" ca="1" si="754"/>
        <v>-2.5035037970362276E-2</v>
      </c>
      <c r="FI364" s="223">
        <f t="shared" ca="1" si="755"/>
        <v>-2.7951272330613241E-2</v>
      </c>
      <c r="FJ364" s="223">
        <f t="shared" ca="1" si="756"/>
        <v>-3.071603632433309E-2</v>
      </c>
      <c r="FK364" s="223">
        <f t="shared" ca="1" si="757"/>
        <v>-3.3314347455893602E-2</v>
      </c>
      <c r="FL364" s="223">
        <f t="shared" ca="1" si="758"/>
        <v>-3.5732125252148285E-2</v>
      </c>
      <c r="FM364" s="223">
        <f t="shared" ca="1" si="759"/>
        <v>-3.7956267565736584E-2</v>
      </c>
      <c r="FN364" s="223">
        <f t="shared" ca="1" si="760"/>
        <v>-3.9974721576755766E-2</v>
      </c>
      <c r="FO364" s="223">
        <f t="shared" ca="1" si="761"/>
        <v>-4.177654910803591E-2</v>
      </c>
      <c r="FP364" s="223">
        <f t="shared" ca="1" si="762"/>
        <v>-4.335198590006991E-2</v>
      </c>
      <c r="FQ364" s="223">
        <f t="shared" ca="1" si="763"/>
        <v>-4.4692494524381857E-2</v>
      </c>
      <c r="FR364" s="223">
        <f t="shared" ca="1" si="764"/>
        <v>-4.5790810648591355E-2</v>
      </c>
      <c r="FS364" s="223">
        <f t="shared" ca="1" si="765"/>
        <v>-4.664098240246034E-2</v>
      </c>
      <c r="FT364" s="223">
        <f t="shared" ca="1" si="766"/>
        <v>-4.7238402631593526E-2</v>
      </c>
      <c r="FU364" s="223">
        <f t="shared" ca="1" si="767"/>
        <v>-4.7579833864007146E-2</v>
      </c>
      <c r="FV364" s="223">
        <f t="shared" ca="1" si="768"/>
        <v>-4.7663425854270261E-2</v>
      </c>
      <c r="FW364" s="223">
        <f t="shared" ca="1" si="769"/>
        <v>-4.7488725610145013E-2</v>
      </c>
      <c r="FX364" s="223">
        <f t="shared" ca="1" si="770"/>
        <v>-4.7056679847390814E-2</v>
      </c>
      <c r="FY364" s="223">
        <f t="shared" ca="1" si="771"/>
        <v>-4.6369629859429579E-2</v>
      </c>
      <c r="FZ364" s="223">
        <f t="shared" ca="1" si="772"/>
        <v>-4.5431298829673894E-2</v>
      </c>
      <c r="GA364" s="223">
        <f t="shared" ca="1" si="773"/>
        <v>-4.4246771655273492E-2</v>
      </c>
      <c r="GB364" s="223">
        <f t="shared" ca="1" si="774"/>
        <v>-4.2822467391616929E-2</v>
      </c>
      <c r="GC364" s="223">
        <f t="shared" ca="1" si="775"/>
        <v>-4.1166104466914447E-2</v>
      </c>
      <c r="GD364" s="223">
        <f t="shared" ca="1" si="776"/>
        <v>-3.9286658855366655E-2</v>
      </c>
      <c r="GE364" s="223">
        <f t="shared" ca="1" si="777"/>
        <v>-3.7194315435582555E-2</v>
      </c>
      <c r="GF364" s="223">
        <f t="shared" ca="1" si="778"/>
        <v>-3.4900412797840105E-2</v>
      </c>
      <c r="GG364" s="223">
        <f t="shared" ca="1" si="779"/>
        <v>-3.2417381799283038E-2</v>
      </c>
      <c r="GH364" s="223">
        <f t="shared" ca="1" si="780"/>
        <v>-2.9758678200028713E-2</v>
      </c>
      <c r="GI364" s="223">
        <f t="shared" ca="1" si="781"/>
        <v>-2.6938709745238591E-2</v>
      </c>
      <c r="GJ364" s="223">
        <f t="shared" ca="1" si="782"/>
        <v>-2.3972758088298712E-2</v>
      </c>
      <c r="GK364" s="223">
        <f t="shared" ca="1" si="783"/>
        <v>-2.0876895978215716E-2</v>
      </c>
      <c r="GL364" s="223">
        <f t="shared" ca="1" si="784"/>
        <v>-1.7667900159997887E-2</v>
      </c>
      <c r="GM364" s="223">
        <f t="shared" ca="1" si="785"/>
        <v>-1.43631604600198E-2</v>
      </c>
      <c r="GN364" s="223">
        <f t="shared" ca="1" si="786"/>
        <v>-1.0980585549047017E-2</v>
      </c>
      <c r="GO364" s="223">
        <f t="shared" ca="1" si="787"/>
        <v>-7.5385058935973333E-3</v>
      </c>
      <c r="GP364" s="223">
        <f t="shared" ca="1" si="788"/>
        <v>-4.0555744215542656E-3</v>
      </c>
      <c r="GQ364" s="223">
        <f t="shared" ca="1" si="789"/>
        <v>-5.5066544033520286E-4</v>
      </c>
      <c r="GR364" s="223">
        <f t="shared" ca="1" si="790"/>
        <v>2.9572276446160469E-3</v>
      </c>
      <c r="GS364" s="223">
        <f t="shared" ca="1" si="791"/>
        <v>6.4490952567392585E-3</v>
      </c>
      <c r="GT364" s="223">
        <f t="shared" ca="1" si="792"/>
        <v>9.9060146628996912E-3</v>
      </c>
      <c r="GU364" s="223">
        <f t="shared" ca="1" si="793"/>
        <v>1.330925251731873E-2</v>
      </c>
      <c r="GV364" s="223">
        <f t="shared" ca="1" si="794"/>
        <v>1.6640366379198E-2</v>
      </c>
      <c r="GW364" s="223">
        <f t="shared" ca="1" si="795"/>
        <v>1.9881304653903378E-2</v>
      </c>
      <c r="GX364" s="223">
        <f t="shared" ca="1" si="796"/>
        <v>2.3014504416121018E-2</v>
      </c>
      <c r="GY364" s="223">
        <f t="shared" ca="1" si="797"/>
        <v>2.6022986584870747E-2</v>
      </c>
      <c r="GZ364" s="223">
        <f t="shared" ca="1" si="798"/>
        <v>2.8890447934617262E-2</v>
      </c>
      <c r="HA364" s="223">
        <f t="shared" ca="1" si="799"/>
        <v>3.1601349443862066E-2</v>
      </c>
      <c r="HB364" s="223">
        <f t="shared" ca="1" si="800"/>
        <v>3.414100050244688E-2</v>
      </c>
      <c r="HC364" s="223">
        <f t="shared" ca="1" si="801"/>
        <v>3.6495638521243164E-2</v>
      </c>
      <c r="HD364" s="223">
        <f t="shared" ca="1" si="802"/>
        <v>3.8652503512815156E-2</v>
      </c>
      <c r="HE364" s="223">
        <f t="shared" ca="1" si="803"/>
        <v>4.0599907238897039E-2</v>
      </c>
      <c r="HF364" s="223">
        <f t="shared" ca="1" si="804"/>
        <v>4.2327296549968987E-2</v>
      </c>
      <c r="HG364" s="223">
        <f t="shared" ca="1" si="805"/>
        <v>4.3825310573688846E-2</v>
      </c>
      <c r="HH364" s="223">
        <f t="shared" ca="1" si="806"/>
        <v>4.5085831442270158E-2</v>
      </c>
      <c r="HI364" s="223">
        <f t="shared" ca="1" si="807"/>
        <v>4.6102028283911245E-2</v>
      </c>
      <c r="HJ364" s="223">
        <f t="shared" ca="1" si="808"/>
        <v>4.6868394239881338E-2</v>
      </c>
      <c r="HK364" s="223">
        <f t="shared" ca="1" si="809"/>
        <v>4.7380776306665054E-2</v>
      </c>
      <c r="HL364" s="223">
        <f t="shared" ca="1" si="810"/>
        <v>4.7636397841448387E-2</v>
      </c>
      <c r="HM364" s="223">
        <f t="shared" ca="1" si="811"/>
        <v>4.7633873608986604E-2</v>
      </c>
      <c r="HN364" s="223">
        <f t="shared" ca="1" si="812"/>
        <v>4.7373217288314146E-2</v>
      </c>
      <c r="HO364" s="223">
        <f t="shared" ca="1" si="813"/>
        <v>4.6855841398616663E-2</v>
      </c>
      <c r="HP364" s="223">
        <f t="shared" ca="1" si="814"/>
        <v>4.6084549644667225E-2</v>
      </c>
      <c r="HQ364" s="223">
        <f t="shared" ca="1" si="815"/>
        <v>4.5063521723307222E-2</v>
      </c>
      <c r="HR364" s="223">
        <f t="shared" ca="1" si="816"/>
        <v>4.3798290673307136E-2</v>
      </c>
      <c r="HS364" s="223">
        <f t="shared" ca="1" si="817"/>
        <v>4.2295712891349681E-2</v>
      </c>
      <c r="HT364" s="223">
        <f t="shared" ca="1" si="818"/>
        <v>4.0563930976622642E-2</v>
      </c>
      <c r="HU364" s="223">
        <f t="shared" ca="1" si="819"/>
        <v>3.8612329605368034E-2</v>
      </c>
      <c r="HV364" s="223">
        <f t="shared" ca="1" si="820"/>
        <v>3.6451484674508559E-2</v>
      </c>
      <c r="HW364" s="223">
        <f t="shared" ca="1" si="821"/>
        <v>3.4093105989945797E-2</v>
      </c>
      <c r="HX364" s="223">
        <f t="shared" ca="1" si="822"/>
        <v>3.1549973810107636E-2</v>
      </c>
      <c r="HY364" s="223">
        <f t="shared" ca="1" si="823"/>
        <v>2.883586958861999E-2</v>
      </c>
      <c r="HZ364" s="223">
        <f t="shared" ca="1" si="824"/>
        <v>2.5965501291416337E-2</v>
      </c>
      <c r="IA364" s="223">
        <f t="shared" ca="1" si="825"/>
        <v>2.2954423692995444E-2</v>
      </c>
      <c r="IB364" s="223">
        <f t="shared" ca="1" si="826"/>
        <v>1.9818954083750812E-2</v>
      </c>
      <c r="IC364" s="223">
        <f t="shared" ca="1" si="827"/>
        <v>1.6576083845160388E-2</v>
      </c>
      <c r="ID364" s="223">
        <f t="shared" ca="1" si="828"/>
        <v>1.3243386372017558E-2</v>
      </c>
      <c r="IE364" s="223">
        <f t="shared" ca="1" si="829"/>
        <v>8.462838300985695E-3</v>
      </c>
      <c r="IF364" s="223">
        <f t="shared" ca="1" si="830"/>
        <v>6.3811393394239743E-3</v>
      </c>
      <c r="IG364" s="223">
        <f t="shared" ca="1" si="831"/>
        <v>2.8887768912059025E-3</v>
      </c>
      <c r="IH364" s="223">
        <f t="shared" ca="1" si="832"/>
        <v>-6.1924008927681257E-4</v>
      </c>
      <c r="II364" s="223">
        <f t="shared" ca="1" si="833"/>
        <v>-4.1239013540629839E-3</v>
      </c>
      <c r="IJ364" s="223">
        <f t="shared" ca="1" si="834"/>
        <v>-7.6062148401060412E-3</v>
      </c>
      <c r="IK364" s="223">
        <f t="shared" ca="1" si="835"/>
        <v>-1.1047309588908184E-2</v>
      </c>
      <c r="IL364" s="223">
        <f t="shared" ca="1" si="836"/>
        <v>-1.4428538009880192E-2</v>
      </c>
      <c r="IM364" s="223">
        <f t="shared" ca="1" si="837"/>
        <v>-1.7731576933250323E-2</v>
      </c>
      <c r="IN364" s="223">
        <f t="shared" ca="1" si="838"/>
        <v>-2.09385269049089E-2</v>
      </c>
      <c r="IO364" s="223">
        <f t="shared" ca="1" si="839"/>
        <v>-2.4032009185100803E-2</v>
      </c>
      <c r="IP364" s="223">
        <f t="shared" ca="1" si="840"/>
        <v>-2.6995259925322566E-2</v>
      </c>
      <c r="IQ364" s="223">
        <f t="shared" ca="1" si="841"/>
        <v>-2.9812221013068969E-2</v>
      </c>
      <c r="IR364" s="223">
        <f t="shared" ca="1" si="842"/>
        <v>-3.2467627092136624E-2</v>
      </c>
      <c r="IS364" s="223">
        <f t="shared" ca="1" si="843"/>
        <v>-3.4947088286911732E-2</v>
      </c>
      <c r="IT364" s="223">
        <f t="shared" ca="1" si="844"/>
        <v>-3.7237168182352669E-2</v>
      </c>
      <c r="IU364" s="223">
        <f t="shared" ca="1" si="845"/>
        <v>-3.9325456637087752E-2</v>
      </c>
      <c r="IV364" s="223">
        <f t="shared" ca="1" si="846"/>
        <v>-4.1200637035045881E-2</v>
      </c>
      <c r="IW364" s="223">
        <f t="shared" ca="1" si="847"/>
        <v>-4.2852547611179966E-2</v>
      </c>
      <c r="IX364" s="223">
        <f t="shared" ca="1" si="848"/>
        <v>-4.4272236518952089E-2</v>
      </c>
      <c r="IY364" s="223">
        <f t="shared" ca="1" si="849"/>
        <v>-4.5452010341165465E-2</v>
      </c>
      <c r="IZ364" s="223">
        <f t="shared" ca="1" si="850"/>
        <v>-4.6385475781258775E-2</v>
      </c>
      <c r="JA364" s="223">
        <f t="shared" ca="1" si="851"/>
        <v>-4.7067574309134351E-2</v>
      </c>
      <c r="JB364" s="223">
        <f t="shared" ca="1" si="852"/>
        <v>-4.7494609573770802E-2</v>
      </c>
    </row>
    <row r="365" spans="1:262">
      <c r="B365" s="230">
        <v>4</v>
      </c>
      <c r="C365" s="229">
        <f t="shared" si="853"/>
        <v>7.8125000000000002E-5</v>
      </c>
      <c r="D365" s="226">
        <f t="shared" ca="1" si="597"/>
        <v>50.087712802719189</v>
      </c>
      <c r="E365" s="225">
        <f ca="1">J361</f>
        <v>8.7712802719191518E-2</v>
      </c>
      <c r="F365" s="224">
        <v>4</v>
      </c>
      <c r="G365" s="223">
        <f t="shared" ca="1" si="854"/>
        <v>-9.9961787123544832E-4</v>
      </c>
      <c r="H365" s="223">
        <f t="shared" ca="1" si="598"/>
        <v>-1.0044041004201856E-3</v>
      </c>
      <c r="I365" s="223">
        <f t="shared" ca="1" si="599"/>
        <v>-9.9951736905474434E-4</v>
      </c>
      <c r="J365" s="223">
        <f t="shared" ca="1" si="600"/>
        <v>-9.8500473903353255E-4</v>
      </c>
      <c r="K365" s="223">
        <f t="shared" ca="1" si="601"/>
        <v>-9.6100597491706507E-4</v>
      </c>
      <c r="L365" s="223">
        <f t="shared" ca="1" si="602"/>
        <v>-9.277521979228424E-4</v>
      </c>
      <c r="M365" s="223">
        <f t="shared" ca="1" si="603"/>
        <v>-8.8556366010168264E-4</v>
      </c>
      <c r="N365" s="223">
        <f t="shared" ca="1" si="604"/>
        <v>-8.3484666013540422E-4</v>
      </c>
      <c r="O365" s="223">
        <f t="shared" ca="1" si="605"/>
        <v>-7.7608963045841463E-4</v>
      </c>
      <c r="P365" s="223">
        <f t="shared" ca="1" si="606"/>
        <v>-7.0985843338636332E-4</v>
      </c>
      <c r="Q365" s="223">
        <f t="shared" ca="1" si="607"/>
        <v>-6.36790911552709E-4</v>
      </c>
      <c r="R365" s="223">
        <f t="shared" ca="1" si="608"/>
        <v>-5.5759074513548018E-4</v>
      </c>
      <c r="S365" s="223">
        <f t="shared" ca="1" si="609"/>
        <v>-4.7302067503248986E-4</v>
      </c>
      <c r="T365" s="223">
        <f t="shared" ca="1" si="610"/>
        <v>-3.8389515724953293E-4</v>
      </c>
      <c r="U365" s="223">
        <f t="shared" ca="1" si="611"/>
        <v>-2.9107251924382314E-4</v>
      </c>
      <c r="V365" s="223">
        <f t="shared" ca="1" si="612"/>
        <v>-1.9544669376137064E-4</v>
      </c>
      <c r="W365" s="223">
        <f t="shared" ca="1" si="613"/>
        <v>-9.7938609775965313E-5</v>
      </c>
      <c r="X365" s="223">
        <f t="shared" ca="1" si="614"/>
        <v>5.1267656027247088E-7</v>
      </c>
      <c r="Y365" s="223">
        <f t="shared" ca="1" si="615"/>
        <v>9.8959025540977291E-5</v>
      </c>
      <c r="Z365" s="223">
        <f t="shared" ca="1" si="616"/>
        <v>1.9645234500921671E-4</v>
      </c>
      <c r="AA365" s="223">
        <f t="shared" ca="1" si="617"/>
        <v>2.920537210032415E-4</v>
      </c>
      <c r="AB365" s="223">
        <f t="shared" ca="1" si="618"/>
        <v>3.8484246001120072E-4</v>
      </c>
      <c r="AC365" s="223">
        <f t="shared" ca="1" si="619"/>
        <v>4.7392495575296432E-4</v>
      </c>
      <c r="AD365" s="223">
        <f t="shared" ca="1" si="620"/>
        <v>5.5844329509709286E-4</v>
      </c>
      <c r="AE365" s="223">
        <f t="shared" ca="1" si="621"/>
        <v>6.3758352023327838E-4</v>
      </c>
      <c r="AF365" s="223">
        <f t="shared" ca="1" si="622"/>
        <v>7.105834675310115E-4</v>
      </c>
      <c r="AG365" s="223">
        <f t="shared" ca="1" si="623"/>
        <v>7.7674010759198463E-4</v>
      </c>
      <c r="AH365" s="223">
        <f t="shared" ca="1" si="624"/>
        <v>8.354163158075128E-4</v>
      </c>
      <c r="AI365" s="223">
        <f t="shared" ca="1" si="625"/>
        <v>8.8604700821680185E-4</v>
      </c>
      <c r="AJ365" s="223">
        <f t="shared" ca="1" si="626"/>
        <v>9.2814458357439887E-4</v>
      </c>
      <c r="AK365" s="223">
        <f t="shared" ca="1" si="627"/>
        <v>9.6130361921673425E-4</v>
      </c>
      <c r="AL365" s="223">
        <f t="shared" ca="1" si="628"/>
        <v>9.8520477550399993E-4</v>
      </c>
      <c r="AM365" s="223">
        <f t="shared" ca="1" si="629"/>
        <v>9.9961787123544832E-4</v>
      </c>
      <c r="AN365" s="223">
        <f t="shared" ca="1" si="630"/>
        <v>1.0044041004201856E-3</v>
      </c>
      <c r="AO365" s="223">
        <f t="shared" ca="1" si="631"/>
        <v>9.9951736905474434E-4</v>
      </c>
      <c r="AP365" s="223">
        <f t="shared" ca="1" si="632"/>
        <v>9.8500473903353255E-4</v>
      </c>
      <c r="AQ365" s="223">
        <f t="shared" ca="1" si="633"/>
        <v>9.6100597491706507E-4</v>
      </c>
      <c r="AR365" s="223">
        <f t="shared" ca="1" si="634"/>
        <v>9.2775219792284251E-4</v>
      </c>
      <c r="AS365" s="223">
        <f t="shared" ca="1" si="635"/>
        <v>8.8556366010168275E-4</v>
      </c>
      <c r="AT365" s="223">
        <f t="shared" ca="1" si="636"/>
        <v>8.3484666013540444E-4</v>
      </c>
      <c r="AU365" s="223">
        <f t="shared" ca="1" si="637"/>
        <v>7.7608963045841506E-4</v>
      </c>
      <c r="AV365" s="223">
        <f t="shared" ca="1" si="638"/>
        <v>7.098584333863631E-4</v>
      </c>
      <c r="AW365" s="223">
        <f t="shared" ca="1" si="639"/>
        <v>6.3679091155270911E-4</v>
      </c>
      <c r="AX365" s="223">
        <f t="shared" ca="1" si="640"/>
        <v>5.5759074513548061E-4</v>
      </c>
      <c r="AY365" s="223">
        <f t="shared" ca="1" si="641"/>
        <v>4.7302067503248997E-4</v>
      </c>
      <c r="AZ365" s="223">
        <f t="shared" ca="1" si="642"/>
        <v>3.8389515724953326E-4</v>
      </c>
      <c r="BA365" s="223">
        <f t="shared" ca="1" si="643"/>
        <v>2.9107251924382282E-4</v>
      </c>
      <c r="BB365" s="223">
        <f t="shared" ca="1" si="644"/>
        <v>1.9544669376137078E-4</v>
      </c>
      <c r="BC365" s="223">
        <f t="shared" ca="1" si="645"/>
        <v>9.7938609775965855E-5</v>
      </c>
      <c r="BD365" s="223">
        <f t="shared" ca="1" si="646"/>
        <v>-5.126765602725793E-7</v>
      </c>
      <c r="BE365" s="223">
        <f t="shared" ca="1" si="647"/>
        <v>-9.8959025540977183E-5</v>
      </c>
      <c r="BF365" s="223">
        <f t="shared" ca="1" si="648"/>
        <v>-1.9645234500921698E-4</v>
      </c>
      <c r="BG365" s="223">
        <f t="shared" ca="1" si="649"/>
        <v>-2.9205372100324139E-4</v>
      </c>
      <c r="BH365" s="223">
        <f t="shared" ca="1" si="650"/>
        <v>-3.8484246001120061E-4</v>
      </c>
      <c r="BI365" s="223">
        <f t="shared" ca="1" si="651"/>
        <v>-4.7392495575296464E-4</v>
      </c>
      <c r="BJ365" s="223">
        <f t="shared" ca="1" si="652"/>
        <v>-5.5844329509709275E-4</v>
      </c>
      <c r="BK365" s="223">
        <f t="shared" ca="1" si="653"/>
        <v>-6.3758352023327795E-4</v>
      </c>
      <c r="BL365" s="223">
        <f t="shared" ca="1" si="654"/>
        <v>-7.1058346753101139E-4</v>
      </c>
      <c r="BM365" s="223">
        <f t="shared" ca="1" si="655"/>
        <v>-7.7674010759198452E-4</v>
      </c>
      <c r="BN365" s="223">
        <f t="shared" ca="1" si="656"/>
        <v>-8.3541631580751248E-4</v>
      </c>
      <c r="BO365" s="223">
        <f t="shared" ca="1" si="657"/>
        <v>-8.8604700821680185E-4</v>
      </c>
      <c r="BP365" s="223">
        <f t="shared" ca="1" si="658"/>
        <v>-9.2814458357439865E-4</v>
      </c>
      <c r="BQ365" s="223">
        <f t="shared" ca="1" si="659"/>
        <v>-9.6130361921673447E-4</v>
      </c>
      <c r="BR365" s="223">
        <f t="shared" ca="1" si="660"/>
        <v>-9.8520477550399993E-4</v>
      </c>
      <c r="BS365" s="223">
        <f t="shared" ca="1" si="661"/>
        <v>-9.9961787123544811E-4</v>
      </c>
      <c r="BT365" s="223">
        <f t="shared" ca="1" si="662"/>
        <v>-1.0044041004201856E-3</v>
      </c>
      <c r="BU365" s="223">
        <f t="shared" ca="1" si="663"/>
        <v>-9.9951736905474434E-4</v>
      </c>
      <c r="BV365" s="223">
        <f t="shared" ca="1" si="664"/>
        <v>-9.8500473903353255E-4</v>
      </c>
      <c r="BW365" s="223">
        <f t="shared" ca="1" si="665"/>
        <v>-9.6100597491706507E-4</v>
      </c>
      <c r="BX365" s="223">
        <f t="shared" ca="1" si="666"/>
        <v>-9.2775219792284251E-4</v>
      </c>
      <c r="BY365" s="223">
        <f t="shared" ca="1" si="667"/>
        <v>-8.8556366010168253E-4</v>
      </c>
      <c r="BZ365" s="223">
        <f t="shared" ca="1" si="668"/>
        <v>-8.3484666013540433E-4</v>
      </c>
      <c r="CA365" s="223">
        <f t="shared" ca="1" si="669"/>
        <v>-7.7608963045841506E-4</v>
      </c>
      <c r="CB365" s="223">
        <f t="shared" ca="1" si="670"/>
        <v>-7.0985843338636332E-4</v>
      </c>
      <c r="CC365" s="223">
        <f t="shared" ca="1" si="671"/>
        <v>-6.3679091155270911E-4</v>
      </c>
      <c r="CD365" s="223">
        <f t="shared" ca="1" si="672"/>
        <v>-5.5759074513548072E-4</v>
      </c>
      <c r="CE365" s="223">
        <f t="shared" ca="1" si="673"/>
        <v>-4.7302067503249008E-4</v>
      </c>
      <c r="CF365" s="223">
        <f t="shared" ca="1" si="674"/>
        <v>-3.8389515724953336E-4</v>
      </c>
      <c r="CG365" s="223">
        <f t="shared" ca="1" si="675"/>
        <v>-2.9107251924382293E-4</v>
      </c>
      <c r="CH365" s="223">
        <f t="shared" ca="1" si="676"/>
        <v>-1.9544669376137089E-4</v>
      </c>
      <c r="CI365" s="223">
        <f t="shared" ca="1" si="677"/>
        <v>-9.7938609775965977E-5</v>
      </c>
      <c r="CJ365" s="223">
        <f t="shared" ca="1" si="678"/>
        <v>5.1267656027154931E-7</v>
      </c>
      <c r="CK365" s="223">
        <f t="shared" ca="1" si="679"/>
        <v>9.8959025540977996E-5</v>
      </c>
      <c r="CL365" s="223">
        <f t="shared" ca="1" si="680"/>
        <v>1.9645234500921687E-4</v>
      </c>
      <c r="CM365" s="223">
        <f t="shared" ca="1" si="681"/>
        <v>2.9205372100324129E-4</v>
      </c>
      <c r="CN365" s="223">
        <f t="shared" ca="1" si="682"/>
        <v>3.848424600112005E-4</v>
      </c>
      <c r="CO365" s="223">
        <f t="shared" ca="1" si="683"/>
        <v>4.7392495575296372E-4</v>
      </c>
      <c r="CP365" s="223">
        <f t="shared" ca="1" si="684"/>
        <v>5.5844329509709199E-4</v>
      </c>
      <c r="CQ365" s="223">
        <f t="shared" ca="1" si="685"/>
        <v>6.3758352023327849E-4</v>
      </c>
      <c r="CR365" s="223">
        <f t="shared" ca="1" si="686"/>
        <v>7.1058346753101128E-4</v>
      </c>
      <c r="CS365" s="223">
        <f t="shared" ca="1" si="687"/>
        <v>7.7674010759198441E-4</v>
      </c>
      <c r="CT365" s="223">
        <f t="shared" ca="1" si="688"/>
        <v>8.3541631580751237E-4</v>
      </c>
      <c r="CU365" s="223">
        <f t="shared" ca="1" si="689"/>
        <v>8.8604700821680131E-4</v>
      </c>
      <c r="CV365" s="223">
        <f t="shared" ca="1" si="690"/>
        <v>9.2814458357439909E-4</v>
      </c>
      <c r="CW365" s="223">
        <f t="shared" ca="1" si="691"/>
        <v>9.6130361921673447E-4</v>
      </c>
      <c r="CX365" s="223">
        <f t="shared" ca="1" si="692"/>
        <v>9.8520477550399993E-4</v>
      </c>
      <c r="CY365" s="223">
        <f t="shared" ca="1" si="693"/>
        <v>9.9961787123544811E-4</v>
      </c>
      <c r="CZ365" s="223">
        <f t="shared" ca="1" si="694"/>
        <v>1.0044041004201856E-3</v>
      </c>
      <c r="DA365" s="223">
        <f t="shared" ca="1" si="695"/>
        <v>9.9951736905474434E-4</v>
      </c>
      <c r="DB365" s="223">
        <f t="shared" ca="1" si="696"/>
        <v>9.8500473903353255E-4</v>
      </c>
      <c r="DC365" s="223">
        <f t="shared" ca="1" si="697"/>
        <v>9.6100597491706517E-4</v>
      </c>
      <c r="DD365" s="223">
        <f t="shared" ca="1" si="698"/>
        <v>9.2775219792284262E-4</v>
      </c>
      <c r="DE365" s="223">
        <f t="shared" ca="1" si="699"/>
        <v>8.8556366010168308E-4</v>
      </c>
      <c r="DF365" s="223">
        <f t="shared" ca="1" si="700"/>
        <v>8.348466601354039E-4</v>
      </c>
      <c r="DG365" s="223">
        <f t="shared" ca="1" si="701"/>
        <v>7.7608963045841463E-4</v>
      </c>
      <c r="DH365" s="223">
        <f t="shared" ca="1" si="702"/>
        <v>7.0985843338636332E-4</v>
      </c>
      <c r="DI365" s="223">
        <f t="shared" ca="1" si="703"/>
        <v>6.3679091155270922E-4</v>
      </c>
      <c r="DJ365" s="223">
        <f t="shared" ca="1" si="704"/>
        <v>5.5759074513548083E-4</v>
      </c>
      <c r="DK365" s="223">
        <f t="shared" ca="1" si="705"/>
        <v>4.7302067503249094E-4</v>
      </c>
      <c r="DL365" s="223">
        <f t="shared" ca="1" si="706"/>
        <v>3.8389515724953261E-4</v>
      </c>
      <c r="DM365" s="223">
        <f t="shared" ca="1" si="707"/>
        <v>2.9107251924382304E-4</v>
      </c>
      <c r="DN365" s="223">
        <f t="shared" ca="1" si="708"/>
        <v>1.9544669376137102E-4</v>
      </c>
      <c r="DO365" s="223">
        <f t="shared" ca="1" si="709"/>
        <v>9.7938609775966099E-5</v>
      </c>
      <c r="DP365" s="223">
        <f t="shared" ca="1" si="710"/>
        <v>-5.1267656027144089E-7</v>
      </c>
      <c r="DQ365" s="223">
        <f t="shared" ca="1" si="711"/>
        <v>-9.8959025540977833E-5</v>
      </c>
      <c r="DR365" s="223">
        <f t="shared" ca="1" si="712"/>
        <v>-1.9645234500921676E-4</v>
      </c>
      <c r="DS365" s="223">
        <f t="shared" ca="1" si="713"/>
        <v>-2.9205372100324118E-4</v>
      </c>
      <c r="DT365" s="223">
        <f t="shared" ca="1" si="714"/>
        <v>-3.848424600112004E-4</v>
      </c>
      <c r="DU365" s="223">
        <f t="shared" ca="1" si="715"/>
        <v>-4.7392495575296361E-4</v>
      </c>
      <c r="DV365" s="223">
        <f t="shared" ca="1" si="716"/>
        <v>-5.5844329509709188E-4</v>
      </c>
      <c r="DW365" s="223">
        <f t="shared" ca="1" si="717"/>
        <v>-6.3758352023327838E-4</v>
      </c>
      <c r="DX365" s="223">
        <f t="shared" ca="1" si="718"/>
        <v>-7.1058346753101128E-4</v>
      </c>
      <c r="DY365" s="223">
        <f t="shared" ca="1" si="719"/>
        <v>-7.7674010759198431E-4</v>
      </c>
      <c r="DZ365" s="223">
        <f t="shared" ca="1" si="720"/>
        <v>-8.3541631580751237E-4</v>
      </c>
      <c r="EA365" s="223">
        <f t="shared" ca="1" si="721"/>
        <v>-8.8604700821680131E-4</v>
      </c>
      <c r="EB365" s="223">
        <f t="shared" ca="1" si="722"/>
        <v>-9.2814458357439898E-4</v>
      </c>
      <c r="EC365" s="223">
        <f t="shared" ca="1" si="723"/>
        <v>-9.6130361921673425E-4</v>
      </c>
      <c r="ED365" s="223">
        <f t="shared" ca="1" si="724"/>
        <v>-9.8520477550399993E-4</v>
      </c>
      <c r="EE365" s="223">
        <f t="shared" ca="1" si="725"/>
        <v>-9.9961787123544811E-4</v>
      </c>
      <c r="EF365" s="223">
        <f t="shared" ca="1" si="726"/>
        <v>-1.0044041004201856E-3</v>
      </c>
      <c r="EG365" s="223">
        <f t="shared" ca="1" si="727"/>
        <v>-9.9951736905474434E-4</v>
      </c>
      <c r="EH365" s="223">
        <f t="shared" ca="1" si="728"/>
        <v>-9.8500473903353255E-4</v>
      </c>
      <c r="EI365" s="223">
        <f t="shared" ca="1" si="729"/>
        <v>-9.6100597491706517E-4</v>
      </c>
      <c r="EJ365" s="223">
        <f t="shared" ca="1" si="730"/>
        <v>-9.2775219792284272E-4</v>
      </c>
      <c r="EK365" s="223">
        <f t="shared" ca="1" si="731"/>
        <v>-8.8556366010168319E-4</v>
      </c>
      <c r="EL365" s="223">
        <f t="shared" ca="1" si="732"/>
        <v>-8.34846660135404E-4</v>
      </c>
      <c r="EM365" s="223">
        <f t="shared" ca="1" si="733"/>
        <v>-7.7608963045841463E-4</v>
      </c>
      <c r="EN365" s="223">
        <f t="shared" ca="1" si="734"/>
        <v>-7.0985843338636342E-4</v>
      </c>
      <c r="EO365" s="223">
        <f t="shared" ca="1" si="735"/>
        <v>-6.3679091155270933E-4</v>
      </c>
      <c r="EP365" s="223">
        <f t="shared" ca="1" si="736"/>
        <v>-5.5759074513548094E-4</v>
      </c>
      <c r="EQ365" s="223">
        <f t="shared" ca="1" si="737"/>
        <v>-4.7302067503249105E-4</v>
      </c>
      <c r="ER365" s="223">
        <f t="shared" ca="1" si="738"/>
        <v>-3.8389515724953271E-4</v>
      </c>
      <c r="ES365" s="223">
        <f t="shared" ca="1" si="739"/>
        <v>-2.9107251924382314E-4</v>
      </c>
      <c r="ET365" s="223">
        <f t="shared" ca="1" si="740"/>
        <v>-1.9544669376137113E-4</v>
      </c>
      <c r="EU365" s="223">
        <f t="shared" ca="1" si="741"/>
        <v>-9.7938609775966221E-5</v>
      </c>
      <c r="EV365" s="223">
        <f t="shared" ca="1" si="742"/>
        <v>5.1267656027130537E-7</v>
      </c>
      <c r="EW365" s="223">
        <f t="shared" ca="1" si="743"/>
        <v>9.8959025540977698E-5</v>
      </c>
      <c r="EX365" s="223">
        <f t="shared" ca="1" si="744"/>
        <v>1.9645234500921663E-4</v>
      </c>
      <c r="EY365" s="223">
        <f t="shared" ca="1" si="745"/>
        <v>2.9205372100324102E-4</v>
      </c>
      <c r="EZ365" s="223">
        <f t="shared" ca="1" si="746"/>
        <v>3.8484246001120023E-4</v>
      </c>
      <c r="FA365" s="223">
        <f t="shared" ca="1" si="747"/>
        <v>4.7392495575296345E-4</v>
      </c>
      <c r="FB365" s="223">
        <f t="shared" ca="1" si="748"/>
        <v>5.5844329509709177E-4</v>
      </c>
      <c r="FC365" s="223">
        <f t="shared" ca="1" si="749"/>
        <v>6.3758352023327838E-4</v>
      </c>
      <c r="FD365" s="223">
        <f t="shared" ca="1" si="750"/>
        <v>7.1058346753101118E-4</v>
      </c>
      <c r="FE365" s="223">
        <f t="shared" ca="1" si="751"/>
        <v>7.7674010759198431E-4</v>
      </c>
      <c r="FF365" s="223">
        <f t="shared" ca="1" si="752"/>
        <v>8.3541631580751226E-4</v>
      </c>
      <c r="FG365" s="223">
        <f t="shared" ca="1" si="753"/>
        <v>8.8604700821680131E-4</v>
      </c>
      <c r="FH365" s="223">
        <f t="shared" ca="1" si="754"/>
        <v>9.2814458357439887E-4</v>
      </c>
      <c r="FI365" s="223">
        <f t="shared" ca="1" si="755"/>
        <v>9.6130361921673425E-4</v>
      </c>
      <c r="FJ365" s="223">
        <f t="shared" ca="1" si="756"/>
        <v>9.8520477550399972E-4</v>
      </c>
      <c r="FK365" s="223">
        <f t="shared" ca="1" si="757"/>
        <v>9.9961787123544811E-4</v>
      </c>
      <c r="FL365" s="223">
        <f t="shared" ca="1" si="758"/>
        <v>1.0044041004201856E-3</v>
      </c>
      <c r="FM365" s="223">
        <f t="shared" ca="1" si="759"/>
        <v>9.9951736905474456E-4</v>
      </c>
      <c r="FN365" s="223">
        <f t="shared" ca="1" si="760"/>
        <v>9.8500473903353298E-4</v>
      </c>
      <c r="FO365" s="223">
        <f t="shared" ca="1" si="761"/>
        <v>9.6100597491706572E-4</v>
      </c>
      <c r="FP365" s="223">
        <f t="shared" ca="1" si="762"/>
        <v>9.2775219792284196E-4</v>
      </c>
      <c r="FQ365" s="223">
        <f t="shared" ca="1" si="763"/>
        <v>8.8556366010168232E-4</v>
      </c>
      <c r="FR365" s="223">
        <f t="shared" ca="1" si="764"/>
        <v>8.3484666013540411E-4</v>
      </c>
      <c r="FS365" s="223">
        <f t="shared" ca="1" si="765"/>
        <v>7.7608963045841474E-4</v>
      </c>
      <c r="FT365" s="223">
        <f t="shared" ca="1" si="766"/>
        <v>7.0985843338636353E-4</v>
      </c>
      <c r="FU365" s="223">
        <f t="shared" ca="1" si="767"/>
        <v>6.3679091155270943E-4</v>
      </c>
      <c r="FV365" s="223">
        <f t="shared" ca="1" si="768"/>
        <v>5.5759074513548105E-4</v>
      </c>
      <c r="FW365" s="223">
        <f t="shared" ca="1" si="769"/>
        <v>4.7302067503249116E-4</v>
      </c>
      <c r="FX365" s="223">
        <f t="shared" ca="1" si="770"/>
        <v>3.838951572495345E-4</v>
      </c>
      <c r="FY365" s="223">
        <f t="shared" ca="1" si="771"/>
        <v>2.9107251924382499E-4</v>
      </c>
      <c r="FZ365" s="223">
        <f t="shared" ca="1" si="772"/>
        <v>1.95446693761373E-4</v>
      </c>
      <c r="GA365" s="223">
        <f t="shared" ca="1" si="773"/>
        <v>9.7938609775964568E-5</v>
      </c>
      <c r="GB365" s="223">
        <f t="shared" ca="1" si="774"/>
        <v>-5.1267656027298588E-7</v>
      </c>
      <c r="GC365" s="223">
        <f t="shared" ca="1" si="775"/>
        <v>-9.8959025540977589E-5</v>
      </c>
      <c r="GD365" s="223">
        <f t="shared" ca="1" si="776"/>
        <v>-1.9645234500921652E-4</v>
      </c>
      <c r="GE365" s="223">
        <f t="shared" ca="1" si="777"/>
        <v>-2.9205372100324091E-4</v>
      </c>
      <c r="GF365" s="223">
        <f t="shared" ca="1" si="778"/>
        <v>-3.8484246001120023E-4</v>
      </c>
      <c r="GG365" s="223">
        <f t="shared" ca="1" si="779"/>
        <v>-4.7392495575296334E-4</v>
      </c>
      <c r="GH365" s="223">
        <f t="shared" ca="1" si="780"/>
        <v>-5.5844329509709145E-4</v>
      </c>
      <c r="GI365" s="223">
        <f t="shared" ca="1" si="781"/>
        <v>-6.3758352023327686E-4</v>
      </c>
      <c r="GJ365" s="223">
        <f t="shared" ca="1" si="782"/>
        <v>-7.1058346753100987E-4</v>
      </c>
      <c r="GK365" s="223">
        <f t="shared" ca="1" si="783"/>
        <v>-7.7674010759198539E-4</v>
      </c>
      <c r="GL365" s="223">
        <f t="shared" ca="1" si="784"/>
        <v>-8.3541631580751313E-4</v>
      </c>
      <c r="GM365" s="223">
        <f t="shared" ca="1" si="785"/>
        <v>-8.8604700821680207E-4</v>
      </c>
      <c r="GN365" s="223">
        <f t="shared" ca="1" si="786"/>
        <v>-9.2814458357439887E-4</v>
      </c>
      <c r="GO365" s="223">
        <f t="shared" ca="1" si="787"/>
        <v>-9.6130361921673414E-4</v>
      </c>
      <c r="GP365" s="223">
        <f t="shared" ca="1" si="788"/>
        <v>-9.8520477550399972E-4</v>
      </c>
      <c r="GQ365" s="223">
        <f t="shared" ca="1" si="789"/>
        <v>-9.9961787123544811E-4</v>
      </c>
      <c r="GR365" s="223">
        <f t="shared" ca="1" si="790"/>
        <v>-1.0044041004201858E-3</v>
      </c>
      <c r="GS365" s="223">
        <f t="shared" ca="1" si="791"/>
        <v>-9.9951736905474456E-4</v>
      </c>
      <c r="GT365" s="223">
        <f t="shared" ca="1" si="792"/>
        <v>-9.8500473903353298E-4</v>
      </c>
      <c r="GU365" s="223">
        <f t="shared" ca="1" si="793"/>
        <v>-9.6100597491706572E-4</v>
      </c>
      <c r="GV365" s="223">
        <f t="shared" ca="1" si="794"/>
        <v>-9.2775219792284207E-4</v>
      </c>
      <c r="GW365" s="223">
        <f t="shared" ca="1" si="795"/>
        <v>-8.8556366010168243E-4</v>
      </c>
      <c r="GX365" s="223">
        <f t="shared" ca="1" si="796"/>
        <v>-8.3484666013540422E-4</v>
      </c>
      <c r="GY365" s="223">
        <f t="shared" ca="1" si="797"/>
        <v>-7.7608963045841485E-4</v>
      </c>
      <c r="GZ365" s="223">
        <f t="shared" ca="1" si="798"/>
        <v>-7.0985843338636364E-4</v>
      </c>
      <c r="HA365" s="223">
        <f t="shared" ca="1" si="799"/>
        <v>-6.3679091155270954E-4</v>
      </c>
      <c r="HB365" s="223">
        <f t="shared" ca="1" si="800"/>
        <v>-5.5759074513548105E-4</v>
      </c>
      <c r="HC365" s="223">
        <f t="shared" ca="1" si="801"/>
        <v>-4.7302067503249127E-4</v>
      </c>
      <c r="HD365" s="223">
        <f t="shared" ca="1" si="802"/>
        <v>-3.8389515724953467E-4</v>
      </c>
      <c r="HE365" s="223">
        <f t="shared" ca="1" si="803"/>
        <v>-2.9107251924382515E-4</v>
      </c>
      <c r="HF365" s="223">
        <f t="shared" ca="1" si="804"/>
        <v>-1.9544669376136961E-4</v>
      </c>
      <c r="HG365" s="223">
        <f t="shared" ca="1" si="805"/>
        <v>-9.793860977596469E-5</v>
      </c>
      <c r="HH365" s="223">
        <f t="shared" ca="1" si="806"/>
        <v>5.1267656027287746E-7</v>
      </c>
      <c r="HI365" s="223">
        <f t="shared" ca="1" si="807"/>
        <v>9.8959025540977481E-5</v>
      </c>
      <c r="HJ365" s="223">
        <f t="shared" ca="1" si="808"/>
        <v>1.9645234500921641E-4</v>
      </c>
      <c r="HK365" s="223">
        <f t="shared" ca="1" si="809"/>
        <v>2.9205372100324074E-4</v>
      </c>
      <c r="HL365" s="223">
        <f t="shared" ca="1" si="810"/>
        <v>3.8484246001120012E-4</v>
      </c>
      <c r="HM365" s="223">
        <f t="shared" ca="1" si="811"/>
        <v>4.7392495575296323E-4</v>
      </c>
      <c r="HN365" s="223">
        <f t="shared" ca="1" si="812"/>
        <v>5.5844329509709145E-4</v>
      </c>
      <c r="HO365" s="223">
        <f t="shared" ca="1" si="813"/>
        <v>6.3758352023327676E-4</v>
      </c>
      <c r="HP365" s="223">
        <f t="shared" ca="1" si="814"/>
        <v>7.1058346753100966E-4</v>
      </c>
      <c r="HQ365" s="223">
        <f t="shared" ca="1" si="815"/>
        <v>7.7674010759198517E-4</v>
      </c>
      <c r="HR365" s="223">
        <f t="shared" ca="1" si="816"/>
        <v>8.3541631580751313E-4</v>
      </c>
      <c r="HS365" s="223">
        <f t="shared" ca="1" si="817"/>
        <v>8.8604700821680207E-4</v>
      </c>
      <c r="HT365" s="223">
        <f t="shared" ca="1" si="818"/>
        <v>9.2814458357439887E-4</v>
      </c>
      <c r="HU365" s="223">
        <f t="shared" ca="1" si="819"/>
        <v>9.6130361921673414E-4</v>
      </c>
      <c r="HV365" s="223">
        <f t="shared" ca="1" si="820"/>
        <v>9.8520477550399972E-4</v>
      </c>
      <c r="HW365" s="223">
        <f t="shared" ca="1" si="821"/>
        <v>9.9961787123544811E-4</v>
      </c>
      <c r="HX365" s="223">
        <f t="shared" ca="1" si="822"/>
        <v>1.0044041004201858E-3</v>
      </c>
      <c r="HY365" s="223">
        <f t="shared" ca="1" si="823"/>
        <v>9.9951736905474456E-4</v>
      </c>
      <c r="HZ365" s="223">
        <f t="shared" ca="1" si="824"/>
        <v>9.8500473903353298E-4</v>
      </c>
      <c r="IA365" s="223">
        <f t="shared" ca="1" si="825"/>
        <v>9.6100597491706582E-4</v>
      </c>
      <c r="IB365" s="223">
        <f t="shared" ca="1" si="826"/>
        <v>9.2775219792284218E-4</v>
      </c>
      <c r="IC365" s="223">
        <f t="shared" ca="1" si="827"/>
        <v>8.8556366010168253E-4</v>
      </c>
      <c r="ID365" s="223">
        <f t="shared" ca="1" si="828"/>
        <v>8.3484666013540433E-4</v>
      </c>
      <c r="IE365" s="223">
        <f t="shared" ca="1" si="829"/>
        <v>6.0585016709633276E-4</v>
      </c>
      <c r="IF365" s="223">
        <f t="shared" ca="1" si="830"/>
        <v>7.0985843338636364E-4</v>
      </c>
      <c r="IG365" s="223">
        <f t="shared" ca="1" si="831"/>
        <v>6.3679091155270965E-4</v>
      </c>
      <c r="IH365" s="223">
        <f t="shared" ca="1" si="832"/>
        <v>5.5759074513548126E-4</v>
      </c>
      <c r="II365" s="223">
        <f t="shared" ca="1" si="833"/>
        <v>4.7302067503249138E-4</v>
      </c>
      <c r="IJ365" s="223">
        <f t="shared" ca="1" si="834"/>
        <v>3.8389515724953477E-4</v>
      </c>
      <c r="IK365" s="223">
        <f t="shared" ca="1" si="835"/>
        <v>2.9107251924382526E-4</v>
      </c>
      <c r="IL365" s="223">
        <f t="shared" ca="1" si="836"/>
        <v>1.9544669376137324E-4</v>
      </c>
      <c r="IM365" s="223">
        <f t="shared" ca="1" si="837"/>
        <v>9.7938609775964812E-5</v>
      </c>
      <c r="IN365" s="223">
        <f t="shared" ca="1" si="838"/>
        <v>-5.1267656027274193E-7</v>
      </c>
      <c r="IO365" s="223">
        <f t="shared" ca="1" si="839"/>
        <v>-9.8959025540977345E-5</v>
      </c>
      <c r="IP365" s="223">
        <f t="shared" ca="1" si="840"/>
        <v>-1.9645234500921627E-4</v>
      </c>
      <c r="IQ365" s="223">
        <f t="shared" ca="1" si="841"/>
        <v>-2.9205372100324064E-4</v>
      </c>
      <c r="IR365" s="223">
        <f t="shared" ca="1" si="842"/>
        <v>-3.8484246001119996E-4</v>
      </c>
      <c r="IS365" s="223">
        <f t="shared" ca="1" si="843"/>
        <v>-4.7392495575296323E-4</v>
      </c>
      <c r="IT365" s="223">
        <f t="shared" ca="1" si="844"/>
        <v>-5.5844329509709134E-4</v>
      </c>
      <c r="IU365" s="223">
        <f t="shared" ca="1" si="845"/>
        <v>-6.3758352023327665E-4</v>
      </c>
      <c r="IV365" s="223">
        <f t="shared" ca="1" si="846"/>
        <v>-7.1058346753100955E-4</v>
      </c>
      <c r="IW365" s="223">
        <f t="shared" ca="1" si="847"/>
        <v>-7.7674010759198517E-4</v>
      </c>
      <c r="IX365" s="223">
        <f t="shared" ca="1" si="848"/>
        <v>-8.3541631580751302E-4</v>
      </c>
      <c r="IY365" s="223">
        <f t="shared" ca="1" si="849"/>
        <v>-8.8604700821680185E-4</v>
      </c>
      <c r="IZ365" s="223">
        <f t="shared" ca="1" si="850"/>
        <v>-9.2814458357439887E-4</v>
      </c>
      <c r="JA365" s="223">
        <f t="shared" ca="1" si="851"/>
        <v>-9.6130361921673414E-4</v>
      </c>
      <c r="JB365" s="223">
        <f t="shared" ca="1" si="852"/>
        <v>-9.8520477550399972E-4</v>
      </c>
    </row>
    <row r="366" spans="1:262">
      <c r="B366" s="230">
        <v>5</v>
      </c>
      <c r="C366" s="229">
        <f t="shared" si="853"/>
        <v>9.7656250000000005E-5</v>
      </c>
      <c r="D366" s="226">
        <f t="shared" ca="1" si="597"/>
        <v>50.089776031211585</v>
      </c>
      <c r="E366" s="225">
        <f ca="1">K361</f>
        <v>8.9776031211583993E-2</v>
      </c>
      <c r="F366" s="224">
        <v>5</v>
      </c>
      <c r="G366" s="223">
        <f t="shared" ca="1" si="854"/>
        <v>2.5209373462131153E-2</v>
      </c>
      <c r="H366" s="223">
        <f t="shared" ca="1" si="598"/>
        <v>2.5481237645956802E-2</v>
      </c>
      <c r="I366" s="223">
        <f t="shared" ca="1" si="599"/>
        <v>2.5369840297585516E-2</v>
      </c>
      <c r="J366" s="223">
        <f t="shared" ca="1" si="600"/>
        <v>2.4876856936825734E-2</v>
      </c>
      <c r="K366" s="223">
        <f t="shared" ca="1" si="601"/>
        <v>2.4009702492293481E-2</v>
      </c>
      <c r="L366" s="223">
        <f t="shared" ca="1" si="602"/>
        <v>2.2781419773984103E-2</v>
      </c>
      <c r="M366" s="223">
        <f t="shared" ca="1" si="603"/>
        <v>2.1210483297269704E-2</v>
      </c>
      <c r="N366" s="223">
        <f t="shared" ca="1" si="604"/>
        <v>1.9320521408991796E-2</v>
      </c>
      <c r="O366" s="223">
        <f t="shared" ca="1" si="605"/>
        <v>1.7139960895131475E-2</v>
      </c>
      <c r="P366" s="223">
        <f t="shared" ca="1" si="606"/>
        <v>1.4701599415488554E-2</v>
      </c>
      <c r="Q366" s="223">
        <f t="shared" ca="1" si="607"/>
        <v>1.2042112196350017E-2</v>
      </c>
      <c r="R366" s="223">
        <f t="shared" ca="1" si="608"/>
        <v>9.2015004009492821E-3</v>
      </c>
      <c r="S366" s="223">
        <f t="shared" ca="1" si="609"/>
        <v>6.2224894747379507E-3</v>
      </c>
      <c r="T366" s="223">
        <f t="shared" ca="1" si="610"/>
        <v>3.1498865149173039E-3</v>
      </c>
      <c r="U366" s="223">
        <f t="shared" ca="1" si="611"/>
        <v>2.9906329989804262E-5</v>
      </c>
      <c r="V366" s="223">
        <f t="shared" ca="1" si="612"/>
        <v>-3.0905236739776284E-3</v>
      </c>
      <c r="W366" s="223">
        <f t="shared" ca="1" si="613"/>
        <v>-6.1644693252210295E-3</v>
      </c>
      <c r="X366" s="223">
        <f t="shared" ca="1" si="614"/>
        <v>-9.1456956199091541E-3</v>
      </c>
      <c r="Y366" s="223">
        <f t="shared" ca="1" si="615"/>
        <v>-1.1989362139636764E-2</v>
      </c>
      <c r="Z366" s="223">
        <f t="shared" ca="1" si="616"/>
        <v>-1.4652697493055028E-2</v>
      </c>
      <c r="AA366" s="223">
        <f t="shared" ca="1" si="617"/>
        <v>-1.7095642637409113E-2</v>
      </c>
      <c r="AB366" s="223">
        <f t="shared" ca="1" si="618"/>
        <v>-1.9281453403828287E-2</v>
      </c>
      <c r="AC366" s="223">
        <f t="shared" ca="1" si="619"/>
        <v>-2.1177253163827316E-2</v>
      </c>
      <c r="AD366" s="223">
        <f t="shared" ca="1" si="620"/>
        <v>-2.2754527324400489E-2</v>
      </c>
      <c r="AE366" s="223">
        <f t="shared" ca="1" si="621"/>
        <v>-2.3989552214041945E-2</v>
      </c>
      <c r="AF366" s="223">
        <f t="shared" ca="1" si="622"/>
        <v>-2.4863751908847119E-2</v>
      </c>
      <c r="AG366" s="223">
        <f t="shared" ca="1" si="623"/>
        <v>-2.5363977631698807E-2</v>
      </c>
      <c r="AH366" s="223">
        <f t="shared" ca="1" si="624"/>
        <v>-2.5482705522113923E-2</v>
      </c>
      <c r="AI366" s="223">
        <f t="shared" ca="1" si="625"/>
        <v>-2.5218149802108403E-2</v>
      </c>
      <c r="AJ366" s="223">
        <f t="shared" ca="1" si="626"/>
        <v>-2.457428963596027E-2</v>
      </c>
      <c r="AK366" s="223">
        <f t="shared" ca="1" si="627"/>
        <v>-2.3560809279875101E-2</v>
      </c>
      <c r="AL366" s="223">
        <f t="shared" ca="1" si="628"/>
        <v>-2.219295242175855E-2</v>
      </c>
      <c r="AM366" s="223">
        <f t="shared" ca="1" si="629"/>
        <v>-2.0491292901961378E-2</v>
      </c>
      <c r="AN366" s="223">
        <f t="shared" ca="1" si="630"/>
        <v>-1.8481425263570397E-2</v>
      </c>
      <c r="AO366" s="223">
        <f t="shared" ca="1" si="631"/>
        <v>-1.6193579786657017E-2</v>
      </c>
      <c r="AP366" s="223">
        <f t="shared" ca="1" si="632"/>
        <v>-1.3662167796726448E-2</v>
      </c>
      <c r="AQ366" s="223">
        <f t="shared" ca="1" si="633"/>
        <v>-1.09252640863521E-2</v>
      </c>
      <c r="AR366" s="223">
        <f t="shared" ca="1" si="634"/>
        <v>-8.0240342348549976E-3</v>
      </c>
      <c r="AS366" s="223">
        <f t="shared" ca="1" si="635"/>
        <v>-5.0021154396739306E-3</v>
      </c>
      <c r="AT366" s="223">
        <f t="shared" ca="1" si="636"/>
        <v>-1.9049601722981877E-3</v>
      </c>
      <c r="AU366" s="223">
        <f t="shared" ca="1" si="637"/>
        <v>1.2208474692107412E-3</v>
      </c>
      <c r="AV366" s="223">
        <f t="shared" ca="1" si="638"/>
        <v>4.3282924284147855E-3</v>
      </c>
      <c r="AW366" s="223">
        <f t="shared" ca="1" si="639"/>
        <v>7.3706358407096949E-3</v>
      </c>
      <c r="AX366" s="223">
        <f t="shared" ca="1" si="640"/>
        <v>1.0302118029353491E-2</v>
      </c>
      <c r="AY366" s="223">
        <f t="shared" ca="1" si="641"/>
        <v>1.3078646773597749E-2</v>
      </c>
      <c r="AZ366" s="223">
        <f t="shared" ca="1" si="642"/>
        <v>1.5658460496728959E-2</v>
      </c>
      <c r="BA366" s="223">
        <f t="shared" ca="1" si="643"/>
        <v>1.800275639905392E-2</v>
      </c>
      <c r="BB366" s="223">
        <f t="shared" ca="1" si="644"/>
        <v>2.0076274088125005E-2</v>
      </c>
      <c r="BC366" s="223">
        <f t="shared" ca="1" si="645"/>
        <v>2.1847825927862986E-2</v>
      </c>
      <c r="BD366" s="223">
        <f t="shared" ca="1" si="646"/>
        <v>2.3290766129633156E-2</v>
      </c>
      <c r="BE366" s="223">
        <f t="shared" ca="1" si="647"/>
        <v>2.4383391529708445E-2</v>
      </c>
      <c r="BF366" s="223">
        <f t="shared" ca="1" si="648"/>
        <v>2.5109268025053168E-2</v>
      </c>
      <c r="BG366" s="223">
        <f t="shared" ca="1" si="649"/>
        <v>2.5457477757529639E-2</v>
      </c>
      <c r="BH366" s="223">
        <f t="shared" ca="1" si="650"/>
        <v>2.5422783328646885E-2</v>
      </c>
      <c r="BI366" s="223">
        <f t="shared" ca="1" si="651"/>
        <v>2.5005706574908963E-2</v>
      </c>
      <c r="BJ366" s="223">
        <f t="shared" ca="1" si="652"/>
        <v>2.4212520718908222E-2</v>
      </c>
      <c r="BK366" s="223">
        <f t="shared" ca="1" si="653"/>
        <v>2.3055156014218342E-2</v>
      </c>
      <c r="BL366" s="223">
        <f t="shared" ca="1" si="654"/>
        <v>2.1551020303275929E-2</v>
      </c>
      <c r="BM366" s="223">
        <f t="shared" ca="1" si="655"/>
        <v>1.9722737187226929E-2</v>
      </c>
      <c r="BN366" s="223">
        <f t="shared" ca="1" si="656"/>
        <v>1.7597805745907396E-2</v>
      </c>
      <c r="BO366" s="223">
        <f t="shared" ca="1" si="657"/>
        <v>1.5208186926086407E-2</v>
      </c>
      <c r="BP366" s="223">
        <f t="shared" ca="1" si="658"/>
        <v>1.2589822819077466E-2</v>
      </c>
      <c r="BQ366" s="223">
        <f t="shared" ca="1" si="659"/>
        <v>9.7820960582300203E-3</v>
      </c>
      <c r="BR366" s="223">
        <f t="shared" ca="1" si="660"/>
        <v>6.8272374674665679E-3</v>
      </c>
      <c r="BS366" s="223">
        <f t="shared" ca="1" si="661"/>
        <v>3.7696908703821687E-3</v>
      </c>
      <c r="BT366" s="223">
        <f t="shared" ca="1" si="662"/>
        <v>6.5544461376923404E-4</v>
      </c>
      <c r="BU366" s="223">
        <f t="shared" ca="1" si="663"/>
        <v>-2.4686601399243483E-3</v>
      </c>
      <c r="BV366" s="223">
        <f t="shared" ca="1" si="664"/>
        <v>-5.5556339472782428E-3</v>
      </c>
      <c r="BW366" s="223">
        <f t="shared" ca="1" si="665"/>
        <v>-8.5590458488666588E-3</v>
      </c>
      <c r="BX366" s="223">
        <f t="shared" ca="1" si="666"/>
        <v>-1.1433721734106124E-2</v>
      </c>
      <c r="BY366" s="223">
        <f t="shared" ca="1" si="667"/>
        <v>-1.4136423801926978E-2</v>
      </c>
      <c r="BZ366" s="223">
        <f t="shared" ca="1" si="668"/>
        <v>-1.6626500897547108E-2</v>
      </c>
      <c r="CA366" s="223">
        <f t="shared" ca="1" si="669"/>
        <v>-1.886649994367819E-2</v>
      </c>
      <c r="CB366" s="223">
        <f t="shared" ca="1" si="670"/>
        <v>-2.0822729269669507E-2</v>
      </c>
      <c r="CC366" s="223">
        <f t="shared" ca="1" si="671"/>
        <v>-2.2465765365594893E-2</v>
      </c>
      <c r="CD366" s="223">
        <f t="shared" ca="1" si="672"/>
        <v>-2.3770895439229365E-2</v>
      </c>
      <c r="CE366" s="223">
        <f t="shared" ca="1" si="673"/>
        <v>-2.4718489119447021E-2</v>
      </c>
      <c r="CF366" s="223">
        <f t="shared" ca="1" si="674"/>
        <v>-2.5294293715274738E-2</v>
      </c>
      <c r="CG366" s="223">
        <f t="shared" ca="1" si="675"/>
        <v>-2.5489648589630882E-2</v>
      </c>
      <c r="CH366" s="223">
        <f t="shared" ca="1" si="676"/>
        <v>-2.5301615423368305E-2</v>
      </c>
      <c r="CI366" s="223">
        <f t="shared" ca="1" si="677"/>
        <v>-2.4733022410329361E-2</v>
      </c>
      <c r="CJ366" s="223">
        <f t="shared" ca="1" si="678"/>
        <v>-2.379242171867799E-2</v>
      </c>
      <c r="CK366" s="223">
        <f t="shared" ca="1" si="679"/>
        <v>-2.2493960858330171E-2</v>
      </c>
      <c r="CL366" s="223">
        <f t="shared" ca="1" si="680"/>
        <v>-2.0857169889236266E-2</v>
      </c>
      <c r="CM366" s="223">
        <f t="shared" ca="1" si="681"/>
        <v>-1.8906667671100729E-2</v>
      </c>
      <c r="CN366" s="223">
        <f t="shared" ca="1" si="682"/>
        <v>-1.6671791572816765E-2</v>
      </c>
      <c r="CO366" s="223">
        <f t="shared" ca="1" si="683"/>
        <v>-1.4186156211131023E-2</v>
      </c>
      <c r="CP366" s="223">
        <f t="shared" ca="1" si="684"/>
        <v>-1.1487147855519068E-2</v>
      </c>
      <c r="CQ366" s="223">
        <f t="shared" ca="1" si="685"/>
        <v>-8.615362103893286E-3</v>
      </c>
      <c r="CR366" s="223">
        <f t="shared" ca="1" si="686"/>
        <v>-5.6139932870236343E-3</v>
      </c>
      <c r="CS366" s="223">
        <f t="shared" ca="1" si="687"/>
        <v>-2.5281847855977103E-3</v>
      </c>
      <c r="CT366" s="223">
        <f t="shared" ca="1" si="688"/>
        <v>5.956499682445238E-4</v>
      </c>
      <c r="CU366" s="223">
        <f t="shared" ca="1" si="689"/>
        <v>3.710525592131789E-3</v>
      </c>
      <c r="CV366" s="223">
        <f t="shared" ca="1" si="690"/>
        <v>6.7695914573466442E-3</v>
      </c>
      <c r="CW366" s="223">
        <f t="shared" ca="1" si="691"/>
        <v>9.7268363658898072E-3</v>
      </c>
      <c r="CX366" s="223">
        <f t="shared" ca="1" si="692"/>
        <v>1.2537780601725567E-2</v>
      </c>
      <c r="CY366" s="223">
        <f t="shared" ca="1" si="693"/>
        <v>1.5160144947112878E-2</v>
      </c>
      <c r="CZ366" s="223">
        <f t="shared" ca="1" si="694"/>
        <v>1.7554486601393582E-2</v>
      </c>
      <c r="DA366" s="223">
        <f t="shared" ca="1" si="695"/>
        <v>1.9684792437427906E-2</v>
      </c>
      <c r="DB366" s="223">
        <f t="shared" ca="1" si="696"/>
        <v>2.1519020672547698E-2</v>
      </c>
      <c r="DC366" s="223">
        <f t="shared" ca="1" si="697"/>
        <v>2.3029582806792442E-2</v>
      </c>
      <c r="DD366" s="223">
        <f t="shared" ca="1" si="698"/>
        <v>2.4193758579627928E-2</v>
      </c>
      <c r="DE366" s="223">
        <f t="shared" ca="1" si="699"/>
        <v>2.4994037703812901E-2</v>
      </c>
      <c r="DF366" s="223">
        <f t="shared" ca="1" si="700"/>
        <v>2.5418383236417746E-2</v>
      </c>
      <c r="DG366" s="223">
        <f t="shared" ca="1" si="701"/>
        <v>2.5460412625650176E-2</v>
      </c>
      <c r="DH366" s="223">
        <f t="shared" ca="1" si="702"/>
        <v>2.5119493710375064E-2</v>
      </c>
      <c r="DI366" s="223">
        <f t="shared" ca="1" si="703"/>
        <v>2.4400754228406353E-2</v>
      </c>
      <c r="DJ366" s="223">
        <f t="shared" ca="1" si="704"/>
        <v>2.3315004690557441E-2</v>
      </c>
      <c r="DK366" s="223">
        <f t="shared" ca="1" si="705"/>
        <v>2.1878575780496009E-2</v>
      </c>
      <c r="DL366" s="223">
        <f t="shared" ca="1" si="706"/>
        <v>2.0113072726061127E-2</v>
      </c>
      <c r="DM366" s="223">
        <f t="shared" ca="1" si="707"/>
        <v>1.80450503365263E-2</v>
      </c>
      <c r="DN366" s="223">
        <f t="shared" ca="1" si="708"/>
        <v>1.5705613593550743E-2</v>
      </c>
      <c r="DO366" s="223">
        <f t="shared" ca="1" si="709"/>
        <v>1.3129949803302496E-2</v>
      </c>
      <c r="DP366" s="223">
        <f t="shared" ca="1" si="710"/>
        <v>1.0356799346621426E-2</v>
      </c>
      <c r="DQ366" s="223">
        <f t="shared" ca="1" si="711"/>
        <v>7.4278729876316556E-3</v>
      </c>
      <c r="DR366" s="223">
        <f t="shared" ca="1" si="712"/>
        <v>4.387224505024526E-3</v>
      </c>
      <c r="DS366" s="223">
        <f t="shared" ca="1" si="713"/>
        <v>1.2805880822219376E-3</v>
      </c>
      <c r="DT366" s="223">
        <f t="shared" ca="1" si="714"/>
        <v>-1.8453095773119602E-3</v>
      </c>
      <c r="DU366" s="223">
        <f t="shared" ca="1" si="715"/>
        <v>-4.9434520631841264E-3</v>
      </c>
      <c r="DV366" s="223">
        <f t="shared" ca="1" si="716"/>
        <v>-7.9672404286481105E-3</v>
      </c>
      <c r="DW366" s="223">
        <f t="shared" ca="1" si="717"/>
        <v>-1.0871194082137286E-2</v>
      </c>
      <c r="DX366" s="223">
        <f t="shared" ca="1" si="718"/>
        <v>-1.361163485769561E-2</v>
      </c>
      <c r="DY366" s="223">
        <f t="shared" ca="1" si="719"/>
        <v>-1.6147343975249313E-2</v>
      </c>
      <c r="DZ366" s="223">
        <f t="shared" ca="1" si="720"/>
        <v>-1.8440182009425876E-2</v>
      </c>
      <c r="EA366" s="223">
        <f t="shared" ca="1" si="721"/>
        <v>-2.0455662542011675E-2</v>
      </c>
      <c r="EB366" s="223">
        <f t="shared" ca="1" si="722"/>
        <v>-2.2163470869782147E-2</v>
      </c>
      <c r="EC366" s="223">
        <f t="shared" ca="1" si="723"/>
        <v>-2.3537919965855206E-2</v>
      </c>
      <c r="ED366" s="223">
        <f t="shared" ca="1" si="724"/>
        <v>-2.4558336836485197E-2</v>
      </c>
      <c r="EE366" s="223">
        <f t="shared" ca="1" si="725"/>
        <v>-2.5209373462131153E-2</v>
      </c>
      <c r="EF366" s="223">
        <f t="shared" ca="1" si="726"/>
        <v>-2.5481237645956799E-2</v>
      </c>
      <c r="EG366" s="223">
        <f t="shared" ca="1" si="727"/>
        <v>-2.5369840297585516E-2</v>
      </c>
      <c r="EH366" s="223">
        <f t="shared" ca="1" si="728"/>
        <v>-2.4876856936825748E-2</v>
      </c>
      <c r="EI366" s="223">
        <f t="shared" ca="1" si="729"/>
        <v>-2.4009702492293478E-2</v>
      </c>
      <c r="EJ366" s="223">
        <f t="shared" ca="1" si="730"/>
        <v>-2.2781419773984121E-2</v>
      </c>
      <c r="EK366" s="223">
        <f t="shared" ca="1" si="731"/>
        <v>-2.1210483297269694E-2</v>
      </c>
      <c r="EL366" s="223">
        <f t="shared" ca="1" si="732"/>
        <v>-1.9320521408991806E-2</v>
      </c>
      <c r="EM366" s="223">
        <f t="shared" ca="1" si="733"/>
        <v>-1.7139960895131506E-2</v>
      </c>
      <c r="EN366" s="223">
        <f t="shared" ca="1" si="734"/>
        <v>-1.4701599415488542E-2</v>
      </c>
      <c r="EO366" s="223">
        <f t="shared" ca="1" si="735"/>
        <v>-1.2042112196350036E-2</v>
      </c>
      <c r="EP366" s="223">
        <f t="shared" ca="1" si="736"/>
        <v>-9.2015004009493272E-3</v>
      </c>
      <c r="EQ366" s="223">
        <f t="shared" ca="1" si="737"/>
        <v>-6.2224894747379437E-3</v>
      </c>
      <c r="ER366" s="223">
        <f t="shared" ca="1" si="738"/>
        <v>-3.1498865149173299E-3</v>
      </c>
      <c r="ES366" s="223">
        <f t="shared" ca="1" si="739"/>
        <v>-2.9906329989776506E-5</v>
      </c>
      <c r="ET366" s="223">
        <f t="shared" ca="1" si="740"/>
        <v>3.090523673977625E-3</v>
      </c>
      <c r="EU366" s="223">
        <f t="shared" ca="1" si="741"/>
        <v>6.164469325220993E-3</v>
      </c>
      <c r="EV366" s="223">
        <f t="shared" ca="1" si="742"/>
        <v>9.1456956199091714E-3</v>
      </c>
      <c r="EW366" s="223">
        <f t="shared" ca="1" si="743"/>
        <v>1.198936213963675E-2</v>
      </c>
      <c r="EX366" s="223">
        <f t="shared" ca="1" si="744"/>
        <v>1.4652697493054985E-2</v>
      </c>
      <c r="EY366" s="223">
        <f t="shared" ca="1" si="745"/>
        <v>1.7095642637409116E-2</v>
      </c>
      <c r="EZ366" s="223">
        <f t="shared" ca="1" si="746"/>
        <v>1.9281453403828273E-2</v>
      </c>
      <c r="FA366" s="223">
        <f t="shared" ca="1" si="747"/>
        <v>2.1177253163827278E-2</v>
      </c>
      <c r="FB366" s="223">
        <f t="shared" ca="1" si="748"/>
        <v>2.2754527324400493E-2</v>
      </c>
      <c r="FC366" s="223">
        <f t="shared" ca="1" si="749"/>
        <v>2.3989552214041938E-2</v>
      </c>
      <c r="FD366" s="223">
        <f t="shared" ca="1" si="750"/>
        <v>2.4863751908847126E-2</v>
      </c>
      <c r="FE366" s="223">
        <f t="shared" ca="1" si="751"/>
        <v>2.5363977631698807E-2</v>
      </c>
      <c r="FF366" s="223">
        <f t="shared" ca="1" si="752"/>
        <v>2.5482705522113923E-2</v>
      </c>
      <c r="FG366" s="223">
        <f t="shared" ca="1" si="753"/>
        <v>2.5218149802108399E-2</v>
      </c>
      <c r="FH366" s="223">
        <f t="shared" ca="1" si="754"/>
        <v>2.4574289635960273E-2</v>
      </c>
      <c r="FI366" s="223">
        <f t="shared" ca="1" si="755"/>
        <v>2.3560809279875122E-2</v>
      </c>
      <c r="FJ366" s="223">
        <f t="shared" ca="1" si="756"/>
        <v>2.2192952421758547E-2</v>
      </c>
      <c r="FK366" s="223">
        <f t="shared" ca="1" si="757"/>
        <v>2.0491292901961389E-2</v>
      </c>
      <c r="FL366" s="223">
        <f t="shared" ca="1" si="758"/>
        <v>1.8481425263570439E-2</v>
      </c>
      <c r="FM366" s="223">
        <f t="shared" ca="1" si="759"/>
        <v>1.619357978665701E-2</v>
      </c>
      <c r="FN366" s="223">
        <f t="shared" ca="1" si="760"/>
        <v>1.3662167796726481E-2</v>
      </c>
      <c r="FO366" s="223">
        <f t="shared" ca="1" si="761"/>
        <v>1.0925264086352074E-2</v>
      </c>
      <c r="FP366" s="223">
        <f t="shared" ca="1" si="762"/>
        <v>8.0240342348550132E-3</v>
      </c>
      <c r="FQ366" s="223">
        <f t="shared" ca="1" si="763"/>
        <v>5.0021154396739671E-3</v>
      </c>
      <c r="FR366" s="223">
        <f t="shared" ca="1" si="764"/>
        <v>1.9049601722981807E-3</v>
      </c>
      <c r="FS366" s="223">
        <f t="shared" ca="1" si="765"/>
        <v>-1.2208474692107238E-3</v>
      </c>
      <c r="FT366" s="223">
        <f t="shared" ca="1" si="766"/>
        <v>-4.3282924284147265E-3</v>
      </c>
      <c r="FU366" s="223">
        <f t="shared" ca="1" si="767"/>
        <v>-7.370635840709701E-3</v>
      </c>
      <c r="FV366" s="223">
        <f t="shared" ca="1" si="768"/>
        <v>-1.0302118029353454E-2</v>
      </c>
      <c r="FW366" s="223">
        <f t="shared" ca="1" si="769"/>
        <v>-1.3078646773597775E-2</v>
      </c>
      <c r="FX366" s="223">
        <f t="shared" ca="1" si="770"/>
        <v>-1.5658460496728945E-2</v>
      </c>
      <c r="FY366" s="223">
        <f t="shared" ca="1" si="771"/>
        <v>-1.8002756399053892E-2</v>
      </c>
      <c r="FZ366" s="223">
        <f t="shared" ca="1" si="772"/>
        <v>-2.0076274088125023E-2</v>
      </c>
      <c r="GA366" s="223">
        <f t="shared" ca="1" si="773"/>
        <v>-2.1847825927862975E-2</v>
      </c>
      <c r="GB366" s="223">
        <f t="shared" ca="1" si="774"/>
        <v>-2.3290766129633138E-2</v>
      </c>
      <c r="GC366" s="223">
        <f t="shared" ca="1" si="775"/>
        <v>-2.4383391529708448E-2</v>
      </c>
      <c r="GD366" s="223">
        <f t="shared" ca="1" si="776"/>
        <v>-2.5109268025053168E-2</v>
      </c>
      <c r="GE366" s="223">
        <f t="shared" ca="1" si="777"/>
        <v>-2.5457477757529635E-2</v>
      </c>
      <c r="GF366" s="223">
        <f t="shared" ca="1" si="778"/>
        <v>-2.5422783328646885E-2</v>
      </c>
      <c r="GG366" s="223">
        <f t="shared" ca="1" si="779"/>
        <v>-2.500570657490897E-2</v>
      </c>
      <c r="GH366" s="223">
        <f t="shared" ca="1" si="780"/>
        <v>-2.4212520718908215E-2</v>
      </c>
      <c r="GI366" s="223">
        <f t="shared" ca="1" si="781"/>
        <v>-2.3055156014218349E-2</v>
      </c>
      <c r="GJ366" s="223">
        <f t="shared" ca="1" si="782"/>
        <v>-2.1551020303275947E-2</v>
      </c>
      <c r="GK366" s="223">
        <f t="shared" ca="1" si="783"/>
        <v>-1.9722737187226926E-2</v>
      </c>
      <c r="GL366" s="223">
        <f t="shared" ca="1" si="784"/>
        <v>-1.7597805745907406E-2</v>
      </c>
      <c r="GM366" s="223">
        <f t="shared" ca="1" si="785"/>
        <v>-1.5208186926086456E-2</v>
      </c>
      <c r="GN366" s="223">
        <f t="shared" ca="1" si="786"/>
        <v>-1.2589822819077461E-2</v>
      </c>
      <c r="GO366" s="223">
        <f t="shared" ca="1" si="787"/>
        <v>-9.7820960582300567E-3</v>
      </c>
      <c r="GP366" s="223">
        <f t="shared" ca="1" si="788"/>
        <v>-6.8272374674666261E-3</v>
      </c>
      <c r="GQ366" s="223">
        <f t="shared" ca="1" si="789"/>
        <v>-3.7696908703821618E-3</v>
      </c>
      <c r="GR366" s="223">
        <f t="shared" ca="1" si="790"/>
        <v>-6.5544461376925052E-4</v>
      </c>
      <c r="GS366" s="223">
        <f t="shared" ca="1" si="791"/>
        <v>2.4686601399243786E-3</v>
      </c>
      <c r="GT366" s="223">
        <f t="shared" ca="1" si="792"/>
        <v>5.555633947278228E-3</v>
      </c>
      <c r="GU366" s="223">
        <f t="shared" ca="1" si="793"/>
        <v>8.5590458488666015E-3</v>
      </c>
      <c r="GV366" s="223">
        <f t="shared" ca="1" si="794"/>
        <v>1.1433721734106145E-2</v>
      </c>
      <c r="GW366" s="223">
        <f t="shared" ca="1" si="795"/>
        <v>1.4136423801926968E-2</v>
      </c>
      <c r="GX366" s="223">
        <f t="shared" ca="1" si="796"/>
        <v>1.662650089754706E-2</v>
      </c>
      <c r="GY366" s="223">
        <f t="shared" ca="1" si="797"/>
        <v>1.8866499943678183E-2</v>
      </c>
      <c r="GZ366" s="223">
        <f t="shared" ca="1" si="798"/>
        <v>2.0822729269669497E-2</v>
      </c>
      <c r="HA366" s="223">
        <f t="shared" ca="1" si="799"/>
        <v>2.2465765365594904E-2</v>
      </c>
      <c r="HB366" s="223">
        <f t="shared" ca="1" si="800"/>
        <v>2.3770895439229358E-2</v>
      </c>
      <c r="HC366" s="223">
        <f t="shared" ca="1" si="801"/>
        <v>2.4718489119447004E-2</v>
      </c>
      <c r="HD366" s="223">
        <f t="shared" ca="1" si="802"/>
        <v>2.5294293715274745E-2</v>
      </c>
      <c r="HE366" s="223">
        <f t="shared" ca="1" si="803"/>
        <v>2.5489648589630882E-2</v>
      </c>
      <c r="HF366" s="223">
        <f t="shared" ca="1" si="804"/>
        <v>2.5301615423368316E-2</v>
      </c>
      <c r="HG366" s="223">
        <f t="shared" ca="1" si="805"/>
        <v>2.4733022410329354E-2</v>
      </c>
      <c r="HH366" s="223">
        <f t="shared" ca="1" si="806"/>
        <v>2.3792421718677993E-2</v>
      </c>
      <c r="HI366" s="223">
        <f t="shared" ca="1" si="807"/>
        <v>2.2493960858330199E-2</v>
      </c>
      <c r="HJ366" s="223">
        <f t="shared" ca="1" si="808"/>
        <v>2.0857169889236277E-2</v>
      </c>
      <c r="HK366" s="223">
        <f t="shared" ca="1" si="809"/>
        <v>1.8906667671100743E-2</v>
      </c>
      <c r="HL366" s="223">
        <f t="shared" ca="1" si="810"/>
        <v>1.667179157281674E-2</v>
      </c>
      <c r="HM366" s="223">
        <f t="shared" ca="1" si="811"/>
        <v>1.4186156211131038E-2</v>
      </c>
      <c r="HN366" s="223">
        <f t="shared" ca="1" si="812"/>
        <v>1.148714785551912E-2</v>
      </c>
      <c r="HO366" s="223">
        <f t="shared" ca="1" si="813"/>
        <v>8.6153621038932583E-3</v>
      </c>
      <c r="HP366" s="223">
        <f t="shared" ca="1" si="814"/>
        <v>5.6139932870236491E-3</v>
      </c>
      <c r="HQ366" s="223">
        <f t="shared" ca="1" si="815"/>
        <v>2.528184785597771E-3</v>
      </c>
      <c r="HR366" s="223">
        <f t="shared" ca="1" si="816"/>
        <v>-5.9564996824450819E-4</v>
      </c>
      <c r="HS366" s="223">
        <f t="shared" ca="1" si="817"/>
        <v>-3.7105255921317734E-3</v>
      </c>
      <c r="HT366" s="223">
        <f t="shared" ca="1" si="818"/>
        <v>-6.769591457346672E-3</v>
      </c>
      <c r="HU366" s="223">
        <f t="shared" ca="1" si="819"/>
        <v>-9.726836365889795E-3</v>
      </c>
      <c r="HV366" s="223">
        <f t="shared" ca="1" si="820"/>
        <v>-1.2537780601725553E-2</v>
      </c>
      <c r="HW366" s="223">
        <f t="shared" ca="1" si="821"/>
        <v>-1.5160144947112902E-2</v>
      </c>
      <c r="HX366" s="223">
        <f t="shared" ca="1" si="822"/>
        <v>-1.7554486601393571E-2</v>
      </c>
      <c r="HY366" s="223">
        <f t="shared" ca="1" si="823"/>
        <v>-1.9684792437427868E-2</v>
      </c>
      <c r="HZ366" s="223">
        <f t="shared" ca="1" si="824"/>
        <v>-2.1519020672547712E-2</v>
      </c>
      <c r="IA366" s="223">
        <f t="shared" ca="1" si="825"/>
        <v>-2.3029582806792435E-2</v>
      </c>
      <c r="IB366" s="223">
        <f t="shared" ca="1" si="826"/>
        <v>-2.4193758579627911E-2</v>
      </c>
      <c r="IC366" s="223">
        <f t="shared" ca="1" si="827"/>
        <v>-2.4994037703812897E-2</v>
      </c>
      <c r="ID366" s="223">
        <f t="shared" ca="1" si="828"/>
        <v>-2.5418383236417746E-2</v>
      </c>
      <c r="IE366" s="223">
        <f t="shared" ca="1" si="829"/>
        <v>-1.7936604626702959E-2</v>
      </c>
      <c r="IF366" s="223">
        <f t="shared" ca="1" si="830"/>
        <v>-2.5119493710375067E-2</v>
      </c>
      <c r="IG366" s="223">
        <f t="shared" ca="1" si="831"/>
        <v>-2.4400754228406374E-2</v>
      </c>
      <c r="IH366" s="223">
        <f t="shared" ca="1" si="832"/>
        <v>-2.3315004690557427E-2</v>
      </c>
      <c r="II366" s="223">
        <f t="shared" ca="1" si="833"/>
        <v>-2.1878575780496016E-2</v>
      </c>
      <c r="IJ366" s="223">
        <f t="shared" ca="1" si="834"/>
        <v>-2.0113072726061165E-2</v>
      </c>
      <c r="IK366" s="223">
        <f t="shared" ca="1" si="835"/>
        <v>-1.8045050336526314E-2</v>
      </c>
      <c r="IL366" s="223">
        <f t="shared" ca="1" si="836"/>
        <v>-1.5705613593550754E-2</v>
      </c>
      <c r="IM366" s="223">
        <f t="shared" ca="1" si="837"/>
        <v>-1.3129949803302548E-2</v>
      </c>
      <c r="IN366" s="223">
        <f t="shared" ca="1" si="838"/>
        <v>-1.035679934662144E-2</v>
      </c>
      <c r="IO366" s="223">
        <f t="shared" ca="1" si="839"/>
        <v>-7.4278729876316712E-3</v>
      </c>
      <c r="IP366" s="223">
        <f t="shared" ca="1" si="840"/>
        <v>-4.3872245050244965E-3</v>
      </c>
      <c r="IQ366" s="223">
        <f t="shared" ca="1" si="841"/>
        <v>-1.2805880822219515E-3</v>
      </c>
      <c r="IR366" s="223">
        <f t="shared" ca="1" si="842"/>
        <v>1.8453095773118995E-3</v>
      </c>
      <c r="IS366" s="223">
        <f t="shared" ca="1" si="843"/>
        <v>4.9434520631841542E-3</v>
      </c>
      <c r="IT366" s="223">
        <f t="shared" ca="1" si="844"/>
        <v>7.9672404286481001E-3</v>
      </c>
      <c r="IU366" s="223">
        <f t="shared" ca="1" si="845"/>
        <v>1.087119408213723E-2</v>
      </c>
      <c r="IV366" s="223">
        <f t="shared" ca="1" si="846"/>
        <v>1.3611634857695598E-2</v>
      </c>
      <c r="IW366" s="223">
        <f t="shared" ca="1" si="847"/>
        <v>1.6147343975249306E-2</v>
      </c>
      <c r="IX366" s="223">
        <f t="shared" ca="1" si="848"/>
        <v>1.844018200942589E-2</v>
      </c>
      <c r="IY366" s="223">
        <f t="shared" ca="1" si="849"/>
        <v>2.0455662542011664E-2</v>
      </c>
      <c r="IZ366" s="223">
        <f t="shared" ca="1" si="850"/>
        <v>2.2163470869782115E-2</v>
      </c>
      <c r="JA366" s="223">
        <f t="shared" ca="1" si="851"/>
        <v>2.353791996585522E-2</v>
      </c>
      <c r="JB366" s="223">
        <f t="shared" ca="1" si="852"/>
        <v>2.4558336836485194E-2</v>
      </c>
    </row>
    <row r="367" spans="1:262">
      <c r="B367" s="230">
        <v>6</v>
      </c>
      <c r="C367" s="229">
        <f t="shared" si="853"/>
        <v>1.1718750000000001E-4</v>
      </c>
      <c r="D367" s="226">
        <f t="shared" ca="1" si="597"/>
        <v>50.089218372220131</v>
      </c>
      <c r="E367" s="225">
        <f ca="1">L361</f>
        <v>8.921837222012996E-2</v>
      </c>
      <c r="F367" s="224">
        <v>6</v>
      </c>
      <c r="G367" s="223">
        <f t="shared" ca="1" si="854"/>
        <v>-6.3363444437305983E-4</v>
      </c>
      <c r="H367" s="223">
        <f t="shared" ca="1" si="598"/>
        <v>-6.4460586138598687E-4</v>
      </c>
      <c r="I367" s="223">
        <f t="shared" ca="1" si="599"/>
        <v>-6.416235081642041E-4</v>
      </c>
      <c r="J367" s="223">
        <f t="shared" ca="1" si="600"/>
        <v>-6.2475194364846611E-4</v>
      </c>
      <c r="K367" s="223">
        <f t="shared" ca="1" si="601"/>
        <v>-5.9435638625960241E-4</v>
      </c>
      <c r="L367" s="223">
        <f t="shared" ca="1" si="602"/>
        <v>-5.5109480802263949E-4</v>
      </c>
      <c r="M367" s="223">
        <f t="shared" ca="1" si="603"/>
        <v>-4.9590369145948853E-4</v>
      </c>
      <c r="N367" s="223">
        <f t="shared" ca="1" si="604"/>
        <v>-4.2997775757045754E-4</v>
      </c>
      <c r="O367" s="223">
        <f t="shared" ca="1" si="605"/>
        <v>-3.5474410373256712E-4</v>
      </c>
      <c r="P367" s="223">
        <f t="shared" ca="1" si="606"/>
        <v>-2.7183131135107241E-4</v>
      </c>
      <c r="Q367" s="223">
        <f t="shared" ca="1" si="607"/>
        <v>-1.8303419199023992E-4</v>
      </c>
      <c r="R367" s="223">
        <f t="shared" ca="1" si="608"/>
        <v>-9.0274935123186049E-5</v>
      </c>
      <c r="S367" s="223">
        <f t="shared" ca="1" si="609"/>
        <v>4.4385014653394955E-6</v>
      </c>
      <c r="T367" s="223">
        <f t="shared" ca="1" si="610"/>
        <v>9.9055857901102337E-5</v>
      </c>
      <c r="U367" s="223">
        <f t="shared" ca="1" si="611"/>
        <v>1.9152895415501978E-4</v>
      </c>
      <c r="V367" s="223">
        <f t="shared" ca="1" si="612"/>
        <v>2.7985602695543163E-4</v>
      </c>
      <c r="W367" s="223">
        <f t="shared" ca="1" si="613"/>
        <v>3.6212506191774733E-4</v>
      </c>
      <c r="X367" s="223">
        <f t="shared" ca="1" si="614"/>
        <v>4.3655518288172331E-4</v>
      </c>
      <c r="Y367" s="223">
        <f t="shared" ca="1" si="615"/>
        <v>5.0153520250221227E-4</v>
      </c>
      <c r="Z367" s="223">
        <f t="shared" ca="1" si="616"/>
        <v>5.5565849958951277E-4</v>
      </c>
      <c r="AA367" s="223">
        <f t="shared" ca="1" si="617"/>
        <v>5.9775346821022961E-4</v>
      </c>
      <c r="AB367" s="223">
        <f t="shared" ca="1" si="618"/>
        <v>6.2690887941756429E-4</v>
      </c>
      <c r="AC367" s="223">
        <f t="shared" ca="1" si="619"/>
        <v>6.4249360660616629E-4</v>
      </c>
      <c r="AD367" s="223">
        <f t="shared" ca="1" si="620"/>
        <v>6.4417028749718091E-4</v>
      </c>
      <c r="AE367" s="223">
        <f t="shared" ca="1" si="621"/>
        <v>6.3190262701277552E-4</v>
      </c>
      <c r="AF367" s="223">
        <f t="shared" ca="1" si="622"/>
        <v>6.059561829549672E-4</v>
      </c>
      <c r="AG367" s="223">
        <f t="shared" ca="1" si="623"/>
        <v>5.668926174811741E-4</v>
      </c>
      <c r="AH367" s="223">
        <f t="shared" ca="1" si="624"/>
        <v>5.1555753881468724E-4</v>
      </c>
      <c r="AI367" s="223">
        <f t="shared" ca="1" si="625"/>
        <v>4.5306219638031512E-4</v>
      </c>
      <c r="AJ367" s="223">
        <f t="shared" ca="1" si="626"/>
        <v>3.8075942561022913E-4</v>
      </c>
      <c r="AK367" s="223">
        <f t="shared" ca="1" si="627"/>
        <v>3.0021436314232744E-4</v>
      </c>
      <c r="AL367" s="223">
        <f t="shared" ca="1" si="628"/>
        <v>2.131705663386241E-4</v>
      </c>
      <c r="AM367" s="223">
        <f t="shared" ca="1" si="629"/>
        <v>1.2151227053378454E-4</v>
      </c>
      <c r="AN367" s="223">
        <f t="shared" ca="1" si="630"/>
        <v>2.722360103038702E-5</v>
      </c>
      <c r="AO367" s="223">
        <f t="shared" ca="1" si="631"/>
        <v>-6.7654377221961431E-5</v>
      </c>
      <c r="AP367" s="223">
        <f t="shared" ca="1" si="632"/>
        <v>-1.6106784251890757E-4</v>
      </c>
      <c r="AQ367" s="223">
        <f t="shared" ca="1" si="633"/>
        <v>-2.5099467543885908E-4</v>
      </c>
      <c r="AR367" s="223">
        <f t="shared" ca="1" si="634"/>
        <v>-3.3548823162179899E-4</v>
      </c>
      <c r="AS367" s="223">
        <f t="shared" ca="1" si="635"/>
        <v>-4.1271948074095581E-4</v>
      </c>
      <c r="AT367" s="223">
        <f t="shared" ca="1" si="636"/>
        <v>-4.8101659948583117E-4</v>
      </c>
      <c r="AU367" s="223">
        <f t="shared" ca="1" si="637"/>
        <v>-5.3890116148808728E-4</v>
      </c>
      <c r="AV367" s="223">
        <f t="shared" ca="1" si="638"/>
        <v>-5.8512014078767477E-4</v>
      </c>
      <c r="AW367" s="223">
        <f t="shared" ca="1" si="639"/>
        <v>-6.1867303606081929E-4</v>
      </c>
      <c r="AX367" s="223">
        <f t="shared" ca="1" si="640"/>
        <v>-6.3883352845223802E-4</v>
      </c>
      <c r="AY367" s="223">
        <f t="shared" ca="1" si="641"/>
        <v>-6.4516520418492348E-4</v>
      </c>
      <c r="AZ367" s="223">
        <f t="shared" ca="1" si="642"/>
        <v>-6.3753100160047788E-4</v>
      </c>
      <c r="BA367" s="223">
        <f t="shared" ca="1" si="643"/>
        <v>-6.1609617813010041E-4</v>
      </c>
      <c r="BB367" s="223">
        <f t="shared" ca="1" si="644"/>
        <v>-5.8132473297026741E-4</v>
      </c>
      <c r="BC367" s="223">
        <f t="shared" ca="1" si="645"/>
        <v>-5.3396936290137423E-4</v>
      </c>
      <c r="BD367" s="223">
        <f t="shared" ca="1" si="646"/>
        <v>-4.7505516867553079E-4</v>
      </c>
      <c r="BE367" s="223">
        <f t="shared" ca="1" si="647"/>
        <v>-4.058574646810093E-4</v>
      </c>
      <c r="BF367" s="223">
        <f t="shared" ca="1" si="648"/>
        <v>-3.2787417223709983E-4</v>
      </c>
      <c r="BG367" s="223">
        <f t="shared" ca="1" si="649"/>
        <v>-2.4279339412116202E-4</v>
      </c>
      <c r="BH367" s="223">
        <f t="shared" ca="1" si="650"/>
        <v>-1.5245687224144994E-4</v>
      </c>
      <c r="BI367" s="223">
        <f t="shared" ca="1" si="651"/>
        <v>-5.8820119486725889E-5</v>
      </c>
      <c r="BJ367" s="223">
        <f t="shared" ca="1" si="652"/>
        <v>3.6089911222269216E-5</v>
      </c>
      <c r="BK367" s="223">
        <f t="shared" ca="1" si="653"/>
        <v>1.302187043422909E-4</v>
      </c>
      <c r="BL367" s="223">
        <f t="shared" ca="1" si="654"/>
        <v>2.2152865576461668E-4</v>
      </c>
      <c r="BM367" s="223">
        <f t="shared" ca="1" si="655"/>
        <v>3.0804318079057596E-4</v>
      </c>
      <c r="BN367" s="223">
        <f t="shared" ca="1" si="656"/>
        <v>3.8788950122112622E-4</v>
      </c>
      <c r="BO367" s="223">
        <f t="shared" ca="1" si="657"/>
        <v>4.5933918534921082E-4</v>
      </c>
      <c r="BP367" s="223">
        <f t="shared" ca="1" si="658"/>
        <v>5.2084556328646958E-4</v>
      </c>
      <c r="BQ367" s="223">
        <f t="shared" ca="1" si="659"/>
        <v>5.7107720769549093E-4</v>
      </c>
      <c r="BR367" s="223">
        <f t="shared" ca="1" si="660"/>
        <v>6.0894675517084585E-4</v>
      </c>
      <c r="BS367" s="223">
        <f t="shared" ca="1" si="661"/>
        <v>6.3363444437305972E-4</v>
      </c>
      <c r="BT367" s="223">
        <f t="shared" ca="1" si="662"/>
        <v>6.4460586138598687E-4</v>
      </c>
      <c r="BU367" s="223">
        <f t="shared" ca="1" si="663"/>
        <v>6.416235081642041E-4</v>
      </c>
      <c r="BV367" s="223">
        <f t="shared" ca="1" si="664"/>
        <v>6.2475194364846622E-4</v>
      </c>
      <c r="BW367" s="223">
        <f t="shared" ca="1" si="665"/>
        <v>5.9435638625960274E-4</v>
      </c>
      <c r="BX367" s="223">
        <f t="shared" ca="1" si="666"/>
        <v>5.5109480802263949E-4</v>
      </c>
      <c r="BY367" s="223">
        <f t="shared" ca="1" si="667"/>
        <v>4.9590369145948875E-4</v>
      </c>
      <c r="BZ367" s="223">
        <f t="shared" ca="1" si="668"/>
        <v>4.2997775757045787E-4</v>
      </c>
      <c r="CA367" s="223">
        <f t="shared" ca="1" si="669"/>
        <v>3.5474410373256685E-4</v>
      </c>
      <c r="CB367" s="223">
        <f t="shared" ca="1" si="670"/>
        <v>2.7183131135107236E-4</v>
      </c>
      <c r="CC367" s="223">
        <f t="shared" ca="1" si="671"/>
        <v>1.8303419199024027E-4</v>
      </c>
      <c r="CD367" s="223">
        <f t="shared" ca="1" si="672"/>
        <v>9.0274935123186713E-5</v>
      </c>
      <c r="CE367" s="223">
        <f t="shared" ca="1" si="673"/>
        <v>-4.4385014653396853E-6</v>
      </c>
      <c r="CF367" s="223">
        <f t="shared" ca="1" si="674"/>
        <v>-9.9055857901102147E-5</v>
      </c>
      <c r="CG367" s="223">
        <f t="shared" ca="1" si="675"/>
        <v>-1.9152895415501929E-4</v>
      </c>
      <c r="CH367" s="223">
        <f t="shared" ca="1" si="676"/>
        <v>-2.7985602695543093E-4</v>
      </c>
      <c r="CI367" s="223">
        <f t="shared" ca="1" si="677"/>
        <v>-3.6212506191774733E-4</v>
      </c>
      <c r="CJ367" s="223">
        <f t="shared" ca="1" si="678"/>
        <v>-4.3655518288172315E-4</v>
      </c>
      <c r="CK367" s="223">
        <f t="shared" ca="1" si="679"/>
        <v>-5.0153520250221194E-4</v>
      </c>
      <c r="CL367" s="223">
        <f t="shared" ca="1" si="680"/>
        <v>-5.5565849958951288E-4</v>
      </c>
      <c r="CM367" s="223">
        <f t="shared" ca="1" si="681"/>
        <v>-5.9775346821022961E-4</v>
      </c>
      <c r="CN367" s="223">
        <f t="shared" ca="1" si="682"/>
        <v>-6.2690887941756418E-4</v>
      </c>
      <c r="CO367" s="223">
        <f t="shared" ca="1" si="683"/>
        <v>-6.4249360660616629E-4</v>
      </c>
      <c r="CP367" s="223">
        <f t="shared" ca="1" si="684"/>
        <v>-6.441702874971808E-4</v>
      </c>
      <c r="CQ367" s="223">
        <f t="shared" ca="1" si="685"/>
        <v>-6.3190262701277563E-4</v>
      </c>
      <c r="CR367" s="223">
        <f t="shared" ca="1" si="686"/>
        <v>-6.0595618295496742E-4</v>
      </c>
      <c r="CS367" s="223">
        <f t="shared" ca="1" si="687"/>
        <v>-5.6689261748117388E-4</v>
      </c>
      <c r="CT367" s="223">
        <f t="shared" ca="1" si="688"/>
        <v>-5.1555753881468735E-4</v>
      </c>
      <c r="CU367" s="223">
        <f t="shared" ca="1" si="689"/>
        <v>-4.5306219638031528E-4</v>
      </c>
      <c r="CV367" s="223">
        <f t="shared" ca="1" si="690"/>
        <v>-3.8075942561022972E-4</v>
      </c>
      <c r="CW367" s="223">
        <f t="shared" ca="1" si="691"/>
        <v>-3.0021436314232717E-4</v>
      </c>
      <c r="CX367" s="223">
        <f t="shared" ca="1" si="692"/>
        <v>-2.1317056633862432E-4</v>
      </c>
      <c r="CY367" s="223">
        <f t="shared" ca="1" si="693"/>
        <v>-1.2151227053378535E-4</v>
      </c>
      <c r="CZ367" s="223">
        <f t="shared" ca="1" si="694"/>
        <v>-2.7223601030386695E-5</v>
      </c>
      <c r="DA367" s="223">
        <f t="shared" ca="1" si="695"/>
        <v>6.7654377221961187E-5</v>
      </c>
      <c r="DB367" s="223">
        <f t="shared" ca="1" si="696"/>
        <v>1.6106784251890735E-4</v>
      </c>
      <c r="DC367" s="223">
        <f t="shared" ca="1" si="697"/>
        <v>2.5099467543885832E-4</v>
      </c>
      <c r="DD367" s="223">
        <f t="shared" ca="1" si="698"/>
        <v>3.3548823162179932E-4</v>
      </c>
      <c r="DE367" s="223">
        <f t="shared" ca="1" si="699"/>
        <v>4.1271948074095565E-4</v>
      </c>
      <c r="DF367" s="223">
        <f t="shared" ca="1" si="700"/>
        <v>4.81016599485831E-4</v>
      </c>
      <c r="DG367" s="223">
        <f t="shared" ca="1" si="701"/>
        <v>5.3890116148808749E-4</v>
      </c>
      <c r="DH367" s="223">
        <f t="shared" ca="1" si="702"/>
        <v>5.8512014078767466E-4</v>
      </c>
      <c r="DI367" s="223">
        <f t="shared" ca="1" si="703"/>
        <v>6.1867303606081918E-4</v>
      </c>
      <c r="DJ367" s="223">
        <f t="shared" ca="1" si="704"/>
        <v>6.3883352845223792E-4</v>
      </c>
      <c r="DK367" s="223">
        <f t="shared" ca="1" si="705"/>
        <v>6.4516520418492359E-4</v>
      </c>
      <c r="DL367" s="223">
        <f t="shared" ca="1" si="706"/>
        <v>6.375310016004781E-4</v>
      </c>
      <c r="DM367" s="223">
        <f t="shared" ca="1" si="707"/>
        <v>6.1609617813010041E-4</v>
      </c>
      <c r="DN367" s="223">
        <f t="shared" ca="1" si="708"/>
        <v>5.813247329702672E-4</v>
      </c>
      <c r="DO367" s="223">
        <f t="shared" ca="1" si="709"/>
        <v>5.3396936290137499E-4</v>
      </c>
      <c r="DP367" s="223">
        <f t="shared" ca="1" si="710"/>
        <v>4.7505516867553095E-4</v>
      </c>
      <c r="DQ367" s="223">
        <f t="shared" ca="1" si="711"/>
        <v>4.0585746468100898E-4</v>
      </c>
      <c r="DR367" s="223">
        <f t="shared" ca="1" si="712"/>
        <v>3.2787417223710053E-4</v>
      </c>
      <c r="DS367" s="223">
        <f t="shared" ca="1" si="713"/>
        <v>2.4279339412116226E-4</v>
      </c>
      <c r="DT367" s="223">
        <f t="shared" ca="1" si="714"/>
        <v>1.5245687224144905E-4</v>
      </c>
      <c r="DU367" s="223">
        <f t="shared" ca="1" si="715"/>
        <v>5.8820119486726106E-5</v>
      </c>
      <c r="DV367" s="223">
        <f t="shared" ca="1" si="716"/>
        <v>-3.6089911222268972E-5</v>
      </c>
      <c r="DW367" s="223">
        <f t="shared" ca="1" si="717"/>
        <v>-1.3021870434229174E-4</v>
      </c>
      <c r="DX367" s="223">
        <f t="shared" ca="1" si="718"/>
        <v>-2.2152865576461646E-4</v>
      </c>
      <c r="DY367" s="223">
        <f t="shared" ca="1" si="719"/>
        <v>-3.0804318079057579E-4</v>
      </c>
      <c r="DZ367" s="223">
        <f t="shared" ca="1" si="720"/>
        <v>-3.8788950122112514E-4</v>
      </c>
      <c r="EA367" s="223">
        <f t="shared" ca="1" si="721"/>
        <v>-4.593391853492105E-4</v>
      </c>
      <c r="EB367" s="223">
        <f t="shared" ca="1" si="722"/>
        <v>-5.2084556328647023E-4</v>
      </c>
      <c r="EC367" s="223">
        <f t="shared" ca="1" si="723"/>
        <v>-5.7107720769549028E-4</v>
      </c>
      <c r="ED367" s="223">
        <f t="shared" ca="1" si="724"/>
        <v>-6.0894675517084585E-4</v>
      </c>
      <c r="EE367" s="223">
        <f t="shared" ca="1" si="725"/>
        <v>-6.3363444437305994E-4</v>
      </c>
      <c r="EF367" s="223">
        <f t="shared" ca="1" si="726"/>
        <v>-6.4460586138598687E-4</v>
      </c>
      <c r="EG367" s="223">
        <f t="shared" ca="1" si="727"/>
        <v>-6.416235081642041E-4</v>
      </c>
      <c r="EH367" s="223">
        <f t="shared" ca="1" si="728"/>
        <v>-6.24751943648466E-4</v>
      </c>
      <c r="EI367" s="223">
        <f t="shared" ca="1" si="729"/>
        <v>-5.9435638625960274E-4</v>
      </c>
      <c r="EJ367" s="223">
        <f t="shared" ca="1" si="730"/>
        <v>-5.5109480802263949E-4</v>
      </c>
      <c r="EK367" s="223">
        <f t="shared" ca="1" si="731"/>
        <v>-4.9590369145948961E-4</v>
      </c>
      <c r="EL367" s="223">
        <f t="shared" ca="1" si="732"/>
        <v>-4.2997775757045809E-4</v>
      </c>
      <c r="EM367" s="223">
        <f t="shared" ca="1" si="733"/>
        <v>-3.5474410373256701E-4</v>
      </c>
      <c r="EN367" s="223">
        <f t="shared" ca="1" si="734"/>
        <v>-2.7183131135107366E-4</v>
      </c>
      <c r="EO367" s="223">
        <f t="shared" ca="1" si="735"/>
        <v>-1.8303419199024049E-4</v>
      </c>
      <c r="EP367" s="223">
        <f t="shared" ca="1" si="736"/>
        <v>-9.0274935123185805E-5</v>
      </c>
      <c r="EQ367" s="223">
        <f t="shared" ca="1" si="737"/>
        <v>4.4385014653382758E-6</v>
      </c>
      <c r="ER367" s="223">
        <f t="shared" ca="1" si="738"/>
        <v>9.9055857901101903E-5</v>
      </c>
      <c r="ES367" s="223">
        <f t="shared" ca="1" si="739"/>
        <v>1.915289541550201E-4</v>
      </c>
      <c r="ET367" s="223">
        <f t="shared" ca="1" si="740"/>
        <v>2.7985602695543071E-4</v>
      </c>
      <c r="EU367" s="223">
        <f t="shared" ca="1" si="741"/>
        <v>3.6212506191774711E-4</v>
      </c>
      <c r="EV367" s="223">
        <f t="shared" ca="1" si="742"/>
        <v>4.3655518288172385E-4</v>
      </c>
      <c r="EW367" s="223">
        <f t="shared" ca="1" si="743"/>
        <v>5.0153520250221183E-4</v>
      </c>
      <c r="EX367" s="223">
        <f t="shared" ca="1" si="744"/>
        <v>5.5565849958951288E-4</v>
      </c>
      <c r="EY367" s="223">
        <f t="shared" ca="1" si="745"/>
        <v>5.9775346821022896E-4</v>
      </c>
      <c r="EZ367" s="223">
        <f t="shared" ca="1" si="746"/>
        <v>6.2690887941756418E-4</v>
      </c>
      <c r="FA367" s="223">
        <f t="shared" ca="1" si="747"/>
        <v>6.424936066061664E-4</v>
      </c>
      <c r="FB367" s="223">
        <f t="shared" ca="1" si="748"/>
        <v>6.4417028749718091E-4</v>
      </c>
      <c r="FC367" s="223">
        <f t="shared" ca="1" si="749"/>
        <v>6.3190262701277563E-4</v>
      </c>
      <c r="FD367" s="223">
        <f t="shared" ca="1" si="750"/>
        <v>6.0595618295496709E-4</v>
      </c>
      <c r="FE367" s="223">
        <f t="shared" ca="1" si="751"/>
        <v>5.6689261748117453E-4</v>
      </c>
      <c r="FF367" s="223">
        <f t="shared" ca="1" si="752"/>
        <v>5.1555753881468746E-4</v>
      </c>
      <c r="FG367" s="223">
        <f t="shared" ca="1" si="753"/>
        <v>4.5306219638031463E-4</v>
      </c>
      <c r="FH367" s="223">
        <f t="shared" ca="1" si="754"/>
        <v>3.8075942561022999E-4</v>
      </c>
      <c r="FI367" s="223">
        <f t="shared" ca="1" si="755"/>
        <v>3.0021436314232739E-4</v>
      </c>
      <c r="FJ367" s="223">
        <f t="shared" ca="1" si="756"/>
        <v>2.1317056633862565E-4</v>
      </c>
      <c r="FK367" s="223">
        <f t="shared" ca="1" si="757"/>
        <v>1.2151227053378557E-4</v>
      </c>
      <c r="FL367" s="223">
        <f t="shared" ca="1" si="758"/>
        <v>2.7223601030386911E-5</v>
      </c>
      <c r="FM367" s="223">
        <f t="shared" ca="1" si="759"/>
        <v>-6.7654377221959859E-5</v>
      </c>
      <c r="FN367" s="223">
        <f t="shared" ca="1" si="760"/>
        <v>-1.6106784251890716E-4</v>
      </c>
      <c r="FO367" s="223">
        <f t="shared" ca="1" si="761"/>
        <v>-2.5099467543885913E-4</v>
      </c>
      <c r="FP367" s="223">
        <f t="shared" ca="1" si="762"/>
        <v>-3.3548823162179813E-4</v>
      </c>
      <c r="FQ367" s="223">
        <f t="shared" ca="1" si="763"/>
        <v>-4.1271948074095538E-4</v>
      </c>
      <c r="FR367" s="223">
        <f t="shared" ca="1" si="764"/>
        <v>-4.810165994858316E-4</v>
      </c>
      <c r="FS367" s="223">
        <f t="shared" ca="1" si="765"/>
        <v>-5.3890116148808673E-4</v>
      </c>
      <c r="FT367" s="223">
        <f t="shared" ca="1" si="766"/>
        <v>-5.8512014078767455E-4</v>
      </c>
      <c r="FU367" s="223">
        <f t="shared" ca="1" si="767"/>
        <v>-6.1867303606081951E-4</v>
      </c>
      <c r="FV367" s="223">
        <f t="shared" ca="1" si="768"/>
        <v>-6.3883352845223792E-4</v>
      </c>
      <c r="FW367" s="223">
        <f t="shared" ca="1" si="769"/>
        <v>-6.4516520418492348E-4</v>
      </c>
      <c r="FX367" s="223">
        <f t="shared" ca="1" si="770"/>
        <v>-6.3753100160047821E-4</v>
      </c>
      <c r="FY367" s="223">
        <f t="shared" ca="1" si="771"/>
        <v>-6.1609617813010052E-4</v>
      </c>
      <c r="FZ367" s="223">
        <f t="shared" ca="1" si="772"/>
        <v>-5.8132473297026741E-4</v>
      </c>
      <c r="GA367" s="223">
        <f t="shared" ca="1" si="773"/>
        <v>-5.3396936290137521E-4</v>
      </c>
      <c r="GB367" s="223">
        <f t="shared" ca="1" si="774"/>
        <v>-4.7505516867553117E-4</v>
      </c>
      <c r="GC367" s="223">
        <f t="shared" ca="1" si="775"/>
        <v>-4.0585746468100919E-4</v>
      </c>
      <c r="GD367" s="223">
        <f t="shared" ca="1" si="776"/>
        <v>-3.2787417223710069E-4</v>
      </c>
      <c r="GE367" s="223">
        <f t="shared" ca="1" si="777"/>
        <v>-2.4279339412116248E-4</v>
      </c>
      <c r="GF367" s="223">
        <f t="shared" ca="1" si="778"/>
        <v>-1.5245687224144929E-4</v>
      </c>
      <c r="GG367" s="223">
        <f t="shared" ca="1" si="779"/>
        <v>-5.8820119486726349E-5</v>
      </c>
      <c r="GH367" s="223">
        <f t="shared" ca="1" si="780"/>
        <v>3.6089911222268755E-5</v>
      </c>
      <c r="GI367" s="223">
        <f t="shared" ca="1" si="781"/>
        <v>1.3021870434229156E-4</v>
      </c>
      <c r="GJ367" s="223">
        <f t="shared" ca="1" si="782"/>
        <v>2.2152865576461624E-4</v>
      </c>
      <c r="GK367" s="223">
        <f t="shared" ca="1" si="783"/>
        <v>3.0804318079057558E-4</v>
      </c>
      <c r="GL367" s="223">
        <f t="shared" ca="1" si="784"/>
        <v>3.8788950122112497E-4</v>
      </c>
      <c r="GM367" s="223">
        <f t="shared" ca="1" si="785"/>
        <v>4.5933918534921044E-4</v>
      </c>
      <c r="GN367" s="223">
        <f t="shared" ca="1" si="786"/>
        <v>5.2084556328647002E-4</v>
      </c>
      <c r="GO367" s="223">
        <f t="shared" ca="1" si="787"/>
        <v>5.7107720769549017E-4</v>
      </c>
      <c r="GP367" s="223">
        <f t="shared" ca="1" si="788"/>
        <v>6.0894675517084574E-4</v>
      </c>
      <c r="GQ367" s="223">
        <f t="shared" ca="1" si="789"/>
        <v>6.3363444437305983E-4</v>
      </c>
      <c r="GR367" s="223">
        <f t="shared" ca="1" si="790"/>
        <v>6.4460586138598698E-4</v>
      </c>
      <c r="GS367" s="223">
        <f t="shared" ca="1" si="791"/>
        <v>6.416235081642041E-4</v>
      </c>
      <c r="GT367" s="223">
        <f t="shared" ca="1" si="792"/>
        <v>6.2475194364846611E-4</v>
      </c>
      <c r="GU367" s="223">
        <f t="shared" ca="1" si="793"/>
        <v>5.9435638625960285E-4</v>
      </c>
      <c r="GV367" s="223">
        <f t="shared" ca="1" si="794"/>
        <v>5.510948080226397E-4</v>
      </c>
      <c r="GW367" s="223">
        <f t="shared" ca="1" si="795"/>
        <v>4.9590369145948983E-4</v>
      </c>
      <c r="GX367" s="223">
        <f t="shared" ca="1" si="796"/>
        <v>4.2997775757045825E-4</v>
      </c>
      <c r="GY367" s="223">
        <f t="shared" ca="1" si="797"/>
        <v>3.5474410373256723E-4</v>
      </c>
      <c r="GZ367" s="223">
        <f t="shared" ca="1" si="798"/>
        <v>2.7183131135107388E-4</v>
      </c>
      <c r="HA367" s="223">
        <f t="shared" ca="1" si="799"/>
        <v>1.830341919902407E-4</v>
      </c>
      <c r="HB367" s="223">
        <f t="shared" ca="1" si="800"/>
        <v>9.0274935123186035E-5</v>
      </c>
      <c r="HC367" s="223">
        <f t="shared" ca="1" si="801"/>
        <v>-4.4385014653380319E-6</v>
      </c>
      <c r="HD367" s="223">
        <f t="shared" ca="1" si="802"/>
        <v>-9.9055857901101659E-5</v>
      </c>
      <c r="HE367" s="223">
        <f t="shared" ca="1" si="803"/>
        <v>-1.9152895415501991E-4</v>
      </c>
      <c r="HF367" s="223">
        <f t="shared" ca="1" si="804"/>
        <v>-2.7985602695543044E-4</v>
      </c>
      <c r="HG367" s="223">
        <f t="shared" ca="1" si="805"/>
        <v>-3.6212506191774695E-4</v>
      </c>
      <c r="HH367" s="223">
        <f t="shared" ca="1" si="806"/>
        <v>-4.3655518288172369E-4</v>
      </c>
      <c r="HI367" s="223">
        <f t="shared" ca="1" si="807"/>
        <v>-5.0153520250221172E-4</v>
      </c>
      <c r="HJ367" s="223">
        <f t="shared" ca="1" si="808"/>
        <v>-5.5565849958951277E-4</v>
      </c>
      <c r="HK367" s="223">
        <f t="shared" ca="1" si="809"/>
        <v>-5.9775346821022896E-4</v>
      </c>
      <c r="HL367" s="223">
        <f t="shared" ca="1" si="810"/>
        <v>-6.2690887941756407E-4</v>
      </c>
      <c r="HM367" s="223">
        <f t="shared" ca="1" si="811"/>
        <v>-6.424936066061664E-4</v>
      </c>
      <c r="HN367" s="223">
        <f t="shared" ca="1" si="812"/>
        <v>-6.4417028749718091E-4</v>
      </c>
      <c r="HO367" s="223">
        <f t="shared" ca="1" si="813"/>
        <v>-6.3190262701277563E-4</v>
      </c>
      <c r="HP367" s="223">
        <f t="shared" ca="1" si="814"/>
        <v>-6.059561829549672E-4</v>
      </c>
      <c r="HQ367" s="223">
        <f t="shared" ca="1" si="815"/>
        <v>-5.6689261748117355E-4</v>
      </c>
      <c r="HR367" s="223">
        <f t="shared" ca="1" si="816"/>
        <v>-5.1555753881468908E-4</v>
      </c>
      <c r="HS367" s="223">
        <f t="shared" ca="1" si="817"/>
        <v>-4.5306219638031647E-4</v>
      </c>
      <c r="HT367" s="223">
        <f t="shared" ca="1" si="818"/>
        <v>-3.8075942561023016E-4</v>
      </c>
      <c r="HU367" s="223">
        <f t="shared" ca="1" si="819"/>
        <v>-3.0021436314232761E-4</v>
      </c>
      <c r="HV367" s="223">
        <f t="shared" ca="1" si="820"/>
        <v>-2.131705663386237E-4</v>
      </c>
      <c r="HW367" s="223">
        <f t="shared" ca="1" si="821"/>
        <v>-1.2151227053378354E-4</v>
      </c>
      <c r="HX367" s="223">
        <f t="shared" ca="1" si="822"/>
        <v>-2.7223601030389459E-5</v>
      </c>
      <c r="HY367" s="223">
        <f t="shared" ca="1" si="823"/>
        <v>6.7654377221959588E-5</v>
      </c>
      <c r="HZ367" s="223">
        <f t="shared" ca="1" si="824"/>
        <v>1.6106784251890689E-4</v>
      </c>
      <c r="IA367" s="223">
        <f t="shared" ca="1" si="825"/>
        <v>2.5099467543885897E-4</v>
      </c>
      <c r="IB367" s="223">
        <f t="shared" ca="1" si="826"/>
        <v>3.3548823162179981E-4</v>
      </c>
      <c r="IC367" s="223">
        <f t="shared" ca="1" si="827"/>
        <v>4.1271948074095342E-4</v>
      </c>
      <c r="ID367" s="223">
        <f t="shared" ca="1" si="828"/>
        <v>4.8101659948582997E-4</v>
      </c>
      <c r="IE367" s="223">
        <f t="shared" ca="1" si="829"/>
        <v>3.7983406720907062E-4</v>
      </c>
      <c r="IF367" s="223">
        <f t="shared" ca="1" si="830"/>
        <v>5.8512014078767455E-4</v>
      </c>
      <c r="IG367" s="223">
        <f t="shared" ca="1" si="831"/>
        <v>6.186730360608194E-4</v>
      </c>
      <c r="IH367" s="223">
        <f t="shared" ca="1" si="832"/>
        <v>6.3883352845223813E-4</v>
      </c>
      <c r="II367" s="223">
        <f t="shared" ca="1" si="833"/>
        <v>6.4516520418492359E-4</v>
      </c>
      <c r="IJ367" s="223">
        <f t="shared" ca="1" si="834"/>
        <v>6.3753100160047821E-4</v>
      </c>
      <c r="IK367" s="223">
        <f t="shared" ca="1" si="835"/>
        <v>6.1609617813010052E-4</v>
      </c>
      <c r="IL367" s="223">
        <f t="shared" ca="1" si="836"/>
        <v>5.8132473297026741E-4</v>
      </c>
      <c r="IM367" s="223">
        <f t="shared" ca="1" si="837"/>
        <v>5.3396936290137401E-4</v>
      </c>
      <c r="IN367" s="223">
        <f t="shared" ca="1" si="838"/>
        <v>4.7505516867552981E-4</v>
      </c>
      <c r="IO367" s="223">
        <f t="shared" ca="1" si="839"/>
        <v>4.0585746468101115E-4</v>
      </c>
      <c r="IP367" s="223">
        <f t="shared" ca="1" si="840"/>
        <v>3.2787417223710091E-4</v>
      </c>
      <c r="IQ367" s="223">
        <f t="shared" ca="1" si="841"/>
        <v>2.4279339412116267E-4</v>
      </c>
      <c r="IR367" s="223">
        <f t="shared" ca="1" si="842"/>
        <v>1.5245687224144951E-4</v>
      </c>
      <c r="IS367" s="223">
        <f t="shared" ca="1" si="843"/>
        <v>5.8820119486724317E-5</v>
      </c>
      <c r="IT367" s="223">
        <f t="shared" ca="1" si="844"/>
        <v>-3.608991122226618E-5</v>
      </c>
      <c r="IU367" s="223">
        <f t="shared" ca="1" si="845"/>
        <v>-1.3021870434228901E-4</v>
      </c>
      <c r="IV367" s="223">
        <f t="shared" ca="1" si="846"/>
        <v>-2.2152865576461597E-4</v>
      </c>
      <c r="IW367" s="223">
        <f t="shared" ca="1" si="847"/>
        <v>-3.0804318079057536E-4</v>
      </c>
      <c r="IX367" s="223">
        <f t="shared" ca="1" si="848"/>
        <v>-3.8788950122112665E-4</v>
      </c>
      <c r="IY367" s="223">
        <f t="shared" ca="1" si="849"/>
        <v>-4.593391853492118E-4</v>
      </c>
      <c r="IZ367" s="223">
        <f t="shared" ca="1" si="850"/>
        <v>-5.2084556328646861E-4</v>
      </c>
      <c r="JA367" s="223">
        <f t="shared" ca="1" si="851"/>
        <v>-5.7107720769549006E-4</v>
      </c>
      <c r="JB367" s="223">
        <f t="shared" ca="1" si="852"/>
        <v>-6.0894675517084564E-4</v>
      </c>
    </row>
    <row r="368" spans="1:262">
      <c r="B368" s="230">
        <v>7</v>
      </c>
      <c r="C368" s="229">
        <f t="shared" si="853"/>
        <v>1.3671875000000001E-4</v>
      </c>
      <c r="D368" s="226">
        <f t="shared" ca="1" si="597"/>
        <v>50.089805847090737</v>
      </c>
      <c r="E368" s="225">
        <f ca="1">M361</f>
        <v>8.9805847090738453E-2</v>
      </c>
      <c r="F368" s="224">
        <v>7</v>
      </c>
      <c r="G368" s="223">
        <f t="shared" ca="1" si="854"/>
        <v>-1.7526221326868593E-2</v>
      </c>
      <c r="H368" s="223">
        <f t="shared" ca="1" si="598"/>
        <v>-1.7966117121939962E-2</v>
      </c>
      <c r="I368" s="223">
        <f t="shared" ca="1" si="599"/>
        <v>-1.7877005714708596E-2</v>
      </c>
      <c r="J368" s="223">
        <f t="shared" ca="1" si="600"/>
        <v>-1.7261510965183469E-2</v>
      </c>
      <c r="K368" s="223">
        <f t="shared" ca="1" si="601"/>
        <v>-1.6137755940985054E-2</v>
      </c>
      <c r="L368" s="223">
        <f t="shared" ca="1" si="602"/>
        <v>-1.4538829288780301E-2</v>
      </c>
      <c r="M368" s="223">
        <f t="shared" ca="1" si="603"/>
        <v>-1.2511810948504433E-2</v>
      </c>
      <c r="N368" s="223">
        <f t="shared" ca="1" si="604"/>
        <v>-1.0116385897936876E-2</v>
      </c>
      <c r="O368" s="223">
        <f t="shared" ca="1" si="605"/>
        <v>-7.4230867455275231E-3</v>
      </c>
      <c r="P368" s="223">
        <f t="shared" ca="1" si="606"/>
        <v>-4.5112169178270402E-3</v>
      </c>
      <c r="Q368" s="223">
        <f t="shared" ca="1" si="607"/>
        <v>-1.4665155926759385E-3</v>
      </c>
      <c r="R368" s="223">
        <f t="shared" ca="1" si="608"/>
        <v>1.6213668664703026E-3</v>
      </c>
      <c r="S368" s="223">
        <f t="shared" ca="1" si="609"/>
        <v>4.6615086399627434E-3</v>
      </c>
      <c r="T368" s="223">
        <f t="shared" ca="1" si="610"/>
        <v>7.5643936190460418E-3</v>
      </c>
      <c r="U368" s="223">
        <f t="shared" ca="1" si="611"/>
        <v>1.0244547182188535E-2</v>
      </c>
      <c r="V368" s="223">
        <f t="shared" ca="1" si="612"/>
        <v>1.2623052970971931E-2</v>
      </c>
      <c r="W368" s="223">
        <f t="shared" ca="1" si="613"/>
        <v>1.4629876559791356E-2</v>
      </c>
      <c r="X368" s="223">
        <f t="shared" ca="1" si="614"/>
        <v>1.6205927599572997E-2</v>
      </c>
      <c r="Y368" s="223">
        <f t="shared" ca="1" si="615"/>
        <v>1.7304799716274952E-2</v>
      </c>
      <c r="Z368" s="223">
        <f t="shared" ca="1" si="616"/>
        <v>1.7894136933355412E-2</v>
      </c>
      <c r="AA368" s="223">
        <f t="shared" ca="1" si="617"/>
        <v>1.7956586384287647E-2</v>
      </c>
      <c r="AB368" s="223">
        <f t="shared" ca="1" si="618"/>
        <v>1.7490309262773181E-2</v>
      </c>
      <c r="AC368" s="223">
        <f t="shared" ca="1" si="619"/>
        <v>1.6509034965869591E-2</v>
      </c>
      <c r="AD368" s="223">
        <f t="shared" ca="1" si="620"/>
        <v>1.5041656835803992E-2</v>
      </c>
      <c r="AE368" s="223">
        <f t="shared" ca="1" si="621"/>
        <v>1.3131381403739336E-2</v>
      </c>
      <c r="AF368" s="223">
        <f t="shared" ca="1" si="622"/>
        <v>1.0834456185768554E-2</v>
      </c>
      <c r="AG368" s="223">
        <f t="shared" ca="1" si="623"/>
        <v>8.2185134908213074E-3</v>
      </c>
      <c r="AH368" s="223">
        <f t="shared" ca="1" si="624"/>
        <v>5.3605790065877103E-3</v>
      </c>
      <c r="AI368" s="223">
        <f t="shared" ca="1" si="625"/>
        <v>2.3448038000794614E-3</v>
      </c>
      <c r="AJ368" s="223">
        <f t="shared" ca="1" si="626"/>
        <v>-7.400134865738657E-4</v>
      </c>
      <c r="AK368" s="223">
        <f t="shared" ca="1" si="627"/>
        <v>-3.8030412868544838E-3</v>
      </c>
      <c r="AL368" s="223">
        <f t="shared" ca="1" si="628"/>
        <v>-6.7540896194657326E-3</v>
      </c>
      <c r="AM368" s="223">
        <f t="shared" ca="1" si="629"/>
        <v>-9.5062657066471504E-3</v>
      </c>
      <c r="AN368" s="223">
        <f t="shared" ca="1" si="630"/>
        <v>-1.1978532507270549E-2</v>
      </c>
      <c r="AO368" s="223">
        <f t="shared" ca="1" si="631"/>
        <v>-1.4098094829438504E-2</v>
      </c>
      <c r="AP368" s="223">
        <f t="shared" ca="1" si="632"/>
        <v>-1.5802542764179233E-2</v>
      </c>
      <c r="AQ368" s="223">
        <f t="shared" ca="1" si="633"/>
        <v>-1.7041689327443356E-2</v>
      </c>
      <c r="AR368" s="223">
        <f t="shared" ca="1" si="634"/>
        <v>-1.7779048201557124E-2</v>
      </c>
      <c r="AS368" s="223">
        <f t="shared" ca="1" si="635"/>
        <v>-1.7992908064455738E-2</v>
      </c>
      <c r="AT368" s="223">
        <f t="shared" ca="1" si="636"/>
        <v>-1.7676971873378713E-2</v>
      </c>
      <c r="AU368" s="223">
        <f t="shared" ca="1" si="637"/>
        <v>-1.6840542279500669E-2</v>
      </c>
      <c r="AV368" s="223">
        <f t="shared" ca="1" si="638"/>
        <v>-1.5508247714016696E-2</v>
      </c>
      <c r="AW368" s="223">
        <f t="shared" ca="1" si="639"/>
        <v>-1.3719317210999456E-2</v>
      </c>
      <c r="AX368" s="223">
        <f t="shared" ca="1" si="640"/>
        <v>-1.1526425319662432E-2</v>
      </c>
      <c r="AY368" s="223">
        <f t="shared" ca="1" si="641"/>
        <v>-8.9941411172589393E-3</v>
      </c>
      <c r="AZ368" s="223">
        <f t="shared" ca="1" si="642"/>
        <v>-6.1970269909902348E-3</v>
      </c>
      <c r="BA368" s="223">
        <f t="shared" ca="1" si="643"/>
        <v>-3.2174431697480329E-3</v>
      </c>
      <c r="BB368" s="223">
        <f t="shared" ca="1" si="644"/>
        <v>-1.431226506292526E-4</v>
      </c>
      <c r="BC368" s="223">
        <f t="shared" ca="1" si="645"/>
        <v>2.9354120741791412E-3</v>
      </c>
      <c r="BD368" s="223">
        <f t="shared" ca="1" si="646"/>
        <v>5.9275144264037335E-3</v>
      </c>
      <c r="BE368" s="223">
        <f t="shared" ca="1" si="647"/>
        <v>8.7450828043679051E-3</v>
      </c>
      <c r="BF368" s="223">
        <f t="shared" ca="1" si="648"/>
        <v>1.1305154709563628E-2</v>
      </c>
      <c r="BG368" s="223">
        <f t="shared" ca="1" si="649"/>
        <v>1.3532349553794266E-2</v>
      </c>
      <c r="BH368" s="223">
        <f t="shared" ca="1" si="650"/>
        <v>1.5361088219127284E-2</v>
      </c>
      <c r="BI368" s="223">
        <f t="shared" ca="1" si="651"/>
        <v>1.6737524016346272E-2</v>
      </c>
      <c r="BJ368" s="223">
        <f t="shared" ca="1" si="652"/>
        <v>1.7621128185380582E-2</v>
      </c>
      <c r="BK368" s="223">
        <f t="shared" ca="1" si="653"/>
        <v>1.7985883253103945E-2</v>
      </c>
      <c r="BL368" s="223">
        <f t="shared" ca="1" si="654"/>
        <v>1.7821049110421407E-2</v>
      </c>
      <c r="BM368" s="223">
        <f t="shared" ca="1" si="655"/>
        <v>1.7131479251723137E-2</v>
      </c>
      <c r="BN368" s="223">
        <f t="shared" ca="1" si="656"/>
        <v>1.5937477865124266E-2</v>
      </c>
      <c r="BO368" s="223">
        <f t="shared" ca="1" si="657"/>
        <v>1.4274201981428005E-2</v>
      </c>
      <c r="BP368" s="223">
        <f t="shared" ca="1" si="658"/>
        <v>1.2190626285365632E-2</v>
      </c>
      <c r="BQ368" s="223">
        <f t="shared" ca="1" si="659"/>
        <v>9.7481010699513888E-3</v>
      </c>
      <c r="BR368" s="223">
        <f t="shared" ca="1" si="660"/>
        <v>7.0185457945760067E-3</v>
      </c>
      <c r="BS368" s="223">
        <f t="shared" ca="1" si="661"/>
        <v>4.0823314370059434E-3</v>
      </c>
      <c r="BT368" s="223">
        <f t="shared" ca="1" si="662"/>
        <v>1.0259139928309414E-3</v>
      </c>
      <c r="BU368" s="223">
        <f t="shared" ca="1" si="663"/>
        <v>-2.0607111967053202E-3</v>
      </c>
      <c r="BV368" s="223">
        <f t="shared" ca="1" si="664"/>
        <v>-5.0866593318995984E-3</v>
      </c>
      <c r="BW368" s="223">
        <f t="shared" ca="1" si="665"/>
        <v>-7.9628322316341663E-3</v>
      </c>
      <c r="BX368" s="223">
        <f t="shared" ca="1" si="666"/>
        <v>-1.0604541803946764E-2</v>
      </c>
      <c r="BY368" s="223">
        <f t="shared" ca="1" si="667"/>
        <v>-1.2934003662781109E-2</v>
      </c>
      <c r="BZ368" s="223">
        <f t="shared" ca="1" si="668"/>
        <v>-1.4882627467083036E-2</v>
      </c>
      <c r="CA368" s="223">
        <f t="shared" ca="1" si="669"/>
        <v>-1.6393036543859828E-2</v>
      </c>
      <c r="CB368" s="223">
        <f t="shared" ca="1" si="670"/>
        <v>-1.7420757327976918E-2</v>
      </c>
      <c r="CC368" s="223">
        <f t="shared" ca="1" si="671"/>
        <v>-1.7935528873618108E-2</v>
      </c>
      <c r="CD368" s="223">
        <f t="shared" ca="1" si="672"/>
        <v>-1.7922193879217545E-2</v>
      </c>
      <c r="CE368" s="223">
        <f t="shared" ca="1" si="673"/>
        <v>-1.7381144989887843E-2</v>
      </c>
      <c r="CF368" s="223">
        <f t="shared" ca="1" si="674"/>
        <v>-1.6328313236096556E-2</v>
      </c>
      <c r="CG368" s="223">
        <f t="shared" ca="1" si="675"/>
        <v>-1.4794698949010889E-2</v>
      </c>
      <c r="CH368" s="223">
        <f t="shared" ca="1" si="676"/>
        <v>-1.2825458964574623E-2</v>
      </c>
      <c r="CI368" s="223">
        <f t="shared" ca="1" si="677"/>
        <v>-1.0478576993333499E-2</v>
      </c>
      <c r="CJ368" s="223">
        <f t="shared" ca="1" si="678"/>
        <v>-7.8231563065906395E-3</v>
      </c>
      <c r="CK368" s="223">
        <f t="shared" ca="1" si="679"/>
        <v>-4.9373850102621027E-3</v>
      </c>
      <c r="CL368" s="223">
        <f t="shared" ca="1" si="680"/>
        <v>-1.9062338183644485E-3</v>
      </c>
      <c r="CM368" s="223">
        <f t="shared" ca="1" si="681"/>
        <v>1.181045885461687E-3</v>
      </c>
      <c r="CN368" s="223">
        <f t="shared" ca="1" si="682"/>
        <v>4.2335500295261792E-3</v>
      </c>
      <c r="CO368" s="223">
        <f t="shared" ca="1" si="683"/>
        <v>7.1613984985926865E-3</v>
      </c>
      <c r="CP368" s="223">
        <f t="shared" ca="1" si="684"/>
        <v>9.8783816282760322E-3</v>
      </c>
      <c r="CQ368" s="223">
        <f t="shared" ca="1" si="685"/>
        <v>1.2304498624059391E-2</v>
      </c>
      <c r="CR368" s="223">
        <f t="shared" ca="1" si="686"/>
        <v>1.4368313161906383E-2</v>
      </c>
      <c r="CS368" s="223">
        <f t="shared" ca="1" si="687"/>
        <v>1.6009056810478824E-2</v>
      </c>
      <c r="CT368" s="223">
        <f t="shared" ca="1" si="688"/>
        <v>1.7178418340292032E-2</v>
      </c>
      <c r="CU368" s="223">
        <f t="shared" ca="1" si="689"/>
        <v>1.7841966234108938E-2</v>
      </c>
      <c r="CV368" s="223">
        <f t="shared" ca="1" si="690"/>
        <v>1.7980162513159866E-2</v>
      </c>
      <c r="CW368" s="223">
        <f t="shared" ca="1" si="691"/>
        <v>1.7588938027363412E-2</v>
      </c>
      <c r="CX368" s="223">
        <f t="shared" ca="1" si="692"/>
        <v>1.6679812270291763E-2</v>
      </c>
      <c r="CY368" s="223">
        <f t="shared" ca="1" si="693"/>
        <v>1.5279554190962993E-2</v>
      </c>
      <c r="CZ368" s="223">
        <f t="shared" ca="1" si="694"/>
        <v>1.3429393989760403E-2</v>
      </c>
      <c r="DA368" s="223">
        <f t="shared" ca="1" si="695"/>
        <v>1.1183809106923751E-2</v>
      </c>
      <c r="DB368" s="223">
        <f t="shared" ca="1" si="696"/>
        <v>8.608920149835159E-3</v>
      </c>
      <c r="DC368" s="223">
        <f t="shared" ca="1" si="697"/>
        <v>5.7805439905647222E-3</v>
      </c>
      <c r="DD368" s="223">
        <f t="shared" ca="1" si="698"/>
        <v>2.7819613596631832E-3</v>
      </c>
      <c r="DE368" s="223">
        <f t="shared" ca="1" si="699"/>
        <v>-2.9853533123257343E-4</v>
      </c>
      <c r="DF368" s="223">
        <f t="shared" ca="1" si="700"/>
        <v>-3.3702417343164466E-3</v>
      </c>
      <c r="DG368" s="223">
        <f t="shared" ca="1" si="701"/>
        <v>-6.342712329303675E-3</v>
      </c>
      <c r="DH368" s="223">
        <f t="shared" ca="1" si="702"/>
        <v>-9.1284235660187424E-3</v>
      </c>
      <c r="DI368" s="223">
        <f t="shared" ca="1" si="703"/>
        <v>-1.1645350970405522E-2</v>
      </c>
      <c r="DJ368" s="223">
        <f t="shared" ca="1" si="704"/>
        <v>-1.38193843318071E-2</v>
      </c>
      <c r="DK368" s="223">
        <f t="shared" ca="1" si="705"/>
        <v>-1.5586509857013622E-2</v>
      </c>
      <c r="DL368" s="223">
        <f t="shared" ca="1" si="706"/>
        <v>-1.6894695038173653E-2</v>
      </c>
      <c r="DM368" s="223">
        <f t="shared" ca="1" si="707"/>
        <v>-1.7705420735170119E-2</v>
      </c>
      <c r="DN368" s="223">
        <f t="shared" ca="1" si="708"/>
        <v>-1.7994815360731751E-2</v>
      </c>
      <c r="DO368" s="223">
        <f t="shared" ca="1" si="709"/>
        <v>-1.7754357772522048E-2</v>
      </c>
      <c r="DP368" s="223">
        <f t="shared" ca="1" si="710"/>
        <v>-1.6991128175748844E-2</v>
      </c>
      <c r="DQ368" s="223">
        <f t="shared" ca="1" si="711"/>
        <v>-1.5727599648538218E-2</v>
      </c>
      <c r="DR368" s="223">
        <f t="shared" ca="1" si="712"/>
        <v>-1.4000976428548903E-2</v>
      </c>
      <c r="DS368" s="223">
        <f t="shared" ca="1" si="713"/>
        <v>-1.1862098444789387E-2</v>
      </c>
      <c r="DT368" s="223">
        <f t="shared" ca="1" si="714"/>
        <v>-9.3739443503863228E-3</v>
      </c>
      <c r="DU368" s="223">
        <f t="shared" ca="1" si="715"/>
        <v>-6.6097771340781547E-3</v>
      </c>
      <c r="DV368" s="223">
        <f t="shared" ca="1" si="716"/>
        <v>-3.6509869123753911E-3</v>
      </c>
      <c r="DW368" s="223">
        <f t="shared" ca="1" si="717"/>
        <v>-5.8469442075805445E-4</v>
      </c>
      <c r="DX368" s="223">
        <f t="shared" ca="1" si="718"/>
        <v>2.4988142315704636E-3</v>
      </c>
      <c r="DY368" s="223">
        <f t="shared" ca="1" si="719"/>
        <v>5.5087460104573521E-3</v>
      </c>
      <c r="DZ368" s="223">
        <f t="shared" ca="1" si="720"/>
        <v>8.3564743318354125E-3</v>
      </c>
      <c r="EA368" s="223">
        <f t="shared" ca="1" si="721"/>
        <v>1.0958148646251643E-2</v>
      </c>
      <c r="EB368" s="223">
        <f t="shared" ca="1" si="722"/>
        <v>1.323716339441736E-2</v>
      </c>
      <c r="EC368" s="223">
        <f t="shared" ca="1" si="723"/>
        <v>1.5126413636085819E-2</v>
      </c>
      <c r="ED368" s="223">
        <f t="shared" ca="1" si="724"/>
        <v>1.6570270935907773E-2</v>
      </c>
      <c r="EE368" s="223">
        <f t="shared" ca="1" si="725"/>
        <v>1.7526221326868589E-2</v>
      </c>
      <c r="EF368" s="223">
        <f t="shared" ca="1" si="726"/>
        <v>1.7966117121939962E-2</v>
      </c>
      <c r="EG368" s="223">
        <f t="shared" ca="1" si="727"/>
        <v>1.7877005714708592E-2</v>
      </c>
      <c r="EH368" s="223">
        <f t="shared" ca="1" si="728"/>
        <v>1.7261510965183465E-2</v>
      </c>
      <c r="EI368" s="223">
        <f t="shared" ca="1" si="729"/>
        <v>1.613775594098505E-2</v>
      </c>
      <c r="EJ368" s="223">
        <f t="shared" ca="1" si="730"/>
        <v>1.4538829288780329E-2</v>
      </c>
      <c r="EK368" s="223">
        <f t="shared" ca="1" si="731"/>
        <v>1.2511810948504461E-2</v>
      </c>
      <c r="EL368" s="223">
        <f t="shared" ca="1" si="732"/>
        <v>1.0116385897936906E-2</v>
      </c>
      <c r="EM368" s="223">
        <f t="shared" ca="1" si="733"/>
        <v>7.4230867455275509E-3</v>
      </c>
      <c r="EN368" s="223">
        <f t="shared" ca="1" si="734"/>
        <v>4.5112169178270637E-3</v>
      </c>
      <c r="EO368" s="223">
        <f t="shared" ca="1" si="735"/>
        <v>1.4665155926759568E-3</v>
      </c>
      <c r="EP368" s="223">
        <f t="shared" ca="1" si="736"/>
        <v>-1.621366866470287E-3</v>
      </c>
      <c r="EQ368" s="223">
        <f t="shared" ca="1" si="737"/>
        <v>-4.6615086399627347E-3</v>
      </c>
      <c r="ER368" s="223">
        <f t="shared" ca="1" si="738"/>
        <v>-7.5643936190460418E-3</v>
      </c>
      <c r="ES368" s="223">
        <f t="shared" ca="1" si="739"/>
        <v>-1.0244547182188535E-2</v>
      </c>
      <c r="ET368" s="223">
        <f t="shared" ca="1" si="740"/>
        <v>-1.2623052970971937E-2</v>
      </c>
      <c r="EU368" s="223">
        <f t="shared" ca="1" si="741"/>
        <v>-1.4629876559791366E-2</v>
      </c>
      <c r="EV368" s="223">
        <f t="shared" ca="1" si="742"/>
        <v>-1.6205927599572977E-2</v>
      </c>
      <c r="EW368" s="223">
        <f t="shared" ca="1" si="743"/>
        <v>-1.7304799716274941E-2</v>
      </c>
      <c r="EX368" s="223">
        <f t="shared" ca="1" si="744"/>
        <v>-1.7894136933355408E-2</v>
      </c>
      <c r="EY368" s="223">
        <f t="shared" ca="1" si="745"/>
        <v>-1.7956586384287647E-2</v>
      </c>
      <c r="EZ368" s="223">
        <f t="shared" ca="1" si="746"/>
        <v>-1.7490309262773184E-2</v>
      </c>
      <c r="FA368" s="223">
        <f t="shared" ca="1" si="747"/>
        <v>-1.6509034965869598E-2</v>
      </c>
      <c r="FB368" s="223">
        <f t="shared" ca="1" si="748"/>
        <v>-1.5041656835803999E-2</v>
      </c>
      <c r="FC368" s="223">
        <f t="shared" ca="1" si="749"/>
        <v>-1.3131381403739335E-2</v>
      </c>
      <c r="FD368" s="223">
        <f t="shared" ca="1" si="750"/>
        <v>-1.0834456185768554E-2</v>
      </c>
      <c r="FE368" s="223">
        <f t="shared" ca="1" si="751"/>
        <v>-8.2185134908213074E-3</v>
      </c>
      <c r="FF368" s="223">
        <f t="shared" ca="1" si="752"/>
        <v>-5.3605790065876947E-3</v>
      </c>
      <c r="FG368" s="223">
        <f t="shared" ca="1" si="753"/>
        <v>-2.3448038000794457E-3</v>
      </c>
      <c r="FH368" s="223">
        <f t="shared" ca="1" si="754"/>
        <v>7.4001348657381887E-4</v>
      </c>
      <c r="FI368" s="223">
        <f t="shared" ca="1" si="755"/>
        <v>3.8030412868544526E-3</v>
      </c>
      <c r="FJ368" s="223">
        <f t="shared" ca="1" si="756"/>
        <v>6.7540896194657031E-3</v>
      </c>
      <c r="FK368" s="223">
        <f t="shared" ca="1" si="757"/>
        <v>9.5062657066471226E-3</v>
      </c>
      <c r="FL368" s="223">
        <f t="shared" ca="1" si="758"/>
        <v>1.1978532507270538E-2</v>
      </c>
      <c r="FM368" s="223">
        <f t="shared" ca="1" si="759"/>
        <v>1.4098094829438494E-2</v>
      </c>
      <c r="FN368" s="223">
        <f t="shared" ca="1" si="760"/>
        <v>1.5802542764179223E-2</v>
      </c>
      <c r="FO368" s="223">
        <f t="shared" ca="1" si="761"/>
        <v>1.7041689327443359E-2</v>
      </c>
      <c r="FP368" s="223">
        <f t="shared" ca="1" si="762"/>
        <v>1.7779048201557127E-2</v>
      </c>
      <c r="FQ368" s="223">
        <f t="shared" ca="1" si="763"/>
        <v>1.7992908064455738E-2</v>
      </c>
      <c r="FR368" s="223">
        <f t="shared" ca="1" si="764"/>
        <v>1.7676971873378713E-2</v>
      </c>
      <c r="FS368" s="223">
        <f t="shared" ca="1" si="765"/>
        <v>1.6840542279500686E-2</v>
      </c>
      <c r="FT368" s="223">
        <f t="shared" ca="1" si="766"/>
        <v>1.550824771401672E-2</v>
      </c>
      <c r="FU368" s="223">
        <f t="shared" ca="1" si="767"/>
        <v>1.3719317210999477E-2</v>
      </c>
      <c r="FV368" s="223">
        <f t="shared" ca="1" si="768"/>
        <v>1.1526425319662454E-2</v>
      </c>
      <c r="FW368" s="223">
        <f t="shared" ca="1" si="769"/>
        <v>8.9941411172589671E-3</v>
      </c>
      <c r="FX368" s="223">
        <f t="shared" ca="1" si="770"/>
        <v>6.1970269909902486E-3</v>
      </c>
      <c r="FY368" s="223">
        <f t="shared" ca="1" si="771"/>
        <v>3.2174431697480485E-3</v>
      </c>
      <c r="FZ368" s="223">
        <f t="shared" ca="1" si="772"/>
        <v>1.4312265062926734E-4</v>
      </c>
      <c r="GA368" s="223">
        <f t="shared" ca="1" si="773"/>
        <v>-2.9354120741791256E-3</v>
      </c>
      <c r="GB368" s="223">
        <f t="shared" ca="1" si="774"/>
        <v>-5.92751442640375E-3</v>
      </c>
      <c r="GC368" s="223">
        <f t="shared" ca="1" si="775"/>
        <v>-8.7450828043679207E-3</v>
      </c>
      <c r="GD368" s="223">
        <f t="shared" ca="1" si="776"/>
        <v>-1.1305154709563642E-2</v>
      </c>
      <c r="GE368" s="223">
        <f t="shared" ca="1" si="777"/>
        <v>-1.3532349553794235E-2</v>
      </c>
      <c r="GF368" s="223">
        <f t="shared" ca="1" si="778"/>
        <v>-1.5361088219127258E-2</v>
      </c>
      <c r="GG368" s="223">
        <f t="shared" ca="1" si="779"/>
        <v>-1.6737524016346254E-2</v>
      </c>
      <c r="GH368" s="223">
        <f t="shared" ca="1" si="780"/>
        <v>-1.7621128185380582E-2</v>
      </c>
      <c r="GI368" s="223">
        <f t="shared" ca="1" si="781"/>
        <v>-1.7985883253103945E-2</v>
      </c>
      <c r="GJ368" s="223">
        <f t="shared" ca="1" si="782"/>
        <v>-1.782104911042141E-2</v>
      </c>
      <c r="GK368" s="223">
        <f t="shared" ca="1" si="783"/>
        <v>-1.7131479251723161E-2</v>
      </c>
      <c r="GL368" s="223">
        <f t="shared" ca="1" si="784"/>
        <v>-1.5937477865124269E-2</v>
      </c>
      <c r="GM368" s="223">
        <f t="shared" ca="1" si="785"/>
        <v>-1.427420198142805E-2</v>
      </c>
      <c r="GN368" s="223">
        <f t="shared" ca="1" si="786"/>
        <v>-1.219062628536562E-2</v>
      </c>
      <c r="GO368" s="223">
        <f t="shared" ca="1" si="787"/>
        <v>-9.7481010699514287E-3</v>
      </c>
      <c r="GP368" s="223">
        <f t="shared" ca="1" si="788"/>
        <v>-7.018545794575992E-3</v>
      </c>
      <c r="GQ368" s="223">
        <f t="shared" ca="1" si="789"/>
        <v>-4.0823314370059894E-3</v>
      </c>
      <c r="GR368" s="223">
        <f t="shared" ca="1" si="790"/>
        <v>-1.0259139928309249E-3</v>
      </c>
      <c r="GS368" s="223">
        <f t="shared" ca="1" si="791"/>
        <v>2.0607111967053055E-3</v>
      </c>
      <c r="GT368" s="223">
        <f t="shared" ca="1" si="792"/>
        <v>5.0866593318996444E-3</v>
      </c>
      <c r="GU368" s="223">
        <f t="shared" ca="1" si="793"/>
        <v>7.9628322316341524E-3</v>
      </c>
      <c r="GV368" s="223">
        <f t="shared" ca="1" si="794"/>
        <v>1.0604541803946699E-2</v>
      </c>
      <c r="GW368" s="223">
        <f t="shared" ca="1" si="795"/>
        <v>1.2934003662781097E-2</v>
      </c>
      <c r="GX368" s="223">
        <f t="shared" ca="1" si="796"/>
        <v>1.4882627467082996E-2</v>
      </c>
      <c r="GY368" s="223">
        <f t="shared" ca="1" si="797"/>
        <v>1.6393036543859835E-2</v>
      </c>
      <c r="GZ368" s="223">
        <f t="shared" ca="1" si="798"/>
        <v>1.7420757327976905E-2</v>
      </c>
      <c r="HA368" s="223">
        <f t="shared" ca="1" si="799"/>
        <v>1.7935528873618108E-2</v>
      </c>
      <c r="HB368" s="223">
        <f t="shared" ca="1" si="800"/>
        <v>1.7922193879217549E-2</v>
      </c>
      <c r="HC368" s="223">
        <f t="shared" ca="1" si="801"/>
        <v>1.738114498988784E-2</v>
      </c>
      <c r="HD368" s="223">
        <f t="shared" ca="1" si="802"/>
        <v>1.6328313236096577E-2</v>
      </c>
      <c r="HE368" s="223">
        <f t="shared" ca="1" si="803"/>
        <v>1.4794698949010861E-2</v>
      </c>
      <c r="HF368" s="223">
        <f t="shared" ca="1" si="804"/>
        <v>1.2825458964574633E-2</v>
      </c>
      <c r="HG368" s="223">
        <f t="shared" ca="1" si="805"/>
        <v>1.047857699333346E-2</v>
      </c>
      <c r="HH368" s="223">
        <f t="shared" ca="1" si="806"/>
        <v>7.8231563065906517E-3</v>
      </c>
      <c r="HI368" s="223">
        <f t="shared" ca="1" si="807"/>
        <v>4.9373850102621799E-3</v>
      </c>
      <c r="HJ368" s="223">
        <f t="shared" ca="1" si="808"/>
        <v>1.9062338183644632E-3</v>
      </c>
      <c r="HK368" s="223">
        <f t="shared" ca="1" si="809"/>
        <v>-1.1810458854616384E-3</v>
      </c>
      <c r="HL368" s="223">
        <f t="shared" ca="1" si="810"/>
        <v>-4.2335500295261974E-3</v>
      </c>
      <c r="HM368" s="223">
        <f t="shared" ca="1" si="811"/>
        <v>-7.161398498592644E-3</v>
      </c>
      <c r="HN368" s="223">
        <f t="shared" ca="1" si="812"/>
        <v>-9.8783816282760461E-3</v>
      </c>
      <c r="HO368" s="223">
        <f t="shared" ca="1" si="813"/>
        <v>-1.2304498624059357E-2</v>
      </c>
      <c r="HP368" s="223">
        <f t="shared" ca="1" si="814"/>
        <v>-1.4368313161906393E-2</v>
      </c>
      <c r="HQ368" s="223">
        <f t="shared" ca="1" si="815"/>
        <v>-1.6009056810478817E-2</v>
      </c>
      <c r="HR368" s="223">
        <f t="shared" ca="1" si="816"/>
        <v>-1.7178418340292045E-2</v>
      </c>
      <c r="HS368" s="223">
        <f t="shared" ca="1" si="817"/>
        <v>-1.7841966234108934E-2</v>
      </c>
      <c r="HT368" s="223">
        <f t="shared" ca="1" si="818"/>
        <v>-1.798016251315987E-2</v>
      </c>
      <c r="HU368" s="223">
        <f t="shared" ca="1" si="819"/>
        <v>-1.7588938027363415E-2</v>
      </c>
      <c r="HV368" s="223">
        <f t="shared" ca="1" si="820"/>
        <v>-1.6679812270291791E-2</v>
      </c>
      <c r="HW368" s="223">
        <f t="shared" ca="1" si="821"/>
        <v>-1.5279554190963E-2</v>
      </c>
      <c r="HX368" s="223">
        <f t="shared" ca="1" si="822"/>
        <v>-1.3429393989760455E-2</v>
      </c>
      <c r="HY368" s="223">
        <f t="shared" ca="1" si="823"/>
        <v>-1.1183809106923712E-2</v>
      </c>
      <c r="HZ368" s="223">
        <f t="shared" ca="1" si="824"/>
        <v>-8.6089201498351729E-3</v>
      </c>
      <c r="IA368" s="223">
        <f t="shared" ca="1" si="825"/>
        <v>-5.7805439905646763E-3</v>
      </c>
      <c r="IB368" s="223">
        <f t="shared" ca="1" si="826"/>
        <v>-2.781961359663198E-3</v>
      </c>
      <c r="IC368" s="223">
        <f t="shared" ca="1" si="827"/>
        <v>2.9853533123262287E-4</v>
      </c>
      <c r="ID368" s="223">
        <f t="shared" ca="1" si="828"/>
        <v>3.3702417343164301E-3</v>
      </c>
      <c r="IE368" s="223">
        <f t="shared" ca="1" si="829"/>
        <v>7.3845374872284521E-3</v>
      </c>
      <c r="IF368" s="223">
        <f t="shared" ca="1" si="830"/>
        <v>9.1284235660187285E-3</v>
      </c>
      <c r="IG368" s="223">
        <f t="shared" ca="1" si="831"/>
        <v>1.1645350970405461E-2</v>
      </c>
      <c r="IH368" s="223">
        <f t="shared" ca="1" si="832"/>
        <v>1.3819384331807089E-2</v>
      </c>
      <c r="II368" s="223">
        <f t="shared" ca="1" si="833"/>
        <v>1.558650985701358E-2</v>
      </c>
      <c r="IJ368" s="223">
        <f t="shared" ca="1" si="834"/>
        <v>1.6894695038173646E-2</v>
      </c>
      <c r="IK368" s="223">
        <f t="shared" ca="1" si="835"/>
        <v>1.7705420735170115E-2</v>
      </c>
      <c r="IL368" s="223">
        <f t="shared" ca="1" si="836"/>
        <v>1.7994815360731751E-2</v>
      </c>
      <c r="IM368" s="223">
        <f t="shared" ca="1" si="837"/>
        <v>1.7754357772522052E-2</v>
      </c>
      <c r="IN368" s="223">
        <f t="shared" ca="1" si="838"/>
        <v>1.699112817574883E-2</v>
      </c>
      <c r="IO368" s="223">
        <f t="shared" ca="1" si="839"/>
        <v>1.5727599648538225E-2</v>
      </c>
      <c r="IP368" s="223">
        <f t="shared" ca="1" si="840"/>
        <v>1.4000976428548872E-2</v>
      </c>
      <c r="IQ368" s="223">
        <f t="shared" ca="1" si="841"/>
        <v>1.1862098444789398E-2</v>
      </c>
      <c r="IR368" s="223">
        <f t="shared" ca="1" si="842"/>
        <v>9.3739443503863904E-3</v>
      </c>
      <c r="IS368" s="223">
        <f t="shared" ca="1" si="843"/>
        <v>6.6097771340781685E-3</v>
      </c>
      <c r="IT368" s="223">
        <f t="shared" ca="1" si="844"/>
        <v>3.6509869123754679E-3</v>
      </c>
      <c r="IU368" s="223">
        <f t="shared" ca="1" si="845"/>
        <v>5.8469442075807006E-4</v>
      </c>
      <c r="IV368" s="223">
        <f t="shared" ca="1" si="846"/>
        <v>-2.4988142315703829E-3</v>
      </c>
      <c r="IW368" s="223">
        <f t="shared" ca="1" si="847"/>
        <v>-5.5087460104573981E-3</v>
      </c>
      <c r="IX368" s="223">
        <f t="shared" ca="1" si="848"/>
        <v>-8.3564743318353986E-3</v>
      </c>
      <c r="IY368" s="223">
        <f t="shared" ca="1" si="849"/>
        <v>-1.0958148646251683E-2</v>
      </c>
      <c r="IZ368" s="223">
        <f t="shared" ca="1" si="850"/>
        <v>-1.3237163394417351E-2</v>
      </c>
      <c r="JA368" s="223">
        <f t="shared" ca="1" si="851"/>
        <v>-1.5126413636085847E-2</v>
      </c>
      <c r="JB368" s="223">
        <f t="shared" ca="1" si="852"/>
        <v>-1.6570270935907769E-2</v>
      </c>
    </row>
    <row r="369" spans="2:262">
      <c r="B369" s="230">
        <v>8</v>
      </c>
      <c r="C369" s="229">
        <f t="shared" si="853"/>
        <v>1.5625E-4</v>
      </c>
      <c r="D369" s="226">
        <f t="shared" ca="1" si="597"/>
        <v>50.086828187044972</v>
      </c>
      <c r="E369" s="225">
        <f ca="1">N361</f>
        <v>8.6828187044969349E-2</v>
      </c>
      <c r="F369" s="224">
        <v>8</v>
      </c>
      <c r="G369" s="223">
        <f t="shared" ca="1" si="854"/>
        <v>-8.3168446383634213E-4</v>
      </c>
      <c r="H369" s="223">
        <f t="shared" ca="1" si="598"/>
        <v>-8.5970718151113243E-4</v>
      </c>
      <c r="I369" s="223">
        <f t="shared" ca="1" si="599"/>
        <v>-8.5469183432979176E-4</v>
      </c>
      <c r="J369" s="223">
        <f t="shared" ca="1" si="600"/>
        <v>-8.1683115927185987E-4</v>
      </c>
      <c r="K369" s="223">
        <f t="shared" ca="1" si="601"/>
        <v>-7.4758012084730218E-4</v>
      </c>
      <c r="L369" s="223">
        <f t="shared" ca="1" si="602"/>
        <v>-6.4959999762634433E-4</v>
      </c>
      <c r="M369" s="223">
        <f t="shared" ca="1" si="603"/>
        <v>-5.2665611079648171E-4</v>
      </c>
      <c r="N369" s="223">
        <f t="shared" ca="1" si="604"/>
        <v>-3.8347312498086003E-4</v>
      </c>
      <c r="O369" s="223">
        <f t="shared" ca="1" si="605"/>
        <v>-2.2555348202642987E-4</v>
      </c>
      <c r="P369" s="223">
        <f t="shared" ca="1" si="606"/>
        <v>-5.896594524957405E-5</v>
      </c>
      <c r="Q369" s="223">
        <f t="shared" ca="1" si="607"/>
        <v>1.0988761973473957E-4</v>
      </c>
      <c r="R369" s="223">
        <f t="shared" ca="1" si="608"/>
        <v>2.745182651183348E-4</v>
      </c>
      <c r="S369" s="223">
        <f t="shared" ca="1" si="609"/>
        <v>4.2859932752504896E-4</v>
      </c>
      <c r="T369" s="223">
        <f t="shared" ca="1" si="610"/>
        <v>5.6620955813624732E-4</v>
      </c>
      <c r="U369" s="223">
        <f t="shared" ca="1" si="611"/>
        <v>6.8206067296224806E-4</v>
      </c>
      <c r="V369" s="223">
        <f t="shared" ca="1" si="612"/>
        <v>7.7170057863034205E-4</v>
      </c>
      <c r="W369" s="223">
        <f t="shared" ca="1" si="613"/>
        <v>8.3168446383634223E-4</v>
      </c>
      <c r="X369" s="223">
        <f t="shared" ca="1" si="614"/>
        <v>8.5970718151113243E-4</v>
      </c>
      <c r="Y369" s="223">
        <f t="shared" ca="1" si="615"/>
        <v>8.5469183432979176E-4</v>
      </c>
      <c r="Z369" s="223">
        <f t="shared" ca="1" si="616"/>
        <v>8.1683115927186009E-4</v>
      </c>
      <c r="AA369" s="223">
        <f t="shared" ca="1" si="617"/>
        <v>7.4758012084730208E-4</v>
      </c>
      <c r="AB369" s="223">
        <f t="shared" ca="1" si="618"/>
        <v>6.4959999762634465E-4</v>
      </c>
      <c r="AC369" s="223">
        <f t="shared" ca="1" si="619"/>
        <v>5.2665611079648204E-4</v>
      </c>
      <c r="AD369" s="223">
        <f t="shared" ca="1" si="620"/>
        <v>3.8347312498086014E-4</v>
      </c>
      <c r="AE369" s="223">
        <f t="shared" ca="1" si="621"/>
        <v>2.2555348202642978E-4</v>
      </c>
      <c r="AF369" s="223">
        <f t="shared" ca="1" si="622"/>
        <v>5.8965945249573779E-5</v>
      </c>
      <c r="AG369" s="223">
        <f t="shared" ca="1" si="623"/>
        <v>-1.0988761973473952E-4</v>
      </c>
      <c r="AH369" s="223">
        <f t="shared" ca="1" si="624"/>
        <v>-2.7451826511833469E-4</v>
      </c>
      <c r="AI369" s="223">
        <f t="shared" ca="1" si="625"/>
        <v>-4.2859932752504896E-4</v>
      </c>
      <c r="AJ369" s="223">
        <f t="shared" ca="1" si="626"/>
        <v>-5.6620955813624699E-4</v>
      </c>
      <c r="AK369" s="223">
        <f t="shared" ca="1" si="627"/>
        <v>-6.8206067296224795E-4</v>
      </c>
      <c r="AL369" s="223">
        <f t="shared" ca="1" si="628"/>
        <v>-7.7170057863034194E-4</v>
      </c>
      <c r="AM369" s="223">
        <f t="shared" ca="1" si="629"/>
        <v>-8.3168446383634213E-4</v>
      </c>
      <c r="AN369" s="223">
        <f t="shared" ca="1" si="630"/>
        <v>-8.5970718151113243E-4</v>
      </c>
      <c r="AO369" s="223">
        <f t="shared" ca="1" si="631"/>
        <v>-8.5469183432979176E-4</v>
      </c>
      <c r="AP369" s="223">
        <f t="shared" ca="1" si="632"/>
        <v>-8.1683115927185998E-4</v>
      </c>
      <c r="AQ369" s="223">
        <f t="shared" ca="1" si="633"/>
        <v>-7.4758012084730218E-4</v>
      </c>
      <c r="AR369" s="223">
        <f t="shared" ca="1" si="634"/>
        <v>-6.4959999762634476E-4</v>
      </c>
      <c r="AS369" s="223">
        <f t="shared" ca="1" si="635"/>
        <v>-5.2665611079648214E-4</v>
      </c>
      <c r="AT369" s="223">
        <f t="shared" ca="1" si="636"/>
        <v>-3.8347312498086019E-4</v>
      </c>
      <c r="AU369" s="223">
        <f t="shared" ca="1" si="637"/>
        <v>-2.2555348202643068E-4</v>
      </c>
      <c r="AV369" s="223">
        <f t="shared" ca="1" si="638"/>
        <v>-5.8965945249573888E-5</v>
      </c>
      <c r="AW369" s="223">
        <f t="shared" ca="1" si="639"/>
        <v>1.0988761973473936E-4</v>
      </c>
      <c r="AX369" s="223">
        <f t="shared" ca="1" si="640"/>
        <v>2.7451826511833388E-4</v>
      </c>
      <c r="AY369" s="223">
        <f t="shared" ca="1" si="641"/>
        <v>4.285993275250488E-4</v>
      </c>
      <c r="AZ369" s="223">
        <f t="shared" ca="1" si="642"/>
        <v>5.6620955813624688E-4</v>
      </c>
      <c r="BA369" s="223">
        <f t="shared" ca="1" si="643"/>
        <v>6.8206067296224849E-4</v>
      </c>
      <c r="BB369" s="223">
        <f t="shared" ca="1" si="644"/>
        <v>7.7170057863034194E-4</v>
      </c>
      <c r="BC369" s="223">
        <f t="shared" ca="1" si="645"/>
        <v>8.3168446383634202E-4</v>
      </c>
      <c r="BD369" s="223">
        <f t="shared" ca="1" si="646"/>
        <v>8.5970718151113243E-4</v>
      </c>
      <c r="BE369" s="223">
        <f t="shared" ca="1" si="647"/>
        <v>8.5469183432979176E-4</v>
      </c>
      <c r="BF369" s="223">
        <f t="shared" ca="1" si="648"/>
        <v>8.1683115927185977E-4</v>
      </c>
      <c r="BG369" s="223">
        <f t="shared" ca="1" si="649"/>
        <v>7.4758012084730229E-4</v>
      </c>
      <c r="BH369" s="223">
        <f t="shared" ca="1" si="650"/>
        <v>6.4959999762634476E-4</v>
      </c>
      <c r="BI369" s="223">
        <f t="shared" ca="1" si="651"/>
        <v>5.266561107964816E-4</v>
      </c>
      <c r="BJ369" s="223">
        <f t="shared" ca="1" si="652"/>
        <v>3.834731249808603E-4</v>
      </c>
      <c r="BK369" s="223">
        <f t="shared" ca="1" si="653"/>
        <v>2.2555348202643076E-4</v>
      </c>
      <c r="BL369" s="223">
        <f t="shared" ca="1" si="654"/>
        <v>5.8965945249573996E-5</v>
      </c>
      <c r="BM369" s="223">
        <f t="shared" ca="1" si="655"/>
        <v>-1.098876197347393E-4</v>
      </c>
      <c r="BN369" s="223">
        <f t="shared" ca="1" si="656"/>
        <v>-2.7451826511833372E-4</v>
      </c>
      <c r="BO369" s="223">
        <f t="shared" ca="1" si="657"/>
        <v>-4.2859932752504874E-4</v>
      </c>
      <c r="BP369" s="223">
        <f t="shared" ca="1" si="658"/>
        <v>-5.6620955813624677E-4</v>
      </c>
      <c r="BQ369" s="223">
        <f t="shared" ca="1" si="659"/>
        <v>-6.8206067296224828E-4</v>
      </c>
      <c r="BR369" s="223">
        <f t="shared" ca="1" si="660"/>
        <v>-7.7170057863034183E-4</v>
      </c>
      <c r="BS369" s="223">
        <f t="shared" ca="1" si="661"/>
        <v>-8.3168446383634202E-4</v>
      </c>
      <c r="BT369" s="223">
        <f t="shared" ca="1" si="662"/>
        <v>-8.5970718151113243E-4</v>
      </c>
      <c r="BU369" s="223">
        <f t="shared" ca="1" si="663"/>
        <v>-8.5469183432979187E-4</v>
      </c>
      <c r="BV369" s="223">
        <f t="shared" ca="1" si="664"/>
        <v>-8.1683115927185987E-4</v>
      </c>
      <c r="BW369" s="223">
        <f t="shared" ca="1" si="665"/>
        <v>-7.4758012084730229E-4</v>
      </c>
      <c r="BX369" s="223">
        <f t="shared" ca="1" si="666"/>
        <v>-6.4959999762634487E-4</v>
      </c>
      <c r="BY369" s="223">
        <f t="shared" ca="1" si="667"/>
        <v>-5.266561107964816E-4</v>
      </c>
      <c r="BZ369" s="223">
        <f t="shared" ca="1" si="668"/>
        <v>-3.8347312498086041E-4</v>
      </c>
      <c r="CA369" s="223">
        <f t="shared" ca="1" si="669"/>
        <v>-2.2555348202643087E-4</v>
      </c>
      <c r="CB369" s="223">
        <f t="shared" ca="1" si="670"/>
        <v>-5.8965945249574105E-5</v>
      </c>
      <c r="CC369" s="223">
        <f t="shared" ca="1" si="671"/>
        <v>1.0988761973473914E-4</v>
      </c>
      <c r="CD369" s="223">
        <f t="shared" ca="1" si="672"/>
        <v>2.7451826511833355E-4</v>
      </c>
      <c r="CE369" s="223">
        <f t="shared" ca="1" si="673"/>
        <v>4.2859932752504863E-4</v>
      </c>
      <c r="CF369" s="223">
        <f t="shared" ca="1" si="674"/>
        <v>5.6620955813624677E-4</v>
      </c>
      <c r="CG369" s="223">
        <f t="shared" ca="1" si="675"/>
        <v>6.8206067296224828E-4</v>
      </c>
      <c r="CH369" s="223">
        <f t="shared" ca="1" si="676"/>
        <v>7.7170057863034183E-4</v>
      </c>
      <c r="CI369" s="223">
        <f t="shared" ca="1" si="677"/>
        <v>8.3168446383634191E-4</v>
      </c>
      <c r="CJ369" s="223">
        <f t="shared" ca="1" si="678"/>
        <v>8.5970718151113243E-4</v>
      </c>
      <c r="CK369" s="223">
        <f t="shared" ca="1" si="679"/>
        <v>8.5469183432979165E-4</v>
      </c>
      <c r="CL369" s="223">
        <f t="shared" ca="1" si="680"/>
        <v>8.1683115927185987E-4</v>
      </c>
      <c r="CM369" s="223">
        <f t="shared" ca="1" si="681"/>
        <v>7.4758012084730229E-4</v>
      </c>
      <c r="CN369" s="223">
        <f t="shared" ca="1" si="682"/>
        <v>6.4959999762634487E-4</v>
      </c>
      <c r="CO369" s="223">
        <f t="shared" ca="1" si="683"/>
        <v>5.266561107964829E-4</v>
      </c>
      <c r="CP369" s="223">
        <f t="shared" ca="1" si="684"/>
        <v>3.8347312498086187E-4</v>
      </c>
      <c r="CQ369" s="223">
        <f t="shared" ca="1" si="685"/>
        <v>2.2555348202642949E-4</v>
      </c>
      <c r="CR369" s="223">
        <f t="shared" ca="1" si="686"/>
        <v>5.8965945249574213E-5</v>
      </c>
      <c r="CS369" s="223">
        <f t="shared" ca="1" si="687"/>
        <v>-1.0988761973473914E-4</v>
      </c>
      <c r="CT369" s="223">
        <f t="shared" ca="1" si="688"/>
        <v>-2.7451826511833355E-4</v>
      </c>
      <c r="CU369" s="223">
        <f t="shared" ca="1" si="689"/>
        <v>-4.2859932752504722E-4</v>
      </c>
      <c r="CV369" s="223">
        <f t="shared" ca="1" si="690"/>
        <v>-5.6620955813624775E-4</v>
      </c>
      <c r="CW369" s="223">
        <f t="shared" ca="1" si="691"/>
        <v>-6.8206067296224817E-4</v>
      </c>
      <c r="CX369" s="223">
        <f t="shared" ca="1" si="692"/>
        <v>-7.7170057863034172E-4</v>
      </c>
      <c r="CY369" s="223">
        <f t="shared" ca="1" si="693"/>
        <v>-8.3168446383634191E-4</v>
      </c>
      <c r="CZ369" s="223">
        <f t="shared" ca="1" si="694"/>
        <v>-8.5970718151113232E-4</v>
      </c>
      <c r="DA369" s="223">
        <f t="shared" ca="1" si="695"/>
        <v>-8.5469183432979176E-4</v>
      </c>
      <c r="DB369" s="223">
        <f t="shared" ca="1" si="696"/>
        <v>-8.1683115927185998E-4</v>
      </c>
      <c r="DC369" s="223">
        <f t="shared" ca="1" si="697"/>
        <v>-7.4758012084730229E-4</v>
      </c>
      <c r="DD369" s="223">
        <f t="shared" ca="1" si="698"/>
        <v>-6.4959999762634498E-4</v>
      </c>
      <c r="DE369" s="223">
        <f t="shared" ca="1" si="699"/>
        <v>-5.2665611079648301E-4</v>
      </c>
      <c r="DF369" s="223">
        <f t="shared" ca="1" si="700"/>
        <v>-3.8347312498085922E-4</v>
      </c>
      <c r="DG369" s="223">
        <f t="shared" ca="1" si="701"/>
        <v>-2.2555348202642957E-4</v>
      </c>
      <c r="DH369" s="223">
        <f t="shared" ca="1" si="702"/>
        <v>-5.8965945249574321E-5</v>
      </c>
      <c r="DI369" s="223">
        <f t="shared" ca="1" si="703"/>
        <v>1.0988761973473903E-4</v>
      </c>
      <c r="DJ369" s="223">
        <f t="shared" ca="1" si="704"/>
        <v>2.7451826511833355E-4</v>
      </c>
      <c r="DK369" s="223">
        <f t="shared" ca="1" si="705"/>
        <v>4.2859932752504712E-4</v>
      </c>
      <c r="DL369" s="223">
        <f t="shared" ca="1" si="706"/>
        <v>5.6620955813624775E-4</v>
      </c>
      <c r="DM369" s="223">
        <f t="shared" ca="1" si="707"/>
        <v>6.8206067296224817E-4</v>
      </c>
      <c r="DN369" s="223">
        <f t="shared" ca="1" si="708"/>
        <v>7.7170057863034172E-4</v>
      </c>
      <c r="DO369" s="223">
        <f t="shared" ca="1" si="709"/>
        <v>8.316844638363418E-4</v>
      </c>
      <c r="DP369" s="223">
        <f t="shared" ca="1" si="710"/>
        <v>8.5970718151113232E-4</v>
      </c>
      <c r="DQ369" s="223">
        <f t="shared" ca="1" si="711"/>
        <v>8.5469183432979165E-4</v>
      </c>
      <c r="DR369" s="223">
        <f t="shared" ca="1" si="712"/>
        <v>8.1683115927185998E-4</v>
      </c>
      <c r="DS369" s="223">
        <f t="shared" ca="1" si="713"/>
        <v>7.4758012084730229E-4</v>
      </c>
      <c r="DT369" s="223">
        <f t="shared" ca="1" si="714"/>
        <v>6.4959999762634509E-4</v>
      </c>
      <c r="DU369" s="223">
        <f t="shared" ca="1" si="715"/>
        <v>5.2665611079648312E-4</v>
      </c>
      <c r="DV369" s="223">
        <f t="shared" ca="1" si="716"/>
        <v>3.8347312498086204E-4</v>
      </c>
      <c r="DW369" s="223">
        <f t="shared" ca="1" si="717"/>
        <v>2.2555348202642968E-4</v>
      </c>
      <c r="DX369" s="223">
        <f t="shared" ca="1" si="718"/>
        <v>5.896594524957443E-5</v>
      </c>
      <c r="DY369" s="223">
        <f t="shared" ca="1" si="719"/>
        <v>-1.0988761973473892E-4</v>
      </c>
      <c r="DZ369" s="223">
        <f t="shared" ca="1" si="720"/>
        <v>-2.7451826511833339E-4</v>
      </c>
      <c r="EA369" s="223">
        <f t="shared" ca="1" si="721"/>
        <v>-4.2859932752504695E-4</v>
      </c>
      <c r="EB369" s="223">
        <f t="shared" ca="1" si="722"/>
        <v>-5.6620955813624753E-4</v>
      </c>
      <c r="EC369" s="223">
        <f t="shared" ca="1" si="723"/>
        <v>-6.8206067296224806E-4</v>
      </c>
      <c r="ED369" s="223">
        <f t="shared" ca="1" si="724"/>
        <v>-7.7170057863034172E-4</v>
      </c>
      <c r="EE369" s="223">
        <f t="shared" ca="1" si="725"/>
        <v>-8.316844638363418E-4</v>
      </c>
      <c r="EF369" s="223">
        <f t="shared" ca="1" si="726"/>
        <v>-8.5970718151113222E-4</v>
      </c>
      <c r="EG369" s="223">
        <f t="shared" ca="1" si="727"/>
        <v>-8.5469183432979165E-4</v>
      </c>
      <c r="EH369" s="223">
        <f t="shared" ca="1" si="728"/>
        <v>-8.1683115927185987E-4</v>
      </c>
      <c r="EI369" s="223">
        <f t="shared" ca="1" si="729"/>
        <v>-7.475801208473024E-4</v>
      </c>
      <c r="EJ369" s="223">
        <f t="shared" ca="1" si="730"/>
        <v>-6.4959999762634509E-4</v>
      </c>
      <c r="EK369" s="223">
        <f t="shared" ca="1" si="731"/>
        <v>-5.2665611079648312E-4</v>
      </c>
      <c r="EL369" s="223">
        <f t="shared" ca="1" si="732"/>
        <v>-3.8347312498085944E-4</v>
      </c>
      <c r="EM369" s="223">
        <f t="shared" ca="1" si="733"/>
        <v>-2.2555348202642976E-4</v>
      </c>
      <c r="EN369" s="223">
        <f t="shared" ca="1" si="734"/>
        <v>-5.8965945249574538E-5</v>
      </c>
      <c r="EO369" s="223">
        <f t="shared" ca="1" si="735"/>
        <v>1.0988761973473881E-4</v>
      </c>
      <c r="EP369" s="223">
        <f t="shared" ca="1" si="736"/>
        <v>2.7451826511833323E-4</v>
      </c>
      <c r="EQ369" s="223">
        <f t="shared" ca="1" si="737"/>
        <v>4.285993275250469E-4</v>
      </c>
      <c r="ER369" s="223">
        <f t="shared" ca="1" si="738"/>
        <v>5.6620955813624753E-4</v>
      </c>
      <c r="ES369" s="223">
        <f t="shared" ca="1" si="739"/>
        <v>6.8206067296224795E-4</v>
      </c>
      <c r="ET369" s="223">
        <f t="shared" ca="1" si="740"/>
        <v>7.7170057863034161E-4</v>
      </c>
      <c r="EU369" s="223">
        <f t="shared" ca="1" si="741"/>
        <v>8.3168446383634169E-4</v>
      </c>
      <c r="EV369" s="223">
        <f t="shared" ca="1" si="742"/>
        <v>8.5970718151113232E-4</v>
      </c>
      <c r="EW369" s="223">
        <f t="shared" ca="1" si="743"/>
        <v>8.5469183432979176E-4</v>
      </c>
      <c r="EX369" s="223">
        <f t="shared" ca="1" si="744"/>
        <v>8.1683115927185998E-4</v>
      </c>
      <c r="EY369" s="223">
        <f t="shared" ca="1" si="745"/>
        <v>7.4758012084730251E-4</v>
      </c>
      <c r="EZ369" s="223">
        <f t="shared" ca="1" si="746"/>
        <v>6.4959999762634519E-4</v>
      </c>
      <c r="FA369" s="223">
        <f t="shared" ca="1" si="747"/>
        <v>5.2665611079648323E-4</v>
      </c>
      <c r="FB369" s="223">
        <f t="shared" ca="1" si="748"/>
        <v>3.8347312498086225E-4</v>
      </c>
      <c r="FC369" s="223">
        <f t="shared" ca="1" si="749"/>
        <v>2.2555348202642987E-4</v>
      </c>
      <c r="FD369" s="223">
        <f t="shared" ca="1" si="750"/>
        <v>5.8965945249574647E-5</v>
      </c>
      <c r="FE369" s="223">
        <f t="shared" ca="1" si="751"/>
        <v>-1.0988761973473871E-4</v>
      </c>
      <c r="FF369" s="223">
        <f t="shared" ca="1" si="752"/>
        <v>-2.7451826511833307E-4</v>
      </c>
      <c r="FG369" s="223">
        <f t="shared" ca="1" si="753"/>
        <v>-4.285993275250469E-4</v>
      </c>
      <c r="FH369" s="223">
        <f t="shared" ca="1" si="754"/>
        <v>-5.6620955813624753E-4</v>
      </c>
      <c r="FI369" s="223">
        <f t="shared" ca="1" si="755"/>
        <v>-6.8206067296224795E-4</v>
      </c>
      <c r="FJ369" s="223">
        <f t="shared" ca="1" si="756"/>
        <v>-7.7170057863034161E-4</v>
      </c>
      <c r="FK369" s="223">
        <f t="shared" ca="1" si="757"/>
        <v>-8.316844638363418E-4</v>
      </c>
      <c r="FL369" s="223">
        <f t="shared" ca="1" si="758"/>
        <v>-8.5970718151113222E-4</v>
      </c>
      <c r="FM369" s="223">
        <f t="shared" ca="1" si="759"/>
        <v>-8.5469183432979208E-4</v>
      </c>
      <c r="FN369" s="223">
        <f t="shared" ca="1" si="760"/>
        <v>-8.1683115927186107E-4</v>
      </c>
      <c r="FO369" s="223">
        <f t="shared" ca="1" si="761"/>
        <v>-7.4758012084730414E-4</v>
      </c>
      <c r="FP369" s="223">
        <f t="shared" ca="1" si="762"/>
        <v>-6.4959999762634324E-4</v>
      </c>
      <c r="FQ369" s="223">
        <f t="shared" ca="1" si="763"/>
        <v>-5.2665611079648095E-4</v>
      </c>
      <c r="FR369" s="223">
        <f t="shared" ca="1" si="764"/>
        <v>-3.834731249808596E-4</v>
      </c>
      <c r="FS369" s="223">
        <f t="shared" ca="1" si="765"/>
        <v>-2.2555348202642997E-4</v>
      </c>
      <c r="FT369" s="223">
        <f t="shared" ca="1" si="766"/>
        <v>-5.8965945249574755E-5</v>
      </c>
      <c r="FU369" s="223">
        <f t="shared" ca="1" si="767"/>
        <v>1.0988761973473854E-4</v>
      </c>
      <c r="FV369" s="223">
        <f t="shared" ca="1" si="768"/>
        <v>2.7451826511833301E-4</v>
      </c>
      <c r="FW369" s="223">
        <f t="shared" ca="1" si="769"/>
        <v>4.2859932752504679E-4</v>
      </c>
      <c r="FX369" s="223">
        <f t="shared" ca="1" si="770"/>
        <v>5.6620955813624515E-4</v>
      </c>
      <c r="FY369" s="223">
        <f t="shared" ca="1" si="771"/>
        <v>6.82060672962246E-4</v>
      </c>
      <c r="FZ369" s="223">
        <f t="shared" ca="1" si="772"/>
        <v>7.717005786303402E-4</v>
      </c>
      <c r="GA369" s="223">
        <f t="shared" ca="1" si="773"/>
        <v>8.3168446383634256E-4</v>
      </c>
      <c r="GB369" s="223">
        <f t="shared" ca="1" si="774"/>
        <v>8.5970718151113254E-4</v>
      </c>
      <c r="GC369" s="223">
        <f t="shared" ca="1" si="775"/>
        <v>8.5469183432979176E-4</v>
      </c>
      <c r="GD369" s="223">
        <f t="shared" ca="1" si="776"/>
        <v>8.1683115927186009E-4</v>
      </c>
      <c r="GE369" s="223">
        <f t="shared" ca="1" si="777"/>
        <v>7.4758012084730262E-4</v>
      </c>
      <c r="GF369" s="223">
        <f t="shared" ca="1" si="778"/>
        <v>6.495999976263453E-4</v>
      </c>
      <c r="GG369" s="223">
        <f t="shared" ca="1" si="779"/>
        <v>5.2665611079648345E-4</v>
      </c>
      <c r="GH369" s="223">
        <f t="shared" ca="1" si="780"/>
        <v>3.8347312498086242E-4</v>
      </c>
      <c r="GI369" s="223">
        <f t="shared" ca="1" si="781"/>
        <v>2.2555348202643306E-4</v>
      </c>
      <c r="GJ369" s="223">
        <f t="shared" ca="1" si="782"/>
        <v>5.8965945249577953E-5</v>
      </c>
      <c r="GK369" s="223">
        <f t="shared" ca="1" si="783"/>
        <v>-1.0988761973474147E-4</v>
      </c>
      <c r="GL369" s="223">
        <f t="shared" ca="1" si="784"/>
        <v>-2.7451826511833583E-4</v>
      </c>
      <c r="GM369" s="223">
        <f t="shared" ca="1" si="785"/>
        <v>-4.2859932752504934E-4</v>
      </c>
      <c r="GN369" s="223">
        <f t="shared" ca="1" si="786"/>
        <v>-5.6620955813624732E-4</v>
      </c>
      <c r="GO369" s="223">
        <f t="shared" ca="1" si="787"/>
        <v>-6.8206067296224784E-4</v>
      </c>
      <c r="GP369" s="223">
        <f t="shared" ca="1" si="788"/>
        <v>-7.717005786303415E-4</v>
      </c>
      <c r="GQ369" s="223">
        <f t="shared" ca="1" si="789"/>
        <v>-8.3168446383634169E-4</v>
      </c>
      <c r="GR369" s="223">
        <f t="shared" ca="1" si="790"/>
        <v>-8.5970718151113232E-4</v>
      </c>
      <c r="GS369" s="223">
        <f t="shared" ca="1" si="791"/>
        <v>-8.5469183432979208E-4</v>
      </c>
      <c r="GT369" s="223">
        <f t="shared" ca="1" si="792"/>
        <v>-8.1683115927186107E-4</v>
      </c>
      <c r="GU369" s="223">
        <f t="shared" ca="1" si="793"/>
        <v>-7.4758012084730424E-4</v>
      </c>
      <c r="GV369" s="223">
        <f t="shared" ca="1" si="794"/>
        <v>-6.4959999762634335E-4</v>
      </c>
      <c r="GW369" s="223">
        <f t="shared" ca="1" si="795"/>
        <v>-5.2665611079648106E-4</v>
      </c>
      <c r="GX369" s="223">
        <f t="shared" ca="1" si="796"/>
        <v>-3.8347312498085981E-4</v>
      </c>
      <c r="GY369" s="223">
        <f t="shared" ca="1" si="797"/>
        <v>-2.2555348202643019E-4</v>
      </c>
      <c r="GZ369" s="223">
        <f t="shared" ca="1" si="798"/>
        <v>-5.8965945249574972E-5</v>
      </c>
      <c r="HA369" s="223">
        <f t="shared" ca="1" si="799"/>
        <v>1.0988761973473833E-4</v>
      </c>
      <c r="HB369" s="223">
        <f t="shared" ca="1" si="800"/>
        <v>2.745182651183329E-4</v>
      </c>
      <c r="HC369" s="223">
        <f t="shared" ca="1" si="801"/>
        <v>4.2859932752504652E-4</v>
      </c>
      <c r="HD369" s="223">
        <f t="shared" ca="1" si="802"/>
        <v>5.6620955813624493E-4</v>
      </c>
      <c r="HE369" s="223">
        <f t="shared" ca="1" si="803"/>
        <v>6.8206067296224589E-4</v>
      </c>
      <c r="HF369" s="223">
        <f t="shared" ca="1" si="804"/>
        <v>7.7170057863034281E-4</v>
      </c>
      <c r="HG369" s="223">
        <f t="shared" ca="1" si="805"/>
        <v>8.3168446383634245E-4</v>
      </c>
      <c r="HH369" s="223">
        <f t="shared" ca="1" si="806"/>
        <v>8.5970718151113254E-4</v>
      </c>
      <c r="HI369" s="223">
        <f t="shared" ca="1" si="807"/>
        <v>8.5469183432979176E-4</v>
      </c>
      <c r="HJ369" s="223">
        <f t="shared" ca="1" si="808"/>
        <v>8.1683115927186009E-4</v>
      </c>
      <c r="HK369" s="223">
        <f t="shared" ca="1" si="809"/>
        <v>7.4758012084730273E-4</v>
      </c>
      <c r="HL369" s="223">
        <f t="shared" ca="1" si="810"/>
        <v>6.4959999762634552E-4</v>
      </c>
      <c r="HM369" s="223">
        <f t="shared" ca="1" si="811"/>
        <v>5.2665611079648355E-4</v>
      </c>
      <c r="HN369" s="223">
        <f t="shared" ca="1" si="812"/>
        <v>3.8347312498086263E-4</v>
      </c>
      <c r="HO369" s="223">
        <f t="shared" ca="1" si="813"/>
        <v>2.2555348202643325E-4</v>
      </c>
      <c r="HP369" s="223">
        <f t="shared" ca="1" si="814"/>
        <v>5.896594524957817E-5</v>
      </c>
      <c r="HQ369" s="223">
        <f t="shared" ca="1" si="815"/>
        <v>-1.0988761973474131E-4</v>
      </c>
      <c r="HR369" s="223">
        <f t="shared" ca="1" si="816"/>
        <v>-2.7451826511833567E-4</v>
      </c>
      <c r="HS369" s="223">
        <f t="shared" ca="1" si="817"/>
        <v>-4.2859932752504918E-4</v>
      </c>
      <c r="HT369" s="223">
        <f t="shared" ca="1" si="818"/>
        <v>-5.662095581362471E-4</v>
      </c>
      <c r="HU369" s="223">
        <f t="shared" ca="1" si="819"/>
        <v>-6.8206067296224763E-4</v>
      </c>
      <c r="HV369" s="223">
        <f t="shared" ca="1" si="820"/>
        <v>-7.717005786303414E-4</v>
      </c>
      <c r="HW369" s="223">
        <f t="shared" ca="1" si="821"/>
        <v>-8.3168446383634158E-4</v>
      </c>
      <c r="HX369" s="223">
        <f t="shared" ca="1" si="822"/>
        <v>-8.5970718151113232E-4</v>
      </c>
      <c r="HY369" s="223">
        <f t="shared" ca="1" si="823"/>
        <v>-8.5469183432979219E-4</v>
      </c>
      <c r="HZ369" s="223">
        <f t="shared" ca="1" si="824"/>
        <v>-8.1683115927186118E-4</v>
      </c>
      <c r="IA369" s="223">
        <f t="shared" ca="1" si="825"/>
        <v>-7.4758012084730435E-4</v>
      </c>
      <c r="IB369" s="223">
        <f t="shared" ca="1" si="826"/>
        <v>-6.4959999762634357E-4</v>
      </c>
      <c r="IC369" s="223">
        <f t="shared" ca="1" si="827"/>
        <v>-5.2665611079648128E-4</v>
      </c>
      <c r="ID369" s="223">
        <f t="shared" ca="1" si="828"/>
        <v>-3.8347312498085998E-4</v>
      </c>
      <c r="IE369" s="223">
        <f t="shared" ca="1" si="829"/>
        <v>2.2536320982207282E-4</v>
      </c>
      <c r="IF369" s="223">
        <f t="shared" ca="1" si="830"/>
        <v>-5.8965945249575189E-5</v>
      </c>
      <c r="IG369" s="223">
        <f t="shared" ca="1" si="831"/>
        <v>1.0988761973473816E-4</v>
      </c>
      <c r="IH369" s="223">
        <f t="shared" ca="1" si="832"/>
        <v>2.7451826511833258E-4</v>
      </c>
      <c r="II369" s="223">
        <f t="shared" ca="1" si="833"/>
        <v>4.2859932752504636E-4</v>
      </c>
      <c r="IJ369" s="223">
        <f t="shared" ca="1" si="834"/>
        <v>5.6620955813624471E-4</v>
      </c>
      <c r="IK369" s="223">
        <f t="shared" ca="1" si="835"/>
        <v>6.8206067296224578E-4</v>
      </c>
      <c r="IL369" s="223">
        <f t="shared" ca="1" si="836"/>
        <v>7.7170057863033999E-4</v>
      </c>
      <c r="IM369" s="223">
        <f t="shared" ca="1" si="837"/>
        <v>8.3168446383634234E-4</v>
      </c>
      <c r="IN369" s="223">
        <f t="shared" ca="1" si="838"/>
        <v>8.5970718151113243E-4</v>
      </c>
      <c r="IO369" s="223">
        <f t="shared" ca="1" si="839"/>
        <v>8.5469183432979176E-4</v>
      </c>
      <c r="IP369" s="223">
        <f t="shared" ca="1" si="840"/>
        <v>8.168311592718602E-4</v>
      </c>
      <c r="IQ369" s="223">
        <f t="shared" ca="1" si="841"/>
        <v>7.4758012084730284E-4</v>
      </c>
      <c r="IR369" s="223">
        <f t="shared" ca="1" si="842"/>
        <v>6.4959999762634563E-4</v>
      </c>
      <c r="IS369" s="223">
        <f t="shared" ca="1" si="843"/>
        <v>5.2665611079648377E-4</v>
      </c>
      <c r="IT369" s="223">
        <f t="shared" ca="1" si="844"/>
        <v>3.834731249808628E-4</v>
      </c>
      <c r="IU369" s="223">
        <f t="shared" ca="1" si="845"/>
        <v>2.255534820264335E-4</v>
      </c>
      <c r="IV369" s="223">
        <f t="shared" ca="1" si="846"/>
        <v>5.8965945249578333E-5</v>
      </c>
      <c r="IW369" s="223">
        <f t="shared" ca="1" si="847"/>
        <v>-1.0988761973474109E-4</v>
      </c>
      <c r="IX369" s="223">
        <f t="shared" ca="1" si="848"/>
        <v>-2.7451826511833534E-4</v>
      </c>
      <c r="IY369" s="223">
        <f t="shared" ca="1" si="849"/>
        <v>-4.2859932752504896E-4</v>
      </c>
      <c r="IZ369" s="223">
        <f t="shared" ca="1" si="850"/>
        <v>-5.6620955813624699E-4</v>
      </c>
      <c r="JA369" s="223">
        <f t="shared" ca="1" si="851"/>
        <v>-6.8206067296224752E-4</v>
      </c>
      <c r="JB369" s="223">
        <f t="shared" ca="1" si="852"/>
        <v>-7.7170057863034129E-4</v>
      </c>
    </row>
    <row r="370" spans="2:262">
      <c r="B370" s="230">
        <v>9</v>
      </c>
      <c r="C370" s="229">
        <f t="shared" si="853"/>
        <v>1.7578124999999999E-4</v>
      </c>
      <c r="D370" s="226">
        <f t="shared" ca="1" si="597"/>
        <v>50.087160595794536</v>
      </c>
      <c r="E370" s="225">
        <f ca="1">O361</f>
        <v>8.7160595794537318E-2</v>
      </c>
      <c r="F370" s="224">
        <v>9</v>
      </c>
      <c r="G370" s="223">
        <f t="shared" ca="1" si="854"/>
        <v>1.1073679659973577E-2</v>
      </c>
      <c r="H370" s="223">
        <f t="shared" ca="1" si="598"/>
        <v>1.1485076845699476E-2</v>
      </c>
      <c r="I370" s="223">
        <f t="shared" ca="1" si="599"/>
        <v>1.1338348224036749E-2</v>
      </c>
      <c r="J370" s="223">
        <f t="shared" ca="1" si="600"/>
        <v>1.0640624180922972E-2</v>
      </c>
      <c r="K370" s="223">
        <f t="shared" ca="1" si="601"/>
        <v>9.4258111324952831E-3</v>
      </c>
      <c r="L370" s="223">
        <f t="shared" ca="1" si="602"/>
        <v>7.752943817710075E-3</v>
      </c>
      <c r="M370" s="223">
        <f t="shared" ca="1" si="603"/>
        <v>5.7033164615222379E-3</v>
      </c>
      <c r="N370" s="223">
        <f t="shared" ca="1" si="604"/>
        <v>3.3765322218720288E-3</v>
      </c>
      <c r="O370" s="223">
        <f t="shared" ca="1" si="605"/>
        <v>8.8566290052629042E-4</v>
      </c>
      <c r="P370" s="223">
        <f t="shared" ca="1" si="606"/>
        <v>-1.6482458647928246E-3</v>
      </c>
      <c r="Q370" s="223">
        <f t="shared" ca="1" si="607"/>
        <v>-4.1020569027374019E-3</v>
      </c>
      <c r="R370" s="223">
        <f t="shared" ca="1" si="608"/>
        <v>-6.3565254502874341E-3</v>
      </c>
      <c r="S370" s="223">
        <f t="shared" ca="1" si="609"/>
        <v>-8.3020939402417369E-3</v>
      </c>
      <c r="T370" s="223">
        <f t="shared" ca="1" si="610"/>
        <v>-9.8442160322602112E-3</v>
      </c>
      <c r="U370" s="223">
        <f t="shared" ca="1" si="611"/>
        <v>-1.0907951162229699E-2</v>
      </c>
      <c r="V370" s="223">
        <f t="shared" ca="1" si="612"/>
        <v>-1.1441606334427316E-2</v>
      </c>
      <c r="W370" s="223">
        <f t="shared" ca="1" si="613"/>
        <v>-1.1419248180896402E-2</v>
      </c>
      <c r="X370" s="223">
        <f t="shared" ca="1" si="614"/>
        <v>-1.0841963212651108E-2</v>
      </c>
      <c r="Y370" s="223">
        <f t="shared" ca="1" si="615"/>
        <v>-9.7378050198697087E-3</v>
      </c>
      <c r="Z370" s="223">
        <f t="shared" ca="1" si="616"/>
        <v>-8.1604309869223908E-3</v>
      </c>
      <c r="AA370" s="223">
        <f t="shared" ca="1" si="617"/>
        <v>-6.1864947720754668E-3</v>
      </c>
      <c r="AB370" s="223">
        <f t="shared" ca="1" si="618"/>
        <v>-3.9119212662501179E-3</v>
      </c>
      <c r="AC370" s="223">
        <f t="shared" ca="1" si="619"/>
        <v>-1.4472450519710583E-3</v>
      </c>
      <c r="AD370" s="223">
        <f t="shared" ca="1" si="620"/>
        <v>1.0877611064583625E-3</v>
      </c>
      <c r="AE370" s="223">
        <f t="shared" ca="1" si="621"/>
        <v>3.5699067090600384E-3</v>
      </c>
      <c r="AF370" s="223">
        <f t="shared" ca="1" si="622"/>
        <v>5.878570053679066E-3</v>
      </c>
      <c r="AG370" s="223">
        <f t="shared" ca="1" si="623"/>
        <v>7.9015599368507036E-3</v>
      </c>
      <c r="AH370" s="223">
        <f t="shared" ca="1" si="624"/>
        <v>9.5405676683455991E-3</v>
      </c>
      <c r="AI370" s="223">
        <f t="shared" ca="1" si="625"/>
        <v>1.0715944454712328E-2</v>
      </c>
      <c r="AJ370" s="223">
        <f t="shared" ca="1" si="626"/>
        <v>1.1370571991329161E-2</v>
      </c>
      <c r="AK370" s="223">
        <f t="shared" ca="1" si="627"/>
        <v>1.1472638168680263E-2</v>
      </c>
      <c r="AL370" s="223">
        <f t="shared" ca="1" si="628"/>
        <v>1.1017183005356149E-2</v>
      </c>
      <c r="AM370" s="223">
        <f t="shared" ca="1" si="629"/>
        <v>1.0026339682020283E-2</v>
      </c>
      <c r="AN370" s="223">
        <f t="shared" ca="1" si="630"/>
        <v>8.5482589631178732E-3</v>
      </c>
      <c r="AO370" s="223">
        <f t="shared" ca="1" si="631"/>
        <v>6.6547692748498213E-3</v>
      </c>
      <c r="AP370" s="223">
        <f t="shared" ca="1" si="632"/>
        <v>4.4378861496539865E-3</v>
      </c>
      <c r="AQ370" s="223">
        <f t="shared" ca="1" si="633"/>
        <v>2.0053406633219278E-3</v>
      </c>
      <c r="AR370" s="223">
        <f t="shared" ca="1" si="634"/>
        <v>-5.2465583634182713E-4</v>
      </c>
      <c r="AS370" s="223">
        <f t="shared" ca="1" si="635"/>
        <v>-3.0291562974336574E-3</v>
      </c>
      <c r="AT370" s="223">
        <f t="shared" ca="1" si="636"/>
        <v>-5.3864526669094581E-3</v>
      </c>
      <c r="AU370" s="223">
        <f t="shared" ca="1" si="637"/>
        <v>-7.4819903834768848E-3</v>
      </c>
      <c r="AV370" s="223">
        <f t="shared" ca="1" si="638"/>
        <v>-9.2139352412629102E-3</v>
      </c>
      <c r="AW370" s="223">
        <f t="shared" ca="1" si="639"/>
        <v>-1.0498122098397681E-2</v>
      </c>
      <c r="AX370" s="223">
        <f t="shared" ca="1" si="640"/>
        <v>-1.127214494435942E-2</v>
      </c>
      <c r="AY370" s="223">
        <f t="shared" ca="1" si="641"/>
        <v>-1.1498389566231351E-2</v>
      </c>
      <c r="AZ370" s="223">
        <f t="shared" ca="1" si="642"/>
        <v>-1.1165861439210029E-2</v>
      </c>
      <c r="BA370" s="223">
        <f t="shared" ca="1" si="643"/>
        <v>-1.0290720013673236E-2</v>
      </c>
      <c r="BB370" s="223">
        <f t="shared" ca="1" si="644"/>
        <v>-8.9154934347321548E-3</v>
      </c>
      <c r="BC370" s="223">
        <f t="shared" ca="1" si="645"/>
        <v>-7.1070118555521256E-3</v>
      </c>
      <c r="BD370" s="223">
        <f t="shared" ca="1" si="646"/>
        <v>-4.9531597766104118E-3</v>
      </c>
      <c r="BE370" s="223">
        <f t="shared" ca="1" si="647"/>
        <v>-2.5586052333677568E-3</v>
      </c>
      <c r="BF370" s="223">
        <f t="shared" ca="1" si="648"/>
        <v>-3.971337563888136E-5</v>
      </c>
      <c r="BG370" s="223">
        <f t="shared" ca="1" si="649"/>
        <v>2.4811083829640035E-3</v>
      </c>
      <c r="BH370" s="223">
        <f t="shared" ca="1" si="650"/>
        <v>4.8813588438677349E-3</v>
      </c>
      <c r="BI370" s="223">
        <f t="shared" ca="1" si="651"/>
        <v>7.0443960599243152E-3</v>
      </c>
      <c r="BJ370" s="223">
        <f t="shared" ca="1" si="652"/>
        <v>8.8651056371386056E-3</v>
      </c>
      <c r="BK370" s="223">
        <f t="shared" ca="1" si="653"/>
        <v>1.0255008846421096E-2</v>
      </c>
      <c r="BL370" s="223">
        <f t="shared" ca="1" si="654"/>
        <v>1.114656231289542E-2</v>
      </c>
      <c r="BM370" s="223">
        <f t="shared" ca="1" si="655"/>
        <v>1.1496440336177412E-2</v>
      </c>
      <c r="BN370" s="223">
        <f t="shared" ca="1" si="656"/>
        <v>1.1287640334842895E-2</v>
      </c>
      <c r="BO370" s="223">
        <f t="shared" ca="1" si="657"/>
        <v>1.0530309099452628E-2</v>
      </c>
      <c r="BP370" s="223">
        <f t="shared" ca="1" si="658"/>
        <v>9.2612497017571654E-3</v>
      </c>
      <c r="BQ370" s="223">
        <f t="shared" ca="1" si="659"/>
        <v>7.5421330221936778E-3</v>
      </c>
      <c r="BR370" s="223">
        <f t="shared" ca="1" si="660"/>
        <v>5.4565008078194255E-3</v>
      </c>
      <c r="BS370" s="223">
        <f t="shared" ca="1" si="661"/>
        <v>3.1057058992990535E-3</v>
      </c>
      <c r="BT370" s="223">
        <f t="shared" ca="1" si="662"/>
        <v>6.0398691461919368E-4</v>
      </c>
      <c r="BU370" s="223">
        <f t="shared" ca="1" si="663"/>
        <v>-1.9270832610803609E-3</v>
      </c>
      <c r="BV370" s="223">
        <f t="shared" ca="1" si="664"/>
        <v>-4.3645053998145984E-3</v>
      </c>
      <c r="BW370" s="223">
        <f t="shared" ca="1" si="665"/>
        <v>-6.589831169247164E-3</v>
      </c>
      <c r="BX370" s="223">
        <f t="shared" ca="1" si="666"/>
        <v>-8.4949192170428907E-3</v>
      </c>
      <c r="BY370" s="223">
        <f t="shared" ca="1" si="667"/>
        <v>-9.9871903799007827E-3</v>
      </c>
      <c r="BZ370" s="223">
        <f t="shared" ca="1" si="668"/>
        <v>-1.0994126636496109E-2</v>
      </c>
      <c r="CA370" s="223">
        <f t="shared" ca="1" si="669"/>
        <v>-1.1466795174384375E-2</v>
      </c>
      <c r="CB370" s="223">
        <f t="shared" ca="1" si="670"/>
        <v>-1.1382226316228596E-2</v>
      </c>
      <c r="CC370" s="223">
        <f t="shared" ca="1" si="671"/>
        <v>-1.0744529748265291E-2</v>
      </c>
      <c r="CD370" s="223">
        <f t="shared" ca="1" si="672"/>
        <v>-9.5846948070609748E-3</v>
      </c>
      <c r="CE370" s="223">
        <f t="shared" ca="1" si="673"/>
        <v>-7.9590845297719485E-3</v>
      </c>
      <c r="CF370" s="223">
        <f t="shared" ca="1" si="674"/>
        <v>-5.9466966506493786E-3</v>
      </c>
      <c r="CG370" s="223">
        <f t="shared" ca="1" si="675"/>
        <v>-3.645324647691248E-3</v>
      </c>
      <c r="CH370" s="223">
        <f t="shared" ca="1" si="676"/>
        <v>-1.1668053962191828E-3</v>
      </c>
      <c r="CI370" s="223">
        <f t="shared" ca="1" si="677"/>
        <v>1.3684156268281965E-3</v>
      </c>
      <c r="CJ370" s="223">
        <f t="shared" ca="1" si="678"/>
        <v>3.8371374799677817E-3</v>
      </c>
      <c r="CK370" s="223">
        <f t="shared" ca="1" si="679"/>
        <v>6.119390798082238E-3</v>
      </c>
      <c r="CL370" s="223">
        <f t="shared" ca="1" si="680"/>
        <v>8.1042677924862729E-3</v>
      </c>
      <c r="CM370" s="223">
        <f t="shared" ca="1" si="681"/>
        <v>9.6953118969807361E-3</v>
      </c>
      <c r="CN370" s="223">
        <f t="shared" ca="1" si="682"/>
        <v>1.0815205146057726E-2</v>
      </c>
      <c r="CO370" s="223">
        <f t="shared" ca="1" si="683"/>
        <v>1.1409525498643609E-2</v>
      </c>
      <c r="CP370" s="223">
        <f t="shared" ca="1" si="684"/>
        <v>1.1449391517453226E-2</v>
      </c>
      <c r="CQ370" s="223">
        <f t="shared" ca="1" si="685"/>
        <v>1.0932865883804739E-2</v>
      </c>
      <c r="CR370" s="223">
        <f t="shared" ca="1" si="686"/>
        <v>9.8850495430544711E-3</v>
      </c>
      <c r="CS370" s="223">
        <f t="shared" ca="1" si="687"/>
        <v>8.3568619055844999E-3</v>
      </c>
      <c r="CT370" s="223">
        <f t="shared" ca="1" si="688"/>
        <v>6.4225663803788241E-3</v>
      </c>
      <c r="CU370" s="223">
        <f t="shared" ca="1" si="689"/>
        <v>4.1761614897143874E-3</v>
      </c>
      <c r="CV370" s="223">
        <f t="shared" ca="1" si="690"/>
        <v>1.7268129414196179E-3</v>
      </c>
      <c r="CW370" s="223">
        <f t="shared" ca="1" si="691"/>
        <v>-8.0645135947199093E-4</v>
      </c>
      <c r="CX370" s="223">
        <f t="shared" ca="1" si="692"/>
        <v>-3.3005255598381566E-3</v>
      </c>
      <c r="CY370" s="223">
        <f t="shared" ca="1" si="693"/>
        <v>-5.6342082784894389E-3</v>
      </c>
      <c r="CZ370" s="223">
        <f t="shared" ca="1" si="694"/>
        <v>-7.6940924769675198E-3</v>
      </c>
      <c r="DA370" s="223">
        <f t="shared" ca="1" si="695"/>
        <v>-9.3800765584918459E-3</v>
      </c>
      <c r="DB370" s="223">
        <f t="shared" ca="1" si="696"/>
        <v>-1.0610228879122387E-2</v>
      </c>
      <c r="DC370" s="223">
        <f t="shared" ca="1" si="697"/>
        <v>-1.1324769276620211E-2</v>
      </c>
      <c r="DD370" s="223">
        <f t="shared" ca="1" si="698"/>
        <v>-1.1488974131664057E-2</v>
      </c>
      <c r="DE370" s="223">
        <f t="shared" ca="1" si="699"/>
        <v>-1.1094863787824148E-2</v>
      </c>
      <c r="DF370" s="223">
        <f t="shared" ca="1" si="700"/>
        <v>-1.0161590328870648E-2</v>
      </c>
      <c r="DG370" s="223">
        <f t="shared" ca="1" si="701"/>
        <v>-8.7345068690918744E-3</v>
      </c>
      <c r="DH370" s="223">
        <f t="shared" ca="1" si="702"/>
        <v>-6.8829635851475283E-3</v>
      </c>
      <c r="DI370" s="223">
        <f t="shared" ca="1" si="703"/>
        <v>-4.696937592920297E-3</v>
      </c>
      <c r="DJ370" s="223">
        <f t="shared" ca="1" si="704"/>
        <v>-2.2826604429931818E-3</v>
      </c>
      <c r="DK370" s="223">
        <f t="shared" ca="1" si="705"/>
        <v>2.4254428015398066E-4</v>
      </c>
      <c r="DL370" s="223">
        <f t="shared" ca="1" si="706"/>
        <v>2.7559623845430231E-3</v>
      </c>
      <c r="DM370" s="223">
        <f t="shared" ca="1" si="707"/>
        <v>5.1354524576553602E-3</v>
      </c>
      <c r="DN370" s="223">
        <f t="shared" ca="1" si="708"/>
        <v>7.2653814187488754E-3</v>
      </c>
      <c r="DO370" s="223">
        <f t="shared" ca="1" si="709"/>
        <v>9.0422437939758557E-3</v>
      </c>
      <c r="DP370" s="223">
        <f t="shared" ca="1" si="710"/>
        <v>1.0379691641470967E-2</v>
      </c>
      <c r="DQ370" s="223">
        <f t="shared" ca="1" si="711"/>
        <v>1.121273069347679E-2</v>
      </c>
      <c r="DR370" s="223">
        <f t="shared" ca="1" si="712"/>
        <v>1.1500878800876427E-2</v>
      </c>
      <c r="DS370" s="223">
        <f t="shared" ca="1" si="713"/>
        <v>1.1230133193183382E-2</v>
      </c>
      <c r="DT370" s="223">
        <f t="shared" ca="1" si="714"/>
        <v>1.0413650953534399E-2</v>
      </c>
      <c r="DU370" s="223">
        <f t="shared" ca="1" si="715"/>
        <v>9.0911096404991329E-3</v>
      </c>
      <c r="DV370" s="223">
        <f t="shared" ca="1" si="716"/>
        <v>7.3267791277632378E-3</v>
      </c>
      <c r="DW370" s="223">
        <f t="shared" ca="1" si="717"/>
        <v>5.206398362061682E-3</v>
      </c>
      <c r="DX370" s="223">
        <f t="shared" ca="1" si="718"/>
        <v>2.833008815622175E-3</v>
      </c>
      <c r="DY370" s="223">
        <f t="shared" ca="1" si="719"/>
        <v>3.219471095792497E-4</v>
      </c>
      <c r="DZ370" s="223">
        <f t="shared" ca="1" si="720"/>
        <v>-2.2047598544696918E-3</v>
      </c>
      <c r="EA370" s="223">
        <f t="shared" ca="1" si="721"/>
        <v>-4.6243248820383182E-3</v>
      </c>
      <c r="EB370" s="223">
        <f t="shared" ca="1" si="722"/>
        <v>-6.8191674203201789E-3</v>
      </c>
      <c r="EC370" s="223">
        <f t="shared" ca="1" si="723"/>
        <v>-8.6826274721531881E-3</v>
      </c>
      <c r="ED370" s="223">
        <f t="shared" ca="1" si="724"/>
        <v>-1.0124148817501614E-2</v>
      </c>
      <c r="EE370" s="223">
        <f t="shared" ca="1" si="725"/>
        <v>-1.1073679659973568E-2</v>
      </c>
      <c r="EF370" s="223">
        <f t="shared" ca="1" si="726"/>
        <v>-1.1485076845699476E-2</v>
      </c>
      <c r="EG370" s="223">
        <f t="shared" ca="1" si="727"/>
        <v>-1.1338348224036753E-2</v>
      </c>
      <c r="EH370" s="223">
        <f t="shared" ca="1" si="728"/>
        <v>-1.0640624180922972E-2</v>
      </c>
      <c r="EI370" s="223">
        <f t="shared" ca="1" si="729"/>
        <v>-9.4258111324952987E-3</v>
      </c>
      <c r="EJ370" s="223">
        <f t="shared" ca="1" si="730"/>
        <v>-7.7529438177100767E-3</v>
      </c>
      <c r="EK370" s="223">
        <f t="shared" ca="1" si="731"/>
        <v>-5.703316461522257E-3</v>
      </c>
      <c r="EL370" s="223">
        <f t="shared" ca="1" si="732"/>
        <v>-3.3765322218720284E-3</v>
      </c>
      <c r="EM370" s="223">
        <f t="shared" ca="1" si="733"/>
        <v>-8.8566290052630864E-4</v>
      </c>
      <c r="EN370" s="223">
        <f t="shared" ca="1" si="734"/>
        <v>1.6482458647928272E-3</v>
      </c>
      <c r="EO370" s="223">
        <f t="shared" ca="1" si="735"/>
        <v>4.1020569027373846E-3</v>
      </c>
      <c r="EP370" s="223">
        <f t="shared" ca="1" si="736"/>
        <v>6.356525450287441E-3</v>
      </c>
      <c r="EQ370" s="223">
        <f t="shared" ca="1" si="737"/>
        <v>8.3020939402417282E-3</v>
      </c>
      <c r="ER370" s="223">
        <f t="shared" ca="1" si="738"/>
        <v>9.8442160322601939E-3</v>
      </c>
      <c r="ES370" s="223">
        <f t="shared" ca="1" si="739"/>
        <v>1.0907951162229697E-2</v>
      </c>
      <c r="ET370" s="223">
        <f t="shared" ca="1" si="740"/>
        <v>1.1441606334427312E-2</v>
      </c>
      <c r="EU370" s="223">
        <f t="shared" ca="1" si="741"/>
        <v>1.1419248180896402E-2</v>
      </c>
      <c r="EV370" s="223">
        <f t="shared" ca="1" si="742"/>
        <v>1.0841963212651101E-2</v>
      </c>
      <c r="EW370" s="223">
        <f t="shared" ca="1" si="743"/>
        <v>9.7378050198697313E-3</v>
      </c>
      <c r="EX370" s="223">
        <f t="shared" ca="1" si="744"/>
        <v>8.1604309869224064E-3</v>
      </c>
      <c r="EY370" s="223">
        <f t="shared" ca="1" si="745"/>
        <v>6.1864947720754694E-3</v>
      </c>
      <c r="EZ370" s="223">
        <f t="shared" ca="1" si="746"/>
        <v>3.9119212662501006E-3</v>
      </c>
      <c r="FA370" s="223">
        <f t="shared" ca="1" si="747"/>
        <v>1.4472450519710917E-3</v>
      </c>
      <c r="FB370" s="223">
        <f t="shared" ca="1" si="748"/>
        <v>-1.0877611064583487E-3</v>
      </c>
      <c r="FC370" s="223">
        <f t="shared" ca="1" si="749"/>
        <v>-3.5699067090600475E-3</v>
      </c>
      <c r="FD370" s="223">
        <f t="shared" ca="1" si="750"/>
        <v>-5.8785700536790192E-3</v>
      </c>
      <c r="FE370" s="223">
        <f t="shared" ca="1" si="751"/>
        <v>-7.9015599368506793E-3</v>
      </c>
      <c r="FF370" s="223">
        <f t="shared" ca="1" si="752"/>
        <v>-9.5405676683455922E-3</v>
      </c>
      <c r="FG370" s="223">
        <f t="shared" ca="1" si="753"/>
        <v>-1.0715944454712335E-2</v>
      </c>
      <c r="FH370" s="223">
        <f t="shared" ca="1" si="754"/>
        <v>-1.1370571991329155E-2</v>
      </c>
      <c r="FI370" s="223">
        <f t="shared" ca="1" si="755"/>
        <v>-1.1472638168680264E-2</v>
      </c>
      <c r="FJ370" s="223">
        <f t="shared" ca="1" si="756"/>
        <v>-1.1017183005356149E-2</v>
      </c>
      <c r="FK370" s="223">
        <f t="shared" ca="1" si="757"/>
        <v>-1.0026339682020272E-2</v>
      </c>
      <c r="FL370" s="223">
        <f t="shared" ca="1" si="758"/>
        <v>-8.548258963117901E-3</v>
      </c>
      <c r="FM370" s="223">
        <f t="shared" ca="1" si="759"/>
        <v>-6.6547692748498404E-3</v>
      </c>
      <c r="FN370" s="223">
        <f t="shared" ca="1" si="760"/>
        <v>-4.4378861496539796E-3</v>
      </c>
      <c r="FO370" s="223">
        <f t="shared" ca="1" si="761"/>
        <v>-2.0053406633218996E-3</v>
      </c>
      <c r="FP370" s="223">
        <f t="shared" ca="1" si="762"/>
        <v>5.2465583634179244E-4</v>
      </c>
      <c r="FQ370" s="223">
        <f t="shared" ca="1" si="763"/>
        <v>3.0291562974336453E-3</v>
      </c>
      <c r="FR370" s="223">
        <f t="shared" ca="1" si="764"/>
        <v>5.3864526669094668E-3</v>
      </c>
      <c r="FS370" s="223">
        <f t="shared" ca="1" si="765"/>
        <v>7.481990383476844E-3</v>
      </c>
      <c r="FT370" s="223">
        <f t="shared" ca="1" si="766"/>
        <v>9.2139352412628894E-3</v>
      </c>
      <c r="FU370" s="223">
        <f t="shared" ca="1" si="767"/>
        <v>1.0498122098397678E-2</v>
      </c>
      <c r="FV370" s="223">
        <f t="shared" ca="1" si="768"/>
        <v>1.1272144944359422E-2</v>
      </c>
      <c r="FW370" s="223">
        <f t="shared" ca="1" si="769"/>
        <v>1.1498389566231353E-2</v>
      </c>
      <c r="FX370" s="223">
        <f t="shared" ca="1" si="770"/>
        <v>1.116586143921003E-2</v>
      </c>
      <c r="FY370" s="223">
        <f t="shared" ca="1" si="771"/>
        <v>1.0290720013673232E-2</v>
      </c>
      <c r="FZ370" s="223">
        <f t="shared" ca="1" si="772"/>
        <v>8.9154934347321375E-3</v>
      </c>
      <c r="GA370" s="223">
        <f t="shared" ca="1" si="773"/>
        <v>7.1070118555521516E-3</v>
      </c>
      <c r="GB370" s="223">
        <f t="shared" ca="1" si="774"/>
        <v>4.9531597766104239E-3</v>
      </c>
      <c r="GC370" s="223">
        <f t="shared" ca="1" si="775"/>
        <v>2.5586052333677494E-3</v>
      </c>
      <c r="GD370" s="223">
        <f t="shared" ca="1" si="776"/>
        <v>3.9713375638935136E-5</v>
      </c>
      <c r="GE370" s="223">
        <f t="shared" ca="1" si="777"/>
        <v>-2.4811083829639714E-3</v>
      </c>
      <c r="GF370" s="223">
        <f t="shared" ca="1" si="778"/>
        <v>-4.8813588438677245E-3</v>
      </c>
      <c r="GG370" s="223">
        <f t="shared" ca="1" si="779"/>
        <v>-7.0443960599243204E-3</v>
      </c>
      <c r="GH370" s="223">
        <f t="shared" ca="1" si="780"/>
        <v>-8.8651056371385727E-3</v>
      </c>
      <c r="GI370" s="223">
        <f t="shared" ca="1" si="781"/>
        <v>-1.025500884642108E-2</v>
      </c>
      <c r="GJ370" s="223">
        <f t="shared" ca="1" si="782"/>
        <v>-1.1146562312895424E-2</v>
      </c>
      <c r="GK370" s="223">
        <f t="shared" ca="1" si="783"/>
        <v>-1.1496440336177412E-2</v>
      </c>
      <c r="GL370" s="223">
        <f t="shared" ca="1" si="784"/>
        <v>-1.12876403348429E-2</v>
      </c>
      <c r="GM370" s="223">
        <f t="shared" ca="1" si="785"/>
        <v>-1.0530309099452635E-2</v>
      </c>
      <c r="GN370" s="223">
        <f t="shared" ca="1" si="786"/>
        <v>-9.2612497017571602E-3</v>
      </c>
      <c r="GO370" s="223">
        <f t="shared" ca="1" si="787"/>
        <v>-7.5421330221936561E-3</v>
      </c>
      <c r="GP370" s="223">
        <f t="shared" ca="1" si="788"/>
        <v>-5.456500807819455E-3</v>
      </c>
      <c r="GQ370" s="223">
        <f t="shared" ca="1" si="789"/>
        <v>-3.1057058992990652E-3</v>
      </c>
      <c r="GR370" s="223">
        <f t="shared" ca="1" si="790"/>
        <v>-6.0398691461918588E-4</v>
      </c>
      <c r="GS370" s="223">
        <f t="shared" ca="1" si="791"/>
        <v>1.927083261080308E-3</v>
      </c>
      <c r="GT370" s="223">
        <f t="shared" ca="1" si="792"/>
        <v>4.3645053998145672E-3</v>
      </c>
      <c r="GU370" s="223">
        <f t="shared" ca="1" si="793"/>
        <v>6.5898311692471527E-3</v>
      </c>
      <c r="GV370" s="223">
        <f t="shared" ca="1" si="794"/>
        <v>8.4949192170428959E-3</v>
      </c>
      <c r="GW370" s="223">
        <f t="shared" ca="1" si="795"/>
        <v>9.9871903799007671E-3</v>
      </c>
      <c r="GX370" s="223">
        <f t="shared" ca="1" si="796"/>
        <v>1.0994126636496107E-2</v>
      </c>
      <c r="GY370" s="223">
        <f t="shared" ca="1" si="797"/>
        <v>1.1466795174384373E-2</v>
      </c>
      <c r="GZ370" s="223">
        <f t="shared" ca="1" si="798"/>
        <v>1.1382226316228594E-2</v>
      </c>
      <c r="HA370" s="223">
        <f t="shared" ca="1" si="799"/>
        <v>1.074452974826531E-2</v>
      </c>
      <c r="HB370" s="223">
        <f t="shared" ca="1" si="800"/>
        <v>9.5846948070609818E-3</v>
      </c>
      <c r="HC370" s="223">
        <f t="shared" ca="1" si="801"/>
        <v>7.9590845297719294E-3</v>
      </c>
      <c r="HD370" s="223">
        <f t="shared" ca="1" si="802"/>
        <v>5.9466966506494245E-3</v>
      </c>
      <c r="HE370" s="223">
        <f t="shared" ca="1" si="803"/>
        <v>3.6453246476912601E-3</v>
      </c>
      <c r="HF370" s="223">
        <f t="shared" ca="1" si="804"/>
        <v>1.1668053962191958E-3</v>
      </c>
      <c r="HG370" s="223">
        <f t="shared" ca="1" si="805"/>
        <v>-1.3684156268282252E-3</v>
      </c>
      <c r="HH370" s="223">
        <f t="shared" ca="1" si="806"/>
        <v>-3.8371374799677318E-3</v>
      </c>
      <c r="HI370" s="223">
        <f t="shared" ca="1" si="807"/>
        <v>-6.1193907980822276E-3</v>
      </c>
      <c r="HJ370" s="223">
        <f t="shared" ca="1" si="808"/>
        <v>-8.1042677924862642E-3</v>
      </c>
      <c r="HK370" s="223">
        <f t="shared" ca="1" si="809"/>
        <v>-9.69531189698075E-3</v>
      </c>
      <c r="HL370" s="223">
        <f t="shared" ca="1" si="810"/>
        <v>-1.0815205146057709E-2</v>
      </c>
      <c r="HM370" s="223">
        <f t="shared" ca="1" si="811"/>
        <v>-1.1409525498643608E-2</v>
      </c>
      <c r="HN370" s="223">
        <f t="shared" ca="1" si="812"/>
        <v>-1.1449391517453228E-2</v>
      </c>
      <c r="HO370" s="223">
        <f t="shared" ca="1" si="813"/>
        <v>-1.0932865883804731E-2</v>
      </c>
      <c r="HP370" s="223">
        <f t="shared" ca="1" si="814"/>
        <v>-9.8850495430544763E-3</v>
      </c>
      <c r="HQ370" s="223">
        <f t="shared" ca="1" si="815"/>
        <v>-8.3568619055845103E-3</v>
      </c>
      <c r="HR370" s="223">
        <f t="shared" ca="1" si="816"/>
        <v>-6.4225663803788007E-3</v>
      </c>
      <c r="HS370" s="223">
        <f t="shared" ca="1" si="817"/>
        <v>-4.1761614897144368E-3</v>
      </c>
      <c r="HT370" s="223">
        <f t="shared" ca="1" si="818"/>
        <v>-1.7268129414196296E-3</v>
      </c>
      <c r="HU370" s="223">
        <f t="shared" ca="1" si="819"/>
        <v>8.0645135947197966E-4</v>
      </c>
      <c r="HV370" s="223">
        <f t="shared" ca="1" si="820"/>
        <v>3.3005255598381822E-3</v>
      </c>
      <c r="HW370" s="223">
        <f t="shared" ca="1" si="821"/>
        <v>5.6342082784893921E-3</v>
      </c>
      <c r="HX370" s="223">
        <f t="shared" ca="1" si="822"/>
        <v>7.6940924769675111E-3</v>
      </c>
      <c r="HY370" s="223">
        <f t="shared" ca="1" si="823"/>
        <v>9.3800765584918407E-3</v>
      </c>
      <c r="HZ370" s="223">
        <f t="shared" ca="1" si="824"/>
        <v>1.0610228879122399E-2</v>
      </c>
      <c r="IA370" s="223">
        <f t="shared" ca="1" si="825"/>
        <v>1.1324769276620203E-2</v>
      </c>
      <c r="IB370" s="223">
        <f t="shared" ca="1" si="826"/>
        <v>1.1488974131664059E-2</v>
      </c>
      <c r="IC370" s="223">
        <f t="shared" ca="1" si="827"/>
        <v>1.1094863787824139E-2</v>
      </c>
      <c r="ID370" s="223">
        <f t="shared" ca="1" si="828"/>
        <v>1.0161590328870672E-2</v>
      </c>
      <c r="IE370" s="223">
        <f t="shared" ca="1" si="829"/>
        <v>-9.663132527137127E-4</v>
      </c>
      <c r="IF370" s="223">
        <f t="shared" ca="1" si="830"/>
        <v>6.8829635851475387E-3</v>
      </c>
      <c r="IG370" s="223">
        <f t="shared" ca="1" si="831"/>
        <v>4.6969375929202719E-3</v>
      </c>
      <c r="IH370" s="223">
        <f t="shared" ca="1" si="832"/>
        <v>2.2826604429932347E-3</v>
      </c>
      <c r="II370" s="223">
        <f t="shared" ca="1" si="833"/>
        <v>-2.4254428015396765E-4</v>
      </c>
      <c r="IJ370" s="223">
        <f t="shared" ca="1" si="834"/>
        <v>-2.755962384543011E-3</v>
      </c>
      <c r="IK370" s="223">
        <f t="shared" ca="1" si="835"/>
        <v>-5.1354524576553862E-3</v>
      </c>
      <c r="IL370" s="223">
        <f t="shared" ca="1" si="836"/>
        <v>-7.2653814187488338E-3</v>
      </c>
      <c r="IM370" s="223">
        <f t="shared" ca="1" si="837"/>
        <v>-9.0422437939758505E-3</v>
      </c>
      <c r="IN370" s="223">
        <f t="shared" ca="1" si="838"/>
        <v>-1.0379691641470961E-2</v>
      </c>
      <c r="IO370" s="223">
        <f t="shared" ca="1" si="839"/>
        <v>-1.1212730693476799E-2</v>
      </c>
      <c r="IP370" s="223">
        <f t="shared" ca="1" si="840"/>
        <v>-1.1500878800876427E-2</v>
      </c>
      <c r="IQ370" s="223">
        <f t="shared" ca="1" si="841"/>
        <v>-1.1230133193183386E-2</v>
      </c>
      <c r="IR370" s="223">
        <f t="shared" ca="1" si="842"/>
        <v>-1.0413650953534387E-2</v>
      </c>
      <c r="IS370" s="223">
        <f t="shared" ca="1" si="843"/>
        <v>-9.0911096404991676E-3</v>
      </c>
      <c r="IT370" s="223">
        <f t="shared" ca="1" si="844"/>
        <v>-7.3267791277632464E-3</v>
      </c>
      <c r="IU370" s="223">
        <f t="shared" ca="1" si="845"/>
        <v>-5.2063983620616924E-3</v>
      </c>
      <c r="IV370" s="223">
        <f t="shared" ca="1" si="846"/>
        <v>-2.8330088156221477E-3</v>
      </c>
      <c r="IW370" s="223">
        <f t="shared" ca="1" si="847"/>
        <v>-3.2194710957930261E-4</v>
      </c>
      <c r="IX370" s="223">
        <f t="shared" ca="1" si="848"/>
        <v>2.2047598544696796E-3</v>
      </c>
      <c r="IY370" s="223">
        <f t="shared" ca="1" si="849"/>
        <v>4.6243248820383069E-3</v>
      </c>
      <c r="IZ370" s="223">
        <f t="shared" ca="1" si="850"/>
        <v>6.8191674203202015E-3</v>
      </c>
      <c r="JA370" s="223">
        <f t="shared" ca="1" si="851"/>
        <v>8.6826274721531534E-3</v>
      </c>
      <c r="JB370" s="223">
        <f t="shared" ca="1" si="852"/>
        <v>1.0124148817501608E-2</v>
      </c>
    </row>
    <row r="371" spans="2:262">
      <c r="B371" s="230">
        <v>10</v>
      </c>
      <c r="C371" s="229">
        <f t="shared" si="853"/>
        <v>1.9531249999999998E-4</v>
      </c>
      <c r="D371" s="226">
        <f t="shared" ca="1" si="597"/>
        <v>50.084738098881438</v>
      </c>
      <c r="E371" s="225">
        <f ca="1">P361</f>
        <v>8.473809888143799E-2</v>
      </c>
      <c r="F371" s="224">
        <v>10</v>
      </c>
      <c r="G371" s="223">
        <f t="shared" ca="1" si="854"/>
        <v>-5.223927707928667E-4</v>
      </c>
      <c r="H371" s="223">
        <f t="shared" ca="1" si="598"/>
        <v>-5.4385904516794138E-4</v>
      </c>
      <c r="I371" s="223">
        <f t="shared" ca="1" si="599"/>
        <v>-5.3272777149802582E-4</v>
      </c>
      <c r="J371" s="223">
        <f t="shared" ca="1" si="600"/>
        <v>-4.8966613042759194E-4</v>
      </c>
      <c r="K371" s="223">
        <f t="shared" ca="1" si="601"/>
        <v>-4.1725512879317432E-4</v>
      </c>
      <c r="L371" s="223">
        <f t="shared" ca="1" si="602"/>
        <v>-3.1983490054259548E-4</v>
      </c>
      <c r="M371" s="223">
        <f t="shared" ca="1" si="603"/>
        <v>-2.0324456998419818E-4</v>
      </c>
      <c r="N371" s="223">
        <f t="shared" ca="1" si="604"/>
        <v>-7.4472269310920394E-5</v>
      </c>
      <c r="O371" s="223">
        <f t="shared" ca="1" si="605"/>
        <v>5.8763712528370784E-5</v>
      </c>
      <c r="P371" s="223">
        <f t="shared" ca="1" si="606"/>
        <v>1.8847754472343928E-4</v>
      </c>
      <c r="Q371" s="223">
        <f t="shared" ca="1" si="607"/>
        <v>3.068945052858462E-4</v>
      </c>
      <c r="R371" s="223">
        <f t="shared" ca="1" si="608"/>
        <v>4.0691697839845861E-4</v>
      </c>
      <c r="S371" s="223">
        <f t="shared" ca="1" si="609"/>
        <v>4.8254986771814189E-4</v>
      </c>
      <c r="T371" s="223">
        <f t="shared" ca="1" si="610"/>
        <v>5.2925992742452262E-4</v>
      </c>
      <c r="U371" s="223">
        <f t="shared" ca="1" si="611"/>
        <v>5.4424747361238432E-4</v>
      </c>
      <c r="V371" s="223">
        <f t="shared" ca="1" si="612"/>
        <v>5.2661419032784876E-4</v>
      </c>
      <c r="W371" s="223">
        <f t="shared" ca="1" si="613"/>
        <v>4.7741697237512197E-4</v>
      </c>
      <c r="X371" s="223">
        <f t="shared" ca="1" si="614"/>
        <v>3.9960457769092045E-4</v>
      </c>
      <c r="Y371" s="223">
        <f t="shared" ca="1" si="615"/>
        <v>2.9784088618447824E-4</v>
      </c>
      <c r="Z371" s="223">
        <f t="shared" ca="1" si="616"/>
        <v>1.7822535846528535E-4</v>
      </c>
      <c r="AA371" s="223">
        <f t="shared" ca="1" si="617"/>
        <v>4.7927449461777032E-5</v>
      </c>
      <c r="AB371" s="223">
        <f t="shared" ca="1" si="618"/>
        <v>-8.5243110737633971E-5</v>
      </c>
      <c r="AC371" s="223">
        <f t="shared" ca="1" si="619"/>
        <v>-2.1330441253183372E-4</v>
      </c>
      <c r="AD371" s="223">
        <f t="shared" ca="1" si="620"/>
        <v>-3.2858078246272696E-4</v>
      </c>
      <c r="AE371" s="223">
        <f t="shared" ca="1" si="621"/>
        <v>-4.2416284384409243E-4</v>
      </c>
      <c r="AF371" s="223">
        <f t="shared" ca="1" si="622"/>
        <v>-4.943216474825663E-4</v>
      </c>
      <c r="AG371" s="223">
        <f t="shared" ca="1" si="623"/>
        <v>-5.3485205053331846E-4</v>
      </c>
      <c r="AH371" s="223">
        <f t="shared" ca="1" si="624"/>
        <v>-5.433247622224466E-4</v>
      </c>
      <c r="AI371" s="223">
        <f t="shared" ca="1" si="625"/>
        <v>-5.1923194944721658E-4</v>
      </c>
      <c r="AJ371" s="223">
        <f t="shared" ca="1" si="626"/>
        <v>-4.6401767501941249E-4</v>
      </c>
      <c r="AK371" s="223">
        <f t="shared" ca="1" si="627"/>
        <v>-3.8099134415978217E-4</v>
      </c>
      <c r="AL371" s="223">
        <f t="shared" ca="1" si="628"/>
        <v>-2.7512934704376215E-4</v>
      </c>
      <c r="AM371" s="223">
        <f t="shared" ca="1" si="629"/>
        <v>-1.5277678644713268E-4</v>
      </c>
      <c r="AN371" s="223">
        <f t="shared" ca="1" si="630"/>
        <v>-2.1267168188931611E-5</v>
      </c>
      <c r="AO371" s="223">
        <f t="shared" ca="1" si="631"/>
        <v>1.1151715082671483E-4</v>
      </c>
      <c r="AP371" s="223">
        <f t="shared" ca="1" si="632"/>
        <v>2.3761741132717875E-4</v>
      </c>
      <c r="AQ371" s="223">
        <f t="shared" ca="1" si="633"/>
        <v>3.4947547975437769E-4</v>
      </c>
      <c r="AR371" s="223">
        <f t="shared" ca="1" si="634"/>
        <v>4.4038686384662885E-4</v>
      </c>
      <c r="AS371" s="223">
        <f t="shared" ca="1" si="635"/>
        <v>5.0490256310074257E-4</v>
      </c>
      <c r="AT371" s="223">
        <f t="shared" ca="1" si="636"/>
        <v>5.3915566820487287E-4</v>
      </c>
      <c r="AU371" s="223">
        <f t="shared" ca="1" si="637"/>
        <v>5.4109313389068638E-4</v>
      </c>
      <c r="AV371" s="223">
        <f t="shared" ca="1" si="638"/>
        <v>5.1059883332101844E-4</v>
      </c>
      <c r="AW371" s="223">
        <f t="shared" ca="1" si="639"/>
        <v>4.4950051844143304E-4</v>
      </c>
      <c r="AX371" s="223">
        <f t="shared" ca="1" si="640"/>
        <v>3.6146026910966215E-4</v>
      </c>
      <c r="AY371" s="223">
        <f t="shared" ca="1" si="641"/>
        <v>2.5175499720753305E-4</v>
      </c>
      <c r="AZ371" s="223">
        <f t="shared" ca="1" si="642"/>
        <v>1.2696016176876138E-4</v>
      </c>
      <c r="BA371" s="223">
        <f t="shared" ca="1" si="643"/>
        <v>-5.4443475548648359E-6</v>
      </c>
      <c r="BB371" s="223">
        <f t="shared" ca="1" si="644"/>
        <v>-1.3752253633170575E-4</v>
      </c>
      <c r="BC371" s="223">
        <f t="shared" ca="1" si="645"/>
        <v>-2.6135796896580959E-4</v>
      </c>
      <c r="BD371" s="223">
        <f t="shared" ca="1" si="646"/>
        <v>-3.6952826000486339E-4</v>
      </c>
      <c r="BE371" s="223">
        <f t="shared" ca="1" si="647"/>
        <v>-4.5554995332082492E-4</v>
      </c>
      <c r="BF371" s="223">
        <f t="shared" ca="1" si="648"/>
        <v>-5.1426712422016779E-4</v>
      </c>
      <c r="BG371" s="223">
        <f t="shared" ca="1" si="649"/>
        <v>-5.4216041264726247E-4</v>
      </c>
      <c r="BH371" s="223">
        <f t="shared" ca="1" si="650"/>
        <v>-5.375579648052224E-4</v>
      </c>
      <c r="BI371" s="223">
        <f t="shared" ca="1" si="651"/>
        <v>-5.0073563988217436E-4</v>
      </c>
      <c r="BJ371" s="223">
        <f t="shared" ca="1" si="652"/>
        <v>-4.3390047574293276E-4</v>
      </c>
      <c r="BK371" s="223">
        <f t="shared" ca="1" si="653"/>
        <v>-3.4105840461107694E-4</v>
      </c>
      <c r="BL371" s="223">
        <f t="shared" ca="1" si="654"/>
        <v>-2.2777414753189754E-4</v>
      </c>
      <c r="BM371" s="223">
        <f t="shared" ca="1" si="655"/>
        <v>-1.0083767894029331E-4</v>
      </c>
      <c r="BN371" s="223">
        <f t="shared" ca="1" si="656"/>
        <v>3.2142747388533093E-5</v>
      </c>
      <c r="BO371" s="223">
        <f t="shared" ca="1" si="657"/>
        <v>1.6319661800112304E-4</v>
      </c>
      <c r="BP371" s="223">
        <f t="shared" ca="1" si="658"/>
        <v>2.844688923649473E-4</v>
      </c>
      <c r="BQ371" s="223">
        <f t="shared" ca="1" si="659"/>
        <v>3.8869081431014516E-4</v>
      </c>
      <c r="BR371" s="223">
        <f t="shared" ca="1" si="660"/>
        <v>4.6961558305600782E-4</v>
      </c>
      <c r="BS371" s="223">
        <f t="shared" ca="1" si="661"/>
        <v>5.2239277079286649E-4</v>
      </c>
      <c r="BT371" s="223">
        <f t="shared" ca="1" si="662"/>
        <v>5.4385904516794138E-4</v>
      </c>
      <c r="BU371" s="223">
        <f t="shared" ca="1" si="663"/>
        <v>5.3272777149802593E-4</v>
      </c>
      <c r="BV371" s="223">
        <f t="shared" ca="1" si="664"/>
        <v>4.8966613042759205E-4</v>
      </c>
      <c r="BW371" s="223">
        <f t="shared" ca="1" si="665"/>
        <v>4.1725512879317404E-4</v>
      </c>
      <c r="BX371" s="223">
        <f t="shared" ca="1" si="666"/>
        <v>3.1983490054259635E-4</v>
      </c>
      <c r="BY371" s="223">
        <f t="shared" ca="1" si="667"/>
        <v>2.0324456998419872E-4</v>
      </c>
      <c r="BZ371" s="223">
        <f t="shared" ca="1" si="668"/>
        <v>7.4472269310920476E-5</v>
      </c>
      <c r="CA371" s="223">
        <f t="shared" ca="1" si="669"/>
        <v>-5.8763712528371191E-5</v>
      </c>
      <c r="CB371" s="223">
        <f t="shared" ca="1" si="670"/>
        <v>-1.8847754472343828E-4</v>
      </c>
      <c r="CC371" s="223">
        <f t="shared" ca="1" si="671"/>
        <v>-3.0689450528584571E-4</v>
      </c>
      <c r="CD371" s="223">
        <f t="shared" ca="1" si="672"/>
        <v>-4.0691697839845872E-4</v>
      </c>
      <c r="CE371" s="223">
        <f t="shared" ca="1" si="673"/>
        <v>-4.8254986771814222E-4</v>
      </c>
      <c r="CF371" s="223">
        <f t="shared" ca="1" si="674"/>
        <v>-5.2925992742452251E-4</v>
      </c>
      <c r="CG371" s="223">
        <f t="shared" ca="1" si="675"/>
        <v>-5.4424747361238432E-4</v>
      </c>
      <c r="CH371" s="223">
        <f t="shared" ca="1" si="676"/>
        <v>-5.2661419032784865E-4</v>
      </c>
      <c r="CI371" s="223">
        <f t="shared" ca="1" si="677"/>
        <v>-4.7741697237512263E-4</v>
      </c>
      <c r="CJ371" s="223">
        <f t="shared" ca="1" si="678"/>
        <v>-3.9960457769092105E-4</v>
      </c>
      <c r="CK371" s="223">
        <f t="shared" ca="1" si="679"/>
        <v>-2.9784088618447851E-4</v>
      </c>
      <c r="CL371" s="223">
        <f t="shared" ca="1" si="680"/>
        <v>-1.7822535846528519E-4</v>
      </c>
      <c r="CM371" s="223">
        <f t="shared" ca="1" si="681"/>
        <v>-4.7927449461778279E-5</v>
      </c>
      <c r="CN371" s="223">
        <f t="shared" ca="1" si="682"/>
        <v>8.5243110737633104E-5</v>
      </c>
      <c r="CO371" s="223">
        <f t="shared" ca="1" si="683"/>
        <v>2.1330441253183336E-4</v>
      </c>
      <c r="CP371" s="223">
        <f t="shared" ca="1" si="684"/>
        <v>3.2858078246272745E-4</v>
      </c>
      <c r="CQ371" s="223">
        <f t="shared" ca="1" si="685"/>
        <v>4.2416284384409189E-4</v>
      </c>
      <c r="CR371" s="223">
        <f t="shared" ca="1" si="686"/>
        <v>4.9432164748256619E-4</v>
      </c>
      <c r="CS371" s="223">
        <f t="shared" ca="1" si="687"/>
        <v>5.3485205053331857E-4</v>
      </c>
      <c r="CT371" s="223">
        <f t="shared" ca="1" si="688"/>
        <v>5.4332476222244649E-4</v>
      </c>
      <c r="CU371" s="223">
        <f t="shared" ca="1" si="689"/>
        <v>5.192319494472168E-4</v>
      </c>
      <c r="CV371" s="223">
        <f t="shared" ca="1" si="690"/>
        <v>4.6401767501941271E-4</v>
      </c>
      <c r="CW371" s="223">
        <f t="shared" ca="1" si="691"/>
        <v>3.8099134415978207E-4</v>
      </c>
      <c r="CX371" s="223">
        <f t="shared" ca="1" si="692"/>
        <v>2.7512934704376324E-4</v>
      </c>
      <c r="CY371" s="223">
        <f t="shared" ca="1" si="693"/>
        <v>1.5277678644713298E-4</v>
      </c>
      <c r="CZ371" s="223">
        <f t="shared" ca="1" si="694"/>
        <v>2.1267168188931937E-5</v>
      </c>
      <c r="DA371" s="223">
        <f t="shared" ca="1" si="695"/>
        <v>-1.1151715082671543E-4</v>
      </c>
      <c r="DB371" s="223">
        <f t="shared" ca="1" si="696"/>
        <v>-2.3761741132717761E-4</v>
      </c>
      <c r="DC371" s="223">
        <f t="shared" ca="1" si="697"/>
        <v>-3.4947547975437742E-4</v>
      </c>
      <c r="DD371" s="223">
        <f t="shared" ca="1" si="698"/>
        <v>-4.4038686384662864E-4</v>
      </c>
      <c r="DE371" s="223">
        <f t="shared" ca="1" si="699"/>
        <v>-5.0490256310074279E-4</v>
      </c>
      <c r="DF371" s="223">
        <f t="shared" ca="1" si="700"/>
        <v>-5.3915566820487266E-4</v>
      </c>
      <c r="DG371" s="223">
        <f t="shared" ca="1" si="701"/>
        <v>-5.4109313389068638E-4</v>
      </c>
      <c r="DH371" s="223">
        <f t="shared" ca="1" si="702"/>
        <v>-5.1059883332101844E-4</v>
      </c>
      <c r="DI371" s="223">
        <f t="shared" ca="1" si="703"/>
        <v>-4.4950051844143272E-4</v>
      </c>
      <c r="DJ371" s="223">
        <f t="shared" ca="1" si="704"/>
        <v>-3.6146026910966307E-4</v>
      </c>
      <c r="DK371" s="223">
        <f t="shared" ca="1" si="705"/>
        <v>-2.5175499720753332E-4</v>
      </c>
      <c r="DL371" s="223">
        <f t="shared" ca="1" si="706"/>
        <v>-1.2696016176876171E-4</v>
      </c>
      <c r="DM371" s="223">
        <f t="shared" ca="1" si="707"/>
        <v>5.4443475548654864E-6</v>
      </c>
      <c r="DN371" s="223">
        <f t="shared" ca="1" si="708"/>
        <v>1.3752253633170545E-4</v>
      </c>
      <c r="DO371" s="223">
        <f t="shared" ca="1" si="709"/>
        <v>2.6135796896580927E-4</v>
      </c>
      <c r="DP371" s="223">
        <f t="shared" ca="1" si="710"/>
        <v>3.6952826000486382E-4</v>
      </c>
      <c r="DQ371" s="223">
        <f t="shared" ca="1" si="711"/>
        <v>4.5554995332082422E-4</v>
      </c>
      <c r="DR371" s="223">
        <f t="shared" ca="1" si="712"/>
        <v>5.1426712422016768E-4</v>
      </c>
      <c r="DS371" s="223">
        <f t="shared" ca="1" si="713"/>
        <v>5.4216041264726247E-4</v>
      </c>
      <c r="DT371" s="223">
        <f t="shared" ca="1" si="714"/>
        <v>5.375579648052224E-4</v>
      </c>
      <c r="DU371" s="223">
        <f t="shared" ca="1" si="715"/>
        <v>5.0073563988217479E-4</v>
      </c>
      <c r="DV371" s="223">
        <f t="shared" ca="1" si="716"/>
        <v>4.3390047574293298E-4</v>
      </c>
      <c r="DW371" s="223">
        <f t="shared" ca="1" si="717"/>
        <v>3.4105840461107721E-4</v>
      </c>
      <c r="DX371" s="223">
        <f t="shared" ca="1" si="718"/>
        <v>2.2777414753189697E-4</v>
      </c>
      <c r="DY371" s="223">
        <f t="shared" ca="1" si="719"/>
        <v>1.0083767894029461E-4</v>
      </c>
      <c r="DZ371" s="223">
        <f t="shared" ca="1" si="720"/>
        <v>-3.2142747388532768E-5</v>
      </c>
      <c r="EA371" s="223">
        <f t="shared" ca="1" si="721"/>
        <v>-1.6319661800112269E-4</v>
      </c>
      <c r="EB371" s="223">
        <f t="shared" ca="1" si="722"/>
        <v>-2.8446889236494785E-4</v>
      </c>
      <c r="EC371" s="223">
        <f t="shared" ca="1" si="723"/>
        <v>-3.8869081431014424E-4</v>
      </c>
      <c r="ED371" s="223">
        <f t="shared" ca="1" si="724"/>
        <v>-4.6961558305600766E-4</v>
      </c>
      <c r="EE371" s="223">
        <f t="shared" ca="1" si="725"/>
        <v>-5.223927707928667E-4</v>
      </c>
      <c r="EF371" s="223">
        <f t="shared" ca="1" si="726"/>
        <v>-5.4385904516794127E-4</v>
      </c>
      <c r="EG371" s="223">
        <f t="shared" ca="1" si="727"/>
        <v>-5.3272777149802604E-4</v>
      </c>
      <c r="EH371" s="223">
        <f t="shared" ca="1" si="728"/>
        <v>-4.8966613042759303E-4</v>
      </c>
      <c r="EI371" s="223">
        <f t="shared" ca="1" si="729"/>
        <v>-4.1725512879317432E-4</v>
      </c>
      <c r="EJ371" s="223">
        <f t="shared" ca="1" si="730"/>
        <v>-3.1983490054259662E-4</v>
      </c>
      <c r="EK371" s="223">
        <f t="shared" ca="1" si="731"/>
        <v>-2.0324456998419726E-4</v>
      </c>
      <c r="EL371" s="223">
        <f t="shared" ca="1" si="732"/>
        <v>-7.4472269310920828E-5</v>
      </c>
      <c r="EM371" s="223">
        <f t="shared" ca="1" si="733"/>
        <v>5.8763712528368941E-5</v>
      </c>
      <c r="EN371" s="223">
        <f t="shared" ca="1" si="734"/>
        <v>1.8847754472343971E-4</v>
      </c>
      <c r="EO371" s="223">
        <f t="shared" ca="1" si="735"/>
        <v>3.0689450528584549E-4</v>
      </c>
      <c r="EP371" s="223">
        <f t="shared" ca="1" si="736"/>
        <v>4.069169783984572E-4</v>
      </c>
      <c r="EQ371" s="223">
        <f t="shared" ca="1" si="737"/>
        <v>4.8254986771814205E-4</v>
      </c>
      <c r="ER371" s="223">
        <f t="shared" ca="1" si="738"/>
        <v>5.292599274245224E-4</v>
      </c>
      <c r="ES371" s="223">
        <f t="shared" ca="1" si="739"/>
        <v>5.4424747361238432E-4</v>
      </c>
      <c r="ET371" s="223">
        <f t="shared" ca="1" si="740"/>
        <v>5.2661419032784876E-4</v>
      </c>
      <c r="EU371" s="223">
        <f t="shared" ca="1" si="741"/>
        <v>4.7741697237512284E-4</v>
      </c>
      <c r="EV371" s="223">
        <f t="shared" ca="1" si="742"/>
        <v>3.9960457769091997E-4</v>
      </c>
      <c r="EW371" s="223">
        <f t="shared" ca="1" si="743"/>
        <v>2.9784088618447873E-4</v>
      </c>
      <c r="EX371" s="223">
        <f t="shared" ca="1" si="744"/>
        <v>1.7822535846528736E-4</v>
      </c>
      <c r="EY371" s="223">
        <f t="shared" ca="1" si="745"/>
        <v>4.7927449461776734E-5</v>
      </c>
      <c r="EZ371" s="223">
        <f t="shared" ca="1" si="746"/>
        <v>-8.5243110737632778E-5</v>
      </c>
      <c r="FA371" s="223">
        <f t="shared" ca="1" si="747"/>
        <v>-2.1330441253183133E-4</v>
      </c>
      <c r="FB371" s="223">
        <f t="shared" ca="1" si="748"/>
        <v>-3.2858078246272718E-4</v>
      </c>
      <c r="FC371" s="223">
        <f t="shared" ca="1" si="749"/>
        <v>-4.2416284384409167E-4</v>
      </c>
      <c r="FD371" s="223">
        <f t="shared" ca="1" si="750"/>
        <v>-4.9432164748256684E-4</v>
      </c>
      <c r="FE371" s="223">
        <f t="shared" ca="1" si="751"/>
        <v>-5.3485205053331836E-4</v>
      </c>
      <c r="FF371" s="223">
        <f t="shared" ca="1" si="752"/>
        <v>-5.433247622224466E-4</v>
      </c>
      <c r="FG371" s="223">
        <f t="shared" ca="1" si="753"/>
        <v>-5.1923194944721626E-4</v>
      </c>
      <c r="FH371" s="223">
        <f t="shared" ca="1" si="754"/>
        <v>-4.6401767501941282E-4</v>
      </c>
      <c r="FI371" s="223">
        <f t="shared" ca="1" si="755"/>
        <v>-3.8099134415978369E-4</v>
      </c>
      <c r="FJ371" s="223">
        <f t="shared" ca="1" si="756"/>
        <v>-2.7512934704376188E-4</v>
      </c>
      <c r="FK371" s="223">
        <f t="shared" ca="1" si="757"/>
        <v>-1.527767864471333E-4</v>
      </c>
      <c r="FL371" s="223">
        <f t="shared" ca="1" si="758"/>
        <v>-2.1267168188934213E-5</v>
      </c>
      <c r="FM371" s="223">
        <f t="shared" ca="1" si="759"/>
        <v>1.1151715082671507E-4</v>
      </c>
      <c r="FN371" s="223">
        <f t="shared" ca="1" si="760"/>
        <v>2.3761741132717729E-4</v>
      </c>
      <c r="FO371" s="223">
        <f t="shared" ca="1" si="761"/>
        <v>3.4947547975437866E-4</v>
      </c>
      <c r="FP371" s="223">
        <f t="shared" ca="1" si="762"/>
        <v>4.4038686384662847E-4</v>
      </c>
      <c r="FQ371" s="223">
        <f t="shared" ca="1" si="763"/>
        <v>5.0490256310074203E-4</v>
      </c>
      <c r="FR371" s="223">
        <f t="shared" ca="1" si="764"/>
        <v>5.3915566820487287E-4</v>
      </c>
      <c r="FS371" s="223">
        <f t="shared" ca="1" si="765"/>
        <v>5.4109313389068638E-4</v>
      </c>
      <c r="FT371" s="223">
        <f t="shared" ca="1" si="766"/>
        <v>5.1059883332101931E-4</v>
      </c>
      <c r="FU371" s="223">
        <f t="shared" ca="1" si="767"/>
        <v>4.4950051844143283E-4</v>
      </c>
      <c r="FV371" s="223">
        <f t="shared" ca="1" si="768"/>
        <v>3.6146026910966334E-4</v>
      </c>
      <c r="FW371" s="223">
        <f t="shared" ca="1" si="769"/>
        <v>2.5175499720753191E-4</v>
      </c>
      <c r="FX371" s="223">
        <f t="shared" ca="1" si="770"/>
        <v>1.2696016176876203E-4</v>
      </c>
      <c r="FY371" s="223">
        <f t="shared" ca="1" si="771"/>
        <v>-5.4443475548631554E-6</v>
      </c>
      <c r="FZ371" s="223">
        <f t="shared" ca="1" si="772"/>
        <v>-1.3752253633170702E-4</v>
      </c>
      <c r="GA371" s="223">
        <f t="shared" ca="1" si="773"/>
        <v>-2.61357968965809E-4</v>
      </c>
      <c r="GB371" s="223">
        <f t="shared" ca="1" si="774"/>
        <v>-3.6952826000486219E-4</v>
      </c>
      <c r="GC371" s="223">
        <f t="shared" ca="1" si="775"/>
        <v>-4.5554995332082508E-4</v>
      </c>
      <c r="GD371" s="223">
        <f t="shared" ca="1" si="776"/>
        <v>-5.1426712422016746E-4</v>
      </c>
      <c r="GE371" s="223">
        <f t="shared" ca="1" si="777"/>
        <v>-5.4216041264726225E-4</v>
      </c>
      <c r="GF371" s="223">
        <f t="shared" ca="1" si="778"/>
        <v>-5.375579648052224E-4</v>
      </c>
      <c r="GG371" s="223">
        <f t="shared" ca="1" si="779"/>
        <v>-5.0073563988217501E-4</v>
      </c>
      <c r="GH371" s="223">
        <f t="shared" ca="1" si="780"/>
        <v>-4.33900475742932E-4</v>
      </c>
      <c r="GI371" s="223">
        <f t="shared" ca="1" si="781"/>
        <v>-3.4105840461107743E-4</v>
      </c>
      <c r="GJ371" s="223">
        <f t="shared" ca="1" si="782"/>
        <v>-2.2777414753189903E-4</v>
      </c>
      <c r="GK371" s="223">
        <f t="shared" ca="1" si="783"/>
        <v>-1.0083767894029298E-4</v>
      </c>
      <c r="GL371" s="223">
        <f t="shared" ca="1" si="784"/>
        <v>3.2142747388532415E-5</v>
      </c>
      <c r="GM371" s="223">
        <f t="shared" ca="1" si="785"/>
        <v>1.6319661800112055E-4</v>
      </c>
      <c r="GN371" s="223">
        <f t="shared" ca="1" si="786"/>
        <v>2.8446889236494758E-4</v>
      </c>
      <c r="GO371" s="223">
        <f t="shared" ca="1" si="787"/>
        <v>3.8869081431014397E-4</v>
      </c>
      <c r="GP371" s="223">
        <f t="shared" ca="1" si="788"/>
        <v>4.6961558305600652E-4</v>
      </c>
      <c r="GQ371" s="223">
        <f t="shared" ca="1" si="789"/>
        <v>5.2239277079286659E-4</v>
      </c>
      <c r="GR371" s="223">
        <f t="shared" ca="1" si="790"/>
        <v>5.4385904516794127E-4</v>
      </c>
      <c r="GS371" s="223">
        <f t="shared" ca="1" si="791"/>
        <v>5.327277714980256E-4</v>
      </c>
      <c r="GT371" s="223">
        <f t="shared" ca="1" si="792"/>
        <v>4.8966613042759238E-4</v>
      </c>
      <c r="GU371" s="223">
        <f t="shared" ca="1" si="793"/>
        <v>4.1725512879317573E-4</v>
      </c>
      <c r="GV371" s="223">
        <f t="shared" ca="1" si="794"/>
        <v>3.1983490054259532E-4</v>
      </c>
      <c r="GW371" s="223">
        <f t="shared" ca="1" si="795"/>
        <v>2.0324456998419935E-4</v>
      </c>
      <c r="GX371" s="223">
        <f t="shared" ca="1" si="796"/>
        <v>7.4472269310923051E-5</v>
      </c>
      <c r="GY371" s="223">
        <f t="shared" ca="1" si="797"/>
        <v>-5.8763712528370486E-5</v>
      </c>
      <c r="GZ371" s="223">
        <f t="shared" ca="1" si="798"/>
        <v>-1.8847754472343765E-4</v>
      </c>
      <c r="HA371" s="223">
        <f t="shared" ca="1" si="799"/>
        <v>-3.0689450528584679E-4</v>
      </c>
      <c r="HB371" s="223">
        <f t="shared" ca="1" si="800"/>
        <v>-4.0691697839845828E-4</v>
      </c>
      <c r="HC371" s="223">
        <f t="shared" ca="1" si="801"/>
        <v>-4.8254986771814102E-4</v>
      </c>
      <c r="HD371" s="223">
        <f t="shared" ca="1" si="802"/>
        <v>-5.2925992742452284E-4</v>
      </c>
      <c r="HE371" s="223">
        <f t="shared" ca="1" si="803"/>
        <v>-5.4424747361238432E-4</v>
      </c>
      <c r="HF371" s="223">
        <f t="shared" ca="1" si="804"/>
        <v>-5.266141903278493E-4</v>
      </c>
      <c r="HG371" s="223">
        <f t="shared" ca="1" si="805"/>
        <v>-4.7741697237512203E-4</v>
      </c>
      <c r="HH371" s="223">
        <f t="shared" ca="1" si="806"/>
        <v>-3.9960457769092148E-4</v>
      </c>
      <c r="HI371" s="223">
        <f t="shared" ca="1" si="807"/>
        <v>-2.9784088618448062E-4</v>
      </c>
      <c r="HJ371" s="223">
        <f t="shared" ca="1" si="808"/>
        <v>-1.7822535846528589E-4</v>
      </c>
      <c r="HK371" s="223">
        <f t="shared" ca="1" si="809"/>
        <v>-4.7927449461778983E-5</v>
      </c>
      <c r="HL371" s="223">
        <f t="shared" ca="1" si="810"/>
        <v>8.5243110737634432E-5</v>
      </c>
      <c r="HM371" s="223">
        <f t="shared" ca="1" si="811"/>
        <v>2.1330441253183277E-4</v>
      </c>
      <c r="HN371" s="223">
        <f t="shared" ca="1" si="812"/>
        <v>3.2858078246272534E-4</v>
      </c>
      <c r="HO371" s="223">
        <f t="shared" ca="1" si="813"/>
        <v>4.241628438440927E-4</v>
      </c>
      <c r="HP371" s="223">
        <f t="shared" ca="1" si="814"/>
        <v>4.9432164748256598E-4</v>
      </c>
      <c r="HQ371" s="223">
        <f t="shared" ca="1" si="815"/>
        <v>5.3485205053331803E-4</v>
      </c>
      <c r="HR371" s="223">
        <f t="shared" ca="1" si="816"/>
        <v>5.433247622224466E-4</v>
      </c>
      <c r="HS371" s="223">
        <f t="shared" ca="1" si="817"/>
        <v>5.1923194944721702E-4</v>
      </c>
      <c r="HT371" s="223">
        <f t="shared" ca="1" si="818"/>
        <v>4.6401767501941195E-4</v>
      </c>
      <c r="HU371" s="223">
        <f t="shared" ca="1" si="819"/>
        <v>3.809913441597825E-4</v>
      </c>
      <c r="HV371" s="223">
        <f t="shared" ca="1" si="820"/>
        <v>2.7512934704376383E-4</v>
      </c>
      <c r="HW371" s="223">
        <f t="shared" ca="1" si="821"/>
        <v>1.5277678644713179E-4</v>
      </c>
      <c r="HX371" s="223">
        <f t="shared" ca="1" si="822"/>
        <v>2.1267168188932614E-5</v>
      </c>
      <c r="HY371" s="223">
        <f t="shared" ca="1" si="823"/>
        <v>-1.1151715082671285E-4</v>
      </c>
      <c r="HZ371" s="223">
        <f t="shared" ca="1" si="824"/>
        <v>-2.3761741132717872E-4</v>
      </c>
      <c r="IA371" s="223">
        <f t="shared" ca="1" si="825"/>
        <v>-3.4947547975437687E-4</v>
      </c>
      <c r="IB371" s="223">
        <f t="shared" ca="1" si="826"/>
        <v>-4.4038686384662712E-4</v>
      </c>
      <c r="IC371" s="223">
        <f t="shared" ca="1" si="827"/>
        <v>-5.0490256310074257E-4</v>
      </c>
      <c r="ID371" s="223">
        <f t="shared" ca="1" si="828"/>
        <v>-5.3915566820487255E-4</v>
      </c>
      <c r="IE371" s="223">
        <f t="shared" ca="1" si="829"/>
        <v>-1.1031470790780277E-4</v>
      </c>
      <c r="IF371" s="223">
        <f t="shared" ca="1" si="830"/>
        <v>-5.1059883332101865E-4</v>
      </c>
      <c r="IG371" s="223">
        <f t="shared" ca="1" si="831"/>
        <v>-4.4950051844143413E-4</v>
      </c>
      <c r="IH371" s="223">
        <f t="shared" ca="1" si="832"/>
        <v>-3.6146026910966215E-4</v>
      </c>
      <c r="II371" s="223">
        <f t="shared" ca="1" si="833"/>
        <v>-2.5175499720753392E-4</v>
      </c>
      <c r="IJ371" s="223">
        <f t="shared" ca="1" si="834"/>
        <v>-1.2696016176876423E-4</v>
      </c>
      <c r="IK371" s="223">
        <f t="shared" ca="1" si="835"/>
        <v>5.4443475548647817E-6</v>
      </c>
      <c r="IL371" s="223">
        <f t="shared" ca="1" si="836"/>
        <v>1.3752253633170477E-4</v>
      </c>
      <c r="IM371" s="223">
        <f t="shared" ca="1" si="837"/>
        <v>2.6135796896580704E-4</v>
      </c>
      <c r="IN371" s="223">
        <f t="shared" ca="1" si="838"/>
        <v>3.6952826000486333E-4</v>
      </c>
      <c r="IO371" s="223">
        <f t="shared" ca="1" si="839"/>
        <v>4.5554995332082384E-4</v>
      </c>
      <c r="IP371" s="223">
        <f t="shared" ca="1" si="840"/>
        <v>5.1426712422016812E-4</v>
      </c>
      <c r="IQ371" s="223">
        <f t="shared" ca="1" si="841"/>
        <v>5.4216041264726247E-4</v>
      </c>
      <c r="IR371" s="223">
        <f t="shared" ca="1" si="842"/>
        <v>5.3755796480522272E-4</v>
      </c>
      <c r="IS371" s="223">
        <f t="shared" ca="1" si="843"/>
        <v>5.0073563988217436E-4</v>
      </c>
      <c r="IT371" s="223">
        <f t="shared" ca="1" si="844"/>
        <v>4.3390047574293331E-4</v>
      </c>
      <c r="IU371" s="223">
        <f t="shared" ca="1" si="845"/>
        <v>3.4105840461107922E-4</v>
      </c>
      <c r="IV371" s="223">
        <f t="shared" ca="1" si="846"/>
        <v>2.2777414753189754E-4</v>
      </c>
      <c r="IW371" s="223">
        <f t="shared" ca="1" si="847"/>
        <v>1.0083767894029526E-4</v>
      </c>
      <c r="IX371" s="223">
        <f t="shared" ca="1" si="848"/>
        <v>-3.2142747388534015E-5</v>
      </c>
      <c r="IY371" s="223">
        <f t="shared" ca="1" si="849"/>
        <v>-1.6319661800112207E-4</v>
      </c>
      <c r="IZ371" s="223">
        <f t="shared" ca="1" si="850"/>
        <v>-2.8446889236494562E-4</v>
      </c>
      <c r="JA371" s="223">
        <f t="shared" ca="1" si="851"/>
        <v>-3.8869081431014516E-4</v>
      </c>
      <c r="JB371" s="223">
        <f t="shared" ca="1" si="852"/>
        <v>-4.6961558305600733E-4</v>
      </c>
    </row>
    <row r="372" spans="2:262">
      <c r="B372" s="230">
        <v>11</v>
      </c>
      <c r="C372" s="229">
        <f t="shared" si="853"/>
        <v>2.1484374999999997E-4</v>
      </c>
      <c r="D372" s="226">
        <f t="shared" ca="1" si="597"/>
        <v>50.086523382159235</v>
      </c>
      <c r="E372" s="225">
        <f ca="1">Q361</f>
        <v>8.6523382159232762E-2</v>
      </c>
      <c r="F372" s="224">
        <v>11</v>
      </c>
      <c r="G372" s="223">
        <f t="shared" ca="1" si="854"/>
        <v>-9.3001381692641074E-3</v>
      </c>
      <c r="H372" s="223">
        <f t="shared" ca="1" si="598"/>
        <v>-9.712907036034335E-3</v>
      </c>
      <c r="I372" s="223">
        <f t="shared" ca="1" si="599"/>
        <v>-9.421996491987928E-3</v>
      </c>
      <c r="J372" s="223">
        <f t="shared" ca="1" si="600"/>
        <v>-8.4484823859387846E-3</v>
      </c>
      <c r="K372" s="223">
        <f t="shared" ca="1" si="601"/>
        <v>-6.8628937397363782E-3</v>
      </c>
      <c r="L372" s="223">
        <f t="shared" ca="1" si="602"/>
        <v>-4.780103070971777E-3</v>
      </c>
      <c r="M372" s="223">
        <f t="shared" ca="1" si="603"/>
        <v>-2.3510041239393807E-3</v>
      </c>
      <c r="N372" s="223">
        <f t="shared" ca="1" si="604"/>
        <v>2.4842006049347488E-4</v>
      </c>
      <c r="O372" s="223">
        <f t="shared" ca="1" si="605"/>
        <v>2.8298467410735146E-3</v>
      </c>
      <c r="P372" s="223">
        <f t="shared" ca="1" si="606"/>
        <v>5.2062570573382805E-3</v>
      </c>
      <c r="Q372" s="223">
        <f t="shared" ca="1" si="607"/>
        <v>7.2054851474089507E-3</v>
      </c>
      <c r="R372" s="223">
        <f t="shared" ca="1" si="608"/>
        <v>8.6826911976962667E-3</v>
      </c>
      <c r="S372" s="223">
        <f t="shared" ca="1" si="609"/>
        <v>9.5308547786558569E-3</v>
      </c>
      <c r="T372" s="223">
        <f t="shared" ca="1" si="610"/>
        <v>9.6885282467849519E-3</v>
      </c>
      <c r="U372" s="223">
        <f t="shared" ca="1" si="611"/>
        <v>9.1442884954129264E-3</v>
      </c>
      <c r="V372" s="223">
        <f t="shared" ca="1" si="612"/>
        <v>7.9375645344301922E-3</v>
      </c>
      <c r="W372" s="223">
        <f t="shared" ca="1" si="613"/>
        <v>6.155780942568162E-3</v>
      </c>
      <c r="X372" s="223">
        <f t="shared" ca="1" si="614"/>
        <v>3.9280241430235821E-3</v>
      </c>
      <c r="Y372" s="223">
        <f t="shared" ca="1" si="615"/>
        <v>1.4156903672573823E-3</v>
      </c>
      <c r="Z372" s="223">
        <f t="shared" ca="1" si="616"/>
        <v>-1.1992071579439399E-3</v>
      </c>
      <c r="AA372" s="223">
        <f t="shared" ca="1" si="617"/>
        <v>-3.7272246807712635E-3</v>
      </c>
      <c r="AB372" s="223">
        <f t="shared" ca="1" si="618"/>
        <v>-5.9852127203948464E-3</v>
      </c>
      <c r="AC372" s="223">
        <f t="shared" ca="1" si="619"/>
        <v>-7.8095848564506696E-3</v>
      </c>
      <c r="AD372" s="223">
        <f t="shared" ca="1" si="620"/>
        <v>-9.0681692164964987E-3</v>
      </c>
      <c r="AE372" s="223">
        <f t="shared" ca="1" si="621"/>
        <v>-9.6697840464339511E-3</v>
      </c>
      <c r="AF372" s="223">
        <f t="shared" ca="1" si="622"/>
        <v>-9.5708436342307485E-3</v>
      </c>
      <c r="AG372" s="223">
        <f t="shared" ca="1" si="623"/>
        <v>-8.7785160018505302E-3</v>
      </c>
      <c r="AH372" s="223">
        <f t="shared" ca="1" si="624"/>
        <v>-7.350203597340889E-3</v>
      </c>
      <c r="AI372" s="223">
        <f t="shared" ca="1" si="625"/>
        <v>-5.3893846098308513E-3</v>
      </c>
      <c r="AJ372" s="223">
        <f t="shared" ca="1" si="626"/>
        <v>-3.0381161953016511E-3</v>
      </c>
      <c r="AK372" s="223">
        <f t="shared" ca="1" si="627"/>
        <v>-4.6674273844361965E-4</v>
      </c>
      <c r="AL372" s="223">
        <f t="shared" ca="1" si="628"/>
        <v>2.138445234910088E-3</v>
      </c>
      <c r="AM372" s="223">
        <f t="shared" ca="1" si="629"/>
        <v>4.5887074092849176E-3</v>
      </c>
      <c r="AN372" s="223">
        <f t="shared" ca="1" si="630"/>
        <v>6.7065275131039199E-3</v>
      </c>
      <c r="AO372" s="223">
        <f t="shared" ca="1" si="631"/>
        <v>8.3384739941714248E-3</v>
      </c>
      <c r="AP372" s="223">
        <f t="shared" ca="1" si="632"/>
        <v>9.3663158085763275E-3</v>
      </c>
      <c r="AQ372" s="223">
        <f t="shared" ca="1" si="633"/>
        <v>9.7155880078032275E-3</v>
      </c>
      <c r="AR372" s="223">
        <f t="shared" ca="1" si="634"/>
        <v>9.3609865655235741E-3</v>
      </c>
      <c r="AS372" s="223">
        <f t="shared" ca="1" si="635"/>
        <v>8.3282016003653273E-3</v>
      </c>
      <c r="AT372" s="223">
        <f t="shared" ca="1" si="636"/>
        <v>6.6920561815791884E-3</v>
      </c>
      <c r="AU372" s="223">
        <f t="shared" ca="1" si="637"/>
        <v>4.57108555716356E-3</v>
      </c>
      <c r="AV372" s="223">
        <f t="shared" ca="1" si="638"/>
        <v>2.1189495278157154E-3</v>
      </c>
      <c r="AW372" s="223">
        <f t="shared" ca="1" si="639"/>
        <v>-4.8669987808888995E-4</v>
      </c>
      <c r="AX372" s="223">
        <f t="shared" ca="1" si="640"/>
        <v>-3.0570889152709744E-3</v>
      </c>
      <c r="AY372" s="223">
        <f t="shared" ca="1" si="641"/>
        <v>-5.4059983770045287E-3</v>
      </c>
      <c r="AZ372" s="223">
        <f t="shared" ca="1" si="642"/>
        <v>-7.3632547797009415E-3</v>
      </c>
      <c r="BA372" s="223">
        <f t="shared" ca="1" si="643"/>
        <v>-8.7870590690547548E-3</v>
      </c>
      <c r="BB372" s="223">
        <f t="shared" ca="1" si="644"/>
        <v>-9.5742596592705217E-3</v>
      </c>
      <c r="BC372" s="223">
        <f t="shared" ca="1" si="645"/>
        <v>-9.6678255455767102E-3</v>
      </c>
      <c r="BD372" s="223">
        <f t="shared" ca="1" si="646"/>
        <v>-9.0609780789546249E-3</v>
      </c>
      <c r="BE372" s="223">
        <f t="shared" ca="1" si="647"/>
        <v>-7.7976820648105131E-3</v>
      </c>
      <c r="BF372" s="223">
        <f t="shared" ca="1" si="648"/>
        <v>-5.9694606065388515E-3</v>
      </c>
      <c r="BG372" s="223">
        <f t="shared" ca="1" si="649"/>
        <v>-3.7087644517712361E-3</v>
      </c>
      <c r="BH372" s="223">
        <f t="shared" ca="1" si="650"/>
        <v>-1.1793762180412753E-3</v>
      </c>
      <c r="BI372" s="223">
        <f t="shared" ca="1" si="651"/>
        <v>1.4354553087381865E-3</v>
      </c>
      <c r="BJ372" s="223">
        <f t="shared" ca="1" si="652"/>
        <v>3.9462911582030099E-3</v>
      </c>
      <c r="BK372" s="223">
        <f t="shared" ca="1" si="653"/>
        <v>6.1712266251342674E-3</v>
      </c>
      <c r="BL372" s="223">
        <f t="shared" ca="1" si="654"/>
        <v>7.949069877604938E-3</v>
      </c>
      <c r="BM372" s="223">
        <f t="shared" ca="1" si="655"/>
        <v>9.151019961607984E-3</v>
      </c>
      <c r="BN372" s="223">
        <f t="shared" ca="1" si="656"/>
        <v>9.6899981556232244E-3</v>
      </c>
      <c r="BO372" s="223">
        <f t="shared" ca="1" si="657"/>
        <v>9.5269566383752533E-3</v>
      </c>
      <c r="BP372" s="223">
        <f t="shared" ca="1" si="658"/>
        <v>8.6737074202508785E-3</v>
      </c>
      <c r="BQ372" s="223">
        <f t="shared" ca="1" si="659"/>
        <v>7.1920665883249578E-3</v>
      </c>
      <c r="BR372" s="223">
        <f t="shared" ca="1" si="660"/>
        <v>5.1893758626184398E-3</v>
      </c>
      <c r="BS372" s="223">
        <f t="shared" ca="1" si="661"/>
        <v>2.8107259172914772E-3</v>
      </c>
      <c r="BT372" s="223">
        <f t="shared" ca="1" si="662"/>
        <v>2.2844487057447661E-4</v>
      </c>
      <c r="BU372" s="223">
        <f t="shared" ca="1" si="663"/>
        <v>-2.3703865200646402E-3</v>
      </c>
      <c r="BV372" s="223">
        <f t="shared" ca="1" si="664"/>
        <v>-4.7974884600193637E-3</v>
      </c>
      <c r="BW372" s="223">
        <f t="shared" ca="1" si="665"/>
        <v>-6.8770225873283318E-3</v>
      </c>
      <c r="BX372" s="223">
        <f t="shared" ca="1" si="666"/>
        <v>-8.4583310871839869E-3</v>
      </c>
      <c r="BY372" s="223">
        <f t="shared" ca="1" si="667"/>
        <v>-9.4268515294745666E-3</v>
      </c>
      <c r="BZ372" s="223">
        <f t="shared" ca="1" si="668"/>
        <v>-9.7124166726454582E-3</v>
      </c>
      <c r="CA372" s="223">
        <f t="shared" ca="1" si="669"/>
        <v>-9.2943379307819859E-3</v>
      </c>
      <c r="CB372" s="223">
        <f t="shared" ca="1" si="670"/>
        <v>-8.2029042175593269E-3</v>
      </c>
      <c r="CC372" s="223">
        <f t="shared" ca="1" si="671"/>
        <v>-6.5171875790103126E-3</v>
      </c>
      <c r="CD372" s="223">
        <f t="shared" ca="1" si="672"/>
        <v>-4.3593145923396049E-3</v>
      </c>
      <c r="CE372" s="223">
        <f t="shared" ca="1" si="673"/>
        <v>-1.8856185557291202E-3</v>
      </c>
      <c r="CF372" s="223">
        <f t="shared" ca="1" si="674"/>
        <v>7.2468652587662306E-4</v>
      </c>
      <c r="CG372" s="223">
        <f t="shared" ca="1" si="675"/>
        <v>3.2824896134177948E-3</v>
      </c>
      <c r="CH372" s="223">
        <f t="shared" ca="1" si="676"/>
        <v>5.6024833253917692E-3</v>
      </c>
      <c r="CI372" s="223">
        <f t="shared" ca="1" si="677"/>
        <v>7.5165890626434717E-3</v>
      </c>
      <c r="CJ372" s="223">
        <f t="shared" ca="1" si="678"/>
        <v>8.8861339445993458E-3</v>
      </c>
      <c r="CK372" s="223">
        <f t="shared" ca="1" si="679"/>
        <v>9.6118973638710716E-3</v>
      </c>
      <c r="CL372" s="223">
        <f t="shared" ca="1" si="680"/>
        <v>9.6412993077630953E-3</v>
      </c>
      <c r="CM372" s="223">
        <f t="shared" ca="1" si="681"/>
        <v>8.9722096681133564E-3</v>
      </c>
      <c r="CN372" s="223">
        <f t="shared" ca="1" si="682"/>
        <v>7.6531025630891042E-3</v>
      </c>
      <c r="CO372" s="223">
        <f t="shared" ca="1" si="683"/>
        <v>5.7795444906526723E-3</v>
      </c>
      <c r="CP372" s="223">
        <f t="shared" ca="1" si="684"/>
        <v>3.4872707394927793E-3</v>
      </c>
      <c r="CQ372" s="223">
        <f t="shared" ca="1" si="685"/>
        <v>9.4235165669113779E-4</v>
      </c>
      <c r="CR372" s="223">
        <f t="shared" ca="1" si="686"/>
        <v>-1.6708387949295796E-3</v>
      </c>
      <c r="CS372" s="223">
        <f t="shared" ca="1" si="687"/>
        <v>-4.1629805374023849E-3</v>
      </c>
      <c r="CT372" s="223">
        <f t="shared" ca="1" si="688"/>
        <v>-6.3535232137117339E-3</v>
      </c>
      <c r="CU372" s="223">
        <f t="shared" ca="1" si="689"/>
        <v>-8.0837666762998053E-3</v>
      </c>
      <c r="CV372" s="223">
        <f t="shared" ca="1" si="690"/>
        <v>-9.2283584744732756E-3</v>
      </c>
      <c r="CW372" s="223">
        <f t="shared" ca="1" si="691"/>
        <v>-9.7043753722559183E-3</v>
      </c>
      <c r="CX372" s="223">
        <f t="shared" ca="1" si="692"/>
        <v>-9.4773309600766544E-3</v>
      </c>
      <c r="CY372" s="223">
        <f t="shared" ca="1" si="693"/>
        <v>-8.563674121632078E-3</v>
      </c>
      <c r="CZ372" s="223">
        <f t="shared" ca="1" si="694"/>
        <v>-7.0295973473249113E-3</v>
      </c>
      <c r="DA372" s="223">
        <f t="shared" ca="1" si="695"/>
        <v>-4.9862412294296487E-3</v>
      </c>
      <c r="DB372" s="223">
        <f t="shared" ca="1" si="696"/>
        <v>-2.581642563088537E-3</v>
      </c>
      <c r="DC372" s="223">
        <f t="shared" ca="1" si="697"/>
        <v>9.990603942596106E-6</v>
      </c>
      <c r="DD372" s="223">
        <f t="shared" ca="1" si="698"/>
        <v>2.6008999730139691E-3</v>
      </c>
      <c r="DE372" s="223">
        <f t="shared" ca="1" si="699"/>
        <v>5.0033796830951417E-3</v>
      </c>
      <c r="DF372" s="223">
        <f t="shared" ca="1" si="700"/>
        <v>7.0433752002945719E-3</v>
      </c>
      <c r="DG372" s="223">
        <f t="shared" ca="1" si="701"/>
        <v>8.573093197827E-3</v>
      </c>
      <c r="DH372" s="223">
        <f t="shared" ca="1" si="702"/>
        <v>9.4817088675041329E-3</v>
      </c>
      <c r="DI372" s="223">
        <f t="shared" ca="1" si="703"/>
        <v>9.7033949408547385E-3</v>
      </c>
      <c r="DJ372" s="223">
        <f t="shared" ca="1" si="704"/>
        <v>9.2220907344085779E-3</v>
      </c>
      <c r="DK372" s="223">
        <f t="shared" ca="1" si="705"/>
        <v>8.0726657119790154E-3</v>
      </c>
      <c r="DL372" s="223">
        <f t="shared" ca="1" si="706"/>
        <v>6.3383932663371818E-3</v>
      </c>
      <c r="DM372" s="223">
        <f t="shared" ca="1" si="707"/>
        <v>4.1449177394104969E-3</v>
      </c>
      <c r="DN372" s="223">
        <f t="shared" ca="1" si="708"/>
        <v>1.6511517575323736E-3</v>
      </c>
      <c r="DO372" s="223">
        <f t="shared" ca="1" si="709"/>
        <v>-9.6223664959894407E-4</v>
      </c>
      <c r="DP372" s="223">
        <f t="shared" ca="1" si="710"/>
        <v>-3.5059130625616835E-3</v>
      </c>
      <c r="DQ372" s="223">
        <f t="shared" ca="1" si="711"/>
        <v>-5.7955935473141384E-3</v>
      </c>
      <c r="DR372" s="223">
        <f t="shared" ca="1" si="712"/>
        <v>-7.6653956333980347E-3</v>
      </c>
      <c r="DS372" s="223">
        <f t="shared" ca="1" si="713"/>
        <v>-8.9798561453296628E-3</v>
      </c>
      <c r="DT372" s="223">
        <f t="shared" ca="1" si="714"/>
        <v>-9.6437452209116176E-3</v>
      </c>
      <c r="DU372" s="223">
        <f t="shared" ca="1" si="715"/>
        <v>-9.6089655117578866E-3</v>
      </c>
      <c r="DV372" s="223">
        <f t="shared" ca="1" si="716"/>
        <v>-8.8780367336605444E-3</v>
      </c>
      <c r="DW372" s="223">
        <f t="shared" ca="1" si="717"/>
        <v>-7.5039131185516278E-3</v>
      </c>
      <c r="DX372" s="223">
        <f t="shared" ca="1" si="718"/>
        <v>-5.5861469932764109E-3</v>
      </c>
      <c r="DY372" s="223">
        <f t="shared" ca="1" si="719"/>
        <v>-3.2636764257183031E-3</v>
      </c>
      <c r="DZ372" s="223">
        <f t="shared" ca="1" si="720"/>
        <v>-7.0475945793980685E-4</v>
      </c>
      <c r="EA372" s="223">
        <f t="shared" ca="1" si="721"/>
        <v>1.9052158303075948E-3</v>
      </c>
      <c r="EB372" s="223">
        <f t="shared" ca="1" si="722"/>
        <v>4.3771622927898986E-3</v>
      </c>
      <c r="EC372" s="223">
        <f t="shared" ca="1" si="723"/>
        <v>6.5319926774787982E-3</v>
      </c>
      <c r="ED372" s="223">
        <f t="shared" ca="1" si="724"/>
        <v>8.2135941162203747E-3</v>
      </c>
      <c r="EE372" s="223">
        <f t="shared" ca="1" si="725"/>
        <v>9.3001381692640953E-3</v>
      </c>
      <c r="EF372" s="223">
        <f t="shared" ca="1" si="726"/>
        <v>9.7129070360343333E-3</v>
      </c>
      <c r="EG372" s="223">
        <f t="shared" ca="1" si="727"/>
        <v>9.4219964919879384E-3</v>
      </c>
      <c r="EH372" s="223">
        <f t="shared" ca="1" si="728"/>
        <v>8.4484823859388072E-3</v>
      </c>
      <c r="EI372" s="223">
        <f t="shared" ca="1" si="729"/>
        <v>6.862893739736412E-3</v>
      </c>
      <c r="EJ372" s="223">
        <f t="shared" ca="1" si="730"/>
        <v>4.7801030709718187E-3</v>
      </c>
      <c r="EK372" s="223">
        <f t="shared" ca="1" si="731"/>
        <v>2.3510041239394267E-3</v>
      </c>
      <c r="EL372" s="223">
        <f t="shared" ca="1" si="732"/>
        <v>-2.4842006049342717E-4</v>
      </c>
      <c r="EM372" s="223">
        <f t="shared" ca="1" si="733"/>
        <v>-2.8298467410734682E-3</v>
      </c>
      <c r="EN372" s="223">
        <f t="shared" ca="1" si="734"/>
        <v>-5.2062570573382407E-3</v>
      </c>
      <c r="EO372" s="223">
        <f t="shared" ca="1" si="735"/>
        <v>-7.2054851474089186E-3</v>
      </c>
      <c r="EP372" s="223">
        <f t="shared" ca="1" si="736"/>
        <v>-8.6826911976962459E-3</v>
      </c>
      <c r="EQ372" s="223">
        <f t="shared" ca="1" si="737"/>
        <v>-9.5308547786558465E-3</v>
      </c>
      <c r="ER372" s="223">
        <f t="shared" ca="1" si="738"/>
        <v>-9.6885282467849554E-3</v>
      </c>
      <c r="ES372" s="223">
        <f t="shared" ca="1" si="739"/>
        <v>-9.1442884954129437E-3</v>
      </c>
      <c r="ET372" s="223">
        <f t="shared" ca="1" si="740"/>
        <v>-7.9375645344302199E-3</v>
      </c>
      <c r="EU372" s="223">
        <f t="shared" ca="1" si="741"/>
        <v>-6.1557809425681984E-3</v>
      </c>
      <c r="EV372" s="223">
        <f t="shared" ca="1" si="742"/>
        <v>-3.9280241430236255E-3</v>
      </c>
      <c r="EW372" s="223">
        <f t="shared" ca="1" si="743"/>
        <v>-1.4156903672574296E-3</v>
      </c>
      <c r="EX372" s="223">
        <f t="shared" ca="1" si="744"/>
        <v>1.1992071579438922E-3</v>
      </c>
      <c r="EY372" s="223">
        <f t="shared" ca="1" si="745"/>
        <v>3.7272246807712192E-3</v>
      </c>
      <c r="EZ372" s="223">
        <f t="shared" ca="1" si="746"/>
        <v>5.9852127203948082E-3</v>
      </c>
      <c r="FA372" s="223">
        <f t="shared" ca="1" si="747"/>
        <v>7.8095848564506409E-3</v>
      </c>
      <c r="FB372" s="223">
        <f t="shared" ca="1" si="748"/>
        <v>9.0681692164964797E-3</v>
      </c>
      <c r="FC372" s="223">
        <f t="shared" ca="1" si="749"/>
        <v>9.6697840464339477E-3</v>
      </c>
      <c r="FD372" s="223">
        <f t="shared" ca="1" si="750"/>
        <v>9.5708436342307572E-3</v>
      </c>
      <c r="FE372" s="223">
        <f t="shared" ca="1" si="751"/>
        <v>8.7785160018505511E-3</v>
      </c>
      <c r="FF372" s="223">
        <f t="shared" ca="1" si="752"/>
        <v>7.3502035973409194E-3</v>
      </c>
      <c r="FG372" s="223">
        <f t="shared" ca="1" si="753"/>
        <v>5.3893846098308903E-3</v>
      </c>
      <c r="FH372" s="223">
        <f t="shared" ca="1" si="754"/>
        <v>3.0381161953016962E-3</v>
      </c>
      <c r="FI372" s="223">
        <f t="shared" ca="1" si="755"/>
        <v>4.6674273844366735E-4</v>
      </c>
      <c r="FJ372" s="223">
        <f t="shared" ca="1" si="756"/>
        <v>-2.1384452349100407E-3</v>
      </c>
      <c r="FK372" s="223">
        <f t="shared" ca="1" si="757"/>
        <v>-4.588707409284876E-3</v>
      </c>
      <c r="FL372" s="223">
        <f t="shared" ca="1" si="758"/>
        <v>-6.7065275131038861E-3</v>
      </c>
      <c r="FM372" s="223">
        <f t="shared" ca="1" si="759"/>
        <v>-8.3384739941714005E-3</v>
      </c>
      <c r="FN372" s="223">
        <f t="shared" ca="1" si="760"/>
        <v>-9.3663158085763153E-3</v>
      </c>
      <c r="FO372" s="223">
        <f t="shared" ca="1" si="761"/>
        <v>-9.7155880078032292E-3</v>
      </c>
      <c r="FP372" s="223">
        <f t="shared" ca="1" si="762"/>
        <v>-9.360986565523588E-3</v>
      </c>
      <c r="FQ372" s="223">
        <f t="shared" ca="1" si="763"/>
        <v>-8.3282016003653515E-3</v>
      </c>
      <c r="FR372" s="223">
        <f t="shared" ca="1" si="764"/>
        <v>-6.6920561815792222E-3</v>
      </c>
      <c r="FS372" s="223">
        <f t="shared" ca="1" si="765"/>
        <v>-4.5710855571636016E-3</v>
      </c>
      <c r="FT372" s="223">
        <f t="shared" ca="1" si="766"/>
        <v>-2.1189495278157613E-3</v>
      </c>
      <c r="FU372" s="223">
        <f t="shared" ca="1" si="767"/>
        <v>4.8669987808884051E-4</v>
      </c>
      <c r="FV372" s="223">
        <f t="shared" ca="1" si="768"/>
        <v>3.0570889152709297E-3</v>
      </c>
      <c r="FW372" s="223">
        <f t="shared" ca="1" si="769"/>
        <v>5.4059983770044897E-3</v>
      </c>
      <c r="FX372" s="223">
        <f t="shared" ca="1" si="770"/>
        <v>7.3632547797009111E-3</v>
      </c>
      <c r="FY372" s="223">
        <f t="shared" ca="1" si="771"/>
        <v>8.7870590690547357E-3</v>
      </c>
      <c r="FZ372" s="223">
        <f t="shared" ca="1" si="772"/>
        <v>9.5742596592705131E-3</v>
      </c>
      <c r="GA372" s="223">
        <f t="shared" ca="1" si="773"/>
        <v>9.6678255455767137E-3</v>
      </c>
      <c r="GB372" s="223">
        <f t="shared" ca="1" si="774"/>
        <v>9.0609780789546422E-3</v>
      </c>
      <c r="GC372" s="223">
        <f t="shared" ca="1" si="775"/>
        <v>7.7976820648105417E-3</v>
      </c>
      <c r="GD372" s="223">
        <f t="shared" ca="1" si="776"/>
        <v>5.9694606065388896E-3</v>
      </c>
      <c r="GE372" s="223">
        <f t="shared" ca="1" si="777"/>
        <v>3.7087644517712808E-3</v>
      </c>
      <c r="GF372" s="223">
        <f t="shared" ca="1" si="778"/>
        <v>1.1793762180413231E-3</v>
      </c>
      <c r="GG372" s="223">
        <f t="shared" ca="1" si="779"/>
        <v>-1.4354553087381379E-3</v>
      </c>
      <c r="GH372" s="223">
        <f t="shared" ca="1" si="780"/>
        <v>-3.9462911582029657E-3</v>
      </c>
      <c r="GI372" s="223">
        <f t="shared" ca="1" si="781"/>
        <v>-6.171226625134231E-3</v>
      </c>
      <c r="GJ372" s="223">
        <f t="shared" ca="1" si="782"/>
        <v>-7.9490698776049119E-3</v>
      </c>
      <c r="GK372" s="223">
        <f t="shared" ca="1" si="783"/>
        <v>-9.1510199616079702E-3</v>
      </c>
      <c r="GL372" s="223">
        <f t="shared" ca="1" si="784"/>
        <v>-9.6899981556232209E-3</v>
      </c>
      <c r="GM372" s="223">
        <f t="shared" ca="1" si="785"/>
        <v>-9.5269566383752637E-3</v>
      </c>
      <c r="GN372" s="223">
        <f t="shared" ca="1" si="786"/>
        <v>-8.6737074202508993E-3</v>
      </c>
      <c r="GO372" s="223">
        <f t="shared" ca="1" si="787"/>
        <v>-7.1920665883249899E-3</v>
      </c>
      <c r="GP372" s="223">
        <f t="shared" ca="1" si="788"/>
        <v>-5.1893758626184805E-3</v>
      </c>
      <c r="GQ372" s="223">
        <f t="shared" ca="1" si="789"/>
        <v>-2.8107259172915218E-3</v>
      </c>
      <c r="GR372" s="223">
        <f t="shared" ca="1" si="790"/>
        <v>-2.2844487057452519E-4</v>
      </c>
      <c r="GS372" s="223">
        <f t="shared" ca="1" si="791"/>
        <v>2.3703865200645951E-3</v>
      </c>
      <c r="GT372" s="223">
        <f t="shared" ca="1" si="792"/>
        <v>4.797488460019322E-3</v>
      </c>
      <c r="GU372" s="223">
        <f t="shared" ca="1" si="793"/>
        <v>6.8770225873282962E-3</v>
      </c>
      <c r="GV372" s="223">
        <f t="shared" ca="1" si="794"/>
        <v>8.4583310871839627E-3</v>
      </c>
      <c r="GW372" s="223">
        <f t="shared" ca="1" si="795"/>
        <v>9.4268515294745545E-3</v>
      </c>
      <c r="GX372" s="223">
        <f t="shared" ca="1" si="796"/>
        <v>9.7124166726454599E-3</v>
      </c>
      <c r="GY372" s="223">
        <f t="shared" ca="1" si="797"/>
        <v>9.2943379307820016E-3</v>
      </c>
      <c r="GZ372" s="223">
        <f t="shared" ca="1" si="798"/>
        <v>8.2029042175593529E-3</v>
      </c>
      <c r="HA372" s="223">
        <f t="shared" ca="1" si="799"/>
        <v>6.5171875790103473E-3</v>
      </c>
      <c r="HB372" s="223">
        <f t="shared" ca="1" si="800"/>
        <v>4.3593145923396474E-3</v>
      </c>
      <c r="HC372" s="223">
        <f t="shared" ca="1" si="801"/>
        <v>1.885618555729167E-3</v>
      </c>
      <c r="HD372" s="223">
        <f t="shared" ca="1" si="802"/>
        <v>-7.2468652587657622E-4</v>
      </c>
      <c r="HE372" s="223">
        <f t="shared" ca="1" si="803"/>
        <v>-3.2824896134177493E-3</v>
      </c>
      <c r="HF372" s="223">
        <f t="shared" ca="1" si="804"/>
        <v>-5.602483325391731E-3</v>
      </c>
      <c r="HG372" s="223">
        <f t="shared" ca="1" si="805"/>
        <v>-7.5165890626434414E-3</v>
      </c>
      <c r="HH372" s="223">
        <f t="shared" ca="1" si="806"/>
        <v>-8.8861339445993268E-3</v>
      </c>
      <c r="HI372" s="223">
        <f t="shared" ca="1" si="807"/>
        <v>-9.6118973638710629E-3</v>
      </c>
      <c r="HJ372" s="223">
        <f t="shared" ca="1" si="808"/>
        <v>-9.6412993077631005E-3</v>
      </c>
      <c r="HK372" s="223">
        <f t="shared" ca="1" si="809"/>
        <v>-8.9722096681133755E-3</v>
      </c>
      <c r="HL372" s="223">
        <f t="shared" ca="1" si="810"/>
        <v>-7.6531025630891328E-3</v>
      </c>
      <c r="HM372" s="223">
        <f t="shared" ca="1" si="811"/>
        <v>-5.7795444906527105E-3</v>
      </c>
      <c r="HN372" s="223">
        <f t="shared" ca="1" si="812"/>
        <v>-3.4872707394928235E-3</v>
      </c>
      <c r="HO372" s="223">
        <f t="shared" ca="1" si="813"/>
        <v>-9.4235165669118506E-4</v>
      </c>
      <c r="HP372" s="223">
        <f t="shared" ca="1" si="814"/>
        <v>1.6708387949295328E-3</v>
      </c>
      <c r="HQ372" s="223">
        <f t="shared" ca="1" si="815"/>
        <v>4.1629805374023424E-3</v>
      </c>
      <c r="HR372" s="223">
        <f t="shared" ca="1" si="816"/>
        <v>6.3535232137116975E-3</v>
      </c>
      <c r="HS372" s="223">
        <f t="shared" ca="1" si="817"/>
        <v>8.0837666762997792E-3</v>
      </c>
      <c r="HT372" s="223">
        <f t="shared" ca="1" si="818"/>
        <v>9.2283584744732618E-3</v>
      </c>
      <c r="HU372" s="223">
        <f t="shared" ca="1" si="819"/>
        <v>9.7043753722559165E-3</v>
      </c>
      <c r="HV372" s="223">
        <f t="shared" ca="1" si="820"/>
        <v>9.4773309600766666E-3</v>
      </c>
      <c r="HW372" s="223">
        <f t="shared" ca="1" si="821"/>
        <v>8.5636741216321005E-3</v>
      </c>
      <c r="HX372" s="223">
        <f t="shared" ca="1" si="822"/>
        <v>7.0295973473249443E-3</v>
      </c>
      <c r="HY372" s="223">
        <f t="shared" ca="1" si="823"/>
        <v>4.9862412294296903E-3</v>
      </c>
      <c r="HZ372" s="223">
        <f t="shared" ca="1" si="824"/>
        <v>2.581642563088583E-3</v>
      </c>
      <c r="IA372" s="223">
        <f t="shared" ca="1" si="825"/>
        <v>-9.9906039425492685E-6</v>
      </c>
      <c r="IB372" s="223">
        <f t="shared" ca="1" si="826"/>
        <v>-2.600899973013924E-3</v>
      </c>
      <c r="IC372" s="223">
        <f t="shared" ca="1" si="827"/>
        <v>-5.003379683095101E-3</v>
      </c>
      <c r="ID372" s="223">
        <f t="shared" ca="1" si="828"/>
        <v>-7.0433752002945398E-3</v>
      </c>
      <c r="IE372" s="223">
        <f t="shared" ca="1" si="829"/>
        <v>-5.6335050456533965E-3</v>
      </c>
      <c r="IF372" s="223">
        <f t="shared" ca="1" si="830"/>
        <v>-9.4817088675041225E-3</v>
      </c>
      <c r="IG372" s="223">
        <f t="shared" ca="1" si="831"/>
        <v>-9.7033949408547419E-3</v>
      </c>
      <c r="IH372" s="223">
        <f t="shared" ca="1" si="832"/>
        <v>-9.2220907344085917E-3</v>
      </c>
      <c r="II372" s="223">
        <f t="shared" ca="1" si="833"/>
        <v>-8.0726657119790414E-3</v>
      </c>
      <c r="IJ372" s="223">
        <f t="shared" ca="1" si="834"/>
        <v>-6.3383932663372182E-3</v>
      </c>
      <c r="IK372" s="223">
        <f t="shared" ca="1" si="835"/>
        <v>-4.1449177394105403E-3</v>
      </c>
      <c r="IL372" s="223">
        <f t="shared" ca="1" si="836"/>
        <v>-1.65115175753242E-3</v>
      </c>
      <c r="IM372" s="223">
        <f t="shared" ca="1" si="837"/>
        <v>9.6223664959889637E-4</v>
      </c>
      <c r="IN372" s="223">
        <f t="shared" ca="1" si="838"/>
        <v>3.5059130625616393E-3</v>
      </c>
      <c r="IO372" s="223">
        <f t="shared" ca="1" si="839"/>
        <v>5.7955935473141002E-3</v>
      </c>
      <c r="IP372" s="223">
        <f t="shared" ca="1" si="840"/>
        <v>7.6653956333980035E-3</v>
      </c>
      <c r="IQ372" s="223">
        <f t="shared" ca="1" si="841"/>
        <v>8.9798561453296438E-3</v>
      </c>
      <c r="IR372" s="223">
        <f t="shared" ca="1" si="842"/>
        <v>9.6437452209116106E-3</v>
      </c>
      <c r="IS372" s="223">
        <f t="shared" ca="1" si="843"/>
        <v>9.6089655117578936E-3</v>
      </c>
      <c r="IT372" s="223">
        <f t="shared" ca="1" si="844"/>
        <v>8.8780367336605652E-3</v>
      </c>
      <c r="IU372" s="223">
        <f t="shared" ca="1" si="845"/>
        <v>7.5039131185516573E-3</v>
      </c>
      <c r="IV372" s="223">
        <f t="shared" ca="1" si="846"/>
        <v>5.5861469932764508E-3</v>
      </c>
      <c r="IW372" s="223">
        <f t="shared" ca="1" si="847"/>
        <v>3.2636764257183482E-3</v>
      </c>
      <c r="IX372" s="223">
        <f t="shared" ca="1" si="848"/>
        <v>7.0475945793985455E-4</v>
      </c>
      <c r="IY372" s="223">
        <f t="shared" ca="1" si="849"/>
        <v>-1.905215830307548E-3</v>
      </c>
      <c r="IZ372" s="223">
        <f t="shared" ca="1" si="850"/>
        <v>-4.377162292789857E-3</v>
      </c>
      <c r="JA372" s="223">
        <f t="shared" ca="1" si="851"/>
        <v>-6.5319926774787618E-3</v>
      </c>
      <c r="JB372" s="223">
        <f t="shared" ca="1" si="852"/>
        <v>-8.2135941162203505E-3</v>
      </c>
    </row>
    <row r="373" spans="2:262">
      <c r="B373" s="230">
        <v>12</v>
      </c>
      <c r="C373" s="229">
        <f t="shared" si="853"/>
        <v>2.3437499999999996E-4</v>
      </c>
      <c r="D373" s="226">
        <f t="shared" ca="1" si="597"/>
        <v>50.085614750630555</v>
      </c>
      <c r="E373" s="225">
        <f ca="1">R361</f>
        <v>8.5614750630554043E-2</v>
      </c>
      <c r="F373" s="224">
        <v>12</v>
      </c>
      <c r="G373" s="223">
        <f t="shared" ca="1" si="854"/>
        <v>-6.920081742286412E-4</v>
      </c>
      <c r="H373" s="223">
        <f t="shared" ca="1" si="598"/>
        <v>-7.2596925435205767E-4</v>
      </c>
      <c r="I373" s="223">
        <f t="shared" ca="1" si="599"/>
        <v>-6.9741034975319763E-4</v>
      </c>
      <c r="J373" s="223">
        <f t="shared" ca="1" si="600"/>
        <v>-6.0879093411982663E-4</v>
      </c>
      <c r="K373" s="223">
        <f t="shared" ca="1" si="601"/>
        <v>-4.6774285202150619E-4</v>
      </c>
      <c r="L373" s="223">
        <f t="shared" ca="1" si="602"/>
        <v>-2.8641306957977544E-4</v>
      </c>
      <c r="M373" s="223">
        <f t="shared" ca="1" si="603"/>
        <v>-8.0417585902019337E-5</v>
      </c>
      <c r="N373" s="223">
        <f t="shared" ca="1" si="604"/>
        <v>1.3250340627607101E-4</v>
      </c>
      <c r="O373" s="223">
        <f t="shared" ca="1" si="605"/>
        <v>3.3401329407698865E-4</v>
      </c>
      <c r="P373" s="223">
        <f t="shared" ca="1" si="606"/>
        <v>5.0675818127003821E-4</v>
      </c>
      <c r="Q373" s="223">
        <f t="shared" ca="1" si="607"/>
        <v>6.3586139416219913E-4</v>
      </c>
      <c r="R373" s="223">
        <f t="shared" ca="1" si="608"/>
        <v>7.1020465074741221E-4</v>
      </c>
      <c r="S373" s="223">
        <f t="shared" ca="1" si="609"/>
        <v>7.2338555968741057E-4</v>
      </c>
      <c r="T373" s="223">
        <f t="shared" ca="1" si="610"/>
        <v>6.7426898995479251E-4</v>
      </c>
      <c r="U373" s="223">
        <f t="shared" ca="1" si="611"/>
        <v>5.6708482755490268E-4</v>
      </c>
      <c r="V373" s="223">
        <f t="shared" ca="1" si="612"/>
        <v>4.1106370058326813E-4</v>
      </c>
      <c r="W373" s="223">
        <f t="shared" ca="1" si="613"/>
        <v>2.1964204373205098E-4</v>
      </c>
      <c r="X373" s="223">
        <f t="shared" ca="1" si="614"/>
        <v>9.3049615564465716E-6</v>
      </c>
      <c r="Y373" s="223">
        <f t="shared" ca="1" si="615"/>
        <v>-2.0183345766044844E-4</v>
      </c>
      <c r="Z373" s="223">
        <f t="shared" ca="1" si="616"/>
        <v>-3.9559011502761073E-4</v>
      </c>
      <c r="AA373" s="223">
        <f t="shared" ca="1" si="617"/>
        <v>-5.5527881731328192E-4</v>
      </c>
      <c r="AB373" s="223">
        <f t="shared" ca="1" si="618"/>
        <v>-6.6714728070190051E-4</v>
      </c>
      <c r="AC373" s="223">
        <f t="shared" ca="1" si="619"/>
        <v>-7.2156146824213182E-4</v>
      </c>
      <c r="AD373" s="223">
        <f t="shared" ca="1" si="620"/>
        <v>-7.138352666402019E-4</v>
      </c>
      <c r="AE373" s="223">
        <f t="shared" ca="1" si="621"/>
        <v>-6.4463405119019948E-4</v>
      </c>
      <c r="AF373" s="223">
        <f t="shared" ca="1" si="622"/>
        <v>-5.199173841005251E-4</v>
      </c>
      <c r="AG373" s="223">
        <f t="shared" ca="1" si="623"/>
        <v>-3.50425780998137E-4</v>
      </c>
      <c r="AH373" s="223">
        <f t="shared" ca="1" si="624"/>
        <v>-1.507557449346318E-4</v>
      </c>
      <c r="AI373" s="223">
        <f t="shared" ca="1" si="625"/>
        <v>6.1897274655524175E-5</v>
      </c>
      <c r="AJ373" s="223">
        <f t="shared" ca="1" si="626"/>
        <v>2.6921974251416524E-4</v>
      </c>
      <c r="AK373" s="223">
        <f t="shared" ca="1" si="627"/>
        <v>4.5335718691896277E-4</v>
      </c>
      <c r="AL373" s="223">
        <f t="shared" ca="1" si="628"/>
        <v>5.9845181479951991E-4</v>
      </c>
      <c r="AM373" s="223">
        <f t="shared" ca="1" si="629"/>
        <v>6.9200817422864142E-4</v>
      </c>
      <c r="AN373" s="223">
        <f t="shared" ca="1" si="630"/>
        <v>7.2596925435205767E-4</v>
      </c>
      <c r="AO373" s="223">
        <f t="shared" ca="1" si="631"/>
        <v>6.9741034975319763E-4</v>
      </c>
      <c r="AP373" s="223">
        <f t="shared" ca="1" si="632"/>
        <v>6.0879093411982685E-4</v>
      </c>
      <c r="AQ373" s="223">
        <f t="shared" ca="1" si="633"/>
        <v>4.6774285202150619E-4</v>
      </c>
      <c r="AR373" s="223">
        <f t="shared" ca="1" si="634"/>
        <v>2.8641306957977609E-4</v>
      </c>
      <c r="AS373" s="223">
        <f t="shared" ca="1" si="635"/>
        <v>8.0417585902019554E-5</v>
      </c>
      <c r="AT373" s="223">
        <f t="shared" ca="1" si="636"/>
        <v>-1.3250340627607015E-4</v>
      </c>
      <c r="AU373" s="223">
        <f t="shared" ca="1" si="637"/>
        <v>-3.3401329407698843E-4</v>
      </c>
      <c r="AV373" s="223">
        <f t="shared" ca="1" si="638"/>
        <v>-5.0675818127003842E-4</v>
      </c>
      <c r="AW373" s="223">
        <f t="shared" ca="1" si="639"/>
        <v>-6.358613941621988E-4</v>
      </c>
      <c r="AX373" s="223">
        <f t="shared" ca="1" si="640"/>
        <v>-7.1020465074741232E-4</v>
      </c>
      <c r="AY373" s="223">
        <f t="shared" ca="1" si="641"/>
        <v>-7.2338555968741057E-4</v>
      </c>
      <c r="AZ373" s="223">
        <f t="shared" ca="1" si="642"/>
        <v>-6.7426898995479262E-4</v>
      </c>
      <c r="BA373" s="223">
        <f t="shared" ca="1" si="643"/>
        <v>-5.6708482755490322E-4</v>
      </c>
      <c r="BB373" s="223">
        <f t="shared" ca="1" si="644"/>
        <v>-4.1106370058326835E-4</v>
      </c>
      <c r="BC373" s="223">
        <f t="shared" ca="1" si="645"/>
        <v>-2.1964204373205062E-4</v>
      </c>
      <c r="BD373" s="223">
        <f t="shared" ca="1" si="646"/>
        <v>-9.3049615564468426E-6</v>
      </c>
      <c r="BE373" s="223">
        <f t="shared" ca="1" si="647"/>
        <v>2.0183345766044888E-4</v>
      </c>
      <c r="BF373" s="223">
        <f t="shared" ca="1" si="648"/>
        <v>3.9559011502761056E-4</v>
      </c>
      <c r="BG373" s="223">
        <f t="shared" ca="1" si="649"/>
        <v>5.552788173132817E-4</v>
      </c>
      <c r="BH373" s="223">
        <f t="shared" ca="1" si="650"/>
        <v>6.6714728070190008E-4</v>
      </c>
      <c r="BI373" s="223">
        <f t="shared" ca="1" si="651"/>
        <v>7.215614682421316E-4</v>
      </c>
      <c r="BJ373" s="223">
        <f t="shared" ca="1" si="652"/>
        <v>7.1383526664020179E-4</v>
      </c>
      <c r="BK373" s="223">
        <f t="shared" ca="1" si="653"/>
        <v>6.446340511901997E-4</v>
      </c>
      <c r="BL373" s="223">
        <f t="shared" ca="1" si="654"/>
        <v>5.1991738410052564E-4</v>
      </c>
      <c r="BM373" s="223">
        <f t="shared" ca="1" si="655"/>
        <v>3.5042578099813608E-4</v>
      </c>
      <c r="BN373" s="223">
        <f t="shared" ca="1" si="656"/>
        <v>1.5075574493463205E-4</v>
      </c>
      <c r="BO373" s="223">
        <f t="shared" ca="1" si="657"/>
        <v>-6.1897274655523958E-5</v>
      </c>
      <c r="BP373" s="223">
        <f t="shared" ca="1" si="658"/>
        <v>-2.6921974251416388E-4</v>
      </c>
      <c r="BQ373" s="223">
        <f t="shared" ca="1" si="659"/>
        <v>-4.5335718691896364E-4</v>
      </c>
      <c r="BR373" s="223">
        <f t="shared" ca="1" si="660"/>
        <v>-5.9845181479951969E-4</v>
      </c>
      <c r="BS373" s="223">
        <f t="shared" ca="1" si="661"/>
        <v>-6.9200817422864088E-4</v>
      </c>
      <c r="BT373" s="223">
        <f t="shared" ca="1" si="662"/>
        <v>-7.2596925435205778E-4</v>
      </c>
      <c r="BU373" s="223">
        <f t="shared" ca="1" si="663"/>
        <v>-6.9741034975319763E-4</v>
      </c>
      <c r="BV373" s="223">
        <f t="shared" ca="1" si="664"/>
        <v>-6.0879093411982696E-4</v>
      </c>
      <c r="BW373" s="223">
        <f t="shared" ca="1" si="665"/>
        <v>-4.6774285202150738E-4</v>
      </c>
      <c r="BX373" s="223">
        <f t="shared" ca="1" si="666"/>
        <v>-2.8641306957977522E-4</v>
      </c>
      <c r="BY373" s="223">
        <f t="shared" ca="1" si="667"/>
        <v>-8.041758590201988E-5</v>
      </c>
      <c r="BZ373" s="223">
        <f t="shared" ca="1" si="668"/>
        <v>1.3250340627606988E-4</v>
      </c>
      <c r="CA373" s="223">
        <f t="shared" ca="1" si="669"/>
        <v>3.3401329407698935E-4</v>
      </c>
      <c r="CB373" s="223">
        <f t="shared" ca="1" si="670"/>
        <v>5.0675818127003821E-4</v>
      </c>
      <c r="CC373" s="223">
        <f t="shared" ca="1" si="671"/>
        <v>6.358613941621988E-4</v>
      </c>
      <c r="CD373" s="223">
        <f t="shared" ca="1" si="672"/>
        <v>7.1020465074741199E-4</v>
      </c>
      <c r="CE373" s="223">
        <f t="shared" ca="1" si="673"/>
        <v>7.2338555968741046E-4</v>
      </c>
      <c r="CF373" s="223">
        <f t="shared" ca="1" si="674"/>
        <v>6.7426898995479273E-4</v>
      </c>
      <c r="CG373" s="223">
        <f t="shared" ca="1" si="675"/>
        <v>5.6708482755490333E-4</v>
      </c>
      <c r="CH373" s="223">
        <f t="shared" ca="1" si="676"/>
        <v>4.1106370058326965E-4</v>
      </c>
      <c r="CI373" s="223">
        <f t="shared" ca="1" si="677"/>
        <v>2.1964204373205087E-4</v>
      </c>
      <c r="CJ373" s="223">
        <f t="shared" ca="1" si="678"/>
        <v>9.3049615564470595E-6</v>
      </c>
      <c r="CK373" s="223">
        <f t="shared" ca="1" si="679"/>
        <v>-2.018334576604473E-4</v>
      </c>
      <c r="CL373" s="223">
        <f t="shared" ca="1" si="680"/>
        <v>-3.9559011502761127E-4</v>
      </c>
      <c r="CM373" s="223">
        <f t="shared" ca="1" si="681"/>
        <v>-5.5527881731328159E-4</v>
      </c>
      <c r="CN373" s="223">
        <f t="shared" ca="1" si="682"/>
        <v>-6.6714728070189997E-4</v>
      </c>
      <c r="CO373" s="223">
        <f t="shared" ca="1" si="683"/>
        <v>-7.215614682421315E-4</v>
      </c>
      <c r="CP373" s="223">
        <f t="shared" ca="1" si="684"/>
        <v>-7.138352666402019E-4</v>
      </c>
      <c r="CQ373" s="223">
        <f t="shared" ca="1" si="685"/>
        <v>-6.446340511901997E-4</v>
      </c>
      <c r="CR373" s="223">
        <f t="shared" ca="1" si="686"/>
        <v>-5.1991738410052586E-4</v>
      </c>
      <c r="CS373" s="223">
        <f t="shared" ca="1" si="687"/>
        <v>-3.504257809981363E-4</v>
      </c>
      <c r="CT373" s="223">
        <f t="shared" ca="1" si="688"/>
        <v>-1.5075574493463229E-4</v>
      </c>
      <c r="CU373" s="223">
        <f t="shared" ca="1" si="689"/>
        <v>6.1897274655523687E-5</v>
      </c>
      <c r="CV373" s="223">
        <f t="shared" ca="1" si="690"/>
        <v>2.692197425141635E-4</v>
      </c>
      <c r="CW373" s="223">
        <f t="shared" ca="1" si="691"/>
        <v>4.5335718691896337E-4</v>
      </c>
      <c r="CX373" s="223">
        <f t="shared" ca="1" si="692"/>
        <v>5.9845181479951958E-4</v>
      </c>
      <c r="CY373" s="223">
        <f t="shared" ca="1" si="693"/>
        <v>6.9200817422864088E-4</v>
      </c>
      <c r="CZ373" s="223">
        <f t="shared" ca="1" si="694"/>
        <v>7.2596925435205778E-4</v>
      </c>
      <c r="DA373" s="223">
        <f t="shared" ca="1" si="695"/>
        <v>6.9741034975319774E-4</v>
      </c>
      <c r="DB373" s="223">
        <f t="shared" ca="1" si="696"/>
        <v>6.0879093411982717E-4</v>
      </c>
      <c r="DC373" s="223">
        <f t="shared" ca="1" si="697"/>
        <v>4.677428520215076E-4</v>
      </c>
      <c r="DD373" s="223">
        <f t="shared" ca="1" si="698"/>
        <v>2.8641306957977544E-4</v>
      </c>
      <c r="DE373" s="223">
        <f t="shared" ca="1" si="699"/>
        <v>8.0417585902020096E-5</v>
      </c>
      <c r="DF373" s="223">
        <f t="shared" ca="1" si="700"/>
        <v>-1.3250340627606955E-4</v>
      </c>
      <c r="DG373" s="223">
        <f t="shared" ca="1" si="701"/>
        <v>-3.3401329407698908E-4</v>
      </c>
      <c r="DH373" s="223">
        <f t="shared" ca="1" si="702"/>
        <v>-5.0675818127003799E-4</v>
      </c>
      <c r="DI373" s="223">
        <f t="shared" ca="1" si="703"/>
        <v>-6.3586139416219869E-4</v>
      </c>
      <c r="DJ373" s="223">
        <f t="shared" ca="1" si="704"/>
        <v>-7.1020465074741188E-4</v>
      </c>
      <c r="DK373" s="223">
        <f t="shared" ca="1" si="705"/>
        <v>-7.2338555968741057E-4</v>
      </c>
      <c r="DL373" s="223">
        <f t="shared" ca="1" si="706"/>
        <v>-6.7426898995479382E-4</v>
      </c>
      <c r="DM373" s="223">
        <f t="shared" ca="1" si="707"/>
        <v>-5.6708482755490354E-4</v>
      </c>
      <c r="DN373" s="223">
        <f t="shared" ca="1" si="708"/>
        <v>-4.1106370058326775E-4</v>
      </c>
      <c r="DO373" s="223">
        <f t="shared" ca="1" si="709"/>
        <v>-2.1964204373205355E-4</v>
      </c>
      <c r="DP373" s="223">
        <f t="shared" ca="1" si="710"/>
        <v>-9.3049615564473305E-6</v>
      </c>
      <c r="DQ373" s="223">
        <f t="shared" ca="1" si="711"/>
        <v>2.0183345766044953E-4</v>
      </c>
      <c r="DR373" s="223">
        <f t="shared" ca="1" si="712"/>
        <v>3.9559011502760899E-4</v>
      </c>
      <c r="DS373" s="223">
        <f t="shared" ca="1" si="713"/>
        <v>5.5527881731328149E-4</v>
      </c>
      <c r="DT373" s="223">
        <f t="shared" ca="1" si="714"/>
        <v>6.6714728070190095E-4</v>
      </c>
      <c r="DU373" s="223">
        <f t="shared" ca="1" si="715"/>
        <v>7.215614682421316E-4</v>
      </c>
      <c r="DV373" s="223">
        <f t="shared" ca="1" si="716"/>
        <v>7.138352666402019E-4</v>
      </c>
      <c r="DW373" s="223">
        <f t="shared" ca="1" si="717"/>
        <v>6.4463405119019872E-4</v>
      </c>
      <c r="DX373" s="223">
        <f t="shared" ca="1" si="718"/>
        <v>5.1991738410052607E-4</v>
      </c>
      <c r="DY373" s="223">
        <f t="shared" ca="1" si="719"/>
        <v>3.5042578099813663E-4</v>
      </c>
      <c r="DZ373" s="223">
        <f t="shared" ca="1" si="720"/>
        <v>1.5075574493463508E-4</v>
      </c>
      <c r="EA373" s="223">
        <f t="shared" ca="1" si="721"/>
        <v>-6.1897274655523416E-5</v>
      </c>
      <c r="EB373" s="223">
        <f t="shared" ca="1" si="722"/>
        <v>-2.6921974251416572E-4</v>
      </c>
      <c r="EC373" s="223">
        <f t="shared" ca="1" si="723"/>
        <v>-4.5335718691896115E-4</v>
      </c>
      <c r="ED373" s="223">
        <f t="shared" ca="1" si="724"/>
        <v>-5.9845181479951937E-4</v>
      </c>
      <c r="EE373" s="223">
        <f t="shared" ca="1" si="725"/>
        <v>-6.9200817422864153E-4</v>
      </c>
      <c r="EF373" s="223">
        <f t="shared" ca="1" si="726"/>
        <v>-7.2596925435205767E-4</v>
      </c>
      <c r="EG373" s="223">
        <f t="shared" ca="1" si="727"/>
        <v>-6.9741034975319784E-4</v>
      </c>
      <c r="EH373" s="223">
        <f t="shared" ca="1" si="728"/>
        <v>-6.0879093411982598E-4</v>
      </c>
      <c r="EI373" s="223">
        <f t="shared" ca="1" si="729"/>
        <v>-4.6774285202150781E-4</v>
      </c>
      <c r="EJ373" s="223">
        <f t="shared" ca="1" si="730"/>
        <v>-2.8641306957977565E-4</v>
      </c>
      <c r="EK373" s="223">
        <f t="shared" ca="1" si="731"/>
        <v>-8.0417585902022915E-5</v>
      </c>
      <c r="EL373" s="223">
        <f t="shared" ca="1" si="732"/>
        <v>1.3250340627606933E-4</v>
      </c>
      <c r="EM373" s="223">
        <f t="shared" ca="1" si="733"/>
        <v>3.3401329407698886E-4</v>
      </c>
      <c r="EN373" s="223">
        <f t="shared" ca="1" si="734"/>
        <v>5.0675818127003593E-4</v>
      </c>
      <c r="EO373" s="223">
        <f t="shared" ca="1" si="735"/>
        <v>6.3586139416219848E-4</v>
      </c>
      <c r="EP373" s="223">
        <f t="shared" ca="1" si="736"/>
        <v>7.1020465074741232E-4</v>
      </c>
      <c r="EQ373" s="223">
        <f t="shared" ca="1" si="737"/>
        <v>7.2338555968741078E-4</v>
      </c>
      <c r="ER373" s="223">
        <f t="shared" ca="1" si="738"/>
        <v>6.7426898995479306E-4</v>
      </c>
      <c r="ES373" s="223">
        <f t="shared" ca="1" si="739"/>
        <v>5.6708482755490203E-4</v>
      </c>
      <c r="ET373" s="223">
        <f t="shared" ca="1" si="740"/>
        <v>4.1106370058327009E-4</v>
      </c>
      <c r="EU373" s="223">
        <f t="shared" ca="1" si="741"/>
        <v>2.1964204373205135E-4</v>
      </c>
      <c r="EV373" s="223">
        <f t="shared" ca="1" si="742"/>
        <v>9.3049615564450537E-6</v>
      </c>
      <c r="EW373" s="223">
        <f t="shared" ca="1" si="743"/>
        <v>-2.0183345766044682E-4</v>
      </c>
      <c r="EX373" s="223">
        <f t="shared" ca="1" si="744"/>
        <v>-3.9559011502761094E-4</v>
      </c>
      <c r="EY373" s="223">
        <f t="shared" ca="1" si="745"/>
        <v>-5.5527881731327953E-4</v>
      </c>
      <c r="EZ373" s="223">
        <f t="shared" ca="1" si="746"/>
        <v>-6.6714728070189975E-4</v>
      </c>
      <c r="FA373" s="223">
        <f t="shared" ca="1" si="747"/>
        <v>-7.2156146824213182E-4</v>
      </c>
      <c r="FB373" s="223">
        <f t="shared" ca="1" si="748"/>
        <v>-7.1383526664020244E-4</v>
      </c>
      <c r="FC373" s="223">
        <f t="shared" ca="1" si="749"/>
        <v>-6.4463405119020002E-4</v>
      </c>
      <c r="FD373" s="223">
        <f t="shared" ca="1" si="750"/>
        <v>-5.1991738410052445E-4</v>
      </c>
      <c r="FE373" s="223">
        <f t="shared" ca="1" si="751"/>
        <v>-3.5042578099813912E-4</v>
      </c>
      <c r="FF373" s="223">
        <f t="shared" ca="1" si="752"/>
        <v>-1.5075574493463283E-4</v>
      </c>
      <c r="FG373" s="223">
        <f t="shared" ca="1" si="753"/>
        <v>6.1897274655525747E-5</v>
      </c>
      <c r="FH373" s="223">
        <f t="shared" ca="1" si="754"/>
        <v>2.6921974251416301E-4</v>
      </c>
      <c r="FI373" s="223">
        <f t="shared" ca="1" si="755"/>
        <v>4.5335718691896299E-4</v>
      </c>
      <c r="FJ373" s="223">
        <f t="shared" ca="1" si="756"/>
        <v>5.9845181479951785E-4</v>
      </c>
      <c r="FK373" s="223">
        <f t="shared" ca="1" si="757"/>
        <v>6.9200817422864066E-4</v>
      </c>
      <c r="FL373" s="223">
        <f t="shared" ca="1" si="758"/>
        <v>7.2596925435205767E-4</v>
      </c>
      <c r="FM373" s="223">
        <f t="shared" ca="1" si="759"/>
        <v>6.974103497531986E-4</v>
      </c>
      <c r="FN373" s="223">
        <f t="shared" ca="1" si="760"/>
        <v>6.087909341198275E-4</v>
      </c>
      <c r="FO373" s="223">
        <f t="shared" ca="1" si="761"/>
        <v>4.6774285202150602E-4</v>
      </c>
      <c r="FP373" s="223">
        <f t="shared" ca="1" si="762"/>
        <v>2.8641306957977826E-4</v>
      </c>
      <c r="FQ373" s="223">
        <f t="shared" ca="1" si="763"/>
        <v>8.0417585902020693E-5</v>
      </c>
      <c r="FR373" s="223">
        <f t="shared" ca="1" si="764"/>
        <v>-1.3250340627607161E-4</v>
      </c>
      <c r="FS373" s="223">
        <f t="shared" ca="1" si="765"/>
        <v>-3.3401329407698637E-4</v>
      </c>
      <c r="FT373" s="223">
        <f t="shared" ca="1" si="766"/>
        <v>-5.0675818127003756E-4</v>
      </c>
      <c r="FU373" s="223">
        <f t="shared" ca="1" si="767"/>
        <v>-6.3586139416219967E-4</v>
      </c>
      <c r="FV373" s="223">
        <f t="shared" ca="1" si="768"/>
        <v>-7.1020465074741177E-4</v>
      </c>
      <c r="FW373" s="223">
        <f t="shared" ca="1" si="769"/>
        <v>-7.2338555968741057E-4</v>
      </c>
      <c r="FX373" s="223">
        <f t="shared" ca="1" si="770"/>
        <v>-6.7426898995479392E-4</v>
      </c>
      <c r="FY373" s="223">
        <f t="shared" ca="1" si="771"/>
        <v>-5.6708482755490398E-4</v>
      </c>
      <c r="FZ373" s="223">
        <f t="shared" ca="1" si="772"/>
        <v>-4.1106370058326819E-4</v>
      </c>
      <c r="GA373" s="223">
        <f t="shared" ca="1" si="773"/>
        <v>-2.1964204373205407E-4</v>
      </c>
      <c r="GB373" s="223">
        <f t="shared" ca="1" si="774"/>
        <v>-9.3049615564479268E-6</v>
      </c>
      <c r="GC373" s="223">
        <f t="shared" ca="1" si="775"/>
        <v>2.0183345766044898E-4</v>
      </c>
      <c r="GD373" s="223">
        <f t="shared" ca="1" si="776"/>
        <v>3.9559011502760845E-4</v>
      </c>
      <c r="GE373" s="223">
        <f t="shared" ca="1" si="777"/>
        <v>5.5527881731328105E-4</v>
      </c>
      <c r="GF373" s="223">
        <f t="shared" ca="1" si="778"/>
        <v>6.6714728070190073E-4</v>
      </c>
      <c r="GG373" s="223">
        <f t="shared" ca="1" si="779"/>
        <v>7.215614682421316E-4</v>
      </c>
      <c r="GH373" s="223">
        <f t="shared" ca="1" si="780"/>
        <v>7.1383526664020201E-4</v>
      </c>
      <c r="GI373" s="223">
        <f t="shared" ca="1" si="781"/>
        <v>6.4463405119019894E-4</v>
      </c>
      <c r="GJ373" s="223">
        <f t="shared" ca="1" si="782"/>
        <v>5.1991738410052651E-4</v>
      </c>
      <c r="GK373" s="223">
        <f t="shared" ca="1" si="783"/>
        <v>3.5042578099813706E-4</v>
      </c>
      <c r="GL373" s="223">
        <f t="shared" ca="1" si="784"/>
        <v>1.507557449346356E-4</v>
      </c>
      <c r="GM373" s="223">
        <f t="shared" ca="1" si="785"/>
        <v>-6.1897274655522928E-5</v>
      </c>
      <c r="GN373" s="223">
        <f t="shared" ca="1" si="786"/>
        <v>-2.6921974251416518E-4</v>
      </c>
      <c r="GO373" s="223">
        <f t="shared" ca="1" si="787"/>
        <v>-4.5335718691896077E-4</v>
      </c>
      <c r="GP373" s="223">
        <f t="shared" ca="1" si="788"/>
        <v>-5.9845181479951915E-4</v>
      </c>
      <c r="GQ373" s="223">
        <f t="shared" ca="1" si="789"/>
        <v>-6.9200817422864131E-4</v>
      </c>
      <c r="GR373" s="223">
        <f t="shared" ca="1" si="790"/>
        <v>-7.2596925435205767E-4</v>
      </c>
      <c r="GS373" s="223">
        <f t="shared" ca="1" si="791"/>
        <v>-6.9741034975319806E-4</v>
      </c>
      <c r="GT373" s="223">
        <f t="shared" ca="1" si="792"/>
        <v>-6.087909341198262E-4</v>
      </c>
      <c r="GU373" s="223">
        <f t="shared" ca="1" si="793"/>
        <v>-4.6774285202150819E-4</v>
      </c>
      <c r="GV373" s="223">
        <f t="shared" ca="1" si="794"/>
        <v>-2.8641306957977609E-4</v>
      </c>
      <c r="GW373" s="223">
        <f t="shared" ca="1" si="795"/>
        <v>-8.0417585902023512E-5</v>
      </c>
      <c r="GX373" s="223">
        <f t="shared" ca="1" si="796"/>
        <v>1.3250340627606879E-4</v>
      </c>
      <c r="GY373" s="223">
        <f t="shared" ca="1" si="797"/>
        <v>3.3401329407698843E-4</v>
      </c>
      <c r="GZ373" s="223">
        <f t="shared" ca="1" si="798"/>
        <v>5.0675818127003561E-4</v>
      </c>
      <c r="HA373" s="223">
        <f t="shared" ca="1" si="799"/>
        <v>6.3586139416219826E-4</v>
      </c>
      <c r="HB373" s="223">
        <f t="shared" ca="1" si="800"/>
        <v>7.1020465074741221E-4</v>
      </c>
      <c r="HC373" s="223">
        <f t="shared" ca="1" si="801"/>
        <v>7.2338555968741078E-4</v>
      </c>
      <c r="HD373" s="223">
        <f t="shared" ca="1" si="802"/>
        <v>6.7426898995479306E-4</v>
      </c>
      <c r="HE373" s="223">
        <f t="shared" ca="1" si="803"/>
        <v>5.6708482755490246E-4</v>
      </c>
      <c r="HF373" s="223">
        <f t="shared" ca="1" si="804"/>
        <v>4.1106370058327052E-4</v>
      </c>
      <c r="HG373" s="223">
        <f t="shared" ca="1" si="805"/>
        <v>2.1964204373205187E-4</v>
      </c>
      <c r="HH373" s="223">
        <f t="shared" ca="1" si="806"/>
        <v>9.3049615564455416E-6</v>
      </c>
      <c r="HI373" s="223">
        <f t="shared" ca="1" si="807"/>
        <v>-2.0183345766044633E-4</v>
      </c>
      <c r="HJ373" s="223">
        <f t="shared" ca="1" si="808"/>
        <v>-3.955901150276104E-4</v>
      </c>
      <c r="HK373" s="223">
        <f t="shared" ca="1" si="809"/>
        <v>-5.5527881731327921E-4</v>
      </c>
      <c r="HL373" s="223">
        <f t="shared" ca="1" si="810"/>
        <v>-6.6714728070189954E-4</v>
      </c>
      <c r="HM373" s="223">
        <f t="shared" ca="1" si="811"/>
        <v>-7.2156146824213171E-4</v>
      </c>
      <c r="HN373" s="223">
        <f t="shared" ca="1" si="812"/>
        <v>-7.1383526664020255E-4</v>
      </c>
      <c r="HO373" s="223">
        <f t="shared" ca="1" si="813"/>
        <v>-6.4463405119020024E-4</v>
      </c>
      <c r="HP373" s="223">
        <f t="shared" ca="1" si="814"/>
        <v>-5.1991738410052488E-4</v>
      </c>
      <c r="HQ373" s="223">
        <f t="shared" ca="1" si="815"/>
        <v>-3.50425780998135E-4</v>
      </c>
      <c r="HR373" s="223">
        <f t="shared" ca="1" si="816"/>
        <v>-1.5075574493463842E-4</v>
      </c>
      <c r="HS373" s="223">
        <f t="shared" ca="1" si="817"/>
        <v>6.1897274655520055E-5</v>
      </c>
      <c r="HT373" s="223">
        <f t="shared" ca="1" si="818"/>
        <v>2.6921974251416247E-4</v>
      </c>
      <c r="HU373" s="223">
        <f t="shared" ca="1" si="819"/>
        <v>4.5335718691896256E-4</v>
      </c>
      <c r="HV373" s="223">
        <f t="shared" ca="1" si="820"/>
        <v>5.9845181479952045E-4</v>
      </c>
      <c r="HW373" s="223">
        <f t="shared" ca="1" si="821"/>
        <v>6.9200817422864207E-4</v>
      </c>
      <c r="HX373" s="223">
        <f t="shared" ca="1" si="822"/>
        <v>7.2596925435205756E-4</v>
      </c>
      <c r="HY373" s="223">
        <f t="shared" ca="1" si="823"/>
        <v>6.9741034975319871E-4</v>
      </c>
      <c r="HZ373" s="223">
        <f t="shared" ca="1" si="824"/>
        <v>6.0879093411982783E-4</v>
      </c>
      <c r="IA373" s="223">
        <f t="shared" ca="1" si="825"/>
        <v>4.677428520215064E-4</v>
      </c>
      <c r="IB373" s="223">
        <f t="shared" ca="1" si="826"/>
        <v>2.8641306957977403E-4</v>
      </c>
      <c r="IC373" s="223">
        <f t="shared" ca="1" si="827"/>
        <v>8.0417585902026331E-5</v>
      </c>
      <c r="ID373" s="223">
        <f t="shared" ca="1" si="828"/>
        <v>-1.3250340627606597E-4</v>
      </c>
      <c r="IE373" s="223">
        <f t="shared" ca="1" si="829"/>
        <v>-6.4711287481439847E-4</v>
      </c>
      <c r="IF373" s="223">
        <f t="shared" ca="1" si="830"/>
        <v>-5.0675818127003734E-4</v>
      </c>
      <c r="IG373" s="223">
        <f t="shared" ca="1" si="831"/>
        <v>-6.3586139416219934E-4</v>
      </c>
      <c r="IH373" s="223">
        <f t="shared" ca="1" si="832"/>
        <v>-7.1020465074741286E-4</v>
      </c>
      <c r="II373" s="223">
        <f t="shared" ca="1" si="833"/>
        <v>-7.23385559687411E-4</v>
      </c>
      <c r="IJ373" s="223">
        <f t="shared" ca="1" si="834"/>
        <v>-6.7426898995479425E-4</v>
      </c>
      <c r="IK373" s="223">
        <f t="shared" ca="1" si="835"/>
        <v>-5.670848275549042E-4</v>
      </c>
      <c r="IL373" s="223">
        <f t="shared" ca="1" si="836"/>
        <v>-4.1106370058326862E-4</v>
      </c>
      <c r="IM373" s="223">
        <f t="shared" ca="1" si="837"/>
        <v>-2.1964204373204959E-4</v>
      </c>
      <c r="IN373" s="223">
        <f t="shared" ca="1" si="838"/>
        <v>-9.3049615564432648E-6</v>
      </c>
      <c r="IO373" s="223">
        <f t="shared" ca="1" si="839"/>
        <v>2.0183345766044351E-4</v>
      </c>
      <c r="IP373" s="223">
        <f t="shared" ca="1" si="840"/>
        <v>3.9559011502760812E-4</v>
      </c>
      <c r="IQ373" s="223">
        <f t="shared" ca="1" si="841"/>
        <v>5.5527881731328062E-4</v>
      </c>
      <c r="IR373" s="223">
        <f t="shared" ca="1" si="842"/>
        <v>6.6714728070190051E-4</v>
      </c>
      <c r="IS373" s="223">
        <f t="shared" ca="1" si="843"/>
        <v>7.2156146824213204E-4</v>
      </c>
      <c r="IT373" s="223">
        <f t="shared" ca="1" si="844"/>
        <v>7.1383526664020309E-4</v>
      </c>
      <c r="IU373" s="223">
        <f t="shared" ca="1" si="845"/>
        <v>6.4463405119020165E-4</v>
      </c>
      <c r="IV373" s="223">
        <f t="shared" ca="1" si="846"/>
        <v>5.1991738410052683E-4</v>
      </c>
      <c r="IW373" s="223">
        <f t="shared" ca="1" si="847"/>
        <v>3.5042578099813749E-4</v>
      </c>
      <c r="IX373" s="223">
        <f t="shared" ca="1" si="848"/>
        <v>1.5075574493463105E-4</v>
      </c>
      <c r="IY373" s="223">
        <f t="shared" ca="1" si="849"/>
        <v>-6.1897274655527427E-5</v>
      </c>
      <c r="IZ373" s="223">
        <f t="shared" ca="1" si="850"/>
        <v>-2.6921974251415987E-4</v>
      </c>
      <c r="JA373" s="223">
        <f t="shared" ca="1" si="851"/>
        <v>-4.5335718691896039E-4</v>
      </c>
      <c r="JB373" s="223">
        <f t="shared" ca="1" si="852"/>
        <v>-5.9845181479951882E-4</v>
      </c>
    </row>
    <row r="374" spans="2:262">
      <c r="B374" s="230">
        <v>13</v>
      </c>
      <c r="C374" s="229">
        <f t="shared" si="853"/>
        <v>2.5390624999999995E-4</v>
      </c>
      <c r="D374" s="226">
        <f t="shared" ca="1" si="597"/>
        <v>50.087666693075327</v>
      </c>
      <c r="E374" s="225">
        <f ca="1">S361</f>
        <v>8.766669307532679E-2</v>
      </c>
      <c r="F374" s="224">
        <v>13</v>
      </c>
      <c r="G374" s="223">
        <f t="shared" ca="1" si="854"/>
        <v>6.1491274796972315E-3</v>
      </c>
      <c r="H374" s="223">
        <f t="shared" ca="1" si="598"/>
        <v>6.4193833346031133E-3</v>
      </c>
      <c r="I374" s="223">
        <f t="shared" ca="1" si="599"/>
        <v>6.0416432767726787E-3</v>
      </c>
      <c r="J374" s="223">
        <f t="shared" ca="1" si="600"/>
        <v>5.0540377621691151E-3</v>
      </c>
      <c r="K374" s="223">
        <f t="shared" ca="1" si="601"/>
        <v>3.5562592851492046E-3</v>
      </c>
      <c r="L374" s="223">
        <f t="shared" ca="1" si="602"/>
        <v>1.6994990553205204E-3</v>
      </c>
      <c r="M374" s="223">
        <f t="shared" ca="1" si="603"/>
        <v>-3.2881479331304956E-4</v>
      </c>
      <c r="N374" s="223">
        <f t="shared" ca="1" si="604"/>
        <v>-2.3239368802137473E-3</v>
      </c>
      <c r="O374" s="223">
        <f t="shared" ca="1" si="605"/>
        <v>-4.0844723220517859E-3</v>
      </c>
      <c r="P374" s="223">
        <f t="shared" ca="1" si="606"/>
        <v>-5.4327062650671512E-3</v>
      </c>
      <c r="Q374" s="223">
        <f t="shared" ca="1" si="607"/>
        <v>-6.2325430690794194E-3</v>
      </c>
      <c r="R374" s="223">
        <f t="shared" ca="1" si="608"/>
        <v>-6.4032442966342942E-3</v>
      </c>
      <c r="S374" s="223">
        <f t="shared" ca="1" si="609"/>
        <v>-5.9275787446723804E-3</v>
      </c>
      <c r="T374" s="223">
        <f t="shared" ca="1" si="610"/>
        <v>-4.8535618248671461E-3</v>
      </c>
      <c r="U374" s="223">
        <f t="shared" ca="1" si="611"/>
        <v>-3.2896087132514625E-3</v>
      </c>
      <c r="V374" s="223">
        <f t="shared" ca="1" si="612"/>
        <v>-1.393590527846177E-3</v>
      </c>
      <c r="W374" s="223">
        <f t="shared" ca="1" si="613"/>
        <v>6.4310175645652078E-4</v>
      </c>
      <c r="X374" s="223">
        <f t="shared" ca="1" si="614"/>
        <v>2.6148770093348708E-3</v>
      </c>
      <c r="Y374" s="223">
        <f t="shared" ca="1" si="615"/>
        <v>4.3226970618400846E-3</v>
      </c>
      <c r="Z374" s="223">
        <f t="shared" ca="1" si="616"/>
        <v>5.5941683434328864E-3</v>
      </c>
      <c r="AA374" s="223">
        <f t="shared" ca="1" si="617"/>
        <v>6.3009439163018979E-3</v>
      </c>
      <c r="AB374" s="223">
        <f t="shared" ca="1" si="618"/>
        <v>6.3716792822969218E-3</v>
      </c>
      <c r="AC374" s="223">
        <f t="shared" ca="1" si="619"/>
        <v>5.7992341561815854E-3</v>
      </c>
      <c r="AD374" s="223">
        <f t="shared" ca="1" si="620"/>
        <v>4.641393232007269E-3</v>
      </c>
      <c r="AE374" s="223">
        <f t="shared" ca="1" si="621"/>
        <v>3.0150331858278074E-3</v>
      </c>
      <c r="AF374" s="223">
        <f t="shared" ca="1" si="622"/>
        <v>1.0843247187261418E-3</v>
      </c>
      <c r="AG374" s="223">
        <f t="shared" ca="1" si="623"/>
        <v>-9.558394311396279E-4</v>
      </c>
      <c r="AH374" s="223">
        <f t="shared" ca="1" si="624"/>
        <v>-2.89951767070434E-3</v>
      </c>
      <c r="AI374" s="223">
        <f t="shared" ca="1" si="625"/>
        <v>-4.5505080457828653E-3</v>
      </c>
      <c r="AJ374" s="223">
        <f t="shared" ca="1" si="626"/>
        <v>-5.7421535802680175E-3</v>
      </c>
      <c r="AK374" s="223">
        <f t="shared" ca="1" si="627"/>
        <v>-6.3541652377325005E-3</v>
      </c>
      <c r="AL374" s="223">
        <f t="shared" ca="1" si="628"/>
        <v>-6.3247643344753052E-3</v>
      </c>
      <c r="AM374" s="223">
        <f t="shared" ca="1" si="629"/>
        <v>-5.6569187046556311E-3</v>
      </c>
      <c r="AN374" s="223">
        <f t="shared" ca="1" si="630"/>
        <v>-4.4180431163134536E-3</v>
      </c>
      <c r="AO374" s="223">
        <f t="shared" ca="1" si="631"/>
        <v>-2.7331941793737762E-3</v>
      </c>
      <c r="AP374" s="223">
        <f t="shared" ca="1" si="632"/>
        <v>-7.7244667638306629E-4</v>
      </c>
      <c r="AQ374" s="223">
        <f t="shared" ca="1" si="633"/>
        <v>1.2662744049114854E-3</v>
      </c>
      <c r="AR374" s="223">
        <f t="shared" ca="1" si="634"/>
        <v>3.1771731400373204E-3</v>
      </c>
      <c r="AS374" s="223">
        <f t="shared" ca="1" si="635"/>
        <v>4.7673564572659199E-3</v>
      </c>
      <c r="AT374" s="223">
        <f t="shared" ca="1" si="636"/>
        <v>5.8763054661750275E-3</v>
      </c>
      <c r="AU374" s="223">
        <f t="shared" ca="1" si="637"/>
        <v>6.392078818546261E-3</v>
      </c>
      <c r="AV374" s="223">
        <f t="shared" ca="1" si="638"/>
        <v>6.2626124753880109E-3</v>
      </c>
      <c r="AW374" s="223">
        <f t="shared" ca="1" si="639"/>
        <v>5.5009752404826025E-3</v>
      </c>
      <c r="AX374" s="223">
        <f t="shared" ca="1" si="640"/>
        <v>4.1840495477775581E-3</v>
      </c>
      <c r="AY374" s="223">
        <f t="shared" ca="1" si="641"/>
        <v>2.4447706687420875E-3</v>
      </c>
      <c r="AZ374" s="223">
        <f t="shared" ca="1" si="642"/>
        <v>4.5870774233823519E-4</v>
      </c>
      <c r="BA374" s="223">
        <f t="shared" ca="1" si="643"/>
        <v>-1.5736588127293599E-3</v>
      </c>
      <c r="BB374" s="223">
        <f t="shared" ca="1" si="644"/>
        <v>-3.4471745209884511E-3</v>
      </c>
      <c r="BC374" s="223">
        <f t="shared" ca="1" si="645"/>
        <v>-4.9727198894723122E-3</v>
      </c>
      <c r="BD374" s="223">
        <f t="shared" ca="1" si="646"/>
        <v>-5.9963008175104521E-3</v>
      </c>
      <c r="BE374" s="223">
        <f t="shared" ca="1" si="647"/>
        <v>-6.414593321606165E-3</v>
      </c>
      <c r="BF374" s="223">
        <f t="shared" ca="1" si="648"/>
        <v>-6.1853734343074399E-3</v>
      </c>
      <c r="BG374" s="223">
        <f t="shared" ca="1" si="649"/>
        <v>-5.3317794451267211E-3</v>
      </c>
      <c r="BH374" s="223">
        <f t="shared" ca="1" si="650"/>
        <v>-3.9399762374016257E-3</v>
      </c>
      <c r="BI374" s="223">
        <f t="shared" ca="1" si="651"/>
        <v>-2.15045749143279E-3</v>
      </c>
      <c r="BJ374" s="223">
        <f t="shared" ca="1" si="652"/>
        <v>-1.4386374116405736E-4</v>
      </c>
      <c r="BK374" s="223">
        <f t="shared" ca="1" si="653"/>
        <v>1.8772521386311376E-3</v>
      </c>
      <c r="BL374" s="223">
        <f t="shared" ca="1" si="654"/>
        <v>3.7088713565817007E-3</v>
      </c>
      <c r="BM374" s="223">
        <f t="shared" ca="1" si="655"/>
        <v>5.1661036039061456E-3</v>
      </c>
      <c r="BN374" s="223">
        <f t="shared" ca="1" si="656"/>
        <v>6.1018505549625774E-3</v>
      </c>
      <c r="BO374" s="223">
        <f t="shared" ca="1" si="657"/>
        <v>6.4216545075023029E-3</v>
      </c>
      <c r="BP374" s="223">
        <f t="shared" ca="1" si="658"/>
        <v>6.0932332868488918E-3</v>
      </c>
      <c r="BQ374" s="223">
        <f t="shared" ca="1" si="659"/>
        <v>5.1497389260788187E-3</v>
      </c>
      <c r="BR374" s="223">
        <f t="shared" ca="1" si="660"/>
        <v>3.686411179168615E-3</v>
      </c>
      <c r="BS374" s="223">
        <f t="shared" ca="1" si="661"/>
        <v>1.8509636736687895E-3</v>
      </c>
      <c r="BT374" s="223">
        <f t="shared" ca="1" si="662"/>
        <v>-1.7132684036353643E-4</v>
      </c>
      <c r="BU374" s="223">
        <f t="shared" ca="1" si="663"/>
        <v>-2.1763229997030964E-3</v>
      </c>
      <c r="BV374" s="223">
        <f t="shared" ca="1" si="664"/>
        <v>-3.961633196218165E-3</v>
      </c>
      <c r="BW374" s="223">
        <f t="shared" ca="1" si="665"/>
        <v>-5.3470417222609423E-3</v>
      </c>
      <c r="BX374" s="223">
        <f t="shared" ca="1" si="666"/>
        <v>-6.1927003999688044E-3</v>
      </c>
      <c r="BY374" s="223">
        <f t="shared" ca="1" si="667"/>
        <v>-6.4132453652193623E-3</v>
      </c>
      <c r="BZ374" s="223">
        <f t="shared" ca="1" si="668"/>
        <v>-5.9864140066981288E-3</v>
      </c>
      <c r="CA374" s="223">
        <f t="shared" ca="1" si="669"/>
        <v>-4.9552922348941224E-3</v>
      </c>
      <c r="CB374" s="223">
        <f t="shared" ca="1" si="670"/>
        <v>-3.4239652335135025E-3</v>
      </c>
      <c r="CC374" s="223">
        <f t="shared" ca="1" si="671"/>
        <v>-1.5470107222896724E-3</v>
      </c>
      <c r="CD374" s="223">
        <f t="shared" ca="1" si="672"/>
        <v>4.8610468052625883E-4</v>
      </c>
      <c r="CE374" s="223">
        <f t="shared" ca="1" si="673"/>
        <v>2.4701509080453671E-3</v>
      </c>
      <c r="CF374" s="223">
        <f t="shared" ca="1" si="674"/>
        <v>4.2048511144868713E-3</v>
      </c>
      <c r="CG374" s="223">
        <f t="shared" ca="1" si="675"/>
        <v>5.515098348761259E-3</v>
      </c>
      <c r="CH374" s="223">
        <f t="shared" ca="1" si="676"/>
        <v>6.2686314872950196E-3</v>
      </c>
      <c r="CI374" s="223">
        <f t="shared" ca="1" si="677"/>
        <v>6.3893861531176561E-3</v>
      </c>
      <c r="CJ374" s="223">
        <f t="shared" ca="1" si="678"/>
        <v>5.8651729308572837E-3</v>
      </c>
      <c r="CK374" s="223">
        <f t="shared" ca="1" si="679"/>
        <v>4.7489078106832264E-3</v>
      </c>
      <c r="CL374" s="223">
        <f t="shared" ca="1" si="680"/>
        <v>3.1532706557069411E-3</v>
      </c>
      <c r="CM374" s="223">
        <f t="shared" ca="1" si="681"/>
        <v>1.2393308865784013E-3</v>
      </c>
      <c r="CN374" s="223">
        <f t="shared" ca="1" si="682"/>
        <v>-7.9971145193582973E-4</v>
      </c>
      <c r="CO374" s="223">
        <f t="shared" ca="1" si="683"/>
        <v>-2.7580280064905113E-3</v>
      </c>
      <c r="CP374" s="223">
        <f t="shared" ca="1" si="684"/>
        <v>-4.437939178119318E-3</v>
      </c>
      <c r="CQ374" s="223">
        <f t="shared" ca="1" si="685"/>
        <v>-5.6698686202738581E-3</v>
      </c>
      <c r="CR374" s="223">
        <f t="shared" ca="1" si="686"/>
        <v>-6.3294608923010701E-3</v>
      </c>
      <c r="CS374" s="223">
        <f t="shared" ca="1" si="687"/>
        <v>-6.3501343501289644E-3</v>
      </c>
      <c r="CT374" s="223">
        <f t="shared" ca="1" si="688"/>
        <v>-5.7298021396975287E-3</v>
      </c>
      <c r="CU374" s="223">
        <f t="shared" ca="1" si="689"/>
        <v>-4.5310828516012128E-3</v>
      </c>
      <c r="CV374" s="223">
        <f t="shared" ca="1" si="690"/>
        <v>-2.8749795726968723E-3</v>
      </c>
      <c r="CW374" s="223">
        <f t="shared" ca="1" si="691"/>
        <v>-9.2866539420882136E-4</v>
      </c>
      <c r="CX374" s="223">
        <f t="shared" ca="1" si="692"/>
        <v>1.1113916484112593E-3</v>
      </c>
      <c r="CY374" s="223">
        <f t="shared" ca="1" si="693"/>
        <v>3.0392607738932978E-3</v>
      </c>
      <c r="CZ374" s="223">
        <f t="shared" ca="1" si="694"/>
        <v>4.660335857554097E-3</v>
      </c>
      <c r="DA374" s="223">
        <f t="shared" ca="1" si="695"/>
        <v>5.8109796816583799E-3</v>
      </c>
      <c r="DB374" s="223">
        <f t="shared" ca="1" si="696"/>
        <v>6.3750420716222646E-3</v>
      </c>
      <c r="DC374" s="223">
        <f t="shared" ca="1" si="697"/>
        <v>6.2955845172847332E-3</v>
      </c>
      <c r="DD374" s="223">
        <f t="shared" ca="1" si="698"/>
        <v>5.5806277533118473E-3</v>
      </c>
      <c r="DE374" s="223">
        <f t="shared" ca="1" si="699"/>
        <v>4.3023421170536903E-3</v>
      </c>
      <c r="DF374" s="223">
        <f t="shared" ca="1" si="700"/>
        <v>2.5897624120777276E-3</v>
      </c>
      <c r="DG374" s="223">
        <f t="shared" ca="1" si="701"/>
        <v>6.157626655630649E-4</v>
      </c>
      <c r="DH374" s="223">
        <f t="shared" ca="1" si="702"/>
        <v>-1.4203944050592541E-3</v>
      </c>
      <c r="DI374" s="223">
        <f t="shared" ca="1" si="703"/>
        <v>-3.3131716958839518E-3</v>
      </c>
      <c r="DJ374" s="223">
        <f t="shared" ca="1" si="704"/>
        <v>-4.8715053797108191E-3</v>
      </c>
      <c r="DK374" s="223">
        <f t="shared" ca="1" si="705"/>
        <v>-5.9380915840080793E-3</v>
      </c>
      <c r="DL374" s="223">
        <f t="shared" ca="1" si="706"/>
        <v>-6.4052652162051894E-3</v>
      </c>
      <c r="DM374" s="223">
        <f t="shared" ca="1" si="707"/>
        <v>-6.2258680699102814E-3</v>
      </c>
      <c r="DN374" s="223">
        <f t="shared" ca="1" si="708"/>
        <v>-5.4180091458631754E-3</v>
      </c>
      <c r="DO374" s="223">
        <f t="shared" ca="1" si="709"/>
        <v>-4.0632366635055235E-3</v>
      </c>
      <c r="DP374" s="223">
        <f t="shared" ca="1" si="710"/>
        <v>-2.29830628697147E-3</v>
      </c>
      <c r="DQ374" s="223">
        <f t="shared" ca="1" si="711"/>
        <v>-3.0137651072159556E-4</v>
      </c>
      <c r="DR374" s="223">
        <f t="shared" ca="1" si="712"/>
        <v>1.7259753071736054E-3</v>
      </c>
      <c r="DS374" s="223">
        <f t="shared" ca="1" si="713"/>
        <v>3.5791008970596739E-3</v>
      </c>
      <c r="DT374" s="223">
        <f t="shared" ca="1" si="714"/>
        <v>5.0709390187143547E-3</v>
      </c>
      <c r="DU374" s="223">
        <f t="shared" ca="1" si="715"/>
        <v>6.050898103616492E-3</v>
      </c>
      <c r="DV374" s="223">
        <f t="shared" ca="1" si="716"/>
        <v>6.4200575158473005E-3</v>
      </c>
      <c r="DW374" s="223">
        <f t="shared" ca="1" si="717"/>
        <v>6.1411529610337773E-3</v>
      </c>
      <c r="DX374" s="223">
        <f t="shared" ca="1" si="718"/>
        <v>5.242338079820592E-3</v>
      </c>
      <c r="DY374" s="223">
        <f t="shared" ca="1" si="719"/>
        <v>3.8143425169374721E-3</v>
      </c>
      <c r="DZ374" s="223">
        <f t="shared" ca="1" si="720"/>
        <v>2.001313340712043E-3</v>
      </c>
      <c r="EA374" s="223">
        <f t="shared" ca="1" si="721"/>
        <v>-1.3735686531712952E-5</v>
      </c>
      <c r="EB374" s="223">
        <f t="shared" ca="1" si="722"/>
        <v>-2.0273981835953496E-3</v>
      </c>
      <c r="EC374" s="223">
        <f t="shared" ca="1" si="723"/>
        <v>-3.8364077306821658E-3</v>
      </c>
      <c r="ED374" s="223">
        <f t="shared" ca="1" si="724"/>
        <v>-5.258156321460007E-3</v>
      </c>
      <c r="EE374" s="223">
        <f t="shared" ca="1" si="725"/>
        <v>-6.1491274796972306E-3</v>
      </c>
      <c r="EF374" s="223">
        <f t="shared" ca="1" si="726"/>
        <v>-6.4193833346031116E-3</v>
      </c>
      <c r="EG374" s="223">
        <f t="shared" ca="1" si="727"/>
        <v>-6.0416432767726718E-3</v>
      </c>
      <c r="EH374" s="223">
        <f t="shared" ca="1" si="728"/>
        <v>-5.0540377621691099E-3</v>
      </c>
      <c r="EI374" s="223">
        <f t="shared" ca="1" si="729"/>
        <v>-3.5562592851492098E-3</v>
      </c>
      <c r="EJ374" s="223">
        <f t="shared" ca="1" si="730"/>
        <v>-1.6994990553204949E-3</v>
      </c>
      <c r="EK374" s="223">
        <f t="shared" ca="1" si="731"/>
        <v>3.2881479331306083E-4</v>
      </c>
      <c r="EL374" s="223">
        <f t="shared" ca="1" si="732"/>
        <v>2.3239368802137491E-3</v>
      </c>
      <c r="EM374" s="223">
        <f t="shared" ca="1" si="733"/>
        <v>4.0844723220518136E-3</v>
      </c>
      <c r="EN374" s="223">
        <f t="shared" ca="1" si="734"/>
        <v>5.4327062650671616E-3</v>
      </c>
      <c r="EO374" s="223">
        <f t="shared" ca="1" si="735"/>
        <v>6.232543069079422E-3</v>
      </c>
      <c r="EP374" s="223">
        <f t="shared" ca="1" si="736"/>
        <v>6.4032442966342942E-3</v>
      </c>
      <c r="EQ374" s="223">
        <f t="shared" ca="1" si="737"/>
        <v>5.9275787446723682E-3</v>
      </c>
      <c r="ER374" s="223">
        <f t="shared" ca="1" si="738"/>
        <v>4.8535618248671374E-3</v>
      </c>
      <c r="ES374" s="223">
        <f t="shared" ca="1" si="739"/>
        <v>3.2896087132514612E-3</v>
      </c>
      <c r="ET374" s="223">
        <f t="shared" ca="1" si="740"/>
        <v>1.3935905278461874E-3</v>
      </c>
      <c r="EU374" s="223">
        <f t="shared" ca="1" si="741"/>
        <v>-6.4310175645654463E-4</v>
      </c>
      <c r="EV374" s="223">
        <f t="shared" ca="1" si="742"/>
        <v>-2.6148770093348825E-3</v>
      </c>
      <c r="EW374" s="223">
        <f t="shared" ca="1" si="743"/>
        <v>-4.3226970618400811E-3</v>
      </c>
      <c r="EX374" s="223">
        <f t="shared" ca="1" si="744"/>
        <v>-5.5941683434329011E-3</v>
      </c>
      <c r="EY374" s="223">
        <f t="shared" ca="1" si="745"/>
        <v>-6.3009439163019014E-3</v>
      </c>
      <c r="EZ374" s="223">
        <f t="shared" ca="1" si="746"/>
        <v>-6.3716792822969218E-3</v>
      </c>
      <c r="FA374" s="223">
        <f t="shared" ca="1" si="747"/>
        <v>-5.7992341561815897E-3</v>
      </c>
      <c r="FB374" s="223">
        <f t="shared" ca="1" si="748"/>
        <v>-4.6413932320072526E-3</v>
      </c>
      <c r="FC374" s="223">
        <f t="shared" ca="1" si="749"/>
        <v>-3.0150331858277962E-3</v>
      </c>
      <c r="FD374" s="223">
        <f t="shared" ca="1" si="750"/>
        <v>-1.0843247187261405E-3</v>
      </c>
      <c r="FE374" s="223">
        <f t="shared" ca="1" si="751"/>
        <v>9.5583943113966303E-4</v>
      </c>
      <c r="FF374" s="223">
        <f t="shared" ca="1" si="752"/>
        <v>2.8995176707043513E-3</v>
      </c>
      <c r="FG374" s="223">
        <f t="shared" ca="1" si="753"/>
        <v>4.5505080457828653E-3</v>
      </c>
      <c r="FH374" s="223">
        <f t="shared" ca="1" si="754"/>
        <v>5.7421535802680132E-3</v>
      </c>
      <c r="FI374" s="223">
        <f t="shared" ca="1" si="755"/>
        <v>6.354165237732504E-3</v>
      </c>
      <c r="FJ374" s="223">
        <f t="shared" ca="1" si="756"/>
        <v>6.3247643344753034E-3</v>
      </c>
      <c r="FK374" s="223">
        <f t="shared" ca="1" si="757"/>
        <v>5.6569187046556311E-3</v>
      </c>
      <c r="FL374" s="223">
        <f t="shared" ca="1" si="758"/>
        <v>4.4180431163134276E-3</v>
      </c>
      <c r="FM374" s="223">
        <f t="shared" ca="1" si="759"/>
        <v>2.733194179373755E-3</v>
      </c>
      <c r="FN374" s="223">
        <f t="shared" ca="1" si="760"/>
        <v>7.7244667638305415E-4</v>
      </c>
      <c r="FO374" s="223">
        <f t="shared" ca="1" si="761"/>
        <v>-1.266274404911475E-3</v>
      </c>
      <c r="FP374" s="223">
        <f t="shared" ca="1" si="762"/>
        <v>-3.1771731400373412E-3</v>
      </c>
      <c r="FQ374" s="223">
        <f t="shared" ca="1" si="763"/>
        <v>-4.7673564572659278E-3</v>
      </c>
      <c r="FR374" s="223">
        <f t="shared" ca="1" si="764"/>
        <v>-5.8763054661750283E-3</v>
      </c>
      <c r="FS374" s="223">
        <f t="shared" ca="1" si="765"/>
        <v>-6.3920788185462653E-3</v>
      </c>
      <c r="FT374" s="223">
        <f t="shared" ca="1" si="766"/>
        <v>-6.2626124753880057E-3</v>
      </c>
      <c r="FU374" s="223">
        <f t="shared" ca="1" si="767"/>
        <v>-5.5009752404825965E-3</v>
      </c>
      <c r="FV374" s="223">
        <f t="shared" ca="1" si="768"/>
        <v>-4.1840495477775659E-3</v>
      </c>
      <c r="FW374" s="223">
        <f t="shared" ca="1" si="769"/>
        <v>-2.4447706687420658E-3</v>
      </c>
      <c r="FX374" s="223">
        <f t="shared" ca="1" si="770"/>
        <v>-4.5870774233822218E-4</v>
      </c>
      <c r="FY374" s="223">
        <f t="shared" ca="1" si="771"/>
        <v>1.5736588127293616E-3</v>
      </c>
      <c r="FZ374" s="223">
        <f t="shared" ca="1" si="772"/>
        <v>3.4471745209884801E-3</v>
      </c>
      <c r="GA374" s="223">
        <f t="shared" ca="1" si="773"/>
        <v>4.9727198894723278E-3</v>
      </c>
      <c r="GB374" s="223">
        <f t="shared" ca="1" si="774"/>
        <v>5.9963008175104573E-3</v>
      </c>
      <c r="GC374" s="223">
        <f t="shared" ca="1" si="775"/>
        <v>6.414593321606165E-3</v>
      </c>
      <c r="GD374" s="223">
        <f t="shared" ca="1" si="776"/>
        <v>6.1853734343074295E-3</v>
      </c>
      <c r="GE374" s="223">
        <f t="shared" ca="1" si="777"/>
        <v>5.331779445126715E-3</v>
      </c>
      <c r="GF374" s="223">
        <f t="shared" ca="1" si="778"/>
        <v>3.9399762374016161E-3</v>
      </c>
      <c r="GG374" s="223">
        <f t="shared" ca="1" si="779"/>
        <v>2.1504574914327996E-3</v>
      </c>
      <c r="GH374" s="223">
        <f t="shared" ca="1" si="780"/>
        <v>1.4386374116404478E-4</v>
      </c>
      <c r="GI374" s="223">
        <f t="shared" ca="1" si="781"/>
        <v>-1.8772521386311502E-3</v>
      </c>
      <c r="GJ374" s="223">
        <f t="shared" ca="1" si="782"/>
        <v>-3.7088713565816933E-3</v>
      </c>
      <c r="GK374" s="223">
        <f t="shared" ca="1" si="783"/>
        <v>-5.1661036039061673E-3</v>
      </c>
      <c r="GL374" s="223">
        <f t="shared" ca="1" si="784"/>
        <v>-6.1018505549625818E-3</v>
      </c>
      <c r="GM374" s="223">
        <f t="shared" ca="1" si="785"/>
        <v>-6.4216545075023029E-3</v>
      </c>
      <c r="GN374" s="223">
        <f t="shared" ca="1" si="786"/>
        <v>-6.0932332868488953E-3</v>
      </c>
      <c r="GO374" s="223">
        <f t="shared" ca="1" si="787"/>
        <v>-5.1497389260787979E-3</v>
      </c>
      <c r="GP374" s="223">
        <f t="shared" ca="1" si="788"/>
        <v>-3.6864111791686045E-3</v>
      </c>
      <c r="GQ374" s="223">
        <f t="shared" ca="1" si="789"/>
        <v>-1.8509636736687987E-3</v>
      </c>
      <c r="GR374" s="223">
        <f t="shared" ca="1" si="790"/>
        <v>1.7132684036357199E-4</v>
      </c>
      <c r="GS374" s="223">
        <f t="shared" ca="1" si="791"/>
        <v>2.1763229997031086E-3</v>
      </c>
      <c r="GT374" s="223">
        <f t="shared" ca="1" si="792"/>
        <v>3.9616331962181745E-3</v>
      </c>
      <c r="GU374" s="223">
        <f t="shared" ca="1" si="793"/>
        <v>5.3470417222609362E-3</v>
      </c>
      <c r="GV374" s="223">
        <f t="shared" ca="1" si="794"/>
        <v>6.1927003999688139E-3</v>
      </c>
      <c r="GW374" s="223">
        <f t="shared" ca="1" si="795"/>
        <v>6.4132453652193614E-3</v>
      </c>
      <c r="GX374" s="223">
        <f t="shared" ca="1" si="796"/>
        <v>5.9864140066981245E-3</v>
      </c>
      <c r="GY374" s="223">
        <f t="shared" ca="1" si="797"/>
        <v>4.9552922348940999E-3</v>
      </c>
      <c r="GZ374" s="223">
        <f t="shared" ca="1" si="798"/>
        <v>3.4239652335135303E-3</v>
      </c>
      <c r="HA374" s="223">
        <f t="shared" ca="1" si="799"/>
        <v>1.5470107222896599E-3</v>
      </c>
      <c r="HB374" s="223">
        <f t="shared" ca="1" si="800"/>
        <v>-4.8610468052629483E-4</v>
      </c>
      <c r="HC374" s="223">
        <f t="shared" ca="1" si="801"/>
        <v>-2.4701509080453576E-3</v>
      </c>
      <c r="HD374" s="223">
        <f t="shared" ca="1" si="802"/>
        <v>-4.2048511144868799E-3</v>
      </c>
      <c r="HE374" s="223">
        <f t="shared" ca="1" si="803"/>
        <v>-5.5150983487612893E-3</v>
      </c>
      <c r="HF374" s="223">
        <f t="shared" ca="1" si="804"/>
        <v>-6.268631487295017E-3</v>
      </c>
      <c r="HG374" s="223">
        <f t="shared" ca="1" si="805"/>
        <v>-6.3893861531176561E-3</v>
      </c>
      <c r="HH374" s="223">
        <f t="shared" ca="1" si="806"/>
        <v>-5.8651729308572603E-3</v>
      </c>
      <c r="HI374" s="223">
        <f t="shared" ca="1" si="807"/>
        <v>-4.7489078106832333E-3</v>
      </c>
      <c r="HJ374" s="223">
        <f t="shared" ca="1" si="808"/>
        <v>-3.1532706557069103E-3</v>
      </c>
      <c r="HK374" s="223">
        <f t="shared" ca="1" si="809"/>
        <v>-1.2393308865784342E-3</v>
      </c>
      <c r="HL374" s="223">
        <f t="shared" ca="1" si="810"/>
        <v>7.9971145193584231E-4</v>
      </c>
      <c r="HM374" s="223">
        <f t="shared" ca="1" si="811"/>
        <v>2.7580280064905438E-3</v>
      </c>
      <c r="HN374" s="223">
        <f t="shared" ca="1" si="812"/>
        <v>4.4379391781192946E-3</v>
      </c>
      <c r="HO374" s="223">
        <f t="shared" ca="1" si="813"/>
        <v>5.669868620273865E-3</v>
      </c>
      <c r="HP374" s="223">
        <f t="shared" ca="1" si="814"/>
        <v>6.3294608923010753E-3</v>
      </c>
      <c r="HQ374" s="223">
        <f t="shared" ca="1" si="815"/>
        <v>6.3501343501289652E-3</v>
      </c>
      <c r="HR374" s="223">
        <f t="shared" ca="1" si="816"/>
        <v>5.7298021396975235E-3</v>
      </c>
      <c r="HS374" s="223">
        <f t="shared" ca="1" si="817"/>
        <v>4.5310828516011712E-3</v>
      </c>
      <c r="HT374" s="223">
        <f t="shared" ca="1" si="818"/>
        <v>2.8749795726968814E-3</v>
      </c>
      <c r="HU374" s="223">
        <f t="shared" ca="1" si="819"/>
        <v>9.2866539420878667E-4</v>
      </c>
      <c r="HV374" s="223">
        <f t="shared" ca="1" si="820"/>
        <v>-1.111391648411317E-3</v>
      </c>
      <c r="HW374" s="223">
        <f t="shared" ca="1" si="821"/>
        <v>-3.0392607738932887E-3</v>
      </c>
      <c r="HX374" s="223">
        <f t="shared" ca="1" si="822"/>
        <v>-4.6603358575541213E-3</v>
      </c>
      <c r="HY374" s="223">
        <f t="shared" ca="1" si="823"/>
        <v>-5.8109796816583669E-3</v>
      </c>
      <c r="HZ374" s="223">
        <f t="shared" ca="1" si="824"/>
        <v>-6.3750420716222663E-3</v>
      </c>
      <c r="IA374" s="223">
        <f t="shared" ca="1" si="825"/>
        <v>-6.295584517284721E-3</v>
      </c>
      <c r="IB374" s="223">
        <f t="shared" ca="1" si="826"/>
        <v>-5.5806277533118637E-3</v>
      </c>
      <c r="IC374" s="223">
        <f t="shared" ca="1" si="827"/>
        <v>-4.3023421170536816E-3</v>
      </c>
      <c r="ID374" s="223">
        <f t="shared" ca="1" si="828"/>
        <v>-2.5897624120776747E-3</v>
      </c>
      <c r="IE374" s="223">
        <f t="shared" ca="1" si="829"/>
        <v>5.8845277947414624E-3</v>
      </c>
      <c r="IF374" s="223">
        <f t="shared" ca="1" si="830"/>
        <v>1.4203944050592671E-3</v>
      </c>
      <c r="IG374" s="223">
        <f t="shared" ca="1" si="831"/>
        <v>3.3131716958840012E-3</v>
      </c>
      <c r="IH374" s="223">
        <f t="shared" ca="1" si="832"/>
        <v>4.8715053797108269E-3</v>
      </c>
      <c r="II374" s="223">
        <f t="shared" ca="1" si="833"/>
        <v>5.9380915840080845E-3</v>
      </c>
      <c r="IJ374" s="223">
        <f t="shared" ca="1" si="834"/>
        <v>6.405265216205186E-3</v>
      </c>
      <c r="IK374" s="223">
        <f t="shared" ca="1" si="835"/>
        <v>6.2258680699102779E-3</v>
      </c>
      <c r="IL374" s="223">
        <f t="shared" ca="1" si="836"/>
        <v>5.4180091458631684E-3</v>
      </c>
      <c r="IM374" s="223">
        <f t="shared" ca="1" si="837"/>
        <v>4.0632366635055487E-3</v>
      </c>
      <c r="IN374" s="223">
        <f t="shared" ca="1" si="838"/>
        <v>2.2983062869714587E-3</v>
      </c>
      <c r="IO374" s="223">
        <f t="shared" ca="1" si="839"/>
        <v>3.0137651072153701E-4</v>
      </c>
      <c r="IP374" s="223">
        <f t="shared" ca="1" si="840"/>
        <v>-1.7259753071735742E-3</v>
      </c>
      <c r="IQ374" s="223">
        <f t="shared" ca="1" si="841"/>
        <v>-3.5791008970596848E-3</v>
      </c>
      <c r="IR374" s="223">
        <f t="shared" ca="1" si="842"/>
        <v>-5.0709390187143903E-3</v>
      </c>
      <c r="IS374" s="223">
        <f t="shared" ca="1" si="843"/>
        <v>-6.0508981036164963E-3</v>
      </c>
      <c r="IT374" s="223">
        <f t="shared" ca="1" si="844"/>
        <v>-6.4200575158473022E-3</v>
      </c>
      <c r="IU374" s="223">
        <f t="shared" ca="1" si="845"/>
        <v>-6.1411529610337599E-3</v>
      </c>
      <c r="IV374" s="223">
        <f t="shared" ca="1" si="846"/>
        <v>-5.2423380798205842E-3</v>
      </c>
      <c r="IW374" s="223">
        <f t="shared" ca="1" si="847"/>
        <v>-3.8143425169374617E-3</v>
      </c>
      <c r="IX374" s="223">
        <f t="shared" ca="1" si="848"/>
        <v>-2.0013133407120747E-3</v>
      </c>
      <c r="IY374" s="223">
        <f t="shared" ca="1" si="849"/>
        <v>1.3735686531724661E-5</v>
      </c>
      <c r="IZ374" s="223">
        <f t="shared" ca="1" si="850"/>
        <v>2.0273981835954046E-3</v>
      </c>
      <c r="JA374" s="223">
        <f t="shared" ca="1" si="851"/>
        <v>3.8364077306821402E-3</v>
      </c>
      <c r="JB374" s="223">
        <f t="shared" ca="1" si="852"/>
        <v>5.2581563214600148E-3</v>
      </c>
    </row>
    <row r="375" spans="2:262">
      <c r="B375" s="230">
        <v>14</v>
      </c>
      <c r="C375" s="229">
        <f t="shared" si="853"/>
        <v>2.7343749999999997E-4</v>
      </c>
      <c r="D375" s="226">
        <f t="shared" ca="1" si="597"/>
        <v>50.086404351991028</v>
      </c>
      <c r="E375" s="225">
        <f ca="1">T361</f>
        <v>8.6404351991025696E-2</v>
      </c>
      <c r="F375" s="224">
        <v>14</v>
      </c>
      <c r="G375" s="223">
        <f t="shared" ca="1" si="854"/>
        <v>-4.42799814300768E-4</v>
      </c>
      <c r="H375" s="223">
        <f t="shared" ca="1" si="598"/>
        <v>-4.6119451993624548E-4</v>
      </c>
      <c r="I375" s="223">
        <f t="shared" ca="1" si="599"/>
        <v>-4.2567011198104061E-4</v>
      </c>
      <c r="J375" s="223">
        <f t="shared" ca="1" si="600"/>
        <v>-3.4037981538683588E-4</v>
      </c>
      <c r="K375" s="223">
        <f t="shared" ca="1" si="601"/>
        <v>-2.1529507819009454E-4</v>
      </c>
      <c r="L375" s="223">
        <f t="shared" ca="1" si="602"/>
        <v>-6.5039790879159904E-5</v>
      </c>
      <c r="M375" s="223">
        <f t="shared" ca="1" si="603"/>
        <v>9.2819419984058795E-5</v>
      </c>
      <c r="N375" s="223">
        <f t="shared" ca="1" si="604"/>
        <v>2.3982693891860178E-4</v>
      </c>
      <c r="O375" s="223">
        <f t="shared" ca="1" si="605"/>
        <v>3.5879584203558185E-4</v>
      </c>
      <c r="P375" s="223">
        <f t="shared" ca="1" si="606"/>
        <v>4.3581725244329155E-4</v>
      </c>
      <c r="Q375" s="223">
        <f t="shared" ca="1" si="607"/>
        <v>4.6188645304912122E-4</v>
      </c>
      <c r="R375" s="223">
        <f t="shared" ca="1" si="608"/>
        <v>4.3395564487038054E-4</v>
      </c>
      <c r="S375" s="223">
        <f t="shared" ca="1" si="609"/>
        <v>3.552902709116337E-4</v>
      </c>
      <c r="T375" s="223">
        <f t="shared" ca="1" si="610"/>
        <v>2.3508724711785218E-4</v>
      </c>
      <c r="U375" s="223">
        <f t="shared" ca="1" si="611"/>
        <v>8.7399733736421794E-5</v>
      </c>
      <c r="V375" s="223">
        <f t="shared" ca="1" si="612"/>
        <v>-7.0505845921643446E-5</v>
      </c>
      <c r="W375" s="223">
        <f t="shared" ca="1" si="613"/>
        <v>-2.2016845531288554E-4</v>
      </c>
      <c r="X375" s="223">
        <f t="shared" ca="1" si="614"/>
        <v>-3.440907589590779E-4</v>
      </c>
      <c r="Y375" s="223">
        <f t="shared" ca="1" si="615"/>
        <v>-4.2778476865159643E-4</v>
      </c>
      <c r="Z375" s="223">
        <f t="shared" ca="1" si="616"/>
        <v>-4.6146566124012644E-4</v>
      </c>
      <c r="AA375" s="223">
        <f t="shared" ca="1" si="617"/>
        <v>-4.4119574060120246E-4</v>
      </c>
      <c r="AB375" s="223">
        <f t="shared" ca="1" si="618"/>
        <v>-3.6934480105405292E-4</v>
      </c>
      <c r="AC375" s="223">
        <f t="shared" ca="1" si="619"/>
        <v>-2.5431307027609179E-4</v>
      </c>
      <c r="AD375" s="223">
        <f t="shared" ca="1" si="620"/>
        <v>-1.0954912297980008E-4</v>
      </c>
      <c r="AE375" s="223">
        <f t="shared" ca="1" si="621"/>
        <v>4.8022417100819726E-5</v>
      </c>
      <c r="AF375" s="223">
        <f t="shared" ca="1" si="622"/>
        <v>1.9997956661384165E-4</v>
      </c>
      <c r="AG375" s="223">
        <f t="shared" ca="1" si="623"/>
        <v>3.2855673110545057E-4</v>
      </c>
      <c r="AH375" s="223">
        <f t="shared" ca="1" si="624"/>
        <v>4.1872171388269904E-4</v>
      </c>
      <c r="AI375" s="223">
        <f t="shared" ca="1" si="625"/>
        <v>4.5993315823358611E-4</v>
      </c>
      <c r="AJ375" s="223">
        <f t="shared" ca="1" si="626"/>
        <v>4.4737295714873324E-4</v>
      </c>
      <c r="AK375" s="223">
        <f t="shared" ca="1" si="627"/>
        <v>3.8250954721994948E-4</v>
      </c>
      <c r="AL375" s="223">
        <f t="shared" ca="1" si="628"/>
        <v>2.7292623097284214E-4</v>
      </c>
      <c r="AM375" s="223">
        <f t="shared" ca="1" si="629"/>
        <v>1.3143459879055015E-4</v>
      </c>
      <c r="AN375" s="223">
        <f t="shared" ca="1" si="630"/>
        <v>-2.5423298070933526E-5</v>
      </c>
      <c r="AO375" s="223">
        <f t="shared" ca="1" si="631"/>
        <v>-1.7930890962268372E-4</v>
      </c>
      <c r="AP375" s="223">
        <f t="shared" ca="1" si="632"/>
        <v>-3.1223118130841934E-4</v>
      </c>
      <c r="AQ375" s="223">
        <f t="shared" ca="1" si="633"/>
        <v>-4.086499218293678E-4</v>
      </c>
      <c r="AR375" s="223">
        <f t="shared" ca="1" si="634"/>
        <v>-4.572926359634743E-4</v>
      </c>
      <c r="AS375" s="223">
        <f t="shared" ca="1" si="635"/>
        <v>-4.5247241305724963E-4</v>
      </c>
      <c r="AT375" s="223">
        <f t="shared" ca="1" si="636"/>
        <v>-3.9475279438271353E-4</v>
      </c>
      <c r="AU375" s="223">
        <f t="shared" ca="1" si="637"/>
        <v>-2.9088188847366448E-4</v>
      </c>
      <c r="AV375" s="223">
        <f t="shared" ca="1" si="638"/>
        <v>-1.5300343714050256E-4</v>
      </c>
      <c r="AW375" s="223">
        <f t="shared" ca="1" si="639"/>
        <v>2.7629320891765514E-6</v>
      </c>
      <c r="AX375" s="223">
        <f t="shared" ca="1" si="640"/>
        <v>1.5820628176263914E-4</v>
      </c>
      <c r="AY375" s="223">
        <f t="shared" ca="1" si="641"/>
        <v>2.9515343924739473E-4</v>
      </c>
      <c r="AZ375" s="223">
        <f t="shared" ca="1" si="642"/>
        <v>3.9759365632084382E-4</v>
      </c>
      <c r="BA375" s="223">
        <f t="shared" ca="1" si="643"/>
        <v>4.5355045567922205E-4</v>
      </c>
      <c r="BB375" s="223">
        <f t="shared" ca="1" si="644"/>
        <v>4.5648182329080853E-4</v>
      </c>
      <c r="BC375" s="223">
        <f t="shared" ca="1" si="645"/>
        <v>4.0604504748754803E-4</v>
      </c>
      <c r="BD375" s="223">
        <f t="shared" ca="1" si="646"/>
        <v>3.0813678602690999E-4</v>
      </c>
      <c r="BE375" s="223">
        <f t="shared" ca="1" si="647"/>
        <v>1.7420367680886595E-4</v>
      </c>
      <c r="BF375" s="223">
        <f t="shared" ca="1" si="648"/>
        <v>1.9904090037987514E-5</v>
      </c>
      <c r="BG375" s="223">
        <f t="shared" ca="1" si="649"/>
        <v>-1.3672252111259474E-4</v>
      </c>
      <c r="BH375" s="223">
        <f t="shared" ca="1" si="650"/>
        <v>-2.773646466988351E-4</v>
      </c>
      <c r="BI375" s="223">
        <f t="shared" ca="1" si="651"/>
        <v>-3.8557955286915225E-4</v>
      </c>
      <c r="BJ375" s="223">
        <f t="shared" ca="1" si="652"/>
        <v>-4.4871563262091044E-4</v>
      </c>
      <c r="BK375" s="223">
        <f t="shared" ca="1" si="653"/>
        <v>-4.5939152882897439E-4</v>
      </c>
      <c r="BL375" s="223">
        <f t="shared" ca="1" si="654"/>
        <v>-4.1635910250764022E-4</v>
      </c>
      <c r="BM375" s="223">
        <f t="shared" ca="1" si="655"/>
        <v>-3.2464935507302067E-4</v>
      </c>
      <c r="BN375" s="223">
        <f t="shared" ca="1" si="656"/>
        <v>-1.9498424456135537E-4</v>
      </c>
      <c r="BO375" s="223">
        <f t="shared" ca="1" si="657"/>
        <v>-4.2523161468856826E-5</v>
      </c>
      <c r="BP375" s="223">
        <f t="shared" ca="1" si="658"/>
        <v>1.1490938393371081E-4</v>
      </c>
      <c r="BQ375" s="223">
        <f t="shared" ca="1" si="659"/>
        <v>2.5890765842210352E-4</v>
      </c>
      <c r="BR375" s="223">
        <f t="shared" ca="1" si="660"/>
        <v>3.7263655450181781E-4</v>
      </c>
      <c r="BS375" s="223">
        <f t="shared" ca="1" si="661"/>
        <v>4.4279981430076789E-4</v>
      </c>
      <c r="BT375" s="223">
        <f t="shared" ca="1" si="662"/>
        <v>4.6119451993624548E-4</v>
      </c>
      <c r="BU375" s="223">
        <f t="shared" ca="1" si="663"/>
        <v>4.2567011198104109E-4</v>
      </c>
      <c r="BV375" s="223">
        <f t="shared" ca="1" si="664"/>
        <v>3.4037981538683653E-4</v>
      </c>
      <c r="BW375" s="223">
        <f t="shared" ca="1" si="665"/>
        <v>2.1529507819009514E-4</v>
      </c>
      <c r="BX375" s="223">
        <f t="shared" ca="1" si="666"/>
        <v>6.503979087916031E-5</v>
      </c>
      <c r="BY375" s="223">
        <f t="shared" ca="1" si="667"/>
        <v>-9.2819419984058795E-5</v>
      </c>
      <c r="BZ375" s="223">
        <f t="shared" ca="1" si="668"/>
        <v>-2.3982693891860197E-4</v>
      </c>
      <c r="CA375" s="223">
        <f t="shared" ca="1" si="669"/>
        <v>-3.587958420355811E-4</v>
      </c>
      <c r="CB375" s="223">
        <f t="shared" ca="1" si="670"/>
        <v>-4.3581725244329133E-4</v>
      </c>
      <c r="CC375" s="223">
        <f t="shared" ca="1" si="671"/>
        <v>-4.6188645304912122E-4</v>
      </c>
      <c r="CD375" s="223">
        <f t="shared" ca="1" si="672"/>
        <v>-4.339556448703807E-4</v>
      </c>
      <c r="CE375" s="223">
        <f t="shared" ca="1" si="673"/>
        <v>-3.5529027091163364E-4</v>
      </c>
      <c r="CF375" s="223">
        <f t="shared" ca="1" si="674"/>
        <v>-2.3508724711785177E-4</v>
      </c>
      <c r="CG375" s="223">
        <f t="shared" ca="1" si="675"/>
        <v>-8.7399733736422987E-5</v>
      </c>
      <c r="CH375" s="223">
        <f t="shared" ca="1" si="676"/>
        <v>7.0505845921642633E-5</v>
      </c>
      <c r="CI375" s="223">
        <f t="shared" ca="1" si="677"/>
        <v>2.2016845531288524E-4</v>
      </c>
      <c r="CJ375" s="223">
        <f t="shared" ca="1" si="678"/>
        <v>3.4409075895907763E-4</v>
      </c>
      <c r="CK375" s="223">
        <f t="shared" ca="1" si="679"/>
        <v>4.2778476865159643E-4</v>
      </c>
      <c r="CL375" s="223">
        <f t="shared" ca="1" si="680"/>
        <v>4.6146566124012655E-4</v>
      </c>
      <c r="CM375" s="223">
        <f t="shared" ca="1" si="681"/>
        <v>4.4119574060120278E-4</v>
      </c>
      <c r="CN375" s="223">
        <f t="shared" ca="1" si="682"/>
        <v>3.6934480105405346E-4</v>
      </c>
      <c r="CO375" s="223">
        <f t="shared" ca="1" si="683"/>
        <v>2.5431307027609212E-4</v>
      </c>
      <c r="CP375" s="223">
        <f t="shared" ca="1" si="684"/>
        <v>1.0954912297980049E-4</v>
      </c>
      <c r="CQ375" s="223">
        <f t="shared" ca="1" si="685"/>
        <v>-4.8022417100820105E-5</v>
      </c>
      <c r="CR375" s="223">
        <f t="shared" ca="1" si="686"/>
        <v>-1.9997956661384203E-4</v>
      </c>
      <c r="CS375" s="223">
        <f t="shared" ca="1" si="687"/>
        <v>-3.285567311054497E-4</v>
      </c>
      <c r="CT375" s="223">
        <f t="shared" ca="1" si="688"/>
        <v>-4.1872171388269882E-4</v>
      </c>
      <c r="CU375" s="223">
        <f t="shared" ca="1" si="689"/>
        <v>-4.5993315823358611E-4</v>
      </c>
      <c r="CV375" s="223">
        <f t="shared" ca="1" si="690"/>
        <v>-4.4737295714873334E-4</v>
      </c>
      <c r="CW375" s="223">
        <f t="shared" ca="1" si="691"/>
        <v>-3.8250954721994921E-4</v>
      </c>
      <c r="CX375" s="223">
        <f t="shared" ca="1" si="692"/>
        <v>-2.7292623097284181E-4</v>
      </c>
      <c r="CY375" s="223">
        <f t="shared" ca="1" si="693"/>
        <v>-1.3143459879054971E-4</v>
      </c>
      <c r="CZ375" s="223">
        <f t="shared" ca="1" si="694"/>
        <v>2.5423298070934746E-5</v>
      </c>
      <c r="DA375" s="223">
        <f t="shared" ca="1" si="695"/>
        <v>1.7930890962268182E-4</v>
      </c>
      <c r="DB375" s="223">
        <f t="shared" ca="1" si="696"/>
        <v>3.1223118130841788E-4</v>
      </c>
      <c r="DC375" s="223">
        <f t="shared" ca="1" si="697"/>
        <v>4.086499218293672E-4</v>
      </c>
      <c r="DD375" s="223">
        <f t="shared" ca="1" si="698"/>
        <v>4.5729263596347414E-4</v>
      </c>
      <c r="DE375" s="223">
        <f t="shared" ca="1" si="699"/>
        <v>4.524724130572499E-4</v>
      </c>
      <c r="DF375" s="223">
        <f t="shared" ca="1" si="700"/>
        <v>3.9475279438271375E-4</v>
      </c>
      <c r="DG375" s="223">
        <f t="shared" ca="1" si="701"/>
        <v>2.9088188847366475E-4</v>
      </c>
      <c r="DH375" s="223">
        <f t="shared" ca="1" si="702"/>
        <v>1.5300343714050291E-4</v>
      </c>
      <c r="DI375" s="223">
        <f t="shared" ca="1" si="703"/>
        <v>-2.7629320891769851E-6</v>
      </c>
      <c r="DJ375" s="223">
        <f t="shared" ca="1" si="704"/>
        <v>-1.5820628176263957E-4</v>
      </c>
      <c r="DK375" s="223">
        <f t="shared" ca="1" si="705"/>
        <v>-2.9515343924739506E-4</v>
      </c>
      <c r="DL375" s="223">
        <f t="shared" ca="1" si="706"/>
        <v>-3.9759365632084453E-4</v>
      </c>
      <c r="DM375" s="223">
        <f t="shared" ca="1" si="707"/>
        <v>-4.5355045567922172E-4</v>
      </c>
      <c r="DN375" s="223">
        <f t="shared" ca="1" si="708"/>
        <v>-4.564818232908088E-4</v>
      </c>
      <c r="DO375" s="223">
        <f t="shared" ca="1" si="709"/>
        <v>-4.06045047487549E-4</v>
      </c>
      <c r="DP375" s="223">
        <f t="shared" ca="1" si="710"/>
        <v>-3.0813678602691031E-4</v>
      </c>
      <c r="DQ375" s="223">
        <f t="shared" ca="1" si="711"/>
        <v>-1.7420367680886633E-4</v>
      </c>
      <c r="DR375" s="223">
        <f t="shared" ca="1" si="712"/>
        <v>-1.9904090037987894E-5</v>
      </c>
      <c r="DS375" s="223">
        <f t="shared" ca="1" si="713"/>
        <v>1.3672252111259433E-4</v>
      </c>
      <c r="DT375" s="223">
        <f t="shared" ca="1" si="714"/>
        <v>2.7736464669883478E-4</v>
      </c>
      <c r="DU375" s="223">
        <f t="shared" ca="1" si="715"/>
        <v>3.8557955286915198E-4</v>
      </c>
      <c r="DV375" s="223">
        <f t="shared" ca="1" si="716"/>
        <v>4.4871563262091076E-4</v>
      </c>
      <c r="DW375" s="223">
        <f t="shared" ca="1" si="717"/>
        <v>4.5939152882897428E-4</v>
      </c>
      <c r="DX375" s="223">
        <f t="shared" ca="1" si="718"/>
        <v>4.1635910250763963E-4</v>
      </c>
      <c r="DY375" s="223">
        <f t="shared" ca="1" si="719"/>
        <v>3.2464935507302208E-4</v>
      </c>
      <c r="DZ375" s="223">
        <f t="shared" ca="1" si="720"/>
        <v>1.9498424456135713E-4</v>
      </c>
      <c r="EA375" s="223">
        <f t="shared" ca="1" si="721"/>
        <v>4.2523161468858913E-5</v>
      </c>
      <c r="EB375" s="223">
        <f t="shared" ca="1" si="722"/>
        <v>-1.1490938393371041E-4</v>
      </c>
      <c r="EC375" s="223">
        <f t="shared" ca="1" si="723"/>
        <v>-2.5890765842210325E-4</v>
      </c>
      <c r="ED375" s="223">
        <f t="shared" ca="1" si="724"/>
        <v>-3.7263655450181754E-4</v>
      </c>
      <c r="EE375" s="223">
        <f t="shared" ca="1" si="725"/>
        <v>-4.4279981430076778E-4</v>
      </c>
      <c r="EF375" s="223">
        <f t="shared" ca="1" si="726"/>
        <v>-4.6119451993624548E-4</v>
      </c>
      <c r="EG375" s="223">
        <f t="shared" ca="1" si="727"/>
        <v>-4.2567011198104061E-4</v>
      </c>
      <c r="EH375" s="223">
        <f t="shared" ca="1" si="728"/>
        <v>-3.4037981538683566E-4</v>
      </c>
      <c r="EI375" s="223">
        <f t="shared" ca="1" si="729"/>
        <v>-2.1529507819009397E-4</v>
      </c>
      <c r="EJ375" s="223">
        <f t="shared" ca="1" si="730"/>
        <v>-6.5039790879162316E-5</v>
      </c>
      <c r="EK375" s="223">
        <f t="shared" ca="1" si="731"/>
        <v>9.2819419984056789E-5</v>
      </c>
      <c r="EL375" s="223">
        <f t="shared" ca="1" si="732"/>
        <v>2.3982693891860021E-4</v>
      </c>
      <c r="EM375" s="223">
        <f t="shared" ca="1" si="733"/>
        <v>3.5879584203558082E-4</v>
      </c>
      <c r="EN375" s="223">
        <f t="shared" ca="1" si="734"/>
        <v>4.3581725244329112E-4</v>
      </c>
      <c r="EO375" s="223">
        <f t="shared" ca="1" si="735"/>
        <v>4.6188645304912128E-4</v>
      </c>
      <c r="EP375" s="223">
        <f t="shared" ca="1" si="736"/>
        <v>4.3395564487038081E-4</v>
      </c>
      <c r="EQ375" s="223">
        <f t="shared" ca="1" si="737"/>
        <v>3.5529027091163391E-4</v>
      </c>
      <c r="ER375" s="223">
        <f t="shared" ca="1" si="738"/>
        <v>2.3508724711785215E-4</v>
      </c>
      <c r="ES375" s="223">
        <f t="shared" ca="1" si="739"/>
        <v>8.7399733736421794E-5</v>
      </c>
      <c r="ET375" s="223">
        <f t="shared" ca="1" si="740"/>
        <v>-7.0505845921643853E-5</v>
      </c>
      <c r="EU375" s="223">
        <f t="shared" ca="1" si="741"/>
        <v>-2.2016845531288627E-4</v>
      </c>
      <c r="EV375" s="223">
        <f t="shared" ca="1" si="742"/>
        <v>-3.4409075895907627E-4</v>
      </c>
      <c r="EW375" s="223">
        <f t="shared" ca="1" si="743"/>
        <v>-4.2778476865159562E-4</v>
      </c>
      <c r="EX375" s="223">
        <f t="shared" ca="1" si="744"/>
        <v>-4.6146566124012644E-4</v>
      </c>
      <c r="EY375" s="223">
        <f t="shared" ca="1" si="745"/>
        <v>-4.4119574060120294E-4</v>
      </c>
      <c r="EZ375" s="223">
        <f t="shared" ca="1" si="746"/>
        <v>-3.6934480105405368E-4</v>
      </c>
      <c r="FA375" s="223">
        <f t="shared" ca="1" si="747"/>
        <v>-2.5431307027609244E-4</v>
      </c>
      <c r="FB375" s="223">
        <f t="shared" ca="1" si="748"/>
        <v>-1.0954912297980089E-4</v>
      </c>
      <c r="FC375" s="223">
        <f t="shared" ca="1" si="749"/>
        <v>4.8022417100819726E-5</v>
      </c>
      <c r="FD375" s="223">
        <f t="shared" ca="1" si="750"/>
        <v>1.9997956661384168E-4</v>
      </c>
      <c r="FE375" s="223">
        <f t="shared" ca="1" si="751"/>
        <v>3.2855673110545057E-4</v>
      </c>
      <c r="FF375" s="223">
        <f t="shared" ca="1" si="752"/>
        <v>4.1872171388269937E-4</v>
      </c>
      <c r="FG375" s="223">
        <f t="shared" ca="1" si="753"/>
        <v>4.5993315823358622E-4</v>
      </c>
      <c r="FH375" s="223">
        <f t="shared" ca="1" si="754"/>
        <v>4.4737295714873383E-4</v>
      </c>
      <c r="FI375" s="223">
        <f t="shared" ca="1" si="755"/>
        <v>3.825095472199504E-4</v>
      </c>
      <c r="FJ375" s="223">
        <f t="shared" ca="1" si="756"/>
        <v>2.7292623097284344E-4</v>
      </c>
      <c r="FK375" s="223">
        <f t="shared" ca="1" si="757"/>
        <v>1.3143459879055169E-4</v>
      </c>
      <c r="FL375" s="223">
        <f t="shared" ca="1" si="758"/>
        <v>-2.5423298070932713E-5</v>
      </c>
      <c r="FM375" s="223">
        <f t="shared" ca="1" si="759"/>
        <v>-1.7930890962268302E-4</v>
      </c>
      <c r="FN375" s="223">
        <f t="shared" ca="1" si="760"/>
        <v>-3.122311813084188E-4</v>
      </c>
      <c r="FO375" s="223">
        <f t="shared" ca="1" si="761"/>
        <v>-4.086499218293678E-4</v>
      </c>
      <c r="FP375" s="223">
        <f t="shared" ca="1" si="762"/>
        <v>-4.5729263596347425E-4</v>
      </c>
      <c r="FQ375" s="223">
        <f t="shared" ca="1" si="763"/>
        <v>-4.5247241305724963E-4</v>
      </c>
      <c r="FR375" s="223">
        <f t="shared" ca="1" si="764"/>
        <v>-3.947527943827131E-4</v>
      </c>
      <c r="FS375" s="223">
        <f t="shared" ca="1" si="765"/>
        <v>-2.9088188847366632E-4</v>
      </c>
      <c r="FT375" s="223">
        <f t="shared" ca="1" si="766"/>
        <v>-1.5300343714050486E-4</v>
      </c>
      <c r="FU375" s="223">
        <f t="shared" ca="1" si="767"/>
        <v>2.7629320891749251E-6</v>
      </c>
      <c r="FV375" s="223">
        <f t="shared" ca="1" si="768"/>
        <v>1.5820628176263765E-4</v>
      </c>
      <c r="FW375" s="223">
        <f t="shared" ca="1" si="769"/>
        <v>2.9515343924739349E-4</v>
      </c>
      <c r="FX375" s="223">
        <f t="shared" ca="1" si="770"/>
        <v>3.975936563208435E-4</v>
      </c>
      <c r="FY375" s="223">
        <f t="shared" ca="1" si="771"/>
        <v>4.53550455679222E-4</v>
      </c>
      <c r="FZ375" s="223">
        <f t="shared" ca="1" si="772"/>
        <v>4.5648182329080864E-4</v>
      </c>
      <c r="GA375" s="223">
        <f t="shared" ca="1" si="773"/>
        <v>4.0604504748754846E-4</v>
      </c>
      <c r="GB375" s="223">
        <f t="shared" ca="1" si="774"/>
        <v>3.0813678602690934E-4</v>
      </c>
      <c r="GC375" s="223">
        <f t="shared" ca="1" si="775"/>
        <v>1.7420367680886519E-4</v>
      </c>
      <c r="GD375" s="223">
        <f t="shared" ca="1" si="776"/>
        <v>1.9904090037986674E-5</v>
      </c>
      <c r="GE375" s="223">
        <f t="shared" ca="1" si="777"/>
        <v>-1.3672252111259243E-4</v>
      </c>
      <c r="GF375" s="223">
        <f t="shared" ca="1" si="778"/>
        <v>-2.7736464669883315E-4</v>
      </c>
      <c r="GG375" s="223">
        <f t="shared" ca="1" si="779"/>
        <v>-3.8557955286915089E-4</v>
      </c>
      <c r="GH375" s="223">
        <f t="shared" ca="1" si="780"/>
        <v>-4.4871563262091033E-4</v>
      </c>
      <c r="GI375" s="223">
        <f t="shared" ca="1" si="781"/>
        <v>-4.5939152882897445E-4</v>
      </c>
      <c r="GJ375" s="223">
        <f t="shared" ca="1" si="782"/>
        <v>-4.1635910250764055E-4</v>
      </c>
      <c r="GK375" s="223">
        <f t="shared" ca="1" si="783"/>
        <v>-3.246493550730236E-4</v>
      </c>
      <c r="GL375" s="223">
        <f t="shared" ca="1" si="784"/>
        <v>-1.9498424456135602E-4</v>
      </c>
      <c r="GM375" s="223">
        <f t="shared" ca="1" si="785"/>
        <v>-4.2523161468860918E-5</v>
      </c>
      <c r="GN375" s="223">
        <f t="shared" ca="1" si="786"/>
        <v>1.149093839337116E-4</v>
      </c>
      <c r="GO375" s="223">
        <f t="shared" ca="1" si="787"/>
        <v>2.5890765842210151E-4</v>
      </c>
      <c r="GP375" s="223">
        <f t="shared" ca="1" si="788"/>
        <v>3.726365545018183E-4</v>
      </c>
      <c r="GQ375" s="223">
        <f t="shared" ca="1" si="789"/>
        <v>4.4279981430076724E-4</v>
      </c>
      <c r="GR375" s="223">
        <f t="shared" ca="1" si="790"/>
        <v>4.6119451993624537E-4</v>
      </c>
      <c r="GS375" s="223">
        <f t="shared" ca="1" si="791"/>
        <v>4.2567011198104136E-4</v>
      </c>
      <c r="GT375" s="223">
        <f t="shared" ca="1" si="792"/>
        <v>3.4037981538683479E-4</v>
      </c>
      <c r="GU375" s="223">
        <f t="shared" ca="1" si="793"/>
        <v>2.1529507819009581E-4</v>
      </c>
      <c r="GV375" s="223">
        <f t="shared" ca="1" si="794"/>
        <v>6.5039790879164349E-5</v>
      </c>
      <c r="GW375" s="223">
        <f t="shared" ca="1" si="795"/>
        <v>-9.2819419984058036E-5</v>
      </c>
      <c r="GX375" s="223">
        <f t="shared" ca="1" si="796"/>
        <v>-2.398269389185985E-4</v>
      </c>
      <c r="GY375" s="223">
        <f t="shared" ca="1" si="797"/>
        <v>-3.5879584203558164E-4</v>
      </c>
      <c r="GZ375" s="223">
        <f t="shared" ca="1" si="798"/>
        <v>-4.3581725244329047E-4</v>
      </c>
      <c r="HA375" s="223">
        <f t="shared" ca="1" si="799"/>
        <v>-4.6188645304912122E-4</v>
      </c>
      <c r="HB375" s="223">
        <f t="shared" ca="1" si="800"/>
        <v>-4.3395564487038157E-4</v>
      </c>
      <c r="HC375" s="223">
        <f t="shared" ca="1" si="801"/>
        <v>-3.5529027091163316E-4</v>
      </c>
      <c r="HD375" s="223">
        <f t="shared" ca="1" si="802"/>
        <v>-2.3508724711785388E-4</v>
      </c>
      <c r="HE375" s="223">
        <f t="shared" ca="1" si="803"/>
        <v>-8.7399733736420547E-5</v>
      </c>
      <c r="HF375" s="223">
        <f t="shared" ca="1" si="804"/>
        <v>7.0505845921641847E-5</v>
      </c>
      <c r="HG375" s="223">
        <f t="shared" ca="1" si="805"/>
        <v>2.2016845531288735E-4</v>
      </c>
      <c r="HH375" s="223">
        <f t="shared" ca="1" si="806"/>
        <v>3.4409075895907708E-4</v>
      </c>
      <c r="HI375" s="223">
        <f t="shared" ca="1" si="807"/>
        <v>4.2778476865159491E-4</v>
      </c>
      <c r="HJ375" s="223">
        <f t="shared" ca="1" si="808"/>
        <v>4.6146566124012644E-4</v>
      </c>
      <c r="HK375" s="223">
        <f t="shared" ca="1" si="809"/>
        <v>4.4119574060120354E-4</v>
      </c>
      <c r="HL375" s="223">
        <f t="shared" ca="1" si="810"/>
        <v>3.6934480105405292E-4</v>
      </c>
      <c r="HM375" s="223">
        <f t="shared" ca="1" si="811"/>
        <v>2.5431307027609412E-4</v>
      </c>
      <c r="HN375" s="223">
        <f t="shared" ca="1" si="812"/>
        <v>1.0954912297979965E-4</v>
      </c>
      <c r="HO375" s="223">
        <f t="shared" ca="1" si="813"/>
        <v>-4.802241710081772E-5</v>
      </c>
      <c r="HP375" s="223">
        <f t="shared" ca="1" si="814"/>
        <v>-1.9997956661384279E-4</v>
      </c>
      <c r="HQ375" s="223">
        <f t="shared" ca="1" si="815"/>
        <v>-3.2855673110544911E-4</v>
      </c>
      <c r="HR375" s="223">
        <f t="shared" ca="1" si="816"/>
        <v>-4.1872171388269991E-4</v>
      </c>
      <c r="HS375" s="223">
        <f t="shared" ca="1" si="817"/>
        <v>-4.59933158233586E-4</v>
      </c>
      <c r="HT375" s="223">
        <f t="shared" ca="1" si="818"/>
        <v>-4.4737295714873432E-4</v>
      </c>
      <c r="HU375" s="223">
        <f t="shared" ca="1" si="819"/>
        <v>-3.8250954721994964E-4</v>
      </c>
      <c r="HV375" s="223">
        <f t="shared" ca="1" si="820"/>
        <v>-2.7292623097284507E-4</v>
      </c>
      <c r="HW375" s="223">
        <f t="shared" ca="1" si="821"/>
        <v>-1.3143459879055053E-4</v>
      </c>
      <c r="HX375" s="223">
        <f t="shared" ca="1" si="822"/>
        <v>2.542329807093068E-5</v>
      </c>
      <c r="HY375" s="223">
        <f t="shared" ca="1" si="823"/>
        <v>1.7930890962268413E-4</v>
      </c>
      <c r="HZ375" s="223">
        <f t="shared" ca="1" si="824"/>
        <v>3.1223118130841728E-4</v>
      </c>
      <c r="IA375" s="223">
        <f t="shared" ca="1" si="825"/>
        <v>4.086499218293684E-4</v>
      </c>
      <c r="IB375" s="223">
        <f t="shared" ca="1" si="826"/>
        <v>4.5729263596347398E-4</v>
      </c>
      <c r="IC375" s="223">
        <f t="shared" ca="1" si="827"/>
        <v>4.5247241305724942E-4</v>
      </c>
      <c r="ID375" s="223">
        <f t="shared" ca="1" si="828"/>
        <v>3.9475279438271418E-4</v>
      </c>
      <c r="IE375" s="223">
        <f t="shared" ca="1" si="829"/>
        <v>-2.3868766390645942E-4</v>
      </c>
      <c r="IF375" s="223">
        <f t="shared" ca="1" si="830"/>
        <v>1.5300343714050367E-4</v>
      </c>
      <c r="IG375" s="223">
        <f t="shared" ca="1" si="831"/>
        <v>-2.7629320891729193E-6</v>
      </c>
      <c r="IH375" s="223">
        <f t="shared" ca="1" si="832"/>
        <v>-1.5820628176263881E-4</v>
      </c>
      <c r="II375" s="223">
        <f t="shared" ca="1" si="833"/>
        <v>-2.9515343924739192E-4</v>
      </c>
      <c r="IJ375" s="223">
        <f t="shared" ca="1" si="834"/>
        <v>-3.9759365632084409E-4</v>
      </c>
      <c r="IK375" s="223">
        <f t="shared" ca="1" si="835"/>
        <v>-4.5355045567922162E-4</v>
      </c>
      <c r="IL375" s="223">
        <f t="shared" ca="1" si="836"/>
        <v>-4.5648182329080847E-4</v>
      </c>
      <c r="IM375" s="223">
        <f t="shared" ca="1" si="837"/>
        <v>-4.0604504748754943E-4</v>
      </c>
      <c r="IN375" s="223">
        <f t="shared" ca="1" si="838"/>
        <v>-3.0813678602690847E-4</v>
      </c>
      <c r="IO375" s="223">
        <f t="shared" ca="1" si="839"/>
        <v>-1.7420367680886703E-4</v>
      </c>
      <c r="IP375" s="223">
        <f t="shared" ca="1" si="840"/>
        <v>-1.9904090037985427E-5</v>
      </c>
      <c r="IQ375" s="223">
        <f t="shared" ca="1" si="841"/>
        <v>1.3672252111259357E-4</v>
      </c>
      <c r="IR375" s="223">
        <f t="shared" ca="1" si="842"/>
        <v>2.7736464669883153E-4</v>
      </c>
      <c r="IS375" s="223">
        <f t="shared" ca="1" si="843"/>
        <v>3.855795528691516E-4</v>
      </c>
      <c r="IT375" s="223">
        <f t="shared" ca="1" si="844"/>
        <v>4.4871563262090979E-4</v>
      </c>
      <c r="IU375" s="223">
        <f t="shared" ca="1" si="845"/>
        <v>4.5939152882897434E-4</v>
      </c>
      <c r="IV375" s="223">
        <f t="shared" ca="1" si="846"/>
        <v>4.1635910250764142E-4</v>
      </c>
      <c r="IW375" s="223">
        <f t="shared" ca="1" si="847"/>
        <v>3.2464935507302034E-4</v>
      </c>
      <c r="IX375" s="223">
        <f t="shared" ca="1" si="848"/>
        <v>1.9498424456135786E-4</v>
      </c>
      <c r="IY375" s="223">
        <f t="shared" ca="1" si="849"/>
        <v>4.2523161468856419E-5</v>
      </c>
      <c r="IZ375" s="223">
        <f t="shared" ca="1" si="850"/>
        <v>-1.1490938393370965E-4</v>
      </c>
      <c r="JA375" s="223">
        <f t="shared" ca="1" si="851"/>
        <v>-2.5890765842210526E-4</v>
      </c>
      <c r="JB375" s="223">
        <f t="shared" ca="1" si="852"/>
        <v>-3.726365545018171E-4</v>
      </c>
    </row>
    <row r="376" spans="2:262">
      <c r="B376" s="230">
        <v>15</v>
      </c>
      <c r="C376" s="229">
        <f t="shared" si="853"/>
        <v>2.9296874999999999E-4</v>
      </c>
      <c r="D376" s="226">
        <f t="shared" ca="1" si="597"/>
        <v>50.086458815847934</v>
      </c>
      <c r="E376" s="225">
        <f ca="1">U361</f>
        <v>8.6458815847936965E-2</v>
      </c>
      <c r="F376" s="224">
        <v>15</v>
      </c>
      <c r="G376" s="223">
        <f t="shared" ca="1" si="854"/>
        <v>-5.88520353907612E-3</v>
      </c>
      <c r="H376" s="223">
        <f t="shared" ca="1" si="598"/>
        <v>-6.0988886524305586E-3</v>
      </c>
      <c r="I376" s="223">
        <f t="shared" ca="1" si="599"/>
        <v>-5.4952348481491133E-3</v>
      </c>
      <c r="J376" s="223">
        <f t="shared" ca="1" si="600"/>
        <v>-4.1551404300271058E-3</v>
      </c>
      <c r="K376" s="223">
        <f t="shared" ca="1" si="601"/>
        <v>-2.2581973505756258E-3</v>
      </c>
      <c r="L376" s="223">
        <f t="shared" ca="1" si="602"/>
        <v>-5.8623302842388154E-5</v>
      </c>
      <c r="M376" s="223">
        <f t="shared" ca="1" si="603"/>
        <v>2.1488071117839159E-3</v>
      </c>
      <c r="N376" s="223">
        <f t="shared" ca="1" si="604"/>
        <v>4.0682664256009244E-3</v>
      </c>
      <c r="O376" s="223">
        <f t="shared" ca="1" si="605"/>
        <v>5.4425194458696926E-3</v>
      </c>
      <c r="P376" s="223">
        <f t="shared" ca="1" si="606"/>
        <v>6.0873964754279896E-3</v>
      </c>
      <c r="Q376" s="223">
        <f t="shared" ca="1" si="607"/>
        <v>5.9164747045828778E-3</v>
      </c>
      <c r="R376" s="223">
        <f t="shared" ca="1" si="608"/>
        <v>4.9526601122994399E-3</v>
      </c>
      <c r="S376" s="223">
        <f t="shared" ca="1" si="609"/>
        <v>3.3251177351199725E-3</v>
      </c>
      <c r="T376" s="223">
        <f t="shared" ca="1" si="610"/>
        <v>1.251961691989786E-3</v>
      </c>
      <c r="U376" s="223">
        <f t="shared" ca="1" si="611"/>
        <v>-9.8897524903312529E-4</v>
      </c>
      <c r="V376" s="223">
        <f t="shared" ca="1" si="612"/>
        <v>-3.097375263137179E-3</v>
      </c>
      <c r="W376" s="223">
        <f t="shared" ca="1" si="613"/>
        <v>-4.7906823825585596E-3</v>
      </c>
      <c r="X376" s="223">
        <f t="shared" ca="1" si="614"/>
        <v>-5.8419690657259965E-3</v>
      </c>
      <c r="Y376" s="223">
        <f t="shared" ca="1" si="615"/>
        <v>-6.1103477561167616E-3</v>
      </c>
      <c r="Z376" s="223">
        <f t="shared" ca="1" si="616"/>
        <v>-5.5598518439398913E-3</v>
      </c>
      <c r="AA376" s="223">
        <f t="shared" ca="1" si="617"/>
        <v>-4.2642557098511663E-3</v>
      </c>
      <c r="AB376" s="223">
        <f t="shared" ca="1" si="618"/>
        <v>-2.3971878954222219E-3</v>
      </c>
      <c r="AC376" s="223">
        <f t="shared" ca="1" si="619"/>
        <v>-2.0886237791430638E-4</v>
      </c>
      <c r="AD376" s="223">
        <f t="shared" ca="1" si="620"/>
        <v>2.0074537063391263E-3</v>
      </c>
      <c r="AE376" s="223">
        <f t="shared" ca="1" si="621"/>
        <v>3.9547420819313391E-3</v>
      </c>
      <c r="AF376" s="223">
        <f t="shared" ca="1" si="622"/>
        <v>5.3720380610421488E-3</v>
      </c>
      <c r="AG376" s="223">
        <f t="shared" ca="1" si="623"/>
        <v>6.0694035701055775E-3</v>
      </c>
      <c r="AH376" s="223">
        <f t="shared" ca="1" si="624"/>
        <v>5.9533815872185722E-3</v>
      </c>
      <c r="AI376" s="223">
        <f t="shared" ca="1" si="625"/>
        <v>5.0395207290749354E-3</v>
      </c>
      <c r="AJ376" s="223">
        <f t="shared" ca="1" si="626"/>
        <v>3.4502915123920362E-3</v>
      </c>
      <c r="AK376" s="223">
        <f t="shared" ca="1" si="627"/>
        <v>1.3986735408098518E-3</v>
      </c>
      <c r="AL376" s="223">
        <f t="shared" ca="1" si="628"/>
        <v>-8.4038682939947991E-4</v>
      </c>
      <c r="AM376" s="223">
        <f t="shared" ca="1" si="629"/>
        <v>-2.9668232609403981E-3</v>
      </c>
      <c r="AN376" s="223">
        <f t="shared" ca="1" si="630"/>
        <v>-4.6956626463460979E-3</v>
      </c>
      <c r="AO376" s="223">
        <f t="shared" ca="1" si="631"/>
        <v>-5.7952156086559731E-3</v>
      </c>
      <c r="AP376" s="223">
        <f t="shared" ca="1" si="632"/>
        <v>-6.1181262147952985E-3</v>
      </c>
      <c r="AQ376" s="223">
        <f t="shared" ca="1" si="633"/>
        <v>-5.6211197928761336E-3</v>
      </c>
      <c r="AR376" s="223">
        <f t="shared" ca="1" si="634"/>
        <v>-4.3708023614864059E-3</v>
      </c>
      <c r="AS376" s="223">
        <f t="shared" ca="1" si="635"/>
        <v>-2.5347344639172439E-3</v>
      </c>
      <c r="AT376" s="223">
        <f t="shared" ca="1" si="636"/>
        <v>-3.5897564209962573E-4</v>
      </c>
      <c r="AU376" s="223">
        <f t="shared" ca="1" si="637"/>
        <v>1.86489108584518E-3</v>
      </c>
      <c r="AV376" s="223">
        <f t="shared" ca="1" si="638"/>
        <v>3.838835549508925E-3</v>
      </c>
      <c r="AW376" s="223">
        <f t="shared" ca="1" si="639"/>
        <v>5.2983207613600709E-3</v>
      </c>
      <c r="AX376" s="223">
        <f t="shared" ca="1" si="640"/>
        <v>6.0477546830221508E-3</v>
      </c>
      <c r="AY376" s="223">
        <f t="shared" ca="1" si="641"/>
        <v>5.9867023753974015E-3</v>
      </c>
      <c r="AZ376" s="223">
        <f t="shared" ca="1" si="642"/>
        <v>5.1233457270030546E-3</v>
      </c>
      <c r="BA376" s="223">
        <f t="shared" ca="1" si="643"/>
        <v>3.5733869630717582E-3</v>
      </c>
      <c r="BB376" s="223">
        <f t="shared" ca="1" si="644"/>
        <v>1.5445428809887222E-3</v>
      </c>
      <c r="BC376" s="223">
        <f t="shared" ca="1" si="645"/>
        <v>-6.9129219216390158E-4</v>
      </c>
      <c r="BD376" s="223">
        <f t="shared" ca="1" si="646"/>
        <v>-2.8344841553479029E-3</v>
      </c>
      <c r="BE376" s="223">
        <f t="shared" ca="1" si="647"/>
        <v>-4.5978144185376208E-3</v>
      </c>
      <c r="BF376" s="223">
        <f t="shared" ca="1" si="648"/>
        <v>-5.7449713304003631E-3</v>
      </c>
      <c r="BG376" s="223">
        <f t="shared" ca="1" si="649"/>
        <v>-6.1222193430135168E-3</v>
      </c>
      <c r="BH376" s="223">
        <f t="shared" ca="1" si="650"/>
        <v>-5.6790017894363543E-3</v>
      </c>
      <c r="BI376" s="223">
        <f t="shared" ca="1" si="651"/>
        <v>-4.4747162052139128E-3</v>
      </c>
      <c r="BJ376" s="223">
        <f t="shared" ca="1" si="652"/>
        <v>-2.6707542031510281E-3</v>
      </c>
      <c r="BK376" s="223">
        <f t="shared" ca="1" si="653"/>
        <v>-5.0887267278112861E-4</v>
      </c>
      <c r="BL376" s="223">
        <f t="shared" ca="1" si="654"/>
        <v>1.7212051246938676E-3</v>
      </c>
      <c r="BM376" s="223">
        <f t="shared" ca="1" si="655"/>
        <v>3.7206166460948022E-3</v>
      </c>
      <c r="BN376" s="223">
        <f t="shared" ca="1" si="656"/>
        <v>5.2214119513683301E-3</v>
      </c>
      <c r="BO376" s="223">
        <f t="shared" ca="1" si="657"/>
        <v>6.0224628546577865E-3</v>
      </c>
      <c r="BP376" s="223">
        <f t="shared" ca="1" si="658"/>
        <v>6.0164169979225104E-3</v>
      </c>
      <c r="BQ376" s="223">
        <f t="shared" ca="1" si="659"/>
        <v>5.2040846130394563E-3</v>
      </c>
      <c r="BR376" s="223">
        <f t="shared" ca="1" si="660"/>
        <v>3.6943299390624529E-3</v>
      </c>
      <c r="BS376" s="223">
        <f t="shared" ca="1" si="661"/>
        <v>1.6894818462902422E-3</v>
      </c>
      <c r="BT376" s="223">
        <f t="shared" ca="1" si="662"/>
        <v>-5.4178114636082263E-4</v>
      </c>
      <c r="BU376" s="223">
        <f t="shared" ca="1" si="663"/>
        <v>-2.7004376624883957E-3</v>
      </c>
      <c r="BV376" s="223">
        <f t="shared" ca="1" si="664"/>
        <v>-4.4971966392467564E-3</v>
      </c>
      <c r="BW376" s="223">
        <f t="shared" ca="1" si="665"/>
        <v>-5.6912664962336301E-3</v>
      </c>
      <c r="BX376" s="223">
        <f t="shared" ca="1" si="666"/>
        <v>-6.1226246752240305E-3</v>
      </c>
      <c r="BY376" s="223">
        <f t="shared" ca="1" si="667"/>
        <v>-5.7334629676701679E-3</v>
      </c>
      <c r="BZ376" s="223">
        <f t="shared" ca="1" si="668"/>
        <v>-4.5759346472198066E-3</v>
      </c>
      <c r="CA376" s="223">
        <f t="shared" ca="1" si="669"/>
        <v>-2.8051651799187562E-3</v>
      </c>
      <c r="CB376" s="223">
        <f t="shared" ca="1" si="670"/>
        <v>-6.5846317759250253E-4</v>
      </c>
      <c r="CC376" s="223">
        <f t="shared" ca="1" si="671"/>
        <v>1.5764823739354674E-3</v>
      </c>
      <c r="CD376" s="223">
        <f t="shared" ca="1" si="672"/>
        <v>3.6001565823358733E-3</v>
      </c>
      <c r="CE376" s="223">
        <f t="shared" ca="1" si="673"/>
        <v>5.1413579580582413E-3</v>
      </c>
      <c r="CF376" s="223">
        <f t="shared" ca="1" si="674"/>
        <v>5.9935433198641625E-3</v>
      </c>
      <c r="CG376" s="223">
        <f t="shared" ca="1" si="675"/>
        <v>6.0425075558163954E-3</v>
      </c>
      <c r="CH376" s="223">
        <f t="shared" ca="1" si="676"/>
        <v>5.2816887530982206E-3</v>
      </c>
      <c r="CI376" s="223">
        <f t="shared" ca="1" si="677"/>
        <v>3.8130475888377502E-3</v>
      </c>
      <c r="CJ376" s="223">
        <f t="shared" ca="1" si="678"/>
        <v>1.8334031309013518E-3</v>
      </c>
      <c r="CK376" s="223">
        <f t="shared" ca="1" si="679"/>
        <v>-3.9194375185369916E-4</v>
      </c>
      <c r="CL376" s="223">
        <f t="shared" ca="1" si="680"/>
        <v>-2.5647645269568945E-3</v>
      </c>
      <c r="CM376" s="223">
        <f t="shared" ca="1" si="681"/>
        <v>-4.3938699168614365E-3</v>
      </c>
      <c r="CN376" s="223">
        <f t="shared" ca="1" si="682"/>
        <v>-5.6341334559397351E-3</v>
      </c>
      <c r="CO376" s="223">
        <f t="shared" ca="1" si="683"/>
        <v>-6.1193419672698705E-3</v>
      </c>
      <c r="CP376" s="223">
        <f t="shared" ca="1" si="684"/>
        <v>-5.7844705222002534E-3</v>
      </c>
      <c r="CQ376" s="223">
        <f t="shared" ca="1" si="685"/>
        <v>-4.6743967172994342E-3</v>
      </c>
      <c r="CR376" s="223">
        <f t="shared" ca="1" si="686"/>
        <v>-2.9378864300740031E-3</v>
      </c>
      <c r="CS376" s="223">
        <f t="shared" ca="1" si="687"/>
        <v>-8.0765704880721807E-4</v>
      </c>
      <c r="CT376" s="223">
        <f t="shared" ca="1" si="688"/>
        <v>1.4308100091434588E-3</v>
      </c>
      <c r="CU376" s="223">
        <f t="shared" ca="1" si="689"/>
        <v>3.4775279188702865E-3</v>
      </c>
      <c r="CV376" s="223">
        <f t="shared" ca="1" si="690"/>
        <v>5.0582070029619747E-3</v>
      </c>
      <c r="CW376" s="223">
        <f t="shared" ca="1" si="691"/>
        <v>5.9610134986876765E-3</v>
      </c>
      <c r="CX376" s="223">
        <f t="shared" ca="1" si="692"/>
        <v>6.0649583331025669E-3</v>
      </c>
      <c r="CY376" s="223">
        <f t="shared" ca="1" si="693"/>
        <v>5.3561114013471918E-3</v>
      </c>
      <c r="CZ376" s="223">
        <f t="shared" ca="1" si="694"/>
        <v>3.9294684013245649E-3</v>
      </c>
      <c r="DA376" s="223">
        <f t="shared" ca="1" si="695"/>
        <v>1.9762200420217861E-3</v>
      </c>
      <c r="DB376" s="223">
        <f t="shared" ca="1" si="696"/>
        <v>-2.418702650861795E-4</v>
      </c>
      <c r="DC376" s="223">
        <f t="shared" ca="1" si="697"/>
        <v>-2.4275464731770557E-3</v>
      </c>
      <c r="DD376" s="223">
        <f t="shared" ca="1" si="698"/>
        <v>-4.287896491535579E-3</v>
      </c>
      <c r="DE376" s="223">
        <f t="shared" ca="1" si="699"/>
        <v>-5.5736066243257908E-3</v>
      </c>
      <c r="DF376" s="223">
        <f t="shared" ca="1" si="700"/>
        <v>-6.1123731965315609E-3</v>
      </c>
      <c r="DG376" s="223">
        <f t="shared" ca="1" si="701"/>
        <v>-5.8319937279830494E-3</v>
      </c>
      <c r="DH376" s="223">
        <f t="shared" ca="1" si="702"/>
        <v>-4.7700431055835244E-3</v>
      </c>
      <c r="DI376" s="223">
        <f t="shared" ca="1" si="703"/>
        <v>-3.0688380072983841E-3</v>
      </c>
      <c r="DJ376" s="223">
        <f t="shared" ca="1" si="704"/>
        <v>-9.5636441761599638E-4</v>
      </c>
      <c r="DK376" s="223">
        <f t="shared" ca="1" si="705"/>
        <v>1.2842757779034171E-3</v>
      </c>
      <c r="DL376" s="223">
        <f t="shared" ca="1" si="706"/>
        <v>3.3528045226194985E-3</v>
      </c>
      <c r="DM376" s="223">
        <f t="shared" ca="1" si="707"/>
        <v>4.9720091731056898E-3</v>
      </c>
      <c r="DN376" s="223">
        <f t="shared" ca="1" si="708"/>
        <v>5.9248929858762281E-3</v>
      </c>
      <c r="DO376" s="223">
        <f t="shared" ca="1" si="709"/>
        <v>6.08375580627227E-3</v>
      </c>
      <c r="DP376" s="223">
        <f t="shared" ca="1" si="710"/>
        <v>5.4273077283658964E-3</v>
      </c>
      <c r="DQ376" s="223">
        <f t="shared" ca="1" si="711"/>
        <v>4.0435222489787256E-3</v>
      </c>
      <c r="DR376" s="223">
        <f t="shared" ca="1" si="712"/>
        <v>2.1178465520845331E-3</v>
      </c>
      <c r="DS376" s="223">
        <f t="shared" ca="1" si="713"/>
        <v>-9.1651084715062541E-5</v>
      </c>
      <c r="DT376" s="223">
        <f t="shared" ca="1" si="714"/>
        <v>-2.2888661561736249E-3</v>
      </c>
      <c r="DU376" s="223">
        <f t="shared" ca="1" si="715"/>
        <v>-4.1793401976979823E-3</v>
      </c>
      <c r="DV376" s="223">
        <f t="shared" ca="1" si="716"/>
        <v>-5.5097224604919483E-3</v>
      </c>
      <c r="DW376" s="223">
        <f t="shared" ca="1" si="717"/>
        <v>-6.1017225607360153E-3</v>
      </c>
      <c r="DX376" s="223">
        <f t="shared" ca="1" si="718"/>
        <v>-5.8760039588163877E-3</v>
      </c>
      <c r="DY376" s="223">
        <f t="shared" ca="1" si="719"/>
        <v>-4.8628161982642113E-3</v>
      </c>
      <c r="DZ376" s="223">
        <f t="shared" ca="1" si="720"/>
        <v>-3.1979410312584508E-3</v>
      </c>
      <c r="EA376" s="223">
        <f t="shared" ca="1" si="721"/>
        <v>-1.1044957082603718E-3</v>
      </c>
      <c r="EB376" s="223">
        <f t="shared" ca="1" si="722"/>
        <v>1.1369679469568883E-3</v>
      </c>
      <c r="EC376" s="223">
        <f t="shared" ca="1" si="723"/>
        <v>3.226061522293721E-3</v>
      </c>
      <c r="ED376" s="223">
        <f t="shared" ca="1" si="724"/>
        <v>4.8828163908389002E-3</v>
      </c>
      <c r="EE376" s="223">
        <f t="shared" ca="1" si="725"/>
        <v>5.8852035390761165E-3</v>
      </c>
      <c r="EF376" s="223">
        <f t="shared" ca="1" si="726"/>
        <v>6.0988886524305629E-3</v>
      </c>
      <c r="EG376" s="223">
        <f t="shared" ca="1" si="727"/>
        <v>5.4952348481491203E-3</v>
      </c>
      <c r="EH376" s="223">
        <f t="shared" ca="1" si="728"/>
        <v>4.1551404300271362E-3</v>
      </c>
      <c r="EI376" s="223">
        <f t="shared" ca="1" si="729"/>
        <v>2.2581973505756466E-3</v>
      </c>
      <c r="EJ376" s="223">
        <f t="shared" ca="1" si="730"/>
        <v>5.8623302842431956E-5</v>
      </c>
      <c r="EK376" s="223">
        <f t="shared" ca="1" si="731"/>
        <v>-2.1488071117838933E-3</v>
      </c>
      <c r="EL376" s="223">
        <f t="shared" ca="1" si="732"/>
        <v>-4.0682664256008862E-3</v>
      </c>
      <c r="EM376" s="223">
        <f t="shared" ca="1" si="733"/>
        <v>-5.4425194458696787E-3</v>
      </c>
      <c r="EN376" s="223">
        <f t="shared" ca="1" si="734"/>
        <v>-6.0873964754279844E-3</v>
      </c>
      <c r="EO376" s="223">
        <f t="shared" ca="1" si="735"/>
        <v>-5.9164747045828865E-3</v>
      </c>
      <c r="EP376" s="223">
        <f t="shared" ca="1" si="736"/>
        <v>-4.9526601122994469E-3</v>
      </c>
      <c r="EQ376" s="223">
        <f t="shared" ca="1" si="737"/>
        <v>-3.3251177351200046E-3</v>
      </c>
      <c r="ER376" s="223">
        <f t="shared" ca="1" si="738"/>
        <v>-1.2519616919898025E-3</v>
      </c>
      <c r="ES376" s="223">
        <f t="shared" ca="1" si="739"/>
        <v>9.8897524903308236E-4</v>
      </c>
      <c r="ET376" s="223">
        <f t="shared" ca="1" si="740"/>
        <v>3.0973752631371599E-3</v>
      </c>
      <c r="EU376" s="223">
        <f t="shared" ca="1" si="741"/>
        <v>4.7906823825585327E-3</v>
      </c>
      <c r="EV376" s="223">
        <f t="shared" ca="1" si="742"/>
        <v>5.8419690657259878E-3</v>
      </c>
      <c r="EW376" s="223">
        <f t="shared" ca="1" si="743"/>
        <v>6.110347756116765E-3</v>
      </c>
      <c r="EX376" s="223">
        <f t="shared" ca="1" si="744"/>
        <v>5.5598518439399051E-3</v>
      </c>
      <c r="EY376" s="223">
        <f t="shared" ca="1" si="745"/>
        <v>4.2642557098512062E-3</v>
      </c>
      <c r="EZ376" s="223">
        <f t="shared" ca="1" si="746"/>
        <v>2.3971878954222522E-3</v>
      </c>
      <c r="FA376" s="223">
        <f t="shared" ca="1" si="747"/>
        <v>2.0886237791431766E-4</v>
      </c>
      <c r="FB376" s="223">
        <f t="shared" ca="1" si="748"/>
        <v>-2.0074537063390959E-3</v>
      </c>
      <c r="FC376" s="223">
        <f t="shared" ca="1" si="749"/>
        <v>-3.9547420819313218E-3</v>
      </c>
      <c r="FD376" s="223">
        <f t="shared" ca="1" si="750"/>
        <v>-5.3720380610421262E-3</v>
      </c>
      <c r="FE376" s="223">
        <f t="shared" ca="1" si="751"/>
        <v>-6.0694035701055749E-3</v>
      </c>
      <c r="FF376" s="223">
        <f t="shared" ca="1" si="752"/>
        <v>-5.9533815872185817E-3</v>
      </c>
      <c r="FG376" s="223">
        <f t="shared" ca="1" si="753"/>
        <v>-5.0395207290749484E-3</v>
      </c>
      <c r="FH376" s="223">
        <f t="shared" ca="1" si="754"/>
        <v>-3.4502915123920818E-3</v>
      </c>
      <c r="FI376" s="223">
        <f t="shared" ca="1" si="755"/>
        <v>-1.3986735408098843E-3</v>
      </c>
      <c r="FJ376" s="223">
        <f t="shared" ca="1" si="756"/>
        <v>8.4038682939946863E-4</v>
      </c>
      <c r="FK376" s="223">
        <f t="shared" ca="1" si="757"/>
        <v>2.9668232609403695E-3</v>
      </c>
      <c r="FL376" s="223">
        <f t="shared" ca="1" si="758"/>
        <v>4.6956626463460919E-3</v>
      </c>
      <c r="FM376" s="223">
        <f t="shared" ca="1" si="759"/>
        <v>5.7952156086559584E-3</v>
      </c>
      <c r="FN376" s="223">
        <f t="shared" ca="1" si="760"/>
        <v>6.1181262147952994E-3</v>
      </c>
      <c r="FO376" s="223">
        <f t="shared" ca="1" si="761"/>
        <v>5.621119792876151E-3</v>
      </c>
      <c r="FP376" s="223">
        <f t="shared" ca="1" si="762"/>
        <v>4.3708023614864215E-3</v>
      </c>
      <c r="FQ376" s="223">
        <f t="shared" ca="1" si="763"/>
        <v>2.5347344639172834E-3</v>
      </c>
      <c r="FR376" s="223">
        <f t="shared" ca="1" si="764"/>
        <v>3.5897564209965826E-4</v>
      </c>
      <c r="FS376" s="223">
        <f t="shared" ca="1" si="765"/>
        <v>-1.8648910858451275E-3</v>
      </c>
      <c r="FT376" s="223">
        <f t="shared" ca="1" si="766"/>
        <v>-3.8388355495088998E-3</v>
      </c>
      <c r="FU376" s="223">
        <f t="shared" ca="1" si="767"/>
        <v>-5.2983207613600649E-3</v>
      </c>
      <c r="FV376" s="223">
        <f t="shared" ca="1" si="768"/>
        <v>-6.0477546830221456E-3</v>
      </c>
      <c r="FW376" s="223">
        <f t="shared" ca="1" si="769"/>
        <v>-5.9867023753974041E-3</v>
      </c>
      <c r="FX376" s="223">
        <f t="shared" ca="1" si="770"/>
        <v>-5.1233457270030485E-3</v>
      </c>
      <c r="FY376" s="223">
        <f t="shared" ca="1" si="771"/>
        <v>-3.5733869630717677E-3</v>
      </c>
      <c r="FZ376" s="223">
        <f t="shared" ca="1" si="772"/>
        <v>-1.5445428809887545E-3</v>
      </c>
      <c r="GA376" s="223">
        <f t="shared" ca="1" si="773"/>
        <v>6.9129219216382569E-4</v>
      </c>
      <c r="GB376" s="223">
        <f t="shared" ca="1" si="774"/>
        <v>2.8344841553478934E-3</v>
      </c>
      <c r="GC376" s="223">
        <f t="shared" ca="1" si="775"/>
        <v>4.5978144185375991E-3</v>
      </c>
      <c r="GD376" s="223">
        <f t="shared" ca="1" si="776"/>
        <v>5.744971330400344E-3</v>
      </c>
      <c r="GE376" s="223">
        <f t="shared" ca="1" si="777"/>
        <v>6.1222193430135177E-3</v>
      </c>
      <c r="GF376" s="223">
        <f t="shared" ca="1" si="778"/>
        <v>5.6790017894363578E-3</v>
      </c>
      <c r="GG376" s="223">
        <f t="shared" ca="1" si="779"/>
        <v>4.4747162052139354E-3</v>
      </c>
      <c r="GH376" s="223">
        <f t="shared" ca="1" si="780"/>
        <v>2.6707542031510776E-3</v>
      </c>
      <c r="GI376" s="223">
        <f t="shared" ca="1" si="781"/>
        <v>5.0887267278111863E-4</v>
      </c>
      <c r="GJ376" s="223">
        <f t="shared" ca="1" si="782"/>
        <v>-1.7212051246938572E-3</v>
      </c>
      <c r="GK376" s="223">
        <f t="shared" ca="1" si="783"/>
        <v>-3.7206166460947588E-3</v>
      </c>
      <c r="GL376" s="223">
        <f t="shared" ca="1" si="784"/>
        <v>-5.2214119513682902E-3</v>
      </c>
      <c r="GM376" s="223">
        <f t="shared" ca="1" si="785"/>
        <v>-6.0224628546577848E-3</v>
      </c>
      <c r="GN376" s="223">
        <f t="shared" ca="1" si="786"/>
        <v>-6.0164169979225164E-3</v>
      </c>
      <c r="GO376" s="223">
        <f t="shared" ca="1" si="787"/>
        <v>-5.2040846130394849E-3</v>
      </c>
      <c r="GP376" s="223">
        <f t="shared" ca="1" si="788"/>
        <v>-3.694329939062514E-3</v>
      </c>
      <c r="GQ376" s="223">
        <f t="shared" ca="1" si="789"/>
        <v>-1.6894818462902528E-3</v>
      </c>
      <c r="GR376" s="223">
        <f t="shared" ca="1" si="790"/>
        <v>5.4178114636078967E-4</v>
      </c>
      <c r="GS376" s="223">
        <f t="shared" ca="1" si="791"/>
        <v>2.7004376624883471E-3</v>
      </c>
      <c r="GT376" s="223">
        <f t="shared" ca="1" si="792"/>
        <v>4.4971966392467625E-3</v>
      </c>
      <c r="GU376" s="223">
        <f t="shared" ca="1" si="793"/>
        <v>5.6912664962336258E-3</v>
      </c>
      <c r="GV376" s="223">
        <f t="shared" ca="1" si="794"/>
        <v>6.1226246752240296E-3</v>
      </c>
      <c r="GW376" s="223">
        <f t="shared" ca="1" si="795"/>
        <v>5.7334629676701948E-3</v>
      </c>
      <c r="GX376" s="223">
        <f t="shared" ca="1" si="796"/>
        <v>4.5759346472198145E-3</v>
      </c>
      <c r="GY376" s="223">
        <f t="shared" ca="1" si="797"/>
        <v>2.8051651799187857E-3</v>
      </c>
      <c r="GZ376" s="223">
        <f t="shared" ca="1" si="798"/>
        <v>6.5846317759255674E-4</v>
      </c>
      <c r="HA376" s="223">
        <f t="shared" ca="1" si="799"/>
        <v>-1.5764823739354773E-3</v>
      </c>
      <c r="HB376" s="223">
        <f t="shared" ca="1" si="800"/>
        <v>-3.6001565823358637E-3</v>
      </c>
      <c r="HC376" s="223">
        <f t="shared" ca="1" si="801"/>
        <v>-5.1413579580582231E-3</v>
      </c>
      <c r="HD376" s="223">
        <f t="shared" ca="1" si="802"/>
        <v>-5.9935433198641513E-3</v>
      </c>
      <c r="HE376" s="223">
        <f t="shared" ca="1" si="803"/>
        <v>-6.0425075558163937E-3</v>
      </c>
      <c r="HF376" s="223">
        <f t="shared" ca="1" si="804"/>
        <v>-5.2816887530982371E-3</v>
      </c>
      <c r="HG376" s="223">
        <f t="shared" ca="1" si="805"/>
        <v>-3.8130475888377932E-3</v>
      </c>
      <c r="HH376" s="223">
        <f t="shared" ca="1" si="806"/>
        <v>-1.8334031309014248E-3</v>
      </c>
      <c r="HI376" s="223">
        <f t="shared" ca="1" si="807"/>
        <v>3.9194375185368745E-4</v>
      </c>
      <c r="HJ376" s="223">
        <f t="shared" ca="1" si="808"/>
        <v>2.5647645269568646E-3</v>
      </c>
      <c r="HK376" s="223">
        <f t="shared" ca="1" si="809"/>
        <v>4.3938699168613983E-3</v>
      </c>
      <c r="HL376" s="223">
        <f t="shared" ca="1" si="810"/>
        <v>5.6341334559397386E-3</v>
      </c>
      <c r="HM376" s="223">
        <f t="shared" ca="1" si="811"/>
        <v>6.1193419672698687E-3</v>
      </c>
      <c r="HN376" s="223">
        <f t="shared" ca="1" si="812"/>
        <v>5.7844705222002638E-3</v>
      </c>
      <c r="HO376" s="223">
        <f t="shared" ca="1" si="813"/>
        <v>4.6743967172994828E-3</v>
      </c>
      <c r="HP376" s="223">
        <f t="shared" ca="1" si="814"/>
        <v>2.9378864300739936E-3</v>
      </c>
      <c r="HQ376" s="223">
        <f t="shared" ca="1" si="815"/>
        <v>8.0765704880725103E-4</v>
      </c>
      <c r="HR376" s="223">
        <f t="shared" ca="1" si="816"/>
        <v>-1.4308100091434267E-3</v>
      </c>
      <c r="HS376" s="223">
        <f t="shared" ca="1" si="817"/>
        <v>-3.4775279188702228E-3</v>
      </c>
      <c r="HT376" s="223">
        <f t="shared" ca="1" si="818"/>
        <v>-5.0582070029619808E-3</v>
      </c>
      <c r="HU376" s="223">
        <f t="shared" ca="1" si="819"/>
        <v>-5.9610134986876695E-3</v>
      </c>
      <c r="HV376" s="223">
        <f t="shared" ca="1" si="820"/>
        <v>-6.0649583331025712E-3</v>
      </c>
      <c r="HW376" s="223">
        <f t="shared" ca="1" si="821"/>
        <v>-5.3561114013471866E-3</v>
      </c>
      <c r="HX376" s="223">
        <f t="shared" ca="1" si="822"/>
        <v>-3.9294684013245901E-3</v>
      </c>
      <c r="HY376" s="223">
        <f t="shared" ca="1" si="823"/>
        <v>-1.9762200420218173E-3</v>
      </c>
      <c r="HZ376" s="223">
        <f t="shared" ca="1" si="824"/>
        <v>2.4187026508610361E-4</v>
      </c>
      <c r="IA376" s="223">
        <f t="shared" ca="1" si="825"/>
        <v>2.4275464731770653E-3</v>
      </c>
      <c r="IB376" s="223">
        <f t="shared" ca="1" si="826"/>
        <v>4.2878964915355564E-3</v>
      </c>
      <c r="IC376" s="223">
        <f t="shared" ca="1" si="827"/>
        <v>5.5736066243257778E-3</v>
      </c>
      <c r="ID376" s="223">
        <f t="shared" ca="1" si="828"/>
        <v>6.1123731965315575E-3</v>
      </c>
      <c r="IE376" s="223">
        <f t="shared" ca="1" si="829"/>
        <v>1.3144705561607857E-3</v>
      </c>
      <c r="IF376" s="223">
        <f t="shared" ca="1" si="830"/>
        <v>4.7700431055835452E-3</v>
      </c>
      <c r="IG376" s="223">
        <f t="shared" ca="1" si="831"/>
        <v>3.0688380072984504E-3</v>
      </c>
      <c r="IH376" s="223">
        <f t="shared" ca="1" si="832"/>
        <v>9.5636441761598598E-4</v>
      </c>
      <c r="II376" s="223">
        <f t="shared" ca="1" si="833"/>
        <v>-1.2842757779033846E-3</v>
      </c>
      <c r="IJ376" s="223">
        <f t="shared" ca="1" si="834"/>
        <v>-3.3528045226194712E-3</v>
      </c>
      <c r="IK376" s="223">
        <f t="shared" ca="1" si="835"/>
        <v>-4.9720091731056456E-3</v>
      </c>
      <c r="IL376" s="223">
        <f t="shared" ca="1" si="836"/>
        <v>-5.9248929858762307E-3</v>
      </c>
      <c r="IM376" s="223">
        <f t="shared" ca="1" si="837"/>
        <v>-6.0837558062722735E-3</v>
      </c>
      <c r="IN376" s="223">
        <f t="shared" ca="1" si="838"/>
        <v>-5.4273077283659111E-3</v>
      </c>
      <c r="IO376" s="223">
        <f t="shared" ca="1" si="839"/>
        <v>-4.0435222489787828E-3</v>
      </c>
      <c r="IP376" s="223">
        <f t="shared" ca="1" si="840"/>
        <v>-2.1178465520845235E-3</v>
      </c>
      <c r="IQ376" s="223">
        <f t="shared" ca="1" si="841"/>
        <v>9.1651084715029581E-5</v>
      </c>
      <c r="IR376" s="223">
        <f t="shared" ca="1" si="842"/>
        <v>2.2888661561735538E-3</v>
      </c>
      <c r="IS376" s="223">
        <f t="shared" ca="1" si="843"/>
        <v>4.1793401976979901E-3</v>
      </c>
      <c r="IT376" s="223">
        <f t="shared" ca="1" si="844"/>
        <v>5.5097224604919344E-3</v>
      </c>
      <c r="IU376" s="223">
        <f t="shared" ca="1" si="845"/>
        <v>6.1017225607360136E-3</v>
      </c>
      <c r="IV376" s="223">
        <f t="shared" ca="1" si="846"/>
        <v>5.8760039588164094E-3</v>
      </c>
      <c r="IW376" s="223">
        <f t="shared" ca="1" si="847"/>
        <v>4.8628161982642044E-3</v>
      </c>
      <c r="IX376" s="223">
        <f t="shared" ca="1" si="848"/>
        <v>3.1979410312584795E-3</v>
      </c>
      <c r="IY376" s="223">
        <f t="shared" ca="1" si="849"/>
        <v>1.1044957082604039E-3</v>
      </c>
      <c r="IZ376" s="223">
        <f t="shared" ca="1" si="850"/>
        <v>-1.1369679469568129E-3</v>
      </c>
      <c r="JA376" s="223">
        <f t="shared" ca="1" si="851"/>
        <v>-3.2260615222937297E-3</v>
      </c>
      <c r="JB376" s="223">
        <f t="shared" ca="1" si="852"/>
        <v>-4.8828163908388802E-3</v>
      </c>
    </row>
    <row r="377" spans="2:262">
      <c r="B377" s="230">
        <v>16</v>
      </c>
      <c r="C377" s="229">
        <f t="shared" si="853"/>
        <v>3.1250000000000001E-4</v>
      </c>
      <c r="D377" s="226">
        <f t="shared" ca="1" si="597"/>
        <v>50.083830532412627</v>
      </c>
      <c r="E377" s="225">
        <f ca="1">V361</f>
        <v>8.38305324126256E-2</v>
      </c>
      <c r="F377" s="224">
        <v>16</v>
      </c>
      <c r="G377" s="223">
        <f t="shared" ca="1" si="854"/>
        <v>-5.9868223377354459E-4</v>
      </c>
      <c r="H377" s="223">
        <f t="shared" ca="1" si="598"/>
        <v>-6.1947913975947248E-4</v>
      </c>
      <c r="I377" s="223">
        <f t="shared" ca="1" si="599"/>
        <v>-5.4596596230940646E-4</v>
      </c>
      <c r="J377" s="223">
        <f t="shared" ca="1" si="600"/>
        <v>-3.8933441629150606E-4</v>
      </c>
      <c r="K377" s="223">
        <f t="shared" ca="1" si="601"/>
        <v>-1.734302347184961E-4</v>
      </c>
      <c r="L377" s="223">
        <f t="shared" ca="1" si="602"/>
        <v>6.8877127941412142E-5</v>
      </c>
      <c r="M377" s="223">
        <f t="shared" ca="1" si="603"/>
        <v>3.0069857224496004E-4</v>
      </c>
      <c r="N377" s="223">
        <f t="shared" ca="1" si="604"/>
        <v>4.8674138476355794E-4</v>
      </c>
      <c r="O377" s="223">
        <f t="shared" ca="1" si="605"/>
        <v>5.9868223377354459E-4</v>
      </c>
      <c r="P377" s="223">
        <f t="shared" ca="1" si="606"/>
        <v>6.1947913975947248E-4</v>
      </c>
      <c r="Q377" s="223">
        <f t="shared" ca="1" si="607"/>
        <v>5.4596596230940667E-4</v>
      </c>
      <c r="R377" s="223">
        <f t="shared" ca="1" si="608"/>
        <v>3.8933441629150612E-4</v>
      </c>
      <c r="S377" s="223">
        <f t="shared" ca="1" si="609"/>
        <v>1.7343023471849591E-4</v>
      </c>
      <c r="T377" s="223">
        <f t="shared" ca="1" si="610"/>
        <v>-6.8877127941412034E-5</v>
      </c>
      <c r="U377" s="223">
        <f t="shared" ca="1" si="611"/>
        <v>-3.0069857224495971E-4</v>
      </c>
      <c r="V377" s="223">
        <f t="shared" ca="1" si="612"/>
        <v>-4.8674138476355788E-4</v>
      </c>
      <c r="W377" s="223">
        <f t="shared" ca="1" si="613"/>
        <v>-5.9868223377354459E-4</v>
      </c>
      <c r="X377" s="223">
        <f t="shared" ca="1" si="614"/>
        <v>-6.1947913975947248E-4</v>
      </c>
      <c r="Y377" s="223">
        <f t="shared" ca="1" si="615"/>
        <v>-5.4596596230940667E-4</v>
      </c>
      <c r="Z377" s="223">
        <f t="shared" ca="1" si="616"/>
        <v>-3.8933441629150617E-4</v>
      </c>
      <c r="AA377" s="223">
        <f t="shared" ca="1" si="617"/>
        <v>-1.7343023471849602E-4</v>
      </c>
      <c r="AB377" s="223">
        <f t="shared" ca="1" si="618"/>
        <v>6.8877127941411437E-5</v>
      </c>
      <c r="AC377" s="223">
        <f t="shared" ca="1" si="619"/>
        <v>3.006985722449596E-4</v>
      </c>
      <c r="AD377" s="223">
        <f t="shared" ca="1" si="620"/>
        <v>4.8674138476355783E-4</v>
      </c>
      <c r="AE377" s="223">
        <f t="shared" ca="1" si="621"/>
        <v>5.9868223377354459E-4</v>
      </c>
      <c r="AF377" s="223">
        <f t="shared" ca="1" si="622"/>
        <v>6.1947913975947248E-4</v>
      </c>
      <c r="AG377" s="223">
        <f t="shared" ca="1" si="623"/>
        <v>5.4596596230940667E-4</v>
      </c>
      <c r="AH377" s="223">
        <f t="shared" ca="1" si="624"/>
        <v>3.8933441629150623E-4</v>
      </c>
      <c r="AI377" s="223">
        <f t="shared" ca="1" si="625"/>
        <v>1.7343023471849608E-4</v>
      </c>
      <c r="AJ377" s="223">
        <f t="shared" ca="1" si="626"/>
        <v>-6.8877127941411329E-5</v>
      </c>
      <c r="AK377" s="223">
        <f t="shared" ca="1" si="627"/>
        <v>-3.006985722449596E-4</v>
      </c>
      <c r="AL377" s="223">
        <f t="shared" ca="1" si="628"/>
        <v>-4.8674138476355777E-4</v>
      </c>
      <c r="AM377" s="223">
        <f t="shared" ca="1" si="629"/>
        <v>-5.9868223377354448E-4</v>
      </c>
      <c r="AN377" s="223">
        <f t="shared" ca="1" si="630"/>
        <v>-6.1947913975947248E-4</v>
      </c>
      <c r="AO377" s="223">
        <f t="shared" ca="1" si="631"/>
        <v>-5.4596596230940678E-4</v>
      </c>
      <c r="AP377" s="223">
        <f t="shared" ca="1" si="632"/>
        <v>-3.8933441629150628E-4</v>
      </c>
      <c r="AQ377" s="223">
        <f t="shared" ca="1" si="633"/>
        <v>-1.7343023471849618E-4</v>
      </c>
      <c r="AR377" s="223">
        <f t="shared" ca="1" si="634"/>
        <v>6.887712794141122E-5</v>
      </c>
      <c r="AS377" s="223">
        <f t="shared" ca="1" si="635"/>
        <v>3.0069857224495949E-4</v>
      </c>
      <c r="AT377" s="223">
        <f t="shared" ca="1" si="636"/>
        <v>4.8674138476355777E-4</v>
      </c>
      <c r="AU377" s="223">
        <f t="shared" ca="1" si="637"/>
        <v>5.9868223377354426E-4</v>
      </c>
      <c r="AV377" s="223">
        <f t="shared" ca="1" si="638"/>
        <v>6.1947913975947248E-4</v>
      </c>
      <c r="AW377" s="223">
        <f t="shared" ca="1" si="639"/>
        <v>5.4596596230940678E-4</v>
      </c>
      <c r="AX377" s="223">
        <f t="shared" ca="1" si="640"/>
        <v>3.893344162915072E-4</v>
      </c>
      <c r="AY377" s="223">
        <f t="shared" ca="1" si="641"/>
        <v>1.7343023471849624E-4</v>
      </c>
      <c r="AZ377" s="223">
        <f t="shared" ca="1" si="642"/>
        <v>-6.8877127941411166E-5</v>
      </c>
      <c r="BA377" s="223">
        <f t="shared" ca="1" si="643"/>
        <v>-3.0069857224496036E-4</v>
      </c>
      <c r="BB377" s="223">
        <f t="shared" ca="1" si="644"/>
        <v>-4.8674138476355772E-4</v>
      </c>
      <c r="BC377" s="223">
        <f t="shared" ca="1" si="645"/>
        <v>-5.9868223377354415E-4</v>
      </c>
      <c r="BD377" s="223">
        <f t="shared" ca="1" si="646"/>
        <v>-6.1947913975947248E-4</v>
      </c>
      <c r="BE377" s="223">
        <f t="shared" ca="1" si="647"/>
        <v>-5.4596596230940689E-4</v>
      </c>
      <c r="BF377" s="223">
        <f t="shared" ca="1" si="648"/>
        <v>-3.8933441629150552E-4</v>
      </c>
      <c r="BG377" s="223">
        <f t="shared" ca="1" si="649"/>
        <v>-1.7343023471849629E-4</v>
      </c>
      <c r="BH377" s="223">
        <f t="shared" ca="1" si="650"/>
        <v>6.8877127941411166E-5</v>
      </c>
      <c r="BI377" s="223">
        <f t="shared" ca="1" si="651"/>
        <v>3.0069857224496036E-4</v>
      </c>
      <c r="BJ377" s="223">
        <f t="shared" ca="1" si="652"/>
        <v>4.8674138476355767E-4</v>
      </c>
      <c r="BK377" s="223">
        <f t="shared" ca="1" si="653"/>
        <v>5.9868223377354426E-4</v>
      </c>
      <c r="BL377" s="223">
        <f t="shared" ca="1" si="654"/>
        <v>6.1947913975947248E-4</v>
      </c>
      <c r="BM377" s="223">
        <f t="shared" ca="1" si="655"/>
        <v>5.4596596230940689E-4</v>
      </c>
      <c r="BN377" s="223">
        <f t="shared" ca="1" si="656"/>
        <v>3.8933441629150731E-4</v>
      </c>
      <c r="BO377" s="223">
        <f t="shared" ca="1" si="657"/>
        <v>1.734302347184964E-4</v>
      </c>
      <c r="BP377" s="223">
        <f t="shared" ca="1" si="658"/>
        <v>-6.8877127941411058E-5</v>
      </c>
      <c r="BQ377" s="223">
        <f t="shared" ca="1" si="659"/>
        <v>-3.0069857224496025E-4</v>
      </c>
      <c r="BR377" s="223">
        <f t="shared" ca="1" si="660"/>
        <v>-4.8674138476355761E-4</v>
      </c>
      <c r="BS377" s="223">
        <f t="shared" ca="1" si="661"/>
        <v>-5.9868223377354415E-4</v>
      </c>
      <c r="BT377" s="223">
        <f t="shared" ca="1" si="662"/>
        <v>-6.1947913975947248E-4</v>
      </c>
      <c r="BU377" s="223">
        <f t="shared" ca="1" si="663"/>
        <v>-5.4596596230940689E-4</v>
      </c>
      <c r="BV377" s="223">
        <f t="shared" ca="1" si="664"/>
        <v>-3.8933441629150563E-4</v>
      </c>
      <c r="BW377" s="223">
        <f t="shared" ca="1" si="665"/>
        <v>-1.7343023471849645E-4</v>
      </c>
      <c r="BX377" s="223">
        <f t="shared" ca="1" si="666"/>
        <v>6.8877127941410949E-5</v>
      </c>
      <c r="BY377" s="223">
        <f t="shared" ca="1" si="667"/>
        <v>3.006985722449602E-4</v>
      </c>
      <c r="BZ377" s="223">
        <f t="shared" ca="1" si="668"/>
        <v>4.8674138476355756E-4</v>
      </c>
      <c r="CA377" s="223">
        <f t="shared" ca="1" si="669"/>
        <v>5.9868223377354415E-4</v>
      </c>
      <c r="CB377" s="223">
        <f t="shared" ca="1" si="670"/>
        <v>6.1947913975947248E-4</v>
      </c>
      <c r="CC377" s="223">
        <f t="shared" ca="1" si="671"/>
        <v>5.4596596230940689E-4</v>
      </c>
      <c r="CD377" s="223">
        <f t="shared" ca="1" si="672"/>
        <v>3.8933441629150742E-4</v>
      </c>
      <c r="CE377" s="223">
        <f t="shared" ca="1" si="673"/>
        <v>1.7343023471849651E-4</v>
      </c>
      <c r="CF377" s="223">
        <f t="shared" ca="1" si="674"/>
        <v>-6.8877127941410841E-5</v>
      </c>
      <c r="CG377" s="223">
        <f t="shared" ca="1" si="675"/>
        <v>-3.0069857224496014E-4</v>
      </c>
      <c r="CH377" s="223">
        <f t="shared" ca="1" si="676"/>
        <v>-4.867413847635575E-4</v>
      </c>
      <c r="CI377" s="223">
        <f t="shared" ca="1" si="677"/>
        <v>-5.9868223377354415E-4</v>
      </c>
      <c r="CJ377" s="223">
        <f t="shared" ca="1" si="678"/>
        <v>-6.1947913975947269E-4</v>
      </c>
      <c r="CK377" s="223">
        <f t="shared" ca="1" si="679"/>
        <v>-5.4596596230940592E-4</v>
      </c>
      <c r="CL377" s="223">
        <f t="shared" ca="1" si="680"/>
        <v>-3.8933441629150579E-4</v>
      </c>
      <c r="CM377" s="223">
        <f t="shared" ca="1" si="681"/>
        <v>-1.7343023471849656E-4</v>
      </c>
      <c r="CN377" s="223">
        <f t="shared" ca="1" si="682"/>
        <v>6.8877127941410787E-5</v>
      </c>
      <c r="CO377" s="223">
        <f t="shared" ca="1" si="683"/>
        <v>3.0069857224495814E-4</v>
      </c>
      <c r="CP377" s="223">
        <f t="shared" ca="1" si="684"/>
        <v>4.8674138476355609E-4</v>
      </c>
      <c r="CQ377" s="223">
        <f t="shared" ca="1" si="685"/>
        <v>5.986822337735447E-4</v>
      </c>
      <c r="CR377" s="223">
        <f t="shared" ca="1" si="686"/>
        <v>6.1947913975947248E-4</v>
      </c>
      <c r="CS377" s="223">
        <f t="shared" ca="1" si="687"/>
        <v>5.45965962309407E-4</v>
      </c>
      <c r="CT377" s="223">
        <f t="shared" ca="1" si="688"/>
        <v>3.8933441629150758E-4</v>
      </c>
      <c r="CU377" s="223">
        <f t="shared" ca="1" si="689"/>
        <v>1.7343023471849884E-4</v>
      </c>
      <c r="CV377" s="223">
        <f t="shared" ca="1" si="690"/>
        <v>-6.8877127941412901E-5</v>
      </c>
      <c r="CW377" s="223">
        <f t="shared" ca="1" si="691"/>
        <v>-3.0069857224496004E-4</v>
      </c>
      <c r="CX377" s="223">
        <f t="shared" ca="1" si="692"/>
        <v>-4.8674138476355739E-4</v>
      </c>
      <c r="CY377" s="223">
        <f t="shared" ca="1" si="693"/>
        <v>-5.9868223377354405E-4</v>
      </c>
      <c r="CZ377" s="223">
        <f t="shared" ca="1" si="694"/>
        <v>-6.1947913975947269E-4</v>
      </c>
      <c r="DA377" s="223">
        <f t="shared" ca="1" si="695"/>
        <v>-5.4596596230940602E-4</v>
      </c>
      <c r="DB377" s="223">
        <f t="shared" ca="1" si="696"/>
        <v>-3.893344162915059E-4</v>
      </c>
      <c r="DC377" s="223">
        <f t="shared" ca="1" si="697"/>
        <v>-1.7343023471849675E-4</v>
      </c>
      <c r="DD377" s="223">
        <f t="shared" ca="1" si="698"/>
        <v>6.8877127941410678E-5</v>
      </c>
      <c r="DE377" s="223">
        <f t="shared" ca="1" si="699"/>
        <v>3.0069857224495798E-4</v>
      </c>
      <c r="DF377" s="223">
        <f t="shared" ca="1" si="700"/>
        <v>4.8674138476355875E-4</v>
      </c>
      <c r="DG377" s="223">
        <f t="shared" ca="1" si="701"/>
        <v>5.986822337735447E-4</v>
      </c>
      <c r="DH377" s="223">
        <f t="shared" ca="1" si="702"/>
        <v>6.1947913975947248E-4</v>
      </c>
      <c r="DI377" s="223">
        <f t="shared" ca="1" si="703"/>
        <v>5.4596596230940711E-4</v>
      </c>
      <c r="DJ377" s="223">
        <f t="shared" ca="1" si="704"/>
        <v>3.8933441629150769E-4</v>
      </c>
      <c r="DK377" s="223">
        <f t="shared" ca="1" si="705"/>
        <v>1.73430234718499E-4</v>
      </c>
      <c r="DL377" s="223">
        <f t="shared" ca="1" si="706"/>
        <v>-6.8877127941412793E-5</v>
      </c>
      <c r="DM377" s="223">
        <f t="shared" ca="1" si="707"/>
        <v>-3.0069857224495987E-4</v>
      </c>
      <c r="DN377" s="223">
        <f t="shared" ca="1" si="708"/>
        <v>-4.8674138476355734E-4</v>
      </c>
      <c r="DO377" s="223">
        <f t="shared" ca="1" si="709"/>
        <v>-5.9868223377354405E-4</v>
      </c>
      <c r="DP377" s="223">
        <f t="shared" ca="1" si="710"/>
        <v>-6.1947913975947269E-4</v>
      </c>
      <c r="DQ377" s="223">
        <f t="shared" ca="1" si="711"/>
        <v>-5.4596596230940602E-4</v>
      </c>
      <c r="DR377" s="223">
        <f t="shared" ca="1" si="712"/>
        <v>-3.8933441629150601E-4</v>
      </c>
      <c r="DS377" s="223">
        <f t="shared" ca="1" si="713"/>
        <v>-1.7343023471849692E-4</v>
      </c>
      <c r="DT377" s="223">
        <f t="shared" ca="1" si="714"/>
        <v>6.8877127941410462E-5</v>
      </c>
      <c r="DU377" s="223">
        <f t="shared" ca="1" si="715"/>
        <v>3.0069857224495787E-4</v>
      </c>
      <c r="DV377" s="223">
        <f t="shared" ca="1" si="716"/>
        <v>4.8674138476355588E-4</v>
      </c>
      <c r="DW377" s="223">
        <f t="shared" ca="1" si="717"/>
        <v>5.986822337735447E-4</v>
      </c>
      <c r="DX377" s="223">
        <f t="shared" ca="1" si="718"/>
        <v>6.1947913975947248E-4</v>
      </c>
      <c r="DY377" s="223">
        <f t="shared" ca="1" si="719"/>
        <v>5.4596596230940722E-4</v>
      </c>
      <c r="DZ377" s="223">
        <f t="shared" ca="1" si="720"/>
        <v>3.893344162915078E-4</v>
      </c>
      <c r="EA377" s="223">
        <f t="shared" ca="1" si="721"/>
        <v>1.7343023471849911E-4</v>
      </c>
      <c r="EB377" s="223">
        <f t="shared" ca="1" si="722"/>
        <v>-6.887712794141263E-5</v>
      </c>
      <c r="EC377" s="223">
        <f t="shared" ca="1" si="723"/>
        <v>-3.0069857224495971E-4</v>
      </c>
      <c r="ED377" s="223">
        <f t="shared" ca="1" si="724"/>
        <v>-4.8674138476355723E-4</v>
      </c>
      <c r="EE377" s="223">
        <f t="shared" ca="1" si="725"/>
        <v>-5.9868223377354405E-4</v>
      </c>
      <c r="EF377" s="223">
        <f t="shared" ca="1" si="726"/>
        <v>-6.1947913975947269E-4</v>
      </c>
      <c r="EG377" s="223">
        <f t="shared" ca="1" si="727"/>
        <v>-5.4596596230940613E-4</v>
      </c>
      <c r="EH377" s="223">
        <f t="shared" ca="1" si="728"/>
        <v>-3.8933441629150612E-4</v>
      </c>
      <c r="EI377" s="223">
        <f t="shared" ca="1" si="729"/>
        <v>-1.7343023471849708E-4</v>
      </c>
      <c r="EJ377" s="223">
        <f t="shared" ca="1" si="730"/>
        <v>6.8877127941410353E-5</v>
      </c>
      <c r="EK377" s="223">
        <f t="shared" ca="1" si="731"/>
        <v>3.006985722449577E-4</v>
      </c>
      <c r="EL377" s="223">
        <f t="shared" ca="1" si="732"/>
        <v>4.8674138476355859E-4</v>
      </c>
      <c r="EM377" s="223">
        <f t="shared" ca="1" si="733"/>
        <v>5.9868223377354459E-4</v>
      </c>
      <c r="EN377" s="223">
        <f t="shared" ca="1" si="734"/>
        <v>6.1947913975947248E-4</v>
      </c>
      <c r="EO377" s="223">
        <f t="shared" ca="1" si="735"/>
        <v>5.4596596230940722E-4</v>
      </c>
      <c r="EP377" s="223">
        <f t="shared" ca="1" si="736"/>
        <v>3.8933441629150791E-4</v>
      </c>
      <c r="EQ377" s="223">
        <f t="shared" ca="1" si="737"/>
        <v>1.7343023471849922E-4</v>
      </c>
      <c r="ER377" s="223">
        <f t="shared" ca="1" si="738"/>
        <v>-6.8877127941412522E-5</v>
      </c>
      <c r="ES377" s="223">
        <f t="shared" ca="1" si="739"/>
        <v>-3.006985722449596E-4</v>
      </c>
      <c r="ET377" s="223">
        <f t="shared" ca="1" si="740"/>
        <v>-4.8674138476355712E-4</v>
      </c>
      <c r="EU377" s="223">
        <f t="shared" ca="1" si="741"/>
        <v>-5.9868223377354394E-4</v>
      </c>
      <c r="EV377" s="223">
        <f t="shared" ca="1" si="742"/>
        <v>-6.194791397594728E-4</v>
      </c>
      <c r="EW377" s="223">
        <f t="shared" ca="1" si="743"/>
        <v>-5.4596596230940624E-4</v>
      </c>
      <c r="EX377" s="223">
        <f t="shared" ca="1" si="744"/>
        <v>-3.8933441629150623E-4</v>
      </c>
      <c r="EY377" s="223">
        <f t="shared" ca="1" si="745"/>
        <v>-1.7343023471849719E-4</v>
      </c>
      <c r="EZ377" s="223">
        <f t="shared" ca="1" si="746"/>
        <v>6.887712794141019E-5</v>
      </c>
      <c r="FA377" s="223">
        <f t="shared" ca="1" si="747"/>
        <v>3.0069857224495765E-4</v>
      </c>
      <c r="FB377" s="223">
        <f t="shared" ca="1" si="748"/>
        <v>4.8674138476355571E-4</v>
      </c>
      <c r="FC377" s="223">
        <f t="shared" ca="1" si="749"/>
        <v>5.9868223377354459E-4</v>
      </c>
      <c r="FD377" s="223">
        <f t="shared" ca="1" si="750"/>
        <v>6.1947913975947248E-4</v>
      </c>
      <c r="FE377" s="223">
        <f t="shared" ca="1" si="751"/>
        <v>5.4596596230940733E-4</v>
      </c>
      <c r="FF377" s="223">
        <f t="shared" ca="1" si="752"/>
        <v>3.8933441629150802E-4</v>
      </c>
      <c r="FG377" s="223">
        <f t="shared" ca="1" si="753"/>
        <v>1.7343023471849938E-4</v>
      </c>
      <c r="FH377" s="223">
        <f t="shared" ca="1" si="754"/>
        <v>-6.8877127941412305E-5</v>
      </c>
      <c r="FI377" s="223">
        <f t="shared" ca="1" si="755"/>
        <v>-3.0069857224495949E-4</v>
      </c>
      <c r="FJ377" s="223">
        <f t="shared" ca="1" si="756"/>
        <v>-4.8674138476355701E-4</v>
      </c>
      <c r="FK377" s="223">
        <f t="shared" ca="1" si="757"/>
        <v>-5.9868223377354394E-4</v>
      </c>
      <c r="FL377" s="223">
        <f t="shared" ca="1" si="758"/>
        <v>-6.194791397594728E-4</v>
      </c>
      <c r="FM377" s="223">
        <f t="shared" ca="1" si="759"/>
        <v>-5.4596596230940841E-4</v>
      </c>
      <c r="FN377" s="223">
        <f t="shared" ca="1" si="760"/>
        <v>-3.8933441629150981E-4</v>
      </c>
      <c r="FO377" s="223">
        <f t="shared" ca="1" si="761"/>
        <v>-1.7343023471850163E-4</v>
      </c>
      <c r="FP377" s="223">
        <f t="shared" ca="1" si="762"/>
        <v>6.8877127941414473E-5</v>
      </c>
      <c r="FQ377" s="223">
        <f t="shared" ca="1" si="763"/>
        <v>3.0069857224496134E-4</v>
      </c>
      <c r="FR377" s="223">
        <f t="shared" ca="1" si="764"/>
        <v>4.8674138476355837E-4</v>
      </c>
      <c r="FS377" s="223">
        <f t="shared" ca="1" si="765"/>
        <v>5.9868223377354448E-4</v>
      </c>
      <c r="FT377" s="223">
        <f t="shared" ca="1" si="766"/>
        <v>6.1947913975947259E-4</v>
      </c>
      <c r="FU377" s="223">
        <f t="shared" ca="1" si="767"/>
        <v>5.4596596230940743E-4</v>
      </c>
      <c r="FV377" s="223">
        <f t="shared" ca="1" si="768"/>
        <v>3.8933441629150818E-4</v>
      </c>
      <c r="FW377" s="223">
        <f t="shared" ca="1" si="769"/>
        <v>1.7343023471849954E-4</v>
      </c>
      <c r="FX377" s="223">
        <f t="shared" ca="1" si="770"/>
        <v>-6.8877127941407805E-5</v>
      </c>
      <c r="FY377" s="223">
        <f t="shared" ca="1" si="771"/>
        <v>-3.0069857224495548E-4</v>
      </c>
      <c r="FZ377" s="223">
        <f t="shared" ca="1" si="772"/>
        <v>-4.867413847635542E-4</v>
      </c>
      <c r="GA377" s="223">
        <f t="shared" ca="1" si="773"/>
        <v>-5.9868223377354513E-4</v>
      </c>
      <c r="GB377" s="223">
        <f t="shared" ca="1" si="774"/>
        <v>-6.1947913975947226E-4</v>
      </c>
      <c r="GC377" s="223">
        <f t="shared" ca="1" si="775"/>
        <v>-5.4596596230940635E-4</v>
      </c>
      <c r="GD377" s="223">
        <f t="shared" ca="1" si="776"/>
        <v>-3.893344162915065E-4</v>
      </c>
      <c r="GE377" s="223">
        <f t="shared" ca="1" si="777"/>
        <v>-1.7343023471849746E-4</v>
      </c>
      <c r="GF377" s="223">
        <f t="shared" ca="1" si="778"/>
        <v>6.8877127941409919E-5</v>
      </c>
      <c r="GG377" s="223">
        <f t="shared" ca="1" si="779"/>
        <v>3.0069857224495733E-4</v>
      </c>
      <c r="GH377" s="223">
        <f t="shared" ca="1" si="780"/>
        <v>4.867413847635555E-4</v>
      </c>
      <c r="GI377" s="223">
        <f t="shared" ca="1" si="781"/>
        <v>5.9868223377354318E-4</v>
      </c>
      <c r="GJ377" s="223">
        <f t="shared" ca="1" si="782"/>
        <v>6.1947913975947313E-4</v>
      </c>
      <c r="GK377" s="223">
        <f t="shared" ca="1" si="783"/>
        <v>5.4596596230940527E-4</v>
      </c>
      <c r="GL377" s="223">
        <f t="shared" ca="1" si="784"/>
        <v>3.8933441629150482E-4</v>
      </c>
      <c r="GM377" s="223">
        <f t="shared" ca="1" si="785"/>
        <v>1.7343023471849542E-4</v>
      </c>
      <c r="GN377" s="223">
        <f t="shared" ca="1" si="786"/>
        <v>-6.8877127941412034E-5</v>
      </c>
      <c r="GO377" s="223">
        <f t="shared" ca="1" si="787"/>
        <v>-3.0069857224495922E-4</v>
      </c>
      <c r="GP377" s="223">
        <f t="shared" ca="1" si="788"/>
        <v>-4.8674138476355685E-4</v>
      </c>
      <c r="GQ377" s="223">
        <f t="shared" ca="1" si="789"/>
        <v>-5.9868223377354383E-4</v>
      </c>
      <c r="GR377" s="223">
        <f t="shared" ca="1" si="790"/>
        <v>-6.1947913975947291E-4</v>
      </c>
      <c r="GS377" s="223">
        <f t="shared" ca="1" si="791"/>
        <v>-5.4596596230940852E-4</v>
      </c>
      <c r="GT377" s="223">
        <f t="shared" ca="1" si="792"/>
        <v>-3.8933441629151008E-4</v>
      </c>
      <c r="GU377" s="223">
        <f t="shared" ca="1" si="793"/>
        <v>-1.734302347185019E-4</v>
      </c>
      <c r="GV377" s="223">
        <f t="shared" ca="1" si="794"/>
        <v>6.8877127941414148E-5</v>
      </c>
      <c r="GW377" s="223">
        <f t="shared" ca="1" si="795"/>
        <v>3.0069857224496107E-4</v>
      </c>
      <c r="GX377" s="223">
        <f t="shared" ca="1" si="796"/>
        <v>4.8674138476355821E-4</v>
      </c>
      <c r="GY377" s="223">
        <f t="shared" ca="1" si="797"/>
        <v>5.9868223377354448E-4</v>
      </c>
      <c r="GZ377" s="223">
        <f t="shared" ca="1" si="798"/>
        <v>6.1947913975947269E-4</v>
      </c>
      <c r="HA377" s="223">
        <f t="shared" ca="1" si="799"/>
        <v>5.4596596230940754E-4</v>
      </c>
      <c r="HB377" s="223">
        <f t="shared" ca="1" si="800"/>
        <v>3.893344162915084E-4</v>
      </c>
      <c r="HC377" s="223">
        <f t="shared" ca="1" si="801"/>
        <v>1.7343023471849987E-4</v>
      </c>
      <c r="HD377" s="223">
        <f t="shared" ca="1" si="802"/>
        <v>-6.887712794140748E-5</v>
      </c>
      <c r="HE377" s="223">
        <f t="shared" ca="1" si="803"/>
        <v>-3.0069857224495516E-4</v>
      </c>
      <c r="HF377" s="223">
        <f t="shared" ca="1" si="804"/>
        <v>-4.8674138476355951E-4</v>
      </c>
      <c r="HG377" s="223">
        <f t="shared" ca="1" si="805"/>
        <v>-5.9868223377354502E-4</v>
      </c>
      <c r="HH377" s="223">
        <f t="shared" ca="1" si="806"/>
        <v>-6.1947913975947237E-4</v>
      </c>
      <c r="HI377" s="223">
        <f t="shared" ca="1" si="807"/>
        <v>-5.4596596230940646E-4</v>
      </c>
      <c r="HJ377" s="223">
        <f t="shared" ca="1" si="808"/>
        <v>-3.8933441629150672E-4</v>
      </c>
      <c r="HK377" s="223">
        <f t="shared" ca="1" si="809"/>
        <v>-1.7343023471849778E-4</v>
      </c>
      <c r="HL377" s="223">
        <f t="shared" ca="1" si="810"/>
        <v>6.8877127941409648E-5</v>
      </c>
      <c r="HM377" s="223">
        <f t="shared" ca="1" si="811"/>
        <v>3.0069857224495705E-4</v>
      </c>
      <c r="HN377" s="223">
        <f t="shared" ca="1" si="812"/>
        <v>4.8674138476355533E-4</v>
      </c>
      <c r="HO377" s="223">
        <f t="shared" ca="1" si="813"/>
        <v>5.9868223377354318E-4</v>
      </c>
      <c r="HP377" s="223">
        <f t="shared" ca="1" si="814"/>
        <v>6.1947913975947313E-4</v>
      </c>
      <c r="HQ377" s="223">
        <f t="shared" ca="1" si="815"/>
        <v>5.4596596230940548E-4</v>
      </c>
      <c r="HR377" s="223">
        <f t="shared" ca="1" si="816"/>
        <v>3.8933441629150503E-4</v>
      </c>
      <c r="HS377" s="223">
        <f t="shared" ca="1" si="817"/>
        <v>1.7343023471849575E-4</v>
      </c>
      <c r="HT377" s="223">
        <f t="shared" ca="1" si="818"/>
        <v>-6.8877127941411708E-5</v>
      </c>
      <c r="HU377" s="223">
        <f t="shared" ca="1" si="819"/>
        <v>-3.0069857224495895E-4</v>
      </c>
      <c r="HV377" s="223">
        <f t="shared" ca="1" si="820"/>
        <v>-4.8674138476355664E-4</v>
      </c>
      <c r="HW377" s="223">
        <f t="shared" ca="1" si="821"/>
        <v>-5.9868223377354372E-4</v>
      </c>
      <c r="HX377" s="223">
        <f t="shared" ca="1" si="822"/>
        <v>-6.1947913975947291E-4</v>
      </c>
      <c r="HY377" s="223">
        <f t="shared" ca="1" si="823"/>
        <v>-5.4596596230940863E-4</v>
      </c>
      <c r="HZ377" s="223">
        <f t="shared" ca="1" si="824"/>
        <v>-3.8933441629151029E-4</v>
      </c>
      <c r="IA377" s="223">
        <f t="shared" ca="1" si="825"/>
        <v>-1.7343023471850217E-4</v>
      </c>
      <c r="IB377" s="223">
        <f t="shared" ca="1" si="826"/>
        <v>6.8877127941413877E-5</v>
      </c>
      <c r="IC377" s="223">
        <f t="shared" ca="1" si="827"/>
        <v>3.0069857224496079E-4</v>
      </c>
      <c r="ID377" s="223">
        <f t="shared" ca="1" si="828"/>
        <v>4.8674138476355799E-4</v>
      </c>
      <c r="IE377" s="223">
        <f t="shared" ca="1" si="829"/>
        <v>5.9868223377354556E-4</v>
      </c>
      <c r="IF377" s="223">
        <f t="shared" ca="1" si="830"/>
        <v>6.1947913975947269E-4</v>
      </c>
      <c r="IG377" s="223">
        <f t="shared" ca="1" si="831"/>
        <v>5.4596596230940765E-4</v>
      </c>
      <c r="IH377" s="223">
        <f t="shared" ca="1" si="832"/>
        <v>3.8933441629150861E-4</v>
      </c>
      <c r="II377" s="223">
        <f t="shared" ca="1" si="833"/>
        <v>1.7343023471850009E-4</v>
      </c>
      <c r="IJ377" s="223">
        <f t="shared" ca="1" si="834"/>
        <v>-6.8877127941407209E-5</v>
      </c>
      <c r="IK377" s="223">
        <f t="shared" ca="1" si="835"/>
        <v>-3.0069857224495494E-4</v>
      </c>
      <c r="IL377" s="223">
        <f t="shared" ca="1" si="836"/>
        <v>-4.8674138476355382E-4</v>
      </c>
      <c r="IM377" s="223">
        <f t="shared" ca="1" si="837"/>
        <v>-5.9868223377354491E-4</v>
      </c>
      <c r="IN377" s="223">
        <f t="shared" ca="1" si="838"/>
        <v>-6.1947913975947248E-4</v>
      </c>
      <c r="IO377" s="223">
        <f t="shared" ca="1" si="839"/>
        <v>-5.4596596230940667E-4</v>
      </c>
      <c r="IP377" s="223">
        <f t="shared" ca="1" si="840"/>
        <v>-3.8933441629150699E-4</v>
      </c>
      <c r="IQ377" s="223">
        <f t="shared" ca="1" si="841"/>
        <v>-1.7343023471849811E-4</v>
      </c>
      <c r="IR377" s="223">
        <f t="shared" ca="1" si="842"/>
        <v>6.8877127941409323E-5</v>
      </c>
      <c r="IS377" s="223">
        <f t="shared" ca="1" si="843"/>
        <v>3.0069857224495678E-4</v>
      </c>
      <c r="IT377" s="223">
        <f t="shared" ca="1" si="844"/>
        <v>4.8674138476355512E-4</v>
      </c>
      <c r="IU377" s="223">
        <f t="shared" ca="1" si="845"/>
        <v>5.9868223377354307E-4</v>
      </c>
      <c r="IV377" s="223">
        <f t="shared" ca="1" si="846"/>
        <v>6.1947913975947313E-4</v>
      </c>
      <c r="IW377" s="223">
        <f t="shared" ca="1" si="847"/>
        <v>5.4596596230940559E-4</v>
      </c>
      <c r="IX377" s="223">
        <f t="shared" ca="1" si="848"/>
        <v>3.8933441629150531E-4</v>
      </c>
      <c r="IY377" s="223">
        <f t="shared" ca="1" si="849"/>
        <v>1.7343023471849602E-4</v>
      </c>
      <c r="IZ377" s="223">
        <f t="shared" ca="1" si="850"/>
        <v>-6.8877127941411437E-5</v>
      </c>
      <c r="JA377" s="223">
        <f t="shared" ca="1" si="851"/>
        <v>-3.0069857224495863E-4</v>
      </c>
      <c r="JB377" s="223">
        <f t="shared" ca="1" si="852"/>
        <v>-4.8674138476355647E-4</v>
      </c>
    </row>
    <row r="378" spans="2:262">
      <c r="B378" s="230">
        <v>17</v>
      </c>
      <c r="C378" s="229">
        <f t="shared" si="853"/>
        <v>3.3203125000000002E-4</v>
      </c>
      <c r="D378" s="226">
        <f t="shared" ca="1" si="597"/>
        <v>50.082277386329899</v>
      </c>
      <c r="E378" s="225">
        <f ca="1">W361</f>
        <v>8.2277386329901142E-2</v>
      </c>
      <c r="F378" s="224">
        <v>17</v>
      </c>
      <c r="G378" s="223">
        <f t="shared" ca="1" si="854"/>
        <v>3.9101213505590617E-3</v>
      </c>
      <c r="H378" s="223">
        <f t="shared" ca="1" si="598"/>
        <v>3.9835437256772188E-3</v>
      </c>
      <c r="I378" s="223">
        <f t="shared" ca="1" si="599"/>
        <v>3.3734677220123429E-3</v>
      </c>
      <c r="J378" s="223">
        <f t="shared" ca="1" si="600"/>
        <v>2.1845704783520817E-3</v>
      </c>
      <c r="K378" s="223">
        <f t="shared" ca="1" si="601"/>
        <v>6.2084356465046098E-4</v>
      </c>
      <c r="L378" s="223">
        <f t="shared" ca="1" si="602"/>
        <v>-1.0494079912136696E-3</v>
      </c>
      <c r="M378" s="223">
        <f t="shared" ca="1" si="603"/>
        <v>-2.5396016112120227E-3</v>
      </c>
      <c r="N378" s="223">
        <f t="shared" ca="1" si="604"/>
        <v>-3.5940491459272028E-3</v>
      </c>
      <c r="O378" s="223">
        <f t="shared" ca="1" si="605"/>
        <v>-4.0318279721571603E-3</v>
      </c>
      <c r="P378" s="223">
        <f t="shared" ca="1" si="606"/>
        <v>-3.7778237850017143E-3</v>
      </c>
      <c r="Q378" s="223">
        <f t="shared" ca="1" si="607"/>
        <v>-2.875618746997649E-3</v>
      </c>
      <c r="R378" s="223">
        <f t="shared" ca="1" si="608"/>
        <v>-1.4800136393767114E-3</v>
      </c>
      <c r="S378" s="223">
        <f t="shared" ca="1" si="609"/>
        <v>1.6953293161269174E-4</v>
      </c>
      <c r="T378" s="223">
        <f t="shared" ca="1" si="610"/>
        <v>1.7899909593633995E-3</v>
      </c>
      <c r="U378" s="223">
        <f t="shared" ca="1" si="611"/>
        <v>3.1033214637295899E-3</v>
      </c>
      <c r="V378" s="223">
        <f t="shared" ca="1" si="612"/>
        <v>3.8841825550881052E-3</v>
      </c>
      <c r="W378" s="223">
        <f t="shared" ca="1" si="613"/>
        <v>3.9985937058604334E-3</v>
      </c>
      <c r="X378" s="223">
        <f t="shared" ca="1" si="614"/>
        <v>3.4269241948965802E-3</v>
      </c>
      <c r="Y378" s="223">
        <f t="shared" ca="1" si="615"/>
        <v>2.2672613562014074E-3</v>
      </c>
      <c r="Z378" s="223">
        <f t="shared" ca="1" si="616"/>
        <v>7.1858070624131079E-4</v>
      </c>
      <c r="AA378" s="223">
        <f t="shared" ca="1" si="617"/>
        <v>-9.5339437238913536E-4</v>
      </c>
      <c r="AB378" s="223">
        <f t="shared" ca="1" si="618"/>
        <v>-2.4617855787832888E-3</v>
      </c>
      <c r="AC378" s="223">
        <f t="shared" ca="1" si="619"/>
        <v>-3.5477824127587562E-3</v>
      </c>
      <c r="AD378" s="223">
        <f t="shared" ca="1" si="620"/>
        <v>-4.0250490069316438E-3</v>
      </c>
      <c r="AE378" s="223">
        <f t="shared" ca="1" si="621"/>
        <v>-3.8116957258846756E-3</v>
      </c>
      <c r="AF378" s="223">
        <f t="shared" ca="1" si="622"/>
        <v>-2.9443298298227998E-3</v>
      </c>
      <c r="AG378" s="223">
        <f t="shared" ca="1" si="623"/>
        <v>-1.5717743829811656E-3</v>
      </c>
      <c r="AH378" s="223">
        <f t="shared" ca="1" si="624"/>
        <v>7.046688045024823E-5</v>
      </c>
      <c r="AI378" s="223">
        <f t="shared" ca="1" si="625"/>
        <v>1.7006174021043817E-3</v>
      </c>
      <c r="AJ378" s="223">
        <f t="shared" ca="1" si="626"/>
        <v>3.038975158995792E-3</v>
      </c>
      <c r="AK378" s="223">
        <f t="shared" ca="1" si="627"/>
        <v>3.855904073284904E-3</v>
      </c>
      <c r="AL378" s="223">
        <f t="shared" ca="1" si="628"/>
        <v>4.0112350827122868E-3</v>
      </c>
      <c r="AM378" s="223">
        <f t="shared" ca="1" si="629"/>
        <v>3.4783164167867609E-3</v>
      </c>
      <c r="AN378" s="223">
        <f t="shared" ca="1" si="630"/>
        <v>2.3485865205881175E-3</v>
      </c>
      <c r="AO378" s="223">
        <f t="shared" ca="1" si="631"/>
        <v>8.1588500168418049E-4</v>
      </c>
      <c r="AP378" s="223">
        <f t="shared" ca="1" si="632"/>
        <v>-8.5680646444437911E-4</v>
      </c>
      <c r="AQ378" s="223">
        <f t="shared" ca="1" si="633"/>
        <v>-2.382486658773989E-3</v>
      </c>
      <c r="AR378" s="223">
        <f t="shared" ca="1" si="634"/>
        <v>-3.4993786281249948E-3</v>
      </c>
      <c r="AS378" s="223">
        <f t="shared" ca="1" si="635"/>
        <v>-4.0158455026906284E-3</v>
      </c>
      <c r="AT378" s="223">
        <f t="shared" ca="1" si="636"/>
        <v>-3.8432716437908493E-3</v>
      </c>
      <c r="AU378" s="223">
        <f t="shared" ca="1" si="637"/>
        <v>-3.0112673584540466E-3</v>
      </c>
      <c r="AV378" s="223">
        <f t="shared" ca="1" si="638"/>
        <v>-1.6625883484697283E-3</v>
      </c>
      <c r="AW378" s="223">
        <f t="shared" ca="1" si="639"/>
        <v>-2.8641617326059451E-5</v>
      </c>
      <c r="AX378" s="223">
        <f t="shared" ca="1" si="640"/>
        <v>1.6102194565125198E-3</v>
      </c>
      <c r="AY378" s="223">
        <f t="shared" ca="1" si="641"/>
        <v>2.9727982892608232E-3</v>
      </c>
      <c r="AZ378" s="223">
        <f t="shared" ca="1" si="642"/>
        <v>3.825302939049494E-3</v>
      </c>
      <c r="BA378" s="223">
        <f t="shared" ca="1" si="643"/>
        <v>4.0214602415400546E-3</v>
      </c>
      <c r="BB378" s="223">
        <f t="shared" ca="1" si="644"/>
        <v>3.5276134309300917E-3</v>
      </c>
      <c r="BC378" s="223">
        <f t="shared" ca="1" si="645"/>
        <v>2.4284969842741384E-3</v>
      </c>
      <c r="BD378" s="223">
        <f t="shared" ca="1" si="646"/>
        <v>9.1269783850994124E-4</v>
      </c>
      <c r="BE378" s="223">
        <f t="shared" ca="1" si="647"/>
        <v>-7.597024483234978E-4</v>
      </c>
      <c r="BF378" s="223">
        <f t="shared" ca="1" si="648"/>
        <v>-2.3017526178883523E-3</v>
      </c>
      <c r="BG378" s="223">
        <f t="shared" ca="1" si="649"/>
        <v>-3.4488669486558458E-3</v>
      </c>
      <c r="BH378" s="223">
        <f t="shared" ca="1" si="650"/>
        <v>-4.0042230032809253E-3</v>
      </c>
      <c r="BI378" s="223">
        <f t="shared" ca="1" si="651"/>
        <v>-3.8725325185679838E-3</v>
      </c>
      <c r="BJ378" s="223">
        <f t="shared" ca="1" si="652"/>
        <v>-3.0763910122270999E-3</v>
      </c>
      <c r="BK378" s="223">
        <f t="shared" ca="1" si="653"/>
        <v>-1.752400832905375E-3</v>
      </c>
      <c r="BL378" s="223">
        <f t="shared" ca="1" si="654"/>
        <v>-1.2773286246306166E-4</v>
      </c>
      <c r="BM378" s="223">
        <f t="shared" ca="1" si="655"/>
        <v>1.5188515749300381E-3</v>
      </c>
      <c r="BN378" s="223">
        <f t="shared" ca="1" si="656"/>
        <v>2.9048307169964763E-3</v>
      </c>
      <c r="BO378" s="223">
        <f t="shared" ca="1" si="657"/>
        <v>3.7923975853608929E-3</v>
      </c>
      <c r="BP378" s="223">
        <f t="shared" ca="1" si="658"/>
        <v>4.0292630230904028E-3</v>
      </c>
      <c r="BQ378" s="223">
        <f t="shared" ca="1" si="659"/>
        <v>3.5747855426486027E-3</v>
      </c>
      <c r="BR378" s="223">
        <f t="shared" ca="1" si="660"/>
        <v>2.506944612184178E-3</v>
      </c>
      <c r="BS378" s="223">
        <f t="shared" ca="1" si="661"/>
        <v>1.0089609002857532E-3</v>
      </c>
      <c r="BT378" s="223">
        <f t="shared" ca="1" si="662"/>
        <v>-6.6214081585485814E-4</v>
      </c>
      <c r="BU378" s="223">
        <f t="shared" ca="1" si="663"/>
        <v>-2.2196320872937799E-3</v>
      </c>
      <c r="BV378" s="223">
        <f t="shared" ca="1" si="664"/>
        <v>-3.3962778006982677E-3</v>
      </c>
      <c r="BW378" s="223">
        <f t="shared" ca="1" si="665"/>
        <v>-3.9901885096615911E-3</v>
      </c>
      <c r="BX378" s="223">
        <f t="shared" ca="1" si="666"/>
        <v>-3.8994607245592511E-3</v>
      </c>
      <c r="BY378" s="223">
        <f t="shared" ca="1" si="667"/>
        <v>-3.1396615630880573E-3</v>
      </c>
      <c r="BZ378" s="223">
        <f t="shared" ca="1" si="668"/>
        <v>-1.8411577366057538E-3</v>
      </c>
      <c r="CA378" s="223">
        <f t="shared" ca="1" si="669"/>
        <v>-2.2674716609995585E-4</v>
      </c>
      <c r="CB378" s="223">
        <f t="shared" ca="1" si="670"/>
        <v>1.4265687939523375E-3</v>
      </c>
      <c r="CC378" s="223">
        <f t="shared" ca="1" si="671"/>
        <v>2.8351133833268375E-3</v>
      </c>
      <c r="CD378" s="223">
        <f t="shared" ca="1" si="672"/>
        <v>3.7572078331737499E-3</v>
      </c>
      <c r="CE378" s="223">
        <f t="shared" ca="1" si="673"/>
        <v>4.0346387272594906E-3</v>
      </c>
      <c r="CF378" s="223">
        <f t="shared" ca="1" si="674"/>
        <v>3.6198043372260512E-3</v>
      </c>
      <c r="CG378" s="223">
        <f t="shared" ca="1" si="675"/>
        <v>2.5838821504005453E-3</v>
      </c>
      <c r="CH378" s="223">
        <f t="shared" ca="1" si="676"/>
        <v>1.1046162017427257E-3</v>
      </c>
      <c r="CI378" s="223">
        <f t="shared" ca="1" si="677"/>
        <v>-5.6418033451778767E-4</v>
      </c>
      <c r="CJ378" s="223">
        <f t="shared" ca="1" si="678"/>
        <v>-2.1361745333272112E-3</v>
      </c>
      <c r="CK378" s="223">
        <f t="shared" ca="1" si="679"/>
        <v>-3.3416428619885566E-3</v>
      </c>
      <c r="CL378" s="223">
        <f t="shared" ca="1" si="680"/>
        <v>-3.9737504756867971E-3</v>
      </c>
      <c r="CM378" s="223">
        <f t="shared" ca="1" si="681"/>
        <v>-3.9240400412202756E-3</v>
      </c>
      <c r="CN378" s="223">
        <f t="shared" ca="1" si="682"/>
        <v>-3.2010408992229266E-3</v>
      </c>
      <c r="CO378" s="223">
        <f t="shared" ca="1" si="683"/>
        <v>-1.9288055957309238E-3</v>
      </c>
      <c r="CP378" s="223">
        <f t="shared" ca="1" si="684"/>
        <v>-3.2562488572261401E-4</v>
      </c>
      <c r="CQ378" s="223">
        <f t="shared" ca="1" si="685"/>
        <v>1.3334267012760029E-3</v>
      </c>
      <c r="CR378" s="223">
        <f t="shared" ca="1" si="686"/>
        <v>2.7636882833668112E-3</v>
      </c>
      <c r="CS378" s="223">
        <f t="shared" ca="1" si="687"/>
        <v>3.719754879478948E-3</v>
      </c>
      <c r="CT378" s="223">
        <f t="shared" ca="1" si="688"/>
        <v>4.0375841159241361E-3</v>
      </c>
      <c r="CU378" s="223">
        <f t="shared" ca="1" si="689"/>
        <v>3.6626426970239687E-3</v>
      </c>
      <c r="CV378" s="223">
        <f t="shared" ca="1" si="690"/>
        <v>2.6592632546270666E-3</v>
      </c>
      <c r="CW378" s="223">
        <f t="shared" ca="1" si="691"/>
        <v>1.1996061237040012E-3</v>
      </c>
      <c r="CX378" s="223">
        <f t="shared" ca="1" si="692"/>
        <v>-4.6588001204327903E-4</v>
      </c>
      <c r="CY378" s="223">
        <f t="shared" ca="1" si="693"/>
        <v>-2.0514302276984642E-3</v>
      </c>
      <c r="CZ378" s="223">
        <f t="shared" ca="1" si="694"/>
        <v>-3.2849950425708498E-3</v>
      </c>
      <c r="DA378" s="223">
        <f t="shared" ca="1" si="695"/>
        <v>-3.9549188030135445E-3</v>
      </c>
      <c r="DB378" s="223">
        <f t="shared" ca="1" si="696"/>
        <v>-3.9462556628897709E-3</v>
      </c>
      <c r="DC378" s="223">
        <f t="shared" ca="1" si="697"/>
        <v>-3.2604920480147149E-3</v>
      </c>
      <c r="DD378" s="223">
        <f t="shared" ca="1" si="698"/>
        <v>-2.0152916144879247E-3</v>
      </c>
      <c r="DE378" s="223">
        <f t="shared" ca="1" si="699"/>
        <v>-4.243064610900257E-4</v>
      </c>
      <c r="DF378" s="223">
        <f t="shared" ca="1" si="700"/>
        <v>1.2394814022148417E-3</v>
      </c>
      <c r="DG378" s="223">
        <f t="shared" ca="1" si="701"/>
        <v>2.6905984409258243E-3</v>
      </c>
      <c r="DH378" s="223">
        <f t="shared" ca="1" si="702"/>
        <v>3.680061284535352E-3</v>
      </c>
      <c r="DI378" s="223">
        <f t="shared" ca="1" si="703"/>
        <v>4.0380974148923436E-3</v>
      </c>
      <c r="DJ378" s="223">
        <f t="shared" ca="1" si="704"/>
        <v>3.7032748178162309E-3</v>
      </c>
      <c r="DK378" s="223">
        <f t="shared" ca="1" si="705"/>
        <v>2.7330425181052802E-3</v>
      </c>
      <c r="DL378" s="223">
        <f t="shared" ca="1" si="706"/>
        <v>1.2938734477925468E-3</v>
      </c>
      <c r="DM378" s="223">
        <f t="shared" ca="1" si="707"/>
        <v>-3.6729906086986315E-4</v>
      </c>
      <c r="DN378" s="223">
        <f t="shared" ca="1" si="708"/>
        <v>-1.9654502172084939E-3</v>
      </c>
      <c r="DO378" s="223">
        <f t="shared" ca="1" si="709"/>
        <v>-3.2263684649733917E-3</v>
      </c>
      <c r="DP378" s="223">
        <f t="shared" ca="1" si="710"/>
        <v>-3.9337048351372958E-3</v>
      </c>
      <c r="DQ378" s="223">
        <f t="shared" ca="1" si="711"/>
        <v>-3.9660942077079505E-3</v>
      </c>
      <c r="DR378" s="223">
        <f t="shared" ca="1" si="712"/>
        <v>-3.3179791983144473E-3</v>
      </c>
      <c r="DS378" s="223">
        <f t="shared" ca="1" si="713"/>
        <v>-2.1005636969329408E-3</v>
      </c>
      <c r="DT378" s="223">
        <f t="shared" ca="1" si="714"/>
        <v>-5.2273245011108874E-4</v>
      </c>
      <c r="DU378" s="223">
        <f t="shared" ca="1" si="715"/>
        <v>1.144789485904209E-3</v>
      </c>
      <c r="DV378" s="223">
        <f t="shared" ca="1" si="716"/>
        <v>2.6158878825919799E-3</v>
      </c>
      <c r="DW378" s="223">
        <f t="shared" ca="1" si="717"/>
        <v>3.638150958280296E-3</v>
      </c>
      <c r="DX378" s="223">
        <f t="shared" ca="1" si="718"/>
        <v>4.0361783149720065E-3</v>
      </c>
      <c r="DY378" s="223">
        <f t="shared" ca="1" si="719"/>
        <v>3.7416762243325935E-3</v>
      </c>
      <c r="DZ378" s="223">
        <f t="shared" ca="1" si="720"/>
        <v>2.8051754989656076E-3</v>
      </c>
      <c r="EA378" s="223">
        <f t="shared" ca="1" si="721"/>
        <v>1.3873613908971592E-3</v>
      </c>
      <c r="EB378" s="223">
        <f t="shared" ca="1" si="722"/>
        <v>-2.6849686247637549E-4</v>
      </c>
      <c r="EC378" s="223">
        <f t="shared" ca="1" si="723"/>
        <v>-1.8782862930005694E-3</v>
      </c>
      <c r="ED378" s="223">
        <f t="shared" ca="1" si="724"/>
        <v>-3.1657984436543034E-3</v>
      </c>
      <c r="EE378" s="223">
        <f t="shared" ca="1" si="725"/>
        <v>-3.9101213505590652E-3</v>
      </c>
      <c r="EF378" s="223">
        <f t="shared" ca="1" si="726"/>
        <v>-3.9835437256772162E-3</v>
      </c>
      <c r="EG378" s="223">
        <f t="shared" ca="1" si="727"/>
        <v>-3.3734677220123473E-3</v>
      </c>
      <c r="EH378" s="223">
        <f t="shared" ca="1" si="728"/>
        <v>-2.1845704783520843E-3</v>
      </c>
      <c r="EI378" s="223">
        <f t="shared" ca="1" si="729"/>
        <v>-6.208435646504586E-4</v>
      </c>
      <c r="EJ378" s="223">
        <f t="shared" ca="1" si="730"/>
        <v>1.0494079912136756E-3</v>
      </c>
      <c r="EK378" s="223">
        <f t="shared" ca="1" si="731"/>
        <v>2.5396016112120313E-3</v>
      </c>
      <c r="EL378" s="223">
        <f t="shared" ca="1" si="732"/>
        <v>3.5940491459272106E-3</v>
      </c>
      <c r="EM378" s="223">
        <f t="shared" ca="1" si="733"/>
        <v>4.0318279721571594E-3</v>
      </c>
      <c r="EN378" s="223">
        <f t="shared" ca="1" si="734"/>
        <v>3.7778237850017151E-3</v>
      </c>
      <c r="EO378" s="223">
        <f t="shared" ca="1" si="735"/>
        <v>2.8756187469976473E-3</v>
      </c>
      <c r="EP378" s="223">
        <f t="shared" ca="1" si="736"/>
        <v>1.4800136393767062E-3</v>
      </c>
      <c r="EQ378" s="223">
        <f t="shared" ca="1" si="737"/>
        <v>-1.6953293161270496E-4</v>
      </c>
      <c r="ER378" s="223">
        <f t="shared" ca="1" si="738"/>
        <v>-1.7899909593634144E-3</v>
      </c>
      <c r="ES378" s="223">
        <f t="shared" ca="1" si="739"/>
        <v>-3.1033214637295864E-3</v>
      </c>
      <c r="ET378" s="223">
        <f t="shared" ca="1" si="740"/>
        <v>-3.8841825550881047E-3</v>
      </c>
      <c r="EU378" s="223">
        <f t="shared" ca="1" si="741"/>
        <v>-3.9985937058604334E-3</v>
      </c>
      <c r="EV378" s="223">
        <f t="shared" ca="1" si="742"/>
        <v>-3.426924194896575E-3</v>
      </c>
      <c r="EW378" s="223">
        <f t="shared" ca="1" si="743"/>
        <v>-2.2672613562013961E-3</v>
      </c>
      <c r="EX378" s="223">
        <f t="shared" ca="1" si="744"/>
        <v>-7.1858070624129062E-4</v>
      </c>
      <c r="EY378" s="223">
        <f t="shared" ca="1" si="745"/>
        <v>9.533943723891269E-4</v>
      </c>
      <c r="EZ378" s="223">
        <f t="shared" ca="1" si="746"/>
        <v>2.461785578783288E-3</v>
      </c>
      <c r="FA378" s="223">
        <f t="shared" ca="1" si="747"/>
        <v>3.5477824127587588E-3</v>
      </c>
      <c r="FB378" s="223">
        <f t="shared" ca="1" si="748"/>
        <v>4.0250490069316438E-3</v>
      </c>
      <c r="FC378" s="223">
        <f t="shared" ca="1" si="749"/>
        <v>3.8116957258846709E-3</v>
      </c>
      <c r="FD378" s="223">
        <f t="shared" ca="1" si="750"/>
        <v>2.9443298298227859E-3</v>
      </c>
      <c r="FE378" s="223">
        <f t="shared" ca="1" si="751"/>
        <v>1.5717743829811405E-3</v>
      </c>
      <c r="FF378" s="223">
        <f t="shared" ca="1" si="752"/>
        <v>-7.0466880450275986E-5</v>
      </c>
      <c r="FG378" s="223">
        <f t="shared" ca="1" si="753"/>
        <v>-1.7006174021044131E-3</v>
      </c>
      <c r="FH378" s="223">
        <f t="shared" ca="1" si="754"/>
        <v>-3.0389751589957816E-3</v>
      </c>
      <c r="FI378" s="223">
        <f t="shared" ca="1" si="755"/>
        <v>-3.8559040732848993E-3</v>
      </c>
      <c r="FJ378" s="223">
        <f t="shared" ca="1" si="756"/>
        <v>-4.0112350827122886E-3</v>
      </c>
      <c r="FK378" s="223">
        <f t="shared" ca="1" si="757"/>
        <v>-3.4783164167867613E-3</v>
      </c>
      <c r="FL378" s="223">
        <f t="shared" ca="1" si="758"/>
        <v>-2.3485865205881188E-3</v>
      </c>
      <c r="FM378" s="223">
        <f t="shared" ca="1" si="759"/>
        <v>-8.1588500168417485E-4</v>
      </c>
      <c r="FN378" s="223">
        <f t="shared" ca="1" si="760"/>
        <v>8.5680646444439125E-4</v>
      </c>
      <c r="FO378" s="223">
        <f t="shared" ca="1" si="761"/>
        <v>2.3824866587739994E-3</v>
      </c>
      <c r="FP378" s="223">
        <f t="shared" ca="1" si="762"/>
        <v>3.4993786281250047E-3</v>
      </c>
      <c r="FQ378" s="223">
        <f t="shared" ca="1" si="763"/>
        <v>4.0158455026906301E-3</v>
      </c>
      <c r="FR378" s="223">
        <f t="shared" ca="1" si="764"/>
        <v>3.8432716437908384E-3</v>
      </c>
      <c r="FS378" s="223">
        <f t="shared" ca="1" si="765"/>
        <v>3.0112673584540622E-3</v>
      </c>
      <c r="FT378" s="223">
        <f t="shared" ca="1" si="766"/>
        <v>1.6625883484697491E-3</v>
      </c>
      <c r="FU378" s="223">
        <f t="shared" ca="1" si="767"/>
        <v>2.8641617326067908E-5</v>
      </c>
      <c r="FV378" s="223">
        <f t="shared" ca="1" si="768"/>
        <v>-1.6102194565125118E-3</v>
      </c>
      <c r="FW378" s="223">
        <f t="shared" ca="1" si="769"/>
        <v>-2.9727982892608171E-3</v>
      </c>
      <c r="FX378" s="223">
        <f t="shared" ca="1" si="770"/>
        <v>-3.8253029390494962E-3</v>
      </c>
      <c r="FY378" s="223">
        <f t="shared" ca="1" si="771"/>
        <v>-4.0214602415400546E-3</v>
      </c>
      <c r="FZ378" s="223">
        <f t="shared" ca="1" si="772"/>
        <v>-3.5276134309300891E-3</v>
      </c>
      <c r="GA378" s="223">
        <f t="shared" ca="1" si="773"/>
        <v>-2.4284969842741223E-3</v>
      </c>
      <c r="GB378" s="223">
        <f t="shared" ca="1" si="774"/>
        <v>-9.1269783850992151E-4</v>
      </c>
      <c r="GC378" s="223">
        <f t="shared" ca="1" si="775"/>
        <v>7.5970244832353206E-4</v>
      </c>
      <c r="GD378" s="223">
        <f t="shared" ca="1" si="776"/>
        <v>2.3017526178883809E-3</v>
      </c>
      <c r="GE378" s="223">
        <f t="shared" ca="1" si="777"/>
        <v>3.4488669486558337E-3</v>
      </c>
      <c r="GF378" s="223">
        <f t="shared" ca="1" si="778"/>
        <v>4.0042230032809245E-3</v>
      </c>
      <c r="GG378" s="223">
        <f t="shared" ca="1" si="779"/>
        <v>3.872532518567986E-3</v>
      </c>
      <c r="GH378" s="223">
        <f t="shared" ca="1" si="780"/>
        <v>3.0763910122271055E-3</v>
      </c>
      <c r="GI378" s="223">
        <f t="shared" ca="1" si="781"/>
        <v>1.7524008329053696E-3</v>
      </c>
      <c r="GJ378" s="223">
        <f t="shared" ca="1" si="782"/>
        <v>1.2773286246305581E-4</v>
      </c>
      <c r="GK378" s="223">
        <f t="shared" ca="1" si="783"/>
        <v>-1.5188515749300438E-3</v>
      </c>
      <c r="GL378" s="223">
        <f t="shared" ca="1" si="784"/>
        <v>-2.9048307169964906E-3</v>
      </c>
      <c r="GM378" s="223">
        <f t="shared" ca="1" si="785"/>
        <v>-3.7923975853608998E-3</v>
      </c>
      <c r="GN378" s="223">
        <f t="shared" ca="1" si="786"/>
        <v>-4.0292630230904011E-3</v>
      </c>
      <c r="GO378" s="223">
        <f t="shared" ca="1" si="787"/>
        <v>-3.5747855426485871E-3</v>
      </c>
      <c r="GP378" s="223">
        <f t="shared" ca="1" si="788"/>
        <v>-2.5069446121841507E-3</v>
      </c>
      <c r="GQ378" s="223">
        <f t="shared" ca="1" si="789"/>
        <v>-1.0089609002857758E-3</v>
      </c>
      <c r="GR378" s="223">
        <f t="shared" ca="1" si="790"/>
        <v>6.6214081585484991E-4</v>
      </c>
      <c r="GS378" s="223">
        <f t="shared" ca="1" si="791"/>
        <v>2.2196320872937729E-3</v>
      </c>
      <c r="GT378" s="223">
        <f t="shared" ca="1" si="792"/>
        <v>3.3962778006982638E-3</v>
      </c>
      <c r="GU378" s="223">
        <f t="shared" ca="1" si="793"/>
        <v>3.990188509661592E-3</v>
      </c>
      <c r="GV378" s="223">
        <f t="shared" ca="1" si="794"/>
        <v>3.8994607245592498E-3</v>
      </c>
      <c r="GW378" s="223">
        <f t="shared" ca="1" si="795"/>
        <v>3.1396615630880538E-3</v>
      </c>
      <c r="GX378" s="223">
        <f t="shared" ca="1" si="796"/>
        <v>1.841157736605736E-3</v>
      </c>
      <c r="GY378" s="223">
        <f t="shared" ca="1" si="797"/>
        <v>2.2674716609993591E-4</v>
      </c>
      <c r="GZ378" s="223">
        <f t="shared" ca="1" si="798"/>
        <v>-1.4265687939523566E-3</v>
      </c>
      <c r="HA378" s="223">
        <f t="shared" ca="1" si="799"/>
        <v>-2.8351133833268622E-3</v>
      </c>
      <c r="HB378" s="223">
        <f t="shared" ca="1" si="800"/>
        <v>-3.7572078331737416E-3</v>
      </c>
      <c r="HC378" s="223">
        <f t="shared" ca="1" si="801"/>
        <v>-4.0346387272594915E-3</v>
      </c>
      <c r="HD378" s="223">
        <f t="shared" ca="1" si="802"/>
        <v>-3.6198043372260608E-3</v>
      </c>
      <c r="HE378" s="223">
        <f t="shared" ca="1" si="803"/>
        <v>-2.583882150400541E-3</v>
      </c>
      <c r="HF378" s="223">
        <f t="shared" ca="1" si="804"/>
        <v>-1.1046162017427203E-3</v>
      </c>
      <c r="HG378" s="223">
        <f t="shared" ca="1" si="805"/>
        <v>5.641803345177933E-4</v>
      </c>
      <c r="HH378" s="223">
        <f t="shared" ca="1" si="806"/>
        <v>2.136174533327216E-3</v>
      </c>
      <c r="HI378" s="223">
        <f t="shared" ca="1" si="807"/>
        <v>3.3416428619885601E-3</v>
      </c>
      <c r="HJ378" s="223">
        <f t="shared" ca="1" si="808"/>
        <v>3.9737504756867971E-3</v>
      </c>
      <c r="HK378" s="223">
        <f t="shared" ca="1" si="809"/>
        <v>3.9240400412202678E-3</v>
      </c>
      <c r="HL378" s="223">
        <f t="shared" ca="1" si="810"/>
        <v>3.2010408992229054E-3</v>
      </c>
      <c r="HM378" s="223">
        <f t="shared" ca="1" si="811"/>
        <v>1.9288055957308937E-3</v>
      </c>
      <c r="HN378" s="223">
        <f t="shared" ca="1" si="812"/>
        <v>3.2562488572263656E-4</v>
      </c>
      <c r="HO378" s="223">
        <f t="shared" ca="1" si="813"/>
        <v>-1.3334267012759815E-3</v>
      </c>
      <c r="HP378" s="223">
        <f t="shared" ca="1" si="814"/>
        <v>-2.7636882833667943E-3</v>
      </c>
      <c r="HQ378" s="223">
        <f t="shared" ca="1" si="815"/>
        <v>-3.7197548794789502E-3</v>
      </c>
      <c r="HR378" s="223">
        <f t="shared" ca="1" si="816"/>
        <v>-4.0375841159241361E-3</v>
      </c>
      <c r="HS378" s="223">
        <f t="shared" ca="1" si="817"/>
        <v>-3.6626426970239661E-3</v>
      </c>
      <c r="HT378" s="223">
        <f t="shared" ca="1" si="818"/>
        <v>-2.6592632546270623E-3</v>
      </c>
      <c r="HU378" s="223">
        <f t="shared" ca="1" si="819"/>
        <v>-1.1996061237039956E-3</v>
      </c>
      <c r="HV378" s="223">
        <f t="shared" ca="1" si="820"/>
        <v>4.6588001204328489E-4</v>
      </c>
      <c r="HW378" s="223">
        <f t="shared" ca="1" si="821"/>
        <v>2.0514302276984937E-3</v>
      </c>
      <c r="HX378" s="223">
        <f t="shared" ca="1" si="822"/>
        <v>3.2849950425708702E-3</v>
      </c>
      <c r="HY378" s="223">
        <f t="shared" ca="1" si="823"/>
        <v>3.9549188030135393E-3</v>
      </c>
      <c r="HZ378" s="223">
        <f t="shared" ca="1" si="824"/>
        <v>3.9462556628897753E-3</v>
      </c>
      <c r="IA378" s="223">
        <f t="shared" ca="1" si="825"/>
        <v>3.2604920480147287E-3</v>
      </c>
      <c r="IB378" s="223">
        <f t="shared" ca="1" si="826"/>
        <v>2.01529161448792E-3</v>
      </c>
      <c r="IC378" s="223">
        <f t="shared" ca="1" si="827"/>
        <v>4.2430646109001941E-4</v>
      </c>
      <c r="ID378" s="223">
        <f t="shared" ca="1" si="828"/>
        <v>-1.2394814022148475E-3</v>
      </c>
      <c r="IE378" s="223">
        <f t="shared" ca="1" si="829"/>
        <v>-5.4581516970876728E-3</v>
      </c>
      <c r="IF378" s="223">
        <f t="shared" ca="1" si="830"/>
        <v>-3.680061284535355E-3</v>
      </c>
      <c r="IG378" s="223">
        <f t="shared" ca="1" si="831"/>
        <v>-4.0380974148923436E-3</v>
      </c>
      <c r="IH378" s="223">
        <f t="shared" ca="1" si="832"/>
        <v>-3.703274817816217E-3</v>
      </c>
      <c r="II378" s="223">
        <f t="shared" ca="1" si="833"/>
        <v>-2.7330425181052542E-3</v>
      </c>
      <c r="IJ378" s="223">
        <f t="shared" ca="1" si="834"/>
        <v>-1.2938734477925139E-3</v>
      </c>
      <c r="IK378" s="223">
        <f t="shared" ca="1" si="835"/>
        <v>3.6729906086984039E-4</v>
      </c>
      <c r="IL378" s="223">
        <f t="shared" ca="1" si="836"/>
        <v>1.965450217208474E-3</v>
      </c>
      <c r="IM378" s="223">
        <f t="shared" ca="1" si="837"/>
        <v>3.2263684649733782E-3</v>
      </c>
      <c r="IN378" s="223">
        <f t="shared" ca="1" si="838"/>
        <v>3.9337048351372967E-3</v>
      </c>
      <c r="IO378" s="223">
        <f t="shared" ca="1" si="839"/>
        <v>3.9660942077079488E-3</v>
      </c>
      <c r="IP378" s="223">
        <f t="shared" ca="1" si="840"/>
        <v>3.3179791983144438E-3</v>
      </c>
      <c r="IQ378" s="223">
        <f t="shared" ca="1" si="841"/>
        <v>2.1005636969329351E-3</v>
      </c>
      <c r="IR378" s="223">
        <f t="shared" ca="1" si="842"/>
        <v>5.2273245011108223E-4</v>
      </c>
      <c r="IS378" s="223">
        <f t="shared" ca="1" si="843"/>
        <v>-1.1447894859042142E-3</v>
      </c>
      <c r="IT378" s="223">
        <f t="shared" ca="1" si="844"/>
        <v>-2.6158878825920063E-3</v>
      </c>
      <c r="IU378" s="223">
        <f t="shared" ca="1" si="845"/>
        <v>-3.6381509582803112E-3</v>
      </c>
      <c r="IV378" s="223">
        <f t="shared" ca="1" si="846"/>
        <v>-4.0361783149720082E-3</v>
      </c>
      <c r="IW378" s="223">
        <f t="shared" ca="1" si="847"/>
        <v>-3.7416762243326022E-3</v>
      </c>
      <c r="IX378" s="223">
        <f t="shared" ca="1" si="848"/>
        <v>-2.8051754989656241E-3</v>
      </c>
      <c r="IY378" s="223">
        <f t="shared" ca="1" si="849"/>
        <v>-1.3873613908971807E-3</v>
      </c>
      <c r="IZ378" s="223">
        <f t="shared" ca="1" si="850"/>
        <v>2.6849686247638134E-4</v>
      </c>
      <c r="JA378" s="223">
        <f t="shared" ca="1" si="851"/>
        <v>1.8782862930005746E-3</v>
      </c>
      <c r="JB378" s="223">
        <f t="shared" ca="1" si="852"/>
        <v>3.1657984436543074E-3</v>
      </c>
    </row>
    <row r="379" spans="2:262">
      <c r="B379" s="230">
        <v>18</v>
      </c>
      <c r="C379" s="229">
        <f t="shared" si="853"/>
        <v>3.5156250000000004E-4</v>
      </c>
      <c r="D379" s="226">
        <f t="shared" ca="1" si="597"/>
        <v>50.080137625641669</v>
      </c>
      <c r="E379" s="225">
        <f ca="1">X361</f>
        <v>8.0137625641667085E-2</v>
      </c>
      <c r="F379" s="224">
        <v>18</v>
      </c>
      <c r="G379" s="223">
        <f t="shared" ca="1" si="854"/>
        <v>-3.9004143705734674E-4</v>
      </c>
      <c r="H379" s="223">
        <f t="shared" ca="1" si="598"/>
        <v>-3.9379965083506771E-4</v>
      </c>
      <c r="I379" s="223">
        <f t="shared" ca="1" si="599"/>
        <v>-3.2193989892395668E-4</v>
      </c>
      <c r="J379" s="223">
        <f t="shared" ca="1" si="600"/>
        <v>-1.8826079247793301E-4</v>
      </c>
      <c r="K379" s="223">
        <f t="shared" ca="1" si="601"/>
        <v>-1.8431582506015198E-5</v>
      </c>
      <c r="L379" s="223">
        <f t="shared" ca="1" si="602"/>
        <v>1.5493688599641479E-4</v>
      </c>
      <c r="M379" s="223">
        <f t="shared" ca="1" si="603"/>
        <v>2.9855415460730832E-4</v>
      </c>
      <c r="N379" s="223">
        <f t="shared" ca="1" si="604"/>
        <v>3.8484263236864089E-4</v>
      </c>
      <c r="O379" s="223">
        <f t="shared" ca="1" si="605"/>
        <v>3.972330837900774E-4</v>
      </c>
      <c r="P379" s="223">
        <f t="shared" ca="1" si="606"/>
        <v>3.3334627687263429E-4</v>
      </c>
      <c r="Q379" s="223">
        <f t="shared" ca="1" si="607"/>
        <v>2.0544984660077111E-4</v>
      </c>
      <c r="R379" s="223">
        <f t="shared" ca="1" si="608"/>
        <v>3.8102646329267947E-5</v>
      </c>
      <c r="S379" s="223">
        <f t="shared" ca="1" si="609"/>
        <v>-1.3656107795811644E-4</v>
      </c>
      <c r="T379" s="223">
        <f t="shared" ca="1" si="610"/>
        <v>-2.8500215099233422E-4</v>
      </c>
      <c r="U379" s="223">
        <f t="shared" ca="1" si="611"/>
        <v>-3.7871670807032543E-4</v>
      </c>
      <c r="V379" s="223">
        <f t="shared" ca="1" si="612"/>
        <v>-3.9970954745272789E-4</v>
      </c>
      <c r="W379" s="223">
        <f t="shared" ca="1" si="613"/>
        <v>-3.4394959444264026E-4</v>
      </c>
      <c r="X379" s="223">
        <f t="shared" ca="1" si="614"/>
        <v>-2.2214395404786711E-4</v>
      </c>
      <c r="Y379" s="223">
        <f t="shared" ca="1" si="615"/>
        <v>-5.7681917540115601E-5</v>
      </c>
      <c r="Z379" s="223">
        <f t="shared" ca="1" si="616"/>
        <v>1.1785628232167933E-4</v>
      </c>
      <c r="AA379" s="223">
        <f t="shared" ca="1" si="617"/>
        <v>2.7076355223237944E-4</v>
      </c>
      <c r="AB379" s="223">
        <f t="shared" ca="1" si="618"/>
        <v>3.7167842205060292E-4</v>
      </c>
      <c r="AC379" s="223">
        <f t="shared" ca="1" si="619"/>
        <v>4.0122307580514334E-4</v>
      </c>
      <c r="AD379" s="223">
        <f t="shared" ca="1" si="620"/>
        <v>3.5372430731320768E-4</v>
      </c>
      <c r="AE379" s="223">
        <f t="shared" ca="1" si="621"/>
        <v>2.3830289725214915E-4</v>
      </c>
      <c r="AF379" s="223">
        <f t="shared" ca="1" si="622"/>
        <v>7.7122227959269948E-5</v>
      </c>
      <c r="AG379" s="223">
        <f t="shared" ca="1" si="623"/>
        <v>-9.8867560578138177E-5</v>
      </c>
      <c r="AH379" s="223">
        <f t="shared" ca="1" si="624"/>
        <v>-2.5587266035901062E-4</v>
      </c>
      <c r="AI379" s="223">
        <f t="shared" ca="1" si="625"/>
        <v>-3.6374473015697524E-4</v>
      </c>
      <c r="AJ379" s="223">
        <f t="shared" ca="1" si="626"/>
        <v>-4.0177002262495331E-4</v>
      </c>
      <c r="AK379" s="223">
        <f t="shared" ca="1" si="627"/>
        <v>-3.6264686734486737E-4</v>
      </c>
      <c r="AL379" s="223">
        <f t="shared" ca="1" si="628"/>
        <v>-2.5388774790408215E-4</v>
      </c>
      <c r="AM379" s="223">
        <f t="shared" ca="1" si="629"/>
        <v>-9.6376744176161029E-5</v>
      </c>
      <c r="AN379" s="223">
        <f t="shared" ca="1" si="630"/>
        <v>7.9640658221388734E-5</v>
      </c>
      <c r="AO379" s="223">
        <f t="shared" ca="1" si="631"/>
        <v>2.4036534883503888E-4</v>
      </c>
      <c r="AP379" s="223">
        <f t="shared" ca="1" si="632"/>
        <v>3.5493474534812415E-4</v>
      </c>
      <c r="AQ379" s="223">
        <f t="shared" ca="1" si="633"/>
        <v>4.0134907026936195E-4</v>
      </c>
      <c r="AR379" s="223">
        <f t="shared" ca="1" si="634"/>
        <v>3.706957793089791E-4</v>
      </c>
      <c r="AS379" s="223">
        <f t="shared" ca="1" si="635"/>
        <v>2.6886096073337393E-4</v>
      </c>
      <c r="AT379" s="223">
        <f t="shared" ca="1" si="636"/>
        <v>1.153990803747259E-4</v>
      </c>
      <c r="AU379" s="223">
        <f t="shared" ca="1" si="637"/>
        <v>-6.022189454328613E-5</v>
      </c>
      <c r="AV379" s="223">
        <f t="shared" ca="1" si="638"/>
        <v>-2.2427897613220551E-4</v>
      </c>
      <c r="AW379" s="223">
        <f t="shared" ca="1" si="639"/>
        <v>-3.4526969164911791E-4</v>
      </c>
      <c r="AX379" s="223">
        <f t="shared" ca="1" si="640"/>
        <v>-3.9996123284946508E-4</v>
      </c>
      <c r="AY379" s="223">
        <f t="shared" ca="1" si="641"/>
        <v>-3.7785165267162032E-4</v>
      </c>
      <c r="AZ379" s="223">
        <f t="shared" ca="1" si="642"/>
        <v>-2.8318646395882063E-4</v>
      </c>
      <c r="BA379" s="223">
        <f t="shared" ca="1" si="643"/>
        <v>-1.3414341008090311E-4</v>
      </c>
      <c r="BB379" s="223">
        <f t="shared" ca="1" si="644"/>
        <v>4.0658051046413166E-5</v>
      </c>
      <c r="BC379" s="223">
        <f t="shared" ca="1" si="645"/>
        <v>2.0765229573135082E-4</v>
      </c>
      <c r="BD379" s="223">
        <f t="shared" ca="1" si="646"/>
        <v>3.3477285302087496E-4</v>
      </c>
      <c r="BE379" s="223">
        <f t="shared" ca="1" si="647"/>
        <v>3.9760985378716732E-4</v>
      </c>
      <c r="BF379" s="223">
        <f t="shared" ca="1" si="648"/>
        <v>3.8409724830707907E-4</v>
      </c>
      <c r="BG379" s="223">
        <f t="shared" ca="1" si="649"/>
        <v>2.9682974618838482E-4</v>
      </c>
      <c r="BH379" s="223">
        <f t="shared" ca="1" si="650"/>
        <v>1.5256457656261904E-4</v>
      </c>
      <c r="BI379" s="223">
        <f t="shared" ca="1" si="651"/>
        <v>-2.0996258743346017E-5</v>
      </c>
      <c r="BJ379" s="223">
        <f t="shared" ca="1" si="652"/>
        <v>-1.9052536276188754E-4</v>
      </c>
      <c r="BK379" s="223">
        <f t="shared" ca="1" si="653"/>
        <v>-3.2346951726706664E-4</v>
      </c>
      <c r="BL379" s="223">
        <f t="shared" ca="1" si="654"/>
        <v>-3.9430059776058614E-4</v>
      </c>
      <c r="BM379" s="223">
        <f t="shared" ca="1" si="655"/>
        <v>-3.8941752002842102E-4</v>
      </c>
      <c r="BN379" s="223">
        <f t="shared" ca="1" si="656"/>
        <v>-3.09757939560167E-4</v>
      </c>
      <c r="BO379" s="223">
        <f t="shared" ca="1" si="657"/>
        <v>-1.7061820161631822E-4</v>
      </c>
      <c r="BP379" s="223">
        <f t="shared" ca="1" si="658"/>
        <v>1.2838846139097198E-6</v>
      </c>
      <c r="BQ379" s="223">
        <f t="shared" ca="1" si="659"/>
        <v>1.7293943750547889E-4</v>
      </c>
      <c r="BR379" s="223">
        <f t="shared" ca="1" si="660"/>
        <v>3.1138691511357772E-4</v>
      </c>
      <c r="BS379" s="223">
        <f t="shared" ca="1" si="661"/>
        <v>3.9004143705734663E-4</v>
      </c>
      <c r="BT379" s="223">
        <f t="shared" ca="1" si="662"/>
        <v>3.9379965083506777E-4</v>
      </c>
      <c r="BU379" s="223">
        <f t="shared" ca="1" si="663"/>
        <v>3.2193989892395674E-4</v>
      </c>
      <c r="BV379" s="223">
        <f t="shared" ca="1" si="664"/>
        <v>1.8826079247793301E-4</v>
      </c>
      <c r="BW379" s="223">
        <f t="shared" ca="1" si="665"/>
        <v>1.8431582506015117E-5</v>
      </c>
      <c r="BX379" s="223">
        <f t="shared" ca="1" si="666"/>
        <v>-1.5493688599641498E-4</v>
      </c>
      <c r="BY379" s="223">
        <f t="shared" ca="1" si="667"/>
        <v>-2.9855415460730756E-4</v>
      </c>
      <c r="BZ379" s="223">
        <f t="shared" ca="1" si="668"/>
        <v>-3.8484263236864056E-4</v>
      </c>
      <c r="CA379" s="223">
        <f t="shared" ca="1" si="669"/>
        <v>-3.9723308379007729E-4</v>
      </c>
      <c r="CB379" s="223">
        <f t="shared" ca="1" si="670"/>
        <v>-3.3334627687263473E-4</v>
      </c>
      <c r="CC379" s="223">
        <f t="shared" ca="1" si="671"/>
        <v>-2.0544984660077057E-4</v>
      </c>
      <c r="CD379" s="223">
        <f t="shared" ca="1" si="672"/>
        <v>-3.8102646329268381E-5</v>
      </c>
      <c r="CE379" s="223">
        <f t="shared" ca="1" si="673"/>
        <v>1.3656107795811468E-4</v>
      </c>
      <c r="CF379" s="223">
        <f t="shared" ca="1" si="674"/>
        <v>2.8500215099233389E-4</v>
      </c>
      <c r="CG379" s="223">
        <f t="shared" ca="1" si="675"/>
        <v>3.78716708070325E-4</v>
      </c>
      <c r="CH379" s="223">
        <f t="shared" ca="1" si="676"/>
        <v>3.9970954745272789E-4</v>
      </c>
      <c r="CI379" s="223">
        <f t="shared" ca="1" si="677"/>
        <v>3.4394959444264108E-4</v>
      </c>
      <c r="CJ379" s="223">
        <f t="shared" ca="1" si="678"/>
        <v>2.2214395404786689E-4</v>
      </c>
      <c r="CK379" s="223">
        <f t="shared" ca="1" si="679"/>
        <v>5.7681917540116821E-5</v>
      </c>
      <c r="CL379" s="223">
        <f t="shared" ca="1" si="680"/>
        <v>-1.1785628232167963E-4</v>
      </c>
      <c r="CM379" s="223">
        <f t="shared" ca="1" si="681"/>
        <v>-2.7076355223237857E-4</v>
      </c>
      <c r="CN379" s="223">
        <f t="shared" ca="1" si="682"/>
        <v>-3.7167842205060309E-4</v>
      </c>
      <c r="CO379" s="223">
        <f t="shared" ca="1" si="683"/>
        <v>-4.0122307580514334E-4</v>
      </c>
      <c r="CP379" s="223">
        <f t="shared" ca="1" si="684"/>
        <v>-3.5372430731320725E-4</v>
      </c>
      <c r="CQ379" s="223">
        <f t="shared" ca="1" si="685"/>
        <v>-2.3830289725214956E-4</v>
      </c>
      <c r="CR379" s="223">
        <f t="shared" ca="1" si="686"/>
        <v>-7.7122227959271791E-5</v>
      </c>
      <c r="CS379" s="223">
        <f t="shared" ca="1" si="687"/>
        <v>9.8867560578137743E-5</v>
      </c>
      <c r="CT379" s="223">
        <f t="shared" ca="1" si="688"/>
        <v>2.5587266035900915E-4</v>
      </c>
      <c r="CU379" s="223">
        <f t="shared" ca="1" si="689"/>
        <v>3.637447301569754E-4</v>
      </c>
      <c r="CV379" s="223">
        <f t="shared" ca="1" si="690"/>
        <v>4.0177002262495331E-4</v>
      </c>
      <c r="CW379" s="223">
        <f t="shared" ca="1" si="691"/>
        <v>3.6264686734486726E-4</v>
      </c>
      <c r="CX379" s="223">
        <f t="shared" ca="1" si="692"/>
        <v>2.5388774790408307E-4</v>
      </c>
      <c r="CY379" s="223">
        <f t="shared" ca="1" si="693"/>
        <v>9.6376744176160758E-5</v>
      </c>
      <c r="CZ379" s="223">
        <f t="shared" ca="1" si="694"/>
        <v>-7.9640658221387595E-5</v>
      </c>
      <c r="DA379" s="223">
        <f t="shared" ca="1" si="695"/>
        <v>-2.4036534883503912E-4</v>
      </c>
      <c r="DB379" s="223">
        <f t="shared" ca="1" si="696"/>
        <v>-3.5493474534812399E-4</v>
      </c>
      <c r="DC379" s="223">
        <f t="shared" ca="1" si="697"/>
        <v>-4.0134907026936201E-4</v>
      </c>
      <c r="DD379" s="223">
        <f t="shared" ca="1" si="698"/>
        <v>-3.7069577930897931E-4</v>
      </c>
      <c r="DE379" s="223">
        <f t="shared" ca="1" si="699"/>
        <v>-2.6886096073337534E-4</v>
      </c>
      <c r="DF379" s="223">
        <f t="shared" ca="1" si="700"/>
        <v>-1.1539908037472634E-4</v>
      </c>
      <c r="DG379" s="223">
        <f t="shared" ca="1" si="701"/>
        <v>6.0221894543284287E-5</v>
      </c>
      <c r="DH379" s="223">
        <f t="shared" ca="1" si="702"/>
        <v>2.2427897613220513E-4</v>
      </c>
      <c r="DI379" s="223">
        <f t="shared" ca="1" si="703"/>
        <v>3.4526969164911698E-4</v>
      </c>
      <c r="DJ379" s="223">
        <f t="shared" ca="1" si="704"/>
        <v>3.9996123284946508E-4</v>
      </c>
      <c r="DK379" s="223">
        <f t="shared" ca="1" si="705"/>
        <v>3.7785165267162043E-4</v>
      </c>
      <c r="DL379" s="223">
        <f t="shared" ca="1" si="706"/>
        <v>2.8318646395881993E-4</v>
      </c>
      <c r="DM379" s="223">
        <f t="shared" ca="1" si="707"/>
        <v>1.3414341008090351E-4</v>
      </c>
      <c r="DN379" s="223">
        <f t="shared" ca="1" si="708"/>
        <v>-4.0658051046414087E-5</v>
      </c>
      <c r="DO379" s="223">
        <f t="shared" ca="1" si="709"/>
        <v>-2.0765229573135044E-4</v>
      </c>
      <c r="DP379" s="223">
        <f t="shared" ca="1" si="710"/>
        <v>-3.3477285302087545E-4</v>
      </c>
      <c r="DQ379" s="223">
        <f t="shared" ca="1" si="711"/>
        <v>-3.9760985378716732E-4</v>
      </c>
      <c r="DR379" s="223">
        <f t="shared" ca="1" si="712"/>
        <v>-3.8409724830707962E-4</v>
      </c>
      <c r="DS379" s="223">
        <f t="shared" ca="1" si="713"/>
        <v>-2.9682974618838509E-4</v>
      </c>
      <c r="DT379" s="223">
        <f t="shared" ca="1" si="714"/>
        <v>-1.5256457656262072E-4</v>
      </c>
      <c r="DU379" s="223">
        <f t="shared" ca="1" si="715"/>
        <v>2.0996258743345584E-5</v>
      </c>
      <c r="DV379" s="223">
        <f t="shared" ca="1" si="716"/>
        <v>1.9052536276188592E-4</v>
      </c>
      <c r="DW379" s="223">
        <f t="shared" ca="1" si="717"/>
        <v>3.2346951726706637E-4</v>
      </c>
      <c r="DX379" s="223">
        <f t="shared" ca="1" si="718"/>
        <v>3.9430059776058608E-4</v>
      </c>
      <c r="DY379" s="223">
        <f t="shared" ca="1" si="719"/>
        <v>3.894175200284208E-4</v>
      </c>
      <c r="DZ379" s="223">
        <f t="shared" ca="1" si="720"/>
        <v>3.0975793956016727E-4</v>
      </c>
      <c r="EA379" s="223">
        <f t="shared" ca="1" si="721"/>
        <v>1.7061820161631738E-4</v>
      </c>
      <c r="EB379" s="223">
        <f t="shared" ca="1" si="722"/>
        <v>-1.2838846139092861E-6</v>
      </c>
      <c r="EC379" s="223">
        <f t="shared" ca="1" si="723"/>
        <v>-1.729394375054797E-4</v>
      </c>
      <c r="ED379" s="223">
        <f t="shared" ca="1" si="724"/>
        <v>-3.1138691511357745E-4</v>
      </c>
      <c r="EE379" s="223">
        <f t="shared" ca="1" si="725"/>
        <v>-3.9004143705734614E-4</v>
      </c>
      <c r="EF379" s="223">
        <f t="shared" ca="1" si="726"/>
        <v>-3.9379965083506782E-4</v>
      </c>
      <c r="EG379" s="223">
        <f t="shared" ca="1" si="727"/>
        <v>-3.2193989892395788E-4</v>
      </c>
      <c r="EH379" s="223">
        <f t="shared" ca="1" si="728"/>
        <v>-1.8826079247793339E-4</v>
      </c>
      <c r="EI379" s="223">
        <f t="shared" ca="1" si="729"/>
        <v>-1.8431582506016987E-5</v>
      </c>
      <c r="EJ379" s="223">
        <f t="shared" ca="1" si="730"/>
        <v>1.5493688599641458E-4</v>
      </c>
      <c r="EK379" s="223">
        <f t="shared" ca="1" si="731"/>
        <v>2.9855415460730724E-4</v>
      </c>
      <c r="EL379" s="223">
        <f t="shared" ca="1" si="732"/>
        <v>3.8484263236864089E-4</v>
      </c>
      <c r="EM379" s="223">
        <f t="shared" ca="1" si="733"/>
        <v>3.9723308379007756E-4</v>
      </c>
      <c r="EN379" s="223">
        <f t="shared" ca="1" si="734"/>
        <v>3.3334627687263418E-4</v>
      </c>
      <c r="EO379" s="223">
        <f t="shared" ca="1" si="735"/>
        <v>2.054498466007722E-4</v>
      </c>
      <c r="EP379" s="223">
        <f t="shared" ca="1" si="736"/>
        <v>3.8102646329267405E-5</v>
      </c>
      <c r="EQ379" s="223">
        <f t="shared" ca="1" si="737"/>
        <v>-1.3656107795811565E-4</v>
      </c>
      <c r="ER379" s="223">
        <f t="shared" ca="1" si="738"/>
        <v>-2.8500215099233259E-4</v>
      </c>
      <c r="ES379" s="223">
        <f t="shared" ca="1" si="739"/>
        <v>-3.7871670807032527E-4</v>
      </c>
      <c r="ET379" s="223">
        <f t="shared" ca="1" si="740"/>
        <v>-3.9970954745272805E-4</v>
      </c>
      <c r="EU379" s="223">
        <f t="shared" ca="1" si="741"/>
        <v>-3.4394959444264059E-4</v>
      </c>
      <c r="EV379" s="223">
        <f t="shared" ca="1" si="742"/>
        <v>-2.2214395404786608E-4</v>
      </c>
      <c r="EW379" s="223">
        <f t="shared" ca="1" si="743"/>
        <v>-5.7681917540118664E-5</v>
      </c>
      <c r="EX379" s="223">
        <f t="shared" ca="1" si="744"/>
        <v>1.1785628232167784E-4</v>
      </c>
      <c r="EY379" s="223">
        <f t="shared" ca="1" si="745"/>
        <v>2.7076355223237927E-4</v>
      </c>
      <c r="EZ379" s="223">
        <f t="shared" ca="1" si="746"/>
        <v>3.7167842205060341E-4</v>
      </c>
      <c r="FA379" s="223">
        <f t="shared" ca="1" si="747"/>
        <v>4.0122307580514344E-4</v>
      </c>
      <c r="FB379" s="223">
        <f t="shared" ca="1" si="748"/>
        <v>3.5372430731320817E-4</v>
      </c>
      <c r="FC379" s="223">
        <f t="shared" ca="1" si="749"/>
        <v>2.3830289725214871E-4</v>
      </c>
      <c r="FD379" s="223">
        <f t="shared" ca="1" si="750"/>
        <v>7.7122227959273634E-5</v>
      </c>
      <c r="FE379" s="223">
        <f t="shared" ca="1" si="751"/>
        <v>-9.8867560578135927E-5</v>
      </c>
      <c r="FF379" s="223">
        <f t="shared" ca="1" si="752"/>
        <v>-2.5587266035900991E-4</v>
      </c>
      <c r="FG379" s="223">
        <f t="shared" ca="1" si="753"/>
        <v>-3.6374473015697583E-4</v>
      </c>
      <c r="FH379" s="223">
        <f t="shared" ca="1" si="754"/>
        <v>-4.0177002262495331E-4</v>
      </c>
      <c r="FI379" s="223">
        <f t="shared" ca="1" si="755"/>
        <v>-3.6264686734486802E-4</v>
      </c>
      <c r="FJ379" s="223">
        <f t="shared" ca="1" si="756"/>
        <v>-2.5388774790408231E-4</v>
      </c>
      <c r="FK379" s="223">
        <f t="shared" ca="1" si="757"/>
        <v>-9.6376744176159782E-5</v>
      </c>
      <c r="FL379" s="223">
        <f t="shared" ca="1" si="758"/>
        <v>7.9640658221385725E-5</v>
      </c>
      <c r="FM379" s="223">
        <f t="shared" ca="1" si="759"/>
        <v>2.4036534883503758E-4</v>
      </c>
      <c r="FN379" s="223">
        <f t="shared" ca="1" si="760"/>
        <v>3.5493474534812447E-4</v>
      </c>
      <c r="FO379" s="223">
        <f t="shared" ca="1" si="761"/>
        <v>4.0134907026936206E-4</v>
      </c>
      <c r="FP379" s="223">
        <f t="shared" ca="1" si="762"/>
        <v>3.7069577930898002E-4</v>
      </c>
      <c r="FQ379" s="223">
        <f t="shared" ca="1" si="763"/>
        <v>2.6886096073337463E-4</v>
      </c>
      <c r="FR379" s="223">
        <f t="shared" ca="1" si="764"/>
        <v>1.1539908037472539E-4</v>
      </c>
      <c r="FS379" s="223">
        <f t="shared" ca="1" si="765"/>
        <v>-6.0221894543282471E-5</v>
      </c>
      <c r="FT379" s="223">
        <f t="shared" ca="1" si="766"/>
        <v>-2.2427897613220356E-4</v>
      </c>
      <c r="FU379" s="223">
        <f t="shared" ca="1" si="767"/>
        <v>-3.4526969164911747E-4</v>
      </c>
      <c r="FV379" s="223">
        <f t="shared" ca="1" si="768"/>
        <v>-3.9996123284946519E-4</v>
      </c>
      <c r="FW379" s="223">
        <f t="shared" ca="1" si="769"/>
        <v>-3.7785165267162108E-4</v>
      </c>
      <c r="FX379" s="223">
        <f t="shared" ca="1" si="770"/>
        <v>-2.8318646395882128E-4</v>
      </c>
      <c r="FY379" s="223">
        <f t="shared" ca="1" si="771"/>
        <v>-1.3414341008090259E-4</v>
      </c>
      <c r="FZ379" s="223">
        <f t="shared" ca="1" si="772"/>
        <v>4.065805104641509E-5</v>
      </c>
      <c r="GA379" s="223">
        <f t="shared" ca="1" si="773"/>
        <v>2.0765229573134884E-4</v>
      </c>
      <c r="GB379" s="223">
        <f t="shared" ca="1" si="774"/>
        <v>3.3477285302087448E-4</v>
      </c>
      <c r="GC379" s="223">
        <f t="shared" ca="1" si="775"/>
        <v>3.9760985378716742E-4</v>
      </c>
      <c r="GD379" s="223">
        <f t="shared" ca="1" si="776"/>
        <v>3.8409724830708021E-4</v>
      </c>
      <c r="GE379" s="223">
        <f t="shared" ca="1" si="777"/>
        <v>2.9682974618838639E-4</v>
      </c>
      <c r="GF379" s="223">
        <f t="shared" ca="1" si="778"/>
        <v>1.5256457656261986E-4</v>
      </c>
      <c r="GG379" s="223">
        <f t="shared" ca="1" si="779"/>
        <v>-2.0996258743346532E-5</v>
      </c>
      <c r="GH379" s="223">
        <f t="shared" ca="1" si="780"/>
        <v>-1.9052536276188426E-4</v>
      </c>
      <c r="GI379" s="223">
        <f t="shared" ca="1" si="781"/>
        <v>-3.2346951726706528E-4</v>
      </c>
      <c r="GJ379" s="223">
        <f t="shared" ca="1" si="782"/>
        <v>-3.9430059776058624E-4</v>
      </c>
      <c r="GK379" s="223">
        <f t="shared" ca="1" si="783"/>
        <v>-3.8941752002842047E-4</v>
      </c>
      <c r="GL379" s="223">
        <f t="shared" ca="1" si="784"/>
        <v>-3.0975793956016846E-4</v>
      </c>
      <c r="GM379" s="223">
        <f t="shared" ca="1" si="785"/>
        <v>-1.7061820161631906E-4</v>
      </c>
      <c r="GN379" s="223">
        <f t="shared" ca="1" si="786"/>
        <v>1.2838846139102348E-6</v>
      </c>
      <c r="GO379" s="223">
        <f t="shared" ca="1" si="787"/>
        <v>1.7293943750548065E-4</v>
      </c>
      <c r="GP379" s="223">
        <f t="shared" ca="1" si="788"/>
        <v>3.1138691511357626E-4</v>
      </c>
      <c r="GQ379" s="223">
        <f t="shared" ca="1" si="789"/>
        <v>3.9004143705734647E-4</v>
      </c>
      <c r="GR379" s="223">
        <f t="shared" ca="1" si="790"/>
        <v>3.9379965083506766E-4</v>
      </c>
      <c r="GS379" s="223">
        <f t="shared" ca="1" si="791"/>
        <v>3.2193989892395896E-4</v>
      </c>
      <c r="GT379" s="223">
        <f t="shared" ca="1" si="792"/>
        <v>1.8826079247793504E-4</v>
      </c>
      <c r="GU379" s="223">
        <f t="shared" ca="1" si="793"/>
        <v>1.8431582506015984E-5</v>
      </c>
      <c r="GV379" s="223">
        <f t="shared" ca="1" si="794"/>
        <v>-1.549368859964155E-4</v>
      </c>
      <c r="GW379" s="223">
        <f t="shared" ca="1" si="795"/>
        <v>-2.9855415460730599E-4</v>
      </c>
      <c r="GX379" s="223">
        <f t="shared" ca="1" si="796"/>
        <v>-3.8484263236864035E-4</v>
      </c>
      <c r="GY379" s="223">
        <f t="shared" ca="1" si="797"/>
        <v>-3.972330837900774E-4</v>
      </c>
      <c r="GZ379" s="223">
        <f t="shared" ca="1" si="798"/>
        <v>-3.3334627687263364E-4</v>
      </c>
      <c r="HA379" s="223">
        <f t="shared" ca="1" si="799"/>
        <v>-2.0544984660077382E-4</v>
      </c>
      <c r="HB379" s="223">
        <f t="shared" ca="1" si="800"/>
        <v>-3.8102646329269302E-5</v>
      </c>
      <c r="HC379" s="223">
        <f t="shared" ca="1" si="801"/>
        <v>1.3656107795811657E-4</v>
      </c>
      <c r="HD379" s="223">
        <f t="shared" ca="1" si="802"/>
        <v>2.8500215099233123E-4</v>
      </c>
      <c r="HE379" s="223">
        <f t="shared" ca="1" si="803"/>
        <v>3.7871670807032462E-4</v>
      </c>
      <c r="HF379" s="223">
        <f t="shared" ca="1" si="804"/>
        <v>3.9970954745272794E-4</v>
      </c>
      <c r="HG379" s="223">
        <f t="shared" ca="1" si="805"/>
        <v>3.4394959444264005E-4</v>
      </c>
      <c r="HH379" s="223">
        <f t="shared" ca="1" si="806"/>
        <v>2.2214395404787006E-4</v>
      </c>
      <c r="HI379" s="223">
        <f t="shared" ca="1" si="807"/>
        <v>5.7681917540117661E-5</v>
      </c>
      <c r="HJ379" s="223">
        <f t="shared" ca="1" si="808"/>
        <v>-1.1785628232167879E-4</v>
      </c>
      <c r="HK379" s="223">
        <f t="shared" ca="1" si="809"/>
        <v>-2.7076355223237998E-4</v>
      </c>
      <c r="HL379" s="223">
        <f t="shared" ca="1" si="810"/>
        <v>-3.7167842205060162E-4</v>
      </c>
      <c r="HM379" s="223">
        <f t="shared" ca="1" si="811"/>
        <v>-4.0122307580514344E-4</v>
      </c>
      <c r="HN379" s="223">
        <f t="shared" ca="1" si="812"/>
        <v>-3.5372430731320768E-4</v>
      </c>
      <c r="HO379" s="223">
        <f t="shared" ca="1" si="813"/>
        <v>-2.383028972521479E-4</v>
      </c>
      <c r="HP379" s="223">
        <f t="shared" ca="1" si="814"/>
        <v>-7.7122227959272631E-5</v>
      </c>
      <c r="HQ379" s="223">
        <f t="shared" ca="1" si="815"/>
        <v>9.8867560578136903E-5</v>
      </c>
      <c r="HR379" s="223">
        <f t="shared" ca="1" si="816"/>
        <v>2.5587266035901072E-4</v>
      </c>
      <c r="HS379" s="223">
        <f t="shared" ca="1" si="817"/>
        <v>3.6374473015697377E-4</v>
      </c>
      <c r="HT379" s="223">
        <f t="shared" ca="1" si="818"/>
        <v>4.0177002262495331E-4</v>
      </c>
      <c r="HU379" s="223">
        <f t="shared" ca="1" si="819"/>
        <v>3.6264686734486758E-4</v>
      </c>
      <c r="HV379" s="223">
        <f t="shared" ca="1" si="820"/>
        <v>2.5388774790408155E-4</v>
      </c>
      <c r="HW379" s="223">
        <f t="shared" ca="1" si="821"/>
        <v>9.6376744176164363E-5</v>
      </c>
      <c r="HX379" s="223">
        <f t="shared" ca="1" si="822"/>
        <v>-7.9640658221386701E-5</v>
      </c>
      <c r="HY379" s="223">
        <f t="shared" ca="1" si="823"/>
        <v>-2.4036534883503836E-4</v>
      </c>
      <c r="HZ379" s="223">
        <f t="shared" ca="1" si="824"/>
        <v>-3.5493474534812496E-4</v>
      </c>
      <c r="IA379" s="223">
        <f t="shared" ca="1" si="825"/>
        <v>-4.0134907026936179E-4</v>
      </c>
      <c r="IB379" s="223">
        <f t="shared" ca="1" si="826"/>
        <v>-3.7069577930897964E-4</v>
      </c>
      <c r="IC379" s="223">
        <f t="shared" ca="1" si="827"/>
        <v>-2.6886096073337382E-4</v>
      </c>
      <c r="ID379" s="223">
        <f t="shared" ca="1" si="828"/>
        <v>-1.1539908037472994E-4</v>
      </c>
      <c r="IE379" s="223">
        <f t="shared" ca="1" si="829"/>
        <v>4.6023429093472706E-4</v>
      </c>
      <c r="IF379" s="223">
        <f t="shared" ca="1" si="830"/>
        <v>2.2427897613220437E-4</v>
      </c>
      <c r="IG379" s="223">
        <f t="shared" ca="1" si="831"/>
        <v>3.4526969164911801E-4</v>
      </c>
      <c r="IH379" s="223">
        <f t="shared" ca="1" si="832"/>
        <v>3.9996123284946475E-4</v>
      </c>
      <c r="II379" s="223">
        <f t="shared" ca="1" si="833"/>
        <v>3.7785165267162075E-4</v>
      </c>
      <c r="IJ379" s="223">
        <f t="shared" ca="1" si="834"/>
        <v>2.8318646395882058E-4</v>
      </c>
      <c r="IK379" s="223">
        <f t="shared" ca="1" si="835"/>
        <v>1.3414341008090167E-4</v>
      </c>
      <c r="IL379" s="223">
        <f t="shared" ca="1" si="836"/>
        <v>-4.0658051046410374E-5</v>
      </c>
      <c r="IM379" s="223">
        <f t="shared" ca="1" si="837"/>
        <v>-2.0765229573134968E-4</v>
      </c>
      <c r="IN379" s="223">
        <f t="shared" ca="1" si="838"/>
        <v>-3.3477285302087496E-4</v>
      </c>
      <c r="IO379" s="223">
        <f t="shared" ca="1" si="839"/>
        <v>-3.9760985378716753E-4</v>
      </c>
      <c r="IP379" s="223">
        <f t="shared" ca="1" si="840"/>
        <v>-3.8409724830707989E-4</v>
      </c>
      <c r="IQ379" s="223">
        <f t="shared" ca="1" si="841"/>
        <v>-2.9682974618838574E-4</v>
      </c>
      <c r="IR379" s="223">
        <f t="shared" ca="1" si="842"/>
        <v>-1.5256457656261894E-4</v>
      </c>
      <c r="IS379" s="223">
        <f t="shared" ca="1" si="843"/>
        <v>2.0996258743341843E-5</v>
      </c>
      <c r="IT379" s="223">
        <f t="shared" ca="1" si="844"/>
        <v>1.9052536276188518E-4</v>
      </c>
      <c r="IU379" s="223">
        <f t="shared" ca="1" si="845"/>
        <v>3.2346951726706588E-4</v>
      </c>
      <c r="IV379" s="223">
        <f t="shared" ca="1" si="846"/>
        <v>3.9430059776058646E-4</v>
      </c>
      <c r="IW379" s="223">
        <f t="shared" ca="1" si="847"/>
        <v>3.8941752002842167E-4</v>
      </c>
      <c r="IX379" s="223">
        <f t="shared" ca="1" si="848"/>
        <v>3.0975793956016786E-4</v>
      </c>
      <c r="IY379" s="223">
        <f t="shared" ca="1" si="849"/>
        <v>1.7061820161631814E-4</v>
      </c>
      <c r="IZ379" s="223">
        <f t="shared" ca="1" si="850"/>
        <v>-1.2838846139112377E-6</v>
      </c>
      <c r="JA379" s="223">
        <f t="shared" ca="1" si="851"/>
        <v>-1.7293943750547634E-4</v>
      </c>
      <c r="JB379" s="223">
        <f t="shared" ca="1" si="852"/>
        <v>-3.1138691511357685E-4</v>
      </c>
    </row>
    <row r="380" spans="2:262">
      <c r="B380" s="230">
        <v>19</v>
      </c>
      <c r="C380" s="229">
        <f t="shared" si="853"/>
        <v>3.7109375000000006E-4</v>
      </c>
      <c r="D380" s="226">
        <f t="shared" ca="1" si="597"/>
        <v>50.079312602203451</v>
      </c>
      <c r="E380" s="225">
        <f ca="1">Y361</f>
        <v>7.9312602203448809E-2</v>
      </c>
      <c r="F380" s="224">
        <v>19</v>
      </c>
      <c r="G380" s="223">
        <f t="shared" ca="1" si="854"/>
        <v>-4.1557018937171735E-3</v>
      </c>
      <c r="H380" s="223">
        <f t="shared" ca="1" si="598"/>
        <v>-4.1346312739737644E-3</v>
      </c>
      <c r="I380" s="223">
        <f t="shared" ca="1" si="599"/>
        <v>-3.2306043670755039E-3</v>
      </c>
      <c r="J380" s="223">
        <f t="shared" ca="1" si="600"/>
        <v>-1.6366773824666304E-3</v>
      </c>
      <c r="K380" s="223">
        <f t="shared" ca="1" si="601"/>
        <v>3.0676434460298304E-4</v>
      </c>
      <c r="L380" s="223">
        <f t="shared" ca="1" si="602"/>
        <v>2.1846961171460275E-3</v>
      </c>
      <c r="M380" s="223">
        <f t="shared" ca="1" si="603"/>
        <v>3.5960829805216509E-3</v>
      </c>
      <c r="N380" s="223">
        <f t="shared" ca="1" si="604"/>
        <v>4.2395212974890477E-3</v>
      </c>
      <c r="O380" s="223">
        <f t="shared" ca="1" si="605"/>
        <v>3.9776039161846669E-3</v>
      </c>
      <c r="P380" s="223">
        <f t="shared" ca="1" si="606"/>
        <v>2.8662636594441399E-3</v>
      </c>
      <c r="Q380" s="223">
        <f t="shared" ca="1" si="607"/>
        <v>1.142828792313521E-3</v>
      </c>
      <c r="R380" s="223">
        <f t="shared" ca="1" si="608"/>
        <v>-8.2465876064342371E-4</v>
      </c>
      <c r="S380" s="223">
        <f t="shared" ca="1" si="609"/>
        <v>-2.6160392827144848E-3</v>
      </c>
      <c r="T380" s="223">
        <f t="shared" ca="1" si="610"/>
        <v>-3.8487609597618998E-3</v>
      </c>
      <c r="U380" s="223">
        <f t="shared" ca="1" si="611"/>
        <v>-4.259574354789325E-3</v>
      </c>
      <c r="V380" s="223">
        <f t="shared" ca="1" si="612"/>
        <v>-3.7607496931321661E-3</v>
      </c>
      <c r="W380" s="223">
        <f t="shared" ca="1" si="613"/>
        <v>-2.4588116784491289E-3</v>
      </c>
      <c r="X380" s="223">
        <f t="shared" ca="1" si="614"/>
        <v>-6.3179099337602415E-4</v>
      </c>
      <c r="Y380" s="223">
        <f t="shared" ca="1" si="615"/>
        <v>1.3301495413292851E-3</v>
      </c>
      <c r="Z380" s="223">
        <f t="shared" ca="1" si="616"/>
        <v>3.0080347824548033E-3</v>
      </c>
      <c r="AA380" s="223">
        <f t="shared" ca="1" si="617"/>
        <v>4.0435499917307006E-3</v>
      </c>
      <c r="AB380" s="223">
        <f t="shared" ca="1" si="618"/>
        <v>4.2155594489707727E-3</v>
      </c>
      <c r="AC380" s="223">
        <f t="shared" ca="1" si="619"/>
        <v>3.4873302941794376E-3</v>
      </c>
      <c r="AD380" s="223">
        <f t="shared" ca="1" si="620"/>
        <v>2.0143768811419892E-3</v>
      </c>
      <c r="AE380" s="223">
        <f t="shared" ca="1" si="621"/>
        <v>1.1125046982547347E-4</v>
      </c>
      <c r="AF380" s="223">
        <f t="shared" ca="1" si="622"/>
        <v>-1.8156336348069335E-3</v>
      </c>
      <c r="AG380" s="223">
        <f t="shared" ca="1" si="623"/>
        <v>-3.3547866391804601E-3</v>
      </c>
      <c r="AH380" s="223">
        <f t="shared" ca="1" si="624"/>
        <v>-4.1775202680771045E-3</v>
      </c>
      <c r="AI380" s="223">
        <f t="shared" ca="1" si="625"/>
        <v>-4.1081386051860878E-3</v>
      </c>
      <c r="AJ380" s="223">
        <f t="shared" ca="1" si="626"/>
        <v>-3.161458201586221E-3</v>
      </c>
      <c r="AK380" s="223">
        <f t="shared" ca="1" si="627"/>
        <v>-1.5396439805552729E-3</v>
      </c>
      <c r="AL380" s="223">
        <f t="shared" ca="1" si="628"/>
        <v>4.1096336434348472E-4</v>
      </c>
      <c r="AM380" s="223">
        <f t="shared" ca="1" si="629"/>
        <v>2.2738089084206074E-3</v>
      </c>
      <c r="AN380" s="223">
        <f t="shared" ca="1" si="630"/>
        <v>3.6510793822087896E-3</v>
      </c>
      <c r="AO380" s="223">
        <f t="shared" ca="1" si="631"/>
        <v>4.2486567511449882E-3</v>
      </c>
      <c r="AP380" s="223">
        <f t="shared" ca="1" si="632"/>
        <v>3.9389275329133914E-3</v>
      </c>
      <c r="AQ380" s="223">
        <f t="shared" ca="1" si="633"/>
        <v>2.7880348349476917E-3</v>
      </c>
      <c r="AR380" s="223">
        <f t="shared" ca="1" si="634"/>
        <v>1.0417534013964229E-3</v>
      </c>
      <c r="AS380" s="223">
        <f t="shared" ca="1" si="635"/>
        <v>-9.2699592698694934E-4</v>
      </c>
      <c r="AT380" s="223">
        <f t="shared" ca="1" si="636"/>
        <v>-2.6977839795844488E-3</v>
      </c>
      <c r="AU380" s="223">
        <f t="shared" ca="1" si="637"/>
        <v>-3.8924564928945887E-3</v>
      </c>
      <c r="AV380" s="223">
        <f t="shared" ca="1" si="638"/>
        <v>-4.2558894820149849E-3</v>
      </c>
      <c r="AW380" s="223">
        <f t="shared" ca="1" si="639"/>
        <v>-3.7104713241817707E-3</v>
      </c>
      <c r="AX380" s="223">
        <f t="shared" ca="1" si="640"/>
        <v>-2.3726768292815386E-3</v>
      </c>
      <c r="AY380" s="223">
        <f t="shared" ca="1" si="641"/>
        <v>-5.2819388141381774E-4</v>
      </c>
      <c r="AZ380" s="223">
        <f t="shared" ca="1" si="642"/>
        <v>1.4290856080383444E-3</v>
      </c>
      <c r="BA380" s="223">
        <f t="shared" ca="1" si="643"/>
        <v>3.0811818685910403E-3</v>
      </c>
      <c r="BB380" s="223">
        <f t="shared" ca="1" si="644"/>
        <v>4.0752874348187057E-3</v>
      </c>
      <c r="BC380" s="223">
        <f t="shared" ca="1" si="645"/>
        <v>4.1991096736825675E-3</v>
      </c>
      <c r="BD380" s="223">
        <f t="shared" ca="1" si="646"/>
        <v>3.426206173018176E-3</v>
      </c>
      <c r="BE380" s="223">
        <f t="shared" ca="1" si="647"/>
        <v>1.9216315556092635E-3</v>
      </c>
      <c r="BF380" s="223">
        <f t="shared" ca="1" si="648"/>
        <v>6.6898338105052767E-6</v>
      </c>
      <c r="BG380" s="223">
        <f t="shared" ca="1" si="649"/>
        <v>-1.9096805113482578E-3</v>
      </c>
      <c r="BH380" s="223">
        <f t="shared" ca="1" si="650"/>
        <v>-3.4182359143219909E-3</v>
      </c>
      <c r="BI380" s="223">
        <f t="shared" ca="1" si="651"/>
        <v>-4.1968222604350913E-3</v>
      </c>
      <c r="BJ380" s="223">
        <f t="shared" ca="1" si="652"/>
        <v>-4.0791713473158466E-3</v>
      </c>
      <c r="BK380" s="223">
        <f t="shared" ca="1" si="653"/>
        <v>-3.0904076918908331E-3</v>
      </c>
      <c r="BL380" s="223">
        <f t="shared" ca="1" si="654"/>
        <v>-1.4416831546810291E-3</v>
      </c>
      <c r="BM380" s="223">
        <f t="shared" ca="1" si="655"/>
        <v>5.149148351202156E-4</v>
      </c>
      <c r="BN380" s="223">
        <f t="shared" ca="1" si="656"/>
        <v>2.3615520422319474E-3</v>
      </c>
      <c r="BO380" s="223">
        <f t="shared" ca="1" si="657"/>
        <v>3.7038765101987314E-3</v>
      </c>
      <c r="BP380" s="223">
        <f t="shared" ca="1" si="658"/>
        <v>4.2552329728415481E-3</v>
      </c>
      <c r="BQ380" s="223">
        <f t="shared" ca="1" si="659"/>
        <v>3.8978784869822779E-3</v>
      </c>
      <c r="BR380" s="223">
        <f t="shared" ca="1" si="660"/>
        <v>2.7081266025180094E-3</v>
      </c>
      <c r="BS380" s="223">
        <f t="shared" ca="1" si="661"/>
        <v>9.4005049718399233E-4</v>
      </c>
      <c r="BT380" s="223">
        <f t="shared" ca="1" si="662"/>
        <v>-1.0287747056466725E-3</v>
      </c>
      <c r="BU380" s="223">
        <f t="shared" ca="1" si="663"/>
        <v>-2.777903632261746E-3</v>
      </c>
      <c r="BV380" s="223">
        <f t="shared" ca="1" si="664"/>
        <v>-3.9338073557842789E-3</v>
      </c>
      <c r="BW380" s="223">
        <f t="shared" ca="1" si="665"/>
        <v>-4.249641020554638E-3</v>
      </c>
      <c r="BX380" s="223">
        <f t="shared" ca="1" si="666"/>
        <v>-3.6579579060491401E-3</v>
      </c>
      <c r="BY380" s="223">
        <f t="shared" ca="1" si="667"/>
        <v>-2.2851127683120743E-3</v>
      </c>
      <c r="BZ380" s="223">
        <f t="shared" ca="1" si="668"/>
        <v>-4.2427860520786553E-4</v>
      </c>
      <c r="CA380" s="223">
        <f t="shared" ca="1" si="669"/>
        <v>1.5271608470140675E-3</v>
      </c>
      <c r="CB380" s="223">
        <f t="shared" ca="1" si="670"/>
        <v>3.1524729659824493E-3</v>
      </c>
      <c r="CC380" s="223">
        <f t="shared" ca="1" si="671"/>
        <v>4.1045700771407886E-3</v>
      </c>
      <c r="CD380" s="223">
        <f t="shared" ca="1" si="672"/>
        <v>4.1801305117417599E-3</v>
      </c>
      <c r="CE380" s="223">
        <f t="shared" ca="1" si="673"/>
        <v>3.3630182333723845E-3</v>
      </c>
      <c r="CF380" s="223">
        <f t="shared" ca="1" si="674"/>
        <v>1.827728711081892E-3</v>
      </c>
      <c r="CG380" s="223">
        <f t="shared" ca="1" si="675"/>
        <v>-9.7874831910178296E-5</v>
      </c>
      <c r="CH380" s="223">
        <f t="shared" ca="1" si="676"/>
        <v>-2.0025770677571135E-3</v>
      </c>
      <c r="CI380" s="223">
        <f t="shared" ca="1" si="677"/>
        <v>-3.4796261719648161E-3</v>
      </c>
      <c r="CJ380" s="223">
        <f t="shared" ca="1" si="678"/>
        <v>-4.2135962439926872E-3</v>
      </c>
      <c r="CK380" s="223">
        <f t="shared" ca="1" si="679"/>
        <v>-4.0477469491560182E-3</v>
      </c>
      <c r="CL380" s="223">
        <f t="shared" ca="1" si="680"/>
        <v>-3.0174956361596421E-3</v>
      </c>
      <c r="CM380" s="223">
        <f t="shared" ca="1" si="681"/>
        <v>-1.3428539127824106E-3</v>
      </c>
      <c r="CN380" s="223">
        <f t="shared" ca="1" si="682"/>
        <v>6.1855614045417642E-4</v>
      </c>
      <c r="CO380" s="223">
        <f t="shared" ca="1" si="683"/>
        <v>2.4478726653971647E-3</v>
      </c>
      <c r="CP380" s="223">
        <f t="shared" ca="1" si="684"/>
        <v>3.754442561475797E-3</v>
      </c>
      <c r="CQ380" s="223">
        <f t="shared" ca="1" si="685"/>
        <v>4.2592460013086766E-3</v>
      </c>
      <c r="CR380" s="223">
        <f t="shared" ca="1" si="686"/>
        <v>3.8544815048016769E-3</v>
      </c>
      <c r="CS380" s="223">
        <f t="shared" ca="1" si="687"/>
        <v>2.6265870958863341E-3</v>
      </c>
      <c r="CT380" s="223">
        <f t="shared" ca="1" si="688"/>
        <v>8.377813417027953E-4</v>
      </c>
      <c r="CU380" s="223">
        <f t="shared" ca="1" si="689"/>
        <v>-1.1299337888920926E-3</v>
      </c>
      <c r="CV380" s="223">
        <f t="shared" ca="1" si="690"/>
        <v>-2.8563499796634764E-3</v>
      </c>
      <c r="CW380" s="223">
        <f t="shared" ca="1" si="691"/>
        <v>-3.9727886402173753E-3</v>
      </c>
      <c r="CX380" s="223">
        <f t="shared" ca="1" si="692"/>
        <v>-4.2408327342478205E-3</v>
      </c>
      <c r="CY380" s="223">
        <f t="shared" ca="1" si="693"/>
        <v>-3.6032410708537778E-3</v>
      </c>
      <c r="CZ380" s="223">
        <f t="shared" ca="1" si="694"/>
        <v>-2.196172240856875E-3</v>
      </c>
      <c r="DA380" s="223">
        <f t="shared" ca="1" si="695"/>
        <v>-3.2010775943496547E-4</v>
      </c>
      <c r="DB380" s="223">
        <f t="shared" ca="1" si="696"/>
        <v>1.6243161813997565E-3</v>
      </c>
      <c r="DC380" s="223">
        <f t="shared" ca="1" si="697"/>
        <v>3.2218651315376974E-3</v>
      </c>
      <c r="DD380" s="223">
        <f t="shared" ca="1" si="698"/>
        <v>4.1313802799281662E-3</v>
      </c>
      <c r="DE380" s="223">
        <f t="shared" ca="1" si="699"/>
        <v>4.158633395485823E-3</v>
      </c>
      <c r="DF380" s="223">
        <f t="shared" ca="1" si="700"/>
        <v>3.2978045372941515E-3</v>
      </c>
      <c r="DG380" s="223">
        <f t="shared" ca="1" si="701"/>
        <v>1.732724911122115E-3</v>
      </c>
      <c r="DH380" s="223">
        <f t="shared" ca="1" si="702"/>
        <v>-2.0238054149192492E-4</v>
      </c>
      <c r="DI380" s="223">
        <f t="shared" ca="1" si="703"/>
        <v>-2.0942673466215044E-3</v>
      </c>
      <c r="DJ380" s="223">
        <f t="shared" ca="1" si="704"/>
        <v>-3.5389204329132357E-3</v>
      </c>
      <c r="DK380" s="223">
        <f t="shared" ca="1" si="705"/>
        <v>-4.2278321147294082E-3</v>
      </c>
      <c r="DL380" s="223">
        <f t="shared" ca="1" si="706"/>
        <v>-4.0138843395890345E-3</v>
      </c>
      <c r="DM380" s="223">
        <f t="shared" ca="1" si="707"/>
        <v>-2.9427659538886694E-3</v>
      </c>
      <c r="DN380" s="223">
        <f t="shared" ca="1" si="708"/>
        <v>-1.2432157858992892E-3</v>
      </c>
      <c r="DO380" s="223">
        <f t="shared" ca="1" si="709"/>
        <v>7.2182485069844618E-4</v>
      </c>
      <c r="DP380" s="223">
        <f t="shared" ca="1" si="710"/>
        <v>2.5327187816006147E-3</v>
      </c>
      <c r="DQ380" s="223">
        <f t="shared" ca="1" si="711"/>
        <v>3.802747076941487E-3</v>
      </c>
      <c r="DR380" s="223">
        <f t="shared" ca="1" si="712"/>
        <v>4.2606934192480845E-3</v>
      </c>
      <c r="DS380" s="223">
        <f t="shared" ca="1" si="713"/>
        <v>3.8087627270909181E-3</v>
      </c>
      <c r="DT380" s="223">
        <f t="shared" ca="1" si="714"/>
        <v>2.5434654314025382E-3</v>
      </c>
      <c r="DU380" s="223">
        <f t="shared" ca="1" si="715"/>
        <v>7.3500753806804865E-4</v>
      </c>
      <c r="DV380" s="223">
        <f t="shared" ca="1" si="716"/>
        <v>-1.2304122422740005E-3</v>
      </c>
      <c r="DW380" s="223">
        <f t="shared" ca="1" si="717"/>
        <v>-2.9330757686432513E-3</v>
      </c>
      <c r="DX380" s="223">
        <f t="shared" ca="1" si="718"/>
        <v>-4.0093768653257358E-3</v>
      </c>
      <c r="DY380" s="223">
        <f t="shared" ca="1" si="719"/>
        <v>-4.2294699288768396E-3</v>
      </c>
      <c r="DZ380" s="223">
        <f t="shared" ca="1" si="720"/>
        <v>-3.5463537779711791E-3</v>
      </c>
      <c r="EA380" s="223">
        <f t="shared" ca="1" si="721"/>
        <v>-2.1059088213639266E-3</v>
      </c>
      <c r="EB380" s="223">
        <f t="shared" ca="1" si="722"/>
        <v>-2.1574409271735151E-4</v>
      </c>
      <c r="EC380" s="223">
        <f t="shared" ca="1" si="723"/>
        <v>1.7204930884548932E-3</v>
      </c>
      <c r="ED380" s="223">
        <f t="shared" ca="1" si="724"/>
        <v>3.2893165660110241E-3</v>
      </c>
      <c r="EE380" s="223">
        <f t="shared" ca="1" si="725"/>
        <v>4.1557018937171675E-3</v>
      </c>
      <c r="EF380" s="223">
        <f t="shared" ca="1" si="726"/>
        <v>4.1346312739737722E-3</v>
      </c>
      <c r="EG380" s="223">
        <f t="shared" ca="1" si="727"/>
        <v>3.230604367075526E-3</v>
      </c>
      <c r="EH380" s="223">
        <f t="shared" ca="1" si="728"/>
        <v>1.6366773824666638E-3</v>
      </c>
      <c r="EI380" s="223">
        <f t="shared" ca="1" si="729"/>
        <v>-3.067643446029427E-4</v>
      </c>
      <c r="EJ380" s="223">
        <f t="shared" ca="1" si="730"/>
        <v>-2.184696117146018E-3</v>
      </c>
      <c r="EK380" s="223">
        <f t="shared" ca="1" si="731"/>
        <v>-3.5960829805216431E-3</v>
      </c>
      <c r="EL380" s="223">
        <f t="shared" ca="1" si="732"/>
        <v>-4.239521297489046E-3</v>
      </c>
      <c r="EM380" s="223">
        <f t="shared" ca="1" si="733"/>
        <v>-3.9776039161846747E-3</v>
      </c>
      <c r="EN380" s="223">
        <f t="shared" ca="1" si="734"/>
        <v>-2.8662636594441811E-3</v>
      </c>
      <c r="EO380" s="223">
        <f t="shared" ca="1" si="735"/>
        <v>-1.1428287923135453E-3</v>
      </c>
      <c r="EP380" s="223">
        <f t="shared" ca="1" si="736"/>
        <v>8.246587606434248E-4</v>
      </c>
      <c r="EQ380" s="223">
        <f t="shared" ca="1" si="737"/>
        <v>2.6160392827144587E-3</v>
      </c>
      <c r="ER380" s="223">
        <f t="shared" ca="1" si="738"/>
        <v>3.848760959761899E-3</v>
      </c>
      <c r="ES380" s="223">
        <f t="shared" ca="1" si="739"/>
        <v>4.2595743547893259E-3</v>
      </c>
      <c r="ET380" s="223">
        <f t="shared" ca="1" si="740"/>
        <v>3.7607496931321704E-3</v>
      </c>
      <c r="EU380" s="223">
        <f t="shared" ca="1" si="741"/>
        <v>2.4588116784491649E-3</v>
      </c>
      <c r="EV380" s="223">
        <f t="shared" ca="1" si="742"/>
        <v>6.3179099337604193E-4</v>
      </c>
      <c r="EW380" s="223">
        <f t="shared" ca="1" si="743"/>
        <v>-1.33014954132924E-3</v>
      </c>
      <c r="EX380" s="223">
        <f t="shared" ca="1" si="744"/>
        <v>-3.0080347824547851E-3</v>
      </c>
      <c r="EY380" s="223">
        <f t="shared" ca="1" si="745"/>
        <v>-4.0435499917306833E-3</v>
      </c>
      <c r="EZ380" s="223">
        <f t="shared" ca="1" si="746"/>
        <v>-4.2155594489707762E-3</v>
      </c>
      <c r="FA380" s="223">
        <f t="shared" ca="1" si="747"/>
        <v>-3.4873302941794393E-3</v>
      </c>
      <c r="FB380" s="223">
        <f t="shared" ca="1" si="748"/>
        <v>-2.0143768811420183E-3</v>
      </c>
      <c r="FC380" s="223">
        <f t="shared" ca="1" si="749"/>
        <v>-1.1125046982547564E-4</v>
      </c>
      <c r="FD380" s="223">
        <f t="shared" ca="1" si="750"/>
        <v>1.8156336348068972E-3</v>
      </c>
      <c r="FE380" s="223">
        <f t="shared" ca="1" si="751"/>
        <v>3.3547866391804545E-3</v>
      </c>
      <c r="FF380" s="223">
        <f t="shared" ca="1" si="752"/>
        <v>4.1775202680770975E-3</v>
      </c>
      <c r="FG380" s="223">
        <f t="shared" ca="1" si="753"/>
        <v>4.108138605186093E-3</v>
      </c>
      <c r="FH380" s="223">
        <f t="shared" ca="1" si="754"/>
        <v>3.1614582015862531E-3</v>
      </c>
      <c r="FI380" s="223">
        <f t="shared" ca="1" si="755"/>
        <v>1.5396439805552963E-3</v>
      </c>
      <c r="FJ380" s="223">
        <f t="shared" ca="1" si="756"/>
        <v>-4.1096336434348971E-4</v>
      </c>
      <c r="FK380" s="223">
        <f t="shared" ca="1" si="757"/>
        <v>-2.2738089084205857E-3</v>
      </c>
      <c r="FL380" s="223">
        <f t="shared" ca="1" si="758"/>
        <v>-3.6510793822087878E-3</v>
      </c>
      <c r="FM380" s="223">
        <f t="shared" ca="1" si="759"/>
        <v>-4.2486567511449856E-3</v>
      </c>
      <c r="FN380" s="223">
        <f t="shared" ca="1" si="760"/>
        <v>-3.9389275329133949E-3</v>
      </c>
      <c r="FO380" s="223">
        <f t="shared" ca="1" si="761"/>
        <v>-2.7880348349477225E-3</v>
      </c>
      <c r="FP380" s="223">
        <f t="shared" ca="1" si="762"/>
        <v>-1.0417534013964324E-3</v>
      </c>
      <c r="FQ380" s="223">
        <f t="shared" ca="1" si="763"/>
        <v>9.2699592698691009E-4</v>
      </c>
      <c r="FR380" s="223">
        <f t="shared" ca="1" si="764"/>
        <v>2.6977839795844297E-3</v>
      </c>
      <c r="FS380" s="223">
        <f t="shared" ca="1" si="765"/>
        <v>3.8924564928945662E-3</v>
      </c>
      <c r="FT380" s="223">
        <f t="shared" ca="1" si="766"/>
        <v>4.2558894820149858E-3</v>
      </c>
      <c r="FU380" s="223">
        <f t="shared" ca="1" si="767"/>
        <v>3.7104713241817681E-3</v>
      </c>
      <c r="FV380" s="223">
        <f t="shared" ca="1" si="768"/>
        <v>2.3726768292815594E-3</v>
      </c>
      <c r="FW380" s="223">
        <f t="shared" ca="1" si="769"/>
        <v>5.281938814138121E-4</v>
      </c>
      <c r="FX380" s="223">
        <f t="shared" ca="1" si="770"/>
        <v>-1.4290856080383064E-3</v>
      </c>
      <c r="FY380" s="223">
        <f t="shared" ca="1" si="771"/>
        <v>-3.0811818685910338E-3</v>
      </c>
      <c r="FZ380" s="223">
        <f t="shared" ca="1" si="772"/>
        <v>-4.0752874348186936E-3</v>
      </c>
      <c r="GA380" s="223">
        <f t="shared" ca="1" si="773"/>
        <v>-4.1991096736825693E-3</v>
      </c>
      <c r="GB380" s="223">
        <f t="shared" ca="1" si="774"/>
        <v>-3.4262061730181998E-3</v>
      </c>
      <c r="GC380" s="223">
        <f t="shared" ca="1" si="775"/>
        <v>-1.9216315556092863E-3</v>
      </c>
      <c r="GD380" s="223">
        <f t="shared" ca="1" si="776"/>
        <v>-6.6898338105607878E-6</v>
      </c>
      <c r="GE380" s="223">
        <f t="shared" ca="1" si="777"/>
        <v>1.9096805113482356E-3</v>
      </c>
      <c r="GF380" s="223">
        <f t="shared" ca="1" si="778"/>
        <v>3.4182359143219939E-3</v>
      </c>
      <c r="GG380" s="223">
        <f t="shared" ca="1" si="779"/>
        <v>4.1968222604350869E-3</v>
      </c>
      <c r="GH380" s="223">
        <f t="shared" ca="1" si="780"/>
        <v>4.0791713473158457E-3</v>
      </c>
      <c r="GI380" s="223">
        <f t="shared" ca="1" si="781"/>
        <v>3.0904076918908609E-3</v>
      </c>
      <c r="GJ380" s="223">
        <f t="shared" ca="1" si="782"/>
        <v>1.4416831546810388E-3</v>
      </c>
      <c r="GK380" s="223">
        <f t="shared" ca="1" si="783"/>
        <v>-5.149148351201757E-4</v>
      </c>
      <c r="GL380" s="223">
        <f t="shared" ca="1" si="784"/>
        <v>-2.3615520422319387E-3</v>
      </c>
      <c r="GM380" s="223">
        <f t="shared" ca="1" si="785"/>
        <v>-3.7038765101987114E-3</v>
      </c>
      <c r="GN380" s="223">
        <f t="shared" ca="1" si="786"/>
        <v>-4.2552329728415463E-3</v>
      </c>
      <c r="GO380" s="223">
        <f t="shared" ca="1" si="787"/>
        <v>-3.8978784869823E-3</v>
      </c>
      <c r="GP380" s="223">
        <f t="shared" ca="1" si="788"/>
        <v>-2.7081266025180289E-3</v>
      </c>
      <c r="GQ380" s="223">
        <f t="shared" ca="1" si="789"/>
        <v>-9.4005049718398734E-4</v>
      </c>
      <c r="GR380" s="223">
        <f t="shared" ca="1" si="790"/>
        <v>1.0287747056466482E-3</v>
      </c>
      <c r="GS380" s="223">
        <f t="shared" ca="1" si="791"/>
        <v>2.7779036322617386E-3</v>
      </c>
      <c r="GT380" s="223">
        <f t="shared" ca="1" si="792"/>
        <v>3.9338073557842633E-3</v>
      </c>
      <c r="GU380" s="223">
        <f t="shared" ca="1" si="793"/>
        <v>4.2496410205546372E-3</v>
      </c>
      <c r="GV380" s="223">
        <f t="shared" ca="1" si="794"/>
        <v>3.6579579060491687E-3</v>
      </c>
      <c r="GW380" s="223">
        <f t="shared" ca="1" si="795"/>
        <v>2.285112768312096E-3</v>
      </c>
      <c r="GX380" s="223">
        <f t="shared" ca="1" si="796"/>
        <v>4.2427860520792039E-4</v>
      </c>
      <c r="GY380" s="223">
        <f t="shared" ca="1" si="797"/>
        <v>-1.527160847014044E-3</v>
      </c>
      <c r="GZ380" s="223">
        <f t="shared" ca="1" si="798"/>
        <v>-3.152472965982412E-3</v>
      </c>
      <c r="HA380" s="223">
        <f t="shared" ca="1" si="799"/>
        <v>-4.1045700771407817E-3</v>
      </c>
      <c r="HB380" s="223">
        <f t="shared" ca="1" si="800"/>
        <v>-4.180130511741759E-3</v>
      </c>
      <c r="HC380" s="223">
        <f t="shared" ca="1" si="801"/>
        <v>-3.3630182333723997E-3</v>
      </c>
      <c r="HD380" s="223">
        <f t="shared" ca="1" si="802"/>
        <v>-1.827728711081887E-3</v>
      </c>
      <c r="HE380" s="223">
        <f t="shared" ca="1" si="803"/>
        <v>9.7874831910153143E-5</v>
      </c>
      <c r="HF380" s="223">
        <f t="shared" ca="1" si="804"/>
        <v>2.0025770677570909E-3</v>
      </c>
      <c r="HG380" s="223">
        <f t="shared" ca="1" si="805"/>
        <v>3.479626171964784E-3</v>
      </c>
      <c r="HH380" s="223">
        <f t="shared" ca="1" si="806"/>
        <v>4.2135962439926828E-3</v>
      </c>
      <c r="HI380" s="223">
        <f t="shared" ca="1" si="807"/>
        <v>4.0477469491560347E-3</v>
      </c>
      <c r="HJ380" s="223">
        <f t="shared" ca="1" si="808"/>
        <v>3.0174956361596604E-3</v>
      </c>
      <c r="HK380" s="223">
        <f t="shared" ca="1" si="809"/>
        <v>1.3428539127824635E-3</v>
      </c>
      <c r="HL380" s="223">
        <f t="shared" ca="1" si="810"/>
        <v>-6.185561404541517E-4</v>
      </c>
      <c r="HM380" s="223">
        <f t="shared" ca="1" si="811"/>
        <v>-2.447872665397169E-3</v>
      </c>
      <c r="HN380" s="223">
        <f t="shared" ca="1" si="812"/>
        <v>-3.7544425614757853E-3</v>
      </c>
      <c r="HO380" s="223">
        <f t="shared" ca="1" si="813"/>
        <v>-4.2592460013086775E-3</v>
      </c>
      <c r="HP380" s="223">
        <f t="shared" ca="1" si="814"/>
        <v>-3.8544815048016877E-3</v>
      </c>
      <c r="HQ380" s="223">
        <f t="shared" ca="1" si="815"/>
        <v>-2.6265870958863541E-3</v>
      </c>
      <c r="HR380" s="223">
        <f t="shared" ca="1" si="816"/>
        <v>-8.3778134170284973E-4</v>
      </c>
      <c r="HS380" s="223">
        <f t="shared" ca="1" si="817"/>
        <v>1.1299337888920685E-3</v>
      </c>
      <c r="HT380" s="223">
        <f t="shared" ca="1" si="818"/>
        <v>2.8563499796634357E-3</v>
      </c>
      <c r="HU380" s="223">
        <f t="shared" ca="1" si="819"/>
        <v>3.9727886402173666E-3</v>
      </c>
      <c r="HV380" s="223">
        <f t="shared" ca="1" si="820"/>
        <v>4.2408327342478257E-3</v>
      </c>
      <c r="HW380" s="223">
        <f t="shared" ca="1" si="821"/>
        <v>3.6032410708537912E-3</v>
      </c>
      <c r="HX380" s="223">
        <f t="shared" ca="1" si="822"/>
        <v>2.1961722408568702E-3</v>
      </c>
      <c r="HY380" s="223">
        <f t="shared" ca="1" si="823"/>
        <v>3.2010775943499018E-4</v>
      </c>
      <c r="HZ380" s="223">
        <f t="shared" ca="1" si="824"/>
        <v>-1.6243161813997613E-3</v>
      </c>
      <c r="IA380" s="223">
        <f t="shared" ca="1" si="825"/>
        <v>-3.2218651315376813E-3</v>
      </c>
      <c r="IB380" s="223">
        <f t="shared" ca="1" si="826"/>
        <v>-4.1313802799281601E-3</v>
      </c>
      <c r="IC380" s="223">
        <f t="shared" ca="1" si="827"/>
        <v>-4.1586333954858352E-3</v>
      </c>
      <c r="ID380" s="223">
        <f t="shared" ca="1" si="828"/>
        <v>-3.2978045372941672E-3</v>
      </c>
      <c r="IE380" s="223">
        <f t="shared" ca="1" si="829"/>
        <v>1.7267925574269735E-3</v>
      </c>
      <c r="IF380" s="223">
        <f t="shared" ca="1" si="830"/>
        <v>2.0238054149189976E-4</v>
      </c>
      <c r="IG380" s="223">
        <f t="shared" ca="1" si="831"/>
        <v>2.0942673466215096E-3</v>
      </c>
      <c r="IH380" s="223">
        <f t="shared" ca="1" si="832"/>
        <v>3.5389204329132214E-3</v>
      </c>
      <c r="II380" s="223">
        <f t="shared" ca="1" si="833"/>
        <v>4.2278321147294091E-3</v>
      </c>
      <c r="IJ380" s="223">
        <f t="shared" ca="1" si="834"/>
        <v>4.0138843395890423E-3</v>
      </c>
      <c r="IK380" s="223">
        <f t="shared" ca="1" si="835"/>
        <v>2.9427659538886655E-3</v>
      </c>
      <c r="IL380" s="223">
        <f t="shared" ca="1" si="836"/>
        <v>1.2432157858993133E-3</v>
      </c>
      <c r="IM380" s="223">
        <f t="shared" ca="1" si="837"/>
        <v>-7.2182485069842146E-4</v>
      </c>
      <c r="IN380" s="223">
        <f t="shared" ca="1" si="838"/>
        <v>-2.5327187816005696E-3</v>
      </c>
      <c r="IO380" s="223">
        <f t="shared" ca="1" si="839"/>
        <v>-3.8027470769414762E-3</v>
      </c>
      <c r="IP380" s="223">
        <f t="shared" ca="1" si="840"/>
        <v>-4.2606934192480845E-3</v>
      </c>
      <c r="IQ380" s="223">
        <f t="shared" ca="1" si="841"/>
        <v>-3.8087627270909285E-3</v>
      </c>
      <c r="IR380" s="223">
        <f t="shared" ca="1" si="842"/>
        <v>-2.5434654314025343E-3</v>
      </c>
      <c r="IS380" s="223">
        <f t="shared" ca="1" si="843"/>
        <v>-7.3500753806807315E-4</v>
      </c>
      <c r="IT380" s="223">
        <f t="shared" ca="1" si="844"/>
        <v>1.2304122422740055E-3</v>
      </c>
      <c r="IU380" s="223">
        <f t="shared" ca="1" si="845"/>
        <v>2.9330757686432335E-3</v>
      </c>
      <c r="IV380" s="223">
        <f t="shared" ca="1" si="846"/>
        <v>4.0093768653257384E-3</v>
      </c>
      <c r="IW380" s="223">
        <f t="shared" ca="1" si="847"/>
        <v>4.2294699288768466E-3</v>
      </c>
      <c r="IX380" s="223">
        <f t="shared" ca="1" si="848"/>
        <v>3.546353777971193E-3</v>
      </c>
      <c r="IY380" s="223">
        <f t="shared" ca="1" si="849"/>
        <v>2.1059088213639747E-3</v>
      </c>
      <c r="IZ380" s="223">
        <f t="shared" ca="1" si="850"/>
        <v>2.1574409271737623E-4</v>
      </c>
      <c r="JA380" s="223">
        <f t="shared" ca="1" si="851"/>
        <v>-1.7204930884548426E-3</v>
      </c>
      <c r="JB380" s="223">
        <f t="shared" ca="1" si="852"/>
        <v>-3.2893165660110085E-3</v>
      </c>
    </row>
    <row r="381" spans="2:262">
      <c r="B381" s="230">
        <v>20</v>
      </c>
      <c r="C381" s="229">
        <f t="shared" si="853"/>
        <v>3.9062500000000008E-4</v>
      </c>
      <c r="D381" s="226">
        <f t="shared" ca="1" si="597"/>
        <v>50.079336254145105</v>
      </c>
      <c r="E381" s="225">
        <f ca="1">Z361</f>
        <v>7.9336254145106991E-2</v>
      </c>
      <c r="F381" s="224">
        <v>20</v>
      </c>
      <c r="G381" s="223">
        <f t="shared" ca="1" si="854"/>
        <v>-5.3626397496481053E-4</v>
      </c>
      <c r="H381" s="223">
        <f t="shared" ca="1" si="598"/>
        <v>-5.2937875207218052E-4</v>
      </c>
      <c r="I381" s="223">
        <f t="shared" ca="1" si="599"/>
        <v>-3.9747678172849315E-4</v>
      </c>
      <c r="J381" s="223">
        <f t="shared" ca="1" si="600"/>
        <v>-1.7170769971003511E-4</v>
      </c>
      <c r="K381" s="223">
        <f t="shared" ca="1" si="601"/>
        <v>9.4611438475249469E-5</v>
      </c>
      <c r="L381" s="223">
        <f t="shared" ca="1" si="602"/>
        <v>3.3858737859385223E-4</v>
      </c>
      <c r="M381" s="223">
        <f t="shared" ca="1" si="603"/>
        <v>5.0260337956852127E-4</v>
      </c>
      <c r="N381" s="223">
        <f t="shared" ca="1" si="604"/>
        <v>5.4792583735580069E-4</v>
      </c>
      <c r="O381" s="223">
        <f t="shared" ca="1" si="605"/>
        <v>4.638515149313965E-4</v>
      </c>
      <c r="P381" s="223">
        <f t="shared" ca="1" si="606"/>
        <v>2.7023519168059345E-4</v>
      </c>
      <c r="Q381" s="223">
        <f t="shared" ca="1" si="607"/>
        <v>1.2800808905341513E-5</v>
      </c>
      <c r="R381" s="223">
        <f t="shared" ca="1" si="608"/>
        <v>-2.4765658053163206E-4</v>
      </c>
      <c r="S381" s="223">
        <f t="shared" ca="1" si="609"/>
        <v>-4.4962801815863626E-4</v>
      </c>
      <c r="T381" s="223">
        <f t="shared" ca="1" si="610"/>
        <v>-5.4541643999018725E-4</v>
      </c>
      <c r="U381" s="223">
        <f t="shared" ca="1" si="611"/>
        <v>-5.1240069454641288E-4</v>
      </c>
      <c r="V381" s="223">
        <f t="shared" ca="1" si="612"/>
        <v>-3.5837769678450813E-4</v>
      </c>
      <c r="W381" s="223">
        <f t="shared" ca="1" si="613"/>
        <v>-1.1972112837847675E-4</v>
      </c>
      <c r="X381" s="223">
        <f t="shared" ca="1" si="614"/>
        <v>1.4720847896699222E-4</v>
      </c>
      <c r="Y381" s="223">
        <f t="shared" ca="1" si="615"/>
        <v>3.7937370416521281E-4</v>
      </c>
      <c r="Z381" s="223">
        <f t="shared" ca="1" si="616"/>
        <v>5.2194699470881425E-4</v>
      </c>
      <c r="AA381" s="223">
        <f t="shared" ca="1" si="617"/>
        <v>5.4125860282763045E-4</v>
      </c>
      <c r="AB381" s="223">
        <f t="shared" ca="1" si="618"/>
        <v>4.3274794798152166E-4</v>
      </c>
      <c r="AC381" s="223">
        <f t="shared" ca="1" si="619"/>
        <v>2.22040632028409E-4</v>
      </c>
      <c r="AD381" s="223">
        <f t="shared" ca="1" si="620"/>
        <v>-4.1103238111116019E-5</v>
      </c>
      <c r="AE381" s="223">
        <f t="shared" ca="1" si="621"/>
        <v>-2.9454027147594381E-4</v>
      </c>
      <c r="AF381" s="223">
        <f t="shared" ca="1" si="622"/>
        <v>-4.7841941913202808E-4</v>
      </c>
      <c r="AG381" s="223">
        <f t="shared" ca="1" si="623"/>
        <v>-5.4931624654350393E-4</v>
      </c>
      <c r="AH381" s="223">
        <f t="shared" ca="1" si="624"/>
        <v>-4.9048793822545106E-4</v>
      </c>
      <c r="AI381" s="223">
        <f t="shared" ca="1" si="625"/>
        <v>-3.1582723871131138E-4</v>
      </c>
      <c r="AJ381" s="223">
        <f t="shared" ca="1" si="626"/>
        <v>-6.6581577134407937E-5</v>
      </c>
      <c r="AK381" s="223">
        <f t="shared" ca="1" si="627"/>
        <v>1.983878213339423E-4</v>
      </c>
      <c r="AL381" s="223">
        <f t="shared" ca="1" si="628"/>
        <v>4.165064535786998E-4</v>
      </c>
      <c r="AM381" s="223">
        <f t="shared" ca="1" si="629"/>
        <v>5.362639749648102E-4</v>
      </c>
      <c r="AN381" s="223">
        <f t="shared" ca="1" si="630"/>
        <v>5.2937875207218063E-4</v>
      </c>
      <c r="AO381" s="223">
        <f t="shared" ca="1" si="631"/>
        <v>3.9747678172849396E-4</v>
      </c>
      <c r="AP381" s="223">
        <f t="shared" ca="1" si="632"/>
        <v>1.7170769971003522E-4</v>
      </c>
      <c r="AQ381" s="223">
        <f t="shared" ca="1" si="633"/>
        <v>-9.4611438475248412E-5</v>
      </c>
      <c r="AR381" s="223">
        <f t="shared" ca="1" si="634"/>
        <v>-3.3858737859385234E-4</v>
      </c>
      <c r="AS381" s="223">
        <f t="shared" ca="1" si="635"/>
        <v>-5.0260337956852094E-4</v>
      </c>
      <c r="AT381" s="223">
        <f t="shared" ca="1" si="636"/>
        <v>-5.4792583735580069E-4</v>
      </c>
      <c r="AU381" s="223">
        <f t="shared" ca="1" si="637"/>
        <v>-4.6385151493139693E-4</v>
      </c>
      <c r="AV381" s="223">
        <f t="shared" ca="1" si="638"/>
        <v>-2.7023519168059334E-4</v>
      </c>
      <c r="AW381" s="223">
        <f t="shared" ca="1" si="639"/>
        <v>-1.2800808905342326E-5</v>
      </c>
      <c r="AX381" s="223">
        <f t="shared" ca="1" si="640"/>
        <v>2.4765658053163266E-4</v>
      </c>
      <c r="AY381" s="223">
        <f t="shared" ca="1" si="641"/>
        <v>4.4962801815863609E-4</v>
      </c>
      <c r="AZ381" s="223">
        <f t="shared" ca="1" si="642"/>
        <v>5.4541643999018725E-4</v>
      </c>
      <c r="BA381" s="223">
        <f t="shared" ca="1" si="643"/>
        <v>5.1240069454641299E-4</v>
      </c>
      <c r="BB381" s="223">
        <f t="shared" ca="1" si="644"/>
        <v>3.5837769678450916E-4</v>
      </c>
      <c r="BC381" s="223">
        <f t="shared" ca="1" si="645"/>
        <v>1.1972112837847711E-4</v>
      </c>
      <c r="BD381" s="223">
        <f t="shared" ca="1" si="646"/>
        <v>-1.4720847896699095E-4</v>
      </c>
      <c r="BE381" s="223">
        <f t="shared" ca="1" si="647"/>
        <v>-3.7937370416521254E-4</v>
      </c>
      <c r="BF381" s="223">
        <f t="shared" ca="1" si="648"/>
        <v>-5.2194699470881382E-4</v>
      </c>
      <c r="BG381" s="223">
        <f t="shared" ca="1" si="649"/>
        <v>-5.4125860282763045E-4</v>
      </c>
      <c r="BH381" s="223">
        <f t="shared" ca="1" si="650"/>
        <v>-4.3274794798152247E-4</v>
      </c>
      <c r="BI381" s="223">
        <f t="shared" ca="1" si="651"/>
        <v>-2.2204063202840935E-4</v>
      </c>
      <c r="BJ381" s="223">
        <f t="shared" ca="1" si="652"/>
        <v>4.1103238111115693E-5</v>
      </c>
      <c r="BK381" s="223">
        <f t="shared" ca="1" si="653"/>
        <v>2.945402714759443E-4</v>
      </c>
      <c r="BL381" s="223">
        <f t="shared" ca="1" si="654"/>
        <v>4.7841941913202791E-4</v>
      </c>
      <c r="BM381" s="223">
        <f t="shared" ca="1" si="655"/>
        <v>5.4931624654350393E-4</v>
      </c>
      <c r="BN381" s="223">
        <f t="shared" ca="1" si="656"/>
        <v>4.9048793822545117E-4</v>
      </c>
      <c r="BO381" s="223">
        <f t="shared" ca="1" si="657"/>
        <v>3.1582723871131083E-4</v>
      </c>
      <c r="BP381" s="223">
        <f t="shared" ca="1" si="658"/>
        <v>6.6581577134408235E-5</v>
      </c>
      <c r="BQ381" s="223">
        <f t="shared" ca="1" si="659"/>
        <v>-1.9838782133394287E-4</v>
      </c>
      <c r="BR381" s="223">
        <f t="shared" ca="1" si="660"/>
        <v>-4.1650645357869958E-4</v>
      </c>
      <c r="BS381" s="223">
        <f t="shared" ca="1" si="661"/>
        <v>-5.362639749648101E-4</v>
      </c>
      <c r="BT381" s="223">
        <f t="shared" ca="1" si="662"/>
        <v>-5.2937875207218117E-4</v>
      </c>
      <c r="BU381" s="223">
        <f t="shared" ca="1" si="663"/>
        <v>-3.9747678172849413E-4</v>
      </c>
      <c r="BV381" s="223">
        <f t="shared" ca="1" si="664"/>
        <v>-1.7170769971003552E-4</v>
      </c>
      <c r="BW381" s="223">
        <f t="shared" ca="1" si="665"/>
        <v>9.4611438475250011E-5</v>
      </c>
      <c r="BX381" s="223">
        <f t="shared" ca="1" si="666"/>
        <v>3.3858737859385055E-4</v>
      </c>
      <c r="BY381" s="223">
        <f t="shared" ca="1" si="667"/>
        <v>5.0260337956852083E-4</v>
      </c>
      <c r="BZ381" s="223">
        <f t="shared" ca="1" si="668"/>
        <v>5.4792583735580069E-4</v>
      </c>
      <c r="CA381" s="223">
        <f t="shared" ca="1" si="669"/>
        <v>4.6385151493139607E-4</v>
      </c>
      <c r="CB381" s="223">
        <f t="shared" ca="1" si="670"/>
        <v>2.702351916805953E-4</v>
      </c>
      <c r="CC381" s="223">
        <f t="shared" ca="1" si="671"/>
        <v>1.2800808905342705E-5</v>
      </c>
      <c r="CD381" s="223">
        <f t="shared" ca="1" si="672"/>
        <v>-2.4765658053163238E-4</v>
      </c>
      <c r="CE381" s="223">
        <f t="shared" ca="1" si="673"/>
        <v>-4.4962801815863707E-4</v>
      </c>
      <c r="CF381" s="223">
        <f t="shared" ca="1" si="674"/>
        <v>-5.4541643999018693E-4</v>
      </c>
      <c r="CG381" s="223">
        <f t="shared" ca="1" si="675"/>
        <v>-5.124006945464131E-4</v>
      </c>
      <c r="CH381" s="223">
        <f t="shared" ca="1" si="676"/>
        <v>-3.5837769678450791E-4</v>
      </c>
      <c r="CI381" s="223">
        <f t="shared" ca="1" si="677"/>
        <v>-1.1972112837847933E-4</v>
      </c>
      <c r="CJ381" s="223">
        <f t="shared" ca="1" si="678"/>
        <v>1.472084789669906E-4</v>
      </c>
      <c r="CK381" s="223">
        <f t="shared" ca="1" si="679"/>
        <v>3.7937370416521227E-4</v>
      </c>
      <c r="CL381" s="223">
        <f t="shared" ca="1" si="680"/>
        <v>5.2194699470881436E-4</v>
      </c>
      <c r="CM381" s="223">
        <f t="shared" ca="1" si="681"/>
        <v>5.4125860282763089E-4</v>
      </c>
      <c r="CN381" s="223">
        <f t="shared" ca="1" si="682"/>
        <v>4.3274794798152269E-4</v>
      </c>
      <c r="CO381" s="223">
        <f t="shared" ca="1" si="683"/>
        <v>2.2204063202840965E-4</v>
      </c>
      <c r="CP381" s="223">
        <f t="shared" ca="1" si="684"/>
        <v>-4.110323811111732E-5</v>
      </c>
      <c r="CQ381" s="223">
        <f t="shared" ca="1" si="685"/>
        <v>-2.945402714759424E-4</v>
      </c>
      <c r="CR381" s="223">
        <f t="shared" ca="1" si="686"/>
        <v>-4.7841941913202775E-4</v>
      </c>
      <c r="CS381" s="223">
        <f t="shared" ca="1" si="687"/>
        <v>-5.4931624654350382E-4</v>
      </c>
      <c r="CT381" s="223">
        <f t="shared" ca="1" si="688"/>
        <v>-4.9048793822545041E-4</v>
      </c>
      <c r="CU381" s="223">
        <f t="shared" ca="1" si="689"/>
        <v>-3.1582723871131273E-4</v>
      </c>
      <c r="CV381" s="223">
        <f t="shared" ca="1" si="690"/>
        <v>-6.6581577134408615E-5</v>
      </c>
      <c r="CW381" s="223">
        <f t="shared" ca="1" si="691"/>
        <v>1.9838782133394257E-4</v>
      </c>
      <c r="CX381" s="223">
        <f t="shared" ca="1" si="692"/>
        <v>4.1650645357869807E-4</v>
      </c>
      <c r="CY381" s="223">
        <f t="shared" ca="1" si="693"/>
        <v>5.3626397496480999E-4</v>
      </c>
      <c r="CZ381" s="223">
        <f t="shared" ca="1" si="694"/>
        <v>5.2937875207218074E-4</v>
      </c>
      <c r="DA381" s="223">
        <f t="shared" ca="1" si="695"/>
        <v>3.9747678172849304E-4</v>
      </c>
      <c r="DB381" s="223">
        <f t="shared" ca="1" si="696"/>
        <v>1.7170769971003774E-4</v>
      </c>
      <c r="DC381" s="223">
        <f t="shared" ca="1" si="697"/>
        <v>-9.4611438475247789E-5</v>
      </c>
      <c r="DD381" s="223">
        <f t="shared" ca="1" si="698"/>
        <v>-3.385873785938518E-4</v>
      </c>
      <c r="DE381" s="223">
        <f t="shared" ca="1" si="699"/>
        <v>-5.0260337956852148E-4</v>
      </c>
      <c r="DF381" s="223">
        <f t="shared" ca="1" si="700"/>
        <v>-5.4792583735580091E-4</v>
      </c>
      <c r="DG381" s="223">
        <f t="shared" ca="1" si="701"/>
        <v>-4.6385151493139731E-4</v>
      </c>
      <c r="DH381" s="223">
        <f t="shared" ca="1" si="702"/>
        <v>-2.7023519168059389E-4</v>
      </c>
      <c r="DI381" s="223">
        <f t="shared" ca="1" si="703"/>
        <v>-1.2800808905341025E-5</v>
      </c>
      <c r="DJ381" s="223">
        <f t="shared" ca="1" si="704"/>
        <v>2.4765658053163027E-4</v>
      </c>
      <c r="DK381" s="223">
        <f t="shared" ca="1" si="705"/>
        <v>4.4962801815863571E-4</v>
      </c>
      <c r="DL381" s="223">
        <f t="shared" ca="1" si="706"/>
        <v>5.4541643999018714E-4</v>
      </c>
      <c r="DM381" s="223">
        <f t="shared" ca="1" si="707"/>
        <v>5.1240069454641245E-4</v>
      </c>
      <c r="DN381" s="223">
        <f t="shared" ca="1" si="708"/>
        <v>3.5837769678450965E-4</v>
      </c>
      <c r="DO381" s="223">
        <f t="shared" ca="1" si="709"/>
        <v>1.1972112837847776E-4</v>
      </c>
      <c r="DP381" s="223">
        <f t="shared" ca="1" si="710"/>
        <v>-1.4720847896699217E-4</v>
      </c>
      <c r="DQ381" s="223">
        <f t="shared" ca="1" si="711"/>
        <v>-3.7937370416521064E-4</v>
      </c>
      <c r="DR381" s="223">
        <f t="shared" ca="1" si="712"/>
        <v>-5.219469947088136E-4</v>
      </c>
      <c r="DS381" s="223">
        <f t="shared" ca="1" si="713"/>
        <v>-5.4125860282763067E-4</v>
      </c>
      <c r="DT381" s="223">
        <f t="shared" ca="1" si="714"/>
        <v>-4.3274794798152171E-4</v>
      </c>
      <c r="DU381" s="223">
        <f t="shared" ca="1" si="715"/>
        <v>-2.2204063202841171E-4</v>
      </c>
      <c r="DV381" s="223">
        <f t="shared" ca="1" si="716"/>
        <v>4.1103238111114989E-5</v>
      </c>
      <c r="DW381" s="223">
        <f t="shared" ca="1" si="717"/>
        <v>2.9454027147594381E-4</v>
      </c>
      <c r="DX381" s="223">
        <f t="shared" ca="1" si="718"/>
        <v>4.7841941913202856E-4</v>
      </c>
      <c r="DY381" s="223">
        <f t="shared" ca="1" si="719"/>
        <v>5.4931624654350371E-4</v>
      </c>
      <c r="DZ381" s="223">
        <f t="shared" ca="1" si="720"/>
        <v>4.9048793822545149E-4</v>
      </c>
      <c r="EA381" s="223">
        <f t="shared" ca="1" si="721"/>
        <v>3.1582723871131143E-4</v>
      </c>
      <c r="EB381" s="223">
        <f t="shared" ca="1" si="722"/>
        <v>6.6581577134407015E-5</v>
      </c>
      <c r="EC381" s="223">
        <f t="shared" ca="1" si="723"/>
        <v>-1.9838782133394038E-4</v>
      </c>
      <c r="ED381" s="223">
        <f t="shared" ca="1" si="724"/>
        <v>-4.1650645357869915E-4</v>
      </c>
      <c r="EE381" s="223">
        <f t="shared" ca="1" si="725"/>
        <v>-5.3626397496481042E-4</v>
      </c>
      <c r="EF381" s="223">
        <f t="shared" ca="1" si="726"/>
        <v>-5.2937875207218139E-4</v>
      </c>
      <c r="EG381" s="223">
        <f t="shared" ca="1" si="727"/>
        <v>-3.9747678172849461E-4</v>
      </c>
      <c r="EH381" s="223">
        <f t="shared" ca="1" si="728"/>
        <v>-1.7170769971003991E-4</v>
      </c>
      <c r="EI381" s="223">
        <f t="shared" ca="1" si="729"/>
        <v>9.4611438475249334E-5</v>
      </c>
      <c r="EJ381" s="223">
        <f t="shared" ca="1" si="730"/>
        <v>3.3858737859385001E-4</v>
      </c>
      <c r="EK381" s="223">
        <f t="shared" ca="1" si="731"/>
        <v>5.0260337956852213E-4</v>
      </c>
      <c r="EL381" s="223">
        <f t="shared" ca="1" si="732"/>
        <v>5.479258373558008E-4</v>
      </c>
      <c r="EM381" s="223">
        <f t="shared" ca="1" si="733"/>
        <v>4.6385151493139856E-4</v>
      </c>
      <c r="EN381" s="223">
        <f t="shared" ca="1" si="734"/>
        <v>2.7023519168059248E-4</v>
      </c>
      <c r="EO381" s="223">
        <f t="shared" ca="1" si="735"/>
        <v>1.2800808905343302E-5</v>
      </c>
      <c r="EP381" s="223">
        <f t="shared" ca="1" si="736"/>
        <v>-2.4765658053162826E-4</v>
      </c>
      <c r="EQ381" s="223">
        <f t="shared" ca="1" si="737"/>
        <v>-4.4962801815863663E-4</v>
      </c>
      <c r="ER381" s="223">
        <f t="shared" ca="1" si="738"/>
        <v>-5.4541643999018693E-4</v>
      </c>
      <c r="ES381" s="223">
        <f t="shared" ca="1" si="739"/>
        <v>-5.1240069454641191E-4</v>
      </c>
      <c r="ET381" s="223">
        <f t="shared" ca="1" si="740"/>
        <v>-3.5837769678450846E-4</v>
      </c>
      <c r="EU381" s="223">
        <f t="shared" ca="1" si="741"/>
        <v>-1.1972112837848001E-4</v>
      </c>
      <c r="EV381" s="223">
        <f t="shared" ca="1" si="742"/>
        <v>1.4720847896699374E-4</v>
      </c>
      <c r="EW381" s="223">
        <f t="shared" ca="1" si="743"/>
        <v>3.7937370416521183E-4</v>
      </c>
      <c r="EX381" s="223">
        <f t="shared" ca="1" si="744"/>
        <v>5.2194699470881295E-4</v>
      </c>
      <c r="EY381" s="223">
        <f t="shared" ca="1" si="745"/>
        <v>5.4125860282763045E-4</v>
      </c>
      <c r="EZ381" s="223">
        <f t="shared" ca="1" si="746"/>
        <v>4.3274794798152312E-4</v>
      </c>
      <c r="FA381" s="223">
        <f t="shared" ca="1" si="747"/>
        <v>2.2204063202841383E-4</v>
      </c>
      <c r="FB381" s="223">
        <f t="shared" ca="1" si="748"/>
        <v>-4.1103238111116615E-5</v>
      </c>
      <c r="FC381" s="223">
        <f t="shared" ca="1" si="749"/>
        <v>-2.9454027147594181E-4</v>
      </c>
      <c r="FD381" s="223">
        <f t="shared" ca="1" si="750"/>
        <v>-4.7841941913202932E-4</v>
      </c>
      <c r="FE381" s="223">
        <f t="shared" ca="1" si="751"/>
        <v>-5.4931624654350382E-4</v>
      </c>
      <c r="FF381" s="223">
        <f t="shared" ca="1" si="752"/>
        <v>-4.9048793822545247E-4</v>
      </c>
      <c r="FG381" s="223">
        <f t="shared" ca="1" si="753"/>
        <v>-3.1582723871131013E-4</v>
      </c>
      <c r="FH381" s="223">
        <f t="shared" ca="1" si="754"/>
        <v>-6.6581577134409265E-5</v>
      </c>
      <c r="FI381" s="223">
        <f t="shared" ca="1" si="755"/>
        <v>1.9838782133393832E-4</v>
      </c>
      <c r="FJ381" s="223">
        <f t="shared" ca="1" si="756"/>
        <v>4.1650645357870018E-4</v>
      </c>
      <c r="FK381" s="223">
        <f t="shared" ca="1" si="757"/>
        <v>5.3626397496480999E-4</v>
      </c>
      <c r="FL381" s="223">
        <f t="shared" ca="1" si="758"/>
        <v>5.2937875207218193E-4</v>
      </c>
      <c r="FM381" s="223">
        <f t="shared" ca="1" si="759"/>
        <v>3.9747678172849348E-4</v>
      </c>
      <c r="FN381" s="223">
        <f t="shared" ca="1" si="760"/>
        <v>1.7170769971003836E-4</v>
      </c>
      <c r="FO381" s="223">
        <f t="shared" ca="1" si="761"/>
        <v>-9.4611438475250933E-5</v>
      </c>
      <c r="FP381" s="223">
        <f t="shared" ca="1" si="762"/>
        <v>-3.3858737859385126E-4</v>
      </c>
      <c r="FQ381" s="223">
        <f t="shared" ca="1" si="763"/>
        <v>-5.0260337956851964E-4</v>
      </c>
      <c r="FR381" s="223">
        <f t="shared" ca="1" si="764"/>
        <v>-5.4792583735580069E-4</v>
      </c>
      <c r="FS381" s="223">
        <f t="shared" ca="1" si="765"/>
        <v>-4.6385151493139769E-4</v>
      </c>
      <c r="FT381" s="223">
        <f t="shared" ca="1" si="766"/>
        <v>-2.7023519168059779E-4</v>
      </c>
      <c r="FU381" s="223">
        <f t="shared" ca="1" si="767"/>
        <v>-1.2800808905341675E-5</v>
      </c>
      <c r="FV381" s="223">
        <f t="shared" ca="1" si="768"/>
        <v>2.4765658053162967E-4</v>
      </c>
      <c r="FW381" s="223">
        <f t="shared" ca="1" si="769"/>
        <v>4.4962801815863761E-4</v>
      </c>
      <c r="FX381" s="223">
        <f t="shared" ca="1" si="770"/>
        <v>5.4541643999018714E-4</v>
      </c>
      <c r="FY381" s="223">
        <f t="shared" ca="1" si="771"/>
        <v>5.1240069454641418E-4</v>
      </c>
      <c r="FZ381" s="223">
        <f t="shared" ca="1" si="772"/>
        <v>3.5837769678450721E-4</v>
      </c>
      <c r="GA381" s="223">
        <f t="shared" ca="1" si="773"/>
        <v>1.1972112837847844E-4</v>
      </c>
      <c r="GB381" s="223">
        <f t="shared" ca="1" si="774"/>
        <v>-1.4720847896698775E-4</v>
      </c>
      <c r="GC381" s="223">
        <f t="shared" ca="1" si="775"/>
        <v>-3.7937370416521297E-4</v>
      </c>
      <c r="GD381" s="223">
        <f t="shared" ca="1" si="776"/>
        <v>-5.2194699470881349E-4</v>
      </c>
      <c r="GE381" s="223">
        <f t="shared" ca="1" si="777"/>
        <v>-5.4125860282763143E-4</v>
      </c>
      <c r="GF381" s="223">
        <f t="shared" ca="1" si="778"/>
        <v>-4.3274794798152209E-4</v>
      </c>
      <c r="GG381" s="223">
        <f t="shared" ca="1" si="779"/>
        <v>-2.2204063202841242E-4</v>
      </c>
      <c r="GH381" s="223">
        <f t="shared" ca="1" si="780"/>
        <v>4.1103238111118241E-5</v>
      </c>
      <c r="GI381" s="223">
        <f t="shared" ca="1" si="781"/>
        <v>2.9454027147594322E-4</v>
      </c>
      <c r="GJ381" s="223">
        <f t="shared" ca="1" si="782"/>
        <v>4.7841941913202629E-4</v>
      </c>
      <c r="GK381" s="223">
        <f t="shared" ca="1" si="783"/>
        <v>5.4931624654350393E-4</v>
      </c>
      <c r="GL381" s="223">
        <f t="shared" ca="1" si="784"/>
        <v>4.9048793822545182E-4</v>
      </c>
      <c r="GM381" s="223">
        <f t="shared" ca="1" si="785"/>
        <v>3.1582723871131517E-4</v>
      </c>
      <c r="GN381" s="223">
        <f t="shared" ca="1" si="786"/>
        <v>6.6581577134407693E-5</v>
      </c>
      <c r="GO381" s="223">
        <f t="shared" ca="1" si="787"/>
        <v>-1.9838782133393978E-4</v>
      </c>
      <c r="GP381" s="223">
        <f t="shared" ca="1" si="788"/>
        <v>-4.1650645357869617E-4</v>
      </c>
      <c r="GQ381" s="223">
        <f t="shared" ca="1" si="789"/>
        <v>-5.362639749648102E-4</v>
      </c>
      <c r="GR381" s="223">
        <f t="shared" ca="1" si="790"/>
        <v>-5.293787520721816E-4</v>
      </c>
      <c r="GS381" s="223">
        <f t="shared" ca="1" si="791"/>
        <v>-3.9747678172849239E-4</v>
      </c>
      <c r="GT381" s="223">
        <f t="shared" ca="1" si="792"/>
        <v>-1.7170769971003685E-4</v>
      </c>
      <c r="GU381" s="223">
        <f t="shared" ca="1" si="793"/>
        <v>9.4611438475244861E-5</v>
      </c>
      <c r="GV381" s="223">
        <f t="shared" ca="1" si="794"/>
        <v>3.3858737859385251E-4</v>
      </c>
      <c r="GW381" s="223">
        <f t="shared" ca="1" si="795"/>
        <v>5.0260337956852029E-4</v>
      </c>
      <c r="GX381" s="223">
        <f t="shared" ca="1" si="796"/>
        <v>5.4792583735580112E-4</v>
      </c>
      <c r="GY381" s="223">
        <f t="shared" ca="1" si="797"/>
        <v>4.6385151493139683E-4</v>
      </c>
      <c r="GZ381" s="223">
        <f t="shared" ca="1" si="798"/>
        <v>2.7023519168059643E-4</v>
      </c>
      <c r="HA381" s="223">
        <f t="shared" ca="1" si="799"/>
        <v>1.2800808905340103E-5</v>
      </c>
      <c r="HB381" s="223">
        <f t="shared" ca="1" si="800"/>
        <v>-2.4765658053163108E-4</v>
      </c>
      <c r="HC381" s="223">
        <f t="shared" ca="1" si="801"/>
        <v>-4.4962801815863403E-4</v>
      </c>
      <c r="HD381" s="223">
        <f t="shared" ca="1" si="802"/>
        <v>-5.4541643999018725E-4</v>
      </c>
      <c r="HE381" s="223">
        <f t="shared" ca="1" si="803"/>
        <v>-5.1240069454641364E-4</v>
      </c>
      <c r="HF381" s="223">
        <f t="shared" ca="1" si="804"/>
        <v>-3.5837769678451193E-4</v>
      </c>
      <c r="HG381" s="223">
        <f t="shared" ca="1" si="805"/>
        <v>-1.1972112837847681E-4</v>
      </c>
      <c r="HH381" s="223">
        <f t="shared" ca="1" si="806"/>
        <v>1.4720847896698932E-4</v>
      </c>
      <c r="HI381" s="223">
        <f t="shared" ca="1" si="807"/>
        <v>3.7937370416520853E-4</v>
      </c>
      <c r="HJ381" s="223">
        <f t="shared" ca="1" si="808"/>
        <v>5.2194699470881393E-4</v>
      </c>
      <c r="HK381" s="223">
        <f t="shared" ca="1" si="809"/>
        <v>5.412586028276311E-4</v>
      </c>
      <c r="HL381" s="223">
        <f t="shared" ca="1" si="810"/>
        <v>4.3274794798152117E-4</v>
      </c>
      <c r="HM381" s="223">
        <f t="shared" ca="1" si="811"/>
        <v>2.220406320284109E-4</v>
      </c>
      <c r="HN381" s="223">
        <f t="shared" ca="1" si="812"/>
        <v>-4.1103238111112061E-5</v>
      </c>
      <c r="HO381" s="223">
        <f t="shared" ca="1" si="813"/>
        <v>-2.9454027147594452E-4</v>
      </c>
      <c r="HP381" s="223">
        <f t="shared" ca="1" si="814"/>
        <v>-4.7841941913202716E-4</v>
      </c>
      <c r="HQ381" s="223">
        <f t="shared" ca="1" si="815"/>
        <v>-5.4931624654350371E-4</v>
      </c>
      <c r="HR381" s="223">
        <f t="shared" ca="1" si="816"/>
        <v>-4.9048793822545106E-4</v>
      </c>
      <c r="HS381" s="223">
        <f t="shared" ca="1" si="817"/>
        <v>-3.1582723871131387E-4</v>
      </c>
      <c r="HT381" s="223">
        <f t="shared" ca="1" si="818"/>
        <v>-6.6581577134406094E-5</v>
      </c>
      <c r="HU381" s="223">
        <f t="shared" ca="1" si="819"/>
        <v>1.9838782133394133E-4</v>
      </c>
      <c r="HV381" s="223">
        <f t="shared" ca="1" si="820"/>
        <v>4.165064535786972E-4</v>
      </c>
      <c r="HW381" s="223">
        <f t="shared" ca="1" si="821"/>
        <v>5.3626397496481064E-4</v>
      </c>
      <c r="HX381" s="223">
        <f t="shared" ca="1" si="822"/>
        <v>5.2937875207218106E-4</v>
      </c>
      <c r="HY381" s="223">
        <f t="shared" ca="1" si="823"/>
        <v>3.9747678172849667E-4</v>
      </c>
      <c r="HZ381" s="223">
        <f t="shared" ca="1" si="824"/>
        <v>1.7170769971003527E-4</v>
      </c>
      <c r="IA381" s="223">
        <f t="shared" ca="1" si="825"/>
        <v>-9.461143847524646E-5</v>
      </c>
      <c r="IB381" s="223">
        <f t="shared" ca="1" si="826"/>
        <v>-3.3858737859384763E-4</v>
      </c>
      <c r="IC381" s="223">
        <f t="shared" ca="1" si="827"/>
        <v>-5.0260337956852083E-4</v>
      </c>
      <c r="ID381" s="223">
        <f t="shared" ca="1" si="828"/>
        <v>-5.4792583735580101E-4</v>
      </c>
      <c r="IE381" s="223">
        <f t="shared" ca="1" si="829"/>
        <v>-2.8984351826692761E-4</v>
      </c>
      <c r="IF381" s="223">
        <f t="shared" ca="1" si="830"/>
        <v>-2.7023519168059502E-4</v>
      </c>
      <c r="IG381" s="223">
        <f t="shared" ca="1" si="831"/>
        <v>-1.2800808905346283E-5</v>
      </c>
      <c r="IH381" s="223">
        <f t="shared" ca="1" si="832"/>
        <v>2.476565805316326E-4</v>
      </c>
      <c r="II381" s="223">
        <f t="shared" ca="1" si="833"/>
        <v>4.4962801815863495E-4</v>
      </c>
      <c r="IJ381" s="223">
        <f t="shared" ca="1" si="834"/>
        <v>5.454164399901866E-4</v>
      </c>
      <c r="IK381" s="223">
        <f t="shared" ca="1" si="835"/>
        <v>5.1240069454641299E-4</v>
      </c>
      <c r="IL381" s="223">
        <f t="shared" ca="1" si="836"/>
        <v>3.5837769678451068E-4</v>
      </c>
      <c r="IM381" s="223">
        <f t="shared" ca="1" si="837"/>
        <v>1.1972112837848291E-4</v>
      </c>
      <c r="IN381" s="223">
        <f t="shared" ca="1" si="838"/>
        <v>-1.4720847896699092E-4</v>
      </c>
      <c r="IO381" s="223">
        <f t="shared" ca="1" si="839"/>
        <v>-3.7937370416520966E-4</v>
      </c>
      <c r="IP381" s="223">
        <f t="shared" ca="1" si="840"/>
        <v>-5.2194699470881447E-4</v>
      </c>
      <c r="IQ381" s="223">
        <f t="shared" ca="1" si="841"/>
        <v>-5.4125860282763089E-4</v>
      </c>
      <c r="IR381" s="223">
        <f t="shared" ca="1" si="842"/>
        <v>-4.3274794798152497E-4</v>
      </c>
      <c r="IS381" s="223">
        <f t="shared" ca="1" si="843"/>
        <v>-2.2204063202840938E-4</v>
      </c>
      <c r="IT381" s="223">
        <f t="shared" ca="1" si="844"/>
        <v>4.1103238111113688E-5</v>
      </c>
      <c r="IU381" s="223">
        <f t="shared" ca="1" si="845"/>
        <v>2.9454027147593931E-4</v>
      </c>
      <c r="IV381" s="223">
        <f t="shared" ca="1" si="846"/>
        <v>4.7841941913202791E-4</v>
      </c>
      <c r="IW381" s="223">
        <f t="shared" ca="1" si="847"/>
        <v>5.4931624654350371E-4</v>
      </c>
      <c r="IX381" s="223">
        <f t="shared" ca="1" si="848"/>
        <v>4.904879382254503E-4</v>
      </c>
      <c r="IY381" s="223">
        <f t="shared" ca="1" si="849"/>
        <v>3.1582723871131251E-4</v>
      </c>
      <c r="IZ381" s="223">
        <f t="shared" ca="1" si="850"/>
        <v>6.6581577134412192E-5</v>
      </c>
      <c r="JA381" s="223">
        <f t="shared" ca="1" si="851"/>
        <v>-1.9838782133394279E-4</v>
      </c>
      <c r="JB381" s="223">
        <f t="shared" ca="1" si="852"/>
        <v>-4.1650645357869828E-4</v>
      </c>
    </row>
    <row r="382" spans="2:262">
      <c r="B382" s="230">
        <v>21</v>
      </c>
      <c r="C382" s="229">
        <f t="shared" si="853"/>
        <v>4.1015625000000009E-4</v>
      </c>
      <c r="D382" s="226">
        <f t="shared" ca="1" si="597"/>
        <v>50.079579824237712</v>
      </c>
      <c r="E382" s="225">
        <f ca="1">AA361</f>
        <v>7.9579824237714758E-2</v>
      </c>
      <c r="F382" s="224">
        <v>21</v>
      </c>
      <c r="G382" s="223">
        <f t="shared" ca="1" si="854"/>
        <v>2.7062910086506631E-3</v>
      </c>
      <c r="H382" s="223">
        <f t="shared" ca="1" si="598"/>
        <v>2.5985367659527507E-3</v>
      </c>
      <c r="I382" s="223">
        <f t="shared" ca="1" si="599"/>
        <v>1.8156150632957181E-3</v>
      </c>
      <c r="J382" s="223">
        <f t="shared" ca="1" si="600"/>
        <v>5.6094932891649716E-4</v>
      </c>
      <c r="K382" s="223">
        <f t="shared" ca="1" si="601"/>
        <v>-8.3946563577290629E-4</v>
      </c>
      <c r="L382" s="223">
        <f t="shared" ca="1" si="602"/>
        <v>-2.021765587254116E-3</v>
      </c>
      <c r="M382" s="223">
        <f t="shared" ca="1" si="603"/>
        <v>-2.6787582373092355E-3</v>
      </c>
      <c r="N382" s="223">
        <f t="shared" ca="1" si="604"/>
        <v>-2.6397398019620197E-3</v>
      </c>
      <c r="O382" s="223">
        <f t="shared" ca="1" si="605"/>
        <v>-1.9148482858888443E-3</v>
      </c>
      <c r="P382" s="223">
        <f t="shared" ca="1" si="606"/>
        <v>-6.9242936503537654E-4</v>
      </c>
      <c r="Q382" s="223">
        <f t="shared" ca="1" si="607"/>
        <v>7.0990072033095186E-4</v>
      </c>
      <c r="R382" s="223">
        <f t="shared" ca="1" si="608"/>
        <v>1.9277801285127059E-3</v>
      </c>
      <c r="S382" s="223">
        <f t="shared" ca="1" si="609"/>
        <v>2.6447721027426188E-3</v>
      </c>
      <c r="T382" s="223">
        <f t="shared" ca="1" si="610"/>
        <v>2.6745834735744638E-3</v>
      </c>
      <c r="U382" s="223">
        <f t="shared" ca="1" si="611"/>
        <v>2.0094684712403631E-3</v>
      </c>
      <c r="V382" s="223">
        <f t="shared" ca="1" si="612"/>
        <v>8.2224127816423582E-4</v>
      </c>
      <c r="W382" s="223">
        <f t="shared" ca="1" si="613"/>
        <v>-5.7862559187376369E-4</v>
      </c>
      <c r="X382" s="223">
        <f t="shared" ca="1" si="614"/>
        <v>-1.8291504785881122E-3</v>
      </c>
      <c r="Y382" s="223">
        <f t="shared" ca="1" si="615"/>
        <v>-2.6044144805258181E-3</v>
      </c>
      <c r="Z382" s="223">
        <f t="shared" ca="1" si="616"/>
        <v>-2.7029838393332227E-3</v>
      </c>
      <c r="AA382" s="223">
        <f t="shared" ca="1" si="617"/>
        <v>-2.0992476710360122E-3</v>
      </c>
      <c r="AB382" s="223">
        <f t="shared" ca="1" si="618"/>
        <v>-9.5007234003416775E-4</v>
      </c>
      <c r="AC382" s="223">
        <f t="shared" ca="1" si="619"/>
        <v>4.4595650368412822E-4</v>
      </c>
      <c r="AD382" s="223">
        <f t="shared" ca="1" si="620"/>
        <v>1.7261142449459398E-3</v>
      </c>
      <c r="AE382" s="223">
        <f t="shared" ca="1" si="621"/>
        <v>2.5577825957056669E-3</v>
      </c>
      <c r="AF382" s="223">
        <f t="shared" ca="1" si="622"/>
        <v>2.724872480269605E-3</v>
      </c>
      <c r="AG382" s="223">
        <f t="shared" ca="1" si="623"/>
        <v>2.1839695993197601E-3</v>
      </c>
      <c r="AH382" s="223">
        <f t="shared" ca="1" si="624"/>
        <v>1.075614594420449E-3</v>
      </c>
      <c r="AI382" s="223">
        <f t="shared" ca="1" si="625"/>
        <v>-3.1221306721595067E-4</v>
      </c>
      <c r="AJ382" s="223">
        <f t="shared" ca="1" si="626"/>
        <v>-1.6189196508979414E-3</v>
      </c>
      <c r="AK382" s="223">
        <f t="shared" ca="1" si="627"/>
        <v>-2.5049887885771611E-3</v>
      </c>
      <c r="AL382" s="223">
        <f t="shared" ca="1" si="628"/>
        <v>-2.7401966647303769E-3</v>
      </c>
      <c r="AM382" s="223">
        <f t="shared" ca="1" si="629"/>
        <v>-2.2634301535455967E-3</v>
      </c>
      <c r="AN382" s="223">
        <f t="shared" ca="1" si="630"/>
        <v>-1.1985655990360549E-3</v>
      </c>
      <c r="AO382" s="223">
        <f t="shared" ca="1" si="631"/>
        <v>1.7771748212220542E-4</v>
      </c>
      <c r="AP382" s="223">
        <f t="shared" ca="1" si="632"/>
        <v>1.5078249376103154E-3</v>
      </c>
      <c r="AQ382" s="223">
        <f t="shared" ca="1" si="633"/>
        <v>2.4461602440458727E-3</v>
      </c>
      <c r="AR382" s="223">
        <f t="shared" ca="1" si="634"/>
        <v>2.7489194754129328E-3</v>
      </c>
      <c r="AS382" s="223">
        <f t="shared" ca="1" si="635"/>
        <v>2.3374379062784806E-3</v>
      </c>
      <c r="AT382" s="223">
        <f t="shared" ca="1" si="636"/>
        <v>1.3186291541416445E-3</v>
      </c>
      <c r="AU382" s="223">
        <f t="shared" ca="1" si="637"/>
        <v>-4.2793760047824328E-5</v>
      </c>
      <c r="AV382" s="223">
        <f t="shared" ca="1" si="638"/>
        <v>-1.3930977419781239E-3</v>
      </c>
      <c r="AW382" s="223">
        <f t="shared" ca="1" si="639"/>
        <v>-2.3814386852283411E-3</v>
      </c>
      <c r="AX382" s="223">
        <f t="shared" ca="1" si="640"/>
        <v>-2.7510198983023088E-3</v>
      </c>
      <c r="AY382" s="223">
        <f t="shared" ca="1" si="641"/>
        <v>-2.4058145663597543E-3</v>
      </c>
      <c r="AZ382" s="223">
        <f t="shared" ca="1" si="642"/>
        <v>-1.4355160161166336E-3</v>
      </c>
      <c r="BA382" s="223">
        <f t="shared" ca="1" si="643"/>
        <v>-9.2233055942812173E-5</v>
      </c>
      <c r="BB382" s="223">
        <f t="shared" ca="1" si="644"/>
        <v>1.275014451864548E-3</v>
      </c>
      <c r="BC382" s="223">
        <f t="shared" ca="1" si="645"/>
        <v>2.3109800320287063E-3</v>
      </c>
      <c r="BD382" s="223">
        <f t="shared" ca="1" si="646"/>
        <v>2.7464928732957908E-3</v>
      </c>
      <c r="BE382" s="223">
        <f t="shared" ca="1" si="647"/>
        <v>2.4683954084262038E-3</v>
      </c>
      <c r="BF382" s="223">
        <f t="shared" ca="1" si="648"/>
        <v>1.5489445942724366E-3</v>
      </c>
      <c r="BG382" s="223">
        <f t="shared" ca="1" si="649"/>
        <v>2.2703767442301096E-4</v>
      </c>
      <c r="BH382" s="223">
        <f t="shared" ca="1" si="650"/>
        <v>-1.1538595402583542E-3</v>
      </c>
      <c r="BI382" s="223">
        <f t="shared" ca="1" si="651"/>
        <v>-2.2349540255139646E-3</v>
      </c>
      <c r="BJ382" s="223">
        <f t="shared" ca="1" si="652"/>
        <v>-2.7353493063931394E-3</v>
      </c>
      <c r="BK382" s="223">
        <f t="shared" ca="1" si="653"/>
        <v>-2.5250296697478473E-3</v>
      </c>
      <c r="BL382" s="223">
        <f t="shared" ca="1" si="654"/>
        <v>-1.6586416292291145E-3</v>
      </c>
      <c r="BM382" s="223">
        <f t="shared" ca="1" si="655"/>
        <v>-3.6129533925938315E-4</v>
      </c>
      <c r="BN382" s="223">
        <f t="shared" ca="1" si="656"/>
        <v>1.0299248799535273E-3</v>
      </c>
      <c r="BO382" s="223">
        <f t="shared" ca="1" si="657"/>
        <v>2.1535438189929125E-3</v>
      </c>
      <c r="BP382" s="223">
        <f t="shared" ca="1" si="658"/>
        <v>2.7176160434230837E-3</v>
      </c>
      <c r="BQ382" s="223">
        <f t="shared" ca="1" si="659"/>
        <v>2.5755809134285911E-3</v>
      </c>
      <c r="BR382" s="223">
        <f t="shared" ca="1" si="660"/>
        <v>1.7643428512211388E-3</v>
      </c>
      <c r="BS382" s="223">
        <f t="shared" ca="1" si="661"/>
        <v>4.9468261197774493E-4</v>
      </c>
      <c r="BT382" s="223">
        <f t="shared" ca="1" si="662"/>
        <v>-9.0350904040212754E-4</v>
      </c>
      <c r="BU382" s="223">
        <f t="shared" ca="1" si="663"/>
        <v>-2.0669455367837409E-3</v>
      </c>
      <c r="BV382" s="223">
        <f t="shared" ca="1" si="664"/>
        <v>-2.6933358053693726E-3</v>
      </c>
      <c r="BW382" s="223">
        <f t="shared" ca="1" si="665"/>
        <v>-2.619927357094644E-3</v>
      </c>
      <c r="BX382" s="223">
        <f t="shared" ca="1" si="666"/>
        <v>-1.8657936167463891E-3</v>
      </c>
      <c r="BY382" s="223">
        <f t="shared" ca="1" si="667"/>
        <v>-6.2687815095475389E-4</v>
      </c>
      <c r="BZ382" s="223">
        <f t="shared" ca="1" si="668"/>
        <v>7.7491656843434436E-4</v>
      </c>
      <c r="CA382" s="223">
        <f t="shared" ca="1" si="669"/>
        <v>1.9753678017334093E-3</v>
      </c>
      <c r="CB382" s="223">
        <f t="shared" ca="1" si="670"/>
        <v>2.662567085452169E-3</v>
      </c>
      <c r="CC382" s="223">
        <f t="shared" ca="1" si="671"/>
        <v>2.6579621662789219E-3</v>
      </c>
      <c r="CD382" s="223">
        <f t="shared" ca="1" si="672"/>
        <v>1.9627495220246776E-3</v>
      </c>
      <c r="CE382" s="223">
        <f t="shared" ca="1" si="673"/>
        <v>7.5756348555809086E-4</v>
      </c>
      <c r="CF382" s="223">
        <f t="shared" ca="1" si="674"/>
        <v>-6.4445725457852794E-4</v>
      </c>
      <c r="CG382" s="223">
        <f t="shared" ca="1" si="675"/>
        <v>-1.8790312326269309E-3</v>
      </c>
      <c r="CH382" s="223">
        <f t="shared" ca="1" si="676"/>
        <v>-2.6253840082127774E-3</v>
      </c>
      <c r="CI382" s="223">
        <f t="shared" ca="1" si="677"/>
        <v>-2.6895937117946437E-3</v>
      </c>
      <c r="CJ382" s="223">
        <f t="shared" ca="1" si="678"/>
        <v>-2.0549769917878411E-3</v>
      </c>
      <c r="CK382" s="223">
        <f t="shared" ca="1" si="679"/>
        <v>-8.8642378336999377E-4</v>
      </c>
      <c r="CL382" s="223">
        <f t="shared" ca="1" si="680"/>
        <v>5.12445386748662E-4</v>
      </c>
      <c r="CM382" s="223">
        <f t="shared" ca="1" si="681"/>
        <v>1.7781679126973433E-3</v>
      </c>
      <c r="CN382" s="223">
        <f t="shared" ca="1" si="682"/>
        <v>2.581876150941121E-3</v>
      </c>
      <c r="CO382" s="223">
        <f t="shared" ca="1" si="683"/>
        <v>2.7147457904780625E-3</v>
      </c>
      <c r="CP382" s="223">
        <f t="shared" ca="1" si="684"/>
        <v>2.1422538419830751E-3</v>
      </c>
      <c r="CQ382" s="223">
        <f t="shared" ca="1" si="685"/>
        <v>1.0131486086462048E-3</v>
      </c>
      <c r="CR382" s="223">
        <f t="shared" ca="1" si="686"/>
        <v>-3.7919899309718464E-4</v>
      </c>
      <c r="CS382" s="223">
        <f t="shared" ca="1" si="687"/>
        <v>-1.673020830516952E-3</v>
      </c>
      <c r="CT382" s="223">
        <f t="shared" ca="1" si="688"/>
        <v>-2.532148327876205E-3</v>
      </c>
      <c r="CU382" s="223">
        <f t="shared" ca="1" si="689"/>
        <v>-2.7333578087685756E-3</v>
      </c>
      <c r="CV382" s="223">
        <f t="shared" ca="1" si="690"/>
        <v>-2.2243698150336963E-3</v>
      </c>
      <c r="CW382" s="223">
        <f t="shared" ca="1" si="691"/>
        <v>-1.1374326701828318E-3</v>
      </c>
      <c r="CX382" s="223">
        <f t="shared" ca="1" si="692"/>
        <v>2.4503907585742696E-4</v>
      </c>
      <c r="CY382" s="223">
        <f t="shared" ca="1" si="693"/>
        <v>1.5638432946165281E-3</v>
      </c>
      <c r="CZ382" s="223">
        <f t="shared" ca="1" si="694"/>
        <v>2.4763203376994441E-3</v>
      </c>
      <c r="DA382" s="223">
        <f t="shared" ca="1" si="695"/>
        <v>2.7453849286838972E-3</v>
      </c>
      <c r="DB382" s="223">
        <f t="shared" ca="1" si="696"/>
        <v>2.301127086368105E-3</v>
      </c>
      <c r="DC382" s="223">
        <f t="shared" ca="1" si="697"/>
        <v>1.2589765567896708E-3</v>
      </c>
      <c r="DD382" s="223">
        <f t="shared" ca="1" si="698"/>
        <v>-1.1028883802104063E-4</v>
      </c>
      <c r="DE382" s="223">
        <f t="shared" ca="1" si="699"/>
        <v>-1.4508983232428946E-3</v>
      </c>
      <c r="DF382" s="223">
        <f t="shared" ca="1" si="700"/>
        <v>-2.4145266749291128E-3</v>
      </c>
      <c r="DG382" s="223">
        <f t="shared" ca="1" si="701"/>
        <v>-2.7507981758386987E-3</v>
      </c>
      <c r="DH382" s="223">
        <f t="shared" ca="1" si="702"/>
        <v>-2.3723407409965355E-3</v>
      </c>
      <c r="DI382" s="223">
        <f t="shared" ca="1" si="703"/>
        <v>-1.3774874585978807E-3</v>
      </c>
      <c r="DJ382" s="223">
        <f t="shared" ca="1" si="704"/>
        <v>-2.4727095286299463E-5</v>
      </c>
      <c r="DK382" s="223">
        <f t="shared" ca="1" si="705"/>
        <v>1.3344580107248682E-3</v>
      </c>
      <c r="DL382" s="223">
        <f t="shared" ca="1" si="706"/>
        <v>2.3469162059113181E-3</v>
      </c>
      <c r="DM382" s="223">
        <f t="shared" ca="1" si="707"/>
        <v>2.7495845092464413E-3</v>
      </c>
      <c r="DN382" s="223">
        <f t="shared" ca="1" si="708"/>
        <v>2.4378392189873975E-3</v>
      </c>
      <c r="DO382" s="223">
        <f t="shared" ca="1" si="709"/>
        <v>1.4926798724646767E-3</v>
      </c>
      <c r="DP382" s="223">
        <f t="shared" ca="1" si="710"/>
        <v>1.5968345885523775E-4</v>
      </c>
      <c r="DQ382" s="223">
        <f t="shared" ca="1" si="711"/>
        <v>-1.2148028719742884E-3</v>
      </c>
      <c r="DR382" s="223">
        <f t="shared" ca="1" si="712"/>
        <v>-2.2736518101879118E-3</v>
      </c>
      <c r="DS382" s="223">
        <f t="shared" ca="1" si="713"/>
        <v>-2.7417468527362503E-3</v>
      </c>
      <c r="DT382" s="223">
        <f t="shared" ca="1" si="714"/>
        <v>-2.4974647287702221E-3</v>
      </c>
      <c r="DU382" s="223">
        <f t="shared" ca="1" si="715"/>
        <v>-1.6042762897753738E-3</v>
      </c>
      <c r="DV382" s="223">
        <f t="shared" ca="1" si="716"/>
        <v>-2.9425513098519426E-4</v>
      </c>
      <c r="DW382" s="223">
        <f t="shared" ca="1" si="717"/>
        <v>1.0922211667009577E-3</v>
      </c>
      <c r="DX382" s="223">
        <f t="shared" ca="1" si="718"/>
        <v>2.1949099881053745E-3</v>
      </c>
      <c r="DY382" s="223">
        <f t="shared" ca="1" si="719"/>
        <v>2.7273040879091555E-3</v>
      </c>
      <c r="DZ382" s="223">
        <f t="shared" ca="1" si="720"/>
        <v>2.5510736272693641E-3</v>
      </c>
      <c r="EA382" s="223">
        <f t="shared" ca="1" si="721"/>
        <v>1.7120078649860261E-3</v>
      </c>
      <c r="EB382" s="223">
        <f t="shared" ca="1" si="722"/>
        <v>4.2811791673088282E-4</v>
      </c>
      <c r="EC382" s="223">
        <f t="shared" ca="1" si="723"/>
        <v>-9.6700820496978723E-4</v>
      </c>
      <c r="ED382" s="223">
        <f t="shared" ca="1" si="724"/>
        <v>-2.1108804356100817E-3</v>
      </c>
      <c r="EE382" s="223">
        <f t="shared" ca="1" si="725"/>
        <v>-2.7062910086506626E-3</v>
      </c>
      <c r="EF382" s="223">
        <f t="shared" ca="1" si="726"/>
        <v>-2.5985367659527546E-3</v>
      </c>
      <c r="EG382" s="223">
        <f t="shared" ca="1" si="727"/>
        <v>-1.8156150632957031E-3</v>
      </c>
      <c r="EH382" s="223">
        <f t="shared" ca="1" si="728"/>
        <v>-5.609493289164848E-4</v>
      </c>
      <c r="EI382" s="223">
        <f t="shared" ca="1" si="729"/>
        <v>8.3946563577291116E-4</v>
      </c>
      <c r="EJ382" s="223">
        <f t="shared" ca="1" si="730"/>
        <v>2.0217655872541147E-3</v>
      </c>
      <c r="EK382" s="223">
        <f t="shared" ca="1" si="731"/>
        <v>2.6787582373092329E-3</v>
      </c>
      <c r="EL382" s="223">
        <f t="shared" ca="1" si="732"/>
        <v>2.6397398019620136E-3</v>
      </c>
      <c r="EM382" s="223">
        <f t="shared" ca="1" si="733"/>
        <v>1.9148482858888335E-3</v>
      </c>
      <c r="EN382" s="223">
        <f t="shared" ca="1" si="734"/>
        <v>6.9242936503536906E-4</v>
      </c>
      <c r="EO382" s="223">
        <f t="shared" ca="1" si="735"/>
        <v>-7.0990072033095229E-4</v>
      </c>
      <c r="EP382" s="223">
        <f t="shared" ca="1" si="736"/>
        <v>-1.9277801285127009E-3</v>
      </c>
      <c r="EQ382" s="223">
        <f t="shared" ca="1" si="737"/>
        <v>-2.6447721027426149E-3</v>
      </c>
      <c r="ER382" s="223">
        <f t="shared" ca="1" si="738"/>
        <v>-2.6745834735744595E-3</v>
      </c>
      <c r="ES382" s="223">
        <f t="shared" ca="1" si="739"/>
        <v>-2.0094684712403566E-3</v>
      </c>
      <c r="ET382" s="223">
        <f t="shared" ca="1" si="740"/>
        <v>-8.2224127816423332E-4</v>
      </c>
      <c r="EU382" s="223">
        <f t="shared" ca="1" si="741"/>
        <v>5.7862559187375675E-4</v>
      </c>
      <c r="EV382" s="223">
        <f t="shared" ca="1" si="742"/>
        <v>1.8291504785881033E-3</v>
      </c>
      <c r="EW382" s="223">
        <f t="shared" ca="1" si="743"/>
        <v>2.6044144805258251E-3</v>
      </c>
      <c r="EX382" s="223">
        <f t="shared" ca="1" si="744"/>
        <v>2.7029838393332201E-3</v>
      </c>
      <c r="EY382" s="223">
        <f t="shared" ca="1" si="745"/>
        <v>2.09924767103601E-3</v>
      </c>
      <c r="EZ382" s="223">
        <f t="shared" ca="1" si="746"/>
        <v>9.5007234003417003E-4</v>
      </c>
      <c r="FA382" s="223">
        <f t="shared" ca="1" si="747"/>
        <v>-4.4595650368412106E-4</v>
      </c>
      <c r="FB382" s="223">
        <f t="shared" ca="1" si="748"/>
        <v>-1.7261142449459268E-3</v>
      </c>
      <c r="FC382" s="223">
        <f t="shared" ca="1" si="749"/>
        <v>-2.5577825957056712E-3</v>
      </c>
      <c r="FD382" s="223">
        <f t="shared" ca="1" si="750"/>
        <v>-2.7248724802696042E-3</v>
      </c>
      <c r="FE382" s="223">
        <f t="shared" ca="1" si="751"/>
        <v>-2.1839695993197583E-3</v>
      </c>
      <c r="FF382" s="223">
        <f t="shared" ca="1" si="752"/>
        <v>-1.0756145944204553E-3</v>
      </c>
      <c r="FG382" s="223">
        <f t="shared" ca="1" si="753"/>
        <v>3.1221306721593376E-4</v>
      </c>
      <c r="FH382" s="223">
        <f t="shared" ca="1" si="754"/>
        <v>1.6189196508979552E-3</v>
      </c>
      <c r="FI382" s="223">
        <f t="shared" ca="1" si="755"/>
        <v>2.5049887885771663E-3</v>
      </c>
      <c r="FJ382" s="223">
        <f t="shared" ca="1" si="756"/>
        <v>2.7401966647303765E-3</v>
      </c>
      <c r="FK382" s="223">
        <f t="shared" ca="1" si="757"/>
        <v>2.2634301535456006E-3</v>
      </c>
      <c r="FL382" s="223">
        <f t="shared" ca="1" si="758"/>
        <v>1.1985655990360701E-3</v>
      </c>
      <c r="FM382" s="223">
        <f t="shared" ca="1" si="759"/>
        <v>-1.7771748212222775E-4</v>
      </c>
      <c r="FN382" s="223">
        <f t="shared" ca="1" si="760"/>
        <v>-1.5078249376103258E-3</v>
      </c>
      <c r="FO382" s="223">
        <f t="shared" ca="1" si="761"/>
        <v>-2.4461602440458744E-3</v>
      </c>
      <c r="FP382" s="223">
        <f t="shared" ca="1" si="762"/>
        <v>-2.748919475412932E-3</v>
      </c>
      <c r="FQ382" s="223">
        <f t="shared" ca="1" si="763"/>
        <v>-2.3374379062784841E-3</v>
      </c>
      <c r="FR382" s="223">
        <f t="shared" ca="1" si="764"/>
        <v>-1.318629154141625E-3</v>
      </c>
      <c r="FS382" s="223">
        <f t="shared" ca="1" si="765"/>
        <v>4.2793760047837122E-5</v>
      </c>
      <c r="FT382" s="223">
        <f t="shared" ca="1" si="766"/>
        <v>1.3930977419781263E-3</v>
      </c>
      <c r="FU382" s="223">
        <f t="shared" ca="1" si="767"/>
        <v>2.3814386852283429E-3</v>
      </c>
      <c r="FV382" s="223">
        <f t="shared" ca="1" si="768"/>
        <v>2.7510198983023088E-3</v>
      </c>
      <c r="FW382" s="223">
        <f t="shared" ca="1" si="769"/>
        <v>2.405814566359763E-3</v>
      </c>
      <c r="FX382" s="223">
        <f t="shared" ca="1" si="770"/>
        <v>1.4355160161166145E-3</v>
      </c>
      <c r="FY382" s="223">
        <f t="shared" ca="1" si="771"/>
        <v>9.223305594279938E-5</v>
      </c>
      <c r="FZ382" s="223">
        <f t="shared" ca="1" si="772"/>
        <v>-1.2750144518645506E-3</v>
      </c>
      <c r="GA382" s="223">
        <f t="shared" ca="1" si="773"/>
        <v>-2.3109800320287024E-3</v>
      </c>
      <c r="GB382" s="223">
        <f t="shared" ca="1" si="774"/>
        <v>-2.74649287329579E-3</v>
      </c>
      <c r="GC382" s="223">
        <f t="shared" ca="1" si="775"/>
        <v>-2.4683954084261939E-3</v>
      </c>
      <c r="GD382" s="223">
        <f t="shared" ca="1" si="776"/>
        <v>-1.5489445942724262E-3</v>
      </c>
      <c r="GE382" s="223">
        <f t="shared" ca="1" si="777"/>
        <v>-2.2703767442300835E-4</v>
      </c>
      <c r="GF382" s="223">
        <f t="shared" ca="1" si="778"/>
        <v>1.1538595402583564E-3</v>
      </c>
      <c r="GG382" s="223">
        <f t="shared" ca="1" si="779"/>
        <v>2.2349540255139607E-3</v>
      </c>
      <c r="GH382" s="223">
        <f t="shared" ca="1" si="780"/>
        <v>2.7353493063931372E-3</v>
      </c>
      <c r="GI382" s="223">
        <f t="shared" ca="1" si="781"/>
        <v>2.5250296697478429E-3</v>
      </c>
      <c r="GJ382" s="223">
        <f t="shared" ca="1" si="782"/>
        <v>1.6586416292291124E-3</v>
      </c>
      <c r="GK382" s="223">
        <f t="shared" ca="1" si="783"/>
        <v>3.6129533925938011E-4</v>
      </c>
      <c r="GL382" s="223">
        <f t="shared" ca="1" si="784"/>
        <v>-1.0299248799535208E-3</v>
      </c>
      <c r="GM382" s="223">
        <f t="shared" ca="1" si="785"/>
        <v>-2.1535438189929021E-3</v>
      </c>
      <c r="GN382" s="223">
        <f t="shared" ca="1" si="786"/>
        <v>-2.7176160434230867E-3</v>
      </c>
      <c r="GO382" s="223">
        <f t="shared" ca="1" si="787"/>
        <v>-2.5755809134285898E-3</v>
      </c>
      <c r="GP382" s="223">
        <f t="shared" ca="1" si="788"/>
        <v>-1.7643428512211369E-3</v>
      </c>
      <c r="GQ382" s="223">
        <f t="shared" ca="1" si="789"/>
        <v>-4.9468261197774233E-4</v>
      </c>
      <c r="GR382" s="223">
        <f t="shared" ca="1" si="790"/>
        <v>9.0350904040211182E-4</v>
      </c>
      <c r="GS382" s="223">
        <f t="shared" ca="1" si="791"/>
        <v>2.0669455367837552E-3</v>
      </c>
      <c r="GT382" s="223">
        <f t="shared" ca="1" si="792"/>
        <v>2.693335805369373E-3</v>
      </c>
      <c r="GU382" s="223">
        <f t="shared" ca="1" si="793"/>
        <v>2.6199273570946431E-3</v>
      </c>
      <c r="GV382" s="223">
        <f t="shared" ca="1" si="794"/>
        <v>1.8657936167463874E-3</v>
      </c>
      <c r="GW382" s="223">
        <f t="shared" ca="1" si="795"/>
        <v>6.2687815095477048E-4</v>
      </c>
      <c r="GX382" s="223">
        <f t="shared" ca="1" si="796"/>
        <v>-7.7491656843436561E-4</v>
      </c>
      <c r="GY382" s="223">
        <f t="shared" ca="1" si="797"/>
        <v>-1.9753678017334244E-3</v>
      </c>
      <c r="GZ382" s="223">
        <f t="shared" ca="1" si="798"/>
        <v>-2.6625670854521694E-3</v>
      </c>
      <c r="HA382" s="223">
        <f t="shared" ca="1" si="799"/>
        <v>-2.657962166278921E-3</v>
      </c>
      <c r="HB382" s="223">
        <f t="shared" ca="1" si="800"/>
        <v>-1.9627495220246758E-3</v>
      </c>
      <c r="HC382" s="223">
        <f t="shared" ca="1" si="801"/>
        <v>-7.5756348555810723E-4</v>
      </c>
      <c r="HD382" s="223">
        <f t="shared" ca="1" si="802"/>
        <v>6.444572545785494E-4</v>
      </c>
      <c r="HE382" s="223">
        <f t="shared" ca="1" si="803"/>
        <v>1.8790312326269331E-3</v>
      </c>
      <c r="HF382" s="223">
        <f t="shared" ca="1" si="804"/>
        <v>2.6253840082127783E-3</v>
      </c>
      <c r="HG382" s="223">
        <f t="shared" ca="1" si="805"/>
        <v>2.6895937117946429E-3</v>
      </c>
      <c r="HH382" s="223">
        <f t="shared" ca="1" si="806"/>
        <v>2.0549769917878528E-3</v>
      </c>
      <c r="HI382" s="223">
        <f t="shared" ca="1" si="807"/>
        <v>8.8642378336997285E-4</v>
      </c>
      <c r="HJ382" s="223">
        <f t="shared" ca="1" si="808"/>
        <v>-5.1244538674866439E-4</v>
      </c>
      <c r="HK382" s="223">
        <f t="shared" ca="1" si="809"/>
        <v>-1.778167912697345E-3</v>
      </c>
      <c r="HL382" s="223">
        <f t="shared" ca="1" si="810"/>
        <v>-2.5818761509411215E-3</v>
      </c>
      <c r="HM382" s="223">
        <f t="shared" ca="1" si="811"/>
        <v>-2.7147457904780651E-3</v>
      </c>
      <c r="HN382" s="223">
        <f t="shared" ca="1" si="812"/>
        <v>-2.1422538419830859E-3</v>
      </c>
      <c r="HO382" s="223">
        <f t="shared" ca="1" si="813"/>
        <v>-1.013148608646184E-3</v>
      </c>
      <c r="HP382" s="223">
        <f t="shared" ca="1" si="814"/>
        <v>3.7919899309718725E-4</v>
      </c>
      <c r="HQ382" s="223">
        <f t="shared" ca="1" si="815"/>
        <v>1.6730208305169546E-3</v>
      </c>
      <c r="HR382" s="223">
        <f t="shared" ca="1" si="816"/>
        <v>2.5321483278762059E-3</v>
      </c>
      <c r="HS382" s="223">
        <f t="shared" ca="1" si="817"/>
        <v>2.7333578087685778E-3</v>
      </c>
      <c r="HT382" s="223">
        <f t="shared" ca="1" si="818"/>
        <v>2.2243698150336833E-3</v>
      </c>
      <c r="HU382" s="223">
        <f t="shared" ca="1" si="819"/>
        <v>1.1374326701828292E-3</v>
      </c>
      <c r="HV382" s="223">
        <f t="shared" ca="1" si="820"/>
        <v>-2.4503907585742956E-4</v>
      </c>
      <c r="HW382" s="223">
        <f t="shared" ca="1" si="821"/>
        <v>-1.5638432946165307E-3</v>
      </c>
      <c r="HX382" s="223">
        <f t="shared" ca="1" si="822"/>
        <v>-2.4763203376994367E-3</v>
      </c>
      <c r="HY382" s="223">
        <f t="shared" ca="1" si="823"/>
        <v>-2.7453849286838954E-3</v>
      </c>
      <c r="HZ382" s="223">
        <f t="shared" ca="1" si="824"/>
        <v>-2.3011270863681032E-3</v>
      </c>
      <c r="IA382" s="223">
        <f t="shared" ca="1" si="825"/>
        <v>-1.2589765567896684E-3</v>
      </c>
      <c r="IB382" s="223">
        <f t="shared" ca="1" si="826"/>
        <v>1.1028883802104345E-4</v>
      </c>
      <c r="IC382" s="223">
        <f t="shared" ca="1" si="827"/>
        <v>1.4508983232428799E-3</v>
      </c>
      <c r="ID382" s="223">
        <f t="shared" ca="1" si="828"/>
        <v>2.4145266749291236E-3</v>
      </c>
      <c r="IE382" s="223">
        <f t="shared" ca="1" si="829"/>
        <v>3.2988087516256231E-3</v>
      </c>
      <c r="IF382" s="223">
        <f t="shared" ca="1" si="830"/>
        <v>2.3723407409965342E-3</v>
      </c>
      <c r="IG382" s="223">
        <f t="shared" ca="1" si="831"/>
        <v>1.3774874585978786E-3</v>
      </c>
      <c r="IH382" s="223">
        <f t="shared" ca="1" si="832"/>
        <v>2.4727095286297077E-5</v>
      </c>
      <c r="II382" s="223">
        <f t="shared" ca="1" si="833"/>
        <v>-1.3344580107248535E-3</v>
      </c>
      <c r="IJ382" s="223">
        <f t="shared" ca="1" si="834"/>
        <v>-2.3469162059113293E-3</v>
      </c>
      <c r="IK382" s="223">
        <f t="shared" ca="1" si="835"/>
        <v>-2.7495845092464413E-3</v>
      </c>
      <c r="IL382" s="223">
        <f t="shared" ca="1" si="836"/>
        <v>-2.4378392189873966E-3</v>
      </c>
      <c r="IM382" s="223">
        <f t="shared" ca="1" si="837"/>
        <v>-1.4926798724646743E-3</v>
      </c>
      <c r="IN382" s="223">
        <f t="shared" ca="1" si="838"/>
        <v>-1.5968345885525445E-4</v>
      </c>
      <c r="IO382" s="223">
        <f t="shared" ca="1" si="839"/>
        <v>1.2148028719743084E-3</v>
      </c>
      <c r="IP382" s="223">
        <f t="shared" ca="1" si="840"/>
        <v>2.2736518101879135E-3</v>
      </c>
      <c r="IQ382" s="223">
        <f t="shared" ca="1" si="841"/>
        <v>2.7417468527362507E-3</v>
      </c>
      <c r="IR382" s="223">
        <f t="shared" ca="1" si="842"/>
        <v>2.4974647287702208E-3</v>
      </c>
      <c r="IS382" s="223">
        <f t="shared" ca="1" si="843"/>
        <v>1.6042762897753875E-3</v>
      </c>
      <c r="IT382" s="223">
        <f t="shared" ca="1" si="844"/>
        <v>2.9425513098521117E-4</v>
      </c>
      <c r="IU382" s="223">
        <f t="shared" ca="1" si="845"/>
        <v>-1.0922211667009783E-3</v>
      </c>
      <c r="IV382" s="223">
        <f t="shared" ca="1" si="846"/>
        <v>-2.1949099881053524E-3</v>
      </c>
      <c r="IW382" s="223">
        <f t="shared" ca="1" si="847"/>
        <v>-2.7273040879091559E-3</v>
      </c>
      <c r="IX382" s="223">
        <f t="shared" ca="1" si="848"/>
        <v>-2.5510736272693485E-3</v>
      </c>
      <c r="IY382" s="223">
        <f t="shared" ca="1" si="849"/>
        <v>-1.7120078649860242E-3</v>
      </c>
      <c r="IZ382" s="223">
        <f t="shared" ca="1" si="850"/>
        <v>-4.2811791673088E-4</v>
      </c>
      <c r="JA382" s="223">
        <f t="shared" ca="1" si="851"/>
        <v>9.670082049697533E-4</v>
      </c>
      <c r="JB382" s="223">
        <f t="shared" ca="1" si="852"/>
        <v>2.1108804356100835E-3</v>
      </c>
    </row>
    <row r="383" spans="2:262">
      <c r="B383" s="230">
        <v>22</v>
      </c>
      <c r="C383" s="229">
        <f t="shared" si="853"/>
        <v>4.2968750000000011E-4</v>
      </c>
      <c r="D383" s="226">
        <f t="shared" ca="1" si="597"/>
        <v>50.080392142143332</v>
      </c>
      <c r="E383" s="225">
        <f ca="1">AB361</f>
        <v>8.0392142143332221E-2</v>
      </c>
      <c r="F383" s="224">
        <v>22</v>
      </c>
      <c r="G383" s="223">
        <f t="shared" ca="1" si="854"/>
        <v>-3.5359759057914655E-4</v>
      </c>
      <c r="H383" s="223">
        <f t="shared" ca="1" si="598"/>
        <v>-3.3433049587885532E-4</v>
      </c>
      <c r="I383" s="223">
        <f t="shared" ca="1" si="599"/>
        <v>-2.19932072442598E-4</v>
      </c>
      <c r="J383" s="223">
        <f t="shared" ca="1" si="600"/>
        <v>-4.2953565702482153E-5</v>
      </c>
      <c r="K383" s="223">
        <f t="shared" ca="1" si="601"/>
        <v>1.4624706803350722E-4</v>
      </c>
      <c r="L383" s="223">
        <f t="shared" ca="1" si="602"/>
        <v>2.9383415446447288E-4</v>
      </c>
      <c r="M383" s="223">
        <f t="shared" ca="1" si="603"/>
        <v>3.57812853725328E-4</v>
      </c>
      <c r="N383" s="223">
        <f t="shared" ca="1" si="604"/>
        <v>3.1997848886763957E-4</v>
      </c>
      <c r="O383" s="223">
        <f t="shared" ca="1" si="605"/>
        <v>1.9109655524752813E-4</v>
      </c>
      <c r="P383" s="223">
        <f t="shared" ca="1" si="606"/>
        <v>7.8394765489654E-6</v>
      </c>
      <c r="Q383" s="223">
        <f t="shared" ca="1" si="607"/>
        <v>-1.7764826860058045E-4</v>
      </c>
      <c r="R383" s="223">
        <f t="shared" ca="1" si="608"/>
        <v>-3.1258748154042713E-4</v>
      </c>
      <c r="S383" s="223">
        <f t="shared" ca="1" si="609"/>
        <v>-3.5858218348973212E-4</v>
      </c>
      <c r="T383" s="223">
        <f t="shared" ca="1" si="610"/>
        <v>-3.0254491409059377E-4</v>
      </c>
      <c r="U383" s="223">
        <f t="shared" ca="1" si="611"/>
        <v>-1.6042067376142131E-4</v>
      </c>
      <c r="V383" s="223">
        <f t="shared" ca="1" si="612"/>
        <v>2.735011104921167E-5</v>
      </c>
      <c r="W383" s="223">
        <f t="shared" ca="1" si="613"/>
        <v>2.0733861922860814E-4</v>
      </c>
      <c r="X383" s="223">
        <f t="shared" ca="1" si="614"/>
        <v>3.2833042029144785E-4</v>
      </c>
      <c r="Y383" s="223">
        <f t="shared" ca="1" si="615"/>
        <v>3.5589817080616923E-4</v>
      </c>
      <c r="Z383" s="223">
        <f t="shared" ca="1" si="616"/>
        <v>2.8219766640298209E-4</v>
      </c>
      <c r="AA383" s="223">
        <f t="shared" ca="1" si="617"/>
        <v>1.2819985349213142E-4</v>
      </c>
      <c r="AB383" s="223">
        <f t="shared" ca="1" si="618"/>
        <v>-6.2276302126893299E-5</v>
      </c>
      <c r="AC383" s="223">
        <f t="shared" ca="1" si="619"/>
        <v>-2.3503218561064579E-4</v>
      </c>
      <c r="AD383" s="223">
        <f t="shared" ca="1" si="620"/>
        <v>-3.4091135761139699E-4</v>
      </c>
      <c r="AE383" s="223">
        <f t="shared" ca="1" si="621"/>
        <v>-3.4978666418401274E-4</v>
      </c>
      <c r="AF383" s="223">
        <f t="shared" ca="1" si="622"/>
        <v>-2.5913270092297333E-4</v>
      </c>
      <c r="AG383" s="223">
        <f t="shared" ca="1" si="623"/>
        <v>-9.4744398552543615E-5</v>
      </c>
      <c r="AH383" s="223">
        <f t="shared" ca="1" si="624"/>
        <v>9.6602738371403293E-5</v>
      </c>
      <c r="AI383" s="223">
        <f t="shared" ca="1" si="625"/>
        <v>2.6046226356359102E-4</v>
      </c>
      <c r="AJ383" s="223">
        <f t="shared" ca="1" si="626"/>
        <v>3.5020913219644361E-4</v>
      </c>
      <c r="AK383" s="223">
        <f t="shared" ca="1" si="627"/>
        <v>3.4030652077292323E-4</v>
      </c>
      <c r="AL383" s="223">
        <f t="shared" ca="1" si="628"/>
        <v>2.3357214587673268E-4</v>
      </c>
      <c r="AM383" s="223">
        <f t="shared" ca="1" si="629"/>
        <v>6.0376503262338222E-5</v>
      </c>
      <c r="AN383" s="223">
        <f t="shared" ca="1" si="630"/>
        <v>-1.2999883743696817E-4</v>
      </c>
      <c r="AO383" s="223">
        <f t="shared" ca="1" si="631"/>
        <v>-2.8338394753526228E-4</v>
      </c>
      <c r="AP383" s="223">
        <f t="shared" ca="1" si="632"/>
        <v>-3.5613420139465294E-4</v>
      </c>
      <c r="AQ383" s="223">
        <f t="shared" ca="1" si="633"/>
        <v>-3.27549039536323E-4</v>
      </c>
      <c r="AR383" s="223">
        <f t="shared" ca="1" si="634"/>
        <v>-2.0576216338217607E-4</v>
      </c>
      <c r="AS383" s="223">
        <f t="shared" ca="1" si="635"/>
        <v>-2.5427149240562548E-5</v>
      </c>
      <c r="AT383" s="223">
        <f t="shared" ca="1" si="636"/>
        <v>1.6214297663342172E-4</v>
      </c>
      <c r="AU383" s="223">
        <f t="shared" ca="1" si="637"/>
        <v>3.0357648917874543E-4</v>
      </c>
      <c r="AV383" s="223">
        <f t="shared" ca="1" si="638"/>
        <v>3.586295035506741E-4</v>
      </c>
      <c r="AW383" s="223">
        <f t="shared" ca="1" si="639"/>
        <v>3.1163708199246937E-4</v>
      </c>
      <c r="AX383" s="223">
        <f t="shared" ca="1" si="640"/>
        <v>1.75970578773209E-4</v>
      </c>
      <c r="AY383" s="223">
        <f t="shared" ca="1" si="641"/>
        <v>-9.7670821282934677E-6</v>
      </c>
      <c r="AZ383" s="223">
        <f t="shared" ca="1" si="642"/>
        <v>-1.9272559032852826E-4</v>
      </c>
      <c r="BA383" s="223">
        <f t="shared" ca="1" si="643"/>
        <v>-3.2084542327964744E-4</v>
      </c>
      <c r="BB383" s="223">
        <f t="shared" ca="1" si="644"/>
        <v>-3.576710075406736E-4</v>
      </c>
      <c r="BC383" s="223">
        <f t="shared" ca="1" si="645"/>
        <v>-2.9272388899087023E-4</v>
      </c>
      <c r="BD383" s="223">
        <f t="shared" ca="1" si="646"/>
        <v>-1.4448430129535247E-4</v>
      </c>
      <c r="BE383" s="223">
        <f t="shared" ca="1" si="647"/>
        <v>4.4867251157023756E-5</v>
      </c>
      <c r="BF383" s="223">
        <f t="shared" ca="1" si="648"/>
        <v>2.2145215123424672E-4</v>
      </c>
      <c r="BG383" s="223">
        <f t="shared" ca="1" si="649"/>
        <v>3.3502444056241718E-4</v>
      </c>
      <c r="BH383" s="223">
        <f t="shared" ca="1" si="650"/>
        <v>3.5326794420519503E-4</v>
      </c>
      <c r="BI383" s="223">
        <f t="shared" ca="1" si="651"/>
        <v>2.7099160491913398E-4</v>
      </c>
      <c r="BJ383" s="223">
        <f t="shared" ca="1" si="652"/>
        <v>1.1160656101286845E-4</v>
      </c>
      <c r="BK383" s="223">
        <f t="shared" ca="1" si="653"/>
        <v>-7.9535324030177598E-5</v>
      </c>
      <c r="BL383" s="223">
        <f t="shared" ca="1" si="654"/>
        <v>-2.4804600686551936E-4</v>
      </c>
      <c r="BM383" s="223">
        <f t="shared" ca="1" si="655"/>
        <v>-3.4597698933958216E-4</v>
      </c>
      <c r="BN383" s="223">
        <f t="shared" ca="1" si="656"/>
        <v>-3.454627174511182E-4</v>
      </c>
      <c r="BO383" s="223">
        <f t="shared" ca="1" si="657"/>
        <v>-2.4664952355294654E-4</v>
      </c>
      <c r="BP383" s="223">
        <f t="shared" ca="1" si="658"/>
        <v>-7.7653988537478203E-5</v>
      </c>
      <c r="BQ383" s="223">
        <f t="shared" ca="1" si="659"/>
        <v>1.1343742825449002E-4</v>
      </c>
      <c r="BR383" s="223">
        <f t="shared" ca="1" si="660"/>
        <v>2.7225104385493687E-4</v>
      </c>
      <c r="BS383" s="223">
        <f t="shared" ca="1" si="661"/>
        <v>3.5359759057914622E-4</v>
      </c>
      <c r="BT383" s="223">
        <f t="shared" ca="1" si="662"/>
        <v>3.3433049587885591E-4</v>
      </c>
      <c r="BU383" s="223">
        <f t="shared" ca="1" si="663"/>
        <v>2.1993207244259939E-4</v>
      </c>
      <c r="BV383" s="223">
        <f t="shared" ca="1" si="664"/>
        <v>4.2953565702483914E-5</v>
      </c>
      <c r="BW383" s="223">
        <f t="shared" ca="1" si="665"/>
        <v>-1.4624706803350565E-4</v>
      </c>
      <c r="BX383" s="223">
        <f t="shared" ca="1" si="666"/>
        <v>-2.938341544644719E-4</v>
      </c>
      <c r="BY383" s="223">
        <f t="shared" ca="1" si="667"/>
        <v>-3.5781285372532784E-4</v>
      </c>
      <c r="BZ383" s="223">
        <f t="shared" ca="1" si="668"/>
        <v>-3.1997848886764038E-4</v>
      </c>
      <c r="CA383" s="223">
        <f t="shared" ca="1" si="669"/>
        <v>-1.9109655524752962E-4</v>
      </c>
      <c r="CB383" s="223">
        <f t="shared" ca="1" si="670"/>
        <v>-7.8394765489671618E-6</v>
      </c>
      <c r="CC383" s="223">
        <f t="shared" ca="1" si="671"/>
        <v>1.7764826860057893E-4</v>
      </c>
      <c r="CD383" s="223">
        <f t="shared" ca="1" si="672"/>
        <v>3.1258748154042626E-4</v>
      </c>
      <c r="CE383" s="223">
        <f t="shared" ca="1" si="673"/>
        <v>3.5858218348973217E-4</v>
      </c>
      <c r="CF383" s="223">
        <f t="shared" ca="1" si="674"/>
        <v>3.0254491409059474E-4</v>
      </c>
      <c r="CG383" s="223">
        <f t="shared" ca="1" si="675"/>
        <v>1.6042067376142289E-4</v>
      </c>
      <c r="CH383" s="223">
        <f t="shared" ca="1" si="676"/>
        <v>-2.7350111049209935E-5</v>
      </c>
      <c r="CI383" s="223">
        <f t="shared" ca="1" si="677"/>
        <v>-2.073386192286067E-4</v>
      </c>
      <c r="CJ383" s="223">
        <f t="shared" ca="1" si="678"/>
        <v>-3.2833042029144715E-4</v>
      </c>
      <c r="CK383" s="223">
        <f t="shared" ca="1" si="679"/>
        <v>-3.5589817080616945E-4</v>
      </c>
      <c r="CL383" s="223">
        <f t="shared" ca="1" si="680"/>
        <v>-2.8219766640298318E-4</v>
      </c>
      <c r="CM383" s="223">
        <f t="shared" ca="1" si="681"/>
        <v>-1.2819985349213299E-4</v>
      </c>
      <c r="CN383" s="223">
        <f t="shared" ca="1" si="682"/>
        <v>6.2276302126891564E-5</v>
      </c>
      <c r="CO383" s="223">
        <f t="shared" ca="1" si="683"/>
        <v>2.3503218561064443E-4</v>
      </c>
      <c r="CP383" s="223">
        <f t="shared" ca="1" si="684"/>
        <v>3.409113576113965E-4</v>
      </c>
      <c r="CQ383" s="223">
        <f t="shared" ca="1" si="685"/>
        <v>3.4978666418401306E-4</v>
      </c>
      <c r="CR383" s="223">
        <f t="shared" ca="1" si="686"/>
        <v>2.5913270092297458E-4</v>
      </c>
      <c r="CS383" s="223">
        <f t="shared" ca="1" si="687"/>
        <v>9.4744398552545309E-5</v>
      </c>
      <c r="CT383" s="223">
        <f t="shared" ca="1" si="688"/>
        <v>-9.6602738371401613E-5</v>
      </c>
      <c r="CU383" s="223">
        <f t="shared" ca="1" si="689"/>
        <v>-2.6046226356358983E-4</v>
      </c>
      <c r="CV383" s="223">
        <f t="shared" ca="1" si="690"/>
        <v>-3.5020913219644317E-4</v>
      </c>
      <c r="CW383" s="223">
        <f t="shared" ca="1" si="691"/>
        <v>-3.4030652077292377E-4</v>
      </c>
      <c r="CX383" s="223">
        <f t="shared" ca="1" si="692"/>
        <v>-2.3357214587673401E-4</v>
      </c>
      <c r="CY383" s="223">
        <f t="shared" ca="1" si="693"/>
        <v>-6.0376503262339983E-5</v>
      </c>
      <c r="CZ383" s="223">
        <f t="shared" ca="1" si="694"/>
        <v>1.2999883743696652E-4</v>
      </c>
      <c r="DA383" s="223">
        <f t="shared" ca="1" si="695"/>
        <v>2.833839475352612E-4</v>
      </c>
      <c r="DB383" s="223">
        <f t="shared" ca="1" si="696"/>
        <v>3.5613420139465272E-4</v>
      </c>
      <c r="DC383" s="223">
        <f t="shared" ca="1" si="697"/>
        <v>3.2754903953632376E-4</v>
      </c>
      <c r="DD383" s="223">
        <f t="shared" ca="1" si="698"/>
        <v>2.0576216338217754E-4</v>
      </c>
      <c r="DE383" s="223">
        <f t="shared" ca="1" si="699"/>
        <v>2.5427149240564282E-5</v>
      </c>
      <c r="DF383" s="223">
        <f t="shared" ca="1" si="700"/>
        <v>-1.6214297663342018E-4</v>
      </c>
      <c r="DG383" s="223">
        <f t="shared" ca="1" si="701"/>
        <v>-3.0357648917874445E-4</v>
      </c>
      <c r="DH383" s="223">
        <f t="shared" ca="1" si="702"/>
        <v>-3.586295035506741E-4</v>
      </c>
      <c r="DI383" s="223">
        <f t="shared" ca="1" si="703"/>
        <v>-3.1163708199247018E-4</v>
      </c>
      <c r="DJ383" s="223">
        <f t="shared" ca="1" si="704"/>
        <v>-1.7597057877321052E-4</v>
      </c>
      <c r="DK383" s="223">
        <f t="shared" ca="1" si="705"/>
        <v>9.7670821282917059E-6</v>
      </c>
      <c r="DL383" s="223">
        <f t="shared" ca="1" si="706"/>
        <v>1.9272559032852677E-4</v>
      </c>
      <c r="DM383" s="223">
        <f t="shared" ca="1" si="707"/>
        <v>3.2084542327964663E-4</v>
      </c>
      <c r="DN383" s="223">
        <f t="shared" ca="1" si="708"/>
        <v>3.5767100754067376E-4</v>
      </c>
      <c r="DO383" s="223">
        <f t="shared" ca="1" si="709"/>
        <v>2.927238889908712E-4</v>
      </c>
      <c r="DP383" s="223">
        <f t="shared" ca="1" si="710"/>
        <v>1.4448430129535407E-4</v>
      </c>
      <c r="DQ383" s="223">
        <f t="shared" ca="1" si="711"/>
        <v>-4.4867251157022076E-5</v>
      </c>
      <c r="DR383" s="223">
        <f t="shared" ca="1" si="712"/>
        <v>-2.2145215123424531E-4</v>
      </c>
      <c r="DS383" s="223">
        <f t="shared" ca="1" si="713"/>
        <v>-3.3502444056241653E-4</v>
      </c>
      <c r="DT383" s="223">
        <f t="shared" ca="1" si="714"/>
        <v>-3.532679442051953E-4</v>
      </c>
      <c r="DU383" s="223">
        <f t="shared" ca="1" si="715"/>
        <v>-2.7099160491913518E-4</v>
      </c>
      <c r="DV383" s="223">
        <f t="shared" ca="1" si="716"/>
        <v>-1.1160656101287013E-4</v>
      </c>
      <c r="DW383" s="223">
        <f t="shared" ca="1" si="717"/>
        <v>7.9535324030175863E-5</v>
      </c>
      <c r="DX383" s="223">
        <f t="shared" ca="1" si="718"/>
        <v>2.4804600686551806E-4</v>
      </c>
      <c r="DY383" s="223">
        <f t="shared" ca="1" si="719"/>
        <v>3.4597698933958173E-4</v>
      </c>
      <c r="DZ383" s="223">
        <f t="shared" ca="1" si="720"/>
        <v>3.4546271745111869E-4</v>
      </c>
      <c r="EA383" s="223">
        <f t="shared" ca="1" si="721"/>
        <v>2.4664952355294784E-4</v>
      </c>
      <c r="EB383" s="223">
        <f t="shared" ca="1" si="722"/>
        <v>7.7653988537479938E-5</v>
      </c>
      <c r="EC383" s="223">
        <f t="shared" ca="1" si="723"/>
        <v>-1.1343742825448835E-4</v>
      </c>
      <c r="ED383" s="223">
        <f t="shared" ca="1" si="724"/>
        <v>-2.7225104385493573E-4</v>
      </c>
      <c r="EE383" s="223">
        <f t="shared" ca="1" si="725"/>
        <v>-3.535975905791459E-4</v>
      </c>
      <c r="EF383" s="223">
        <f t="shared" ca="1" si="726"/>
        <v>-3.3433049587885656E-4</v>
      </c>
      <c r="EG383" s="223">
        <f t="shared" ca="1" si="727"/>
        <v>-2.1993207244260074E-4</v>
      </c>
      <c r="EH383" s="223">
        <f t="shared" ca="1" si="728"/>
        <v>-4.2953565702485649E-5</v>
      </c>
      <c r="EI383" s="223">
        <f t="shared" ca="1" si="729"/>
        <v>1.4624706803350403E-4</v>
      </c>
      <c r="EJ383" s="223">
        <f t="shared" ca="1" si="730"/>
        <v>2.9383415446447087E-4</v>
      </c>
      <c r="EK383" s="223">
        <f t="shared" ca="1" si="731"/>
        <v>3.5781285372532773E-4</v>
      </c>
      <c r="EL383" s="223">
        <f t="shared" ca="1" si="732"/>
        <v>3.199784888676412E-4</v>
      </c>
      <c r="EM383" s="223">
        <f t="shared" ca="1" si="733"/>
        <v>1.9109655524753109E-4</v>
      </c>
      <c r="EN383" s="223">
        <f t="shared" ca="1" si="734"/>
        <v>7.8394765489689237E-6</v>
      </c>
      <c r="EO383" s="223">
        <f t="shared" ca="1" si="735"/>
        <v>-1.7764826860057736E-4</v>
      </c>
      <c r="EP383" s="223">
        <f t="shared" ca="1" si="736"/>
        <v>-3.1258748154042539E-4</v>
      </c>
      <c r="EQ383" s="223">
        <f t="shared" ca="1" si="737"/>
        <v>-3.5858218348973223E-4</v>
      </c>
      <c r="ER383" s="223">
        <f t="shared" ca="1" si="738"/>
        <v>-3.0254491409059561E-4</v>
      </c>
      <c r="ES383" s="223">
        <f t="shared" ca="1" si="739"/>
        <v>-1.6042067376142446E-4</v>
      </c>
      <c r="ET383" s="223">
        <f t="shared" ca="1" si="740"/>
        <v>2.7350111049208146E-5</v>
      </c>
      <c r="EU383" s="223">
        <f t="shared" ca="1" si="741"/>
        <v>2.0733861922860527E-4</v>
      </c>
      <c r="EV383" s="223">
        <f t="shared" ca="1" si="742"/>
        <v>3.2833042029144644E-4</v>
      </c>
      <c r="EW383" s="223">
        <f t="shared" ca="1" si="743"/>
        <v>3.5589817080616972E-4</v>
      </c>
      <c r="EX383" s="223">
        <f t="shared" ca="1" si="744"/>
        <v>2.8219766640298426E-4</v>
      </c>
      <c r="EY383" s="223">
        <f t="shared" ca="1" si="745"/>
        <v>1.2819985349213467E-4</v>
      </c>
      <c r="EZ383" s="223">
        <f t="shared" ca="1" si="746"/>
        <v>-6.2276302126889856E-5</v>
      </c>
      <c r="FA383" s="223">
        <f t="shared" ca="1" si="747"/>
        <v>-2.350321856106431E-4</v>
      </c>
      <c r="FB383" s="223">
        <f t="shared" ca="1" si="748"/>
        <v>-3.409113576113959E-4</v>
      </c>
      <c r="FC383" s="223">
        <f t="shared" ca="1" si="749"/>
        <v>-3.4978666418401349E-4</v>
      </c>
      <c r="FD383" s="223">
        <f t="shared" ca="1" si="750"/>
        <v>-2.5913270092297577E-4</v>
      </c>
      <c r="FE383" s="223">
        <f t="shared" ca="1" si="751"/>
        <v>-9.4744398552547017E-5</v>
      </c>
      <c r="FF383" s="223">
        <f t="shared" ca="1" si="752"/>
        <v>9.6602738371399878E-5</v>
      </c>
      <c r="FG383" s="223">
        <f t="shared" ca="1" si="753"/>
        <v>2.6046226356358858E-4</v>
      </c>
      <c r="FH383" s="223">
        <f t="shared" ca="1" si="754"/>
        <v>3.5020913219644279E-4</v>
      </c>
      <c r="FI383" s="223">
        <f t="shared" ca="1" si="755"/>
        <v>3.4030652077292431E-4</v>
      </c>
      <c r="FJ383" s="223">
        <f t="shared" ca="1" si="756"/>
        <v>2.3357214587673534E-4</v>
      </c>
      <c r="FK383" s="223">
        <f t="shared" ca="1" si="757"/>
        <v>6.0376503262341718E-5</v>
      </c>
      <c r="FL383" s="223">
        <f t="shared" ca="1" si="758"/>
        <v>-1.2999883743696486E-4</v>
      </c>
      <c r="FM383" s="223">
        <f t="shared" ca="1" si="759"/>
        <v>-2.8338394753526011E-4</v>
      </c>
      <c r="FN383" s="223">
        <f t="shared" ca="1" si="760"/>
        <v>-3.561342013946525E-4</v>
      </c>
      <c r="FO383" s="223">
        <f t="shared" ca="1" si="761"/>
        <v>-3.2754903953632441E-4</v>
      </c>
      <c r="FP383" s="223">
        <f t="shared" ca="1" si="762"/>
        <v>-2.0576216338217895E-4</v>
      </c>
      <c r="FQ383" s="223">
        <f t="shared" ca="1" si="763"/>
        <v>-2.5427149240566044E-5</v>
      </c>
      <c r="FR383" s="223">
        <f t="shared" ca="1" si="764"/>
        <v>1.6214297663341858E-4</v>
      </c>
      <c r="FS383" s="223">
        <f t="shared" ca="1" si="765"/>
        <v>3.0357648917874353E-4</v>
      </c>
      <c r="FT383" s="223">
        <f t="shared" ca="1" si="766"/>
        <v>3.5862950355067399E-4</v>
      </c>
      <c r="FU383" s="223">
        <f t="shared" ca="1" si="767"/>
        <v>3.1163708199247105E-4</v>
      </c>
      <c r="FV383" s="223">
        <f t="shared" ca="1" si="768"/>
        <v>1.7597057877321204E-4</v>
      </c>
      <c r="FW383" s="223">
        <f t="shared" ca="1" si="769"/>
        <v>-9.7670821282899441E-6</v>
      </c>
      <c r="FX383" s="223">
        <f t="shared" ca="1" si="770"/>
        <v>-1.927255903285253E-4</v>
      </c>
      <c r="FY383" s="223">
        <f t="shared" ca="1" si="771"/>
        <v>-3.2084542327964587E-4</v>
      </c>
      <c r="FZ383" s="223">
        <f t="shared" ca="1" si="772"/>
        <v>-3.5767100754067387E-4</v>
      </c>
      <c r="GA383" s="223">
        <f t="shared" ca="1" si="773"/>
        <v>-2.9272388899087223E-4</v>
      </c>
      <c r="GB383" s="223">
        <f t="shared" ca="1" si="774"/>
        <v>-1.444843012953557E-4</v>
      </c>
      <c r="GC383" s="223">
        <f t="shared" ca="1" si="775"/>
        <v>4.4867251157020287E-5</v>
      </c>
      <c r="GD383" s="223">
        <f t="shared" ca="1" si="776"/>
        <v>2.2145215123424393E-4</v>
      </c>
      <c r="GE383" s="223">
        <f t="shared" ca="1" si="777"/>
        <v>3.3502444056241593E-4</v>
      </c>
      <c r="GF383" s="223">
        <f t="shared" ca="1" si="778"/>
        <v>3.5326794420519557E-4</v>
      </c>
      <c r="GG383" s="223">
        <f t="shared" ca="1" si="779"/>
        <v>2.7099160491913632E-4</v>
      </c>
      <c r="GH383" s="223">
        <f t="shared" ca="1" si="780"/>
        <v>1.1160656101287179E-4</v>
      </c>
      <c r="GI383" s="223">
        <f t="shared" ca="1" si="781"/>
        <v>-7.9535324030174183E-5</v>
      </c>
      <c r="GJ383" s="223">
        <f t="shared" ca="1" si="782"/>
        <v>-2.4804600686551687E-4</v>
      </c>
      <c r="GK383" s="223">
        <f t="shared" ca="1" si="783"/>
        <v>-3.459769893395813E-4</v>
      </c>
      <c r="GL383" s="223">
        <f t="shared" ca="1" si="784"/>
        <v>-3.4546271745111912E-4</v>
      </c>
      <c r="GM383" s="223">
        <f t="shared" ca="1" si="785"/>
        <v>-2.4664952355294908E-4</v>
      </c>
      <c r="GN383" s="223">
        <f t="shared" ca="1" si="786"/>
        <v>-7.7653988537481673E-5</v>
      </c>
      <c r="GO383" s="223">
        <f t="shared" ca="1" si="787"/>
        <v>1.134374282544867E-4</v>
      </c>
      <c r="GP383" s="223">
        <f t="shared" ca="1" si="788"/>
        <v>2.722510438549346E-4</v>
      </c>
      <c r="GQ383" s="223">
        <f t="shared" ca="1" si="789"/>
        <v>3.5359759057914557E-4</v>
      </c>
      <c r="GR383" s="223">
        <f t="shared" ca="1" si="790"/>
        <v>3.3433049587885721E-4</v>
      </c>
      <c r="GS383" s="223">
        <f t="shared" ca="1" si="791"/>
        <v>2.1993207244260212E-4</v>
      </c>
      <c r="GT383" s="223">
        <f t="shared" ca="1" si="792"/>
        <v>4.2953565702487384E-5</v>
      </c>
      <c r="GU383" s="223">
        <f t="shared" ca="1" si="793"/>
        <v>-1.4624706803350245E-4</v>
      </c>
      <c r="GV383" s="223">
        <f t="shared" ca="1" si="794"/>
        <v>-2.9383415446446995E-4</v>
      </c>
      <c r="GW383" s="223">
        <f t="shared" ca="1" si="795"/>
        <v>-3.5781285372532762E-4</v>
      </c>
      <c r="GX383" s="223">
        <f t="shared" ca="1" si="796"/>
        <v>-3.1997848886764196E-4</v>
      </c>
      <c r="GY383" s="223">
        <f t="shared" ca="1" si="797"/>
        <v>-1.9109655524753258E-4</v>
      </c>
      <c r="GZ383" s="223">
        <f t="shared" ca="1" si="798"/>
        <v>-7.8394765489707126E-6</v>
      </c>
      <c r="HA383" s="223">
        <f t="shared" ca="1" si="799"/>
        <v>1.7764826860057589E-4</v>
      </c>
      <c r="HB383" s="223">
        <f t="shared" ca="1" si="800"/>
        <v>3.1258748154042453E-4</v>
      </c>
      <c r="HC383" s="223">
        <f t="shared" ca="1" si="801"/>
        <v>3.5858218348973228E-4</v>
      </c>
      <c r="HD383" s="223">
        <f t="shared" ca="1" si="802"/>
        <v>3.0254491409059659E-4</v>
      </c>
      <c r="HE383" s="223">
        <f t="shared" ca="1" si="803"/>
        <v>1.6042067376142606E-4</v>
      </c>
      <c r="HF383" s="223">
        <f t="shared" ca="1" si="804"/>
        <v>-2.7350111049206412E-5</v>
      </c>
      <c r="HG383" s="223">
        <f t="shared" ca="1" si="805"/>
        <v>-2.0733861922860383E-4</v>
      </c>
      <c r="HH383" s="223">
        <f t="shared" ca="1" si="806"/>
        <v>-3.2833042029144574E-4</v>
      </c>
      <c r="HI383" s="223">
        <f t="shared" ca="1" si="807"/>
        <v>-3.5589817080616988E-4</v>
      </c>
      <c r="HJ383" s="223">
        <f t="shared" ca="1" si="808"/>
        <v>-2.8219766640298535E-4</v>
      </c>
      <c r="HK383" s="223">
        <f t="shared" ca="1" si="809"/>
        <v>-1.2819985349213632E-4</v>
      </c>
      <c r="HL383" s="223">
        <f t="shared" ca="1" si="810"/>
        <v>6.2276302126888121E-5</v>
      </c>
      <c r="HM383" s="223">
        <f t="shared" ca="1" si="811"/>
        <v>2.350321856106418E-4</v>
      </c>
      <c r="HN383" s="223">
        <f t="shared" ca="1" si="812"/>
        <v>3.4091135761139541E-4</v>
      </c>
      <c r="HO383" s="223">
        <f t="shared" ca="1" si="813"/>
        <v>3.4978666418401387E-4</v>
      </c>
      <c r="HP383" s="223">
        <f t="shared" ca="1" si="814"/>
        <v>2.5913270092297702E-4</v>
      </c>
      <c r="HQ383" s="223">
        <f t="shared" ca="1" si="815"/>
        <v>9.4744398552548738E-5</v>
      </c>
      <c r="HR383" s="223">
        <f t="shared" ca="1" si="816"/>
        <v>-9.6602738371398197E-5</v>
      </c>
      <c r="HS383" s="223">
        <f t="shared" ca="1" si="817"/>
        <v>-2.6046226356358739E-4</v>
      </c>
      <c r="HT383" s="223">
        <f t="shared" ca="1" si="818"/>
        <v>-3.5020913219644247E-4</v>
      </c>
      <c r="HU383" s="223">
        <f t="shared" ca="1" si="819"/>
        <v>-3.4030652077292486E-4</v>
      </c>
      <c r="HV383" s="223">
        <f t="shared" ca="1" si="820"/>
        <v>-2.3357214587673667E-4</v>
      </c>
      <c r="HW383" s="223">
        <f t="shared" ca="1" si="821"/>
        <v>-6.0376503262343453E-5</v>
      </c>
      <c r="HX383" s="223">
        <f t="shared" ca="1" si="822"/>
        <v>1.2999883743696324E-4</v>
      </c>
      <c r="HY383" s="223">
        <f t="shared" ca="1" si="823"/>
        <v>2.8338394753525908E-4</v>
      </c>
      <c r="HZ383" s="223">
        <f t="shared" ca="1" si="824"/>
        <v>3.5613420139465229E-4</v>
      </c>
      <c r="IA383" s="223">
        <f t="shared" ca="1" si="825"/>
        <v>3.2754903953632517E-4</v>
      </c>
      <c r="IB383" s="223">
        <f t="shared" ca="1" si="826"/>
        <v>2.0576216338218038E-4</v>
      </c>
      <c r="IC383" s="223">
        <f t="shared" ca="1" si="827"/>
        <v>2.5427149240567806E-5</v>
      </c>
      <c r="ID383" s="223">
        <f t="shared" ca="1" si="828"/>
        <v>-1.6214297663341704E-4</v>
      </c>
      <c r="IE383" s="223">
        <f t="shared" ca="1" si="829"/>
        <v>-4.6964584941232485E-4</v>
      </c>
      <c r="IF383" s="223">
        <f t="shared" ca="1" si="830"/>
        <v>-3.5862950355067399E-4</v>
      </c>
      <c r="IG383" s="223">
        <f t="shared" ca="1" si="831"/>
        <v>-3.1163708199247192E-4</v>
      </c>
      <c r="IH383" s="223">
        <f t="shared" ca="1" si="832"/>
        <v>-1.7597057877321361E-4</v>
      </c>
      <c r="II383" s="223">
        <f t="shared" ca="1" si="833"/>
        <v>9.7670821282881822E-6</v>
      </c>
      <c r="IJ383" s="223">
        <f t="shared" ca="1" si="834"/>
        <v>1.9272559032852384E-4</v>
      </c>
      <c r="IK383" s="223">
        <f t="shared" ca="1" si="835"/>
        <v>3.2084542327964505E-4</v>
      </c>
      <c r="IL383" s="223">
        <f t="shared" ca="1" si="836"/>
        <v>3.5767100754067403E-4</v>
      </c>
      <c r="IM383" s="223">
        <f t="shared" ca="1" si="837"/>
        <v>2.9272388899087326E-4</v>
      </c>
      <c r="IN383" s="223">
        <f t="shared" ca="1" si="838"/>
        <v>1.4448430129535732E-4</v>
      </c>
      <c r="IO383" s="223">
        <f t="shared" ca="1" si="839"/>
        <v>-4.4867251157018552E-5</v>
      </c>
      <c r="IP383" s="223">
        <f t="shared" ca="1" si="840"/>
        <v>-2.2145215123424254E-4</v>
      </c>
      <c r="IQ383" s="223">
        <f t="shared" ca="1" si="841"/>
        <v>-3.3502444056241528E-4</v>
      </c>
      <c r="IR383" s="223">
        <f t="shared" ca="1" si="842"/>
        <v>-3.532679442051959E-4</v>
      </c>
      <c r="IS383" s="223">
        <f t="shared" ca="1" si="843"/>
        <v>-2.7099160491913745E-4</v>
      </c>
      <c r="IT383" s="223">
        <f t="shared" ca="1" si="844"/>
        <v>-1.1160656101287346E-4</v>
      </c>
      <c r="IU383" s="223">
        <f t="shared" ca="1" si="845"/>
        <v>7.9535324030172448E-5</v>
      </c>
      <c r="IV383" s="223">
        <f t="shared" ca="1" si="846"/>
        <v>2.4804600686551556E-4</v>
      </c>
      <c r="IW383" s="223">
        <f t="shared" ca="1" si="847"/>
        <v>3.4597698933958075E-4</v>
      </c>
      <c r="IX383" s="223">
        <f t="shared" ca="1" si="848"/>
        <v>3.4546271745111961E-4</v>
      </c>
      <c r="IY383" s="223">
        <f t="shared" ca="1" si="849"/>
        <v>2.4664952355295033E-4</v>
      </c>
      <c r="IZ383" s="223">
        <f t="shared" ca="1" si="850"/>
        <v>7.7653988537483353E-5</v>
      </c>
      <c r="JA383" s="223">
        <f t="shared" ca="1" si="851"/>
        <v>-1.1343742825448503E-4</v>
      </c>
      <c r="JB383" s="223">
        <f t="shared" ca="1" si="852"/>
        <v>-2.7225104385493346E-4</v>
      </c>
    </row>
    <row r="384" spans="2:262">
      <c r="B384" s="230">
        <v>23</v>
      </c>
      <c r="C384" s="229">
        <f t="shared" si="853"/>
        <v>4.4921875000000013E-4</v>
      </c>
      <c r="D384" s="226">
        <f t="shared" ca="1" si="597"/>
        <v>50.079589277468699</v>
      </c>
      <c r="E384" s="225">
        <f ca="1">AC361</f>
        <v>7.9589277468698955E-2</v>
      </c>
      <c r="F384" s="224">
        <v>23</v>
      </c>
      <c r="G384" s="223">
        <f t="shared" ca="1" si="854"/>
        <v>-3.1478969598508675E-3</v>
      </c>
      <c r="H384" s="223">
        <f t="shared" ca="1" si="598"/>
        <v>-2.9014087940984392E-3</v>
      </c>
      <c r="I384" s="223">
        <f t="shared" ca="1" si="599"/>
        <v>-1.754634168030971E-3</v>
      </c>
      <c r="J384" s="223">
        <f t="shared" ca="1" si="600"/>
        <v>-6.3409071041400575E-5</v>
      </c>
      <c r="K384" s="223">
        <f t="shared" ca="1" si="601"/>
        <v>1.6474914085539724E-3</v>
      </c>
      <c r="L384" s="223">
        <f t="shared" ca="1" si="602"/>
        <v>2.8471870515115721E-3</v>
      </c>
      <c r="M384" s="223">
        <f t="shared" ca="1" si="603"/>
        <v>3.1634208542507332E-3</v>
      </c>
      <c r="N384" s="223">
        <f t="shared" ca="1" si="604"/>
        <v>2.4980677226864403E-3</v>
      </c>
      <c r="O384" s="223">
        <f t="shared" ca="1" si="605"/>
        <v>1.0575819892429785E-3</v>
      </c>
      <c r="P384" s="223">
        <f t="shared" ca="1" si="606"/>
        <v>-7.1106389437482491E-4</v>
      </c>
      <c r="Q384" s="223">
        <f t="shared" ca="1" si="607"/>
        <v>-2.259071721808802E-3</v>
      </c>
      <c r="R384" s="223">
        <f t="shared" ca="1" si="608"/>
        <v>-3.1061057022750979E-3</v>
      </c>
      <c r="S384" s="223">
        <f t="shared" ca="1" si="609"/>
        <v>-2.9893372314103196E-3</v>
      </c>
      <c r="T384" s="223">
        <f t="shared" ca="1" si="610"/>
        <v>-1.9449987331062973E-3</v>
      </c>
      <c r="U384" s="223">
        <f t="shared" ca="1" si="611"/>
        <v>-2.9714099673172102E-4</v>
      </c>
      <c r="V384" s="223">
        <f t="shared" ca="1" si="612"/>
        <v>1.4429174721650104E-3</v>
      </c>
      <c r="W384" s="223">
        <f t="shared" ca="1" si="613"/>
        <v>2.7352489381711276E-3</v>
      </c>
      <c r="X384" s="223">
        <f t="shared" ca="1" si="614"/>
        <v>3.1788521623536932E-3</v>
      </c>
      <c r="Y384" s="223">
        <f t="shared" ca="1" si="615"/>
        <v>2.6360802273613891E-3</v>
      </c>
      <c r="Z384" s="223">
        <f t="shared" ca="1" si="616"/>
        <v>1.2753513943873666E-3</v>
      </c>
      <c r="AA384" s="223">
        <f t="shared" ca="1" si="617"/>
        <v>-4.8110988237268985E-4</v>
      </c>
      <c r="AB384" s="223">
        <f t="shared" ca="1" si="618"/>
        <v>-2.08828619318623E-3</v>
      </c>
      <c r="AC384" s="223">
        <f t="shared" ca="1" si="619"/>
        <v>-3.0474821887775646E-3</v>
      </c>
      <c r="AD384" s="223">
        <f t="shared" ca="1" si="620"/>
        <v>-3.0610661912611799E-3</v>
      </c>
      <c r="AE384" s="223">
        <f t="shared" ca="1" si="621"/>
        <v>-2.1248231815271363E-3</v>
      </c>
      <c r="AF384" s="223">
        <f t="shared" ca="1" si="622"/>
        <v>-5.2926268961567009E-4</v>
      </c>
      <c r="AG384" s="223">
        <f t="shared" ca="1" si="623"/>
        <v>1.2305242409762353E-3</v>
      </c>
      <c r="AH384" s="223">
        <f t="shared" ca="1" si="624"/>
        <v>2.6084882738455989E-3</v>
      </c>
      <c r="AI384" s="223">
        <f t="shared" ca="1" si="625"/>
        <v>3.1770569951647793E-3</v>
      </c>
      <c r="AJ384" s="223">
        <f t="shared" ca="1" si="626"/>
        <v>2.7598075848873755E-3</v>
      </c>
      <c r="AK384" s="223">
        <f t="shared" ca="1" si="627"/>
        <v>1.4862095598257791E-3</v>
      </c>
      <c r="AL384" s="223">
        <f t="shared" ca="1" si="628"/>
        <v>-2.4854869423335387E-4</v>
      </c>
      <c r="AM384" s="223">
        <f t="shared" ca="1" si="629"/>
        <v>-1.9061840607481962E-3</v>
      </c>
      <c r="AN384" s="223">
        <f t="shared" ca="1" si="630"/>
        <v>-2.9723441052572071E-3</v>
      </c>
      <c r="AO384" s="223">
        <f t="shared" ca="1" si="631"/>
        <v>-3.1162069682028025E-3</v>
      </c>
      <c r="AP384" s="223">
        <f t="shared" ca="1" si="632"/>
        <v>-2.2931330290270331E-3</v>
      </c>
      <c r="AQ384" s="223">
        <f t="shared" ca="1" si="633"/>
        <v>-7.5851626212789761E-4</v>
      </c>
      <c r="AR384" s="223">
        <f t="shared" ca="1" si="634"/>
        <v>1.0114626923097712E-3</v>
      </c>
      <c r="AS384" s="223">
        <f t="shared" ca="1" si="635"/>
        <v>2.4675919855578436E-3</v>
      </c>
      <c r="AT384" s="223">
        <f t="shared" ca="1" si="636"/>
        <v>3.1580450808505267E-3</v>
      </c>
      <c r="AU384" s="223">
        <f t="shared" ca="1" si="637"/>
        <v>2.8685793059938895E-3</v>
      </c>
      <c r="AV384" s="223">
        <f t="shared" ca="1" si="638"/>
        <v>1.6890138268904106E-3</v>
      </c>
      <c r="AW384" s="223">
        <f t="shared" ca="1" si="639"/>
        <v>-1.4640599185057699E-5</v>
      </c>
      <c r="AX384" s="223">
        <f t="shared" ca="1" si="640"/>
        <v>-1.7137521517281862E-3</v>
      </c>
      <c r="AY384" s="223">
        <f t="shared" ca="1" si="641"/>
        <v>-2.8810986314987794E-3</v>
      </c>
      <c r="AZ384" s="223">
        <f t="shared" ca="1" si="642"/>
        <v>-3.1544607495873987E-3</v>
      </c>
      <c r="BA384" s="223">
        <f t="shared" ca="1" si="643"/>
        <v>-2.4490161899595789E-3</v>
      </c>
      <c r="BB384" s="223">
        <f t="shared" ca="1" si="644"/>
        <v>-9.8365936929580141E-4</v>
      </c>
      <c r="BC384" s="223">
        <f t="shared" ca="1" si="645"/>
        <v>7.869199396778985E-4</v>
      </c>
      <c r="BD384" s="223">
        <f t="shared" ca="1" si="646"/>
        <v>2.3133236025017164E-3</v>
      </c>
      <c r="BE384" s="223">
        <f t="shared" ca="1" si="647"/>
        <v>3.1219194466218462E-3</v>
      </c>
      <c r="BF384" s="223">
        <f t="shared" ca="1" si="648"/>
        <v>2.961805947300002E-3</v>
      </c>
      <c r="BG384" s="223">
        <f t="shared" ca="1" si="649"/>
        <v>1.8826651816865408E-3</v>
      </c>
      <c r="BH384" s="223">
        <f t="shared" ca="1" si="650"/>
        <v>2.1934683453872245E-4</v>
      </c>
      <c r="BI384" s="223">
        <f t="shared" ca="1" si="651"/>
        <v>-1.5120332713139855E-3</v>
      </c>
      <c r="BJ384" s="223">
        <f t="shared" ca="1" si="652"/>
        <v>-2.7742402346303268E-3</v>
      </c>
      <c r="BK384" s="223">
        <f t="shared" ca="1" si="653"/>
        <v>-3.1756202348592376E-3</v>
      </c>
      <c r="BL384" s="223">
        <f t="shared" ca="1" si="654"/>
        <v>-2.5916279199695558E-3</v>
      </c>
      <c r="BM384" s="223">
        <f t="shared" ca="1" si="655"/>
        <v>-1.2034719411146777E-3</v>
      </c>
      <c r="BN384" s="223">
        <f t="shared" ca="1" si="656"/>
        <v>5.5811279971209444E-4</v>
      </c>
      <c r="BO384" s="223">
        <f t="shared" ca="1" si="657"/>
        <v>2.1465191184112148E-3</v>
      </c>
      <c r="BP384" s="223">
        <f t="shared" ca="1" si="658"/>
        <v>3.0688758604206457E-3</v>
      </c>
      <c r="BQ384" s="223">
        <f t="shared" ca="1" si="659"/>
        <v>3.0389823055590737E-3</v>
      </c>
      <c r="BR384" s="223">
        <f t="shared" ca="1" si="660"/>
        <v>2.066114210744068E-3</v>
      </c>
      <c r="BS384" s="223">
        <f t="shared" ca="1" si="661"/>
        <v>4.5214560876134183E-4</v>
      </c>
      <c r="BT384" s="223">
        <f t="shared" ca="1" si="662"/>
        <v>-1.302120551596011E-3</v>
      </c>
      <c r="BU384" s="223">
        <f t="shared" ca="1" si="663"/>
        <v>-2.6523479895629708E-3</v>
      </c>
      <c r="BV384" s="223">
        <f t="shared" ca="1" si="664"/>
        <v>-3.1795707589343191E-3</v>
      </c>
      <c r="BW384" s="223">
        <f t="shared" ca="1" si="665"/>
        <v>-2.7201953937357856E-3</v>
      </c>
      <c r="BX384" s="223">
        <f t="shared" ca="1" si="666"/>
        <v>-1.4167627942126917E-3</v>
      </c>
      <c r="BY384" s="223">
        <f t="shared" ca="1" si="667"/>
        <v>3.2628119812830704E-4</v>
      </c>
      <c r="BZ384" s="223">
        <f t="shared" ca="1" si="668"/>
        <v>1.9680824612380039E-3</v>
      </c>
      <c r="CA384" s="223">
        <f t="shared" ca="1" si="669"/>
        <v>2.9992017700363792E-3</v>
      </c>
      <c r="CB384" s="223">
        <f t="shared" ca="1" si="670"/>
        <v>3.0996901553989277E-3</v>
      </c>
      <c r="CC384" s="223">
        <f t="shared" ca="1" si="671"/>
        <v>2.238366787880025E-3</v>
      </c>
      <c r="CD384" s="223">
        <f t="shared" ca="1" si="672"/>
        <v>6.8249416675501438E-4</v>
      </c>
      <c r="CE384" s="223">
        <f t="shared" ca="1" si="673"/>
        <v>-1.0851515277898016E-3</v>
      </c>
      <c r="CF384" s="223">
        <f t="shared" ca="1" si="674"/>
        <v>-2.5160824409337949E-3</v>
      </c>
      <c r="CG384" s="223">
        <f t="shared" ca="1" si="675"/>
        <v>-3.1662909135803958E-3</v>
      </c>
      <c r="CH384" s="223">
        <f t="shared" ca="1" si="676"/>
        <v>-2.8340218929785057E-3</v>
      </c>
      <c r="CI384" s="223">
        <f t="shared" ca="1" si="677"/>
        <v>-1.6223760869768277E-3</v>
      </c>
      <c r="CJ384" s="223">
        <f t="shared" ca="1" si="678"/>
        <v>9.2681450462026894E-5</v>
      </c>
      <c r="CK384" s="223">
        <f t="shared" ca="1" si="679"/>
        <v>1.7789805946875233E-3</v>
      </c>
      <c r="CL384" s="223">
        <f t="shared" ca="1" si="680"/>
        <v>2.9132747454015877E-3</v>
      </c>
      <c r="CM384" s="223">
        <f t="shared" ca="1" si="681"/>
        <v>3.1436005157214003E-3</v>
      </c>
      <c r="CN384" s="223">
        <f t="shared" ca="1" si="682"/>
        <v>2.3984894614544981E-3</v>
      </c>
      <c r="CO384" s="223">
        <f t="shared" ca="1" si="683"/>
        <v>9.0914422972595936E-4</v>
      </c>
      <c r="CP384" s="223">
        <f t="shared" ca="1" si="684"/>
        <v>-8.6230197383412857E-4</v>
      </c>
      <c r="CQ384" s="223">
        <f t="shared" ca="1" si="685"/>
        <v>-2.3661820235572244E-3</v>
      </c>
      <c r="CR384" s="223">
        <f t="shared" ca="1" si="686"/>
        <v>-3.1358526634300407E-3</v>
      </c>
      <c r="CS384" s="223">
        <f t="shared" ca="1" si="687"/>
        <v>-2.9324905820360941E-3</v>
      </c>
      <c r="CT384" s="223">
        <f t="shared" ca="1" si="688"/>
        <v>-1.8191975831587214E-3</v>
      </c>
      <c r="CU384" s="223">
        <f t="shared" ca="1" si="689"/>
        <v>-1.4142054601449312E-4</v>
      </c>
      <c r="CV384" s="223">
        <f t="shared" ca="1" si="690"/>
        <v>1.5802382781588921E-3</v>
      </c>
      <c r="CW384" s="223">
        <f t="shared" ca="1" si="691"/>
        <v>2.8115604325077087E-3</v>
      </c>
      <c r="CX384" s="223">
        <f t="shared" ca="1" si="692"/>
        <v>3.1704754324793924E-3</v>
      </c>
      <c r="CY384" s="223">
        <f t="shared" ca="1" si="693"/>
        <v>2.5456145128259396E-3</v>
      </c>
      <c r="CZ384" s="223">
        <f t="shared" ca="1" si="694"/>
        <v>1.1308675613453812E-3</v>
      </c>
      <c r="DA384" s="223">
        <f t="shared" ca="1" si="695"/>
        <v>-6.3477953077014575E-4</v>
      </c>
      <c r="DB384" s="223">
        <f t="shared" ca="1" si="696"/>
        <v>-2.2034590607827886E-3</v>
      </c>
      <c r="DC384" s="223">
        <f t="shared" ca="1" si="697"/>
        <v>-3.0884209559980682E-3</v>
      </c>
      <c r="DD384" s="223">
        <f t="shared" ca="1" si="698"/>
        <v>-3.0150678505509636E-3</v>
      </c>
      <c r="DE384" s="223">
        <f t="shared" ca="1" si="699"/>
        <v>-2.0061606900174337E-3</v>
      </c>
      <c r="DF384" s="223">
        <f t="shared" ca="1" si="700"/>
        <v>-3.7475617229911417E-4</v>
      </c>
      <c r="DG384" s="223">
        <f t="shared" ca="1" si="701"/>
        <v>1.3729325134849341E-3</v>
      </c>
      <c r="DH384" s="223">
        <f t="shared" ca="1" si="702"/>
        <v>2.6946100300291095E-3</v>
      </c>
      <c r="DI384" s="223">
        <f t="shared" ca="1" si="703"/>
        <v>3.180169268170485E-3</v>
      </c>
      <c r="DJ384" s="223">
        <f t="shared" ca="1" si="704"/>
        <v>2.6789446585936665E-3</v>
      </c>
      <c r="DK384" s="223">
        <f t="shared" ca="1" si="705"/>
        <v>1.3464626236685446E-3</v>
      </c>
      <c r="DL384" s="223">
        <f t="shared" ca="1" si="706"/>
        <v>-4.038171624299587E-4</v>
      </c>
      <c r="DM384" s="223">
        <f t="shared" ca="1" si="707"/>
        <v>-2.0287953624445053E-3</v>
      </c>
      <c r="DN384" s="223">
        <f t="shared" ca="1" si="708"/>
        <v>-3.0242528278166597E-3</v>
      </c>
      <c r="DO384" s="223">
        <f t="shared" ca="1" si="709"/>
        <v>-3.0813062051503193E-3</v>
      </c>
      <c r="DP384" s="223">
        <f t="shared" ca="1" si="710"/>
        <v>-2.1822522382779074E-3</v>
      </c>
      <c r="DQ384" s="223">
        <f t="shared" ca="1" si="711"/>
        <v>-6.0606096241621189E-4</v>
      </c>
      <c r="DR384" s="223">
        <f t="shared" ca="1" si="712"/>
        <v>1.1581867085659315E-3</v>
      </c>
      <c r="DS384" s="223">
        <f t="shared" ca="1" si="713"/>
        <v>2.56305730232971E-3</v>
      </c>
      <c r="DT384" s="223">
        <f t="shared" ca="1" si="714"/>
        <v>3.1726294910591653E-3</v>
      </c>
      <c r="DU384" s="223">
        <f t="shared" ca="1" si="715"/>
        <v>2.7977573711456807E-3</v>
      </c>
      <c r="DV384" s="223">
        <f t="shared" ca="1" si="716"/>
        <v>1.554761088373019E-3</v>
      </c>
      <c r="DW384" s="223">
        <f t="shared" ca="1" si="717"/>
        <v>-1.7066647389878662E-4</v>
      </c>
      <c r="DX384" s="223">
        <f t="shared" ca="1" si="718"/>
        <v>-1.8431374462569898E-3</v>
      </c>
      <c r="DY384" s="223">
        <f t="shared" ca="1" si="719"/>
        <v>-2.9436960115321251E-3</v>
      </c>
      <c r="DZ384" s="223">
        <f t="shared" ca="1" si="720"/>
        <v>-3.1308466944515198E-3</v>
      </c>
      <c r="EA384" s="223">
        <f t="shared" ca="1" si="721"/>
        <v>-2.3465179725831202E-3</v>
      </c>
      <c r="EB384" s="223">
        <f t="shared" ca="1" si="722"/>
        <v>-8.3408145566724436E-4</v>
      </c>
      <c r="EC384" s="223">
        <f t="shared" ca="1" si="723"/>
        <v>9.3716458952487931E-4</v>
      </c>
      <c r="ED384" s="223">
        <f t="shared" ca="1" si="724"/>
        <v>2.417615145038987E-3</v>
      </c>
      <c r="EE384" s="223">
        <f t="shared" ca="1" si="725"/>
        <v>3.1478969598508653E-3</v>
      </c>
      <c r="EF384" s="223">
        <f t="shared" ca="1" si="726"/>
        <v>2.9014087940984405E-3</v>
      </c>
      <c r="EG384" s="223">
        <f t="shared" ca="1" si="727"/>
        <v>1.7546341680310057E-3</v>
      </c>
      <c r="EH384" s="223">
        <f t="shared" ca="1" si="728"/>
        <v>6.3409071041433535E-5</v>
      </c>
      <c r="EI384" s="223">
        <f t="shared" ca="1" si="729"/>
        <v>-1.6474914085539511E-3</v>
      </c>
      <c r="EJ384" s="223">
        <f t="shared" ca="1" si="730"/>
        <v>-2.8471870515115643E-3</v>
      </c>
      <c r="EK384" s="223">
        <f t="shared" ca="1" si="731"/>
        <v>-3.1634208542507341E-3</v>
      </c>
      <c r="EL384" s="223">
        <f t="shared" ca="1" si="732"/>
        <v>-2.4980677226864407E-3</v>
      </c>
      <c r="EM384" s="223">
        <f t="shared" ca="1" si="733"/>
        <v>-1.0575819892430134E-3</v>
      </c>
      <c r="EN384" s="223">
        <f t="shared" ca="1" si="734"/>
        <v>7.1106389437479672E-4</v>
      </c>
      <c r="EO384" s="223">
        <f t="shared" ca="1" si="735"/>
        <v>2.2590717218087877E-3</v>
      </c>
      <c r="EP384" s="223">
        <f t="shared" ca="1" si="736"/>
        <v>3.1061057022750949E-3</v>
      </c>
      <c r="EQ384" s="223">
        <f t="shared" ca="1" si="737"/>
        <v>2.9893372314103222E-3</v>
      </c>
      <c r="ER384" s="223">
        <f t="shared" ca="1" si="738"/>
        <v>1.9449987331063311E-3</v>
      </c>
      <c r="ES384" s="223">
        <f t="shared" ca="1" si="739"/>
        <v>2.9714099673175203E-4</v>
      </c>
      <c r="ET384" s="223">
        <f t="shared" ca="1" si="740"/>
        <v>-1.4429174721649874E-3</v>
      </c>
      <c r="EU384" s="223">
        <f t="shared" ca="1" si="741"/>
        <v>-2.7352489381711172E-3</v>
      </c>
      <c r="EV384" s="223">
        <f t="shared" ca="1" si="742"/>
        <v>-3.1788521623536932E-3</v>
      </c>
      <c r="EW384" s="223">
        <f t="shared" ca="1" si="743"/>
        <v>-2.6360802273613913E-3</v>
      </c>
      <c r="EX384" s="223">
        <f t="shared" ca="1" si="744"/>
        <v>-1.2753513943874006E-3</v>
      </c>
      <c r="EY384" s="223">
        <f t="shared" ca="1" si="745"/>
        <v>4.8110988237265863E-4</v>
      </c>
      <c r="EZ384" s="223">
        <f t="shared" ca="1" si="746"/>
        <v>2.0882861931862148E-3</v>
      </c>
      <c r="FA384" s="223">
        <f t="shared" ca="1" si="747"/>
        <v>3.0474821887775602E-3</v>
      </c>
      <c r="FB384" s="223">
        <f t="shared" ca="1" si="748"/>
        <v>3.0610661912611825E-3</v>
      </c>
      <c r="FC384" s="223">
        <f t="shared" ca="1" si="749"/>
        <v>2.1248231815271345E-3</v>
      </c>
      <c r="FD384" s="223">
        <f t="shared" ca="1" si="750"/>
        <v>5.2926268961570717E-4</v>
      </c>
      <c r="FE384" s="223">
        <f t="shared" ca="1" si="751"/>
        <v>-1.2305242409762114E-3</v>
      </c>
      <c r="FF384" s="223">
        <f t="shared" ca="1" si="752"/>
        <v>-2.6084882738455877E-3</v>
      </c>
      <c r="FG384" s="223">
        <f t="shared" ca="1" si="753"/>
        <v>-3.1770569951647789E-3</v>
      </c>
      <c r="FH384" s="223">
        <f t="shared" ca="1" si="754"/>
        <v>-2.7598075848873742E-3</v>
      </c>
      <c r="FI384" s="223">
        <f t="shared" ca="1" si="755"/>
        <v>-1.4862095598258164E-3</v>
      </c>
      <c r="FJ384" s="223">
        <f t="shared" ca="1" si="756"/>
        <v>2.4854869423332243E-4</v>
      </c>
      <c r="FK384" s="223">
        <f t="shared" ca="1" si="757"/>
        <v>1.9061840607481799E-3</v>
      </c>
      <c r="FL384" s="223">
        <f t="shared" ca="1" si="758"/>
        <v>2.9723441052571997E-3</v>
      </c>
      <c r="FM384" s="223">
        <f t="shared" ca="1" si="759"/>
        <v>3.1162069682028042E-3</v>
      </c>
      <c r="FN384" s="223">
        <f t="shared" ca="1" si="760"/>
        <v>2.2931330290270314E-3</v>
      </c>
      <c r="FO384" s="223">
        <f t="shared" ca="1" si="761"/>
        <v>7.5851626212792797E-4</v>
      </c>
      <c r="FP384" s="223">
        <f t="shared" ca="1" si="762"/>
        <v>-1.0114626923097417E-3</v>
      </c>
      <c r="FQ384" s="223">
        <f t="shared" ca="1" si="763"/>
        <v>-2.467591985557831E-3</v>
      </c>
      <c r="FR384" s="223">
        <f t="shared" ca="1" si="764"/>
        <v>-3.1580450808505263E-3</v>
      </c>
      <c r="FS384" s="223">
        <f t="shared" ca="1" si="765"/>
        <v>-2.8685793059938934E-3</v>
      </c>
      <c r="FT384" s="223">
        <f t="shared" ca="1" si="766"/>
        <v>-1.6890138268904468E-3</v>
      </c>
      <c r="FU384" s="223">
        <f t="shared" ca="1" si="767"/>
        <v>1.464059918502604E-5</v>
      </c>
      <c r="FV384" s="223">
        <f t="shared" ca="1" si="768"/>
        <v>1.7137521517281689E-3</v>
      </c>
      <c r="FW384" s="223">
        <f t="shared" ca="1" si="769"/>
        <v>2.8810986314987707E-3</v>
      </c>
      <c r="FX384" s="223">
        <f t="shared" ca="1" si="770"/>
        <v>3.1544607495874E-3</v>
      </c>
      <c r="FY384" s="223">
        <f t="shared" ca="1" si="771"/>
        <v>2.4490161899595776E-3</v>
      </c>
      <c r="FZ384" s="223">
        <f t="shared" ca="1" si="772"/>
        <v>9.8365936929584218E-4</v>
      </c>
      <c r="GA384" s="223">
        <f t="shared" ca="1" si="773"/>
        <v>-7.8691993967786793E-4</v>
      </c>
      <c r="GB384" s="223">
        <f t="shared" ca="1" si="774"/>
        <v>-2.3133236025017026E-3</v>
      </c>
      <c r="GC384" s="223">
        <f t="shared" ca="1" si="775"/>
        <v>-3.1219194466218445E-3</v>
      </c>
      <c r="GD384" s="223">
        <f t="shared" ca="1" si="776"/>
        <v>-2.9618059473000059E-3</v>
      </c>
      <c r="GE384" s="223">
        <f t="shared" ca="1" si="777"/>
        <v>-1.8826651816865755E-3</v>
      </c>
      <c r="GF384" s="223">
        <f t="shared" ca="1" si="778"/>
        <v>-2.1934683453875389E-4</v>
      </c>
      <c r="GG384" s="223">
        <f t="shared" ca="1" si="779"/>
        <v>1.5120332713139677E-3</v>
      </c>
      <c r="GH384" s="223">
        <f t="shared" ca="1" si="780"/>
        <v>2.7742402346303168E-3</v>
      </c>
      <c r="GI384" s="223">
        <f t="shared" ca="1" si="781"/>
        <v>3.1756202348592385E-3</v>
      </c>
      <c r="GJ384" s="223">
        <f t="shared" ca="1" si="782"/>
        <v>2.5916279199695545E-3</v>
      </c>
      <c r="GK384" s="223">
        <f t="shared" ca="1" si="783"/>
        <v>1.2034719411147172E-3</v>
      </c>
      <c r="GL384" s="223">
        <f t="shared" ca="1" si="784"/>
        <v>-5.581127997120747E-4</v>
      </c>
      <c r="GM384" s="223">
        <f t="shared" ca="1" si="785"/>
        <v>-2.1465191184112001E-3</v>
      </c>
      <c r="GN384" s="223">
        <f t="shared" ca="1" si="786"/>
        <v>-3.0688758604206405E-3</v>
      </c>
      <c r="GO384" s="223">
        <f t="shared" ca="1" si="787"/>
        <v>-3.0389823055590728E-3</v>
      </c>
      <c r="GP384" s="223">
        <f t="shared" ca="1" si="788"/>
        <v>-2.0661142107440663E-3</v>
      </c>
      <c r="GQ384" s="223">
        <f t="shared" ca="1" si="789"/>
        <v>-4.5214560876138412E-4</v>
      </c>
      <c r="GR384" s="223">
        <f t="shared" ca="1" si="790"/>
        <v>1.3021205515959928E-3</v>
      </c>
      <c r="GS384" s="223">
        <f t="shared" ca="1" si="791"/>
        <v>2.6523479895629596E-3</v>
      </c>
      <c r="GT384" s="223">
        <f t="shared" ca="1" si="792"/>
        <v>3.1795707589343187E-3</v>
      </c>
      <c r="GU384" s="223">
        <f t="shared" ca="1" si="793"/>
        <v>2.7201953937357843E-3</v>
      </c>
      <c r="GV384" s="223">
        <f t="shared" ca="1" si="794"/>
        <v>1.4167627942127301E-3</v>
      </c>
      <c r="GW384" s="223">
        <f t="shared" ca="1" si="795"/>
        <v>-3.2628119812828666E-4</v>
      </c>
      <c r="GX384" s="223">
        <f t="shared" ca="1" si="796"/>
        <v>-1.9680824612379878E-3</v>
      </c>
      <c r="GY384" s="223">
        <f t="shared" ca="1" si="797"/>
        <v>-2.9992017700363727E-3</v>
      </c>
      <c r="GZ384" s="223">
        <f t="shared" ca="1" si="798"/>
        <v>-3.0996901553989272E-3</v>
      </c>
      <c r="HA384" s="223">
        <f t="shared" ca="1" si="799"/>
        <v>-2.2383667878800237E-3</v>
      </c>
      <c r="HB384" s="223">
        <f t="shared" ca="1" si="800"/>
        <v>-6.8249416675505645E-4</v>
      </c>
      <c r="HC384" s="223">
        <f t="shared" ca="1" si="801"/>
        <v>1.0851515277897829E-3</v>
      </c>
      <c r="HD384" s="223">
        <f t="shared" ca="1" si="802"/>
        <v>2.5160824409337823E-3</v>
      </c>
      <c r="HE384" s="223">
        <f t="shared" ca="1" si="803"/>
        <v>3.1662909135803936E-3</v>
      </c>
      <c r="HF384" s="223">
        <f t="shared" ca="1" si="804"/>
        <v>2.8340218929785049E-3</v>
      </c>
      <c r="HG384" s="223">
        <f t="shared" ca="1" si="805"/>
        <v>1.6223760869768645E-3</v>
      </c>
      <c r="HH384" s="223">
        <f t="shared" ca="1" si="806"/>
        <v>-9.268145046198396E-5</v>
      </c>
      <c r="HI384" s="223">
        <f t="shared" ca="1" si="807"/>
        <v>-1.7789805946875066E-3</v>
      </c>
      <c r="HJ384" s="223">
        <f t="shared" ca="1" si="808"/>
        <v>-2.9132747454015794E-3</v>
      </c>
      <c r="HK384" s="223">
        <f t="shared" ca="1" si="809"/>
        <v>-3.1436005157213995E-3</v>
      </c>
      <c r="HL384" s="223">
        <f t="shared" ca="1" si="810"/>
        <v>-2.3984894614544968E-3</v>
      </c>
      <c r="HM384" s="223">
        <f t="shared" ca="1" si="811"/>
        <v>-9.0914422972600034E-4</v>
      </c>
      <c r="HN384" s="223">
        <f t="shared" ca="1" si="812"/>
        <v>8.6230197383410884E-4</v>
      </c>
      <c r="HO384" s="223">
        <f t="shared" ca="1" si="813"/>
        <v>2.366182023557211E-3</v>
      </c>
      <c r="HP384" s="223">
        <f t="shared" ca="1" si="814"/>
        <v>3.1358526634300368E-3</v>
      </c>
      <c r="HQ384" s="223">
        <f t="shared" ca="1" si="815"/>
        <v>2.9324905820360936E-3</v>
      </c>
      <c r="HR384" s="223">
        <f t="shared" ca="1" si="816"/>
        <v>1.8191975831587566E-3</v>
      </c>
      <c r="HS384" s="223">
        <f t="shared" ca="1" si="817"/>
        <v>1.4142054601453606E-4</v>
      </c>
      <c r="HT384" s="223">
        <f t="shared" ca="1" si="818"/>
        <v>-1.5802382781588751E-3</v>
      </c>
      <c r="HU384" s="223">
        <f t="shared" ca="1" si="819"/>
        <v>-2.8115604325076992E-3</v>
      </c>
      <c r="HV384" s="223">
        <f t="shared" ca="1" si="820"/>
        <v>-3.1704754324793942E-3</v>
      </c>
      <c r="HW384" s="223">
        <f t="shared" ca="1" si="821"/>
        <v>-2.5456145128259383E-3</v>
      </c>
      <c r="HX384" s="223">
        <f t="shared" ca="1" si="822"/>
        <v>-1.1308675613454216E-3</v>
      </c>
      <c r="HY384" s="223">
        <f t="shared" ca="1" si="823"/>
        <v>6.3477953077012601E-4</v>
      </c>
      <c r="HZ384" s="223">
        <f t="shared" ca="1" si="824"/>
        <v>2.2034590607828064E-3</v>
      </c>
      <c r="IA384" s="223">
        <f t="shared" ca="1" si="825"/>
        <v>3.0884209559980634E-3</v>
      </c>
      <c r="IB384" s="223">
        <f t="shared" ca="1" si="826"/>
        <v>3.0150678505509766E-3</v>
      </c>
      <c r="IC384" s="223">
        <f t="shared" ca="1" si="827"/>
        <v>2.006160690017432E-3</v>
      </c>
      <c r="ID384" s="223">
        <f t="shared" ca="1" si="828"/>
        <v>3.7475617229915667E-4</v>
      </c>
      <c r="IE384" s="223">
        <f t="shared" ca="1" si="829"/>
        <v>-2.6628955370109962E-3</v>
      </c>
      <c r="IF384" s="223">
        <f t="shared" ca="1" si="830"/>
        <v>-2.6946100300290986E-3</v>
      </c>
      <c r="IG384" s="223">
        <f t="shared" ca="1" si="831"/>
        <v>-3.180169268170485E-3</v>
      </c>
      <c r="IH384" s="223">
        <f t="shared" ca="1" si="832"/>
        <v>-2.6789446585936657E-3</v>
      </c>
      <c r="II384" s="223">
        <f t="shared" ca="1" si="833"/>
        <v>-1.3464626236685839E-3</v>
      </c>
      <c r="IJ384" s="223">
        <f t="shared" ca="1" si="834"/>
        <v>4.038171624299832E-4</v>
      </c>
      <c r="IK384" s="223">
        <f t="shared" ca="1" si="835"/>
        <v>2.0287953624444893E-3</v>
      </c>
      <c r="IL384" s="223">
        <f t="shared" ca="1" si="836"/>
        <v>3.0242528278166397E-3</v>
      </c>
      <c r="IM384" s="223">
        <f t="shared" ca="1" si="837"/>
        <v>3.0813062051503184E-3</v>
      </c>
      <c r="IN384" s="223">
        <f t="shared" ca="1" si="838"/>
        <v>2.1822522382779555E-3</v>
      </c>
      <c r="IO384" s="223">
        <f t="shared" ca="1" si="839"/>
        <v>6.0606096241618739E-4</v>
      </c>
      <c r="IP384" s="223">
        <f t="shared" ca="1" si="840"/>
        <v>-1.1581867085659124E-3</v>
      </c>
      <c r="IQ384" s="223">
        <f t="shared" ca="1" si="841"/>
        <v>-2.5630573023296714E-3</v>
      </c>
      <c r="IR384" s="223">
        <f t="shared" ca="1" si="842"/>
        <v>-3.172629491059164E-3</v>
      </c>
      <c r="IS384" s="223">
        <f t="shared" ca="1" si="843"/>
        <v>-2.7977573711457119E-3</v>
      </c>
      <c r="IT384" s="223">
        <f t="shared" ca="1" si="844"/>
        <v>-1.5547610883729973E-3</v>
      </c>
      <c r="IU384" s="223">
        <f t="shared" ca="1" si="845"/>
        <v>1.7066647389876624E-4</v>
      </c>
      <c r="IV384" s="223">
        <f t="shared" ca="1" si="846"/>
        <v>1.8431374462570104E-3</v>
      </c>
      <c r="IW384" s="223">
        <f t="shared" ca="1" si="847"/>
        <v>2.9436960115321177E-3</v>
      </c>
      <c r="IX384" s="223">
        <f t="shared" ca="1" si="848"/>
        <v>3.1308466944515315E-3</v>
      </c>
      <c r="IY384" s="223">
        <f t="shared" ca="1" si="849"/>
        <v>2.346517972583134E-3</v>
      </c>
      <c r="IZ384" s="223">
        <f t="shared" ca="1" si="850"/>
        <v>8.3408145566726366E-4</v>
      </c>
      <c r="JA384" s="223">
        <f t="shared" ca="1" si="851"/>
        <v>-9.3716458952490338E-4</v>
      </c>
      <c r="JB384" s="223">
        <f t="shared" ca="1" si="852"/>
        <v>-2.4176151450389736E-3</v>
      </c>
    </row>
    <row r="385" spans="2:262">
      <c r="B385" s="230">
        <v>24</v>
      </c>
      <c r="C385" s="229">
        <f t="shared" si="853"/>
        <v>4.6875000000000015E-4</v>
      </c>
      <c r="D385" s="226">
        <f t="shared" ca="1" si="597"/>
        <v>50.079005482625185</v>
      </c>
      <c r="E385" s="225">
        <f ca="1">AD361</f>
        <v>7.9005482625185988E-2</v>
      </c>
      <c r="F385" s="224">
        <v>24</v>
      </c>
      <c r="G385" s="223">
        <f t="shared" ca="1" si="854"/>
        <v>-4.9169277211946511E-4</v>
      </c>
      <c r="H385" s="223">
        <f t="shared" ca="1" si="598"/>
        <v>-4.4680768719264265E-4</v>
      </c>
      <c r="I385" s="223">
        <f t="shared" ca="1" si="599"/>
        <v>-2.5132125676826202E-4</v>
      </c>
      <c r="J385" s="223">
        <f t="shared" ca="1" si="600"/>
        <v>2.8875711335652257E-5</v>
      </c>
      <c r="K385" s="223">
        <f t="shared" ca="1" si="601"/>
        <v>2.9933980978669189E-4</v>
      </c>
      <c r="L385" s="223">
        <f t="shared" ca="1" si="602"/>
        <v>4.6890819984446452E-4</v>
      </c>
      <c r="M385" s="223">
        <f t="shared" ca="1" si="603"/>
        <v>4.8042602847363068E-4</v>
      </c>
      <c r="N385" s="223">
        <f t="shared" ca="1" si="604"/>
        <v>3.3001108742557807E-4</v>
      </c>
      <c r="O385" s="223">
        <f t="shared" ca="1" si="605"/>
        <v>6.8362353360942917E-5</v>
      </c>
      <c r="P385" s="223">
        <f t="shared" ca="1" si="606"/>
        <v>-2.1632864853535243E-4</v>
      </c>
      <c r="Q385" s="223">
        <f t="shared" ca="1" si="607"/>
        <v>-4.2810374841618931E-4</v>
      </c>
      <c r="R385" s="223">
        <f t="shared" ca="1" si="608"/>
        <v>-4.9558186690639783E-4</v>
      </c>
      <c r="S385" s="223">
        <f t="shared" ca="1" si="609"/>
        <v>-3.9601877706547928E-4</v>
      </c>
      <c r="T385" s="223">
        <f t="shared" ca="1" si="610"/>
        <v>-1.629732911559261E-4</v>
      </c>
      <c r="U385" s="223">
        <f t="shared" ca="1" si="611"/>
        <v>1.2500409863930358E-4</v>
      </c>
      <c r="V385" s="223">
        <f t="shared" ca="1" si="612"/>
        <v>3.7084751001962787E-4</v>
      </c>
      <c r="W385" s="223">
        <f t="shared" ca="1" si="613"/>
        <v>4.91692772119465E-4</v>
      </c>
      <c r="X385" s="223">
        <f t="shared" ca="1" si="614"/>
        <v>4.4680768719264287E-4</v>
      </c>
      <c r="Y385" s="223">
        <f t="shared" ca="1" si="615"/>
        <v>2.513212567682624E-4</v>
      </c>
      <c r="Z385" s="223">
        <f t="shared" ca="1" si="616"/>
        <v>-2.887571133565158E-5</v>
      </c>
      <c r="AA385" s="223">
        <f t="shared" ca="1" si="617"/>
        <v>-2.9933980978669205E-4</v>
      </c>
      <c r="AB385" s="223">
        <f t="shared" ca="1" si="618"/>
        <v>-4.6890819984446452E-4</v>
      </c>
      <c r="AC385" s="223">
        <f t="shared" ca="1" si="619"/>
        <v>-4.8042602847363073E-4</v>
      </c>
      <c r="AD385" s="223">
        <f t="shared" ca="1" si="620"/>
        <v>-3.3001108742557823E-4</v>
      </c>
      <c r="AE385" s="223">
        <f t="shared" ca="1" si="621"/>
        <v>-6.8362353360943161E-5</v>
      </c>
      <c r="AF385" s="223">
        <f t="shared" ca="1" si="622"/>
        <v>2.1632864853535227E-4</v>
      </c>
      <c r="AG385" s="223">
        <f t="shared" ca="1" si="623"/>
        <v>4.2810374841618893E-4</v>
      </c>
      <c r="AH385" s="223">
        <f t="shared" ca="1" si="624"/>
        <v>4.9558186690639783E-4</v>
      </c>
      <c r="AI385" s="223">
        <f t="shared" ca="1" si="625"/>
        <v>3.9601877706547966E-4</v>
      </c>
      <c r="AJ385" s="223">
        <f t="shared" ca="1" si="626"/>
        <v>1.6297329115592629E-4</v>
      </c>
      <c r="AK385" s="223">
        <f t="shared" ca="1" si="627"/>
        <v>-1.2500409863930255E-4</v>
      </c>
      <c r="AL385" s="223">
        <f t="shared" ca="1" si="628"/>
        <v>-3.7084751001962776E-4</v>
      </c>
      <c r="AM385" s="223">
        <f t="shared" ca="1" si="629"/>
        <v>-4.9169277211946511E-4</v>
      </c>
      <c r="AN385" s="223">
        <f t="shared" ca="1" si="630"/>
        <v>-4.4680768719264287E-4</v>
      </c>
      <c r="AO385" s="223">
        <f t="shared" ca="1" si="631"/>
        <v>-2.5132125676826186E-4</v>
      </c>
      <c r="AP385" s="223">
        <f t="shared" ca="1" si="632"/>
        <v>2.8875711335651444E-5</v>
      </c>
      <c r="AQ385" s="223">
        <f t="shared" ca="1" si="633"/>
        <v>2.9933980978669194E-4</v>
      </c>
      <c r="AR385" s="223">
        <f t="shared" ca="1" si="634"/>
        <v>4.689081998444642E-4</v>
      </c>
      <c r="AS385" s="223">
        <f t="shared" ca="1" si="635"/>
        <v>4.8042602847363079E-4</v>
      </c>
      <c r="AT385" s="223">
        <f t="shared" ca="1" si="636"/>
        <v>3.3001108742557899E-4</v>
      </c>
      <c r="AU385" s="223">
        <f t="shared" ca="1" si="637"/>
        <v>6.8362353360943296E-5</v>
      </c>
      <c r="AV385" s="223">
        <f t="shared" ca="1" si="638"/>
        <v>-2.1632864853535287E-4</v>
      </c>
      <c r="AW385" s="223">
        <f t="shared" ca="1" si="639"/>
        <v>-4.2810374841618888E-4</v>
      </c>
      <c r="AX385" s="223">
        <f t="shared" ca="1" si="640"/>
        <v>-4.9558186690639783E-4</v>
      </c>
      <c r="AY385" s="223">
        <f t="shared" ca="1" si="641"/>
        <v>-3.9601877706547971E-4</v>
      </c>
      <c r="AZ385" s="223">
        <f t="shared" ca="1" si="642"/>
        <v>-1.6297329115592639E-4</v>
      </c>
      <c r="BA385" s="223">
        <f t="shared" ca="1" si="643"/>
        <v>1.2500409863930239E-4</v>
      </c>
      <c r="BB385" s="223">
        <f t="shared" ca="1" si="644"/>
        <v>3.708475100196276E-4</v>
      </c>
      <c r="BC385" s="223">
        <f t="shared" ca="1" si="645"/>
        <v>4.9169277211946511E-4</v>
      </c>
      <c r="BD385" s="223">
        <f t="shared" ca="1" si="646"/>
        <v>4.4680768719264298E-4</v>
      </c>
      <c r="BE385" s="223">
        <f t="shared" ca="1" si="647"/>
        <v>2.5132125676826197E-4</v>
      </c>
      <c r="BF385" s="223">
        <f t="shared" ca="1" si="648"/>
        <v>-2.8875711335651227E-5</v>
      </c>
      <c r="BG385" s="223">
        <f t="shared" ca="1" si="649"/>
        <v>-2.9933980978669172E-4</v>
      </c>
      <c r="BH385" s="223">
        <f t="shared" ca="1" si="650"/>
        <v>-4.6890819984446409E-4</v>
      </c>
      <c r="BI385" s="223">
        <f t="shared" ca="1" si="651"/>
        <v>-4.8042602847363127E-4</v>
      </c>
      <c r="BJ385" s="223">
        <f t="shared" ca="1" si="652"/>
        <v>-3.3001108742557785E-4</v>
      </c>
      <c r="BK385" s="223">
        <f t="shared" ca="1" si="653"/>
        <v>-6.8362353360943459E-5</v>
      </c>
      <c r="BL385" s="223">
        <f t="shared" ca="1" si="654"/>
        <v>2.1632864853535113E-4</v>
      </c>
      <c r="BM385" s="223">
        <f t="shared" ca="1" si="655"/>
        <v>4.2810374841618969E-4</v>
      </c>
      <c r="BN385" s="223">
        <f t="shared" ca="1" si="656"/>
        <v>4.9558186690639794E-4</v>
      </c>
      <c r="BO385" s="223">
        <f t="shared" ca="1" si="657"/>
        <v>3.9601877706547988E-4</v>
      </c>
      <c r="BP385" s="223">
        <f t="shared" ca="1" si="658"/>
        <v>1.6297329115592829E-4</v>
      </c>
      <c r="BQ385" s="223">
        <f t="shared" ca="1" si="659"/>
        <v>-1.2500409863930393E-4</v>
      </c>
      <c r="BR385" s="223">
        <f t="shared" ca="1" si="660"/>
        <v>-3.7084751001962749E-4</v>
      </c>
      <c r="BS385" s="223">
        <f t="shared" ca="1" si="661"/>
        <v>-4.9169277211946478E-4</v>
      </c>
      <c r="BT385" s="223">
        <f t="shared" ca="1" si="662"/>
        <v>-4.4680768719264233E-4</v>
      </c>
      <c r="BU385" s="223">
        <f t="shared" ca="1" si="663"/>
        <v>-2.5132125676826213E-4</v>
      </c>
      <c r="BV385" s="223">
        <f t="shared" ca="1" si="664"/>
        <v>2.8875711335651065E-5</v>
      </c>
      <c r="BW385" s="223">
        <f t="shared" ca="1" si="665"/>
        <v>2.9933980978669021E-4</v>
      </c>
      <c r="BX385" s="223">
        <f t="shared" ca="1" si="666"/>
        <v>4.6890819984446463E-4</v>
      </c>
      <c r="BY385" s="223">
        <f t="shared" ca="1" si="667"/>
        <v>4.8042602847363084E-4</v>
      </c>
      <c r="BZ385" s="223">
        <f t="shared" ca="1" si="668"/>
        <v>3.3001108742557926E-4</v>
      </c>
      <c r="CA385" s="223">
        <f t="shared" ca="1" si="669"/>
        <v>6.8362353360941941E-5</v>
      </c>
      <c r="CB385" s="223">
        <f t="shared" ca="1" si="670"/>
        <v>-2.1632864853535254E-4</v>
      </c>
      <c r="CC385" s="223">
        <f t="shared" ca="1" si="671"/>
        <v>-4.2810374841618871E-4</v>
      </c>
      <c r="CD385" s="223">
        <f t="shared" ca="1" si="672"/>
        <v>-4.9558186690639805E-4</v>
      </c>
      <c r="CE385" s="223">
        <f t="shared" ca="1" si="673"/>
        <v>-3.9601877706547885E-4</v>
      </c>
      <c r="CF385" s="223">
        <f t="shared" ca="1" si="674"/>
        <v>-1.6297329115592677E-4</v>
      </c>
      <c r="CG385" s="223">
        <f t="shared" ca="1" si="675"/>
        <v>1.2500409863930201E-4</v>
      </c>
      <c r="CH385" s="223">
        <f t="shared" ca="1" si="676"/>
        <v>3.7084751001962619E-4</v>
      </c>
      <c r="CI385" s="223">
        <f t="shared" ca="1" si="677"/>
        <v>4.91692772119465E-4</v>
      </c>
      <c r="CJ385" s="223">
        <f t="shared" ca="1" si="678"/>
        <v>4.4680768719264314E-4</v>
      </c>
      <c r="CK385" s="223">
        <f t="shared" ca="1" si="679"/>
        <v>2.5132125676826381E-4</v>
      </c>
      <c r="CL385" s="223">
        <f t="shared" ca="1" si="680"/>
        <v>-2.887571133565261E-5</v>
      </c>
      <c r="CM385" s="223">
        <f t="shared" ca="1" si="681"/>
        <v>-2.9933980978669145E-4</v>
      </c>
      <c r="CN385" s="223">
        <f t="shared" ca="1" si="682"/>
        <v>-4.6890819984446398E-4</v>
      </c>
      <c r="CO385" s="223">
        <f t="shared" ca="1" si="683"/>
        <v>-4.8042602847363138E-4</v>
      </c>
      <c r="CP385" s="223">
        <f t="shared" ca="1" si="684"/>
        <v>-3.3001108742557812E-4</v>
      </c>
      <c r="CQ385" s="223">
        <f t="shared" ca="1" si="685"/>
        <v>-6.8362353360943838E-5</v>
      </c>
      <c r="CR385" s="223">
        <f t="shared" ca="1" si="686"/>
        <v>2.1632864853535081E-4</v>
      </c>
      <c r="CS385" s="223">
        <f t="shared" ca="1" si="687"/>
        <v>4.2810374841618953E-4</v>
      </c>
      <c r="CT385" s="223">
        <f t="shared" ca="1" si="688"/>
        <v>4.9558186690639794E-4</v>
      </c>
      <c r="CU385" s="223">
        <f t="shared" ca="1" si="689"/>
        <v>3.9601877706548009E-4</v>
      </c>
      <c r="CV385" s="223">
        <f t="shared" ca="1" si="690"/>
        <v>1.6297329115592862E-4</v>
      </c>
      <c r="CW385" s="223">
        <f t="shared" ca="1" si="691"/>
        <v>-1.2500409863930355E-4</v>
      </c>
      <c r="CX385" s="223">
        <f t="shared" ca="1" si="692"/>
        <v>-3.7084751001962728E-4</v>
      </c>
      <c r="CY385" s="223">
        <f t="shared" ca="1" si="693"/>
        <v>-4.9169277211946478E-4</v>
      </c>
      <c r="CZ385" s="223">
        <f t="shared" ca="1" si="694"/>
        <v>-4.4680768719264249E-4</v>
      </c>
      <c r="DA385" s="223">
        <f t="shared" ca="1" si="695"/>
        <v>-2.5132125676826246E-4</v>
      </c>
      <c r="DB385" s="223">
        <f t="shared" ca="1" si="696"/>
        <v>2.8875711335650658E-5</v>
      </c>
      <c r="DC385" s="223">
        <f t="shared" ca="1" si="697"/>
        <v>2.9933980978668988E-4</v>
      </c>
      <c r="DD385" s="223">
        <f t="shared" ca="1" si="698"/>
        <v>4.6890819984446452E-4</v>
      </c>
      <c r="DE385" s="223">
        <f t="shared" ca="1" si="699"/>
        <v>4.8042602847363095E-4</v>
      </c>
      <c r="DF385" s="223">
        <f t="shared" ca="1" si="700"/>
        <v>3.3001108742557953E-4</v>
      </c>
      <c r="DG385" s="223">
        <f t="shared" ca="1" si="701"/>
        <v>6.8362353360942293E-5</v>
      </c>
      <c r="DH385" s="223">
        <f t="shared" ca="1" si="702"/>
        <v>-2.1632864853535222E-4</v>
      </c>
      <c r="DI385" s="223">
        <f t="shared" ca="1" si="703"/>
        <v>-4.281037484161885E-4</v>
      </c>
      <c r="DJ385" s="223">
        <f t="shared" ca="1" si="704"/>
        <v>-4.9558186690639805E-4</v>
      </c>
      <c r="DK385" s="223">
        <f t="shared" ca="1" si="705"/>
        <v>-3.9601877706547917E-4</v>
      </c>
      <c r="DL385" s="223">
        <f t="shared" ca="1" si="706"/>
        <v>-1.6297329115593043E-4</v>
      </c>
      <c r="DM385" s="223">
        <f t="shared" ca="1" si="707"/>
        <v>1.2500409863930168E-4</v>
      </c>
      <c r="DN385" s="223">
        <f t="shared" ca="1" si="708"/>
        <v>3.7084751001962831E-4</v>
      </c>
      <c r="DO385" s="223">
        <f t="shared" ca="1" si="709"/>
        <v>4.9169277211946446E-4</v>
      </c>
      <c r="DP385" s="223">
        <f t="shared" ca="1" si="710"/>
        <v>4.468076871926433E-4</v>
      </c>
      <c r="DQ385" s="223">
        <f t="shared" ca="1" si="711"/>
        <v>2.5132125676826116E-4</v>
      </c>
      <c r="DR385" s="223">
        <f t="shared" ca="1" si="712"/>
        <v>-2.8875711335648707E-5</v>
      </c>
      <c r="DS385" s="223">
        <f t="shared" ca="1" si="713"/>
        <v>-2.9933980978669118E-4</v>
      </c>
      <c r="DT385" s="223">
        <f t="shared" ca="1" si="714"/>
        <v>-4.6890819984446506E-4</v>
      </c>
      <c r="DU385" s="223">
        <f t="shared" ca="1" si="715"/>
        <v>-4.8042602847363149E-4</v>
      </c>
      <c r="DV385" s="223">
        <f t="shared" ca="1" si="716"/>
        <v>-3.300110874255784E-4</v>
      </c>
      <c r="DW385" s="223">
        <f t="shared" ca="1" si="717"/>
        <v>-6.8362353360940721E-5</v>
      </c>
      <c r="DX385" s="223">
        <f t="shared" ca="1" si="718"/>
        <v>2.1632864853535048E-4</v>
      </c>
      <c r="DY385" s="223">
        <f t="shared" ca="1" si="719"/>
        <v>4.2810374841618936E-4</v>
      </c>
      <c r="DZ385" s="223">
        <f t="shared" ca="1" si="720"/>
        <v>4.9558186690639816E-4</v>
      </c>
      <c r="EA385" s="223">
        <f t="shared" ca="1" si="721"/>
        <v>3.9601877706548031E-4</v>
      </c>
      <c r="EB385" s="223">
        <f t="shared" ca="1" si="722"/>
        <v>1.6297329115592561E-4</v>
      </c>
      <c r="EC385" s="223">
        <f t="shared" ca="1" si="723"/>
        <v>-1.2500409863929976E-4</v>
      </c>
      <c r="ED385" s="223">
        <f t="shared" ca="1" si="724"/>
        <v>-3.70847510019627E-4</v>
      </c>
      <c r="EE385" s="223">
        <f t="shared" ca="1" si="725"/>
        <v>-4.9169277211946511E-4</v>
      </c>
      <c r="EF385" s="223">
        <f t="shared" ca="1" si="726"/>
        <v>-4.4680768719264417E-4</v>
      </c>
      <c r="EG385" s="223">
        <f t="shared" ca="1" si="727"/>
        <v>-2.5132125676826278E-4</v>
      </c>
      <c r="EH385" s="223">
        <f t="shared" ca="1" si="728"/>
        <v>2.8875711335653884E-5</v>
      </c>
      <c r="EI385" s="223">
        <f t="shared" ca="1" si="729"/>
        <v>2.9933980978668961E-4</v>
      </c>
      <c r="EJ385" s="223">
        <f t="shared" ca="1" si="730"/>
        <v>4.6890819984446441E-4</v>
      </c>
      <c r="EK385" s="223">
        <f t="shared" ca="1" si="731"/>
        <v>4.8042602847363192E-4</v>
      </c>
      <c r="EL385" s="223">
        <f t="shared" ca="1" si="732"/>
        <v>3.3001108742557986E-4</v>
      </c>
      <c r="EM385" s="223">
        <f t="shared" ca="1" si="733"/>
        <v>6.8362353360942619E-5</v>
      </c>
      <c r="EN385" s="223">
        <f t="shared" ca="1" si="734"/>
        <v>-2.1632864853534872E-4</v>
      </c>
      <c r="EO385" s="223">
        <f t="shared" ca="1" si="735"/>
        <v>-4.2810374841618833E-4</v>
      </c>
      <c r="EP385" s="223">
        <f t="shared" ca="1" si="736"/>
        <v>-4.9558186690639783E-4</v>
      </c>
      <c r="EQ385" s="223">
        <f t="shared" ca="1" si="737"/>
        <v>-3.9601877706548145E-4</v>
      </c>
      <c r="ER385" s="223">
        <f t="shared" ca="1" si="738"/>
        <v>-1.6297329115592748E-4</v>
      </c>
      <c r="ES385" s="223">
        <f t="shared" ca="1" si="739"/>
        <v>1.2500409863930472E-4</v>
      </c>
      <c r="ET385" s="223">
        <f t="shared" ca="1" si="740"/>
        <v>3.708475100196257E-4</v>
      </c>
      <c r="EU385" s="223">
        <f t="shared" ca="1" si="741"/>
        <v>4.9169277211946489E-4</v>
      </c>
      <c r="EV385" s="223">
        <f t="shared" ca="1" si="742"/>
        <v>4.46807687192642E-4</v>
      </c>
      <c r="EW385" s="223">
        <f t="shared" ca="1" si="743"/>
        <v>2.5132125676826441E-4</v>
      </c>
      <c r="EX385" s="223">
        <f t="shared" ca="1" si="744"/>
        <v>-2.8875711335651959E-5</v>
      </c>
      <c r="EY385" s="223">
        <f t="shared" ca="1" si="745"/>
        <v>-2.9933980978668809E-4</v>
      </c>
      <c r="EZ385" s="223">
        <f t="shared" ca="1" si="746"/>
        <v>-4.6890819984446376E-4</v>
      </c>
      <c r="FA385" s="223">
        <f t="shared" ca="1" si="747"/>
        <v>-4.8042602847363062E-4</v>
      </c>
      <c r="FB385" s="223">
        <f t="shared" ca="1" si="748"/>
        <v>-3.3001108742558127E-4</v>
      </c>
      <c r="FC385" s="223">
        <f t="shared" ca="1" si="749"/>
        <v>-6.8362353360944597E-5</v>
      </c>
      <c r="FD385" s="223">
        <f t="shared" ca="1" si="750"/>
        <v>2.1632864853535333E-4</v>
      </c>
      <c r="FE385" s="223">
        <f t="shared" ca="1" si="751"/>
        <v>4.2810374841618736E-4</v>
      </c>
      <c r="FF385" s="223">
        <f t="shared" ca="1" si="752"/>
        <v>4.9558186690639794E-4</v>
      </c>
      <c r="FG385" s="223">
        <f t="shared" ca="1" si="753"/>
        <v>3.9601877706547836E-4</v>
      </c>
      <c r="FH385" s="223">
        <f t="shared" ca="1" si="754"/>
        <v>1.6297329115592927E-4</v>
      </c>
      <c r="FI385" s="223">
        <f t="shared" ca="1" si="755"/>
        <v>-1.2500409863930287E-4</v>
      </c>
      <c r="FJ385" s="223">
        <f t="shared" ca="1" si="756"/>
        <v>-3.708475100196244E-4</v>
      </c>
      <c r="FK385" s="223">
        <f t="shared" ca="1" si="757"/>
        <v>-4.9169277211946467E-4</v>
      </c>
      <c r="FL385" s="223">
        <f t="shared" ca="1" si="758"/>
        <v>-4.4680768719264282E-4</v>
      </c>
      <c r="FM385" s="223">
        <f t="shared" ca="1" si="759"/>
        <v>-2.5132125676826609E-4</v>
      </c>
      <c r="FN385" s="223">
        <f t="shared" ca="1" si="760"/>
        <v>2.8875711335650008E-5</v>
      </c>
      <c r="FO385" s="223">
        <f t="shared" ca="1" si="761"/>
        <v>2.993398097866921E-4</v>
      </c>
      <c r="FP385" s="223">
        <f t="shared" ca="1" si="762"/>
        <v>4.6890819984446311E-4</v>
      </c>
      <c r="FQ385" s="223">
        <f t="shared" ca="1" si="763"/>
        <v>4.8042602847363117E-4</v>
      </c>
      <c r="FR385" s="223">
        <f t="shared" ca="1" si="764"/>
        <v>3.3001108742557747E-4</v>
      </c>
      <c r="FS385" s="223">
        <f t="shared" ca="1" si="765"/>
        <v>6.8362353360946495E-5</v>
      </c>
      <c r="FT385" s="223">
        <f t="shared" ca="1" si="766"/>
        <v>-2.1632864853535154E-4</v>
      </c>
      <c r="FU385" s="223">
        <f t="shared" ca="1" si="767"/>
        <v>-4.2810374841618996E-4</v>
      </c>
      <c r="FV385" s="223">
        <f t="shared" ca="1" si="768"/>
        <v>-4.9558186690639805E-4</v>
      </c>
      <c r="FW385" s="223">
        <f t="shared" ca="1" si="769"/>
        <v>-3.9601877706547955E-4</v>
      </c>
      <c r="FX385" s="223">
        <f t="shared" ca="1" si="770"/>
        <v>-1.6297329115593117E-4</v>
      </c>
      <c r="FY385" s="223">
        <f t="shared" ca="1" si="771"/>
        <v>1.2500409863930095E-4</v>
      </c>
      <c r="FZ385" s="223">
        <f t="shared" ca="1" si="772"/>
        <v>3.7084751001962782E-4</v>
      </c>
      <c r="GA385" s="223">
        <f t="shared" ca="1" si="773"/>
        <v>4.9169277211946435E-4</v>
      </c>
      <c r="GB385" s="223">
        <f t="shared" ca="1" si="774"/>
        <v>4.4680768719264363E-4</v>
      </c>
      <c r="GC385" s="223">
        <f t="shared" ca="1" si="775"/>
        <v>2.513212567682617E-4</v>
      </c>
      <c r="GD385" s="223">
        <f t="shared" ca="1" si="776"/>
        <v>-2.8875711335648056E-5</v>
      </c>
      <c r="GE385" s="223">
        <f t="shared" ca="1" si="777"/>
        <v>-2.9933980978669059E-4</v>
      </c>
      <c r="GF385" s="223">
        <f t="shared" ca="1" si="778"/>
        <v>-4.6890819984446479E-4</v>
      </c>
      <c r="GG385" s="223">
        <f t="shared" ca="1" si="779"/>
        <v>-4.804260284736316E-4</v>
      </c>
      <c r="GH385" s="223">
        <f t="shared" ca="1" si="780"/>
        <v>-3.3001108742557894E-4</v>
      </c>
      <c r="GI385" s="223">
        <f t="shared" ca="1" si="781"/>
        <v>-6.8362353360941426E-5</v>
      </c>
      <c r="GJ385" s="223">
        <f t="shared" ca="1" si="782"/>
        <v>2.1632864853534981E-4</v>
      </c>
      <c r="GK385" s="223">
        <f t="shared" ca="1" si="783"/>
        <v>4.2810374841618898E-4</v>
      </c>
      <c r="GL385" s="223">
        <f t="shared" ca="1" si="784"/>
        <v>4.9558186690639816E-4</v>
      </c>
      <c r="GM385" s="223">
        <f t="shared" ca="1" si="785"/>
        <v>3.960187770654808E-4</v>
      </c>
      <c r="GN385" s="223">
        <f t="shared" ca="1" si="786"/>
        <v>1.6297329115592631E-4</v>
      </c>
      <c r="GO385" s="223">
        <f t="shared" ca="1" si="787"/>
        <v>-1.2500409863929908E-4</v>
      </c>
      <c r="GP385" s="223">
        <f t="shared" ca="1" si="788"/>
        <v>-3.7084751001962652E-4</v>
      </c>
      <c r="GQ385" s="223">
        <f t="shared" ca="1" si="789"/>
        <v>-4.9169277211946511E-4</v>
      </c>
      <c r="GR385" s="223">
        <f t="shared" ca="1" si="790"/>
        <v>-4.468076871926445E-4</v>
      </c>
      <c r="GS385" s="223">
        <f t="shared" ca="1" si="791"/>
        <v>-2.5132125676826343E-4</v>
      </c>
      <c r="GT385" s="223">
        <f t="shared" ca="1" si="792"/>
        <v>2.8875711335653098E-5</v>
      </c>
      <c r="GU385" s="223">
        <f t="shared" ca="1" si="793"/>
        <v>2.9933980978668901E-4</v>
      </c>
      <c r="GV385" s="223">
        <f t="shared" ca="1" si="794"/>
        <v>4.6890819984446414E-4</v>
      </c>
      <c r="GW385" s="223">
        <f t="shared" ca="1" si="795"/>
        <v>4.8042602847363214E-4</v>
      </c>
      <c r="GX385" s="223">
        <f t="shared" ca="1" si="796"/>
        <v>3.300110874255804E-4</v>
      </c>
      <c r="GY385" s="223">
        <f t="shared" ca="1" si="797"/>
        <v>6.8362353360943323E-5</v>
      </c>
      <c r="GZ385" s="223">
        <f t="shared" ca="1" si="798"/>
        <v>-2.1632864853534807E-4</v>
      </c>
      <c r="HA385" s="223">
        <f t="shared" ca="1" si="799"/>
        <v>-4.2810374841618795E-4</v>
      </c>
      <c r="HB385" s="223">
        <f t="shared" ca="1" si="800"/>
        <v>-4.9558186690639783E-4</v>
      </c>
      <c r="HC385" s="223">
        <f t="shared" ca="1" si="801"/>
        <v>-3.9601877706548194E-4</v>
      </c>
      <c r="HD385" s="223">
        <f t="shared" ca="1" si="802"/>
        <v>-1.6297329115592816E-4</v>
      </c>
      <c r="HE385" s="223">
        <f t="shared" ca="1" si="803"/>
        <v>1.2500409863930407E-4</v>
      </c>
      <c r="HF385" s="223">
        <f t="shared" ca="1" si="804"/>
        <v>3.7084751001962522E-4</v>
      </c>
      <c r="HG385" s="223">
        <f t="shared" ca="1" si="805"/>
        <v>4.9169277211946478E-4</v>
      </c>
      <c r="HH385" s="223">
        <f t="shared" ca="1" si="806"/>
        <v>4.4680768719264222E-4</v>
      </c>
      <c r="HI385" s="223">
        <f t="shared" ca="1" si="807"/>
        <v>2.5132125676826506E-4</v>
      </c>
      <c r="HJ385" s="223">
        <f t="shared" ca="1" si="808"/>
        <v>-2.88757113356512E-5</v>
      </c>
      <c r="HK385" s="223">
        <f t="shared" ca="1" si="809"/>
        <v>-2.9933980978668744E-4</v>
      </c>
      <c r="HL385" s="223">
        <f t="shared" ca="1" si="810"/>
        <v>-4.6890819984446355E-4</v>
      </c>
      <c r="HM385" s="223">
        <f t="shared" ca="1" si="811"/>
        <v>-4.8042602847363084E-4</v>
      </c>
      <c r="HN385" s="223">
        <f t="shared" ca="1" si="812"/>
        <v>-3.3001108742558181E-4</v>
      </c>
      <c r="HO385" s="223">
        <f t="shared" ca="1" si="813"/>
        <v>-6.8362353360945329E-5</v>
      </c>
      <c r="HP385" s="223">
        <f t="shared" ca="1" si="814"/>
        <v>2.1632864853535265E-4</v>
      </c>
      <c r="HQ385" s="223">
        <f t="shared" ca="1" si="815"/>
        <v>4.2810374841619056E-4</v>
      </c>
      <c r="HR385" s="223">
        <f t="shared" ca="1" si="816"/>
        <v>4.9558186690639838E-4</v>
      </c>
      <c r="HS385" s="223">
        <f t="shared" ca="1" si="817"/>
        <v>3.9601877706548307E-4</v>
      </c>
      <c r="HT385" s="223">
        <f t="shared" ca="1" si="818"/>
        <v>1.6297329115593E-4</v>
      </c>
      <c r="HU385" s="223">
        <f t="shared" ca="1" si="819"/>
        <v>-1.2500409863930209E-4</v>
      </c>
      <c r="HV385" s="223">
        <f t="shared" ca="1" si="820"/>
        <v>-3.7084751001962863E-4</v>
      </c>
      <c r="HW385" s="223">
        <f t="shared" ca="1" si="821"/>
        <v>-4.9169277211946554E-4</v>
      </c>
      <c r="HX385" s="223">
        <f t="shared" ca="1" si="822"/>
        <v>-4.4680768719264618E-4</v>
      </c>
      <c r="HY385" s="223">
        <f t="shared" ca="1" si="823"/>
        <v>-2.5132125676826674E-4</v>
      </c>
      <c r="HZ385" s="223">
        <f t="shared" ca="1" si="824"/>
        <v>2.8875711335649249E-5</v>
      </c>
      <c r="IA385" s="223">
        <f t="shared" ca="1" si="825"/>
        <v>2.9933980978669151E-4</v>
      </c>
      <c r="IB385" s="223">
        <f t="shared" ca="1" si="826"/>
        <v>4.6890819984446523E-4</v>
      </c>
      <c r="IC385" s="223">
        <f t="shared" ca="1" si="827"/>
        <v>4.8042602847363312E-4</v>
      </c>
      <c r="ID385" s="223">
        <f t="shared" ca="1" si="828"/>
        <v>3.3001108742558327E-4</v>
      </c>
      <c r="IE385" s="223">
        <f t="shared" ca="1" si="829"/>
        <v>-2.2687500816259606E-5</v>
      </c>
      <c r="IF385" s="223">
        <f t="shared" ca="1" si="830"/>
        <v>-2.1632864853535092E-4</v>
      </c>
      <c r="IG385" s="223">
        <f t="shared" ca="1" si="831"/>
        <v>-4.2810374841618958E-4</v>
      </c>
      <c r="IH385" s="223">
        <f t="shared" ca="1" si="832"/>
        <v>-4.9558186690639773E-4</v>
      </c>
      <c r="II385" s="223">
        <f t="shared" ca="1" si="833"/>
        <v>-3.9601877706548427E-4</v>
      </c>
      <c r="IJ385" s="223">
        <f t="shared" ca="1" si="834"/>
        <v>-1.6297329115593182E-4</v>
      </c>
      <c r="IK385" s="223">
        <f t="shared" ca="1" si="835"/>
        <v>1.2500409863930027E-4</v>
      </c>
      <c r="IL385" s="223">
        <f t="shared" ca="1" si="836"/>
        <v>3.7084751001962733E-4</v>
      </c>
      <c r="IM385" s="223">
        <f t="shared" ca="1" si="837"/>
        <v>4.9169277211946521E-4</v>
      </c>
      <c r="IN385" s="223">
        <f t="shared" ca="1" si="838"/>
        <v>4.4680768719264086E-4</v>
      </c>
      <c r="IO385" s="223">
        <f t="shared" ca="1" si="839"/>
        <v>2.5132125676826842E-4</v>
      </c>
      <c r="IP385" s="223">
        <f t="shared" ca="1" si="840"/>
        <v>-2.8875711335647297E-5</v>
      </c>
      <c r="IQ385" s="223">
        <f t="shared" ca="1" si="841"/>
        <v>-2.9933980978668999E-4</v>
      </c>
      <c r="IR385" s="223">
        <f t="shared" ca="1" si="842"/>
        <v>-4.6890819984446458E-4</v>
      </c>
      <c r="IS385" s="223">
        <f t="shared" ca="1" si="843"/>
        <v>-4.8042602847363008E-4</v>
      </c>
      <c r="IT385" s="223">
        <f t="shared" ca="1" si="844"/>
        <v>-3.3001108742558474E-4</v>
      </c>
      <c r="IU385" s="223">
        <f t="shared" ca="1" si="845"/>
        <v>-6.8362353360949124E-5</v>
      </c>
      <c r="IV385" s="223">
        <f t="shared" ca="1" si="846"/>
        <v>2.1632864853534918E-4</v>
      </c>
      <c r="IW385" s="223">
        <f t="shared" ca="1" si="847"/>
        <v>4.2810374841618855E-4</v>
      </c>
      <c r="IX385" s="223">
        <f t="shared" ca="1" si="848"/>
        <v>4.9558186690639783E-4</v>
      </c>
      <c r="IY385" s="223">
        <f t="shared" ca="1" si="849"/>
        <v>3.9601877706547689E-4</v>
      </c>
      <c r="IZ385" s="223">
        <f t="shared" ca="1" si="850"/>
        <v>1.6297329115593366E-4</v>
      </c>
      <c r="JA385" s="223">
        <f t="shared" ca="1" si="851"/>
        <v>-1.2500409863929835E-4</v>
      </c>
      <c r="JB385" s="223">
        <f t="shared" ca="1" si="852"/>
        <v>-3.7084751001962603E-4</v>
      </c>
    </row>
    <row r="386" spans="2:262">
      <c r="B386" s="230">
        <v>25</v>
      </c>
      <c r="C386" s="229">
        <f t="shared" si="853"/>
        <v>4.8828125000000011E-4</v>
      </c>
      <c r="D386" s="226">
        <f t="shared" ca="1" si="597"/>
        <v>50.076369485600523</v>
      </c>
      <c r="E386" s="225">
        <f ca="1">AE361</f>
        <v>7.6369485600521619E-2</v>
      </c>
      <c r="F386" s="224">
        <v>25</v>
      </c>
      <c r="G386" s="223">
        <f t="shared" ca="1" si="854"/>
        <v>1.9751637898693807E-3</v>
      </c>
      <c r="H386" s="223">
        <f t="shared" ca="1" si="598"/>
        <v>1.7204192658254592E-3</v>
      </c>
      <c r="I386" s="223">
        <f t="shared" ca="1" si="599"/>
        <v>8.3801353811520504E-4</v>
      </c>
      <c r="J386" s="223">
        <f t="shared" ca="1" si="600"/>
        <v>-3.5012498186862443E-4</v>
      </c>
      <c r="K386" s="223">
        <f t="shared" ca="1" si="601"/>
        <v>-1.4105272738767268E-3</v>
      </c>
      <c r="L386" s="223">
        <f t="shared" ca="1" si="602"/>
        <v>-1.9563263734468082E-3</v>
      </c>
      <c r="M386" s="223">
        <f t="shared" ca="1" si="603"/>
        <v>-1.7883981911193212E-3</v>
      </c>
      <c r="N386" s="223">
        <f t="shared" ca="1" si="604"/>
        <v>-9.6800802840703304E-4</v>
      </c>
      <c r="O386" s="223">
        <f t="shared" ca="1" si="605"/>
        <v>2.0554086505052659E-4</v>
      </c>
      <c r="P386" s="223">
        <f t="shared" ca="1" si="606"/>
        <v>1.3041022079017339E-3</v>
      </c>
      <c r="Q386" s="223">
        <f t="shared" ca="1" si="607"/>
        <v>1.9268874549052859E-3</v>
      </c>
      <c r="R386" s="223">
        <f t="shared" ca="1" si="608"/>
        <v>1.8466856316640043E-3</v>
      </c>
      <c r="S386" s="223">
        <f t="shared" ca="1" si="609"/>
        <v>1.0927567993221721E-3</v>
      </c>
      <c r="T386" s="223">
        <f t="shared" ca="1" si="610"/>
        <v>-5.9842904476123501E-5</v>
      </c>
      <c r="U386" s="223">
        <f t="shared" ca="1" si="611"/>
        <v>-1.1906100990712886E-3</v>
      </c>
      <c r="V386" s="223">
        <f t="shared" ca="1" si="612"/>
        <v>-1.8870065662950552E-3</v>
      </c>
      <c r="W386" s="223">
        <f t="shared" ca="1" si="613"/>
        <v>-1.8949657227690187E-3</v>
      </c>
      <c r="X386" s="223">
        <f t="shared" ca="1" si="614"/>
        <v>-1.211583826462474E-3</v>
      </c>
      <c r="Y386" s="223">
        <f t="shared" ca="1" si="615"/>
        <v>-8.6179349982585043E-5</v>
      </c>
      <c r="Z386" s="223">
        <f t="shared" ca="1" si="616"/>
        <v>1.0706659709564009E-3</v>
      </c>
      <c r="AA386" s="223">
        <f t="shared" ca="1" si="617"/>
        <v>1.8368998256068788E-3</v>
      </c>
      <c r="AB386" s="223">
        <f t="shared" ca="1" si="618"/>
        <v>1.9329768304375541E-3</v>
      </c>
      <c r="AC386" s="223">
        <f t="shared" ca="1" si="619"/>
        <v>1.3238451758723765E-3</v>
      </c>
      <c r="AD386" s="223">
        <f t="shared" ca="1" si="620"/>
        <v>2.3173459107693321E-4</v>
      </c>
      <c r="AE386" s="223">
        <f t="shared" ca="1" si="621"/>
        <v>-9.4491981117959313E-4</v>
      </c>
      <c r="AF386" s="223">
        <f t="shared" ca="1" si="622"/>
        <v>-1.7768387656099272E-3</v>
      </c>
      <c r="AG386" s="223">
        <f t="shared" ca="1" si="623"/>
        <v>-1.9605129691837716E-3</v>
      </c>
      <c r="AH386" s="223">
        <f t="shared" ca="1" si="624"/>
        <v>-1.428932493572813E-3</v>
      </c>
      <c r="AI386" s="223">
        <f t="shared" ca="1" si="625"/>
        <v>-3.7603404234414352E-4</v>
      </c>
      <c r="AJ386" s="223">
        <f t="shared" ca="1" si="626"/>
        <v>8.1405304907567529E-4</v>
      </c>
      <c r="AK386" s="223">
        <f t="shared" ca="1" si="627"/>
        <v>1.7071488623921691E-3</v>
      </c>
      <c r="AL386" s="223">
        <f t="shared" ca="1" si="628"/>
        <v>1.9774249182860039E-3</v>
      </c>
      <c r="AM386" s="223">
        <f t="shared" ca="1" si="629"/>
        <v>1.5262763022841261E-3</v>
      </c>
      <c r="AN386" s="223">
        <f t="shared" ca="1" si="630"/>
        <v>5.182957325553097E-4</v>
      </c>
      <c r="AO386" s="223">
        <f t="shared" ca="1" si="631"/>
        <v>-6.7877486296713421E-4</v>
      </c>
      <c r="AP386" s="223">
        <f t="shared" ca="1" si="632"/>
        <v>-1.6282077715772578E-3</v>
      </c>
      <c r="AQ386" s="223">
        <f t="shared" ca="1" si="633"/>
        <v>-1.9836210304267688E-3</v>
      </c>
      <c r="AR386" s="223">
        <f t="shared" ca="1" si="634"/>
        <v>-1.6153490874727845E-3</v>
      </c>
      <c r="AS386" s="223">
        <f t="shared" ca="1" si="635"/>
        <v>-6.5774873328526562E-4</v>
      </c>
      <c r="AT386" s="223">
        <f t="shared" ca="1" si="636"/>
        <v>5.3981833706533546E-4</v>
      </c>
      <c r="AU386" s="223">
        <f t="shared" ca="1" si="637"/>
        <v>1.5404432817759872E-3</v>
      </c>
      <c r="AV386" s="223">
        <f t="shared" ca="1" si="638"/>
        <v>1.9790677283375289E-3</v>
      </c>
      <c r="AW386" s="223">
        <f t="shared" ca="1" si="639"/>
        <v>1.6956681559983514E-3</v>
      </c>
      <c r="AX386" s="223">
        <f t="shared" ca="1" si="640"/>
        <v>7.9363733664047508E-4</v>
      </c>
      <c r="AY386" s="223">
        <f t="shared" ca="1" si="641"/>
        <v>-3.9793648882370503E-4</v>
      </c>
      <c r="AZ386" s="223">
        <f t="shared" ca="1" si="642"/>
        <v>-1.4443309963627269E-3</v>
      </c>
      <c r="BA386" s="223">
        <f t="shared" ca="1" si="643"/>
        <v>-1.963789686756816E-3</v>
      </c>
      <c r="BB386" s="223">
        <f t="shared" ca="1" si="644"/>
        <v>-1.7667982518694315E-3</v>
      </c>
      <c r="BC386" s="223">
        <f t="shared" ca="1" si="645"/>
        <v>-9.2522515050561189E-4</v>
      </c>
      <c r="BD386" s="223">
        <f t="shared" ca="1" si="646"/>
        <v>2.5389818827087894E-4</v>
      </c>
      <c r="BE386" s="223">
        <f t="shared" ca="1" si="647"/>
        <v>1.3403917561395562E-3</v>
      </c>
      <c r="BF386" s="223">
        <f t="shared" ca="1" si="648"/>
        <v>1.9378696987156848E-3</v>
      </c>
      <c r="BG386" s="223">
        <f t="shared" ca="1" si="649"/>
        <v>1.8283539149336002E-3</v>
      </c>
      <c r="BH386" s="223">
        <f t="shared" ca="1" si="650"/>
        <v>1.0517990891162222E-3</v>
      </c>
      <c r="BI386" s="223">
        <f t="shared" ca="1" si="651"/>
        <v>-1.0848399143741593E-4</v>
      </c>
      <c r="BJ386" s="223">
        <f t="shared" ca="1" si="652"/>
        <v>-1.2291888168548173E-3</v>
      </c>
      <c r="BK386" s="223">
        <f t="shared" ca="1" si="653"/>
        <v>-1.9014482268751077E-3</v>
      </c>
      <c r="BL386" s="223">
        <f t="shared" ca="1" si="654"/>
        <v>-1.8800015697193759E-3</v>
      </c>
      <c r="BM386" s="223">
        <f t="shared" ca="1" si="655"/>
        <v>-1.172673237332295E-3</v>
      </c>
      <c r="BN386" s="223">
        <f t="shared" ca="1" si="656"/>
        <v>-3.7518089544997884E-5</v>
      </c>
      <c r="BO386" s="223">
        <f t="shared" ca="1" si="657"/>
        <v>1.1113247968713923E-3</v>
      </c>
      <c r="BP386" s="223">
        <f t="shared" ca="1" si="658"/>
        <v>1.8547226423466349E-3</v>
      </c>
      <c r="BQ386" s="223">
        <f t="shared" ca="1" si="659"/>
        <v>1.9214613331105768E-3</v>
      </c>
      <c r="BR386" s="223">
        <f t="shared" ca="1" si="660"/>
        <v>1.2871925676717715E-3</v>
      </c>
      <c r="BS386" s="223">
        <f t="shared" ca="1" si="661"/>
        <v>1.8331685674948753E-4</v>
      </c>
      <c r="BT386" s="223">
        <f t="shared" ca="1" si="662"/>
        <v>-9.8743841152564081E-4</v>
      </c>
      <c r="BU386" s="223">
        <f t="shared" ca="1" si="663"/>
        <v>-1.7979461551212623E-3</v>
      </c>
      <c r="BV386" s="223">
        <f t="shared" ca="1" si="664"/>
        <v>-1.952508531057209E-3</v>
      </c>
      <c r="BW386" s="223">
        <f t="shared" ca="1" si="665"/>
        <v>-1.3947364899612993E-3</v>
      </c>
      <c r="BX386" s="223">
        <f t="shared" ca="1" si="666"/>
        <v>-3.2812221402419932E-4</v>
      </c>
      <c r="BY386" s="223">
        <f t="shared" ca="1" si="667"/>
        <v>8.5820101187356903E-4</v>
      </c>
      <c r="BZ386" s="223">
        <f t="shared" ca="1" si="668"/>
        <v>1.7314264419025164E-3</v>
      </c>
      <c r="CA386" s="223">
        <f t="shared" ca="1" si="669"/>
        <v>1.9729749161035907E-3</v>
      </c>
      <c r="CB386" s="223">
        <f t="shared" ca="1" si="670"/>
        <v>1.4947222143681135E-3</v>
      </c>
      <c r="CC386" s="223">
        <f t="shared" ca="1" si="671"/>
        <v>4.7114944859175947E-4</v>
      </c>
      <c r="CD386" s="223">
        <f t="shared" ca="1" si="672"/>
        <v>-7.2431294658138311E-4</v>
      </c>
      <c r="CE386" s="223">
        <f t="shared" ca="1" si="673"/>
        <v>-1.6555239787797852E-3</v>
      </c>
      <c r="CF386" s="223">
        <f t="shared" ca="1" si="674"/>
        <v>-1.9827495791358901E-3</v>
      </c>
      <c r="CG386" s="223">
        <f t="shared" ca="1" si="675"/>
        <v>-1.5866079095886094E-3</v>
      </c>
      <c r="CH386" s="223">
        <f t="shared" ca="1" si="676"/>
        <v>-6.116234834757649E-4</v>
      </c>
      <c r="CI386" s="223">
        <f t="shared" ca="1" si="677"/>
        <v>5.86499766675302E-4</v>
      </c>
      <c r="CJ386" s="223">
        <f t="shared" ca="1" si="678"/>
        <v>1.5706500877771127E-3</v>
      </c>
      <c r="CK386" s="223">
        <f t="shared" ca="1" si="679"/>
        <v>1.9817795504082358E-3</v>
      </c>
      <c r="CL386" s="223">
        <f t="shared" ca="1" si="680"/>
        <v>1.6698956390791872E-3</v>
      </c>
      <c r="CM386" s="223">
        <f t="shared" ca="1" si="681"/>
        <v>7.4878307771016745E-4</v>
      </c>
      <c r="CN386" s="223">
        <f t="shared" ca="1" si="682"/>
        <v>-4.4550829371771774E-4</v>
      </c>
      <c r="CO386" s="223">
        <f t="shared" ca="1" si="683"/>
        <v>-1.4772647078635293E-3</v>
      </c>
      <c r="CP386" s="223">
        <f t="shared" ca="1" si="684"/>
        <v>-1.9700700865903464E-3</v>
      </c>
      <c r="CQ386" s="223">
        <f t="shared" ca="1" si="685"/>
        <v>-1.7441340594174545E-3</v>
      </c>
      <c r="CR386" s="223">
        <f t="shared" ca="1" si="686"/>
        <v>-8.8188495156991823E-4</v>
      </c>
      <c r="CS386" s="223">
        <f t="shared" ca="1" si="687"/>
        <v>3.0210257271648519E-4</v>
      </c>
      <c r="CT386" s="223">
        <f t="shared" ca="1" si="688"/>
        <v>1.3758739025039586E-3</v>
      </c>
      <c r="CU386" s="223">
        <f t="shared" ca="1" si="689"/>
        <v>1.9476846422811925E-3</v>
      </c>
      <c r="CV386" s="223">
        <f t="shared" ca="1" si="690"/>
        <v>1.8089208661713958E-3</v>
      </c>
      <c r="CW386" s="223">
        <f t="shared" ca="1" si="691"/>
        <v>1.0102078144682896E-3</v>
      </c>
      <c r="CX386" s="223">
        <f t="shared" ca="1" si="692"/>
        <v>-1.5705973169872968E-4</v>
      </c>
      <c r="CY386" s="223">
        <f t="shared" ca="1" si="693"/>
        <v>-1.2670271172573893E-3</v>
      </c>
      <c r="CZ386" s="223">
        <f t="shared" ca="1" si="694"/>
        <v>-1.9147445261430145E-3</v>
      </c>
      <c r="DA386" s="223">
        <f t="shared" ca="1" si="695"/>
        <v>-1.8639049740219174E-3</v>
      </c>
      <c r="DB386" s="223">
        <f t="shared" ca="1" si="696"/>
        <v>-1.133056273693018E-3</v>
      </c>
      <c r="DC386" s="223">
        <f t="shared" ca="1" si="697"/>
        <v>1.1165770386846376E-5</v>
      </c>
      <c r="DD386" s="223">
        <f t="shared" ca="1" si="698"/>
        <v>1.1513142022838649E-3</v>
      </c>
      <c r="DE386" s="223">
        <f t="shared" ca="1" si="699"/>
        <v>1.871428243519189E-3</v>
      </c>
      <c r="DF386" s="223">
        <f t="shared" ca="1" si="700"/>
        <v>1.9087884193245996E-3</v>
      </c>
      <c r="DG386" s="223">
        <f t="shared" ca="1" si="701"/>
        <v>1.2497646027996396E-3</v>
      </c>
      <c r="DH386" s="223">
        <f t="shared" ca="1" si="702"/>
        <v>1.3478869920219489E-4</v>
      </c>
      <c r="DI386" s="223">
        <f t="shared" ca="1" si="703"/>
        <v>-1.0293622158952737E-3</v>
      </c>
      <c r="DJ386" s="223">
        <f t="shared" ca="1" si="704"/>
        <v>-1.8179705290982888E-3</v>
      </c>
      <c r="DK386" s="223">
        <f t="shared" ca="1" si="705"/>
        <v>-1.9433279748005366E-3</v>
      </c>
      <c r="DL386" s="223">
        <f t="shared" ca="1" si="706"/>
        <v>-1.3597003492407896E-3</v>
      </c>
      <c r="DM386" s="223">
        <f t="shared" ca="1" si="707"/>
        <v>-2.8001273715182759E-4</v>
      </c>
      <c r="DN386" s="223">
        <f t="shared" ca="1" si="708"/>
        <v>9.0183202647213187E-4</v>
      </c>
      <c r="DO386" s="223">
        <f t="shared" ca="1" si="709"/>
        <v>1.75466107486647E-3</v>
      </c>
      <c r="DP386" s="223">
        <f t="shared" ca="1" si="710"/>
        <v>1.9673364676059983E-3</v>
      </c>
      <c r="DQ386" s="223">
        <f t="shared" ca="1" si="711"/>
        <v>1.4622677616814247E-3</v>
      </c>
      <c r="DR386" s="223">
        <f t="shared" ca="1" si="712"/>
        <v>4.2371936181779721E-4</v>
      </c>
      <c r="DS386" s="223">
        <f t="shared" ca="1" si="713"/>
        <v>-7.6941473116042339E-4</v>
      </c>
      <c r="DT386" s="223">
        <f t="shared" ca="1" si="714"/>
        <v>-1.6818429602415172E-3</v>
      </c>
      <c r="DU386" s="223">
        <f t="shared" ca="1" si="715"/>
        <v>-1.9806837936383222E-3</v>
      </c>
      <c r="DV386" s="223">
        <f t="shared" ca="1" si="716"/>
        <v>-1.5569110184267979E-3</v>
      </c>
      <c r="DW386" s="223">
        <f t="shared" ca="1" si="717"/>
        <v>-5.6512981454989318E-4</v>
      </c>
      <c r="DX386" s="223">
        <f t="shared" ca="1" si="718"/>
        <v>6.3282791075644853E-4</v>
      </c>
      <c r="DY386" s="223">
        <f t="shared" ca="1" si="719"/>
        <v>1.599910792895751E-3</v>
      </c>
      <c r="DZ386" s="223">
        <f t="shared" ca="1" si="720"/>
        <v>1.9832976225812862E-3</v>
      </c>
      <c r="EA386" s="223">
        <f t="shared" ca="1" si="721"/>
        <v>1.6431172394684502E-3</v>
      </c>
      <c r="EB386" s="223">
        <f t="shared" ca="1" si="722"/>
        <v>7.034777798526436E-4</v>
      </c>
      <c r="EC386" s="223">
        <f t="shared" ca="1" si="723"/>
        <v>-4.9281174107424332E-4</v>
      </c>
      <c r="ED386" s="223">
        <f t="shared" ca="1" si="724"/>
        <v>-1.5093085703428047E-3</v>
      </c>
      <c r="EE386" s="223">
        <f t="shared" ca="1" si="725"/>
        <v>-1.9751637898693794E-3</v>
      </c>
      <c r="EF386" s="223">
        <f t="shared" ca="1" si="726"/>
        <v>-1.7204192658254575E-3</v>
      </c>
      <c r="EG386" s="223">
        <f t="shared" ca="1" si="727"/>
        <v>-8.3801353811521393E-4</v>
      </c>
      <c r="EH386" s="223">
        <f t="shared" ca="1" si="728"/>
        <v>3.5012498186862975E-4</v>
      </c>
      <c r="EI386" s="223">
        <f t="shared" ca="1" si="729"/>
        <v>1.4105272738767216E-3</v>
      </c>
      <c r="EJ386" s="223">
        <f t="shared" ca="1" si="730"/>
        <v>1.9563263734468095E-3</v>
      </c>
      <c r="EK386" s="223">
        <f t="shared" ca="1" si="731"/>
        <v>1.788398191119324E-3</v>
      </c>
      <c r="EL386" s="223">
        <f t="shared" ca="1" si="732"/>
        <v>9.6800802840702447E-4</v>
      </c>
      <c r="EM386" s="223">
        <f t="shared" ca="1" si="733"/>
        <v>-2.0554086505052409E-4</v>
      </c>
      <c r="EN386" s="223">
        <f t="shared" ca="1" si="734"/>
        <v>-1.3041022079017426E-3</v>
      </c>
      <c r="EO386" s="223">
        <f t="shared" ca="1" si="735"/>
        <v>-1.9268874549052857E-3</v>
      </c>
      <c r="EP386" s="223">
        <f t="shared" ca="1" si="736"/>
        <v>-1.8466856316639989E-3</v>
      </c>
      <c r="EQ386" s="223">
        <f t="shared" ca="1" si="737"/>
        <v>-1.0927567993221712E-3</v>
      </c>
      <c r="ER386" s="223">
        <f t="shared" ca="1" si="738"/>
        <v>5.9842904476110383E-5</v>
      </c>
      <c r="ES386" s="223">
        <f t="shared" ca="1" si="739"/>
        <v>1.1906100990712921E-3</v>
      </c>
      <c r="ET386" s="223">
        <f t="shared" ca="1" si="740"/>
        <v>1.8870065662950522E-3</v>
      </c>
      <c r="EU386" s="223">
        <f t="shared" ca="1" si="741"/>
        <v>1.8949657227690174E-3</v>
      </c>
      <c r="EV386" s="223">
        <f t="shared" ca="1" si="742"/>
        <v>1.211583826462479E-3</v>
      </c>
      <c r="EW386" s="223">
        <f t="shared" ca="1" si="743"/>
        <v>8.6179349982576912E-5</v>
      </c>
      <c r="EX386" s="223">
        <f t="shared" ca="1" si="744"/>
        <v>-1.0706659709563957E-3</v>
      </c>
      <c r="EY386" s="223">
        <f t="shared" ca="1" si="745"/>
        <v>-1.8368998256068831E-3</v>
      </c>
      <c r="EZ386" s="223">
        <f t="shared" ca="1" si="746"/>
        <v>-1.932976830437555E-3</v>
      </c>
      <c r="FA386" s="223">
        <f t="shared" ca="1" si="747"/>
        <v>-1.3238451758723678E-3</v>
      </c>
      <c r="FB386" s="223">
        <f t="shared" ca="1" si="748"/>
        <v>-2.3173459107693234E-4</v>
      </c>
      <c r="FC386" s="223">
        <f t="shared" ca="1" si="749"/>
        <v>9.4491981117960624E-4</v>
      </c>
      <c r="FD386" s="223">
        <f t="shared" ca="1" si="750"/>
        <v>1.7768387656099277E-3</v>
      </c>
      <c r="FE386" s="223">
        <f t="shared" ca="1" si="751"/>
        <v>1.9605129691837738E-3</v>
      </c>
      <c r="FF386" s="223">
        <f t="shared" ca="1" si="752"/>
        <v>1.4289324935728121E-3</v>
      </c>
      <c r="FG386" s="223">
        <f t="shared" ca="1" si="753"/>
        <v>3.7603404234414948E-4</v>
      </c>
      <c r="FH386" s="223">
        <f t="shared" ca="1" si="754"/>
        <v>-8.1405304907568267E-4</v>
      </c>
      <c r="FI386" s="223">
        <f t="shared" ca="1" si="755"/>
        <v>-1.7071488623921661E-3</v>
      </c>
      <c r="FJ386" s="223">
        <f t="shared" ca="1" si="756"/>
        <v>-1.9774249182860034E-3</v>
      </c>
      <c r="FK386" s="223">
        <f t="shared" ca="1" si="757"/>
        <v>-1.52627630228413E-3</v>
      </c>
      <c r="FL386" s="223">
        <f t="shared" ca="1" si="758"/>
        <v>-5.1829573255530201E-4</v>
      </c>
      <c r="FM386" s="223">
        <f t="shared" ca="1" si="759"/>
        <v>6.7877486296712846E-4</v>
      </c>
      <c r="FN386" s="223">
        <f t="shared" ca="1" si="760"/>
        <v>1.6282077715772665E-3</v>
      </c>
      <c r="FO386" s="223">
        <f t="shared" ca="1" si="761"/>
        <v>1.9836210304267688E-3</v>
      </c>
      <c r="FP386" s="223">
        <f t="shared" ca="1" si="762"/>
        <v>1.6153490874727758E-3</v>
      </c>
      <c r="FQ386" s="223">
        <f t="shared" ca="1" si="763"/>
        <v>6.5774873328526442E-4</v>
      </c>
      <c r="FR386" s="223">
        <f t="shared" ca="1" si="764"/>
        <v>-5.398183370653231E-4</v>
      </c>
      <c r="FS386" s="223">
        <f t="shared" ca="1" si="765"/>
        <v>-1.5404432817759878E-3</v>
      </c>
      <c r="FT386" s="223">
        <f t="shared" ca="1" si="766"/>
        <v>-1.9790677283375285E-3</v>
      </c>
      <c r="FU386" s="223">
        <f t="shared" ca="1" si="767"/>
        <v>-1.6956681559983471E-3</v>
      </c>
      <c r="FV386" s="223">
        <f t="shared" ca="1" si="768"/>
        <v>-7.9363733664048071E-4</v>
      </c>
      <c r="FW386" s="223">
        <f t="shared" ca="1" si="769"/>
        <v>3.9793648882371273E-4</v>
      </c>
      <c r="FX386" s="223">
        <f t="shared" ca="1" si="770"/>
        <v>1.444330996362723E-3</v>
      </c>
      <c r="FY386" s="223">
        <f t="shared" ca="1" si="771"/>
        <v>1.9637896867568169E-3</v>
      </c>
      <c r="FZ386" s="223">
        <f t="shared" ca="1" si="772"/>
        <v>1.7667982518694311E-3</v>
      </c>
      <c r="GA386" s="223">
        <f t="shared" ca="1" si="773"/>
        <v>9.2522515050559866E-4</v>
      </c>
      <c r="GB386" s="223">
        <f t="shared" ca="1" si="774"/>
        <v>-2.538981882708798E-4</v>
      </c>
      <c r="GC386" s="223">
        <f t="shared" ca="1" si="775"/>
        <v>-1.3403917561395672E-3</v>
      </c>
      <c r="GD386" s="223">
        <f t="shared" ca="1" si="776"/>
        <v>-1.9378696987156848E-3</v>
      </c>
      <c r="GE386" s="223">
        <f t="shared" ca="1" si="777"/>
        <v>-1.828353914933605E-3</v>
      </c>
      <c r="GF386" s="223">
        <f t="shared" ca="1" si="778"/>
        <v>-1.0517990891162213E-3</v>
      </c>
      <c r="GG386" s="223">
        <f t="shared" ca="1" si="779"/>
        <v>1.084839914374027E-4</v>
      </c>
      <c r="GH386" s="223">
        <f t="shared" ca="1" si="780"/>
        <v>1.2291888168548181E-3</v>
      </c>
      <c r="GI386" s="223">
        <f t="shared" ca="1" si="781"/>
        <v>1.9014482268751038E-3</v>
      </c>
      <c r="GJ386" s="223">
        <f t="shared" ca="1" si="782"/>
        <v>1.8800015697193709E-3</v>
      </c>
      <c r="GK386" s="223">
        <f t="shared" ca="1" si="783"/>
        <v>1.1726732373322942E-3</v>
      </c>
      <c r="GL386" s="223">
        <f t="shared" ca="1" si="784"/>
        <v>3.7518089544982922E-5</v>
      </c>
      <c r="GM386" s="223">
        <f t="shared" ca="1" si="785"/>
        <v>-1.111324796871393E-3</v>
      </c>
      <c r="GN386" s="223">
        <f t="shared" ca="1" si="786"/>
        <v>-1.8547226423466403E-3</v>
      </c>
      <c r="GO386" s="223">
        <f t="shared" ca="1" si="787"/>
        <v>-1.9214613331105766E-3</v>
      </c>
      <c r="GP386" s="223">
        <f t="shared" ca="1" si="788"/>
        <v>-1.2871925676717815E-3</v>
      </c>
      <c r="GQ386" s="223">
        <f t="shared" ca="1" si="789"/>
        <v>-1.8331685674948656E-4</v>
      </c>
      <c r="GR386" s="223">
        <f t="shared" ca="1" si="790"/>
        <v>9.8743841152562953E-4</v>
      </c>
      <c r="GS386" s="223">
        <f t="shared" ca="1" si="791"/>
        <v>1.7979461551212625E-3</v>
      </c>
      <c r="GT386" s="223">
        <f t="shared" ca="1" si="792"/>
        <v>1.9525085310572114E-3</v>
      </c>
      <c r="GU386" s="223">
        <f t="shared" ca="1" si="793"/>
        <v>1.3947364899612987E-3</v>
      </c>
      <c r="GV386" s="223">
        <f t="shared" ca="1" si="794"/>
        <v>3.2812221402421223E-4</v>
      </c>
      <c r="GW386" s="223">
        <f t="shared" ca="1" si="795"/>
        <v>-8.5820101187358258E-4</v>
      </c>
      <c r="GX386" s="223">
        <f t="shared" ca="1" si="796"/>
        <v>-1.7314264419025171E-3</v>
      </c>
      <c r="GY386" s="223">
        <f t="shared" ca="1" si="797"/>
        <v>-1.972974916103589E-3</v>
      </c>
      <c r="GZ386" s="223">
        <f t="shared" ca="1" si="798"/>
        <v>-1.4947222143681131E-3</v>
      </c>
      <c r="HA386" s="223">
        <f t="shared" ca="1" si="799"/>
        <v>-4.7114944859174472E-4</v>
      </c>
      <c r="HB386" s="223">
        <f t="shared" ca="1" si="800"/>
        <v>7.2431294658138409E-4</v>
      </c>
      <c r="HC386" s="223">
        <f t="shared" ca="1" si="801"/>
        <v>1.655523978779778E-3</v>
      </c>
      <c r="HD386" s="223">
        <f t="shared" ca="1" si="802"/>
        <v>1.9827495791358901E-3</v>
      </c>
      <c r="HE386" s="223">
        <f t="shared" ca="1" si="803"/>
        <v>1.5866079095886172E-3</v>
      </c>
      <c r="HF386" s="223">
        <f t="shared" ca="1" si="804"/>
        <v>6.1162348347576392E-4</v>
      </c>
      <c r="HG386" s="223">
        <f t="shared" ca="1" si="805"/>
        <v>-5.8649976667528932E-4</v>
      </c>
      <c r="HH386" s="223">
        <f t="shared" ca="1" si="806"/>
        <v>-1.5706500877770962E-3</v>
      </c>
      <c r="HI386" s="223">
        <f t="shared" ca="1" si="807"/>
        <v>-1.9817795504082363E-3</v>
      </c>
      <c r="HJ386" s="223">
        <f t="shared" ca="1" si="808"/>
        <v>-1.6698956390791791E-3</v>
      </c>
      <c r="HK386" s="223">
        <f t="shared" ca="1" si="809"/>
        <v>-7.4878307771016647E-4</v>
      </c>
      <c r="HL386" s="223">
        <f t="shared" ca="1" si="810"/>
        <v>4.4550829371770473E-4</v>
      </c>
      <c r="HM386" s="223">
        <f t="shared" ca="1" si="811"/>
        <v>1.4772647078635489E-3</v>
      </c>
      <c r="HN386" s="223">
        <f t="shared" ca="1" si="812"/>
        <v>1.9700700865903482E-3</v>
      </c>
      <c r="HO386" s="223">
        <f t="shared" ca="1" si="813"/>
        <v>1.7441340594174543E-3</v>
      </c>
      <c r="HP386" s="223">
        <f t="shared" ca="1" si="814"/>
        <v>8.8188495156992994E-4</v>
      </c>
      <c r="HQ386" s="223">
        <f t="shared" ca="1" si="815"/>
        <v>-3.021025727164583E-4</v>
      </c>
      <c r="HR386" s="223">
        <f t="shared" ca="1" si="816"/>
        <v>-1.3758739025039695E-3</v>
      </c>
      <c r="HS386" s="223">
        <f t="shared" ca="1" si="817"/>
        <v>-1.9476846422811925E-3</v>
      </c>
      <c r="HT386" s="223">
        <f t="shared" ca="1" si="818"/>
        <v>-1.8089208661714012E-3</v>
      </c>
      <c r="HU386" s="223">
        <f t="shared" ca="1" si="819"/>
        <v>-1.0102078144683131E-3</v>
      </c>
      <c r="HV386" s="223">
        <f t="shared" ca="1" si="820"/>
        <v>1.5705973169875896E-4</v>
      </c>
      <c r="HW386" s="223">
        <f t="shared" ca="1" si="821"/>
        <v>1.2670271172574011E-3</v>
      </c>
      <c r="HX386" s="223">
        <f t="shared" ca="1" si="822"/>
        <v>1.9147445261430145E-3</v>
      </c>
      <c r="HY386" s="223">
        <f t="shared" ca="1" si="823"/>
        <v>1.8639049740219219E-3</v>
      </c>
      <c r="HZ386" s="223">
        <f t="shared" ca="1" si="824"/>
        <v>1.133056273692994E-3</v>
      </c>
      <c r="IA386" s="223">
        <f t="shared" ca="1" si="825"/>
        <v>-1.1165770386861555E-5</v>
      </c>
      <c r="IB386" s="223">
        <f t="shared" ca="1" si="826"/>
        <v>-1.1513142022838655E-3</v>
      </c>
      <c r="IC386" s="223">
        <f t="shared" ca="1" si="827"/>
        <v>-1.8714282435191847E-3</v>
      </c>
      <c r="ID386" s="223">
        <f t="shared" ca="1" si="828"/>
        <v>-1.9087884193246072E-3</v>
      </c>
      <c r="IE386" s="223">
        <f t="shared" ca="1" si="829"/>
        <v>-1.2312017718398266E-3</v>
      </c>
      <c r="IF386" s="223">
        <f t="shared" ca="1" si="830"/>
        <v>-1.3478869920219381E-4</v>
      </c>
      <c r="IG386" s="223">
        <f t="shared" ca="1" si="831"/>
        <v>1.0293622158952746E-3</v>
      </c>
      <c r="IH386" s="223">
        <f t="shared" ca="1" si="832"/>
        <v>1.8179705290982781E-3</v>
      </c>
      <c r="II386" s="223">
        <f t="shared" ca="1" si="833"/>
        <v>1.9433279748005306E-3</v>
      </c>
      <c r="IJ386" s="223">
        <f t="shared" ca="1" si="834"/>
        <v>1.359700349240789E-3</v>
      </c>
      <c r="IK386" s="223">
        <f t="shared" ca="1" si="835"/>
        <v>2.8001273715182651E-4</v>
      </c>
      <c r="IL386" s="223">
        <f t="shared" ca="1" si="836"/>
        <v>-9.0183202647210747E-4</v>
      </c>
      <c r="IM386" s="223">
        <f t="shared" ca="1" si="837"/>
        <v>-1.7546610748664839E-3</v>
      </c>
      <c r="IN386" s="223">
        <f t="shared" ca="1" si="838"/>
        <v>-1.9673364676059978E-3</v>
      </c>
      <c r="IO386" s="223">
        <f t="shared" ca="1" si="839"/>
        <v>-1.4622677616814238E-3</v>
      </c>
      <c r="IP386" s="223">
        <f t="shared" ca="1" si="840"/>
        <v>-4.2371936181779613E-4</v>
      </c>
      <c r="IQ386" s="223">
        <f t="shared" ca="1" si="841"/>
        <v>7.6941473116039834E-4</v>
      </c>
      <c r="IR386" s="223">
        <f t="shared" ca="1" si="842"/>
        <v>1.6818429602415326E-3</v>
      </c>
      <c r="IS386" s="223">
        <f t="shared" ca="1" si="843"/>
        <v>1.9806837936383222E-3</v>
      </c>
      <c r="IT386" s="223">
        <f t="shared" ca="1" si="844"/>
        <v>1.556911018426797E-3</v>
      </c>
      <c r="IU386" s="223">
        <f t="shared" ca="1" si="845"/>
        <v>5.6512981454991931E-4</v>
      </c>
      <c r="IV386" s="223">
        <f t="shared" ca="1" si="846"/>
        <v>-6.3282791075647607E-4</v>
      </c>
      <c r="IW386" s="223">
        <f t="shared" ca="1" si="847"/>
        <v>-1.5999107928957516E-3</v>
      </c>
      <c r="IX386" s="223">
        <f t="shared" ca="1" si="848"/>
        <v>-1.9832976225812862E-3</v>
      </c>
      <c r="IY386" s="223">
        <f t="shared" ca="1" si="849"/>
        <v>-1.6431172394684654E-3</v>
      </c>
      <c r="IZ386" s="223">
        <f t="shared" ca="1" si="850"/>
        <v>-7.0347777985261617E-4</v>
      </c>
      <c r="JA386" s="223">
        <f t="shared" ca="1" si="851"/>
        <v>4.9281174107424451E-4</v>
      </c>
      <c r="JB386" s="223">
        <f t="shared" ca="1" si="852"/>
        <v>1.5093085703428053E-3</v>
      </c>
    </row>
    <row r="387" spans="2:262">
      <c r="B387" s="230">
        <v>26</v>
      </c>
      <c r="C387" s="229">
        <f t="shared" si="853"/>
        <v>5.0781250000000013E-4</v>
      </c>
      <c r="D387" s="226">
        <f t="shared" ca="1" si="597"/>
        <v>50.07495902609552</v>
      </c>
      <c r="E387" s="225">
        <f ca="1">AF361</f>
        <v>7.4959026095519604E-2</v>
      </c>
      <c r="F387" s="224">
        <v>26</v>
      </c>
      <c r="G387" s="223">
        <f t="shared" ca="1" si="854"/>
        <v>-3.2644301432734806E-4</v>
      </c>
      <c r="H387" s="223">
        <f t="shared" ca="1" si="598"/>
        <v>-2.7829785242756402E-4</v>
      </c>
      <c r="I387" s="223">
        <f t="shared" ca="1" si="599"/>
        <v>-1.2061884780206895E-4</v>
      </c>
      <c r="J387" s="223">
        <f t="shared" ca="1" si="600"/>
        <v>8.4533918441285209E-5</v>
      </c>
      <c r="K387" s="223">
        <f t="shared" ca="1" si="601"/>
        <v>2.5641540771729066E-4</v>
      </c>
      <c r="L387" s="223">
        <f t="shared" ca="1" si="602"/>
        <v>3.273756548911311E-4</v>
      </c>
      <c r="M387" s="223">
        <f t="shared" ca="1" si="603"/>
        <v>2.6948577554663903E-4</v>
      </c>
      <c r="N387" s="223">
        <f t="shared" ca="1" si="604"/>
        <v>1.0553035420079523E-4</v>
      </c>
      <c r="O387" s="223">
        <f t="shared" ca="1" si="605"/>
        <v>-9.9960224958841308E-5</v>
      </c>
      <c r="P387" s="223">
        <f t="shared" ca="1" si="606"/>
        <v>-2.6610796527167722E-4</v>
      </c>
      <c r="Q387" s="223">
        <f t="shared" ca="1" si="607"/>
        <v>-3.2751961882756056E-4</v>
      </c>
      <c r="R387" s="223">
        <f t="shared" ca="1" si="608"/>
        <v>-2.6002448382825619E-4</v>
      </c>
      <c r="S387" s="223">
        <f t="shared" ca="1" si="609"/>
        <v>-9.0187628732884599E-5</v>
      </c>
      <c r="T387" s="223">
        <f t="shared" ca="1" si="610"/>
        <v>1.1514571853899044E-4</v>
      </c>
      <c r="U387" s="223">
        <f t="shared" ca="1" si="611"/>
        <v>2.751594454294194E-4</v>
      </c>
      <c r="V387" s="223">
        <f t="shared" ca="1" si="612"/>
        <v>3.2687455931490402E-4</v>
      </c>
      <c r="W387" s="223">
        <f t="shared" ca="1" si="613"/>
        <v>2.4993677035287619E-4</v>
      </c>
      <c r="X387" s="223">
        <f t="shared" ca="1" si="614"/>
        <v>7.4627633367853121E-5</v>
      </c>
      <c r="Y387" s="223">
        <f t="shared" ca="1" si="615"/>
        <v>-1.3005381599760486E-4</v>
      </c>
      <c r="Z387" s="223">
        <f t="shared" ca="1" si="616"/>
        <v>-2.8354804238200102E-4</v>
      </c>
      <c r="AA387" s="223">
        <f t="shared" ca="1" si="617"/>
        <v>-3.2544203035802795E-4</v>
      </c>
      <c r="AB387" s="223">
        <f t="shared" ca="1" si="618"/>
        <v>-2.3924693730584018E-4</v>
      </c>
      <c r="AC387" s="223">
        <f t="shared" ca="1" si="619"/>
        <v>-5.888785349742926E-5</v>
      </c>
      <c r="AD387" s="223">
        <f t="shared" ca="1" si="620"/>
        <v>1.4464860242211213E-4</v>
      </c>
      <c r="AE387" s="223">
        <f t="shared" ca="1" si="621"/>
        <v>2.9125354726460912E-4</v>
      </c>
      <c r="AF387" s="223">
        <f t="shared" ca="1" si="622"/>
        <v>3.2322548304466417E-4</v>
      </c>
      <c r="AG387" s="223">
        <f t="shared" ca="1" si="623"/>
        <v>2.2798073743127847E-4</v>
      </c>
      <c r="AH387" s="223">
        <f t="shared" ca="1" si="624"/>
        <v>4.30062076299633E-5</v>
      </c>
      <c r="AI387" s="223">
        <f t="shared" ca="1" si="625"/>
        <v>-1.5889491769366382E-4</v>
      </c>
      <c r="AJ387" s="223">
        <f t="shared" ca="1" si="626"/>
        <v>-2.9825739684105932E-4</v>
      </c>
      <c r="AK387" s="223">
        <f t="shared" ca="1" si="627"/>
        <v>-3.2023025723143701E-4</v>
      </c>
      <c r="AL387" s="223">
        <f t="shared" ca="1" si="628"/>
        <v>-2.1616531199148976E-4</v>
      </c>
      <c r="AM387" s="223">
        <f t="shared" ca="1" si="629"/>
        <v>-2.7020956041419014E-5</v>
      </c>
      <c r="AN387" s="223">
        <f t="shared" ca="1" si="630"/>
        <v>1.7275844119093943E-4</v>
      </c>
      <c r="AO387" s="223">
        <f t="shared" ca="1" si="631"/>
        <v>3.0454271822425631E-4</v>
      </c>
      <c r="AP387" s="223">
        <f t="shared" ca="1" si="632"/>
        <v>3.1646356867968175E-4</v>
      </c>
      <c r="AQ387" s="223">
        <f t="shared" ca="1" si="633"/>
        <v>2.038291253812684E-4</v>
      </c>
      <c r="AR387" s="223">
        <f t="shared" ca="1" si="634"/>
        <v>1.0970608603013538E-5</v>
      </c>
      <c r="AS387" s="223">
        <f t="shared" ca="1" si="635"/>
        <v>-1.8620577447153475E-4</v>
      </c>
      <c r="AT387" s="223">
        <f t="shared" ca="1" si="636"/>
        <v>-3.1009436952445982E-4</v>
      </c>
      <c r="AU387" s="223">
        <f t="shared" ca="1" si="637"/>
        <v>-3.1193449167204199E-4</v>
      </c>
      <c r="AV387" s="223">
        <f t="shared" ca="1" si="638"/>
        <v>-1.9100189655468162E-4</v>
      </c>
      <c r="AW387" s="223">
        <f t="shared" ca="1" si="639"/>
        <v>5.1061679924272623E-6</v>
      </c>
      <c r="AX387" s="223">
        <f t="shared" ca="1" si="640"/>
        <v>1.9920452173172854E-4</v>
      </c>
      <c r="AY387" s="223">
        <f t="shared" ca="1" si="641"/>
        <v>3.1489897632741999E-4</v>
      </c>
      <c r="AZ387" s="223">
        <f t="shared" ca="1" si="642"/>
        <v>3.0665393715172975E-4</v>
      </c>
      <c r="BA387" s="223">
        <f t="shared" ca="1" si="643"/>
        <v>1.7771452742950346E-4</v>
      </c>
      <c r="BB387" s="223">
        <f t="shared" ca="1" si="644"/>
        <v>-2.1170643381927936E-5</v>
      </c>
      <c r="BC387" s="223">
        <f t="shared" ca="1" si="645"/>
        <v>-2.1172336785081424E-4</v>
      </c>
      <c r="BD387" s="223">
        <f t="shared" ca="1" si="646"/>
        <v>-3.1894496391451428E-4</v>
      </c>
      <c r="BE387" s="223">
        <f t="shared" ca="1" si="647"/>
        <v>-3.0063462643710622E-4</v>
      </c>
      <c r="BF387" s="223">
        <f t="shared" ca="1" si="648"/>
        <v>-1.6399902844179442E-4</v>
      </c>
      <c r="BG387" s="223">
        <f t="shared" ca="1" si="649"/>
        <v>3.7184116837192212E-5</v>
      </c>
      <c r="BH387" s="223">
        <f t="shared" ca="1" si="650"/>
        <v>2.2373215383197066E-4</v>
      </c>
      <c r="BI387" s="223">
        <f t="shared" ca="1" si="651"/>
        <v>3.2222258514725936E-4</v>
      </c>
      <c r="BJ387" s="223">
        <f t="shared" ca="1" si="652"/>
        <v>2.9389106057491239E-4</v>
      </c>
      <c r="BK387" s="223">
        <f t="shared" ca="1" si="653"/>
        <v>1.4988844142994971E-4</v>
      </c>
      <c r="BL387" s="223">
        <f t="shared" ca="1" si="654"/>
        <v>-5.3108010498051681E-5</v>
      </c>
      <c r="BM387" s="223">
        <f t="shared" ca="1" si="655"/>
        <v>-2.3520194945792443E-4</v>
      </c>
      <c r="BN387" s="223">
        <f t="shared" ca="1" si="656"/>
        <v>-3.247239439490195E-4</v>
      </c>
      <c r="BO387" s="223">
        <f t="shared" ca="1" si="657"/>
        <v>-2.8643948540597804E-4</v>
      </c>
      <c r="BP387" s="223">
        <f t="shared" ca="1" si="658"/>
        <v>-1.3541676003402337E-4</v>
      </c>
      <c r="BQ387" s="223">
        <f t="shared" ca="1" si="659"/>
        <v>6.8903962309906769E-5</v>
      </c>
      <c r="BR387" s="223">
        <f t="shared" ca="1" si="660"/>
        <v>2.4610512298637644E-4</v>
      </c>
      <c r="BS387" s="223">
        <f t="shared" ca="1" si="661"/>
        <v>3.2644301432734816E-4</v>
      </c>
      <c r="BT387" s="223">
        <f t="shared" ca="1" si="662"/>
        <v>2.7829785242756386E-4</v>
      </c>
      <c r="BU387" s="223">
        <f t="shared" ca="1" si="663"/>
        <v>1.2061884780206769E-4</v>
      </c>
      <c r="BV387" s="223">
        <f t="shared" ca="1" si="664"/>
        <v>-8.4533918441285276E-5</v>
      </c>
      <c r="BW387" s="223">
        <f t="shared" ca="1" si="665"/>
        <v>-2.5641540771729132E-4</v>
      </c>
      <c r="BX387" s="223">
        <f t="shared" ca="1" si="666"/>
        <v>-3.2737565489113105E-4</v>
      </c>
      <c r="BY387" s="223">
        <f t="shared" ca="1" si="667"/>
        <v>-2.6948577554663871E-4</v>
      </c>
      <c r="BZ387" s="223">
        <f t="shared" ca="1" si="668"/>
        <v>-1.0553035420079573E-4</v>
      </c>
      <c r="CA387" s="223">
        <f t="shared" ca="1" si="669"/>
        <v>9.9960224958841918E-5</v>
      </c>
      <c r="CB387" s="223">
        <f t="shared" ca="1" si="670"/>
        <v>2.6610796527167809E-4</v>
      </c>
      <c r="CC387" s="223">
        <f t="shared" ca="1" si="671"/>
        <v>3.2751961882756056E-4</v>
      </c>
      <c r="CD387" s="223">
        <f t="shared" ca="1" si="672"/>
        <v>2.6002448382825543E-4</v>
      </c>
      <c r="CE387" s="223">
        <f t="shared" ca="1" si="673"/>
        <v>9.0187628732884531E-5</v>
      </c>
      <c r="CF387" s="223">
        <f t="shared" ca="1" si="674"/>
        <v>-1.1514571853899107E-4</v>
      </c>
      <c r="CG387" s="223">
        <f t="shared" ca="1" si="675"/>
        <v>-2.7515944542941912E-4</v>
      </c>
      <c r="CH387" s="223">
        <f t="shared" ca="1" si="676"/>
        <v>-3.2687455931490396E-4</v>
      </c>
      <c r="CI387" s="223">
        <f t="shared" ca="1" si="677"/>
        <v>-2.49936770352875E-4</v>
      </c>
      <c r="CJ387" s="223">
        <f t="shared" ca="1" si="678"/>
        <v>-7.4627633367852498E-5</v>
      </c>
      <c r="CK387" s="223">
        <f t="shared" ca="1" si="679"/>
        <v>1.3005381599760595E-4</v>
      </c>
      <c r="CL387" s="223">
        <f t="shared" ca="1" si="680"/>
        <v>2.8354804238200107E-4</v>
      </c>
      <c r="CM387" s="223">
        <f t="shared" ca="1" si="681"/>
        <v>3.2544203035802784E-4</v>
      </c>
      <c r="CN387" s="223">
        <f t="shared" ca="1" si="682"/>
        <v>2.3924693730584053E-4</v>
      </c>
      <c r="CO387" s="223">
        <f t="shared" ca="1" si="683"/>
        <v>5.8887853497428637E-5</v>
      </c>
      <c r="CP387" s="223">
        <f t="shared" ca="1" si="684"/>
        <v>-1.4464860242211375E-4</v>
      </c>
      <c r="CQ387" s="223">
        <f t="shared" ca="1" si="685"/>
        <v>-2.9125354726460944E-4</v>
      </c>
      <c r="CR387" s="223">
        <f t="shared" ca="1" si="686"/>
        <v>-3.2322548304466385E-4</v>
      </c>
      <c r="CS387" s="223">
        <f t="shared" ca="1" si="687"/>
        <v>-2.2798073743127801E-4</v>
      </c>
      <c r="CT387" s="223">
        <f t="shared" ca="1" si="688"/>
        <v>-4.3006207629962622E-5</v>
      </c>
      <c r="CU387" s="223">
        <f t="shared" ca="1" si="689"/>
        <v>1.5889491769366338E-4</v>
      </c>
      <c r="CV387" s="223">
        <f t="shared" ca="1" si="690"/>
        <v>2.9825739684105959E-4</v>
      </c>
      <c r="CW387" s="223">
        <f t="shared" ca="1" si="691"/>
        <v>3.2023025723143712E-4</v>
      </c>
      <c r="CX387" s="223">
        <f t="shared" ca="1" si="692"/>
        <v>2.1616531199148927E-4</v>
      </c>
      <c r="CY387" s="223">
        <f t="shared" ca="1" si="693"/>
        <v>2.7020956041417198E-5</v>
      </c>
      <c r="CZ387" s="223">
        <f t="shared" ca="1" si="694"/>
        <v>-1.7275844119093997E-4</v>
      </c>
      <c r="DA387" s="223">
        <f t="shared" ca="1" si="695"/>
        <v>-3.0454271822425696E-4</v>
      </c>
      <c r="DB387" s="223">
        <f t="shared" ca="1" si="696"/>
        <v>-3.1646356867968159E-4</v>
      </c>
      <c r="DC387" s="223">
        <f t="shared" ca="1" si="697"/>
        <v>-2.0382912538126973E-4</v>
      </c>
      <c r="DD387" s="223">
        <f t="shared" ca="1" si="698"/>
        <v>-1.0970608603011722E-5</v>
      </c>
      <c r="DE387" s="223">
        <f t="shared" ca="1" si="699"/>
        <v>1.8620577447153524E-4</v>
      </c>
      <c r="DF387" s="223">
        <f t="shared" ca="1" si="700"/>
        <v>3.1009436952445966E-4</v>
      </c>
      <c r="DG387" s="223">
        <f t="shared" ca="1" si="701"/>
        <v>3.1193449167204112E-4</v>
      </c>
      <c r="DH387" s="223">
        <f t="shared" ca="1" si="702"/>
        <v>1.9100189655468018E-4</v>
      </c>
      <c r="DI387" s="223">
        <f t="shared" ca="1" si="703"/>
        <v>-5.1061679924278857E-6</v>
      </c>
      <c r="DJ387" s="223">
        <f t="shared" ca="1" si="704"/>
        <v>-1.9920452173172718E-4</v>
      </c>
      <c r="DK387" s="223">
        <f t="shared" ca="1" si="705"/>
        <v>-3.1489897632742047E-4</v>
      </c>
      <c r="DL387" s="223">
        <f t="shared" ca="1" si="706"/>
        <v>-3.0665393715172948E-4</v>
      </c>
      <c r="DM387" s="223">
        <f t="shared" ca="1" si="707"/>
        <v>-1.7771452742950392E-4</v>
      </c>
      <c r="DN387" s="223">
        <f t="shared" ca="1" si="708"/>
        <v>2.1170643381930918E-5</v>
      </c>
      <c r="DO387" s="223">
        <f t="shared" ca="1" si="709"/>
        <v>2.1172336785081562E-4</v>
      </c>
      <c r="DP387" s="223">
        <f t="shared" ca="1" si="710"/>
        <v>3.1894496391451444E-4</v>
      </c>
      <c r="DQ387" s="223">
        <f t="shared" ca="1" si="711"/>
        <v>3.0063462643710687E-4</v>
      </c>
      <c r="DR387" s="223">
        <f t="shared" ca="1" si="712"/>
        <v>1.6399902844179185E-4</v>
      </c>
      <c r="DS387" s="223">
        <f t="shared" ca="1" si="713"/>
        <v>-3.7184116837192836E-5</v>
      </c>
      <c r="DT387" s="223">
        <f t="shared" ca="1" si="714"/>
        <v>-2.2373215383197109E-4</v>
      </c>
      <c r="DU387" s="223">
        <f t="shared" ca="1" si="715"/>
        <v>-3.2222258514725909E-4</v>
      </c>
      <c r="DV387" s="223">
        <f t="shared" ca="1" si="716"/>
        <v>-2.9389106057491212E-4</v>
      </c>
      <c r="DW387" s="223">
        <f t="shared" ca="1" si="717"/>
        <v>-1.4988844142994914E-4</v>
      </c>
      <c r="DX387" s="223">
        <f t="shared" ca="1" si="718"/>
        <v>5.3108010498050055E-5</v>
      </c>
      <c r="DY387" s="223">
        <f t="shared" ca="1" si="719"/>
        <v>2.3520194945792649E-4</v>
      </c>
      <c r="DZ387" s="223">
        <f t="shared" ca="1" si="720"/>
        <v>3.247239439490196E-4</v>
      </c>
      <c r="EA387" s="223">
        <f t="shared" ca="1" si="721"/>
        <v>2.8643948540597777E-4</v>
      </c>
      <c r="EB387" s="223">
        <f t="shared" ca="1" si="722"/>
        <v>1.3541676003402494E-4</v>
      </c>
      <c r="EC387" s="223">
        <f t="shared" ca="1" si="723"/>
        <v>-6.8903962309909642E-5</v>
      </c>
      <c r="ED387" s="223">
        <f t="shared" ca="1" si="724"/>
        <v>-2.4610512298637688E-4</v>
      </c>
      <c r="EE387" s="223">
        <f t="shared" ca="1" si="725"/>
        <v>-3.2644301432734806E-4</v>
      </c>
      <c r="EF387" s="223">
        <f t="shared" ca="1" si="726"/>
        <v>-2.7829785242756229E-4</v>
      </c>
      <c r="EG387" s="223">
        <f t="shared" ca="1" si="727"/>
        <v>-1.2061884780206709E-4</v>
      </c>
      <c r="EH387" s="223">
        <f t="shared" ca="1" si="728"/>
        <v>8.4533918441285886E-5</v>
      </c>
      <c r="EI387" s="223">
        <f t="shared" ca="1" si="729"/>
        <v>2.5641540771729029E-4</v>
      </c>
      <c r="EJ387" s="223">
        <f t="shared" ca="1" si="730"/>
        <v>3.2737565489113115E-4</v>
      </c>
      <c r="EK387" s="223">
        <f t="shared" ca="1" si="731"/>
        <v>2.6948577554663833E-4</v>
      </c>
      <c r="EL387" s="223">
        <f t="shared" ca="1" si="732"/>
        <v>1.0553035420079512E-4</v>
      </c>
      <c r="EM387" s="223">
        <f t="shared" ca="1" si="733"/>
        <v>-9.9960224958844736E-5</v>
      </c>
      <c r="EN387" s="223">
        <f t="shared" ca="1" si="734"/>
        <v>-2.6610796527167847E-4</v>
      </c>
      <c r="EO387" s="223">
        <f t="shared" ca="1" si="735"/>
        <v>-3.2751961882756056E-4</v>
      </c>
      <c r="EP387" s="223">
        <f t="shared" ca="1" si="736"/>
        <v>-2.6002448382825646E-4</v>
      </c>
      <c r="EQ387" s="223">
        <f t="shared" ca="1" si="737"/>
        <v>-9.0187628732881671E-5</v>
      </c>
      <c r="ER387" s="223">
        <f t="shared" ca="1" si="738"/>
        <v>1.1514571853899165E-4</v>
      </c>
      <c r="ES387" s="223">
        <f t="shared" ca="1" si="739"/>
        <v>2.7515944542941945E-4</v>
      </c>
      <c r="ET387" s="223">
        <f t="shared" ca="1" si="740"/>
        <v>3.2687455931490413E-4</v>
      </c>
      <c r="EU387" s="223">
        <f t="shared" ca="1" si="741"/>
        <v>2.4993677035287462E-4</v>
      </c>
      <c r="EV387" s="223">
        <f t="shared" ca="1" si="742"/>
        <v>7.4627633367851888E-5</v>
      </c>
      <c r="EW387" s="223">
        <f t="shared" ca="1" si="743"/>
        <v>-1.3005381599760443E-4</v>
      </c>
      <c r="EX387" s="223">
        <f t="shared" ca="1" si="744"/>
        <v>-2.8354804238200253E-4</v>
      </c>
      <c r="EY387" s="223">
        <f t="shared" ca="1" si="745"/>
        <v>-3.2544203035802773E-4</v>
      </c>
      <c r="EZ387" s="223">
        <f t="shared" ca="1" si="746"/>
        <v>-2.392469373058401E-4</v>
      </c>
      <c r="FA387" s="223">
        <f t="shared" ca="1" si="747"/>
        <v>-5.888785349743029E-5</v>
      </c>
      <c r="FB387" s="223">
        <f t="shared" ca="1" si="748"/>
        <v>1.4464860242211432E-4</v>
      </c>
      <c r="FC387" s="223">
        <f t="shared" ca="1" si="749"/>
        <v>2.9125354726460977E-4</v>
      </c>
      <c r="FD387" s="223">
        <f t="shared" ca="1" si="750"/>
        <v>3.2322548304466412E-4</v>
      </c>
      <c r="FE387" s="223">
        <f t="shared" ca="1" si="751"/>
        <v>2.2798073743127587E-4</v>
      </c>
      <c r="FF387" s="223">
        <f t="shared" ca="1" si="752"/>
        <v>4.3006207629961999E-5</v>
      </c>
      <c r="FG387" s="223">
        <f t="shared" ca="1" si="753"/>
        <v>-1.5889491769366393E-4</v>
      </c>
      <c r="FH387" s="223">
        <f t="shared" ca="1" si="754"/>
        <v>-2.9825739684105889E-4</v>
      </c>
      <c r="FI387" s="223">
        <f t="shared" ca="1" si="755"/>
        <v>-3.2023025723143647E-4</v>
      </c>
      <c r="FJ387" s="223">
        <f t="shared" ca="1" si="756"/>
        <v>-2.1616531199148881E-4</v>
      </c>
      <c r="FK387" s="223">
        <f t="shared" ca="1" si="757"/>
        <v>-2.7020956041418878E-5</v>
      </c>
      <c r="FL387" s="223">
        <f t="shared" ca="1" si="758"/>
        <v>1.7275844119094252E-4</v>
      </c>
      <c r="FM387" s="223">
        <f t="shared" ca="1" si="759"/>
        <v>3.0454271822425718E-4</v>
      </c>
      <c r="FN387" s="223">
        <f t="shared" ca="1" si="760"/>
        <v>3.1646356867968143E-4</v>
      </c>
      <c r="FO387" s="223">
        <f t="shared" ca="1" si="761"/>
        <v>2.0382912538126921E-4</v>
      </c>
      <c r="FP387" s="223">
        <f t="shared" ca="1" si="762"/>
        <v>1.0970608603011098E-5</v>
      </c>
      <c r="FQ387" s="223">
        <f t="shared" ca="1" si="763"/>
        <v>-1.8620577447153578E-4</v>
      </c>
      <c r="FR387" s="223">
        <f t="shared" ca="1" si="764"/>
        <v>-3.1009436952445988E-4</v>
      </c>
      <c r="FS387" s="223">
        <f t="shared" ca="1" si="765"/>
        <v>-3.119344916720409E-4</v>
      </c>
      <c r="FT387" s="223">
        <f t="shared" ca="1" si="766"/>
        <v>-1.9100189655467967E-4</v>
      </c>
      <c r="FU387" s="223">
        <f t="shared" ca="1" si="767"/>
        <v>5.1061679924285363E-6</v>
      </c>
      <c r="FV387" s="223">
        <f t="shared" ca="1" si="768"/>
        <v>1.9920452173172767E-4</v>
      </c>
      <c r="FW387" s="223">
        <f t="shared" ca="1" si="769"/>
        <v>3.1489897632742064E-4</v>
      </c>
      <c r="FX387" s="223">
        <f t="shared" ca="1" si="770"/>
        <v>3.0665393715172926E-4</v>
      </c>
      <c r="FY387" s="223">
        <f t="shared" ca="1" si="771"/>
        <v>1.7771452742950338E-4</v>
      </c>
      <c r="FZ387" s="223">
        <f t="shared" ca="1" si="772"/>
        <v>-2.1170643381931514E-5</v>
      </c>
      <c r="GA387" s="223">
        <f t="shared" ca="1" si="773"/>
        <v>-2.1172336785081614E-4</v>
      </c>
      <c r="GB387" s="223">
        <f t="shared" ca="1" si="774"/>
        <v>-3.1894496391451455E-4</v>
      </c>
      <c r="GC387" s="223">
        <f t="shared" ca="1" si="775"/>
        <v>-3.0063462643710665E-4</v>
      </c>
      <c r="GD387" s="223">
        <f t="shared" ca="1" si="776"/>
        <v>-1.6399902844179131E-4</v>
      </c>
      <c r="GE387" s="223">
        <f t="shared" ca="1" si="777"/>
        <v>3.7184116837193459E-5</v>
      </c>
      <c r="GF387" s="223">
        <f t="shared" ca="1" si="778"/>
        <v>2.2373215383197155E-4</v>
      </c>
      <c r="GG387" s="223">
        <f t="shared" ca="1" si="779"/>
        <v>3.2222258514725914E-4</v>
      </c>
      <c r="GH387" s="223">
        <f t="shared" ca="1" si="780"/>
        <v>2.9389106057491185E-4</v>
      </c>
      <c r="GI387" s="223">
        <f t="shared" ca="1" si="781"/>
        <v>1.498884414299486E-4</v>
      </c>
      <c r="GJ387" s="223">
        <f t="shared" ca="1" si="782"/>
        <v>-5.3108010498050678E-5</v>
      </c>
      <c r="GK387" s="223">
        <f t="shared" ca="1" si="783"/>
        <v>-2.3520194945792698E-4</v>
      </c>
      <c r="GL387" s="223">
        <f t="shared" ca="1" si="784"/>
        <v>-3.2472394394901971E-4</v>
      </c>
      <c r="GM387" s="223">
        <f t="shared" ca="1" si="785"/>
        <v>-2.8643948540597744E-4</v>
      </c>
      <c r="GN387" s="223">
        <f t="shared" ca="1" si="786"/>
        <v>-1.3541676003402429E-4</v>
      </c>
      <c r="GO387" s="223">
        <f t="shared" ca="1" si="787"/>
        <v>6.8903962309910293E-5</v>
      </c>
      <c r="GP387" s="223">
        <f t="shared" ca="1" si="788"/>
        <v>2.4610512298637726E-4</v>
      </c>
      <c r="GQ387" s="223">
        <f t="shared" ca="1" si="789"/>
        <v>3.2644301432734811E-4</v>
      </c>
      <c r="GR387" s="223">
        <f t="shared" ca="1" si="790"/>
        <v>2.7829785242756196E-4</v>
      </c>
      <c r="GS387" s="223">
        <f t="shared" ca="1" si="791"/>
        <v>1.2061884780206651E-4</v>
      </c>
      <c r="GT387" s="223">
        <f t="shared" ca="1" si="792"/>
        <v>-8.4533918441286496E-5</v>
      </c>
      <c r="GU387" s="223">
        <f t="shared" ca="1" si="793"/>
        <v>-2.5641540771729066E-4</v>
      </c>
      <c r="GV387" s="223">
        <f t="shared" ca="1" si="794"/>
        <v>-3.2737565489113121E-4</v>
      </c>
      <c r="GW387" s="223">
        <f t="shared" ca="1" si="795"/>
        <v>-2.6948577554663795E-4</v>
      </c>
      <c r="GX387" s="223">
        <f t="shared" ca="1" si="796"/>
        <v>-1.0553035420079451E-4</v>
      </c>
      <c r="GY387" s="223">
        <f t="shared" ca="1" si="797"/>
        <v>9.9960224958845333E-5</v>
      </c>
      <c r="GZ387" s="223">
        <f t="shared" ca="1" si="798"/>
        <v>2.6610796527167609E-4</v>
      </c>
      <c r="HA387" s="223">
        <f t="shared" ca="1" si="799"/>
        <v>3.2751961882756056E-4</v>
      </c>
      <c r="HB387" s="223">
        <f t="shared" ca="1" si="800"/>
        <v>2.6002448382825326E-4</v>
      </c>
      <c r="HC387" s="223">
        <f t="shared" ca="1" si="801"/>
        <v>9.0187628732885534E-5</v>
      </c>
      <c r="HD387" s="223">
        <f t="shared" ca="1" si="802"/>
        <v>-1.1514571853899223E-4</v>
      </c>
      <c r="HE387" s="223">
        <f t="shared" ca="1" si="803"/>
        <v>-2.7515944542942238E-4</v>
      </c>
      <c r="HF387" s="223">
        <f t="shared" ca="1" si="804"/>
        <v>-3.2687455931490407E-4</v>
      </c>
      <c r="HG387" s="223">
        <f t="shared" ca="1" si="805"/>
        <v>-2.4993677035287418E-4</v>
      </c>
      <c r="HH387" s="223">
        <f t="shared" ca="1" si="806"/>
        <v>-7.4627633367846724E-5</v>
      </c>
      <c r="HI387" s="223">
        <f t="shared" ca="1" si="807"/>
        <v>1.3005381599760503E-4</v>
      </c>
      <c r="HJ387" s="223">
        <f t="shared" ca="1" si="808"/>
        <v>2.8354804238200286E-4</v>
      </c>
      <c r="HK387" s="223">
        <f t="shared" ca="1" si="809"/>
        <v>3.2544203035802816E-4</v>
      </c>
      <c r="HL387" s="223">
        <f t="shared" ca="1" si="810"/>
        <v>2.3924693730583967E-4</v>
      </c>
      <c r="HM387" s="223">
        <f t="shared" ca="1" si="811"/>
        <v>5.8887853497425059E-5</v>
      </c>
      <c r="HN387" s="223">
        <f t="shared" ca="1" si="812"/>
        <v>-1.4464860242211072E-4</v>
      </c>
      <c r="HO387" s="223">
        <f t="shared" ca="1" si="813"/>
        <v>-2.9125354726461004E-4</v>
      </c>
      <c r="HP387" s="223">
        <f t="shared" ca="1" si="814"/>
        <v>-3.2322548304466331E-4</v>
      </c>
      <c r="HQ387" s="223">
        <f t="shared" ca="1" si="815"/>
        <v>-2.2798073743127874E-4</v>
      </c>
      <c r="HR387" s="223">
        <f t="shared" ca="1" si="816"/>
        <v>-4.3006207629961375E-5</v>
      </c>
      <c r="HS387" s="223">
        <f t="shared" ca="1" si="817"/>
        <v>1.5889491769366853E-4</v>
      </c>
      <c r="HT387" s="223">
        <f t="shared" ca="1" si="818"/>
        <v>2.9825739684105916E-4</v>
      </c>
      <c r="HU387" s="223">
        <f t="shared" ca="1" si="819"/>
        <v>3.2023025723143636E-4</v>
      </c>
      <c r="HV387" s="223">
        <f t="shared" ca="1" si="820"/>
        <v>2.1616531199148483E-4</v>
      </c>
      <c r="HW387" s="223">
        <f t="shared" ca="1" si="821"/>
        <v>2.7020956041418228E-5</v>
      </c>
      <c r="HX387" s="223">
        <f t="shared" ca="1" si="822"/>
        <v>-1.7275844119094306E-4</v>
      </c>
      <c r="HY387" s="223">
        <f t="shared" ca="1" si="823"/>
        <v>-3.0454271822425572E-4</v>
      </c>
      <c r="HZ387" s="223">
        <f t="shared" ca="1" si="824"/>
        <v>-3.1646356867968126E-4</v>
      </c>
      <c r="IA387" s="223">
        <f t="shared" ca="1" si="825"/>
        <v>-2.0382912538126504E-4</v>
      </c>
      <c r="IB387" s="223">
        <f t="shared" ca="1" si="826"/>
        <v>-1.0970608603015083E-5</v>
      </c>
      <c r="IC387" s="223">
        <f t="shared" ca="1" si="827"/>
        <v>1.8620577447153632E-4</v>
      </c>
      <c r="ID387" s="223">
        <f t="shared" ca="1" si="828"/>
        <v>3.1009436952446156E-4</v>
      </c>
      <c r="IE387" s="223">
        <f t="shared" ca="1" si="829"/>
        <v>3.0014892572373587E-4</v>
      </c>
      <c r="IF387" s="223">
        <f t="shared" ca="1" si="830"/>
        <v>1.9100189655467913E-4</v>
      </c>
      <c r="IG387" s="223">
        <f t="shared" ca="1" si="831"/>
        <v>-5.1061679924338489E-6</v>
      </c>
      <c r="IH387" s="223">
        <f t="shared" ca="1" si="832"/>
        <v>-1.9920452173172821E-4</v>
      </c>
      <c r="II387" s="223">
        <f t="shared" ca="1" si="833"/>
        <v>-3.148989763274208E-4</v>
      </c>
      <c r="IJ387" s="223">
        <f t="shared" ca="1" si="834"/>
        <v>-3.0665393715173067E-4</v>
      </c>
      <c r="IK387" s="223">
        <f t="shared" ca="1" si="835"/>
        <v>-1.7771452742950284E-4</v>
      </c>
      <c r="IL387" s="223">
        <f t="shared" ca="1" si="836"/>
        <v>2.1170643381932192E-5</v>
      </c>
      <c r="IM387" s="223">
        <f t="shared" ca="1" si="837"/>
        <v>2.1172336785081308E-4</v>
      </c>
      <c r="IN387" s="223">
        <f t="shared" ca="1" si="838"/>
        <v>3.1894496391451471E-4</v>
      </c>
      <c r="IO387" s="223">
        <f t="shared" ca="1" si="839"/>
        <v>3.0063462643710454E-4</v>
      </c>
      <c r="IP387" s="223">
        <f t="shared" ca="1" si="840"/>
        <v>1.6399902844179478E-4</v>
      </c>
      <c r="IQ387" s="223">
        <f t="shared" ca="1" si="841"/>
        <v>-3.7184116837194083E-5</v>
      </c>
      <c r="IR387" s="223">
        <f t="shared" ca="1" si="842"/>
        <v>-2.2373215383197543E-4</v>
      </c>
      <c r="IS387" s="223">
        <f t="shared" ca="1" si="843"/>
        <v>-3.2222258514725931E-4</v>
      </c>
      <c r="IT387" s="223">
        <f t="shared" ca="1" si="844"/>
        <v>-2.9389106057491152E-4</v>
      </c>
      <c r="IU387" s="223">
        <f t="shared" ca="1" si="845"/>
        <v>-1.4988844142994388E-4</v>
      </c>
      <c r="IV387" s="223">
        <f t="shared" ca="1" si="846"/>
        <v>5.3108010498051274E-5</v>
      </c>
      <c r="IW387" s="223">
        <f t="shared" ca="1" si="847"/>
        <v>2.3520194945792739E-4</v>
      </c>
      <c r="IX387" s="223">
        <f t="shared" ca="1" si="848"/>
        <v>3.2472394394901917E-4</v>
      </c>
      <c r="IY387" s="223">
        <f t="shared" ca="1" si="849"/>
        <v>2.8643948540597712E-4</v>
      </c>
      <c r="IZ387" s="223">
        <f t="shared" ca="1" si="850"/>
        <v>1.3541676003401946E-4</v>
      </c>
      <c r="JA387" s="223">
        <f t="shared" ca="1" si="851"/>
        <v>-6.890396230990639E-5</v>
      </c>
      <c r="JB387" s="223">
        <f t="shared" ca="1" si="852"/>
        <v>-2.4610512298637769E-4</v>
      </c>
    </row>
    <row r="388" spans="2:262">
      <c r="B388" s="230">
        <v>27</v>
      </c>
      <c r="C388" s="229">
        <f t="shared" si="853"/>
        <v>5.2734375000000014E-4</v>
      </c>
      <c r="D388" s="226">
        <f t="shared" ca="1" si="597"/>
        <v>50.072573996894015</v>
      </c>
      <c r="E388" s="225">
        <f ca="1">AG361</f>
        <v>7.2573996894017612E-2</v>
      </c>
      <c r="F388" s="224">
        <v>27</v>
      </c>
      <c r="G388" s="223">
        <f t="shared" ca="1" si="854"/>
        <v>-2.4956473001648953E-3</v>
      </c>
      <c r="H388" s="223">
        <f t="shared" ca="1" si="598"/>
        <v>-2.04702719112217E-3</v>
      </c>
      <c r="I388" s="223">
        <f t="shared" ca="1" si="599"/>
        <v>-7.3188584658648238E-4</v>
      </c>
      <c r="J388" s="223">
        <f t="shared" ca="1" si="600"/>
        <v>8.9306800594831401E-4</v>
      </c>
      <c r="K388" s="223">
        <f t="shared" ca="1" si="601"/>
        <v>2.1399797908204228E-3</v>
      </c>
      <c r="L388" s="223">
        <f t="shared" ca="1" si="602"/>
        <v>2.4810228406245112E-3</v>
      </c>
      <c r="M388" s="223">
        <f t="shared" ca="1" si="603"/>
        <v>1.7718311957122747E-3</v>
      </c>
      <c r="N388" s="223">
        <f t="shared" ca="1" si="604"/>
        <v>3.1261074636978743E-4</v>
      </c>
      <c r="O388" s="223">
        <f t="shared" ca="1" si="605"/>
        <v>-1.2789400654356566E-3</v>
      </c>
      <c r="P388" s="223">
        <f t="shared" ca="1" si="606"/>
        <v>-2.3291064098392615E-3</v>
      </c>
      <c r="Q388" s="223">
        <f t="shared" ca="1" si="607"/>
        <v>-2.3933453700823695E-3</v>
      </c>
      <c r="R388" s="223">
        <f t="shared" ca="1" si="608"/>
        <v>-1.4444641353229656E-3</v>
      </c>
      <c r="S388" s="223">
        <f t="shared" ca="1" si="609"/>
        <v>1.1586908824914042E-4</v>
      </c>
      <c r="T388" s="223">
        <f t="shared" ca="1" si="610"/>
        <v>1.6271540989100863E-3</v>
      </c>
      <c r="U388" s="223">
        <f t="shared" ca="1" si="611"/>
        <v>2.4496531538983754E-3</v>
      </c>
      <c r="V388" s="223">
        <f t="shared" ca="1" si="612"/>
        <v>2.235196526689979E-3</v>
      </c>
      <c r="W388" s="223">
        <f t="shared" ca="1" si="613"/>
        <v>1.0745652398205102E-3</v>
      </c>
      <c r="X388" s="223">
        <f t="shared" ca="1" si="614"/>
        <v>-5.4093719056152643E-4</v>
      </c>
      <c r="Y388" s="223">
        <f t="shared" ca="1" si="615"/>
        <v>-1.9274570433196112E-3</v>
      </c>
      <c r="Z388" s="223">
        <f t="shared" ca="1" si="616"/>
        <v>-2.4980705584479899E-3</v>
      </c>
      <c r="AA388" s="223">
        <f t="shared" ca="1" si="617"/>
        <v>-2.0112329581037356E-3</v>
      </c>
      <c r="AB388" s="223">
        <f t="shared" ca="1" si="618"/>
        <v>-6.7302607684395727E-4</v>
      </c>
      <c r="AC388" s="223">
        <f t="shared" ca="1" si="619"/>
        <v>9.500775513447714E-4</v>
      </c>
      <c r="AD388" s="223">
        <f t="shared" ca="1" si="620"/>
        <v>2.1710065639857249E-3</v>
      </c>
      <c r="AE388" s="223">
        <f t="shared" ca="1" si="621"/>
        <v>2.4729329867993477E-3</v>
      </c>
      <c r="AF388" s="223">
        <f t="shared" ca="1" si="622"/>
        <v>1.7280492078207907E-3</v>
      </c>
      <c r="AG388" s="223">
        <f t="shared" ca="1" si="623"/>
        <v>2.5166985269767109E-4</v>
      </c>
      <c r="AH388" s="223">
        <f t="shared" ca="1" si="624"/>
        <v>-1.3312431491897436E-3</v>
      </c>
      <c r="AI388" s="223">
        <f t="shared" ca="1" si="625"/>
        <v>-2.3506314146299317E-3</v>
      </c>
      <c r="AJ388" s="223">
        <f t="shared" ca="1" si="626"/>
        <v>-2.3749806075910179E-3</v>
      </c>
      <c r="AK388" s="223">
        <f t="shared" ca="1" si="627"/>
        <v>-1.3939835407237567E-3</v>
      </c>
      <c r="AL388" s="223">
        <f t="shared" ca="1" si="628"/>
        <v>1.7709671859129049E-4</v>
      </c>
      <c r="AM388" s="223">
        <f t="shared" ca="1" si="629"/>
        <v>1.673210671615433E-3</v>
      </c>
      <c r="AN388" s="223">
        <f t="shared" ca="1" si="630"/>
        <v>2.4610425926781965E-3</v>
      </c>
      <c r="AO388" s="223">
        <f t="shared" ca="1" si="631"/>
        <v>2.2070976007341194E-3</v>
      </c>
      <c r="AP388" s="223">
        <f t="shared" ca="1" si="632"/>
        <v>1.0188724252457924E-3</v>
      </c>
      <c r="AQ388" s="223">
        <f t="shared" ca="1" si="633"/>
        <v>-6.0064872743455949E-4</v>
      </c>
      <c r="AR388" s="223">
        <f t="shared" ca="1" si="634"/>
        <v>-1.9659109823087976E-3</v>
      </c>
      <c r="AS388" s="223">
        <f t="shared" ca="1" si="635"/>
        <v>-2.4989890724355498E-3</v>
      </c>
      <c r="AT388" s="223">
        <f t="shared" ca="1" si="636"/>
        <v>-1.9742272335561851E-3</v>
      </c>
      <c r="AU388" s="223">
        <f t="shared" ca="1" si="637"/>
        <v>-6.1376090135880615E-4</v>
      </c>
      <c r="AV388" s="223">
        <f t="shared" ca="1" si="638"/>
        <v>1.0065148055499911E-3</v>
      </c>
      <c r="AW388" s="223">
        <f t="shared" ca="1" si="639"/>
        <v>2.2007256039760464E-3</v>
      </c>
      <c r="AX388" s="223">
        <f t="shared" ca="1" si="640"/>
        <v>2.4633535306118563E-3</v>
      </c>
      <c r="AY388" s="223">
        <f t="shared" ca="1" si="641"/>
        <v>1.6832263077024407E-3</v>
      </c>
      <c r="AZ388" s="223">
        <f t="shared" ca="1" si="642"/>
        <v>1.9057736251683181E-4</v>
      </c>
      <c r="BA388" s="223">
        <f t="shared" ca="1" si="643"/>
        <v>-1.3827443418491577E-3</v>
      </c>
      <c r="BB388" s="223">
        <f t="shared" ca="1" si="644"/>
        <v>-2.3707404869521978E-3</v>
      </c>
      <c r="BC388" s="223">
        <f t="shared" ca="1" si="645"/>
        <v>-2.3551852455878986E-3</v>
      </c>
      <c r="BD388" s="223">
        <f t="shared" ca="1" si="646"/>
        <v>-1.3426632625640287E-3</v>
      </c>
      <c r="BE388" s="223">
        <f t="shared" ca="1" si="647"/>
        <v>2.3821767249224222E-4</v>
      </c>
      <c r="BF388" s="223">
        <f t="shared" ca="1" si="648"/>
        <v>1.7182593647775818E-3</v>
      </c>
      <c r="BG388" s="223">
        <f t="shared" ca="1" si="649"/>
        <v>2.4709495914244975E-3</v>
      </c>
      <c r="BH388" s="223">
        <f t="shared" ca="1" si="650"/>
        <v>2.177669201712272E-3</v>
      </c>
      <c r="BI388" s="223">
        <f t="shared" ca="1" si="651"/>
        <v>9.6256588002021303E-4</v>
      </c>
      <c r="BJ388" s="223">
        <f t="shared" ca="1" si="652"/>
        <v>-6.5999845597387993E-4</v>
      </c>
      <c r="BK388" s="223">
        <f t="shared" ca="1" si="653"/>
        <v>-2.0031807300323933E-3</v>
      </c>
      <c r="BL388" s="223">
        <f t="shared" ca="1" si="654"/>
        <v>-2.4984022888490951E-3</v>
      </c>
      <c r="BM388" s="223">
        <f t="shared" ca="1" si="655"/>
        <v>-1.9360323083442521E-3</v>
      </c>
      <c r="BN388" s="223">
        <f t="shared" ca="1" si="656"/>
        <v>-5.5412601925667508E-4</v>
      </c>
      <c r="BO388" s="223">
        <f t="shared" ca="1" si="657"/>
        <v>1.0623457728723474E-3</v>
      </c>
      <c r="BP388" s="223">
        <f t="shared" ca="1" si="658"/>
        <v>2.2291190091529673E-3</v>
      </c>
      <c r="BQ388" s="223">
        <f t="shared" ca="1" si="659"/>
        <v>2.4522902423682446E-3</v>
      </c>
      <c r="BR388" s="223">
        <f t="shared" ca="1" si="660"/>
        <v>1.6373894949962165E-3</v>
      </c>
      <c r="BS388" s="223">
        <f t="shared" ca="1" si="661"/>
        <v>1.2937007565895866E-4</v>
      </c>
      <c r="BT388" s="223">
        <f t="shared" ca="1" si="662"/>
        <v>-1.4334126210211685E-3</v>
      </c>
      <c r="BU388" s="223">
        <f t="shared" ca="1" si="663"/>
        <v>-2.3894215138528232E-3</v>
      </c>
      <c r="BV388" s="223">
        <f t="shared" ca="1" si="664"/>
        <v>-2.3339712080588833E-3</v>
      </c>
      <c r="BW388" s="223">
        <f t="shared" ca="1" si="665"/>
        <v>-1.2905342142603303E-3</v>
      </c>
      <c r="BX388" s="223">
        <f t="shared" ca="1" si="666"/>
        <v>2.9919513297479929E-4</v>
      </c>
      <c r="BY388" s="223">
        <f t="shared" ca="1" si="667"/>
        <v>1.7622730427482318E-3</v>
      </c>
      <c r="BZ388" s="223">
        <f t="shared" ca="1" si="668"/>
        <v>2.4793681825316821E-3</v>
      </c>
      <c r="CA388" s="223">
        <f t="shared" ca="1" si="669"/>
        <v>2.1469290561916057E-3</v>
      </c>
      <c r="CB388" s="223">
        <f t="shared" ca="1" si="670"/>
        <v>9.0567952110114937E-4</v>
      </c>
      <c r="CC388" s="223">
        <f t="shared" ca="1" si="671"/>
        <v>-7.189506261222711E-4</v>
      </c>
      <c r="CD388" s="223">
        <f t="shared" ca="1" si="672"/>
        <v>-2.0392438365879591E-3</v>
      </c>
      <c r="CE388" s="223">
        <f t="shared" ca="1" si="673"/>
        <v>-2.4963105611451172E-3</v>
      </c>
      <c r="CF388" s="223">
        <f t="shared" ca="1" si="674"/>
        <v>-1.8966711896626774E-3</v>
      </c>
      <c r="CG388" s="223">
        <f t="shared" ca="1" si="675"/>
        <v>-4.9415735236064148E-4</v>
      </c>
      <c r="CH388" s="223">
        <f t="shared" ca="1" si="676"/>
        <v>1.1175368228248091E-3</v>
      </c>
      <c r="CI388" s="223">
        <f t="shared" ca="1" si="677"/>
        <v>2.2561696763908953E-3</v>
      </c>
      <c r="CJ388" s="223">
        <f t="shared" ca="1" si="678"/>
        <v>2.4397497861796714E-3</v>
      </c>
      <c r="CK388" s="223">
        <f t="shared" ca="1" si="679"/>
        <v>1.5905663800841365E-3</v>
      </c>
      <c r="CL388" s="223">
        <f t="shared" ca="1" si="680"/>
        <v>6.8084861104958545E-5</v>
      </c>
      <c r="CM388" s="223">
        <f t="shared" ca="1" si="681"/>
        <v>-1.4832174660290409E-3</v>
      </c>
      <c r="CN388" s="223">
        <f t="shared" ca="1" si="682"/>
        <v>-2.4066632425797244E-3</v>
      </c>
      <c r="CO388" s="223">
        <f t="shared" ca="1" si="683"/>
        <v>-2.3113512735469435E-3</v>
      </c>
      <c r="CP388" s="223">
        <f t="shared" ca="1" si="684"/>
        <v>-1.2376277964021593E-3</v>
      </c>
      <c r="CQ388" s="223">
        <f t="shared" ca="1" si="685"/>
        <v>3.5999236949689701E-4</v>
      </c>
      <c r="CR388" s="223">
        <f t="shared" ca="1" si="686"/>
        <v>1.8052251933335765E-3</v>
      </c>
      <c r="CS388" s="223">
        <f t="shared" ca="1" si="687"/>
        <v>2.4862932949552552E-3</v>
      </c>
      <c r="CT388" s="223">
        <f t="shared" ca="1" si="688"/>
        <v>2.1148956808863468E-3</v>
      </c>
      <c r="CU388" s="223">
        <f t="shared" ca="1" si="689"/>
        <v>8.4824761470412972E-4</v>
      </c>
      <c r="CV388" s="223">
        <f t="shared" ca="1" si="690"/>
        <v>-7.7746972729678132E-4</v>
      </c>
      <c r="CW388" s="223">
        <f t="shared" ca="1" si="691"/>
        <v>-2.0740785789086129E-3</v>
      </c>
      <c r="CX388" s="223">
        <f t="shared" ca="1" si="692"/>
        <v>-2.4927151493021682E-3</v>
      </c>
      <c r="CY388" s="223">
        <f t="shared" ca="1" si="693"/>
        <v>-1.8561675871775654E-3</v>
      </c>
      <c r="CZ388" s="223">
        <f t="shared" ca="1" si="694"/>
        <v>-4.3389102355329673E-4</v>
      </c>
      <c r="DA388" s="223">
        <f t="shared" ca="1" si="695"/>
        <v>1.1720547103825786E-3</v>
      </c>
      <c r="DB388" s="223">
        <f t="shared" ca="1" si="696"/>
        <v>2.2818613113793837E-3</v>
      </c>
      <c r="DC388" s="223">
        <f t="shared" ca="1" si="697"/>
        <v>2.4257397159480254E-3</v>
      </c>
      <c r="DD388" s="223">
        <f t="shared" ca="1" si="698"/>
        <v>1.5427851674598017E-3</v>
      </c>
      <c r="DE388" s="223">
        <f t="shared" ca="1" si="699"/>
        <v>6.7586347764858699E-6</v>
      </c>
      <c r="DF388" s="223">
        <f t="shared" ca="1" si="700"/>
        <v>-1.5321288762964506E-3</v>
      </c>
      <c r="DG388" s="223">
        <f t="shared" ca="1" si="701"/>
        <v>-2.422455287360235E-3</v>
      </c>
      <c r="DH388" s="223">
        <f t="shared" ca="1" si="702"/>
        <v>-2.2873390674548037E-3</v>
      </c>
      <c r="DI388" s="223">
        <f t="shared" ca="1" si="703"/>
        <v>-1.1839758778373042E-3</v>
      </c>
      <c r="DJ388" s="223">
        <f t="shared" ca="1" si="704"/>
        <v>4.2057276007657365E-4</v>
      </c>
      <c r="DK388" s="223">
        <f t="shared" ca="1" si="705"/>
        <v>1.8470899437641626E-3</v>
      </c>
      <c r="DL388" s="223">
        <f t="shared" ca="1" si="706"/>
        <v>2.4917207572664425E-3</v>
      </c>
      <c r="DM388" s="223">
        <f t="shared" ca="1" si="707"/>
        <v>2.0815883715039657E-3</v>
      </c>
      <c r="DN388" s="223">
        <f t="shared" ca="1" si="708"/>
        <v>7.9030475566203373E-4</v>
      </c>
      <c r="DO388" s="223">
        <f t="shared" ca="1" si="709"/>
        <v>-8.355205097790333E-4</v>
      </c>
      <c r="DP388" s="223">
        <f t="shared" ca="1" si="710"/>
        <v>-2.1076639738481255E-3</v>
      </c>
      <c r="DQ388" s="223">
        <f t="shared" ca="1" si="711"/>
        <v>-2.4876182190619032E-3</v>
      </c>
      <c r="DR388" s="223">
        <f t="shared" ca="1" si="712"/>
        <v>-1.8145458987445027E-3</v>
      </c>
      <c r="DS388" s="223">
        <f t="shared" ca="1" si="713"/>
        <v>-3.7336333501757643E-4</v>
      </c>
      <c r="DT388" s="223">
        <f t="shared" ca="1" si="714"/>
        <v>1.2258665960087779E-3</v>
      </c>
      <c r="DU388" s="223">
        <f t="shared" ca="1" si="715"/>
        <v>2.3061784384381945E-3</v>
      </c>
      <c r="DV388" s="223">
        <f t="shared" ca="1" si="716"/>
        <v>2.4102684708157381E-3</v>
      </c>
      <c r="DW388" s="223">
        <f t="shared" ca="1" si="717"/>
        <v>1.4940746387390701E-3</v>
      </c>
      <c r="DX388" s="223">
        <f t="shared" ca="1" si="718"/>
        <v>-5.4571662700819354E-5</v>
      </c>
      <c r="DY388" s="223">
        <f t="shared" ca="1" si="719"/>
        <v>-1.5801173894187677E-3</v>
      </c>
      <c r="DZ388" s="223">
        <f t="shared" ca="1" si="720"/>
        <v>-2.4367881356570768E-3</v>
      </c>
      <c r="EA388" s="223">
        <f t="shared" ca="1" si="721"/>
        <v>-2.261949053837546E-3</v>
      </c>
      <c r="EB388" s="223">
        <f t="shared" ca="1" si="722"/>
        <v>-1.1296107764753496E-3</v>
      </c>
      <c r="EC388" s="223">
        <f t="shared" ca="1" si="723"/>
        <v>4.8089981335182655E-4</v>
      </c>
      <c r="ED388" s="223">
        <f t="shared" ca="1" si="724"/>
        <v>1.8878420762797788E-3</v>
      </c>
      <c r="EE388" s="223">
        <f t="shared" ca="1" si="725"/>
        <v>2.495647300164894E-3</v>
      </c>
      <c r="EF388" s="223">
        <f t="shared" ca="1" si="726"/>
        <v>2.0470271911221835E-3</v>
      </c>
      <c r="EG388" s="223">
        <f t="shared" ca="1" si="727"/>
        <v>7.3188584658650851E-4</v>
      </c>
      <c r="EH388" s="223">
        <f t="shared" ca="1" si="728"/>
        <v>-8.930680059482856E-4</v>
      </c>
      <c r="EI388" s="223">
        <f t="shared" ca="1" si="729"/>
        <v>-2.1399797908204054E-3</v>
      </c>
      <c r="EJ388" s="223">
        <f t="shared" ca="1" si="730"/>
        <v>-2.4810228406245112E-3</v>
      </c>
      <c r="EK388" s="223">
        <f t="shared" ca="1" si="731"/>
        <v>-1.7718311957122773E-3</v>
      </c>
      <c r="EL388" s="223">
        <f t="shared" ca="1" si="732"/>
        <v>-3.1261074636979567E-4</v>
      </c>
      <c r="EM388" s="223">
        <f t="shared" ca="1" si="733"/>
        <v>1.2789400654356455E-3</v>
      </c>
      <c r="EN388" s="223">
        <f t="shared" ca="1" si="734"/>
        <v>2.3291064098392563E-3</v>
      </c>
      <c r="EO388" s="223">
        <f t="shared" ca="1" si="735"/>
        <v>2.3933453700823743E-3</v>
      </c>
      <c r="EP388" s="223">
        <f t="shared" ca="1" si="736"/>
        <v>1.4444641353229834E-3</v>
      </c>
      <c r="EQ388" s="223">
        <f t="shared" ca="1" si="737"/>
        <v>-1.1586908824911461E-4</v>
      </c>
      <c r="ER388" s="223">
        <f t="shared" ca="1" si="738"/>
        <v>-1.6271540989100666E-3</v>
      </c>
      <c r="ES388" s="223">
        <f t="shared" ca="1" si="739"/>
        <v>-2.4496531538983693E-3</v>
      </c>
      <c r="ET388" s="223">
        <f t="shared" ca="1" si="740"/>
        <v>-2.2351965266899786E-3</v>
      </c>
      <c r="EU388" s="223">
        <f t="shared" ca="1" si="741"/>
        <v>-1.0745652398205135E-3</v>
      </c>
      <c r="EV388" s="223">
        <f t="shared" ca="1" si="742"/>
        <v>5.409371905615184E-4</v>
      </c>
      <c r="EW388" s="223">
        <f t="shared" ca="1" si="743"/>
        <v>1.927457043319606E-3</v>
      </c>
      <c r="EX388" s="223">
        <f t="shared" ca="1" si="744"/>
        <v>2.4980705584479895E-3</v>
      </c>
      <c r="EY388" s="223">
        <f t="shared" ca="1" si="745"/>
        <v>2.011232958103746E-3</v>
      </c>
      <c r="EZ388" s="223">
        <f t="shared" ca="1" si="746"/>
        <v>6.7302607684397375E-4</v>
      </c>
      <c r="FA388" s="223">
        <f t="shared" ca="1" si="747"/>
        <v>-9.5007755134475156E-4</v>
      </c>
      <c r="FB388" s="223">
        <f t="shared" ca="1" si="748"/>
        <v>-2.1710065639857124E-3</v>
      </c>
      <c r="FC388" s="223">
        <f t="shared" ca="1" si="749"/>
        <v>-2.4729329867993512E-3</v>
      </c>
      <c r="FD388" s="223">
        <f t="shared" ca="1" si="750"/>
        <v>-1.7280492078208158E-3</v>
      </c>
      <c r="FE388" s="223">
        <f t="shared" ca="1" si="751"/>
        <v>-2.5166985269767044E-4</v>
      </c>
      <c r="FF388" s="223">
        <f t="shared" ca="1" si="752"/>
        <v>1.3312431491897441E-3</v>
      </c>
      <c r="FG388" s="223">
        <f t="shared" ca="1" si="753"/>
        <v>2.3506314146299291E-3</v>
      </c>
      <c r="FH388" s="223">
        <f t="shared" ca="1" si="754"/>
        <v>2.3749806075910205E-3</v>
      </c>
      <c r="FI388" s="223">
        <f t="shared" ca="1" si="755"/>
        <v>1.3939835407237708E-3</v>
      </c>
      <c r="FJ388" s="223">
        <f t="shared" ca="1" si="756"/>
        <v>-1.7709671859127314E-4</v>
      </c>
      <c r="FK388" s="223">
        <f t="shared" ca="1" si="757"/>
        <v>-1.67321067161542E-3</v>
      </c>
      <c r="FL388" s="223">
        <f t="shared" ca="1" si="758"/>
        <v>-2.4610425926781922E-3</v>
      </c>
      <c r="FM388" s="223">
        <f t="shared" ca="1" si="759"/>
        <v>-2.2070976007341316E-3</v>
      </c>
      <c r="FN388" s="223">
        <f t="shared" ca="1" si="760"/>
        <v>-1.0188724252458243E-3</v>
      </c>
      <c r="FO388" s="223">
        <f t="shared" ca="1" si="761"/>
        <v>6.0064872743452544E-4</v>
      </c>
      <c r="FP388" s="223">
        <f t="shared" ca="1" si="762"/>
        <v>1.9659109823087981E-3</v>
      </c>
      <c r="FQ388" s="223">
        <f t="shared" ca="1" si="763"/>
        <v>2.4989890724355498E-3</v>
      </c>
      <c r="FR388" s="223">
        <f t="shared" ca="1" si="764"/>
        <v>1.9742272335561907E-3</v>
      </c>
      <c r="FS388" s="223">
        <f t="shared" ca="1" si="765"/>
        <v>6.1376090135881439E-4</v>
      </c>
      <c r="FT388" s="223">
        <f t="shared" ca="1" si="766"/>
        <v>-1.0065148055499753E-3</v>
      </c>
      <c r="FU388" s="223">
        <f t="shared" ca="1" si="767"/>
        <v>-2.2007256039760386E-3</v>
      </c>
      <c r="FV388" s="223">
        <f t="shared" ca="1" si="768"/>
        <v>-2.4633535306118593E-3</v>
      </c>
      <c r="FW388" s="223">
        <f t="shared" ca="1" si="769"/>
        <v>-1.68322630770246E-3</v>
      </c>
      <c r="FX388" s="223">
        <f t="shared" ca="1" si="770"/>
        <v>-1.9057736251685783E-4</v>
      </c>
      <c r="FY388" s="223">
        <f t="shared" ca="1" si="771"/>
        <v>1.3827443418491289E-3</v>
      </c>
      <c r="FZ388" s="223">
        <f t="shared" ca="1" si="772"/>
        <v>2.370740486952187E-3</v>
      </c>
      <c r="GA388" s="223">
        <f t="shared" ca="1" si="773"/>
        <v>2.3551852455878982E-3</v>
      </c>
      <c r="GB388" s="223">
        <f t="shared" ca="1" si="774"/>
        <v>1.3426632625640283E-3</v>
      </c>
      <c r="GC388" s="223">
        <f t="shared" ca="1" si="775"/>
        <v>-2.3821767249222487E-4</v>
      </c>
      <c r="GD388" s="223">
        <f t="shared" ca="1" si="776"/>
        <v>-1.7182593647775695E-3</v>
      </c>
      <c r="GE388" s="223">
        <f t="shared" ca="1" si="777"/>
        <v>-2.4709495914244949E-3</v>
      </c>
      <c r="GF388" s="223">
        <f t="shared" ca="1" si="778"/>
        <v>-2.1776692017122807E-3</v>
      </c>
      <c r="GG388" s="223">
        <f t="shared" ca="1" si="779"/>
        <v>-9.6256588002022875E-4</v>
      </c>
      <c r="GH388" s="223">
        <f t="shared" ca="1" si="780"/>
        <v>6.5999845597386345E-4</v>
      </c>
      <c r="GI388" s="223">
        <f t="shared" ca="1" si="781"/>
        <v>2.0031807300323725E-3</v>
      </c>
      <c r="GJ388" s="223">
        <f t="shared" ca="1" si="782"/>
        <v>2.4984022888490959E-3</v>
      </c>
      <c r="GK388" s="223">
        <f t="shared" ca="1" si="783"/>
        <v>1.9360323083442517E-3</v>
      </c>
      <c r="GL388" s="223">
        <f t="shared" ca="1" si="784"/>
        <v>5.5412601925667443E-4</v>
      </c>
      <c r="GM388" s="223">
        <f t="shared" ca="1" si="785"/>
        <v>-1.0623457728723481E-3</v>
      </c>
      <c r="GN388" s="223">
        <f t="shared" ca="1" si="786"/>
        <v>-2.22911900915296E-3</v>
      </c>
      <c r="GO388" s="223">
        <f t="shared" ca="1" si="787"/>
        <v>-2.4522902423682476E-3</v>
      </c>
      <c r="GP388" s="223">
        <f t="shared" ca="1" si="788"/>
        <v>-1.6373894949962295E-3</v>
      </c>
      <c r="GQ388" s="223">
        <f t="shared" ca="1" si="789"/>
        <v>-1.2937007565897579E-4</v>
      </c>
      <c r="GR388" s="223">
        <f t="shared" ca="1" si="790"/>
        <v>1.4334126210211544E-3</v>
      </c>
      <c r="GS388" s="223">
        <f t="shared" ca="1" si="791"/>
        <v>2.3894215138528132E-3</v>
      </c>
      <c r="GT388" s="223">
        <f t="shared" ca="1" si="792"/>
        <v>2.3339712080588954E-3</v>
      </c>
      <c r="GU388" s="223">
        <f t="shared" ca="1" si="793"/>
        <v>1.2905342142603602E-3</v>
      </c>
      <c r="GV388" s="223">
        <f t="shared" ca="1" si="794"/>
        <v>-2.9919513297476459E-4</v>
      </c>
      <c r="GW388" s="223">
        <f t="shared" ca="1" si="795"/>
        <v>-1.7622730427482071E-3</v>
      </c>
      <c r="GX388" s="223">
        <f t="shared" ca="1" si="796"/>
        <v>-2.4793681825316756E-3</v>
      </c>
      <c r="GY388" s="223">
        <f t="shared" ca="1" si="797"/>
        <v>-2.1469290561916331E-3</v>
      </c>
      <c r="GZ388" s="223">
        <f t="shared" ca="1" si="798"/>
        <v>-9.056795211011986E-4</v>
      </c>
      <c r="HA388" s="223">
        <f t="shared" ca="1" si="799"/>
        <v>7.1895062612228845E-4</v>
      </c>
      <c r="HB388" s="223">
        <f t="shared" ca="1" si="800"/>
        <v>2.0392438365879695E-3</v>
      </c>
      <c r="HC388" s="223">
        <f t="shared" ca="1" si="801"/>
        <v>2.4963105611451163E-3</v>
      </c>
      <c r="HD388" s="223">
        <f t="shared" ca="1" si="802"/>
        <v>1.896671189662677E-3</v>
      </c>
      <c r="HE388" s="223">
        <f t="shared" ca="1" si="803"/>
        <v>4.9415735236064083E-4</v>
      </c>
      <c r="HF388" s="223">
        <f t="shared" ca="1" si="804"/>
        <v>-1.1175368228248097E-3</v>
      </c>
      <c r="HG388" s="223">
        <f t="shared" ca="1" si="805"/>
        <v>-2.2561696763908953E-3</v>
      </c>
      <c r="HH388" s="223">
        <f t="shared" ca="1" si="806"/>
        <v>-2.4397497861796714E-3</v>
      </c>
      <c r="HI388" s="223">
        <f t="shared" ca="1" si="807"/>
        <v>-1.5905663800841498E-3</v>
      </c>
      <c r="HJ388" s="223">
        <f t="shared" ca="1" si="808"/>
        <v>-6.8084861104975676E-5</v>
      </c>
      <c r="HK388" s="223">
        <f t="shared" ca="1" si="809"/>
        <v>1.483217466029027E-3</v>
      </c>
      <c r="HL388" s="223">
        <f t="shared" ca="1" si="810"/>
        <v>2.4066632425797196E-3</v>
      </c>
      <c r="HM388" s="223">
        <f t="shared" ca="1" si="811"/>
        <v>2.31135127354695E-3</v>
      </c>
      <c r="HN388" s="223">
        <f t="shared" ca="1" si="812"/>
        <v>1.2376277964021741E-3</v>
      </c>
      <c r="HO388" s="223">
        <f t="shared" ca="1" si="813"/>
        <v>-3.5999236949686253E-4</v>
      </c>
      <c r="HP388" s="223">
        <f t="shared" ca="1" si="814"/>
        <v>-1.8052251933335524E-3</v>
      </c>
      <c r="HQ388" s="223">
        <f t="shared" ca="1" si="815"/>
        <v>-2.4862932949552517E-3</v>
      </c>
      <c r="HR388" s="223">
        <f t="shared" ca="1" si="816"/>
        <v>-2.1148956808863654E-3</v>
      </c>
      <c r="HS388" s="223">
        <f t="shared" ca="1" si="817"/>
        <v>-8.4824761470416257E-4</v>
      </c>
      <c r="HT388" s="223">
        <f t="shared" ca="1" si="818"/>
        <v>7.7746972729673112E-4</v>
      </c>
      <c r="HU388" s="223">
        <f t="shared" ca="1" si="819"/>
        <v>2.0740785789085834E-3</v>
      </c>
      <c r="HV388" s="223">
        <f t="shared" ca="1" si="820"/>
        <v>2.4927151493021726E-3</v>
      </c>
      <c r="HW388" s="223">
        <f t="shared" ca="1" si="821"/>
        <v>1.8561675871775533E-3</v>
      </c>
      <c r="HX388" s="223">
        <f t="shared" ca="1" si="822"/>
        <v>4.3389102355327852E-4</v>
      </c>
      <c r="HY388" s="223">
        <f t="shared" ca="1" si="823"/>
        <v>-1.1720547103825948E-3</v>
      </c>
      <c r="HZ388" s="223">
        <f t="shared" ca="1" si="824"/>
        <v>-2.2818613113793911E-3</v>
      </c>
      <c r="IA388" s="223">
        <f t="shared" ca="1" si="825"/>
        <v>-2.425739715948021E-3</v>
      </c>
      <c r="IB388" s="223">
        <f t="shared" ca="1" si="826"/>
        <v>-1.542785167459815E-3</v>
      </c>
      <c r="IC388" s="223">
        <f t="shared" ca="1" si="827"/>
        <v>-6.7586347765030003E-6</v>
      </c>
      <c r="ID388" s="223">
        <f t="shared" ca="1" si="828"/>
        <v>1.5321288762964371E-3</v>
      </c>
      <c r="IE388" s="223">
        <f t="shared" ca="1" si="829"/>
        <v>1.8867003729990644E-3</v>
      </c>
      <c r="IF388" s="223">
        <f t="shared" ca="1" si="830"/>
        <v>2.287339067454811E-3</v>
      </c>
      <c r="IG388" s="223">
        <f t="shared" ca="1" si="831"/>
        <v>1.1839758778373194E-3</v>
      </c>
      <c r="IH388" s="223">
        <f t="shared" ca="1" si="832"/>
        <v>-4.2057276007655695E-4</v>
      </c>
      <c r="II388" s="223">
        <f t="shared" ca="1" si="833"/>
        <v>-1.8470899437641509E-3</v>
      </c>
      <c r="IJ388" s="223">
        <f t="shared" ca="1" si="834"/>
        <v>-2.4917207572664412E-3</v>
      </c>
      <c r="IK388" s="223">
        <f t="shared" ca="1" si="835"/>
        <v>-2.0815883715039753E-3</v>
      </c>
      <c r="IL388" s="223">
        <f t="shared" ca="1" si="836"/>
        <v>-7.9030475566205011E-4</v>
      </c>
      <c r="IM388" s="223">
        <f t="shared" ca="1" si="837"/>
        <v>8.3552050977898375E-4</v>
      </c>
      <c r="IN388" s="223">
        <f t="shared" ca="1" si="838"/>
        <v>2.1076639738480973E-3</v>
      </c>
      <c r="IO388" s="223">
        <f t="shared" ca="1" si="839"/>
        <v>2.487618219061908E-3</v>
      </c>
      <c r="IP388" s="223">
        <f t="shared" ca="1" si="840"/>
        <v>1.8145458987445387E-3</v>
      </c>
      <c r="IQ388" s="223">
        <f t="shared" ca="1" si="841"/>
        <v>3.7336333501762826E-4</v>
      </c>
      <c r="IR388" s="223">
        <f t="shared" ca="1" si="842"/>
        <v>-1.2258665960087937E-3</v>
      </c>
      <c r="IS388" s="223">
        <f t="shared" ca="1" si="843"/>
        <v>-2.3061784384382019E-3</v>
      </c>
      <c r="IT388" s="223">
        <f t="shared" ca="1" si="844"/>
        <v>-2.4102684708157333E-3</v>
      </c>
      <c r="IU388" s="223">
        <f t="shared" ca="1" si="845"/>
        <v>-1.4940746387390553E-3</v>
      </c>
      <c r="IV388" s="223">
        <f t="shared" ca="1" si="846"/>
        <v>5.4571662700837568E-5</v>
      </c>
      <c r="IW388" s="223">
        <f t="shared" ca="1" si="847"/>
        <v>1.5801173894187544E-3</v>
      </c>
      <c r="IX388" s="223">
        <f t="shared" ca="1" si="848"/>
        <v>2.4367881356570733E-3</v>
      </c>
      <c r="IY388" s="223">
        <f t="shared" ca="1" si="849"/>
        <v>2.2619490538375534E-3</v>
      </c>
      <c r="IZ388" s="223">
        <f t="shared" ca="1" si="850"/>
        <v>1.129610776475365E-3</v>
      </c>
      <c r="JA388" s="223">
        <f t="shared" ca="1" si="851"/>
        <v>-4.8089981335180964E-4</v>
      </c>
      <c r="JB388" s="223">
        <f t="shared" ca="1" si="852"/>
        <v>-1.8878420762797675E-3</v>
      </c>
    </row>
    <row r="389" spans="2:262">
      <c r="B389" s="230">
        <v>28</v>
      </c>
      <c r="C389" s="229">
        <f t="shared" si="853"/>
        <v>5.4687500000000016E-4</v>
      </c>
      <c r="D389" s="226">
        <f t="shared" ca="1" si="597"/>
        <v>50.072502891569691</v>
      </c>
      <c r="E389" s="225">
        <f ca="1">AH361</f>
        <v>7.2502891569689351E-2</v>
      </c>
      <c r="F389" s="224">
        <v>28</v>
      </c>
      <c r="G389" s="223">
        <f t="shared" ca="1" si="854"/>
        <v>-4.5715445629846655E-4</v>
      </c>
      <c r="H389" s="223">
        <f t="shared" ca="1" si="598"/>
        <v>-3.6720114867825628E-4</v>
      </c>
      <c r="I389" s="223">
        <f t="shared" ca="1" si="599"/>
        <v>-1.1054619653172676E-4</v>
      </c>
      <c r="J389" s="223">
        <f t="shared" ca="1" si="600"/>
        <v>1.9629441768122361E-4</v>
      </c>
      <c r="K389" s="223">
        <f t="shared" ca="1" si="601"/>
        <v>4.1402147014040093E-4</v>
      </c>
      <c r="L389" s="223">
        <f t="shared" ca="1" si="602"/>
        <v>4.4379143098905284E-4</v>
      </c>
      <c r="M389" s="223">
        <f t="shared" ca="1" si="603"/>
        <v>2.7208936039429025E-4</v>
      </c>
      <c r="N389" s="223">
        <f t="shared" ca="1" si="604"/>
        <v>-2.3135591321918136E-5</v>
      </c>
      <c r="O389" s="223">
        <f t="shared" ca="1" si="605"/>
        <v>-3.0785746826743218E-4</v>
      </c>
      <c r="P389" s="223">
        <f t="shared" ca="1" si="606"/>
        <v>-4.5281849091110594E-4</v>
      </c>
      <c r="Q389" s="223">
        <f t="shared" ca="1" si="607"/>
        <v>-3.9220938563301681E-4</v>
      </c>
      <c r="R389" s="223">
        <f t="shared" ca="1" si="608"/>
        <v>-1.5354541909149154E-4</v>
      </c>
      <c r="S389" s="223">
        <f t="shared" ca="1" si="609"/>
        <v>1.5482495758564584E-4</v>
      </c>
      <c r="T389" s="223">
        <f t="shared" ca="1" si="610"/>
        <v>3.9290804040178481E-4</v>
      </c>
      <c r="U389" s="223">
        <f t="shared" ca="1" si="611"/>
        <v>4.5261908729605095E-4</v>
      </c>
      <c r="V389" s="223">
        <f t="shared" ca="1" si="612"/>
        <v>3.0685053134091214E-4</v>
      </c>
      <c r="W389" s="223">
        <f t="shared" ca="1" si="613"/>
        <v>2.1778249396819759E-5</v>
      </c>
      <c r="X389" s="223">
        <f t="shared" ca="1" si="614"/>
        <v>-2.7318090246154797E-4</v>
      </c>
      <c r="Y389" s="223">
        <f t="shared" ca="1" si="615"/>
        <v>-4.441216359205048E-4</v>
      </c>
      <c r="Z389" s="223">
        <f t="shared" ca="1" si="616"/>
        <v>-4.1344043180067199E-4</v>
      </c>
      <c r="AA389" s="223">
        <f t="shared" ca="1" si="617"/>
        <v>-1.9506591532894119E-4</v>
      </c>
      <c r="AB389" s="223">
        <f t="shared" ca="1" si="618"/>
        <v>1.1186444851258738E-4</v>
      </c>
      <c r="AC389" s="223">
        <f t="shared" ca="1" si="619"/>
        <v>3.6801069144871664E-4</v>
      </c>
      <c r="AD389" s="223">
        <f t="shared" ca="1" si="620"/>
        <v>4.5708777436562643E-4</v>
      </c>
      <c r="AE389" s="223">
        <f t="shared" ca="1" si="621"/>
        <v>3.3865656392915831E-4</v>
      </c>
      <c r="AF389" s="223">
        <f t="shared" ca="1" si="622"/>
        <v>6.6482353668663723E-5</v>
      </c>
      <c r="AG389" s="223">
        <f t="shared" ca="1" si="623"/>
        <v>-2.3587345522908728E-4</v>
      </c>
      <c r="AH389" s="223">
        <f t="shared" ca="1" si="624"/>
        <v>-4.3114764679440677E-4</v>
      </c>
      <c r="AI389" s="223">
        <f t="shared" ca="1" si="625"/>
        <v>-4.3068982060055663E-4</v>
      </c>
      <c r="AJ389" s="223">
        <f t="shared" ca="1" si="626"/>
        <v>-2.3470782016789683E-4</v>
      </c>
      <c r="AK389" s="223">
        <f t="shared" ca="1" si="627"/>
        <v>6.7826623649024076E-5</v>
      </c>
      <c r="AL389" s="223">
        <f t="shared" ca="1" si="628"/>
        <v>3.3956919836188975E-4</v>
      </c>
      <c r="AM389" s="223">
        <f t="shared" ca="1" si="629"/>
        <v>4.5715445629846655E-4</v>
      </c>
      <c r="AN389" s="223">
        <f t="shared" ca="1" si="630"/>
        <v>3.6720114867825682E-4</v>
      </c>
      <c r="AO389" s="223">
        <f t="shared" ca="1" si="631"/>
        <v>1.1054619653172714E-4</v>
      </c>
      <c r="AP389" s="223">
        <f t="shared" ca="1" si="632"/>
        <v>-1.9629441768122372E-4</v>
      </c>
      <c r="AQ389" s="223">
        <f t="shared" ca="1" si="633"/>
        <v>-4.1402147014040061E-4</v>
      </c>
      <c r="AR389" s="223">
        <f t="shared" ca="1" si="634"/>
        <v>-4.4379143098905295E-4</v>
      </c>
      <c r="AS389" s="223">
        <f t="shared" ca="1" si="635"/>
        <v>-2.7208936039428998E-4</v>
      </c>
      <c r="AT389" s="223">
        <f t="shared" ca="1" si="636"/>
        <v>2.313559132191735E-5</v>
      </c>
      <c r="AU389" s="223">
        <f t="shared" ca="1" si="637"/>
        <v>3.0785746826743186E-4</v>
      </c>
      <c r="AV389" s="223">
        <f t="shared" ca="1" si="638"/>
        <v>4.5281849091110605E-4</v>
      </c>
      <c r="AW389" s="223">
        <f t="shared" ca="1" si="639"/>
        <v>3.9220938563301719E-4</v>
      </c>
      <c r="AX389" s="223">
        <f t="shared" ca="1" si="640"/>
        <v>1.5354541909149192E-4</v>
      </c>
      <c r="AY389" s="223">
        <f t="shared" ca="1" si="641"/>
        <v>-1.5482495758564619E-4</v>
      </c>
      <c r="AZ389" s="223">
        <f t="shared" ca="1" si="642"/>
        <v>-3.9290804040178465E-4</v>
      </c>
      <c r="BA389" s="223">
        <f t="shared" ca="1" si="643"/>
        <v>-4.5261908729605095E-4</v>
      </c>
      <c r="BB389" s="223">
        <f t="shared" ca="1" si="644"/>
        <v>-3.0685053134091181E-4</v>
      </c>
      <c r="BC389" s="223">
        <f t="shared" ca="1" si="645"/>
        <v>-2.1778249396818512E-5</v>
      </c>
      <c r="BD389" s="223">
        <f t="shared" ca="1" si="646"/>
        <v>2.7318090246154639E-4</v>
      </c>
      <c r="BE389" s="223">
        <f t="shared" ca="1" si="647"/>
        <v>4.4412163592050453E-4</v>
      </c>
      <c r="BF389" s="223">
        <f t="shared" ca="1" si="648"/>
        <v>4.1344043180067209E-4</v>
      </c>
      <c r="BG389" s="223">
        <f t="shared" ca="1" si="649"/>
        <v>1.9506591532894151E-4</v>
      </c>
      <c r="BH389" s="223">
        <f t="shared" ca="1" si="650"/>
        <v>-1.1186444851258779E-4</v>
      </c>
      <c r="BI389" s="223">
        <f t="shared" ca="1" si="651"/>
        <v>-3.6801069144871745E-4</v>
      </c>
      <c r="BJ389" s="223">
        <f t="shared" ca="1" si="652"/>
        <v>-4.5708777436562654E-4</v>
      </c>
      <c r="BK389" s="223">
        <f t="shared" ca="1" si="653"/>
        <v>-3.3865656392915853E-4</v>
      </c>
      <c r="BL389" s="223">
        <f t="shared" ca="1" si="654"/>
        <v>-6.6482353668664157E-5</v>
      </c>
      <c r="BM389" s="223">
        <f t="shared" ca="1" si="655"/>
        <v>2.358734552290869E-4</v>
      </c>
      <c r="BN389" s="223">
        <f t="shared" ca="1" si="656"/>
        <v>4.311476467944072E-4</v>
      </c>
      <c r="BO389" s="223">
        <f t="shared" ca="1" si="657"/>
        <v>4.306898206005562E-4</v>
      </c>
      <c r="BP389" s="223">
        <f t="shared" ca="1" si="658"/>
        <v>2.3470782016789851E-4</v>
      </c>
      <c r="BQ389" s="223">
        <f t="shared" ca="1" si="659"/>
        <v>-6.782662364902367E-5</v>
      </c>
      <c r="BR389" s="223">
        <f t="shared" ca="1" si="660"/>
        <v>-3.3956919836188948E-4</v>
      </c>
      <c r="BS389" s="223">
        <f t="shared" ca="1" si="661"/>
        <v>-4.5715445629846655E-4</v>
      </c>
      <c r="BT389" s="223">
        <f t="shared" ca="1" si="662"/>
        <v>-3.6720114867825606E-4</v>
      </c>
      <c r="BU389" s="223">
        <f t="shared" ca="1" si="663"/>
        <v>-1.1054619653172909E-4</v>
      </c>
      <c r="BV389" s="223">
        <f t="shared" ca="1" si="664"/>
        <v>1.9629441768122193E-4</v>
      </c>
      <c r="BW389" s="223">
        <f t="shared" ca="1" si="665"/>
        <v>4.1402147014040045E-4</v>
      </c>
      <c r="BX389" s="223">
        <f t="shared" ca="1" si="666"/>
        <v>4.4379143098905306E-4</v>
      </c>
      <c r="BY389" s="223">
        <f t="shared" ca="1" si="667"/>
        <v>2.7208936039429025E-4</v>
      </c>
      <c r="BZ389" s="223">
        <f t="shared" ca="1" si="668"/>
        <v>-2.3135591321918542E-5</v>
      </c>
      <c r="CA389" s="223">
        <f t="shared" ca="1" si="669"/>
        <v>-3.0785746826743034E-4</v>
      </c>
      <c r="CB389" s="223">
        <f t="shared" ca="1" si="670"/>
        <v>-4.5281849091110573E-4</v>
      </c>
      <c r="CC389" s="223">
        <f t="shared" ca="1" si="671"/>
        <v>-3.9220938563301741E-4</v>
      </c>
      <c r="CD389" s="223">
        <f t="shared" ca="1" si="672"/>
        <v>-1.535454190914923E-4</v>
      </c>
      <c r="CE389" s="223">
        <f t="shared" ca="1" si="673"/>
        <v>1.5482495758564584E-4</v>
      </c>
      <c r="CF389" s="223">
        <f t="shared" ca="1" si="674"/>
        <v>3.9290804040178524E-4</v>
      </c>
      <c r="CG389" s="223">
        <f t="shared" ca="1" si="675"/>
        <v>4.5261908729605127E-4</v>
      </c>
      <c r="CH389" s="223">
        <f t="shared" ca="1" si="676"/>
        <v>3.0685053134091333E-4</v>
      </c>
      <c r="CI389" s="223">
        <f t="shared" ca="1" si="677"/>
        <v>2.1778249396820518E-5</v>
      </c>
      <c r="CJ389" s="223">
        <f t="shared" ca="1" si="678"/>
        <v>-2.7318090246154737E-4</v>
      </c>
      <c r="CK389" s="223">
        <f t="shared" ca="1" si="679"/>
        <v>-4.4412163592050485E-4</v>
      </c>
      <c r="CL389" s="223">
        <f t="shared" ca="1" si="680"/>
        <v>-4.1344043180067166E-4</v>
      </c>
      <c r="CM389" s="223">
        <f t="shared" ca="1" si="681"/>
        <v>-1.950659153289433E-4</v>
      </c>
      <c r="CN389" s="223">
        <f t="shared" ca="1" si="682"/>
        <v>1.1186444851258586E-4</v>
      </c>
      <c r="CO389" s="223">
        <f t="shared" ca="1" si="683"/>
        <v>3.680106914487162E-4</v>
      </c>
      <c r="CP389" s="223">
        <f t="shared" ca="1" si="684"/>
        <v>4.5708777436562643E-4</v>
      </c>
      <c r="CQ389" s="223">
        <f t="shared" ca="1" si="685"/>
        <v>3.3865656392915772E-4</v>
      </c>
      <c r="CR389" s="223">
        <f t="shared" ca="1" si="686"/>
        <v>6.648235366866291E-5</v>
      </c>
      <c r="CS389" s="223">
        <f t="shared" ca="1" si="687"/>
        <v>-2.3587345522908516E-4</v>
      </c>
      <c r="CT389" s="223">
        <f t="shared" ca="1" si="688"/>
        <v>-4.3114764679440655E-4</v>
      </c>
      <c r="CU389" s="223">
        <f t="shared" ca="1" si="689"/>
        <v>-4.306898206005569E-4</v>
      </c>
      <c r="CV389" s="223">
        <f t="shared" ca="1" si="690"/>
        <v>-2.3470782016789753E-4</v>
      </c>
      <c r="CW389" s="223">
        <f t="shared" ca="1" si="691"/>
        <v>6.7826623649024862E-5</v>
      </c>
      <c r="CX389" s="223">
        <f t="shared" ca="1" si="692"/>
        <v>3.3956919836189035E-4</v>
      </c>
      <c r="CY389" s="223">
        <f t="shared" ca="1" si="693"/>
        <v>4.5715445629846655E-4</v>
      </c>
      <c r="CZ389" s="223">
        <f t="shared" ca="1" si="694"/>
        <v>3.6720114867825536E-4</v>
      </c>
      <c r="DA389" s="223">
        <f t="shared" ca="1" si="695"/>
        <v>1.1054619653173107E-4</v>
      </c>
      <c r="DB389" s="223">
        <f t="shared" ca="1" si="696"/>
        <v>-1.9629441768122008E-4</v>
      </c>
      <c r="DC389" s="223">
        <f t="shared" ca="1" si="697"/>
        <v>-4.1402147014039958E-4</v>
      </c>
      <c r="DD389" s="223">
        <f t="shared" ca="1" si="698"/>
        <v>-4.4379143098905355E-4</v>
      </c>
      <c r="DE389" s="223">
        <f t="shared" ca="1" si="699"/>
        <v>-2.7208936039429193E-4</v>
      </c>
      <c r="DF389" s="223">
        <f t="shared" ca="1" si="700"/>
        <v>2.3135591321916536E-5</v>
      </c>
      <c r="DG389" s="223">
        <f t="shared" ca="1" si="701"/>
        <v>3.0785746826743126E-4</v>
      </c>
      <c r="DH389" s="223">
        <f t="shared" ca="1" si="702"/>
        <v>4.5281849091110594E-4</v>
      </c>
      <c r="DI389" s="223">
        <f t="shared" ca="1" si="703"/>
        <v>3.9220938563301676E-4</v>
      </c>
      <c r="DJ389" s="223">
        <f t="shared" ca="1" si="704"/>
        <v>1.5354541909149113E-4</v>
      </c>
      <c r="DK389" s="223">
        <f t="shared" ca="1" si="705"/>
        <v>-1.54824957585647E-4</v>
      </c>
      <c r="DL389" s="223">
        <f t="shared" ca="1" si="706"/>
        <v>-3.9290804040178589E-4</v>
      </c>
      <c r="DM389" s="223">
        <f t="shared" ca="1" si="707"/>
        <v>-4.5261908729605149E-4</v>
      </c>
      <c r="DN389" s="223">
        <f t="shared" ca="1" si="708"/>
        <v>-3.0685053134091479E-4</v>
      </c>
      <c r="DO389" s="223">
        <f t="shared" ca="1" si="709"/>
        <v>-2.177824939682255E-5</v>
      </c>
      <c r="DP389" s="223">
        <f t="shared" ca="1" si="710"/>
        <v>2.7318090246154574E-4</v>
      </c>
      <c r="DQ389" s="223">
        <f t="shared" ca="1" si="711"/>
        <v>4.4412163592050431E-4</v>
      </c>
      <c r="DR389" s="223">
        <f t="shared" ca="1" si="712"/>
        <v>4.1344043180067253E-4</v>
      </c>
      <c r="DS389" s="223">
        <f t="shared" ca="1" si="713"/>
        <v>1.9506591532894222E-4</v>
      </c>
      <c r="DT389" s="223">
        <f t="shared" ca="1" si="714"/>
        <v>-1.1186444851258703E-4</v>
      </c>
      <c r="DU389" s="223">
        <f t="shared" ca="1" si="715"/>
        <v>-3.6801069144871696E-4</v>
      </c>
      <c r="DV389" s="223">
        <f t="shared" ca="1" si="716"/>
        <v>-4.5708777436562637E-4</v>
      </c>
      <c r="DW389" s="223">
        <f t="shared" ca="1" si="717"/>
        <v>-3.386565639291569E-4</v>
      </c>
      <c r="DX389" s="223">
        <f t="shared" ca="1" si="718"/>
        <v>-6.6482353668661717E-5</v>
      </c>
      <c r="DY389" s="223">
        <f t="shared" ca="1" si="719"/>
        <v>2.3587345522908343E-4</v>
      </c>
      <c r="DZ389" s="223">
        <f t="shared" ca="1" si="720"/>
        <v>4.3114764679440579E-4</v>
      </c>
      <c r="EA389" s="223">
        <f t="shared" ca="1" si="721"/>
        <v>4.3068982060055761E-4</v>
      </c>
      <c r="EB389" s="223">
        <f t="shared" ca="1" si="722"/>
        <v>2.3470782016789921E-4</v>
      </c>
      <c r="EC389" s="223">
        <f t="shared" ca="1" si="723"/>
        <v>-6.7826623649022884E-5</v>
      </c>
      <c r="ED389" s="223">
        <f t="shared" ca="1" si="724"/>
        <v>-3.3956919836188899E-4</v>
      </c>
      <c r="EE389" s="223">
        <f t="shared" ca="1" si="725"/>
        <v>-4.5715445629846644E-4</v>
      </c>
      <c r="EF389" s="223">
        <f t="shared" ca="1" si="726"/>
        <v>-3.6720114867825655E-4</v>
      </c>
      <c r="EG389" s="223">
        <f t="shared" ca="1" si="727"/>
        <v>-1.1054619653172668E-4</v>
      </c>
      <c r="EH389" s="223">
        <f t="shared" ca="1" si="728"/>
        <v>1.9629441768122418E-4</v>
      </c>
      <c r="EI389" s="223">
        <f t="shared" ca="1" si="729"/>
        <v>4.1402147014040148E-4</v>
      </c>
      <c r="EJ389" s="223">
        <f t="shared" ca="1" si="730"/>
        <v>4.4379143098905404E-4</v>
      </c>
      <c r="EK389" s="223">
        <f t="shared" ca="1" si="731"/>
        <v>2.720893603942935E-4</v>
      </c>
      <c r="EL389" s="223">
        <f t="shared" ca="1" si="732"/>
        <v>-2.3135591321914531E-5</v>
      </c>
      <c r="EM389" s="223">
        <f t="shared" ca="1" si="733"/>
        <v>-3.078574682674298E-4</v>
      </c>
      <c r="EN389" s="223">
        <f t="shared" ca="1" si="734"/>
        <v>-4.5281849091110567E-4</v>
      </c>
      <c r="EO389" s="223">
        <f t="shared" ca="1" si="735"/>
        <v>-3.9220938563301784E-4</v>
      </c>
      <c r="EP389" s="223">
        <f t="shared" ca="1" si="736"/>
        <v>-1.5354541909149306E-4</v>
      </c>
      <c r="EQ389" s="223">
        <f t="shared" ca="1" si="737"/>
        <v>1.548249575856451E-4</v>
      </c>
      <c r="ER389" s="223">
        <f t="shared" ca="1" si="738"/>
        <v>3.9290804040178486E-4</v>
      </c>
      <c r="ES389" s="223">
        <f t="shared" ca="1" si="739"/>
        <v>4.5261908729605084E-4</v>
      </c>
      <c r="ET389" s="223">
        <f t="shared" ca="1" si="740"/>
        <v>3.0685053134091149E-4</v>
      </c>
      <c r="EU389" s="223">
        <f t="shared" ca="1" si="741"/>
        <v>2.1778249396818024E-5</v>
      </c>
      <c r="EV389" s="223">
        <f t="shared" ca="1" si="742"/>
        <v>-2.7318090246154412E-4</v>
      </c>
      <c r="EW389" s="223">
        <f t="shared" ca="1" si="743"/>
        <v>-4.4412163592050388E-4</v>
      </c>
      <c r="EX389" s="223">
        <f t="shared" ca="1" si="744"/>
        <v>-4.1344043180067334E-4</v>
      </c>
      <c r="EY389" s="223">
        <f t="shared" ca="1" si="745"/>
        <v>-1.9506591532894403E-4</v>
      </c>
      <c r="EZ389" s="223">
        <f t="shared" ca="1" si="746"/>
        <v>1.1186444851258508E-4</v>
      </c>
      <c r="FA389" s="223">
        <f t="shared" ca="1" si="747"/>
        <v>3.6801069144871572E-4</v>
      </c>
      <c r="FB389" s="223">
        <f t="shared" ca="1" si="748"/>
        <v>4.5708777436562643E-4</v>
      </c>
      <c r="FC389" s="223">
        <f t="shared" ca="1" si="749"/>
        <v>3.3865656392915826E-4</v>
      </c>
      <c r="FD389" s="223">
        <f t="shared" ca="1" si="750"/>
        <v>6.6482353668663669E-5</v>
      </c>
      <c r="FE389" s="223">
        <f t="shared" ca="1" si="751"/>
        <v>-2.3587345522908728E-4</v>
      </c>
      <c r="FF389" s="223">
        <f t="shared" ca="1" si="752"/>
        <v>-4.3114764679440736E-4</v>
      </c>
      <c r="FG389" s="223">
        <f t="shared" ca="1" si="753"/>
        <v>-4.3068982060055609E-4</v>
      </c>
      <c r="FH389" s="223">
        <f t="shared" ca="1" si="754"/>
        <v>-2.3470782016790095E-4</v>
      </c>
      <c r="FI389" s="223">
        <f t="shared" ca="1" si="755"/>
        <v>6.7826623649020905E-5</v>
      </c>
      <c r="FJ389" s="223">
        <f t="shared" ca="1" si="756"/>
        <v>3.3956919836188764E-4</v>
      </c>
      <c r="FK389" s="223">
        <f t="shared" ca="1" si="757"/>
        <v>4.5715445629846639E-4</v>
      </c>
      <c r="FL389" s="223">
        <f t="shared" ca="1" si="758"/>
        <v>3.6720114867825774E-4</v>
      </c>
      <c r="FM389" s="223">
        <f t="shared" ca="1" si="759"/>
        <v>1.1054619653172866E-4</v>
      </c>
      <c r="FN389" s="223">
        <f t="shared" ca="1" si="760"/>
        <v>-1.9629441768122236E-4</v>
      </c>
      <c r="FO389" s="223">
        <f t="shared" ca="1" si="761"/>
        <v>-4.1402147014040066E-4</v>
      </c>
      <c r="FP389" s="223">
        <f t="shared" ca="1" si="762"/>
        <v>-4.4379143098905295E-4</v>
      </c>
      <c r="FQ389" s="223">
        <f t="shared" ca="1" si="763"/>
        <v>-2.7208936039428992E-4</v>
      </c>
      <c r="FR389" s="223">
        <f t="shared" ca="1" si="764"/>
        <v>2.3135591321919003E-5</v>
      </c>
      <c r="FS389" s="223">
        <f t="shared" ca="1" si="765"/>
        <v>3.0785746826742834E-4</v>
      </c>
      <c r="FT389" s="223">
        <f t="shared" ca="1" si="766"/>
        <v>4.5281849091110535E-4</v>
      </c>
      <c r="FU389" s="223">
        <f t="shared" ca="1" si="767"/>
        <v>3.9220938563301882E-4</v>
      </c>
      <c r="FV389" s="223">
        <f t="shared" ca="1" si="768"/>
        <v>1.5354541909149493E-4</v>
      </c>
      <c r="FW389" s="223">
        <f t="shared" ca="1" si="769"/>
        <v>-1.5482495758564321E-4</v>
      </c>
      <c r="FX389" s="223">
        <f t="shared" ca="1" si="770"/>
        <v>-3.9290804040178383E-4</v>
      </c>
      <c r="FY389" s="223">
        <f t="shared" ca="1" si="771"/>
        <v>-4.5261908729605116E-4</v>
      </c>
      <c r="FZ389" s="223">
        <f t="shared" ca="1" si="772"/>
        <v>-3.0685053134091295E-4</v>
      </c>
      <c r="GA389" s="223">
        <f t="shared" ca="1" si="773"/>
        <v>-2.1778249396820111E-5</v>
      </c>
      <c r="GB389" s="223">
        <f t="shared" ca="1" si="774"/>
        <v>2.7318090246154769E-4</v>
      </c>
      <c r="GC389" s="223">
        <f t="shared" ca="1" si="775"/>
        <v>4.4412163592050491E-4</v>
      </c>
      <c r="GD389" s="223">
        <f t="shared" ca="1" si="776"/>
        <v>4.1344043180067144E-4</v>
      </c>
      <c r="GE389" s="223">
        <f t="shared" ca="1" si="777"/>
        <v>1.9506591532894585E-4</v>
      </c>
      <c r="GF389" s="223">
        <f t="shared" ca="1" si="778"/>
        <v>-1.1186444851258315E-4</v>
      </c>
      <c r="GG389" s="223">
        <f t="shared" ca="1" si="779"/>
        <v>-3.6801069144871452E-4</v>
      </c>
      <c r="GH389" s="223">
        <f t="shared" ca="1" si="780"/>
        <v>-4.5708777436562654E-4</v>
      </c>
      <c r="GI389" s="223">
        <f t="shared" ca="1" si="781"/>
        <v>-3.3865656392915961E-4</v>
      </c>
      <c r="GJ389" s="223">
        <f t="shared" ca="1" si="782"/>
        <v>-6.6482353668665675E-5</v>
      </c>
      <c r="GK389" s="223">
        <f t="shared" ca="1" si="783"/>
        <v>2.3587345522907999E-4</v>
      </c>
      <c r="GL389" s="223">
        <f t="shared" ca="1" si="784"/>
        <v>4.3114764679440666E-4</v>
      </c>
      <c r="GM389" s="223">
        <f t="shared" ca="1" si="785"/>
        <v>4.3068982060055902E-4</v>
      </c>
      <c r="GN389" s="223">
        <f t="shared" ca="1" si="786"/>
        <v>2.347078201678971E-4</v>
      </c>
      <c r="GO389" s="223">
        <f t="shared" ca="1" si="787"/>
        <v>-6.7826623649018926E-5</v>
      </c>
      <c r="GP389" s="223">
        <f t="shared" ca="1" si="788"/>
        <v>-3.3956919836189062E-4</v>
      </c>
      <c r="GQ389" s="223">
        <f t="shared" ca="1" si="789"/>
        <v>-4.5715445629846633E-4</v>
      </c>
      <c r="GR389" s="223">
        <f t="shared" ca="1" si="790"/>
        <v>-3.6720114867825509E-4</v>
      </c>
      <c r="GS389" s="223">
        <f t="shared" ca="1" si="791"/>
        <v>-1.1054619653173064E-4</v>
      </c>
      <c r="GT389" s="223">
        <f t="shared" ca="1" si="792"/>
        <v>1.962944176812264E-4</v>
      </c>
      <c r="GU389" s="223">
        <f t="shared" ca="1" si="793"/>
        <v>4.140214701403998E-4</v>
      </c>
      <c r="GV389" s="223">
        <f t="shared" ca="1" si="794"/>
        <v>4.4379143098905501E-4</v>
      </c>
      <c r="GW389" s="223">
        <f t="shared" ca="1" si="795"/>
        <v>2.7208936039429155E-4</v>
      </c>
      <c r="GX389" s="223">
        <f t="shared" ca="1" si="796"/>
        <v>-2.3135591321910519E-5</v>
      </c>
      <c r="GY389" s="223">
        <f t="shared" ca="1" si="797"/>
        <v>-3.0785746826743164E-4</v>
      </c>
      <c r="GZ389" s="223">
        <f t="shared" ca="1" si="798"/>
        <v>-4.5281849091110507E-4</v>
      </c>
      <c r="HA389" s="223">
        <f t="shared" ca="1" si="799"/>
        <v>-3.9220938563301654E-4</v>
      </c>
      <c r="HB389" s="223">
        <f t="shared" ca="1" si="800"/>
        <v>-1.5354541909149685E-4</v>
      </c>
      <c r="HC389" s="223">
        <f t="shared" ca="1" si="801"/>
        <v>1.5482495758564743E-4</v>
      </c>
      <c r="HD389" s="223">
        <f t="shared" ca="1" si="802"/>
        <v>3.929080404017828E-4</v>
      </c>
      <c r="HE389" s="223">
        <f t="shared" ca="1" si="803"/>
        <v>4.5261908729605051E-4</v>
      </c>
      <c r="HF389" s="223">
        <f t="shared" ca="1" si="804"/>
        <v>3.0685053134091447E-4</v>
      </c>
      <c r="HG389" s="223">
        <f t="shared" ca="1" si="805"/>
        <v>2.1778249396815612E-5</v>
      </c>
      <c r="HH389" s="223">
        <f t="shared" ca="1" si="806"/>
        <v>-2.7318090246154612E-4</v>
      </c>
      <c r="HI389" s="223">
        <f t="shared" ca="1" si="807"/>
        <v>-4.4412163592050285E-4</v>
      </c>
      <c r="HJ389" s="223">
        <f t="shared" ca="1" si="808"/>
        <v>-4.1344043180067231E-4</v>
      </c>
      <c r="HK389" s="223">
        <f t="shared" ca="1" si="809"/>
        <v>-1.9506591532894766E-4</v>
      </c>
      <c r="HL389" s="223">
        <f t="shared" ca="1" si="810"/>
        <v>1.1186444851258749E-4</v>
      </c>
      <c r="HM389" s="223">
        <f t="shared" ca="1" si="811"/>
        <v>3.6801069144871333E-4</v>
      </c>
      <c r="HN389" s="223">
        <f t="shared" ca="1" si="812"/>
        <v>4.5708777436562637E-4</v>
      </c>
      <c r="HO389" s="223">
        <f t="shared" ca="1" si="813"/>
        <v>3.3865656392916097E-4</v>
      </c>
      <c r="HP389" s="223">
        <f t="shared" ca="1" si="814"/>
        <v>6.6482353668661202E-5</v>
      </c>
      <c r="HQ389" s="223">
        <f t="shared" ca="1" si="815"/>
        <v>-2.3587345522908384E-4</v>
      </c>
      <c r="HR389" s="223">
        <f t="shared" ca="1" si="816"/>
        <v>-4.3114764679440818E-4</v>
      </c>
      <c r="HS389" s="223">
        <f t="shared" ca="1" si="817"/>
        <v>-4.3068982060055744E-4</v>
      </c>
      <c r="HT389" s="223">
        <f t="shared" ca="1" si="818"/>
        <v>-2.3470782016790442E-4</v>
      </c>
      <c r="HU389" s="223">
        <f t="shared" ca="1" si="819"/>
        <v>6.7826623649023344E-5</v>
      </c>
      <c r="HV389" s="223">
        <f t="shared" ca="1" si="820"/>
        <v>3.3956919836188493E-4</v>
      </c>
      <c r="HW389" s="223">
        <f t="shared" ca="1" si="821"/>
        <v>4.5715445629846655E-4</v>
      </c>
      <c r="HX389" s="223">
        <f t="shared" ca="1" si="822"/>
        <v>3.6720114867826018E-4</v>
      </c>
      <c r="HY389" s="223">
        <f t="shared" ca="1" si="823"/>
        <v>1.1054619653172627E-4</v>
      </c>
      <c r="HZ389" s="223">
        <f t="shared" ca="1" si="824"/>
        <v>-1.9629441768121867E-4</v>
      </c>
      <c r="IA389" s="223">
        <f t="shared" ca="1" si="825"/>
        <v>-4.1402147014040169E-4</v>
      </c>
      <c r="IB389" s="223">
        <f t="shared" ca="1" si="826"/>
        <v>-4.4379143098905393E-4</v>
      </c>
      <c r="IC389" s="223">
        <f t="shared" ca="1" si="827"/>
        <v>-2.7208936039428786E-4</v>
      </c>
      <c r="ID389" s="223">
        <f t="shared" ca="1" si="828"/>
        <v>2.3135591321914991E-5</v>
      </c>
      <c r="IE389" s="223">
        <f t="shared" ca="1" si="829"/>
        <v>1.4327016353335223E-4</v>
      </c>
      <c r="IF389" s="223">
        <f t="shared" ca="1" si="830"/>
        <v>4.5281849091110573E-4</v>
      </c>
      <c r="IG389" s="223">
        <f t="shared" ca="1" si="831"/>
        <v>3.9220938563302093E-4</v>
      </c>
      <c r="IH389" s="223">
        <f t="shared" ca="1" si="832"/>
        <v>1.535454190914926E-4</v>
      </c>
      <c r="II389" s="223">
        <f t="shared" ca="1" si="833"/>
        <v>-1.5482495758563941E-4</v>
      </c>
      <c r="IJ389" s="223">
        <f t="shared" ca="1" si="834"/>
        <v>-3.9290804040178508E-4</v>
      </c>
      <c r="IK389" s="223">
        <f t="shared" ca="1" si="835"/>
        <v>-4.5261908729605176E-4</v>
      </c>
      <c r="IL389" s="223">
        <f t="shared" ca="1" si="836"/>
        <v>-3.0685053134091116E-4</v>
      </c>
      <c r="IM389" s="223">
        <f t="shared" ca="1" si="837"/>
        <v>-2.1778249396824095E-5</v>
      </c>
      <c r="IN389" s="223">
        <f t="shared" ca="1" si="838"/>
        <v>2.731809024615497E-4</v>
      </c>
      <c r="IO389" s="223">
        <f t="shared" ca="1" si="839"/>
        <v>4.4412163592050393E-4</v>
      </c>
      <c r="IP389" s="223">
        <f t="shared" ca="1" si="840"/>
        <v>4.1344043180067036E-4</v>
      </c>
      <c r="IQ389" s="223">
        <f t="shared" ca="1" si="841"/>
        <v>1.9506591532894368E-4</v>
      </c>
      <c r="IR389" s="223">
        <f t="shared" ca="1" si="842"/>
        <v>-1.1186444851257922E-4</v>
      </c>
      <c r="IS389" s="223">
        <f t="shared" ca="1" si="843"/>
        <v>-3.6801069144871604E-4</v>
      </c>
      <c r="IT389" s="223">
        <f t="shared" ca="1" si="844"/>
        <v>-4.5708777436562675E-4</v>
      </c>
      <c r="IU389" s="223">
        <f t="shared" ca="1" si="845"/>
        <v>-3.3865656392915799E-4</v>
      </c>
      <c r="IV389" s="223">
        <f t="shared" ca="1" si="846"/>
        <v>-6.6482353668669686E-5</v>
      </c>
      <c r="IW389" s="223">
        <f t="shared" ca="1" si="847"/>
        <v>2.3587345522908771E-4</v>
      </c>
      <c r="IX389" s="223">
        <f t="shared" ca="1" si="848"/>
        <v>4.311476467944053E-4</v>
      </c>
      <c r="IY389" s="223">
        <f t="shared" ca="1" si="849"/>
        <v>4.3068982060055593E-4</v>
      </c>
      <c r="IZ389" s="223">
        <f t="shared" ca="1" si="850"/>
        <v>2.3470782016790057E-4</v>
      </c>
      <c r="JA389" s="223">
        <f t="shared" ca="1" si="851"/>
        <v>-6.7826623649027762E-5</v>
      </c>
      <c r="JB389" s="223">
        <f t="shared" ca="1" si="852"/>
        <v>-3.3956919836188791E-4</v>
      </c>
    </row>
    <row r="390" spans="2:262">
      <c r="B390" s="230">
        <v>29</v>
      </c>
      <c r="C390" s="229">
        <f t="shared" si="853"/>
        <v>5.6640625000000018E-4</v>
      </c>
      <c r="D390" s="226">
        <f t="shared" ca="1" si="597"/>
        <v>50.07196372718618</v>
      </c>
      <c r="E390" s="225">
        <f ca="1">AI361</f>
        <v>7.1963727186176593E-2</v>
      </c>
      <c r="F390" s="224">
        <v>29</v>
      </c>
      <c r="G390" s="223">
        <f t="shared" ca="1" si="854"/>
        <v>-4.4951671427474543E-4</v>
      </c>
      <c r="H390" s="223">
        <f t="shared" ca="1" si="598"/>
        <v>-3.4752618885865004E-4</v>
      </c>
      <c r="I390" s="223">
        <f t="shared" ca="1" si="599"/>
        <v>-7.6783094918160815E-5</v>
      </c>
      <c r="J390" s="223">
        <f t="shared" ca="1" si="600"/>
        <v>2.312445113902932E-4</v>
      </c>
      <c r="K390" s="223">
        <f t="shared" ca="1" si="601"/>
        <v>4.2698387437975992E-4</v>
      </c>
      <c r="L390" s="223">
        <f t="shared" ca="1" si="602"/>
        <v>4.1538742260164218E-4</v>
      </c>
      <c r="M390" s="223">
        <f t="shared" ca="1" si="603"/>
        <v>2.020861878632223E-4</v>
      </c>
      <c r="N390" s="223">
        <f t="shared" ca="1" si="604"/>
        <v>-1.0934452418803566E-4</v>
      </c>
      <c r="O390" s="223">
        <f t="shared" ca="1" si="605"/>
        <v>-3.67679469927668E-4</v>
      </c>
      <c r="P390" s="223">
        <f t="shared" ca="1" si="606"/>
        <v>-4.474757704280546E-4</v>
      </c>
      <c r="Q390" s="223">
        <f t="shared" ca="1" si="607"/>
        <v>-3.099857540031875E-4</v>
      </c>
      <c r="R390" s="223">
        <f t="shared" ca="1" si="608"/>
        <v>-2.1972140016338705E-5</v>
      </c>
      <c r="S390" s="223">
        <f t="shared" ca="1" si="609"/>
        <v>2.7671075640908619E-4</v>
      </c>
      <c r="T390" s="223">
        <f t="shared" ca="1" si="610"/>
        <v>4.4102780536926062E-4</v>
      </c>
      <c r="U390" s="223">
        <f t="shared" ca="1" si="611"/>
        <v>3.91189555152802E-4</v>
      </c>
      <c r="V390" s="223">
        <f t="shared" ca="1" si="612"/>
        <v>1.5139657827601544E-4</v>
      </c>
      <c r="W390" s="223">
        <f t="shared" ca="1" si="613"/>
        <v>-1.6191189834998147E-4</v>
      </c>
      <c r="X390" s="223">
        <f t="shared" ca="1" si="614"/>
        <v>-3.9659882184654461E-4</v>
      </c>
      <c r="Y390" s="223">
        <f t="shared" ca="1" si="615"/>
        <v>-4.3870437448252408E-4</v>
      </c>
      <c r="Z390" s="223">
        <f t="shared" ca="1" si="616"/>
        <v>-2.6778284487197706E-4</v>
      </c>
      <c r="AA390" s="223">
        <f t="shared" ca="1" si="617"/>
        <v>3.3169296323054141E-5</v>
      </c>
      <c r="AB390" s="223">
        <f t="shared" ca="1" si="618"/>
        <v>3.1801501408840091E-4</v>
      </c>
      <c r="AC390" s="223">
        <f t="shared" ca="1" si="619"/>
        <v>4.4843826765618872E-4</v>
      </c>
      <c r="AD390" s="223">
        <f t="shared" ca="1" si="620"/>
        <v>3.6110783267421706E-4</v>
      </c>
      <c r="AE390" s="223">
        <f t="shared" ca="1" si="621"/>
        <v>9.8429823231212395E-5</v>
      </c>
      <c r="AF390" s="223">
        <f t="shared" ca="1" si="622"/>
        <v>-2.120439668527301E-4</v>
      </c>
      <c r="AG390" s="223">
        <f t="shared" ca="1" si="623"/>
        <v>-4.1955295832964232E-4</v>
      </c>
      <c r="AH390" s="223">
        <f t="shared" ca="1" si="624"/>
        <v>-4.2333445639761304E-4</v>
      </c>
      <c r="AI390" s="223">
        <f t="shared" ca="1" si="625"/>
        <v>-2.215522325009301E-4</v>
      </c>
      <c r="AJ390" s="223">
        <f t="shared" ca="1" si="626"/>
        <v>8.7811835571681619E-5</v>
      </c>
      <c r="AK390" s="223">
        <f t="shared" ca="1" si="627"/>
        <v>3.5453602994663032E-4</v>
      </c>
      <c r="AL390" s="223">
        <f t="shared" ca="1" si="628"/>
        <v>4.491038009900711E-4</v>
      </c>
      <c r="AM390" s="223">
        <f t="shared" ca="1" si="629"/>
        <v>3.255947122721086E-4</v>
      </c>
      <c r="AN390" s="223">
        <f t="shared" ca="1" si="630"/>
        <v>4.398259202627696E-5</v>
      </c>
      <c r="AO390" s="223">
        <f t="shared" ca="1" si="631"/>
        <v>-2.5898669672294361E-4</v>
      </c>
      <c r="AP390" s="223">
        <f t="shared" ca="1" si="632"/>
        <v>-4.3619662779848672E-4</v>
      </c>
      <c r="AQ390" s="223">
        <f t="shared" ca="1" si="633"/>
        <v>-4.0159719404767719E-4</v>
      </c>
      <c r="AR390" s="223">
        <f t="shared" ca="1" si="634"/>
        <v>-1.7198926833167816E-4</v>
      </c>
      <c r="AS390" s="223">
        <f t="shared" ca="1" si="635"/>
        <v>1.4113360307782869E-4</v>
      </c>
      <c r="AT390" s="223">
        <f t="shared" ca="1" si="636"/>
        <v>3.8572449391141155E-4</v>
      </c>
      <c r="AU390" s="223">
        <f t="shared" ca="1" si="637"/>
        <v>4.4301439513008635E-4</v>
      </c>
      <c r="AV390" s="223">
        <f t="shared" ca="1" si="638"/>
        <v>2.8518434433303047E-4</v>
      </c>
      <c r="AW390" s="223">
        <f t="shared" ca="1" si="639"/>
        <v>-1.1126178301842232E-5</v>
      </c>
      <c r="AX390" s="223">
        <f t="shared" ca="1" si="640"/>
        <v>-3.0203402560895735E-4</v>
      </c>
      <c r="AY390" s="223">
        <f t="shared" ca="1" si="641"/>
        <v>-4.4627949397229487E-4</v>
      </c>
      <c r="AZ390" s="223">
        <f t="shared" ca="1" si="642"/>
        <v>-3.7381953609155966E-4</v>
      </c>
      <c r="BA390" s="223">
        <f t="shared" ca="1" si="643"/>
        <v>-1.1983942547866454E-4</v>
      </c>
      <c r="BB390" s="223">
        <f t="shared" ca="1" si="644"/>
        <v>1.9233258982616038E-4</v>
      </c>
      <c r="BC390" s="223">
        <f t="shared" ca="1" si="645"/>
        <v>4.1111130245441012E-4</v>
      </c>
      <c r="BD390" s="223">
        <f t="shared" ca="1" si="646"/>
        <v>4.3026164040840332E-4</v>
      </c>
      <c r="BE390" s="223">
        <f t="shared" ca="1" si="647"/>
        <v>2.4048453840485885E-4</v>
      </c>
      <c r="BF390" s="223">
        <f t="shared" ca="1" si="648"/>
        <v>-6.6067600552026189E-5</v>
      </c>
      <c r="BG390" s="223">
        <f t="shared" ca="1" si="649"/>
        <v>-3.4053848161576315E-4</v>
      </c>
      <c r="BH390" s="223">
        <f t="shared" ca="1" si="650"/>
        <v>-4.496499011586555E-4</v>
      </c>
      <c r="BI390" s="223">
        <f t="shared" ca="1" si="651"/>
        <v>-3.4041928436043739E-4</v>
      </c>
      <c r="BJ390" s="223">
        <f t="shared" ca="1" si="652"/>
        <v>-6.588708611960544E-5</v>
      </c>
      <c r="BK390" s="223">
        <f t="shared" ca="1" si="653"/>
        <v>2.4063871539984006E-4</v>
      </c>
      <c r="BL390" s="223">
        <f t="shared" ca="1" si="654"/>
        <v>4.3031461434503361E-4</v>
      </c>
      <c r="BM390" s="223">
        <f t="shared" ca="1" si="655"/>
        <v>4.1103735012633179E-4</v>
      </c>
      <c r="BN390" s="223">
        <f t="shared" ca="1" si="656"/>
        <v>1.9216762117545068E-4</v>
      </c>
      <c r="BO390" s="223">
        <f t="shared" ca="1" si="657"/>
        <v>-1.200153045940178E-4</v>
      </c>
      <c r="BP390" s="223">
        <f t="shared" ca="1" si="658"/>
        <v>-3.7392092188496954E-4</v>
      </c>
      <c r="BQ390" s="223">
        <f t="shared" ca="1" si="659"/>
        <v>-4.4625715529630157E-4</v>
      </c>
      <c r="BR390" s="223">
        <f t="shared" ca="1" si="660"/>
        <v>-3.0189880972938602E-4</v>
      </c>
      <c r="BS390" s="223">
        <f t="shared" ca="1" si="661"/>
        <v>-1.094374365743776E-5</v>
      </c>
      <c r="BT390" s="223">
        <f t="shared" ca="1" si="662"/>
        <v>2.8532541070676624E-4</v>
      </c>
      <c r="BU390" s="223">
        <f t="shared" ca="1" si="663"/>
        <v>4.4304559389795467E-4</v>
      </c>
      <c r="BV390" s="223">
        <f t="shared" ca="1" si="664"/>
        <v>3.8563067550373534E-4</v>
      </c>
      <c r="BW390" s="223">
        <f t="shared" ca="1" si="665"/>
        <v>1.4096032405344622E-4</v>
      </c>
      <c r="BX390" s="223">
        <f t="shared" ca="1" si="666"/>
        <v>-1.7215786674435713E-4</v>
      </c>
      <c r="BY390" s="223">
        <f t="shared" ca="1" si="667"/>
        <v>-4.0167924344246736E-4</v>
      </c>
      <c r="BZ390" s="223">
        <f t="shared" ca="1" si="668"/>
        <v>-4.3615228644098007E-4</v>
      </c>
      <c r="CA390" s="223">
        <f t="shared" ca="1" si="669"/>
        <v>-2.588374959918138E-4</v>
      </c>
      <c r="CB390" s="223">
        <f t="shared" ca="1" si="670"/>
        <v>4.4164202895805808E-5</v>
      </c>
      <c r="CC390" s="223">
        <f t="shared" ca="1" si="671"/>
        <v>3.2572054625503431E-4</v>
      </c>
      <c r="CD390" s="223">
        <f t="shared" ca="1" si="672"/>
        <v>4.4911275533066893E-4</v>
      </c>
      <c r="CE390" s="223">
        <f t="shared" ca="1" si="673"/>
        <v>3.5442375657553511E-4</v>
      </c>
      <c r="CF390" s="223">
        <f t="shared" ca="1" si="674"/>
        <v>8.7632852451441498E-5</v>
      </c>
      <c r="CG390" s="223">
        <f t="shared" ca="1" si="675"/>
        <v>-2.2171101433387483E-4</v>
      </c>
      <c r="CH390" s="223">
        <f t="shared" ca="1" si="676"/>
        <v>-4.2339593529451558E-4</v>
      </c>
      <c r="CI390" s="223">
        <f t="shared" ca="1" si="677"/>
        <v>-4.1948728122591285E-4</v>
      </c>
      <c r="CJ390" s="223">
        <f t="shared" ca="1" si="678"/>
        <v>-2.1188302538791576E-4</v>
      </c>
      <c r="CK390" s="223">
        <f t="shared" ca="1" si="679"/>
        <v>9.8607878729339225E-5</v>
      </c>
      <c r="CL390" s="223">
        <f t="shared" ca="1" si="680"/>
        <v>3.6121654160610201E-4</v>
      </c>
      <c r="CM390" s="223">
        <f t="shared" ca="1" si="681"/>
        <v>4.4842484288789821E-4</v>
      </c>
      <c r="CN390" s="223">
        <f t="shared" ca="1" si="682"/>
        <v>3.1788597444989199E-4</v>
      </c>
      <c r="CO390" s="223">
        <f t="shared" ca="1" si="683"/>
        <v>3.2987301179685061E-5</v>
      </c>
      <c r="CP390" s="223">
        <f t="shared" ca="1" si="684"/>
        <v>-2.6792942189862696E-4</v>
      </c>
      <c r="CQ390" s="223">
        <f t="shared" ca="1" si="685"/>
        <v>-4.3874435818170405E-4</v>
      </c>
      <c r="CR390" s="223">
        <f t="shared" ca="1" si="686"/>
        <v>-3.9651279684136439E-4</v>
      </c>
      <c r="CS390" s="223">
        <f t="shared" ca="1" si="687"/>
        <v>-1.6174163686091385E-4</v>
      </c>
      <c r="CT390" s="223">
        <f t="shared" ca="1" si="688"/>
        <v>1.5156840028231859E-4</v>
      </c>
      <c r="CU390" s="223">
        <f t="shared" ca="1" si="689"/>
        <v>3.9127950395012514E-4</v>
      </c>
      <c r="CV390" s="223">
        <f t="shared" ca="1" si="690"/>
        <v>4.4099220341309298E-4</v>
      </c>
      <c r="CW390" s="223">
        <f t="shared" ca="1" si="691"/>
        <v>2.765668913794349E-4</v>
      </c>
      <c r="CX390" s="223">
        <f t="shared" ca="1" si="692"/>
        <v>-2.2154409806475706E-5</v>
      </c>
      <c r="CY390" s="223">
        <f t="shared" ca="1" si="693"/>
        <v>-3.1011792156862669E-4</v>
      </c>
      <c r="CZ390" s="223">
        <f t="shared" ca="1" si="694"/>
        <v>-4.4749365753745925E-4</v>
      </c>
      <c r="DA390" s="223">
        <f t="shared" ca="1" si="695"/>
        <v>-3.6757439091718584E-4</v>
      </c>
      <c r="DB390" s="223">
        <f t="shared" ca="1" si="696"/>
        <v>-1.0916750356599695E-4</v>
      </c>
      <c r="DC390" s="223">
        <f t="shared" ca="1" si="697"/>
        <v>2.0224919201478788E-4</v>
      </c>
      <c r="DD390" s="223">
        <f t="shared" ca="1" si="698"/>
        <v>4.1545725835076801E-4</v>
      </c>
      <c r="DE390" s="223">
        <f t="shared" ca="1" si="699"/>
        <v>4.2692663072227324E-4</v>
      </c>
      <c r="DF390" s="223">
        <f t="shared" ca="1" si="700"/>
        <v>2.3108798483346022E-4</v>
      </c>
      <c r="DG390" s="223">
        <f t="shared" ca="1" si="701"/>
        <v>-7.6962897847771634E-5</v>
      </c>
      <c r="DH390" s="223">
        <f t="shared" ca="1" si="702"/>
        <v>-3.4764195903967492E-4</v>
      </c>
      <c r="DI390" s="223">
        <f t="shared" ca="1" si="703"/>
        <v>-4.4951223575560027E-4</v>
      </c>
      <c r="DJ390" s="223">
        <f t="shared" ca="1" si="704"/>
        <v>-3.3310732401442517E-4</v>
      </c>
      <c r="DK390" s="223">
        <f t="shared" ca="1" si="705"/>
        <v>-5.4951389404047279E-5</v>
      </c>
      <c r="DL390" s="223">
        <f t="shared" ca="1" si="706"/>
        <v>2.4988796764529079E-4</v>
      </c>
      <c r="DM390" s="223">
        <f t="shared" ca="1" si="707"/>
        <v>4.3338614887712684E-4</v>
      </c>
      <c r="DN390" s="223">
        <f t="shared" ca="1" si="708"/>
        <v>4.0643968412098336E-4</v>
      </c>
      <c r="DO390" s="223">
        <f t="shared" ca="1" si="709"/>
        <v>1.8213329989829238E-4</v>
      </c>
      <c r="DP390" s="223">
        <f t="shared" ca="1" si="710"/>
        <v>-1.3061379226817304E-4</v>
      </c>
      <c r="DQ390" s="223">
        <f t="shared" ca="1" si="711"/>
        <v>-3.7993713786073016E-4</v>
      </c>
      <c r="DR390" s="223">
        <f t="shared" ca="1" si="712"/>
        <v>-4.4476973154082859E-4</v>
      </c>
      <c r="DS390" s="223">
        <f t="shared" ca="1" si="713"/>
        <v>-2.9363001290132678E-4</v>
      </c>
      <c r="DT390" s="223">
        <f t="shared" ca="1" si="714"/>
        <v>9.1244803434274713E-8</v>
      </c>
      <c r="DU390" s="223">
        <f t="shared" ca="1" si="715"/>
        <v>2.9376819564603835E-4</v>
      </c>
      <c r="DV390" s="223">
        <f t="shared" ca="1" si="716"/>
        <v>4.4479650832742661E-4</v>
      </c>
      <c r="DW390" s="223">
        <f t="shared" ca="1" si="717"/>
        <v>3.7983950635540474E-4</v>
      </c>
      <c r="DX390" s="223">
        <f t="shared" ca="1" si="718"/>
        <v>1.304391606025086E-4</v>
      </c>
      <c r="DY390" s="223">
        <f t="shared" ca="1" si="719"/>
        <v>-1.8230013367720034E-4</v>
      </c>
      <c r="DZ390" s="223">
        <f t="shared" ca="1" si="720"/>
        <v>-4.0651770848189539E-4</v>
      </c>
      <c r="EA390" s="223">
        <f t="shared" ca="1" si="721"/>
        <v>-4.3333747657086849E-4</v>
      </c>
      <c r="EB390" s="223">
        <f t="shared" ca="1" si="722"/>
        <v>-2.4973623308261855E-4</v>
      </c>
      <c r="EC390" s="223">
        <f t="shared" ca="1" si="723"/>
        <v>5.5132506604135026E-5</v>
      </c>
      <c r="ED390" s="223">
        <f t="shared" ca="1" si="724"/>
        <v>3.3322987654407999E-4</v>
      </c>
      <c r="EE390" s="223">
        <f t="shared" ca="1" si="725"/>
        <v>4.4951671427474553E-4</v>
      </c>
      <c r="EF390" s="223">
        <f t="shared" ca="1" si="726"/>
        <v>3.4752618885865188E-4</v>
      </c>
      <c r="EG390" s="223">
        <f t="shared" ca="1" si="727"/>
        <v>7.678309491816198E-5</v>
      </c>
      <c r="EH390" s="223">
        <f t="shared" ca="1" si="728"/>
        <v>-2.3124451139029358E-4</v>
      </c>
      <c r="EI390" s="223">
        <f t="shared" ca="1" si="729"/>
        <v>-4.2698387437976057E-4</v>
      </c>
      <c r="EJ390" s="223">
        <f t="shared" ca="1" si="730"/>
        <v>-4.1538742260164305E-4</v>
      </c>
      <c r="EK390" s="223">
        <f t="shared" ca="1" si="731"/>
        <v>-2.0208618786322297E-4</v>
      </c>
      <c r="EL390" s="223">
        <f t="shared" ca="1" si="732"/>
        <v>1.0934452418803644E-4</v>
      </c>
      <c r="EM390" s="223">
        <f t="shared" ca="1" si="733"/>
        <v>3.6767946992766936E-4</v>
      </c>
      <c r="EN390" s="223">
        <f t="shared" ca="1" si="734"/>
        <v>4.4747577042805476E-4</v>
      </c>
      <c r="EO390" s="223">
        <f t="shared" ca="1" si="735"/>
        <v>3.0998575400318777E-4</v>
      </c>
      <c r="EP390" s="223">
        <f t="shared" ca="1" si="736"/>
        <v>2.1972140016337079E-5</v>
      </c>
      <c r="EQ390" s="223">
        <f t="shared" ca="1" si="737"/>
        <v>-2.7671075640908874E-4</v>
      </c>
      <c r="ER390" s="223">
        <f t="shared" ca="1" si="738"/>
        <v>-4.410278053692603E-4</v>
      </c>
      <c r="ES390" s="223">
        <f t="shared" ca="1" si="739"/>
        <v>-3.91189555152802E-4</v>
      </c>
      <c r="ET390" s="223">
        <f t="shared" ca="1" si="740"/>
        <v>-1.5139657827601389E-4</v>
      </c>
      <c r="EU390" s="223">
        <f t="shared" ca="1" si="741"/>
        <v>1.6191189834997849E-4</v>
      </c>
      <c r="EV390" s="223">
        <f t="shared" ca="1" si="742"/>
        <v>3.965988218465439E-4</v>
      </c>
      <c r="EW390" s="223">
        <f t="shared" ca="1" si="743"/>
        <v>4.3870437448252408E-4</v>
      </c>
      <c r="EX390" s="223">
        <f t="shared" ca="1" si="744"/>
        <v>2.6778284487197576E-4</v>
      </c>
      <c r="EY390" s="223">
        <f t="shared" ca="1" si="745"/>
        <v>-3.3169296323051756E-5</v>
      </c>
      <c r="EZ390" s="223">
        <f t="shared" ca="1" si="746"/>
        <v>-3.1801501408840031E-4</v>
      </c>
      <c r="FA390" s="223">
        <f t="shared" ca="1" si="747"/>
        <v>-4.4843826765618872E-4</v>
      </c>
      <c r="FB390" s="223">
        <f t="shared" ca="1" si="748"/>
        <v>-3.6110783267421517E-4</v>
      </c>
      <c r="FC390" s="223">
        <f t="shared" ca="1" si="749"/>
        <v>-9.8429823231213913E-5</v>
      </c>
      <c r="FD390" s="223">
        <f t="shared" ca="1" si="750"/>
        <v>2.120439668527301E-4</v>
      </c>
      <c r="FE390" s="223">
        <f t="shared" ca="1" si="751"/>
        <v>4.1955295832964287E-4</v>
      </c>
      <c r="FF390" s="223">
        <f t="shared" ca="1" si="752"/>
        <v>4.2333445639761201E-4</v>
      </c>
      <c r="FG390" s="223">
        <f t="shared" ca="1" si="753"/>
        <v>2.2155223250093148E-4</v>
      </c>
      <c r="FH390" s="223">
        <f t="shared" ca="1" si="754"/>
        <v>-8.7811835571681619E-5</v>
      </c>
      <c r="FI390" s="223">
        <f t="shared" ca="1" si="755"/>
        <v>-3.5453602994663135E-4</v>
      </c>
      <c r="FJ390" s="223">
        <f t="shared" ca="1" si="756"/>
        <v>-4.49103800990071E-4</v>
      </c>
      <c r="FK390" s="223">
        <f t="shared" ca="1" si="757"/>
        <v>-3.2559471227210969E-4</v>
      </c>
      <c r="FL390" s="223">
        <f t="shared" ca="1" si="758"/>
        <v>-4.398259202627696E-5</v>
      </c>
      <c r="FM390" s="223">
        <f t="shared" ca="1" si="759"/>
        <v>2.5898669672294497E-4</v>
      </c>
      <c r="FN390" s="223">
        <f t="shared" ca="1" si="760"/>
        <v>4.3619662779848585E-4</v>
      </c>
      <c r="FO390" s="223">
        <f t="shared" ca="1" si="761"/>
        <v>4.0159719404767789E-4</v>
      </c>
      <c r="FP390" s="223">
        <f t="shared" ca="1" si="762"/>
        <v>1.7198926833167816E-4</v>
      </c>
      <c r="FQ390" s="223">
        <f t="shared" ca="1" si="763"/>
        <v>-1.4113360307783018E-4</v>
      </c>
      <c r="FR390" s="223">
        <f t="shared" ca="1" si="764"/>
        <v>-3.8572449391140992E-4</v>
      </c>
      <c r="FS390" s="223">
        <f t="shared" ca="1" si="765"/>
        <v>-4.4301439513008635E-4</v>
      </c>
      <c r="FT390" s="223">
        <f t="shared" ca="1" si="766"/>
        <v>-2.8518434433302922E-4</v>
      </c>
      <c r="FU390" s="223">
        <f t="shared" ca="1" si="767"/>
        <v>1.1126178301845404E-5</v>
      </c>
      <c r="FV390" s="223">
        <f t="shared" ca="1" si="768"/>
        <v>3.0203402560895616E-4</v>
      </c>
      <c r="FW390" s="223">
        <f t="shared" ca="1" si="769"/>
        <v>4.4627949397229487E-4</v>
      </c>
      <c r="FX390" s="223">
        <f t="shared" ca="1" si="770"/>
        <v>3.7381953609155966E-4</v>
      </c>
      <c r="FY390" s="223">
        <f t="shared" ca="1" si="771"/>
        <v>1.1983942547866145E-4</v>
      </c>
      <c r="FZ390" s="223">
        <f t="shared" ca="1" si="772"/>
        <v>-1.9233258982616038E-4</v>
      </c>
      <c r="GA390" s="223">
        <f t="shared" ca="1" si="773"/>
        <v>-4.1111130245441012E-4</v>
      </c>
      <c r="GB390" s="223">
        <f t="shared" ca="1" si="774"/>
        <v>-4.3026164040840234E-4</v>
      </c>
      <c r="GC390" s="223">
        <f t="shared" ca="1" si="775"/>
        <v>-2.4048453840486156E-4</v>
      </c>
      <c r="GD390" s="223">
        <f t="shared" ca="1" si="776"/>
        <v>6.6067600552026189E-5</v>
      </c>
      <c r="GE390" s="223">
        <f t="shared" ca="1" si="777"/>
        <v>3.4053848161576315E-4</v>
      </c>
      <c r="GF390" s="223">
        <f t="shared" ca="1" si="778"/>
        <v>4.4964990115865545E-4</v>
      </c>
      <c r="GG390" s="223">
        <f t="shared" ca="1" si="779"/>
        <v>3.4041928436043527E-4</v>
      </c>
      <c r="GH390" s="223">
        <f t="shared" ca="1" si="780"/>
        <v>6.5887086119599097E-5</v>
      </c>
      <c r="GI390" s="223">
        <f t="shared" ca="1" si="781"/>
        <v>-2.4063871539983469E-4</v>
      </c>
      <c r="GJ390" s="223">
        <f t="shared" ca="1" si="782"/>
        <v>-4.3031461434503264E-4</v>
      </c>
      <c r="GK390" s="223">
        <f t="shared" ca="1" si="783"/>
        <v>-4.1103735012633309E-4</v>
      </c>
      <c r="GL390" s="223">
        <f t="shared" ca="1" si="784"/>
        <v>-1.9216762117545068E-4</v>
      </c>
      <c r="GM390" s="223">
        <f t="shared" ca="1" si="785"/>
        <v>1.200153045940178E-4</v>
      </c>
      <c r="GN390" s="223">
        <f t="shared" ca="1" si="786"/>
        <v>3.7392092188497133E-4</v>
      </c>
      <c r="GO390" s="223">
        <f t="shared" ca="1" si="787"/>
        <v>4.4625715529630124E-4</v>
      </c>
      <c r="GP390" s="223">
        <f t="shared" ca="1" si="788"/>
        <v>3.0189880972939073E-4</v>
      </c>
      <c r="GQ390" s="223">
        <f t="shared" ca="1" si="789"/>
        <v>1.0943743657440932E-5</v>
      </c>
      <c r="GR390" s="223">
        <f t="shared" ca="1" si="790"/>
        <v>-2.853254107067638E-4</v>
      </c>
      <c r="GS390" s="223">
        <f t="shared" ca="1" si="791"/>
        <v>-4.4304559389795467E-4</v>
      </c>
      <c r="GT390" s="223">
        <f t="shared" ca="1" si="792"/>
        <v>-3.8563067550373534E-4</v>
      </c>
      <c r="GU390" s="223">
        <f t="shared" ca="1" si="793"/>
        <v>-1.4096032405344318E-4</v>
      </c>
      <c r="GV390" s="223">
        <f t="shared" ca="1" si="794"/>
        <v>1.7215786674436003E-4</v>
      </c>
      <c r="GW390" s="223">
        <f t="shared" ca="1" si="795"/>
        <v>4.0167924344247023E-4</v>
      </c>
      <c r="GX390" s="223">
        <f t="shared" ca="1" si="796"/>
        <v>4.3615228644098159E-4</v>
      </c>
      <c r="GY390" s="223">
        <f t="shared" ca="1" si="797"/>
        <v>2.5883749599181645E-4</v>
      </c>
      <c r="GZ390" s="223">
        <f t="shared" ca="1" si="798"/>
        <v>-4.4164202895802609E-5</v>
      </c>
      <c r="HA390" s="223">
        <f t="shared" ca="1" si="799"/>
        <v>-3.2572054625503431E-4</v>
      </c>
      <c r="HB390" s="223">
        <f t="shared" ca="1" si="800"/>
        <v>-4.4911275533066893E-4</v>
      </c>
      <c r="HC390" s="223">
        <f t="shared" ca="1" si="801"/>
        <v>-3.5442375657553316E-4</v>
      </c>
      <c r="HD390" s="223">
        <f t="shared" ca="1" si="802"/>
        <v>-8.7632852451438354E-5</v>
      </c>
      <c r="HE390" s="223">
        <f t="shared" ca="1" si="803"/>
        <v>2.2171101433388036E-4</v>
      </c>
      <c r="HF390" s="223">
        <f t="shared" ca="1" si="804"/>
        <v>4.2339593529451341E-4</v>
      </c>
      <c r="HG390" s="223">
        <f t="shared" ca="1" si="805"/>
        <v>4.1948728122591394E-4</v>
      </c>
      <c r="HH390" s="223">
        <f t="shared" ca="1" si="806"/>
        <v>2.1188302538791576E-4</v>
      </c>
      <c r="HI390" s="223">
        <f t="shared" ca="1" si="807"/>
        <v>-9.8607878729339225E-5</v>
      </c>
      <c r="HJ390" s="223">
        <f t="shared" ca="1" si="808"/>
        <v>-3.6121654160610391E-4</v>
      </c>
      <c r="HK390" s="223">
        <f t="shared" ca="1" si="809"/>
        <v>-4.4842484288789793E-4</v>
      </c>
      <c r="HL390" s="223">
        <f t="shared" ca="1" si="810"/>
        <v>-3.1788597444988744E-4</v>
      </c>
      <c r="HM390" s="223">
        <f t="shared" ca="1" si="811"/>
        <v>-3.2987301179691404E-5</v>
      </c>
      <c r="HN390" s="223">
        <f t="shared" ca="1" si="812"/>
        <v>2.6792942189862441E-4</v>
      </c>
      <c r="HO390" s="223">
        <f t="shared" ca="1" si="813"/>
        <v>4.3874435818170329E-4</v>
      </c>
      <c r="HP390" s="223">
        <f t="shared" ca="1" si="814"/>
        <v>3.9651279684136439E-4</v>
      </c>
      <c r="HQ390" s="223">
        <f t="shared" ca="1" si="815"/>
        <v>1.6174163686091385E-4</v>
      </c>
      <c r="HR390" s="223">
        <f t="shared" ca="1" si="816"/>
        <v>-1.5156840028231859E-4</v>
      </c>
      <c r="HS390" s="223">
        <f t="shared" ca="1" si="817"/>
        <v>-3.9127950395012828E-4</v>
      </c>
      <c r="HT390" s="223">
        <f t="shared" ca="1" si="818"/>
        <v>-4.4099220341309168E-4</v>
      </c>
      <c r="HU390" s="223">
        <f t="shared" ca="1" si="819"/>
        <v>-2.7656689137943994E-4</v>
      </c>
      <c r="HV390" s="223">
        <f t="shared" ca="1" si="820"/>
        <v>2.2154409806475706E-5</v>
      </c>
      <c r="HW390" s="223">
        <f t="shared" ca="1" si="821"/>
        <v>3.1011792156862669E-4</v>
      </c>
      <c r="HX390" s="223">
        <f t="shared" ca="1" si="822"/>
        <v>4.4749365753745925E-4</v>
      </c>
      <c r="HY390" s="223">
        <f t="shared" ca="1" si="823"/>
        <v>3.6757439091718584E-4</v>
      </c>
      <c r="HZ390" s="223">
        <f t="shared" ca="1" si="824"/>
        <v>1.0916750356599077E-4</v>
      </c>
      <c r="IA390" s="223">
        <f t="shared" ca="1" si="825"/>
        <v>-2.022491920147936E-4</v>
      </c>
      <c r="IB390" s="223">
        <f t="shared" ca="1" si="826"/>
        <v>-4.1545725835076558E-4</v>
      </c>
      <c r="IC390" s="223">
        <f t="shared" ca="1" si="827"/>
        <v>-4.269266307222753E-4</v>
      </c>
      <c r="ID390" s="223">
        <f t="shared" ca="1" si="828"/>
        <v>-2.3108798483346022E-4</v>
      </c>
      <c r="IE390" s="223">
        <f t="shared" ca="1" si="829"/>
        <v>-3.8380219073792441E-5</v>
      </c>
      <c r="IF390" s="223">
        <f t="shared" ca="1" si="830"/>
        <v>3.4764195903967492E-4</v>
      </c>
      <c r="IG390" s="223">
        <f t="shared" ca="1" si="831"/>
        <v>4.4951223575560027E-4</v>
      </c>
      <c r="IH390" s="223">
        <f t="shared" ca="1" si="832"/>
        <v>3.3310732401442089E-4</v>
      </c>
      <c r="II390" s="223">
        <f t="shared" ca="1" si="833"/>
        <v>5.4951389404040991E-5</v>
      </c>
      <c r="IJ390" s="223">
        <f t="shared" ca="1" si="834"/>
        <v>-2.4988796764528547E-4</v>
      </c>
      <c r="IK390" s="223">
        <f t="shared" ca="1" si="835"/>
        <v>-4.3338614887712516E-4</v>
      </c>
      <c r="IL390" s="223">
        <f t="shared" ca="1" si="836"/>
        <v>-4.0643968412098336E-4</v>
      </c>
      <c r="IM390" s="223">
        <f t="shared" ca="1" si="837"/>
        <v>-1.8213329989829238E-4</v>
      </c>
      <c r="IN390" s="223">
        <f t="shared" ca="1" si="838"/>
        <v>1.3061379226817304E-4</v>
      </c>
      <c r="IO390" s="223">
        <f t="shared" ca="1" si="839"/>
        <v>3.7993713786073358E-4</v>
      </c>
      <c r="IP390" s="223">
        <f t="shared" ca="1" si="840"/>
        <v>4.4476973154082761E-4</v>
      </c>
      <c r="IQ390" s="223">
        <f t="shared" ca="1" si="841"/>
        <v>2.9363001290133172E-4</v>
      </c>
      <c r="IR390" s="223">
        <f t="shared" ca="1" si="842"/>
        <v>-9.1244803427905025E-8</v>
      </c>
      <c r="IS390" s="223">
        <f t="shared" ca="1" si="843"/>
        <v>-2.9376819564603835E-4</v>
      </c>
      <c r="IT390" s="223">
        <f t="shared" ca="1" si="844"/>
        <v>-4.4479650832742661E-4</v>
      </c>
      <c r="IU390" s="223">
        <f t="shared" ca="1" si="845"/>
        <v>-3.7983950635540474E-4</v>
      </c>
      <c r="IV390" s="223">
        <f t="shared" ca="1" si="846"/>
        <v>-1.304391606025086E-4</v>
      </c>
      <c r="IW390" s="223">
        <f t="shared" ca="1" si="847"/>
        <v>1.8230013367720617E-4</v>
      </c>
      <c r="IX390" s="223">
        <f t="shared" ca="1" si="848"/>
        <v>4.0651770848189816E-4</v>
      </c>
      <c r="IY390" s="223">
        <f t="shared" ca="1" si="849"/>
        <v>4.3333747657087012E-4</v>
      </c>
      <c r="IZ390" s="223">
        <f t="shared" ca="1" si="850"/>
        <v>2.4973623308262386E-4</v>
      </c>
      <c r="JA390" s="223">
        <f t="shared" ca="1" si="851"/>
        <v>-5.5132506604135026E-5</v>
      </c>
      <c r="JB390" s="223">
        <f t="shared" ca="1" si="852"/>
        <v>-3.3322987654407999E-4</v>
      </c>
    </row>
    <row r="391" spans="2:262">
      <c r="B391" s="230">
        <v>30</v>
      </c>
      <c r="C391" s="229">
        <f t="shared" si="853"/>
        <v>5.859375000000002E-4</v>
      </c>
      <c r="D391" s="226">
        <f t="shared" ca="1" si="597"/>
        <v>50.0731220296963</v>
      </c>
      <c r="E391" s="225">
        <f ca="1">AJ361</f>
        <v>7.3122029696302299E-2</v>
      </c>
      <c r="F391" s="224">
        <v>30</v>
      </c>
      <c r="G391" s="223">
        <f t="shared" ca="1" si="854"/>
        <v>-3.0452564951745804E-4</v>
      </c>
      <c r="H391" s="223">
        <f t="shared" ca="1" si="598"/>
        <v>-2.2365633917826677E-4</v>
      </c>
      <c r="I391" s="223">
        <f t="shared" ca="1" si="599"/>
        <v>-2.6911182896356494E-5</v>
      </c>
      <c r="J391" s="223">
        <f t="shared" ca="1" si="600"/>
        <v>1.8377659667488997E-4</v>
      </c>
      <c r="K391" s="223">
        <f t="shared" ca="1" si="601"/>
        <v>2.9925013513668476E-4</v>
      </c>
      <c r="L391" s="223">
        <f t="shared" ca="1" si="602"/>
        <v>2.5968285210941044E-4</v>
      </c>
      <c r="M391" s="223">
        <f t="shared" ca="1" si="603"/>
        <v>8.5574467875021391E-5</v>
      </c>
      <c r="N391" s="223">
        <f t="shared" ca="1" si="604"/>
        <v>-1.3286985556211267E-4</v>
      </c>
      <c r="O391" s="223">
        <f t="shared" ca="1" si="605"/>
        <v>-2.8247460588401788E-4</v>
      </c>
      <c r="P391" s="223">
        <f t="shared" ca="1" si="606"/>
        <v>-2.8572989866581047E-4</v>
      </c>
      <c r="Q391" s="223">
        <f t="shared" ca="1" si="607"/>
        <v>-1.409491740439637E-4</v>
      </c>
      <c r="R391" s="223">
        <f t="shared" ca="1" si="608"/>
        <v>7.685700041435655E-5</v>
      </c>
      <c r="S391" s="223">
        <f t="shared" ca="1" si="609"/>
        <v>2.5484373594081213E-4</v>
      </c>
      <c r="T391" s="223">
        <f t="shared" ca="1" si="610"/>
        <v>3.0079650545565675E-4</v>
      </c>
      <c r="U391" s="223">
        <f t="shared" ca="1" si="611"/>
        <v>1.9090728249960366E-4</v>
      </c>
      <c r="V391" s="223">
        <f t="shared" ca="1" si="612"/>
        <v>-1.7890573842579608E-5</v>
      </c>
      <c r="W391" s="223">
        <f t="shared" ca="1" si="613"/>
        <v>-2.1741936414341442E-4</v>
      </c>
      <c r="X391" s="223">
        <f t="shared" ca="1" si="614"/>
        <v>-3.0430367122946574E-4</v>
      </c>
      <c r="Y391" s="223">
        <f t="shared" ca="1" si="615"/>
        <v>-2.3352893115082175E-4</v>
      </c>
      <c r="Z391" s="223">
        <f t="shared" ca="1" si="616"/>
        <v>-4.1763377448818267E-5</v>
      </c>
      <c r="AA391" s="223">
        <f t="shared" ca="1" si="617"/>
        <v>1.7163968811216977E-4</v>
      </c>
      <c r="AB391" s="223">
        <f t="shared" ca="1" si="618"/>
        <v>2.9611661757339121E-4</v>
      </c>
      <c r="AC391" s="223">
        <f t="shared" ca="1" si="619"/>
        <v>2.6717619394244705E-4</v>
      </c>
      <c r="AD391" s="223">
        <f t="shared" ca="1" si="620"/>
        <v>9.9812385566030952E-5</v>
      </c>
      <c r="AE391" s="223">
        <f t="shared" ca="1" si="621"/>
        <v>-1.1926399512342049E-4</v>
      </c>
      <c r="AF391" s="223">
        <f t="shared" ca="1" si="622"/>
        <v>-2.7654996836808359E-4</v>
      </c>
      <c r="AG391" s="223">
        <f t="shared" ca="1" si="623"/>
        <v>-2.9055602543499957E-4</v>
      </c>
      <c r="AH391" s="223">
        <f t="shared" ca="1" si="624"/>
        <v>-1.5402565968137077E-4</v>
      </c>
      <c r="AI391" s="223">
        <f t="shared" ca="1" si="625"/>
        <v>6.2305053686096158E-5</v>
      </c>
      <c r="AJ391" s="223">
        <f t="shared" ca="1" si="626"/>
        <v>2.4635565896939969E-4</v>
      </c>
      <c r="AK391" s="223">
        <f t="shared" ca="1" si="627"/>
        <v>3.027699518157814E-4</v>
      </c>
      <c r="AL391" s="223">
        <f t="shared" ca="1" si="628"/>
        <v>2.0231981407374061E-4</v>
      </c>
      <c r="AM391" s="223">
        <f t="shared" ca="1" si="629"/>
        <v>-2.9517639766928408E-6</v>
      </c>
      <c r="AN391" s="223">
        <f t="shared" ca="1" si="630"/>
        <v>-2.0669403975436616E-4</v>
      </c>
      <c r="AO391" s="223">
        <f t="shared" ca="1" si="631"/>
        <v>-3.0334859874362797E-4</v>
      </c>
      <c r="AP391" s="223">
        <f t="shared" ca="1" si="632"/>
        <v>-2.4283893147351556E-4</v>
      </c>
      <c r="AQ391" s="223">
        <f t="shared" ca="1" si="633"/>
        <v>-5.6514960366966502E-5</v>
      </c>
      <c r="AR391" s="223">
        <f t="shared" ca="1" si="634"/>
        <v>1.59089284506926E-4</v>
      </c>
      <c r="AS391" s="223">
        <f t="shared" ca="1" si="635"/>
        <v>2.9226972914161081E-4</v>
      </c>
      <c r="AT391" s="223">
        <f t="shared" ca="1" si="636"/>
        <v>2.7402588492240505E-4</v>
      </c>
      <c r="AU391" s="223">
        <f t="shared" ca="1" si="637"/>
        <v>1.1380984647767824E-4</v>
      </c>
      <c r="AV391" s="223">
        <f t="shared" ca="1" si="638"/>
        <v>-1.053708172741833E-4</v>
      </c>
      <c r="AW391" s="223">
        <f t="shared" ca="1" si="639"/>
        <v>-2.6995909775543413E-4</v>
      </c>
      <c r="AX391" s="223">
        <f t="shared" ca="1" si="640"/>
        <v>-2.9468217728921358E-4</v>
      </c>
      <c r="AY391" s="223">
        <f t="shared" ca="1" si="641"/>
        <v>-1.6673108401355096E-4</v>
      </c>
      <c r="AZ391" s="223">
        <f t="shared" ca="1" si="642"/>
        <v>4.7603008626227809E-5</v>
      </c>
      <c r="BA391" s="223">
        <f t="shared" ca="1" si="643"/>
        <v>2.3727408963732165E-4</v>
      </c>
      <c r="BB391" s="223">
        <f t="shared" ca="1" si="644"/>
        <v>3.0401399884246626E-4</v>
      </c>
      <c r="BC391" s="223">
        <f t="shared" ca="1" si="645"/>
        <v>2.1324493949465031E-4</v>
      </c>
      <c r="BD391" s="223">
        <f t="shared" ca="1" si="646"/>
        <v>1.1994156947156722E-5</v>
      </c>
      <c r="BE391" s="223">
        <f t="shared" ca="1" si="647"/>
        <v>-1.9547077131929074E-4</v>
      </c>
      <c r="BF391" s="223">
        <f t="shared" ca="1" si="648"/>
        <v>-3.016627329132176E-4</v>
      </c>
      <c r="BG391" s="223">
        <f t="shared" ca="1" si="649"/>
        <v>-2.5156391154011162E-4</v>
      </c>
      <c r="BH391" s="223">
        <f t="shared" ca="1" si="650"/>
        <v>-7.1130393795464843E-5</v>
      </c>
      <c r="BI391" s="223">
        <f t="shared" ca="1" si="651"/>
        <v>1.461556208807294E-4</v>
      </c>
      <c r="BJ391" s="223">
        <f t="shared" ca="1" si="652"/>
        <v>2.8771873733252345E-4</v>
      </c>
      <c r="BK391" s="223">
        <f t="shared" ca="1" si="653"/>
        <v>2.8021542354375313E-4</v>
      </c>
      <c r="BL391" s="223">
        <f t="shared" ca="1" si="654"/>
        <v>1.2753312950059757E-4</v>
      </c>
      <c r="BM391" s="223">
        <f t="shared" ca="1" si="655"/>
        <v>-9.1223791896740054E-5</v>
      </c>
      <c r="BN391" s="223">
        <f t="shared" ca="1" si="656"/>
        <v>-2.6271787203066793E-4</v>
      </c>
      <c r="BO391" s="223">
        <f t="shared" ca="1" si="657"/>
        <v>-2.9809841396722736E-4</v>
      </c>
      <c r="BP391" s="223">
        <f t="shared" ca="1" si="658"/>
        <v>-1.7903483856042342E-4</v>
      </c>
      <c r="BQ391" s="223">
        <f t="shared" ca="1" si="659"/>
        <v>3.2786283749048815E-5</v>
      </c>
      <c r="BR391" s="223">
        <f t="shared" ca="1" si="660"/>
        <v>2.2762090624055292E-4</v>
      </c>
      <c r="BS391" s="223">
        <f t="shared" ca="1" si="661"/>
        <v>3.0452564951745809E-4</v>
      </c>
      <c r="BT391" s="223">
        <f t="shared" ca="1" si="662"/>
        <v>2.2365633917826821E-4</v>
      </c>
      <c r="BU391" s="223">
        <f t="shared" ca="1" si="663"/>
        <v>2.6911182896358662E-5</v>
      </c>
      <c r="BV391" s="223">
        <f t="shared" ca="1" si="664"/>
        <v>-1.8377659667488799E-4</v>
      </c>
      <c r="BW391" s="223">
        <f t="shared" ca="1" si="665"/>
        <v>-2.9925013513668427E-4</v>
      </c>
      <c r="BX391" s="223">
        <f t="shared" ca="1" si="666"/>
        <v>-2.5968285210941071E-4</v>
      </c>
      <c r="BY391" s="223">
        <f t="shared" ca="1" si="667"/>
        <v>-8.5574467875022191E-5</v>
      </c>
      <c r="BZ391" s="223">
        <f t="shared" ca="1" si="668"/>
        <v>1.3286985556211167E-4</v>
      </c>
      <c r="CA391" s="223">
        <f t="shared" ca="1" si="669"/>
        <v>2.8247460588401733E-4</v>
      </c>
      <c r="CB391" s="223">
        <f t="shared" ca="1" si="670"/>
        <v>2.8572989866581101E-4</v>
      </c>
      <c r="CC391" s="223">
        <f t="shared" ca="1" si="671"/>
        <v>1.4094917404396513E-4</v>
      </c>
      <c r="CD391" s="223">
        <f t="shared" ca="1" si="672"/>
        <v>-7.6857000414354978E-5</v>
      </c>
      <c r="CE391" s="223">
        <f t="shared" ca="1" si="673"/>
        <v>-2.5484373594081094E-4</v>
      </c>
      <c r="CF391" s="223">
        <f t="shared" ca="1" si="674"/>
        <v>-3.0079650545565708E-4</v>
      </c>
      <c r="CG391" s="223">
        <f t="shared" ca="1" si="675"/>
        <v>-1.909072824996058E-4</v>
      </c>
      <c r="CH391" s="223">
        <f t="shared" ca="1" si="676"/>
        <v>1.7890573842579039E-5</v>
      </c>
      <c r="CI391" s="223">
        <f t="shared" ca="1" si="677"/>
        <v>2.1741936414341402E-4</v>
      </c>
      <c r="CJ391" s="223">
        <f t="shared" ca="1" si="678"/>
        <v>3.0430367122946569E-4</v>
      </c>
      <c r="CK391" s="223">
        <f t="shared" ca="1" si="679"/>
        <v>2.3352893115082245E-4</v>
      </c>
      <c r="CL391" s="223">
        <f t="shared" ca="1" si="680"/>
        <v>4.1763377448819866E-5</v>
      </c>
      <c r="CM391" s="223">
        <f t="shared" ca="1" si="681"/>
        <v>-1.7163968811216842E-4</v>
      </c>
      <c r="CN391" s="223">
        <f t="shared" ca="1" si="682"/>
        <v>-2.9611661757339078E-4</v>
      </c>
      <c r="CO391" s="223">
        <f t="shared" ca="1" si="683"/>
        <v>-2.6717619394244678E-4</v>
      </c>
      <c r="CP391" s="223">
        <f t="shared" ca="1" si="684"/>
        <v>-9.9812385566032524E-5</v>
      </c>
      <c r="CQ391" s="223">
        <f t="shared" ca="1" si="685"/>
        <v>1.1926399512341999E-4</v>
      </c>
      <c r="CR391" s="223">
        <f t="shared" ca="1" si="686"/>
        <v>2.7654996836808246E-4</v>
      </c>
      <c r="CS391" s="223">
        <f t="shared" ca="1" si="687"/>
        <v>2.9055602543499968E-4</v>
      </c>
      <c r="CT391" s="223">
        <f t="shared" ca="1" si="688"/>
        <v>1.5402565968137313E-4</v>
      </c>
      <c r="CU391" s="223">
        <f t="shared" ca="1" si="689"/>
        <v>-6.2305053686095629E-5</v>
      </c>
      <c r="CV391" s="223">
        <f t="shared" ca="1" si="690"/>
        <v>-2.4635565896939741E-4</v>
      </c>
      <c r="CW391" s="223">
        <f t="shared" ca="1" si="691"/>
        <v>-3.0276995181578161E-4</v>
      </c>
      <c r="CX391" s="223">
        <f t="shared" ca="1" si="692"/>
        <v>-2.0231981407374346E-4</v>
      </c>
      <c r="CY391" s="223">
        <f t="shared" ca="1" si="693"/>
        <v>2.9517639766912145E-6</v>
      </c>
      <c r="CZ391" s="223">
        <f t="shared" ca="1" si="694"/>
        <v>2.0669403975436654E-4</v>
      </c>
      <c r="DA391" s="223">
        <f t="shared" ca="1" si="695"/>
        <v>3.0334859874362775E-4</v>
      </c>
      <c r="DB391" s="223">
        <f t="shared" ca="1" si="696"/>
        <v>2.4283893147351588E-4</v>
      </c>
      <c r="DC391" s="223">
        <f t="shared" ca="1" si="697"/>
        <v>5.6514960366969171E-5</v>
      </c>
      <c r="DD391" s="223">
        <f t="shared" ca="1" si="698"/>
        <v>-1.5908928450692551E-4</v>
      </c>
      <c r="DE391" s="223">
        <f t="shared" ca="1" si="699"/>
        <v>-2.9226972914161005E-4</v>
      </c>
      <c r="DF391" s="223">
        <f t="shared" ca="1" si="700"/>
        <v>-2.7402588492240576E-4</v>
      </c>
      <c r="DG391" s="223">
        <f t="shared" ca="1" si="701"/>
        <v>-1.1380984647768179E-4</v>
      </c>
      <c r="DH391" s="223">
        <f t="shared" ca="1" si="702"/>
        <v>1.0537081727418175E-4</v>
      </c>
      <c r="DI391" s="223">
        <f t="shared" ca="1" si="703"/>
        <v>2.6995909775543434E-4</v>
      </c>
      <c r="DJ391" s="223">
        <f t="shared" ca="1" si="704"/>
        <v>2.9468217728921401E-4</v>
      </c>
      <c r="DK391" s="223">
        <f t="shared" ca="1" si="705"/>
        <v>1.6673108401355052E-4</v>
      </c>
      <c r="DL391" s="223">
        <f t="shared" ca="1" si="706"/>
        <v>-4.7603008626226183E-5</v>
      </c>
      <c r="DM391" s="223">
        <f t="shared" ca="1" si="707"/>
        <v>-2.3727408963732194E-4</v>
      </c>
      <c r="DN391" s="223">
        <f t="shared" ca="1" si="708"/>
        <v>-3.0401399884246632E-4</v>
      </c>
      <c r="DO391" s="223">
        <f t="shared" ca="1" si="709"/>
        <v>-2.1324493949465147E-4</v>
      </c>
      <c r="DP391" s="223">
        <f t="shared" ca="1" si="710"/>
        <v>-1.1994156947160516E-5</v>
      </c>
      <c r="DQ391" s="223">
        <f t="shared" ca="1" si="711"/>
        <v>1.954707713192895E-4</v>
      </c>
      <c r="DR391" s="223">
        <f t="shared" ca="1" si="712"/>
        <v>3.0166273291321711E-4</v>
      </c>
      <c r="DS391" s="223">
        <f t="shared" ca="1" si="713"/>
        <v>2.5156391154011255E-4</v>
      </c>
      <c r="DT391" s="223">
        <f t="shared" ca="1" si="714"/>
        <v>7.1130393795464341E-5</v>
      </c>
      <c r="DU391" s="223">
        <f t="shared" ca="1" si="715"/>
        <v>-1.4615562088072799E-4</v>
      </c>
      <c r="DV391" s="223">
        <f t="shared" ca="1" si="716"/>
        <v>-2.8771873733252361E-4</v>
      </c>
      <c r="DW391" s="223">
        <f t="shared" ca="1" si="717"/>
        <v>-2.8021542354375378E-4</v>
      </c>
      <c r="DX391" s="223">
        <f t="shared" ca="1" si="718"/>
        <v>-1.2753312950059711E-4</v>
      </c>
      <c r="DY391" s="223">
        <f t="shared" ca="1" si="719"/>
        <v>9.1223791896736381E-5</v>
      </c>
      <c r="DZ391" s="223">
        <f t="shared" ca="1" si="720"/>
        <v>2.6271787203066712E-4</v>
      </c>
      <c r="EA391" s="223">
        <f t="shared" ca="1" si="721"/>
        <v>2.9809841396722812E-4</v>
      </c>
      <c r="EB391" s="223">
        <f t="shared" ca="1" si="722"/>
        <v>1.790348385604248E-4</v>
      </c>
      <c r="EC391" s="223">
        <f t="shared" ca="1" si="723"/>
        <v>-3.278628374904502E-5</v>
      </c>
      <c r="ED391" s="223">
        <f t="shared" ca="1" si="724"/>
        <v>-2.2762090624055183E-4</v>
      </c>
      <c r="EE391" s="223">
        <f t="shared" ca="1" si="725"/>
        <v>-3.0452564951745809E-4</v>
      </c>
      <c r="EF391" s="223">
        <f t="shared" ca="1" si="726"/>
        <v>-2.2365633917826932E-4</v>
      </c>
      <c r="EG391" s="223">
        <f t="shared" ca="1" si="727"/>
        <v>-2.6911182896358147E-5</v>
      </c>
      <c r="EH391" s="223">
        <f t="shared" ca="1" si="728"/>
        <v>1.8377659667488672E-4</v>
      </c>
      <c r="EI391" s="223">
        <f t="shared" ca="1" si="729"/>
        <v>2.9925013513668432E-4</v>
      </c>
      <c r="EJ391" s="223">
        <f t="shared" ca="1" si="730"/>
        <v>2.5968285210941272E-4</v>
      </c>
      <c r="EK391" s="223">
        <f t="shared" ca="1" si="731"/>
        <v>8.5574467875023763E-5</v>
      </c>
      <c r="EL391" s="223">
        <f t="shared" ca="1" si="732"/>
        <v>-1.3286985556210825E-4</v>
      </c>
      <c r="EM391" s="223">
        <f t="shared" ca="1" si="733"/>
        <v>-2.8247460588401674E-4</v>
      </c>
      <c r="EN391" s="223">
        <f t="shared" ca="1" si="734"/>
        <v>-2.8572989866581231E-4</v>
      </c>
      <c r="EO391" s="223">
        <f t="shared" ca="1" si="735"/>
        <v>-1.409491740439666E-4</v>
      </c>
      <c r="EP391" s="223">
        <f t="shared" ca="1" si="736"/>
        <v>7.6857000414355453E-5</v>
      </c>
      <c r="EQ391" s="223">
        <f t="shared" ca="1" si="737"/>
        <v>2.5484373594081007E-4</v>
      </c>
      <c r="ER391" s="223">
        <f t="shared" ca="1" si="738"/>
        <v>3.0079650545565702E-4</v>
      </c>
      <c r="ES391" s="223">
        <f t="shared" ca="1" si="739"/>
        <v>1.9090728249960705E-4</v>
      </c>
      <c r="ET391" s="223">
        <f t="shared" ca="1" si="740"/>
        <v>-1.7890573842577439E-5</v>
      </c>
      <c r="EU391" s="223">
        <f t="shared" ca="1" si="741"/>
        <v>-2.1741936414341139E-4</v>
      </c>
      <c r="EV391" s="223">
        <f t="shared" ca="1" si="742"/>
        <v>-3.0430367122946564E-4</v>
      </c>
      <c r="EW391" s="223">
        <f t="shared" ca="1" si="743"/>
        <v>-2.3352893115082489E-4</v>
      </c>
      <c r="EX391" s="223">
        <f t="shared" ca="1" si="744"/>
        <v>-4.176337744882152E-5</v>
      </c>
      <c r="EY391" s="223">
        <f t="shared" ca="1" si="745"/>
        <v>1.7163968811216527E-4</v>
      </c>
      <c r="EZ391" s="223">
        <f t="shared" ca="1" si="746"/>
        <v>2.961166175733904E-4</v>
      </c>
      <c r="FA391" s="223">
        <f t="shared" ca="1" si="747"/>
        <v>2.6717619394244754E-4</v>
      </c>
      <c r="FB391" s="223">
        <f t="shared" ca="1" si="748"/>
        <v>9.9812385566034069E-5</v>
      </c>
      <c r="FC391" s="223">
        <f t="shared" ca="1" si="749"/>
        <v>-1.1926399512341846E-4</v>
      </c>
      <c r="FD391" s="223">
        <f t="shared" ca="1" si="750"/>
        <v>-2.7654996836808175E-4</v>
      </c>
      <c r="FE391" s="223">
        <f t="shared" ca="1" si="751"/>
        <v>-2.9055602543500022E-4</v>
      </c>
      <c r="FF391" s="223">
        <f t="shared" ca="1" si="752"/>
        <v>-1.5402565968137454E-4</v>
      </c>
      <c r="FG391" s="223">
        <f t="shared" ca="1" si="753"/>
        <v>6.2305053686094016E-5</v>
      </c>
      <c r="FH391" s="223">
        <f t="shared" ca="1" si="754"/>
        <v>2.4635565896939643E-4</v>
      </c>
      <c r="FI391" s="223">
        <f t="shared" ca="1" si="755"/>
        <v>3.0276995181578178E-4</v>
      </c>
      <c r="FJ391" s="223">
        <f t="shared" ca="1" si="756"/>
        <v>2.0231981407374143E-4</v>
      </c>
      <c r="FK391" s="223">
        <f t="shared" ca="1" si="757"/>
        <v>-2.9517639766895611E-6</v>
      </c>
      <c r="FL391" s="223">
        <f t="shared" ca="1" si="758"/>
        <v>-2.0669403975436535E-4</v>
      </c>
      <c r="FM391" s="223">
        <f t="shared" ca="1" si="759"/>
        <v>-3.0334859874362765E-4</v>
      </c>
      <c r="FN391" s="223">
        <f t="shared" ca="1" si="760"/>
        <v>-2.4283893147351688E-4</v>
      </c>
      <c r="FO391" s="223">
        <f t="shared" ca="1" si="761"/>
        <v>-5.6514960366970798E-5</v>
      </c>
      <c r="FP391" s="223">
        <f t="shared" ca="1" si="762"/>
        <v>1.590892845069241E-4</v>
      </c>
      <c r="FQ391" s="223">
        <f t="shared" ca="1" si="763"/>
        <v>2.9226972914160956E-4</v>
      </c>
      <c r="FR391" s="223">
        <f t="shared" ca="1" si="764"/>
        <v>2.7402588492240652E-4</v>
      </c>
      <c r="FS391" s="223">
        <f t="shared" ca="1" si="765"/>
        <v>1.138098464776833E-4</v>
      </c>
      <c r="FT391" s="223">
        <f t="shared" ca="1" si="766"/>
        <v>-1.0537081727418022E-4</v>
      </c>
      <c r="FU391" s="223">
        <f t="shared" ca="1" si="767"/>
        <v>-2.6995909775543358E-4</v>
      </c>
      <c r="FV391" s="223">
        <f t="shared" ca="1" si="768"/>
        <v>-2.9468217728921445E-4</v>
      </c>
      <c r="FW391" s="223">
        <f t="shared" ca="1" si="769"/>
        <v>-1.6673108401355191E-4</v>
      </c>
      <c r="FX391" s="223">
        <f t="shared" ca="1" si="770"/>
        <v>4.7603008626228812E-5</v>
      </c>
      <c r="FY391" s="223">
        <f t="shared" ca="1" si="771"/>
        <v>2.3727408963732094E-4</v>
      </c>
      <c r="FZ391" s="223">
        <f t="shared" ca="1" si="772"/>
        <v>3.0401399884246642E-4</v>
      </c>
      <c r="GA391" s="223">
        <f t="shared" ca="1" si="773"/>
        <v>2.1324493949465576E-4</v>
      </c>
      <c r="GB391" s="223">
        <f t="shared" ca="1" si="774"/>
        <v>1.1994156947157833E-5</v>
      </c>
      <c r="GC391" s="223">
        <f t="shared" ca="1" si="775"/>
        <v>-1.9547077131928825E-4</v>
      </c>
      <c r="GD391" s="223">
        <f t="shared" ca="1" si="776"/>
        <v>-3.0166273291321684E-4</v>
      </c>
      <c r="GE391" s="223">
        <f t="shared" ca="1" si="777"/>
        <v>-2.5156391154011591E-4</v>
      </c>
      <c r="GF391" s="223">
        <f t="shared" ca="1" si="778"/>
        <v>-7.1130393795465941E-5</v>
      </c>
      <c r="GG391" s="223">
        <f t="shared" ca="1" si="779"/>
        <v>1.4615562088072655E-4</v>
      </c>
      <c r="GH391" s="223">
        <f t="shared" ca="1" si="780"/>
        <v>2.877187373325216E-4</v>
      </c>
      <c r="GI391" s="223">
        <f t="shared" ca="1" si="781"/>
        <v>2.802154235437527E-4</v>
      </c>
      <c r="GJ391" s="223">
        <f t="shared" ca="1" si="782"/>
        <v>1.275331295005986E-4</v>
      </c>
      <c r="GK391" s="223">
        <f t="shared" ca="1" si="783"/>
        <v>-9.1223791896734836E-5</v>
      </c>
      <c r="GL391" s="223">
        <f t="shared" ca="1" si="784"/>
        <v>-2.6271787203066408E-4</v>
      </c>
      <c r="GM391" s="223">
        <f t="shared" ca="1" si="785"/>
        <v>-2.9809841396722758E-4</v>
      </c>
      <c r="GN391" s="223">
        <f t="shared" ca="1" si="786"/>
        <v>-1.7903483856042613E-4</v>
      </c>
      <c r="GO391" s="223">
        <f t="shared" ca="1" si="787"/>
        <v>3.2786283749043394E-5</v>
      </c>
      <c r="GP391" s="223">
        <f t="shared" ca="1" si="788"/>
        <v>2.2762090624054785E-4</v>
      </c>
      <c r="GQ391" s="223">
        <f t="shared" ca="1" si="789"/>
        <v>3.0452564951745809E-4</v>
      </c>
      <c r="GR391" s="223">
        <f t="shared" ca="1" si="790"/>
        <v>2.2365633917827043E-4</v>
      </c>
      <c r="GS391" s="223">
        <f t="shared" ca="1" si="791"/>
        <v>2.691118289636411E-5</v>
      </c>
      <c r="GT391" s="223">
        <f t="shared" ca="1" si="792"/>
        <v>-1.8377659667488883E-4</v>
      </c>
      <c r="GU391" s="223">
        <f t="shared" ca="1" si="793"/>
        <v>-2.9925013513668405E-4</v>
      </c>
      <c r="GV391" s="223">
        <f t="shared" ca="1" si="794"/>
        <v>-2.5968285210941353E-4</v>
      </c>
      <c r="GW391" s="223">
        <f t="shared" ca="1" si="795"/>
        <v>-8.5574467875029495E-5</v>
      </c>
      <c r="GX391" s="223">
        <f t="shared" ca="1" si="796"/>
        <v>1.3286985556211069E-4</v>
      </c>
      <c r="GY391" s="223">
        <f t="shared" ca="1" si="797"/>
        <v>2.8247460588401614E-4</v>
      </c>
      <c r="GZ391" s="223">
        <f t="shared" ca="1" si="798"/>
        <v>2.8572989866581291E-4</v>
      </c>
      <c r="HA391" s="223">
        <f t="shared" ca="1" si="799"/>
        <v>1.4094917404396421E-4</v>
      </c>
      <c r="HB391" s="223">
        <f t="shared" ca="1" si="800"/>
        <v>-7.6857000414353853E-5</v>
      </c>
      <c r="HC391" s="223">
        <f t="shared" ca="1" si="801"/>
        <v>-2.5484373594080915E-4</v>
      </c>
      <c r="HD391" s="223">
        <f t="shared" ca="1" si="802"/>
        <v>-3.00796505455658E-4</v>
      </c>
      <c r="HE391" s="223">
        <f t="shared" ca="1" si="803"/>
        <v>-1.9090728249960499E-4</v>
      </c>
      <c r="HF391" s="223">
        <f t="shared" ca="1" si="804"/>
        <v>1.7890573842575786E-5</v>
      </c>
      <c r="HG391" s="223">
        <f t="shared" ca="1" si="805"/>
        <v>2.1741936414341022E-4</v>
      </c>
      <c r="HH391" s="223">
        <f t="shared" ca="1" si="806"/>
        <v>3.0430367122946536E-4</v>
      </c>
      <c r="HI391" s="223">
        <f t="shared" ca="1" si="807"/>
        <v>2.3352893115082319E-4</v>
      </c>
      <c r="HJ391" s="223">
        <f t="shared" ca="1" si="808"/>
        <v>4.1763377448823146E-5</v>
      </c>
      <c r="HK391" s="223">
        <f t="shared" ca="1" si="809"/>
        <v>-1.7163968811216392E-4</v>
      </c>
      <c r="HL391" s="223">
        <f t="shared" ca="1" si="810"/>
        <v>-2.9611661757339105E-4</v>
      </c>
      <c r="HM391" s="223">
        <f t="shared" ca="1" si="811"/>
        <v>-2.6717619394244836E-4</v>
      </c>
      <c r="HN391" s="223">
        <f t="shared" ca="1" si="812"/>
        <v>-9.9812385566035614E-5</v>
      </c>
      <c r="HO391" s="223">
        <f t="shared" ca="1" si="813"/>
        <v>1.1926399512341298E-4</v>
      </c>
      <c r="HP391" s="223">
        <f t="shared" ca="1" si="814"/>
        <v>2.7654996836808289E-4</v>
      </c>
      <c r="HQ391" s="223">
        <f t="shared" ca="1" si="815"/>
        <v>2.9055602543500071E-4</v>
      </c>
      <c r="HR391" s="223">
        <f t="shared" ca="1" si="816"/>
        <v>1.5402565968137595E-4</v>
      </c>
      <c r="HS391" s="223">
        <f t="shared" ca="1" si="817"/>
        <v>-6.2305053686088175E-5</v>
      </c>
      <c r="HT391" s="223">
        <f t="shared" ca="1" si="818"/>
        <v>-2.4635565896939806E-4</v>
      </c>
      <c r="HU391" s="223">
        <f t="shared" ca="1" si="819"/>
        <v>-3.0276995181578194E-4</v>
      </c>
      <c r="HV391" s="223">
        <f t="shared" ca="1" si="820"/>
        <v>-2.023198140737459E-4</v>
      </c>
      <c r="HW391" s="223">
        <f t="shared" ca="1" si="821"/>
        <v>2.9517639766922445E-6</v>
      </c>
      <c r="HX391" s="223">
        <f t="shared" ca="1" si="822"/>
        <v>2.0669403975436413E-4</v>
      </c>
      <c r="HY391" s="223">
        <f t="shared" ca="1" si="823"/>
        <v>3.0334859874362748E-4</v>
      </c>
      <c r="HZ391" s="223">
        <f t="shared" ca="1" si="824"/>
        <v>2.4283893147352049E-4</v>
      </c>
      <c r="IA391" s="223">
        <f t="shared" ca="1" si="825"/>
        <v>5.6514960366968141E-5</v>
      </c>
      <c r="IB391" s="223">
        <f t="shared" ca="1" si="826"/>
        <v>-1.5908928450692272E-4</v>
      </c>
      <c r="IC391" s="223">
        <f t="shared" ca="1" si="827"/>
        <v>-2.9226972914160913E-4</v>
      </c>
      <c r="ID391" s="223">
        <f t="shared" ca="1" si="828"/>
        <v>-2.7402588492240912E-4</v>
      </c>
      <c r="IE391" s="223">
        <f t="shared" ca="1" si="829"/>
        <v>-7.3225920187159222E-5</v>
      </c>
      <c r="IF391" s="223">
        <f t="shared" ca="1" si="830"/>
        <v>1.0537081727417867E-4</v>
      </c>
      <c r="IG391" s="223">
        <f t="shared" ca="1" si="831"/>
        <v>2.6995909775543082E-4</v>
      </c>
      <c r="IH391" s="223">
        <f t="shared" ca="1" si="832"/>
        <v>2.9468217728921374E-4</v>
      </c>
      <c r="II391" s="223">
        <f t="shared" ca="1" si="833"/>
        <v>1.6673108401355326E-4</v>
      </c>
      <c r="IJ391" s="223">
        <f t="shared" ca="1" si="834"/>
        <v>-4.760300862622293E-5</v>
      </c>
      <c r="IK391" s="223">
        <f t="shared" ca="1" si="835"/>
        <v>-2.3727408963731717E-4</v>
      </c>
      <c r="IL391" s="223">
        <f t="shared" ca="1" si="836"/>
        <v>-3.0401399884246632E-4</v>
      </c>
      <c r="IM391" s="223">
        <f t="shared" ca="1" si="837"/>
        <v>-2.1324493949465383E-4</v>
      </c>
      <c r="IN391" s="223">
        <f t="shared" ca="1" si="838"/>
        <v>-1.1994156947163823E-5</v>
      </c>
      <c r="IO391" s="223">
        <f t="shared" ca="1" si="839"/>
        <v>1.9547077131928367E-4</v>
      </c>
      <c r="IP391" s="223">
        <f t="shared" ca="1" si="840"/>
        <v>3.0166273291321722E-4</v>
      </c>
      <c r="IQ391" s="223">
        <f t="shared" ca="1" si="841"/>
        <v>2.5156391154011439E-4</v>
      </c>
      <c r="IR391" s="223">
        <f t="shared" ca="1" si="842"/>
        <v>7.1130393795471741E-5</v>
      </c>
      <c r="IS391" s="223">
        <f t="shared" ca="1" si="843"/>
        <v>-1.4615562088072885E-4</v>
      </c>
      <c r="IT391" s="223">
        <f t="shared" ca="1" si="844"/>
        <v>-2.8771873733252252E-4</v>
      </c>
      <c r="IU391" s="223">
        <f t="shared" ca="1" si="845"/>
        <v>-2.8021542354375503E-4</v>
      </c>
      <c r="IV391" s="223">
        <f t="shared" ca="1" si="846"/>
        <v>-1.2753312950060402E-4</v>
      </c>
      <c r="IW391" s="223">
        <f t="shared" ca="1" si="847"/>
        <v>9.1223791896737397E-5</v>
      </c>
      <c r="IX391" s="223">
        <f t="shared" ca="1" si="848"/>
        <v>2.6271787203066544E-4</v>
      </c>
      <c r="IY391" s="223">
        <f t="shared" ca="1" si="849"/>
        <v>2.9809841396722877E-4</v>
      </c>
      <c r="IZ391" s="223">
        <f t="shared" ca="1" si="850"/>
        <v>1.7903483856043095E-4</v>
      </c>
      <c r="JA391" s="223">
        <f t="shared" ca="1" si="851"/>
        <v>-3.278628374904605E-5</v>
      </c>
      <c r="JB391" s="223">
        <f t="shared" ca="1" si="852"/>
        <v>-2.2762090624054964E-4</v>
      </c>
    </row>
    <row r="392" spans="2:262">
      <c r="B392" s="230">
        <v>31</v>
      </c>
      <c r="C392" s="229">
        <f t="shared" si="853"/>
        <v>6.0546875000000021E-4</v>
      </c>
      <c r="D392" s="226">
        <f t="shared" ca="1" si="597"/>
        <v>50.072981295192136</v>
      </c>
      <c r="E392" s="225">
        <f ca="1">AK361</f>
        <v>7.298129519213635E-2</v>
      </c>
      <c r="F392" s="224">
        <v>31</v>
      </c>
      <c r="G392" s="223">
        <f t="shared" ca="1" si="854"/>
        <v>-2.0386573948531529E-3</v>
      </c>
      <c r="H392" s="223">
        <f t="shared" ca="1" si="598"/>
        <v>-1.4153382319974782E-3</v>
      </c>
      <c r="I392" s="223">
        <f t="shared" ca="1" si="599"/>
        <v>-1.145177697456758E-5</v>
      </c>
      <c r="J392" s="223">
        <f t="shared" ca="1" si="600"/>
        <v>1.3987503998605958E-3</v>
      </c>
      <c r="K392" s="223">
        <f t="shared" ca="1" si="601"/>
        <v>2.0375335707270366E-3</v>
      </c>
      <c r="L392" s="223">
        <f t="shared" ca="1" si="602"/>
        <v>1.5526050901688898E-3</v>
      </c>
      <c r="M392" s="223">
        <f t="shared" ca="1" si="603"/>
        <v>2.1140584433379885E-4</v>
      </c>
      <c r="N392" s="223">
        <f t="shared" ca="1" si="604"/>
        <v>-1.2463849580135983E-3</v>
      </c>
      <c r="O392" s="223">
        <f t="shared" ca="1" si="605"/>
        <v>-2.0167871844856693E-3</v>
      </c>
      <c r="P392" s="223">
        <f t="shared" ca="1" si="606"/>
        <v>-1.6749195125816971E-3</v>
      </c>
      <c r="Q392" s="223">
        <f t="shared" ca="1" si="607"/>
        <v>-4.0932395784590639E-4</v>
      </c>
      <c r="R392" s="223">
        <f t="shared" ca="1" si="608"/>
        <v>1.0820161476776044E-3</v>
      </c>
      <c r="S392" s="223">
        <f t="shared" ca="1" si="609"/>
        <v>1.9766180351696834E-3</v>
      </c>
      <c r="T392" s="223">
        <f t="shared" ca="1" si="610"/>
        <v>1.7811035444842021E-3</v>
      </c>
      <c r="U392" s="223">
        <f t="shared" ca="1" si="611"/>
        <v>6.0330005788471967E-4</v>
      </c>
      <c r="V392" s="223">
        <f t="shared" ca="1" si="612"/>
        <v>-9.0722693034928342E-4</v>
      </c>
      <c r="W392" s="223">
        <f t="shared" ca="1" si="613"/>
        <v>-1.9174129736456839E-3</v>
      </c>
      <c r="X392" s="223">
        <f t="shared" ca="1" si="614"/>
        <v>-1.8701345756030855E-3</v>
      </c>
      <c r="Y392" s="223">
        <f t="shared" ca="1" si="615"/>
        <v>-7.9146604856874451E-4</v>
      </c>
      <c r="Z392" s="223">
        <f t="shared" ca="1" si="616"/>
        <v>7.2370062174101108E-4</v>
      </c>
      <c r="AA392" s="223">
        <f t="shared" ca="1" si="617"/>
        <v>1.8397421770209252E-3</v>
      </c>
      <c r="AB392" s="223">
        <f t="shared" ca="1" si="618"/>
        <v>1.9411551884393624E-3</v>
      </c>
      <c r="AC392" s="223">
        <f t="shared" ca="1" si="619"/>
        <v>9.7200978854569979E-4</v>
      </c>
      <c r="AD392" s="223">
        <f t="shared" ca="1" si="620"/>
        <v>-5.3320468053036764E-4</v>
      </c>
      <c r="AE392" s="223">
        <f t="shared" ca="1" si="621"/>
        <v>-1.7443536575260797E-3</v>
      </c>
      <c r="AF392" s="223">
        <f t="shared" ca="1" si="622"/>
        <v>-1.9934814156676002E-3</v>
      </c>
      <c r="AG392" s="223">
        <f t="shared" ca="1" si="623"/>
        <v>-1.1431925429043596E-3</v>
      </c>
      <c r="AH392" s="223">
        <f t="shared" ca="1" si="624"/>
        <v>3.375736867668917E-4</v>
      </c>
      <c r="AI392" s="223">
        <f t="shared" ca="1" si="625"/>
        <v>1.6321660587485518E-3</v>
      </c>
      <c r="AJ392" s="223">
        <f t="shared" ca="1" si="626"/>
        <v>2.0266093271151678E-3</v>
      </c>
      <c r="AK392" s="223">
        <f t="shared" ca="1" si="627"/>
        <v>1.3033657281422378E-3</v>
      </c>
      <c r="AL392" s="223">
        <f t="shared" ca="1" si="628"/>
        <v>-1.3869167386330275E-4</v>
      </c>
      <c r="AM392" s="223">
        <f t="shared" ca="1" si="629"/>
        <v>-1.5042598085925445E-3</v>
      </c>
      <c r="AN392" s="223">
        <f t="shared" ca="1" si="630"/>
        <v>-2.0402198828852656E-3</v>
      </c>
      <c r="AO392" s="223">
        <f t="shared" ca="1" si="631"/>
        <v>-1.4509867889259296E-3</v>
      </c>
      <c r="AP392" s="223">
        <f t="shared" ca="1" si="632"/>
        <v>-6.1526015676171197E-5</v>
      </c>
      <c r="AQ392" s="223">
        <f t="shared" ca="1" si="633"/>
        <v>1.3618667141677377E-3</v>
      </c>
      <c r="AR392" s="223">
        <f t="shared" ca="1" si="634"/>
        <v>2.0341820058855419E-3</v>
      </c>
      <c r="AS392" s="223">
        <f t="shared" ca="1" si="635"/>
        <v>1.5846340537421959E-3</v>
      </c>
      <c r="AT392" s="223">
        <f t="shared" ca="1" si="636"/>
        <v>2.6115117605114203E-4</v>
      </c>
      <c r="AU392" s="223">
        <f t="shared" ca="1" si="637"/>
        <v>-1.2063580988134217E-3</v>
      </c>
      <c r="AV392" s="223">
        <f t="shared" ca="1" si="638"/>
        <v>-2.0085538441721425E-3</v>
      </c>
      <c r="AW392" s="223">
        <f t="shared" ca="1" si="639"/>
        <v>-1.7030204263718321E-3</v>
      </c>
      <c r="AX392" s="223">
        <f t="shared" ca="1" si="640"/>
        <v>-4.5826130784099299E-4</v>
      </c>
      <c r="AY392" s="223">
        <f t="shared" ca="1" si="641"/>
        <v>1.0392315955051142E-3</v>
      </c>
      <c r="AZ392" s="223">
        <f t="shared" ca="1" si="642"/>
        <v>1.9635822109521461E-3</v>
      </c>
      <c r="BA392" s="223">
        <f t="shared" ca="1" si="643"/>
        <v>1.8050057813298482E-3</v>
      </c>
      <c r="BB392" s="223">
        <f t="shared" ca="1" si="644"/>
        <v>6.5095813272521513E-4</v>
      </c>
      <c r="BC392" s="223">
        <f t="shared" ca="1" si="645"/>
        <v>-8.6209672383031493E-4</v>
      </c>
      <c r="BD392" s="223">
        <f t="shared" ca="1" si="646"/>
        <v>-1.899700207637457E-3</v>
      </c>
      <c r="BE392" s="223">
        <f t="shared" ca="1" si="647"/>
        <v>-1.889607943897134E-3</v>
      </c>
      <c r="BF392" s="223">
        <f t="shared" ca="1" si="648"/>
        <v>-8.3738587494138069E-4</v>
      </c>
      <c r="BG392" s="223">
        <f t="shared" ca="1" si="649"/>
        <v>6.7665938943502267E-4</v>
      </c>
      <c r="BH392" s="223">
        <f t="shared" ca="1" si="650"/>
        <v>1.8175230528414505E-3</v>
      </c>
      <c r="BI392" s="223">
        <f t="shared" ca="1" si="651"/>
        <v>1.9560121489999079E-3</v>
      </c>
      <c r="BJ392" s="223">
        <f t="shared" ca="1" si="652"/>
        <v>1.0157491334201775E-3</v>
      </c>
      <c r="BK392" s="223">
        <f t="shared" ca="1" si="653"/>
        <v>-4.8470545521982211E-4</v>
      </c>
      <c r="BL392" s="223">
        <f t="shared" ca="1" si="654"/>
        <v>-1.7178421574874144E-3</v>
      </c>
      <c r="BM392" s="223">
        <f t="shared" ca="1" si="655"/>
        <v>-2.0035788878428051E-3</v>
      </c>
      <c r="BN392" s="223">
        <f t="shared" ca="1" si="656"/>
        <v>-1.1843301724791802E-3</v>
      </c>
      <c r="BO392" s="223">
        <f t="shared" ca="1" si="657"/>
        <v>2.8808354250390049E-4</v>
      </c>
      <c r="BP392" s="223">
        <f t="shared" ca="1" si="658"/>
        <v>1.6016175030887289E-3</v>
      </c>
      <c r="BQ392" s="223">
        <f t="shared" ca="1" si="659"/>
        <v>2.0318500667281451E-3</v>
      </c>
      <c r="BR392" s="223">
        <f t="shared" ca="1" si="660"/>
        <v>1.3415054645564797E-3</v>
      </c>
      <c r="BS392" s="223">
        <f t="shared" ca="1" si="661"/>
        <v>-8.8687227791182455E-5</v>
      </c>
      <c r="BT392" s="223">
        <f t="shared" ca="1" si="662"/>
        <v>-1.4699683966021017E-3</v>
      </c>
      <c r="BU392" s="223">
        <f t="shared" ca="1" si="663"/>
        <v>-2.0405534187486626E-3</v>
      </c>
      <c r="BV392" s="223">
        <f t="shared" ca="1" si="664"/>
        <v>-1.4857613256686174E-3</v>
      </c>
      <c r="BW392" s="223">
        <f t="shared" ca="1" si="665"/>
        <v>-1.1156319340653467E-4</v>
      </c>
      <c r="BX392" s="223">
        <f t="shared" ca="1" si="666"/>
        <v>1.3241626908897406E-3</v>
      </c>
      <c r="BY392" s="223">
        <f t="shared" ca="1" si="667"/>
        <v>2.0296051258666646E-3</v>
      </c>
      <c r="BZ392" s="223">
        <f t="shared" ca="1" si="668"/>
        <v>1.6157084930148082E-3</v>
      </c>
      <c r="CA392" s="223">
        <f t="shared" ca="1" si="669"/>
        <v>3.1073920006510184E-4</v>
      </c>
      <c r="CB392" s="223">
        <f t="shared" ca="1" si="670"/>
        <v>-1.1656045746031524E-3</v>
      </c>
      <c r="CC392" s="223">
        <f t="shared" ca="1" si="671"/>
        <v>-1.9991106261275505E-3</v>
      </c>
      <c r="CD392" s="223">
        <f t="shared" ca="1" si="672"/>
        <v>-1.7300955043371606E-3</v>
      </c>
      <c r="CE392" s="223">
        <f t="shared" ca="1" si="673"/>
        <v>-5.0692261835971633E-4</v>
      </c>
      <c r="CF392" s="223">
        <f t="shared" ca="1" si="674"/>
        <v>9.958210490788608E-4</v>
      </c>
      <c r="CG392" s="223">
        <f t="shared" ca="1" si="675"/>
        <v>1.9493635982337969E-3</v>
      </c>
      <c r="CH392" s="223">
        <f t="shared" ca="1" si="676"/>
        <v>1.8278207501863397E-3</v>
      </c>
      <c r="CI392" s="223">
        <f t="shared" ca="1" si="677"/>
        <v>6.9822409472744909E-4</v>
      </c>
      <c r="CJ392" s="223">
        <f t="shared" ca="1" si="678"/>
        <v>-8.1644722248078064E-4</v>
      </c>
      <c r="CK392" s="223">
        <f t="shared" ca="1" si="679"/>
        <v>-1.8808431332585122E-3</v>
      </c>
      <c r="CL392" s="223">
        <f t="shared" ca="1" si="680"/>
        <v>-1.9079430830227641E-3</v>
      </c>
      <c r="CM392" s="223">
        <f t="shared" ca="1" si="681"/>
        <v>-8.8280129137482673E-4</v>
      </c>
      <c r="CN392" s="223">
        <f t="shared" ca="1" si="682"/>
        <v>6.2921056281477271E-4</v>
      </c>
      <c r="CO392" s="223">
        <f t="shared" ca="1" si="683"/>
        <v>1.7942091207365049E-3</v>
      </c>
      <c r="CP392" s="223">
        <f t="shared" ca="1" si="684"/>
        <v>1.9696908809819003E-3</v>
      </c>
      <c r="CQ392" s="223">
        <f t="shared" ca="1" si="685"/>
        <v>1.0588766289979774E-3</v>
      </c>
      <c r="CR392" s="223">
        <f t="shared" ca="1" si="686"/>
        <v>-4.3591426146734954E-4</v>
      </c>
      <c r="CS392" s="223">
        <f t="shared" ca="1" si="687"/>
        <v>-1.6902958935673226E-3</v>
      </c>
      <c r="CT392" s="223">
        <f t="shared" ca="1" si="688"/>
        <v>-2.0124694790146108E-3</v>
      </c>
      <c r="CU392" s="223">
        <f t="shared" ca="1" si="689"/>
        <v>-1.2247544058430564E-3</v>
      </c>
      <c r="CV392" s="223">
        <f t="shared" ca="1" si="690"/>
        <v>2.3841986748704934E-4</v>
      </c>
      <c r="CW392" s="223">
        <f t="shared" ca="1" si="691"/>
        <v>1.5701041929333766E-3</v>
      </c>
      <c r="CX392" s="223">
        <f t="shared" ca="1" si="692"/>
        <v>2.0358668958366925E-3</v>
      </c>
      <c r="CY392" s="223">
        <f t="shared" ca="1" si="693"/>
        <v>1.3788371282409818E-3</v>
      </c>
      <c r="CZ392" s="223">
        <f t="shared" ca="1" si="694"/>
        <v>-3.8629359849262678E-5</v>
      </c>
      <c r="DA392" s="223">
        <f t="shared" ca="1" si="695"/>
        <v>-1.4347915306152043E-3</v>
      </c>
      <c r="DB392" s="223">
        <f t="shared" ca="1" si="696"/>
        <v>-2.0396578015338127E-3</v>
      </c>
      <c r="DC392" s="223">
        <f t="shared" ca="1" si="697"/>
        <v>-1.519640895344922E-3</v>
      </c>
      <c r="DD392" s="223">
        <f t="shared" ca="1" si="698"/>
        <v>-1.6153316964082824E-4</v>
      </c>
      <c r="DE392" s="223">
        <f t="shared" ca="1" si="699"/>
        <v>1.2856610415203943E-3</v>
      </c>
      <c r="DF392" s="223">
        <f t="shared" ca="1" si="700"/>
        <v>2.0238056876117896E-3</v>
      </c>
      <c r="DG392" s="223">
        <f t="shared" ca="1" si="701"/>
        <v>1.6458096899064558E-3</v>
      </c>
      <c r="DH392" s="223">
        <f t="shared" ca="1" si="702"/>
        <v>3.6014004640423669E-4</v>
      </c>
      <c r="DI392" s="223">
        <f t="shared" ca="1" si="703"/>
        <v>-1.1241489337819046E-3</v>
      </c>
      <c r="DJ392" s="223">
        <f t="shared" ca="1" si="704"/>
        <v>-1.9884632185933437E-3</v>
      </c>
      <c r="DK392" s="223">
        <f t="shared" ca="1" si="705"/>
        <v>-1.7561284374631142E-3</v>
      </c>
      <c r="DL392" s="223">
        <f t="shared" ca="1" si="706"/>
        <v>-5.5527857764822524E-4</v>
      </c>
      <c r="DM392" s="223">
        <f t="shared" ca="1" si="707"/>
        <v>9.5181065728880236E-4</v>
      </c>
      <c r="DN392" s="223">
        <f t="shared" ca="1" si="708"/>
        <v>1.933970761775271E-3</v>
      </c>
      <c r="DO392" s="223">
        <f t="shared" ca="1" si="709"/>
        <v>1.8495347081695446E-3</v>
      </c>
      <c r="DP392" s="223">
        <f t="shared" ca="1" si="710"/>
        <v>7.4506947264328628E-4</v>
      </c>
      <c r="DQ392" s="223">
        <f t="shared" ca="1" si="711"/>
        <v>-7.7030592385335156E-4</v>
      </c>
      <c r="DR392" s="223">
        <f t="shared" ca="1" si="712"/>
        <v>-1.8608531093053529E-3</v>
      </c>
      <c r="DS392" s="223">
        <f t="shared" ca="1" si="713"/>
        <v>-1.9251289485777731E-3</v>
      </c>
      <c r="DT392" s="223">
        <f t="shared" ca="1" si="714"/>
        <v>-9.2768494132041486E-4</v>
      </c>
      <c r="DU392" s="223">
        <f t="shared" ca="1" si="715"/>
        <v>5.8138272327916787E-4</v>
      </c>
      <c r="DV392" s="223">
        <f t="shared" ca="1" si="716"/>
        <v>1.769814424147028E-3</v>
      </c>
      <c r="DW392" s="223">
        <f t="shared" ca="1" si="717"/>
        <v>1.9821831448286753E-3</v>
      </c>
      <c r="DX392" s="223">
        <f t="shared" ca="1" si="718"/>
        <v>1.1013662968884282E-3</v>
      </c>
      <c r="DY392" s="223">
        <f t="shared" ca="1" si="719"/>
        <v>-3.8686048926365318E-4</v>
      </c>
      <c r="DZ392" s="223">
        <f t="shared" ca="1" si="720"/>
        <v>-1.6617314586052044E-3</v>
      </c>
      <c r="EA392" s="223">
        <f t="shared" ca="1" si="721"/>
        <v>-2.0201478338233415E-3</v>
      </c>
      <c r="EB392" s="223">
        <f t="shared" ca="1" si="722"/>
        <v>-1.2644408929493697E-3</v>
      </c>
      <c r="EC392" s="223">
        <f t="shared" ca="1" si="723"/>
        <v>1.8861257725710269E-4</v>
      </c>
      <c r="ED392" s="223">
        <f t="shared" ca="1" si="724"/>
        <v>1.5376451107221782E-3</v>
      </c>
      <c r="EE392" s="223">
        <f t="shared" ca="1" si="725"/>
        <v>2.0386573948531542E-3</v>
      </c>
      <c r="EF392" s="223">
        <f t="shared" ca="1" si="726"/>
        <v>1.4153382319974836E-3</v>
      </c>
      <c r="EG392" s="223">
        <f t="shared" ca="1" si="727"/>
        <v>1.1451776974585361E-5</v>
      </c>
      <c r="EH392" s="223">
        <f t="shared" ca="1" si="728"/>
        <v>-1.398750399860575E-3</v>
      </c>
      <c r="EI392" s="223">
        <f t="shared" ca="1" si="729"/>
        <v>-2.0375335707270362E-3</v>
      </c>
      <c r="EJ392" s="223">
        <f t="shared" ca="1" si="730"/>
        <v>-1.552605090168903E-3</v>
      </c>
      <c r="EK392" s="223">
        <f t="shared" ca="1" si="731"/>
        <v>-2.1140584433380102E-4</v>
      </c>
      <c r="EL392" s="223">
        <f t="shared" ca="1" si="732"/>
        <v>1.2463849580135879E-3</v>
      </c>
      <c r="EM392" s="223">
        <f t="shared" ca="1" si="733"/>
        <v>2.0167871844856654E-3</v>
      </c>
      <c r="EN392" s="223">
        <f t="shared" ca="1" si="734"/>
        <v>1.6749195125817006E-3</v>
      </c>
      <c r="EO392" s="223">
        <f t="shared" ca="1" si="735"/>
        <v>4.0932395784592124E-4</v>
      </c>
      <c r="EP392" s="223">
        <f t="shared" ca="1" si="736"/>
        <v>-1.0820161476775825E-3</v>
      </c>
      <c r="EQ392" s="223">
        <f t="shared" ca="1" si="737"/>
        <v>-1.9766180351696817E-3</v>
      </c>
      <c r="ER392" s="223">
        <f t="shared" ca="1" si="738"/>
        <v>-1.7811035444842112E-3</v>
      </c>
      <c r="ES392" s="223">
        <f t="shared" ca="1" si="739"/>
        <v>-6.0330005788472021E-4</v>
      </c>
      <c r="ET392" s="223">
        <f t="shared" ca="1" si="740"/>
        <v>9.0722693034927322E-4</v>
      </c>
      <c r="EU392" s="223">
        <f t="shared" ca="1" si="741"/>
        <v>1.9174129736456765E-3</v>
      </c>
      <c r="EV392" s="223">
        <f t="shared" ca="1" si="742"/>
        <v>1.8701345756030872E-3</v>
      </c>
      <c r="EW392" s="223">
        <f t="shared" ca="1" si="743"/>
        <v>7.9146604856875839E-4</v>
      </c>
      <c r="EX392" s="223">
        <f t="shared" ca="1" si="744"/>
        <v>-7.237006217409869E-4</v>
      </c>
      <c r="EY392" s="223">
        <f t="shared" ca="1" si="745"/>
        <v>-1.8397421770209217E-3</v>
      </c>
      <c r="EZ392" s="223">
        <f t="shared" ca="1" si="746"/>
        <v>-1.9411551884393672E-3</v>
      </c>
      <c r="FA392" s="223">
        <f t="shared" ca="1" si="747"/>
        <v>-9.7200978854572559E-4</v>
      </c>
      <c r="FB392" s="223">
        <f t="shared" ca="1" si="748"/>
        <v>5.3320468053036005E-4</v>
      </c>
      <c r="FC392" s="223">
        <f t="shared" ca="1" si="749"/>
        <v>1.744353657526068E-3</v>
      </c>
      <c r="FD392" s="223">
        <f t="shared" ca="1" si="750"/>
        <v>1.9934814156676002E-3</v>
      </c>
      <c r="FE392" s="223">
        <f t="shared" ca="1" si="751"/>
        <v>1.1431925429043722E-3</v>
      </c>
      <c r="FF392" s="223">
        <f t="shared" ca="1" si="752"/>
        <v>-3.3757368676687002E-4</v>
      </c>
      <c r="FG392" s="223">
        <f t="shared" ca="1" si="753"/>
        <v>-1.6321660587485473E-3</v>
      </c>
      <c r="FH392" s="223">
        <f t="shared" ca="1" si="754"/>
        <v>-2.0266093271151695E-3</v>
      </c>
      <c r="FI392" s="223">
        <f t="shared" ca="1" si="755"/>
        <v>-1.3033657281422606E-3</v>
      </c>
      <c r="FJ392" s="223">
        <f t="shared" ca="1" si="756"/>
        <v>1.3869167386329506E-4</v>
      </c>
      <c r="FK392" s="223">
        <f t="shared" ca="1" si="757"/>
        <v>1.5042598085925343E-3</v>
      </c>
      <c r="FL392" s="223">
        <f t="shared" ca="1" si="758"/>
        <v>2.040219882885266E-3</v>
      </c>
      <c r="FM392" s="223">
        <f t="shared" ca="1" si="759"/>
        <v>1.4509867889259348E-3</v>
      </c>
      <c r="FN392" s="223">
        <f t="shared" ca="1" si="760"/>
        <v>6.1526015676193532E-5</v>
      </c>
      <c r="FO392" s="223">
        <f t="shared" ca="1" si="761"/>
        <v>-1.3618667141677373E-3</v>
      </c>
      <c r="FP392" s="223">
        <f t="shared" ca="1" si="762"/>
        <v>-2.0341820058855401E-3</v>
      </c>
      <c r="FQ392" s="223">
        <f t="shared" ca="1" si="763"/>
        <v>-1.58463405374221E-3</v>
      </c>
      <c r="FR392" s="223">
        <f t="shared" ca="1" si="764"/>
        <v>-2.6115117605114983E-4</v>
      </c>
      <c r="FS392" s="223">
        <f t="shared" ca="1" si="765"/>
        <v>1.2063580988134327E-3</v>
      </c>
      <c r="FT392" s="223">
        <f t="shared" ca="1" si="766"/>
        <v>2.0085538441721373E-3</v>
      </c>
      <c r="FU392" s="223">
        <f t="shared" ca="1" si="767"/>
        <v>1.7030204263718404E-3</v>
      </c>
      <c r="FV392" s="223">
        <f t="shared" ca="1" si="768"/>
        <v>4.5826130784097944E-4</v>
      </c>
      <c r="FW392" s="223">
        <f t="shared" ca="1" si="769"/>
        <v>-1.0392315955050889E-3</v>
      </c>
      <c r="FX392" s="223">
        <f t="shared" ca="1" si="770"/>
        <v>-1.9635822109521422E-3</v>
      </c>
      <c r="FY392" s="223">
        <f t="shared" ca="1" si="771"/>
        <v>-1.8050057813298486E-3</v>
      </c>
      <c r="FZ392" s="223">
        <f t="shared" ca="1" si="772"/>
        <v>-6.5095813272524321E-4</v>
      </c>
      <c r="GA392" s="223">
        <f t="shared" ca="1" si="773"/>
        <v>8.6209672383030138E-4</v>
      </c>
      <c r="GB392" s="223">
        <f t="shared" ca="1" si="774"/>
        <v>1.8997002076374565E-3</v>
      </c>
      <c r="GC392" s="223">
        <f t="shared" ca="1" si="775"/>
        <v>1.8896079438971451E-3</v>
      </c>
      <c r="GD392" s="223">
        <f t="shared" ca="1" si="776"/>
        <v>8.3738587494139435E-4</v>
      </c>
      <c r="GE392" s="223">
        <f t="shared" ca="1" si="777"/>
        <v>-6.7665938943502191E-4</v>
      </c>
      <c r="GF392" s="223">
        <f t="shared" ca="1" si="778"/>
        <v>-1.8175230528414304E-3</v>
      </c>
      <c r="GG392" s="223">
        <f t="shared" ca="1" si="779"/>
        <v>-1.9560121489999123E-3</v>
      </c>
      <c r="GH392" s="223">
        <f t="shared" ca="1" si="780"/>
        <v>-1.0157491334201782E-3</v>
      </c>
      <c r="GI392" s="223">
        <f t="shared" ca="1" si="781"/>
        <v>4.8470545521977939E-4</v>
      </c>
      <c r="GJ392" s="223">
        <f t="shared" ca="1" si="782"/>
        <v>1.7178421574873986E-3</v>
      </c>
      <c r="GK392" s="223">
        <f t="shared" ca="1" si="783"/>
        <v>2.0035788878428051E-3</v>
      </c>
      <c r="GL392" s="223">
        <f t="shared" ca="1" si="784"/>
        <v>1.1843301724791687E-3</v>
      </c>
      <c r="GM392" s="223">
        <f t="shared" ca="1" si="785"/>
        <v>-2.8808354250387121E-4</v>
      </c>
      <c r="GN392" s="223">
        <f t="shared" ca="1" si="786"/>
        <v>-1.6016175030887196E-3</v>
      </c>
      <c r="GO392" s="223">
        <f t="shared" ca="1" si="787"/>
        <v>-2.0318500667281438E-3</v>
      </c>
      <c r="GP392" s="223">
        <f t="shared" ca="1" si="788"/>
        <v>-1.341505464556502E-3</v>
      </c>
      <c r="GQ392" s="223">
        <f t="shared" ca="1" si="789"/>
        <v>8.8687227791167493E-5</v>
      </c>
      <c r="GR392" s="223">
        <f t="shared" ca="1" si="790"/>
        <v>1.4699683966021117E-3</v>
      </c>
      <c r="GS392" s="223">
        <f t="shared" ca="1" si="791"/>
        <v>2.0405534187486626E-3</v>
      </c>
      <c r="GT392" s="223">
        <f t="shared" ca="1" si="792"/>
        <v>1.4857613256686276E-3</v>
      </c>
      <c r="GU392" s="223">
        <f t="shared" ca="1" si="793"/>
        <v>1.1156319340653521E-4</v>
      </c>
      <c r="GV392" s="223">
        <f t="shared" ca="1" si="794"/>
        <v>-1.3241626908897179E-3</v>
      </c>
      <c r="GW392" s="223">
        <f t="shared" ca="1" si="795"/>
        <v>-2.0296051258666633E-3</v>
      </c>
      <c r="GX392" s="223">
        <f t="shared" ca="1" si="796"/>
        <v>-1.6157084930148084E-3</v>
      </c>
      <c r="GY392" s="223">
        <f t="shared" ca="1" si="797"/>
        <v>-3.107392000651452E-4</v>
      </c>
      <c r="GZ392" s="223">
        <f t="shared" ca="1" si="798"/>
        <v>1.16560457460314E-3</v>
      </c>
      <c r="HA392" s="223">
        <f t="shared" ca="1" si="799"/>
        <v>1.9991106261275501E-3</v>
      </c>
      <c r="HB392" s="223">
        <f t="shared" ca="1" si="800"/>
        <v>1.7300955043371841E-3</v>
      </c>
      <c r="HC392" s="223">
        <f t="shared" ca="1" si="801"/>
        <v>5.0692261835974485E-4</v>
      </c>
      <c r="HD392" s="223">
        <f t="shared" ca="1" si="802"/>
        <v>-9.9582104907886037E-4</v>
      </c>
      <c r="HE392" s="223">
        <f t="shared" ca="1" si="803"/>
        <v>-1.9493635982338012E-3</v>
      </c>
      <c r="HF392" s="223">
        <f t="shared" ca="1" si="804"/>
        <v>-1.8278207501863529E-3</v>
      </c>
      <c r="HG392" s="223">
        <f t="shared" ca="1" si="805"/>
        <v>-6.9822409472744952E-4</v>
      </c>
      <c r="HH392" s="223">
        <f t="shared" ca="1" si="806"/>
        <v>8.1644722248079332E-4</v>
      </c>
      <c r="HI392" s="223">
        <f t="shared" ca="1" si="807"/>
        <v>1.8808431332585007E-3</v>
      </c>
      <c r="HJ392" s="223">
        <f t="shared" ca="1" si="808"/>
        <v>1.9079430830227695E-3</v>
      </c>
      <c r="HK392" s="223">
        <f t="shared" ca="1" si="809"/>
        <v>8.8280129137481415E-4</v>
      </c>
      <c r="HL392" s="223">
        <f t="shared" ca="1" si="810"/>
        <v>-6.2921056281473097E-4</v>
      </c>
      <c r="HM392" s="223">
        <f t="shared" ca="1" si="811"/>
        <v>-1.7942091207364978E-3</v>
      </c>
      <c r="HN392" s="223">
        <f t="shared" ca="1" si="812"/>
        <v>-1.9696908809818969E-3</v>
      </c>
      <c r="HO392" s="223">
        <f t="shared" ca="1" si="813"/>
        <v>-1.058876628998015E-3</v>
      </c>
      <c r="HP392" s="223">
        <f t="shared" ca="1" si="814"/>
        <v>4.359142614673349E-4</v>
      </c>
      <c r="HQ392" s="223">
        <f t="shared" ca="1" si="815"/>
        <v>1.6902958935673302E-3</v>
      </c>
      <c r="HR392" s="223">
        <f t="shared" ca="1" si="816"/>
        <v>2.0124694790146181E-3</v>
      </c>
      <c r="HS392" s="223">
        <f t="shared" ca="1" si="817"/>
        <v>1.2247544058430686E-3</v>
      </c>
      <c r="HT392" s="223">
        <f t="shared" ca="1" si="818"/>
        <v>-2.3841986748703416E-4</v>
      </c>
      <c r="HU392" s="223">
        <f t="shared" ca="1" si="819"/>
        <v>-1.5701041929333482E-3</v>
      </c>
      <c r="HV392" s="223">
        <f t="shared" ca="1" si="820"/>
        <v>-2.0358668958366938E-3</v>
      </c>
      <c r="HW392" s="223">
        <f t="shared" ca="1" si="821"/>
        <v>-1.3788371282409929E-3</v>
      </c>
      <c r="HX392" s="223">
        <f t="shared" ca="1" si="822"/>
        <v>3.8629359849218876E-5</v>
      </c>
      <c r="HY392" s="223">
        <f t="shared" ca="1" si="823"/>
        <v>1.4347915306151936E-3</v>
      </c>
      <c r="HZ392" s="223">
        <f t="shared" ca="1" si="824"/>
        <v>2.0396578015338127E-3</v>
      </c>
      <c r="IA392" s="223">
        <f t="shared" ca="1" si="825"/>
        <v>1.5196408953449124E-3</v>
      </c>
      <c r="IB392" s="223">
        <f t="shared" ca="1" si="826"/>
        <v>1.6153316964084309E-4</v>
      </c>
      <c r="IC392" s="223">
        <f t="shared" ca="1" si="827"/>
        <v>-1.2856610415203826E-3</v>
      </c>
      <c r="ID392" s="223">
        <f t="shared" ca="1" si="828"/>
        <v>-2.0238056876117913E-3</v>
      </c>
      <c r="IE392" s="223">
        <f t="shared" ca="1" si="829"/>
        <v>-3.6982214285079267E-4</v>
      </c>
      <c r="IF392" s="223">
        <f t="shared" ca="1" si="830"/>
        <v>-3.6014004640425154E-4</v>
      </c>
      <c r="IG392" s="223">
        <f t="shared" ca="1" si="831"/>
        <v>1.1241489337819163E-3</v>
      </c>
      <c r="IH392" s="223">
        <f t="shared" ca="1" si="832"/>
        <v>1.9884632185933337E-3</v>
      </c>
      <c r="II392" s="223">
        <f t="shared" ca="1" si="833"/>
        <v>1.7561284374631217E-3</v>
      </c>
      <c r="IJ392" s="223">
        <f t="shared" ca="1" si="834"/>
        <v>5.5527857764821179E-4</v>
      </c>
      <c r="IK392" s="223">
        <f t="shared" ca="1" si="835"/>
        <v>-9.5181065728876333E-4</v>
      </c>
      <c r="IL392" s="223">
        <f t="shared" ca="1" si="836"/>
        <v>-1.9339707617752665E-3</v>
      </c>
      <c r="IM392" s="223">
        <f t="shared" ca="1" si="837"/>
        <v>-1.8495347081695385E-3</v>
      </c>
      <c r="IN392" s="223">
        <f t="shared" ca="1" si="838"/>
        <v>-7.4506947264332704E-4</v>
      </c>
      <c r="IO392" s="223">
        <f t="shared" ca="1" si="839"/>
        <v>7.7030592385333757E-4</v>
      </c>
      <c r="IP392" s="223">
        <f t="shared" ca="1" si="840"/>
        <v>1.8608531093053469E-3</v>
      </c>
      <c r="IQ392" s="223">
        <f t="shared" ca="1" si="841"/>
        <v>1.9251289485777878E-3</v>
      </c>
      <c r="IR392" s="223">
        <f t="shared" ca="1" si="842"/>
        <v>9.276849413204282E-4</v>
      </c>
      <c r="IS392" s="223">
        <f t="shared" ca="1" si="843"/>
        <v>-5.8138272327915355E-4</v>
      </c>
      <c r="IT392" s="223">
        <f t="shared" ca="1" si="844"/>
        <v>-1.7698144241470347E-3</v>
      </c>
      <c r="IU392" s="223">
        <f t="shared" ca="1" si="845"/>
        <v>-1.9821831448286788E-3</v>
      </c>
      <c r="IV392" s="223">
        <f t="shared" ca="1" si="846"/>
        <v>-1.101366296888441E-3</v>
      </c>
      <c r="IW392" s="223">
        <f t="shared" ca="1" si="847"/>
        <v>3.8686048926366695E-4</v>
      </c>
      <c r="IX392" s="223">
        <f t="shared" ca="1" si="848"/>
        <v>1.6617314586051788E-3</v>
      </c>
      <c r="IY392" s="223">
        <f t="shared" ca="1" si="849"/>
        <v>2.0201478338233436E-3</v>
      </c>
      <c r="IZ392" s="223">
        <f t="shared" ca="1" si="850"/>
        <v>1.2644408929493589E-3</v>
      </c>
      <c r="JA392" s="223">
        <f t="shared" ca="1" si="851"/>
        <v>-1.8861257725705878E-4</v>
      </c>
      <c r="JB392" s="223">
        <f t="shared" ca="1" si="852"/>
        <v>-1.5376451107221682E-3</v>
      </c>
    </row>
    <row r="393" spans="2:262">
      <c r="B393" s="230">
        <v>32</v>
      </c>
      <c r="C393" s="229">
        <f t="shared" si="853"/>
        <v>6.2500000000000023E-4</v>
      </c>
      <c r="D393" s="226">
        <f t="shared" ca="1" si="597"/>
        <v>50.073027975620072</v>
      </c>
      <c r="E393" s="225">
        <f ca="1">AL361</f>
        <v>7.3027975620072474E-2</v>
      </c>
      <c r="F393" s="224">
        <v>32</v>
      </c>
      <c r="G393" s="223">
        <f t="shared" ca="1" si="854"/>
        <v>-4.2822036503025493E-4</v>
      </c>
      <c r="H393" s="223">
        <f t="shared" ca="1" si="598"/>
        <v>-2.8879982875656398E-4</v>
      </c>
      <c r="I393" s="223">
        <f t="shared" ca="1" si="599"/>
        <v>1.9795730391694767E-5</v>
      </c>
      <c r="J393" s="223">
        <f t="shared" ca="1" si="600"/>
        <v>3.1679521915357997E-4</v>
      </c>
      <c r="K393" s="223">
        <f t="shared" ca="1" si="601"/>
        <v>4.2822036503025504E-4</v>
      </c>
      <c r="L393" s="223">
        <f t="shared" ca="1" si="602"/>
        <v>2.8879982875656404E-4</v>
      </c>
      <c r="M393" s="223">
        <f t="shared" ca="1" si="603"/>
        <v>-1.9795730391694713E-5</v>
      </c>
      <c r="N393" s="223">
        <f t="shared" ca="1" si="604"/>
        <v>-3.1679521915357997E-4</v>
      </c>
      <c r="O393" s="223">
        <f t="shared" ca="1" si="605"/>
        <v>-4.2822036503025498E-4</v>
      </c>
      <c r="P393" s="223">
        <f t="shared" ca="1" si="606"/>
        <v>-2.8879982875656409E-4</v>
      </c>
      <c r="Q393" s="223">
        <f t="shared" ca="1" si="607"/>
        <v>1.9795730391694306E-5</v>
      </c>
      <c r="R393" s="223">
        <f t="shared" ca="1" si="608"/>
        <v>3.1679521915357992E-4</v>
      </c>
      <c r="S393" s="223">
        <f t="shared" ca="1" si="609"/>
        <v>4.2822036503025493E-4</v>
      </c>
      <c r="T393" s="223">
        <f t="shared" ca="1" si="610"/>
        <v>2.8879982875656415E-4</v>
      </c>
      <c r="U393" s="223">
        <f t="shared" ca="1" si="611"/>
        <v>-1.9795730391694225E-5</v>
      </c>
      <c r="V393" s="223">
        <f t="shared" ca="1" si="612"/>
        <v>-3.1679521915357986E-4</v>
      </c>
      <c r="W393" s="223">
        <f t="shared" ca="1" si="613"/>
        <v>-4.2822036503025493E-4</v>
      </c>
      <c r="X393" s="223">
        <f t="shared" ca="1" si="614"/>
        <v>-2.8879982875656415E-4</v>
      </c>
      <c r="Y393" s="223">
        <f t="shared" ca="1" si="615"/>
        <v>1.9795730391694143E-5</v>
      </c>
      <c r="Z393" s="223">
        <f t="shared" ca="1" si="616"/>
        <v>3.1679521915357986E-4</v>
      </c>
      <c r="AA393" s="223">
        <f t="shared" ca="1" si="617"/>
        <v>4.2822036503025493E-4</v>
      </c>
      <c r="AB393" s="223">
        <f t="shared" ca="1" si="618"/>
        <v>2.8879982875656474E-4</v>
      </c>
      <c r="AC393" s="223">
        <f t="shared" ca="1" si="619"/>
        <v>-1.9795730391694089E-5</v>
      </c>
      <c r="AD393" s="223">
        <f t="shared" ca="1" si="620"/>
        <v>-3.1679521915357981E-4</v>
      </c>
      <c r="AE393" s="223">
        <f t="shared" ca="1" si="621"/>
        <v>-4.2822036503025493E-4</v>
      </c>
      <c r="AF393" s="223">
        <f t="shared" ca="1" si="622"/>
        <v>-2.8879982875656366E-4</v>
      </c>
      <c r="AG393" s="223">
        <f t="shared" ca="1" si="623"/>
        <v>1.9795730391694089E-5</v>
      </c>
      <c r="AH393" s="223">
        <f t="shared" ca="1" si="624"/>
        <v>3.1679521915357976E-4</v>
      </c>
      <c r="AI393" s="223">
        <f t="shared" ca="1" si="625"/>
        <v>4.2822036503025498E-4</v>
      </c>
      <c r="AJ393" s="223">
        <f t="shared" ca="1" si="626"/>
        <v>2.8879982875656485E-4</v>
      </c>
      <c r="AK393" s="223">
        <f t="shared" ca="1" si="627"/>
        <v>-1.9795730391694035E-5</v>
      </c>
      <c r="AL393" s="223">
        <f t="shared" ca="1" si="628"/>
        <v>-3.1679521915357976E-4</v>
      </c>
      <c r="AM393" s="223">
        <f t="shared" ca="1" si="629"/>
        <v>-4.2822036503025493E-4</v>
      </c>
      <c r="AN393" s="223">
        <f t="shared" ca="1" si="630"/>
        <v>-2.8879982875656377E-4</v>
      </c>
      <c r="AO393" s="223">
        <f t="shared" ca="1" si="631"/>
        <v>1.9795730391693954E-5</v>
      </c>
      <c r="AP393" s="223">
        <f t="shared" ca="1" si="632"/>
        <v>3.167952191535797E-4</v>
      </c>
      <c r="AQ393" s="223">
        <f t="shared" ca="1" si="633"/>
        <v>4.2822036503025498E-4</v>
      </c>
      <c r="AR393" s="223">
        <f t="shared" ca="1" si="634"/>
        <v>2.887998287565649E-4</v>
      </c>
      <c r="AS393" s="223">
        <f t="shared" ca="1" si="635"/>
        <v>-1.9795730391693872E-5</v>
      </c>
      <c r="AT393" s="223">
        <f t="shared" ca="1" si="636"/>
        <v>-3.1679521915357965E-4</v>
      </c>
      <c r="AU393" s="223">
        <f t="shared" ca="1" si="637"/>
        <v>-4.2822036503025509E-4</v>
      </c>
      <c r="AV393" s="223">
        <f t="shared" ca="1" si="638"/>
        <v>-2.8879982875656382E-4</v>
      </c>
      <c r="AW393" s="223">
        <f t="shared" ca="1" si="639"/>
        <v>1.9795730391693845E-5</v>
      </c>
      <c r="AX393" s="223">
        <f t="shared" ca="1" si="640"/>
        <v>3.1679521915357862E-4</v>
      </c>
      <c r="AY393" s="223">
        <f t="shared" ca="1" si="641"/>
        <v>4.2822036503025493E-4</v>
      </c>
      <c r="AZ393" s="223">
        <f t="shared" ca="1" si="642"/>
        <v>2.8879982875656501E-4</v>
      </c>
      <c r="BA393" s="223">
        <f t="shared" ca="1" si="643"/>
        <v>-1.9795730391695282E-5</v>
      </c>
      <c r="BB393" s="223">
        <f t="shared" ca="1" si="644"/>
        <v>-3.1679521915357959E-4</v>
      </c>
      <c r="BC393" s="223">
        <f t="shared" ca="1" si="645"/>
        <v>-4.2822036503025504E-4</v>
      </c>
      <c r="BD393" s="223">
        <f t="shared" ca="1" si="646"/>
        <v>-2.8879982875656393E-4</v>
      </c>
      <c r="BE393" s="223">
        <f t="shared" ca="1" si="647"/>
        <v>1.9795730391693764E-5</v>
      </c>
      <c r="BF393" s="223">
        <f t="shared" ca="1" si="648"/>
        <v>3.1679521915358057E-4</v>
      </c>
      <c r="BG393" s="223">
        <f t="shared" ca="1" si="649"/>
        <v>4.2822036503025498E-4</v>
      </c>
      <c r="BH393" s="223">
        <f t="shared" ca="1" si="650"/>
        <v>2.8879982875656507E-4</v>
      </c>
      <c r="BI393" s="223">
        <f t="shared" ca="1" si="651"/>
        <v>-1.9795730391695228E-5</v>
      </c>
      <c r="BJ393" s="223">
        <f t="shared" ca="1" si="652"/>
        <v>-3.1679521915357954E-4</v>
      </c>
      <c r="BK393" s="223">
        <f t="shared" ca="1" si="653"/>
        <v>-4.2822036503025504E-4</v>
      </c>
      <c r="BL393" s="223">
        <f t="shared" ca="1" si="654"/>
        <v>-2.8879982875656398E-4</v>
      </c>
      <c r="BM393" s="223">
        <f t="shared" ca="1" si="655"/>
        <v>1.9795730391693628E-5</v>
      </c>
      <c r="BN393" s="223">
        <f t="shared" ca="1" si="656"/>
        <v>3.1679521915357845E-4</v>
      </c>
      <c r="BO393" s="223">
        <f t="shared" ca="1" si="657"/>
        <v>4.2822036503025498E-4</v>
      </c>
      <c r="BP393" s="223">
        <f t="shared" ca="1" si="658"/>
        <v>2.8879982875656512E-4</v>
      </c>
      <c r="BQ393" s="223">
        <f t="shared" ca="1" si="659"/>
        <v>-1.9795730391695119E-5</v>
      </c>
      <c r="BR393" s="223">
        <f t="shared" ca="1" si="660"/>
        <v>-3.1679521915357948E-4</v>
      </c>
      <c r="BS393" s="223">
        <f t="shared" ca="1" si="661"/>
        <v>-4.2822036503025504E-4</v>
      </c>
      <c r="BT393" s="223">
        <f t="shared" ca="1" si="662"/>
        <v>-2.8879982875656404E-4</v>
      </c>
      <c r="BU393" s="223">
        <f t="shared" ca="1" si="663"/>
        <v>1.9795730391693574E-5</v>
      </c>
      <c r="BV393" s="223">
        <f t="shared" ca="1" si="664"/>
        <v>3.1679521915358046E-4</v>
      </c>
      <c r="BW393" s="223">
        <f t="shared" ca="1" si="665"/>
        <v>4.2822036503025498E-4</v>
      </c>
      <c r="BX393" s="223">
        <f t="shared" ca="1" si="666"/>
        <v>2.8879982875656523E-4</v>
      </c>
      <c r="BY393" s="223">
        <f t="shared" ca="1" si="667"/>
        <v>-1.9795730391695038E-5</v>
      </c>
      <c r="BZ393" s="223">
        <f t="shared" ca="1" si="668"/>
        <v>-3.1679521915357938E-4</v>
      </c>
      <c r="CA393" s="223">
        <f t="shared" ca="1" si="669"/>
        <v>-4.2822036503025504E-4</v>
      </c>
      <c r="CB393" s="223">
        <f t="shared" ca="1" si="670"/>
        <v>-2.8879982875656415E-4</v>
      </c>
      <c r="CC393" s="223">
        <f t="shared" ca="1" si="671"/>
        <v>1.9795730391693412E-5</v>
      </c>
      <c r="CD393" s="223">
        <f t="shared" ca="1" si="672"/>
        <v>3.1679521915357835E-4</v>
      </c>
      <c r="CE393" s="223">
        <f t="shared" ca="1" si="673"/>
        <v>4.2822036503025498E-4</v>
      </c>
      <c r="CF393" s="223">
        <f t="shared" ca="1" si="674"/>
        <v>2.8879982875656528E-4</v>
      </c>
      <c r="CG393" s="223">
        <f t="shared" ca="1" si="675"/>
        <v>-1.9795730391694902E-5</v>
      </c>
      <c r="CH393" s="223">
        <f t="shared" ca="1" si="676"/>
        <v>-3.1679521915357932E-4</v>
      </c>
      <c r="CI393" s="223">
        <f t="shared" ca="1" si="677"/>
        <v>-4.2822036503025504E-4</v>
      </c>
      <c r="CJ393" s="223">
        <f t="shared" ca="1" si="678"/>
        <v>-2.8879982875656648E-4</v>
      </c>
      <c r="CK393" s="223">
        <f t="shared" ca="1" si="679"/>
        <v>1.9795730391696366E-5</v>
      </c>
      <c r="CL393" s="223">
        <f t="shared" ca="1" si="680"/>
        <v>3.167952191535803E-4</v>
      </c>
      <c r="CM393" s="223">
        <f t="shared" ca="1" si="681"/>
        <v>4.2822036503025498E-4</v>
      </c>
      <c r="CN393" s="223">
        <f t="shared" ca="1" si="682"/>
        <v>2.8879982875656539E-4</v>
      </c>
      <c r="CO393" s="223">
        <f t="shared" ca="1" si="683"/>
        <v>-1.9795730391691758E-5</v>
      </c>
      <c r="CP393" s="223">
        <f t="shared" ca="1" si="684"/>
        <v>-3.1679521915357721E-4</v>
      </c>
      <c r="CQ393" s="223">
        <f t="shared" ca="1" si="685"/>
        <v>-4.2822036503025493E-4</v>
      </c>
      <c r="CR393" s="223">
        <f t="shared" ca="1" si="686"/>
        <v>-2.8879982875656431E-4</v>
      </c>
      <c r="CS393" s="223">
        <f t="shared" ca="1" si="687"/>
        <v>1.9795730391693222E-5</v>
      </c>
      <c r="CT393" s="223">
        <f t="shared" ca="1" si="688"/>
        <v>3.1679521915357818E-4</v>
      </c>
      <c r="CU393" s="223">
        <f t="shared" ca="1" si="689"/>
        <v>4.2822036503025514E-4</v>
      </c>
      <c r="CV393" s="223">
        <f t="shared" ca="1" si="690"/>
        <v>2.8879982875656322E-4</v>
      </c>
      <c r="CW393" s="223">
        <f t="shared" ca="1" si="691"/>
        <v>-1.9795730391694713E-5</v>
      </c>
      <c r="CX393" s="223">
        <f t="shared" ca="1" si="692"/>
        <v>-3.1679521915357916E-4</v>
      </c>
      <c r="CY393" s="223">
        <f t="shared" ca="1" si="693"/>
        <v>-4.2822036503025509E-4</v>
      </c>
      <c r="CZ393" s="223">
        <f t="shared" ca="1" si="694"/>
        <v>-2.8879982875656664E-4</v>
      </c>
      <c r="DA393" s="223">
        <f t="shared" ca="1" si="695"/>
        <v>1.9795730391696176E-5</v>
      </c>
      <c r="DB393" s="223">
        <f t="shared" ca="1" si="696"/>
        <v>3.1679521915358019E-4</v>
      </c>
      <c r="DC393" s="223">
        <f t="shared" ca="1" si="697"/>
        <v>4.2822036503025504E-4</v>
      </c>
      <c r="DD393" s="223">
        <f t="shared" ca="1" si="698"/>
        <v>2.8879982875656556E-4</v>
      </c>
      <c r="DE393" s="223">
        <f t="shared" ca="1" si="699"/>
        <v>-1.9795730391691541E-5</v>
      </c>
      <c r="DF393" s="223">
        <f t="shared" ca="1" si="700"/>
        <v>-3.1679521915358117E-4</v>
      </c>
      <c r="DG393" s="223">
        <f t="shared" ca="1" si="701"/>
        <v>-4.2822036503025493E-4</v>
      </c>
      <c r="DH393" s="223">
        <f t="shared" ca="1" si="702"/>
        <v>-2.8879982875656447E-4</v>
      </c>
      <c r="DI393" s="223">
        <f t="shared" ca="1" si="703"/>
        <v>1.9795730391693005E-5</v>
      </c>
      <c r="DJ393" s="223">
        <f t="shared" ca="1" si="704"/>
        <v>3.1679521915357802E-4</v>
      </c>
      <c r="DK393" s="223">
        <f t="shared" ca="1" si="705"/>
        <v>4.2822036503025514E-4</v>
      </c>
      <c r="DL393" s="223">
        <f t="shared" ca="1" si="706"/>
        <v>2.8879982875656339E-4</v>
      </c>
      <c r="DM393" s="223">
        <f t="shared" ca="1" si="707"/>
        <v>-1.9795730391694496E-5</v>
      </c>
      <c r="DN393" s="223">
        <f t="shared" ca="1" si="708"/>
        <v>-3.1679521915357905E-4</v>
      </c>
      <c r="DO393" s="223">
        <f t="shared" ca="1" si="709"/>
        <v>-4.2822036503025514E-4</v>
      </c>
      <c r="DP393" s="223">
        <f t="shared" ca="1" si="710"/>
        <v>-2.887998287565668E-4</v>
      </c>
      <c r="DQ393" s="223">
        <f t="shared" ca="1" si="711"/>
        <v>1.9795730391695959E-5</v>
      </c>
      <c r="DR393" s="223">
        <f t="shared" ca="1" si="712"/>
        <v>3.1679521915358003E-4</v>
      </c>
      <c r="DS393" s="223">
        <f t="shared" ca="1" si="713"/>
        <v>4.2822036503025504E-4</v>
      </c>
      <c r="DT393" s="223">
        <f t="shared" ca="1" si="714"/>
        <v>2.8879982875656572E-4</v>
      </c>
      <c r="DU393" s="223">
        <f t="shared" ca="1" si="715"/>
        <v>-1.9795730391691352E-5</v>
      </c>
      <c r="DV393" s="223">
        <f t="shared" ca="1" si="716"/>
        <v>-3.1679521915357694E-4</v>
      </c>
      <c r="DW393" s="223">
        <f t="shared" ca="1" si="717"/>
        <v>-4.2822036503025493E-4</v>
      </c>
      <c r="DX393" s="223">
        <f t="shared" ca="1" si="718"/>
        <v>-2.8879982875656458E-4</v>
      </c>
      <c r="DY393" s="223">
        <f t="shared" ca="1" si="719"/>
        <v>1.9795730391692815E-5</v>
      </c>
      <c r="DZ393" s="223">
        <f t="shared" ca="1" si="720"/>
        <v>3.1679521915357791E-4</v>
      </c>
      <c r="EA393" s="223">
        <f t="shared" ca="1" si="721"/>
        <v>4.2822036503025514E-4</v>
      </c>
      <c r="EB393" s="223">
        <f t="shared" ca="1" si="722"/>
        <v>2.887998287565635E-4</v>
      </c>
      <c r="EC393" s="223">
        <f t="shared" ca="1" si="723"/>
        <v>-1.9795730391694306E-5</v>
      </c>
      <c r="ED393" s="223">
        <f t="shared" ca="1" si="724"/>
        <v>-3.1679521915357889E-4</v>
      </c>
      <c r="EE393" s="223">
        <f t="shared" ca="1" si="725"/>
        <v>-4.2822036503025509E-4</v>
      </c>
      <c r="EF393" s="223">
        <f t="shared" ca="1" si="726"/>
        <v>-2.8879982875656691E-4</v>
      </c>
      <c r="EG393" s="223">
        <f t="shared" ca="1" si="727"/>
        <v>1.9795730391695715E-5</v>
      </c>
      <c r="EH393" s="223">
        <f t="shared" ca="1" si="728"/>
        <v>3.1679521915357986E-4</v>
      </c>
      <c r="EI393" s="223">
        <f t="shared" ca="1" si="729"/>
        <v>4.2822036503025504E-4</v>
      </c>
      <c r="EJ393" s="223">
        <f t="shared" ca="1" si="730"/>
        <v>2.8879982875656583E-4</v>
      </c>
      <c r="EK393" s="223">
        <f t="shared" ca="1" si="731"/>
        <v>-1.9795730391691135E-5</v>
      </c>
      <c r="EL393" s="223">
        <f t="shared" ca="1" si="732"/>
        <v>-3.1679521915358089E-4</v>
      </c>
      <c r="EM393" s="223">
        <f t="shared" ca="1" si="733"/>
        <v>-4.2822036503025493E-4</v>
      </c>
      <c r="EN393" s="223">
        <f t="shared" ca="1" si="734"/>
        <v>-2.8879982875656474E-4</v>
      </c>
      <c r="EO393" s="223">
        <f t="shared" ca="1" si="735"/>
        <v>1.9795730391692625E-5</v>
      </c>
      <c r="EP393" s="223">
        <f t="shared" ca="1" si="736"/>
        <v>3.1679521915357775E-4</v>
      </c>
      <c r="EQ393" s="223">
        <f t="shared" ca="1" si="737"/>
        <v>4.2822036503025514E-4</v>
      </c>
      <c r="ER393" s="223">
        <f t="shared" ca="1" si="738"/>
        <v>2.8879982875656366E-4</v>
      </c>
      <c r="ES393" s="223">
        <f t="shared" ca="1" si="739"/>
        <v>-1.9795730391694089E-5</v>
      </c>
      <c r="ET393" s="223">
        <f t="shared" ca="1" si="740"/>
        <v>-3.1679521915357878E-4</v>
      </c>
      <c r="EU393" s="223">
        <f t="shared" ca="1" si="741"/>
        <v>-4.2822036503025514E-4</v>
      </c>
      <c r="EV393" s="223">
        <f t="shared" ca="1" si="742"/>
        <v>-2.8879982875656707E-4</v>
      </c>
      <c r="EW393" s="223">
        <f t="shared" ca="1" si="743"/>
        <v>1.9795730391695499E-5</v>
      </c>
      <c r="EX393" s="223">
        <f t="shared" ca="1" si="744"/>
        <v>3.1679521915357976E-4</v>
      </c>
      <c r="EY393" s="223">
        <f t="shared" ca="1" si="745"/>
        <v>4.2822036503025504E-4</v>
      </c>
      <c r="EZ393" s="223">
        <f t="shared" ca="1" si="746"/>
        <v>2.8879982875656599E-4</v>
      </c>
      <c r="FA393" s="223">
        <f t="shared" ca="1" si="747"/>
        <v>-1.9795730391690918E-5</v>
      </c>
      <c r="FB393" s="223">
        <f t="shared" ca="1" si="748"/>
        <v>-3.1679521915357661E-4</v>
      </c>
      <c r="FC393" s="223">
        <f t="shared" ca="1" si="749"/>
        <v>-4.2822036503025498E-4</v>
      </c>
      <c r="FD393" s="223">
        <f t="shared" ca="1" si="750"/>
        <v>-2.887998287565649E-4</v>
      </c>
      <c r="FE393" s="223">
        <f t="shared" ca="1" si="751"/>
        <v>1.9795730391692409E-5</v>
      </c>
      <c r="FF393" s="223">
        <f t="shared" ca="1" si="752"/>
        <v>3.1679521915357764E-4</v>
      </c>
      <c r="FG393" s="223">
        <f t="shared" ca="1" si="753"/>
        <v>4.2822036503025514E-4</v>
      </c>
      <c r="FH393" s="223">
        <f t="shared" ca="1" si="754"/>
        <v>2.8879982875656382E-4</v>
      </c>
      <c r="FI393" s="223">
        <f t="shared" ca="1" si="755"/>
        <v>-1.9795730391693845E-5</v>
      </c>
      <c r="FJ393" s="223">
        <f t="shared" ca="1" si="756"/>
        <v>-3.1679521915357862E-4</v>
      </c>
      <c r="FK393" s="223">
        <f t="shared" ca="1" si="757"/>
        <v>-4.2822036503025514E-4</v>
      </c>
      <c r="FL393" s="223">
        <f t="shared" ca="1" si="758"/>
        <v>-2.8879982875656724E-4</v>
      </c>
      <c r="FM393" s="223">
        <f t="shared" ca="1" si="759"/>
        <v>1.9795730391689264E-5</v>
      </c>
      <c r="FN393" s="223">
        <f t="shared" ca="1" si="760"/>
        <v>3.1679521915357547E-4</v>
      </c>
      <c r="FO393" s="223">
        <f t="shared" ca="1" si="761"/>
        <v>4.2822036503025536E-4</v>
      </c>
      <c r="FP393" s="223">
        <f t="shared" ca="1" si="762"/>
        <v>2.8879982875656165E-4</v>
      </c>
      <c r="FQ393" s="223">
        <f t="shared" ca="1" si="763"/>
        <v>-1.9795730391696773E-5</v>
      </c>
      <c r="FR393" s="223">
        <f t="shared" ca="1" si="764"/>
        <v>-3.1679521915358057E-4</v>
      </c>
      <c r="FS393" s="223">
        <f t="shared" ca="1" si="765"/>
        <v>-4.2822036503025498E-4</v>
      </c>
      <c r="FT393" s="223">
        <f t="shared" ca="1" si="766"/>
        <v>-2.8879982875656507E-4</v>
      </c>
      <c r="FU393" s="223">
        <f t="shared" ca="1" si="767"/>
        <v>1.9795730391692192E-5</v>
      </c>
      <c r="FV393" s="223">
        <f t="shared" ca="1" si="768"/>
        <v>3.1679521915357748E-4</v>
      </c>
      <c r="FW393" s="223">
        <f t="shared" ca="1" si="769"/>
        <v>4.282203650302552E-4</v>
      </c>
      <c r="FX393" s="223">
        <f t="shared" ca="1" si="770"/>
        <v>2.8879982875656848E-4</v>
      </c>
      <c r="FY393" s="223">
        <f t="shared" ca="1" si="771"/>
        <v>-1.9795730391687557E-5</v>
      </c>
      <c r="FZ393" s="223">
        <f t="shared" ca="1" si="772"/>
        <v>-3.1679521915357439E-4</v>
      </c>
      <c r="GA393" s="223">
        <f t="shared" ca="1" si="773"/>
        <v>-4.2822036503025487E-4</v>
      </c>
      <c r="GB393" s="223">
        <f t="shared" ca="1" si="774"/>
        <v>-2.887998287565629E-4</v>
      </c>
      <c r="GC393" s="223">
        <f t="shared" ca="1" si="775"/>
        <v>1.9795730391695119E-5</v>
      </c>
      <c r="GD393" s="223">
        <f t="shared" ca="1" si="776"/>
        <v>3.1679521915357948E-4</v>
      </c>
      <c r="GE393" s="223">
        <f t="shared" ca="1" si="777"/>
        <v>4.2822036503025504E-4</v>
      </c>
      <c r="GF393" s="223">
        <f t="shared" ca="1" si="778"/>
        <v>2.8879982875656631E-4</v>
      </c>
      <c r="GG393" s="223">
        <f t="shared" ca="1" si="779"/>
        <v>-1.9795730391690484E-5</v>
      </c>
      <c r="GH393" s="223">
        <f t="shared" ca="1" si="780"/>
        <v>-3.1679521915357634E-4</v>
      </c>
      <c r="GI393" s="223">
        <f t="shared" ca="1" si="781"/>
        <v>-4.2822036503025525E-4</v>
      </c>
      <c r="GJ393" s="223">
        <f t="shared" ca="1" si="782"/>
        <v>-2.8879982875656973E-4</v>
      </c>
      <c r="GK393" s="223">
        <f t="shared" ca="1" si="783"/>
        <v>1.9795730391698074E-5</v>
      </c>
      <c r="GL393" s="223">
        <f t="shared" ca="1" si="784"/>
        <v>3.1679521915358144E-4</v>
      </c>
      <c r="GM393" s="223">
        <f t="shared" ca="1" si="785"/>
        <v>4.2822036503025493E-4</v>
      </c>
      <c r="GN393" s="223">
        <f t="shared" ca="1" si="786"/>
        <v>2.8879982875656415E-4</v>
      </c>
      <c r="GO393" s="223">
        <f t="shared" ca="1" si="787"/>
        <v>-1.9795730391693412E-5</v>
      </c>
      <c r="GP393" s="223">
        <f t="shared" ca="1" si="788"/>
        <v>-3.1679521915357835E-4</v>
      </c>
      <c r="GQ393" s="223">
        <f t="shared" ca="1" si="789"/>
        <v>-4.2822036503025514E-4</v>
      </c>
      <c r="GR393" s="223">
        <f t="shared" ca="1" si="790"/>
        <v>-2.8879982875656756E-4</v>
      </c>
      <c r="GS393" s="223">
        <f t="shared" ca="1" si="791"/>
        <v>1.9795730391688831E-5</v>
      </c>
      <c r="GT393" s="223">
        <f t="shared" ca="1" si="792"/>
        <v>3.167952191535752E-4</v>
      </c>
      <c r="GU393" s="223">
        <f t="shared" ca="1" si="793"/>
        <v>4.2822036503025536E-4</v>
      </c>
      <c r="GV393" s="223">
        <f t="shared" ca="1" si="794"/>
        <v>2.8879982875656198E-4</v>
      </c>
      <c r="GW393" s="223">
        <f t="shared" ca="1" si="795"/>
        <v>-1.9795730391696366E-5</v>
      </c>
      <c r="GX393" s="223">
        <f t="shared" ca="1" si="796"/>
        <v>-3.167952191535803E-4</v>
      </c>
      <c r="GY393" s="223">
        <f t="shared" ca="1" si="797"/>
        <v>-4.2822036503025498E-4</v>
      </c>
      <c r="GZ393" s="223">
        <f t="shared" ca="1" si="798"/>
        <v>-2.8879982875656539E-4</v>
      </c>
      <c r="HA393" s="223">
        <f t="shared" ca="1" si="799"/>
        <v>1.9795730391691758E-5</v>
      </c>
      <c r="HB393" s="223">
        <f t="shared" ca="1" si="800"/>
        <v>3.1679521915357721E-4</v>
      </c>
      <c r="HC393" s="223">
        <f t="shared" ca="1" si="801"/>
        <v>4.2822036503025525E-4</v>
      </c>
      <c r="HD393" s="223">
        <f t="shared" ca="1" si="802"/>
        <v>2.8879982875656881E-4</v>
      </c>
      <c r="HE393" s="223">
        <f t="shared" ca="1" si="803"/>
        <v>-1.979573039168715E-5</v>
      </c>
      <c r="HF393" s="223">
        <f t="shared" ca="1" si="804"/>
        <v>-3.167952191535823E-4</v>
      </c>
      <c r="HG393" s="223">
        <f t="shared" ca="1" si="805"/>
        <v>-4.2822036503025487E-4</v>
      </c>
      <c r="HH393" s="223">
        <f t="shared" ca="1" si="806"/>
        <v>-2.8879982875656322E-4</v>
      </c>
      <c r="HI393" s="223">
        <f t="shared" ca="1" si="807"/>
        <v>1.9795730391694713E-5</v>
      </c>
      <c r="HJ393" s="223">
        <f t="shared" ca="1" si="808"/>
        <v>3.1679521915357916E-4</v>
      </c>
      <c r="HK393" s="223">
        <f t="shared" ca="1" si="809"/>
        <v>4.2822036503025509E-4</v>
      </c>
      <c r="HL393" s="223">
        <f t="shared" ca="1" si="810"/>
        <v>2.8879982875656664E-4</v>
      </c>
      <c r="HM393" s="223">
        <f t="shared" ca="1" si="811"/>
        <v>-1.979573039169005E-5</v>
      </c>
      <c r="HN393" s="223">
        <f t="shared" ca="1" si="812"/>
        <v>-3.1679521915357607E-4</v>
      </c>
      <c r="HO393" s="223">
        <f t="shared" ca="1" si="813"/>
        <v>-4.2822036503025525E-4</v>
      </c>
      <c r="HP393" s="223">
        <f t="shared" ca="1" si="814"/>
        <v>-2.8879982875657005E-4</v>
      </c>
      <c r="HQ393" s="223">
        <f t="shared" ca="1" si="815"/>
        <v>1.9795730391697667E-5</v>
      </c>
      <c r="HR393" s="223">
        <f t="shared" ca="1" si="816"/>
        <v>3.1679521915358117E-4</v>
      </c>
      <c r="HS393" s="223">
        <f t="shared" ca="1" si="817"/>
        <v>4.2822036503025493E-4</v>
      </c>
      <c r="HT393" s="223">
        <f t="shared" ca="1" si="818"/>
        <v>2.8879982875656447E-4</v>
      </c>
      <c r="HU393" s="223">
        <f t="shared" ca="1" si="819"/>
        <v>-1.9795730391693005E-5</v>
      </c>
      <c r="HV393" s="223">
        <f t="shared" ca="1" si="820"/>
        <v>-3.1679521915357802E-4</v>
      </c>
      <c r="HW393" s="223">
        <f t="shared" ca="1" si="821"/>
        <v>-4.2822036503025514E-4</v>
      </c>
      <c r="HX393" s="223">
        <f t="shared" ca="1" si="822"/>
        <v>-2.8879982875656789E-4</v>
      </c>
      <c r="HY393" s="223">
        <f t="shared" ca="1" si="823"/>
        <v>1.979573039168837E-5</v>
      </c>
      <c r="HZ393" s="223">
        <f t="shared" ca="1" si="824"/>
        <v>3.1679521915357493E-4</v>
      </c>
      <c r="IA393" s="223">
        <f t="shared" ca="1" si="825"/>
        <v>4.2822036503025536E-4</v>
      </c>
      <c r="IB393" s="223">
        <f t="shared" ca="1" si="826"/>
        <v>2.887998287565623E-4</v>
      </c>
      <c r="IC393" s="223">
        <f t="shared" ca="1" si="827"/>
        <v>-1.9795730391695959E-5</v>
      </c>
      <c r="ID393" s="223">
        <f t="shared" ca="1" si="828"/>
        <v>-3.1679521915358003E-4</v>
      </c>
      <c r="IE393" s="223">
        <f t="shared" ca="1" si="829"/>
        <v>-1.979573039169455E-5</v>
      </c>
      <c r="IF393" s="223">
        <f t="shared" ca="1" si="830"/>
        <v>-2.8879982875656572E-4</v>
      </c>
      <c r="IG393" s="223">
        <f t="shared" ca="1" si="831"/>
        <v>1.9795730391691352E-5</v>
      </c>
      <c r="IH393" s="223">
        <f t="shared" ca="1" si="832"/>
        <v>3.1679521915357694E-4</v>
      </c>
      <c r="II393" s="223">
        <f t="shared" ca="1" si="833"/>
        <v>4.2822036503025525E-4</v>
      </c>
      <c r="IJ393" s="223">
        <f t="shared" ca="1" si="834"/>
        <v>2.8879982875656913E-4</v>
      </c>
      <c r="IK393" s="223">
        <f t="shared" ca="1" si="835"/>
        <v>-1.9795730391686689E-5</v>
      </c>
      <c r="IL393" s="223">
        <f t="shared" ca="1" si="836"/>
        <v>-3.1679521915357379E-4</v>
      </c>
      <c r="IM393" s="223">
        <f t="shared" ca="1" si="837"/>
        <v>-4.2822036503025487E-4</v>
      </c>
      <c r="IN393" s="223">
        <f t="shared" ca="1" si="838"/>
        <v>-2.887998287565635E-4</v>
      </c>
      <c r="IO393" s="223">
        <f t="shared" ca="1" si="839"/>
        <v>1.9795730391694306E-5</v>
      </c>
      <c r="IP393" s="223">
        <f t="shared" ca="1" si="840"/>
        <v>3.1679521915357889E-4</v>
      </c>
      <c r="IQ393" s="223">
        <f t="shared" ca="1" si="841"/>
        <v>4.2822036503025509E-4</v>
      </c>
      <c r="IR393" s="223">
        <f t="shared" ca="1" si="842"/>
        <v>2.8879982875656691E-4</v>
      </c>
      <c r="IS393" s="223">
        <f t="shared" ca="1" si="843"/>
        <v>-1.9795730391689644E-5</v>
      </c>
      <c r="IT393" s="223">
        <f t="shared" ca="1" si="844"/>
        <v>-3.167952191535758E-4</v>
      </c>
      <c r="IU393" s="223">
        <f t="shared" ca="1" si="845"/>
        <v>-4.2822036503025531E-4</v>
      </c>
      <c r="IV393" s="223">
        <f t="shared" ca="1" si="846"/>
        <v>-2.8879982875657033E-4</v>
      </c>
      <c r="IW393" s="223">
        <f t="shared" ca="1" si="847"/>
        <v>1.9795730391697179E-5</v>
      </c>
      <c r="IX393" s="223">
        <f t="shared" ca="1" si="848"/>
        <v>3.1679521915358089E-4</v>
      </c>
      <c r="IY393" s="223">
        <f t="shared" ca="1" si="849"/>
        <v>4.2822036503025493E-4</v>
      </c>
      <c r="IZ393" s="223">
        <f t="shared" ca="1" si="850"/>
        <v>2.8879982875656474E-4</v>
      </c>
      <c r="JA393" s="223">
        <f t="shared" ca="1" si="851"/>
        <v>-1.9795730391692625E-5</v>
      </c>
      <c r="JB393" s="223">
        <f t="shared" ca="1" si="852"/>
        <v>-3.1679521915357775E-4</v>
      </c>
    </row>
    <row r="394" spans="2:262">
      <c r="B394" s="230">
        <v>33</v>
      </c>
      <c r="C394" s="229">
        <f t="shared" si="853"/>
        <v>6.4453125000000025E-4</v>
      </c>
      <c r="D394" s="226">
        <f t="shared" ca="1" si="597"/>
        <v>50.071389761637818</v>
      </c>
      <c r="E394" s="225">
        <f ca="1">AM361</f>
        <v>7.1389761637821E-2</v>
      </c>
      <c r="F394" s="224">
        <v>33</v>
      </c>
      <c r="G394" s="223">
        <f t="shared" ca="1" si="854"/>
        <v>1.1455293984793862E-3</v>
      </c>
      <c r="H394" s="223">
        <f t="shared" ca="1" si="598"/>
        <v>7.0463012595222709E-4</v>
      </c>
      <c r="I394" s="223">
        <f t="shared" ca="1" si="599"/>
        <v>-1.7378731670489279E-4</v>
      </c>
      <c r="J394" s="223">
        <f t="shared" ca="1" si="600"/>
        <v>-9.4429692801039689E-4</v>
      </c>
      <c r="K394" s="223">
        <f t="shared" ca="1" si="601"/>
        <v>-1.1284747195627631E-3</v>
      </c>
      <c r="L394" s="223">
        <f t="shared" ca="1" si="602"/>
        <v>-6.1196121768823609E-4</v>
      </c>
      <c r="M394" s="223">
        <f t="shared" ca="1" si="603"/>
        <v>2.8453057675735283E-4</v>
      </c>
      <c r="N394" s="223">
        <f t="shared" ca="1" si="604"/>
        <v>1.0043519554714699E-3</v>
      </c>
      <c r="O394" s="223">
        <f t="shared" ca="1" si="605"/>
        <v>1.1005522122097188E-3</v>
      </c>
      <c r="P394" s="223">
        <f t="shared" ca="1" si="606"/>
        <v>5.1339878836587657E-4</v>
      </c>
      <c r="Q394" s="223">
        <f t="shared" ca="1" si="607"/>
        <v>-3.9253365181540518E-4</v>
      </c>
      <c r="R394" s="223">
        <f t="shared" ca="1" si="608"/>
        <v>-1.0547345245667259E-3</v>
      </c>
      <c r="S394" s="223">
        <f t="shared" ca="1" si="609"/>
        <v>-1.0620307854300578E-3</v>
      </c>
      <c r="T394" s="223">
        <f t="shared" ca="1" si="610"/>
        <v>-4.0989204805922866E-4</v>
      </c>
      <c r="U394" s="223">
        <f t="shared" ca="1" si="611"/>
        <v>4.9675641322575277E-4</v>
      </c>
      <c r="V394" s="223">
        <f t="shared" ca="1" si="612"/>
        <v>1.0949594236138629E-3</v>
      </c>
      <c r="W394" s="223">
        <f t="shared" ca="1" si="613"/>
        <v>1.013281421621623E-3</v>
      </c>
      <c r="X394" s="223">
        <f t="shared" ca="1" si="614"/>
        <v>3.0243782325998451E-4</v>
      </c>
      <c r="Y394" s="223">
        <f t="shared" ca="1" si="615"/>
        <v>-5.9619513882205823E-4</v>
      </c>
      <c r="Z394" s="223">
        <f t="shared" ca="1" si="616"/>
        <v>-1.1246392648458915E-3</v>
      </c>
      <c r="AA394" s="223">
        <f t="shared" ca="1" si="617"/>
        <v>-9.5477360380700116E-4</v>
      </c>
      <c r="AB394" s="223">
        <f t="shared" ca="1" si="618"/>
        <v>-1.9207095689341289E-4</v>
      </c>
      <c r="AC394" s="223">
        <f t="shared" ca="1" si="619"/>
        <v>6.898921793180939E-4</v>
      </c>
      <c r="AD394" s="223">
        <f t="shared" ca="1" si="620"/>
        <v>1.1434882151670944E-3</v>
      </c>
      <c r="AE394" s="223">
        <f t="shared" ca="1" si="621"/>
        <v>8.8707079425537566E-4</v>
      </c>
      <c r="AF394" s="223">
        <f t="shared" ca="1" si="622"/>
        <v>7.9854342215294485E-5</v>
      </c>
      <c r="AG394" s="223">
        <f t="shared" ca="1" si="623"/>
        <v>-7.7694518099386705E-4</v>
      </c>
      <c r="AH394" s="223">
        <f t="shared" ca="1" si="624"/>
        <v>-1.1513247488819948E-3</v>
      </c>
      <c r="AI394" s="223">
        <f t="shared" ca="1" si="625"/>
        <v>-8.108250080328483E-4</v>
      </c>
      <c r="AJ394" s="223">
        <f t="shared" ca="1" si="626"/>
        <v>3.3131313431181012E-5</v>
      </c>
      <c r="AK394" s="223">
        <f t="shared" ca="1" si="627"/>
        <v>8.5651577585523051E-4</v>
      </c>
      <c r="AL394" s="223">
        <f t="shared" ca="1" si="628"/>
        <v>1.1480733958870331E-3</v>
      </c>
      <c r="AM394" s="223">
        <f t="shared" ca="1" si="629"/>
        <v>7.2677053374092825E-4</v>
      </c>
      <c r="AN394" s="223">
        <f t="shared" ca="1" si="630"/>
        <v>-1.4579789641789621E-4</v>
      </c>
      <c r="AO394" s="223">
        <f t="shared" ca="1" si="631"/>
        <v>-9.2783765557595738E-4</v>
      </c>
      <c r="AP394" s="223">
        <f t="shared" ca="1" si="632"/>
        <v>-1.1337654684889214E-3</v>
      </c>
      <c r="AQ394" s="223">
        <f t="shared" ca="1" si="633"/>
        <v>-6.3571686191589644E-4</v>
      </c>
      <c r="AR394" s="223">
        <f t="shared" ca="1" si="634"/>
        <v>2.5706036596086945E-4</v>
      </c>
      <c r="AS394" s="223">
        <f t="shared" ca="1" si="635"/>
        <v>9.9022395146583183E-4</v>
      </c>
      <c r="AT394" s="223">
        <f t="shared" ca="1" si="636"/>
        <v>1.1085387598500109E-3</v>
      </c>
      <c r="AU394" s="223">
        <f t="shared" ca="1" si="637"/>
        <v>5.3854088919242445E-4</v>
      </c>
      <c r="AV394" s="223">
        <f t="shared" ca="1" si="638"/>
        <v>-3.6584720365615328E-4</v>
      </c>
      <c r="AW394" s="223">
        <f t="shared" ca="1" si="639"/>
        <v>-1.0430738493916176E-3</v>
      </c>
      <c r="AX394" s="223">
        <f t="shared" ca="1" si="640"/>
        <v>-1.0726362169648177E-3</v>
      </c>
      <c r="AY394" s="223">
        <f t="shared" ca="1" si="641"/>
        <v>-4.3617847330963656E-4</v>
      </c>
      <c r="AZ394" s="223">
        <f t="shared" ca="1" si="642"/>
        <v>4.7111073278779952E-4</v>
      </c>
      <c r="BA394" s="223">
        <f t="shared" ca="1" si="643"/>
        <v>1.0858783759455928E-3</v>
      </c>
      <c r="BB394" s="223">
        <f t="shared" ca="1" si="644"/>
        <v>1.0264036009476518E-3</v>
      </c>
      <c r="BC394" s="223">
        <f t="shared" ca="1" si="645"/>
        <v>3.2961542028946914E-4</v>
      </c>
      <c r="BD394" s="223">
        <f t="shared" ca="1" si="646"/>
        <v>-5.7183720802737609E-4</v>
      </c>
      <c r="BE394" s="223">
        <f t="shared" ca="1" si="647"/>
        <v>-1.1182253001377099E-3</v>
      </c>
      <c r="BF394" s="223">
        <f t="shared" ca="1" si="648"/>
        <v>-9.7028615716407754E-4</v>
      </c>
      <c r="BG394" s="223">
        <f t="shared" ca="1" si="649"/>
        <v>-2.1987799058579682E-4</v>
      </c>
      <c r="BH394" s="223">
        <f t="shared" ca="1" si="650"/>
        <v>6.6705657835563331E-4</v>
      </c>
      <c r="BI394" s="223">
        <f t="shared" ca="1" si="651"/>
        <v>1.1398031034053719E-3</v>
      </c>
      <c r="BJ394" s="223">
        <f t="shared" ca="1" si="652"/>
        <v>9.0482432727464579E-4</v>
      </c>
      <c r="BK394" s="223">
        <f t="shared" ca="1" si="653"/>
        <v>1.0802301563524717E-4</v>
      </c>
      <c r="BL394" s="223">
        <f t="shared" ca="1" si="654"/>
        <v>-7.5585182918410786E-4</v>
      </c>
      <c r="BM394" s="223">
        <f t="shared" ca="1" si="655"/>
        <v>-1.1504039797074835E-3</v>
      </c>
      <c r="BN394" s="223">
        <f t="shared" ca="1" si="656"/>
        <v>-8.3064854448626816E-4</v>
      </c>
      <c r="BO394" s="223">
        <f t="shared" ca="1" si="657"/>
        <v>4.8722800072572387E-6</v>
      </c>
      <c r="BP394" s="223">
        <f t="shared" ca="1" si="658"/>
        <v>8.3736781370689938E-4</v>
      </c>
      <c r="BQ394" s="223">
        <f t="shared" ca="1" si="659"/>
        <v>1.1499258368102274E-3</v>
      </c>
      <c r="BR394" s="223">
        <f t="shared" ca="1" si="660"/>
        <v>7.4847316213580417E-4</v>
      </c>
      <c r="BS394" s="223">
        <f t="shared" ca="1" si="661"/>
        <v>-1.1772065292983247E-4</v>
      </c>
      <c r="BT394" s="223">
        <f t="shared" ca="1" si="662"/>
        <v>-9.108194884318838E-4</v>
      </c>
      <c r="BU394" s="223">
        <f t="shared" ca="1" si="663"/>
        <v>-1.1383732794910833E-3</v>
      </c>
      <c r="BV394" s="223">
        <f t="shared" ca="1" si="664"/>
        <v>-6.5908957407692236E-4</v>
      </c>
      <c r="BW394" s="223">
        <f t="shared" ca="1" si="665"/>
        <v>2.2943531161203842E-4</v>
      </c>
      <c r="BX394" s="223">
        <f t="shared" ca="1" si="666"/>
        <v>9.7549947357868962E-4</v>
      </c>
      <c r="BY394" s="223">
        <f t="shared" ca="1" si="667"/>
        <v>1.1158575651923049E-3</v>
      </c>
      <c r="BZ394" s="223">
        <f t="shared" ca="1" si="668"/>
        <v>5.6335859312466898E-4</v>
      </c>
      <c r="CA394" s="223">
        <f t="shared" ca="1" si="669"/>
        <v>-3.3894038282132122E-4</v>
      </c>
      <c r="CB394" s="223">
        <f t="shared" ca="1" si="670"/>
        <v>-1.0307848655326766E-3</v>
      </c>
      <c r="CC394" s="223">
        <f t="shared" ca="1" si="671"/>
        <v>-1.0825955325509313E-3</v>
      </c>
      <c r="CD394" s="223">
        <f t="shared" ca="1" si="672"/>
        <v>-4.6220216095749201E-4</v>
      </c>
      <c r="CE394" s="223">
        <f t="shared" ca="1" si="673"/>
        <v>4.4518127286037427E-4</v>
      </c>
      <c r="CF394" s="223">
        <f t="shared" ca="1" si="674"/>
        <v>1.0761432357472586E-3</v>
      </c>
      <c r="CG394" s="223">
        <f t="shared" ca="1" si="675"/>
        <v>1.038907513124175E-3</v>
      </c>
      <c r="CH394" s="223">
        <f t="shared" ca="1" si="676"/>
        <v>3.5659446931488411E-4</v>
      </c>
      <c r="CI394" s="223">
        <f t="shared" ca="1" si="677"/>
        <v>-5.4713482388095056E-4</v>
      </c>
      <c r="CJ394" s="223">
        <f t="shared" ca="1" si="678"/>
        <v>-1.1111377583218637E-3</v>
      </c>
      <c r="CK394" s="223">
        <f t="shared" ca="1" si="679"/>
        <v>-9.8521424642141224E-4</v>
      </c>
      <c r="CL394" s="223">
        <f t="shared" ca="1" si="680"/>
        <v>-2.4755257799841546E-4</v>
      </c>
      <c r="CM394" s="223">
        <f t="shared" ca="1" si="681"/>
        <v>6.4381916745322697E-4</v>
      </c>
      <c r="CN394" s="223">
        <f t="shared" ca="1" si="682"/>
        <v>1.1354314168741417E-3</v>
      </c>
      <c r="CO394" s="223">
        <f t="shared" ca="1" si="683"/>
        <v>9.22032827952724E-4</v>
      </c>
      <c r="CP394" s="223">
        <f t="shared" ca="1" si="684"/>
        <v>1.3612662002981772E-4</v>
      </c>
      <c r="CQ394" s="223">
        <f t="shared" ca="1" si="685"/>
        <v>-7.3430318049557146E-4</v>
      </c>
      <c r="CR394" s="223">
        <f t="shared" ca="1" si="686"/>
        <v>-1.148790250191972E-3</v>
      </c>
      <c r="CS394" s="223">
        <f t="shared" ca="1" si="687"/>
        <v>-8.4997172931643638E-4</v>
      </c>
      <c r="CT394" s="223">
        <f t="shared" ca="1" si="688"/>
        <v>-2.3389688295952747E-5</v>
      </c>
      <c r="CU394" s="223">
        <f t="shared" ca="1" si="689"/>
        <v>8.1771545249879343E-4</v>
      </c>
      <c r="CV394" s="223">
        <f t="shared" ca="1" si="690"/>
        <v>1.1510856054078233E-3</v>
      </c>
      <c r="CW394" s="223">
        <f t="shared" ca="1" si="691"/>
        <v>7.6972493828502059E-4</v>
      </c>
      <c r="CX394" s="223">
        <f t="shared" ca="1" si="692"/>
        <v>-8.9572498922306466E-5</v>
      </c>
      <c r="CY394" s="223">
        <f t="shared" ca="1" si="693"/>
        <v>-8.9325267768571579E-4</v>
      </c>
      <c r="CZ394" s="223">
        <f t="shared" ca="1" si="694"/>
        <v>-1.1422953769961979E-3</v>
      </c>
      <c r="DA394" s="223">
        <f t="shared" ca="1" si="695"/>
        <v>-6.8206527532346751E-4</v>
      </c>
      <c r="DB394" s="223">
        <f t="shared" ca="1" si="696"/>
        <v>2.0167205401063517E-4</v>
      </c>
      <c r="DC394" s="223">
        <f t="shared" ca="1" si="697"/>
        <v>9.6018739128494058E-4</v>
      </c>
      <c r="DD394" s="223">
        <f t="shared" ca="1" si="698"/>
        <v>1.1225042196619274E-3</v>
      </c>
      <c r="DE394" s="223">
        <f t="shared" ca="1" si="699"/>
        <v>5.8783695090574282E-4</v>
      </c>
      <c r="DF394" s="223">
        <f t="shared" ca="1" si="700"/>
        <v>-3.1182939697368256E-4</v>
      </c>
      <c r="DG394" s="223">
        <f t="shared" ca="1" si="701"/>
        <v>-1.0178749754142713E-3</v>
      </c>
      <c r="DH394" s="223">
        <f t="shared" ca="1" si="702"/>
        <v>-1.0919027330690879E-3</v>
      </c>
      <c r="DI394" s="223">
        <f t="shared" ca="1" si="703"/>
        <v>-4.8794743530643117E-4</v>
      </c>
      <c r="DJ394" s="223">
        <f t="shared" ca="1" si="704"/>
        <v>4.1898365238058531E-4</v>
      </c>
      <c r="DK394" s="223">
        <f t="shared" ca="1" si="705"/>
        <v>1.0657598671033005E-3</v>
      </c>
      <c r="DL394" s="223">
        <f t="shared" ca="1" si="706"/>
        <v>1.0507856262620429E-3</v>
      </c>
      <c r="DM394" s="223">
        <f t="shared" ca="1" si="707"/>
        <v>3.833587191659175E-4</v>
      </c>
      <c r="DN394" s="223">
        <f t="shared" ca="1" si="708"/>
        <v>-5.2210286617530074E-4</v>
      </c>
      <c r="DO394" s="223">
        <f t="shared" ca="1" si="709"/>
        <v>-1.1033809086685191E-3</v>
      </c>
      <c r="DP394" s="223">
        <f t="shared" ca="1" si="710"/>
        <v>-9.9954887945624075E-4</v>
      </c>
      <c r="DQ394" s="223">
        <f t="shared" ca="1" si="711"/>
        <v>-2.7507804899464314E-4</v>
      </c>
      <c r="DR394" s="223">
        <f t="shared" ca="1" si="712"/>
        <v>6.2019394395828914E-4</v>
      </c>
      <c r="DS394" s="223">
        <f t="shared" ca="1" si="713"/>
        <v>1.1303757889139004E-3</v>
      </c>
      <c r="DT394" s="223">
        <f t="shared" ca="1" si="714"/>
        <v>9.3868593053227643E-4</v>
      </c>
      <c r="DU394" s="223">
        <f t="shared" ca="1" si="715"/>
        <v>1.6414822683859264E-4</v>
      </c>
      <c r="DV394" s="223">
        <f t="shared" ca="1" si="716"/>
        <v>-7.123122150284628E-4</v>
      </c>
      <c r="DW394" s="223">
        <f t="shared" ca="1" si="717"/>
        <v>-1.1464845323857788E-3</v>
      </c>
      <c r="DX394" s="223">
        <f t="shared" ca="1" si="718"/>
        <v>-8.6878292295936E-4</v>
      </c>
      <c r="DY394" s="223">
        <f t="shared" ca="1" si="719"/>
        <v>-5.1637567525538168E-5</v>
      </c>
      <c r="DZ394" s="223">
        <f t="shared" ca="1" si="720"/>
        <v>7.9757053007844679E-4</v>
      </c>
      <c r="EA394" s="223">
        <f t="shared" ca="1" si="721"/>
        <v>1.151552003078585E-3</v>
      </c>
      <c r="EB394" s="223">
        <f t="shared" ca="1" si="722"/>
        <v>7.9051306091328967E-4</v>
      </c>
      <c r="EC394" s="223">
        <f t="shared" ca="1" si="723"/>
        <v>-6.1370389790752996E-5</v>
      </c>
      <c r="ED394" s="223">
        <f t="shared" ca="1" si="724"/>
        <v>-8.7514780492737373E-4</v>
      </c>
      <c r="EE394" s="223">
        <f t="shared" ca="1" si="725"/>
        <v>-1.1455293984793864E-3</v>
      </c>
      <c r="EF394" s="223">
        <f t="shared" ca="1" si="726"/>
        <v>-7.0463012595222774E-4</v>
      </c>
      <c r="EG394" s="223">
        <f t="shared" ca="1" si="727"/>
        <v>1.7378731670489181E-4</v>
      </c>
      <c r="EH394" s="223">
        <f t="shared" ca="1" si="728"/>
        <v>9.4429692801039624E-4</v>
      </c>
      <c r="EI394" s="223">
        <f t="shared" ca="1" si="729"/>
        <v>1.1284747195627635E-3</v>
      </c>
      <c r="EJ394" s="223">
        <f t="shared" ca="1" si="730"/>
        <v>6.119612176882374E-4</v>
      </c>
      <c r="EK394" s="223">
        <f t="shared" ca="1" si="731"/>
        <v>-2.8453057675735137E-4</v>
      </c>
      <c r="EL394" s="223">
        <f t="shared" ca="1" si="732"/>
        <v>-1.0043519554714692E-3</v>
      </c>
      <c r="EM394" s="223">
        <f t="shared" ca="1" si="733"/>
        <v>-1.1005522122097193E-3</v>
      </c>
      <c r="EN394" s="223">
        <f t="shared" ca="1" si="734"/>
        <v>-5.1339878836587896E-4</v>
      </c>
      <c r="EO394" s="223">
        <f t="shared" ca="1" si="735"/>
        <v>3.9253365181540274E-4</v>
      </c>
      <c r="EP394" s="223">
        <f t="shared" ca="1" si="736"/>
        <v>1.0547345245667248E-3</v>
      </c>
      <c r="EQ394" s="223">
        <f t="shared" ca="1" si="737"/>
        <v>1.0620307854300589E-3</v>
      </c>
      <c r="ER394" s="223">
        <f t="shared" ca="1" si="738"/>
        <v>4.098920480592311E-4</v>
      </c>
      <c r="ES394" s="223">
        <f t="shared" ca="1" si="739"/>
        <v>-4.9675641322575038E-4</v>
      </c>
      <c r="ET394" s="223">
        <f t="shared" ca="1" si="740"/>
        <v>-1.0949594236138623E-3</v>
      </c>
      <c r="EU394" s="223">
        <f t="shared" ca="1" si="741"/>
        <v>-1.0132814216216243E-3</v>
      </c>
      <c r="EV394" s="223">
        <f t="shared" ca="1" si="742"/>
        <v>-3.02437823259987E-4</v>
      </c>
      <c r="EW394" s="223">
        <f t="shared" ca="1" si="743"/>
        <v>5.9619513882205584E-4</v>
      </c>
      <c r="EX394" s="223">
        <f t="shared" ca="1" si="744"/>
        <v>1.1246392648458906E-3</v>
      </c>
      <c r="EY394" s="223">
        <f t="shared" ca="1" si="745"/>
        <v>9.5477360380700387E-4</v>
      </c>
      <c r="EZ394" s="223">
        <f t="shared" ca="1" si="746"/>
        <v>1.9207095689341761E-4</v>
      </c>
      <c r="FA394" s="223">
        <f t="shared" ca="1" si="747"/>
        <v>-6.8989217931809011E-4</v>
      </c>
      <c r="FB394" s="223">
        <f t="shared" ca="1" si="748"/>
        <v>-1.1434882151670938E-3</v>
      </c>
      <c r="FC394" s="223">
        <f t="shared" ca="1" si="749"/>
        <v>-8.870707942553787E-4</v>
      </c>
      <c r="FD394" s="223">
        <f t="shared" ca="1" si="750"/>
        <v>-7.9854342215299147E-5</v>
      </c>
      <c r="FE394" s="223">
        <f t="shared" ca="1" si="751"/>
        <v>7.7694518099386358E-4</v>
      </c>
      <c r="FF394" s="223">
        <f t="shared" ca="1" si="752"/>
        <v>1.1513247488819946E-3</v>
      </c>
      <c r="FG394" s="223">
        <f t="shared" ca="1" si="753"/>
        <v>8.1082500803285155E-4</v>
      </c>
      <c r="FH394" s="223">
        <f t="shared" ca="1" si="754"/>
        <v>-3.313131343117635E-5</v>
      </c>
      <c r="FI394" s="223">
        <f t="shared" ca="1" si="755"/>
        <v>-8.5651577585522736E-4</v>
      </c>
      <c r="FJ394" s="223">
        <f t="shared" ca="1" si="756"/>
        <v>-1.1480733958870325E-3</v>
      </c>
      <c r="FK394" s="223">
        <f t="shared" ca="1" si="757"/>
        <v>-7.2677053374093183E-4</v>
      </c>
      <c r="FL394" s="223">
        <f t="shared" ca="1" si="758"/>
        <v>1.4579789641790781E-4</v>
      </c>
      <c r="FM394" s="223">
        <f t="shared" ca="1" si="759"/>
        <v>9.2783765557595467E-4</v>
      </c>
      <c r="FN394" s="223">
        <f t="shared" ca="1" si="760"/>
        <v>1.1337654684889192E-3</v>
      </c>
      <c r="FO394" s="223">
        <f t="shared" ca="1" si="761"/>
        <v>6.3571686191590034E-4</v>
      </c>
      <c r="FP394" s="223">
        <f t="shared" ca="1" si="762"/>
        <v>-2.5706036596088094E-4</v>
      </c>
      <c r="FQ394" s="223">
        <f t="shared" ca="1" si="763"/>
        <v>-9.9022395146582945E-4</v>
      </c>
      <c r="FR394" s="223">
        <f t="shared" ca="1" si="764"/>
        <v>-1.1085387598500087E-3</v>
      </c>
      <c r="FS394" s="223">
        <f t="shared" ca="1" si="765"/>
        <v>-5.3854088919243215E-4</v>
      </c>
      <c r="FT394" s="223">
        <f t="shared" ca="1" si="766"/>
        <v>3.6584720365616055E-4</v>
      </c>
      <c r="FU394" s="223">
        <f t="shared" ca="1" si="767"/>
        <v>1.0430738493916139E-3</v>
      </c>
      <c r="FV394" s="223">
        <f t="shared" ca="1" si="768"/>
        <v>1.0726362169648149E-3</v>
      </c>
      <c r="FW394" s="223">
        <f t="shared" ca="1" si="769"/>
        <v>4.3617847330964469E-4</v>
      </c>
      <c r="FX394" s="223">
        <f t="shared" ca="1" si="770"/>
        <v>-4.7111073278780635E-4</v>
      </c>
      <c r="FY394" s="223">
        <f t="shared" ca="1" si="771"/>
        <v>-1.0858783759455897E-3</v>
      </c>
      <c r="FZ394" s="223">
        <f t="shared" ca="1" si="772"/>
        <v>-1.0264036009476484E-3</v>
      </c>
      <c r="GA394" s="223">
        <f t="shared" ca="1" si="773"/>
        <v>-3.2961542028947754E-4</v>
      </c>
      <c r="GB394" s="223">
        <f t="shared" ca="1" si="774"/>
        <v>5.7183720802738271E-4</v>
      </c>
      <c r="GC394" s="223">
        <f t="shared" ca="1" si="775"/>
        <v>1.1182253001377079E-3</v>
      </c>
      <c r="GD394" s="223">
        <f t="shared" ca="1" si="776"/>
        <v>9.7028615716407331E-4</v>
      </c>
      <c r="GE394" s="223">
        <f t="shared" ca="1" si="777"/>
        <v>2.1987799058580544E-4</v>
      </c>
      <c r="GF394" s="223">
        <f t="shared" ca="1" si="778"/>
        <v>-6.6705657835563971E-4</v>
      </c>
      <c r="GG394" s="223">
        <f t="shared" ca="1" si="779"/>
        <v>-1.1398031034053706E-3</v>
      </c>
      <c r="GH394" s="223">
        <f t="shared" ca="1" si="780"/>
        <v>-9.0482432727464102E-4</v>
      </c>
      <c r="GI394" s="223">
        <f t="shared" ca="1" si="781"/>
        <v>-1.0802301563525585E-4</v>
      </c>
      <c r="GJ394" s="223">
        <f t="shared" ca="1" si="782"/>
        <v>7.5585182918411361E-4</v>
      </c>
      <c r="GK394" s="223">
        <f t="shared" ca="1" si="783"/>
        <v>1.150403979707483E-3</v>
      </c>
      <c r="GL394" s="223">
        <f t="shared" ca="1" si="784"/>
        <v>8.3064854448626285E-4</v>
      </c>
      <c r="GM394" s="223">
        <f t="shared" ca="1" si="785"/>
        <v>-4.8722800072484567E-6</v>
      </c>
      <c r="GN394" s="223">
        <f t="shared" ca="1" si="786"/>
        <v>-8.3736781370690469E-4</v>
      </c>
      <c r="GO394" s="223">
        <f t="shared" ca="1" si="787"/>
        <v>-1.1499258368102279E-3</v>
      </c>
      <c r="GP394" s="223">
        <f t="shared" ca="1" si="788"/>
        <v>-7.4847316213579843E-4</v>
      </c>
      <c r="GQ394" s="223">
        <f t="shared" ca="1" si="789"/>
        <v>1.1772065292982368E-4</v>
      </c>
      <c r="GR394" s="223">
        <f t="shared" ca="1" si="790"/>
        <v>9.1081948843188846E-4</v>
      </c>
      <c r="GS394" s="223">
        <f t="shared" ca="1" si="791"/>
        <v>1.1383732794910846E-3</v>
      </c>
      <c r="GT394" s="223">
        <f t="shared" ca="1" si="792"/>
        <v>6.5908957407691596E-4</v>
      </c>
      <c r="GU394" s="223">
        <f t="shared" ca="1" si="793"/>
        <v>-2.2943531161202986E-4</v>
      </c>
      <c r="GV394" s="223">
        <f t="shared" ca="1" si="794"/>
        <v>-9.7549947357869363E-4</v>
      </c>
      <c r="GW394" s="223">
        <f t="shared" ca="1" si="795"/>
        <v>-1.1158575651923071E-3</v>
      </c>
      <c r="GX394" s="223">
        <f t="shared" ca="1" si="796"/>
        <v>-5.6335859312466236E-4</v>
      </c>
      <c r="GY394" s="223">
        <f t="shared" ca="1" si="797"/>
        <v>3.3894038282131282E-4</v>
      </c>
      <c r="GZ394" s="223">
        <f t="shared" ca="1" si="798"/>
        <v>1.0307848655326801E-3</v>
      </c>
      <c r="HA394" s="223">
        <f t="shared" ca="1" si="799"/>
        <v>1.0825955325509343E-3</v>
      </c>
      <c r="HB394" s="223">
        <f t="shared" ca="1" si="800"/>
        <v>4.6220216095748491E-4</v>
      </c>
      <c r="HC394" s="223">
        <f t="shared" ca="1" si="801"/>
        <v>-4.4518127286036614E-4</v>
      </c>
      <c r="HD394" s="223">
        <f t="shared" ca="1" si="802"/>
        <v>-1.0761432357472614E-3</v>
      </c>
      <c r="HE394" s="223">
        <f t="shared" ca="1" si="803"/>
        <v>-1.0389075131241789E-3</v>
      </c>
      <c r="HF394" s="223">
        <f t="shared" ca="1" si="804"/>
        <v>-3.565944693148846E-4</v>
      </c>
      <c r="HG394" s="223">
        <f t="shared" ca="1" si="805"/>
        <v>5.4713482388093571E-4</v>
      </c>
      <c r="HH394" s="223">
        <f t="shared" ca="1" si="806"/>
        <v>1.1111377583218635E-3</v>
      </c>
      <c r="HI394" s="223">
        <f t="shared" ca="1" si="807"/>
        <v>9.8521424642142113E-4</v>
      </c>
      <c r="HJ394" s="223">
        <f t="shared" ca="1" si="808"/>
        <v>2.4755257799841606E-4</v>
      </c>
      <c r="HK394" s="223">
        <f t="shared" ca="1" si="809"/>
        <v>-6.4381916745321298E-4</v>
      </c>
      <c r="HL394" s="223">
        <f t="shared" ca="1" si="810"/>
        <v>-1.1354314168741414E-3</v>
      </c>
      <c r="HM394" s="223">
        <f t="shared" ca="1" si="811"/>
        <v>-9.2203282795273408E-4</v>
      </c>
      <c r="HN394" s="223">
        <f t="shared" ca="1" si="812"/>
        <v>-1.3612662002981832E-4</v>
      </c>
      <c r="HO394" s="223">
        <f t="shared" ca="1" si="813"/>
        <v>7.3430318049555845E-4</v>
      </c>
      <c r="HP394" s="223">
        <f t="shared" ca="1" si="814"/>
        <v>1.148790250191972E-3</v>
      </c>
      <c r="HQ394" s="223">
        <f t="shared" ca="1" si="815"/>
        <v>8.4997172931644788E-4</v>
      </c>
      <c r="HR394" s="223">
        <f t="shared" ca="1" si="816"/>
        <v>2.3389688295953398E-5</v>
      </c>
      <c r="HS394" s="223">
        <f t="shared" ca="1" si="817"/>
        <v>-8.1771545249878161E-4</v>
      </c>
      <c r="HT394" s="223">
        <f t="shared" ca="1" si="818"/>
        <v>-1.1510856054078233E-3</v>
      </c>
      <c r="HU394" s="223">
        <f t="shared" ca="1" si="819"/>
        <v>-7.6972493828503328E-4</v>
      </c>
      <c r="HV394" s="223">
        <f t="shared" ca="1" si="820"/>
        <v>8.9572498922306032E-5</v>
      </c>
      <c r="HW394" s="223">
        <f t="shared" ca="1" si="821"/>
        <v>8.9325267768570506E-4</v>
      </c>
      <c r="HX394" s="223">
        <f t="shared" ca="1" si="822"/>
        <v>1.1422953769961979E-3</v>
      </c>
      <c r="HY394" s="223">
        <f t="shared" ca="1" si="823"/>
        <v>6.8206527532348117E-4</v>
      </c>
      <c r="HZ394" s="223">
        <f t="shared" ca="1" si="824"/>
        <v>-2.0167205401063452E-4</v>
      </c>
      <c r="IA394" s="223">
        <f t="shared" ca="1" si="825"/>
        <v>-9.6018739128493136E-4</v>
      </c>
      <c r="IB394" s="223">
        <f t="shared" ca="1" si="826"/>
        <v>-1.1225042196619274E-3</v>
      </c>
      <c r="IC394" s="223">
        <f t="shared" ca="1" si="827"/>
        <v>-5.8783695090575735E-4</v>
      </c>
      <c r="ID394" s="223">
        <f t="shared" ca="1" si="828"/>
        <v>3.1182939697368202E-4</v>
      </c>
      <c r="IE394" s="223">
        <f t="shared" ca="1" si="829"/>
        <v>1.0563584135320843E-4</v>
      </c>
      <c r="IF394" s="223">
        <f t="shared" ca="1" si="830"/>
        <v>1.0919027330690881E-3</v>
      </c>
      <c r="IG394" s="223">
        <f t="shared" ca="1" si="831"/>
        <v>4.8794743530644646E-4</v>
      </c>
      <c r="IH394" s="223">
        <f t="shared" ca="1" si="832"/>
        <v>-4.1898365238058488E-4</v>
      </c>
      <c r="II394" s="223">
        <f t="shared" ca="1" si="833"/>
        <v>-1.0657598671032944E-3</v>
      </c>
      <c r="IJ394" s="223">
        <f t="shared" ca="1" si="834"/>
        <v>-1.0507856262620429E-3</v>
      </c>
      <c r="IK394" s="223">
        <f t="shared" ca="1" si="835"/>
        <v>-3.8335871916593344E-4</v>
      </c>
      <c r="IL394" s="223">
        <f t="shared" ca="1" si="836"/>
        <v>5.2210286617530009E-4</v>
      </c>
      <c r="IM394" s="223">
        <f t="shared" ca="1" si="837"/>
        <v>1.1033809086685143E-3</v>
      </c>
      <c r="IN394" s="223">
        <f t="shared" ca="1" si="838"/>
        <v>9.9954887945624096E-4</v>
      </c>
      <c r="IO394" s="223">
        <f t="shared" ca="1" si="839"/>
        <v>2.7507804899465951E-4</v>
      </c>
      <c r="IP394" s="223">
        <f t="shared" ca="1" si="840"/>
        <v>-6.2019394395828849E-4</v>
      </c>
      <c r="IQ394" s="223">
        <f t="shared" ca="1" si="841"/>
        <v>-1.1303757889138972E-3</v>
      </c>
      <c r="IR394" s="223">
        <f t="shared" ca="1" si="842"/>
        <v>-9.3868593053227675E-4</v>
      </c>
      <c r="IS394" s="223">
        <f t="shared" ca="1" si="843"/>
        <v>-1.6414822683860939E-4</v>
      </c>
      <c r="IT394" s="223">
        <f t="shared" ca="1" si="844"/>
        <v>7.1231221502846226E-4</v>
      </c>
      <c r="IU394" s="223">
        <f t="shared" ca="1" si="845"/>
        <v>1.1464845323857771E-3</v>
      </c>
      <c r="IV394" s="223">
        <f t="shared" ca="1" si="846"/>
        <v>8.6878292295936043E-4</v>
      </c>
      <c r="IW394" s="223">
        <f t="shared" ca="1" si="847"/>
        <v>5.1637567525555082E-5</v>
      </c>
      <c r="IX394" s="223">
        <f t="shared" ca="1" si="848"/>
        <v>-7.9757053007844636E-4</v>
      </c>
      <c r="IY394" s="223">
        <f t="shared" ca="1" si="849"/>
        <v>-1.151552003078585E-3</v>
      </c>
      <c r="IZ394" s="223">
        <f t="shared" ca="1" si="850"/>
        <v>-7.905130609132901E-4</v>
      </c>
      <c r="JA394" s="223">
        <f t="shared" ca="1" si="851"/>
        <v>6.1370389790736299E-5</v>
      </c>
      <c r="JB394" s="223">
        <f t="shared" ca="1" si="852"/>
        <v>8.7514780492737329E-4</v>
      </c>
    </row>
    <row r="395" spans="2:262">
      <c r="B395" s="230">
        <v>34</v>
      </c>
      <c r="C395" s="229">
        <f t="shared" si="853"/>
        <v>6.6406250000000026E-4</v>
      </c>
      <c r="D395" s="226">
        <f t="shared" ca="1" si="597"/>
        <v>50.069652227143592</v>
      </c>
      <c r="E395" s="225">
        <f ca="1">AN361</f>
        <v>6.9652227143593232E-2</v>
      </c>
      <c r="F395" s="224">
        <v>34</v>
      </c>
      <c r="G395" s="223">
        <f t="shared" ca="1" si="854"/>
        <v>-2.8553789387959988E-4</v>
      </c>
      <c r="H395" s="223">
        <f t="shared" ca="1" si="598"/>
        <v>-1.6981225091631594E-4</v>
      </c>
      <c r="I395" s="223">
        <f t="shared" ca="1" si="599"/>
        <v>5.7460018388438445E-5</v>
      </c>
      <c r="J395" s="223">
        <f t="shared" ca="1" si="600"/>
        <v>2.469878307051762E-4</v>
      </c>
      <c r="K395" s="223">
        <f t="shared" ca="1" si="601"/>
        <v>2.7427376050816253E-4</v>
      </c>
      <c r="L395" s="223">
        <f t="shared" ca="1" si="602"/>
        <v>1.2139416919246974E-4</v>
      </c>
      <c r="M395" s="223">
        <f t="shared" ca="1" si="603"/>
        <v>-1.1122707773332819E-4</v>
      </c>
      <c r="N395" s="223">
        <f t="shared" ca="1" si="604"/>
        <v>-2.7078524933903369E-4</v>
      </c>
      <c r="O395" s="223">
        <f t="shared" ca="1" si="605"/>
        <v>-2.524694403348934E-4</v>
      </c>
      <c r="P395" s="223">
        <f t="shared" ca="1" si="606"/>
        <v>-6.8310977625191726E-5</v>
      </c>
      <c r="Q395" s="223">
        <f t="shared" ca="1" si="607"/>
        <v>1.6071974285778996E-4</v>
      </c>
      <c r="R395" s="223">
        <f t="shared" ca="1" si="608"/>
        <v>2.8417654269890949E-4</v>
      </c>
      <c r="S395" s="223">
        <f t="shared" ca="1" si="609"/>
        <v>2.209628611560476E-4</v>
      </c>
      <c r="T395" s="223">
        <f t="shared" ca="1" si="610"/>
        <v>1.2602633497014678E-5</v>
      </c>
      <c r="U395" s="223">
        <f t="shared" ca="1" si="611"/>
        <v>-2.0403603839689685E-4</v>
      </c>
      <c r="V395" s="223">
        <f t="shared" ca="1" si="612"/>
        <v>-2.8664709089090733E-4</v>
      </c>
      <c r="W395" s="223">
        <f t="shared" ca="1" si="613"/>
        <v>-1.8096480314037485E-4</v>
      </c>
      <c r="X395" s="223">
        <f t="shared" ca="1" si="614"/>
        <v>4.3590022768813874E-5</v>
      </c>
      <c r="Y395" s="223">
        <f t="shared" ca="1" si="615"/>
        <v>2.3951134340513994E-4</v>
      </c>
      <c r="Z395" s="223">
        <f t="shared" ca="1" si="616"/>
        <v>2.7810195213350821E-4</v>
      </c>
      <c r="AA395" s="223">
        <f t="shared" ca="1" si="617"/>
        <v>1.3401236922624824E-4</v>
      </c>
      <c r="AB395" s="223">
        <f t="shared" ca="1" si="618"/>
        <v>-9.8107538905203734E-5</v>
      </c>
      <c r="AC395" s="223">
        <f t="shared" ca="1" si="619"/>
        <v>-2.6578236180583204E-4</v>
      </c>
      <c r="AD395" s="223">
        <f t="shared" ca="1" si="620"/>
        <v>-2.5886951131698957E-4</v>
      </c>
      <c r="AE395" s="223">
        <f t="shared" ca="1" si="621"/>
        <v>-8.1909915117759827E-5</v>
      </c>
      <c r="AF395" s="223">
        <f t="shared" ca="1" si="622"/>
        <v>1.4885483734080788E-4</v>
      </c>
      <c r="AG395" s="223">
        <f t="shared" ca="1" si="623"/>
        <v>2.8183951309479179E-4</v>
      </c>
      <c r="AH395" s="223">
        <f t="shared" ca="1" si="624"/>
        <v>2.2968886035625385E-4</v>
      </c>
      <c r="AI395" s="223">
        <f t="shared" ca="1" si="625"/>
        <v>2.6659708906905566E-5</v>
      </c>
      <c r="AJ395" s="223">
        <f t="shared" ca="1" si="626"/>
        <v>-1.9388172785615932E-4</v>
      </c>
      <c r="AK395" s="223">
        <f t="shared" ca="1" si="627"/>
        <v>-2.8706572995293867E-4</v>
      </c>
      <c r="AL395" s="223">
        <f t="shared" ca="1" si="628"/>
        <v>-1.9168139530302422E-4</v>
      </c>
      <c r="AM395" s="223">
        <f t="shared" ca="1" si="629"/>
        <v>2.9615014966304109E-5</v>
      </c>
      <c r="AN395" s="223">
        <f t="shared" ca="1" si="630"/>
        <v>2.3145785230012486E-4</v>
      </c>
      <c r="AO395" s="223">
        <f t="shared" ca="1" si="631"/>
        <v>2.8126017179731008E-4</v>
      </c>
      <c r="AP395" s="223">
        <f t="shared" ca="1" si="632"/>
        <v>1.4630772172446435E-4</v>
      </c>
      <c r="AQ395" s="223">
        <f t="shared" ca="1" si="633"/>
        <v>-8.4751650422651396E-5</v>
      </c>
      <c r="AR395" s="223">
        <f t="shared" ca="1" si="634"/>
        <v>-2.601391812832549E-4</v>
      </c>
      <c r="AS395" s="223">
        <f t="shared" ca="1" si="635"/>
        <v>-2.6464594297203209E-4</v>
      </c>
      <c r="AT395" s="223">
        <f t="shared" ca="1" si="636"/>
        <v>-9.5311524450349003E-5</v>
      </c>
      <c r="AU395" s="223">
        <f t="shared" ca="1" si="637"/>
        <v>1.3663132748252836E-4</v>
      </c>
      <c r="AV395" s="223">
        <f t="shared" ca="1" si="638"/>
        <v>2.7882350741740338E-4</v>
      </c>
      <c r="AW395" s="223">
        <f t="shared" ca="1" si="639"/>
        <v>2.3786151897349441E-4</v>
      </c>
      <c r="AX395" s="223">
        <f t="shared" ca="1" si="640"/>
        <v>4.065255874292449E-5</v>
      </c>
      <c r="AY395" s="223">
        <f t="shared" ca="1" si="641"/>
        <v>-1.8326033925098375E-4</v>
      </c>
      <c r="AZ395" s="223">
        <f t="shared" ca="1" si="642"/>
        <v>-2.8679280252752503E-4</v>
      </c>
      <c r="BA395" s="223">
        <f t="shared" ca="1" si="643"/>
        <v>-2.019362101950809E-4</v>
      </c>
      <c r="BB395" s="223">
        <f t="shared" ca="1" si="644"/>
        <v>1.5568661998773057E-5</v>
      </c>
      <c r="BC395" s="223">
        <f t="shared" ca="1" si="645"/>
        <v>2.2284675895560468E-4</v>
      </c>
      <c r="BD395" s="223">
        <f t="shared" ca="1" si="646"/>
        <v>2.8374081107177077E-4</v>
      </c>
      <c r="BE395" s="223">
        <f t="shared" ca="1" si="647"/>
        <v>1.5825060610600336E-4</v>
      </c>
      <c r="BF395" s="223">
        <f t="shared" ca="1" si="648"/>
        <v>-7.1191587790862048E-5</v>
      </c>
      <c r="BG395" s="223">
        <f t="shared" ca="1" si="649"/>
        <v>-2.5386930268746525E-4</v>
      </c>
      <c r="BH395" s="223">
        <f t="shared" ca="1" si="650"/>
        <v>-2.6978481937020874E-4</v>
      </c>
      <c r="BI395" s="223">
        <f t="shared" ca="1" si="651"/>
        <v>-1.0848351997223279E-4</v>
      </c>
      <c r="BJ395" s="223">
        <f t="shared" ca="1" si="652"/>
        <v>1.2407866078885252E-4</v>
      </c>
      <c r="BK395" s="223">
        <f t="shared" ca="1" si="653"/>
        <v>2.7513579148859084E-4</v>
      </c>
      <c r="BL395" s="223">
        <f t="shared" ca="1" si="654"/>
        <v>2.4546114835731877E-4</v>
      </c>
      <c r="BM395" s="223">
        <f t="shared" ca="1" si="655"/>
        <v>5.4547473004188136E-5</v>
      </c>
      <c r="BN395" s="223">
        <f t="shared" ca="1" si="656"/>
        <v>-1.7219746043684028E-4</v>
      </c>
      <c r="BO395" s="223">
        <f t="shared" ca="1" si="657"/>
        <v>-2.8582896612074001E-4</v>
      </c>
      <c r="BP395" s="223">
        <f t="shared" ca="1" si="658"/>
        <v>-2.1170454306925466E-4</v>
      </c>
      <c r="BQ395" s="223">
        <f t="shared" ca="1" si="659"/>
        <v>1.4848027608302503E-6</v>
      </c>
      <c r="BR395" s="223">
        <f t="shared" ca="1" si="660"/>
        <v>2.1369880824969028E-4</v>
      </c>
      <c r="BS395" s="223">
        <f t="shared" ca="1" si="661"/>
        <v>2.8553789387959978E-4</v>
      </c>
      <c r="BT395" s="223">
        <f t="shared" ca="1" si="662"/>
        <v>1.6981225091631608E-4</v>
      </c>
      <c r="BU395" s="223">
        <f t="shared" ca="1" si="663"/>
        <v>-5.7460018388438865E-5</v>
      </c>
      <c r="BV395" s="223">
        <f t="shared" ca="1" si="664"/>
        <v>-2.4698783070517685E-4</v>
      </c>
      <c r="BW395" s="223">
        <f t="shared" ca="1" si="665"/>
        <v>-2.7427376050816258E-4</v>
      </c>
      <c r="BX395" s="223">
        <f t="shared" ca="1" si="666"/>
        <v>-1.2139416919246936E-4</v>
      </c>
      <c r="BY395" s="223">
        <f t="shared" ca="1" si="667"/>
        <v>1.1122707773332929E-4</v>
      </c>
      <c r="BZ395" s="223">
        <f t="shared" ca="1" si="668"/>
        <v>2.7078524933903369E-4</v>
      </c>
      <c r="CA395" s="223">
        <f t="shared" ca="1" si="669"/>
        <v>2.5246944033489307E-4</v>
      </c>
      <c r="CB395" s="223">
        <f t="shared" ca="1" si="670"/>
        <v>6.8310977625190289E-5</v>
      </c>
      <c r="CC395" s="223">
        <f t="shared" ca="1" si="671"/>
        <v>-1.6071974285778988E-4</v>
      </c>
      <c r="CD395" s="223">
        <f t="shared" ca="1" si="672"/>
        <v>-2.8417654269890955E-4</v>
      </c>
      <c r="CE395" s="223">
        <f t="shared" ca="1" si="673"/>
        <v>-2.2096286115604665E-4</v>
      </c>
      <c r="CF395" s="223">
        <f t="shared" ca="1" si="674"/>
        <v>-1.26026334970127E-5</v>
      </c>
      <c r="CG395" s="223">
        <f t="shared" ca="1" si="675"/>
        <v>2.0403603839689606E-4</v>
      </c>
      <c r="CH395" s="223">
        <f t="shared" ca="1" si="676"/>
        <v>2.8664709089090733E-4</v>
      </c>
      <c r="CI395" s="223">
        <f t="shared" ca="1" si="677"/>
        <v>1.8096480314037494E-4</v>
      </c>
      <c r="CJ395" s="223">
        <f t="shared" ca="1" si="678"/>
        <v>-4.3590022768814741E-5</v>
      </c>
      <c r="CK395" s="223">
        <f t="shared" ca="1" si="679"/>
        <v>-2.3951134340514073E-4</v>
      </c>
      <c r="CL395" s="223">
        <f t="shared" ca="1" si="680"/>
        <v>-2.7810195213350756E-4</v>
      </c>
      <c r="CM395" s="223">
        <f t="shared" ca="1" si="681"/>
        <v>-1.3401236922624968E-4</v>
      </c>
      <c r="CN395" s="223">
        <f t="shared" ca="1" si="682"/>
        <v>9.8107538905203165E-5</v>
      </c>
      <c r="CO395" s="223">
        <f t="shared" ca="1" si="683"/>
        <v>2.657823618058322E-4</v>
      </c>
      <c r="CP395" s="223">
        <f t="shared" ca="1" si="684"/>
        <v>2.588695113169894E-4</v>
      </c>
      <c r="CQ395" s="223">
        <f t="shared" ca="1" si="685"/>
        <v>8.1909915117758458E-5</v>
      </c>
      <c r="CR395" s="223">
        <f t="shared" ca="1" si="686"/>
        <v>-1.4885483734080997E-4</v>
      </c>
      <c r="CS395" s="223">
        <f t="shared" ca="1" si="687"/>
        <v>-2.8183951309479168E-4</v>
      </c>
      <c r="CT395" s="223">
        <f t="shared" ca="1" si="688"/>
        <v>-2.2968886035625418E-4</v>
      </c>
      <c r="CU395" s="223">
        <f t="shared" ca="1" si="689"/>
        <v>-2.6659708906905132E-5</v>
      </c>
      <c r="CV395" s="223">
        <f t="shared" ca="1" si="690"/>
        <v>1.9388172785616035E-4</v>
      </c>
      <c r="CW395" s="223">
        <f t="shared" ca="1" si="691"/>
        <v>2.8706572995293867E-4</v>
      </c>
      <c r="CX395" s="223">
        <f t="shared" ca="1" si="692"/>
        <v>1.9168139530302241E-4</v>
      </c>
      <c r="CY395" s="223">
        <f t="shared" ca="1" si="693"/>
        <v>-2.9615014966303486E-5</v>
      </c>
      <c r="CZ395" s="223">
        <f t="shared" ca="1" si="694"/>
        <v>-2.3145785230012451E-4</v>
      </c>
      <c r="DA395" s="223">
        <f t="shared" ca="1" si="695"/>
        <v>-2.8126017179730997E-4</v>
      </c>
      <c r="DB395" s="223">
        <f t="shared" ca="1" si="696"/>
        <v>-1.4630772172446313E-4</v>
      </c>
      <c r="DC395" s="223">
        <f t="shared" ca="1" si="697"/>
        <v>8.4751650422652765E-5</v>
      </c>
      <c r="DD395" s="223">
        <f t="shared" ca="1" si="698"/>
        <v>2.6013918128325419E-4</v>
      </c>
      <c r="DE395" s="223">
        <f t="shared" ca="1" si="699"/>
        <v>2.6464594297203269E-4</v>
      </c>
      <c r="DF395" s="223">
        <f t="shared" ca="1" si="700"/>
        <v>9.531152445034861E-5</v>
      </c>
      <c r="DG395" s="223">
        <f t="shared" ca="1" si="701"/>
        <v>-1.3663132748252868E-4</v>
      </c>
      <c r="DH395" s="223">
        <f t="shared" ca="1" si="702"/>
        <v>-2.7882350741740349E-4</v>
      </c>
      <c r="DI395" s="223">
        <f t="shared" ca="1" si="703"/>
        <v>-2.37861518973493E-4</v>
      </c>
      <c r="DJ395" s="223">
        <f t="shared" ca="1" si="704"/>
        <v>-4.0652558742926116E-5</v>
      </c>
      <c r="DK395" s="223">
        <f t="shared" ca="1" si="705"/>
        <v>1.8326033925098253E-4</v>
      </c>
      <c r="DL395" s="223">
        <f t="shared" ca="1" si="706"/>
        <v>2.8679280252752508E-4</v>
      </c>
      <c r="DM395" s="223">
        <f t="shared" ca="1" si="707"/>
        <v>2.0193621019508063E-4</v>
      </c>
      <c r="DN395" s="223">
        <f t="shared" ca="1" si="708"/>
        <v>-1.5568661998773491E-5</v>
      </c>
      <c r="DO395" s="223">
        <f t="shared" ca="1" si="709"/>
        <v>-2.2284675895560622E-4</v>
      </c>
      <c r="DP395" s="223">
        <f t="shared" ca="1" si="710"/>
        <v>-2.8374081107177104E-4</v>
      </c>
      <c r="DQ395" s="223">
        <f t="shared" ca="1" si="711"/>
        <v>-1.58250606106003E-4</v>
      </c>
      <c r="DR395" s="223">
        <f t="shared" ca="1" si="712"/>
        <v>7.1191587790862454E-5</v>
      </c>
      <c r="DS395" s="223">
        <f t="shared" ca="1" si="713"/>
        <v>2.5386930268746547E-4</v>
      </c>
      <c r="DT395" s="223">
        <f t="shared" ca="1" si="714"/>
        <v>2.6978481937020793E-4</v>
      </c>
      <c r="DU395" s="223">
        <f t="shared" ca="1" si="715"/>
        <v>1.0848351997223051E-4</v>
      </c>
      <c r="DV395" s="223">
        <f t="shared" ca="1" si="716"/>
        <v>-1.2407866078885109E-4</v>
      </c>
      <c r="DW395" s="223">
        <f t="shared" ca="1" si="717"/>
        <v>-2.7513579148859095E-4</v>
      </c>
      <c r="DX395" s="223">
        <f t="shared" ca="1" si="718"/>
        <v>-2.4546114835731855E-4</v>
      </c>
      <c r="DY395" s="223">
        <f t="shared" ca="1" si="719"/>
        <v>-5.4547473004187689E-5</v>
      </c>
      <c r="DZ395" s="223">
        <f t="shared" ca="1" si="720"/>
        <v>1.7219746043684226E-4</v>
      </c>
      <c r="EA395" s="223">
        <f t="shared" ca="1" si="721"/>
        <v>2.8582896612074023E-4</v>
      </c>
      <c r="EB395" s="223">
        <f t="shared" ca="1" si="722"/>
        <v>2.1170454306925578E-4</v>
      </c>
      <c r="EC395" s="223">
        <f t="shared" ca="1" si="723"/>
        <v>-1.4848027608306568E-6</v>
      </c>
      <c r="ED395" s="223">
        <f t="shared" ca="1" si="724"/>
        <v>-2.1369880824969058E-4</v>
      </c>
      <c r="EE395" s="223">
        <f t="shared" ca="1" si="725"/>
        <v>-2.8553789387959978E-4</v>
      </c>
      <c r="EF395" s="223">
        <f t="shared" ca="1" si="726"/>
        <v>-1.698122509163141E-4</v>
      </c>
      <c r="EG395" s="223">
        <f t="shared" ca="1" si="727"/>
        <v>5.7460018388437293E-5</v>
      </c>
      <c r="EH395" s="223">
        <f t="shared" ca="1" si="728"/>
        <v>2.4698783070517603E-4</v>
      </c>
      <c r="EI395" s="223">
        <f t="shared" ca="1" si="729"/>
        <v>2.7427376050816242E-4</v>
      </c>
      <c r="EJ395" s="223">
        <f t="shared" ca="1" si="730"/>
        <v>1.2139416919246898E-4</v>
      </c>
      <c r="EK395" s="223">
        <f t="shared" ca="1" si="731"/>
        <v>-1.1122707773332969E-4</v>
      </c>
      <c r="EL395" s="223">
        <f t="shared" ca="1" si="732"/>
        <v>-2.707852493390345E-4</v>
      </c>
      <c r="EM395" s="223">
        <f t="shared" ca="1" si="733"/>
        <v>-2.5246944033489383E-4</v>
      </c>
      <c r="EN395" s="223">
        <f t="shared" ca="1" si="734"/>
        <v>-6.8310977625191875E-5</v>
      </c>
      <c r="EO395" s="223">
        <f t="shared" ca="1" si="735"/>
        <v>1.6071974285779023E-4</v>
      </c>
      <c r="EP395" s="223">
        <f t="shared" ca="1" si="736"/>
        <v>2.841765426989096E-4</v>
      </c>
      <c r="EQ395" s="223">
        <f t="shared" ca="1" si="737"/>
        <v>2.209628611560464E-4</v>
      </c>
      <c r="ER395" s="223">
        <f t="shared" ca="1" si="738"/>
        <v>1.2602633497012293E-5</v>
      </c>
      <c r="ES395" s="223">
        <f t="shared" ca="1" si="739"/>
        <v>-2.0403603839689636E-4</v>
      </c>
      <c r="ET395" s="223">
        <f t="shared" ca="1" si="740"/>
        <v>-2.8664709089090733E-4</v>
      </c>
      <c r="EU395" s="223">
        <f t="shared" ca="1" si="741"/>
        <v>-1.8096480314037461E-4</v>
      </c>
      <c r="EV395" s="223">
        <f t="shared" ca="1" si="742"/>
        <v>4.3590022768815175E-5</v>
      </c>
      <c r="EW395" s="223">
        <f t="shared" ca="1" si="743"/>
        <v>2.3951134340514097E-4</v>
      </c>
      <c r="EX395" s="223">
        <f t="shared" ca="1" si="744"/>
        <v>2.7810195213350745E-4</v>
      </c>
      <c r="EY395" s="223">
        <f t="shared" ca="1" si="745"/>
        <v>1.340123692262493E-4</v>
      </c>
      <c r="EZ395" s="223">
        <f t="shared" ca="1" si="746"/>
        <v>-9.8107538905203585E-5</v>
      </c>
      <c r="FA395" s="223">
        <f t="shared" ca="1" si="747"/>
        <v>-2.6578236180583236E-4</v>
      </c>
      <c r="FB395" s="223">
        <f t="shared" ca="1" si="748"/>
        <v>-2.5886951131698919E-4</v>
      </c>
      <c r="FC395" s="223">
        <f t="shared" ca="1" si="749"/>
        <v>-8.1909915117758038E-5</v>
      </c>
      <c r="FD395" s="223">
        <f t="shared" ca="1" si="750"/>
        <v>1.4885483734081032E-4</v>
      </c>
      <c r="FE395" s="223">
        <f t="shared" ca="1" si="751"/>
        <v>2.8183951309479255E-4</v>
      </c>
      <c r="FF395" s="223">
        <f t="shared" ca="1" si="752"/>
        <v>2.2968886035625149E-4</v>
      </c>
      <c r="FG395" s="223">
        <f t="shared" ca="1" si="753"/>
        <v>2.665970890690066E-5</v>
      </c>
      <c r="FH395" s="223">
        <f t="shared" ca="1" si="754"/>
        <v>-1.9388172785615769E-4</v>
      </c>
      <c r="FI395" s="223">
        <f t="shared" ca="1" si="755"/>
        <v>-2.8706572995293867E-4</v>
      </c>
      <c r="FJ395" s="223">
        <f t="shared" ca="1" si="756"/>
        <v>-1.9168139530302512E-4</v>
      </c>
      <c r="FK395" s="223">
        <f t="shared" ca="1" si="757"/>
        <v>2.9615014966303919E-5</v>
      </c>
      <c r="FL395" s="223">
        <f t="shared" ca="1" si="758"/>
        <v>2.3145785230012473E-4</v>
      </c>
      <c r="FM395" s="223">
        <f t="shared" ca="1" si="759"/>
        <v>2.8126017179730986E-4</v>
      </c>
      <c r="FN395" s="223">
        <f t="shared" ca="1" si="760"/>
        <v>1.4630772172446278E-4</v>
      </c>
      <c r="FO395" s="223">
        <f t="shared" ca="1" si="761"/>
        <v>-8.4751650422653158E-5</v>
      </c>
      <c r="FP395" s="223">
        <f t="shared" ca="1" si="762"/>
        <v>-2.6013918128325614E-4</v>
      </c>
      <c r="FQ395" s="223">
        <f t="shared" ca="1" si="763"/>
        <v>-2.6464594297203096E-4</v>
      </c>
      <c r="FR395" s="223">
        <f t="shared" ca="1" si="764"/>
        <v>-9.5311524450344382E-5</v>
      </c>
      <c r="FS395" s="223">
        <f t="shared" ca="1" si="765"/>
        <v>1.3663132748252549E-4</v>
      </c>
      <c r="FT395" s="223">
        <f t="shared" ca="1" si="766"/>
        <v>2.7882350741740262E-4</v>
      </c>
      <c r="FU395" s="223">
        <f t="shared" ca="1" si="767"/>
        <v>2.3786151897349506E-4</v>
      </c>
      <c r="FV395" s="223">
        <f t="shared" ca="1" si="768"/>
        <v>4.0652558742925682E-5</v>
      </c>
      <c r="FW395" s="223">
        <f t="shared" ca="1" si="769"/>
        <v>-1.8326033925098283E-4</v>
      </c>
      <c r="FX395" s="223">
        <f t="shared" ca="1" si="770"/>
        <v>-2.8679280252752514E-4</v>
      </c>
      <c r="FY395" s="223">
        <f t="shared" ca="1" si="771"/>
        <v>-2.0193621019508031E-4</v>
      </c>
      <c r="FZ395" s="223">
        <f t="shared" ca="1" si="772"/>
        <v>1.5568661998773925E-5</v>
      </c>
      <c r="GA395" s="223">
        <f t="shared" ca="1" si="773"/>
        <v>2.2284675895560649E-4</v>
      </c>
      <c r="GB395" s="223">
        <f t="shared" ca="1" si="774"/>
        <v>2.8374081107177028E-4</v>
      </c>
      <c r="GC395" s="223">
        <f t="shared" ca="1" si="775"/>
        <v>1.5825060610599926E-4</v>
      </c>
      <c r="GD395" s="223">
        <f t="shared" ca="1" si="776"/>
        <v>-7.1191587790866805E-5</v>
      </c>
      <c r="GE395" s="223">
        <f t="shared" ca="1" si="777"/>
        <v>-2.5386930268746374E-4</v>
      </c>
      <c r="GF395" s="223">
        <f t="shared" ca="1" si="778"/>
        <v>-2.6978481937020918E-4</v>
      </c>
      <c r="GG395" s="223">
        <f t="shared" ca="1" si="779"/>
        <v>-1.0848351997223393E-4</v>
      </c>
      <c r="GH395" s="223">
        <f t="shared" ca="1" si="780"/>
        <v>1.2407866078885144E-4</v>
      </c>
      <c r="GI395" s="223">
        <f t="shared" ca="1" si="781"/>
        <v>2.7513579148859106E-4</v>
      </c>
      <c r="GJ395" s="223">
        <f t="shared" ca="1" si="782"/>
        <v>2.4546114835731833E-4</v>
      </c>
      <c r="GK395" s="223">
        <f t="shared" ca="1" si="783"/>
        <v>5.4547473004187296E-5</v>
      </c>
      <c r="GL395" s="223">
        <f t="shared" ca="1" si="784"/>
        <v>-1.7219746043684262E-4</v>
      </c>
      <c r="GM395" s="223">
        <f t="shared" ca="1" si="785"/>
        <v>-2.8582896612074028E-4</v>
      </c>
      <c r="GN395" s="223">
        <f t="shared" ca="1" si="786"/>
        <v>-2.1170454306925274E-4</v>
      </c>
      <c r="GO395" s="223">
        <f t="shared" ca="1" si="787"/>
        <v>1.4848027608351563E-6</v>
      </c>
      <c r="GP395" s="223">
        <f t="shared" ca="1" si="788"/>
        <v>2.1369880824969359E-4</v>
      </c>
      <c r="GQ395" s="223">
        <f t="shared" ca="1" si="789"/>
        <v>2.855378938796001E-4</v>
      </c>
      <c r="GR395" s="223">
        <f t="shared" ca="1" si="790"/>
        <v>1.6981225091631705E-4</v>
      </c>
      <c r="GS395" s="223">
        <f t="shared" ca="1" si="791"/>
        <v>-5.7460018388437713E-5</v>
      </c>
      <c r="GT395" s="223">
        <f t="shared" ca="1" si="792"/>
        <v>-2.469878307051762E-4</v>
      </c>
      <c r="GU395" s="223">
        <f t="shared" ca="1" si="793"/>
        <v>-2.7427376050816231E-4</v>
      </c>
      <c r="GV395" s="223">
        <f t="shared" ca="1" si="794"/>
        <v>-1.213941691924686E-4</v>
      </c>
      <c r="GW395" s="223">
        <f t="shared" ca="1" si="795"/>
        <v>1.1122707773333006E-4</v>
      </c>
      <c r="GX395" s="223">
        <f t="shared" ca="1" si="796"/>
        <v>2.7078524933903461E-4</v>
      </c>
      <c r="GY395" s="223">
        <f t="shared" ca="1" si="797"/>
        <v>2.5246944033489166E-4</v>
      </c>
      <c r="GZ395" s="223">
        <f t="shared" ca="1" si="798"/>
        <v>6.8310977625187511E-5</v>
      </c>
      <c r="HA395" s="223">
        <f t="shared" ca="1" si="799"/>
        <v>-1.6071974285779397E-4</v>
      </c>
      <c r="HB395" s="223">
        <f t="shared" ca="1" si="800"/>
        <v>-2.8417654269890911E-4</v>
      </c>
      <c r="HC395" s="223">
        <f t="shared" ca="1" si="801"/>
        <v>-2.2096286115604871E-4</v>
      </c>
      <c r="HD395" s="223">
        <f t="shared" ca="1" si="802"/>
        <v>-1.2602633497015952E-5</v>
      </c>
      <c r="HE395" s="223">
        <f t="shared" ca="1" si="803"/>
        <v>2.0403603839689666E-4</v>
      </c>
      <c r="HF395" s="223">
        <f t="shared" ca="1" si="804"/>
        <v>2.8664709089090733E-4</v>
      </c>
      <c r="HG395" s="223">
        <f t="shared" ca="1" si="805"/>
        <v>1.8096480314037426E-4</v>
      </c>
      <c r="HH395" s="223">
        <f t="shared" ca="1" si="806"/>
        <v>-4.3590022768815595E-5</v>
      </c>
      <c r="HI395" s="223">
        <f t="shared" ca="1" si="807"/>
        <v>-2.3951134340514119E-4</v>
      </c>
      <c r="HJ395" s="223">
        <f t="shared" ca="1" si="808"/>
        <v>-2.7810195213350734E-4</v>
      </c>
      <c r="HK395" s="223">
        <f t="shared" ca="1" si="809"/>
        <v>-1.3401236922624534E-4</v>
      </c>
      <c r="HL395" s="223">
        <f t="shared" ca="1" si="810"/>
        <v>9.81075389052078E-5</v>
      </c>
      <c r="HM395" s="223">
        <f t="shared" ca="1" si="811"/>
        <v>2.6578236180583404E-4</v>
      </c>
      <c r="HN395" s="223">
        <f t="shared" ca="1" si="812"/>
        <v>2.5886951131699081E-4</v>
      </c>
      <c r="HO395" s="223">
        <f t="shared" ca="1" si="813"/>
        <v>8.1909915117761548E-5</v>
      </c>
      <c r="HP395" s="223">
        <f t="shared" ca="1" si="814"/>
        <v>-1.4885483734080723E-4</v>
      </c>
      <c r="HQ395" s="223">
        <f t="shared" ca="1" si="815"/>
        <v>-2.8183951309479184E-4</v>
      </c>
      <c r="HR395" s="223">
        <f t="shared" ca="1" si="816"/>
        <v>-2.2968886035625366E-4</v>
      </c>
      <c r="HS395" s="223">
        <f t="shared" ca="1" si="817"/>
        <v>-2.6659708906904319E-5</v>
      </c>
      <c r="HT395" s="223">
        <f t="shared" ca="1" si="818"/>
        <v>1.93881727856161E-4</v>
      </c>
      <c r="HU395" s="223">
        <f t="shared" ca="1" si="819"/>
        <v>2.8706572995293867E-4</v>
      </c>
      <c r="HV395" s="223">
        <f t="shared" ca="1" si="820"/>
        <v>1.9168139530302176E-4</v>
      </c>
      <c r="HW395" s="223">
        <f t="shared" ca="1" si="821"/>
        <v>-2.9615014966308392E-5</v>
      </c>
      <c r="HX395" s="223">
        <f t="shared" ca="1" si="822"/>
        <v>-2.3145785230012741E-4</v>
      </c>
      <c r="HY395" s="223">
        <f t="shared" ca="1" si="823"/>
        <v>-2.8126017179731062E-4</v>
      </c>
      <c r="HZ395" s="223">
        <f t="shared" ca="1" si="824"/>
        <v>-1.4630772172446592E-4</v>
      </c>
      <c r="IA395" s="223">
        <f t="shared" ca="1" si="825"/>
        <v>8.4751650422649702E-5</v>
      </c>
      <c r="IB395" s="223">
        <f t="shared" ca="1" si="826"/>
        <v>2.6013918128325457E-4</v>
      </c>
      <c r="IC395" s="223">
        <f t="shared" ca="1" si="827"/>
        <v>2.6464594297203237E-4</v>
      </c>
      <c r="ID395" s="223">
        <f t="shared" ca="1" si="828"/>
        <v>9.5311524450347851E-5</v>
      </c>
      <c r="IE395" s="223">
        <f t="shared" ca="1" si="829"/>
        <v>-7.2481487150861777E-5</v>
      </c>
      <c r="IF395" s="223">
        <f t="shared" ca="1" si="830"/>
        <v>-2.7882350741740365E-4</v>
      </c>
      <c r="IG395" s="223">
        <f t="shared" ca="1" si="831"/>
        <v>-2.3786151897349254E-4</v>
      </c>
      <c r="IH395" s="223">
        <f t="shared" ca="1" si="832"/>
        <v>-4.065255874292121E-5</v>
      </c>
      <c r="II395" s="223">
        <f t="shared" ca="1" si="833"/>
        <v>1.8326033925098633E-4</v>
      </c>
      <c r="IJ395" s="223">
        <f t="shared" ca="1" si="834"/>
        <v>2.8679280252752535E-4</v>
      </c>
      <c r="IK395" s="223">
        <f t="shared" ca="1" si="835"/>
        <v>2.0193621019508294E-4</v>
      </c>
      <c r="IL395" s="223">
        <f t="shared" ca="1" si="836"/>
        <v>-1.5568661998770293E-5</v>
      </c>
      <c r="IM395" s="223">
        <f t="shared" ca="1" si="837"/>
        <v>-2.2284675895560419E-4</v>
      </c>
      <c r="IN395" s="223">
        <f t="shared" ca="1" si="838"/>
        <v>-2.8374081107177083E-4</v>
      </c>
      <c r="IO395" s="223">
        <f t="shared" ca="1" si="839"/>
        <v>-1.582506061060023E-4</v>
      </c>
      <c r="IP395" s="223">
        <f t="shared" ca="1" si="840"/>
        <v>7.1191587790863268E-5</v>
      </c>
      <c r="IQ395" s="223">
        <f t="shared" ca="1" si="841"/>
        <v>2.5386930268746585E-4</v>
      </c>
      <c r="IR395" s="223">
        <f t="shared" ca="1" si="842"/>
        <v>2.6978481937020766E-4</v>
      </c>
      <c r="IS395" s="223">
        <f t="shared" ca="1" si="843"/>
        <v>1.0848351997222974E-4</v>
      </c>
      <c r="IT395" s="223">
        <f t="shared" ca="1" si="844"/>
        <v>-1.240786607888555E-4</v>
      </c>
      <c r="IU395" s="223">
        <f t="shared" ca="1" si="845"/>
        <v>-2.7513579148859236E-4</v>
      </c>
      <c r="IV395" s="223">
        <f t="shared" ca="1" si="846"/>
        <v>-2.45461148357316E-4</v>
      </c>
      <c r="IW395" s="223">
        <f t="shared" ca="1" si="847"/>
        <v>-5.454747300419086E-5</v>
      </c>
      <c r="IX395" s="223">
        <f t="shared" ca="1" si="848"/>
        <v>1.7219746043683966E-4</v>
      </c>
      <c r="IY395" s="223">
        <f t="shared" ca="1" si="849"/>
        <v>2.8582896612073996E-4</v>
      </c>
      <c r="IZ395" s="223">
        <f t="shared" ca="1" si="850"/>
        <v>2.1170454306925521E-4</v>
      </c>
      <c r="JA395" s="223">
        <f t="shared" ca="1" si="851"/>
        <v>-1.4848027608314971E-6</v>
      </c>
      <c r="JB395" s="223">
        <f t="shared" ca="1" si="852"/>
        <v>-2.1369880824969115E-4</v>
      </c>
    </row>
    <row r="396" spans="2:262">
      <c r="B396" s="230">
        <v>35</v>
      </c>
      <c r="C396" s="229">
        <f t="shared" si="853"/>
        <v>6.8359375000000028E-4</v>
      </c>
      <c r="D396" s="226">
        <f t="shared" ca="1" si="597"/>
        <v>50.067479063390323</v>
      </c>
      <c r="E396" s="225">
        <f ca="1">AO361</f>
        <v>6.7479063390319893E-2</v>
      </c>
      <c r="F396" s="224">
        <v>35</v>
      </c>
      <c r="G396" s="223">
        <f t="shared" ca="1" si="854"/>
        <v>-1.6985060646693964E-3</v>
      </c>
      <c r="H396" s="223">
        <f t="shared" ca="1" si="598"/>
        <v>-9.2901015297819248E-4</v>
      </c>
      <c r="I396" s="223">
        <f t="shared" ca="1" si="599"/>
        <v>4.8489765916201878E-4</v>
      </c>
      <c r="J396" s="223">
        <f t="shared" ca="1" si="600"/>
        <v>1.5624541181311665E-3</v>
      </c>
      <c r="K396" s="223">
        <f t="shared" ca="1" si="601"/>
        <v>1.5562075374871225E-3</v>
      </c>
      <c r="L396" s="223">
        <f t="shared" ca="1" si="602"/>
        <v>4.7049088484195226E-4</v>
      </c>
      <c r="M396" s="223">
        <f t="shared" ca="1" si="603"/>
        <v>-9.4158379981500954E-4</v>
      </c>
      <c r="N396" s="223">
        <f t="shared" ca="1" si="604"/>
        <v>-1.700524819650732E-3</v>
      </c>
      <c r="O396" s="223">
        <f t="shared" ca="1" si="605"/>
        <v>-1.2798894621144452E-3</v>
      </c>
      <c r="P396" s="223">
        <f t="shared" ca="1" si="606"/>
        <v>2.8546742378986688E-5</v>
      </c>
      <c r="Q396" s="223">
        <f t="shared" ca="1" si="607"/>
        <v>1.3171813758679487E-3</v>
      </c>
      <c r="R396" s="223">
        <f t="shared" ca="1" si="608"/>
        <v>1.692147465543884E-3</v>
      </c>
      <c r="S396" s="223">
        <f t="shared" ca="1" si="609"/>
        <v>8.933481656647035E-4</v>
      </c>
      <c r="T396" s="223">
        <f t="shared" ca="1" si="610"/>
        <v>-5.2512594331437169E-4</v>
      </c>
      <c r="U396" s="223">
        <f t="shared" ca="1" si="611"/>
        <v>-1.5793441762715678E-3</v>
      </c>
      <c r="V396" s="223">
        <f t="shared" ca="1" si="612"/>
        <v>-1.5380435079212105E-3</v>
      </c>
      <c r="W396" s="223">
        <f t="shared" ca="1" si="613"/>
        <v>-4.2987232503942602E-4</v>
      </c>
      <c r="X396" s="223">
        <f t="shared" ca="1" si="614"/>
        <v>9.7648165061490631E-4</v>
      </c>
      <c r="Y396" s="223">
        <f t="shared" ca="1" si="615"/>
        <v>1.7054949166880966E-3</v>
      </c>
      <c r="Z396" s="223">
        <f t="shared" ca="1" si="616"/>
        <v>1.2514842761378515E-3</v>
      </c>
      <c r="AA396" s="223">
        <f t="shared" ca="1" si="617"/>
        <v>-7.0623831574279073E-5</v>
      </c>
      <c r="AB396" s="223">
        <f t="shared" ca="1" si="618"/>
        <v>-1.3437434138371686E-3</v>
      </c>
      <c r="AC396" s="223">
        <f t="shared" ca="1" si="619"/>
        <v>-1.6847695800585977E-3</v>
      </c>
      <c r="AD396" s="223">
        <f t="shared" ca="1" si="620"/>
        <v>-8.5714805882065718E-4</v>
      </c>
      <c r="AE396" s="223">
        <f t="shared" ca="1" si="621"/>
        <v>5.6503791123419455E-4</v>
      </c>
      <c r="AF396" s="223">
        <f t="shared" ca="1" si="622"/>
        <v>1.5952828965356664E-3</v>
      </c>
      <c r="AG396" s="223">
        <f t="shared" ca="1" si="623"/>
        <v>1.5189530184572786E-3</v>
      </c>
      <c r="AH396" s="223">
        <f t="shared" ca="1" si="624"/>
        <v>3.8899482622225471E-4</v>
      </c>
      <c r="AI396" s="223">
        <f t="shared" ca="1" si="625"/>
        <v>-1.0107913053814732E-3</v>
      </c>
      <c r="AJ396" s="223">
        <f t="shared" ca="1" si="626"/>
        <v>-1.7094376873602107E-3</v>
      </c>
      <c r="AK396" s="223">
        <f t="shared" ca="1" si="627"/>
        <v>-1.2223252428293235E-3</v>
      </c>
      <c r="AL396" s="223">
        <f t="shared" ca="1" si="628"/>
        <v>1.1265837961422337E-4</v>
      </c>
      <c r="AM396" s="223">
        <f t="shared" ca="1" si="629"/>
        <v>1.3694960310196994E-3</v>
      </c>
      <c r="AN396" s="223">
        <f t="shared" ca="1" si="630"/>
        <v>1.6763768523758763E-3</v>
      </c>
      <c r="AO396" s="223">
        <f t="shared" ca="1" si="631"/>
        <v>8.2043163803681017E-4</v>
      </c>
      <c r="AP396" s="223">
        <f t="shared" ca="1" si="632"/>
        <v>-6.0460952144441812E-4</v>
      </c>
      <c r="AQ396" s="223">
        <f t="shared" ca="1" si="633"/>
        <v>-1.6102606780343601E-3</v>
      </c>
      <c r="AR396" s="223">
        <f t="shared" ca="1" si="634"/>
        <v>-1.4989475684923366E-3</v>
      </c>
      <c r="AS396" s="223">
        <f t="shared" ca="1" si="635"/>
        <v>-3.4788301146722355E-4</v>
      </c>
      <c r="AT396" s="223">
        <f t="shared" ca="1" si="636"/>
        <v>1.0444920972616002E-3</v>
      </c>
      <c r="AU396" s="223">
        <f t="shared" ca="1" si="637"/>
        <v>1.7123507566894516E-3</v>
      </c>
      <c r="AV396" s="223">
        <f t="shared" ca="1" si="638"/>
        <v>1.1924299265001954E-3</v>
      </c>
      <c r="AW396" s="223">
        <f t="shared" ca="1" si="639"/>
        <v>-1.5462506645885635E-4</v>
      </c>
      <c r="AX396" s="223">
        <f t="shared" ca="1" si="640"/>
        <v>-1.3944237150018916E-3</v>
      </c>
      <c r="AY396" s="223">
        <f t="shared" ca="1" si="641"/>
        <v>-1.6669743379610501E-3</v>
      </c>
      <c r="AZ396" s="223">
        <f t="shared" ca="1" si="642"/>
        <v>-7.8322101991212464E-4</v>
      </c>
      <c r="BA396" s="223">
        <f t="shared" ca="1" si="643"/>
        <v>6.4381693748672959E-4</v>
      </c>
      <c r="BB396" s="223">
        <f t="shared" ca="1" si="644"/>
        <v>1.6242684987121331E-3</v>
      </c>
      <c r="BC396" s="223">
        <f t="shared" ca="1" si="645"/>
        <v>1.4780392085613978E-3</v>
      </c>
      <c r="BD396" s="223">
        <f t="shared" ca="1" si="646"/>
        <v>3.065616449942684E-4</v>
      </c>
      <c r="BE396" s="223">
        <f t="shared" ca="1" si="647"/>
        <v>-1.0775637261584115E-3</v>
      </c>
      <c r="BF396" s="223">
        <f t="shared" ca="1" si="648"/>
        <v>-1.714232369951781E-3</v>
      </c>
      <c r="BG396" s="223">
        <f t="shared" ca="1" si="649"/>
        <v>-1.1618163349711749E-3</v>
      </c>
      <c r="BH396" s="223">
        <f t="shared" ca="1" si="650"/>
        <v>1.9649861294525795E-4</v>
      </c>
      <c r="BI396" s="223">
        <f t="shared" ca="1" si="651"/>
        <v>1.4185114502790316E-3</v>
      </c>
      <c r="BJ396" s="223">
        <f t="shared" ca="1" si="652"/>
        <v>1.6565677005372236E-3</v>
      </c>
      <c r="BK396" s="223">
        <f t="shared" ca="1" si="653"/>
        <v>7.4553861873156448E-4</v>
      </c>
      <c r="BL396" s="223">
        <f t="shared" ca="1" si="654"/>
        <v>-6.8263654227976528E-4</v>
      </c>
      <c r="BM396" s="223">
        <f t="shared" ca="1" si="655"/>
        <v>-1.637297920781591E-3</v>
      </c>
      <c r="BN396" s="223">
        <f t="shared" ca="1" si="656"/>
        <v>-1.4562405330786673E-3</v>
      </c>
      <c r="BO396" s="223">
        <f t="shared" ca="1" si="657"/>
        <v>-2.6505561724944648E-4</v>
      </c>
      <c r="BP396" s="223">
        <f t="shared" ca="1" si="658"/>
        <v>1.1099862709592883E-3</v>
      </c>
      <c r="BQ396" s="223">
        <f t="shared" ca="1" si="659"/>
        <v>1.715081393733729E-3</v>
      </c>
      <c r="BR396" s="223">
        <f t="shared" ca="1" si="660"/>
        <v>1.1305029087250789E-3</v>
      </c>
      <c r="BS396" s="223">
        <f t="shared" ca="1" si="661"/>
        <v>-2.3825379601477776E-4</v>
      </c>
      <c r="BT396" s="223">
        <f t="shared" ca="1" si="662"/>
        <v>-1.4417447273000897E-3</v>
      </c>
      <c r="BU396" s="223">
        <f t="shared" ca="1" si="663"/>
        <v>-1.6451632086736489E-3</v>
      </c>
      <c r="BV396" s="223">
        <f t="shared" ca="1" si="664"/>
        <v>-7.0740713296456499E-4</v>
      </c>
      <c r="BW396" s="223">
        <f t="shared" ca="1" si="665"/>
        <v>7.2104495234515619E-4</v>
      </c>
      <c r="BX396" s="223">
        <f t="shared" ca="1" si="666"/>
        <v>1.6493410958060828E-3</v>
      </c>
      <c r="BY396" s="223">
        <f t="shared" ca="1" si="667"/>
        <v>1.433564672751151E-3</v>
      </c>
      <c r="BZ396" s="223">
        <f t="shared" ca="1" si="668"/>
        <v>2.2338992991186176E-4</v>
      </c>
      <c r="CA396" s="223">
        <f t="shared" ca="1" si="669"/>
        <v>-1.1417402015356081E-3</v>
      </c>
      <c r="CB396" s="223">
        <f t="shared" ca="1" si="670"/>
        <v>-1.7148973166151156E-3</v>
      </c>
      <c r="CC396" s="223">
        <f t="shared" ca="1" si="671"/>
        <v>-1.0985085097989934E-3</v>
      </c>
      <c r="CD396" s="223">
        <f t="shared" ca="1" si="672"/>
        <v>2.7986546390647358E-4</v>
      </c>
      <c r="CE396" s="223">
        <f t="shared" ca="1" si="673"/>
        <v>1.4641095512077167E-3</v>
      </c>
      <c r="CF396" s="223">
        <f t="shared" ca="1" si="674"/>
        <v>1.6327677320097842E-3</v>
      </c>
      <c r="CG396" s="223">
        <f t="shared" ca="1" si="675"/>
        <v>6.6884953159231293E-4</v>
      </c>
      <c r="CH396" s="223">
        <f t="shared" ca="1" si="676"/>
        <v>-7.5901903189286139E-4</v>
      </c>
      <c r="CI396" s="223">
        <f t="shared" ca="1" si="677"/>
        <v>-1.6603907694272971E-3</v>
      </c>
      <c r="CJ396" s="223">
        <f t="shared" ca="1" si="678"/>
        <v>-1.4100252866691987E-3</v>
      </c>
      <c r="CK396" s="223">
        <f t="shared" ca="1" si="679"/>
        <v>-1.8158968083358559E-4</v>
      </c>
      <c r="CL396" s="223">
        <f t="shared" ca="1" si="680"/>
        <v>1.1728063905069299E-3</v>
      </c>
      <c r="CM396" s="223">
        <f t="shared" ca="1" si="681"/>
        <v>1.7136802494771152E-3</v>
      </c>
      <c r="CN396" s="223">
        <f t="shared" ca="1" si="682"/>
        <v>1.0658524104224839E-3</v>
      </c>
      <c r="CO396" s="223">
        <f t="shared" ca="1" si="683"/>
        <v>-3.2130855130754407E-4</v>
      </c>
      <c r="CP396" s="223">
        <f t="shared" ca="1" si="684"/>
        <v>-1.4855924502682853E-3</v>
      </c>
      <c r="CQ396" s="223">
        <f t="shared" ca="1" si="685"/>
        <v>-1.6193887371172748E-3</v>
      </c>
      <c r="CR396" s="223">
        <f t="shared" ca="1" si="686"/>
        <v>-6.2988904027213568E-4</v>
      </c>
      <c r="CS396" s="223">
        <f t="shared" ca="1" si="687"/>
        <v>7.9653590675730457E-4</v>
      </c>
      <c r="CT396" s="223">
        <f t="shared" ca="1" si="688"/>
        <v>1.6704402857350181E-3</v>
      </c>
      <c r="CU396" s="223">
        <f t="shared" ca="1" si="689"/>
        <v>1.3856365540788047E-3</v>
      </c>
      <c r="CV396" s="223">
        <f t="shared" ca="1" si="690"/>
        <v>1.3968004892165068E-4</v>
      </c>
      <c r="CW396" s="223">
        <f t="shared" ca="1" si="691"/>
        <v>-1.203166124762666E-3</v>
      </c>
      <c r="CX396" s="223">
        <f t="shared" ca="1" si="692"/>
        <v>-1.7114309254354593E-3</v>
      </c>
      <c r="CY396" s="223">
        <f t="shared" ca="1" si="693"/>
        <v>-1.0325542814087246E-3</v>
      </c>
      <c r="CZ396" s="223">
        <f t="shared" ca="1" si="694"/>
        <v>3.6255809445180718E-4</v>
      </c>
      <c r="DA396" s="223">
        <f t="shared" ca="1" si="695"/>
        <v>1.5061804839866921E-3</v>
      </c>
      <c r="DB396" s="223">
        <f t="shared" ca="1" si="696"/>
        <v>1.6050342830023711E-3</v>
      </c>
      <c r="DC396" s="223">
        <f t="shared" ca="1" si="697"/>
        <v>5.9054912734716677E-4</v>
      </c>
      <c r="DD396" s="223">
        <f t="shared" ca="1" si="698"/>
        <v>-8.3357297817591254E-4</v>
      </c>
      <c r="DE396" s="223">
        <f t="shared" ca="1" si="699"/>
        <v>-1.6794835912763983E-3</v>
      </c>
      <c r="DF396" s="223">
        <f t="shared" ca="1" si="700"/>
        <v>-1.3604131658405219E-3</v>
      </c>
      <c r="DG396" s="223">
        <f t="shared" ca="1" si="701"/>
        <v>-9.7686278971218996E-5</v>
      </c>
      <c r="DH396" s="223">
        <f t="shared" ca="1" si="702"/>
        <v>1.2328011167341238E-3</v>
      </c>
      <c r="DI396" s="223">
        <f t="shared" ca="1" si="703"/>
        <v>1.7081506993988469E-3</v>
      </c>
      <c r="DJ396" s="223">
        <f t="shared" ca="1" si="704"/>
        <v>9.9863418030553654E-4</v>
      </c>
      <c r="DK396" s="223">
        <f t="shared" ca="1" si="705"/>
        <v>-4.0358924615689293E-4</v>
      </c>
      <c r="DL396" s="223">
        <f t="shared" ca="1" si="706"/>
        <v>-1.525861250901261E-3</v>
      </c>
      <c r="DM396" s="223">
        <f t="shared" ca="1" si="707"/>
        <v>-1.5897130162514845E-3</v>
      </c>
      <c r="DN396" s="223">
        <f t="shared" ca="1" si="708"/>
        <v>-5.508534897099382E-4</v>
      </c>
      <c r="DO396" s="223">
        <f t="shared" ca="1" si="709"/>
        <v>8.7010793640176923E-4</v>
      </c>
      <c r="DP396" s="223">
        <f t="shared" ca="1" si="710"/>
        <v>1.6875152387023297E-3</v>
      </c>
      <c r="DQ396" s="223">
        <f t="shared" ca="1" si="711"/>
        <v>1.3343703155802619E-3</v>
      </c>
      <c r="DR396" s="223">
        <f t="shared" ca="1" si="712"/>
        <v>5.5633666459060168E-5</v>
      </c>
      <c r="DS396" s="223">
        <f t="shared" ca="1" si="713"/>
        <v>-1.2616935154102645E-3</v>
      </c>
      <c r="DT396" s="223">
        <f t="shared" ca="1" si="714"/>
        <v>-1.703841547252785E-3</v>
      </c>
      <c r="DU396" s="223">
        <f t="shared" ca="1" si="715"/>
        <v>-9.6411253931346936E-4</v>
      </c>
      <c r="DV396" s="223">
        <f t="shared" ca="1" si="716"/>
        <v>4.4437729079126794E-4</v>
      </c>
      <c r="DW396" s="223">
        <f t="shared" ca="1" si="717"/>
        <v>1.5446228960539251E-3</v>
      </c>
      <c r="DX396" s="223">
        <f t="shared" ca="1" si="718"/>
        <v>1.5734341658228067E-3</v>
      </c>
      <c r="DY396" s="223">
        <f t="shared" ca="1" si="719"/>
        <v>5.1082603852824714E-4</v>
      </c>
      <c r="DZ396" s="223">
        <f t="shared" ca="1" si="720"/>
        <v>-9.0611877414216858E-4</v>
      </c>
      <c r="EA396" s="223">
        <f t="shared" ca="1" si="721"/>
        <v>-1.694530390048726E-3</v>
      </c>
      <c r="EB396" s="223">
        <f t="shared" ca="1" si="722"/>
        <v>-1.3075236905372158E-3</v>
      </c>
      <c r="EC396" s="223">
        <f t="shared" ca="1" si="723"/>
        <v>-1.3547542306503236E-5</v>
      </c>
      <c r="ED396" s="223">
        <f t="shared" ca="1" si="724"/>
        <v>1.2898259170904811E-3</v>
      </c>
      <c r="EE396" s="223">
        <f t="shared" ca="1" si="725"/>
        <v>1.6985060646693972E-3</v>
      </c>
      <c r="EF396" s="223">
        <f t="shared" ca="1" si="726"/>
        <v>9.290101529782095E-4</v>
      </c>
      <c r="EG396" s="223">
        <f t="shared" ca="1" si="727"/>
        <v>-4.848976591620074E-4</v>
      </c>
      <c r="EH396" s="223">
        <f t="shared" ca="1" si="728"/>
        <v>-1.5624541181311655E-3</v>
      </c>
      <c r="EI396" s="223">
        <f t="shared" ca="1" si="729"/>
        <v>-1.5562075374871299E-3</v>
      </c>
      <c r="EJ396" s="223">
        <f t="shared" ca="1" si="730"/>
        <v>-4.7049088484196235E-4</v>
      </c>
      <c r="EK396" s="223">
        <f t="shared" ca="1" si="731"/>
        <v>9.4158379981498807E-4</v>
      </c>
      <c r="EL396" s="223">
        <f t="shared" ca="1" si="732"/>
        <v>1.7005248196507298E-3</v>
      </c>
      <c r="EM396" s="223">
        <f t="shared" ca="1" si="733"/>
        <v>1.2798894621144504E-3</v>
      </c>
      <c r="EN396" s="223">
        <f t="shared" ca="1" si="734"/>
        <v>-2.8546742378964029E-5</v>
      </c>
      <c r="EO396" s="223">
        <f t="shared" ca="1" si="735"/>
        <v>-1.31718137586794E-3</v>
      </c>
      <c r="EP396" s="223">
        <f t="shared" ca="1" si="736"/>
        <v>-1.6921474655438853E-3</v>
      </c>
      <c r="EQ396" s="223">
        <f t="shared" ca="1" si="737"/>
        <v>-8.9334816566472301E-4</v>
      </c>
      <c r="ER396" s="223">
        <f t="shared" ca="1" si="738"/>
        <v>5.251259433143589E-4</v>
      </c>
      <c r="ES396" s="223">
        <f t="shared" ca="1" si="739"/>
        <v>1.5793441762715662E-3</v>
      </c>
      <c r="ET396" s="223">
        <f t="shared" ca="1" si="740"/>
        <v>1.5380435079212192E-3</v>
      </c>
      <c r="EU396" s="223">
        <f t="shared" ca="1" si="741"/>
        <v>4.2987232503943632E-4</v>
      </c>
      <c r="EV396" s="223">
        <f t="shared" ca="1" si="742"/>
        <v>-9.7648165061490512E-4</v>
      </c>
      <c r="EW396" s="223">
        <f t="shared" ca="1" si="743"/>
        <v>-1.7054949166880945E-3</v>
      </c>
      <c r="EX396" s="223">
        <f t="shared" ca="1" si="744"/>
        <v>-1.2514842761378565E-3</v>
      </c>
      <c r="EY396" s="223">
        <f t="shared" ca="1" si="745"/>
        <v>7.0623831574253377E-5</v>
      </c>
      <c r="EZ396" s="223">
        <f t="shared" ca="1" si="746"/>
        <v>1.3437434138371604E-3</v>
      </c>
      <c r="FA396" s="223">
        <f t="shared" ca="1" si="747"/>
        <v>1.6847695800586036E-3</v>
      </c>
      <c r="FB396" s="223">
        <f t="shared" ca="1" si="748"/>
        <v>8.5714805882065826E-4</v>
      </c>
      <c r="FC396" s="223">
        <f t="shared" ca="1" si="749"/>
        <v>-5.6503791123418176E-4</v>
      </c>
      <c r="FD396" s="223">
        <f t="shared" ca="1" si="750"/>
        <v>-1.5952828965356547E-3</v>
      </c>
      <c r="FE396" s="223">
        <f t="shared" ca="1" si="751"/>
        <v>-1.5189530184572763E-3</v>
      </c>
      <c r="FF396" s="223">
        <f t="shared" ca="1" si="752"/>
        <v>-3.8899482622226805E-4</v>
      </c>
      <c r="FG396" s="223">
        <f t="shared" ca="1" si="753"/>
        <v>1.0107913053814526E-3</v>
      </c>
      <c r="FH396" s="223">
        <f t="shared" ca="1" si="754"/>
        <v>1.7094376873602111E-3</v>
      </c>
      <c r="FI396" s="223">
        <f t="shared" ca="1" si="755"/>
        <v>1.2223252428293287E-3</v>
      </c>
      <c r="FJ396" s="223">
        <f t="shared" ca="1" si="756"/>
        <v>-1.1265837961419779E-4</v>
      </c>
      <c r="FK396" s="223">
        <f t="shared" ca="1" si="757"/>
        <v>-1.3694960310197024E-3</v>
      </c>
      <c r="FL396" s="223">
        <f t="shared" ca="1" si="758"/>
        <v>-1.6763768523758778E-3</v>
      </c>
      <c r="FM396" s="223">
        <f t="shared" ca="1" si="759"/>
        <v>-8.2043163803683251E-4</v>
      </c>
      <c r="FN396" s="223">
        <f t="shared" ca="1" si="760"/>
        <v>6.046095214444282E-4</v>
      </c>
      <c r="FO396" s="223">
        <f t="shared" ca="1" si="761"/>
        <v>1.6102606780343575E-3</v>
      </c>
      <c r="FP396" s="223">
        <f t="shared" ca="1" si="762"/>
        <v>1.4989475684923492E-3</v>
      </c>
      <c r="FQ396" s="223">
        <f t="shared" ca="1" si="763"/>
        <v>3.4788301146726074E-4</v>
      </c>
      <c r="FR396" s="223">
        <f t="shared" ca="1" si="764"/>
        <v>-1.0444920972615989E-3</v>
      </c>
      <c r="FS396" s="223">
        <f t="shared" ca="1" si="765"/>
        <v>-1.7123507566894501E-3</v>
      </c>
      <c r="FT396" s="223">
        <f t="shared" ca="1" si="766"/>
        <v>-1.1924299265002227E-3</v>
      </c>
      <c r="FU396" s="223">
        <f t="shared" ca="1" si="767"/>
        <v>1.5462506645885494E-4</v>
      </c>
      <c r="FV396" s="223">
        <f t="shared" ca="1" si="768"/>
        <v>1.3944237150018838E-3</v>
      </c>
      <c r="FW396" s="223">
        <f t="shared" ca="1" si="769"/>
        <v>1.6669743379610592E-3</v>
      </c>
      <c r="FX396" s="223">
        <f t="shared" ca="1" si="770"/>
        <v>7.8322101991212584E-4</v>
      </c>
      <c r="FY396" s="223">
        <f t="shared" ca="1" si="771"/>
        <v>-6.4381693748671713E-4</v>
      </c>
      <c r="FZ396" s="223">
        <f t="shared" ca="1" si="772"/>
        <v>-1.6242684987121208E-3</v>
      </c>
      <c r="GA396" s="223">
        <f t="shared" ca="1" si="773"/>
        <v>-1.4780392085613986E-3</v>
      </c>
      <c r="GB396" s="223">
        <f t="shared" ca="1" si="774"/>
        <v>-3.0656164499428141E-4</v>
      </c>
      <c r="GC396" s="223">
        <f t="shared" ca="1" si="775"/>
        <v>1.0775637261583918E-3</v>
      </c>
      <c r="GD396" s="223">
        <f t="shared" ca="1" si="776"/>
        <v>1.7142323699517812E-3</v>
      </c>
      <c r="GE396" s="223">
        <f t="shared" ca="1" si="777"/>
        <v>1.1618163349711849E-3</v>
      </c>
      <c r="GF396" s="223">
        <f t="shared" ca="1" si="778"/>
        <v>-1.9649861294523247E-4</v>
      </c>
      <c r="GG396" s="223">
        <f t="shared" ca="1" si="779"/>
        <v>-1.4185114502790377E-3</v>
      </c>
      <c r="GH396" s="223">
        <f t="shared" ca="1" si="780"/>
        <v>-1.656567700537227E-3</v>
      </c>
      <c r="GI396" s="223">
        <f t="shared" ca="1" si="781"/>
        <v>-7.4553861873158757E-4</v>
      </c>
      <c r="GJ396" s="223">
        <f t="shared" ca="1" si="782"/>
        <v>6.8263654227977526E-4</v>
      </c>
      <c r="GK396" s="223">
        <f t="shared" ca="1" si="783"/>
        <v>1.6372979207815868E-3</v>
      </c>
      <c r="GL396" s="223">
        <f t="shared" ca="1" si="784"/>
        <v>1.4562405330786807E-3</v>
      </c>
      <c r="GM396" s="223">
        <f t="shared" ca="1" si="785"/>
        <v>2.6505561724943574E-4</v>
      </c>
      <c r="GN396" s="223">
        <f t="shared" ca="1" si="786"/>
        <v>-1.1099862709592872E-3</v>
      </c>
      <c r="GO396" s="223">
        <f t="shared" ca="1" si="787"/>
        <v>-1.7150813937337288E-3</v>
      </c>
      <c r="GP396" s="223">
        <f t="shared" ca="1" si="788"/>
        <v>-1.1305029087250707E-3</v>
      </c>
      <c r="GQ396" s="223">
        <f t="shared" ca="1" si="789"/>
        <v>2.3825379601477646E-4</v>
      </c>
      <c r="GR396" s="223">
        <f t="shared" ca="1" si="790"/>
        <v>1.4417447273000759E-3</v>
      </c>
      <c r="GS396" s="223">
        <f t="shared" ca="1" si="791"/>
        <v>1.6451632086736598E-3</v>
      </c>
      <c r="GT396" s="223">
        <f t="shared" ca="1" si="792"/>
        <v>7.0740713296456618E-4</v>
      </c>
      <c r="GU396" s="223">
        <f t="shared" ca="1" si="793"/>
        <v>-7.2104495234514405E-4</v>
      </c>
      <c r="GV396" s="223">
        <f t="shared" ca="1" si="794"/>
        <v>-1.6493410958060724E-3</v>
      </c>
      <c r="GW396" s="223">
        <f t="shared" ca="1" si="795"/>
        <v>-1.4335646727511521E-3</v>
      </c>
      <c r="GX396" s="223">
        <f t="shared" ca="1" si="796"/>
        <v>-2.2338992991187509E-4</v>
      </c>
      <c r="GY396" s="223">
        <f t="shared" ca="1" si="797"/>
        <v>1.1417402015355799E-3</v>
      </c>
      <c r="GZ396" s="223">
        <f t="shared" ca="1" si="798"/>
        <v>1.7148973166151156E-3</v>
      </c>
      <c r="HA396" s="223">
        <f t="shared" ca="1" si="799"/>
        <v>1.098508509799004E-3</v>
      </c>
      <c r="HB396" s="223">
        <f t="shared" ca="1" si="800"/>
        <v>-2.7986546390643629E-4</v>
      </c>
      <c r="HC396" s="223">
        <f t="shared" ca="1" si="801"/>
        <v>-1.4641095512077224E-3</v>
      </c>
      <c r="HD396" s="223">
        <f t="shared" ca="1" si="802"/>
        <v>-1.6327677320097883E-3</v>
      </c>
      <c r="HE396" s="223">
        <f t="shared" ca="1" si="803"/>
        <v>-6.6884953159234784E-4</v>
      </c>
      <c r="HF396" s="223">
        <f t="shared" ca="1" si="804"/>
        <v>7.5901903189287136E-4</v>
      </c>
      <c r="HG396" s="223">
        <f t="shared" ca="1" si="805"/>
        <v>1.6603907694272939E-3</v>
      </c>
      <c r="HH396" s="223">
        <f t="shared" ca="1" si="806"/>
        <v>1.4100252866692201E-3</v>
      </c>
      <c r="HI396" s="223">
        <f t="shared" ca="1" si="807"/>
        <v>1.8158968083357475E-4</v>
      </c>
      <c r="HJ396" s="223">
        <f t="shared" ca="1" si="808"/>
        <v>-1.1728063905069202E-3</v>
      </c>
      <c r="HK396" s="223">
        <f t="shared" ca="1" si="809"/>
        <v>-1.7136802494771156E-3</v>
      </c>
      <c r="HL396" s="223">
        <f t="shared" ca="1" si="810"/>
        <v>-1.0658524104224755E-3</v>
      </c>
      <c r="HM396" s="223">
        <f t="shared" ca="1" si="811"/>
        <v>3.2130855130753074E-4</v>
      </c>
      <c r="HN396" s="223">
        <f t="shared" ca="1" si="812"/>
        <v>1.4855924502682786E-3</v>
      </c>
      <c r="HO396" s="223">
        <f t="shared" ca="1" si="813"/>
        <v>1.6193887371172713E-3</v>
      </c>
      <c r="HP396" s="223">
        <f t="shared" ca="1" si="814"/>
        <v>6.2988904027214804E-4</v>
      </c>
      <c r="HQ396" s="223">
        <f t="shared" ca="1" si="815"/>
        <v>-7.9653590675729253E-4</v>
      </c>
      <c r="HR396" s="223">
        <f t="shared" ca="1" si="816"/>
        <v>-1.6704402857350095E-3</v>
      </c>
      <c r="HS396" s="223">
        <f t="shared" ca="1" si="817"/>
        <v>-1.3856365540788128E-3</v>
      </c>
      <c r="HT396" s="223">
        <f t="shared" ca="1" si="818"/>
        <v>-1.3968004892166402E-4</v>
      </c>
      <c r="HU396" s="223">
        <f t="shared" ca="1" si="819"/>
        <v>1.2031661247626389E-3</v>
      </c>
      <c r="HV396" s="223">
        <f t="shared" ca="1" si="820"/>
        <v>1.7114309254354601E-3</v>
      </c>
      <c r="HW396" s="223">
        <f t="shared" ca="1" si="821"/>
        <v>1.0325542814087357E-3</v>
      </c>
      <c r="HX396" s="223">
        <f t="shared" ca="1" si="822"/>
        <v>-3.6255809445177032E-4</v>
      </c>
      <c r="HY396" s="223">
        <f t="shared" ca="1" si="823"/>
        <v>-1.5061804839866973E-3</v>
      </c>
      <c r="HZ396" s="223">
        <f t="shared" ca="1" si="824"/>
        <v>-1.6050342830023758E-3</v>
      </c>
      <c r="IA396" s="223">
        <f t="shared" ca="1" si="825"/>
        <v>-5.9054912734720234E-4</v>
      </c>
      <c r="IB396" s="223">
        <f t="shared" ca="1" si="826"/>
        <v>8.3357297817592219E-4</v>
      </c>
      <c r="IC396" s="223">
        <f t="shared" ca="1" si="827"/>
        <v>1.6794835912763953E-3</v>
      </c>
      <c r="ID396" s="223">
        <f t="shared" ca="1" si="828"/>
        <v>1.3604131658405451E-3</v>
      </c>
      <c r="IE396" s="223">
        <f t="shared" ca="1" si="829"/>
        <v>-8.7670660367223795E-4</v>
      </c>
      <c r="IF396" s="223">
        <f t="shared" ca="1" si="830"/>
        <v>-1.2328011167341147E-3</v>
      </c>
      <c r="IG396" s="223">
        <f t="shared" ca="1" si="831"/>
        <v>-1.7081506993988501E-3</v>
      </c>
      <c r="IH396" s="223">
        <f t="shared" ca="1" si="832"/>
        <v>-9.9863418030552765E-4</v>
      </c>
      <c r="II396" s="223">
        <f t="shared" ca="1" si="833"/>
        <v>4.0358924615687981E-4</v>
      </c>
      <c r="IJ396" s="223">
        <f t="shared" ca="1" si="834"/>
        <v>1.525861250901255E-3</v>
      </c>
      <c r="IK396" s="223">
        <f t="shared" ca="1" si="835"/>
        <v>1.5897130162514806E-3</v>
      </c>
      <c r="IL396" s="223">
        <f t="shared" ca="1" si="836"/>
        <v>5.5085348970995089E-4</v>
      </c>
      <c r="IM396" s="223">
        <f t="shared" ca="1" si="837"/>
        <v>-8.7010793640175752E-4</v>
      </c>
      <c r="IN396" s="223">
        <f t="shared" ca="1" si="838"/>
        <v>-1.6875152387023314E-3</v>
      </c>
      <c r="IO396" s="223">
        <f t="shared" ca="1" si="839"/>
        <v>-1.3343703155802701E-3</v>
      </c>
      <c r="IP396" s="223">
        <f t="shared" ca="1" si="840"/>
        <v>-5.5633666459073503E-5</v>
      </c>
      <c r="IQ396" s="223">
        <f t="shared" ca="1" si="841"/>
        <v>1.2616935154102387E-3</v>
      </c>
      <c r="IR396" s="223">
        <f t="shared" ca="1" si="842"/>
        <v>1.7038415472527867E-3</v>
      </c>
      <c r="IS396" s="223">
        <f t="shared" ca="1" si="843"/>
        <v>9.6411253931348042E-4</v>
      </c>
      <c r="IT396" s="223">
        <f t="shared" ca="1" si="844"/>
        <v>-4.443772907912314E-4</v>
      </c>
      <c r="IU396" s="223">
        <f t="shared" ca="1" si="845"/>
        <v>-1.5446228960539193E-3</v>
      </c>
      <c r="IV396" s="223">
        <f t="shared" ca="1" si="846"/>
        <v>-1.5734341658228119E-3</v>
      </c>
      <c r="IW396" s="223">
        <f t="shared" ca="1" si="847"/>
        <v>-5.1082603852828313E-4</v>
      </c>
      <c r="IX396" s="223">
        <f t="shared" ca="1" si="848"/>
        <v>9.0611877414217791E-4</v>
      </c>
      <c r="IY396" s="223">
        <f t="shared" ca="1" si="849"/>
        <v>1.6945303900487241E-3</v>
      </c>
      <c r="IZ396" s="223">
        <f t="shared" ca="1" si="850"/>
        <v>1.3075236905372403E-3</v>
      </c>
      <c r="JA396" s="223">
        <f t="shared" ca="1" si="851"/>
        <v>1.3547542306492177E-5</v>
      </c>
      <c r="JB396" s="223">
        <f t="shared" ca="1" si="852"/>
        <v>-1.2898259170904722E-3</v>
      </c>
    </row>
    <row r="397" spans="2:262">
      <c r="B397" s="230">
        <v>36</v>
      </c>
      <c r="C397" s="229">
        <f t="shared" si="853"/>
        <v>7.031250000000003E-4</v>
      </c>
      <c r="D397" s="226">
        <f t="shared" ca="1" si="597"/>
        <v>50.066056182442622</v>
      </c>
      <c r="E397" s="225">
        <f ca="1">AP361</f>
        <v>6.6056182442623818E-2</v>
      </c>
      <c r="F397" s="224">
        <v>36</v>
      </c>
      <c r="G397" s="223">
        <f t="shared" ca="1" si="854"/>
        <v>-4.0235400661948421E-4</v>
      </c>
      <c r="H397" s="223">
        <f t="shared" ca="1" si="598"/>
        <v>-2.114288211538855E-4</v>
      </c>
      <c r="I397" s="223">
        <f t="shared" ca="1" si="599"/>
        <v>1.3409595818216117E-4</v>
      </c>
      <c r="J397" s="223">
        <f t="shared" ca="1" si="600"/>
        <v>3.8156797176238982E-4</v>
      </c>
      <c r="K397" s="223">
        <f t="shared" ca="1" si="601"/>
        <v>3.5003235929384594E-4</v>
      </c>
      <c r="L397" s="223">
        <f t="shared" ca="1" si="602"/>
        <v>6.2548384189554517E-5</v>
      </c>
      <c r="M397" s="223">
        <f t="shared" ca="1" si="603"/>
        <v>-2.706718095635644E-4</v>
      </c>
      <c r="N397" s="223">
        <f t="shared" ca="1" si="604"/>
        <v>-4.0597314058864713E-4</v>
      </c>
      <c r="O397" s="223">
        <f t="shared" ca="1" si="605"/>
        <v>-2.4442145831695832E-4</v>
      </c>
      <c r="P397" s="223">
        <f t="shared" ca="1" si="606"/>
        <v>9.5854477265121772E-5</v>
      </c>
      <c r="Q397" s="223">
        <f t="shared" ca="1" si="607"/>
        <v>3.6604033158497843E-4</v>
      </c>
      <c r="R397" s="223">
        <f t="shared" ca="1" si="608"/>
        <v>3.6857257891596677E-4</v>
      </c>
      <c r="S397" s="223">
        <f t="shared" ca="1" si="609"/>
        <v>1.0159960599735068E-4</v>
      </c>
      <c r="T397" s="223">
        <f t="shared" ca="1" si="610"/>
        <v>-2.3966436347918338E-4</v>
      </c>
      <c r="U397" s="223">
        <f t="shared" ca="1" si="611"/>
        <v>-4.0568253128644809E-4</v>
      </c>
      <c r="V397" s="223">
        <f t="shared" ca="1" si="612"/>
        <v>-2.7506018322207817E-4</v>
      </c>
      <c r="W397" s="223">
        <f t="shared" ca="1" si="613"/>
        <v>5.668986533263187E-5</v>
      </c>
      <c r="X397" s="223">
        <f t="shared" ca="1" si="614"/>
        <v>3.4698752291640396E-4</v>
      </c>
      <c r="Y397" s="223">
        <f t="shared" ca="1" si="615"/>
        <v>3.8356324312086005E-4</v>
      </c>
      <c r="Z397" s="223">
        <f t="shared" ca="1" si="616"/>
        <v>1.3967236805939815E-4</v>
      </c>
      <c r="AA397" s="223">
        <f t="shared" ca="1" si="617"/>
        <v>-2.0634881856063006E-4</v>
      </c>
      <c r="AB397" s="223">
        <f t="shared" ca="1" si="618"/>
        <v>-4.0148497743933056E-4</v>
      </c>
      <c r="AC397" s="223">
        <f t="shared" ca="1" si="619"/>
        <v>-3.0304992819957873E-4</v>
      </c>
      <c r="AD397" s="223">
        <f t="shared" ca="1" si="620"/>
        <v>1.69792990071553E-5</v>
      </c>
      <c r="AE397" s="223">
        <f t="shared" ca="1" si="621"/>
        <v>3.2459303471947017E-4</v>
      </c>
      <c r="AF397" s="223">
        <f t="shared" ca="1" si="622"/>
        <v>3.9485998361750224E-4</v>
      </c>
      <c r="AG397" s="223">
        <f t="shared" ca="1" si="623"/>
        <v>1.7640000886435056E-4</v>
      </c>
      <c r="AH397" s="223">
        <f t="shared" ca="1" si="624"/>
        <v>-1.7104602171759935E-4</v>
      </c>
      <c r="AI397" s="223">
        <f t="shared" ca="1" si="625"/>
        <v>-3.9342090378545827E-4</v>
      </c>
      <c r="AJ397" s="223">
        <f t="shared" ca="1" si="626"/>
        <v>-3.2812113670457448E-4</v>
      </c>
      <c r="AK397" s="223">
        <f t="shared" ca="1" si="627"/>
        <v>-2.2894787249588518E-5</v>
      </c>
      <c r="AL397" s="223">
        <f t="shared" ca="1" si="628"/>
        <v>2.9907253815758566E-4</v>
      </c>
      <c r="AM397" s="223">
        <f t="shared" ca="1" si="629"/>
        <v>4.0235400661948421E-4</v>
      </c>
      <c r="AN397" s="223">
        <f t="shared" ca="1" si="630"/>
        <v>2.114288211538855E-4</v>
      </c>
      <c r="AO397" s="223">
        <f t="shared" ca="1" si="631"/>
        <v>-1.3409595818216145E-4</v>
      </c>
      <c r="AP397" s="223">
        <f t="shared" ca="1" si="632"/>
        <v>-3.815679717623895E-4</v>
      </c>
      <c r="AQ397" s="223">
        <f t="shared" ca="1" si="633"/>
        <v>-3.5003235929384631E-4</v>
      </c>
      <c r="AR397" s="223">
        <f t="shared" ca="1" si="634"/>
        <v>-6.2548384189554978E-5</v>
      </c>
      <c r="AS397" s="223">
        <f t="shared" ca="1" si="635"/>
        <v>2.7067180956356402E-4</v>
      </c>
      <c r="AT397" s="223">
        <f t="shared" ca="1" si="636"/>
        <v>4.0597314058864713E-4</v>
      </c>
      <c r="AU397" s="223">
        <f t="shared" ca="1" si="637"/>
        <v>2.4442145831695815E-4</v>
      </c>
      <c r="AV397" s="223">
        <f t="shared" ca="1" si="638"/>
        <v>-9.5854477265122043E-5</v>
      </c>
      <c r="AW397" s="223">
        <f t="shared" ca="1" si="639"/>
        <v>-3.6604033158497854E-4</v>
      </c>
      <c r="AX397" s="223">
        <f t="shared" ca="1" si="640"/>
        <v>-3.6857257891596633E-4</v>
      </c>
      <c r="AY397" s="223">
        <f t="shared" ca="1" si="641"/>
        <v>-1.0159960599735249E-4</v>
      </c>
      <c r="AZ397" s="223">
        <f t="shared" ca="1" si="642"/>
        <v>2.3966436347918187E-4</v>
      </c>
      <c r="BA397" s="223">
        <f t="shared" ca="1" si="643"/>
        <v>4.0568253128644803E-4</v>
      </c>
      <c r="BB397" s="223">
        <f t="shared" ca="1" si="644"/>
        <v>2.7506018322207904E-4</v>
      </c>
      <c r="BC397" s="223">
        <f t="shared" ca="1" si="645"/>
        <v>-5.6689865332630704E-5</v>
      </c>
      <c r="BD397" s="223">
        <f t="shared" ca="1" si="646"/>
        <v>-3.4698752291640374E-4</v>
      </c>
      <c r="BE397" s="223">
        <f t="shared" ca="1" si="647"/>
        <v>-3.8356324312086021E-4</v>
      </c>
      <c r="BF397" s="223">
        <f t="shared" ca="1" si="648"/>
        <v>-1.3967236805939855E-4</v>
      </c>
      <c r="BG397" s="223">
        <f t="shared" ca="1" si="649"/>
        <v>2.0634881856062968E-4</v>
      </c>
      <c r="BH397" s="223">
        <f t="shared" ca="1" si="650"/>
        <v>4.0148497743933056E-4</v>
      </c>
      <c r="BI397" s="223">
        <f t="shared" ca="1" si="651"/>
        <v>3.0304992819957802E-4</v>
      </c>
      <c r="BJ397" s="223">
        <f t="shared" ca="1" si="652"/>
        <v>-1.6979299007156248E-5</v>
      </c>
      <c r="BK397" s="223">
        <f t="shared" ca="1" si="653"/>
        <v>-3.2459303471947076E-4</v>
      </c>
      <c r="BL397" s="223">
        <f t="shared" ca="1" si="654"/>
        <v>-3.9485998361750267E-4</v>
      </c>
      <c r="BM397" s="223">
        <f t="shared" ca="1" si="655"/>
        <v>-1.7640000886435226E-4</v>
      </c>
      <c r="BN397" s="223">
        <f t="shared" ca="1" si="656"/>
        <v>1.7104602171759764E-4</v>
      </c>
      <c r="BO397" s="223">
        <f t="shared" ca="1" si="657"/>
        <v>3.9342090378545816E-4</v>
      </c>
      <c r="BP397" s="223">
        <f t="shared" ca="1" si="658"/>
        <v>3.2812113670457476E-4</v>
      </c>
      <c r="BQ397" s="223">
        <f t="shared" ca="1" si="659"/>
        <v>2.2894787249588979E-5</v>
      </c>
      <c r="BR397" s="223">
        <f t="shared" ca="1" si="660"/>
        <v>-2.9907253815758539E-4</v>
      </c>
      <c r="BS397" s="223">
        <f t="shared" ca="1" si="661"/>
        <v>-4.0235400661948426E-4</v>
      </c>
      <c r="BT397" s="223">
        <f t="shared" ca="1" si="662"/>
        <v>-2.1142882115388588E-4</v>
      </c>
      <c r="BU397" s="223">
        <f t="shared" ca="1" si="663"/>
        <v>1.3409595818216104E-4</v>
      </c>
      <c r="BV397" s="223">
        <f t="shared" ca="1" si="664"/>
        <v>3.8156797176238982E-4</v>
      </c>
      <c r="BW397" s="223">
        <f t="shared" ca="1" si="665"/>
        <v>3.5003235929384588E-4</v>
      </c>
      <c r="BX397" s="223">
        <f t="shared" ca="1" si="666"/>
        <v>6.2548384189553975E-5</v>
      </c>
      <c r="BY397" s="223">
        <f t="shared" ca="1" si="667"/>
        <v>-2.7067180956356256E-4</v>
      </c>
      <c r="BZ397" s="223">
        <f t="shared" ca="1" si="668"/>
        <v>-4.0597314058864718E-4</v>
      </c>
      <c r="CA397" s="223">
        <f t="shared" ca="1" si="669"/>
        <v>-2.4442145831695729E-4</v>
      </c>
      <c r="CB397" s="223">
        <f t="shared" ca="1" si="670"/>
        <v>9.5854477265120227E-5</v>
      </c>
      <c r="CC397" s="223">
        <f t="shared" ca="1" si="671"/>
        <v>3.6604033158497897E-4</v>
      </c>
      <c r="CD397" s="223">
        <f t="shared" ca="1" si="672"/>
        <v>3.6857257891596715E-4</v>
      </c>
      <c r="CE397" s="223">
        <f t="shared" ca="1" si="673"/>
        <v>1.0159960599735434E-4</v>
      </c>
      <c r="CF397" s="223">
        <f t="shared" ca="1" si="674"/>
        <v>-2.3966436347918273E-4</v>
      </c>
      <c r="CG397" s="223">
        <f t="shared" ca="1" si="675"/>
        <v>-4.0568253128644792E-4</v>
      </c>
      <c r="CH397" s="223">
        <f t="shared" ca="1" si="676"/>
        <v>-2.7506018322207828E-4</v>
      </c>
      <c r="CI397" s="223">
        <f t="shared" ca="1" si="677"/>
        <v>5.668986533262878E-5</v>
      </c>
      <c r="CJ397" s="223">
        <f t="shared" ca="1" si="678"/>
        <v>3.4698752291640423E-4</v>
      </c>
      <c r="CK397" s="223">
        <f t="shared" ca="1" si="679"/>
        <v>3.8356324312086081E-4</v>
      </c>
      <c r="CL397" s="223">
        <f t="shared" ca="1" si="680"/>
        <v>1.396723680593976E-4</v>
      </c>
      <c r="CM397" s="223">
        <f t="shared" ca="1" si="681"/>
        <v>-2.0634881856062805E-4</v>
      </c>
      <c r="CN397" s="223">
        <f t="shared" ca="1" si="682"/>
        <v>-4.0148497743933067E-4</v>
      </c>
      <c r="CO397" s="223">
        <f t="shared" ca="1" si="683"/>
        <v>-3.0304992819957932E-4</v>
      </c>
      <c r="CP397" s="223">
        <f t="shared" ca="1" si="684"/>
        <v>1.6979299007157278E-5</v>
      </c>
      <c r="CQ397" s="223">
        <f t="shared" ca="1" si="685"/>
        <v>3.2459303471946962E-4</v>
      </c>
      <c r="CR397" s="223">
        <f t="shared" ca="1" si="686"/>
        <v>3.948599836175031E-4</v>
      </c>
      <c r="CS397" s="223">
        <f t="shared" ca="1" si="687"/>
        <v>1.7640000886435137E-4</v>
      </c>
      <c r="CT397" s="223">
        <f t="shared" ca="1" si="688"/>
        <v>-1.710460217175959E-4</v>
      </c>
      <c r="CU397" s="223">
        <f t="shared" ca="1" si="689"/>
        <v>-3.9342090378545838E-4</v>
      </c>
      <c r="CV397" s="223">
        <f t="shared" ca="1" si="690"/>
        <v>-3.2812113670457589E-4</v>
      </c>
      <c r="CW397" s="223">
        <f t="shared" ca="1" si="691"/>
        <v>-2.2894787249587976E-5</v>
      </c>
      <c r="CX397" s="223">
        <f t="shared" ca="1" si="692"/>
        <v>2.9907253815758409E-4</v>
      </c>
      <c r="CY397" s="223">
        <f t="shared" ca="1" si="693"/>
        <v>4.023540066194841E-4</v>
      </c>
      <c r="CZ397" s="223">
        <f t="shared" ca="1" si="694"/>
        <v>2.1142882115388748E-4</v>
      </c>
      <c r="DA397" s="223">
        <f t="shared" ca="1" si="695"/>
        <v>-1.3409595818216196E-4</v>
      </c>
      <c r="DB397" s="223">
        <f t="shared" ca="1" si="696"/>
        <v>-3.8156797176238912E-4</v>
      </c>
      <c r="DC397" s="223">
        <f t="shared" ca="1" si="697"/>
        <v>-3.5003235929384539E-4</v>
      </c>
      <c r="DD397" s="223">
        <f t="shared" ca="1" si="698"/>
        <v>-6.2548384189555845E-5</v>
      </c>
      <c r="DE397" s="223">
        <f t="shared" ca="1" si="699"/>
        <v>2.7067180956356121E-4</v>
      </c>
      <c r="DF397" s="223">
        <f t="shared" ca="1" si="700"/>
        <v>4.0597314058864718E-4</v>
      </c>
      <c r="DG397" s="223">
        <f t="shared" ca="1" si="701"/>
        <v>2.4442145831696113E-4</v>
      </c>
      <c r="DH397" s="223">
        <f t="shared" ca="1" si="702"/>
        <v>-9.5854477265121149E-5</v>
      </c>
      <c r="DI397" s="223">
        <f t="shared" ca="1" si="703"/>
        <v>-3.6604033158497691E-4</v>
      </c>
      <c r="DJ397" s="223">
        <f t="shared" ca="1" si="704"/>
        <v>-3.6857257891596671E-4</v>
      </c>
      <c r="DK397" s="223">
        <f t="shared" ca="1" si="705"/>
        <v>-1.0159960599735333E-4</v>
      </c>
      <c r="DL397" s="223">
        <f t="shared" ca="1" si="706"/>
        <v>2.3966436347918349E-4</v>
      </c>
      <c r="DM397" s="223">
        <f t="shared" ca="1" si="707"/>
        <v>4.0568253128644798E-4</v>
      </c>
      <c r="DN397" s="223">
        <f t="shared" ca="1" si="708"/>
        <v>2.7506018322207758E-4</v>
      </c>
      <c r="DO397" s="223">
        <f t="shared" ca="1" si="709"/>
        <v>-5.6689865332629783E-5</v>
      </c>
      <c r="DP397" s="223">
        <f t="shared" ca="1" si="710"/>
        <v>-3.4698752291640477E-4</v>
      </c>
      <c r="DQ397" s="223">
        <f t="shared" ca="1" si="711"/>
        <v>-3.8356324312086048E-4</v>
      </c>
      <c r="DR397" s="223">
        <f t="shared" ca="1" si="712"/>
        <v>-1.396723680594021E-4</v>
      </c>
      <c r="DS397" s="223">
        <f t="shared" ca="1" si="713"/>
        <v>2.0634881856062892E-4</v>
      </c>
      <c r="DT397" s="223">
        <f t="shared" ca="1" si="714"/>
        <v>4.0148497743932991E-4</v>
      </c>
      <c r="DU397" s="223">
        <f t="shared" ca="1" si="715"/>
        <v>3.0304992819957862E-4</v>
      </c>
      <c r="DV397" s="223">
        <f t="shared" ca="1" si="716"/>
        <v>-1.6979299007152481E-5</v>
      </c>
      <c r="DW397" s="223">
        <f t="shared" ca="1" si="717"/>
        <v>-3.2459303471947022E-4</v>
      </c>
      <c r="DX397" s="223">
        <f t="shared" ca="1" si="718"/>
        <v>-3.9485998361750289E-4</v>
      </c>
      <c r="DY397" s="223">
        <f t="shared" ca="1" si="719"/>
        <v>-1.7640000886435045E-4</v>
      </c>
      <c r="DZ397" s="223">
        <f t="shared" ca="1" si="720"/>
        <v>1.7104602171759685E-4</v>
      </c>
      <c r="EA397" s="223">
        <f t="shared" ca="1" si="721"/>
        <v>3.9342090378545859E-4</v>
      </c>
      <c r="EB397" s="223">
        <f t="shared" ca="1" si="722"/>
        <v>3.281211367045753E-4</v>
      </c>
      <c r="EC397" s="223">
        <f t="shared" ca="1" si="723"/>
        <v>2.2894787249586973E-5</v>
      </c>
      <c r="ED397" s="223">
        <f t="shared" ca="1" si="724"/>
        <v>-2.9907253815758479E-4</v>
      </c>
      <c r="EE397" s="223">
        <f t="shared" ca="1" si="725"/>
        <v>-4.0235400661948486E-4</v>
      </c>
      <c r="EF397" s="223">
        <f t="shared" ca="1" si="726"/>
        <v>-2.1142882115388664E-4</v>
      </c>
      <c r="EG397" s="223">
        <f t="shared" ca="1" si="727"/>
        <v>1.3409595818215749E-4</v>
      </c>
      <c r="EH397" s="223">
        <f t="shared" ca="1" si="728"/>
        <v>3.815679717623895E-4</v>
      </c>
      <c r="EI397" s="223">
        <f t="shared" ca="1" si="729"/>
        <v>3.5003235929384778E-4</v>
      </c>
      <c r="EJ397" s="223">
        <f t="shared" ca="1" si="730"/>
        <v>6.2548384189554842E-5</v>
      </c>
      <c r="EK397" s="223">
        <f t="shared" ca="1" si="731"/>
        <v>-2.7067180956356191E-4</v>
      </c>
      <c r="EL397" s="223">
        <f t="shared" ca="1" si="732"/>
        <v>-4.0597314058864713E-4</v>
      </c>
      <c r="EM397" s="223">
        <f t="shared" ca="1" si="733"/>
        <v>-2.4442145831696032E-4</v>
      </c>
      <c r="EN397" s="223">
        <f t="shared" ca="1" si="734"/>
        <v>9.5854477265122152E-5</v>
      </c>
      <c r="EO397" s="223">
        <f t="shared" ca="1" si="735"/>
        <v>3.6604033158497734E-4</v>
      </c>
      <c r="EP397" s="223">
        <f t="shared" ca="1" si="736"/>
        <v>3.6857257891596628E-4</v>
      </c>
      <c r="EQ397" s="223">
        <f t="shared" ca="1" si="737"/>
        <v>1.0159960599735238E-4</v>
      </c>
      <c r="ER397" s="223">
        <f t="shared" ca="1" si="738"/>
        <v>-2.3966436347917964E-4</v>
      </c>
      <c r="ES397" s="223">
        <f t="shared" ca="1" si="739"/>
        <v>-4.0568253128644803E-4</v>
      </c>
      <c r="ET397" s="223">
        <f t="shared" ca="1" si="740"/>
        <v>-2.750601832220811E-4</v>
      </c>
      <c r="EU397" s="223">
        <f t="shared" ca="1" si="741"/>
        <v>5.6689865332630758E-5</v>
      </c>
      <c r="EV397" s="223">
        <f t="shared" ca="1" si="742"/>
        <v>3.4698752291640526E-4</v>
      </c>
      <c r="EW397" s="223">
        <f t="shared" ca="1" si="743"/>
        <v>3.8356324312086205E-4</v>
      </c>
      <c r="EX397" s="223">
        <f t="shared" ca="1" si="744"/>
        <v>1.3967236805940113E-4</v>
      </c>
      <c r="EY397" s="223">
        <f t="shared" ca="1" si="745"/>
        <v>-2.0634881856062978E-4</v>
      </c>
      <c r="EZ397" s="223">
        <f t="shared" ca="1" si="746"/>
        <v>-4.0148497743933099E-4</v>
      </c>
      <c r="FA397" s="223">
        <f t="shared" ca="1" si="747"/>
        <v>-3.0304992819958182E-4</v>
      </c>
      <c r="FB397" s="223">
        <f t="shared" ca="1" si="748"/>
        <v>1.6979299007153457E-5</v>
      </c>
      <c r="FC397" s="223">
        <f t="shared" ca="1" si="749"/>
        <v>3.2459303471947082E-4</v>
      </c>
      <c r="FD397" s="223">
        <f t="shared" ca="1" si="750"/>
        <v>3.9485998361750402E-4</v>
      </c>
      <c r="FE397" s="223">
        <f t="shared" ca="1" si="751"/>
        <v>1.7640000886435478E-4</v>
      </c>
      <c r="FF397" s="223">
        <f t="shared" ca="1" si="752"/>
        <v>-1.7104602171759769E-4</v>
      </c>
      <c r="FG397" s="223">
        <f t="shared" ca="1" si="753"/>
        <v>-3.9342090378545892E-4</v>
      </c>
      <c r="FH397" s="223">
        <f t="shared" ca="1" si="754"/>
        <v>-3.2812113670457812E-4</v>
      </c>
      <c r="FI397" s="223">
        <f t="shared" ca="1" si="755"/>
        <v>-2.2894787249591744E-5</v>
      </c>
      <c r="FJ397" s="223">
        <f t="shared" ca="1" si="756"/>
        <v>2.9907253815758544E-4</v>
      </c>
      <c r="FK397" s="223">
        <f t="shared" ca="1" si="757"/>
        <v>4.0235400661948388E-4</v>
      </c>
      <c r="FL397" s="223">
        <f t="shared" ca="1" si="758"/>
        <v>2.1142882115389076E-4</v>
      </c>
      <c r="FM397" s="223">
        <f t="shared" ca="1" si="759"/>
        <v>-1.3409595818215838E-4</v>
      </c>
      <c r="FN397" s="223">
        <f t="shared" ca="1" si="760"/>
        <v>-3.8156797176238982E-4</v>
      </c>
      <c r="FO397" s="223">
        <f t="shared" ca="1" si="761"/>
        <v>-3.5003235929384436E-4</v>
      </c>
      <c r="FP397" s="223">
        <f t="shared" ca="1" si="762"/>
        <v>-6.2548384189559558E-5</v>
      </c>
      <c r="FQ397" s="223">
        <f t="shared" ca="1" si="763"/>
        <v>2.7067180956356267E-4</v>
      </c>
      <c r="FR397" s="223">
        <f t="shared" ca="1" si="764"/>
        <v>4.0597314058864713E-4</v>
      </c>
      <c r="FS397" s="223">
        <f t="shared" ca="1" si="765"/>
        <v>2.4442145831696417E-4</v>
      </c>
      <c r="FT397" s="223">
        <f t="shared" ca="1" si="766"/>
        <v>-9.585447726511749E-5</v>
      </c>
      <c r="FU397" s="223">
        <f t="shared" ca="1" si="767"/>
        <v>-3.6604033158497778E-4</v>
      </c>
      <c r="FV397" s="223">
        <f t="shared" ca="1" si="768"/>
        <v>-3.685725789159659E-4</v>
      </c>
      <c r="FW397" s="223">
        <f t="shared" ca="1" si="769"/>
        <v>-1.0159960599735702E-4</v>
      </c>
      <c r="FX397" s="223">
        <f t="shared" ca="1" si="770"/>
        <v>2.3966436347918046E-4</v>
      </c>
      <c r="FY397" s="223">
        <f t="shared" ca="1" si="771"/>
        <v>4.0568253128644809E-4</v>
      </c>
      <c r="FZ397" s="223">
        <f t="shared" ca="1" si="772"/>
        <v>2.7506018322207611E-4</v>
      </c>
      <c r="GA397" s="223">
        <f t="shared" ca="1" si="773"/>
        <v>-5.6689865332626042E-5</v>
      </c>
      <c r="GB397" s="223">
        <f t="shared" ca="1" si="774"/>
        <v>-3.4698752291640282E-4</v>
      </c>
      <c r="GC397" s="223">
        <f t="shared" ca="1" si="775"/>
        <v>-3.8356324312085983E-4</v>
      </c>
      <c r="GD397" s="223">
        <f t="shared" ca="1" si="776"/>
        <v>-1.3967236805940565E-4</v>
      </c>
      <c r="GE397" s="223">
        <f t="shared" ca="1" si="777"/>
        <v>2.0634881856062566E-4</v>
      </c>
      <c r="GF397" s="223">
        <f t="shared" ca="1" si="778"/>
        <v>4.0148497743933023E-4</v>
      </c>
      <c r="GG397" s="223">
        <f t="shared" ca="1" si="779"/>
        <v>3.0304992819957726E-4</v>
      </c>
      <c r="GH397" s="223">
        <f t="shared" ca="1" si="780"/>
        <v>-1.6979299007148713E-5</v>
      </c>
      <c r="GI397" s="223">
        <f t="shared" ca="1" si="781"/>
        <v>-3.2459303471946794E-4</v>
      </c>
      <c r="GJ397" s="223">
        <f t="shared" ca="1" si="782"/>
        <v>-3.9485998361750245E-4</v>
      </c>
      <c r="GK397" s="223">
        <f t="shared" ca="1" si="783"/>
        <v>-1.7640000886434866E-4</v>
      </c>
      <c r="GL397" s="223">
        <f t="shared" ca="1" si="784"/>
        <v>1.7104602171759341E-4</v>
      </c>
      <c r="GM397" s="223">
        <f t="shared" ca="1" si="785"/>
        <v>3.9342090378545762E-4</v>
      </c>
      <c r="GN397" s="223">
        <f t="shared" ca="1" si="786"/>
        <v>3.281211367045741E-4</v>
      </c>
      <c r="GO397" s="223">
        <f t="shared" ca="1" si="787"/>
        <v>2.2894787249584994E-5</v>
      </c>
      <c r="GP397" s="223">
        <f t="shared" ca="1" si="788"/>
        <v>-2.9907253815758219E-4</v>
      </c>
      <c r="GQ397" s="223">
        <f t="shared" ca="1" si="789"/>
        <v>-4.0235400661948453E-4</v>
      </c>
      <c r="GR397" s="223">
        <f t="shared" ca="1" si="790"/>
        <v>-2.1142882115388493E-4</v>
      </c>
      <c r="GS397" s="223">
        <f t="shared" ca="1" si="791"/>
        <v>1.3409595818215391E-4</v>
      </c>
      <c r="GT397" s="223">
        <f t="shared" ca="1" si="792"/>
        <v>3.815679717623882E-4</v>
      </c>
      <c r="GU397" s="223">
        <f t="shared" ca="1" si="793"/>
        <v>3.500323592938468E-4</v>
      </c>
      <c r="GV397" s="223">
        <f t="shared" ca="1" si="794"/>
        <v>6.2548384189552918E-5</v>
      </c>
      <c r="GW397" s="223">
        <f t="shared" ca="1" si="795"/>
        <v>-2.7067180956355909E-4</v>
      </c>
      <c r="GX397" s="223">
        <f t="shared" ca="1" si="796"/>
        <v>-4.0597314058864729E-4</v>
      </c>
      <c r="GY397" s="223">
        <f t="shared" ca="1" si="797"/>
        <v>-2.4442145831695875E-4</v>
      </c>
      <c r="GZ397" s="223">
        <f t="shared" ca="1" si="798"/>
        <v>9.5854477265124076E-5</v>
      </c>
      <c r="HA397" s="223">
        <f t="shared" ca="1" si="799"/>
        <v>3.6604033158497572E-4</v>
      </c>
      <c r="HB397" s="223">
        <f t="shared" ca="1" si="800"/>
        <v>3.6857257891596785E-4</v>
      </c>
      <c r="HC397" s="223">
        <f t="shared" ca="1" si="801"/>
        <v>1.0159960599735046E-4</v>
      </c>
      <c r="HD397" s="223">
        <f t="shared" ca="1" si="802"/>
        <v>-2.3966436347917658E-4</v>
      </c>
      <c r="HE397" s="223">
        <f t="shared" ca="1" si="803"/>
        <v>-4.0568253128644782E-4</v>
      </c>
      <c r="HF397" s="223">
        <f t="shared" ca="1" si="804"/>
        <v>-2.7506018322207964E-4</v>
      </c>
      <c r="HG397" s="223">
        <f t="shared" ca="1" si="805"/>
        <v>5.6689865332632737E-5</v>
      </c>
      <c r="HH397" s="223">
        <f t="shared" ca="1" si="806"/>
        <v>3.4698752291640038E-4</v>
      </c>
      <c r="HI397" s="223">
        <f t="shared" ca="1" si="807"/>
        <v>3.835632431208614E-4</v>
      </c>
      <c r="HJ397" s="223">
        <f t="shared" ca="1" si="808"/>
        <v>1.3967236805939928E-4</v>
      </c>
      <c r="HK397" s="223">
        <f t="shared" ca="1" si="809"/>
        <v>-2.0634881856063152E-4</v>
      </c>
      <c r="HL397" s="223">
        <f t="shared" ca="1" si="810"/>
        <v>-4.0148497743932953E-4</v>
      </c>
      <c r="HM397" s="223">
        <f t="shared" ca="1" si="811"/>
        <v>-3.0304992819958046E-4</v>
      </c>
      <c r="HN397" s="223">
        <f t="shared" ca="1" si="812"/>
        <v>1.6979299007155462E-5</v>
      </c>
      <c r="HO397" s="223">
        <f t="shared" ca="1" si="813"/>
        <v>3.2459303471947201E-4</v>
      </c>
      <c r="HP397" s="223">
        <f t="shared" ca="1" si="814"/>
        <v>3.9485998361750354E-4</v>
      </c>
      <c r="HQ397" s="223">
        <f t="shared" ca="1" si="815"/>
        <v>1.7640000886435294E-4</v>
      </c>
      <c r="HR397" s="223">
        <f t="shared" ca="1" si="816"/>
        <v>-1.7104602171759954E-4</v>
      </c>
      <c r="HS397" s="223">
        <f t="shared" ca="1" si="817"/>
        <v>-3.9342090378545642E-4</v>
      </c>
      <c r="HT397" s="223">
        <f t="shared" ca="1" si="818"/>
        <v>-3.2812113670457698E-4</v>
      </c>
      <c r="HU397" s="223">
        <f t="shared" ca="1" si="819"/>
        <v>-2.2894787249589765E-5</v>
      </c>
      <c r="HV397" s="223">
        <f t="shared" ca="1" si="820"/>
        <v>2.990725381575868E-4</v>
      </c>
      <c r="HW397" s="223">
        <f t="shared" ca="1" si="821"/>
        <v>4.0235400661948518E-4</v>
      </c>
      <c r="HX397" s="223">
        <f t="shared" ca="1" si="822"/>
        <v>2.1142882115388902E-4</v>
      </c>
      <c r="HY397" s="223">
        <f t="shared" ca="1" si="823"/>
        <v>-1.3409595818216028E-4</v>
      </c>
      <c r="HZ397" s="223">
        <f t="shared" ca="1" si="824"/>
        <v>-3.8156797176239053E-4</v>
      </c>
      <c r="IA397" s="223">
        <f t="shared" ca="1" si="825"/>
        <v>-3.5003235929384919E-4</v>
      </c>
      <c r="IB397" s="223">
        <f t="shared" ca="1" si="826"/>
        <v>-6.2548384189557634E-5</v>
      </c>
      <c r="IC397" s="223">
        <f t="shared" ca="1" si="827"/>
        <v>2.7067180956356413E-4</v>
      </c>
      <c r="ID397" s="223">
        <f t="shared" ca="1" si="828"/>
        <v>4.0597314058864751E-4</v>
      </c>
      <c r="IE397" s="223">
        <f t="shared" ca="1" si="829"/>
        <v>-2.4193863187584272E-4</v>
      </c>
      <c r="IF397" s="223">
        <f t="shared" ca="1" si="830"/>
        <v>-9.5854477265119441E-5</v>
      </c>
      <c r="IG397" s="223">
        <f t="shared" ca="1" si="831"/>
        <v>-3.6604033158497864E-4</v>
      </c>
      <c r="IH397" s="223">
        <f t="shared" ca="1" si="832"/>
        <v>-3.6857257891596991E-4</v>
      </c>
      <c r="II397" s="223">
        <f t="shared" ca="1" si="833"/>
        <v>-1.0159960599735509E-4</v>
      </c>
      <c r="IJ397" s="223">
        <f t="shared" ca="1" si="834"/>
        <v>2.3966436347918206E-4</v>
      </c>
      <c r="IK397" s="223">
        <f t="shared" ca="1" si="835"/>
        <v>4.0568253128644819E-4</v>
      </c>
      <c r="IL397" s="223">
        <f t="shared" ca="1" si="836"/>
        <v>2.7506018322208316E-4</v>
      </c>
      <c r="IM397" s="223">
        <f t="shared" ca="1" si="837"/>
        <v>-5.6689865332628021E-5</v>
      </c>
      <c r="IN397" s="223">
        <f t="shared" ca="1" si="838"/>
        <v>-3.4698752291640385E-4</v>
      </c>
      <c r="IO397" s="223">
        <f t="shared" ca="1" si="839"/>
        <v>-3.8356324312085912E-4</v>
      </c>
      <c r="IP397" s="223">
        <f t="shared" ca="1" si="840"/>
        <v>-1.3967236805940378E-4</v>
      </c>
      <c r="IQ397" s="223">
        <f t="shared" ca="1" si="841"/>
        <v>2.0634881856062737E-4</v>
      </c>
      <c r="IR397" s="223">
        <f t="shared" ca="1" si="842"/>
        <v>4.0148497743933056E-4</v>
      </c>
      <c r="IS397" s="223">
        <f t="shared" ca="1" si="843"/>
        <v>3.0304992819958361E-4</v>
      </c>
      <c r="IT397" s="223">
        <f t="shared" ca="1" si="844"/>
        <v>-1.6979299007150692E-5</v>
      </c>
      <c r="IU397" s="223">
        <f t="shared" ca="1" si="845"/>
        <v>-3.2459303471946914E-4</v>
      </c>
      <c r="IV397" s="223">
        <f t="shared" ca="1" si="846"/>
        <v>-3.9485998361750191E-4</v>
      </c>
      <c r="IW397" s="223">
        <f t="shared" ca="1" si="847"/>
        <v>-1.7640000886435728E-4</v>
      </c>
      <c r="IX397" s="223">
        <f t="shared" ca="1" si="848"/>
        <v>1.710460217175952E-4</v>
      </c>
      <c r="IY397" s="223">
        <f t="shared" ca="1" si="849"/>
        <v>3.9342090378545816E-4</v>
      </c>
      <c r="IZ397" s="223">
        <f t="shared" ca="1" si="850"/>
        <v>3.2812113670457297E-4</v>
      </c>
      <c r="JA397" s="223">
        <f t="shared" ca="1" si="851"/>
        <v>2.2894787249594535E-5</v>
      </c>
      <c r="JB397" s="223">
        <f t="shared" ca="1" si="852"/>
        <v>-2.9907253815758354E-4</v>
      </c>
    </row>
    <row r="398" spans="2:262">
      <c r="B398" s="230">
        <v>37</v>
      </c>
      <c r="C398" s="229">
        <f t="shared" si="853"/>
        <v>7.2265625000000032E-4</v>
      </c>
      <c r="D398" s="226">
        <f t="shared" ca="1" si="597"/>
        <v>50.065547558237647</v>
      </c>
      <c r="E398" s="225">
        <f ca="1">AQ361</f>
        <v>6.5547558237647435E-2</v>
      </c>
      <c r="F398" s="224">
        <v>37</v>
      </c>
      <c r="G398" s="223">
        <f t="shared" ca="1" si="854"/>
        <v>8.8974459964219509E-4</v>
      </c>
      <c r="H398" s="223">
        <f t="shared" ca="1" si="598"/>
        <v>4.040918545913136E-4</v>
      </c>
      <c r="I398" s="223">
        <f t="shared" ca="1" si="599"/>
        <v>-3.9252445076041673E-4</v>
      </c>
      <c r="J398" s="223">
        <f t="shared" ca="1" si="600"/>
        <v>-8.8707873895754979E-4</v>
      </c>
      <c r="K398" s="223">
        <f t="shared" ca="1" si="601"/>
        <v>-6.9899327631780357E-4</v>
      </c>
      <c r="L398" s="223">
        <f t="shared" ca="1" si="602"/>
        <v>2.6993248569218218E-5</v>
      </c>
      <c r="M398" s="223">
        <f t="shared" ca="1" si="603"/>
        <v>7.3220747482216034E-4</v>
      </c>
      <c r="N398" s="223">
        <f t="shared" ca="1" si="604"/>
        <v>8.7396109017050553E-4</v>
      </c>
      <c r="O398" s="223">
        <f t="shared" ca="1" si="605"/>
        <v>3.4316946840019775E-4</v>
      </c>
      <c r="P398" s="223">
        <f t="shared" ca="1" si="606"/>
        <v>-4.5170369440538174E-4</v>
      </c>
      <c r="Q398" s="223">
        <f t="shared" ca="1" si="607"/>
        <v>-8.9897423316053491E-4</v>
      </c>
      <c r="R398" s="223">
        <f t="shared" ca="1" si="608"/>
        <v>-6.5445100031132802E-4</v>
      </c>
      <c r="S398" s="223">
        <f t="shared" ca="1" si="609"/>
        <v>9.3696373403293195E-5</v>
      </c>
      <c r="T398" s="223">
        <f t="shared" ca="1" si="610"/>
        <v>7.6974093799241777E-4</v>
      </c>
      <c r="U398" s="223">
        <f t="shared" ca="1" si="611"/>
        <v>8.5344150982890341E-4</v>
      </c>
      <c r="V398" s="223">
        <f t="shared" ca="1" si="612"/>
        <v>2.8038741712671874E-4</v>
      </c>
      <c r="W398" s="223">
        <f t="shared" ca="1" si="613"/>
        <v>-5.0843511659357356E-4</v>
      </c>
      <c r="X398" s="223">
        <f t="shared" ca="1" si="614"/>
        <v>-9.0599810810454038E-4</v>
      </c>
      <c r="Y398" s="223">
        <f t="shared" ca="1" si="615"/>
        <v>-6.0636219763081736E-4</v>
      </c>
      <c r="Z398" s="223">
        <f t="shared" ca="1" si="616"/>
        <v>1.5989174947179561E-4</v>
      </c>
      <c r="AA398" s="223">
        <f t="shared" ca="1" si="617"/>
        <v>8.0310310832732291E-4</v>
      </c>
      <c r="AB398" s="223">
        <f t="shared" ca="1" si="618"/>
        <v>8.2829705600113036E-4</v>
      </c>
      <c r="AC398" s="223">
        <f t="shared" ca="1" si="619"/>
        <v>2.1608592214632976E-4</v>
      </c>
      <c r="AD398" s="223">
        <f t="shared" ca="1" si="620"/>
        <v>-5.6241128483279436E-4</v>
      </c>
      <c r="AE398" s="223">
        <f t="shared" ca="1" si="621"/>
        <v>-9.0811230080267832E-4</v>
      </c>
      <c r="AF398" s="223">
        <f t="shared" ca="1" si="622"/>
        <v>-5.5498746566453509E-4</v>
      </c>
      <c r="AG398" s="223">
        <f t="shared" ca="1" si="623"/>
        <v>2.2522065829647201E-4</v>
      </c>
      <c r="AH398" s="223">
        <f t="shared" ca="1" si="624"/>
        <v>8.3211319333524505E-4</v>
      </c>
      <c r="AI398" s="223">
        <f t="shared" ca="1" si="625"/>
        <v>7.9866398866106059E-4</v>
      </c>
      <c r="AJ398" s="223">
        <f t="shared" ca="1" si="626"/>
        <v>1.5061343883157949E-4</v>
      </c>
      <c r="AK398" s="223">
        <f t="shared" ca="1" si="627"/>
        <v>-6.1333969759071931E-4</v>
      </c>
      <c r="AL398" s="223">
        <f t="shared" ca="1" si="628"/>
        <v>-9.0530535426153766E-4</v>
      </c>
      <c r="AM398" s="223">
        <f t="shared" ca="1" si="629"/>
        <v>-5.006052085362487E-4</v>
      </c>
      <c r="AN398" s="223">
        <f t="shared" ca="1" si="630"/>
        <v>2.8932907686013193E-4</v>
      </c>
      <c r="AO398" s="223">
        <f t="shared" ca="1" si="631"/>
        <v>8.5661398485201569E-4</v>
      </c>
      <c r="AP398" s="223">
        <f t="shared" ca="1" si="632"/>
        <v>7.6470289196809793E-4</v>
      </c>
      <c r="AQ398" s="223">
        <f t="shared" ca="1" si="633"/>
        <v>8.4324768242257883E-5</v>
      </c>
      <c r="AR398" s="223">
        <f t="shared" ca="1" si="634"/>
        <v>-6.6094436938603977E-4</v>
      </c>
      <c r="AS398" s="223">
        <f t="shared" ca="1" si="635"/>
        <v>-8.975924795676264E-4</v>
      </c>
      <c r="AT398" s="223">
        <f t="shared" ca="1" si="636"/>
        <v>-4.4351012840916052E-4</v>
      </c>
      <c r="AU398" s="223">
        <f t="shared" ca="1" si="637"/>
        <v>3.518695960880577E-4</v>
      </c>
      <c r="AV398" s="223">
        <f t="shared" ca="1" si="638"/>
        <v>8.7647271096559574E-4</v>
      </c>
      <c r="AW398" s="223">
        <f t="shared" ca="1" si="639"/>
        <v>7.2659780404769685E-4</v>
      </c>
      <c r="AX398" s="223">
        <f t="shared" ca="1" si="640"/>
        <v>1.7579134427712711E-5</v>
      </c>
      <c r="AY398" s="223">
        <f t="shared" ca="1" si="641"/>
        <v>-7.049673263777082E-4</v>
      </c>
      <c r="AZ398" s="223">
        <f t="shared" ca="1" si="642"/>
        <v>-8.8501547345717435E-4</v>
      </c>
      <c r="BA398" s="223">
        <f t="shared" ca="1" si="643"/>
        <v>-3.840116284693412E-4</v>
      </c>
      <c r="BB398" s="223">
        <f t="shared" ca="1" si="644"/>
        <v>4.1250330348787864E-4</v>
      </c>
      <c r="BC398" s="223">
        <f t="shared" ca="1" si="645"/>
        <v>8.9158175551856027E-4</v>
      </c>
      <c r="BD398" s="223">
        <f t="shared" ca="1" si="646"/>
        <v>6.845552196728242E-4</v>
      </c>
      <c r="BE398" s="223">
        <f t="shared" ca="1" si="647"/>
        <v>-4.9261762239398432E-5</v>
      </c>
      <c r="BF398" s="223">
        <f t="shared" ca="1" si="648"/>
        <v>-7.4517000434751982E-4</v>
      </c>
      <c r="BG398" s="223">
        <f t="shared" ca="1" si="649"/>
        <v>-8.676424918159988E-4</v>
      </c>
      <c r="BH398" s="223">
        <f t="shared" ca="1" si="650"/>
        <v>-3.2243213624307291E-4</v>
      </c>
      <c r="BI398" s="223">
        <f t="shared" ca="1" si="651"/>
        <v>4.7090161974573197E-4</v>
      </c>
      <c r="BJ398" s="223">
        <f t="shared" ca="1" si="652"/>
        <v>9.01859241289391E-4</v>
      </c>
      <c r="BK398" s="223">
        <f t="shared" ca="1" si="653"/>
        <v>6.3880297125088695E-4</v>
      </c>
      <c r="BL398" s="223">
        <f t="shared" ca="1" si="654"/>
        <v>-1.1583570514876604E-4</v>
      </c>
      <c r="BM398" s="223">
        <f t="shared" ca="1" si="655"/>
        <v>-7.8133454150029096E-4</v>
      </c>
      <c r="BN398" s="223">
        <f t="shared" ca="1" si="656"/>
        <v>-8.4556768033685389E-4</v>
      </c>
      <c r="BO398" s="223">
        <f t="shared" ca="1" si="657"/>
        <v>-2.5910535633413855E-4</v>
      </c>
      <c r="BP398" s="223">
        <f t="shared" ca="1" si="658"/>
        <v>5.2674807932603322E-4</v>
      </c>
      <c r="BQ398" s="223">
        <f t="shared" ca="1" si="659"/>
        <v>9.072494736922271E-4</v>
      </c>
      <c r="BR398" s="223">
        <f t="shared" ca="1" si="660"/>
        <v>5.8958899418017833E-4</v>
      </c>
      <c r="BS398" s="223">
        <f t="shared" ca="1" si="661"/>
        <v>-1.8178192433562383E-4</v>
      </c>
      <c r="BT398" s="223">
        <f t="shared" ca="1" si="662"/>
        <v>-8.1326495907580051E-4</v>
      </c>
      <c r="BU398" s="223">
        <f t="shared" ca="1" si="663"/>
        <v>-8.1891066433576495E-4</v>
      </c>
      <c r="BV398" s="223">
        <f t="shared" ca="1" si="664"/>
        <v>-1.9437446204966262E-4</v>
      </c>
      <c r="BW398" s="223">
        <f t="shared" ca="1" si="665"/>
        <v>5.7974004542563334E-4</v>
      </c>
      <c r="BX398" s="223">
        <f t="shared" ca="1" si="666"/>
        <v>9.0772324259065452E-4</v>
      </c>
      <c r="BY398" s="223">
        <f t="shared" ca="1" si="667"/>
        <v>5.3717998326647241E-4</v>
      </c>
      <c r="BZ398" s="223">
        <f t="shared" ca="1" si="668"/>
        <v>-2.4674305152443837E-4</v>
      </c>
      <c r="CA398" s="223">
        <f t="shared" ca="1" si="669"/>
        <v>-8.4078822337467431E-4</v>
      </c>
      <c r="CB398" s="223">
        <f t="shared" ca="1" si="670"/>
        <v>-7.8781590049207509E-4</v>
      </c>
      <c r="CC398" s="223">
        <f t="shared" ca="1" si="671"/>
        <v>-1.2859023571422704E-4</v>
      </c>
      <c r="CD398" s="223">
        <f t="shared" ca="1" si="672"/>
        <v>6.2959034998887097E-4</v>
      </c>
      <c r="CE398" s="223">
        <f t="shared" ca="1" si="673"/>
        <v>9.0327798058996303E-4</v>
      </c>
      <c r="CF398" s="223">
        <f t="shared" ca="1" si="674"/>
        <v>4.8185994748076437E-4</v>
      </c>
      <c r="CG398" s="223">
        <f t="shared" ca="1" si="675"/>
        <v>-3.1036705673858397E-4</v>
      </c>
      <c r="CH398" s="223">
        <f t="shared" ca="1" si="676"/>
        <v>-8.6375518344297968E-4</v>
      </c>
      <c r="CI398" s="223">
        <f t="shared" ca="1" si="677"/>
        <v>-7.5245189402518527E-4</v>
      </c>
      <c r="CJ398" s="223">
        <f t="shared" ca="1" si="678"/>
        <v>-6.2109167750061154E-5</v>
      </c>
      <c r="CK398" s="223">
        <f t="shared" ca="1" si="679"/>
        <v>6.7602884989616675E-4</v>
      </c>
      <c r="CL398" s="223">
        <f t="shared" ca="1" si="680"/>
        <v>8.9393777695008416E-4</v>
      </c>
      <c r="CM398" s="223">
        <f t="shared" ca="1" si="681"/>
        <v>4.2392867089004996E-4</v>
      </c>
      <c r="CN398" s="223">
        <f t="shared" ca="1" si="682"/>
        <v>-3.7230915598124829E-4</v>
      </c>
      <c r="CO398" s="223">
        <f t="shared" ca="1" si="683"/>
        <v>-8.8204137933420063E-4</v>
      </c>
      <c r="CP398" s="223">
        <f t="shared" ca="1" si="684"/>
        <v>-7.1301028555016981E-4</v>
      </c>
      <c r="CQ398" s="223">
        <f t="shared" ca="1" si="685"/>
        <v>4.7084751754433414E-6</v>
      </c>
      <c r="CR398" s="223">
        <f t="shared" ca="1" si="686"/>
        <v>7.1880389089296461E-4</v>
      </c>
      <c r="CS398" s="223">
        <f t="shared" ca="1" si="687"/>
        <v>8.7975324704380191E-4</v>
      </c>
      <c r="CT398" s="223">
        <f t="shared" ca="1" si="688"/>
        <v>3.6370008810149193E-4</v>
      </c>
      <c r="CU398" s="223">
        <f t="shared" ca="1" si="689"/>
        <v>-4.3223367964980976E-4</v>
      </c>
      <c r="CV398" s="223">
        <f t="shared" ca="1" si="690"/>
        <v>-8.9554771656843372E-4</v>
      </c>
      <c r="CW398" s="223">
        <f t="shared" ca="1" si="691"/>
        <v>-6.6970481256067903E-4</v>
      </c>
      <c r="CX398" s="223">
        <f t="shared" ca="1" si="692"/>
        <v>7.1500602466017507E-5</v>
      </c>
      <c r="CY398" s="223">
        <f t="shared" ca="1" si="693"/>
        <v>7.576836713259615E-4</v>
      </c>
      <c r="CZ398" s="223">
        <f t="shared" ca="1" si="694"/>
        <v>8.6080125806766361E-4</v>
      </c>
      <c r="DA398" s="223">
        <f t="shared" ca="1" si="695"/>
        <v>3.0150058302358352E-4</v>
      </c>
      <c r="DB398" s="223">
        <f t="shared" ca="1" si="696"/>
        <v>-4.8981589155849055E-4</v>
      </c>
      <c r="DC398" s="223">
        <f t="shared" ca="1" si="697"/>
        <v>-9.0420100313398232E-4</v>
      </c>
      <c r="DD398" s="223">
        <f t="shared" ca="1" si="698"/>
        <v>-6.227701511669426E-4</v>
      </c>
      <c r="DE398" s="223">
        <f t="shared" ca="1" si="699"/>
        <v>1.379052617968287E-4</v>
      </c>
      <c r="DF398" s="223">
        <f t="shared" ca="1" si="700"/>
        <v>7.9245749829634483E-4</v>
      </c>
      <c r="DG398" s="223">
        <f t="shared" ca="1" si="701"/>
        <v>8.3718451249198043E-4</v>
      </c>
      <c r="DH398" s="223">
        <f t="shared" ca="1" si="702"/>
        <v>2.3766722016346981E-4</v>
      </c>
      <c r="DI398" s="223">
        <f t="shared" ca="1" si="703"/>
        <v>-5.4474374871188382E-4</v>
      </c>
      <c r="DJ398" s="223">
        <f t="shared" ca="1" si="704"/>
        <v>-9.0795434612120449E-4</v>
      </c>
      <c r="DK398" s="223">
        <f t="shared" ca="1" si="705"/>
        <v>-5.7246064436559507E-4</v>
      </c>
      <c r="DL398" s="223">
        <f t="shared" ca="1" si="706"/>
        <v>2.0356260056548977E-4</v>
      </c>
      <c r="DM398" s="223">
        <f t="shared" ca="1" si="707"/>
        <v>8.2293692942286671E-4</v>
      </c>
      <c r="DN398" s="223">
        <f t="shared" ca="1" si="708"/>
        <v>8.0903099150724401E-4</v>
      </c>
      <c r="DO398" s="223">
        <f t="shared" ca="1" si="709"/>
        <v>1.7254591804517978E-4</v>
      </c>
      <c r="DP398" s="223">
        <f t="shared" ca="1" si="710"/>
        <v>-5.9671959229298202E-4</v>
      </c>
      <c r="DQ398" s="223">
        <f t="shared" ca="1" si="711"/>
        <v>-9.0678740583925266E-4</v>
      </c>
      <c r="DR398" s="223">
        <f t="shared" ca="1" si="712"/>
        <v>-5.1904892373294065E-4</v>
      </c>
      <c r="DS398" s="223">
        <f t="shared" ca="1" si="713"/>
        <v>2.681168159644896E-4</v>
      </c>
      <c r="DT398" s="223">
        <f t="shared" ca="1" si="714"/>
        <v>8.4895679402743451E-4</v>
      </c>
      <c r="DU398" s="223">
        <f t="shared" ca="1" si="715"/>
        <v>7.7649326148297216E-4</v>
      </c>
      <c r="DV398" s="223">
        <f t="shared" ca="1" si="716"/>
        <v>1.064895746471726E-4</v>
      </c>
      <c r="DW398" s="223">
        <f t="shared" ca="1" si="717"/>
        <v>-6.4546176070209588E-4</v>
      </c>
      <c r="DX398" s="223">
        <f t="shared" ca="1" si="718"/>
        <v>-9.0070650603862163E-4</v>
      </c>
      <c r="DY398" s="223">
        <f t="shared" ca="1" si="719"/>
        <v>-4.6282443201081885E-4</v>
      </c>
      <c r="DZ398" s="223">
        <f t="shared" ca="1" si="720"/>
        <v>3.3121808310743439E-4</v>
      </c>
      <c r="EA398" s="223">
        <f t="shared" ca="1" si="721"/>
        <v>8.7037608820932728E-4</v>
      </c>
      <c r="EB398" s="223">
        <f t="shared" ca="1" si="722"/>
        <v>7.3974764719730781E-4</v>
      </c>
      <c r="EC398" s="223">
        <f t="shared" ca="1" si="723"/>
        <v>3.9856155017616696E-5</v>
      </c>
      <c r="ED398" s="223">
        <f t="shared" ca="1" si="724"/>
        <v>-6.9070611590546743E-4</v>
      </c>
      <c r="EE398" s="223">
        <f t="shared" ca="1" si="725"/>
        <v>-8.8974459964219618E-4</v>
      </c>
      <c r="EF398" s="223">
        <f t="shared" ca="1" si="726"/>
        <v>-4.0409185459130932E-4</v>
      </c>
      <c r="EG398" s="223">
        <f t="shared" ca="1" si="727"/>
        <v>3.9252445076041776E-4</v>
      </c>
      <c r="EH398" s="223">
        <f t="shared" ca="1" si="728"/>
        <v>8.8707873895754925E-4</v>
      </c>
      <c r="EI398" s="223">
        <f t="shared" ca="1" si="729"/>
        <v>6.9899327631780725E-4</v>
      </c>
      <c r="EJ398" s="223">
        <f t="shared" ca="1" si="730"/>
        <v>-2.6993248569221417E-5</v>
      </c>
      <c r="EK398" s="223">
        <f t="shared" ca="1" si="731"/>
        <v>-7.322074748221598E-4</v>
      </c>
      <c r="EL398" s="223">
        <f t="shared" ca="1" si="732"/>
        <v>-8.7396109017050662E-4</v>
      </c>
      <c r="EM398" s="223">
        <f t="shared" ca="1" si="733"/>
        <v>-3.4316946840019249E-4</v>
      </c>
      <c r="EN398" s="223">
        <f t="shared" ca="1" si="734"/>
        <v>4.5170369440538369E-4</v>
      </c>
      <c r="EO398" s="223">
        <f t="shared" ca="1" si="735"/>
        <v>8.9897423316053458E-4</v>
      </c>
      <c r="EP398" s="223">
        <f t="shared" ca="1" si="736"/>
        <v>6.5445100031133203E-4</v>
      </c>
      <c r="EQ398" s="223">
        <f t="shared" ca="1" si="737"/>
        <v>-9.3696373403297044E-5</v>
      </c>
      <c r="ER398" s="223">
        <f t="shared" ca="1" si="738"/>
        <v>-7.6974093799241723E-4</v>
      </c>
      <c r="ES398" s="223">
        <f t="shared" ca="1" si="739"/>
        <v>-8.5344150982890482E-4</v>
      </c>
      <c r="ET398" s="223">
        <f t="shared" ca="1" si="740"/>
        <v>-2.8038741712672568E-4</v>
      </c>
      <c r="EU398" s="223">
        <f t="shared" ca="1" si="741"/>
        <v>5.0843511659356478E-4</v>
      </c>
      <c r="EV398" s="223">
        <f t="shared" ca="1" si="742"/>
        <v>9.0599810810454125E-4</v>
      </c>
      <c r="EW398" s="223">
        <f t="shared" ca="1" si="743"/>
        <v>6.0636219763081085E-4</v>
      </c>
      <c r="EX398" s="223">
        <f t="shared" ca="1" si="744"/>
        <v>-1.5989174947180114E-4</v>
      </c>
      <c r="EY398" s="223">
        <f t="shared" ca="1" si="745"/>
        <v>-8.0310310832732237E-4</v>
      </c>
      <c r="EZ398" s="223">
        <f t="shared" ca="1" si="746"/>
        <v>-8.2829705600113209E-4</v>
      </c>
      <c r="FA398" s="223">
        <f t="shared" ca="1" si="747"/>
        <v>-2.1608592214633691E-4</v>
      </c>
      <c r="FB398" s="223">
        <f t="shared" ca="1" si="748"/>
        <v>5.6241128483278601E-4</v>
      </c>
      <c r="FC398" s="223">
        <f t="shared" ca="1" si="749"/>
        <v>9.081123008026781E-4</v>
      </c>
      <c r="FD398" s="223">
        <f t="shared" ca="1" si="750"/>
        <v>5.5498746566452805E-4</v>
      </c>
      <c r="FE398" s="223">
        <f t="shared" ca="1" si="751"/>
        <v>-2.2522065829647732E-4</v>
      </c>
      <c r="FF398" s="223">
        <f t="shared" ca="1" si="752"/>
        <v>-8.3211319333524473E-4</v>
      </c>
      <c r="FG398" s="223">
        <f t="shared" ca="1" si="753"/>
        <v>-7.9866398866106254E-4</v>
      </c>
      <c r="FH398" s="223">
        <f t="shared" ca="1" si="754"/>
        <v>-1.506134388315867E-4</v>
      </c>
      <c r="FI398" s="223">
        <f t="shared" ca="1" si="755"/>
        <v>6.133396975907115E-4</v>
      </c>
      <c r="FJ398" s="223">
        <f t="shared" ca="1" si="756"/>
        <v>9.0530535426153885E-4</v>
      </c>
      <c r="FK398" s="223">
        <f t="shared" ca="1" si="757"/>
        <v>5.0060520853624144E-4</v>
      </c>
      <c r="FL398" s="223">
        <f t="shared" ca="1" si="758"/>
        <v>-2.8932907686013729E-4</v>
      </c>
      <c r="FM398" s="223">
        <f t="shared" ca="1" si="759"/>
        <v>-8.5661398485201655E-4</v>
      </c>
      <c r="FN398" s="223">
        <f t="shared" ca="1" si="760"/>
        <v>-7.6470289196809847E-4</v>
      </c>
      <c r="FO398" s="223">
        <f t="shared" ca="1" si="761"/>
        <v>-8.4324768242265201E-5</v>
      </c>
      <c r="FP398" s="223">
        <f t="shared" ca="1" si="762"/>
        <v>6.6094436938603468E-4</v>
      </c>
      <c r="FQ398" s="223">
        <f t="shared" ca="1" si="763"/>
        <v>8.9759247956762846E-4</v>
      </c>
      <c r="FR398" s="223">
        <f t="shared" ca="1" si="764"/>
        <v>4.4351012840915016E-4</v>
      </c>
      <c r="FS398" s="223">
        <f t="shared" ca="1" si="765"/>
        <v>-3.5186959608806285E-4</v>
      </c>
      <c r="FT398" s="223">
        <f t="shared" ca="1" si="766"/>
        <v>-8.7647271096559553E-4</v>
      </c>
      <c r="FU398" s="223">
        <f t="shared" ca="1" si="767"/>
        <v>-7.265978040476975E-4</v>
      </c>
      <c r="FV398" s="223">
        <f t="shared" ca="1" si="768"/>
        <v>-1.7579134427720138E-5</v>
      </c>
      <c r="FW398" s="223">
        <f t="shared" ca="1" si="769"/>
        <v>7.0496732637770354E-4</v>
      </c>
      <c r="FX398" s="223">
        <f t="shared" ca="1" si="770"/>
        <v>8.8501547345717739E-4</v>
      </c>
      <c r="FY398" s="223">
        <f t="shared" ca="1" si="771"/>
        <v>3.8401162846933036E-4</v>
      </c>
      <c r="FZ398" s="223">
        <f t="shared" ca="1" si="772"/>
        <v>-4.1250330348788363E-4</v>
      </c>
      <c r="GA398" s="223">
        <f t="shared" ca="1" si="773"/>
        <v>-8.9158175551856027E-4</v>
      </c>
      <c r="GB398" s="223">
        <f t="shared" ca="1" si="774"/>
        <v>-6.8455521967282474E-4</v>
      </c>
      <c r="GC398" s="223">
        <f t="shared" ca="1" si="775"/>
        <v>4.926176223939106E-5</v>
      </c>
      <c r="GD398" s="223">
        <f t="shared" ca="1" si="776"/>
        <v>7.4517000434751559E-4</v>
      </c>
      <c r="GE398" s="223">
        <f t="shared" ca="1" si="777"/>
        <v>8.6764249181600292E-4</v>
      </c>
      <c r="GF398" s="223">
        <f t="shared" ca="1" si="778"/>
        <v>3.2243213624306175E-4</v>
      </c>
      <c r="GG398" s="223">
        <f t="shared" ca="1" si="779"/>
        <v>-4.7090161974573674E-4</v>
      </c>
      <c r="GH398" s="223">
        <f t="shared" ca="1" si="780"/>
        <v>-9.0185924128939089E-4</v>
      </c>
      <c r="GI398" s="223">
        <f t="shared" ca="1" si="781"/>
        <v>-6.388029712508876E-4</v>
      </c>
      <c r="GJ398" s="223">
        <f t="shared" ca="1" si="782"/>
        <v>1.1583570514875883E-4</v>
      </c>
      <c r="GK398" s="223">
        <f t="shared" ca="1" si="783"/>
        <v>7.8133454150028717E-4</v>
      </c>
      <c r="GL398" s="223">
        <f t="shared" ca="1" si="784"/>
        <v>8.4556768033685909E-4</v>
      </c>
      <c r="GM398" s="223">
        <f t="shared" ca="1" si="785"/>
        <v>2.5910535633412706E-4</v>
      </c>
      <c r="GN398" s="223">
        <f t="shared" ca="1" si="786"/>
        <v>-5.2674807932603788E-4</v>
      </c>
      <c r="GO398" s="223">
        <f t="shared" ca="1" si="787"/>
        <v>-9.0724947369222732E-4</v>
      </c>
      <c r="GP398" s="223">
        <f t="shared" ca="1" si="788"/>
        <v>-5.8958899418017898E-4</v>
      </c>
      <c r="GQ398" s="223">
        <f t="shared" ca="1" si="789"/>
        <v>1.8178192433561662E-4</v>
      </c>
      <c r="GR398" s="223">
        <f t="shared" ca="1" si="790"/>
        <v>8.1326495907579736E-4</v>
      </c>
      <c r="GS398" s="223">
        <f t="shared" ca="1" si="791"/>
        <v>8.1891066433577081E-4</v>
      </c>
      <c r="GT398" s="223">
        <f t="shared" ca="1" si="792"/>
        <v>1.9437446204965085E-4</v>
      </c>
      <c r="GU398" s="223">
        <f t="shared" ca="1" si="793"/>
        <v>-5.7974004542563767E-4</v>
      </c>
      <c r="GV398" s="223">
        <f t="shared" ca="1" si="794"/>
        <v>-9.0772324259065442E-4</v>
      </c>
      <c r="GW398" s="223">
        <f t="shared" ca="1" si="795"/>
        <v>-5.3717998326647317E-4</v>
      </c>
      <c r="GX398" s="223">
        <f t="shared" ca="1" si="796"/>
        <v>2.467430515244375E-4</v>
      </c>
      <c r="GY398" s="223">
        <f t="shared" ca="1" si="797"/>
        <v>8.407882233746691E-4</v>
      </c>
      <c r="GZ398" s="223">
        <f t="shared" ca="1" si="798"/>
        <v>7.8781590049208192E-4</v>
      </c>
      <c r="HA398" s="223">
        <f t="shared" ca="1" si="799"/>
        <v>1.2859023571421511E-4</v>
      </c>
      <c r="HB398" s="223">
        <f t="shared" ca="1" si="800"/>
        <v>-6.2959034998887975E-4</v>
      </c>
      <c r="HC398" s="223">
        <f t="shared" ca="1" si="801"/>
        <v>-9.0327798058996303E-4</v>
      </c>
      <c r="HD398" s="223">
        <f t="shared" ca="1" si="802"/>
        <v>-4.8185994748076524E-4</v>
      </c>
      <c r="HE398" s="223">
        <f t="shared" ca="1" si="803"/>
        <v>3.1036705673858316E-4</v>
      </c>
      <c r="HF398" s="223">
        <f t="shared" ca="1" si="804"/>
        <v>8.6375518344297946E-4</v>
      </c>
      <c r="HG398" s="223">
        <f t="shared" ca="1" si="805"/>
        <v>7.5245189402519297E-4</v>
      </c>
      <c r="HH398" s="223">
        <f t="shared" ca="1" si="806"/>
        <v>6.2109167750049174E-5</v>
      </c>
      <c r="HI398" s="223">
        <f t="shared" ca="1" si="807"/>
        <v>-6.7602884989617466E-4</v>
      </c>
      <c r="HJ398" s="223">
        <f t="shared" ca="1" si="808"/>
        <v>-8.9393777695008438E-4</v>
      </c>
      <c r="HK398" s="223">
        <f t="shared" ca="1" si="809"/>
        <v>-4.2392867089005088E-4</v>
      </c>
      <c r="HL398" s="223">
        <f t="shared" ca="1" si="810"/>
        <v>3.7230915598124743E-4</v>
      </c>
      <c r="HM398" s="223">
        <f t="shared" ca="1" si="811"/>
        <v>8.8204137933420041E-4</v>
      </c>
      <c r="HN398" s="223">
        <f t="shared" ca="1" si="812"/>
        <v>7.1301028555017848E-4</v>
      </c>
      <c r="HO398" s="223">
        <f t="shared" ca="1" si="813"/>
        <v>-4.7084751754553219E-6</v>
      </c>
      <c r="HP398" s="223">
        <f t="shared" ca="1" si="814"/>
        <v>-7.1880389089297198E-4</v>
      </c>
      <c r="HQ398" s="223">
        <f t="shared" ca="1" si="815"/>
        <v>-8.7975324704380213E-4</v>
      </c>
      <c r="HR398" s="223">
        <f t="shared" ca="1" si="816"/>
        <v>-3.6370008810149269E-4</v>
      </c>
      <c r="HS398" s="223">
        <f t="shared" ca="1" si="817"/>
        <v>4.3223367964980895E-4</v>
      </c>
      <c r="HT398" s="223">
        <f t="shared" ca="1" si="818"/>
        <v>8.9554771656843361E-4</v>
      </c>
      <c r="HU398" s="223">
        <f t="shared" ca="1" si="819"/>
        <v>6.6970481256068836E-4</v>
      </c>
      <c r="HV398" s="223">
        <f t="shared" ca="1" si="820"/>
        <v>-7.1500602466029379E-5</v>
      </c>
      <c r="HW398" s="223">
        <f t="shared" ca="1" si="821"/>
        <v>-7.5768367132596811E-4</v>
      </c>
      <c r="HX398" s="223">
        <f t="shared" ca="1" si="822"/>
        <v>-8.6080125806766382E-4</v>
      </c>
      <c r="HY398" s="223">
        <f t="shared" ca="1" si="823"/>
        <v>-3.0150058302358434E-4</v>
      </c>
      <c r="HZ398" s="223">
        <f t="shared" ca="1" si="824"/>
        <v>4.8981589155848979E-4</v>
      </c>
      <c r="IA398" s="223">
        <f t="shared" ca="1" si="825"/>
        <v>9.0420100313398232E-4</v>
      </c>
      <c r="IB398" s="223">
        <f t="shared" ca="1" si="826"/>
        <v>6.2277015116695268E-4</v>
      </c>
      <c r="IC398" s="223">
        <f t="shared" ca="1" si="827"/>
        <v>-1.3790526179681509E-4</v>
      </c>
      <c r="ID398" s="223">
        <f t="shared" ca="1" si="828"/>
        <v>-7.9245749829635068E-4</v>
      </c>
      <c r="IE398" s="223">
        <f t="shared" ca="1" si="829"/>
        <v>2.7460571537564048E-4</v>
      </c>
      <c r="IF398" s="223">
        <f t="shared" ca="1" si="830"/>
        <v>-2.3766722016347073E-4</v>
      </c>
      <c r="IG398" s="223">
        <f t="shared" ca="1" si="831"/>
        <v>5.4474374871188317E-4</v>
      </c>
      <c r="IH398" s="223">
        <f t="shared" ca="1" si="832"/>
        <v>9.0795434612120428E-4</v>
      </c>
      <c r="II398" s="223">
        <f t="shared" ca="1" si="833"/>
        <v>5.724606443656058E-4</v>
      </c>
      <c r="IJ398" s="223">
        <f t="shared" ca="1" si="834"/>
        <v>-2.0356260056547638E-4</v>
      </c>
      <c r="IK398" s="223">
        <f t="shared" ca="1" si="835"/>
        <v>-8.229369294228717E-4</v>
      </c>
      <c r="IL398" s="223">
        <f t="shared" ca="1" si="836"/>
        <v>-8.0903099150724444E-4</v>
      </c>
      <c r="IM398" s="223">
        <f t="shared" ca="1" si="837"/>
        <v>-1.725459180451807E-4</v>
      </c>
      <c r="IN398" s="223">
        <f t="shared" ca="1" si="838"/>
        <v>5.9671959229298148E-4</v>
      </c>
      <c r="IO398" s="223">
        <f t="shared" ca="1" si="839"/>
        <v>9.0678740583925266E-4</v>
      </c>
      <c r="IP398" s="223">
        <f t="shared" ca="1" si="840"/>
        <v>5.1904892373295193E-4</v>
      </c>
      <c r="IQ398" s="223">
        <f t="shared" ca="1" si="841"/>
        <v>-2.6811681596447637E-4</v>
      </c>
      <c r="IR398" s="223">
        <f t="shared" ca="1" si="842"/>
        <v>-8.4895679402743874E-4</v>
      </c>
      <c r="IS398" s="223">
        <f t="shared" ca="1" si="843"/>
        <v>-7.7649326148296598E-4</v>
      </c>
      <c r="IT398" s="223">
        <f t="shared" ca="1" si="844"/>
        <v>-1.0648957464717346E-4</v>
      </c>
      <c r="IU398" s="223">
        <f t="shared" ca="1" si="845"/>
        <v>6.4546176070209534E-4</v>
      </c>
      <c r="IV398" s="223">
        <f t="shared" ca="1" si="846"/>
        <v>9.0070650603862163E-4</v>
      </c>
      <c r="IW398" s="223">
        <f t="shared" ca="1" si="847"/>
        <v>4.6282443201083073E-4</v>
      </c>
      <c r="IX398" s="223">
        <f t="shared" ca="1" si="848"/>
        <v>-3.3121808310742165E-4</v>
      </c>
      <c r="IY398" s="223">
        <f t="shared" ca="1" si="849"/>
        <v>-8.7037608820933064E-4</v>
      </c>
      <c r="IZ398" s="223">
        <f t="shared" ca="1" si="850"/>
        <v>-7.3974764719730076E-4</v>
      </c>
      <c r="JA398" s="223">
        <f t="shared" ca="1" si="851"/>
        <v>-3.9856155017617564E-5</v>
      </c>
      <c r="JB398" s="223">
        <f t="shared" ca="1" si="852"/>
        <v>6.9070611590546678E-4</v>
      </c>
    </row>
    <row r="399" spans="2:262">
      <c r="B399" s="230">
        <v>38</v>
      </c>
      <c r="C399" s="229">
        <f t="shared" si="853"/>
        <v>7.4218750000000033E-4</v>
      </c>
      <c r="D399" s="226">
        <f t="shared" ca="1" si="597"/>
        <v>50.065728385128587</v>
      </c>
      <c r="E399" s="225">
        <f ca="1">AR361</f>
        <v>6.572838512858796E-2</v>
      </c>
      <c r="F399" s="224">
        <v>38</v>
      </c>
      <c r="G399" s="223">
        <f t="shared" ca="1" si="854"/>
        <v>-2.6813782396232176E-4</v>
      </c>
      <c r="H399" s="223">
        <f t="shared" ca="1" si="598"/>
        <v>-1.1697583230062325E-4</v>
      </c>
      <c r="I399" s="223">
        <f t="shared" ca="1" si="599"/>
        <v>1.2877298007451219E-4</v>
      </c>
      <c r="J399" s="223">
        <f t="shared" ca="1" si="600"/>
        <v>2.7039578163623305E-4</v>
      </c>
      <c r="K399" s="223">
        <f t="shared" ca="1" si="601"/>
        <v>1.9337617804227156E-4</v>
      </c>
      <c r="L399" s="223">
        <f t="shared" ca="1" si="602"/>
        <v>-4.0007672105860656E-5</v>
      </c>
      <c r="M399" s="223">
        <f t="shared" ca="1" si="603"/>
        <v>-2.4104126293791664E-4</v>
      </c>
      <c r="N399" s="223">
        <f t="shared" ca="1" si="604"/>
        <v>-2.4716855326632883E-4</v>
      </c>
      <c r="O399" s="223">
        <f t="shared" ca="1" si="605"/>
        <v>-5.3435007608389307E-5</v>
      </c>
      <c r="P399" s="223">
        <f t="shared" ca="1" si="606"/>
        <v>1.8350615953059804E-4</v>
      </c>
      <c r="Q399" s="223">
        <f t="shared" ca="1" si="607"/>
        <v>2.7206399081329883E-4</v>
      </c>
      <c r="R399" s="223">
        <f t="shared" ca="1" si="608"/>
        <v>1.4063050067923791E-4</v>
      </c>
      <c r="S399" s="223">
        <f t="shared" ca="1" si="609"/>
        <v>-1.0451700792320949E-4</v>
      </c>
      <c r="T399" s="223">
        <f t="shared" ca="1" si="610"/>
        <v>-2.6515191853420983E-4</v>
      </c>
      <c r="U399" s="223">
        <f t="shared" ca="1" si="611"/>
        <v>-2.1138461898811706E-4</v>
      </c>
      <c r="V399" s="223">
        <f t="shared" ca="1" si="612"/>
        <v>1.3308577510971189E-5</v>
      </c>
      <c r="W399" s="223">
        <f t="shared" ca="1" si="613"/>
        <v>2.2724043972225543E-4</v>
      </c>
      <c r="X399" s="223">
        <f t="shared" ca="1" si="614"/>
        <v>2.5742536627923327E-4</v>
      </c>
      <c r="Y399" s="223">
        <f t="shared" ca="1" si="615"/>
        <v>7.9455783580243162E-5</v>
      </c>
      <c r="Z399" s="223">
        <f t="shared" ca="1" si="616"/>
        <v>-1.627618562459295E-4</v>
      </c>
      <c r="AA399" s="223">
        <f t="shared" ca="1" si="617"/>
        <v>-2.7337003270743788E-4</v>
      </c>
      <c r="AB399" s="223">
        <f t="shared" ca="1" si="618"/>
        <v>-1.6293082045986009E-4</v>
      </c>
      <c r="AC399" s="223">
        <f t="shared" ca="1" si="619"/>
        <v>7.925447985079805E-5</v>
      </c>
      <c r="AD399" s="223">
        <f t="shared" ca="1" si="620"/>
        <v>2.5735449750991944E-4</v>
      </c>
      <c r="AE399" s="223">
        <f t="shared" ca="1" si="621"/>
        <v>2.2735731049851991E-4</v>
      </c>
      <c r="AF399" s="223">
        <f t="shared" ca="1" si="622"/>
        <v>1.3518685960557116E-5</v>
      </c>
      <c r="AG399" s="223">
        <f t="shared" ca="1" si="623"/>
        <v>-2.112511668498083E-4</v>
      </c>
      <c r="AH399" s="223">
        <f t="shared" ca="1" si="624"/>
        <v>-2.6520303229184925E-4</v>
      </c>
      <c r="AI399" s="223">
        <f t="shared" ca="1" si="625"/>
        <v>-1.0471135692126924E-4</v>
      </c>
      <c r="AJ399" s="223">
        <f t="shared" ca="1" si="626"/>
        <v>1.4045006731093067E-4</v>
      </c>
      <c r="AK399" s="223">
        <f t="shared" ca="1" si="627"/>
        <v>2.7204337174734338E-4</v>
      </c>
      <c r="AL399" s="223">
        <f t="shared" ca="1" si="628"/>
        <v>1.8366202737240698E-4</v>
      </c>
      <c r="AM399" s="223">
        <f t="shared" ca="1" si="629"/>
        <v>-5.3228687812516767E-5</v>
      </c>
      <c r="AN399" s="223">
        <f t="shared" ca="1" si="630"/>
        <v>-2.4707861199032969E-4</v>
      </c>
      <c r="AO399" s="223">
        <f t="shared" ca="1" si="631"/>
        <v>-2.4114042682267284E-4</v>
      </c>
      <c r="AP399" s="223">
        <f t="shared" ca="1" si="632"/>
        <v>-4.0215757096219857E-5</v>
      </c>
      <c r="AQ399" s="223">
        <f t="shared" ca="1" si="633"/>
        <v>1.9322742975896309E-4</v>
      </c>
      <c r="AR399" s="223">
        <f t="shared" ca="1" si="634"/>
        <v>2.7042664812876999E-4</v>
      </c>
      <c r="AS399" s="223">
        <f t="shared" ca="1" si="635"/>
        <v>1.2895850265409406E-4</v>
      </c>
      <c r="AT399" s="223">
        <f t="shared" ca="1" si="636"/>
        <v>-1.1678566744991255E-4</v>
      </c>
      <c r="AU399" s="223">
        <f t="shared" ca="1" si="637"/>
        <v>-2.6809678440328766E-4</v>
      </c>
      <c r="AV399" s="223">
        <f t="shared" ca="1" si="638"/>
        <v>-2.0262446856148068E-4</v>
      </c>
      <c r="AW399" s="223">
        <f t="shared" ca="1" si="639"/>
        <v>2.6690274412841249E-5</v>
      </c>
      <c r="AX399" s="223">
        <f t="shared" ca="1" si="640"/>
        <v>2.3442322437036418E-4</v>
      </c>
      <c r="AY399" s="223">
        <f t="shared" ca="1" si="641"/>
        <v>2.5260122901575848E-4</v>
      </c>
      <c r="AZ399" s="223">
        <f t="shared" ca="1" si="642"/>
        <v>6.6525528506876911E-5</v>
      </c>
      <c r="BA399" s="223">
        <f t="shared" ca="1" si="643"/>
        <v>-1.7334280689068133E-4</v>
      </c>
      <c r="BB399" s="223">
        <f t="shared" ca="1" si="644"/>
        <v>-2.7304590751396737E-4</v>
      </c>
      <c r="BC399" s="223">
        <f t="shared" ca="1" si="645"/>
        <v>-1.5196370751047062E-4</v>
      </c>
      <c r="BD399" s="223">
        <f t="shared" ca="1" si="646"/>
        <v>9.1996557769809226E-5</v>
      </c>
      <c r="BE399" s="223">
        <f t="shared" ca="1" si="647"/>
        <v>2.6156827846881799E-4</v>
      </c>
      <c r="BF399" s="223">
        <f t="shared" ca="1" si="648"/>
        <v>2.1963552535250562E-4</v>
      </c>
      <c r="BG399" s="223">
        <f t="shared" ca="1" si="649"/>
        <v>1.0518091981808072E-7</v>
      </c>
      <c r="BH399" s="223">
        <f t="shared" ca="1" si="650"/>
        <v>-2.195102129509426E-4</v>
      </c>
      <c r="BI399" s="223">
        <f t="shared" ca="1" si="651"/>
        <v>-2.6162934328754345E-4</v>
      </c>
      <c r="BJ399" s="223">
        <f t="shared" ca="1" si="652"/>
        <v>-9.2194622711461448E-5</v>
      </c>
      <c r="BK399" s="223">
        <f t="shared" ca="1" si="653"/>
        <v>1.5178879803322515E-4</v>
      </c>
      <c r="BL399" s="223">
        <f t="shared" ca="1" si="654"/>
        <v>2.730355855477292E-4</v>
      </c>
      <c r="BM399" s="223">
        <f t="shared" ca="1" si="655"/>
        <v>1.7350541879170868E-4</v>
      </c>
      <c r="BN399" s="223">
        <f t="shared" ca="1" si="656"/>
        <v>-6.632147094795036E-5</v>
      </c>
      <c r="BO399" s="223">
        <f t="shared" ca="1" si="657"/>
        <v>-2.5252072702492713E-4</v>
      </c>
      <c r="BP399" s="223">
        <f t="shared" ca="1" si="658"/>
        <v>-2.3453137196939464E-4</v>
      </c>
      <c r="BQ399" s="223">
        <f t="shared" ca="1" si="659"/>
        <v>-2.6899623302721788E-5</v>
      </c>
      <c r="BR399" s="223">
        <f t="shared" ca="1" si="660"/>
        <v>2.0248319818431493E-4</v>
      </c>
      <c r="BS399" s="223">
        <f t="shared" ca="1" si="661"/>
        <v>2.6813782396232214E-4</v>
      </c>
      <c r="BT399" s="223">
        <f t="shared" ca="1" si="662"/>
        <v>1.1697583230062534E-4</v>
      </c>
      <c r="BU399" s="223">
        <f t="shared" ca="1" si="663"/>
        <v>-1.2877298007451154E-4</v>
      </c>
      <c r="BV399" s="223">
        <f t="shared" ca="1" si="664"/>
        <v>-2.7039578163623283E-4</v>
      </c>
      <c r="BW399" s="223">
        <f t="shared" ca="1" si="665"/>
        <v>-1.9337617804227408E-4</v>
      </c>
      <c r="BX399" s="223">
        <f t="shared" ca="1" si="666"/>
        <v>4.0007672105860697E-5</v>
      </c>
      <c r="BY399" s="223">
        <f t="shared" ca="1" si="667"/>
        <v>2.4104126293791656E-4</v>
      </c>
      <c r="BZ399" s="223">
        <f t="shared" ca="1" si="668"/>
        <v>2.471685532663291E-4</v>
      </c>
      <c r="CA399" s="223">
        <f t="shared" ca="1" si="669"/>
        <v>5.3435007608390432E-5</v>
      </c>
      <c r="CB399" s="223">
        <f t="shared" ca="1" si="670"/>
        <v>-1.8350615953059682E-4</v>
      </c>
      <c r="CC399" s="223">
        <f t="shared" ca="1" si="671"/>
        <v>-2.7206399081329893E-4</v>
      </c>
      <c r="CD399" s="223">
        <f t="shared" ca="1" si="672"/>
        <v>-1.4063050067923973E-4</v>
      </c>
      <c r="CE399" s="223">
        <f t="shared" ca="1" si="673"/>
        <v>1.0451700792320711E-4</v>
      </c>
      <c r="CF399" s="223">
        <f t="shared" ca="1" si="674"/>
        <v>2.6515191853420918E-4</v>
      </c>
      <c r="CG399" s="223">
        <f t="shared" ca="1" si="675"/>
        <v>2.1138461898811902E-4</v>
      </c>
      <c r="CH399" s="223">
        <f t="shared" ca="1" si="676"/>
        <v>-1.3308577510971542E-5</v>
      </c>
      <c r="CI399" s="223">
        <f t="shared" ca="1" si="677"/>
        <v>-2.2724043972225538E-4</v>
      </c>
      <c r="CJ399" s="223">
        <f t="shared" ca="1" si="678"/>
        <v>-2.5742536627923343E-4</v>
      </c>
      <c r="CK399" s="223">
        <f t="shared" ca="1" si="679"/>
        <v>-7.9455783580243758E-5</v>
      </c>
      <c r="CL399" s="223">
        <f t="shared" ca="1" si="680"/>
        <v>1.6276185624592823E-4</v>
      </c>
      <c r="CM399" s="223">
        <f t="shared" ca="1" si="681"/>
        <v>2.7337003270743788E-4</v>
      </c>
      <c r="CN399" s="223">
        <f t="shared" ca="1" si="682"/>
        <v>1.6293082045986139E-4</v>
      </c>
      <c r="CO399" s="223">
        <f t="shared" ca="1" si="683"/>
        <v>-7.9254479850795556E-5</v>
      </c>
      <c r="CP399" s="223">
        <f t="shared" ca="1" si="684"/>
        <v>-2.5735449750991857E-4</v>
      </c>
      <c r="CQ399" s="223">
        <f t="shared" ca="1" si="685"/>
        <v>-2.2735731049852134E-4</v>
      </c>
      <c r="CR399" s="223">
        <f t="shared" ca="1" si="686"/>
        <v>-1.3518685960560694E-5</v>
      </c>
      <c r="CS399" s="223">
        <f t="shared" ca="1" si="687"/>
        <v>2.1125116684980852E-4</v>
      </c>
      <c r="CT399" s="223">
        <f t="shared" ca="1" si="688"/>
        <v>2.6520303229184914E-4</v>
      </c>
      <c r="CU399" s="223">
        <f t="shared" ca="1" si="689"/>
        <v>1.0471135692126985E-4</v>
      </c>
      <c r="CV399" s="223">
        <f t="shared" ca="1" si="690"/>
        <v>-1.4045006731093013E-4</v>
      </c>
      <c r="CW399" s="223">
        <f t="shared" ca="1" si="691"/>
        <v>-2.7204337174734322E-4</v>
      </c>
      <c r="CX399" s="223">
        <f t="shared" ca="1" si="692"/>
        <v>-1.8366202737240818E-4</v>
      </c>
      <c r="CY399" s="223">
        <f t="shared" ca="1" si="693"/>
        <v>5.3228687812515181E-5</v>
      </c>
      <c r="CZ399" s="223">
        <f t="shared" ca="1" si="694"/>
        <v>2.4707861199032861E-4</v>
      </c>
      <c r="DA399" s="223">
        <f t="shared" ca="1" si="695"/>
        <v>2.4114042682267447E-4</v>
      </c>
      <c r="DB399" s="223">
        <f t="shared" ca="1" si="696"/>
        <v>4.0215757096223367E-5</v>
      </c>
      <c r="DC399" s="223">
        <f t="shared" ca="1" si="697"/>
        <v>-1.9322742975896059E-4</v>
      </c>
      <c r="DD399" s="223">
        <f t="shared" ca="1" si="698"/>
        <v>-2.7042664812876993E-4</v>
      </c>
      <c r="DE399" s="223">
        <f t="shared" ca="1" si="699"/>
        <v>-1.2895850265409376E-4</v>
      </c>
      <c r="DF399" s="223">
        <f t="shared" ca="1" si="700"/>
        <v>1.1678566744991106E-4</v>
      </c>
      <c r="DG399" s="223">
        <f t="shared" ca="1" si="701"/>
        <v>2.6809678440328734E-4</v>
      </c>
      <c r="DH399" s="223">
        <f t="shared" ca="1" si="702"/>
        <v>2.0262446856148176E-4</v>
      </c>
      <c r="DI399" s="223">
        <f t="shared" ca="1" si="703"/>
        <v>-2.6690274412839677E-5</v>
      </c>
      <c r="DJ399" s="223">
        <f t="shared" ca="1" si="704"/>
        <v>-2.3442322437036337E-4</v>
      </c>
      <c r="DK399" s="223">
        <f t="shared" ca="1" si="705"/>
        <v>-2.5260122901575908E-4</v>
      </c>
      <c r="DL399" s="223">
        <f t="shared" ca="1" si="706"/>
        <v>-6.6525528506880367E-5</v>
      </c>
      <c r="DM399" s="223">
        <f t="shared" ca="1" si="707"/>
        <v>1.7334280689067859E-4</v>
      </c>
      <c r="DN399" s="223">
        <f t="shared" ca="1" si="708"/>
        <v>2.7304590751396759E-4</v>
      </c>
      <c r="DO399" s="223">
        <f t="shared" ca="1" si="709"/>
        <v>1.5196370751047034E-4</v>
      </c>
      <c r="DP399" s="223">
        <f t="shared" ca="1" si="710"/>
        <v>-9.1996557769809538E-5</v>
      </c>
      <c r="DQ399" s="223">
        <f t="shared" ca="1" si="711"/>
        <v>-2.6156827846881756E-4</v>
      </c>
      <c r="DR399" s="223">
        <f t="shared" ca="1" si="712"/>
        <v>-2.1963552535250659E-4</v>
      </c>
      <c r="DS399" s="223">
        <f t="shared" ca="1" si="713"/>
        <v>-1.0518091981967992E-7</v>
      </c>
      <c r="DT399" s="223">
        <f t="shared" ca="1" si="714"/>
        <v>2.1951021295094165E-4</v>
      </c>
      <c r="DU399" s="223">
        <f t="shared" ca="1" si="715"/>
        <v>2.6162934328754394E-4</v>
      </c>
      <c r="DV399" s="223">
        <f t="shared" ca="1" si="716"/>
        <v>9.2194622711462952E-5</v>
      </c>
      <c r="DW399" s="223">
        <f t="shared" ca="1" si="717"/>
        <v>-1.5178879803322214E-4</v>
      </c>
      <c r="DX399" s="223">
        <f t="shared" ca="1" si="718"/>
        <v>-2.7303558554772904E-4</v>
      </c>
      <c r="DY399" s="223">
        <f t="shared" ca="1" si="719"/>
        <v>-1.7350541879170844E-4</v>
      </c>
      <c r="DZ399" s="223">
        <f t="shared" ca="1" si="720"/>
        <v>6.6321470947950685E-5</v>
      </c>
      <c r="EA399" s="223">
        <f t="shared" ca="1" si="721"/>
        <v>2.5252072702492724E-4</v>
      </c>
      <c r="EB399" s="223">
        <f t="shared" ca="1" si="722"/>
        <v>2.3453137196939548E-4</v>
      </c>
      <c r="EC399" s="223">
        <f t="shared" ca="1" si="723"/>
        <v>2.6899623302723401E-5</v>
      </c>
      <c r="ED399" s="223">
        <f t="shared" ca="1" si="724"/>
        <v>-2.0248319818431384E-4</v>
      </c>
      <c r="EE399" s="223">
        <f t="shared" ca="1" si="725"/>
        <v>-2.6813782396232247E-4</v>
      </c>
      <c r="EF399" s="223">
        <f t="shared" ca="1" si="726"/>
        <v>-1.1697583230062679E-4</v>
      </c>
      <c r="EG399" s="223">
        <f t="shared" ca="1" si="727"/>
        <v>1.2877298007450837E-4</v>
      </c>
      <c r="EH399" s="223">
        <f t="shared" ca="1" si="728"/>
        <v>2.7039578163623234E-4</v>
      </c>
      <c r="EI399" s="223">
        <f t="shared" ca="1" si="729"/>
        <v>1.9337617804227522E-4</v>
      </c>
      <c r="EJ399" s="223">
        <f t="shared" ca="1" si="730"/>
        <v>-4.0007672105859138E-5</v>
      </c>
      <c r="EK399" s="223">
        <f t="shared" ca="1" si="731"/>
        <v>-2.410412629379158E-4</v>
      </c>
      <c r="EL399" s="223">
        <f t="shared" ca="1" si="732"/>
        <v>-2.4716855326632975E-4</v>
      </c>
      <c r="EM399" s="223">
        <f t="shared" ca="1" si="733"/>
        <v>-5.3435007608392031E-5</v>
      </c>
      <c r="EN399" s="223">
        <f t="shared" ca="1" si="734"/>
        <v>1.8350615953059278E-4</v>
      </c>
      <c r="EO399" s="223">
        <f t="shared" ca="1" si="735"/>
        <v>2.7206399081329915E-4</v>
      </c>
      <c r="EP399" s="223">
        <f t="shared" ca="1" si="736"/>
        <v>1.4063050067923778E-4</v>
      </c>
      <c r="EQ399" s="223">
        <f t="shared" ca="1" si="737"/>
        <v>-1.0451700792320562E-4</v>
      </c>
      <c r="ER399" s="223">
        <f t="shared" ca="1" si="738"/>
        <v>-2.6515191853420972E-4</v>
      </c>
      <c r="ES399" s="223">
        <f t="shared" ca="1" si="739"/>
        <v>-2.1138461898812005E-4</v>
      </c>
      <c r="ET399" s="223">
        <f t="shared" ca="1" si="740"/>
        <v>1.3308577510969942E-5</v>
      </c>
      <c r="EU399" s="223">
        <f t="shared" ca="1" si="741"/>
        <v>2.2724043972225232E-4</v>
      </c>
      <c r="EV399" s="223">
        <f t="shared" ca="1" si="742"/>
        <v>2.5742536627923398E-4</v>
      </c>
      <c r="EW399" s="223">
        <f t="shared" ca="1" si="743"/>
        <v>7.9455783580249044E-5</v>
      </c>
      <c r="EX399" s="223">
        <f t="shared" ca="1" si="744"/>
        <v>-1.6276185624592693E-4</v>
      </c>
      <c r="EY399" s="223">
        <f t="shared" ca="1" si="745"/>
        <v>-2.7337003270743788E-4</v>
      </c>
      <c r="EZ399" s="223">
        <f t="shared" ca="1" si="746"/>
        <v>-1.6293082045986269E-4</v>
      </c>
      <c r="FA399" s="223">
        <f t="shared" ca="1" si="747"/>
        <v>7.9254479850797779E-5</v>
      </c>
      <c r="FB399" s="223">
        <f t="shared" ca="1" si="748"/>
        <v>2.5735449750991803E-4</v>
      </c>
      <c r="FC399" s="223">
        <f t="shared" ca="1" si="749"/>
        <v>2.2735731049852007E-4</v>
      </c>
      <c r="FD399" s="223">
        <f t="shared" ca="1" si="750"/>
        <v>1.3518685960562293E-5</v>
      </c>
      <c r="FE399" s="223">
        <f t="shared" ca="1" si="751"/>
        <v>-2.1125116684980749E-4</v>
      </c>
      <c r="FF399" s="223">
        <f t="shared" ca="1" si="752"/>
        <v>-2.652030322918505E-4</v>
      </c>
      <c r="FG399" s="223">
        <f t="shared" ca="1" si="753"/>
        <v>-1.0471135692127133E-4</v>
      </c>
      <c r="FH399" s="223">
        <f t="shared" ca="1" si="754"/>
        <v>1.4045006731092541E-4</v>
      </c>
      <c r="FI399" s="223">
        <f t="shared" ca="1" si="755"/>
        <v>2.7204337174734306E-4</v>
      </c>
      <c r="FJ399" s="223">
        <f t="shared" ca="1" si="756"/>
        <v>1.836620273724065E-4</v>
      </c>
      <c r="FK399" s="223">
        <f t="shared" ca="1" si="757"/>
        <v>-5.3228687812513582E-5</v>
      </c>
      <c r="FL399" s="223">
        <f t="shared" ca="1" si="758"/>
        <v>-2.4707861199032958E-4</v>
      </c>
      <c r="FM399" s="223">
        <f t="shared" ca="1" si="759"/>
        <v>-2.4114042682267525E-4</v>
      </c>
      <c r="FN399" s="223">
        <f t="shared" ca="1" si="760"/>
        <v>-4.0215757096221118E-5</v>
      </c>
      <c r="FO399" s="223">
        <f t="shared" ca="1" si="761"/>
        <v>1.9322742975895946E-4</v>
      </c>
      <c r="FP399" s="223">
        <f t="shared" ca="1" si="762"/>
        <v>2.7042664812877015E-4</v>
      </c>
      <c r="FQ399" s="223">
        <f t="shared" ca="1" si="763"/>
        <v>1.2895850265409861E-4</v>
      </c>
      <c r="FR399" s="223">
        <f t="shared" ca="1" si="764"/>
        <v>-1.1678566744990962E-4</v>
      </c>
      <c r="FS399" s="223">
        <f t="shared" ca="1" si="765"/>
        <v>-2.6809678440328625E-4</v>
      </c>
      <c r="FT399" s="223">
        <f t="shared" ca="1" si="766"/>
        <v>-2.0262446856148284E-4</v>
      </c>
      <c r="FU399" s="223">
        <f t="shared" ca="1" si="767"/>
        <v>2.66902744128419E-5</v>
      </c>
      <c r="FV399" s="223">
        <f t="shared" ca="1" si="768"/>
        <v>2.344232243703625E-4</v>
      </c>
      <c r="FW399" s="223">
        <f t="shared" ca="1" si="769"/>
        <v>2.5260122901575821E-4</v>
      </c>
      <c r="FX399" s="223">
        <f t="shared" ca="1" si="770"/>
        <v>6.6525528506881926E-5</v>
      </c>
      <c r="FY399" s="223">
        <f t="shared" ca="1" si="771"/>
        <v>-1.7334280689068035E-4</v>
      </c>
      <c r="FZ399" s="223">
        <f t="shared" ca="1" si="772"/>
        <v>-2.7304590751396765E-4</v>
      </c>
      <c r="GA399" s="223">
        <f t="shared" ca="1" si="773"/>
        <v>-1.5196370751047165E-4</v>
      </c>
      <c r="GB399" s="223">
        <f t="shared" ca="1" si="774"/>
        <v>9.1996557769804361E-5</v>
      </c>
      <c r="GC399" s="223">
        <f t="shared" ca="1" si="775"/>
        <v>2.6156827846881712E-4</v>
      </c>
      <c r="GD399" s="223">
        <f t="shared" ca="1" si="776"/>
        <v>2.1963552535250985E-4</v>
      </c>
      <c r="GE399" s="223">
        <f t="shared" ca="1" si="777"/>
        <v>1.0518091982127911E-7</v>
      </c>
      <c r="GF399" s="223">
        <f t="shared" ca="1" si="778"/>
        <v>-2.1951021295094303E-4</v>
      </c>
      <c r="GG399" s="223">
        <f t="shared" ca="1" si="779"/>
        <v>-2.6162934328754443E-4</v>
      </c>
      <c r="GH399" s="223">
        <f t="shared" ca="1" si="780"/>
        <v>-9.2194622711460825E-5</v>
      </c>
      <c r="GI399" s="223">
        <f t="shared" ca="1" si="781"/>
        <v>1.5178879803322081E-4</v>
      </c>
      <c r="GJ399" s="223">
        <f t="shared" ca="1" si="782"/>
        <v>2.7303558554772915E-4</v>
      </c>
      <c r="GK399" s="223">
        <f t="shared" ca="1" si="783"/>
        <v>1.7350541879171267E-4</v>
      </c>
      <c r="GL399" s="223">
        <f t="shared" ca="1" si="784"/>
        <v>-6.63214709479491E-5</v>
      </c>
      <c r="GM399" s="223">
        <f t="shared" ca="1" si="785"/>
        <v>-2.5252072702492513E-4</v>
      </c>
      <c r="GN399" s="223">
        <f t="shared" ca="1" si="786"/>
        <v>-2.3453137196939632E-4</v>
      </c>
      <c r="GO399" s="223">
        <f t="shared" ca="1" si="787"/>
        <v>-2.6899623302728849E-5</v>
      </c>
      <c r="GP399" s="223">
        <f t="shared" ca="1" si="788"/>
        <v>2.0248319818431276E-4</v>
      </c>
      <c r="GQ399" s="223">
        <f t="shared" ca="1" si="789"/>
        <v>2.6813782396232203E-4</v>
      </c>
      <c r="GR399" s="223">
        <f t="shared" ca="1" si="790"/>
        <v>1.1697583230062826E-4</v>
      </c>
      <c r="GS399" s="223">
        <f t="shared" ca="1" si="791"/>
        <v>-1.2877298007451038E-4</v>
      </c>
      <c r="GT399" s="223">
        <f t="shared" ca="1" si="792"/>
        <v>-2.7039578163623213E-4</v>
      </c>
      <c r="GU399" s="223">
        <f t="shared" ca="1" si="793"/>
        <v>-1.9337617804227359E-4</v>
      </c>
      <c r="GV399" s="223">
        <f t="shared" ca="1" si="794"/>
        <v>4.0007672105853731E-5</v>
      </c>
      <c r="GW399" s="223">
        <f t="shared" ca="1" si="795"/>
        <v>2.4104126293791504E-4</v>
      </c>
      <c r="GX399" s="223">
        <f t="shared" ca="1" si="796"/>
        <v>2.4716855326633214E-4</v>
      </c>
      <c r="GY399" s="223">
        <f t="shared" ca="1" si="797"/>
        <v>5.343500760839359E-5</v>
      </c>
      <c r="GZ399" s="223">
        <f t="shared" ca="1" si="798"/>
        <v>-1.8350615953059156E-4</v>
      </c>
      <c r="HA399" s="223">
        <f t="shared" ca="1" si="799"/>
        <v>-2.7206399081329926E-4</v>
      </c>
      <c r="HB399" s="223">
        <f t="shared" ca="1" si="800"/>
        <v>-1.4063050067923913E-4</v>
      </c>
      <c r="HC399" s="223">
        <f t="shared" ca="1" si="801"/>
        <v>1.0451700792320411E-4</v>
      </c>
      <c r="HD399" s="223">
        <f t="shared" ca="1" si="802"/>
        <v>2.6515191853420934E-4</v>
      </c>
      <c r="HE399" s="223">
        <f t="shared" ca="1" si="803"/>
        <v>2.1138461898812108E-4</v>
      </c>
      <c r="HF399" s="223">
        <f t="shared" ca="1" si="804"/>
        <v>-1.3308577510968343E-5</v>
      </c>
      <c r="HG399" s="223">
        <f t="shared" ca="1" si="805"/>
        <v>-2.2724043972225139E-4</v>
      </c>
      <c r="HH399" s="223">
        <f t="shared" ca="1" si="806"/>
        <v>-2.5742536627923452E-4</v>
      </c>
      <c r="HI399" s="223">
        <f t="shared" ca="1" si="807"/>
        <v>-7.9455783580250575E-5</v>
      </c>
      <c r="HJ399" s="223">
        <f t="shared" ca="1" si="808"/>
        <v>1.6276185624592565E-4</v>
      </c>
      <c r="HK399" s="223">
        <f t="shared" ca="1" si="809"/>
        <v>2.7337003270743788E-4</v>
      </c>
      <c r="HL399" s="223">
        <f t="shared" ca="1" si="810"/>
        <v>1.6293082045986396E-4</v>
      </c>
      <c r="HM399" s="223">
        <f t="shared" ca="1" si="811"/>
        <v>-7.9254479850796221E-5</v>
      </c>
      <c r="HN399" s="223">
        <f t="shared" ca="1" si="812"/>
        <v>-2.5735449750991749E-4</v>
      </c>
      <c r="HO399" s="223">
        <f t="shared" ca="1" si="813"/>
        <v>-2.2735731049852096E-4</v>
      </c>
      <c r="HP399" s="223">
        <f t="shared" ca="1" si="814"/>
        <v>-1.351868596056392E-5</v>
      </c>
      <c r="HQ399" s="223">
        <f t="shared" ca="1" si="815"/>
        <v>2.1125116684980646E-4</v>
      </c>
      <c r="HR399" s="223">
        <f t="shared" ca="1" si="816"/>
        <v>2.6520303229185082E-4</v>
      </c>
      <c r="HS399" s="223">
        <f t="shared" ca="1" si="817"/>
        <v>1.047113569212728E-4</v>
      </c>
      <c r="HT399" s="223">
        <f t="shared" ca="1" si="818"/>
        <v>-1.4045006731092406E-4</v>
      </c>
      <c r="HU399" s="223">
        <f t="shared" ca="1" si="819"/>
        <v>-2.7204337174734289E-4</v>
      </c>
      <c r="HV399" s="223">
        <f t="shared" ca="1" si="820"/>
        <v>-1.8366202737241344E-4</v>
      </c>
      <c r="HW399" s="223">
        <f t="shared" ca="1" si="821"/>
        <v>5.3228687812512037E-5</v>
      </c>
      <c r="HX399" s="223">
        <f t="shared" ca="1" si="822"/>
        <v>2.4707861199032888E-4</v>
      </c>
      <c r="HY399" s="223">
        <f t="shared" ca="1" si="823"/>
        <v>2.4114042682267598E-4</v>
      </c>
      <c r="HZ399" s="223">
        <f t="shared" ca="1" si="824"/>
        <v>4.021575709622269E-5</v>
      </c>
      <c r="IA399" s="223">
        <f t="shared" ca="1" si="825"/>
        <v>-1.9322742975895832E-4</v>
      </c>
      <c r="IB399" s="223">
        <f t="shared" ca="1" si="826"/>
        <v>-2.7042664812877042E-4</v>
      </c>
      <c r="IC399" s="223">
        <f t="shared" ca="1" si="827"/>
        <v>-1.2895850265410002E-4</v>
      </c>
      <c r="ID399" s="223">
        <f t="shared" ca="1" si="828"/>
        <v>1.1678566744990817E-4</v>
      </c>
      <c r="IE399" s="223">
        <f t="shared" ca="1" si="829"/>
        <v>6.4268290159636554E-5</v>
      </c>
      <c r="IF399" s="223">
        <f t="shared" ca="1" si="830"/>
        <v>2.026244685614839E-4</v>
      </c>
      <c r="IG399" s="223">
        <f t="shared" ca="1" si="831"/>
        <v>-2.6690274412840328E-5</v>
      </c>
      <c r="IH399" s="223">
        <f t="shared" ca="1" si="832"/>
        <v>-2.3442322437036169E-4</v>
      </c>
      <c r="II399" s="223">
        <f t="shared" ca="1" si="833"/>
        <v>-2.5260122901575881E-4</v>
      </c>
      <c r="IJ399" s="223">
        <f t="shared" ca="1" si="834"/>
        <v>-6.6525528506883471E-5</v>
      </c>
      <c r="IK399" s="223">
        <f t="shared" ca="1" si="835"/>
        <v>1.733428068906791E-4</v>
      </c>
      <c r="IL399" s="223">
        <f t="shared" ca="1" si="836"/>
        <v>2.730459075139677E-4</v>
      </c>
      <c r="IM399" s="223">
        <f t="shared" ca="1" si="837"/>
        <v>1.51963707510473E-4</v>
      </c>
      <c r="IN399" s="223">
        <f t="shared" ca="1" si="838"/>
        <v>-9.1996557769802857E-5</v>
      </c>
      <c r="IO399" s="223">
        <f t="shared" ca="1" si="839"/>
        <v>-2.6156827846881664E-4</v>
      </c>
      <c r="IP399" s="223">
        <f t="shared" ca="1" si="840"/>
        <v>-2.196355253525108E-4</v>
      </c>
      <c r="IQ399" s="223">
        <f t="shared" ca="1" si="841"/>
        <v>-1.0518091982287831E-7</v>
      </c>
      <c r="IR399" s="223">
        <f t="shared" ca="1" si="842"/>
        <v>2.1951021295094205E-4</v>
      </c>
      <c r="IS399" s="223">
        <f t="shared" ca="1" si="843"/>
        <v>2.6162934328754486E-4</v>
      </c>
      <c r="IT399" s="223">
        <f t="shared" ca="1" si="844"/>
        <v>9.2194622711462329E-5</v>
      </c>
      <c r="IU399" s="223">
        <f t="shared" ca="1" si="845"/>
        <v>-1.5178879803321948E-4</v>
      </c>
      <c r="IV399" s="223">
        <f t="shared" ca="1" si="846"/>
        <v>-2.730355855477291E-4</v>
      </c>
      <c r="IW399" s="223">
        <f t="shared" ca="1" si="847"/>
        <v>-1.7350541879171391E-4</v>
      </c>
      <c r="IX399" s="223">
        <f t="shared" ca="1" si="848"/>
        <v>6.6321470947947555E-5</v>
      </c>
      <c r="IY399" s="223">
        <f t="shared" ca="1" si="849"/>
        <v>2.5252072702492453E-4</v>
      </c>
      <c r="IZ399" s="223">
        <f t="shared" ca="1" si="850"/>
        <v>2.3453137196939713E-4</v>
      </c>
      <c r="JA399" s="223">
        <f t="shared" ca="1" si="851"/>
        <v>2.6899623302730475E-5</v>
      </c>
      <c r="JB399" s="223">
        <f t="shared" ca="1" si="852"/>
        <v>-2.024831981843117E-4</v>
      </c>
    </row>
    <row r="400" spans="2:262">
      <c r="B400" s="230">
        <v>39</v>
      </c>
      <c r="C400" s="229">
        <f t="shared" si="853"/>
        <v>7.6171875000000035E-4</v>
      </c>
      <c r="D400" s="226">
        <f t="shared" ca="1" si="597"/>
        <v>50.066547438025822</v>
      </c>
      <c r="E400" s="225">
        <f ca="1">AS361</f>
        <v>6.6547438025819111E-2</v>
      </c>
      <c r="F400" s="224">
        <v>39</v>
      </c>
      <c r="G400" s="223">
        <f t="shared" ca="1" si="854"/>
        <v>-1.4332429783605618E-3</v>
      </c>
      <c r="H400" s="223">
        <f t="shared" ca="1" si="598"/>
        <v>-5.4617653050965638E-4</v>
      </c>
      <c r="I400" s="223">
        <f t="shared" ca="1" si="599"/>
        <v>8.0425713790528426E-4</v>
      </c>
      <c r="J400" s="223">
        <f t="shared" ca="1" si="600"/>
        <v>1.4723722265339249E-3</v>
      </c>
      <c r="K400" s="223">
        <f t="shared" ca="1" si="601"/>
        <v>8.913508398034469E-4</v>
      </c>
      <c r="L400" s="223">
        <f t="shared" ca="1" si="602"/>
        <v>-4.4587799656192468E-4</v>
      </c>
      <c r="M400" s="223">
        <f t="shared" ca="1" si="603"/>
        <v>-1.4048312453901145E-3</v>
      </c>
      <c r="N400" s="223">
        <f t="shared" ca="1" si="604"/>
        <v>-1.171948680748798E-3</v>
      </c>
      <c r="O400" s="223">
        <f t="shared" ca="1" si="605"/>
        <v>5.5195944797124612E-5</v>
      </c>
      <c r="P400" s="223">
        <f t="shared" ca="1" si="606"/>
        <v>1.2355132350432604E-3</v>
      </c>
      <c r="Q400" s="223">
        <f t="shared" ca="1" si="607"/>
        <v>1.3676413378890186E-3</v>
      </c>
      <c r="R400" s="223">
        <f t="shared" ca="1" si="608"/>
        <v>3.3948493551305453E-4</v>
      </c>
      <c r="S400" s="223">
        <f t="shared" ca="1" si="609"/>
        <v>-9.766849244262658E-4</v>
      </c>
      <c r="T400" s="223">
        <f t="shared" ca="1" si="610"/>
        <v>-1.4642512953509815E-3</v>
      </c>
      <c r="U400" s="223">
        <f t="shared" ca="1" si="611"/>
        <v>-7.095708558883054E-4</v>
      </c>
      <c r="V400" s="223">
        <f t="shared" ca="1" si="612"/>
        <v>6.4709787292726532E-4</v>
      </c>
      <c r="W400" s="223">
        <f t="shared" ca="1" si="613"/>
        <v>1.4547793676494727E-3</v>
      </c>
      <c r="X400" s="223">
        <f t="shared" ca="1" si="614"/>
        <v>1.0282498802692132E-3</v>
      </c>
      <c r="Y400" s="223">
        <f t="shared" ca="1" si="615"/>
        <v>-2.7062995988260611E-4</v>
      </c>
      <c r="Z400" s="223">
        <f t="shared" ca="1" si="616"/>
        <v>-1.3399117757561913E-3</v>
      </c>
      <c r="AA400" s="223">
        <f t="shared" ca="1" si="617"/>
        <v>-1.2724343926326833E-3</v>
      </c>
      <c r="AB400" s="223">
        <f t="shared" ca="1" si="618"/>
        <v>-1.2544451688319125E-4</v>
      </c>
      <c r="AC400" s="223">
        <f t="shared" ca="1" si="619"/>
        <v>1.1279704318530948E-3</v>
      </c>
      <c r="AD400" s="223">
        <f t="shared" ca="1" si="620"/>
        <v>1.4244337455594619E-3</v>
      </c>
      <c r="AE400" s="223">
        <f t="shared" ca="1" si="621"/>
        <v>5.1243080579718952E-4</v>
      </c>
      <c r="AF400" s="223">
        <f t="shared" ca="1" si="622"/>
        <v>-8.3431003453372668E-4</v>
      </c>
      <c r="AG400" s="223">
        <f t="shared" ca="1" si="623"/>
        <v>-1.4732359099304385E-3</v>
      </c>
      <c r="AH400" s="223">
        <f t="shared" ca="1" si="624"/>
        <v>-8.6229257512401348E-4</v>
      </c>
      <c r="AI400" s="223">
        <f t="shared" ca="1" si="625"/>
        <v>4.8020565362005059E-4</v>
      </c>
      <c r="AJ400" s="223">
        <f t="shared" ca="1" si="626"/>
        <v>1.4153052729631839E-3</v>
      </c>
      <c r="AK400" s="223">
        <f t="shared" ca="1" si="627"/>
        <v>1.1496830854380914E-3</v>
      </c>
      <c r="AL400" s="223">
        <f t="shared" ca="1" si="628"/>
        <v>-9.1311396703593322E-5</v>
      </c>
      <c r="AM400" s="223">
        <f t="shared" ca="1" si="629"/>
        <v>-1.2548387858215583E-3</v>
      </c>
      <c r="AN400" s="223">
        <f t="shared" ca="1" si="630"/>
        <v>-1.3537815068661592E-3</v>
      </c>
      <c r="AO400" s="223">
        <f t="shared" ca="1" si="631"/>
        <v>-3.0419817626549871E-4</v>
      </c>
      <c r="AP400" s="223">
        <f t="shared" ca="1" si="632"/>
        <v>1.0034619034500723E-3</v>
      </c>
      <c r="AQ400" s="223">
        <f t="shared" ca="1" si="633"/>
        <v>1.4598013438300861E-3</v>
      </c>
      <c r="AR400" s="223">
        <f t="shared" ca="1" si="634"/>
        <v>6.7766923979021838E-4</v>
      </c>
      <c r="AS400" s="223">
        <f t="shared" ca="1" si="635"/>
        <v>-6.7938634514386534E-4</v>
      </c>
      <c r="AT400" s="223">
        <f t="shared" ca="1" si="636"/>
        <v>-1.4600616851327551E-3</v>
      </c>
      <c r="AU400" s="223">
        <f t="shared" ca="1" si="637"/>
        <v>-1.0020446114056985E-3</v>
      </c>
      <c r="AV400" s="223">
        <f t="shared" ca="1" si="638"/>
        <v>3.0609069430573136E-4</v>
      </c>
      <c r="AW400" s="223">
        <f t="shared" ca="1" si="639"/>
        <v>1.3545436696017297E-3</v>
      </c>
      <c r="AX400" s="223">
        <f t="shared" ca="1" si="640"/>
        <v>1.2538239868739981E-3</v>
      </c>
      <c r="AY400" s="223">
        <f t="shared" ca="1" si="641"/>
        <v>8.9380574874730408E-5</v>
      </c>
      <c r="AZ400" s="223">
        <f t="shared" ca="1" si="642"/>
        <v>-1.1508918525409868E-3</v>
      </c>
      <c r="BA400" s="223">
        <f t="shared" ca="1" si="643"/>
        <v>-1.4147664871330462E-3</v>
      </c>
      <c r="BB400" s="223">
        <f t="shared" ca="1" si="644"/>
        <v>-4.7837641192832606E-4</v>
      </c>
      <c r="BC400" s="223">
        <f t="shared" ca="1" si="645"/>
        <v>8.6386037399423211E-4</v>
      </c>
      <c r="BD400" s="223">
        <f t="shared" ca="1" si="646"/>
        <v>1.473212171102649E-3</v>
      </c>
      <c r="BE400" s="223">
        <f t="shared" ca="1" si="647"/>
        <v>8.3271489764052064E-4</v>
      </c>
      <c r="BF400" s="223">
        <f t="shared" ca="1" si="648"/>
        <v>-5.1424405274848187E-4</v>
      </c>
      <c r="BG400" s="223">
        <f t="shared" ca="1" si="649"/>
        <v>-1.4249267735614924E-3</v>
      </c>
      <c r="BH400" s="223">
        <f t="shared" ca="1" si="650"/>
        <v>-1.1267249640261325E-3</v>
      </c>
      <c r="BI400" s="223">
        <f t="shared" ca="1" si="651"/>
        <v>1.2737184603904615E-4</v>
      </c>
      <c r="BJ400" s="223">
        <f t="shared" ca="1" si="652"/>
        <v>1.2734084686367177E-3</v>
      </c>
      <c r="BK400" s="223">
        <f t="shared" ca="1" si="653"/>
        <v>1.3391062084847148E-3</v>
      </c>
      <c r="BL400" s="223">
        <f t="shared" ca="1" si="654"/>
        <v>2.6872817941126306E-4</v>
      </c>
      <c r="BM400" s="223">
        <f t="shared" ca="1" si="655"/>
        <v>-1.0296344345450961E-3</v>
      </c>
      <c r="BN400" s="223">
        <f t="shared" ca="1" si="656"/>
        <v>-1.4544720625651562E-3</v>
      </c>
      <c r="BO400" s="223">
        <f t="shared" ca="1" si="657"/>
        <v>-6.4535942108175288E-4</v>
      </c>
      <c r="BP400" s="223">
        <f t="shared" ca="1" si="658"/>
        <v>7.1126558043004494E-4</v>
      </c>
      <c r="BQ400" s="223">
        <f t="shared" ca="1" si="659"/>
        <v>1.4644645160521367E-3</v>
      </c>
      <c r="BR400" s="223">
        <f t="shared" ca="1" si="660"/>
        <v>9.7523574833713452E-4</v>
      </c>
      <c r="BS400" s="223">
        <f t="shared" ca="1" si="661"/>
        <v>-3.4136705114007002E-4</v>
      </c>
      <c r="BT400" s="223">
        <f t="shared" ca="1" si="662"/>
        <v>-1.3683596369903476E-3</v>
      </c>
      <c r="BU400" s="223">
        <f t="shared" ca="1" si="663"/>
        <v>-1.2344583244291159E-3</v>
      </c>
      <c r="BV400" s="223">
        <f t="shared" ca="1" si="664"/>
        <v>-5.3262793350119858E-5</v>
      </c>
      <c r="BW400" s="223">
        <f t="shared" ca="1" si="665"/>
        <v>1.1731200190115262E-3</v>
      </c>
      <c r="BX400" s="223">
        <f t="shared" ca="1" si="666"/>
        <v>1.4042470262763079E-3</v>
      </c>
      <c r="BY400" s="223">
        <f t="shared" ca="1" si="667"/>
        <v>4.440338619965678E-4</v>
      </c>
      <c r="BZ400" s="223">
        <f t="shared" ca="1" si="668"/>
        <v>-8.9289035626725899E-4</v>
      </c>
      <c r="CA400" s="223">
        <f t="shared" ca="1" si="669"/>
        <v>-1.4723010243499379E-3</v>
      </c>
      <c r="CB400" s="223">
        <f t="shared" ca="1" si="670"/>
        <v>-8.0263562383989598E-4</v>
      </c>
      <c r="CC400" s="223">
        <f t="shared" ca="1" si="671"/>
        <v>5.4797269048837056E-4</v>
      </c>
      <c r="CD400" s="223">
        <f t="shared" ca="1" si="672"/>
        <v>1.4336899515528488E-3</v>
      </c>
      <c r="CE400" s="223">
        <f t="shared" ca="1" si="673"/>
        <v>1.1030881456268145E-3</v>
      </c>
      <c r="CF400" s="223">
        <f t="shared" ca="1" si="674"/>
        <v>-1.6335557133716943E-4</v>
      </c>
      <c r="CG400" s="223">
        <f t="shared" ca="1" si="675"/>
        <v>-1.2912110978061829E-3</v>
      </c>
      <c r="CH400" s="223">
        <f t="shared" ca="1" si="676"/>
        <v>-1.3236242825956856E-3</v>
      </c>
      <c r="CI400" s="223">
        <f t="shared" ca="1" si="677"/>
        <v>-2.3309631075014395E-4</v>
      </c>
      <c r="CJ400" s="223">
        <f t="shared" ca="1" si="678"/>
        <v>1.055186752357261E-3</v>
      </c>
      <c r="CK400" s="223">
        <f t="shared" ca="1" si="679"/>
        <v>1.4482666617159506E-3</v>
      </c>
      <c r="CL400" s="223">
        <f t="shared" ca="1" si="680"/>
        <v>6.1266086198958009E-4</v>
      </c>
      <c r="CM400" s="223">
        <f t="shared" ca="1" si="681"/>
        <v>-7.4271637592651543E-4</v>
      </c>
      <c r="CN400" s="223">
        <f t="shared" ca="1" si="682"/>
        <v>-1.4679852083069054E-3</v>
      </c>
      <c r="CO400" s="223">
        <f t="shared" ca="1" si="683"/>
        <v>-9.4783943972017771E-4</v>
      </c>
      <c r="CP400" s="223">
        <f t="shared" ca="1" si="684"/>
        <v>3.7643778122732803E-4</v>
      </c>
      <c r="CQ400" s="223">
        <f t="shared" ca="1" si="685"/>
        <v>1.3813513556999017E-3</v>
      </c>
      <c r="CR400" s="223">
        <f t="shared" ca="1" si="686"/>
        <v>1.2143490704489674E-3</v>
      </c>
      <c r="CS400" s="223">
        <f t="shared" ca="1" si="687"/>
        <v>1.7112928310419212E-5</v>
      </c>
      <c r="CT400" s="223">
        <f t="shared" ca="1" si="688"/>
        <v>-1.194641541848396E-3</v>
      </c>
      <c r="CU400" s="223">
        <f t="shared" ca="1" si="689"/>
        <v>-1.3928816995191192E-3</v>
      </c>
      <c r="CV400" s="223">
        <f t="shared" ca="1" si="690"/>
        <v>-4.0942384266983854E-4</v>
      </c>
      <c r="CW400" s="223">
        <f t="shared" ca="1" si="691"/>
        <v>9.213824947769914E-4</v>
      </c>
      <c r="CX400" s="223">
        <f t="shared" ca="1" si="692"/>
        <v>1.4705030185130405E-3</v>
      </c>
      <c r="CY400" s="223">
        <f t="shared" ca="1" si="693"/>
        <v>7.7207287235195787E-4</v>
      </c>
      <c r="CZ400" s="223">
        <f t="shared" ca="1" si="694"/>
        <v>-5.8137124996951819E-4</v>
      </c>
      <c r="DA400" s="223">
        <f t="shared" ca="1" si="695"/>
        <v>-1.4415895283265132E-3</v>
      </c>
      <c r="DB400" s="223">
        <f t="shared" ca="1" si="696"/>
        <v>-1.0787868681756867E-3</v>
      </c>
      <c r="DC400" s="223">
        <f t="shared" ca="1" si="697"/>
        <v>1.9924089734738796E-4</v>
      </c>
      <c r="DD400" s="223">
        <f t="shared" ca="1" si="698"/>
        <v>1.3082359496918224E-3</v>
      </c>
      <c r="DE400" s="223">
        <f t="shared" ca="1" si="699"/>
        <v>1.3073450549323205E-3</v>
      </c>
      <c r="DF400" s="223">
        <f t="shared" ca="1" si="700"/>
        <v>1.9732403358746139E-4</v>
      </c>
      <c r="DG400" s="223">
        <f t="shared" ca="1" si="701"/>
        <v>-1.0801034651257803E-3</v>
      </c>
      <c r="DH400" s="223">
        <f t="shared" ca="1" si="702"/>
        <v>-1.4411888791839062E-3</v>
      </c>
      <c r="DI400" s="223">
        <f t="shared" ca="1" si="703"/>
        <v>-5.7959325890300992E-4</v>
      </c>
      <c r="DJ400" s="223">
        <f t="shared" ca="1" si="704"/>
        <v>7.7371978685007291E-4</v>
      </c>
      <c r="DK400" s="223">
        <f t="shared" ca="1" si="705"/>
        <v>1.4706216411636908E-3</v>
      </c>
      <c r="DL400" s="223">
        <f t="shared" ca="1" si="706"/>
        <v>9.1987218806674096E-4</v>
      </c>
      <c r="DM400" s="223">
        <f t="shared" ca="1" si="707"/>
        <v>-4.112817592711002E-4</v>
      </c>
      <c r="DN400" s="223">
        <f t="shared" ca="1" si="708"/>
        <v>-1.3935110000048404E-3</v>
      </c>
      <c r="DO400" s="223">
        <f t="shared" ca="1" si="709"/>
        <v>-1.1935083379962172E-3</v>
      </c>
      <c r="DP400" s="223">
        <f t="shared" ca="1" si="710"/>
        <v>1.9047244917401907E-5</v>
      </c>
      <c r="DQ400" s="223">
        <f t="shared" ca="1" si="711"/>
        <v>1.215443457290981E-3</v>
      </c>
      <c r="DR400" s="223">
        <f t="shared" ca="1" si="712"/>
        <v>1.3806773529093418E-3</v>
      </c>
      <c r="DS400" s="223">
        <f t="shared" ca="1" si="713"/>
        <v>3.7456720172962868E-4</v>
      </c>
      <c r="DT400" s="223">
        <f t="shared" ca="1" si="714"/>
        <v>-9.4931962692458105E-4</v>
      </c>
      <c r="DU400" s="223">
        <f t="shared" ca="1" si="715"/>
        <v>-1.4678192366434401E-3</v>
      </c>
      <c r="DV400" s="223">
        <f t="shared" ca="1" si="716"/>
        <v>-7.4104505303537922E-4</v>
      </c>
      <c r="DW400" s="223">
        <f t="shared" ca="1" si="717"/>
        <v>6.1441961314855553E-4</v>
      </c>
      <c r="DX400" s="223">
        <f t="shared" ca="1" si="718"/>
        <v>1.4486207454728218E-3</v>
      </c>
      <c r="DY400" s="223">
        <f t="shared" ca="1" si="719"/>
        <v>1.0538357698536092E-3</v>
      </c>
      <c r="DZ400" s="223">
        <f t="shared" ca="1" si="720"/>
        <v>-2.3500620809114149E-4</v>
      </c>
      <c r="EA400" s="223">
        <f t="shared" ca="1" si="721"/>
        <v>-1.3244727691594607E-3</v>
      </c>
      <c r="EB400" s="223">
        <f t="shared" ca="1" si="722"/>
        <v>-1.2902783314926447E-3</v>
      </c>
      <c r="EC400" s="223">
        <f t="shared" ca="1" si="723"/>
        <v>-1.6143289580536661E-4</v>
      </c>
      <c r="ED400" s="223">
        <f t="shared" ca="1" si="724"/>
        <v>1.1043695639545779E-3</v>
      </c>
      <c r="EE400" s="223">
        <f t="shared" ca="1" si="725"/>
        <v>1.4332429783605644E-3</v>
      </c>
      <c r="EF400" s="223">
        <f t="shared" ca="1" si="726"/>
        <v>5.4617653050966451E-4</v>
      </c>
      <c r="EG400" s="223">
        <f t="shared" ca="1" si="727"/>
        <v>-8.042571379052784E-4</v>
      </c>
      <c r="EH400" s="223">
        <f t="shared" ca="1" si="728"/>
        <v>-1.4723722265339249E-3</v>
      </c>
      <c r="EI400" s="223">
        <f t="shared" ca="1" si="729"/>
        <v>-8.9135083980344939E-4</v>
      </c>
      <c r="EJ400" s="223">
        <f t="shared" ca="1" si="730"/>
        <v>4.4587799656190289E-4</v>
      </c>
      <c r="EK400" s="223">
        <f t="shared" ca="1" si="731"/>
        <v>1.4048312453901085E-3</v>
      </c>
      <c r="EL400" s="223">
        <f t="shared" ca="1" si="732"/>
        <v>1.1719486807488094E-3</v>
      </c>
      <c r="EM400" s="223">
        <f t="shared" ca="1" si="733"/>
        <v>-5.5195944797107157E-5</v>
      </c>
      <c r="EN400" s="223">
        <f t="shared" ca="1" si="734"/>
        <v>-1.2355132350432522E-3</v>
      </c>
      <c r="EO400" s="223">
        <f t="shared" ca="1" si="735"/>
        <v>-1.3676413378890234E-3</v>
      </c>
      <c r="EP400" s="223">
        <f t="shared" ca="1" si="736"/>
        <v>-3.3948493551306668E-4</v>
      </c>
      <c r="EQ400" s="223">
        <f t="shared" ca="1" si="737"/>
        <v>9.7668492442625843E-4</v>
      </c>
      <c r="ER400" s="223">
        <f t="shared" ca="1" si="738"/>
        <v>1.4642512953509821E-3</v>
      </c>
      <c r="ES400" s="223">
        <f t="shared" ca="1" si="739"/>
        <v>7.0957085588831148E-4</v>
      </c>
      <c r="ET400" s="223">
        <f t="shared" ca="1" si="740"/>
        <v>-6.4709787292726141E-4</v>
      </c>
      <c r="EU400" s="223">
        <f t="shared" ca="1" si="741"/>
        <v>-1.4547793676494723E-3</v>
      </c>
      <c r="EV400" s="223">
        <f t="shared" ca="1" si="742"/>
        <v>-1.0282498802692145E-3</v>
      </c>
      <c r="EW400" s="223">
        <f t="shared" ca="1" si="743"/>
        <v>2.7062995988260958E-4</v>
      </c>
      <c r="EX400" s="223">
        <f t="shared" ca="1" si="744"/>
        <v>1.3399117757561928E-3</v>
      </c>
      <c r="EY400" s="223">
        <f t="shared" ca="1" si="745"/>
        <v>1.2724343926326818E-3</v>
      </c>
      <c r="EZ400" s="223">
        <f t="shared" ca="1" si="746"/>
        <v>1.2544451688318258E-4</v>
      </c>
      <c r="FA400" s="223">
        <f t="shared" ca="1" si="747"/>
        <v>-1.1279704318531004E-3</v>
      </c>
      <c r="FB400" s="223">
        <f t="shared" ca="1" si="748"/>
        <v>-1.4244337455594706E-3</v>
      </c>
      <c r="FC400" s="223">
        <f t="shared" ca="1" si="749"/>
        <v>-5.1243080579721576E-4</v>
      </c>
      <c r="FD400" s="223">
        <f t="shared" ca="1" si="750"/>
        <v>8.343100345337037E-4</v>
      </c>
      <c r="FE400" s="223">
        <f t="shared" ca="1" si="751"/>
        <v>1.4732359099304381E-3</v>
      </c>
      <c r="FF400" s="223">
        <f t="shared" ca="1" si="752"/>
        <v>8.6229257512403191E-4</v>
      </c>
      <c r="FG400" s="223">
        <f t="shared" ca="1" si="753"/>
        <v>-4.8020565362002902E-4</v>
      </c>
      <c r="FH400" s="223">
        <f t="shared" ca="1" si="754"/>
        <v>-1.4153052729631776E-3</v>
      </c>
      <c r="FI400" s="223">
        <f t="shared" ca="1" si="755"/>
        <v>-1.1496830854381024E-3</v>
      </c>
      <c r="FJ400" s="223">
        <f t="shared" ca="1" si="756"/>
        <v>9.1311396703575866E-5</v>
      </c>
      <c r="FK400" s="223">
        <f t="shared" ca="1" si="757"/>
        <v>1.2548387858215492E-3</v>
      </c>
      <c r="FL400" s="223">
        <f t="shared" ca="1" si="758"/>
        <v>1.3537815068661641E-3</v>
      </c>
      <c r="FM400" s="223">
        <f t="shared" ca="1" si="759"/>
        <v>3.0419817626551075E-4</v>
      </c>
      <c r="FN400" s="223">
        <f t="shared" ca="1" si="760"/>
        <v>-1.0034619034500632E-3</v>
      </c>
      <c r="FO400" s="223">
        <f t="shared" ca="1" si="761"/>
        <v>-1.4598013438300878E-3</v>
      </c>
      <c r="FP400" s="223">
        <f t="shared" ca="1" si="762"/>
        <v>-6.776692397902199E-4</v>
      </c>
      <c r="FQ400" s="223">
        <f t="shared" ca="1" si="763"/>
        <v>6.7938634514386382E-4</v>
      </c>
      <c r="FR400" s="223">
        <f t="shared" ca="1" si="764"/>
        <v>1.4600616851327551E-3</v>
      </c>
      <c r="FS400" s="223">
        <f t="shared" ca="1" si="765"/>
        <v>1.0020446114056998E-3</v>
      </c>
      <c r="FT400" s="223">
        <f t="shared" ca="1" si="766"/>
        <v>-3.0609069430572963E-4</v>
      </c>
      <c r="FU400" s="223">
        <f t="shared" ca="1" si="767"/>
        <v>-1.3545436696017286E-3</v>
      </c>
      <c r="FV400" s="223">
        <f t="shared" ca="1" si="768"/>
        <v>-1.2538239868739934E-3</v>
      </c>
      <c r="FW400" s="223">
        <f t="shared" ca="1" si="769"/>
        <v>-8.9380574874721626E-5</v>
      </c>
      <c r="FX400" s="223">
        <f t="shared" ca="1" si="770"/>
        <v>1.1508918525409923E-3</v>
      </c>
      <c r="FY400" s="223">
        <f t="shared" ca="1" si="771"/>
        <v>1.4147664871330557E-3</v>
      </c>
      <c r="FZ400" s="223">
        <f t="shared" ca="1" si="772"/>
        <v>4.7837641192835739E-4</v>
      </c>
      <c r="GA400" s="223">
        <f t="shared" ca="1" si="773"/>
        <v>-8.6386037399420533E-4</v>
      </c>
      <c r="GB400" s="223">
        <f t="shared" ca="1" si="774"/>
        <v>-1.4732121711026492E-3</v>
      </c>
      <c r="GC400" s="223">
        <f t="shared" ca="1" si="775"/>
        <v>-8.327148976405394E-4</v>
      </c>
      <c r="GD400" s="223">
        <f t="shared" ca="1" si="776"/>
        <v>5.142440527484604E-4</v>
      </c>
      <c r="GE400" s="223">
        <f t="shared" ca="1" si="777"/>
        <v>1.4249267735614865E-3</v>
      </c>
      <c r="GF400" s="223">
        <f t="shared" ca="1" si="778"/>
        <v>1.1267249640261471E-3</v>
      </c>
      <c r="GG400" s="223">
        <f t="shared" ca="1" si="779"/>
        <v>-1.2737184603902349E-4</v>
      </c>
      <c r="GH400" s="223">
        <f t="shared" ca="1" si="780"/>
        <v>-1.2734084686367116E-3</v>
      </c>
      <c r="GI400" s="223">
        <f t="shared" ca="1" si="781"/>
        <v>-1.3391062084847198E-3</v>
      </c>
      <c r="GJ400" s="223">
        <f t="shared" ca="1" si="782"/>
        <v>-2.687281794112752E-4</v>
      </c>
      <c r="GK400" s="223">
        <f t="shared" ca="1" si="783"/>
        <v>1.0296344345450872E-3</v>
      </c>
      <c r="GL400" s="223">
        <f t="shared" ca="1" si="784"/>
        <v>1.4544720625651582E-3</v>
      </c>
      <c r="GM400" s="223">
        <f t="shared" ca="1" si="785"/>
        <v>6.4535942108176383E-4</v>
      </c>
      <c r="GN400" s="223">
        <f t="shared" ca="1" si="786"/>
        <v>-7.112655804300431E-4</v>
      </c>
      <c r="GO400" s="223">
        <f t="shared" ca="1" si="787"/>
        <v>-1.4644645160521367E-3</v>
      </c>
      <c r="GP400" s="223">
        <f t="shared" ca="1" si="788"/>
        <v>-9.7523574833713593E-4</v>
      </c>
      <c r="GQ400" s="223">
        <f t="shared" ca="1" si="789"/>
        <v>3.4136705114006828E-4</v>
      </c>
      <c r="GR400" s="223">
        <f t="shared" ca="1" si="790"/>
        <v>1.368359636990347E-3</v>
      </c>
      <c r="GS400" s="223">
        <f t="shared" ca="1" si="791"/>
        <v>1.2344583244291111E-3</v>
      </c>
      <c r="GT400" s="223">
        <f t="shared" ca="1" si="792"/>
        <v>5.3262793350111076E-5</v>
      </c>
      <c r="GU400" s="223">
        <f t="shared" ca="1" si="793"/>
        <v>-1.1731200190115314E-3</v>
      </c>
      <c r="GV400" s="223">
        <f t="shared" ca="1" si="794"/>
        <v>-1.4042470262763179E-3</v>
      </c>
      <c r="GW400" s="223">
        <f t="shared" ca="1" si="795"/>
        <v>-4.4403386199659952E-4</v>
      </c>
      <c r="GX400" s="223">
        <f t="shared" ca="1" si="796"/>
        <v>8.9289035626723265E-4</v>
      </c>
      <c r="GY400" s="223">
        <f t="shared" ca="1" si="797"/>
        <v>1.4723010243499395E-3</v>
      </c>
      <c r="GZ400" s="223">
        <f t="shared" ca="1" si="798"/>
        <v>8.0263562383992373E-4</v>
      </c>
      <c r="HA400" s="223">
        <f t="shared" ca="1" si="799"/>
        <v>-5.4797269048833998E-4</v>
      </c>
      <c r="HB400" s="223">
        <f t="shared" ca="1" si="800"/>
        <v>-1.433689951552846E-3</v>
      </c>
      <c r="HC400" s="223">
        <f t="shared" ca="1" si="801"/>
        <v>-1.1030881456268226E-3</v>
      </c>
      <c r="HD400" s="223">
        <f t="shared" ca="1" si="802"/>
        <v>1.6335557133715728E-4</v>
      </c>
      <c r="HE400" s="223">
        <f t="shared" ca="1" si="803"/>
        <v>1.2912110978061768E-3</v>
      </c>
      <c r="HF400" s="223">
        <f t="shared" ca="1" si="804"/>
        <v>1.323624282595691E-3</v>
      </c>
      <c r="HG400" s="223">
        <f t="shared" ca="1" si="805"/>
        <v>2.3309631075015599E-4</v>
      </c>
      <c r="HH400" s="223">
        <f t="shared" ca="1" si="806"/>
        <v>-1.0551867523572525E-3</v>
      </c>
      <c r="HI400" s="223">
        <f t="shared" ca="1" si="807"/>
        <v>-1.448266661715953E-3</v>
      </c>
      <c r="HJ400" s="223">
        <f t="shared" ca="1" si="808"/>
        <v>-6.1266086198959115E-4</v>
      </c>
      <c r="HK400" s="223">
        <f t="shared" ca="1" si="809"/>
        <v>7.427163759265048E-4</v>
      </c>
      <c r="HL400" s="223">
        <f t="shared" ca="1" si="810"/>
        <v>1.4679852083069043E-3</v>
      </c>
      <c r="HM400" s="223">
        <f t="shared" ca="1" si="811"/>
        <v>9.4783943972018714E-4</v>
      </c>
      <c r="HN400" s="223">
        <f t="shared" ca="1" si="812"/>
        <v>-3.7643778122733648E-4</v>
      </c>
      <c r="HO400" s="223">
        <f t="shared" ca="1" si="813"/>
        <v>-1.3813513556999047E-3</v>
      </c>
      <c r="HP400" s="223">
        <f t="shared" ca="1" si="814"/>
        <v>-1.2143490704489626E-3</v>
      </c>
      <c r="HQ400" s="223">
        <f t="shared" ca="1" si="815"/>
        <v>-1.7112928310410538E-5</v>
      </c>
      <c r="HR400" s="223">
        <f t="shared" ca="1" si="816"/>
        <v>1.194641541848401E-3</v>
      </c>
      <c r="HS400" s="223">
        <f t="shared" ca="1" si="817"/>
        <v>1.3928816995191161E-3</v>
      </c>
      <c r="HT400" s="223">
        <f t="shared" ca="1" si="818"/>
        <v>4.0942384266987047E-4</v>
      </c>
      <c r="HU400" s="223">
        <f t="shared" ca="1" si="819"/>
        <v>-9.213824947769657E-4</v>
      </c>
      <c r="HV400" s="223">
        <f t="shared" ca="1" si="820"/>
        <v>-1.4705030185130424E-3</v>
      </c>
      <c r="HW400" s="223">
        <f t="shared" ca="1" si="821"/>
        <v>-7.7207287235198617E-4</v>
      </c>
      <c r="HX400" s="223">
        <f t="shared" ca="1" si="822"/>
        <v>5.8137124996948783E-4</v>
      </c>
      <c r="HY400" s="223">
        <f t="shared" ca="1" si="823"/>
        <v>1.4415895283265106E-3</v>
      </c>
      <c r="HZ400" s="223">
        <f t="shared" ca="1" si="824"/>
        <v>1.0787868681756949E-3</v>
      </c>
      <c r="IA400" s="223">
        <f t="shared" ca="1" si="825"/>
        <v>-1.9924089734737571E-4</v>
      </c>
      <c r="IB400" s="223">
        <f t="shared" ca="1" si="826"/>
        <v>-1.3082359496918165E-3</v>
      </c>
      <c r="IC400" s="223">
        <f t="shared" ca="1" si="827"/>
        <v>-1.3073450549323262E-3</v>
      </c>
      <c r="ID400" s="223">
        <f t="shared" ca="1" si="828"/>
        <v>-1.9732403358747354E-4</v>
      </c>
      <c r="IE400" s="223">
        <f t="shared" ca="1" si="829"/>
        <v>1.2707650940117483E-3</v>
      </c>
      <c r="IF400" s="223">
        <f t="shared" ca="1" si="830"/>
        <v>1.4411888791839083E-3</v>
      </c>
      <c r="IG400" s="223">
        <f t="shared" ca="1" si="831"/>
        <v>5.7959325890302108E-4</v>
      </c>
      <c r="IH400" s="223">
        <f t="shared" ca="1" si="832"/>
        <v>-7.7371978685006251E-4</v>
      </c>
      <c r="II400" s="223">
        <f t="shared" ca="1" si="833"/>
        <v>-1.4706216411636901E-3</v>
      </c>
      <c r="IJ400" s="223">
        <f t="shared" ca="1" si="834"/>
        <v>-9.1987218806675061E-4</v>
      </c>
      <c r="IK400" s="223">
        <f t="shared" ca="1" si="835"/>
        <v>4.1128175927110855E-4</v>
      </c>
      <c r="IL400" s="223">
        <f t="shared" ca="1" si="836"/>
        <v>1.393511000004843E-3</v>
      </c>
      <c r="IM400" s="223">
        <f t="shared" ca="1" si="837"/>
        <v>1.1935083379962122E-3</v>
      </c>
      <c r="IN400" s="223">
        <f t="shared" ca="1" si="838"/>
        <v>-1.9047244917410472E-5</v>
      </c>
      <c r="IO400" s="223">
        <f t="shared" ca="1" si="839"/>
        <v>-1.215443457290986E-3</v>
      </c>
      <c r="IP400" s="223">
        <f t="shared" ca="1" si="840"/>
        <v>-1.3806773529093388E-3</v>
      </c>
      <c r="IQ400" s="223">
        <f t="shared" ca="1" si="841"/>
        <v>-3.7456720172966077E-4</v>
      </c>
      <c r="IR400" s="223">
        <f t="shared" ca="1" si="842"/>
        <v>9.4931962692455557E-4</v>
      </c>
      <c r="IS400" s="223">
        <f t="shared" ca="1" si="843"/>
        <v>1.4678192366434429E-3</v>
      </c>
      <c r="IT400" s="223">
        <f t="shared" ca="1" si="844"/>
        <v>7.4104505303540795E-4</v>
      </c>
      <c r="IU400" s="223">
        <f t="shared" ca="1" si="845"/>
        <v>-6.1441961314852517E-4</v>
      </c>
      <c r="IV400" s="223">
        <f t="shared" ca="1" si="846"/>
        <v>-1.4486207454728159E-3</v>
      </c>
      <c r="IW400" s="223">
        <f t="shared" ca="1" si="847"/>
        <v>-1.0538357698536176E-3</v>
      </c>
      <c r="IX400" s="223">
        <f t="shared" ca="1" si="848"/>
        <v>2.3500620809112935E-4</v>
      </c>
      <c r="IY400" s="223">
        <f t="shared" ca="1" si="849"/>
        <v>1.3244727691594555E-3</v>
      </c>
      <c r="IZ400" s="223">
        <f t="shared" ca="1" si="850"/>
        <v>1.2902783314926508E-3</v>
      </c>
      <c r="JA400" s="223">
        <f t="shared" ca="1" si="851"/>
        <v>1.6143289580537886E-4</v>
      </c>
      <c r="JB400" s="223">
        <f t="shared" ca="1" si="852"/>
        <v>-1.1043695639545697E-3</v>
      </c>
    </row>
    <row r="401" spans="2:262">
      <c r="B401" s="230">
        <v>40</v>
      </c>
      <c r="C401" s="229">
        <f t="shared" si="853"/>
        <v>7.8125000000000037E-4</v>
      </c>
      <c r="D401" s="226">
        <f t="shared" ca="1" si="597"/>
        <v>50.066645395730397</v>
      </c>
      <c r="E401" s="225">
        <f ca="1">AT361</f>
        <v>6.6645395730395754E-2</v>
      </c>
      <c r="F401" s="224">
        <v>40</v>
      </c>
      <c r="G401" s="223">
        <f t="shared" ca="1" si="854"/>
        <v>-3.7806465801870127E-4</v>
      </c>
      <c r="H401" s="223">
        <f t="shared" ca="1" si="598"/>
        <v>-1.3577603329051422E-4</v>
      </c>
      <c r="I401" s="223">
        <f t="shared" ca="1" si="599"/>
        <v>2.2719841311132468E-4</v>
      </c>
      <c r="J401" s="223">
        <f t="shared" ca="1" si="600"/>
        <v>3.8822538391839931E-4</v>
      </c>
      <c r="K401" s="223">
        <f t="shared" ca="1" si="601"/>
        <v>2.041745209040145E-4</v>
      </c>
      <c r="L401" s="223">
        <f t="shared" ca="1" si="602"/>
        <v>-1.6135881160778115E-4</v>
      </c>
      <c r="M401" s="223">
        <f t="shared" ca="1" si="603"/>
        <v>-3.8346682603341686E-4</v>
      </c>
      <c r="N401" s="223">
        <f t="shared" ca="1" si="604"/>
        <v>-2.6472669618156412E-4</v>
      </c>
      <c r="O401" s="223">
        <f t="shared" ca="1" si="605"/>
        <v>8.9318281465214919E-5</v>
      </c>
      <c r="P401" s="223">
        <f t="shared" ca="1" si="606"/>
        <v>3.6397185307464385E-4</v>
      </c>
      <c r="Q401" s="223">
        <f t="shared" ca="1" si="607"/>
        <v>3.1510557298529754E-4</v>
      </c>
      <c r="R401" s="223">
        <f t="shared" ca="1" si="608"/>
        <v>-1.3845299856209158E-5</v>
      </c>
      <c r="S401" s="223">
        <f t="shared" ca="1" si="609"/>
        <v>-3.3048964591997869E-4</v>
      </c>
      <c r="T401" s="223">
        <f t="shared" ca="1" si="610"/>
        <v>-3.5337511933244753E-4</v>
      </c>
      <c r="U401" s="223">
        <f t="shared" ca="1" si="611"/>
        <v>-6.2159748861736482E-5</v>
      </c>
      <c r="V401" s="223">
        <f t="shared" ca="1" si="612"/>
        <v>2.8430690701333782E-4</v>
      </c>
      <c r="W401" s="223">
        <f t="shared" ca="1" si="613"/>
        <v>3.7806465801870133E-4</v>
      </c>
      <c r="X401" s="223">
        <f t="shared" ca="1" si="614"/>
        <v>1.3577603329051428E-4</v>
      </c>
      <c r="Y401" s="223">
        <f t="shared" ca="1" si="615"/>
        <v>-2.2719841311132476E-4</v>
      </c>
      <c r="Z401" s="223">
        <f t="shared" ca="1" si="616"/>
        <v>-3.8822538391839931E-4</v>
      </c>
      <c r="AA401" s="223">
        <f t="shared" ca="1" si="617"/>
        <v>-2.0417452090401442E-4</v>
      </c>
      <c r="AB401" s="223">
        <f t="shared" ca="1" si="618"/>
        <v>1.6135881160778153E-4</v>
      </c>
      <c r="AC401" s="223">
        <f t="shared" ca="1" si="619"/>
        <v>3.8346682603341691E-4</v>
      </c>
      <c r="AD401" s="223">
        <f t="shared" ca="1" si="620"/>
        <v>2.6472669618156477E-4</v>
      </c>
      <c r="AE401" s="223">
        <f t="shared" ca="1" si="621"/>
        <v>-8.9318281465213998E-5</v>
      </c>
      <c r="AF401" s="223">
        <f t="shared" ca="1" si="622"/>
        <v>-3.6397185307464347E-4</v>
      </c>
      <c r="AG401" s="223">
        <f t="shared" ca="1" si="623"/>
        <v>-3.1510557298529808E-4</v>
      </c>
      <c r="AH401" s="223">
        <f t="shared" ca="1" si="624"/>
        <v>1.3845299856208914E-5</v>
      </c>
      <c r="AI401" s="223">
        <f t="shared" ca="1" si="625"/>
        <v>3.3048964591997858E-4</v>
      </c>
      <c r="AJ401" s="223">
        <f t="shared" ca="1" si="626"/>
        <v>3.5337511933244763E-4</v>
      </c>
      <c r="AK401" s="223">
        <f t="shared" ca="1" si="627"/>
        <v>6.2159748861736672E-5</v>
      </c>
      <c r="AL401" s="223">
        <f t="shared" ca="1" si="628"/>
        <v>-2.8430690701333766E-4</v>
      </c>
      <c r="AM401" s="223">
        <f t="shared" ca="1" si="629"/>
        <v>-3.7806465801870171E-4</v>
      </c>
      <c r="AN401" s="223">
        <f t="shared" ca="1" si="630"/>
        <v>-1.3577603329051449E-4</v>
      </c>
      <c r="AO401" s="223">
        <f t="shared" ca="1" si="631"/>
        <v>2.2719841311132346E-4</v>
      </c>
      <c r="AP401" s="223">
        <f t="shared" ca="1" si="632"/>
        <v>3.8822538391839931E-4</v>
      </c>
      <c r="AQ401" s="223">
        <f t="shared" ca="1" si="633"/>
        <v>2.0417452090401583E-4</v>
      </c>
      <c r="AR401" s="223">
        <f t="shared" ca="1" si="634"/>
        <v>-1.6135881160778132E-4</v>
      </c>
      <c r="AS401" s="223">
        <f t="shared" ca="1" si="635"/>
        <v>-3.8346682603341664E-4</v>
      </c>
      <c r="AT401" s="223">
        <f t="shared" ca="1" si="636"/>
        <v>-2.6472669618156396E-4</v>
      </c>
      <c r="AU401" s="223">
        <f t="shared" ca="1" si="637"/>
        <v>8.9318281465213754E-5</v>
      </c>
      <c r="AV401" s="223">
        <f t="shared" ca="1" si="638"/>
        <v>3.639718530746439E-4</v>
      </c>
      <c r="AW401" s="223">
        <f t="shared" ca="1" si="639"/>
        <v>3.1510557298529819E-4</v>
      </c>
      <c r="AX401" s="223">
        <f t="shared" ca="1" si="640"/>
        <v>-1.3845299856210053E-5</v>
      </c>
      <c r="AY401" s="223">
        <f t="shared" ca="1" si="641"/>
        <v>-3.3048964591997842E-4</v>
      </c>
      <c r="AZ401" s="223">
        <f t="shared" ca="1" si="642"/>
        <v>-3.5337511933244715E-4</v>
      </c>
      <c r="BA401" s="223">
        <f t="shared" ca="1" si="643"/>
        <v>-6.2159748861736916E-5</v>
      </c>
      <c r="BB401" s="223">
        <f t="shared" ca="1" si="644"/>
        <v>2.8430690701333657E-4</v>
      </c>
      <c r="BC401" s="223">
        <f t="shared" ca="1" si="645"/>
        <v>3.7806465801870143E-4</v>
      </c>
      <c r="BD401" s="223">
        <f t="shared" ca="1" si="646"/>
        <v>1.3577603329051604E-4</v>
      </c>
      <c r="BE401" s="223">
        <f t="shared" ca="1" si="647"/>
        <v>-2.2719841311132438E-4</v>
      </c>
      <c r="BF401" s="223">
        <f t="shared" ca="1" si="648"/>
        <v>-3.8822538391839942E-4</v>
      </c>
      <c r="BG401" s="223">
        <f t="shared" ca="1" si="649"/>
        <v>-2.0417452090401483E-4</v>
      </c>
      <c r="BH401" s="223">
        <f t="shared" ca="1" si="650"/>
        <v>1.6135881160777983E-4</v>
      </c>
      <c r="BI401" s="223">
        <f t="shared" ca="1" si="651"/>
        <v>3.8346682603341686E-4</v>
      </c>
      <c r="BJ401" s="223">
        <f t="shared" ca="1" si="652"/>
        <v>2.6472669618156515E-4</v>
      </c>
      <c r="BK401" s="223">
        <f t="shared" ca="1" si="653"/>
        <v>-8.9318281465214865E-5</v>
      </c>
      <c r="BL401" s="223">
        <f t="shared" ca="1" si="654"/>
        <v>-3.639718530746433E-4</v>
      </c>
      <c r="BM401" s="223">
        <f t="shared" ca="1" si="655"/>
        <v>-3.1510557298529754E-4</v>
      </c>
      <c r="BN401" s="223">
        <f t="shared" ca="1" si="656"/>
        <v>1.3845299856208427E-5</v>
      </c>
      <c r="BO401" s="223">
        <f t="shared" ca="1" si="657"/>
        <v>3.3048964591997907E-4</v>
      </c>
      <c r="BP401" s="223">
        <f t="shared" ca="1" si="658"/>
        <v>3.5337511933244785E-4</v>
      </c>
      <c r="BQ401" s="223">
        <f t="shared" ca="1" si="659"/>
        <v>6.2159748861735805E-5</v>
      </c>
      <c r="BR401" s="223">
        <f t="shared" ca="1" si="660"/>
        <v>-2.8430690701333733E-4</v>
      </c>
      <c r="BS401" s="223">
        <f t="shared" ca="1" si="661"/>
        <v>-3.7806465801870181E-4</v>
      </c>
      <c r="BT401" s="223">
        <f t="shared" ca="1" si="662"/>
        <v>-1.3577603329051756E-4</v>
      </c>
      <c r="BU401" s="223">
        <f t="shared" ca="1" si="663"/>
        <v>2.2719841311132308E-4</v>
      </c>
      <c r="BV401" s="223">
        <f t="shared" ca="1" si="664"/>
        <v>3.8822538391839937E-4</v>
      </c>
      <c r="BW401" s="223">
        <f t="shared" ca="1" si="665"/>
        <v>2.0417452090401385E-4</v>
      </c>
      <c r="BX401" s="223">
        <f t="shared" ca="1" si="666"/>
        <v>-1.6135881160777836E-4</v>
      </c>
      <c r="BY401" s="223">
        <f t="shared" ca="1" si="667"/>
        <v>-3.8346682603341659E-4</v>
      </c>
      <c r="BZ401" s="223">
        <f t="shared" ca="1" si="668"/>
        <v>-2.6472669618156429E-4</v>
      </c>
      <c r="CA401" s="223">
        <f t="shared" ca="1" si="669"/>
        <v>8.9318281465215976E-5</v>
      </c>
      <c r="CB401" s="223">
        <f t="shared" ca="1" si="670"/>
        <v>3.6397185307464271E-4</v>
      </c>
      <c r="CC401" s="223">
        <f t="shared" ca="1" si="671"/>
        <v>3.1510557298529852E-4</v>
      </c>
      <c r="CD401" s="223">
        <f t="shared" ca="1" si="672"/>
        <v>-1.3845299856209565E-5</v>
      </c>
      <c r="CE401" s="223">
        <f t="shared" ca="1" si="673"/>
        <v>-3.3048964591997967E-4</v>
      </c>
      <c r="CF401" s="223">
        <f t="shared" ca="1" si="674"/>
        <v>-3.5337511933244856E-4</v>
      </c>
      <c r="CG401" s="223">
        <f t="shared" ca="1" si="675"/>
        <v>-6.2159748861737404E-5</v>
      </c>
      <c r="CH401" s="223">
        <f t="shared" ca="1" si="676"/>
        <v>2.8430690701333809E-4</v>
      </c>
      <c r="CI401" s="223">
        <f t="shared" ca="1" si="677"/>
        <v>3.7806465801870214E-4</v>
      </c>
      <c r="CJ401" s="223">
        <f t="shared" ca="1" si="678"/>
        <v>1.357760332905165E-4</v>
      </c>
      <c r="CK401" s="223">
        <f t="shared" ca="1" si="679"/>
        <v>-2.2719841311132403E-4</v>
      </c>
      <c r="CL401" s="223">
        <f t="shared" ca="1" si="680"/>
        <v>-3.8822538391839931E-4</v>
      </c>
      <c r="CM401" s="223">
        <f t="shared" ca="1" si="681"/>
        <v>-2.0417452090401759E-4</v>
      </c>
      <c r="CN401" s="223">
        <f t="shared" ca="1" si="682"/>
        <v>1.6135881160777942E-4</v>
      </c>
      <c r="CO401" s="223">
        <f t="shared" ca="1" si="683"/>
        <v>3.8346682603341675E-4</v>
      </c>
      <c r="CP401" s="223">
        <f t="shared" ca="1" si="684"/>
        <v>2.6472669618156347E-4</v>
      </c>
      <c r="CQ401" s="223">
        <f t="shared" ca="1" si="685"/>
        <v>-8.9318281465211721E-5</v>
      </c>
      <c r="CR401" s="223">
        <f t="shared" ca="1" si="686"/>
        <v>-3.6397185307464319E-4</v>
      </c>
      <c r="CS401" s="223">
        <f t="shared" ca="1" si="687"/>
        <v>-3.1510557298529787E-4</v>
      </c>
      <c r="CT401" s="223">
        <f t="shared" ca="1" si="688"/>
        <v>1.3845299856210731E-5</v>
      </c>
      <c r="CU401" s="223">
        <f t="shared" ca="1" si="689"/>
        <v>3.3048964591997734E-4</v>
      </c>
      <c r="CV401" s="223">
        <f t="shared" ca="1" si="690"/>
        <v>3.5337511933244807E-4</v>
      </c>
      <c r="CW401" s="223">
        <f t="shared" ca="1" si="691"/>
        <v>6.2159748861736292E-5</v>
      </c>
      <c r="CX401" s="223">
        <f t="shared" ca="1" si="692"/>
        <v>-2.8430690701333511E-4</v>
      </c>
      <c r="CY401" s="223">
        <f t="shared" ca="1" si="693"/>
        <v>-3.7806465801870192E-4</v>
      </c>
      <c r="CZ401" s="223">
        <f t="shared" ca="1" si="694"/>
        <v>-1.3577603329051541E-4</v>
      </c>
      <c r="DA401" s="223">
        <f t="shared" ca="1" si="695"/>
        <v>2.2719841311132492E-4</v>
      </c>
      <c r="DB401" s="223">
        <f t="shared" ca="1" si="696"/>
        <v>3.8822538391839953E-4</v>
      </c>
      <c r="DC401" s="223">
        <f t="shared" ca="1" si="697"/>
        <v>2.0417452090401659E-4</v>
      </c>
      <c r="DD401" s="223">
        <f t="shared" ca="1" si="698"/>
        <v>-1.6135881160778039E-4</v>
      </c>
      <c r="DE401" s="223">
        <f t="shared" ca="1" si="699"/>
        <v>-3.8346682603341696E-4</v>
      </c>
      <c r="DF401" s="223">
        <f t="shared" ca="1" si="700"/>
        <v>-2.6472669618156667E-4</v>
      </c>
      <c r="DG401" s="223">
        <f t="shared" ca="1" si="701"/>
        <v>8.9318281465212832E-5</v>
      </c>
      <c r="DH401" s="223">
        <f t="shared" ca="1" si="702"/>
        <v>3.6397185307464352E-4</v>
      </c>
      <c r="DI401" s="223">
        <f t="shared" ca="1" si="703"/>
        <v>3.1510557298529722E-4</v>
      </c>
      <c r="DJ401" s="223">
        <f t="shared" ca="1" si="704"/>
        <v>-1.3845299856206339E-5</v>
      </c>
      <c r="DK401" s="223">
        <f t="shared" ca="1" si="705"/>
        <v>-3.3048964591997793E-4</v>
      </c>
      <c r="DL401" s="223">
        <f t="shared" ca="1" si="706"/>
        <v>-3.5337511933244753E-4</v>
      </c>
      <c r="DM401" s="223">
        <f t="shared" ca="1" si="707"/>
        <v>-6.2159748861735127E-5</v>
      </c>
      <c r="DN401" s="223">
        <f t="shared" ca="1" si="708"/>
        <v>2.8430690701333592E-4</v>
      </c>
      <c r="DO401" s="223">
        <f t="shared" ca="1" si="709"/>
        <v>3.780646580187016E-4</v>
      </c>
      <c r="DP401" s="223">
        <f t="shared" ca="1" si="710"/>
        <v>1.3577603329051433E-4</v>
      </c>
      <c r="DQ401" s="223">
        <f t="shared" ca="1" si="711"/>
        <v>-2.2719841311132137E-4</v>
      </c>
      <c r="DR401" s="223">
        <f t="shared" ca="1" si="712"/>
        <v>-3.8822538391839942E-4</v>
      </c>
      <c r="DS401" s="223">
        <f t="shared" ca="1" si="713"/>
        <v>-2.0417452090401561E-4</v>
      </c>
      <c r="DT401" s="223">
        <f t="shared" ca="1" si="714"/>
        <v>1.6135881160778142E-4</v>
      </c>
      <c r="DU401" s="223">
        <f t="shared" ca="1" si="715"/>
        <v>3.8346682603341626E-4</v>
      </c>
      <c r="DV401" s="223">
        <f t="shared" ca="1" si="716"/>
        <v>2.647266961815658E-4</v>
      </c>
      <c r="DW401" s="223">
        <f t="shared" ca="1" si="717"/>
        <v>-8.9318281465213971E-5</v>
      </c>
      <c r="DX401" s="223">
        <f t="shared" ca="1" si="718"/>
        <v>-3.639718530746439E-4</v>
      </c>
      <c r="DY401" s="223">
        <f t="shared" ca="1" si="719"/>
        <v>-3.1510557298529971E-4</v>
      </c>
      <c r="DZ401" s="223">
        <f t="shared" ca="1" si="720"/>
        <v>1.3845299856207505E-5</v>
      </c>
      <c r="EA401" s="223">
        <f t="shared" ca="1" si="721"/>
        <v>3.3048964591997853E-4</v>
      </c>
      <c r="EB401" s="223">
        <f t="shared" ca="1" si="722"/>
        <v>3.5337511933244709E-4</v>
      </c>
      <c r="EC401" s="223">
        <f t="shared" ca="1" si="723"/>
        <v>6.2159748861739437E-5</v>
      </c>
      <c r="ED401" s="223">
        <f t="shared" ca="1" si="724"/>
        <v>-2.8430690701333668E-4</v>
      </c>
      <c r="EE401" s="223">
        <f t="shared" ca="1" si="725"/>
        <v>-3.7806465801870138E-4</v>
      </c>
      <c r="EF401" s="223">
        <f t="shared" ca="1" si="726"/>
        <v>-1.3577603329051842E-4</v>
      </c>
      <c r="EG401" s="223">
        <f t="shared" ca="1" si="727"/>
        <v>2.2719841311132229E-4</v>
      </c>
      <c r="EH401" s="223">
        <f t="shared" ca="1" si="728"/>
        <v>3.8822538391839964E-4</v>
      </c>
      <c r="EI401" s="223">
        <f t="shared" ca="1" si="729"/>
        <v>2.0417452090401464E-4</v>
      </c>
      <c r="EJ401" s="223">
        <f t="shared" ca="1" si="730"/>
        <v>-1.6135881160777752E-4</v>
      </c>
      <c r="EK401" s="223">
        <f t="shared" ca="1" si="731"/>
        <v>-3.8346682603341729E-4</v>
      </c>
      <c r="EL401" s="223">
        <f t="shared" ca="1" si="732"/>
        <v>-2.6472669618156499E-4</v>
      </c>
      <c r="EM401" s="223">
        <f t="shared" ca="1" si="733"/>
        <v>8.9318281465209661E-5</v>
      </c>
      <c r="EN401" s="223">
        <f t="shared" ca="1" si="734"/>
        <v>3.6397185307464439E-4</v>
      </c>
      <c r="EO401" s="223">
        <f t="shared" ca="1" si="735"/>
        <v>3.1510557298529906E-4</v>
      </c>
      <c r="EP401" s="223">
        <f t="shared" ca="1" si="736"/>
        <v>-1.3845299856203114E-5</v>
      </c>
      <c r="EQ401" s="223">
        <f t="shared" ca="1" si="737"/>
        <v>-3.3048964591997912E-4</v>
      </c>
      <c r="ER401" s="223">
        <f t="shared" ca="1" si="738"/>
        <v>-3.5337511933244894E-4</v>
      </c>
      <c r="ES401" s="223">
        <f t="shared" ca="1" si="739"/>
        <v>-6.2159748861732877E-5</v>
      </c>
      <c r="ET401" s="223">
        <f t="shared" ca="1" si="740"/>
        <v>2.8430690701333744E-4</v>
      </c>
      <c r="EU401" s="223">
        <f t="shared" ca="1" si="741"/>
        <v>3.7806465801870241E-4</v>
      </c>
      <c r="EV401" s="223">
        <f t="shared" ca="1" si="742"/>
        <v>1.3577603329051216E-4</v>
      </c>
      <c r="EW401" s="223">
        <f t="shared" ca="1" si="743"/>
        <v>-2.2719841311132321E-4</v>
      </c>
      <c r="EX401" s="223">
        <f t="shared" ca="1" si="744"/>
        <v>-3.8822538391839953E-4</v>
      </c>
      <c r="EY401" s="223">
        <f t="shared" ca="1" si="745"/>
        <v>-2.0417452090401372E-4</v>
      </c>
      <c r="EZ401" s="223">
        <f t="shared" ca="1" si="746"/>
        <v>1.6135881160777855E-4</v>
      </c>
      <c r="FA401" s="223">
        <f t="shared" ca="1" si="747"/>
        <v>3.8346682603341572E-4</v>
      </c>
      <c r="FB401" s="223">
        <f t="shared" ca="1" si="748"/>
        <v>2.6472669618156418E-4</v>
      </c>
      <c r="FC401" s="223">
        <f t="shared" ca="1" si="749"/>
        <v>-8.9318281465210799E-5</v>
      </c>
      <c r="FD401" s="223">
        <f t="shared" ca="1" si="750"/>
        <v>-3.6397185307464477E-4</v>
      </c>
      <c r="FE401" s="223">
        <f t="shared" ca="1" si="751"/>
        <v>-3.1510557298529841E-4</v>
      </c>
      <c r="FF401" s="223">
        <f t="shared" ca="1" si="752"/>
        <v>1.3845299856204225E-5</v>
      </c>
      <c r="FG401" s="223">
        <f t="shared" ca="1" si="753"/>
        <v>3.3048964591997972E-4</v>
      </c>
      <c r="FH401" s="223">
        <f t="shared" ca="1" si="754"/>
        <v>3.533751193324485E-4</v>
      </c>
      <c r="FI401" s="223">
        <f t="shared" ca="1" si="755"/>
        <v>6.2159748861742689E-5</v>
      </c>
      <c r="FJ401" s="223">
        <f t="shared" ca="1" si="756"/>
        <v>-2.8430690701333825E-4</v>
      </c>
      <c r="FK401" s="223">
        <f t="shared" ca="1" si="757"/>
        <v>-3.7806465801870214E-4</v>
      </c>
      <c r="FL401" s="223">
        <f t="shared" ca="1" si="758"/>
        <v>-1.3577603329052149E-4</v>
      </c>
      <c r="FM401" s="223">
        <f t="shared" ca="1" si="759"/>
        <v>2.2719841311132414E-4</v>
      </c>
      <c r="FN401" s="223">
        <f t="shared" ca="1" si="760"/>
        <v>3.8822538391839953E-4</v>
      </c>
      <c r="FO401" s="223">
        <f t="shared" ca="1" si="761"/>
        <v>2.0417452090401274E-4</v>
      </c>
      <c r="FP401" s="223">
        <f t="shared" ca="1" si="762"/>
        <v>-1.6135881160777958E-4</v>
      </c>
      <c r="FQ401" s="223">
        <f t="shared" ca="1" si="763"/>
        <v>-3.8346682603341593E-4</v>
      </c>
      <c r="FR401" s="223">
        <f t="shared" ca="1" si="764"/>
        <v>-2.6472669618156331E-4</v>
      </c>
      <c r="FS401" s="223">
        <f t="shared" ca="1" si="765"/>
        <v>8.9318281465211911E-5</v>
      </c>
      <c r="FT401" s="223">
        <f t="shared" ca="1" si="766"/>
        <v>3.639718530746413E-4</v>
      </c>
      <c r="FU401" s="223">
        <f t="shared" ca="1" si="767"/>
        <v>3.151055729852977E-4</v>
      </c>
      <c r="FV401" s="223">
        <f t="shared" ca="1" si="768"/>
        <v>-1.3845299856205364E-5</v>
      </c>
      <c r="FW401" s="223">
        <f t="shared" ca="1" si="769"/>
        <v>-3.3048964591998032E-4</v>
      </c>
      <c r="FX401" s="223">
        <f t="shared" ca="1" si="770"/>
        <v>-3.5337511933244796E-4</v>
      </c>
      <c r="FY401" s="223">
        <f t="shared" ca="1" si="771"/>
        <v>-6.2159748861741524E-5</v>
      </c>
      <c r="FZ401" s="223">
        <f t="shared" ca="1" si="772"/>
        <v>2.8430690701333901E-4</v>
      </c>
      <c r="GA401" s="223">
        <f t="shared" ca="1" si="773"/>
        <v>3.7806465801870192E-4</v>
      </c>
      <c r="GB401" s="223">
        <f t="shared" ca="1" si="774"/>
        <v>1.3577603329052046E-4</v>
      </c>
      <c r="GC401" s="223">
        <f t="shared" ca="1" si="775"/>
        <v>-2.2719841311132506E-4</v>
      </c>
      <c r="GD401" s="223">
        <f t="shared" ca="1" si="776"/>
        <v>-3.8822538391839942E-4</v>
      </c>
      <c r="GE401" s="223">
        <f t="shared" ca="1" si="777"/>
        <v>-2.0417452090402114E-4</v>
      </c>
      <c r="GF401" s="223">
        <f t="shared" ca="1" si="778"/>
        <v>1.6135881160778064E-4</v>
      </c>
      <c r="GG401" s="223">
        <f t="shared" ca="1" si="779"/>
        <v>3.834668260334161E-4</v>
      </c>
      <c r="GH401" s="223">
        <f t="shared" ca="1" si="780"/>
        <v>2.647266961815625E-4</v>
      </c>
      <c r="GI401" s="223">
        <f t="shared" ca="1" si="781"/>
        <v>-8.9318281465213022E-5</v>
      </c>
      <c r="GJ401" s="223">
        <f t="shared" ca="1" si="782"/>
        <v>-3.6397185307464168E-4</v>
      </c>
      <c r="GK401" s="223">
        <f t="shared" ca="1" si="783"/>
        <v>-3.1510557298529705E-4</v>
      </c>
      <c r="GL401" s="223">
        <f t="shared" ca="1" si="784"/>
        <v>1.3845299856206529E-5</v>
      </c>
      <c r="GM401" s="223">
        <f t="shared" ca="1" si="785"/>
        <v>3.3048964591997517E-4</v>
      </c>
      <c r="GN401" s="223">
        <f t="shared" ca="1" si="786"/>
        <v>3.5337511933244753E-4</v>
      </c>
      <c r="GO401" s="223">
        <f t="shared" ca="1" si="787"/>
        <v>6.2159748861740385E-5</v>
      </c>
      <c r="GP401" s="223">
        <f t="shared" ca="1" si="788"/>
        <v>-2.8430690701333229E-4</v>
      </c>
      <c r="GQ401" s="223">
        <f t="shared" ca="1" si="789"/>
        <v>-3.780646580187016E-4</v>
      </c>
      <c r="GR401" s="223">
        <f t="shared" ca="1" si="790"/>
        <v>-1.3577603329051934E-4</v>
      </c>
      <c r="GS401" s="223">
        <f t="shared" ca="1" si="791"/>
        <v>2.2719841311132598E-4</v>
      </c>
      <c r="GT401" s="223">
        <f t="shared" ca="1" si="792"/>
        <v>3.8822538391839942E-4</v>
      </c>
      <c r="GU401" s="223">
        <f t="shared" ca="1" si="793"/>
        <v>2.0417452090402014E-4</v>
      </c>
      <c r="GV401" s="223">
        <f t="shared" ca="1" si="794"/>
        <v>-1.6135881160778161E-4</v>
      </c>
      <c r="GW401" s="223">
        <f t="shared" ca="1" si="795"/>
        <v>-3.8346682603341626E-4</v>
      </c>
      <c r="GX401" s="223">
        <f t="shared" ca="1" si="796"/>
        <v>-2.6472669618156971E-4</v>
      </c>
      <c r="GY401" s="223">
        <f t="shared" ca="1" si="797"/>
        <v>8.9318281465214133E-5</v>
      </c>
      <c r="GZ401" s="223">
        <f t="shared" ca="1" si="798"/>
        <v>3.6397185307464206E-4</v>
      </c>
      <c r="HA401" s="223">
        <f t="shared" ca="1" si="799"/>
        <v>3.151055729852964E-4</v>
      </c>
      <c r="HB401" s="223">
        <f t="shared" ca="1" si="800"/>
        <v>-1.3845299856207695E-5</v>
      </c>
      <c r="HC401" s="223">
        <f t="shared" ca="1" si="801"/>
        <v>-3.3048964591997571E-4</v>
      </c>
      <c r="HD401" s="223">
        <f t="shared" ca="1" si="802"/>
        <v>-3.5337511933244698E-4</v>
      </c>
      <c r="HE401" s="223">
        <f t="shared" ca="1" si="803"/>
        <v>-6.2159748861739301E-5</v>
      </c>
      <c r="HF401" s="223">
        <f t="shared" ca="1" si="804"/>
        <v>2.8430690701333305E-4</v>
      </c>
      <c r="HG401" s="223">
        <f t="shared" ca="1" si="805"/>
        <v>3.7806465801870133E-4</v>
      </c>
      <c r="HH401" s="223">
        <f t="shared" ca="1" si="806"/>
        <v>1.3577603329051829E-4</v>
      </c>
      <c r="HI401" s="223">
        <f t="shared" ca="1" si="807"/>
        <v>-2.2719841311131796E-4</v>
      </c>
      <c r="HJ401" s="223">
        <f t="shared" ca="1" si="808"/>
        <v>-3.8822538391839937E-4</v>
      </c>
      <c r="HK401" s="223">
        <f t="shared" ca="1" si="809"/>
        <v>-2.0417452090401917E-4</v>
      </c>
      <c r="HL401" s="223">
        <f t="shared" ca="1" si="810"/>
        <v>1.6135881160778267E-4</v>
      </c>
      <c r="HM401" s="223">
        <f t="shared" ca="1" si="811"/>
        <v>3.8346682603341642E-4</v>
      </c>
      <c r="HN401" s="223">
        <f t="shared" ca="1" si="812"/>
        <v>2.6472669618156889E-4</v>
      </c>
      <c r="HO401" s="223">
        <f t="shared" ca="1" si="813"/>
        <v>-8.9318281465215272E-5</v>
      </c>
      <c r="HP401" s="223">
        <f t="shared" ca="1" si="814"/>
        <v>-3.6397185307464254E-4</v>
      </c>
      <c r="HQ401" s="223">
        <f t="shared" ca="1" si="815"/>
        <v>-3.151055729853022E-4</v>
      </c>
      <c r="HR401" s="223">
        <f t="shared" ca="1" si="816"/>
        <v>1.3845299856208806E-5</v>
      </c>
      <c r="HS401" s="223">
        <f t="shared" ca="1" si="817"/>
        <v>3.3048964591997636E-4</v>
      </c>
      <c r="HT401" s="223">
        <f t="shared" ca="1" si="818"/>
        <v>3.533751193324465E-4</v>
      </c>
      <c r="HU401" s="223">
        <f t="shared" ca="1" si="819"/>
        <v>6.2159748861738163E-5</v>
      </c>
      <c r="HV401" s="223">
        <f t="shared" ca="1" si="820"/>
        <v>-2.8430690701333381E-4</v>
      </c>
      <c r="HW401" s="223">
        <f t="shared" ca="1" si="821"/>
        <v>-3.7806465801870106E-4</v>
      </c>
      <c r="HX401" s="223">
        <f t="shared" ca="1" si="822"/>
        <v>-1.357760332905172E-4</v>
      </c>
      <c r="HY401" s="223">
        <f t="shared" ca="1" si="823"/>
        <v>2.2719841311131888E-4</v>
      </c>
      <c r="HZ401" s="223">
        <f t="shared" ca="1" si="824"/>
        <v>3.8822538391839931E-4</v>
      </c>
      <c r="IA401" s="223">
        <f t="shared" ca="1" si="825"/>
        <v>2.0417452090401824E-4</v>
      </c>
      <c r="IB401" s="223">
        <f t="shared" ca="1" si="826"/>
        <v>-1.6135881160777367E-4</v>
      </c>
      <c r="IC401" s="223">
        <f t="shared" ca="1" si="827"/>
        <v>-3.8346682603341664E-4</v>
      </c>
      <c r="ID401" s="223">
        <f t="shared" ca="1" si="828"/>
        <v>-2.6472669618156808E-4</v>
      </c>
      <c r="IE401" s="223">
        <f t="shared" ca="1" si="829"/>
        <v>4.56504757189536E-4</v>
      </c>
      <c r="IF401" s="223">
        <f t="shared" ca="1" si="830"/>
        <v>3.6397185307464287E-4</v>
      </c>
      <c r="IG401" s="223">
        <f t="shared" ca="1" si="831"/>
        <v>3.1510557298530155E-4</v>
      </c>
      <c r="IH401" s="223">
        <f t="shared" ca="1" si="832"/>
        <v>-1.3845299856209944E-5</v>
      </c>
      <c r="II401" s="223">
        <f t="shared" ca="1" si="833"/>
        <v>-3.3048964591997696E-4</v>
      </c>
      <c r="IJ401" s="223">
        <f t="shared" ca="1" si="834"/>
        <v>-3.5337511933245067E-4</v>
      </c>
      <c r="IK401" s="223">
        <f t="shared" ca="1" si="835"/>
        <v>-6.2159748861737024E-5</v>
      </c>
      <c r="IL401" s="223">
        <f t="shared" ca="1" si="836"/>
        <v>2.8430690701333462E-4</v>
      </c>
      <c r="IM401" s="223">
        <f t="shared" ca="1" si="837"/>
        <v>3.7806465801870333E-4</v>
      </c>
      <c r="IN401" s="223">
        <f t="shared" ca="1" si="838"/>
        <v>1.3577603329051612E-4</v>
      </c>
      <c r="IO401" s="223">
        <f t="shared" ca="1" si="839"/>
        <v>-2.271984131113198E-4</v>
      </c>
      <c r="IP401" s="223">
        <f t="shared" ca="1" si="840"/>
        <v>-3.8822538391839931E-4</v>
      </c>
      <c r="IQ401" s="223">
        <f t="shared" ca="1" si="841"/>
        <v>-2.0417452090401727E-4</v>
      </c>
      <c r="IR401" s="223">
        <f t="shared" ca="1" si="842"/>
        <v>1.613588116077747E-4</v>
      </c>
      <c r="IS401" s="223">
        <f t="shared" ca="1" si="843"/>
        <v>3.8346682603341686E-4</v>
      </c>
      <c r="IT401" s="223">
        <f t="shared" ca="1" si="844"/>
        <v>2.6472669618156721E-4</v>
      </c>
      <c r="IU401" s="223">
        <f t="shared" ca="1" si="845"/>
        <v>-8.9318281465206734E-5</v>
      </c>
      <c r="IV401" s="223">
        <f t="shared" ca="1" si="846"/>
        <v>-3.6397185307464325E-4</v>
      </c>
      <c r="IW401" s="223">
        <f t="shared" ca="1" si="847"/>
        <v>-3.1510557298530085E-4</v>
      </c>
      <c r="IX401" s="223">
        <f t="shared" ca="1" si="848"/>
        <v>1.384529985621111E-5</v>
      </c>
      <c r="IY401" s="223">
        <f t="shared" ca="1" si="849"/>
        <v>3.3048964591997755E-4</v>
      </c>
      <c r="IZ401" s="223">
        <f t="shared" ca="1" si="850"/>
        <v>3.5337511933245024E-4</v>
      </c>
      <c r="JA401" s="223">
        <f t="shared" ca="1" si="851"/>
        <v>6.2159748861735913E-5</v>
      </c>
      <c r="JB401" s="223">
        <f t="shared" ca="1" si="852"/>
        <v>-2.8430690701333538E-4</v>
      </c>
    </row>
    <row r="402" spans="2:262">
      <c r="B402" s="230">
        <v>41</v>
      </c>
      <c r="C402" s="229">
        <f t="shared" si="853"/>
        <v>8.0078125000000039E-4</v>
      </c>
      <c r="D402" s="226">
        <f t="shared" ca="1" si="597"/>
        <v>50.066447047186088</v>
      </c>
      <c r="E402" s="225">
        <f ca="1">AU361</f>
        <v>6.6447047186086183E-2</v>
      </c>
      <c r="F402" s="224">
        <v>41</v>
      </c>
      <c r="G402" s="223">
        <f t="shared" ca="1" si="854"/>
        <v>6.929681661497428E-4</v>
      </c>
      <c r="H402" s="223">
        <f t="shared" ca="1" si="598"/>
        <v>1.8986288964259609E-4</v>
      </c>
      <c r="I402" s="223">
        <f t="shared" ca="1" si="599"/>
        <v>-4.8981577802239174E-4</v>
      </c>
      <c r="J402" s="223">
        <f t="shared" ca="1" si="600"/>
        <v>-7.1396344049284898E-4</v>
      </c>
      <c r="K402" s="223">
        <f t="shared" ca="1" si="601"/>
        <v>-2.7412170467776276E-4</v>
      </c>
      <c r="L402" s="223">
        <f t="shared" ca="1" si="602"/>
        <v>4.2065452136885468E-4</v>
      </c>
      <c r="M402" s="223">
        <f t="shared" ca="1" si="603"/>
        <v>7.2422004013192993E-4</v>
      </c>
      <c r="N402" s="223">
        <f t="shared" ca="1" si="604"/>
        <v>3.5425747412138632E-4</v>
      </c>
      <c r="O402" s="223">
        <f t="shared" ca="1" si="605"/>
        <v>-3.4516622916761625E-4</v>
      </c>
      <c r="P402" s="223">
        <f t="shared" ca="1" si="606"/>
        <v>-7.2358369626154492E-4</v>
      </c>
      <c r="Q402" s="223">
        <f t="shared" ca="1" si="607"/>
        <v>-4.2906488141045325E-4</v>
      </c>
      <c r="R402" s="223">
        <f t="shared" ca="1" si="608"/>
        <v>2.644863155980802E-4</v>
      </c>
      <c r="S402" s="223">
        <f t="shared" ca="1" si="609"/>
        <v>7.1206398008581489E-4</v>
      </c>
      <c r="T402" s="223">
        <f t="shared" ca="1" si="610"/>
        <v>4.9741875350840835E-4</v>
      </c>
      <c r="U402" s="223">
        <f t="shared" ca="1" si="611"/>
        <v>-1.7982828165740523E-4</v>
      </c>
      <c r="V402" s="223">
        <f t="shared" ca="1" si="612"/>
        <v>-6.8983415885860429E-4</v>
      </c>
      <c r="W402" s="223">
        <f t="shared" ca="1" si="613"/>
        <v>-5.5829098455493771E-4</v>
      </c>
      <c r="X402" s="223">
        <f t="shared" ca="1" si="614"/>
        <v>9.2465462975971867E-5</v>
      </c>
      <c r="Y402" s="223">
        <f t="shared" ca="1" si="615"/>
        <v>6.5722858978274591E-4</v>
      </c>
      <c r="Z402" s="223">
        <f t="shared" ca="1" si="616"/>
        <v>6.1076599953507123E-4</v>
      </c>
      <c r="AA402" s="223">
        <f t="shared" ca="1" si="617"/>
        <v>-3.7118776642909536E-6</v>
      </c>
      <c r="AB402" s="223">
        <f t="shared" ca="1" si="618"/>
        <v>-6.1473769096648668E-4</v>
      </c>
      <c r="AC402" s="223">
        <f t="shared" ca="1" si="619"/>
        <v>-6.5405452537963048E-4</v>
      </c>
      <c r="AD402" s="223">
        <f t="shared" ca="1" si="620"/>
        <v>-8.5097537742488791E-5</v>
      </c>
      <c r="AE402" s="223">
        <f t="shared" ca="1" si="621"/>
        <v>5.6300056507866411E-4</v>
      </c>
      <c r="AF402" s="223">
        <f t="shared" ca="1" si="622"/>
        <v>6.8750546236683919E-4</v>
      </c>
      <c r="AG402" s="223">
        <f t="shared" ca="1" si="623"/>
        <v>1.7262700697261125E-4</v>
      </c>
      <c r="AH402" s="223">
        <f t="shared" ca="1" si="624"/>
        <v>-5.0279538664967831E-4</v>
      </c>
      <c r="AI402" s="223">
        <f t="shared" ca="1" si="625"/>
        <v>-7.1061567726819319E-4</v>
      </c>
      <c r="AJ402" s="223">
        <f t="shared" ca="1" si="626"/>
        <v>-2.5756000533620218E-4</v>
      </c>
      <c r="AK402" s="223">
        <f t="shared" ca="1" si="627"/>
        <v>4.3502769760223991E-4</v>
      </c>
      <c r="AL402" s="223">
        <f t="shared" ca="1" si="628"/>
        <v>7.2303757094052722E-4</v>
      </c>
      <c r="AM402" s="223">
        <f t="shared" ca="1" si="629"/>
        <v>3.3861906148202153E-4</v>
      </c>
      <c r="AN402" s="223">
        <f t="shared" ca="1" si="630"/>
        <v>-3.6071678705795838E-4</v>
      </c>
      <c r="AO402" s="223">
        <f t="shared" ca="1" si="631"/>
        <v>-7.2458430654067925E-4</v>
      </c>
      <c r="AP402" s="223">
        <f t="shared" ca="1" si="632"/>
        <v>-4.1458497175565507E-4</v>
      </c>
      <c r="AQ402" s="223">
        <f t="shared" ca="1" si="633"/>
        <v>2.8098036028020883E-4</v>
      </c>
      <c r="AR402" s="223">
        <f t="shared" ca="1" si="634"/>
        <v>7.1523261972551797E-4</v>
      </c>
      <c r="AS402" s="223">
        <f t="shared" ca="1" si="635"/>
        <v>4.8431513815731808E-4</v>
      </c>
      <c r="AT402" s="223">
        <f t="shared" ca="1" si="636"/>
        <v>-1.9701772734660559E-4</v>
      </c>
      <c r="AU402" s="223">
        <f t="shared" ca="1" si="637"/>
        <v>-6.9512316856931656E-4</v>
      </c>
      <c r="AV402" s="223">
        <f t="shared" ca="1" si="638"/>
        <v>-5.4676075407931882E-4</v>
      </c>
      <c r="AW402" s="223">
        <f t="shared" ca="1" si="639"/>
        <v>1.1009176440909558E-4</v>
      </c>
      <c r="AX402" s="223">
        <f t="shared" ca="1" si="640"/>
        <v>6.6455841793539342E-4</v>
      </c>
      <c r="AY402" s="223">
        <f t="shared" ca="1" si="641"/>
        <v>6.0098257933364585E-4</v>
      </c>
      <c r="AZ402" s="223">
        <f t="shared" ca="1" si="642"/>
        <v>-2.1509918861174391E-5</v>
      </c>
      <c r="BA402" s="223">
        <f t="shared" ca="1" si="643"/>
        <v>-6.2399809012303172E-4</v>
      </c>
      <c r="BB402" s="223">
        <f t="shared" ca="1" si="644"/>
        <v>-6.4616506719865905E-4</v>
      </c>
      <c r="BC402" s="223">
        <f t="shared" ca="1" si="645"/>
        <v>-6.7395455887901744E-5</v>
      </c>
      <c r="BD402" s="223">
        <f t="shared" ca="1" si="646"/>
        <v>5.7405225021619002E-4</v>
      </c>
      <c r="BE402" s="223">
        <f t="shared" ca="1" si="647"/>
        <v>6.8162863100089074E-4</v>
      </c>
      <c r="BF402" s="223">
        <f t="shared" ca="1" si="648"/>
        <v>1.5528714024856471E-4</v>
      </c>
      <c r="BG402" s="223">
        <f t="shared" ca="1" si="649"/>
        <v>-5.1547213013677852E-4</v>
      </c>
      <c r="BH402" s="223">
        <f t="shared" ca="1" si="650"/>
        <v>-7.0683986573118239E-4</v>
      </c>
      <c r="BI402" s="223">
        <f t="shared" ca="1" si="651"/>
        <v>-2.4084316147821838E-4</v>
      </c>
      <c r="BJ402" s="223">
        <f t="shared" ca="1" si="652"/>
        <v>4.4913882941732076E-4</v>
      </c>
      <c r="BK402" s="223">
        <f t="shared" ca="1" si="653"/>
        <v>7.2141957095250625E-4</v>
      </c>
      <c r="BL402" s="223">
        <f t="shared" ca="1" si="654"/>
        <v>3.2277667738180352E-4</v>
      </c>
      <c r="BM402" s="223">
        <f t="shared" ca="1" si="655"/>
        <v>-3.7605006264384959E-4</v>
      </c>
      <c r="BN402" s="223">
        <f t="shared" ca="1" si="656"/>
        <v>-7.2514845432750596E-4</v>
      </c>
      <c r="BO402" s="223">
        <f t="shared" ca="1" si="657"/>
        <v>-3.9985533161619762E-4</v>
      </c>
      <c r="BP402" s="223">
        <f t="shared" ca="1" si="658"/>
        <v>2.9730515289984197E-4</v>
      </c>
      <c r="BQ402" s="223">
        <f t="shared" ca="1" si="659"/>
        <v>7.1797042997936815E-4</v>
      </c>
      <c r="BR402" s="223">
        <f t="shared" ca="1" si="660"/>
        <v>4.7091978947671434E-4</v>
      </c>
      <c r="BS402" s="223">
        <f t="shared" ca="1" si="661"/>
        <v>-2.1408849692382227E-4</v>
      </c>
      <c r="BT402" s="223">
        <f t="shared" ca="1" si="662"/>
        <v>-6.9999346207561138E-4</v>
      </c>
      <c r="BU402" s="223">
        <f t="shared" ca="1" si="663"/>
        <v>-5.3490117537014251E-4</v>
      </c>
      <c r="BV402" s="223">
        <f t="shared" ca="1" si="664"/>
        <v>1.2765175067993298E-4</v>
      </c>
      <c r="BW402" s="223">
        <f t="shared" ca="1" si="665"/>
        <v>6.7148794094651853E-4</v>
      </c>
      <c r="BX402" s="223">
        <f t="shared" ca="1" si="666"/>
        <v>5.9083714969861611E-4</v>
      </c>
      <c r="BY402" s="223">
        <f t="shared" ca="1" si="667"/>
        <v>-3.9295003287248683E-5</v>
      </c>
      <c r="BZ402" s="223">
        <f t="shared" ca="1" si="668"/>
        <v>-6.3288261616287807E-4</v>
      </c>
      <c r="CA402" s="223">
        <f t="shared" ca="1" si="669"/>
        <v>-6.3788638334287301E-4</v>
      </c>
      <c r="CB402" s="223">
        <f t="shared" ca="1" si="670"/>
        <v>-4.9652777530776544E-5</v>
      </c>
      <c r="CC402" s="223">
        <f t="shared" ca="1" si="671"/>
        <v>5.8475814774338057E-4</v>
      </c>
      <c r="CD402" s="223">
        <f t="shared" ca="1" si="672"/>
        <v>6.7534121203536245E-4</v>
      </c>
      <c r="CE402" s="223">
        <f t="shared" ca="1" si="673"/>
        <v>1.3785373435779518E-4</v>
      </c>
      <c r="CF402" s="223">
        <f t="shared" ca="1" si="674"/>
        <v>-5.2783837248743053E-4</v>
      </c>
      <c r="CG402" s="223">
        <f t="shared" ca="1" si="675"/>
        <v>-7.0263828028950092E-4</v>
      </c>
      <c r="CH402" s="223">
        <f t="shared" ca="1" si="676"/>
        <v>-2.2398124270546119E-4</v>
      </c>
      <c r="CI402" s="223">
        <f t="shared" ca="1" si="677"/>
        <v>4.6297941679594338E-4</v>
      </c>
      <c r="CJ402" s="223">
        <f t="shared" ca="1" si="678"/>
        <v>7.1936701479055826E-4</v>
      </c>
      <c r="CK402" s="223">
        <f t="shared" ca="1" si="679"/>
        <v>3.0673986468052807E-4</v>
      </c>
      <c r="CL402" s="223">
        <f t="shared" ca="1" si="680"/>
        <v>-3.9115681973341725E-4</v>
      </c>
      <c r="CM402" s="223">
        <f t="shared" ca="1" si="681"/>
        <v>-7.2527579980049303E-4</v>
      </c>
      <c r="CN402" s="223">
        <f t="shared" ca="1" si="682"/>
        <v>-3.8488483357653288E-4</v>
      </c>
      <c r="CO402" s="223">
        <f t="shared" ca="1" si="683"/>
        <v>3.1345086001232389E-4</v>
      </c>
      <c r="CP402" s="223">
        <f t="shared" ca="1" si="684"/>
        <v>7.202757616928423E-4</v>
      </c>
      <c r="CQ402" s="223">
        <f t="shared" ca="1" si="685"/>
        <v>4.5724077632375103E-4</v>
      </c>
      <c r="CR402" s="223">
        <f t="shared" ca="1" si="686"/>
        <v>-2.3103030759576666E-4</v>
      </c>
      <c r="CS402" s="223">
        <f t="shared" ca="1" si="687"/>
        <v>-7.0444210569479493E-4</v>
      </c>
      <c r="CT402" s="223">
        <f t="shared" ca="1" si="688"/>
        <v>-5.2271939219417334E-4</v>
      </c>
      <c r="CU402" s="223">
        <f t="shared" ca="1" si="689"/>
        <v>1.4513484430937225E-4</v>
      </c>
      <c r="CV402" s="223">
        <f t="shared" ca="1" si="690"/>
        <v>6.7801298473056529E-4</v>
      </c>
      <c r="CW402" s="223">
        <f t="shared" ca="1" si="691"/>
        <v>5.8033582185742897E-4</v>
      </c>
      <c r="CX402" s="223">
        <f t="shared" ca="1" si="692"/>
        <v>-5.7056417872667232E-5</v>
      </c>
      <c r="CY402" s="223">
        <f t="shared" ca="1" si="693"/>
        <v>-6.4138591737975589E-4</v>
      </c>
      <c r="CZ402" s="223">
        <f t="shared" ca="1" si="694"/>
        <v>-6.2922346058186945E-4</v>
      </c>
      <c r="DA402" s="223">
        <f t="shared" ca="1" si="695"/>
        <v>-3.1880190197093453E-5</v>
      </c>
      <c r="DB402" s="223">
        <f t="shared" ca="1" si="696"/>
        <v>5.9511180882788894E-4</v>
      </c>
      <c r="DC402" s="223">
        <f t="shared" ca="1" si="697"/>
        <v>6.6864699277634264E-4</v>
      </c>
      <c r="DD402" s="223">
        <f t="shared" ca="1" si="698"/>
        <v>1.2033729053212666E-4</v>
      </c>
      <c r="DE402" s="223">
        <f t="shared" ca="1" si="699"/>
        <v>-5.3988666473963731E-4</v>
      </c>
      <c r="DF402" s="223">
        <f t="shared" ca="1" si="700"/>
        <v>-6.9801345182110943E-4</v>
      </c>
      <c r="DG402" s="223">
        <f t="shared" ca="1" si="701"/>
        <v>-2.0698440600730618E-4</v>
      </c>
      <c r="DH402" s="223">
        <f t="shared" ca="1" si="702"/>
        <v>4.7654112268580767E-4</v>
      </c>
      <c r="DI402" s="223">
        <f t="shared" ca="1" si="703"/>
        <v>7.1688113883776566E-4</v>
      </c>
      <c r="DJ402" s="223">
        <f t="shared" ca="1" si="704"/>
        <v>2.9051828335450677E-4</v>
      </c>
      <c r="DK402" s="223">
        <f t="shared" ca="1" si="705"/>
        <v>-4.0602795858107746E-4</v>
      </c>
      <c r="DL402" s="223">
        <f t="shared" ca="1" si="706"/>
        <v>-7.2496626625148945E-4</v>
      </c>
      <c r="DM402" s="223">
        <f t="shared" ca="1" si="707"/>
        <v>-3.6968249530488822E-4</v>
      </c>
      <c r="DN402" s="223">
        <f t="shared" ca="1" si="708"/>
        <v>3.2940775604740793E-4</v>
      </c>
      <c r="DO402" s="223">
        <f t="shared" ca="1" si="709"/>
        <v>7.2214722622031898E-4</v>
      </c>
      <c r="DP402" s="223">
        <f t="shared" ca="1" si="710"/>
        <v>4.4328633842447224E-4</v>
      </c>
      <c r="DQ402" s="223">
        <f t="shared" ca="1" si="711"/>
        <v>-2.4783295424920485E-4</v>
      </c>
      <c r="DR402" s="223">
        <f t="shared" ca="1" si="712"/>
        <v>-7.0846641973029234E-4</v>
      </c>
      <c r="DS402" s="223">
        <f t="shared" ca="1" si="713"/>
        <v>-5.1022274240207651E-4</v>
      </c>
      <c r="DT402" s="223">
        <f t="shared" ca="1" si="714"/>
        <v>1.6253051413554092E-4</v>
      </c>
      <c r="DU402" s="223">
        <f t="shared" ca="1" si="715"/>
        <v>6.8412961884515254E-4</v>
      </c>
      <c r="DV402" s="223">
        <f t="shared" ca="1" si="716"/>
        <v>5.6948492141730908E-4</v>
      </c>
      <c r="DW402" s="223">
        <f t="shared" ca="1" si="717"/>
        <v>-7.4783463805446501E-5</v>
      </c>
      <c r="DX402" s="223">
        <f t="shared" ca="1" si="718"/>
        <v>-6.4950287170296821E-4</v>
      </c>
      <c r="DY402" s="223">
        <f t="shared" ca="1" si="719"/>
        <v>-6.2018151713639721E-4</v>
      </c>
      <c r="DZ402" s="223">
        <f t="shared" ca="1" si="720"/>
        <v>-1.4088399428912734E-5</v>
      </c>
      <c r="EA402" s="223">
        <f t="shared" ca="1" si="721"/>
        <v>6.0510699681141748E-4</v>
      </c>
      <c r="EB402" s="223">
        <f t="shared" ca="1" si="722"/>
        <v>6.6155000557119206E-4</v>
      </c>
      <c r="EC402" s="223">
        <f t="shared" ca="1" si="723"/>
        <v>1.0274836002235286E-4</v>
      </c>
      <c r="ED402" s="223">
        <f t="shared" ca="1" si="724"/>
        <v>-5.5160974945267461E-4</v>
      </c>
      <c r="EE402" s="223">
        <f t="shared" ca="1" si="725"/>
        <v>-6.9296816614974476E-4</v>
      </c>
      <c r="EF402" s="223">
        <f t="shared" ca="1" si="726"/>
        <v>-1.8986288964259801E-4</v>
      </c>
      <c r="EG402" s="223">
        <f t="shared" ca="1" si="727"/>
        <v>4.8981577802237862E-4</v>
      </c>
      <c r="EH402" s="223">
        <f t="shared" ca="1" si="728"/>
        <v>7.1396344049285125E-4</v>
      </c>
      <c r="EI402" s="223">
        <f t="shared" ca="1" si="729"/>
        <v>2.7412170467777094E-4</v>
      </c>
      <c r="EJ402" s="223">
        <f t="shared" ca="1" si="730"/>
        <v>-4.2065452136885175E-4</v>
      </c>
      <c r="EK402" s="223">
        <f t="shared" ca="1" si="731"/>
        <v>-7.2422004013193101E-4</v>
      </c>
      <c r="EL402" s="223">
        <f t="shared" ca="1" si="732"/>
        <v>-3.5425747412139966E-4</v>
      </c>
      <c r="EM402" s="223">
        <f t="shared" ca="1" si="733"/>
        <v>3.4516622916760747E-4</v>
      </c>
      <c r="EN402" s="223">
        <f t="shared" ca="1" si="734"/>
        <v>7.2358369626154449E-4</v>
      </c>
      <c r="EO402" s="223">
        <f t="shared" ca="1" si="735"/>
        <v>4.2906488141045411E-4</v>
      </c>
      <c r="EP402" s="223">
        <f t="shared" ca="1" si="736"/>
        <v>-2.6448631559806475E-4</v>
      </c>
      <c r="EQ402" s="223">
        <f t="shared" ca="1" si="737"/>
        <v>-7.120639800858125E-4</v>
      </c>
      <c r="ER402" s="223">
        <f t="shared" ca="1" si="738"/>
        <v>-4.9741875350841377E-4</v>
      </c>
      <c r="ES402" s="223">
        <f t="shared" ca="1" si="739"/>
        <v>1.7982828165740176E-4</v>
      </c>
      <c r="ET402" s="223">
        <f t="shared" ca="1" si="740"/>
        <v>6.8983415885859843E-4</v>
      </c>
      <c r="EU402" s="223">
        <f t="shared" ca="1" si="741"/>
        <v>5.582909845549466E-4</v>
      </c>
      <c r="EV402" s="223">
        <f t="shared" ca="1" si="742"/>
        <v>-9.2465462975963139E-5</v>
      </c>
      <c r="EW402" s="223">
        <f t="shared" ca="1" si="743"/>
        <v>-6.572285897827432E-4</v>
      </c>
      <c r="EX402" s="223">
        <f t="shared" ca="1" si="744"/>
        <v>-6.1076599953508294E-4</v>
      </c>
      <c r="EY402" s="223">
        <f t="shared" ca="1" si="745"/>
        <v>3.7118776642744737E-6</v>
      </c>
      <c r="EZ402" s="223">
        <f t="shared" ca="1" si="746"/>
        <v>6.1473769096648072E-4</v>
      </c>
      <c r="FA402" s="223">
        <f t="shared" ca="1" si="747"/>
        <v>6.5405452537963319E-4</v>
      </c>
      <c r="FB402" s="223">
        <f t="shared" ca="1" si="748"/>
        <v>8.5097537742489821E-5</v>
      </c>
      <c r="FC402" s="223">
        <f t="shared" ca="1" si="749"/>
        <v>-5.6300056507865208E-4</v>
      </c>
      <c r="FD402" s="223">
        <f t="shared" ca="1" si="750"/>
        <v>-6.8750546236684353E-4</v>
      </c>
      <c r="FE402" s="223">
        <f t="shared" ca="1" si="751"/>
        <v>-1.7262700697261976E-4</v>
      </c>
      <c r="FF402" s="223">
        <f t="shared" ca="1" si="752"/>
        <v>5.027953866496756E-4</v>
      </c>
      <c r="FG402" s="223">
        <f t="shared" ca="1" si="753"/>
        <v>7.1061567726819698E-4</v>
      </c>
      <c r="FH402" s="223">
        <f t="shared" ca="1" si="754"/>
        <v>2.5756000533621768E-4</v>
      </c>
      <c r="FI402" s="223">
        <f t="shared" ca="1" si="755"/>
        <v>-4.3502769760223075E-4</v>
      </c>
      <c r="FJ402" s="223">
        <f t="shared" ca="1" si="756"/>
        <v>-7.2303757094052765E-4</v>
      </c>
      <c r="FK402" s="223">
        <f t="shared" ca="1" si="757"/>
        <v>-3.3861906148202251E-4</v>
      </c>
      <c r="FL402" s="223">
        <f t="shared" ca="1" si="758"/>
        <v>3.6071678705794401E-4</v>
      </c>
      <c r="FM402" s="223">
        <f t="shared" ca="1" si="759"/>
        <v>7.245843065406787E-4</v>
      </c>
      <c r="FN402" s="223">
        <f t="shared" ca="1" si="760"/>
        <v>4.1458497175566011E-4</v>
      </c>
      <c r="FO402" s="223">
        <f t="shared" ca="1" si="761"/>
        <v>-2.8098036028020791E-4</v>
      </c>
      <c r="FP402" s="223">
        <f t="shared" ca="1" si="762"/>
        <v>-7.1523261972551429E-4</v>
      </c>
      <c r="FQ402" s="223">
        <f t="shared" ca="1" si="763"/>
        <v>-4.8431513815733038E-4</v>
      </c>
      <c r="FR402" s="223">
        <f t="shared" ca="1" si="764"/>
        <v>1.970177273465947E-4</v>
      </c>
      <c r="FS402" s="223">
        <f t="shared" ca="1" si="765"/>
        <v>6.9512316856931472E-4</v>
      </c>
      <c r="FT402" s="223">
        <f t="shared" ca="1" si="766"/>
        <v>5.4676075407933313E-4</v>
      </c>
      <c r="FU402" s="223">
        <f t="shared" ca="1" si="767"/>
        <v>-1.1009176440907926E-4</v>
      </c>
      <c r="FV402" s="223">
        <f t="shared" ca="1" si="768"/>
        <v>-6.6455841793538887E-4</v>
      </c>
      <c r="FW402" s="223">
        <f t="shared" ca="1" si="769"/>
        <v>-6.0098257933364932E-4</v>
      </c>
      <c r="FX402" s="223">
        <f t="shared" ca="1" si="770"/>
        <v>2.1509918861173361E-5</v>
      </c>
      <c r="FY402" s="223">
        <f t="shared" ca="1" si="771"/>
        <v>6.2399809012302326E-4</v>
      </c>
      <c r="FZ402" s="223">
        <f t="shared" ca="1" si="772"/>
        <v>6.4616506719866425E-4</v>
      </c>
      <c r="GA402" s="223">
        <f t="shared" ca="1" si="773"/>
        <v>6.7395455887913074E-5</v>
      </c>
      <c r="GB402" s="223">
        <f t="shared" ca="1" si="774"/>
        <v>-5.7405225021618623E-4</v>
      </c>
      <c r="GC402" s="223">
        <f t="shared" ca="1" si="775"/>
        <v>-6.8162863100089811E-4</v>
      </c>
      <c r="GD402" s="223">
        <f t="shared" ca="1" si="776"/>
        <v>-1.5528714024858086E-4</v>
      </c>
      <c r="GE402" s="223">
        <f t="shared" ca="1" si="777"/>
        <v>5.154721301367705E-4</v>
      </c>
      <c r="GF402" s="223">
        <f t="shared" ca="1" si="778"/>
        <v>7.0683986573118391E-4</v>
      </c>
      <c r="GG402" s="223">
        <f t="shared" ca="1" si="779"/>
        <v>2.4084316147821944E-4</v>
      </c>
      <c r="GH402" s="223">
        <f t="shared" ca="1" si="780"/>
        <v>-4.4913882941730775E-4</v>
      </c>
      <c r="GI402" s="223">
        <f t="shared" ca="1" si="781"/>
        <v>-7.2141957095250733E-4</v>
      </c>
      <c r="GJ402" s="223">
        <f t="shared" ca="1" si="782"/>
        <v>-3.2277667738180905E-4</v>
      </c>
      <c r="GK402" s="223">
        <f t="shared" ca="1" si="783"/>
        <v>3.7605006264384422E-4</v>
      </c>
      <c r="GL402" s="223">
        <f t="shared" ca="1" si="784"/>
        <v>7.2514845432750552E-4</v>
      </c>
      <c r="GM402" s="223">
        <f t="shared" ca="1" si="785"/>
        <v>3.9985533161621145E-4</v>
      </c>
      <c r="GN402" s="223">
        <f t="shared" ca="1" si="786"/>
        <v>-2.9730515289983167E-4</v>
      </c>
      <c r="GO402" s="223">
        <f t="shared" ca="1" si="787"/>
        <v>-7.1797042997936717E-4</v>
      </c>
      <c r="GP402" s="223">
        <f t="shared" ca="1" si="788"/>
        <v>-4.7091978947673082E-4</v>
      </c>
      <c r="GQ402" s="223">
        <f t="shared" ca="1" si="789"/>
        <v>2.1408849692380151E-4</v>
      </c>
      <c r="GR402" s="223">
        <f t="shared" ca="1" si="790"/>
        <v>6.9999346207560834E-4</v>
      </c>
      <c r="GS402" s="223">
        <f t="shared" ca="1" si="791"/>
        <v>5.349011753701501E-4</v>
      </c>
      <c r="GT402" s="223">
        <f t="shared" ca="1" si="792"/>
        <v>-1.276517506799319E-4</v>
      </c>
      <c r="GU402" s="223">
        <f t="shared" ca="1" si="793"/>
        <v>-6.714879409465104E-4</v>
      </c>
      <c r="GV402" s="223">
        <f t="shared" ca="1" si="794"/>
        <v>-5.9083714969862273E-4</v>
      </c>
      <c r="GW402" s="223">
        <f t="shared" ca="1" si="795"/>
        <v>3.9295003287237299E-5</v>
      </c>
      <c r="GX402" s="223">
        <f t="shared" ca="1" si="796"/>
        <v>6.3288261616287753E-4</v>
      </c>
      <c r="GY402" s="223">
        <f t="shared" ca="1" si="797"/>
        <v>6.3788638334288331E-4</v>
      </c>
      <c r="GZ402" s="223">
        <f t="shared" ca="1" si="798"/>
        <v>4.9652777530787874E-5</v>
      </c>
      <c r="HA402" s="223">
        <f t="shared" ca="1" si="799"/>
        <v>-5.8475814774337385E-4</v>
      </c>
      <c r="HB402" s="223">
        <f t="shared" ca="1" si="800"/>
        <v>-6.7534121203536668E-4</v>
      </c>
      <c r="HC402" s="223">
        <f t="shared" ca="1" si="801"/>
        <v>-1.3785373435779621E-4</v>
      </c>
      <c r="HD402" s="223">
        <f t="shared" ca="1" si="802"/>
        <v>5.2783837248741579E-4</v>
      </c>
      <c r="HE402" s="223">
        <f t="shared" ca="1" si="803"/>
        <v>7.0263828028950374E-4</v>
      </c>
      <c r="HF402" s="223">
        <f t="shared" ca="1" si="804"/>
        <v>2.2398124270547201E-4</v>
      </c>
      <c r="HG402" s="223">
        <f t="shared" ca="1" si="805"/>
        <v>-4.6297941679594257E-4</v>
      </c>
      <c r="HH402" s="223">
        <f t="shared" ca="1" si="806"/>
        <v>-7.1936701479056097E-4</v>
      </c>
      <c r="HI402" s="223">
        <f t="shared" ca="1" si="807"/>
        <v>-3.0673986468053843E-4</v>
      </c>
      <c r="HJ402" s="223">
        <f t="shared" ca="1" si="808"/>
        <v>3.9115681973340771E-4</v>
      </c>
      <c r="HK402" s="223">
        <f t="shared" ca="1" si="809"/>
        <v>7.2527579980049303E-4</v>
      </c>
      <c r="HL402" s="223">
        <f t="shared" ca="1" si="810"/>
        <v>3.848848335765338E-4</v>
      </c>
      <c r="HM402" s="223">
        <f t="shared" ca="1" si="811"/>
        <v>-3.1345086001230448E-4</v>
      </c>
      <c r="HN402" s="223">
        <f t="shared" ca="1" si="812"/>
        <v>-7.20275761692841E-4</v>
      </c>
      <c r="HO402" s="223">
        <f t="shared" ca="1" si="813"/>
        <v>-4.5724077632375992E-4</v>
      </c>
      <c r="HP402" s="223">
        <f t="shared" ca="1" si="814"/>
        <v>2.3103030759576566E-4</v>
      </c>
      <c r="HQ402" s="223">
        <f t="shared" ca="1" si="815"/>
        <v>7.0444210569478973E-4</v>
      </c>
      <c r="HR402" s="223">
        <f t="shared" ca="1" si="816"/>
        <v>5.2271939219418126E-4</v>
      </c>
      <c r="HS402" s="223">
        <f t="shared" ca="1" si="817"/>
        <v>-1.4513484430936108E-4</v>
      </c>
      <c r="HT402" s="223">
        <f t="shared" ca="1" si="818"/>
        <v>-6.7801298473056497E-4</v>
      </c>
      <c r="HU402" s="223">
        <f t="shared" ca="1" si="819"/>
        <v>-5.8033582185744198E-4</v>
      </c>
      <c r="HV402" s="223">
        <f t="shared" ca="1" si="820"/>
        <v>5.7056417872655902E-5</v>
      </c>
      <c r="HW402" s="223">
        <f t="shared" ca="1" si="821"/>
        <v>6.4138591737975047E-4</v>
      </c>
      <c r="HX402" s="223">
        <f t="shared" ca="1" si="822"/>
        <v>6.2922346058187509E-4</v>
      </c>
      <c r="HY402" s="223">
        <f t="shared" ca="1" si="823"/>
        <v>3.1880190197094592E-5</v>
      </c>
      <c r="HZ402" s="223">
        <f t="shared" ca="1" si="824"/>
        <v>-5.9511180882787658E-4</v>
      </c>
      <c r="IA402" s="223">
        <f t="shared" ca="1" si="825"/>
        <v>-6.6864699277634709E-4</v>
      </c>
      <c r="IB402" s="223">
        <f t="shared" ca="1" si="826"/>
        <v>-1.2033729053213788E-4</v>
      </c>
      <c r="IC402" s="223">
        <f t="shared" ca="1" si="827"/>
        <v>5.3988666473963665E-4</v>
      </c>
      <c r="ID402" s="223">
        <f t="shared" ca="1" si="828"/>
        <v>6.9801345182111518E-4</v>
      </c>
      <c r="IE402" s="223">
        <f t="shared" ca="1" si="829"/>
        <v>-6.8301250135586783E-4</v>
      </c>
      <c r="IF402" s="223">
        <f t="shared" ca="1" si="830"/>
        <v>-4.7654112268579905E-4</v>
      </c>
      <c r="IG402" s="223">
        <f t="shared" ca="1" si="831"/>
        <v>-7.1688113883776729E-4</v>
      </c>
      <c r="IH402" s="223">
        <f t="shared" ca="1" si="832"/>
        <v>-2.9051828335450774E-4</v>
      </c>
      <c r="II402" s="223">
        <f t="shared" ca="1" si="833"/>
        <v>4.0602795858105958E-4</v>
      </c>
      <c r="IJ402" s="223">
        <f t="shared" ca="1" si="834"/>
        <v>7.2496626625148967E-4</v>
      </c>
      <c r="IK402" s="223">
        <f t="shared" ca="1" si="835"/>
        <v>3.6968249530489798E-4</v>
      </c>
      <c r="IL402" s="223">
        <f t="shared" ca="1" si="836"/>
        <v>-3.2940775604740696E-4</v>
      </c>
      <c r="IM402" s="223">
        <f t="shared" ca="1" si="837"/>
        <v>-7.2214722622031702E-4</v>
      </c>
      <c r="IN402" s="223">
        <f t="shared" ca="1" si="838"/>
        <v>-4.4328633842448129E-4</v>
      </c>
      <c r="IO402" s="223">
        <f t="shared" ca="1" si="839"/>
        <v>2.4783295424919417E-4</v>
      </c>
      <c r="IP402" s="223">
        <f t="shared" ca="1" si="840"/>
        <v>7.0846641973029212E-4</v>
      </c>
      <c r="IQ402" s="223">
        <f t="shared" ca="1" si="841"/>
        <v>5.102227424020919E-4</v>
      </c>
      <c r="IR402" s="223">
        <f t="shared" ca="1" si="842"/>
        <v>-1.6253051413551978E-4</v>
      </c>
      <c r="IS402" s="223">
        <f t="shared" ca="1" si="843"/>
        <v>-6.8412961884514864E-4</v>
      </c>
      <c r="IT402" s="223">
        <f t="shared" ca="1" si="844"/>
        <v>-5.6948492141731613E-4</v>
      </c>
      <c r="IU402" s="223">
        <f t="shared" ca="1" si="845"/>
        <v>7.4783463805445417E-5</v>
      </c>
      <c r="IV402" s="223">
        <f t="shared" ca="1" si="846"/>
        <v>6.4950287170295856E-4</v>
      </c>
      <c r="IW402" s="223">
        <f t="shared" ca="1" si="847"/>
        <v>6.2018151713640307E-4</v>
      </c>
      <c r="IX402" s="223">
        <f t="shared" ca="1" si="848"/>
        <v>1.4088399428924118E-5</v>
      </c>
      <c r="IY402" s="223">
        <f t="shared" ca="1" si="849"/>
        <v>-6.0510699681141683E-4</v>
      </c>
      <c r="IZ402" s="223">
        <f t="shared" ca="1" si="850"/>
        <v>-6.6155000557120095E-4</v>
      </c>
      <c r="JA402" s="223">
        <f t="shared" ca="1" si="851"/>
        <v>-1.0274836002236408E-4</v>
      </c>
      <c r="JB402" s="223">
        <f t="shared" ca="1" si="852"/>
        <v>5.5160974945266724E-4</v>
      </c>
    </row>
    <row r="403" spans="2:262">
      <c r="B403" s="230">
        <v>42</v>
      </c>
      <c r="C403" s="229">
        <f t="shared" si="853"/>
        <v>8.203125000000004E-4</v>
      </c>
      <c r="D403" s="226">
        <f t="shared" ca="1" si="597"/>
        <v>50.064730796272393</v>
      </c>
      <c r="E403" s="225">
        <f ca="1">AV361</f>
        <v>6.4730796272390576E-2</v>
      </c>
      <c r="F403" s="224">
        <v>42</v>
      </c>
      <c r="G403" s="223">
        <f t="shared" ca="1" si="854"/>
        <v>-2.5152433857384305E-4</v>
      </c>
      <c r="H403" s="223">
        <f t="shared" ca="1" si="598"/>
        <v>-6.5787324731551069E-5</v>
      </c>
      <c r="I403" s="223">
        <f t="shared" ca="1" si="599"/>
        <v>1.8388145021860106E-4</v>
      </c>
      <c r="J403" s="223">
        <f t="shared" ca="1" si="600"/>
        <v>2.5485524105877522E-4</v>
      </c>
      <c r="K403" s="223">
        <f t="shared" ca="1" si="601"/>
        <v>7.8162107382081717E-5</v>
      </c>
      <c r="L403" s="223">
        <f t="shared" ca="1" si="602"/>
        <v>-1.7448853326466828E-4</v>
      </c>
      <c r="M403" s="223">
        <f t="shared" ca="1" si="603"/>
        <v>-2.5757217494531417E-4</v>
      </c>
      <c r="N403" s="223">
        <f t="shared" ca="1" si="604"/>
        <v>-9.03485906697369E-5</v>
      </c>
      <c r="O403" s="223">
        <f t="shared" ca="1" si="605"/>
        <v>1.6467525815071045E-4</v>
      </c>
      <c r="P403" s="223">
        <f t="shared" ca="1" si="606"/>
        <v>2.5966859490175178E-4</v>
      </c>
      <c r="Q403" s="223">
        <f t="shared" ca="1" si="607"/>
        <v>1.0231741628886678E-4</v>
      </c>
      <c r="R403" s="223">
        <f t="shared" ca="1" si="608"/>
        <v>-1.5446526591601849E-4</v>
      </c>
      <c r="S403" s="223">
        <f t="shared" ca="1" si="609"/>
        <v>-2.6113945046878843E-4</v>
      </c>
      <c r="T403" s="223">
        <f t="shared" ca="1" si="610"/>
        <v>-1.1403975029020957E-4</v>
      </c>
      <c r="U403" s="223">
        <f t="shared" ca="1" si="611"/>
        <v>1.4388315332617544E-4</v>
      </c>
      <c r="V403" s="223">
        <f t="shared" ca="1" si="612"/>
        <v>2.6198119822653132E-4</v>
      </c>
      <c r="W403" s="223">
        <f t="shared" ca="1" si="613"/>
        <v>1.2548735254440044E-4</v>
      </c>
      <c r="X403" s="223">
        <f t="shared" ca="1" si="614"/>
        <v>-1.3295441361729386E-4</v>
      </c>
      <c r="Y403" s="223">
        <f t="shared" ca="1" si="615"/>
        <v>-2.6219181033090367E-4</v>
      </c>
      <c r="Z403" s="223">
        <f t="shared" ca="1" si="616"/>
        <v>-1.3663264477491868E-4</v>
      </c>
      <c r="AA403" s="223">
        <f t="shared" ca="1" si="617"/>
        <v>1.2170537508057736E-4</v>
      </c>
      <c r="AB403" s="223">
        <f t="shared" ca="1" si="618"/>
        <v>2.6177077939889859E-4</v>
      </c>
      <c r="AC403" s="223">
        <f t="shared" ca="1" si="619"/>
        <v>1.4744877699656792E-4</v>
      </c>
      <c r="AD403" s="223">
        <f t="shared" ca="1" si="620"/>
        <v>-1.1016313763515908E-4</v>
      </c>
      <c r="AE403" s="223">
        <f t="shared" ca="1" si="621"/>
        <v>-2.6071911973090929E-4</v>
      </c>
      <c r="AF403" s="223">
        <f t="shared" ca="1" si="622"/>
        <v>-1.5790969219944408E-4</v>
      </c>
      <c r="AG403" s="223">
        <f t="shared" ca="1" si="623"/>
        <v>9.8355507542026476E-5</v>
      </c>
      <c r="AH403" s="223">
        <f t="shared" ca="1" si="624"/>
        <v>2.5903936486719036E-4</v>
      </c>
      <c r="AI403" s="223">
        <f t="shared" ca="1" si="625"/>
        <v>1.6799018912255632E-4</v>
      </c>
      <c r="AJ403" s="223">
        <f t="shared" ca="1" si="626"/>
        <v>-8.6310930416300975E-5</v>
      </c>
      <c r="AK403" s="223">
        <f t="shared" ca="1" si="627"/>
        <v>-2.5673556148433766E-4</v>
      </c>
      <c r="AL403" s="223">
        <f t="shared" ca="1" si="628"/>
        <v>-1.7766598296587032E-4</v>
      </c>
      <c r="AM403" s="223">
        <f t="shared" ca="1" si="629"/>
        <v>7.4058422699257976E-5</v>
      </c>
      <c r="AN403" s="223">
        <f t="shared" ca="1" si="630"/>
        <v>2.5381325964649032E-4</v>
      </c>
      <c r="AO403" s="223">
        <f t="shared" ca="1" si="631"/>
        <v>1.8691376389451728E-4</v>
      </c>
      <c r="AP403" s="223">
        <f t="shared" ca="1" si="632"/>
        <v>-6.1627501755179897E-5</v>
      </c>
      <c r="AQ403" s="223">
        <f t="shared" ca="1" si="633"/>
        <v>-2.502794994347382E-4</v>
      </c>
      <c r="AR403" s="223">
        <f t="shared" ca="1" si="634"/>
        <v>-1.957112531942302E-4</v>
      </c>
      <c r="AS403" s="223">
        <f t="shared" ca="1" si="635"/>
        <v>4.9048114761441922E-5</v>
      </c>
      <c r="AT403" s="223">
        <f t="shared" ca="1" si="636"/>
        <v>2.4614279398695277E-4</v>
      </c>
      <c r="AU403" s="223">
        <f t="shared" ca="1" si="637"/>
        <v>2.0403725694271584E-4</v>
      </c>
      <c r="AV403" s="223">
        <f t="shared" ca="1" si="638"/>
        <v>-3.6350566563138001E-5</v>
      </c>
      <c r="AW403" s="223">
        <f t="shared" ca="1" si="639"/>
        <v>-2.4141310898889023E-4</v>
      </c>
      <c r="AX403" s="223">
        <f t="shared" ca="1" si="640"/>
        <v>-2.1187171706767467E-4</v>
      </c>
      <c r="AY403" s="223">
        <f t="shared" ca="1" si="641"/>
        <v>2.3565446666048097E-5</v>
      </c>
      <c r="AZ403" s="223">
        <f t="shared" ca="1" si="642"/>
        <v>2.3610183866598245E-4</v>
      </c>
      <c r="BA403" s="223">
        <f t="shared" ca="1" si="643"/>
        <v>2.1919575966844682E-4</v>
      </c>
      <c r="BB403" s="223">
        <f t="shared" ca="1" si="644"/>
        <v>-1.0723555543850288E-5</v>
      </c>
      <c r="BC403" s="223">
        <f t="shared" ca="1" si="645"/>
        <v>-2.3022177833365053E-4</v>
      </c>
      <c r="BD403" s="223">
        <f t="shared" ca="1" si="646"/>
        <v>-2.2599174048489566E-4</v>
      </c>
      <c r="BE403" s="223">
        <f t="shared" ca="1" si="647"/>
        <v>-2.144169562925182E-6</v>
      </c>
      <c r="BF403" s="223">
        <f t="shared" ca="1" si="648"/>
        <v>2.237870935722658E-4</v>
      </c>
      <c r="BG403" s="223">
        <f t="shared" ca="1" si="649"/>
        <v>2.3224328740397874E-4</v>
      </c>
      <c r="BH403" s="223">
        <f t="shared" ca="1" si="650"/>
        <v>1.5006729177416498E-5</v>
      </c>
      <c r="BI403" s="223">
        <f t="shared" ca="1" si="651"/>
        <v>-2.1681328610103105E-4</v>
      </c>
      <c r="BJ403" s="223">
        <f t="shared" ca="1" si="652"/>
        <v>-2.3793533990159615E-4</v>
      </c>
      <c r="BK403" s="223">
        <f t="shared" ca="1" si="653"/>
        <v>-2.7833136266883305E-5</v>
      </c>
      <c r="BL403" s="223">
        <f t="shared" ca="1" si="654"/>
        <v>2.0931715643297905E-4</v>
      </c>
      <c r="BM403" s="223">
        <f t="shared" ca="1" si="655"/>
        <v>2.4305418532471617E-4</v>
      </c>
      <c r="BN403" s="223">
        <f t="shared" ca="1" si="656"/>
        <v>4.0592490893190267E-5</v>
      </c>
      <c r="BO403" s="223">
        <f t="shared" ca="1" si="657"/>
        <v>-2.0131676340106135E-4</v>
      </c>
      <c r="BP403" s="223">
        <f t="shared" ca="1" si="658"/>
        <v>-2.475874919263566E-4</v>
      </c>
      <c r="BQ403" s="223">
        <f t="shared" ca="1" si="659"/>
        <v>-5.3254054653451404E-5</v>
      </c>
      <c r="BR403" s="223">
        <f t="shared" ca="1" si="660"/>
        <v>1.9283138065284456E-4</v>
      </c>
      <c r="BS403" s="223">
        <f t="shared" ca="1" si="661"/>
        <v>2.5152433857384337E-4</v>
      </c>
      <c r="BT403" s="223">
        <f t="shared" ca="1" si="662"/>
        <v>6.578732473154989E-5</v>
      </c>
      <c r="BU403" s="223">
        <f t="shared" ca="1" si="663"/>
        <v>-1.8388145021860092E-4</v>
      </c>
      <c r="BV403" s="223">
        <f t="shared" ca="1" si="664"/>
        <v>-2.5485524105877473E-4</v>
      </c>
      <c r="BW403" s="223">
        <f t="shared" ca="1" si="665"/>
        <v>-7.8162107382081012E-5</v>
      </c>
      <c r="BX403" s="223">
        <f t="shared" ca="1" si="666"/>
        <v>1.7448853326466776E-4</v>
      </c>
      <c r="BY403" s="223">
        <f t="shared" ca="1" si="667"/>
        <v>2.5757217494531379E-4</v>
      </c>
      <c r="BZ403" s="223">
        <f t="shared" ca="1" si="668"/>
        <v>9.0348590669736656E-5</v>
      </c>
      <c r="CA403" s="223">
        <f t="shared" ca="1" si="669"/>
        <v>-1.6467525815070955E-4</v>
      </c>
      <c r="CB403" s="223">
        <f t="shared" ca="1" si="670"/>
        <v>-2.5966859490175157E-4</v>
      </c>
      <c r="CC403" s="223">
        <f t="shared" ca="1" si="671"/>
        <v>-1.0231741628886699E-4</v>
      </c>
      <c r="CD403" s="223">
        <f t="shared" ca="1" si="672"/>
        <v>1.5446526591601718E-4</v>
      </c>
      <c r="CE403" s="223">
        <f t="shared" ca="1" si="673"/>
        <v>2.6113945046878832E-4</v>
      </c>
      <c r="CF403" s="223">
        <f t="shared" ca="1" si="674"/>
        <v>1.1403975029021019E-4</v>
      </c>
      <c r="CG403" s="223">
        <f t="shared" ca="1" si="675"/>
        <v>-1.4388315332617679E-4</v>
      </c>
      <c r="CH403" s="223">
        <f t="shared" ca="1" si="676"/>
        <v>-2.6198119822653127E-4</v>
      </c>
      <c r="CI403" s="223">
        <f t="shared" ca="1" si="677"/>
        <v>-1.2548735254440182E-4</v>
      </c>
      <c r="CJ403" s="223">
        <f t="shared" ca="1" si="678"/>
        <v>1.3295441361729486E-4</v>
      </c>
      <c r="CK403" s="223">
        <f t="shared" ca="1" si="679"/>
        <v>2.6219181033090367E-4</v>
      </c>
      <c r="CL403" s="223">
        <f t="shared" ca="1" si="680"/>
        <v>1.3663264477491686E-4</v>
      </c>
      <c r="CM403" s="223">
        <f t="shared" ca="1" si="681"/>
        <v>-1.2170537508057757E-4</v>
      </c>
      <c r="CN403" s="223">
        <f t="shared" ca="1" si="682"/>
        <v>-2.6177077939889854E-4</v>
      </c>
      <c r="CO403" s="223">
        <f t="shared" ca="1" si="683"/>
        <v>-1.4744877699656616E-4</v>
      </c>
      <c r="CP403" s="223">
        <f t="shared" ca="1" si="684"/>
        <v>1.1016313763515933E-4</v>
      </c>
      <c r="CQ403" s="223">
        <f t="shared" ca="1" si="685"/>
        <v>2.6071911973090913E-4</v>
      </c>
      <c r="CR403" s="223">
        <f t="shared" ca="1" si="686"/>
        <v>1.5790969219944313E-4</v>
      </c>
      <c r="CS403" s="223">
        <f t="shared" ca="1" si="687"/>
        <v>-9.8355507542026706E-5</v>
      </c>
      <c r="CT403" s="223">
        <f t="shared" ca="1" si="688"/>
        <v>-2.5903936486719014E-4</v>
      </c>
      <c r="CU403" s="223">
        <f t="shared" ca="1" si="689"/>
        <v>-1.679901891225561E-4</v>
      </c>
      <c r="CV403" s="223">
        <f t="shared" ca="1" si="690"/>
        <v>8.6310930416300325E-5</v>
      </c>
      <c r="CW403" s="223">
        <f t="shared" ca="1" si="691"/>
        <v>2.567355614843381E-4</v>
      </c>
      <c r="CX403" s="223">
        <f t="shared" ca="1" si="692"/>
        <v>1.7766598296587013E-4</v>
      </c>
      <c r="CY403" s="223">
        <f t="shared" ca="1" si="693"/>
        <v>-7.4058422699256458E-5</v>
      </c>
      <c r="CZ403" s="223">
        <f t="shared" ca="1" si="694"/>
        <v>-2.5381325964649037E-4</v>
      </c>
      <c r="DA403" s="223">
        <f t="shared" ca="1" si="695"/>
        <v>-1.8691376389451712E-4</v>
      </c>
      <c r="DB403" s="223">
        <f t="shared" ca="1" si="696"/>
        <v>6.1627501755181943E-5</v>
      </c>
      <c r="DC403" s="223">
        <f t="shared" ca="1" si="697"/>
        <v>2.5027949943473831E-4</v>
      </c>
      <c r="DD403" s="223">
        <f t="shared" ca="1" si="698"/>
        <v>1.9571125319423004E-4</v>
      </c>
      <c r="DE403" s="223">
        <f t="shared" ca="1" si="699"/>
        <v>-4.9048114761444009E-5</v>
      </c>
      <c r="DF403" s="223">
        <f t="shared" ca="1" si="700"/>
        <v>-2.4614279398695287E-4</v>
      </c>
      <c r="DG403" s="223">
        <f t="shared" ca="1" si="701"/>
        <v>-2.0403725694271684E-4</v>
      </c>
      <c r="DH403" s="223">
        <f t="shared" ca="1" si="702"/>
        <v>3.6350566563138258E-5</v>
      </c>
      <c r="DI403" s="223">
        <f t="shared" ca="1" si="703"/>
        <v>2.4141310898889034E-4</v>
      </c>
      <c r="DJ403" s="223">
        <f t="shared" ca="1" si="704"/>
        <v>2.1187171706767564E-4</v>
      </c>
      <c r="DK403" s="223">
        <f t="shared" ca="1" si="705"/>
        <v>-2.3565446666048328E-5</v>
      </c>
      <c r="DL403" s="223">
        <f t="shared" ca="1" si="706"/>
        <v>-2.3610183866598256E-4</v>
      </c>
      <c r="DM403" s="223">
        <f t="shared" ca="1" si="707"/>
        <v>-2.1919575966844565E-4</v>
      </c>
      <c r="DN403" s="223">
        <f t="shared" ca="1" si="708"/>
        <v>1.0723555543850532E-5</v>
      </c>
      <c r="DO403" s="223">
        <f t="shared" ca="1" si="709"/>
        <v>2.3022177833364977E-4</v>
      </c>
      <c r="DP403" s="223">
        <f t="shared" ca="1" si="710"/>
        <v>2.2599174048489553E-4</v>
      </c>
      <c r="DQ403" s="223">
        <f t="shared" ca="1" si="711"/>
        <v>2.1441695629249109E-6</v>
      </c>
      <c r="DR403" s="223">
        <f t="shared" ca="1" si="712"/>
        <v>-2.2378709357226691E-4</v>
      </c>
      <c r="DS403" s="223">
        <f t="shared" ca="1" si="713"/>
        <v>-2.3224328740397863E-4</v>
      </c>
      <c r="DT403" s="223">
        <f t="shared" ca="1" si="714"/>
        <v>-1.5006729177416227E-5</v>
      </c>
      <c r="DU403" s="223">
        <f t="shared" ca="1" si="715"/>
        <v>2.1681328610103224E-4</v>
      </c>
      <c r="DV403" s="223">
        <f t="shared" ca="1" si="716"/>
        <v>2.3793533990159601E-4</v>
      </c>
      <c r="DW403" s="223">
        <f t="shared" ca="1" si="717"/>
        <v>2.7833136266884904E-5</v>
      </c>
      <c r="DX403" s="223">
        <f t="shared" ca="1" si="718"/>
        <v>-2.0931715643297922E-4</v>
      </c>
      <c r="DY403" s="223">
        <f t="shared" ca="1" si="719"/>
        <v>-2.4305418532471606E-4</v>
      </c>
      <c r="DZ403" s="223">
        <f t="shared" ca="1" si="720"/>
        <v>-4.0592490893191853E-5</v>
      </c>
      <c r="EA403" s="223">
        <f t="shared" ca="1" si="721"/>
        <v>2.0131676340105913E-4</v>
      </c>
      <c r="EB403" s="223">
        <f t="shared" ca="1" si="722"/>
        <v>2.475874919263553E-4</v>
      </c>
      <c r="EC403" s="223">
        <f t="shared" ca="1" si="723"/>
        <v>5.3254054653451146E-5</v>
      </c>
      <c r="ED403" s="223">
        <f t="shared" ca="1" si="724"/>
        <v>-1.9283138065284475E-4</v>
      </c>
      <c r="EE403" s="223">
        <f t="shared" ca="1" si="725"/>
        <v>-2.5152433857384332E-4</v>
      </c>
      <c r="EF403" s="223">
        <f t="shared" ca="1" si="726"/>
        <v>-6.5787324731553292E-5</v>
      </c>
      <c r="EG403" s="223">
        <f t="shared" ca="1" si="727"/>
        <v>1.8388145021860374E-4</v>
      </c>
      <c r="EH403" s="223">
        <f t="shared" ca="1" si="728"/>
        <v>2.5485524105877468E-4</v>
      </c>
      <c r="EI403" s="223">
        <f t="shared" ca="1" si="729"/>
        <v>7.8162107382080768E-5</v>
      </c>
      <c r="EJ403" s="223">
        <f t="shared" ca="1" si="730"/>
        <v>-1.7448853326466795E-4</v>
      </c>
      <c r="EK403" s="223">
        <f t="shared" ca="1" si="731"/>
        <v>-2.5757217494531449E-4</v>
      </c>
      <c r="EL403" s="223">
        <f t="shared" ca="1" si="732"/>
        <v>-9.0348590669732916E-5</v>
      </c>
      <c r="EM403" s="223">
        <f t="shared" ca="1" si="733"/>
        <v>1.6467525815071267E-4</v>
      </c>
      <c r="EN403" s="223">
        <f t="shared" ca="1" si="734"/>
        <v>2.5966859490175157E-4</v>
      </c>
      <c r="EO403" s="223">
        <f t="shared" ca="1" si="735"/>
        <v>1.0231741628886674E-4</v>
      </c>
      <c r="EP403" s="223">
        <f t="shared" ca="1" si="736"/>
        <v>-1.544652659160174E-4</v>
      </c>
      <c r="EQ403" s="223">
        <f t="shared" ca="1" si="737"/>
        <v>-2.6113945046878865E-4</v>
      </c>
      <c r="ER403" s="223">
        <f t="shared" ca="1" si="738"/>
        <v>-1.1403975029020659E-4</v>
      </c>
      <c r="ES403" s="223">
        <f t="shared" ca="1" si="739"/>
        <v>1.4388315332617704E-4</v>
      </c>
      <c r="ET403" s="223">
        <f t="shared" ca="1" si="740"/>
        <v>2.6198119822653132E-4</v>
      </c>
      <c r="EU403" s="223">
        <f t="shared" ca="1" si="741"/>
        <v>1.254873525444016E-4</v>
      </c>
      <c r="EV403" s="223">
        <f t="shared" ca="1" si="742"/>
        <v>-1.3295441361729185E-4</v>
      </c>
      <c r="EW403" s="223">
        <f t="shared" ca="1" si="743"/>
        <v>-2.6219181033090367E-4</v>
      </c>
      <c r="EX403" s="223">
        <f t="shared" ca="1" si="744"/>
        <v>-1.3663264477491665E-4</v>
      </c>
      <c r="EY403" s="223">
        <f t="shared" ca="1" si="745"/>
        <v>1.2170537508057779E-4</v>
      </c>
      <c r="EZ403" s="223">
        <f t="shared" ca="1" si="746"/>
        <v>2.6177077939889854E-4</v>
      </c>
      <c r="FA403" s="223">
        <f t="shared" ca="1" si="747"/>
        <v>1.47448776996569E-4</v>
      </c>
      <c r="FB403" s="223">
        <f t="shared" ca="1" si="748"/>
        <v>-1.1016313763515618E-4</v>
      </c>
      <c r="FC403" s="223">
        <f t="shared" ca="1" si="749"/>
        <v>-2.6071911973090956E-4</v>
      </c>
      <c r="FD403" s="223">
        <f t="shared" ca="1" si="750"/>
        <v>-1.5790969219944291E-4</v>
      </c>
      <c r="FE403" s="223">
        <f t="shared" ca="1" si="751"/>
        <v>9.835550754202695E-5</v>
      </c>
      <c r="FF403" s="223">
        <f t="shared" ca="1" si="752"/>
        <v>2.5903936486719014E-4</v>
      </c>
      <c r="FG403" s="223">
        <f t="shared" ca="1" si="753"/>
        <v>1.6799018912255878E-4</v>
      </c>
      <c r="FH403" s="223">
        <f t="shared" ca="1" si="754"/>
        <v>-8.6310930416304092E-5</v>
      </c>
      <c r="FI403" s="223">
        <f t="shared" ca="1" si="755"/>
        <v>-2.5673556148433815E-4</v>
      </c>
      <c r="FJ403" s="223">
        <f t="shared" ca="1" si="756"/>
        <v>-1.7766598296586994E-4</v>
      </c>
      <c r="FK403" s="223">
        <f t="shared" ca="1" si="757"/>
        <v>7.4058422699256675E-5</v>
      </c>
      <c r="FL403" s="223">
        <f t="shared" ca="1" si="758"/>
        <v>2.5381325964648951E-4</v>
      </c>
      <c r="FM403" s="223">
        <f t="shared" ca="1" si="759"/>
        <v>1.869137638945143E-4</v>
      </c>
      <c r="FN403" s="223">
        <f t="shared" ca="1" si="760"/>
        <v>-6.1627501755182214E-5</v>
      </c>
      <c r="FO403" s="223">
        <f t="shared" ca="1" si="761"/>
        <v>-2.5027949943473836E-4</v>
      </c>
      <c r="FP403" s="223">
        <f t="shared" ca="1" si="762"/>
        <v>-1.9571125319422987E-4</v>
      </c>
      <c r="FQ403" s="223">
        <f t="shared" ca="1" si="763"/>
        <v>4.9048114761440594E-5</v>
      </c>
      <c r="FR403" s="223">
        <f t="shared" ca="1" si="764"/>
        <v>2.4614279398695423E-4</v>
      </c>
      <c r="FS403" s="223">
        <f t="shared" ca="1" si="765"/>
        <v>2.0403725694271435E-4</v>
      </c>
      <c r="FT403" s="223">
        <f t="shared" ca="1" si="766"/>
        <v>-3.6350566563138529E-5</v>
      </c>
      <c r="FU403" s="223">
        <f t="shared" ca="1" si="767"/>
        <v>-2.4141310898889045E-4</v>
      </c>
      <c r="FV403" s="223">
        <f t="shared" ca="1" si="768"/>
        <v>-2.1187171706767548E-4</v>
      </c>
      <c r="FW403" s="223">
        <f t="shared" ca="1" si="769"/>
        <v>2.3565446666044885E-5</v>
      </c>
      <c r="FX403" s="223">
        <f t="shared" ca="1" si="770"/>
        <v>2.361018386659843E-4</v>
      </c>
      <c r="FY403" s="223">
        <f t="shared" ca="1" si="771"/>
        <v>2.1919575966844552E-4</v>
      </c>
      <c r="FZ403" s="223">
        <f t="shared" ca="1" si="772"/>
        <v>-1.0723555543850803E-5</v>
      </c>
      <c r="GA403" s="223">
        <f t="shared" ca="1" si="773"/>
        <v>-2.3022177833364988E-4</v>
      </c>
      <c r="GB403" s="223">
        <f t="shared" ca="1" si="774"/>
        <v>-2.2599174048489729E-4</v>
      </c>
      <c r="GC403" s="223">
        <f t="shared" ca="1" si="775"/>
        <v>-2.1441695629209265E-6</v>
      </c>
      <c r="GD403" s="223">
        <f t="shared" ca="1" si="776"/>
        <v>2.2378709357226702E-4</v>
      </c>
      <c r="GE403" s="223">
        <f t="shared" ca="1" si="777"/>
        <v>2.3224328740397852E-4</v>
      </c>
      <c r="GF403" s="223">
        <f t="shared" ca="1" si="778"/>
        <v>1.5006729177415983E-5</v>
      </c>
      <c r="GG403" s="223">
        <f t="shared" ca="1" si="779"/>
        <v>-2.1681328610103029E-4</v>
      </c>
      <c r="GH403" s="223">
        <f t="shared" ca="1" si="780"/>
        <v>-2.3793533990159753E-4</v>
      </c>
      <c r="GI403" s="223">
        <f t="shared" ca="1" si="781"/>
        <v>-2.7833136266880947E-5</v>
      </c>
      <c r="GJ403" s="223">
        <f t="shared" ca="1" si="782"/>
        <v>2.0931715643297935E-4</v>
      </c>
      <c r="GK403" s="223">
        <f t="shared" ca="1" si="783"/>
        <v>2.4305418532471595E-4</v>
      </c>
      <c r="GL403" s="223">
        <f t="shared" ca="1" si="784"/>
        <v>4.0592490893191568E-5</v>
      </c>
      <c r="GM403" s="223">
        <f t="shared" ca="1" si="785"/>
        <v>-2.0131676340105929E-4</v>
      </c>
      <c r="GN403" s="223">
        <f t="shared" ca="1" si="786"/>
        <v>-2.4758749192635519E-4</v>
      </c>
      <c r="GO403" s="223">
        <f t="shared" ca="1" si="787"/>
        <v>-5.3254054653450889E-5</v>
      </c>
      <c r="GP403" s="223">
        <f t="shared" ca="1" si="788"/>
        <v>1.9283138065284491E-4</v>
      </c>
      <c r="GQ403" s="223">
        <f t="shared" ca="1" si="789"/>
        <v>2.5152433857384326E-4</v>
      </c>
      <c r="GR403" s="223">
        <f t="shared" ca="1" si="790"/>
        <v>6.5787324731553007E-5</v>
      </c>
      <c r="GS403" s="223">
        <f t="shared" ca="1" si="791"/>
        <v>-1.8388145021860393E-4</v>
      </c>
      <c r="GT403" s="223">
        <f t="shared" ca="1" si="792"/>
        <v>-2.5485524105877462E-4</v>
      </c>
      <c r="GU403" s="223">
        <f t="shared" ca="1" si="793"/>
        <v>-7.8162107382080537E-5</v>
      </c>
      <c r="GV403" s="223">
        <f t="shared" ca="1" si="794"/>
        <v>1.7448853326466814E-4</v>
      </c>
      <c r="GW403" s="223">
        <f t="shared" ca="1" si="795"/>
        <v>2.5757217494531439E-4</v>
      </c>
      <c r="GX403" s="223">
        <f t="shared" ca="1" si="796"/>
        <v>9.0348590669732685E-5</v>
      </c>
      <c r="GY403" s="223">
        <f t="shared" ca="1" si="797"/>
        <v>-1.6467525815071286E-4</v>
      </c>
      <c r="GZ403" s="223">
        <f t="shared" ca="1" si="798"/>
        <v>-2.5966859490175157E-4</v>
      </c>
      <c r="HA403" s="223">
        <f t="shared" ca="1" si="799"/>
        <v>-1.0231741628886649E-4</v>
      </c>
      <c r="HB403" s="223">
        <f t="shared" ca="1" si="800"/>
        <v>1.5446526591601759E-4</v>
      </c>
      <c r="HC403" s="223">
        <f t="shared" ca="1" si="801"/>
        <v>2.6113945046878865E-4</v>
      </c>
      <c r="HD403" s="223">
        <f t="shared" ca="1" si="802"/>
        <v>1.1403975029020633E-4</v>
      </c>
      <c r="HE403" s="223">
        <f t="shared" ca="1" si="803"/>
        <v>-1.4388315332617725E-4</v>
      </c>
      <c r="HF403" s="223">
        <f t="shared" ca="1" si="804"/>
        <v>-2.6198119822653122E-4</v>
      </c>
      <c r="HG403" s="223">
        <f t="shared" ca="1" si="805"/>
        <v>-1.2548735254440136E-4</v>
      </c>
      <c r="HH403" s="223">
        <f t="shared" ca="1" si="806"/>
        <v>1.3295441361729212E-4</v>
      </c>
      <c r="HI403" s="223">
        <f t="shared" ca="1" si="807"/>
        <v>2.6219181033090367E-4</v>
      </c>
      <c r="HJ403" s="223">
        <f t="shared" ca="1" si="808"/>
        <v>1.3663264477491643E-4</v>
      </c>
      <c r="HK403" s="223">
        <f t="shared" ca="1" si="809"/>
        <v>-1.2170537508057803E-4</v>
      </c>
      <c r="HL403" s="223">
        <f t="shared" ca="1" si="810"/>
        <v>-2.6177077939889854E-4</v>
      </c>
      <c r="HM403" s="223">
        <f t="shared" ca="1" si="811"/>
        <v>-1.4744877699656881E-4</v>
      </c>
      <c r="HN403" s="223">
        <f t="shared" ca="1" si="812"/>
        <v>1.1016313763515643E-4</v>
      </c>
      <c r="HO403" s="223">
        <f t="shared" ca="1" si="813"/>
        <v>2.6071911973090962E-4</v>
      </c>
      <c r="HP403" s="223">
        <f t="shared" ca="1" si="814"/>
        <v>1.5790969219944273E-4</v>
      </c>
      <c r="HQ403" s="223">
        <f t="shared" ca="1" si="815"/>
        <v>-9.8355507542027181E-5</v>
      </c>
      <c r="HR403" s="223">
        <f t="shared" ca="1" si="816"/>
        <v>-2.590393648671902E-4</v>
      </c>
      <c r="HS403" s="223">
        <f t="shared" ca="1" si="817"/>
        <v>-1.6799018912255859E-4</v>
      </c>
      <c r="HT403" s="223">
        <f t="shared" ca="1" si="818"/>
        <v>8.631093041630435E-5</v>
      </c>
      <c r="HU403" s="223">
        <f t="shared" ca="1" si="819"/>
        <v>2.5673556148433821E-4</v>
      </c>
      <c r="HV403" s="223">
        <f t="shared" ca="1" si="820"/>
        <v>1.7766598296586975E-4</v>
      </c>
      <c r="HW403" s="223">
        <f t="shared" ca="1" si="821"/>
        <v>-7.4058422699256946E-5</v>
      </c>
      <c r="HX403" s="223">
        <f t="shared" ca="1" si="822"/>
        <v>-2.5381325964648956E-4</v>
      </c>
      <c r="HY403" s="223">
        <f t="shared" ca="1" si="823"/>
        <v>-1.8691376389451414E-4</v>
      </c>
      <c r="HZ403" s="223">
        <f t="shared" ca="1" si="824"/>
        <v>6.1627501755182458E-5</v>
      </c>
      <c r="IA403" s="223">
        <f t="shared" ca="1" si="825"/>
        <v>2.5027949943473847E-4</v>
      </c>
      <c r="IB403" s="223">
        <f t="shared" ca="1" si="826"/>
        <v>1.9571125319422969E-4</v>
      </c>
      <c r="IC403" s="223">
        <f t="shared" ca="1" si="827"/>
        <v>-4.9048114761440851E-5</v>
      </c>
      <c r="ID403" s="223">
        <f t="shared" ca="1" si="828"/>
        <v>-2.4614279398695434E-4</v>
      </c>
      <c r="IE403" s="223">
        <f t="shared" ca="1" si="829"/>
        <v>6.3044329419469541E-5</v>
      </c>
      <c r="IF403" s="223">
        <f t="shared" ca="1" si="830"/>
        <v>3.6350566563138773E-5</v>
      </c>
      <c r="IG403" s="223">
        <f t="shared" ca="1" si="831"/>
        <v>2.4141310898889053E-4</v>
      </c>
      <c r="IH403" s="223">
        <f t="shared" ca="1" si="832"/>
        <v>2.1187171706767532E-4</v>
      </c>
      <c r="II403" s="223">
        <f t="shared" ca="1" si="833"/>
        <v>-2.3565446666045156E-5</v>
      </c>
      <c r="IJ403" s="223">
        <f t="shared" ca="1" si="834"/>
        <v>-2.3610183866598443E-4</v>
      </c>
      <c r="IK403" s="223">
        <f t="shared" ca="1" si="835"/>
        <v>-2.1919575966844538E-4</v>
      </c>
      <c r="IL403" s="223">
        <f t="shared" ca="1" si="836"/>
        <v>1.0723555543851074E-5</v>
      </c>
      <c r="IM403" s="223">
        <f t="shared" ca="1" si="837"/>
        <v>2.3022177833364999E-4</v>
      </c>
      <c r="IN403" s="223">
        <f t="shared" ca="1" si="838"/>
        <v>2.2599174048489718E-4</v>
      </c>
      <c r="IO403" s="223">
        <f t="shared" ca="1" si="839"/>
        <v>2.1441695629206825E-6</v>
      </c>
      <c r="IP403" s="223">
        <f t="shared" ca="1" si="840"/>
        <v>-2.2378709357226715E-4</v>
      </c>
      <c r="IQ403" s="223">
        <f t="shared" ca="1" si="841"/>
        <v>-2.3224328740397842E-4</v>
      </c>
      <c r="IR403" s="223">
        <f t="shared" ca="1" si="842"/>
        <v>-1.5006729177415712E-5</v>
      </c>
      <c r="IS403" s="223">
        <f t="shared" ca="1" si="843"/>
        <v>2.1681328610103043E-4</v>
      </c>
      <c r="IT403" s="223">
        <f t="shared" ca="1" si="844"/>
        <v>2.3793533990159739E-4</v>
      </c>
      <c r="IU403" s="223">
        <f t="shared" ca="1" si="845"/>
        <v>2.7833136266880689E-5</v>
      </c>
      <c r="IV403" s="223">
        <f t="shared" ca="1" si="846"/>
        <v>-2.0931715643297501E-4</v>
      </c>
      <c r="IW403" s="223">
        <f t="shared" ca="1" si="847"/>
        <v>-2.4305418532471589E-4</v>
      </c>
      <c r="IX403" s="223">
        <f t="shared" ca="1" si="848"/>
        <v>-4.0592490893183965E-5</v>
      </c>
      <c r="IY403" s="223">
        <f t="shared" ca="1" si="849"/>
        <v>2.0131676340105946E-4</v>
      </c>
      <c r="IZ403" s="223">
        <f t="shared" ca="1" si="850"/>
        <v>2.4758749192635513E-4</v>
      </c>
      <c r="JA403" s="223">
        <f t="shared" ca="1" si="851"/>
        <v>5.325405465345795E-5</v>
      </c>
      <c r="JB403" s="223">
        <f t="shared" ca="1" si="852"/>
        <v>-1.928313806528451E-4</v>
      </c>
    </row>
    <row r="404" spans="2:262">
      <c r="B404" s="230">
        <v>43</v>
      </c>
      <c r="C404" s="229">
        <f t="shared" si="853"/>
        <v>8.3984375000000042E-4</v>
      </c>
      <c r="D404" s="226">
        <f t="shared" ca="1" si="597"/>
        <v>50.063105110902768</v>
      </c>
      <c r="E404" s="225">
        <f ca="1">AW361</f>
        <v>6.3105110902768907E-2</v>
      </c>
      <c r="F404" s="224">
        <v>43</v>
      </c>
      <c r="G404" s="223">
        <f t="shared" ca="1" si="854"/>
        <v>-1.2187467310253836E-3</v>
      </c>
      <c r="H404" s="223">
        <f t="shared" ca="1" si="598"/>
        <v>-2.4236923466300884E-4</v>
      </c>
      <c r="I404" s="223">
        <f t="shared" ca="1" si="599"/>
        <v>9.7982001579035682E-4</v>
      </c>
      <c r="J404" s="223">
        <f t="shared" ca="1" si="600"/>
        <v>1.2082722636502596E-3</v>
      </c>
      <c r="K404" s="223">
        <f t="shared" ca="1" si="601"/>
        <v>2.1129041315884735E-4</v>
      </c>
      <c r="L404" s="223">
        <f t="shared" ca="1" si="602"/>
        <v>-9.9998293828729959E-4</v>
      </c>
      <c r="M404" s="223">
        <f t="shared" ca="1" si="603"/>
        <v>-1.1970699782437228E-3</v>
      </c>
      <c r="N404" s="223">
        <f t="shared" ca="1" si="604"/>
        <v>-1.8008431821045642E-4</v>
      </c>
      <c r="O404" s="223">
        <f t="shared" ca="1" si="605"/>
        <v>1.0195435084539891E-3</v>
      </c>
      <c r="P404" s="223">
        <f t="shared" ca="1" si="606"/>
        <v>1.1851466226436213E-3</v>
      </c>
      <c r="Q404" s="223">
        <f t="shared" ca="1" si="607"/>
        <v>1.4876974720256272E-4</v>
      </c>
      <c r="R404" s="223">
        <f t="shared" ca="1" si="608"/>
        <v>-1.0384899437343722E-3</v>
      </c>
      <c r="S404" s="223">
        <f t="shared" ca="1" si="609"/>
        <v>-1.1725093790335257E-3</v>
      </c>
      <c r="T404" s="223">
        <f t="shared" ca="1" si="610"/>
        <v>-1.1736556286181133E-4</v>
      </c>
      <c r="U404" s="223">
        <f t="shared" ca="1" si="611"/>
        <v>1.0568108315042897E-3</v>
      </c>
      <c r="V404" s="223">
        <f t="shared" ca="1" si="612"/>
        <v>1.1591658596164507E-3</v>
      </c>
      <c r="W404" s="223">
        <f t="shared" ca="1" si="613"/>
        <v>8.5890681894573067E-5</v>
      </c>
      <c r="X404" s="223">
        <f t="shared" ca="1" si="614"/>
        <v>-1.0744951359460137E-3</v>
      </c>
      <c r="Y404" s="223">
        <f t="shared" ca="1" si="615"/>
        <v>-1.1451241020295462E-3</v>
      </c>
      <c r="Z404" s="223">
        <f t="shared" ca="1" si="616"/>
        <v>-5.4364063592223172E-5</v>
      </c>
      <c r="AA404" s="223">
        <f t="shared" ca="1" si="617"/>
        <v>1.0915322046958025E-3</v>
      </c>
      <c r="AB404" s="223">
        <f t="shared" ca="1" si="618"/>
        <v>1.1303925645025272E-3</v>
      </c>
      <c r="AC404" s="223">
        <f t="shared" ca="1" si="619"/>
        <v>2.2804698410768529E-5</v>
      </c>
      <c r="AD404" s="223">
        <f t="shared" ca="1" si="620"/>
        <v>-1.1079117752605006E-3</v>
      </c>
      <c r="AE404" s="223">
        <f t="shared" ca="1" si="621"/>
        <v>-1.1149801207627503E-3</v>
      </c>
      <c r="AF404" s="223">
        <f t="shared" ca="1" si="622"/>
        <v>8.7684034682907136E-6</v>
      </c>
      <c r="AG404" s="223">
        <f t="shared" ca="1" si="623"/>
        <v>1.1236239811992716E-3</v>
      </c>
      <c r="AH404" s="223">
        <f t="shared" ca="1" si="624"/>
        <v>1.0988960546900199E-3</v>
      </c>
      <c r="AI404" s="223">
        <f t="shared" ca="1" si="625"/>
        <v>-4.0336223588967844E-5</v>
      </c>
      <c r="AJ404" s="223">
        <f t="shared" ca="1" si="626"/>
        <v>-1.1386593580667748E-3</v>
      </c>
      <c r="AK404" s="223">
        <f t="shared" ca="1" si="627"/>
        <v>-1.0821500547243119E-3</v>
      </c>
      <c r="AL404" s="223">
        <f t="shared" ca="1" si="628"/>
        <v>7.1879746676823297E-5</v>
      </c>
      <c r="AM404" s="223">
        <f t="shared" ca="1" si="629"/>
        <v>1.1530088491141944E-3</v>
      </c>
      <c r="AN404" s="223">
        <f t="shared" ca="1" si="630"/>
        <v>1.0647522080298375E-3</v>
      </c>
      <c r="AO404" s="223">
        <f t="shared" ca="1" si="631"/>
        <v>-1.033799720930377E-4</v>
      </c>
      <c r="AP404" s="223">
        <f t="shared" ca="1" si="632"/>
        <v>-1.1666638107446896E-3</v>
      </c>
      <c r="AQ404" s="223">
        <f t="shared" ca="1" si="633"/>
        <v>-1.0467129944188955E-3</v>
      </c>
      <c r="AR404" s="223">
        <f t="shared" ca="1" si="634"/>
        <v>1.3481792527968931E-4</v>
      </c>
      <c r="AS404" s="223">
        <f t="shared" ca="1" si="635"/>
        <v>1.1796160177199577E-3</v>
      </c>
      <c r="AT404" s="223">
        <f t="shared" ca="1" si="636"/>
        <v>1.0280432800392353E-3</v>
      </c>
      <c r="AU404" s="223">
        <f t="shared" ca="1" si="637"/>
        <v>-1.6617466918931946E-4</v>
      </c>
      <c r="AV404" s="223">
        <f t="shared" ca="1" si="638"/>
        <v>-1.1918576681148353E-3</v>
      </c>
      <c r="AW404" s="223">
        <f t="shared" ca="1" si="639"/>
        <v>-1.0087543108286937E-3</v>
      </c>
      <c r="AX404" s="223">
        <f t="shared" ca="1" si="640"/>
        <v>1.9743131569190098E-4</v>
      </c>
      <c r="AY404" s="223">
        <f t="shared" ca="1" si="641"/>
        <v>1.2033813880168694E-3</v>
      </c>
      <c r="AZ404" s="223">
        <f t="shared" ca="1" si="642"/>
        <v>9.8885770574106227E-4</v>
      </c>
      <c r="BA404" s="223">
        <f t="shared" ca="1" si="643"/>
        <v>-2.2856903695235109E-4</v>
      </c>
      <c r="BB404" s="223">
        <f t="shared" ca="1" si="644"/>
        <v>-1.2141802359680908E-3</v>
      </c>
      <c r="BC404" s="223">
        <f t="shared" ca="1" si="645"/>
        <v>-9.6836544974726363E-4</v>
      </c>
      <c r="BD404" s="223">
        <f t="shared" ca="1" si="646"/>
        <v>2.5956907677167904E-4</v>
      </c>
      <c r="BE404" s="223">
        <f t="shared" ca="1" si="647"/>
        <v>1.2242477071462881E-3</v>
      </c>
      <c r="BF404" s="223">
        <f t="shared" ca="1" si="648"/>
        <v>9.4728988661604754E-4</v>
      </c>
      <c r="BG404" s="223">
        <f t="shared" ca="1" si="649"/>
        <v>-2.9041276188507259E-4</v>
      </c>
      <c r="BH404" s="223">
        <f t="shared" ca="1" si="650"/>
        <v>-1.2335777372832709E-3</v>
      </c>
      <c r="BI404" s="223">
        <f t="shared" ca="1" si="651"/>
        <v>-9.2564371147859032E-4</v>
      </c>
      <c r="BJ404" s="223">
        <f t="shared" ca="1" si="652"/>
        <v>3.210815132099392E-4</v>
      </c>
      <c r="BK404" s="223">
        <f t="shared" ca="1" si="653"/>
        <v>1.2421647063177569E-3</v>
      </c>
      <c r="BL404" s="223">
        <f t="shared" ca="1" si="654"/>
        <v>9.0343996318138623E-4</v>
      </c>
      <c r="BM404" s="223">
        <f t="shared" ca="1" si="655"/>
        <v>-3.5155685703725913E-4</v>
      </c>
      <c r="BN404" s="223">
        <f t="shared" ca="1" si="656"/>
        <v>-1.2500034417806871E-3</v>
      </c>
      <c r="BO404" s="223">
        <f t="shared" ca="1" si="657"/>
        <v>-8.8069201643216442E-4</v>
      </c>
      <c r="BP404" s="223">
        <f t="shared" ca="1" si="658"/>
        <v>3.8182043615946624E-4</v>
      </c>
      <c r="BQ404" s="223">
        <f t="shared" ca="1" si="659"/>
        <v>1.25708922191093E-3</v>
      </c>
      <c r="BR404" s="223">
        <f t="shared" ca="1" si="660"/>
        <v>8.5741357374342626E-4</v>
      </c>
      <c r="BS404" s="223">
        <f t="shared" ca="1" si="661"/>
        <v>-4.1185402092809917E-4</v>
      </c>
      <c r="BT404" s="223">
        <f t="shared" ca="1" si="662"/>
        <v>-1.2634177784994836E-3</v>
      </c>
      <c r="BU404" s="223">
        <f t="shared" ca="1" si="663"/>
        <v>-8.3361865717862331E-4</v>
      </c>
      <c r="BV404" s="223">
        <f t="shared" ca="1" si="664"/>
        <v>4.4163952023475606E-4</v>
      </c>
      <c r="BW404" s="223">
        <f t="shared" ca="1" si="665"/>
        <v>1.2689852994605061E-3</v>
      </c>
      <c r="BX404" s="223">
        <f t="shared" ca="1" si="666"/>
        <v>8.0932159990575929E-4</v>
      </c>
      <c r="BY404" s="223">
        <f t="shared" ca="1" si="667"/>
        <v>-4.7115899240837174E-4</v>
      </c>
      <c r="BZ404" s="223">
        <f t="shared" ca="1" si="668"/>
        <v>-1.27378843112755E-3</v>
      </c>
      <c r="CA404" s="223">
        <f t="shared" ca="1" si="669"/>
        <v>-7.8453703756358167E-4</v>
      </c>
      <c r="CB404" s="223">
        <f t="shared" ca="1" si="670"/>
        <v>5.0039465602274712E-4</v>
      </c>
      <c r="CC404" s="223">
        <f t="shared" ca="1" si="671"/>
        <v>1.2778242802736974E-3</v>
      </c>
      <c r="CD404" s="223">
        <f t="shared" ca="1" si="672"/>
        <v>7.5927989944571958E-4</v>
      </c>
      <c r="CE404" s="223">
        <f t="shared" ca="1" si="673"/>
        <v>-5.2932890060727899E-4</v>
      </c>
      <c r="CF404" s="223">
        <f t="shared" ca="1" si="674"/>
        <v>-1.2810904158543376E-3</v>
      </c>
      <c r="CG404" s="223">
        <f t="shared" ca="1" si="675"/>
        <v>-7.3356539950772089E-4</v>
      </c>
      <c r="CH404" s="223">
        <f t="shared" ca="1" si="676"/>
        <v>5.5794429725498408E-4</v>
      </c>
      <c r="CI404" s="223">
        <f t="shared" ca="1" si="677"/>
        <v>1.2835848704715214E-3</v>
      </c>
      <c r="CJ404" s="223">
        <f t="shared" ca="1" si="678"/>
        <v>7.0740902720285075E-4</v>
      </c>
      <c r="CK404" s="223">
        <f t="shared" ca="1" si="679"/>
        <v>-5.8622360912090376E-4</v>
      </c>
      <c r="CL404" s="223">
        <f t="shared" ca="1" si="680"/>
        <v>-1.2853061415590643E-3</v>
      </c>
      <c r="CM404" s="223">
        <f t="shared" ca="1" si="681"/>
        <v>-6.8082653815170575E-4</v>
      </c>
      <c r="CN404" s="223">
        <f t="shared" ca="1" si="682"/>
        <v>6.1414980180498529E-4</v>
      </c>
      <c r="CO404" s="223">
        <f t="shared" ca="1" si="683"/>
        <v>1.2862531922876235E-3</v>
      </c>
      <c r="CP404" s="223">
        <f t="shared" ca="1" si="684"/>
        <v>6.5383394465173762E-4</v>
      </c>
      <c r="CQ404" s="223">
        <f t="shared" ca="1" si="685"/>
        <v>-6.4170605361301607E-4</v>
      </c>
      <c r="CR404" s="223">
        <f t="shared" ca="1" si="686"/>
        <v>-1.2864254521892538E-3</v>
      </c>
      <c r="CS404" s="223">
        <f t="shared" ca="1" si="687"/>
        <v>-6.2644750603192158E-4</v>
      </c>
      <c r="CT404" s="223">
        <f t="shared" ca="1" si="688"/>
        <v>6.6887576568926913E-4</v>
      </c>
      <c r="CU404" s="223">
        <f t="shared" ca="1" si="689"/>
        <v>1.2858228175010315E-3</v>
      </c>
      <c r="CV404" s="223">
        <f t="shared" ca="1" si="690"/>
        <v>5.9868371885885268E-4</v>
      </c>
      <c r="CW404" s="223">
        <f t="shared" ca="1" si="691"/>
        <v>-6.9564257201516267E-4</v>
      </c>
      <c r="CX404" s="223">
        <f t="shared" ca="1" si="692"/>
        <v>-1.2844456512275579E-3</v>
      </c>
      <c r="CY404" s="223">
        <f t="shared" ca="1" si="693"/>
        <v>-5.7055930699978551E-4</v>
      </c>
      <c r="CZ404" s="223">
        <f t="shared" ca="1" si="694"/>
        <v>7.2199034926740996E-4</v>
      </c>
      <c r="DA404" s="223">
        <f t="shared" ca="1" si="695"/>
        <v>1.282294782922301E-3</v>
      </c>
      <c r="DB404" s="223">
        <f t="shared" ca="1" si="696"/>
        <v>5.4209121154875201E-4</v>
      </c>
      <c r="DC404" s="223">
        <f t="shared" ca="1" si="697"/>
        <v>-7.4790322653023192E-4</v>
      </c>
      <c r="DD404" s="223">
        <f t="shared" ca="1" si="698"/>
        <v>-1.2793715081879033E-3</v>
      </c>
      <c r="DE404" s="223">
        <f t="shared" ca="1" si="699"/>
        <v>-5.1329658062199417E-4</v>
      </c>
      <c r="DF404" s="223">
        <f t="shared" ca="1" si="700"/>
        <v>7.7336559485529461E-4</v>
      </c>
      <c r="DG404" s="223">
        <f t="shared" ca="1" si="701"/>
        <v>1.2756775878957536E-3</v>
      </c>
      <c r="DH404" s="223">
        <f t="shared" ca="1" si="702"/>
        <v>4.8419275902844826E-4</v>
      </c>
      <c r="DI404" s="223">
        <f t="shared" ca="1" si="703"/>
        <v>-7.9836211666400414E-4</v>
      </c>
      <c r="DJ404" s="223">
        <f t="shared" ca="1" si="704"/>
        <v>-1.2712152471253152E-3</v>
      </c>
      <c r="DK404" s="223">
        <f t="shared" ca="1" si="705"/>
        <v>-4.5479727782201388E-4</v>
      </c>
      <c r="DL404" s="223">
        <f t="shared" ca="1" si="706"/>
        <v>8.2287773498633207E-4</v>
      </c>
      <c r="DM404" s="223">
        <f t="shared" ca="1" si="707"/>
        <v>1.2659871738238057E-3</v>
      </c>
      <c r="DN404" s="223">
        <f t="shared" ca="1" si="708"/>
        <v>4.2512784374136819E-4</v>
      </c>
      <c r="DO404" s="223">
        <f t="shared" ca="1" si="709"/>
        <v>-8.468976825304705E-4</v>
      </c>
      <c r="DP404" s="223">
        <f t="shared" ca="1" si="710"/>
        <v>-1.2599965171870972E-3</v>
      </c>
      <c r="DQ404" s="223">
        <f t="shared" ca="1" si="711"/>
        <v>-3.9520232854420648E-4</v>
      </c>
      <c r="DR404" s="223">
        <f t="shared" ca="1" si="712"/>
        <v>8.7040749057821045E-4</v>
      </c>
      <c r="DS404" s="223">
        <f t="shared" ca="1" si="713"/>
        <v>1.2532468857627361E-3</v>
      </c>
      <c r="DT404" s="223">
        <f t="shared" ca="1" si="714"/>
        <v>3.6503875824191401E-4</v>
      </c>
      <c r="DU404" s="223">
        <f t="shared" ca="1" si="715"/>
        <v>-8.9339299770024513E-4</v>
      </c>
      <c r="DV404" s="223">
        <f t="shared" ca="1" si="716"/>
        <v>-1.2457423452763151E-3</v>
      </c>
      <c r="DW404" s="223">
        <f t="shared" ca="1" si="717"/>
        <v>-3.3465530224131753E-4</v>
      </c>
      <c r="DX404" s="223">
        <f t="shared" ca="1" si="718"/>
        <v>9.1584035828658141E-4</v>
      </c>
      <c r="DY404" s="223">
        <f t="shared" ca="1" si="719"/>
        <v>1.2374874161824017E-3</v>
      </c>
      <c r="DZ404" s="223">
        <f t="shared" ca="1" si="720"/>
        <v>3.040702624002184E-4</v>
      </c>
      <c r="EA404" s="223">
        <f t="shared" ca="1" si="721"/>
        <v>-9.3773605088657533E-4</v>
      </c>
      <c r="EB404" s="223">
        <f t="shared" ca="1" si="722"/>
        <v>-1.2284870709416149E-3</v>
      </c>
      <c r="EC404" s="223">
        <f t="shared" ca="1" si="723"/>
        <v>-2.7330206200300463E-4</v>
      </c>
      <c r="ED404" s="223">
        <f t="shared" ca="1" si="724"/>
        <v>9.5906688635372442E-4</v>
      </c>
      <c r="EE404" s="223">
        <f t="shared" ca="1" si="725"/>
        <v>1.2187467310253825E-3</v>
      </c>
      <c r="EF404" s="223">
        <f t="shared" ca="1" si="726"/>
        <v>2.4236923466302684E-4</v>
      </c>
      <c r="EG404" s="223">
        <f t="shared" ca="1" si="727"/>
        <v>-9.7982001579035444E-4</v>
      </c>
      <c r="EH404" s="223">
        <f t="shared" ca="1" si="728"/>
        <v>-1.2082722636502681E-3</v>
      </c>
      <c r="EI404" s="223">
        <f t="shared" ca="1" si="729"/>
        <v>-2.1129041315885743E-4</v>
      </c>
      <c r="EJ404" s="223">
        <f t="shared" ca="1" si="730"/>
        <v>9.9998293828730241E-4</v>
      </c>
      <c r="EK404" s="223">
        <f t="shared" ca="1" si="731"/>
        <v>1.1970699782437289E-3</v>
      </c>
      <c r="EL404" s="223">
        <f t="shared" ca="1" si="732"/>
        <v>1.8008431821045859E-4</v>
      </c>
      <c r="EM404" s="223">
        <f t="shared" ca="1" si="733"/>
        <v>-1.0195435084539739E-3</v>
      </c>
      <c r="EN404" s="223">
        <f t="shared" ca="1" si="734"/>
        <v>-1.1851466226436248E-3</v>
      </c>
      <c r="EO404" s="223">
        <f t="shared" ca="1" si="735"/>
        <v>-1.48769747202556E-4</v>
      </c>
      <c r="EP404" s="223">
        <f t="shared" ca="1" si="736"/>
        <v>1.0384899437343627E-3</v>
      </c>
      <c r="EQ404" s="223">
        <f t="shared" ca="1" si="737"/>
        <v>1.1725093790335265E-3</v>
      </c>
      <c r="ER404" s="223">
        <f t="shared" ca="1" si="738"/>
        <v>1.1736556286183399E-4</v>
      </c>
      <c r="ES404" s="223">
        <f t="shared" ca="1" si="739"/>
        <v>-1.0568108315042858E-3</v>
      </c>
      <c r="ET404" s="223">
        <f t="shared" ca="1" si="740"/>
        <v>-1.1591658596164477E-3</v>
      </c>
      <c r="EU404" s="223">
        <f t="shared" ca="1" si="741"/>
        <v>-8.5890681894588896E-5</v>
      </c>
      <c r="EV404" s="223">
        <f t="shared" ca="1" si="742"/>
        <v>1.0744951359460127E-3</v>
      </c>
      <c r="EW404" s="223">
        <f t="shared" ca="1" si="743"/>
        <v>1.1451241020295553E-3</v>
      </c>
      <c r="EX404" s="223">
        <f t="shared" ca="1" si="744"/>
        <v>5.4364063592229894E-5</v>
      </c>
      <c r="EY404" s="223">
        <f t="shared" ca="1" si="745"/>
        <v>-1.0915322046957869E-3</v>
      </c>
      <c r="EZ404" s="223">
        <f t="shared" ca="1" si="746"/>
        <v>-1.1303925645025324E-3</v>
      </c>
      <c r="FA404" s="223">
        <f t="shared" ca="1" si="747"/>
        <v>-2.2804698410766144E-5</v>
      </c>
      <c r="FB404" s="223">
        <f t="shared" ca="1" si="748"/>
        <v>1.1079117752604902E-3</v>
      </c>
      <c r="FC404" s="223">
        <f t="shared" ca="1" si="749"/>
        <v>1.1149801207627533E-3</v>
      </c>
      <c r="FD404" s="223">
        <f t="shared" ca="1" si="750"/>
        <v>-8.7684034682610065E-6</v>
      </c>
      <c r="FE404" s="223">
        <f t="shared" ca="1" si="751"/>
        <v>-1.123623981199266E-3</v>
      </c>
      <c r="FF404" s="223">
        <f t="shared" ca="1" si="752"/>
        <v>-1.0988960546900186E-3</v>
      </c>
      <c r="FG404" s="223">
        <f t="shared" ca="1" si="753"/>
        <v>4.0336223588947353E-5</v>
      </c>
      <c r="FH404" s="223">
        <f t="shared" ca="1" si="754"/>
        <v>1.1386593580667737E-3</v>
      </c>
      <c r="FI404" s="223">
        <f t="shared" ca="1" si="755"/>
        <v>1.082150054724328E-3</v>
      </c>
      <c r="FJ404" s="223">
        <f t="shared" ca="1" si="756"/>
        <v>-7.1879746676811913E-5</v>
      </c>
      <c r="FK404" s="223">
        <f t="shared" ca="1" si="757"/>
        <v>-1.1530088491141974E-3</v>
      </c>
      <c r="FL404" s="223">
        <f t="shared" ca="1" si="758"/>
        <v>-1.0647522080298492E-3</v>
      </c>
      <c r="FM404" s="223">
        <f t="shared" ca="1" si="759"/>
        <v>1.0337997209303542E-4</v>
      </c>
      <c r="FN404" s="223">
        <f t="shared" ca="1" si="760"/>
        <v>1.166663810744677E-3</v>
      </c>
      <c r="FO404" s="223">
        <f t="shared" ca="1" si="761"/>
        <v>1.046712994418902E-3</v>
      </c>
      <c r="FP404" s="223">
        <f t="shared" ca="1" si="762"/>
        <v>-1.3481792527969625E-4</v>
      </c>
      <c r="FQ404" s="223">
        <f t="shared" ca="1" si="763"/>
        <v>-1.1796160177199495E-3</v>
      </c>
      <c r="FR404" s="223">
        <f t="shared" ca="1" si="764"/>
        <v>-1.0280432800392366E-3</v>
      </c>
      <c r="FS404" s="223">
        <f t="shared" ca="1" si="765"/>
        <v>1.6617466918929919E-4</v>
      </c>
      <c r="FT404" s="223">
        <f t="shared" ca="1" si="766"/>
        <v>1.191857668114831E-3</v>
      </c>
      <c r="FU404" s="223">
        <f t="shared" ca="1" si="767"/>
        <v>1.0087543108286893E-3</v>
      </c>
      <c r="FV404" s="223">
        <f t="shared" ca="1" si="768"/>
        <v>-1.9743131569188992E-4</v>
      </c>
      <c r="FW404" s="223">
        <f t="shared" ca="1" si="769"/>
        <v>-1.2033813880168687E-3</v>
      </c>
      <c r="FX404" s="223">
        <f t="shared" ca="1" si="770"/>
        <v>-9.8885770574107528E-4</v>
      </c>
      <c r="FY404" s="223">
        <f t="shared" ca="1" si="771"/>
        <v>2.2856903695233992E-4</v>
      </c>
      <c r="FZ404" s="223">
        <f t="shared" ca="1" si="772"/>
        <v>1.2141802359680808E-3</v>
      </c>
      <c r="GA404" s="223">
        <f t="shared" ca="1" si="773"/>
        <v>9.6836544974727111E-4</v>
      </c>
      <c r="GB404" s="223">
        <f t="shared" ca="1" si="774"/>
        <v>-2.5956907677167687E-4</v>
      </c>
      <c r="GC404" s="223">
        <f t="shared" ca="1" si="775"/>
        <v>-1.2242477071462818E-3</v>
      </c>
      <c r="GD404" s="223">
        <f t="shared" ca="1" si="776"/>
        <v>-9.4728988661605523E-4</v>
      </c>
      <c r="GE404" s="223">
        <f t="shared" ca="1" si="777"/>
        <v>2.9041276188504364E-4</v>
      </c>
      <c r="GF404" s="223">
        <f t="shared" ca="1" si="778"/>
        <v>1.2335777372832674E-3</v>
      </c>
      <c r="GG404" s="223">
        <f t="shared" ca="1" si="779"/>
        <v>9.2564371147859184E-4</v>
      </c>
      <c r="GH404" s="223">
        <f t="shared" ca="1" si="780"/>
        <v>-3.2108151320991919E-4</v>
      </c>
      <c r="GI404" s="223">
        <f t="shared" ca="1" si="781"/>
        <v>-1.2421647063177563E-3</v>
      </c>
      <c r="GJ404" s="223">
        <f t="shared" ca="1" si="782"/>
        <v>-9.0343996318140737E-4</v>
      </c>
      <c r="GK404" s="223">
        <f t="shared" ca="1" si="783"/>
        <v>3.5155685703724824E-4</v>
      </c>
      <c r="GL404" s="223">
        <f t="shared" ca="1" si="784"/>
        <v>1.2500034417806888E-3</v>
      </c>
      <c r="GM404" s="223">
        <f t="shared" ca="1" si="785"/>
        <v>8.8069201643217266E-4</v>
      </c>
      <c r="GN404" s="223">
        <f t="shared" ca="1" si="786"/>
        <v>-3.818204361594554E-4</v>
      </c>
      <c r="GO404" s="223">
        <f t="shared" ca="1" si="787"/>
        <v>-1.2570892219109237E-3</v>
      </c>
      <c r="GP404" s="223">
        <f t="shared" ca="1" si="788"/>
        <v>-8.5741357374343472E-4</v>
      </c>
      <c r="GQ404" s="223">
        <f t="shared" ca="1" si="789"/>
        <v>4.1185402092810567E-4</v>
      </c>
      <c r="GR404" s="223">
        <f t="shared" ca="1" si="790"/>
        <v>1.2634177784994814E-3</v>
      </c>
      <c r="GS404" s="223">
        <f t="shared" ca="1" si="791"/>
        <v>8.3361865717863199E-4</v>
      </c>
      <c r="GT404" s="223">
        <f t="shared" ca="1" si="792"/>
        <v>-4.4163952023472814E-4</v>
      </c>
      <c r="GU404" s="223">
        <f t="shared" ca="1" si="793"/>
        <v>-1.2689852994605044E-3</v>
      </c>
      <c r="GV404" s="223">
        <f t="shared" ca="1" si="794"/>
        <v>-8.0932159990575387E-4</v>
      </c>
      <c r="GW404" s="223">
        <f t="shared" ca="1" si="795"/>
        <v>4.7115899240836122E-4</v>
      </c>
      <c r="GX404" s="223">
        <f t="shared" ca="1" si="796"/>
        <v>1.2737884311275485E-3</v>
      </c>
      <c r="GY404" s="223">
        <f t="shared" ca="1" si="797"/>
        <v>7.8453703756360519E-4</v>
      </c>
      <c r="GZ404" s="223">
        <f t="shared" ca="1" si="798"/>
        <v>-5.0039465602273671E-4</v>
      </c>
      <c r="HA404" s="223">
        <f t="shared" ca="1" si="799"/>
        <v>-1.2778242802736982E-3</v>
      </c>
      <c r="HB404" s="223">
        <f t="shared" ca="1" si="800"/>
        <v>-7.5927989944572869E-4</v>
      </c>
      <c r="HC404" s="223">
        <f t="shared" ca="1" si="801"/>
        <v>5.2932890060728528E-4</v>
      </c>
      <c r="HD404" s="223">
        <f t="shared" ca="1" si="802"/>
        <v>1.2810904158543348E-3</v>
      </c>
      <c r="HE404" s="223">
        <f t="shared" ca="1" si="803"/>
        <v>7.3356539950773011E-4</v>
      </c>
      <c r="HF404" s="223">
        <f t="shared" ca="1" si="804"/>
        <v>-5.5794429725499048E-4</v>
      </c>
      <c r="HG404" s="223">
        <f t="shared" ca="1" si="805"/>
        <v>-1.2835848704715208E-3</v>
      </c>
      <c r="HH404" s="223">
        <f t="shared" ca="1" si="806"/>
        <v>-7.07409027202845E-4</v>
      </c>
      <c r="HI404" s="223">
        <f t="shared" ca="1" si="807"/>
        <v>5.8622360912087752E-4</v>
      </c>
      <c r="HJ404" s="223">
        <f t="shared" ca="1" si="808"/>
        <v>1.2853061415590639E-3</v>
      </c>
      <c r="HK404" s="223">
        <f t="shared" ca="1" si="809"/>
        <v>6.808265381517309E-4</v>
      </c>
      <c r="HL404" s="223">
        <f t="shared" ca="1" si="810"/>
        <v>-6.1414980180497553E-4</v>
      </c>
      <c r="HM404" s="223">
        <f t="shared" ca="1" si="811"/>
        <v>-1.2862531922876238E-3</v>
      </c>
      <c r="HN404" s="223">
        <f t="shared" ca="1" si="812"/>
        <v>-6.5383394465174738E-4</v>
      </c>
      <c r="HO404" s="223">
        <f t="shared" ca="1" si="813"/>
        <v>6.417060536130061E-4</v>
      </c>
      <c r="HP404" s="223">
        <f t="shared" ca="1" si="814"/>
        <v>1.286425452189254E-3</v>
      </c>
      <c r="HQ404" s="223">
        <f t="shared" ca="1" si="815"/>
        <v>6.2644750603193145E-4</v>
      </c>
      <c r="HR404" s="223">
        <f t="shared" ca="1" si="816"/>
        <v>-6.688757656892752E-4</v>
      </c>
      <c r="HS404" s="223">
        <f t="shared" ca="1" si="817"/>
        <v>-1.285822817501032E-3</v>
      </c>
      <c r="HT404" s="223">
        <f t="shared" ca="1" si="818"/>
        <v>-5.9868371885886265E-4</v>
      </c>
      <c r="HU404" s="223">
        <f t="shared" ca="1" si="819"/>
        <v>6.9564257201513774E-4</v>
      </c>
      <c r="HV404" s="223">
        <f t="shared" ca="1" si="820"/>
        <v>1.2844456512275586E-3</v>
      </c>
      <c r="HW404" s="223">
        <f t="shared" ca="1" si="821"/>
        <v>5.7055930699977922E-4</v>
      </c>
      <c r="HX404" s="223">
        <f t="shared" ca="1" si="822"/>
        <v>-7.2199034926740064E-4</v>
      </c>
      <c r="HY404" s="223">
        <f t="shared" ca="1" si="823"/>
        <v>-1.2822947829223019E-3</v>
      </c>
      <c r="HZ404" s="223">
        <f t="shared" ca="1" si="824"/>
        <v>-5.420912115487789E-4</v>
      </c>
      <c r="IA404" s="223">
        <f t="shared" ca="1" si="825"/>
        <v>7.479032265302226E-4</v>
      </c>
      <c r="IB404" s="223">
        <f t="shared" ca="1" si="826"/>
        <v>1.2793715081879024E-3</v>
      </c>
      <c r="IC404" s="223">
        <f t="shared" ca="1" si="827"/>
        <v>5.1329658062200436E-4</v>
      </c>
      <c r="ID404" s="223">
        <f t="shared" ca="1" si="828"/>
        <v>-7.7336559485528561E-4</v>
      </c>
      <c r="IE404" s="223">
        <f t="shared" ca="1" si="829"/>
        <v>-8.5511958329205018E-4</v>
      </c>
      <c r="IF404" s="223">
        <f t="shared" ca="1" si="830"/>
        <v>-4.8419275902845867E-4</v>
      </c>
      <c r="IG404" s="223">
        <f t="shared" ca="1" si="831"/>
        <v>7.9836211666400956E-4</v>
      </c>
      <c r="IH404" s="223">
        <f t="shared" ca="1" si="832"/>
        <v>1.2712152471253168E-3</v>
      </c>
      <c r="II404" s="223">
        <f t="shared" ca="1" si="833"/>
        <v>4.5479727782200743E-4</v>
      </c>
      <c r="IJ404" s="223">
        <f t="shared" ca="1" si="834"/>
        <v>-8.228777349863093E-4</v>
      </c>
      <c r="IK404" s="223">
        <f t="shared" ca="1" si="835"/>
        <v>-1.2659871738238074E-3</v>
      </c>
      <c r="IL404" s="223">
        <f t="shared" ca="1" si="836"/>
        <v>-4.2512784374139617E-4</v>
      </c>
      <c r="IM404" s="223">
        <f t="shared" ca="1" si="837"/>
        <v>8.4689768253046194E-4</v>
      </c>
      <c r="IN404" s="223">
        <f t="shared" ca="1" si="838"/>
        <v>1.2599965171870957E-3</v>
      </c>
      <c r="IO404" s="223">
        <f t="shared" ca="1" si="839"/>
        <v>3.9520232854423467E-4</v>
      </c>
      <c r="IP404" s="223">
        <f t="shared" ca="1" si="840"/>
        <v>-8.7040749057817521E-4</v>
      </c>
      <c r="IQ404" s="223">
        <f t="shared" ca="1" si="841"/>
        <v>-1.2532468857627344E-3</v>
      </c>
      <c r="IR404" s="223">
        <f t="shared" ca="1" si="842"/>
        <v>-3.6503875824192491E-4</v>
      </c>
      <c r="IS404" s="223">
        <f t="shared" ca="1" si="843"/>
        <v>8.9339299770022367E-4</v>
      </c>
      <c r="IT404" s="223">
        <f t="shared" ca="1" si="844"/>
        <v>1.2457423452763086E-3</v>
      </c>
      <c r="IU404" s="223">
        <f t="shared" ca="1" si="845"/>
        <v>3.3465530224132848E-4</v>
      </c>
      <c r="IV404" s="223">
        <f t="shared" ca="1" si="846"/>
        <v>-9.1584035828657338E-4</v>
      </c>
      <c r="IW404" s="223">
        <f t="shared" ca="1" si="847"/>
        <v>-1.2374874161823948E-3</v>
      </c>
      <c r="IX404" s="223">
        <f t="shared" ca="1" si="848"/>
        <v>-3.0407026240022946E-4</v>
      </c>
      <c r="IY404" s="223">
        <f t="shared" ca="1" si="849"/>
        <v>9.3773605088656763E-4</v>
      </c>
      <c r="IZ404" s="223">
        <f t="shared" ca="1" si="850"/>
        <v>1.228487070941629E-3</v>
      </c>
      <c r="JA404" s="223">
        <f t="shared" ca="1" si="851"/>
        <v>2.7330206200298007E-4</v>
      </c>
      <c r="JB404" s="223">
        <f t="shared" ca="1" si="852"/>
        <v>-9.5906688635371683E-4</v>
      </c>
    </row>
    <row r="405" spans="2:262">
      <c r="B405" s="230">
        <v>44</v>
      </c>
      <c r="C405" s="229">
        <f t="shared" si="853"/>
        <v>8.5937500000000044E-4</v>
      </c>
      <c r="D405" s="226">
        <f t="shared" ca="1" si="597"/>
        <v>50.060810080264943</v>
      </c>
      <c r="E405" s="225">
        <f ca="1">AX361</f>
        <v>6.0810080264943334E-2</v>
      </c>
      <c r="F405" s="224">
        <v>44</v>
      </c>
      <c r="G405" s="223">
        <f t="shared" ca="1" si="854"/>
        <v>-3.5445546508824834E-4</v>
      </c>
      <c r="H405" s="223">
        <f t="shared" ca="1" si="598"/>
        <v>-6.297637692373337E-5</v>
      </c>
      <c r="I405" s="223">
        <f t="shared" ca="1" si="599"/>
        <v>2.9508174793030443E-4</v>
      </c>
      <c r="J405" s="223">
        <f t="shared" ca="1" si="600"/>
        <v>3.4117752306624761E-4</v>
      </c>
      <c r="K405" s="223">
        <f t="shared" ca="1" si="601"/>
        <v>2.6578194173306993E-5</v>
      </c>
      <c r="L405" s="223">
        <f t="shared" ca="1" si="602"/>
        <v>-3.161197750581983E-4</v>
      </c>
      <c r="M405" s="223">
        <f t="shared" ca="1" si="603"/>
        <v>-3.2461385499051325E-4</v>
      </c>
      <c r="N405" s="223">
        <f t="shared" ca="1" si="604"/>
        <v>1.0075951116127142E-5</v>
      </c>
      <c r="O405" s="223">
        <f t="shared" ca="1" si="605"/>
        <v>3.3411339594363446E-4</v>
      </c>
      <c r="P405" s="223">
        <f t="shared" ca="1" si="606"/>
        <v>3.0492397803923653E-4</v>
      </c>
      <c r="Q405" s="223">
        <f t="shared" ca="1" si="607"/>
        <v>-4.6633059488237821E-5</v>
      </c>
      <c r="R405" s="223">
        <f t="shared" ca="1" si="608"/>
        <v>-3.4888932218117238E-4</v>
      </c>
      <c r="S405" s="223">
        <f t="shared" ca="1" si="609"/>
        <v>-2.8229751649103992E-4</v>
      </c>
      <c r="T405" s="223">
        <f t="shared" ca="1" si="610"/>
        <v>8.2741066005253346E-5</v>
      </c>
      <c r="U405" s="223">
        <f t="shared" ca="1" si="611"/>
        <v>3.6030525352380183E-4</v>
      </c>
      <c r="V405" s="223">
        <f t="shared" ca="1" si="612"/>
        <v>2.5695237553951465E-4</v>
      </c>
      <c r="W405" s="223">
        <f t="shared" ca="1" si="613"/>
        <v>-1.1805223082577074E-4</v>
      </c>
      <c r="X405" s="223">
        <f t="shared" ca="1" si="614"/>
        <v>-3.6825124831211024E-4</v>
      </c>
      <c r="Y405" s="223">
        <f t="shared" ca="1" si="615"/>
        <v>-2.2913264274708722E-4</v>
      </c>
      <c r="Z405" s="223">
        <f t="shared" ca="1" si="616"/>
        <v>1.5222648812952209E-4</v>
      </c>
      <c r="AA405" s="223">
        <f t="shared" ca="1" si="617"/>
        <v>3.7265078227256365E-4</v>
      </c>
      <c r="AB405" s="223">
        <f t="shared" ca="1" si="618"/>
        <v>1.9910623734836167E-4</v>
      </c>
      <c r="AC405" s="223">
        <f t="shared" ca="1" si="619"/>
        <v>-1.8493472113712307E-4</v>
      </c>
      <c r="AD405" s="223">
        <f t="shared" ca="1" si="620"/>
        <v>-3.7346148548809304E-4</v>
      </c>
      <c r="AE405" s="223">
        <f t="shared" ca="1" si="621"/>
        <v>-1.6716233004143054E-4</v>
      </c>
      <c r="AF405" s="223">
        <f t="shared" ca="1" si="622"/>
        <v>2.1586193168457145E-4</v>
      </c>
      <c r="AG405" s="223">
        <f t="shared" ca="1" si="623"/>
        <v>3.7067555044355738E-4</v>
      </c>
      <c r="AH405" s="223">
        <f t="shared" ca="1" si="624"/>
        <v>1.3360855811597557E-4</v>
      </c>
      <c r="AI405" s="223">
        <f t="shared" ca="1" si="625"/>
        <v>-2.4471027382776231E-4</v>
      </c>
      <c r="AJ405" s="223">
        <f t="shared" ca="1" si="626"/>
        <v>-3.643198072163826E-4</v>
      </c>
      <c r="AK405" s="223">
        <f t="shared" ca="1" si="627"/>
        <v>-9.8768062737996385E-5</v>
      </c>
      <c r="AL405" s="223">
        <f t="shared" ca="1" si="628"/>
        <v>2.7120192226174874E-4</v>
      </c>
      <c r="AM405" s="223">
        <f t="shared" ca="1" si="629"/>
        <v>3.5445546508824894E-4</v>
      </c>
      <c r="AN405" s="223">
        <f t="shared" ca="1" si="630"/>
        <v>6.2976376923735159E-5</v>
      </c>
      <c r="AO405" s="223">
        <f t="shared" ca="1" si="631"/>
        <v>-2.9508174793030329E-4</v>
      </c>
      <c r="AP405" s="223">
        <f t="shared" ca="1" si="632"/>
        <v>-3.4117752306624837E-4</v>
      </c>
      <c r="AQ405" s="223">
        <f t="shared" ca="1" si="633"/>
        <v>-2.6578194173308809E-5</v>
      </c>
      <c r="AR405" s="223">
        <f t="shared" ca="1" si="634"/>
        <v>3.1611977505819727E-4</v>
      </c>
      <c r="AS405" s="223">
        <f t="shared" ca="1" si="635"/>
        <v>3.2461385499051411E-4</v>
      </c>
      <c r="AT405" s="223">
        <f t="shared" ca="1" si="636"/>
        <v>-1.0075951116125326E-5</v>
      </c>
      <c r="AU405" s="223">
        <f t="shared" ca="1" si="637"/>
        <v>-3.341133959436336E-4</v>
      </c>
      <c r="AV405" s="223">
        <f t="shared" ca="1" si="638"/>
        <v>-3.0492397803923756E-4</v>
      </c>
      <c r="AW405" s="223">
        <f t="shared" ca="1" si="639"/>
        <v>4.6633059488235978E-5</v>
      </c>
      <c r="AX405" s="223">
        <f t="shared" ca="1" si="640"/>
        <v>3.4888932218117178E-4</v>
      </c>
      <c r="AY405" s="223">
        <f t="shared" ca="1" si="641"/>
        <v>2.8229751649104116E-4</v>
      </c>
      <c r="AZ405" s="223">
        <f t="shared" ca="1" si="642"/>
        <v>-8.2741066005251584E-5</v>
      </c>
      <c r="BA405" s="223">
        <f t="shared" ca="1" si="643"/>
        <v>-3.6030525352380129E-4</v>
      </c>
      <c r="BB405" s="223">
        <f t="shared" ca="1" si="644"/>
        <v>-2.56952375539516E-4</v>
      </c>
      <c r="BC405" s="223">
        <f t="shared" ca="1" si="645"/>
        <v>1.1805223082576898E-4</v>
      </c>
      <c r="BD405" s="223">
        <f t="shared" ca="1" si="646"/>
        <v>3.6825124831210991E-4</v>
      </c>
      <c r="BE405" s="223">
        <f t="shared" ca="1" si="647"/>
        <v>2.2913264274708871E-4</v>
      </c>
      <c r="BF405" s="223">
        <f t="shared" ca="1" si="648"/>
        <v>-1.5222648812952046E-4</v>
      </c>
      <c r="BG405" s="223">
        <f t="shared" ca="1" si="649"/>
        <v>-3.7265078227256354E-4</v>
      </c>
      <c r="BH405" s="223">
        <f t="shared" ca="1" si="650"/>
        <v>-1.9910623734836324E-4</v>
      </c>
      <c r="BI405" s="223">
        <f t="shared" ca="1" si="651"/>
        <v>1.8493472113712147E-4</v>
      </c>
      <c r="BJ405" s="223">
        <f t="shared" ca="1" si="652"/>
        <v>3.7346148548809309E-4</v>
      </c>
      <c r="BK405" s="223">
        <f t="shared" ca="1" si="653"/>
        <v>1.6716233004143214E-4</v>
      </c>
      <c r="BL405" s="223">
        <f t="shared" ca="1" si="654"/>
        <v>-2.1586193168456999E-4</v>
      </c>
      <c r="BM405" s="223">
        <f t="shared" ca="1" si="655"/>
        <v>-3.7067555044355765E-4</v>
      </c>
      <c r="BN405" s="223">
        <f t="shared" ca="1" si="656"/>
        <v>-1.3360855811597725E-4</v>
      </c>
      <c r="BO405" s="223">
        <f t="shared" ca="1" si="657"/>
        <v>2.447102738277609E-4</v>
      </c>
      <c r="BP405" s="223">
        <f t="shared" ca="1" si="658"/>
        <v>3.6431980721638303E-4</v>
      </c>
      <c r="BQ405" s="223">
        <f t="shared" ca="1" si="659"/>
        <v>9.8768062737998174E-5</v>
      </c>
      <c r="BR405" s="223">
        <f t="shared" ca="1" si="660"/>
        <v>-2.7120192226174749E-4</v>
      </c>
      <c r="BS405" s="223">
        <f t="shared" ca="1" si="661"/>
        <v>-3.5445546508824954E-4</v>
      </c>
      <c r="BT405" s="223">
        <f t="shared" ca="1" si="662"/>
        <v>-6.2976376923736948E-5</v>
      </c>
      <c r="BU405" s="223">
        <f t="shared" ca="1" si="663"/>
        <v>2.9508174793030221E-4</v>
      </c>
      <c r="BV405" s="223">
        <f t="shared" ca="1" si="664"/>
        <v>3.4117752306624908E-4</v>
      </c>
      <c r="BW405" s="223">
        <f t="shared" ca="1" si="665"/>
        <v>2.6578194173310625E-5</v>
      </c>
      <c r="BX405" s="223">
        <f t="shared" ca="1" si="666"/>
        <v>-3.1611977505819629E-4</v>
      </c>
      <c r="BY405" s="223">
        <f t="shared" ca="1" si="667"/>
        <v>-3.2461385499051504E-4</v>
      </c>
      <c r="BZ405" s="223">
        <f t="shared" ca="1" si="668"/>
        <v>1.0075951116123456E-5</v>
      </c>
      <c r="CA405" s="223">
        <f t="shared" ca="1" si="669"/>
        <v>3.3411339594363284E-4</v>
      </c>
      <c r="CB405" s="223">
        <f t="shared" ca="1" si="670"/>
        <v>3.0492397803923865E-4</v>
      </c>
      <c r="CC405" s="223">
        <f t="shared" ca="1" si="671"/>
        <v>-4.6633059488234162E-5</v>
      </c>
      <c r="CD405" s="223">
        <f t="shared" ca="1" si="672"/>
        <v>-3.4888932218117108E-4</v>
      </c>
      <c r="CE405" s="223">
        <f t="shared" ca="1" si="673"/>
        <v>-2.8229751649104236E-4</v>
      </c>
      <c r="CF405" s="223">
        <f t="shared" ca="1" si="674"/>
        <v>8.2741066005249768E-5</v>
      </c>
      <c r="CG405" s="223">
        <f t="shared" ca="1" si="675"/>
        <v>3.6030525352380086E-4</v>
      </c>
      <c r="CH405" s="223">
        <f t="shared" ca="1" si="676"/>
        <v>2.5695237553951731E-4</v>
      </c>
      <c r="CI405" s="223">
        <f t="shared" ca="1" si="677"/>
        <v>-1.1805223082576725E-4</v>
      </c>
      <c r="CJ405" s="223">
        <f t="shared" ca="1" si="678"/>
        <v>-3.6825124831210958E-4</v>
      </c>
      <c r="CK405" s="223">
        <f t="shared" ca="1" si="679"/>
        <v>-2.2913264274709014E-4</v>
      </c>
      <c r="CL405" s="223">
        <f t="shared" ca="1" si="680"/>
        <v>1.5222648812951875E-4</v>
      </c>
      <c r="CM405" s="223">
        <f t="shared" ca="1" si="681"/>
        <v>3.7265078227256344E-4</v>
      </c>
      <c r="CN405" s="223">
        <f t="shared" ca="1" si="682"/>
        <v>1.9910623734836476E-4</v>
      </c>
      <c r="CO405" s="223">
        <f t="shared" ca="1" si="683"/>
        <v>-1.849347211371199E-4</v>
      </c>
      <c r="CP405" s="223">
        <f t="shared" ca="1" si="684"/>
        <v>-3.7346148548809315E-4</v>
      </c>
      <c r="CQ405" s="223">
        <f t="shared" ca="1" si="685"/>
        <v>-1.6716233004143379E-4</v>
      </c>
      <c r="CR405" s="223">
        <f t="shared" ca="1" si="686"/>
        <v>2.158619316845685E-4</v>
      </c>
      <c r="CS405" s="223">
        <f t="shared" ca="1" si="687"/>
        <v>3.7067555044355781E-4</v>
      </c>
      <c r="CT405" s="223">
        <f t="shared" ca="1" si="688"/>
        <v>1.3360855811597895E-4</v>
      </c>
      <c r="CU405" s="223">
        <f t="shared" ca="1" si="689"/>
        <v>-2.4471027382775955E-4</v>
      </c>
      <c r="CV405" s="223">
        <f t="shared" ca="1" si="690"/>
        <v>-3.6431980721638336E-4</v>
      </c>
      <c r="CW405" s="223">
        <f t="shared" ca="1" si="691"/>
        <v>-9.8768062737999935E-5</v>
      </c>
      <c r="CX405" s="223">
        <f t="shared" ca="1" si="692"/>
        <v>2.7120192226174619E-4</v>
      </c>
      <c r="CY405" s="223">
        <f t="shared" ca="1" si="693"/>
        <v>3.5445546508825008E-4</v>
      </c>
      <c r="CZ405" s="223">
        <f t="shared" ca="1" si="694"/>
        <v>6.2976376923738736E-5</v>
      </c>
      <c r="DA405" s="223">
        <f t="shared" ca="1" si="695"/>
        <v>-2.9508174793030107E-4</v>
      </c>
      <c r="DB405" s="223">
        <f t="shared" ca="1" si="696"/>
        <v>-3.4117752306624984E-4</v>
      </c>
      <c r="DC405" s="223">
        <f t="shared" ca="1" si="697"/>
        <v>-2.6578194173312468E-5</v>
      </c>
      <c r="DD405" s="223">
        <f t="shared" ca="1" si="698"/>
        <v>3.1611977505819537E-4</v>
      </c>
      <c r="DE405" s="223">
        <f t="shared" ca="1" si="699"/>
        <v>3.2461385499051596E-4</v>
      </c>
      <c r="DF405" s="223">
        <f t="shared" ca="1" si="700"/>
        <v>-1.0075951116121667E-5</v>
      </c>
      <c r="DG405" s="223">
        <f t="shared" ca="1" si="701"/>
        <v>-3.3411339594363197E-4</v>
      </c>
      <c r="DH405" s="223">
        <f t="shared" ca="1" si="702"/>
        <v>-3.0492397803923968E-4</v>
      </c>
      <c r="DI405" s="223">
        <f t="shared" ca="1" si="703"/>
        <v>4.6633059488232373E-5</v>
      </c>
      <c r="DJ405" s="223">
        <f t="shared" ca="1" si="704"/>
        <v>3.4888932218117043E-4</v>
      </c>
      <c r="DK405" s="223">
        <f t="shared" ca="1" si="705"/>
        <v>2.8229751649104355E-4</v>
      </c>
      <c r="DL405" s="223">
        <f t="shared" ca="1" si="706"/>
        <v>-8.2741066005247979E-5</v>
      </c>
      <c r="DM405" s="223">
        <f t="shared" ca="1" si="707"/>
        <v>-3.6030525352380037E-4</v>
      </c>
      <c r="DN405" s="223">
        <f t="shared" ca="1" si="708"/>
        <v>-2.5695237553951866E-4</v>
      </c>
      <c r="DO405" s="223">
        <f t="shared" ca="1" si="709"/>
        <v>1.180522308257655E-4</v>
      </c>
      <c r="DP405" s="223">
        <f t="shared" ca="1" si="710"/>
        <v>3.6825124831210926E-4</v>
      </c>
      <c r="DQ405" s="223">
        <f t="shared" ca="1" si="711"/>
        <v>2.2913264274709158E-4</v>
      </c>
      <c r="DR405" s="223">
        <f t="shared" ca="1" si="712"/>
        <v>-1.522264881295171E-4</v>
      </c>
      <c r="DS405" s="223">
        <f t="shared" ca="1" si="713"/>
        <v>-3.7265078227256327E-4</v>
      </c>
      <c r="DT405" s="223">
        <f t="shared" ca="1" si="714"/>
        <v>-1.9910623734836633E-4</v>
      </c>
      <c r="DU405" s="223">
        <f t="shared" ca="1" si="715"/>
        <v>1.8493472113711832E-4</v>
      </c>
      <c r="DV405" s="223">
        <f t="shared" ca="1" si="716"/>
        <v>3.7346148548809326E-4</v>
      </c>
      <c r="DW405" s="223">
        <f t="shared" ca="1" si="717"/>
        <v>1.6716233004143545E-4</v>
      </c>
      <c r="DX405" s="223">
        <f t="shared" ca="1" si="718"/>
        <v>-2.1586193168456698E-4</v>
      </c>
      <c r="DY405" s="223">
        <f t="shared" ca="1" si="719"/>
        <v>-3.7067555044355808E-4</v>
      </c>
      <c r="DZ405" s="223">
        <f t="shared" ca="1" si="720"/>
        <v>-1.3360855811598069E-4</v>
      </c>
      <c r="EA405" s="223">
        <f t="shared" ca="1" si="721"/>
        <v>2.4471027382775819E-4</v>
      </c>
      <c r="EB405" s="223">
        <f t="shared" ca="1" si="722"/>
        <v>3.6431980721638379E-4</v>
      </c>
      <c r="EC405" s="223">
        <f t="shared" ca="1" si="723"/>
        <v>9.876806273800167E-5</v>
      </c>
      <c r="ED405" s="223">
        <f t="shared" ca="1" si="724"/>
        <v>-2.7120192226174494E-4</v>
      </c>
      <c r="EE405" s="223">
        <f t="shared" ca="1" si="725"/>
        <v>-3.5445546508825073E-4</v>
      </c>
      <c r="EF405" s="223">
        <f t="shared" ca="1" si="726"/>
        <v>-6.297637692374058E-5</v>
      </c>
      <c r="EG405" s="223">
        <f t="shared" ca="1" si="727"/>
        <v>2.9508174793029993E-4</v>
      </c>
      <c r="EH405" s="223">
        <f t="shared" ca="1" si="728"/>
        <v>3.4117752306625059E-4</v>
      </c>
      <c r="EI405" s="223">
        <f t="shared" ca="1" si="729"/>
        <v>2.6578194173314311E-5</v>
      </c>
      <c r="EJ405" s="223">
        <f t="shared" ca="1" si="730"/>
        <v>-3.161197750581944E-4</v>
      </c>
      <c r="EK405" s="223">
        <f t="shared" ca="1" si="731"/>
        <v>-3.2461385499051683E-4</v>
      </c>
      <c r="EL405" s="223">
        <f t="shared" ca="1" si="732"/>
        <v>1.0075951116119851E-5</v>
      </c>
      <c r="EM405" s="223">
        <f t="shared" ca="1" si="733"/>
        <v>3.341133959436311E-4</v>
      </c>
      <c r="EN405" s="223">
        <f t="shared" ca="1" si="734"/>
        <v>3.0492397803924076E-4</v>
      </c>
      <c r="EO405" s="223">
        <f t="shared" ca="1" si="735"/>
        <v>-4.6633059488230557E-5</v>
      </c>
      <c r="EP405" s="223">
        <f t="shared" ca="1" si="736"/>
        <v>-3.4888932218116978E-4</v>
      </c>
      <c r="EQ405" s="223">
        <f t="shared" ca="1" si="737"/>
        <v>-2.8229751649104474E-4</v>
      </c>
      <c r="ER405" s="223">
        <f t="shared" ca="1" si="738"/>
        <v>8.2741066005246217E-5</v>
      </c>
      <c r="ES405" s="223">
        <f t="shared" ca="1" si="739"/>
        <v>3.6030525352379988E-4</v>
      </c>
      <c r="ET405" s="223">
        <f t="shared" ca="1" si="740"/>
        <v>2.5695237553951996E-4</v>
      </c>
      <c r="EU405" s="223">
        <f t="shared" ca="1" si="741"/>
        <v>-1.1805223082576379E-4</v>
      </c>
      <c r="EV405" s="223">
        <f t="shared" ca="1" si="742"/>
        <v>-3.6825124831210899E-4</v>
      </c>
      <c r="EW405" s="223">
        <f t="shared" ca="1" si="743"/>
        <v>-2.2913264274709299E-4</v>
      </c>
      <c r="EX405" s="223">
        <f t="shared" ca="1" si="744"/>
        <v>1.5222648812951539E-4</v>
      </c>
      <c r="EY405" s="223">
        <f t="shared" ca="1" si="745"/>
        <v>3.7265078227256311E-4</v>
      </c>
      <c r="EZ405" s="223">
        <f t="shared" ca="1" si="746"/>
        <v>1.991062373483679E-4</v>
      </c>
      <c r="FA405" s="223">
        <f t="shared" ca="1" si="747"/>
        <v>-1.8493472113711673E-4</v>
      </c>
      <c r="FB405" s="223">
        <f t="shared" ca="1" si="748"/>
        <v>-3.7346148548809326E-4</v>
      </c>
      <c r="FC405" s="223">
        <f t="shared" ca="1" si="749"/>
        <v>-1.671623300414371E-4</v>
      </c>
      <c r="FD405" s="223">
        <f t="shared" ca="1" si="750"/>
        <v>2.1586193168456546E-4</v>
      </c>
      <c r="FE405" s="223">
        <f t="shared" ca="1" si="751"/>
        <v>3.706755504435583E-4</v>
      </c>
      <c r="FF405" s="223">
        <f t="shared" ca="1" si="752"/>
        <v>1.336085581159824E-4</v>
      </c>
      <c r="FG405" s="223">
        <f t="shared" ca="1" si="753"/>
        <v>-2.4471027382775673E-4</v>
      </c>
      <c r="FH405" s="223">
        <f t="shared" ca="1" si="754"/>
        <v>-3.6431980721638422E-4</v>
      </c>
      <c r="FI405" s="223">
        <f t="shared" ca="1" si="755"/>
        <v>-9.8768062738003459E-5</v>
      </c>
      <c r="FJ405" s="223">
        <f t="shared" ca="1" si="756"/>
        <v>2.7120192226174369E-4</v>
      </c>
      <c r="FK405" s="223">
        <f t="shared" ca="1" si="757"/>
        <v>3.5445546508825127E-4</v>
      </c>
      <c r="FL405" s="223">
        <f t="shared" ca="1" si="758"/>
        <v>6.2976376923742341E-5</v>
      </c>
      <c r="FM405" s="223">
        <f t="shared" ca="1" si="759"/>
        <v>-2.9508174793029879E-4</v>
      </c>
      <c r="FN405" s="223">
        <f t="shared" ca="1" si="760"/>
        <v>-3.4117752306625135E-4</v>
      </c>
      <c r="FO405" s="223">
        <f t="shared" ca="1" si="761"/>
        <v>-2.6578194173316127E-5</v>
      </c>
      <c r="FP405" s="223">
        <f t="shared" ca="1" si="762"/>
        <v>3.1611977505819342E-4</v>
      </c>
      <c r="FQ405" s="223">
        <f t="shared" ca="1" si="763"/>
        <v>3.2461385499051775E-4</v>
      </c>
      <c r="FR405" s="223">
        <f t="shared" ca="1" si="764"/>
        <v>-1.0075951116118008E-5</v>
      </c>
      <c r="FS405" s="223">
        <f t="shared" ca="1" si="765"/>
        <v>-3.3411339594363034E-4</v>
      </c>
      <c r="FT405" s="223">
        <f t="shared" ca="1" si="766"/>
        <v>-3.0492397803924179E-4</v>
      </c>
      <c r="FU405" s="223">
        <f t="shared" ca="1" si="767"/>
        <v>4.6633059488228741E-5</v>
      </c>
      <c r="FV405" s="223">
        <f t="shared" ca="1" si="768"/>
        <v>3.4888932218116913E-4</v>
      </c>
      <c r="FW405" s="223">
        <f t="shared" ca="1" si="769"/>
        <v>2.8229751649104593E-4</v>
      </c>
      <c r="FX405" s="223">
        <f t="shared" ca="1" si="770"/>
        <v>-8.2741066005244455E-5</v>
      </c>
      <c r="FY405" s="223">
        <f t="shared" ca="1" si="771"/>
        <v>-3.6030525352379939E-4</v>
      </c>
      <c r="FZ405" s="223">
        <f t="shared" ca="1" si="772"/>
        <v>-2.5695237553952132E-4</v>
      </c>
      <c r="GA405" s="223">
        <f t="shared" ca="1" si="773"/>
        <v>1.1805223082576203E-4</v>
      </c>
      <c r="GB405" s="223">
        <f t="shared" ca="1" si="774"/>
        <v>3.6825124831210866E-4</v>
      </c>
      <c r="GC405" s="223">
        <f t="shared" ca="1" si="775"/>
        <v>2.2913264274709448E-4</v>
      </c>
      <c r="GD405" s="223">
        <f t="shared" ca="1" si="776"/>
        <v>-1.5222648812951374E-4</v>
      </c>
      <c r="GE405" s="223">
        <f t="shared" ca="1" si="777"/>
        <v>-3.72650782272563E-4</v>
      </c>
      <c r="GF405" s="223">
        <f t="shared" ca="1" si="778"/>
        <v>-1.9910623734836942E-4</v>
      </c>
      <c r="GG405" s="223">
        <f t="shared" ca="1" si="779"/>
        <v>1.8493472113711507E-4</v>
      </c>
      <c r="GH405" s="223">
        <f t="shared" ca="1" si="780"/>
        <v>3.7346148548809331E-4</v>
      </c>
      <c r="GI405" s="223">
        <f t="shared" ca="1" si="781"/>
        <v>1.6716233004143867E-4</v>
      </c>
      <c r="GJ405" s="223">
        <f t="shared" ca="1" si="782"/>
        <v>-2.1586193168456397E-4</v>
      </c>
      <c r="GK405" s="223">
        <f t="shared" ca="1" si="783"/>
        <v>-3.7067555044355857E-4</v>
      </c>
      <c r="GL405" s="223">
        <f t="shared" ca="1" si="784"/>
        <v>-1.3360855811598408E-4</v>
      </c>
      <c r="GM405" s="223">
        <f t="shared" ca="1" si="785"/>
        <v>2.4471027382775537E-4</v>
      </c>
      <c r="GN405" s="223">
        <f t="shared" ca="1" si="786"/>
        <v>3.6431980721638455E-4</v>
      </c>
      <c r="GO405" s="223">
        <f t="shared" ca="1" si="787"/>
        <v>9.8768062738005248E-5</v>
      </c>
      <c r="GP405" s="223">
        <f t="shared" ca="1" si="788"/>
        <v>-2.7120192226174245E-4</v>
      </c>
      <c r="GQ405" s="223">
        <f t="shared" ca="1" si="789"/>
        <v>-3.5445546508825181E-4</v>
      </c>
      <c r="GR405" s="223">
        <f t="shared" ca="1" si="790"/>
        <v>-6.2976376923744157E-5</v>
      </c>
      <c r="GS405" s="223">
        <f t="shared" ca="1" si="791"/>
        <v>2.9508174793029771E-4</v>
      </c>
      <c r="GT405" s="223">
        <f t="shared" ca="1" si="792"/>
        <v>3.4117752306625211E-4</v>
      </c>
      <c r="GU405" s="223">
        <f t="shared" ca="1" si="793"/>
        <v>2.657819417331797E-5</v>
      </c>
      <c r="GV405" s="223">
        <f t="shared" ca="1" si="794"/>
        <v>-3.1611977505819239E-4</v>
      </c>
      <c r="GW405" s="223">
        <f t="shared" ca="1" si="795"/>
        <v>-3.2461385499051867E-4</v>
      </c>
      <c r="GX405" s="223">
        <f t="shared" ca="1" si="796"/>
        <v>1.0075951116116165E-5</v>
      </c>
      <c r="GY405" s="223">
        <f t="shared" ca="1" si="797"/>
        <v>3.3411339594362953E-4</v>
      </c>
      <c r="GZ405" s="223">
        <f t="shared" ca="1" si="798"/>
        <v>3.0492397803924288E-4</v>
      </c>
      <c r="HA405" s="223">
        <f t="shared" ca="1" si="799"/>
        <v>-4.6633059488226898E-5</v>
      </c>
      <c r="HB405" s="223">
        <f t="shared" ca="1" si="800"/>
        <v>-3.4888932218116848E-4</v>
      </c>
      <c r="HC405" s="223">
        <f t="shared" ca="1" si="801"/>
        <v>-2.8229751649104718E-4</v>
      </c>
      <c r="HD405" s="223">
        <f t="shared" ca="1" si="802"/>
        <v>8.2741066005242639E-5</v>
      </c>
      <c r="HE405" s="223">
        <f t="shared" ca="1" si="803"/>
        <v>3.6030525352379891E-4</v>
      </c>
      <c r="HF405" s="223">
        <f t="shared" ca="1" si="804"/>
        <v>2.5695237553952262E-4</v>
      </c>
      <c r="HG405" s="223">
        <f t="shared" ca="1" si="805"/>
        <v>-1.1805223082576029E-4</v>
      </c>
      <c r="HH405" s="223">
        <f t="shared" ca="1" si="806"/>
        <v>-3.6825124831210839E-4</v>
      </c>
      <c r="HI405" s="223">
        <f t="shared" ca="1" si="807"/>
        <v>-2.2913264274709592E-4</v>
      </c>
      <c r="HJ405" s="223">
        <f t="shared" ca="1" si="808"/>
        <v>1.5222648812951209E-4</v>
      </c>
      <c r="HK405" s="223">
        <f t="shared" ca="1" si="809"/>
        <v>3.7265078227256289E-4</v>
      </c>
      <c r="HL405" s="223">
        <f t="shared" ca="1" si="810"/>
        <v>1.9910623734837099E-4</v>
      </c>
      <c r="HM405" s="223">
        <f t="shared" ca="1" si="811"/>
        <v>-1.849347211371135E-4</v>
      </c>
      <c r="HN405" s="223">
        <f t="shared" ca="1" si="812"/>
        <v>-3.7346148548809337E-4</v>
      </c>
      <c r="HO405" s="223">
        <f t="shared" ca="1" si="813"/>
        <v>-1.6716233004144035E-4</v>
      </c>
      <c r="HP405" s="223">
        <f t="shared" ca="1" si="814"/>
        <v>2.1586193168456251E-4</v>
      </c>
      <c r="HQ405" s="223">
        <f t="shared" ca="1" si="815"/>
        <v>3.7067555044355879E-4</v>
      </c>
      <c r="HR405" s="223">
        <f t="shared" ca="1" si="816"/>
        <v>1.3360855811598581E-4</v>
      </c>
      <c r="HS405" s="223">
        <f t="shared" ca="1" si="817"/>
        <v>-2.4471027382775396E-4</v>
      </c>
      <c r="HT405" s="223">
        <f t="shared" ca="1" si="818"/>
        <v>-3.6431980721638504E-4</v>
      </c>
      <c r="HU405" s="223">
        <f t="shared" ca="1" si="819"/>
        <v>-9.876806273800701E-5</v>
      </c>
      <c r="HV405" s="223">
        <f t="shared" ca="1" si="820"/>
        <v>2.7120192226174115E-4</v>
      </c>
      <c r="HW405" s="223">
        <f t="shared" ca="1" si="821"/>
        <v>3.5445546508825246E-4</v>
      </c>
      <c r="HX405" s="223">
        <f t="shared" ca="1" si="822"/>
        <v>6.2976376923745974E-5</v>
      </c>
      <c r="HY405" s="223">
        <f t="shared" ca="1" si="823"/>
        <v>-2.9508174793029657E-4</v>
      </c>
      <c r="HZ405" s="223">
        <f t="shared" ca="1" si="824"/>
        <v>-3.4117752306625282E-4</v>
      </c>
      <c r="IA405" s="223">
        <f t="shared" ca="1" si="825"/>
        <v>-2.6578194173319759E-5</v>
      </c>
      <c r="IB405" s="223">
        <f t="shared" ca="1" si="826"/>
        <v>3.1611977505819147E-4</v>
      </c>
      <c r="IC405" s="223">
        <f t="shared" ca="1" si="827"/>
        <v>3.2461385499051954E-4</v>
      </c>
      <c r="ID405" s="223">
        <f t="shared" ca="1" si="828"/>
        <v>-1.0075951116114321E-5</v>
      </c>
      <c r="IE405" s="223">
        <f t="shared" ca="1" si="829"/>
        <v>-4.8613582245350792E-4</v>
      </c>
      <c r="IF405" s="223">
        <f t="shared" ca="1" si="830"/>
        <v>-3.0492397803924391E-4</v>
      </c>
      <c r="IG405" s="223">
        <f t="shared" ca="1" si="831"/>
        <v>4.6633059488225082E-5</v>
      </c>
      <c r="IH405" s="223">
        <f t="shared" ca="1" si="832"/>
        <v>3.4888932218116783E-4</v>
      </c>
      <c r="II405" s="223">
        <f t="shared" ca="1" si="833"/>
        <v>2.8229751649104837E-4</v>
      </c>
      <c r="IJ405" s="223">
        <f t="shared" ca="1" si="834"/>
        <v>-8.2741066005240905E-5</v>
      </c>
      <c r="IK405" s="223">
        <f t="shared" ca="1" si="835"/>
        <v>-3.6030525352379842E-4</v>
      </c>
      <c r="IL405" s="223">
        <f t="shared" ca="1" si="836"/>
        <v>-2.5695237553952397E-4</v>
      </c>
      <c r="IM405" s="223">
        <f t="shared" ca="1" si="837"/>
        <v>1.1805223082575857E-4</v>
      </c>
      <c r="IN405" s="223">
        <f t="shared" ca="1" si="838"/>
        <v>3.6825124831210807E-4</v>
      </c>
      <c r="IO405" s="223">
        <f t="shared" ca="1" si="839"/>
        <v>2.2913264274709735E-4</v>
      </c>
      <c r="IP405" s="223">
        <f t="shared" ca="1" si="840"/>
        <v>-1.5222648812951038E-4</v>
      </c>
      <c r="IQ405" s="223">
        <f t="shared" ca="1" si="841"/>
        <v>-3.7265078227256279E-4</v>
      </c>
      <c r="IR405" s="223">
        <f t="shared" ca="1" si="842"/>
        <v>-1.9910623734837251E-4</v>
      </c>
      <c r="IS405" s="223">
        <f t="shared" ca="1" si="843"/>
        <v>1.8493472113711193E-4</v>
      </c>
      <c r="IT405" s="223">
        <f t="shared" ca="1" si="844"/>
        <v>3.7346148548809337E-4</v>
      </c>
      <c r="IU405" s="223">
        <f t="shared" ca="1" si="845"/>
        <v>1.6716233004144198E-4</v>
      </c>
      <c r="IV405" s="223">
        <f t="shared" ca="1" si="846"/>
        <v>-2.1586193168456102E-4</v>
      </c>
      <c r="IW405" s="223">
        <f t="shared" ca="1" si="847"/>
        <v>-3.70675550443559E-4</v>
      </c>
      <c r="IX405" s="223">
        <f t="shared" ca="1" si="848"/>
        <v>-1.3360855811598752E-4</v>
      </c>
      <c r="IY405" s="223">
        <f t="shared" ca="1" si="849"/>
        <v>2.4471027382775261E-4</v>
      </c>
      <c r="IZ405" s="223">
        <f t="shared" ca="1" si="850"/>
        <v>3.6431980721638542E-4</v>
      </c>
      <c r="JA405" s="223">
        <f t="shared" ca="1" si="851"/>
        <v>9.8768062738008772E-5</v>
      </c>
      <c r="JB405" s="223">
        <f t="shared" ca="1" si="852"/>
        <v>-2.712019222617399E-4</v>
      </c>
    </row>
    <row r="406" spans="2:262">
      <c r="B406" s="230">
        <v>45</v>
      </c>
      <c r="C406" s="229">
        <f t="shared" si="853"/>
        <v>8.7890625000000046E-4</v>
      </c>
      <c r="D406" s="226">
        <f t="shared" ca="1" si="597"/>
        <v>50.05992431202467</v>
      </c>
      <c r="E406" s="225">
        <f ca="1">AY361</f>
        <v>5.9924312024671564E-2</v>
      </c>
      <c r="F406" s="224">
        <v>45</v>
      </c>
      <c r="G406" s="223">
        <f t="shared" ca="1" si="854"/>
        <v>5.3783324355161782E-4</v>
      </c>
      <c r="H406" s="223">
        <f t="shared" ca="1" si="598"/>
        <v>4.07112045113675E-5</v>
      </c>
      <c r="I406" s="223">
        <f t="shared" ca="1" si="599"/>
        <v>-5.0122480596722469E-4</v>
      </c>
      <c r="J406" s="223">
        <f t="shared" ca="1" si="600"/>
        <v>-4.9142390744495962E-4</v>
      </c>
      <c r="K406" s="223">
        <f t="shared" ca="1" si="601"/>
        <v>5.9325293066443175E-5</v>
      </c>
      <c r="L406" s="223">
        <f t="shared" ca="1" si="602"/>
        <v>5.4477055524046534E-4</v>
      </c>
      <c r="M406" s="223">
        <f t="shared" ca="1" si="603"/>
        <v>4.3054473433024439E-4</v>
      </c>
      <c r="N406" s="223">
        <f t="shared" ca="1" si="604"/>
        <v>-1.5761497428444412E-4</v>
      </c>
      <c r="O406" s="223">
        <f t="shared" ca="1" si="605"/>
        <v>-5.7227569065325563E-4</v>
      </c>
      <c r="P406" s="223">
        <f t="shared" ca="1" si="606"/>
        <v>-3.5698829412279321E-4</v>
      </c>
      <c r="Q406" s="223">
        <f t="shared" ca="1" si="607"/>
        <v>2.5126372746989817E-4</v>
      </c>
      <c r="R406" s="223">
        <f t="shared" ca="1" si="608"/>
        <v>5.8293033132622021E-4</v>
      </c>
      <c r="S406" s="223">
        <f t="shared" ca="1" si="609"/>
        <v>2.729204352572666E-4</v>
      </c>
      <c r="T406" s="223">
        <f t="shared" ca="1" si="610"/>
        <v>-3.3751409175435332E-4</v>
      </c>
      <c r="U406" s="223">
        <f t="shared" ca="1" si="611"/>
        <v>-5.7642075439894957E-4</v>
      </c>
      <c r="V406" s="223">
        <f t="shared" ca="1" si="612"/>
        <v>-1.8081651189729323E-4</v>
      </c>
      <c r="W406" s="223">
        <f t="shared" ca="1" si="613"/>
        <v>4.1382644972364917E-4</v>
      </c>
      <c r="X406" s="223">
        <f t="shared" ca="1" si="614"/>
        <v>5.5293863251028351E-4</v>
      </c>
      <c r="Y406" s="223">
        <f t="shared" ca="1" si="615"/>
        <v>8.3388497837047514E-5</v>
      </c>
      <c r="Z406" s="223">
        <f t="shared" ca="1" si="616"/>
        <v>-4.7795380572945303E-4</v>
      </c>
      <c r="AA406" s="223">
        <f t="shared" ca="1" si="617"/>
        <v>-5.1317539005204529E-4</v>
      </c>
      <c r="AB406" s="223">
        <f t="shared" ca="1" si="618"/>
        <v>1.6494866794810226E-5</v>
      </c>
      <c r="AC406" s="223">
        <f t="shared" ca="1" si="619"/>
        <v>5.2800794803622585E-4</v>
      </c>
      <c r="AD406" s="223">
        <f t="shared" ca="1" si="620"/>
        <v>4.5830184437472535E-4</v>
      </c>
      <c r="AE406" s="223">
        <f t="shared" ca="1" si="621"/>
        <v>-1.1589254477126812E-4</v>
      </c>
      <c r="AF406" s="223">
        <f t="shared" ca="1" si="622"/>
        <v>-5.6251504667805734E-4</v>
      </c>
      <c r="AG406" s="223">
        <f t="shared" ca="1" si="623"/>
        <v>-3.8993373140402195E-4</v>
      </c>
      <c r="AH406" s="223">
        <f t="shared" ca="1" si="624"/>
        <v>2.118777997705694E-4</v>
      </c>
      <c r="AI406" s="223">
        <f t="shared" ca="1" si="625"/>
        <v>5.8045904996229729E-4</v>
      </c>
      <c r="AJ406" s="223">
        <f t="shared" ca="1" si="626"/>
        <v>3.1008413075662641E-4</v>
      </c>
      <c r="AK406" s="223">
        <f t="shared" ca="1" si="627"/>
        <v>-3.0162437329373567E-4</v>
      </c>
      <c r="AL406" s="223">
        <f t="shared" ca="1" si="628"/>
        <v>-5.8131160182229636E-4</v>
      </c>
      <c r="AM406" s="223">
        <f t="shared" ca="1" si="629"/>
        <v>-2.2110419118420566E-4</v>
      </c>
      <c r="AN406" s="223">
        <f t="shared" ca="1" si="630"/>
        <v>3.8248970304122015E-4</v>
      </c>
      <c r="AO406" s="223">
        <f t="shared" ca="1" si="631"/>
        <v>5.6504759911132506E-4</v>
      </c>
      <c r="AP406" s="223">
        <f t="shared" ca="1" si="632"/>
        <v>1.2561390166794935E-4</v>
      </c>
      <c r="AQ406" s="223">
        <f t="shared" ca="1" si="633"/>
        <v>-4.520927324072636E-4</v>
      </c>
      <c r="AR406" s="223">
        <f t="shared" ca="1" si="634"/>
        <v>-5.3214593075757944E-4</v>
      </c>
      <c r="AS406" s="223">
        <f t="shared" ca="1" si="635"/>
        <v>-2.6424946589141208E-5</v>
      </c>
      <c r="AT406" s="223">
        <f t="shared" ca="1" si="636"/>
        <v>5.0838402001358613E-4</v>
      </c>
      <c r="AU406" s="223">
        <f t="shared" ca="1" si="637"/>
        <v>4.835753770160683E-4</v>
      </c>
      <c r="AV406" s="223">
        <f t="shared" ca="1" si="638"/>
        <v>-7.3542083516743876E-5</v>
      </c>
      <c r="AW406" s="223">
        <f t="shared" ca="1" si="639"/>
        <v>-5.4970608492713332E-4</v>
      </c>
      <c r="AX406" s="223">
        <f t="shared" ca="1" si="640"/>
        <v>-4.2076608400989083E-4</v>
      </c>
      <c r="AY406" s="223">
        <f t="shared" ca="1" si="641"/>
        <v>1.713436879166373E-4</v>
      </c>
      <c r="AZ406" s="223">
        <f t="shared" ca="1" si="642"/>
        <v>5.7484221071413591E-4</v>
      </c>
      <c r="BA406" s="223">
        <f t="shared" ca="1" si="643"/>
        <v>3.4556745348491658E-4</v>
      </c>
      <c r="BB406" s="223">
        <f t="shared" ca="1" si="644"/>
        <v>-2.6410012622071787E-4</v>
      </c>
      <c r="BC406" s="223">
        <f t="shared" ca="1" si="645"/>
        <v>-5.8305227130900816E-4</v>
      </c>
      <c r="BD406" s="223">
        <f t="shared" ca="1" si="646"/>
        <v>-2.6019368770204649E-4</v>
      </c>
      <c r="BE406" s="223">
        <f t="shared" ca="1" si="647"/>
        <v>3.4908021151810087E-4</v>
      </c>
      <c r="BF406" s="223">
        <f t="shared" ca="1" si="648"/>
        <v>5.7409452381557797E-4</v>
      </c>
      <c r="BG406" s="223">
        <f t="shared" ca="1" si="649"/>
        <v>1.6715859288219713E-4</v>
      </c>
      <c r="BH406" s="223">
        <f t="shared" ca="1" si="650"/>
        <v>-4.2378172939766041E-4</v>
      </c>
      <c r="BI406" s="223">
        <f t="shared" ca="1" si="651"/>
        <v>-5.4823272655782091E-4</v>
      </c>
      <c r="BJ406" s="223">
        <f t="shared" ca="1" si="652"/>
        <v>-6.9201560898001565E-5</v>
      </c>
      <c r="BK406" s="223">
        <f t="shared" ca="1" si="653"/>
        <v>4.8600511493876941E-4</v>
      </c>
      <c r="BL406" s="223">
        <f t="shared" ca="1" si="654"/>
        <v>5.0622837279112366E-4</v>
      </c>
      <c r="BM406" s="223">
        <f t="shared" ca="1" si="655"/>
        <v>-3.0793091339761697E-5</v>
      </c>
      <c r="BN406" s="223">
        <f t="shared" ca="1" si="656"/>
        <v>-5.3391821827401549E-4</v>
      </c>
      <c r="BO406" s="223">
        <f t="shared" ca="1" si="657"/>
        <v>-4.4931826875023321E-4</v>
      </c>
      <c r="BP406" s="223">
        <f t="shared" ca="1" si="658"/>
        <v>1.2988104977221295E-4</v>
      </c>
      <c r="BQ406" s="223">
        <f t="shared" ca="1" si="659"/>
        <v>5.6611025172027948E-4</v>
      </c>
      <c r="BR406" s="223">
        <f t="shared" ca="1" si="660"/>
        <v>3.7917811624190242E-4</v>
      </c>
      <c r="BS406" s="223">
        <f t="shared" ca="1" si="661"/>
        <v>-2.2514469768137972E-4</v>
      </c>
      <c r="BT406" s="223">
        <f t="shared" ca="1" si="662"/>
        <v>-5.8163333002032055E-4</v>
      </c>
      <c r="BU406" s="223">
        <f t="shared" ca="1" si="663"/>
        <v>-2.9787317208237075E-4</v>
      </c>
      <c r="BV406" s="223">
        <f t="shared" ca="1" si="664"/>
        <v>3.1377902408354091E-4</v>
      </c>
      <c r="BW406" s="223">
        <f t="shared" ca="1" si="665"/>
        <v>5.8003038055422077E-4</v>
      </c>
      <c r="BX406" s="223">
        <f t="shared" ca="1" si="666"/>
        <v>2.0779743719855789E-4</v>
      </c>
      <c r="BY406" s="223">
        <f t="shared" ca="1" si="667"/>
        <v>-3.9317421647889518E-4</v>
      </c>
      <c r="BZ406" s="223">
        <f t="shared" ca="1" si="668"/>
        <v>-5.6134860171252457E-4</v>
      </c>
      <c r="CA406" s="223">
        <f t="shared" ca="1" si="669"/>
        <v>-1.1160316595255516E-4</v>
      </c>
      <c r="CB406" s="223">
        <f t="shared" ca="1" si="670"/>
        <v>4.6099250603734318E-4</v>
      </c>
      <c r="CC406" s="223">
        <f t="shared" ca="1" si="671"/>
        <v>5.2613807315307149E-4</v>
      </c>
      <c r="CD406" s="223">
        <f t="shared" ca="1" si="672"/>
        <v>1.2122771267184819E-5</v>
      </c>
      <c r="CE406" s="223">
        <f t="shared" ca="1" si="673"/>
        <v>-5.1523700253599636E-4</v>
      </c>
      <c r="CF406" s="223">
        <f t="shared" ca="1" si="674"/>
        <v>-4.7543555886210895E-4</v>
      </c>
      <c r="CG406" s="223">
        <f t="shared" ca="1" si="675"/>
        <v>8.7714574965842536E-5</v>
      </c>
      <c r="CH406" s="223">
        <f t="shared" ca="1" si="676"/>
        <v>5.5431049222307569E-4</v>
      </c>
      <c r="CI406" s="223">
        <f t="shared" ca="1" si="677"/>
        <v>4.1073397993398811E-4</v>
      </c>
      <c r="CJ406" s="223">
        <f t="shared" ca="1" si="678"/>
        <v>-1.8496919051817965E-4</v>
      </c>
      <c r="CK406" s="223">
        <f t="shared" ca="1" si="679"/>
        <v>-5.7706246732201739E-4</v>
      </c>
      <c r="CL406" s="223">
        <f t="shared" ca="1" si="680"/>
        <v>-3.3393845593465818E-4</v>
      </c>
      <c r="CM406" s="223">
        <f t="shared" ca="1" si="681"/>
        <v>2.7677744093083565E-4</v>
      </c>
      <c r="CN406" s="223">
        <f t="shared" ca="1" si="682"/>
        <v>5.8282300240528842E-4</v>
      </c>
      <c r="CO406" s="223">
        <f t="shared" ca="1" si="683"/>
        <v>2.4731020919862526E-4</v>
      </c>
      <c r="CP406" s="223">
        <f t="shared" ca="1" si="684"/>
        <v>-3.6043605841538386E-4</v>
      </c>
      <c r="CQ406" s="223">
        <f t="shared" ca="1" si="685"/>
        <v>-5.7142248015783605E-4</v>
      </c>
      <c r="CR406" s="223">
        <f t="shared" ca="1" si="686"/>
        <v>-1.5339998378120919E-4</v>
      </c>
      <c r="CS406" s="223">
        <f t="shared" ca="1" si="687"/>
        <v>4.3348173880410214E-4</v>
      </c>
      <c r="CT406" s="223">
        <f t="shared" ca="1" si="688"/>
        <v>5.4319658571062184E-4</v>
      </c>
      <c r="CU406" s="223">
        <f t="shared" ca="1" si="689"/>
        <v>5.4972939526285738E-5</v>
      </c>
      <c r="CV406" s="223">
        <f t="shared" ca="1" si="690"/>
        <v>-4.9376367283975075E-4</v>
      </c>
      <c r="CW406" s="223">
        <f t="shared" ca="1" si="691"/>
        <v>-4.9897642248752862E-4</v>
      </c>
      <c r="CX406" s="223">
        <f t="shared" ca="1" si="692"/>
        <v>4.5072767277919916E-5</v>
      </c>
      <c r="CY406" s="223">
        <f t="shared" ca="1" si="693"/>
        <v>5.3950687614160169E-4</v>
      </c>
      <c r="CZ406" s="223">
        <f t="shared" ca="1" si="694"/>
        <v>4.4006404060174342E-4</v>
      </c>
      <c r="DA406" s="223">
        <f t="shared" ca="1" si="695"/>
        <v>-1.4379131928534636E-4</v>
      </c>
      <c r="DB406" s="223">
        <f t="shared" ca="1" si="696"/>
        <v>-5.6936445311509215E-4</v>
      </c>
      <c r="DC406" s="223">
        <f t="shared" ca="1" si="697"/>
        <v>-3.6819409836094013E-4</v>
      </c>
      <c r="DD406" s="223">
        <f t="shared" ca="1" si="698"/>
        <v>2.3827597684500352E-4</v>
      </c>
      <c r="DE406" s="223">
        <f t="shared" ca="1" si="699"/>
        <v>5.8245725590901011E-4</v>
      </c>
      <c r="DF406" s="223">
        <f t="shared" ca="1" si="700"/>
        <v>2.8548278574744095E-4</v>
      </c>
      <c r="DG406" s="223">
        <f t="shared" ca="1" si="701"/>
        <v>-3.2574466612219515E-4</v>
      </c>
      <c r="DH406" s="223">
        <f t="shared" ca="1" si="702"/>
        <v>-5.7839977067363163E-4</v>
      </c>
      <c r="DI406" s="223">
        <f t="shared" ca="1" si="703"/>
        <v>-1.9436551380678447E-4</v>
      </c>
      <c r="DJ406" s="223">
        <f t="shared" ca="1" si="704"/>
        <v>4.0362189647028825E-4</v>
      </c>
      <c r="DK406" s="223">
        <f t="shared" ca="1" si="705"/>
        <v>5.5731146890623101E-4</v>
      </c>
      <c r="DL406" s="223">
        <f t="shared" ca="1" si="706"/>
        <v>9.7525204663094332E-5</v>
      </c>
      <c r="DM406" s="223">
        <f t="shared" ca="1" si="707"/>
        <v>-4.6961459501940845E-4</v>
      </c>
      <c r="DN406" s="223">
        <f t="shared" ca="1" si="708"/>
        <v>-5.1981328964686394E-4</v>
      </c>
      <c r="DO406" s="223">
        <f t="shared" ca="1" si="709"/>
        <v>2.1867063588874467E-6</v>
      </c>
      <c r="DP406" s="223">
        <f t="shared" ca="1" si="710"/>
        <v>5.2177962555402741E-4</v>
      </c>
      <c r="DQ406" s="223">
        <f t="shared" ca="1" si="711"/>
        <v>4.670093561051766E-4</v>
      </c>
      <c r="DR406" s="223">
        <f t="shared" ca="1" si="712"/>
        <v>-1.0183423043484913E-4</v>
      </c>
      <c r="DS406" s="223">
        <f t="shared" ca="1" si="713"/>
        <v>-5.5858100360550603E-4</v>
      </c>
      <c r="DT406" s="223">
        <f t="shared" ca="1" si="714"/>
        <v>-4.0045446506690291E-4</v>
      </c>
      <c r="DU406" s="223">
        <f t="shared" ca="1" si="715"/>
        <v>1.9848327459579356E-4</v>
      </c>
      <c r="DV406" s="223">
        <f t="shared" ca="1" si="716"/>
        <v>5.7893512307733927E-4</v>
      </c>
      <c r="DW406" s="223">
        <f t="shared" ca="1" si="717"/>
        <v>3.2210830634531477E-4</v>
      </c>
      <c r="DX406" s="223">
        <f t="shared" ca="1" si="718"/>
        <v>-2.8928803525992623E-4</v>
      </c>
      <c r="DY406" s="223">
        <f t="shared" ca="1" si="719"/>
        <v>-5.8224266271807536E-4</v>
      </c>
      <c r="DZ406" s="223">
        <f t="shared" ca="1" si="720"/>
        <v>-2.3427776027271102E-4</v>
      </c>
      <c r="EA406" s="223">
        <f t="shared" ca="1" si="721"/>
        <v>3.7157479210864967E-4</v>
      </c>
      <c r="EB406" s="223">
        <f t="shared" ca="1" si="722"/>
        <v>5.6840623296491172E-4</v>
      </c>
      <c r="EC406" s="223">
        <f t="shared" ca="1" si="723"/>
        <v>1.3954897226598623E-4</v>
      </c>
      <c r="ED406" s="223">
        <f t="shared" ca="1" si="724"/>
        <v>-4.4292063502001722E-4</v>
      </c>
      <c r="EE406" s="223">
        <f t="shared" ca="1" si="725"/>
        <v>-5.3783324355162086E-4</v>
      </c>
      <c r="EF406" s="223">
        <f t="shared" ca="1" si="726"/>
        <v>-4.071120451136582E-5</v>
      </c>
      <c r="EG406" s="223">
        <f t="shared" ca="1" si="727"/>
        <v>5.0122480596722209E-4</v>
      </c>
      <c r="EH406" s="223">
        <f t="shared" ca="1" si="728"/>
        <v>4.9142390744495723E-4</v>
      </c>
      <c r="EI406" s="223">
        <f t="shared" ca="1" si="729"/>
        <v>-5.9325293066441007E-5</v>
      </c>
      <c r="EJ406" s="223">
        <f t="shared" ca="1" si="730"/>
        <v>-5.4477055524046209E-4</v>
      </c>
      <c r="EK406" s="223">
        <f t="shared" ca="1" si="731"/>
        <v>-4.3054473433024412E-4</v>
      </c>
      <c r="EL406" s="223">
        <f t="shared" ca="1" si="732"/>
        <v>1.5761497428443802E-4</v>
      </c>
      <c r="EM406" s="223">
        <f t="shared" ca="1" si="733"/>
        <v>5.7227569065325628E-4</v>
      </c>
      <c r="EN406" s="223">
        <f t="shared" ca="1" si="734"/>
        <v>3.5698829412279576E-4</v>
      </c>
      <c r="EO406" s="223">
        <f t="shared" ca="1" si="735"/>
        <v>-2.512637274699037E-4</v>
      </c>
      <c r="EP406" s="223">
        <f t="shared" ca="1" si="736"/>
        <v>-5.829303313262201E-4</v>
      </c>
      <c r="EQ406" s="223">
        <f t="shared" ca="1" si="737"/>
        <v>-2.7292043525727305E-4</v>
      </c>
      <c r="ER406" s="223">
        <f t="shared" ca="1" si="738"/>
        <v>3.3751409175435489E-4</v>
      </c>
      <c r="ES406" s="223">
        <f t="shared" ca="1" si="739"/>
        <v>5.7642075439895033E-4</v>
      </c>
      <c r="ET406" s="223">
        <f t="shared" ca="1" si="740"/>
        <v>1.8081651189728843E-4</v>
      </c>
      <c r="EU406" s="223">
        <f t="shared" ca="1" si="741"/>
        <v>-4.1382644972364835E-4</v>
      </c>
      <c r="EV406" s="223">
        <f t="shared" ca="1" si="742"/>
        <v>-5.5293863251028666E-4</v>
      </c>
      <c r="EW406" s="223">
        <f t="shared" ca="1" si="743"/>
        <v>-8.3388497837046593E-5</v>
      </c>
      <c r="EX406" s="223">
        <f t="shared" ca="1" si="744"/>
        <v>4.7795380572944999E-4</v>
      </c>
      <c r="EY406" s="223">
        <f t="shared" ca="1" si="745"/>
        <v>5.1317539005204388E-4</v>
      </c>
      <c r="EZ406" s="223">
        <f t="shared" ca="1" si="746"/>
        <v>-1.6494866794807027E-5</v>
      </c>
      <c r="FA406" s="223">
        <f t="shared" ca="1" si="747"/>
        <v>-5.2800794803622888E-4</v>
      </c>
      <c r="FB406" s="223">
        <f t="shared" ca="1" si="748"/>
        <v>-4.5830184437472605E-4</v>
      </c>
      <c r="FC406" s="223">
        <f t="shared" ca="1" si="749"/>
        <v>1.1589254477126085E-4</v>
      </c>
      <c r="FD406" s="223">
        <f t="shared" ca="1" si="750"/>
        <v>5.625150466780581E-4</v>
      </c>
      <c r="FE406" s="223">
        <f t="shared" ca="1" si="751"/>
        <v>3.8993373140402439E-4</v>
      </c>
      <c r="FF406" s="223">
        <f t="shared" ca="1" si="752"/>
        <v>-2.1187779977057414E-4</v>
      </c>
      <c r="FG406" s="223">
        <f t="shared" ca="1" si="753"/>
        <v>-5.8045904996229707E-4</v>
      </c>
      <c r="FH406" s="223">
        <f t="shared" ca="1" si="754"/>
        <v>-3.1008413075663444E-4</v>
      </c>
      <c r="FI406" s="223">
        <f t="shared" ca="1" si="755"/>
        <v>3.0162437329373822E-4</v>
      </c>
      <c r="FJ406" s="223">
        <f t="shared" ca="1" si="756"/>
        <v>5.813116018222968E-4</v>
      </c>
      <c r="FK406" s="223">
        <f t="shared" ca="1" si="757"/>
        <v>2.211041911842029E-4</v>
      </c>
      <c r="FL406" s="223">
        <f t="shared" ca="1" si="758"/>
        <v>-3.8248970304121928E-4</v>
      </c>
      <c r="FM406" s="223">
        <f t="shared" ca="1" si="759"/>
        <v>-5.6504759911132733E-4</v>
      </c>
      <c r="FN406" s="223">
        <f t="shared" ca="1" si="760"/>
        <v>-1.2561390166795043E-4</v>
      </c>
      <c r="FO406" s="223">
        <f t="shared" ca="1" si="761"/>
        <v>4.5209273240726019E-4</v>
      </c>
      <c r="FP406" s="223">
        <f t="shared" ca="1" si="762"/>
        <v>5.3214593075757825E-4</v>
      </c>
      <c r="FQ406" s="223">
        <f t="shared" ca="1" si="763"/>
        <v>2.6424946589146466E-5</v>
      </c>
      <c r="FR406" s="223">
        <f t="shared" ca="1" si="764"/>
        <v>-5.083840200135896E-4</v>
      </c>
      <c r="FS406" s="223">
        <f t="shared" ca="1" si="765"/>
        <v>-4.8357537701606895E-4</v>
      </c>
      <c r="FT406" s="223">
        <f t="shared" ca="1" si="766"/>
        <v>7.3542083516734552E-5</v>
      </c>
      <c r="FU406" s="223">
        <f t="shared" ca="1" si="767"/>
        <v>5.497060849271344E-4</v>
      </c>
      <c r="FV406" s="223">
        <f t="shared" ca="1" si="768"/>
        <v>4.2076608400989452E-4</v>
      </c>
      <c r="FW406" s="223">
        <f t="shared" ca="1" si="769"/>
        <v>-1.7134368791664017E-4</v>
      </c>
      <c r="FX406" s="223">
        <f t="shared" ca="1" si="770"/>
        <v>-5.748422107141357E-4</v>
      </c>
      <c r="FY406" s="223">
        <f t="shared" ca="1" si="771"/>
        <v>-3.4556745348492417E-4</v>
      </c>
      <c r="FZ406" s="223">
        <f t="shared" ca="1" si="772"/>
        <v>2.641001262207169E-4</v>
      </c>
      <c r="GA406" s="223">
        <f t="shared" ca="1" si="773"/>
        <v>5.8305227130900827E-4</v>
      </c>
      <c r="GB406" s="223">
        <f t="shared" ca="1" si="774"/>
        <v>2.6019368770204384E-4</v>
      </c>
      <c r="GC406" s="223">
        <f t="shared" ca="1" si="775"/>
        <v>-3.4908021151809995E-4</v>
      </c>
      <c r="GD406" s="223">
        <f t="shared" ca="1" si="776"/>
        <v>-5.7409452381557678E-4</v>
      </c>
      <c r="GE406" s="223">
        <f t="shared" ca="1" si="777"/>
        <v>-1.6715859288219824E-4</v>
      </c>
      <c r="GF406" s="223">
        <f t="shared" ca="1" si="778"/>
        <v>4.2378172939765678E-4</v>
      </c>
      <c r="GG406" s="223">
        <f t="shared" ca="1" si="779"/>
        <v>5.4823272655781983E-4</v>
      </c>
      <c r="GH406" s="223">
        <f t="shared" ca="1" si="780"/>
        <v>6.9201560898006877E-5</v>
      </c>
      <c r="GI406" s="223">
        <f t="shared" ca="1" si="781"/>
        <v>-4.8600511493877336E-4</v>
      </c>
      <c r="GJ406" s="223">
        <f t="shared" ca="1" si="782"/>
        <v>-5.062283727911242E-4</v>
      </c>
      <c r="GK406" s="223">
        <f t="shared" ca="1" si="783"/>
        <v>3.0793091339752264E-5</v>
      </c>
      <c r="GL406" s="223">
        <f t="shared" ca="1" si="784"/>
        <v>5.3391821827401505E-4</v>
      </c>
      <c r="GM406" s="223">
        <f t="shared" ca="1" si="785"/>
        <v>4.4931826875023917E-4</v>
      </c>
      <c r="GN406" s="223">
        <f t="shared" ca="1" si="786"/>
        <v>-1.2988104977221991E-4</v>
      </c>
      <c r="GO406" s="223">
        <f t="shared" ca="1" si="787"/>
        <v>-5.6611025172027926E-4</v>
      </c>
      <c r="GP406" s="223">
        <f t="shared" ca="1" si="788"/>
        <v>-3.79178116241897E-4</v>
      </c>
      <c r="GQ406" s="223">
        <f t="shared" ca="1" si="789"/>
        <v>2.2514469768137864E-4</v>
      </c>
      <c r="GR406" s="223">
        <f t="shared" ca="1" si="790"/>
        <v>5.816333300203199E-4</v>
      </c>
      <c r="GS406" s="223">
        <f t="shared" ca="1" si="791"/>
        <v>2.9787317208236467E-4</v>
      </c>
      <c r="GT406" s="223">
        <f t="shared" ca="1" si="792"/>
        <v>-3.1377902408353999E-4</v>
      </c>
      <c r="GU406" s="223">
        <f t="shared" ca="1" si="793"/>
        <v>-5.8003038055422001E-4</v>
      </c>
      <c r="GV406" s="223">
        <f t="shared" ca="1" si="794"/>
        <v>-2.0779743719855897E-4</v>
      </c>
      <c r="GW406" s="223">
        <f t="shared" ca="1" si="795"/>
        <v>3.9317421647888824E-4</v>
      </c>
      <c r="GX406" s="223">
        <f t="shared" ca="1" si="796"/>
        <v>5.6134860171252478E-4</v>
      </c>
      <c r="GY406" s="223">
        <f t="shared" ca="1" si="797"/>
        <v>1.116031659525563E-4</v>
      </c>
      <c r="GZ406" s="223">
        <f t="shared" ca="1" si="798"/>
        <v>-4.6099250603734757E-4</v>
      </c>
      <c r="HA406" s="223">
        <f t="shared" ca="1" si="799"/>
        <v>-5.2613807315307192E-4</v>
      </c>
      <c r="HB406" s="223">
        <f t="shared" ca="1" si="800"/>
        <v>-1.2122771267194198E-5</v>
      </c>
      <c r="HC406" s="223">
        <f t="shared" ca="1" si="801"/>
        <v>5.1523700253599571E-4</v>
      </c>
      <c r="HD406" s="223">
        <f t="shared" ca="1" si="802"/>
        <v>4.7543555886211443E-4</v>
      </c>
      <c r="HE406" s="223">
        <f t="shared" ca="1" si="803"/>
        <v>-8.7714574965849583E-5</v>
      </c>
      <c r="HF406" s="223">
        <f t="shared" ca="1" si="804"/>
        <v>-5.5431049222307526E-4</v>
      </c>
      <c r="HG406" s="223">
        <f t="shared" ca="1" si="805"/>
        <v>-4.1073397993398301E-4</v>
      </c>
      <c r="HH406" s="223">
        <f t="shared" ca="1" si="806"/>
        <v>1.8496919051817857E-4</v>
      </c>
      <c r="HI406" s="223">
        <f t="shared" ca="1" si="807"/>
        <v>5.7706246732201598E-4</v>
      </c>
      <c r="HJ406" s="223">
        <f t="shared" ca="1" si="808"/>
        <v>3.339384559346591E-4</v>
      </c>
      <c r="HK406" s="223">
        <f t="shared" ca="1" si="809"/>
        <v>-2.7677744093083457E-4</v>
      </c>
      <c r="HL406" s="223">
        <f t="shared" ca="1" si="810"/>
        <v>-5.8282300240528832E-4</v>
      </c>
      <c r="HM406" s="223">
        <f t="shared" ca="1" si="811"/>
        <v>-2.4731020919862629E-4</v>
      </c>
      <c r="HN406" s="223">
        <f t="shared" ca="1" si="812"/>
        <v>3.6043605841537649E-4</v>
      </c>
      <c r="HO406" s="223">
        <f t="shared" ca="1" si="813"/>
        <v>5.7142248015783627E-4</v>
      </c>
      <c r="HP406" s="223">
        <f t="shared" ca="1" si="814"/>
        <v>1.5339998378121827E-4</v>
      </c>
      <c r="HQ406" s="223">
        <f t="shared" ca="1" si="815"/>
        <v>-4.3348173880410691E-4</v>
      </c>
      <c r="HR406" s="223">
        <f t="shared" ca="1" si="816"/>
        <v>-5.4319658571062217E-4</v>
      </c>
      <c r="HS406" s="223">
        <f t="shared" ca="1" si="817"/>
        <v>-5.4972939526278636E-5</v>
      </c>
      <c r="HT406" s="223">
        <f t="shared" ca="1" si="818"/>
        <v>4.937636728397501E-4</v>
      </c>
      <c r="HU406" s="223">
        <f t="shared" ca="1" si="819"/>
        <v>4.989764224875335E-4</v>
      </c>
      <c r="HV406" s="223">
        <f t="shared" ca="1" si="820"/>
        <v>-4.5072767277918777E-5</v>
      </c>
      <c r="HW406" s="223">
        <f t="shared" ca="1" si="821"/>
        <v>-5.3950687614160125E-4</v>
      </c>
      <c r="HX406" s="223">
        <f t="shared" ca="1" si="822"/>
        <v>-4.4006404060173876E-4</v>
      </c>
      <c r="HY406" s="223">
        <f t="shared" ca="1" si="823"/>
        <v>1.4379131928534525E-4</v>
      </c>
      <c r="HZ406" s="223">
        <f t="shared" ca="1" si="824"/>
        <v>5.6936445311509009E-4</v>
      </c>
      <c r="IA406" s="223">
        <f t="shared" ca="1" si="825"/>
        <v>3.6819409836094099E-4</v>
      </c>
      <c r="IB406" s="223">
        <f t="shared" ca="1" si="826"/>
        <v>-2.3827597684500252E-4</v>
      </c>
      <c r="IC406" s="223">
        <f t="shared" ca="1" si="827"/>
        <v>-5.8245725590901044E-4</v>
      </c>
      <c r="ID406" s="223">
        <f t="shared" ca="1" si="828"/>
        <v>-2.8548278574744198E-4</v>
      </c>
      <c r="IE406" s="223">
        <f t="shared" ca="1" si="829"/>
        <v>7.8691661391507885E-4</v>
      </c>
      <c r="IF406" s="223">
        <f t="shared" ca="1" si="830"/>
        <v>5.783997706736338E-4</v>
      </c>
      <c r="IG406" s="223">
        <f t="shared" ca="1" si="831"/>
        <v>1.9436551380679331E-4</v>
      </c>
      <c r="IH406" s="223">
        <f t="shared" ca="1" si="832"/>
        <v>-4.0362189647029335E-4</v>
      </c>
      <c r="II406" s="223">
        <f t="shared" ca="1" si="833"/>
        <v>-5.5731146890622646E-4</v>
      </c>
      <c r="IJ406" s="223">
        <f t="shared" ca="1" si="834"/>
        <v>-9.7525204663103575E-5</v>
      </c>
      <c r="IK406" s="223">
        <f t="shared" ca="1" si="835"/>
        <v>4.696145950194078E-4</v>
      </c>
      <c r="IL406" s="223">
        <f t="shared" ca="1" si="836"/>
        <v>5.1981328964686069E-4</v>
      </c>
      <c r="IM406" s="223">
        <f t="shared" ca="1" si="837"/>
        <v>-2.1867063588697742E-6</v>
      </c>
      <c r="IN406" s="223">
        <f t="shared" ca="1" si="838"/>
        <v>-5.2177962555402687E-4</v>
      </c>
      <c r="IO406" s="223">
        <f t="shared" ca="1" si="839"/>
        <v>-4.6700935610517231E-4</v>
      </c>
      <c r="IP406" s="223">
        <f t="shared" ca="1" si="840"/>
        <v>1.0183423043486441E-4</v>
      </c>
      <c r="IQ406" s="223">
        <f t="shared" ca="1" si="841"/>
        <v>5.585810036055057E-4</v>
      </c>
      <c r="IR406" s="223">
        <f t="shared" ca="1" si="842"/>
        <v>4.0045446506690373E-4</v>
      </c>
      <c r="IS406" s="223">
        <f t="shared" ca="1" si="843"/>
        <v>-1.9848327459580809E-4</v>
      </c>
      <c r="IT406" s="223">
        <f t="shared" ca="1" si="844"/>
        <v>-5.7893512307733721E-4</v>
      </c>
      <c r="IU406" s="223">
        <f t="shared" ca="1" si="845"/>
        <v>-3.2210830634531575E-4</v>
      </c>
      <c r="IV406" s="223">
        <f t="shared" ca="1" si="846"/>
        <v>2.8928803525992525E-4</v>
      </c>
      <c r="IW406" s="223">
        <f t="shared" ca="1" si="847"/>
        <v>5.8224266271807634E-4</v>
      </c>
      <c r="IX406" s="223">
        <f t="shared" ca="1" si="848"/>
        <v>2.3427776027271205E-4</v>
      </c>
      <c r="IY406" s="223">
        <f t="shared" ca="1" si="849"/>
        <v>-3.7157479210864875E-4</v>
      </c>
      <c r="IZ406" s="223">
        <f t="shared" ca="1" si="850"/>
        <v>-5.6840623296490825E-4</v>
      </c>
      <c r="JA406" s="223">
        <f t="shared" ca="1" si="851"/>
        <v>-1.3954897226600341E-4</v>
      </c>
      <c r="JB406" s="223">
        <f t="shared" ca="1" si="852"/>
        <v>4.4292063502001652E-4</v>
      </c>
    </row>
    <row r="407" spans="2:262">
      <c r="B407" s="230">
        <v>46</v>
      </c>
      <c r="C407" s="229">
        <f t="shared" si="853"/>
        <v>8.9843750000000047E-4</v>
      </c>
      <c r="D407" s="226">
        <f t="shared" ca="1" si="597"/>
        <v>50.059194460178674</v>
      </c>
      <c r="E407" s="225">
        <f ca="1">AZ361</f>
        <v>5.9194460178675093E-2</v>
      </c>
      <c r="F407" s="224">
        <v>46</v>
      </c>
      <c r="G407" s="223">
        <f t="shared" ca="1" si="854"/>
        <v>-2.3521029678976536E-4</v>
      </c>
      <c r="H407" s="223">
        <f t="shared" ca="1" si="598"/>
        <v>-1.7096875729185281E-5</v>
      </c>
      <c r="I407" s="223">
        <f t="shared" ca="1" si="599"/>
        <v>2.2059058419024991E-4</v>
      </c>
      <c r="J407" s="223">
        <f t="shared" ca="1" si="600"/>
        <v>2.0572613139579094E-4</v>
      </c>
      <c r="K407" s="223">
        <f t="shared" ca="1" si="601"/>
        <v>-4.4672073530294045E-5</v>
      </c>
      <c r="L407" s="223">
        <f t="shared" ca="1" si="602"/>
        <v>-2.439256765397296E-4</v>
      </c>
      <c r="M407" s="223">
        <f t="shared" ca="1" si="603"/>
        <v>-1.6391125731568358E-4</v>
      </c>
      <c r="N407" s="223">
        <f t="shared" ca="1" si="604"/>
        <v>1.037634906679653E-4</v>
      </c>
      <c r="O407" s="223">
        <f t="shared" ca="1" si="605"/>
        <v>2.5264047521007186E-4</v>
      </c>
      <c r="P407" s="223">
        <f t="shared" ca="1" si="606"/>
        <v>1.1227195329746112E-4</v>
      </c>
      <c r="Q407" s="223">
        <f t="shared" ca="1" si="607"/>
        <v>-1.5663558424667927E-4</v>
      </c>
      <c r="R407" s="223">
        <f t="shared" ca="1" si="608"/>
        <v>-2.4621263701165268E-4</v>
      </c>
      <c r="S407" s="223">
        <f t="shared" ca="1" si="609"/>
        <v>-5.3903349795787078E-5</v>
      </c>
      <c r="T407" s="223">
        <f t="shared" ca="1" si="610"/>
        <v>2.0011933349536678E-4</v>
      </c>
      <c r="U407" s="223">
        <f t="shared" ca="1" si="611"/>
        <v>2.2502743045542211E-4</v>
      </c>
      <c r="V407" s="223">
        <f t="shared" ca="1" si="612"/>
        <v>-7.6960853898782081E-6</v>
      </c>
      <c r="W407" s="223">
        <f t="shared" ca="1" si="613"/>
        <v>-2.3160843147125571E-4</v>
      </c>
      <c r="X407" s="223">
        <f t="shared" ca="1" si="614"/>
        <v>-1.9035464372398937E-4</v>
      </c>
      <c r="Y407" s="223">
        <f t="shared" ca="1" si="615"/>
        <v>6.8834236506659172E-5</v>
      </c>
      <c r="Z407" s="223">
        <f t="shared" ca="1" si="616"/>
        <v>2.4921550056560264E-4</v>
      </c>
      <c r="AA407" s="223">
        <f t="shared" ca="1" si="617"/>
        <v>1.4427247675054259E-4</v>
      </c>
      <c r="AB407" s="223">
        <f t="shared" ca="1" si="618"/>
        <v>-1.258466360126094E-4</v>
      </c>
      <c r="AC407" s="223">
        <f t="shared" ca="1" si="619"/>
        <v>-2.5188521718705879E-4</v>
      </c>
      <c r="AD407" s="223">
        <f t="shared" ca="1" si="620"/>
        <v>-8.9542979123629563E-5</v>
      </c>
      <c r="AE407" s="223">
        <f t="shared" ca="1" si="621"/>
        <v>1.7531610357659989E-4</v>
      </c>
      <c r="AF407" s="223">
        <f t="shared" ca="1" si="622"/>
        <v>2.3945756521268232E-4</v>
      </c>
      <c r="AG407" s="223">
        <f t="shared" ca="1" si="623"/>
        <v>2.9446499757592869E-5</v>
      </c>
      <c r="AH407" s="223">
        <f t="shared" ca="1" si="624"/>
        <v>-2.1427756330257789E-4</v>
      </c>
      <c r="AI407" s="223">
        <f t="shared" ca="1" si="625"/>
        <v>-2.1267742695328651E-4</v>
      </c>
      <c r="AJ407" s="223">
        <f t="shared" ca="1" si="626"/>
        <v>3.2414928999528216E-5</v>
      </c>
      <c r="AK407" s="223">
        <f t="shared" ca="1" si="627"/>
        <v>2.4039576294714569E-4</v>
      </c>
      <c r="AL407" s="223">
        <f t="shared" ca="1" si="628"/>
        <v>1.7314993677469259E-4</v>
      </c>
      <c r="AM407" s="223">
        <f t="shared" ca="1" si="629"/>
        <v>-9.2333488156842828E-5</v>
      </c>
      <c r="AN407" s="223">
        <f t="shared" ca="1" si="630"/>
        <v>-2.5210524308597862E-4</v>
      </c>
      <c r="AO407" s="223">
        <f t="shared" ca="1" si="631"/>
        <v>-1.2324427336693556E-4</v>
      </c>
      <c r="AP407" s="223">
        <f t="shared" ca="1" si="632"/>
        <v>1.4671780945768337E-4</v>
      </c>
      <c r="AQ407" s="223">
        <f t="shared" ca="1" si="633"/>
        <v>2.4870416682806843E-4</v>
      </c>
      <c r="AR407" s="223">
        <f t="shared" ca="1" si="634"/>
        <v>6.5951657111666342E-5</v>
      </c>
      <c r="AS407" s="223">
        <f t="shared" ca="1" si="635"/>
        <v>-1.9230823299154701E-4</v>
      </c>
      <c r="AT407" s="223">
        <f t="shared" ca="1" si="636"/>
        <v>-2.3039638615989373E-4</v>
      </c>
      <c r="AU407" s="223">
        <f t="shared" ca="1" si="637"/>
        <v>-4.7060638296375309E-6</v>
      </c>
      <c r="AV407" s="223">
        <f t="shared" ca="1" si="638"/>
        <v>2.263721830391539E-4</v>
      </c>
      <c r="AW407" s="223">
        <f t="shared" ca="1" si="639"/>
        <v>1.9827922356828313E-4</v>
      </c>
      <c r="AX407" s="223">
        <f t="shared" ca="1" si="640"/>
        <v>-5.6821599123110989E-5</v>
      </c>
      <c r="AY407" s="223">
        <f t="shared" ca="1" si="641"/>
        <v>-2.4686795181216322E-4</v>
      </c>
      <c r="AZ407" s="223">
        <f t="shared" ca="1" si="642"/>
        <v>-1.5427770128087186E-4</v>
      </c>
      <c r="BA407" s="223">
        <f t="shared" ca="1" si="643"/>
        <v>1.1494351784145801E-4</v>
      </c>
      <c r="BB407" s="223">
        <f t="shared" ca="1" si="644"/>
        <v>2.5256707430069199E-4</v>
      </c>
      <c r="BC407" s="223">
        <f t="shared" ca="1" si="645"/>
        <v>1.0102916025863207E-4</v>
      </c>
      <c r="BD407" s="223">
        <f t="shared" ca="1" si="646"/>
        <v>-1.6617601019356683E-4</v>
      </c>
      <c r="BE407" s="223">
        <f t="shared" ca="1" si="647"/>
        <v>-2.4312795938699668E-4</v>
      </c>
      <c r="BF407" s="223">
        <f t="shared" ca="1" si="648"/>
        <v>-4.1725184588874687E-5</v>
      </c>
      <c r="BG407" s="223">
        <f t="shared" ca="1" si="649"/>
        <v>2.0744832899641184E-4</v>
      </c>
      <c r="BH407" s="223">
        <f t="shared" ca="1" si="650"/>
        <v>2.1911636396090899E-4</v>
      </c>
      <c r="BI407" s="223">
        <f t="shared" ca="1" si="651"/>
        <v>-2.0079694065590735E-5</v>
      </c>
      <c r="BJ407" s="223">
        <f t="shared" ca="1" si="652"/>
        <v>-2.3628671490543996E-4</v>
      </c>
      <c r="BK407" s="223">
        <f t="shared" ca="1" si="653"/>
        <v>-1.8197148286986677E-4</v>
      </c>
      <c r="BL407" s="223">
        <f t="shared" ca="1" si="654"/>
        <v>8.0681046185292484E-5</v>
      </c>
      <c r="BM407" s="223">
        <f t="shared" ca="1" si="655"/>
        <v>2.509626673494798E-4</v>
      </c>
      <c r="BN407" s="223">
        <f t="shared" ca="1" si="656"/>
        <v>1.3391968718694757E-4</v>
      </c>
      <c r="BO407" s="223">
        <f t="shared" ca="1" si="657"/>
        <v>-1.3644657861474154E-4</v>
      </c>
      <c r="BP407" s="223">
        <f t="shared" ca="1" si="658"/>
        <v>-2.5059654652268264E-4</v>
      </c>
      <c r="BQ407" s="223">
        <f t="shared" ca="1" si="659"/>
        <v>-7.784108110888281E-5</v>
      </c>
      <c r="BR407" s="223">
        <f t="shared" ca="1" si="660"/>
        <v>1.8403384511023868E-4</v>
      </c>
      <c r="BS407" s="223">
        <f t="shared" ca="1" si="661"/>
        <v>2.3521029678976547E-4</v>
      </c>
      <c r="BT407" s="223">
        <f t="shared" ca="1" si="662"/>
        <v>1.7096875729187883E-5</v>
      </c>
      <c r="BU407" s="223">
        <f t="shared" ca="1" si="663"/>
        <v>-2.2059058419024924E-4</v>
      </c>
      <c r="BV407" s="223">
        <f t="shared" ca="1" si="664"/>
        <v>-2.0572613139579094E-4</v>
      </c>
      <c r="BW407" s="223">
        <f t="shared" ca="1" si="665"/>
        <v>4.4672073530291795E-5</v>
      </c>
      <c r="BX407" s="223">
        <f t="shared" ca="1" si="666"/>
        <v>2.4392567653972933E-4</v>
      </c>
      <c r="BY407" s="223">
        <f t="shared" ca="1" si="667"/>
        <v>1.6391125731568618E-4</v>
      </c>
      <c r="BZ407" s="223">
        <f t="shared" ca="1" si="668"/>
        <v>-1.0376349066796343E-4</v>
      </c>
      <c r="CA407" s="223">
        <f t="shared" ca="1" si="669"/>
        <v>-2.5264047521007186E-4</v>
      </c>
      <c r="CB407" s="223">
        <f t="shared" ca="1" si="670"/>
        <v>-1.1227195329746378E-4</v>
      </c>
      <c r="CC407" s="223">
        <f t="shared" ca="1" si="671"/>
        <v>1.5663558424667802E-4</v>
      </c>
      <c r="CD407" s="223">
        <f t="shared" ca="1" si="672"/>
        <v>2.4621263701165284E-4</v>
      </c>
      <c r="CE407" s="223">
        <f t="shared" ca="1" si="673"/>
        <v>5.3903349795789992E-5</v>
      </c>
      <c r="CF407" s="223">
        <f t="shared" ca="1" si="674"/>
        <v>-2.0011933349536583E-4</v>
      </c>
      <c r="CG407" s="223">
        <f t="shared" ca="1" si="675"/>
        <v>-2.25027430455422E-4</v>
      </c>
      <c r="CH407" s="223">
        <f t="shared" ca="1" si="676"/>
        <v>7.6960853898757416E-6</v>
      </c>
      <c r="CI407" s="223">
        <f t="shared" ca="1" si="677"/>
        <v>2.3160843147125506E-4</v>
      </c>
      <c r="CJ407" s="223">
        <f t="shared" ca="1" si="678"/>
        <v>1.9035464372398926E-4</v>
      </c>
      <c r="CK407" s="223">
        <f t="shared" ca="1" si="679"/>
        <v>-6.883423650665676E-5</v>
      </c>
      <c r="CL407" s="223">
        <f t="shared" ca="1" si="680"/>
        <v>-2.4921550056560254E-4</v>
      </c>
      <c r="CM407" s="223">
        <f t="shared" ca="1" si="681"/>
        <v>-1.4427247675054535E-4</v>
      </c>
      <c r="CN407" s="223">
        <f t="shared" ca="1" si="682"/>
        <v>1.2584663601260799E-4</v>
      </c>
      <c r="CO407" s="223">
        <f t="shared" ca="1" si="683"/>
        <v>2.5188521718705884E-4</v>
      </c>
      <c r="CP407" s="223">
        <f t="shared" ca="1" si="684"/>
        <v>8.9542979123632762E-5</v>
      </c>
      <c r="CQ407" s="223">
        <f t="shared" ca="1" si="685"/>
        <v>-1.7531610357659873E-4</v>
      </c>
      <c r="CR407" s="223">
        <f t="shared" ca="1" si="686"/>
        <v>-2.3945756521268256E-4</v>
      </c>
      <c r="CS407" s="223">
        <f t="shared" ca="1" si="687"/>
        <v>-2.9446499757595376E-5</v>
      </c>
      <c r="CT407" s="223">
        <f t="shared" ca="1" si="688"/>
        <v>2.1427756330257702E-4</v>
      </c>
      <c r="CU407" s="223">
        <f t="shared" ca="1" si="689"/>
        <v>2.1267742695328646E-4</v>
      </c>
      <c r="CV407" s="223">
        <f t="shared" ca="1" si="690"/>
        <v>-3.2414928999526617E-5</v>
      </c>
      <c r="CW407" s="223">
        <f t="shared" ca="1" si="691"/>
        <v>-2.4039576294714523E-4</v>
      </c>
      <c r="CX407" s="223">
        <f t="shared" ca="1" si="692"/>
        <v>-1.7314993677469245E-4</v>
      </c>
      <c r="CY407" s="223">
        <f t="shared" ca="1" si="693"/>
        <v>9.233348815684131E-5</v>
      </c>
      <c r="CZ407" s="223">
        <f t="shared" ca="1" si="694"/>
        <v>2.5210524308597851E-4</v>
      </c>
      <c r="DA407" s="223">
        <f t="shared" ca="1" si="695"/>
        <v>1.2324427336693854E-4</v>
      </c>
      <c r="DB407" s="223">
        <f t="shared" ca="1" si="696"/>
        <v>-1.4671780945768207E-4</v>
      </c>
      <c r="DC407" s="223">
        <f t="shared" ca="1" si="697"/>
        <v>-2.4870416682806838E-4</v>
      </c>
      <c r="DD407" s="223">
        <f t="shared" ca="1" si="698"/>
        <v>-6.5951657111669635E-5</v>
      </c>
      <c r="DE407" s="223">
        <f t="shared" ca="1" si="699"/>
        <v>1.9230823299154595E-4</v>
      </c>
      <c r="DF407" s="223">
        <f t="shared" ca="1" si="700"/>
        <v>2.3039638615989367E-4</v>
      </c>
      <c r="DG407" s="223">
        <f t="shared" ca="1" si="701"/>
        <v>4.7060638296409461E-6</v>
      </c>
      <c r="DH407" s="223">
        <f t="shared" ca="1" si="702"/>
        <v>-2.2637218303915316E-4</v>
      </c>
      <c r="DI407" s="223">
        <f t="shared" ca="1" si="703"/>
        <v>-1.9827922356828299E-4</v>
      </c>
      <c r="DJ407" s="223">
        <f t="shared" ca="1" si="704"/>
        <v>5.6821599123109417E-5</v>
      </c>
      <c r="DK407" s="223">
        <f t="shared" ca="1" si="705"/>
        <v>2.4686795181216289E-4</v>
      </c>
      <c r="DL407" s="223">
        <f t="shared" ca="1" si="706"/>
        <v>1.5427770128087454E-4</v>
      </c>
      <c r="DM407" s="223">
        <f t="shared" ca="1" si="707"/>
        <v>-1.1494351784145656E-4</v>
      </c>
      <c r="DN407" s="223">
        <f t="shared" ca="1" si="708"/>
        <v>-2.5256707430069205E-4</v>
      </c>
      <c r="DO407" s="223">
        <f t="shared" ca="1" si="709"/>
        <v>-1.0102916025863519E-4</v>
      </c>
      <c r="DP407" s="223">
        <f t="shared" ca="1" si="710"/>
        <v>1.6617601019356835E-4</v>
      </c>
      <c r="DQ407" s="223">
        <f t="shared" ca="1" si="711"/>
        <v>2.4312795938699763E-4</v>
      </c>
      <c r="DR407" s="223">
        <f t="shared" ca="1" si="712"/>
        <v>4.1725184588878021E-5</v>
      </c>
      <c r="DS407" s="223">
        <f t="shared" ca="1" si="713"/>
        <v>-2.0744832899641092E-4</v>
      </c>
      <c r="DT407" s="223">
        <f t="shared" ca="1" si="714"/>
        <v>-2.1911636396090893E-4</v>
      </c>
      <c r="DU407" s="223">
        <f t="shared" ca="1" si="715"/>
        <v>2.0079694065592687E-5</v>
      </c>
      <c r="DV407" s="223">
        <f t="shared" ca="1" si="716"/>
        <v>2.3628671490543812E-4</v>
      </c>
      <c r="DW407" s="223">
        <f t="shared" ca="1" si="717"/>
        <v>1.8197148286987037E-4</v>
      </c>
      <c r="DX407" s="223">
        <f t="shared" ca="1" si="718"/>
        <v>-8.0681046185290979E-5</v>
      </c>
      <c r="DY407" s="223">
        <f t="shared" ca="1" si="719"/>
        <v>-2.5096266734947958E-4</v>
      </c>
      <c r="DZ407" s="223">
        <f t="shared" ca="1" si="720"/>
        <v>-1.3391968718694589E-4</v>
      </c>
      <c r="EA407" s="223">
        <f t="shared" ca="1" si="721"/>
        <v>1.3644657861474322E-4</v>
      </c>
      <c r="EB407" s="223">
        <f t="shared" ca="1" si="722"/>
        <v>2.5059654652268335E-4</v>
      </c>
      <c r="EC407" s="223">
        <f t="shared" ca="1" si="723"/>
        <v>7.7841081108884327E-5</v>
      </c>
      <c r="ED407" s="223">
        <f t="shared" ca="1" si="724"/>
        <v>-1.840338451102376E-4</v>
      </c>
      <c r="EE407" s="223">
        <f t="shared" ca="1" si="725"/>
        <v>-2.3521029678976607E-4</v>
      </c>
      <c r="EF407" s="223">
        <f t="shared" ca="1" si="726"/>
        <v>-1.7096875729185918E-5</v>
      </c>
      <c r="EG407" s="223">
        <f t="shared" ca="1" si="727"/>
        <v>2.2059058419024669E-4</v>
      </c>
      <c r="EH407" s="223">
        <f t="shared" ca="1" si="728"/>
        <v>2.0572613139579397E-4</v>
      </c>
      <c r="EI407" s="223">
        <f t="shared" ca="1" si="729"/>
        <v>-4.4672073530290223E-5</v>
      </c>
      <c r="EJ407" s="223">
        <f t="shared" ca="1" si="730"/>
        <v>-2.4392567653972889E-4</v>
      </c>
      <c r="EK407" s="223">
        <f t="shared" ca="1" si="731"/>
        <v>-1.6391125731568469E-4</v>
      </c>
      <c r="EL407" s="223">
        <f t="shared" ca="1" si="732"/>
        <v>1.0376349066796523E-4</v>
      </c>
      <c r="EM407" s="223">
        <f t="shared" ca="1" si="733"/>
        <v>2.5264047521007175E-4</v>
      </c>
      <c r="EN407" s="223">
        <f t="shared" ca="1" si="734"/>
        <v>1.1227195329746524E-4</v>
      </c>
      <c r="EO407" s="223">
        <f t="shared" ca="1" si="735"/>
        <v>-1.5663558424667675E-4</v>
      </c>
      <c r="EP407" s="223">
        <f t="shared" ca="1" si="736"/>
        <v>-2.4621263701165322E-4</v>
      </c>
      <c r="EQ407" s="223">
        <f t="shared" ca="1" si="737"/>
        <v>-5.390334979578804E-5</v>
      </c>
      <c r="ER407" s="223">
        <f t="shared" ca="1" si="738"/>
        <v>2.0011933349536263E-4</v>
      </c>
      <c r="ES407" s="223">
        <f t="shared" ca="1" si="739"/>
        <v>2.2502743045542436E-4</v>
      </c>
      <c r="ET407" s="223">
        <f t="shared" ca="1" si="740"/>
        <v>-7.6960853898741424E-6</v>
      </c>
      <c r="EU407" s="223">
        <f t="shared" ca="1" si="741"/>
        <v>-2.316084314712544E-4</v>
      </c>
      <c r="EV407" s="223">
        <f t="shared" ca="1" si="742"/>
        <v>-1.9035464372399035E-4</v>
      </c>
      <c r="EW407" s="223">
        <f t="shared" ca="1" si="743"/>
        <v>6.8834236506658643E-5</v>
      </c>
      <c r="EX407" s="223">
        <f t="shared" ca="1" si="744"/>
        <v>2.4921550056560167E-4</v>
      </c>
      <c r="EY407" s="223">
        <f t="shared" ca="1" si="745"/>
        <v>1.4427247675054668E-4</v>
      </c>
      <c r="EZ407" s="223">
        <f t="shared" ca="1" si="746"/>
        <v>-1.2584663601260661E-4</v>
      </c>
      <c r="FA407" s="223">
        <f t="shared" ca="1" si="747"/>
        <v>-2.5188521718705901E-4</v>
      </c>
      <c r="FB407" s="223">
        <f t="shared" ca="1" si="748"/>
        <v>-8.9542979123630905E-5</v>
      </c>
      <c r="FC407" s="223">
        <f t="shared" ca="1" si="749"/>
        <v>1.7531610357660016E-4</v>
      </c>
      <c r="FD407" s="223">
        <f t="shared" ca="1" si="750"/>
        <v>2.3945756521268419E-4</v>
      </c>
      <c r="FE407" s="223">
        <f t="shared" ca="1" si="751"/>
        <v>2.9446499757596962E-5</v>
      </c>
      <c r="FF407" s="223">
        <f t="shared" ca="1" si="752"/>
        <v>-2.1427756330257616E-4</v>
      </c>
      <c r="FG407" s="223">
        <f t="shared" ca="1" si="753"/>
        <v>-2.1267742695328732E-4</v>
      </c>
      <c r="FH407" s="223">
        <f t="shared" ca="1" si="754"/>
        <v>3.2414928999528595E-5</v>
      </c>
      <c r="FI407" s="223">
        <f t="shared" ca="1" si="755"/>
        <v>2.4039576294714363E-4</v>
      </c>
      <c r="FJ407" s="223">
        <f t="shared" ca="1" si="756"/>
        <v>1.7314993677469622E-4</v>
      </c>
      <c r="FK407" s="223">
        <f t="shared" ca="1" si="757"/>
        <v>-9.2333488156839819E-5</v>
      </c>
      <c r="FL407" s="223">
        <f t="shared" ca="1" si="758"/>
        <v>-2.521052430859784E-4</v>
      </c>
      <c r="FM407" s="223">
        <f t="shared" ca="1" si="759"/>
        <v>-1.2324427336693684E-4</v>
      </c>
      <c r="FN407" s="223">
        <f t="shared" ca="1" si="760"/>
        <v>1.467178094576837E-4</v>
      </c>
      <c r="FO407" s="223">
        <f t="shared" ca="1" si="761"/>
        <v>2.4870416682806935E-4</v>
      </c>
      <c r="FP407" s="223">
        <f t="shared" ca="1" si="762"/>
        <v>6.595165711167118E-5</v>
      </c>
      <c r="FQ407" s="223">
        <f t="shared" ca="1" si="763"/>
        <v>-1.9230823299154492E-4</v>
      </c>
      <c r="FR407" s="223">
        <f t="shared" ca="1" si="764"/>
        <v>-2.3039638615989433E-4</v>
      </c>
      <c r="FS407" s="223">
        <f t="shared" ca="1" si="765"/>
        <v>-4.7060638296389404E-6</v>
      </c>
      <c r="FT407" s="223">
        <f t="shared" ca="1" si="766"/>
        <v>2.2637218303915086E-4</v>
      </c>
      <c r="FU407" s="223">
        <f t="shared" ca="1" si="767"/>
        <v>1.9827922356828624E-4</v>
      </c>
      <c r="FV407" s="223">
        <f t="shared" ca="1" si="768"/>
        <v>-5.6821599123107845E-5</v>
      </c>
      <c r="FW407" s="223">
        <f t="shared" ca="1" si="769"/>
        <v>-2.4686795181216251E-4</v>
      </c>
      <c r="FX407" s="223">
        <f t="shared" ca="1" si="770"/>
        <v>-1.5427770128087297E-4</v>
      </c>
      <c r="FY407" s="223">
        <f t="shared" ca="1" si="771"/>
        <v>1.1494351784145834E-4</v>
      </c>
      <c r="FZ407" s="223">
        <f t="shared" ca="1" si="772"/>
        <v>2.5256707430069221E-4</v>
      </c>
      <c r="GA407" s="223">
        <f t="shared" ca="1" si="773"/>
        <v>1.0102916025863668E-4</v>
      </c>
      <c r="GB407" s="223">
        <f t="shared" ca="1" si="774"/>
        <v>-1.6617601019356442E-4</v>
      </c>
      <c r="GC407" s="223">
        <f t="shared" ca="1" si="775"/>
        <v>-2.4312795938699708E-4</v>
      </c>
      <c r="GD407" s="223">
        <f t="shared" ca="1" si="776"/>
        <v>-4.172518458887611E-5</v>
      </c>
      <c r="GE407" s="223">
        <f t="shared" ca="1" si="777"/>
        <v>2.0744832899640797E-4</v>
      </c>
      <c r="GF407" s="223">
        <f t="shared" ca="1" si="778"/>
        <v>2.1911636396091153E-4</v>
      </c>
      <c r="GG407" s="223">
        <f t="shared" ca="1" si="779"/>
        <v>-2.0079694065587537E-5</v>
      </c>
      <c r="GH407" s="223">
        <f t="shared" ca="1" si="780"/>
        <v>-2.3628671490543882E-4</v>
      </c>
      <c r="GI407" s="223">
        <f t="shared" ca="1" si="781"/>
        <v>-1.8197148286986899E-4</v>
      </c>
      <c r="GJ407" s="223">
        <f t="shared" ca="1" si="782"/>
        <v>8.068104618529285E-5</v>
      </c>
      <c r="GK407" s="223">
        <f t="shared" ca="1" si="783"/>
        <v>2.5096266734947898E-4</v>
      </c>
      <c r="GL407" s="223">
        <f t="shared" ca="1" si="784"/>
        <v>1.3391968718695028E-4</v>
      </c>
      <c r="GM407" s="223">
        <f t="shared" ca="1" si="785"/>
        <v>-1.3644657861473886E-4</v>
      </c>
      <c r="GN407" s="223">
        <f t="shared" ca="1" si="786"/>
        <v>-2.5059654652268308E-4</v>
      </c>
      <c r="GO407" s="223">
        <f t="shared" ca="1" si="787"/>
        <v>-7.7841081108882457E-5</v>
      </c>
      <c r="GP407" s="223">
        <f t="shared" ca="1" si="788"/>
        <v>1.8403384511023896E-4</v>
      </c>
      <c r="GQ407" s="223">
        <f t="shared" ca="1" si="789"/>
        <v>2.3521029678976797E-4</v>
      </c>
      <c r="GR407" s="223">
        <f t="shared" ca="1" si="790"/>
        <v>1.7096875729191081E-5</v>
      </c>
      <c r="GS407" s="223">
        <f t="shared" ca="1" si="791"/>
        <v>-2.2059058419024766E-4</v>
      </c>
      <c r="GT407" s="223">
        <f t="shared" ca="1" si="792"/>
        <v>-2.0572613139579281E-4</v>
      </c>
      <c r="GU407" s="223">
        <f t="shared" ca="1" si="793"/>
        <v>4.4672073530292148E-5</v>
      </c>
      <c r="GV407" s="223">
        <f t="shared" ca="1" si="794"/>
        <v>2.4392567653972754E-4</v>
      </c>
      <c r="GW407" s="223">
        <f t="shared" ca="1" si="795"/>
        <v>1.6391125731568865E-4</v>
      </c>
      <c r="GX407" s="223">
        <f t="shared" ca="1" si="796"/>
        <v>-1.0376349066796046E-4</v>
      </c>
      <c r="GY407" s="223">
        <f t="shared" ca="1" si="797"/>
        <v>-2.5264047521007181E-4</v>
      </c>
      <c r="GZ407" s="223">
        <f t="shared" ca="1" si="798"/>
        <v>-1.1227195329746345E-4</v>
      </c>
      <c r="HA407" s="223">
        <f t="shared" ca="1" si="799"/>
        <v>1.5663558424667829E-4</v>
      </c>
      <c r="HB407" s="223">
        <f t="shared" ca="1" si="800"/>
        <v>2.4621263701165441E-4</v>
      </c>
      <c r="HC407" s="223">
        <f t="shared" ca="1" si="801"/>
        <v>5.3903349795793136E-5</v>
      </c>
      <c r="HD407" s="223">
        <f t="shared" ca="1" si="802"/>
        <v>-2.0011933349536385E-4</v>
      </c>
      <c r="HE407" s="223">
        <f t="shared" ca="1" si="803"/>
        <v>-2.2502743045542346E-4</v>
      </c>
      <c r="HF407" s="223">
        <f t="shared" ca="1" si="804"/>
        <v>7.6960853898760939E-6</v>
      </c>
      <c r="HG407" s="223">
        <f t="shared" ca="1" si="805"/>
        <v>2.3160843147125232E-4</v>
      </c>
      <c r="HH407" s="223">
        <f t="shared" ca="1" si="806"/>
        <v>1.9035464372399373E-4</v>
      </c>
      <c r="HI407" s="223">
        <f t="shared" ca="1" si="807"/>
        <v>-6.883423650665367E-5</v>
      </c>
      <c r="HJ407" s="223">
        <f t="shared" ca="1" si="808"/>
        <v>-2.4921550056560199E-4</v>
      </c>
      <c r="HK407" s="223">
        <f t="shared" ca="1" si="809"/>
        <v>-1.4427247675054505E-4</v>
      </c>
      <c r="HL407" s="223">
        <f t="shared" ca="1" si="810"/>
        <v>1.2584663601260832E-4</v>
      </c>
      <c r="HM407" s="223">
        <f t="shared" ca="1" si="811"/>
        <v>2.5188521718705938E-4</v>
      </c>
      <c r="HN407" s="223">
        <f t="shared" ca="1" si="812"/>
        <v>8.9542979123635798E-5</v>
      </c>
      <c r="HO407" s="223">
        <f t="shared" ca="1" si="813"/>
        <v>-1.7531610357659642E-4</v>
      </c>
      <c r="HP407" s="223">
        <f t="shared" ca="1" si="814"/>
        <v>-2.3945756521268356E-4</v>
      </c>
      <c r="HQ407" s="223">
        <f t="shared" ca="1" si="815"/>
        <v>-2.944649975759501E-5</v>
      </c>
      <c r="HR407" s="223">
        <f t="shared" ca="1" si="816"/>
        <v>2.1427756330257339E-4</v>
      </c>
      <c r="HS407" s="223">
        <f t="shared" ca="1" si="817"/>
        <v>2.1267742695329012E-4</v>
      </c>
      <c r="HT407" s="223">
        <f t="shared" ca="1" si="818"/>
        <v>-3.2414928999523445E-5</v>
      </c>
      <c r="HU407" s="223">
        <f t="shared" ca="1" si="819"/>
        <v>-2.4039576294714423E-4</v>
      </c>
      <c r="HV407" s="223">
        <f t="shared" ca="1" si="820"/>
        <v>-1.7314993677469478E-4</v>
      </c>
      <c r="HW407" s="223">
        <f t="shared" ca="1" si="821"/>
        <v>9.2333488156841676E-5</v>
      </c>
      <c r="HX407" s="223">
        <f t="shared" ca="1" si="822"/>
        <v>2.5210524308597802E-4</v>
      </c>
      <c r="HY407" s="223">
        <f t="shared" ca="1" si="823"/>
        <v>1.2324427336694136E-4</v>
      </c>
      <c r="HZ407" s="223">
        <f t="shared" ca="1" si="824"/>
        <v>-1.467178094576853E-4</v>
      </c>
      <c r="IA407" s="223">
        <f t="shared" ca="1" si="825"/>
        <v>-2.4870416682806897E-4</v>
      </c>
      <c r="IB407" s="223">
        <f t="shared" ca="1" si="826"/>
        <v>-6.5951657111676208E-5</v>
      </c>
      <c r="IC407" s="223">
        <f t="shared" ca="1" si="827"/>
        <v>1.9230823299154622E-4</v>
      </c>
      <c r="ID407" s="223">
        <f t="shared" ca="1" si="828"/>
        <v>2.3039638615989649E-4</v>
      </c>
      <c r="IE407" s="223">
        <f t="shared" ca="1" si="829"/>
        <v>-1.976207140738586E-4</v>
      </c>
      <c r="IF407" s="223">
        <f t="shared" ca="1" si="830"/>
        <v>-2.2637218303915175E-4</v>
      </c>
      <c r="IG407" s="223">
        <f t="shared" ca="1" si="831"/>
        <v>-1.9827922356828947E-4</v>
      </c>
      <c r="IH407" s="223">
        <f t="shared" ca="1" si="832"/>
        <v>5.6821599123109756E-5</v>
      </c>
      <c r="II407" s="223">
        <f t="shared" ca="1" si="833"/>
        <v>2.4686795181216143E-4</v>
      </c>
      <c r="IJ407" s="223">
        <f t="shared" ca="1" si="834"/>
        <v>1.542777012808714E-4</v>
      </c>
      <c r="IK407" s="223">
        <f t="shared" ca="1" si="835"/>
        <v>-1.1494351784145372E-4</v>
      </c>
      <c r="IL407" s="223">
        <f t="shared" ca="1" si="836"/>
        <v>-2.5256707430069232E-4</v>
      </c>
      <c r="IM407" s="223">
        <f t="shared" ca="1" si="837"/>
        <v>-1.0102916025863487E-4</v>
      </c>
      <c r="IN407" s="223">
        <f t="shared" ca="1" si="838"/>
        <v>1.6617601019356049E-4</v>
      </c>
      <c r="IO407" s="223">
        <f t="shared" ca="1" si="839"/>
        <v>2.4312795938699651E-4</v>
      </c>
      <c r="IP407" s="223">
        <f t="shared" ca="1" si="840"/>
        <v>4.1725184588881233E-5</v>
      </c>
      <c r="IQ407" s="223">
        <f t="shared" ca="1" si="841"/>
        <v>-2.0744832899640501E-4</v>
      </c>
      <c r="IR407" s="223">
        <f t="shared" ca="1" si="842"/>
        <v>-2.191163639609105E-4</v>
      </c>
      <c r="IS407" s="223">
        <f t="shared" ca="1" si="843"/>
        <v>2.0079694065582333E-5</v>
      </c>
      <c r="IT407" s="223">
        <f t="shared" ca="1" si="844"/>
        <v>2.3628671490543953E-4</v>
      </c>
      <c r="IU407" s="223">
        <f t="shared" ca="1" si="845"/>
        <v>1.8197148286987262E-4</v>
      </c>
      <c r="IV407" s="223">
        <f t="shared" ca="1" si="846"/>
        <v>-8.068104618529472E-5</v>
      </c>
      <c r="IW407" s="223">
        <f t="shared" ca="1" si="847"/>
        <v>-2.5096266734947925E-4</v>
      </c>
      <c r="IX407" s="223">
        <f t="shared" ca="1" si="848"/>
        <v>-1.339196871869547E-4</v>
      </c>
      <c r="IY407" s="223">
        <f t="shared" ca="1" si="849"/>
        <v>1.3644657861474051E-4</v>
      </c>
      <c r="IZ407" s="223">
        <f t="shared" ca="1" si="850"/>
        <v>2.5059654652268373E-4</v>
      </c>
      <c r="JA407" s="223">
        <f t="shared" ca="1" si="851"/>
        <v>7.7841081108880587E-5</v>
      </c>
      <c r="JB407" s="223">
        <f t="shared" ca="1" si="852"/>
        <v>-1.8403384511023538E-4</v>
      </c>
    </row>
    <row r="408" spans="2:262">
      <c r="B408" s="230">
        <v>47</v>
      </c>
      <c r="C408" s="229">
        <f t="shared" si="853"/>
        <v>9.1796875000000049E-4</v>
      </c>
      <c r="D408" s="226">
        <f t="shared" ca="1" si="597"/>
        <v>50.060046666964034</v>
      </c>
      <c r="E408" s="225">
        <f ca="1">BA361</f>
        <v>6.0046666964034004E-2</v>
      </c>
      <c r="F408" s="224">
        <v>47</v>
      </c>
      <c r="G408" s="223">
        <f t="shared" ca="1" si="854"/>
        <v>-1.0403150530639066E-3</v>
      </c>
      <c r="H408" s="223">
        <f t="shared" ca="1" si="598"/>
        <v>-2.2248641546122319E-6</v>
      </c>
      <c r="I408" s="223">
        <f t="shared" ca="1" si="599"/>
        <v>1.0385118393169111E-3</v>
      </c>
      <c r="J408" s="223">
        <f t="shared" ca="1" si="600"/>
        <v>8.4392066890366017E-4</v>
      </c>
      <c r="K408" s="223">
        <f t="shared" ca="1" si="601"/>
        <v>-3.5452879775193315E-4</v>
      </c>
      <c r="L408" s="223">
        <f t="shared" ca="1" si="602"/>
        <v>-1.1312601006108652E-3</v>
      </c>
      <c r="M408" s="223">
        <f t="shared" ca="1" si="603"/>
        <v>-5.6233786155399567E-4</v>
      </c>
      <c r="N408" s="223">
        <f t="shared" ca="1" si="604"/>
        <v>6.7549503274907095E-4</v>
      </c>
      <c r="O408" s="223">
        <f t="shared" ca="1" si="605"/>
        <v>1.1098148509041494E-3</v>
      </c>
      <c r="P408" s="223">
        <f t="shared" ca="1" si="606"/>
        <v>2.2399062421622702E-4</v>
      </c>
      <c r="Q408" s="223">
        <f t="shared" ca="1" si="607"/>
        <v>-9.2827434113978491E-4</v>
      </c>
      <c r="R408" s="223">
        <f t="shared" ca="1" si="608"/>
        <v>-9.7634085173743353E-4</v>
      </c>
      <c r="S408" s="223">
        <f t="shared" ca="1" si="609"/>
        <v>1.3696704179012864E-4</v>
      </c>
      <c r="T408" s="223">
        <f t="shared" ca="1" si="610"/>
        <v>1.087350259718249E-3</v>
      </c>
      <c r="U408" s="223">
        <f t="shared" ca="1" si="611"/>
        <v>7.4431145427365287E-4</v>
      </c>
      <c r="V408" s="223">
        <f t="shared" ca="1" si="612"/>
        <v>-4.8409875620060964E-4</v>
      </c>
      <c r="W408" s="223">
        <f t="shared" ca="1" si="613"/>
        <v>-1.1366650864154848E-3</v>
      </c>
      <c r="X408" s="223">
        <f t="shared" ca="1" si="614"/>
        <v>-4.3714855020460236E-4</v>
      </c>
      <c r="Y408" s="223">
        <f t="shared" ca="1" si="615"/>
        <v>7.823637806149067E-4</v>
      </c>
      <c r="Z408" s="223">
        <f t="shared" ca="1" si="616"/>
        <v>1.0712408031771945E-3</v>
      </c>
      <c r="AA408" s="223">
        <f t="shared" ca="1" si="617"/>
        <v>8.5858280775670363E-5</v>
      </c>
      <c r="AB408" s="223">
        <f t="shared" ca="1" si="618"/>
        <v>-1.001654158137712E-3</v>
      </c>
      <c r="AC408" s="223">
        <f t="shared" ca="1" si="619"/>
        <v>-8.9768157522024611E-4</v>
      </c>
      <c r="AD408" s="223">
        <f t="shared" ca="1" si="620"/>
        <v>2.7409883593706931E-4</v>
      </c>
      <c r="AE408" s="223">
        <f t="shared" ca="1" si="621"/>
        <v>1.119833920104998E-3</v>
      </c>
      <c r="AF408" s="223">
        <f t="shared" ca="1" si="622"/>
        <v>6.3350710256434618E-4</v>
      </c>
      <c r="AG408" s="223">
        <f t="shared" ca="1" si="623"/>
        <v>-6.063874187556595E-4</v>
      </c>
      <c r="AH408" s="223">
        <f t="shared" ca="1" si="624"/>
        <v>-1.1249735713096212E-3</v>
      </c>
      <c r="AI408" s="223">
        <f t="shared" ca="1" si="625"/>
        <v>-3.0538411776113701E-4</v>
      </c>
      <c r="AJ408" s="223">
        <f t="shared" ca="1" si="626"/>
        <v>8.7746504899406609E-4</v>
      </c>
      <c r="AK408" s="223">
        <f t="shared" ca="1" si="627"/>
        <v>1.0165542966567526E-3</v>
      </c>
      <c r="AL408" s="223">
        <f t="shared" ca="1" si="628"/>
        <v>-5.356545112486543E-5</v>
      </c>
      <c r="AM408" s="223">
        <f t="shared" ca="1" si="629"/>
        <v>-1.0599681642549737E-3</v>
      </c>
      <c r="AN408" s="223">
        <f t="shared" ca="1" si="630"/>
        <v>-8.0552033224741849E-4</v>
      </c>
      <c r="AO408" s="223">
        <f t="shared" ca="1" si="631"/>
        <v>4.0710792845961467E-4</v>
      </c>
      <c r="AP408" s="223">
        <f t="shared" ca="1" si="632"/>
        <v>1.1354742359890653E-3</v>
      </c>
      <c r="AQ408" s="223">
        <f t="shared" ca="1" si="633"/>
        <v>5.1317421436242595E-4</v>
      </c>
      <c r="AR408" s="223">
        <f t="shared" ca="1" si="634"/>
        <v>-7.195554501056501E-4</v>
      </c>
      <c r="AS408" s="223">
        <f t="shared" ca="1" si="635"/>
        <v>-1.0963614065629566E-3</v>
      </c>
      <c r="AT408" s="223">
        <f t="shared" ca="1" si="636"/>
        <v>-1.6902642393421186E-4</v>
      </c>
      <c r="AU408" s="223">
        <f t="shared" ca="1" si="637"/>
        <v>9.5936842628962344E-4</v>
      </c>
      <c r="AV408" s="223">
        <f t="shared" ca="1" si="638"/>
        <v>9.465778673032315E-4</v>
      </c>
      <c r="AW408" s="223">
        <f t="shared" ca="1" si="639"/>
        <v>-1.9218350878161933E-4</v>
      </c>
      <c r="AX408" s="223">
        <f t="shared" ca="1" si="640"/>
        <v>-1.1023392625607372E-3</v>
      </c>
      <c r="AY408" s="223">
        <f t="shared" ca="1" si="641"/>
        <v>-7.0124331369718893E-4</v>
      </c>
      <c r="AZ408" s="223">
        <f t="shared" ca="1" si="642"/>
        <v>5.3399373880101339E-4</v>
      </c>
      <c r="BA408" s="223">
        <f t="shared" ca="1" si="643"/>
        <v>1.1340359624615087E-3</v>
      </c>
      <c r="BB408" s="223">
        <f t="shared" ca="1" si="644"/>
        <v>3.8512270831261587E-4</v>
      </c>
      <c r="BC408" s="223">
        <f t="shared" ca="1" si="645"/>
        <v>-8.2190069772197913E-4</v>
      </c>
      <c r="BD408" s="223">
        <f t="shared" ca="1" si="646"/>
        <v>-1.0512589457655607E-3</v>
      </c>
      <c r="BE408" s="223">
        <f t="shared" ca="1" si="647"/>
        <v>-3.0126415361092312E-5</v>
      </c>
      <c r="BF408" s="223">
        <f t="shared" ca="1" si="648"/>
        <v>1.0268420094711826E-3</v>
      </c>
      <c r="BG408" s="223">
        <f t="shared" ca="1" si="649"/>
        <v>8.6236402574834379E-4</v>
      </c>
      <c r="BH408" s="223">
        <f t="shared" ca="1" si="650"/>
        <v>-3.2791094758139968E-4</v>
      </c>
      <c r="BI408" s="223">
        <f t="shared" ca="1" si="651"/>
        <v>-1.1281301522973589E-3</v>
      </c>
      <c r="BJ408" s="223">
        <f t="shared" ca="1" si="652"/>
        <v>-5.8641894298986849E-4</v>
      </c>
      <c r="BK408" s="223">
        <f t="shared" ca="1" si="653"/>
        <v>6.5284778626810208E-4</v>
      </c>
      <c r="BL408" s="223">
        <f t="shared" ca="1" si="654"/>
        <v>1.1155407324949314E-3</v>
      </c>
      <c r="BM408" s="223">
        <f t="shared" ca="1" si="655"/>
        <v>2.5127859825656556E-4</v>
      </c>
      <c r="BN408" s="223">
        <f t="shared" ca="1" si="656"/>
        <v>-9.1188379381728019E-4</v>
      </c>
      <c r="BO408" s="223">
        <f t="shared" ca="1" si="657"/>
        <v>-9.9034457190930831E-4</v>
      </c>
      <c r="BP408" s="223">
        <f t="shared" ca="1" si="658"/>
        <v>1.0922672254080315E-4</v>
      </c>
      <c r="BQ408" s="223">
        <f t="shared" ca="1" si="659"/>
        <v>1.078870933043102E-3</v>
      </c>
      <c r="BR408" s="223">
        <f t="shared" ca="1" si="660"/>
        <v>7.6517942655554593E-4</v>
      </c>
      <c r="BS408" s="223">
        <f t="shared" ca="1" si="661"/>
        <v>-4.5870630050918445E-4</v>
      </c>
      <c r="BT408" s="223">
        <f t="shared" ca="1" si="662"/>
        <v>-1.1369529144769708E-3</v>
      </c>
      <c r="BU408" s="223">
        <f t="shared" ca="1" si="663"/>
        <v>-4.6277428553971557E-4</v>
      </c>
      <c r="BV408" s="223">
        <f t="shared" ca="1" si="664"/>
        <v>7.6188239535730773E-4</v>
      </c>
      <c r="BW408" s="223">
        <f t="shared" ca="1" si="665"/>
        <v>1.0802667315634395E-3</v>
      </c>
      <c r="BX408" s="223">
        <f t="shared" ca="1" si="666"/>
        <v>1.136550241919767E-4</v>
      </c>
      <c r="BY408" s="223">
        <f t="shared" ca="1" si="667"/>
        <v>-9.8815130886978158E-4</v>
      </c>
      <c r="BZ408" s="223">
        <f t="shared" ca="1" si="668"/>
        <v>-9.145344938762609E-4</v>
      </c>
      <c r="CA408" s="223">
        <f t="shared" ca="1" si="669"/>
        <v>2.469369888671698E-4</v>
      </c>
      <c r="CB408" s="223">
        <f t="shared" ca="1" si="670"/>
        <v>1.1146726335662023E-3</v>
      </c>
      <c r="CC408" s="223">
        <f t="shared" ca="1" si="671"/>
        <v>6.5648581655636858E-4</v>
      </c>
      <c r="CD408" s="223">
        <f t="shared" ca="1" si="672"/>
        <v>-5.82602283712325E-4</v>
      </c>
      <c r="CE408" s="223">
        <f t="shared" ca="1" si="673"/>
        <v>-1.1286748465441435E-3</v>
      </c>
      <c r="CF408" s="223">
        <f t="shared" ca="1" si="674"/>
        <v>-3.3216907208353104E-4</v>
      </c>
      <c r="CG408" s="223">
        <f t="shared" ca="1" si="675"/>
        <v>8.5945758405824068E-4</v>
      </c>
      <c r="CH408" s="223">
        <f t="shared" ca="1" si="676"/>
        <v>1.0287445134741658E-3</v>
      </c>
      <c r="CI408" s="223">
        <f t="shared" ca="1" si="677"/>
        <v>-2.5678027226848929E-5</v>
      </c>
      <c r="CJ408" s="223">
        <f t="shared" ca="1" si="678"/>
        <v>-1.0495561084630945E-3</v>
      </c>
      <c r="CK408" s="223">
        <f t="shared" ca="1" si="679"/>
        <v>-8.2496896580424868E-4</v>
      </c>
      <c r="CL408" s="223">
        <f t="shared" ca="1" si="680"/>
        <v>3.8093309303138806E-4</v>
      </c>
      <c r="CM408" s="223">
        <f t="shared" ca="1" si="681"/>
        <v>1.1337086201403039E-3</v>
      </c>
      <c r="CN408" s="223">
        <f t="shared" ca="1" si="682"/>
        <v>5.379180488174919E-4</v>
      </c>
      <c r="CO408" s="223">
        <f t="shared" ca="1" si="683"/>
        <v>-6.9773538628070881E-4</v>
      </c>
      <c r="CP408" s="223">
        <f t="shared" ca="1" si="684"/>
        <v>-1.1034204583458334E-3</v>
      </c>
      <c r="CQ408" s="223">
        <f t="shared" ca="1" si="685"/>
        <v>-1.9656772659939597E-4</v>
      </c>
      <c r="CR408" s="223">
        <f t="shared" ca="1" si="686"/>
        <v>9.4410573070960132E-4</v>
      </c>
      <c r="CS408" s="223">
        <f t="shared" ca="1" si="687"/>
        <v>9.6174902034419879E-4</v>
      </c>
      <c r="CT408" s="223">
        <f t="shared" ca="1" si="688"/>
        <v>-1.6462485721500903E-4</v>
      </c>
      <c r="CU408" s="223">
        <f t="shared" ca="1" si="689"/>
        <v>-1.0951746072555934E-3</v>
      </c>
      <c r="CV408" s="223">
        <f t="shared" ca="1" si="690"/>
        <v>-7.2299513660329892E-4</v>
      </c>
      <c r="CW408" s="223">
        <f t="shared" ca="1" si="691"/>
        <v>5.0919960890292298E-4</v>
      </c>
      <c r="CX408" s="223">
        <f t="shared" ca="1" si="692"/>
        <v>1.1356925738085877E-3</v>
      </c>
      <c r="CY408" s="223">
        <f t="shared" ca="1" si="693"/>
        <v>4.1125949292889266E-4</v>
      </c>
      <c r="CZ408" s="223">
        <f t="shared" ca="1" si="694"/>
        <v>-8.0237389918553343E-4</v>
      </c>
      <c r="DA408" s="223">
        <f t="shared" ca="1" si="695"/>
        <v>-1.0615695993873931E-3</v>
      </c>
      <c r="DB408" s="223">
        <f t="shared" ca="1" si="696"/>
        <v>-5.8009819541459035E-5</v>
      </c>
      <c r="DC408" s="223">
        <f t="shared" ca="1" si="697"/>
        <v>1.0145536483950402E-3</v>
      </c>
      <c r="DD408" s="223">
        <f t="shared" ca="1" si="698"/>
        <v>8.8028792674978607E-4</v>
      </c>
      <c r="DE408" s="223">
        <f t="shared" ca="1" si="699"/>
        <v>-3.0109557611741352E-4</v>
      </c>
      <c r="DF408" s="223">
        <f t="shared" ca="1" si="700"/>
        <v>-1.1243206605636123E-3</v>
      </c>
      <c r="DG408" s="223">
        <f t="shared" ca="1" si="701"/>
        <v>-6.1014678758209741E-4</v>
      </c>
      <c r="DH408" s="223">
        <f t="shared" ca="1" si="702"/>
        <v>6.2980728869223323E-4</v>
      </c>
      <c r="DI408" s="223">
        <f t="shared" ca="1" si="703"/>
        <v>1.1205946540612127E-3</v>
      </c>
      <c r="DJ408" s="223">
        <f t="shared" ca="1" si="704"/>
        <v>2.7841521146523043E-4</v>
      </c>
      <c r="DK408" s="223">
        <f t="shared" ca="1" si="705"/>
        <v>-8.9494396179491242E-4</v>
      </c>
      <c r="DL408" s="223">
        <f t="shared" ca="1" si="706"/>
        <v>-1.003751745542437E-3</v>
      </c>
      <c r="DM408" s="223">
        <f t="shared" ca="1" si="707"/>
        <v>8.1420609198071237E-5</v>
      </c>
      <c r="DN408" s="223">
        <f t="shared" ca="1" si="708"/>
        <v>1.0697417348594644E-3</v>
      </c>
      <c r="DO408" s="223">
        <f t="shared" ca="1" si="709"/>
        <v>7.8558648336279533E-4</v>
      </c>
      <c r="DP408" s="223">
        <f t="shared" ca="1" si="710"/>
        <v>-4.3303753729448825E-4</v>
      </c>
      <c r="DQ408" s="223">
        <f t="shared" ca="1" si="711"/>
        <v>-1.1365558846161837E-3</v>
      </c>
      <c r="DR408" s="223">
        <f t="shared" ca="1" si="712"/>
        <v>-4.8812126294945745E-4</v>
      </c>
      <c r="DS408" s="223">
        <f t="shared" ca="1" si="713"/>
        <v>7.4094208063335109E-4</v>
      </c>
      <c r="DT408" s="223">
        <f t="shared" ca="1" si="714"/>
        <v>1.0886419476643578E-3</v>
      </c>
      <c r="DU408" s="223">
        <f t="shared" ca="1" si="715"/>
        <v>1.4138330607154904E-4</v>
      </c>
      <c r="DV408" s="223">
        <f t="shared" ca="1" si="716"/>
        <v>-9.7405323420274759E-4</v>
      </c>
      <c r="DW408" s="223">
        <f t="shared" ca="1" si="717"/>
        <v>-9.308365311498242E-4</v>
      </c>
      <c r="DX408" s="223">
        <f t="shared" ca="1" si="718"/>
        <v>2.1962639618876528E-4</v>
      </c>
      <c r="DY408" s="223">
        <f t="shared" ca="1" si="719"/>
        <v>1.1088399099132397E-3</v>
      </c>
      <c r="DZ408" s="223">
        <f t="shared" ca="1" si="720"/>
        <v>6.7906908804007981E-4</v>
      </c>
      <c r="EA408" s="223">
        <f t="shared" ca="1" si="721"/>
        <v>-5.5846621083816732E-4</v>
      </c>
      <c r="EB408" s="223">
        <f t="shared" ca="1" si="722"/>
        <v>-1.1316962502549769E-3</v>
      </c>
      <c r="EC408" s="223">
        <f t="shared" ca="1" si="723"/>
        <v>-3.5875394017751165E-4</v>
      </c>
      <c r="ED408" s="223">
        <f t="shared" ca="1" si="724"/>
        <v>8.4093241401096783E-4</v>
      </c>
      <c r="EE408" s="223">
        <f t="shared" ca="1" si="725"/>
        <v>1.0403150530639072E-3</v>
      </c>
      <c r="EF408" s="223">
        <f t="shared" ca="1" si="726"/>
        <v>2.2248641546217729E-6</v>
      </c>
      <c r="EG408" s="223">
        <f t="shared" ca="1" si="727"/>
        <v>-1.0385118393169172E-3</v>
      </c>
      <c r="EH408" s="223">
        <f t="shared" ca="1" si="728"/>
        <v>-8.4392066890365497E-4</v>
      </c>
      <c r="EI408" s="223">
        <f t="shared" ca="1" si="729"/>
        <v>3.5452879775193271E-4</v>
      </c>
      <c r="EJ408" s="223">
        <f t="shared" ca="1" si="730"/>
        <v>1.1312601006108643E-3</v>
      </c>
      <c r="EK408" s="223">
        <f t="shared" ca="1" si="731"/>
        <v>5.6233786155398028E-4</v>
      </c>
      <c r="EL408" s="223">
        <f t="shared" ca="1" si="732"/>
        <v>-6.7549503274907875E-4</v>
      </c>
      <c r="EM408" s="223">
        <f t="shared" ca="1" si="733"/>
        <v>-1.109814850904149E-3</v>
      </c>
      <c r="EN408" s="223">
        <f t="shared" ca="1" si="734"/>
        <v>-2.2399062421623331E-4</v>
      </c>
      <c r="EO408" s="223">
        <f t="shared" ca="1" si="735"/>
        <v>9.282743411397963E-4</v>
      </c>
      <c r="EP408" s="223">
        <f t="shared" ca="1" si="736"/>
        <v>9.7634085173742746E-4</v>
      </c>
      <c r="EQ408" s="223">
        <f t="shared" ca="1" si="737"/>
        <v>-1.3696704179013233E-4</v>
      </c>
      <c r="ER408" s="223">
        <f t="shared" ca="1" si="738"/>
        <v>-1.0873502597182484E-3</v>
      </c>
      <c r="ES408" s="223">
        <f t="shared" ca="1" si="739"/>
        <v>-7.4431145427363639E-4</v>
      </c>
      <c r="ET408" s="223">
        <f t="shared" ca="1" si="740"/>
        <v>4.8409875620062206E-4</v>
      </c>
      <c r="EU408" s="223">
        <f t="shared" ca="1" si="741"/>
        <v>1.1366650864154848E-3</v>
      </c>
      <c r="EV408" s="223">
        <f t="shared" ca="1" si="742"/>
        <v>4.3714855020460464E-4</v>
      </c>
      <c r="EW408" s="223">
        <f t="shared" ca="1" si="743"/>
        <v>-7.82363780614899E-4</v>
      </c>
      <c r="EX408" s="223">
        <f t="shared" ca="1" si="744"/>
        <v>-1.0712408031771899E-3</v>
      </c>
      <c r="EY408" s="223">
        <f t="shared" ca="1" si="745"/>
        <v>-8.5858280775660714E-5</v>
      </c>
      <c r="EZ408" s="223">
        <f t="shared" ca="1" si="746"/>
        <v>1.0016541581377126E-3</v>
      </c>
      <c r="FA408" s="223">
        <f t="shared" ca="1" si="747"/>
        <v>8.9768157522025001E-4</v>
      </c>
      <c r="FB408" s="223">
        <f t="shared" ca="1" si="748"/>
        <v>-2.740988359370865E-4</v>
      </c>
      <c r="FC408" s="223">
        <f t="shared" ca="1" si="749"/>
        <v>-1.1198339201049998E-3</v>
      </c>
      <c r="FD408" s="223">
        <f t="shared" ca="1" si="750"/>
        <v>-6.3350710256434488E-4</v>
      </c>
      <c r="FE408" s="223">
        <f t="shared" ca="1" si="751"/>
        <v>6.0638741875565397E-4</v>
      </c>
      <c r="FF408" s="223">
        <f t="shared" ca="1" si="752"/>
        <v>1.1249735713096181E-3</v>
      </c>
      <c r="FG408" s="223">
        <f t="shared" ca="1" si="753"/>
        <v>3.0538411776112389E-4</v>
      </c>
      <c r="FH408" s="223">
        <f t="shared" ca="1" si="754"/>
        <v>-8.7746504899406956E-4</v>
      </c>
      <c r="FI408" s="223">
        <f t="shared" ca="1" si="755"/>
        <v>-1.0165542966567537E-3</v>
      </c>
      <c r="FJ408" s="223">
        <f t="shared" ca="1" si="756"/>
        <v>5.3565451124887222E-5</v>
      </c>
      <c r="FK408" s="223">
        <f t="shared" ca="1" si="757"/>
        <v>1.0599681642549787E-3</v>
      </c>
      <c r="FL408" s="223">
        <f t="shared" ca="1" si="758"/>
        <v>8.0552033224741448E-4</v>
      </c>
      <c r="FM408" s="223">
        <f t="shared" ca="1" si="759"/>
        <v>-4.0710792845961228E-4</v>
      </c>
      <c r="FN408" s="223">
        <f t="shared" ca="1" si="760"/>
        <v>-1.1354742359890649E-3</v>
      </c>
      <c r="FO408" s="223">
        <f t="shared" ca="1" si="761"/>
        <v>-5.1317421436241381E-4</v>
      </c>
      <c r="FP408" s="223">
        <f t="shared" ca="1" si="762"/>
        <v>7.1955545010565444E-4</v>
      </c>
      <c r="FQ408" s="223">
        <f t="shared" ca="1" si="763"/>
        <v>1.096361406562957E-3</v>
      </c>
      <c r="FR408" s="223">
        <f t="shared" ca="1" si="764"/>
        <v>1.6902642393422222E-4</v>
      </c>
      <c r="FS408" s="223">
        <f t="shared" ca="1" si="765"/>
        <v>-9.5936842628963504E-4</v>
      </c>
      <c r="FT408" s="223">
        <f t="shared" ca="1" si="766"/>
        <v>-9.465778673032238E-4</v>
      </c>
      <c r="FU408" s="223">
        <f t="shared" ca="1" si="767"/>
        <v>1.9218350878162481E-4</v>
      </c>
      <c r="FV408" s="223">
        <f t="shared" ca="1" si="768"/>
        <v>1.1023392625607365E-3</v>
      </c>
      <c r="FW408" s="223">
        <f t="shared" ca="1" si="769"/>
        <v>7.012433136971718E-4</v>
      </c>
      <c r="FX408" s="223">
        <f t="shared" ca="1" si="770"/>
        <v>-5.3399373880102553E-4</v>
      </c>
      <c r="FY408" s="223">
        <f t="shared" ca="1" si="771"/>
        <v>-1.1340359624615081E-3</v>
      </c>
      <c r="FZ408" s="223">
        <f t="shared" ca="1" si="772"/>
        <v>-3.8512270831261809E-4</v>
      </c>
      <c r="GA408" s="223">
        <f t="shared" ca="1" si="773"/>
        <v>8.2190069772197197E-4</v>
      </c>
      <c r="GB408" s="223">
        <f t="shared" ca="1" si="774"/>
        <v>1.0512589457655555E-3</v>
      </c>
      <c r="GC408" s="223">
        <f t="shared" ca="1" si="775"/>
        <v>3.0126415361086782E-5</v>
      </c>
      <c r="GD408" s="223">
        <f t="shared" ca="1" si="776"/>
        <v>-1.0268420094711815E-3</v>
      </c>
      <c r="GE408" s="223">
        <f t="shared" ca="1" si="777"/>
        <v>-8.6236402574835073E-4</v>
      </c>
      <c r="GF408" s="223">
        <f t="shared" ca="1" si="778"/>
        <v>3.279109475814128E-4</v>
      </c>
      <c r="GG408" s="223">
        <f t="shared" ca="1" si="779"/>
        <v>1.1281301522973598E-3</v>
      </c>
      <c r="GH408" s="223">
        <f t="shared" ca="1" si="780"/>
        <v>5.8641894298986372E-4</v>
      </c>
      <c r="GI408" s="223">
        <f t="shared" ca="1" si="781"/>
        <v>-6.528477862680934E-4</v>
      </c>
      <c r="GJ408" s="223">
        <f t="shared" ca="1" si="782"/>
        <v>-1.1155407324949275E-3</v>
      </c>
      <c r="GK408" s="223">
        <f t="shared" ca="1" si="783"/>
        <v>-2.5127859825656014E-4</v>
      </c>
      <c r="GL408" s="223">
        <f t="shared" ca="1" si="784"/>
        <v>9.1188379381728355E-4</v>
      </c>
      <c r="GM408" s="223">
        <f t="shared" ca="1" si="785"/>
        <v>9.9034457190931373E-4</v>
      </c>
      <c r="GN408" s="223">
        <f t="shared" ca="1" si="786"/>
        <v>-1.0922672254082473E-4</v>
      </c>
      <c r="GO408" s="223">
        <f t="shared" ca="1" si="787"/>
        <v>-1.0788709330431037E-3</v>
      </c>
      <c r="GP408" s="223">
        <f t="shared" ca="1" si="788"/>
        <v>-7.6517942655554181E-4</v>
      </c>
      <c r="GQ408" s="223">
        <f t="shared" ca="1" si="789"/>
        <v>4.587063005091895E-4</v>
      </c>
      <c r="GR408" s="223">
        <f t="shared" ca="1" si="790"/>
        <v>1.1369529144769708E-3</v>
      </c>
      <c r="GS408" s="223">
        <f t="shared" ca="1" si="791"/>
        <v>4.6277428553969578E-4</v>
      </c>
      <c r="GT408" s="223">
        <f t="shared" ca="1" si="792"/>
        <v>-7.6188239535731196E-4</v>
      </c>
      <c r="GU408" s="223">
        <f t="shared" ca="1" si="793"/>
        <v>-1.0802667315634375E-3</v>
      </c>
      <c r="GV408" s="223">
        <f t="shared" ca="1" si="794"/>
        <v>-1.1365502419198744E-4</v>
      </c>
      <c r="GW408" s="223">
        <f t="shared" ca="1" si="795"/>
        <v>9.8815130886979242E-4</v>
      </c>
      <c r="GX408" s="223">
        <f t="shared" ca="1" si="796"/>
        <v>9.1453449387625776E-4</v>
      </c>
      <c r="GY408" s="223">
        <f t="shared" ca="1" si="797"/>
        <v>-2.4693698886717527E-4</v>
      </c>
      <c r="GZ408" s="223">
        <f t="shared" ca="1" si="798"/>
        <v>-1.1146726335662001E-3</v>
      </c>
      <c r="HA408" s="223">
        <f t="shared" ca="1" si="799"/>
        <v>-6.564858165563508E-4</v>
      </c>
      <c r="HB408" s="223">
        <f t="shared" ca="1" si="800"/>
        <v>5.8260228371232977E-4</v>
      </c>
      <c r="HC408" s="223">
        <f t="shared" ca="1" si="801"/>
        <v>1.1286748465441426E-3</v>
      </c>
      <c r="HD408" s="223">
        <f t="shared" ca="1" si="802"/>
        <v>3.3216907208354128E-4</v>
      </c>
      <c r="HE408" s="223">
        <f t="shared" ca="1" si="803"/>
        <v>-8.5945758405825488E-4</v>
      </c>
      <c r="HF408" s="223">
        <f t="shared" ca="1" si="804"/>
        <v>-1.0287445134741632E-3</v>
      </c>
      <c r="HG408" s="223">
        <f t="shared" ca="1" si="805"/>
        <v>2.5678027226854567E-5</v>
      </c>
      <c r="HH408" s="223">
        <f t="shared" ca="1" si="806"/>
        <v>1.0495561084630965E-3</v>
      </c>
      <c r="HI408" s="223">
        <f t="shared" ca="1" si="807"/>
        <v>8.2496896580425594E-4</v>
      </c>
      <c r="HJ408" s="223">
        <f t="shared" ca="1" si="808"/>
        <v>-3.809330930314085E-4</v>
      </c>
      <c r="HK408" s="223">
        <f t="shared" ca="1" si="809"/>
        <v>-1.1337086201403043E-3</v>
      </c>
      <c r="HL408" s="223">
        <f t="shared" ca="1" si="810"/>
        <v>-5.3791804881748691E-4</v>
      </c>
      <c r="HM408" s="223">
        <f t="shared" ca="1" si="811"/>
        <v>6.9773538628070046E-4</v>
      </c>
      <c r="HN408" s="223">
        <f t="shared" ca="1" si="812"/>
        <v>1.1034204583458282E-3</v>
      </c>
      <c r="HO408" s="223">
        <f t="shared" ca="1" si="813"/>
        <v>1.9656772659939055E-4</v>
      </c>
      <c r="HP408" s="223">
        <f t="shared" ca="1" si="814"/>
        <v>-9.4410573070960447E-4</v>
      </c>
      <c r="HQ408" s="223">
        <f t="shared" ca="1" si="815"/>
        <v>-9.6174902034420443E-4</v>
      </c>
      <c r="HR408" s="223">
        <f t="shared" ca="1" si="816"/>
        <v>1.646248572150305E-4</v>
      </c>
      <c r="HS408" s="223">
        <f t="shared" ca="1" si="817"/>
        <v>1.0951746072555947E-3</v>
      </c>
      <c r="HT408" s="223">
        <f t="shared" ca="1" si="818"/>
        <v>7.2299513660329469E-4</v>
      </c>
      <c r="HU408" s="223">
        <f t="shared" ca="1" si="819"/>
        <v>-5.0919960890291366E-4</v>
      </c>
      <c r="HV408" s="223">
        <f t="shared" ca="1" si="820"/>
        <v>-1.1356925738085881E-3</v>
      </c>
      <c r="HW408" s="223">
        <f t="shared" ca="1" si="821"/>
        <v>-4.1125949292890253E-4</v>
      </c>
      <c r="HX408" s="223">
        <f t="shared" ca="1" si="822"/>
        <v>8.0237389918551446E-4</v>
      </c>
      <c r="HY408" s="223">
        <f t="shared" ca="1" si="823"/>
        <v>1.0615695993873794E-3</v>
      </c>
      <c r="HZ408" s="223">
        <f t="shared" ca="1" si="824"/>
        <v>5.8009819541437243E-5</v>
      </c>
      <c r="IA408" s="223">
        <f t="shared" ca="1" si="825"/>
        <v>-1.01455364839505E-3</v>
      </c>
      <c r="IB408" s="223">
        <f t="shared" ca="1" si="826"/>
        <v>-8.802879267497826E-4</v>
      </c>
      <c r="IC408" s="223">
        <f t="shared" ca="1" si="827"/>
        <v>3.0109557611741894E-4</v>
      </c>
      <c r="ID408" s="223">
        <f t="shared" ca="1" si="828"/>
        <v>1.1243206605636108E-3</v>
      </c>
      <c r="IE408" s="223">
        <f t="shared" ca="1" si="829"/>
        <v>1.3161688385696245E-4</v>
      </c>
      <c r="IF408" s="223">
        <f t="shared" ca="1" si="830"/>
        <v>-6.29807288692211E-4</v>
      </c>
      <c r="IG408" s="223">
        <f t="shared" ca="1" si="831"/>
        <v>-1.1205946540612062E-3</v>
      </c>
      <c r="IH408" s="223">
        <f t="shared" ca="1" si="832"/>
        <v>-2.7841521146520929E-4</v>
      </c>
      <c r="II408" s="223">
        <f t="shared" ca="1" si="833"/>
        <v>8.9494396179492575E-4</v>
      </c>
      <c r="IJ408" s="223">
        <f t="shared" ca="1" si="834"/>
        <v>1.0037517455424344E-3</v>
      </c>
      <c r="IK408" s="223">
        <f t="shared" ca="1" si="835"/>
        <v>-8.1420609198076766E-5</v>
      </c>
      <c r="IL408" s="223">
        <f t="shared" ca="1" si="836"/>
        <v>-1.0697417348594664E-3</v>
      </c>
      <c r="IM408" s="223">
        <f t="shared" ca="1" si="837"/>
        <v>-7.8558648336279132E-4</v>
      </c>
      <c r="IN408" s="223">
        <f t="shared" ca="1" si="838"/>
        <v>4.3303753729446342E-4</v>
      </c>
      <c r="IO408" s="223">
        <f t="shared" ca="1" si="839"/>
        <v>1.1365558846161829E-3</v>
      </c>
      <c r="IP408" s="223">
        <f t="shared" ca="1" si="840"/>
        <v>4.881212629494233E-4</v>
      </c>
      <c r="IQ408" s="223">
        <f t="shared" ca="1" si="841"/>
        <v>-7.4094208063337982E-4</v>
      </c>
      <c r="IR408" s="223">
        <f t="shared" ca="1" si="842"/>
        <v>-1.0886419476643563E-3</v>
      </c>
      <c r="IS408" s="223">
        <f t="shared" ca="1" si="843"/>
        <v>-1.4138330607154362E-4</v>
      </c>
      <c r="IT408" s="223">
        <f t="shared" ca="1" si="844"/>
        <v>9.7405323420275052E-4</v>
      </c>
      <c r="IU408" s="223">
        <f t="shared" ca="1" si="845"/>
        <v>9.3083653114982095E-4</v>
      </c>
      <c r="IV408" s="223">
        <f t="shared" ca="1" si="846"/>
        <v>-2.196263961887391E-4</v>
      </c>
      <c r="IW408" s="223">
        <f t="shared" ca="1" si="847"/>
        <v>-1.1088399099132337E-3</v>
      </c>
      <c r="IX408" s="223">
        <f t="shared" ca="1" si="848"/>
        <v>-6.7906908804004956E-4</v>
      </c>
      <c r="IY408" s="223">
        <f t="shared" ca="1" si="849"/>
        <v>5.5846621083820028E-4</v>
      </c>
      <c r="IZ408" s="223">
        <f t="shared" ca="1" si="850"/>
        <v>1.1316962502549762E-3</v>
      </c>
      <c r="JA408" s="223">
        <f t="shared" ca="1" si="851"/>
        <v>3.5875394017750634E-4</v>
      </c>
      <c r="JB408" s="223">
        <f t="shared" ca="1" si="852"/>
        <v>-8.4093241401097152E-4</v>
      </c>
    </row>
    <row r="409" spans="2:262">
      <c r="B409" s="230">
        <v>48</v>
      </c>
      <c r="C409" s="229">
        <f t="shared" si="853"/>
        <v>9.3750000000000051E-4</v>
      </c>
      <c r="D409" s="226">
        <f t="shared" ca="1" si="597"/>
        <v>50.060312682085389</v>
      </c>
      <c r="E409" s="225">
        <f ca="1">BB361</f>
        <v>6.0312682085385969E-2</v>
      </c>
      <c r="F409" s="224">
        <v>48</v>
      </c>
      <c r="G409" s="223">
        <f t="shared" ca="1" si="854"/>
        <v>-3.3098199033695995E-4</v>
      </c>
      <c r="H409" s="223">
        <f t="shared" ca="1" si="598"/>
        <v>5.639619895940343E-6</v>
      </c>
      <c r="I409" s="223">
        <f t="shared" ca="1" si="599"/>
        <v>3.3529836853498577E-4</v>
      </c>
      <c r="J409" s="223">
        <f t="shared" ca="1" si="600"/>
        <v>2.5098664117882604E-4</v>
      </c>
      <c r="K409" s="223">
        <f t="shared" ca="1" si="601"/>
        <v>-1.4320150988678896E-4</v>
      </c>
      <c r="L409" s="223">
        <f t="shared" ca="1" si="602"/>
        <v>-3.6058833182550561E-4</v>
      </c>
      <c r="M409" s="223">
        <f t="shared" ca="1" si="603"/>
        <v>-1.3278085110078364E-4</v>
      </c>
      <c r="N409" s="223">
        <f t="shared" ca="1" si="604"/>
        <v>2.589622681222939E-4</v>
      </c>
      <c r="O409" s="223">
        <f t="shared" ca="1" si="605"/>
        <v>3.3098199033696006E-4</v>
      </c>
      <c r="P409" s="223">
        <f t="shared" ca="1" si="606"/>
        <v>-5.6396198959399093E-6</v>
      </c>
      <c r="Q409" s="223">
        <f t="shared" ca="1" si="607"/>
        <v>-3.3529836853498577E-4</v>
      </c>
      <c r="R409" s="223">
        <f t="shared" ca="1" si="608"/>
        <v>-2.5098664117882615E-4</v>
      </c>
      <c r="S409" s="223">
        <f t="shared" ca="1" si="609"/>
        <v>1.4320150988678885E-4</v>
      </c>
      <c r="T409" s="223">
        <f t="shared" ca="1" si="610"/>
        <v>3.6058833182550561E-4</v>
      </c>
      <c r="U409" s="223">
        <f t="shared" ca="1" si="611"/>
        <v>1.3278085110078375E-4</v>
      </c>
      <c r="V409" s="223">
        <f t="shared" ca="1" si="612"/>
        <v>-2.5896226812229385E-4</v>
      </c>
      <c r="W409" s="223">
        <f t="shared" ca="1" si="613"/>
        <v>-3.3098199033696016E-4</v>
      </c>
      <c r="X409" s="223">
        <f t="shared" ca="1" si="614"/>
        <v>5.6396198959398009E-6</v>
      </c>
      <c r="Y409" s="223">
        <f t="shared" ca="1" si="615"/>
        <v>3.352983685349855E-4</v>
      </c>
      <c r="Z409" s="223">
        <f t="shared" ca="1" si="616"/>
        <v>2.5098664117882669E-4</v>
      </c>
      <c r="AA409" s="223">
        <f t="shared" ca="1" si="617"/>
        <v>-1.4320150988678928E-4</v>
      </c>
      <c r="AB409" s="223">
        <f t="shared" ca="1" si="618"/>
        <v>-3.6058833182550561E-4</v>
      </c>
      <c r="AC409" s="223">
        <f t="shared" ca="1" si="619"/>
        <v>-1.3278085110078386E-4</v>
      </c>
      <c r="AD409" s="223">
        <f t="shared" ca="1" si="620"/>
        <v>2.5896226812229374E-4</v>
      </c>
      <c r="AE409" s="223">
        <f t="shared" ca="1" si="621"/>
        <v>3.3098199033696022E-4</v>
      </c>
      <c r="AF409" s="223">
        <f t="shared" ca="1" si="622"/>
        <v>-5.6396198959396382E-6</v>
      </c>
      <c r="AG409" s="223">
        <f t="shared" ca="1" si="623"/>
        <v>-3.3529836853498545E-4</v>
      </c>
      <c r="AH409" s="223">
        <f t="shared" ca="1" si="624"/>
        <v>-2.5098664117882588E-4</v>
      </c>
      <c r="AI409" s="223">
        <f t="shared" ca="1" si="625"/>
        <v>1.4320150988678801E-4</v>
      </c>
      <c r="AJ409" s="223">
        <f t="shared" ca="1" si="626"/>
        <v>3.6058833182550567E-4</v>
      </c>
      <c r="AK409" s="223">
        <f t="shared" ca="1" si="627"/>
        <v>1.3278085110078521E-4</v>
      </c>
      <c r="AL409" s="223">
        <f t="shared" ca="1" si="628"/>
        <v>-2.5896226812229363E-4</v>
      </c>
      <c r="AM409" s="223">
        <f t="shared" ca="1" si="629"/>
        <v>-3.3098199033695973E-4</v>
      </c>
      <c r="AN409" s="223">
        <f t="shared" ca="1" si="630"/>
        <v>5.6396198959394756E-6</v>
      </c>
      <c r="AO409" s="223">
        <f t="shared" ca="1" si="631"/>
        <v>3.3529836853498588E-4</v>
      </c>
      <c r="AP409" s="223">
        <f t="shared" ca="1" si="632"/>
        <v>2.5098664117882686E-4</v>
      </c>
      <c r="AQ409" s="223">
        <f t="shared" ca="1" si="633"/>
        <v>-1.4320150988678907E-4</v>
      </c>
      <c r="AR409" s="223">
        <f t="shared" ca="1" si="634"/>
        <v>-3.6058833182550567E-4</v>
      </c>
      <c r="AS409" s="223">
        <f t="shared" ca="1" si="635"/>
        <v>-1.3278085110078413E-4</v>
      </c>
      <c r="AT409" s="223">
        <f t="shared" ca="1" si="636"/>
        <v>2.5896226812229266E-4</v>
      </c>
      <c r="AU409" s="223">
        <f t="shared" ca="1" si="637"/>
        <v>3.3098199033696033E-4</v>
      </c>
      <c r="AV409" s="223">
        <f t="shared" ca="1" si="638"/>
        <v>-5.6396198959406411E-6</v>
      </c>
      <c r="AW409" s="223">
        <f t="shared" ca="1" si="639"/>
        <v>-3.3529836853498539E-4</v>
      </c>
      <c r="AX409" s="223">
        <f t="shared" ca="1" si="640"/>
        <v>-2.5098664117882604E-4</v>
      </c>
      <c r="AY409" s="223">
        <f t="shared" ca="1" si="641"/>
        <v>1.4320150988678774E-4</v>
      </c>
      <c r="AZ409" s="223">
        <f t="shared" ca="1" si="642"/>
        <v>3.6058833182550567E-4</v>
      </c>
      <c r="BA409" s="223">
        <f t="shared" ca="1" si="643"/>
        <v>1.3278085110078546E-4</v>
      </c>
      <c r="BB409" s="223">
        <f t="shared" ca="1" si="644"/>
        <v>-2.5896226812229347E-4</v>
      </c>
      <c r="BC409" s="223">
        <f t="shared" ca="1" si="645"/>
        <v>-3.3098199033695984E-4</v>
      </c>
      <c r="BD409" s="223">
        <f t="shared" ca="1" si="646"/>
        <v>5.6396198959392046E-6</v>
      </c>
      <c r="BE409" s="223">
        <f t="shared" ca="1" si="647"/>
        <v>3.3529836853498577E-4</v>
      </c>
      <c r="BF409" s="223">
        <f t="shared" ca="1" si="648"/>
        <v>2.5098664117882707E-4</v>
      </c>
      <c r="BG409" s="223">
        <f t="shared" ca="1" si="649"/>
        <v>-1.432015098867888E-4</v>
      </c>
      <c r="BH409" s="223">
        <f t="shared" ca="1" si="650"/>
        <v>-3.6058833182550567E-4</v>
      </c>
      <c r="BI409" s="223">
        <f t="shared" ca="1" si="651"/>
        <v>-1.3278085110078678E-4</v>
      </c>
      <c r="BJ409" s="223">
        <f t="shared" ca="1" si="652"/>
        <v>2.5896226812229428E-4</v>
      </c>
      <c r="BK409" s="223">
        <f t="shared" ca="1" si="653"/>
        <v>3.3098199033696044E-4</v>
      </c>
      <c r="BL409" s="223">
        <f t="shared" ca="1" si="654"/>
        <v>-5.6396198959378222E-6</v>
      </c>
      <c r="BM409" s="223">
        <f t="shared" ca="1" si="655"/>
        <v>-3.3529836853498621E-4</v>
      </c>
      <c r="BN409" s="223">
        <f t="shared" ca="1" si="656"/>
        <v>-2.5098664117882626E-4</v>
      </c>
      <c r="BO409" s="223">
        <f t="shared" ca="1" si="657"/>
        <v>1.4320150988678752E-4</v>
      </c>
      <c r="BP409" s="223">
        <f t="shared" ca="1" si="658"/>
        <v>3.6058833182550567E-4</v>
      </c>
      <c r="BQ409" s="223">
        <f t="shared" ca="1" si="659"/>
        <v>1.3278085110078331E-4</v>
      </c>
      <c r="BR409" s="223">
        <f t="shared" ca="1" si="660"/>
        <v>-2.5896226812229325E-4</v>
      </c>
      <c r="BS409" s="223">
        <f t="shared" ca="1" si="661"/>
        <v>-3.3098199033696092E-4</v>
      </c>
      <c r="BT409" s="223">
        <f t="shared" ca="1" si="662"/>
        <v>5.6396198959415356E-6</v>
      </c>
      <c r="BU409" s="223">
        <f t="shared" ca="1" si="663"/>
        <v>3.3529836853498572E-4</v>
      </c>
      <c r="BV409" s="223">
        <f t="shared" ca="1" si="664"/>
        <v>2.5098664117882723E-4</v>
      </c>
      <c r="BW409" s="223">
        <f t="shared" ca="1" si="665"/>
        <v>-1.4320150988678619E-4</v>
      </c>
      <c r="BX409" s="223">
        <f t="shared" ca="1" si="666"/>
        <v>-3.6058833182550561E-4</v>
      </c>
      <c r="BY409" s="223">
        <f t="shared" ca="1" si="667"/>
        <v>-1.3278085110078462E-4</v>
      </c>
      <c r="BZ409" s="223">
        <f t="shared" ca="1" si="668"/>
        <v>2.5896226812229228E-4</v>
      </c>
      <c r="CA409" s="223">
        <f t="shared" ca="1" si="669"/>
        <v>3.3098199033695951E-4</v>
      </c>
      <c r="CB409" s="223">
        <f t="shared" ca="1" si="670"/>
        <v>-5.6396198959401261E-6</v>
      </c>
      <c r="CC409" s="223">
        <f t="shared" ca="1" si="671"/>
        <v>-3.3529836853498518E-4</v>
      </c>
      <c r="CD409" s="223">
        <f t="shared" ca="1" si="672"/>
        <v>-2.5098664117882826E-4</v>
      </c>
      <c r="CE409" s="223">
        <f t="shared" ca="1" si="673"/>
        <v>1.4320150988678966E-4</v>
      </c>
      <c r="CF409" s="223">
        <f t="shared" ca="1" si="674"/>
        <v>3.6058833182550567E-4</v>
      </c>
      <c r="CG409" s="223">
        <f t="shared" ca="1" si="675"/>
        <v>1.3278085110078592E-4</v>
      </c>
      <c r="CH409" s="223">
        <f t="shared" ca="1" si="676"/>
        <v>-2.589622681222913E-4</v>
      </c>
      <c r="CI409" s="223">
        <f t="shared" ca="1" si="677"/>
        <v>-3.3098199033696006E-4</v>
      </c>
      <c r="CJ409" s="223">
        <f t="shared" ca="1" si="678"/>
        <v>5.6396198959387167E-6</v>
      </c>
      <c r="CK409" s="223">
        <f t="shared" ca="1" si="679"/>
        <v>3.3529836853498463E-4</v>
      </c>
      <c r="CL409" s="223">
        <f t="shared" ca="1" si="680"/>
        <v>2.5098664117882561E-4</v>
      </c>
      <c r="CM409" s="223">
        <f t="shared" ca="1" si="681"/>
        <v>-1.4320150988678831E-4</v>
      </c>
      <c r="CN409" s="223">
        <f t="shared" ca="1" si="682"/>
        <v>-3.6058833182550567E-4</v>
      </c>
      <c r="CO409" s="223">
        <f t="shared" ca="1" si="683"/>
        <v>-1.3278085110078727E-4</v>
      </c>
      <c r="CP409" s="223">
        <f t="shared" ca="1" si="684"/>
        <v>2.589622681222939E-4</v>
      </c>
      <c r="CQ409" s="223">
        <f t="shared" ca="1" si="685"/>
        <v>3.3098199033696065E-4</v>
      </c>
      <c r="CR409" s="223">
        <f t="shared" ca="1" si="686"/>
        <v>-5.6396198959372801E-6</v>
      </c>
      <c r="CS409" s="223">
        <f t="shared" ca="1" si="687"/>
        <v>-3.3529836853498599E-4</v>
      </c>
      <c r="CT409" s="223">
        <f t="shared" ca="1" si="688"/>
        <v>-2.5098664117882664E-4</v>
      </c>
      <c r="CU409" s="223">
        <f t="shared" ca="1" si="689"/>
        <v>1.4320150988678703E-4</v>
      </c>
      <c r="CV409" s="223">
        <f t="shared" ca="1" si="690"/>
        <v>3.6058833182550567E-4</v>
      </c>
      <c r="CW409" s="223">
        <f t="shared" ca="1" si="691"/>
        <v>1.327808511007838E-4</v>
      </c>
      <c r="CX409" s="223">
        <f t="shared" ca="1" si="692"/>
        <v>-2.5896226812229293E-4</v>
      </c>
      <c r="CY409" s="223">
        <f t="shared" ca="1" si="693"/>
        <v>-3.3098199033696119E-4</v>
      </c>
      <c r="CZ409" s="223">
        <f t="shared" ca="1" si="694"/>
        <v>5.6396198959409664E-6</v>
      </c>
      <c r="DA409" s="223">
        <f t="shared" ca="1" si="695"/>
        <v>3.352983685349855E-4</v>
      </c>
      <c r="DB409" s="223">
        <f t="shared" ca="1" si="696"/>
        <v>2.5098664117882761E-4</v>
      </c>
      <c r="DC409" s="223">
        <f t="shared" ca="1" si="697"/>
        <v>-1.4320150988678571E-4</v>
      </c>
      <c r="DD409" s="223">
        <f t="shared" ca="1" si="698"/>
        <v>-3.6058833182550561E-4</v>
      </c>
      <c r="DE409" s="223">
        <f t="shared" ca="1" si="699"/>
        <v>-1.327808511007851E-4</v>
      </c>
      <c r="DF409" s="223">
        <f t="shared" ca="1" si="700"/>
        <v>2.589622681222919E-4</v>
      </c>
      <c r="DG409" s="223">
        <f t="shared" ca="1" si="701"/>
        <v>3.3098199033695968E-4</v>
      </c>
      <c r="DH409" s="223">
        <f t="shared" ca="1" si="702"/>
        <v>-5.6396198959396111E-6</v>
      </c>
      <c r="DI409" s="223">
        <f t="shared" ca="1" si="703"/>
        <v>-3.3529836853498501E-4</v>
      </c>
      <c r="DJ409" s="223">
        <f t="shared" ca="1" si="704"/>
        <v>-2.5098664117882864E-4</v>
      </c>
      <c r="DK409" s="223">
        <f t="shared" ca="1" si="705"/>
        <v>1.4320150988678912E-4</v>
      </c>
      <c r="DL409" s="223">
        <f t="shared" ca="1" si="706"/>
        <v>3.6058833182550578E-4</v>
      </c>
      <c r="DM409" s="223">
        <f t="shared" ca="1" si="707"/>
        <v>1.3278085110078643E-4</v>
      </c>
      <c r="DN409" s="223">
        <f t="shared" ca="1" si="708"/>
        <v>-2.589622681222945E-4</v>
      </c>
      <c r="DO409" s="223">
        <f t="shared" ca="1" si="709"/>
        <v>-3.3098199033696233E-4</v>
      </c>
      <c r="DP409" s="223">
        <f t="shared" ca="1" si="710"/>
        <v>5.6396198959381746E-6</v>
      </c>
      <c r="DQ409" s="223">
        <f t="shared" ca="1" si="711"/>
        <v>3.3529836853498632E-4</v>
      </c>
      <c r="DR409" s="223">
        <f t="shared" ca="1" si="712"/>
        <v>2.5098664117882967E-4</v>
      </c>
      <c r="DS409" s="223">
        <f t="shared" ca="1" si="713"/>
        <v>-1.4320150988678782E-4</v>
      </c>
      <c r="DT409" s="223">
        <f t="shared" ca="1" si="714"/>
        <v>-3.6058833182550561E-4</v>
      </c>
      <c r="DU409" s="223">
        <f t="shared" ca="1" si="715"/>
        <v>-1.3278085110078776E-4</v>
      </c>
      <c r="DV409" s="223">
        <f t="shared" ca="1" si="716"/>
        <v>2.5896226812229352E-4</v>
      </c>
      <c r="DW409" s="223">
        <f t="shared" ca="1" si="717"/>
        <v>3.3098199033695876E-4</v>
      </c>
      <c r="DX409" s="223">
        <f t="shared" ca="1" si="718"/>
        <v>-5.639619895936738E-6</v>
      </c>
      <c r="DY409" s="223">
        <f t="shared" ca="1" si="719"/>
        <v>-3.3529836853498583E-4</v>
      </c>
      <c r="DZ409" s="223">
        <f t="shared" ca="1" si="720"/>
        <v>-2.509866411788307E-4</v>
      </c>
      <c r="EA409" s="223">
        <f t="shared" ca="1" si="721"/>
        <v>1.4320150988678657E-4</v>
      </c>
      <c r="EB409" s="223">
        <f t="shared" ca="1" si="722"/>
        <v>3.6058833182550567E-4</v>
      </c>
      <c r="EC409" s="223">
        <f t="shared" ca="1" si="723"/>
        <v>1.3278085110078906E-4</v>
      </c>
      <c r="ED409" s="223">
        <f t="shared" ca="1" si="724"/>
        <v>-2.5896226812229255E-4</v>
      </c>
      <c r="EE409" s="223">
        <f t="shared" ca="1" si="725"/>
        <v>-3.3098199033695935E-4</v>
      </c>
      <c r="EF409" s="223">
        <f t="shared" ca="1" si="726"/>
        <v>5.6396198959353285E-6</v>
      </c>
      <c r="EG409" s="223">
        <f t="shared" ca="1" si="727"/>
        <v>3.3529836853498529E-4</v>
      </c>
      <c r="EH409" s="223">
        <f t="shared" ca="1" si="728"/>
        <v>2.5098664117882436E-4</v>
      </c>
      <c r="EI409" s="223">
        <f t="shared" ca="1" si="729"/>
        <v>-1.4320150988678522E-4</v>
      </c>
      <c r="EJ409" s="223">
        <f t="shared" ca="1" si="730"/>
        <v>-3.6058833182550567E-4</v>
      </c>
      <c r="EK409" s="223">
        <f t="shared" ca="1" si="731"/>
        <v>-1.3278085110079039E-4</v>
      </c>
      <c r="EL409" s="223">
        <f t="shared" ca="1" si="732"/>
        <v>2.5896226812229157E-4</v>
      </c>
      <c r="EM409" s="223">
        <f t="shared" ca="1" si="733"/>
        <v>3.3098199033695989E-4</v>
      </c>
      <c r="EN409" s="223">
        <f t="shared" ca="1" si="734"/>
        <v>-5.6396198959339462E-6</v>
      </c>
      <c r="EO409" s="223">
        <f t="shared" ca="1" si="735"/>
        <v>-3.352983685349848E-4</v>
      </c>
      <c r="EP409" s="223">
        <f t="shared" ca="1" si="736"/>
        <v>-2.5098664117882534E-4</v>
      </c>
      <c r="EQ409" s="223">
        <f t="shared" ca="1" si="737"/>
        <v>1.4320150988678397E-4</v>
      </c>
      <c r="ER409" s="223">
        <f t="shared" ca="1" si="738"/>
        <v>3.6058833182550567E-4</v>
      </c>
      <c r="ES409" s="223">
        <f t="shared" ca="1" si="739"/>
        <v>1.3278085110078218E-4</v>
      </c>
      <c r="ET409" s="223">
        <f t="shared" ca="1" si="740"/>
        <v>-2.5896226812229054E-4</v>
      </c>
      <c r="EU409" s="223">
        <f t="shared" ca="1" si="741"/>
        <v>-3.3098199033696049E-4</v>
      </c>
      <c r="EV409" s="223">
        <f t="shared" ca="1" si="742"/>
        <v>5.6396198959427824E-6</v>
      </c>
      <c r="EW409" s="223">
        <f t="shared" ca="1" si="743"/>
        <v>3.3529836853498426E-4</v>
      </c>
      <c r="EX409" s="223">
        <f t="shared" ca="1" si="744"/>
        <v>2.5098664117882637E-4</v>
      </c>
      <c r="EY409" s="223">
        <f t="shared" ca="1" si="745"/>
        <v>-1.4320150988678264E-4</v>
      </c>
      <c r="EZ409" s="223">
        <f t="shared" ca="1" si="746"/>
        <v>-3.6058833182550567E-4</v>
      </c>
      <c r="FA409" s="223">
        <f t="shared" ca="1" si="747"/>
        <v>-1.3278085110078348E-4</v>
      </c>
      <c r="FB409" s="223">
        <f t="shared" ca="1" si="748"/>
        <v>2.5896226812228957E-4</v>
      </c>
      <c r="FC409" s="223">
        <f t="shared" ca="1" si="749"/>
        <v>3.3098199033696103E-4</v>
      </c>
      <c r="FD409" s="223">
        <f t="shared" ca="1" si="750"/>
        <v>-5.6396198959413459E-6</v>
      </c>
      <c r="FE409" s="223">
        <f t="shared" ca="1" si="751"/>
        <v>-3.3529836853498377E-4</v>
      </c>
      <c r="FF409" s="223">
        <f t="shared" ca="1" si="752"/>
        <v>-2.509866411788274E-4</v>
      </c>
      <c r="FG409" s="223">
        <f t="shared" ca="1" si="753"/>
        <v>1.4320150988679075E-4</v>
      </c>
      <c r="FH409" s="223">
        <f t="shared" ca="1" si="754"/>
        <v>3.6058833182550572E-4</v>
      </c>
      <c r="FI409" s="223">
        <f t="shared" ca="1" si="755"/>
        <v>1.3278085110078478E-4</v>
      </c>
      <c r="FJ409" s="223">
        <f t="shared" ca="1" si="756"/>
        <v>-2.5896226812228859E-4</v>
      </c>
      <c r="FK409" s="223">
        <f t="shared" ca="1" si="757"/>
        <v>-3.3098199033696157E-4</v>
      </c>
      <c r="FL409" s="223">
        <f t="shared" ca="1" si="758"/>
        <v>5.6396198959399635E-6</v>
      </c>
      <c r="FM409" s="223">
        <f t="shared" ca="1" si="759"/>
        <v>3.3529836853498317E-4</v>
      </c>
      <c r="FN409" s="223">
        <f t="shared" ca="1" si="760"/>
        <v>2.5098664117882837E-4</v>
      </c>
      <c r="FO409" s="223">
        <f t="shared" ca="1" si="761"/>
        <v>-1.4320150988678945E-4</v>
      </c>
      <c r="FP409" s="223">
        <f t="shared" ca="1" si="762"/>
        <v>-3.6058833182550572E-4</v>
      </c>
      <c r="FQ409" s="223">
        <f t="shared" ca="1" si="763"/>
        <v>-1.3278085110078611E-4</v>
      </c>
      <c r="FR409" s="223">
        <f t="shared" ca="1" si="764"/>
        <v>2.5896226812229477E-4</v>
      </c>
      <c r="FS409" s="223">
        <f t="shared" ca="1" si="765"/>
        <v>3.3098199033696217E-4</v>
      </c>
      <c r="FT409" s="223">
        <f t="shared" ca="1" si="766"/>
        <v>-5.6396198959385269E-6</v>
      </c>
      <c r="FU409" s="223">
        <f t="shared" ca="1" si="767"/>
        <v>-3.3529836853498642E-4</v>
      </c>
      <c r="FV409" s="223">
        <f t="shared" ca="1" si="768"/>
        <v>-2.509866411788294E-4</v>
      </c>
      <c r="FW409" s="223">
        <f t="shared" ca="1" si="769"/>
        <v>1.432015098867882E-4</v>
      </c>
      <c r="FX409" s="223">
        <f t="shared" ca="1" si="770"/>
        <v>3.6058833182550578E-4</v>
      </c>
      <c r="FY409" s="223">
        <f t="shared" ca="1" si="771"/>
        <v>1.3278085110078743E-4</v>
      </c>
      <c r="FZ409" s="223">
        <f t="shared" ca="1" si="772"/>
        <v>-2.5896226812229374E-4</v>
      </c>
      <c r="GA409" s="223">
        <f t="shared" ca="1" si="773"/>
        <v>-3.3098199033696271E-4</v>
      </c>
      <c r="GB409" s="223">
        <f t="shared" ca="1" si="774"/>
        <v>5.6396198959371175E-6</v>
      </c>
      <c r="GC409" s="223">
        <f t="shared" ca="1" si="775"/>
        <v>3.3529836853498594E-4</v>
      </c>
      <c r="GD409" s="223">
        <f t="shared" ca="1" si="776"/>
        <v>2.5098664117883043E-4</v>
      </c>
      <c r="GE409" s="223">
        <f t="shared" ca="1" si="777"/>
        <v>-1.4320150988678687E-4</v>
      </c>
      <c r="GF409" s="223">
        <f t="shared" ca="1" si="778"/>
        <v>-3.6058833182550561E-4</v>
      </c>
      <c r="GG409" s="223">
        <f t="shared" ca="1" si="779"/>
        <v>-1.3278085110078874E-4</v>
      </c>
      <c r="GH409" s="223">
        <f t="shared" ca="1" si="780"/>
        <v>2.5896226812229277E-4</v>
      </c>
      <c r="GI409" s="223">
        <f t="shared" ca="1" si="781"/>
        <v>3.3098199033695919E-4</v>
      </c>
      <c r="GJ409" s="223">
        <f t="shared" ca="1" si="782"/>
        <v>-5.639619895935708E-6</v>
      </c>
      <c r="GK409" s="223">
        <f t="shared" ca="1" si="783"/>
        <v>-3.3529836853498545E-4</v>
      </c>
      <c r="GL409" s="223">
        <f t="shared" ca="1" si="784"/>
        <v>-2.5098664117883146E-4</v>
      </c>
      <c r="GM409" s="223">
        <f t="shared" ca="1" si="785"/>
        <v>1.432015098867856E-4</v>
      </c>
      <c r="GN409" s="223">
        <f t="shared" ca="1" si="786"/>
        <v>3.6058833182550567E-4</v>
      </c>
      <c r="GO409" s="223">
        <f t="shared" ca="1" si="787"/>
        <v>1.3278085110079006E-4</v>
      </c>
      <c r="GP409" s="223">
        <f t="shared" ca="1" si="788"/>
        <v>-2.5896226812229179E-4</v>
      </c>
      <c r="GQ409" s="223">
        <f t="shared" ca="1" si="789"/>
        <v>-3.3098199033695979E-4</v>
      </c>
      <c r="GR409" s="223">
        <f t="shared" ca="1" si="790"/>
        <v>5.6396198959342986E-6</v>
      </c>
      <c r="GS409" s="223">
        <f t="shared" ca="1" si="791"/>
        <v>3.3529836853498491E-4</v>
      </c>
      <c r="GT409" s="223">
        <f t="shared" ca="1" si="792"/>
        <v>2.5098664117882512E-4</v>
      </c>
      <c r="GU409" s="223">
        <f t="shared" ca="1" si="793"/>
        <v>-1.4320150988678424E-4</v>
      </c>
      <c r="GV409" s="223">
        <f t="shared" ca="1" si="794"/>
        <v>-3.6058833182550567E-4</v>
      </c>
      <c r="GW409" s="223">
        <f t="shared" ca="1" si="795"/>
        <v>-1.3278085110079134E-4</v>
      </c>
      <c r="GX409" s="223">
        <f t="shared" ca="1" si="796"/>
        <v>2.5896226812229081E-4</v>
      </c>
      <c r="GY409" s="223">
        <f t="shared" ca="1" si="797"/>
        <v>3.3098199033696033E-4</v>
      </c>
      <c r="GZ409" s="223">
        <f t="shared" ca="1" si="798"/>
        <v>-5.639619895932862E-6</v>
      </c>
      <c r="HA409" s="223">
        <f t="shared" ca="1" si="799"/>
        <v>-3.3529836853498436E-4</v>
      </c>
      <c r="HB409" s="223">
        <f t="shared" ca="1" si="800"/>
        <v>-2.509866411788261E-4</v>
      </c>
      <c r="HC409" s="223">
        <f t="shared" ca="1" si="801"/>
        <v>1.4320150988678297E-4</v>
      </c>
      <c r="HD409" s="223">
        <f t="shared" ca="1" si="802"/>
        <v>3.6058833182550567E-4</v>
      </c>
      <c r="HE409" s="223">
        <f t="shared" ca="1" si="803"/>
        <v>1.3278085110078315E-4</v>
      </c>
      <c r="HF409" s="223">
        <f t="shared" ca="1" si="804"/>
        <v>-2.5896226812228984E-4</v>
      </c>
      <c r="HG409" s="223">
        <f t="shared" ca="1" si="805"/>
        <v>-3.3098199033696092E-4</v>
      </c>
      <c r="HH409" s="223">
        <f t="shared" ca="1" si="806"/>
        <v>5.6396198959417253E-6</v>
      </c>
      <c r="HI409" s="223">
        <f t="shared" ca="1" si="807"/>
        <v>3.3529836853498382E-4</v>
      </c>
      <c r="HJ409" s="223">
        <f t="shared" ca="1" si="808"/>
        <v>2.5098664117882713E-4</v>
      </c>
      <c r="HK409" s="223">
        <f t="shared" ca="1" si="809"/>
        <v>-1.432015098867817E-4</v>
      </c>
      <c r="HL409" s="223">
        <f t="shared" ca="1" si="810"/>
        <v>-3.6058833182550567E-4</v>
      </c>
      <c r="HM409" s="223">
        <f t="shared" ca="1" si="811"/>
        <v>-1.3278085110078445E-4</v>
      </c>
      <c r="HN409" s="223">
        <f t="shared" ca="1" si="812"/>
        <v>2.5896226812228886E-4</v>
      </c>
      <c r="HO409" s="223">
        <f t="shared" ca="1" si="813"/>
        <v>3.3098199033696147E-4</v>
      </c>
      <c r="HP409" s="223">
        <f t="shared" ca="1" si="814"/>
        <v>-5.6396198959402888E-6</v>
      </c>
      <c r="HQ409" s="223">
        <f t="shared" ca="1" si="815"/>
        <v>-3.3529836853498713E-4</v>
      </c>
      <c r="HR409" s="223">
        <f t="shared" ca="1" si="816"/>
        <v>-2.5098664117883553E-4</v>
      </c>
      <c r="HS409" s="223">
        <f t="shared" ca="1" si="817"/>
        <v>1.4320150988678039E-4</v>
      </c>
      <c r="HT409" s="223">
        <f t="shared" ca="1" si="818"/>
        <v>3.6058833182550572E-4</v>
      </c>
      <c r="HU409" s="223">
        <f t="shared" ca="1" si="819"/>
        <v>1.3278085110078581E-4</v>
      </c>
      <c r="HV409" s="223">
        <f t="shared" ca="1" si="820"/>
        <v>-2.5896226812229499E-4</v>
      </c>
      <c r="HW409" s="223">
        <f t="shared" ca="1" si="821"/>
        <v>-3.3098199033695794E-4</v>
      </c>
      <c r="HX409" s="223">
        <f t="shared" ca="1" si="822"/>
        <v>5.6396198959286336E-6</v>
      </c>
      <c r="HY409" s="223">
        <f t="shared" ca="1" si="823"/>
        <v>3.3529836853498285E-4</v>
      </c>
      <c r="HZ409" s="223">
        <f t="shared" ca="1" si="824"/>
        <v>2.5098664117882919E-4</v>
      </c>
      <c r="IA409" s="223">
        <f t="shared" ca="1" si="825"/>
        <v>-1.432015098867885E-4</v>
      </c>
      <c r="IB409" s="223">
        <f t="shared" ca="1" si="826"/>
        <v>-3.6058833182550556E-4</v>
      </c>
      <c r="IC409" s="223">
        <f t="shared" ca="1" si="827"/>
        <v>-1.3278085110079662E-4</v>
      </c>
      <c r="ID409" s="223">
        <f t="shared" ca="1" si="828"/>
        <v>2.5896226812228686E-4</v>
      </c>
      <c r="IE409" s="223">
        <f t="shared" ca="1" si="829"/>
        <v>3.3098199033696494E-4</v>
      </c>
      <c r="IF409" s="223">
        <f t="shared" ca="1" si="830"/>
        <v>-5.6396198959374427E-6</v>
      </c>
      <c r="IG409" s="223">
        <f t="shared" ca="1" si="831"/>
        <v>-3.352983685349861E-4</v>
      </c>
      <c r="IH409" s="223">
        <f t="shared" ca="1" si="832"/>
        <v>-2.5098664117882279E-4</v>
      </c>
      <c r="II409" s="223">
        <f t="shared" ca="1" si="833"/>
        <v>1.4320150988677776E-4</v>
      </c>
      <c r="IJ409" s="223">
        <f t="shared" ca="1" si="834"/>
        <v>3.6058833182550578E-4</v>
      </c>
      <c r="IK409" s="223">
        <f t="shared" ca="1" si="835"/>
        <v>1.3278085110078841E-4</v>
      </c>
      <c r="IL409" s="223">
        <f t="shared" ca="1" si="836"/>
        <v>-2.5896226812229304E-4</v>
      </c>
      <c r="IM409" s="223">
        <f t="shared" ca="1" si="837"/>
        <v>-3.3098199033695908E-4</v>
      </c>
      <c r="IN409" s="223">
        <f t="shared" ca="1" si="838"/>
        <v>5.6396198959463061E-6</v>
      </c>
      <c r="IO409" s="223">
        <f t="shared" ca="1" si="839"/>
        <v>3.3529836853498176E-4</v>
      </c>
      <c r="IP409" s="223">
        <f t="shared" ca="1" si="840"/>
        <v>2.5098664117883119E-4</v>
      </c>
      <c r="IQ409" s="223">
        <f t="shared" ca="1" si="841"/>
        <v>-1.4320150988678587E-4</v>
      </c>
      <c r="IR409" s="223">
        <f t="shared" ca="1" si="842"/>
        <v>-3.6058833182550561E-4</v>
      </c>
      <c r="IS409" s="223">
        <f t="shared" ca="1" si="843"/>
        <v>-1.3278085110078017E-4</v>
      </c>
      <c r="IT409" s="223">
        <f t="shared" ca="1" si="844"/>
        <v>2.589622681222849E-4</v>
      </c>
      <c r="IU409" s="223">
        <f t="shared" ca="1" si="845"/>
        <v>3.3098199033696374E-4</v>
      </c>
      <c r="IV409" s="223">
        <f t="shared" ca="1" si="846"/>
        <v>-5.6396198959346238E-6</v>
      </c>
      <c r="IW409" s="223">
        <f t="shared" ca="1" si="847"/>
        <v>-3.3529836853498501E-4</v>
      </c>
      <c r="IX409" s="223">
        <f t="shared" ca="1" si="848"/>
        <v>-2.5098664117882485E-4</v>
      </c>
      <c r="IY409" s="223">
        <f t="shared" ca="1" si="849"/>
        <v>1.43201509886794E-4</v>
      </c>
      <c r="IZ409" s="223">
        <f t="shared" ca="1" si="850"/>
        <v>3.6058833182550578E-4</v>
      </c>
      <c r="JA409" s="223">
        <f t="shared" ca="1" si="851"/>
        <v>1.3278085110079104E-4</v>
      </c>
      <c r="JB409" s="223">
        <f t="shared" ca="1" si="852"/>
        <v>-2.5896226812229108E-4</v>
      </c>
    </row>
    <row r="410" spans="2:262">
      <c r="B410" s="230">
        <v>49</v>
      </c>
      <c r="C410" s="229">
        <f t="shared" si="853"/>
        <v>9.5703125000000052E-4</v>
      </c>
      <c r="D410" s="226">
        <f t="shared" ca="1" si="597"/>
        <v>50.060993406890404</v>
      </c>
      <c r="E410" s="225">
        <f ca="1">BC361</f>
        <v>6.0993406890404341E-2</v>
      </c>
      <c r="F410" s="224">
        <v>49</v>
      </c>
      <c r="G410" s="223">
        <f t="shared" ca="1" si="854"/>
        <v>4.1346697678843749E-4</v>
      </c>
      <c r="H410" s="223">
        <f t="shared" ca="1" si="598"/>
        <v>-5.8137875622264274E-5</v>
      </c>
      <c r="I410" s="223">
        <f t="shared" ca="1" si="599"/>
        <v>-4.5531404253072033E-4</v>
      </c>
      <c r="J410" s="223">
        <f t="shared" ca="1" si="600"/>
        <v>-2.6959265232070931E-4</v>
      </c>
      <c r="K410" s="223">
        <f t="shared" ca="1" si="601"/>
        <v>2.612639276176683E-4</v>
      </c>
      <c r="L410" s="223">
        <f t="shared" ca="1" si="602"/>
        <v>4.5764783387117973E-4</v>
      </c>
      <c r="M410" s="223">
        <f t="shared" ca="1" si="603"/>
        <v>6.8146440164785013E-5</v>
      </c>
      <c r="N410" s="223">
        <f t="shared" ca="1" si="604"/>
        <v>-4.0859670272551049E-4</v>
      </c>
      <c r="O410" s="223">
        <f t="shared" ca="1" si="605"/>
        <v>-3.6225029067573136E-4</v>
      </c>
      <c r="P410" s="223">
        <f t="shared" ca="1" si="606"/>
        <v>1.4785253953040591E-4</v>
      </c>
      <c r="Q410" s="223">
        <f t="shared" ca="1" si="607"/>
        <v>4.6867308090790366E-4</v>
      </c>
      <c r="R410" s="223">
        <f t="shared" ca="1" si="608"/>
        <v>1.8949369162222544E-4</v>
      </c>
      <c r="S410" s="223">
        <f t="shared" ca="1" si="609"/>
        <v>-3.3227740276884255E-4</v>
      </c>
      <c r="T410" s="223">
        <f t="shared" ca="1" si="610"/>
        <v>-4.2866366764071271E-4</v>
      </c>
      <c r="U410" s="223">
        <f t="shared" ca="1" si="611"/>
        <v>2.37295501152904E-5</v>
      </c>
      <c r="V410" s="223">
        <f t="shared" ca="1" si="612"/>
        <v>4.4574396225211465E-4</v>
      </c>
      <c r="W410" s="223">
        <f t="shared" ca="1" si="613"/>
        <v>2.9711252904466125E-4</v>
      </c>
      <c r="X410" s="223">
        <f t="shared" ca="1" si="614"/>
        <v>-2.3188531326105312E-4</v>
      </c>
      <c r="Y410" s="223">
        <f t="shared" ca="1" si="615"/>
        <v>-4.6402127562068834E-4</v>
      </c>
      <c r="Z410" s="223">
        <f t="shared" ca="1" si="616"/>
        <v>-1.0211259462398537E-4</v>
      </c>
      <c r="AA410" s="223">
        <f t="shared" ca="1" si="617"/>
        <v>3.9052164367492452E-4</v>
      </c>
      <c r="AB410" s="223">
        <f t="shared" ca="1" si="618"/>
        <v>3.8320619706016764E-4</v>
      </c>
      <c r="AC410" s="223">
        <f t="shared" ca="1" si="619"/>
        <v>-1.1469362709211927E-4</v>
      </c>
      <c r="AD410" s="223">
        <f t="shared" ca="1" si="620"/>
        <v>-4.6576153128546416E-4</v>
      </c>
      <c r="AE410" s="223">
        <f t="shared" ca="1" si="621"/>
        <v>-2.2055689954503024E-4</v>
      </c>
      <c r="AF410" s="223">
        <f t="shared" ca="1" si="622"/>
        <v>3.0700686444586002E-4</v>
      </c>
      <c r="AG410" s="223">
        <f t="shared" ca="1" si="623"/>
        <v>4.4153739293749953E-4</v>
      </c>
      <c r="AH410" s="223">
        <f t="shared" ca="1" si="624"/>
        <v>1.0807367879750771E-5</v>
      </c>
      <c r="AI410" s="223">
        <f t="shared" ca="1" si="625"/>
        <v>-4.3375835682163953E-4</v>
      </c>
      <c r="AJ410" s="223">
        <f t="shared" ca="1" si="626"/>
        <v>-3.2302232723111028E-4</v>
      </c>
      <c r="AK410" s="223">
        <f t="shared" ca="1" si="627"/>
        <v>2.0125009230072526E-4</v>
      </c>
      <c r="AL410" s="223">
        <f t="shared" ca="1" si="628"/>
        <v>4.6788014587358936E-4</v>
      </c>
      <c r="AM410" s="223">
        <f t="shared" ca="1" si="629"/>
        <v>1.3552539208561807E-4</v>
      </c>
      <c r="AN410" s="223">
        <f t="shared" ca="1" si="630"/>
        <v>-3.7033031400144479E-4</v>
      </c>
      <c r="AO410" s="223">
        <f t="shared" ca="1" si="631"/>
        <v>-4.0208547586074458E-4</v>
      </c>
      <c r="AP410" s="223">
        <f t="shared" ca="1" si="632"/>
        <v>8.0913179951264233E-5</v>
      </c>
      <c r="AQ410" s="223">
        <f t="shared" ca="1" si="633"/>
        <v>4.6032597957018943E-4</v>
      </c>
      <c r="AR410" s="223">
        <f t="shared" ca="1" si="634"/>
        <v>2.504248905195721E-4</v>
      </c>
      <c r="AS410" s="223">
        <f t="shared" ca="1" si="635"/>
        <v>-2.8007262932456503E-4</v>
      </c>
      <c r="AT410" s="223">
        <f t="shared" ca="1" si="636"/>
        <v>-4.5201838884600107E-4</v>
      </c>
      <c r="AU410" s="223">
        <f t="shared" ca="1" si="637"/>
        <v>-4.5285719811869531E-5</v>
      </c>
      <c r="AV410" s="223">
        <f t="shared" ca="1" si="638"/>
        <v>4.1942217727358884E-4</v>
      </c>
      <c r="AW410" s="223">
        <f t="shared" ca="1" si="639"/>
        <v>3.4718163943879576E-4</v>
      </c>
      <c r="AX410" s="223">
        <f t="shared" ca="1" si="640"/>
        <v>-1.69524279653383E-4</v>
      </c>
      <c r="AY410" s="223">
        <f t="shared" ca="1" si="641"/>
        <v>-4.6920353307763993E-4</v>
      </c>
      <c r="AZ410" s="223">
        <f t="shared" ca="1" si="642"/>
        <v>-1.6820376570526063E-4</v>
      </c>
      <c r="BA410" s="223">
        <f t="shared" ca="1" si="643"/>
        <v>3.481321322700047E-4</v>
      </c>
      <c r="BB410" s="223">
        <f t="shared" ca="1" si="644"/>
        <v>4.1878581862989496E-4</v>
      </c>
      <c r="BC410" s="223">
        <f t="shared" ca="1" si="645"/>
        <v>-4.6694257277721626E-5</v>
      </c>
      <c r="BD410" s="223">
        <f t="shared" ca="1" si="646"/>
        <v>-4.5239588148777456E-4</v>
      </c>
      <c r="BE410" s="223">
        <f t="shared" ca="1" si="647"/>
        <v>-2.7893580731491849E-4</v>
      </c>
      <c r="BF410" s="223">
        <f t="shared" ca="1" si="648"/>
        <v>2.5162065635873666E-4</v>
      </c>
      <c r="BG410" s="223">
        <f t="shared" ca="1" si="649"/>
        <v>4.6004985794128965E-4</v>
      </c>
      <c r="BH410" s="223">
        <f t="shared" ca="1" si="650"/>
        <v>7.95186645046577E-5</v>
      </c>
      <c r="BI410" s="223">
        <f t="shared" ca="1" si="651"/>
        <v>-4.0281311260705494E-4</v>
      </c>
      <c r="BJ410" s="223">
        <f t="shared" ca="1" si="652"/>
        <v>-3.6945954426163548E-4</v>
      </c>
      <c r="BK410" s="223">
        <f t="shared" ca="1" si="653"/>
        <v>1.368798002465712E-4</v>
      </c>
      <c r="BL410" s="223">
        <f t="shared" ca="1" si="654"/>
        <v>4.6798426568291909E-4</v>
      </c>
      <c r="BM410" s="223">
        <f t="shared" ca="1" si="655"/>
        <v>1.9997062854493154E-4</v>
      </c>
      <c r="BN410" s="223">
        <f t="shared" ca="1" si="656"/>
        <v>-3.240473923507136E-4</v>
      </c>
      <c r="BO410" s="223">
        <f t="shared" ca="1" si="657"/>
        <v>-4.3321672476318788E-4</v>
      </c>
      <c r="BP410" s="223">
        <f t="shared" ca="1" si="658"/>
        <v>1.2222294378281618E-5</v>
      </c>
      <c r="BQ410" s="223">
        <f t="shared" ca="1" si="659"/>
        <v>4.4201421092681406E-4</v>
      </c>
      <c r="BR410" s="223">
        <f t="shared" ca="1" si="660"/>
        <v>3.0593514680269898E-4</v>
      </c>
      <c r="BS410" s="223">
        <f t="shared" ca="1" si="661"/>
        <v>-2.2180512925502465E-4</v>
      </c>
      <c r="BT410" s="223">
        <f t="shared" ca="1" si="662"/>
        <v>-4.6558827699646923E-4</v>
      </c>
      <c r="BU410" s="223">
        <f t="shared" ca="1" si="663"/>
        <v>-1.1332069066478963E-4</v>
      </c>
      <c r="BV410" s="223">
        <f t="shared" ca="1" si="664"/>
        <v>3.8402116878251982E-4</v>
      </c>
      <c r="BW410" s="223">
        <f t="shared" ca="1" si="665"/>
        <v>3.8973531580317831E-4</v>
      </c>
      <c r="BX410" s="223">
        <f t="shared" ca="1" si="666"/>
        <v>-1.0349355734260519E-4</v>
      </c>
      <c r="BY410" s="223">
        <f t="shared" ca="1" si="667"/>
        <v>-4.6422895100508053E-4</v>
      </c>
      <c r="BZ410" s="223">
        <f t="shared" ca="1" si="668"/>
        <v>-2.3065383322254135E-4</v>
      </c>
      <c r="CA410" s="223">
        <f t="shared" ca="1" si="669"/>
        <v>2.9820661153595666E-4</v>
      </c>
      <c r="CB410" s="223">
        <f t="shared" ca="1" si="670"/>
        <v>4.4529999192995855E-4</v>
      </c>
      <c r="CC410" s="223">
        <f t="shared" ca="1" si="671"/>
        <v>2.2315902193369185E-5</v>
      </c>
      <c r="CD410" s="223">
        <f t="shared" ca="1" si="672"/>
        <v>-4.2923722705957075E-4</v>
      </c>
      <c r="CE410" s="223">
        <f t="shared" ca="1" si="673"/>
        <v>-3.3127659722293281E-4</v>
      </c>
      <c r="CF410" s="223">
        <f t="shared" ca="1" si="674"/>
        <v>1.9078762093810198E-4</v>
      </c>
      <c r="CG410" s="223">
        <f t="shared" ca="1" si="675"/>
        <v>4.6860363283881667E-4</v>
      </c>
      <c r="CH410" s="223">
        <f t="shared" ca="1" si="676"/>
        <v>1.465086221838012E-4</v>
      </c>
      <c r="CI410" s="223">
        <f t="shared" ca="1" si="677"/>
        <v>-3.6314818097175612E-4</v>
      </c>
      <c r="CJ410" s="223">
        <f t="shared" ca="1" si="678"/>
        <v>-4.0789907790069152E-4</v>
      </c>
      <c r="CK410" s="223">
        <f t="shared" ca="1" si="679"/>
        <v>6.9546473884440289E-5</v>
      </c>
      <c r="CL410" s="223">
        <f t="shared" ca="1" si="680"/>
        <v>4.5795793941973216E-4</v>
      </c>
      <c r="CM410" s="223">
        <f t="shared" ca="1" si="681"/>
        <v>2.6008710479346573E-4</v>
      </c>
      <c r="CN410" s="223">
        <f t="shared" ca="1" si="682"/>
        <v>-2.7074982325588418E-4</v>
      </c>
      <c r="CO410" s="223">
        <f t="shared" ca="1" si="683"/>
        <v>-4.5497013985850256E-4</v>
      </c>
      <c r="CP410" s="223">
        <f t="shared" ca="1" si="684"/>
        <v>-5.6733166957525957E-5</v>
      </c>
      <c r="CQ410" s="223">
        <f t="shared" ca="1" si="685"/>
        <v>4.1413416946865366E-4</v>
      </c>
      <c r="CR410" s="223">
        <f t="shared" ca="1" si="686"/>
        <v>3.548228310601432E-4</v>
      </c>
      <c r="CS410" s="223">
        <f t="shared" ca="1" si="687"/>
        <v>-1.5873621797298261E-4</v>
      </c>
      <c r="CT410" s="223">
        <f t="shared" ca="1" si="688"/>
        <v>-4.6907958499376411E-4</v>
      </c>
      <c r="CU410" s="223">
        <f t="shared" ca="1" si="689"/>
        <v>-1.789026107853143E-4</v>
      </c>
      <c r="CV410" s="223">
        <f t="shared" ca="1" si="690"/>
        <v>3.4030726170419269E-4</v>
      </c>
      <c r="CW410" s="223">
        <f t="shared" ca="1" si="691"/>
        <v>4.2385239955361963E-4</v>
      </c>
      <c r="CX410" s="223">
        <f t="shared" ca="1" si="692"/>
        <v>-3.522251205860687E-5</v>
      </c>
      <c r="CY410" s="223">
        <f t="shared" ca="1" si="693"/>
        <v>-4.4920521408199252E-4</v>
      </c>
      <c r="CZ410" s="223">
        <f t="shared" ca="1" si="694"/>
        <v>-2.8811094180888609E-4</v>
      </c>
      <c r="DA410" s="223">
        <f t="shared" ca="1" si="695"/>
        <v>2.4182581822511389E-4</v>
      </c>
      <c r="DB410" s="223">
        <f t="shared" ca="1" si="696"/>
        <v>4.6217476517934831E-4</v>
      </c>
      <c r="DC410" s="223">
        <f t="shared" ca="1" si="697"/>
        <v>9.0842989774429593E-5</v>
      </c>
      <c r="DD410" s="223">
        <f t="shared" ca="1" si="698"/>
        <v>-3.9678688293171986E-4</v>
      </c>
      <c r="DE410" s="223">
        <f t="shared" ca="1" si="699"/>
        <v>-3.7644624923305488E-4</v>
      </c>
      <c r="DF410" s="223">
        <f t="shared" ca="1" si="700"/>
        <v>1.2582460968933973E-4</v>
      </c>
      <c r="DG410" s="223">
        <f t="shared" ca="1" si="701"/>
        <v>4.6701355423534627E-4</v>
      </c>
      <c r="DH410" s="223">
        <f t="shared" ca="1" si="702"/>
        <v>2.1032711063839079E-4</v>
      </c>
      <c r="DI410" s="223">
        <f t="shared" ca="1" si="703"/>
        <v>-3.1562218790034144E-4</v>
      </c>
      <c r="DJ410" s="223">
        <f t="shared" ca="1" si="704"/>
        <v>-4.3750882832968422E-4</v>
      </c>
      <c r="DK410" s="223">
        <f t="shared" ca="1" si="705"/>
        <v>7.0767638815709107E-7</v>
      </c>
      <c r="DL410" s="223">
        <f t="shared" ca="1" si="706"/>
        <v>4.3801820676882573E-4</v>
      </c>
      <c r="DM410" s="223">
        <f t="shared" ca="1" si="707"/>
        <v>3.1457348066795711E-4</v>
      </c>
      <c r="DN410" s="223">
        <f t="shared" ca="1" si="708"/>
        <v>-2.1159133813295917E-4</v>
      </c>
      <c r="DO410" s="223">
        <f t="shared" ca="1" si="709"/>
        <v>-4.6687482540365454E-4</v>
      </c>
      <c r="DP410" s="223">
        <f t="shared" ca="1" si="710"/>
        <v>-1.2446052655887098E-4</v>
      </c>
      <c r="DQ410" s="223">
        <f t="shared" ca="1" si="711"/>
        <v>3.7728937389751668E-4</v>
      </c>
      <c r="DR410" s="223">
        <f t="shared" ca="1" si="712"/>
        <v>3.9602967256509113E-4</v>
      </c>
      <c r="DS410" s="223">
        <f t="shared" ca="1" si="713"/>
        <v>-9.223114694400993E-5</v>
      </c>
      <c r="DT410" s="223">
        <f t="shared" ca="1" si="714"/>
        <v>-4.6241673656325028E-4</v>
      </c>
      <c r="DU410" s="223">
        <f t="shared" ca="1" si="715"/>
        <v>-2.4061182965562017E-4</v>
      </c>
      <c r="DV410" s="223">
        <f t="shared" ca="1" si="716"/>
        <v>2.8922673011392999E-4</v>
      </c>
      <c r="DW410" s="223">
        <f t="shared" ca="1" si="717"/>
        <v>4.4879435885811702E-4</v>
      </c>
      <c r="DX410" s="223">
        <f t="shared" ca="1" si="718"/>
        <v>3.381099424194835E-5</v>
      </c>
      <c r="DY410" s="223">
        <f t="shared" ca="1" si="719"/>
        <v>-4.2445754084213631E-4</v>
      </c>
      <c r="DZ410" s="223">
        <f t="shared" ca="1" si="720"/>
        <v>-3.3933131857981325E-4</v>
      </c>
      <c r="EA410" s="223">
        <f t="shared" ca="1" si="721"/>
        <v>1.8021022624664019E-4</v>
      </c>
      <c r="EB410" s="223">
        <f t="shared" ca="1" si="722"/>
        <v>4.6904485049783991E-4</v>
      </c>
      <c r="EC410" s="223">
        <f t="shared" ca="1" si="723"/>
        <v>1.5740360096629737E-4</v>
      </c>
      <c r="ED410" s="223">
        <f t="shared" ca="1" si="724"/>
        <v>-3.5574730105683089E-4</v>
      </c>
      <c r="EE410" s="223">
        <f t="shared" ca="1" si="725"/>
        <v>-4.134669767884415E-4</v>
      </c>
      <c r="EF410" s="223">
        <f t="shared" ca="1" si="726"/>
        <v>5.8137875622255248E-5</v>
      </c>
      <c r="EG410" s="223">
        <f t="shared" ca="1" si="727"/>
        <v>4.5531404253071795E-4</v>
      </c>
      <c r="EH410" s="223">
        <f t="shared" ca="1" si="728"/>
        <v>2.6959265232071771E-4</v>
      </c>
      <c r="EI410" s="223">
        <f t="shared" ca="1" si="729"/>
        <v>-2.6126392761765909E-4</v>
      </c>
      <c r="EJ410" s="223">
        <f t="shared" ca="1" si="730"/>
        <v>-4.5764783387118233E-4</v>
      </c>
      <c r="EK410" s="223">
        <f t="shared" ca="1" si="731"/>
        <v>-6.8146440164796831E-5</v>
      </c>
      <c r="EL410" s="223">
        <f t="shared" ca="1" si="732"/>
        <v>4.085967027255042E-4</v>
      </c>
      <c r="EM410" s="223">
        <f t="shared" ca="1" si="733"/>
        <v>3.6225029067574004E-4</v>
      </c>
      <c r="EN410" s="223">
        <f t="shared" ca="1" si="734"/>
        <v>-1.478525395303922E-4</v>
      </c>
      <c r="EO410" s="223">
        <f t="shared" ca="1" si="735"/>
        <v>-4.686730809079036E-4</v>
      </c>
      <c r="EP410" s="223">
        <f t="shared" ca="1" si="736"/>
        <v>-1.8949369162222731E-4</v>
      </c>
      <c r="EQ410" s="223">
        <f t="shared" ca="1" si="737"/>
        <v>3.3227740276884054E-4</v>
      </c>
      <c r="ER410" s="223">
        <f t="shared" ca="1" si="738"/>
        <v>4.286636676407139E-4</v>
      </c>
      <c r="ES410" s="223">
        <f t="shared" ca="1" si="739"/>
        <v>-2.3729550115285901E-5</v>
      </c>
      <c r="ET410" s="223">
        <f t="shared" ca="1" si="740"/>
        <v>-4.4574396225211324E-4</v>
      </c>
      <c r="EU410" s="223">
        <f t="shared" ca="1" si="741"/>
        <v>-2.9711252904466467E-4</v>
      </c>
      <c r="EV410" s="223">
        <f t="shared" ca="1" si="742"/>
        <v>2.3188531326104783E-4</v>
      </c>
      <c r="EW410" s="223">
        <f t="shared" ca="1" si="743"/>
        <v>4.6402127562068926E-4</v>
      </c>
      <c r="EX410" s="223">
        <f t="shared" ca="1" si="744"/>
        <v>1.0211259462399299E-4</v>
      </c>
      <c r="EY410" s="223">
        <f t="shared" ca="1" si="745"/>
        <v>-3.9052164367492018E-4</v>
      </c>
      <c r="EZ410" s="223">
        <f t="shared" ca="1" si="746"/>
        <v>-3.8320619706017208E-4</v>
      </c>
      <c r="FA410" s="223">
        <f t="shared" ca="1" si="747"/>
        <v>1.1469362709211011E-4</v>
      </c>
      <c r="FB410" s="223">
        <f t="shared" ca="1" si="748"/>
        <v>4.6576153128546297E-4</v>
      </c>
      <c r="FC410" s="223">
        <f t="shared" ca="1" si="749"/>
        <v>2.2055689954503862E-4</v>
      </c>
      <c r="FD410" s="223">
        <f t="shared" ca="1" si="750"/>
        <v>-3.0700686444585162E-4</v>
      </c>
      <c r="FE410" s="223">
        <f t="shared" ca="1" si="751"/>
        <v>-4.4153739293750332E-4</v>
      </c>
      <c r="FF410" s="223">
        <f t="shared" ca="1" si="752"/>
        <v>-1.0807367879761884E-5</v>
      </c>
      <c r="FG410" s="223">
        <f t="shared" ca="1" si="753"/>
        <v>4.337583568216353E-4</v>
      </c>
      <c r="FH410" s="223">
        <f t="shared" ca="1" si="754"/>
        <v>3.2302232723112085E-4</v>
      </c>
      <c r="FI410" s="223">
        <f t="shared" ca="1" si="755"/>
        <v>-2.0125009230071214E-4</v>
      </c>
      <c r="FJ410" s="223">
        <f t="shared" ca="1" si="756"/>
        <v>-4.6788014587358947E-4</v>
      </c>
      <c r="FK410" s="223">
        <f t="shared" ca="1" si="757"/>
        <v>-1.3552539208561918E-4</v>
      </c>
      <c r="FL410" s="223">
        <f t="shared" ca="1" si="758"/>
        <v>3.7033031400144408E-4</v>
      </c>
      <c r="FM410" s="223">
        <f t="shared" ca="1" si="759"/>
        <v>4.0208547586074691E-4</v>
      </c>
      <c r="FN410" s="223">
        <f t="shared" ca="1" si="760"/>
        <v>-8.0913179951259734E-5</v>
      </c>
      <c r="FO410" s="223">
        <f t="shared" ca="1" si="761"/>
        <v>-4.6032597957018845E-4</v>
      </c>
      <c r="FP410" s="223">
        <f t="shared" ca="1" si="762"/>
        <v>-2.504248905195759E-4</v>
      </c>
      <c r="FQ410" s="223">
        <f t="shared" ca="1" si="763"/>
        <v>2.8007262932456151E-4</v>
      </c>
      <c r="FR410" s="223">
        <f t="shared" ca="1" si="764"/>
        <v>4.5201838884600313E-4</v>
      </c>
      <c r="FS410" s="223">
        <f t="shared" ca="1" si="765"/>
        <v>4.528571981187731E-5</v>
      </c>
      <c r="FT410" s="223">
        <f t="shared" ca="1" si="766"/>
        <v>-4.1942217727358538E-4</v>
      </c>
      <c r="FU410" s="223">
        <f t="shared" ca="1" si="767"/>
        <v>-3.4718163943880102E-4</v>
      </c>
      <c r="FV410" s="223">
        <f t="shared" ca="1" si="768"/>
        <v>1.6952427965337568E-4</v>
      </c>
      <c r="FW410" s="223">
        <f t="shared" ca="1" si="769"/>
        <v>4.6920353307763988E-4</v>
      </c>
      <c r="FX410" s="223">
        <f t="shared" ca="1" si="770"/>
        <v>1.6820376570527104E-4</v>
      </c>
      <c r="FY410" s="223">
        <f t="shared" ca="1" si="771"/>
        <v>-3.4813213226999717E-4</v>
      </c>
      <c r="FZ410" s="223">
        <f t="shared" ca="1" si="772"/>
        <v>-4.1878581862989995E-4</v>
      </c>
      <c r="GA410" s="223">
        <f t="shared" ca="1" si="773"/>
        <v>4.6694257277710567E-5</v>
      </c>
      <c r="GB410" s="223">
        <f t="shared" ca="1" si="774"/>
        <v>4.5239588148777163E-4</v>
      </c>
      <c r="GC410" s="223">
        <f t="shared" ca="1" si="775"/>
        <v>2.7893580731493014E-4</v>
      </c>
      <c r="GD410" s="223">
        <f t="shared" ca="1" si="776"/>
        <v>-2.5162065635872446E-4</v>
      </c>
      <c r="GE410" s="223">
        <f t="shared" ca="1" si="777"/>
        <v>-4.6004985794129247E-4</v>
      </c>
      <c r="GF410" s="223">
        <f t="shared" ca="1" si="778"/>
        <v>-7.9518664504658838E-5</v>
      </c>
      <c r="GG410" s="223">
        <f t="shared" ca="1" si="779"/>
        <v>4.0281311260705434E-4</v>
      </c>
      <c r="GH410" s="223">
        <f t="shared" ca="1" si="780"/>
        <v>3.6945954426163618E-4</v>
      </c>
      <c r="GI410" s="223">
        <f t="shared" ca="1" si="781"/>
        <v>-1.3687980024657014E-4</v>
      </c>
      <c r="GJ410" s="223">
        <f t="shared" ca="1" si="782"/>
        <v>-4.6798426568291898E-4</v>
      </c>
      <c r="GK410" s="223">
        <f t="shared" ca="1" si="783"/>
        <v>-1.9997062854493867E-4</v>
      </c>
      <c r="GL410" s="223">
        <f t="shared" ca="1" si="784"/>
        <v>3.2404739235070802E-4</v>
      </c>
      <c r="GM410" s="223">
        <f t="shared" ca="1" si="785"/>
        <v>4.3321672476319092E-4</v>
      </c>
      <c r="GN410" s="223">
        <f t="shared" ca="1" si="786"/>
        <v>-1.2222294378273811E-5</v>
      </c>
      <c r="GO410" s="223">
        <f t="shared" ca="1" si="787"/>
        <v>-4.420142109268114E-4</v>
      </c>
      <c r="GP410" s="223">
        <f t="shared" ca="1" si="788"/>
        <v>-3.0593514680270488E-4</v>
      </c>
      <c r="GQ410" s="223">
        <f t="shared" ca="1" si="789"/>
        <v>2.2180512925501771E-4</v>
      </c>
      <c r="GR410" s="223">
        <f t="shared" ca="1" si="790"/>
        <v>4.6558827699647021E-4</v>
      </c>
      <c r="GS410" s="223">
        <f t="shared" ca="1" si="791"/>
        <v>1.1332069066479725E-4</v>
      </c>
      <c r="GT410" s="223">
        <f t="shared" ca="1" si="792"/>
        <v>-3.8402116878251532E-4</v>
      </c>
      <c r="GU410" s="223">
        <f t="shared" ca="1" si="793"/>
        <v>-3.8973531580318264E-4</v>
      </c>
      <c r="GV410" s="223">
        <f t="shared" ca="1" si="794"/>
        <v>1.0349355734259113E-4</v>
      </c>
      <c r="GW410" s="223">
        <f t="shared" ca="1" si="795"/>
        <v>4.6422895100507841E-4</v>
      </c>
      <c r="GX410" s="223">
        <f t="shared" ca="1" si="796"/>
        <v>2.3065383322255401E-4</v>
      </c>
      <c r="GY410" s="223">
        <f t="shared" ca="1" si="797"/>
        <v>-2.9820661153594544E-4</v>
      </c>
      <c r="GZ410" s="223">
        <f t="shared" ca="1" si="798"/>
        <v>-4.452999919299631E-4</v>
      </c>
      <c r="HA410" s="223">
        <f t="shared" ca="1" si="799"/>
        <v>-2.2315902193370351E-5</v>
      </c>
      <c r="HB410" s="223">
        <f t="shared" ca="1" si="800"/>
        <v>4.2923722705957032E-4</v>
      </c>
      <c r="HC410" s="223">
        <f t="shared" ca="1" si="801"/>
        <v>3.3127659722293363E-4</v>
      </c>
      <c r="HD410" s="223">
        <f t="shared" ca="1" si="802"/>
        <v>-1.9078762093810087E-4</v>
      </c>
      <c r="HE410" s="223">
        <f t="shared" ca="1" si="803"/>
        <v>-4.6860363283881678E-4</v>
      </c>
      <c r="HF410" s="223">
        <f t="shared" ca="1" si="804"/>
        <v>-1.4650862218380863E-4</v>
      </c>
      <c r="HG410" s="223">
        <f t="shared" ca="1" si="805"/>
        <v>3.6314818097175113E-4</v>
      </c>
      <c r="HH410" s="223">
        <f t="shared" ca="1" si="806"/>
        <v>4.0789907790069537E-4</v>
      </c>
      <c r="HI410" s="223">
        <f t="shared" ca="1" si="807"/>
        <v>-6.9546473884432618E-5</v>
      </c>
      <c r="HJ410" s="223">
        <f t="shared" ca="1" si="808"/>
        <v>-4.5795793941973042E-4</v>
      </c>
      <c r="HK410" s="223">
        <f t="shared" ca="1" si="809"/>
        <v>-2.600871047934834E-4</v>
      </c>
      <c r="HL410" s="223">
        <f t="shared" ca="1" si="810"/>
        <v>2.7074982325587778E-4</v>
      </c>
      <c r="HM410" s="223">
        <f t="shared" ca="1" si="811"/>
        <v>4.5497013985850121E-4</v>
      </c>
      <c r="HN410" s="223">
        <f t="shared" ca="1" si="812"/>
        <v>5.6733166957533709E-5</v>
      </c>
      <c r="HO410" s="223">
        <f t="shared" ca="1" si="813"/>
        <v>-4.1413416946865621E-4</v>
      </c>
      <c r="HP410" s="223">
        <f t="shared" ca="1" si="814"/>
        <v>-3.548228310601483E-4</v>
      </c>
      <c r="HQ410" s="223">
        <f t="shared" ca="1" si="815"/>
        <v>1.5873621797298152E-4</v>
      </c>
      <c r="HR410" s="223">
        <f t="shared" ca="1" si="816"/>
        <v>4.6907958499376378E-4</v>
      </c>
      <c r="HS410" s="223">
        <f t="shared" ca="1" si="817"/>
        <v>1.7890261078531535E-4</v>
      </c>
      <c r="HT410" s="223">
        <f t="shared" ca="1" si="818"/>
        <v>-3.4030726170418272E-4</v>
      </c>
      <c r="HU410" s="223">
        <f t="shared" ca="1" si="819"/>
        <v>-4.2385239955362018E-4</v>
      </c>
      <c r="HV410" s="223">
        <f t="shared" ca="1" si="820"/>
        <v>3.5222512058592396E-5</v>
      </c>
      <c r="HW410" s="223">
        <f t="shared" ca="1" si="821"/>
        <v>4.492052140819922E-4</v>
      </c>
      <c r="HX410" s="223">
        <f t="shared" ca="1" si="822"/>
        <v>2.8811094180889748E-4</v>
      </c>
      <c r="HY410" s="223">
        <f t="shared" ca="1" si="823"/>
        <v>-2.4182581822511292E-4</v>
      </c>
      <c r="HZ410" s="223">
        <f t="shared" ca="1" si="824"/>
        <v>-4.621747651793508E-4</v>
      </c>
      <c r="IA410" s="223">
        <f t="shared" ca="1" si="825"/>
        <v>-9.0842989774430705E-5</v>
      </c>
      <c r="IB410" s="223">
        <f t="shared" ca="1" si="826"/>
        <v>3.9678688293170853E-4</v>
      </c>
      <c r="IC410" s="223">
        <f t="shared" ca="1" si="827"/>
        <v>3.7644624923305954E-4</v>
      </c>
      <c r="ID410" s="223">
        <f t="shared" ca="1" si="828"/>
        <v>-1.2582460968931931E-4</v>
      </c>
      <c r="IE410" s="223">
        <f t="shared" ca="1" si="829"/>
        <v>-5.7054248648335409E-4</v>
      </c>
      <c r="IF410" s="223">
        <f t="shared" ca="1" si="830"/>
        <v>-2.1032711063840971E-4</v>
      </c>
      <c r="IG410" s="223">
        <f t="shared" ca="1" si="831"/>
        <v>3.1562218790033564E-4</v>
      </c>
      <c r="IH410" s="223">
        <f t="shared" ca="1" si="832"/>
        <v>4.3750882832968227E-4</v>
      </c>
      <c r="II410" s="223">
        <f t="shared" ca="1" si="833"/>
        <v>-7.0767638814925771E-7</v>
      </c>
      <c r="IJ410" s="223">
        <f t="shared" ca="1" si="834"/>
        <v>-4.3801820676882768E-4</v>
      </c>
      <c r="IK410" s="223">
        <f t="shared" ca="1" si="835"/>
        <v>-3.1457348066796296E-4</v>
      </c>
      <c r="IL410" s="223">
        <f t="shared" ca="1" si="836"/>
        <v>2.1159133813296413E-4</v>
      </c>
      <c r="IM410" s="223">
        <f t="shared" ca="1" si="837"/>
        <v>4.668748254036553E-4</v>
      </c>
      <c r="IN410" s="223">
        <f t="shared" ca="1" si="838"/>
        <v>1.2446052655886561E-4</v>
      </c>
      <c r="IO410" s="223">
        <f t="shared" ca="1" si="839"/>
        <v>-3.7728937389751207E-4</v>
      </c>
      <c r="IP410" s="223">
        <f t="shared" ca="1" si="840"/>
        <v>-3.9602967256508815E-4</v>
      </c>
      <c r="IQ410" s="223">
        <f t="shared" ca="1" si="841"/>
        <v>9.2231146944002232E-5</v>
      </c>
      <c r="IR410" s="223">
        <f t="shared" ca="1" si="842"/>
        <v>4.6241673656324887E-4</v>
      </c>
      <c r="IS410" s="223">
        <f t="shared" ca="1" si="843"/>
        <v>2.406118296556383E-4</v>
      </c>
      <c r="IT410" s="223">
        <f t="shared" ca="1" si="844"/>
        <v>-2.8922673011392387E-4</v>
      </c>
      <c r="IU410" s="223">
        <f t="shared" ca="1" si="845"/>
        <v>-4.4879435885812309E-4</v>
      </c>
      <c r="IV410" s="223">
        <f t="shared" ca="1" si="846"/>
        <v>-3.3810994241956156E-5</v>
      </c>
      <c r="IW410" s="223">
        <f t="shared" ca="1" si="847"/>
        <v>4.2445754084212731E-4</v>
      </c>
      <c r="IX410" s="223">
        <f t="shared" ca="1" si="848"/>
        <v>3.3933131857981867E-4</v>
      </c>
      <c r="IY410" s="223">
        <f t="shared" ca="1" si="849"/>
        <v>-1.8021022624662068E-4</v>
      </c>
      <c r="IZ410" s="223">
        <f t="shared" ca="1" si="850"/>
        <v>-4.6904485049784007E-4</v>
      </c>
      <c r="JA410" s="223">
        <f t="shared" ca="1" si="851"/>
        <v>-1.5740360096631729E-4</v>
      </c>
      <c r="JB410" s="223">
        <f t="shared" ca="1" si="852"/>
        <v>3.557473010568258E-4</v>
      </c>
    </row>
    <row r="411" spans="2:262">
      <c r="B411" s="230">
        <v>50</v>
      </c>
      <c r="C411" s="229">
        <f t="shared" si="853"/>
        <v>9.7656250000000043E-4</v>
      </c>
      <c r="D411" s="226">
        <f t="shared" ca="1" si="597"/>
        <v>50.059966871934861</v>
      </c>
      <c r="E411" s="225">
        <f ca="1">BD361</f>
        <v>5.9966871934861193E-2</v>
      </c>
      <c r="F411" s="224">
        <v>50</v>
      </c>
      <c r="G411" s="223">
        <f t="shared" ca="1" si="854"/>
        <v>-2.1890016369143799E-4</v>
      </c>
      <c r="H411" s="223">
        <f t="shared" ca="1" si="598"/>
        <v>2.8173008521013772E-5</v>
      </c>
      <c r="I411" s="223">
        <f t="shared" ca="1" si="599"/>
        <v>2.3788256511196219E-4</v>
      </c>
      <c r="J411" s="223">
        <f t="shared" ca="1" si="600"/>
        <v>1.3210743644925457E-4</v>
      </c>
      <c r="K411" s="223">
        <f t="shared" ca="1" si="601"/>
        <v>-1.4887125531713941E-4</v>
      </c>
      <c r="L411" s="223">
        <f t="shared" ca="1" si="602"/>
        <v>-2.324138672054683E-4</v>
      </c>
      <c r="M411" s="223">
        <f t="shared" ca="1" si="603"/>
        <v>-7.7244919811986825E-6</v>
      </c>
      <c r="N411" s="223">
        <f t="shared" ca="1" si="604"/>
        <v>2.2720926126331738E-4</v>
      </c>
      <c r="O411" s="223">
        <f t="shared" ca="1" si="605"/>
        <v>1.6081348141390616E-4</v>
      </c>
      <c r="P411" s="223">
        <f t="shared" ca="1" si="606"/>
        <v>-1.1885640090927084E-4</v>
      </c>
      <c r="Q411" s="223">
        <f t="shared" ca="1" si="607"/>
        <v>-2.4089651236800836E-4</v>
      </c>
      <c r="R411" s="223">
        <f t="shared" ca="1" si="608"/>
        <v>-4.3454780559440387E-5</v>
      </c>
      <c r="S411" s="223">
        <f t="shared" ca="1" si="609"/>
        <v>2.1161756306428657E-4</v>
      </c>
      <c r="T411" s="223">
        <f t="shared" ca="1" si="610"/>
        <v>1.8603840015133269E-4</v>
      </c>
      <c r="U411" s="223">
        <f t="shared" ca="1" si="611"/>
        <v>-8.626866435967488E-5</v>
      </c>
      <c r="V411" s="223">
        <f t="shared" ca="1" si="612"/>
        <v>-2.4416447552828011E-4</v>
      </c>
      <c r="W411" s="223">
        <f t="shared" ca="1" si="613"/>
        <v>-7.8244404368945776E-5</v>
      </c>
      <c r="X411" s="223">
        <f t="shared" ca="1" si="614"/>
        <v>1.9144498369504827E-4</v>
      </c>
      <c r="Y411" s="223">
        <f t="shared" ca="1" si="615"/>
        <v>2.0723614934834773E-4</v>
      </c>
      <c r="Z411" s="223">
        <f t="shared" ca="1" si="616"/>
        <v>-5.1813471751982517E-5</v>
      </c>
      <c r="AA411" s="223">
        <f t="shared" ca="1" si="617"/>
        <v>-2.4214701515288222E-4</v>
      </c>
      <c r="AB411" s="223">
        <f t="shared" ca="1" si="618"/>
        <v>-1.1134027311645414E-4</v>
      </c>
      <c r="AC411" s="223">
        <f t="shared" ca="1" si="619"/>
        <v>1.6712819857917849E-4</v>
      </c>
      <c r="AD411" s="223">
        <f t="shared" ca="1" si="620"/>
        <v>2.239478617505447E-4</v>
      </c>
      <c r="AE411" s="223">
        <f t="shared" ca="1" si="621"/>
        <v>-1.623667395389398E-5</v>
      </c>
      <c r="AF411" s="223">
        <f t="shared" ca="1" si="622"/>
        <v>-2.3488780316635388E-4</v>
      </c>
      <c r="AG411" s="223">
        <f t="shared" ca="1" si="623"/>
        <v>-1.4202596119077272E-4</v>
      </c>
      <c r="AH411" s="223">
        <f t="shared" ca="1" si="624"/>
        <v>1.3919359267945707E-4</v>
      </c>
      <c r="AI411" s="223">
        <f t="shared" ca="1" si="625"/>
        <v>2.3581177925261024E-4</v>
      </c>
      <c r="AJ411" s="223">
        <f t="shared" ca="1" si="626"/>
        <v>1.9691598801684708E-5</v>
      </c>
      <c r="AK411" s="223">
        <f t="shared" ca="1" si="627"/>
        <v>-2.2254397958589435E-4</v>
      </c>
      <c r="AL411" s="223">
        <f t="shared" ca="1" si="628"/>
        <v>-1.6963721611371055E-4</v>
      </c>
      <c r="AM411" s="223">
        <f t="shared" ca="1" si="629"/>
        <v>1.082458658530701E-4</v>
      </c>
      <c r="AN411" s="223">
        <f t="shared" ca="1" si="630"/>
        <v>2.4257108386881976E-4</v>
      </c>
      <c r="AO411" s="223">
        <f t="shared" ca="1" si="631"/>
        <v>5.5193607910446589E-5</v>
      </c>
      <c r="AP411" s="223">
        <f t="shared" ca="1" si="632"/>
        <v>-2.0538275091454289E-4</v>
      </c>
      <c r="AQ411" s="223">
        <f t="shared" ca="1" si="633"/>
        <v>-1.9357633760023023E-4</v>
      </c>
      <c r="AR411" s="223">
        <f t="shared" ca="1" si="634"/>
        <v>7.4954942925854382E-5</v>
      </c>
      <c r="AS411" s="223">
        <f t="shared" ca="1" si="635"/>
        <v>2.4407945706685666E-4</v>
      </c>
      <c r="AT411" s="223">
        <f t="shared" ca="1" si="636"/>
        <v>8.9500842088757144E-5</v>
      </c>
      <c r="AU411" s="223">
        <f t="shared" ca="1" si="637"/>
        <v>-1.837756059273336E-4</v>
      </c>
      <c r="AV411" s="223">
        <f t="shared" ca="1" si="638"/>
        <v>-2.1332511596460922E-4</v>
      </c>
      <c r="AW411" s="223">
        <f t="shared" ca="1" si="639"/>
        <v>4.0041471842941812E-5</v>
      </c>
      <c r="AX411" s="223">
        <f t="shared" ca="1" si="640"/>
        <v>2.4030424712216393E-4</v>
      </c>
      <c r="AY411" s="223">
        <f t="shared" ca="1" si="641"/>
        <v>1.2187065332208493E-4</v>
      </c>
      <c r="AZ411" s="223">
        <f t="shared" ca="1" si="642"/>
        <v>-1.5819027406118163E-4</v>
      </c>
      <c r="BA411" s="223">
        <f t="shared" ca="1" si="643"/>
        <v>-2.2845604979517778E-4</v>
      </c>
      <c r="BB411" s="223">
        <f t="shared" ca="1" si="644"/>
        <v>4.2612238170540613E-6</v>
      </c>
      <c r="BC411" s="223">
        <f t="shared" ca="1" si="645"/>
        <v>2.3132717592917593E-4</v>
      </c>
      <c r="BD411" s="223">
        <f t="shared" ca="1" si="646"/>
        <v>1.5160233295177821E-4</v>
      </c>
      <c r="BE411" s="223">
        <f t="shared" ca="1" si="647"/>
        <v>-1.291806004850901E-4</v>
      </c>
      <c r="BF411" s="223">
        <f t="shared" ca="1" si="648"/>
        <v>-2.386416000688598E-4</v>
      </c>
      <c r="BG411" s="223">
        <f t="shared" ca="1" si="649"/>
        <v>-3.1611266835875437E-5</v>
      </c>
      <c r="BH411" s="223">
        <f t="shared" ca="1" si="650"/>
        <v>2.1734256996909905E-4</v>
      </c>
      <c r="BI411" s="223">
        <f t="shared" ca="1" si="651"/>
        <v>1.7805227990143116E-4</v>
      </c>
      <c r="BJ411" s="223">
        <f t="shared" ca="1" si="652"/>
        <v>-9.7374557024812065E-5</v>
      </c>
      <c r="BK411" s="223">
        <f t="shared" ca="1" si="653"/>
        <v>-2.4366128038187359E-4</v>
      </c>
      <c r="BL411" s="223">
        <f t="shared" ca="1" si="654"/>
        <v>-6.6799469025610771E-5</v>
      </c>
      <c r="BM411" s="223">
        <f t="shared" ca="1" si="655"/>
        <v>1.9865315372844162E-4</v>
      </c>
      <c r="BN411" s="223">
        <f t="shared" ca="1" si="656"/>
        <v>2.0064793269656406E-4</v>
      </c>
      <c r="BO411" s="223">
        <f t="shared" ca="1" si="657"/>
        <v>-6.3460648469247042E-5</v>
      </c>
      <c r="BP411" s="223">
        <f t="shared" ca="1" si="658"/>
        <v>-2.4340642981452365E-4</v>
      </c>
      <c r="BQ411" s="223">
        <f t="shared" ca="1" si="659"/>
        <v>-1.005416644406296E-4</v>
      </c>
      <c r="BR411" s="223">
        <f t="shared" ca="1" si="660"/>
        <v>1.7566349662809688E-4</v>
      </c>
      <c r="BS411" s="223">
        <f t="shared" ca="1" si="661"/>
        <v>2.1890016369143783E-4</v>
      </c>
      <c r="BT411" s="223">
        <f t="shared" ca="1" si="662"/>
        <v>-2.8173008521014423E-5</v>
      </c>
      <c r="BU411" s="223">
        <f t="shared" ca="1" si="663"/>
        <v>-2.378825651119624E-4</v>
      </c>
      <c r="BV411" s="223">
        <f t="shared" ca="1" si="664"/>
        <v>-1.3210743644925354E-4</v>
      </c>
      <c r="BW411" s="223">
        <f t="shared" ca="1" si="665"/>
        <v>1.4887125531714055E-4</v>
      </c>
      <c r="BX411" s="223">
        <f t="shared" ca="1" si="666"/>
        <v>2.3241386720546773E-4</v>
      </c>
      <c r="BY411" s="223">
        <f t="shared" ca="1" si="667"/>
        <v>7.7244919812002953E-6</v>
      </c>
      <c r="BZ411" s="223">
        <f t="shared" ca="1" si="668"/>
        <v>-2.2720926126331694E-4</v>
      </c>
      <c r="CA411" s="223">
        <f t="shared" ca="1" si="669"/>
        <v>-1.6081348141390672E-4</v>
      </c>
      <c r="CB411" s="223">
        <f t="shared" ca="1" si="670"/>
        <v>1.1885640090927019E-4</v>
      </c>
      <c r="CC411" s="223">
        <f t="shared" ca="1" si="671"/>
        <v>2.4089651236800839E-4</v>
      </c>
      <c r="CD411" s="223">
        <f t="shared" ca="1" si="672"/>
        <v>4.3454780559440279E-5</v>
      </c>
      <c r="CE411" s="223">
        <f t="shared" ca="1" si="673"/>
        <v>-2.1161756306428665E-4</v>
      </c>
      <c r="CF411" s="223">
        <f t="shared" ca="1" si="674"/>
        <v>-1.8603840015133261E-4</v>
      </c>
      <c r="CG411" s="223">
        <f t="shared" ca="1" si="675"/>
        <v>8.6268664359675815E-5</v>
      </c>
      <c r="CH411" s="223">
        <f t="shared" ca="1" si="676"/>
        <v>2.4416447552828011E-4</v>
      </c>
      <c r="CI411" s="223">
        <f t="shared" ca="1" si="677"/>
        <v>7.8244404368944855E-5</v>
      </c>
      <c r="CJ411" s="223">
        <f t="shared" ca="1" si="678"/>
        <v>-1.9144498369504944E-4</v>
      </c>
      <c r="CK411" s="223">
        <f t="shared" ca="1" si="679"/>
        <v>-2.0723614934834675E-4</v>
      </c>
      <c r="CL411" s="223">
        <f t="shared" ca="1" si="680"/>
        <v>5.1813471751980972E-5</v>
      </c>
      <c r="CM411" s="223">
        <f t="shared" ca="1" si="681"/>
        <v>2.4214701515288211E-4</v>
      </c>
      <c r="CN411" s="223">
        <f t="shared" ca="1" si="682"/>
        <v>1.1134027311645479E-4</v>
      </c>
      <c r="CO411" s="223">
        <f t="shared" ca="1" si="683"/>
        <v>-1.6712819857917793E-4</v>
      </c>
      <c r="CP411" s="223">
        <f t="shared" ca="1" si="684"/>
        <v>-2.2394786175054462E-4</v>
      </c>
      <c r="CQ411" s="223">
        <f t="shared" ca="1" si="685"/>
        <v>1.6236673953894115E-5</v>
      </c>
      <c r="CR411" s="223">
        <f t="shared" ca="1" si="686"/>
        <v>2.3488780316635393E-4</v>
      </c>
      <c r="CS411" s="223">
        <f t="shared" ca="1" si="687"/>
        <v>1.4202596119077264E-4</v>
      </c>
      <c r="CT411" s="223">
        <f t="shared" ca="1" si="688"/>
        <v>-1.3919359267945718E-4</v>
      </c>
      <c r="CU411" s="223">
        <f t="shared" ca="1" si="689"/>
        <v>-2.3581177925260978E-4</v>
      </c>
      <c r="CV411" s="223">
        <f t="shared" ca="1" si="690"/>
        <v>-1.9691598801682865E-5</v>
      </c>
      <c r="CW411" s="223">
        <f t="shared" ca="1" si="691"/>
        <v>2.2254397958589511E-4</v>
      </c>
      <c r="CX411" s="223">
        <f t="shared" ca="1" si="692"/>
        <v>1.6963721611371171E-4</v>
      </c>
      <c r="CY411" s="223">
        <f t="shared" ca="1" si="693"/>
        <v>-1.0824586585306866E-4</v>
      </c>
      <c r="CZ411" s="223">
        <f t="shared" ca="1" si="694"/>
        <v>-2.4257108386881995E-4</v>
      </c>
      <c r="DA411" s="223">
        <f t="shared" ca="1" si="695"/>
        <v>-5.5193607910448175E-5</v>
      </c>
      <c r="DB411" s="223">
        <f t="shared" ca="1" si="696"/>
        <v>2.0538275091454294E-4</v>
      </c>
      <c r="DC411" s="223">
        <f t="shared" ca="1" si="697"/>
        <v>1.9357633760023018E-4</v>
      </c>
      <c r="DD411" s="223">
        <f t="shared" ca="1" si="698"/>
        <v>-7.4954942925854477E-5</v>
      </c>
      <c r="DE411" s="223">
        <f t="shared" ca="1" si="699"/>
        <v>-2.4407945706685666E-4</v>
      </c>
      <c r="DF411" s="223">
        <f t="shared" ca="1" si="700"/>
        <v>-8.9500842088757022E-5</v>
      </c>
      <c r="DG411" s="223">
        <f t="shared" ca="1" si="701"/>
        <v>1.837756059273314E-4</v>
      </c>
      <c r="DH411" s="223">
        <f t="shared" ca="1" si="702"/>
        <v>2.1332511596460835E-4</v>
      </c>
      <c r="DI411" s="223">
        <f t="shared" ca="1" si="703"/>
        <v>-4.0041471842940199E-5</v>
      </c>
      <c r="DJ411" s="223">
        <f t="shared" ca="1" si="704"/>
        <v>-2.4030424712216423E-4</v>
      </c>
      <c r="DK411" s="223">
        <f t="shared" ca="1" si="705"/>
        <v>-1.2187065332208631E-4</v>
      </c>
      <c r="DL411" s="223">
        <f t="shared" ca="1" si="706"/>
        <v>1.5819027406118304E-4</v>
      </c>
      <c r="DM411" s="223">
        <f t="shared" ca="1" si="707"/>
        <v>2.2845604979517833E-4</v>
      </c>
      <c r="DN411" s="223">
        <f t="shared" ca="1" si="708"/>
        <v>-4.2612238170576527E-6</v>
      </c>
      <c r="DO411" s="223">
        <f t="shared" ca="1" si="709"/>
        <v>-2.3132717592917593E-4</v>
      </c>
      <c r="DP411" s="223">
        <f t="shared" ca="1" si="710"/>
        <v>-1.5160233295177539E-4</v>
      </c>
      <c r="DQ411" s="223">
        <f t="shared" ca="1" si="711"/>
        <v>1.2918060048509015E-4</v>
      </c>
      <c r="DR411" s="223">
        <f t="shared" ca="1" si="712"/>
        <v>2.3864160006886054E-4</v>
      </c>
      <c r="DS411" s="223">
        <f t="shared" ca="1" si="713"/>
        <v>3.1611266835875301E-5</v>
      </c>
      <c r="DT411" s="223">
        <f t="shared" ca="1" si="714"/>
        <v>-2.1734256996909753E-4</v>
      </c>
      <c r="DU411" s="223">
        <f t="shared" ca="1" si="715"/>
        <v>-1.7805227990143108E-4</v>
      </c>
      <c r="DV411" s="223">
        <f t="shared" ca="1" si="716"/>
        <v>9.7374557024809002E-5</v>
      </c>
      <c r="DW411" s="223">
        <f t="shared" ca="1" si="717"/>
        <v>2.4366128038187353E-4</v>
      </c>
      <c r="DX411" s="223">
        <f t="shared" ca="1" si="718"/>
        <v>6.6799469025610676E-5</v>
      </c>
      <c r="DY411" s="223">
        <f t="shared" ca="1" si="719"/>
        <v>-1.9865315372844374E-4</v>
      </c>
      <c r="DZ411" s="223">
        <f t="shared" ca="1" si="720"/>
        <v>-2.00647932696564E-4</v>
      </c>
      <c r="EA411" s="223">
        <f t="shared" ca="1" si="721"/>
        <v>6.3460648469250511E-5</v>
      </c>
      <c r="EB411" s="223">
        <f t="shared" ca="1" si="722"/>
        <v>2.4340642981452365E-4</v>
      </c>
      <c r="EC411" s="223">
        <f t="shared" ca="1" si="723"/>
        <v>1.005416644406263E-4</v>
      </c>
      <c r="ED411" s="223">
        <f t="shared" ca="1" si="724"/>
        <v>-1.7566349662809697E-4</v>
      </c>
      <c r="EE411" s="223">
        <f t="shared" ca="1" si="725"/>
        <v>-2.1890016369143932E-4</v>
      </c>
      <c r="EF411" s="223">
        <f t="shared" ca="1" si="726"/>
        <v>2.8173008521014545E-5</v>
      </c>
      <c r="EG411" s="223">
        <f t="shared" ca="1" si="727"/>
        <v>2.3788256511196162E-4</v>
      </c>
      <c r="EH411" s="223">
        <f t="shared" ca="1" si="728"/>
        <v>1.3210743644925349E-4</v>
      </c>
      <c r="EI411" s="223">
        <f t="shared" ca="1" si="729"/>
        <v>-1.4887125531713789E-4</v>
      </c>
      <c r="EJ411" s="223">
        <f t="shared" ca="1" si="730"/>
        <v>-2.324138672054677E-4</v>
      </c>
      <c r="EK411" s="223">
        <f t="shared" ca="1" si="731"/>
        <v>-7.7244919812001597E-6</v>
      </c>
      <c r="EL411" s="223">
        <f t="shared" ca="1" si="732"/>
        <v>2.2720926126331824E-4</v>
      </c>
      <c r="EM411" s="223">
        <f t="shared" ca="1" si="733"/>
        <v>1.6081348141390664E-4</v>
      </c>
      <c r="EN411" s="223">
        <f t="shared" ca="1" si="734"/>
        <v>-1.1885640090927331E-4</v>
      </c>
      <c r="EO411" s="223">
        <f t="shared" ca="1" si="735"/>
        <v>-2.4089651236800839E-4</v>
      </c>
      <c r="EP411" s="223">
        <f t="shared" ca="1" si="736"/>
        <v>-4.3454780559436728E-5</v>
      </c>
      <c r="EQ411" s="223">
        <f t="shared" ca="1" si="737"/>
        <v>2.116175630642867E-4</v>
      </c>
      <c r="ER411" s="223">
        <f t="shared" ca="1" si="738"/>
        <v>1.8603840015133481E-4</v>
      </c>
      <c r="ES411" s="223">
        <f t="shared" ca="1" si="739"/>
        <v>-8.626866435967591E-5</v>
      </c>
      <c r="ET411" s="223">
        <f t="shared" ca="1" si="740"/>
        <v>-2.4416447552828017E-4</v>
      </c>
      <c r="EU411" s="223">
        <f t="shared" ca="1" si="741"/>
        <v>-7.8244404368944746E-5</v>
      </c>
      <c r="EV411" s="223">
        <f t="shared" ca="1" si="742"/>
        <v>1.9144498369504735E-4</v>
      </c>
      <c r="EW411" s="223">
        <f t="shared" ca="1" si="743"/>
        <v>2.072361493483467E-4</v>
      </c>
      <c r="EX411" s="223">
        <f t="shared" ca="1" si="744"/>
        <v>-5.181347175198108E-5</v>
      </c>
      <c r="EY411" s="223">
        <f t="shared" ca="1" si="745"/>
        <v>-2.4214701515288257E-4</v>
      </c>
      <c r="EZ411" s="223">
        <f t="shared" ca="1" si="746"/>
        <v>-1.1134027311645469E-4</v>
      </c>
      <c r="FA411" s="223">
        <f t="shared" ca="1" si="747"/>
        <v>1.6712819857918053E-4</v>
      </c>
      <c r="FB411" s="223">
        <f t="shared" ca="1" si="748"/>
        <v>2.239478617505446E-4</v>
      </c>
      <c r="FC411" s="223">
        <f t="shared" ca="1" si="749"/>
        <v>-1.6236673953897706E-5</v>
      </c>
      <c r="FD411" s="223">
        <f t="shared" ca="1" si="750"/>
        <v>-2.3488780316635396E-4</v>
      </c>
      <c r="FE411" s="223">
        <f t="shared" ca="1" si="751"/>
        <v>-1.4202596119077538E-4</v>
      </c>
      <c r="FF411" s="223">
        <f t="shared" ca="1" si="752"/>
        <v>1.3919359267945729E-4</v>
      </c>
      <c r="FG411" s="223">
        <f t="shared" ca="1" si="753"/>
        <v>2.3581177925261068E-4</v>
      </c>
      <c r="FH411" s="223">
        <f t="shared" ca="1" si="754"/>
        <v>1.969159880168273E-5</v>
      </c>
      <c r="FI411" s="223">
        <f t="shared" ca="1" si="755"/>
        <v>-2.2254397958589375E-4</v>
      </c>
      <c r="FJ411" s="223">
        <f t="shared" ca="1" si="756"/>
        <v>-1.6963721611370914E-4</v>
      </c>
      <c r="FK411" s="223">
        <f t="shared" ca="1" si="757"/>
        <v>1.0824586585306877E-4</v>
      </c>
      <c r="FL411" s="223">
        <f t="shared" ca="1" si="758"/>
        <v>2.4257108386881951E-4</v>
      </c>
      <c r="FM411" s="223">
        <f t="shared" ca="1" si="759"/>
        <v>5.5193607910448012E-5</v>
      </c>
      <c r="FN411" s="223">
        <f t="shared" ca="1" si="760"/>
        <v>-2.0538275091454489E-4</v>
      </c>
      <c r="FO411" s="223">
        <f t="shared" ca="1" si="761"/>
        <v>-1.935763376002301E-4</v>
      </c>
      <c r="FP411" s="223">
        <f t="shared" ca="1" si="762"/>
        <v>7.4954942925857906E-5</v>
      </c>
      <c r="FQ411" s="223">
        <f t="shared" ca="1" si="763"/>
        <v>2.4407945706685669E-4</v>
      </c>
      <c r="FR411" s="223">
        <f t="shared" ca="1" si="764"/>
        <v>8.9500842088760152E-5</v>
      </c>
      <c r="FS411" s="223">
        <f t="shared" ca="1" si="765"/>
        <v>-1.8377560592733376E-4</v>
      </c>
      <c r="FT411" s="223">
        <f t="shared" ca="1" si="766"/>
        <v>-2.1332511596460995E-4</v>
      </c>
      <c r="FU411" s="223">
        <f t="shared" ca="1" si="767"/>
        <v>4.0041471842943764E-5</v>
      </c>
      <c r="FV411" s="223">
        <f t="shared" ca="1" si="768"/>
        <v>2.403042471221636E-4</v>
      </c>
      <c r="FW411" s="223">
        <f t="shared" ca="1" si="769"/>
        <v>1.218706533220832E-4</v>
      </c>
      <c r="FX411" s="223">
        <f t="shared" ca="1" si="770"/>
        <v>-1.5819027406118052E-4</v>
      </c>
      <c r="FY411" s="223">
        <f t="shared" ca="1" si="771"/>
        <v>-2.2845604979517708E-4</v>
      </c>
      <c r="FZ411" s="223">
        <f t="shared" ca="1" si="772"/>
        <v>4.2612238170543188E-6</v>
      </c>
      <c r="GA411" s="223">
        <f t="shared" ca="1" si="773"/>
        <v>2.313271759291771E-4</v>
      </c>
      <c r="GB411" s="223">
        <f t="shared" ca="1" si="774"/>
        <v>1.5160233295177802E-4</v>
      </c>
      <c r="GC411" s="223">
        <f t="shared" ca="1" si="775"/>
        <v>-1.2918060048509322E-4</v>
      </c>
      <c r="GD411" s="223">
        <f t="shared" ca="1" si="776"/>
        <v>-2.3864160006885975E-4</v>
      </c>
      <c r="GE411" s="223">
        <f t="shared" ca="1" si="777"/>
        <v>-3.1611266835878608E-5</v>
      </c>
      <c r="GF411" s="223">
        <f t="shared" ca="1" si="778"/>
        <v>2.1734256996909916E-4</v>
      </c>
      <c r="GG411" s="223">
        <f t="shared" ca="1" si="779"/>
        <v>1.7805227990143338E-4</v>
      </c>
      <c r="GH411" s="223">
        <f t="shared" ca="1" si="780"/>
        <v>-9.7374557024812282E-5</v>
      </c>
      <c r="GI411" s="223">
        <f t="shared" ca="1" si="781"/>
        <v>-2.436612803818738E-4</v>
      </c>
      <c r="GJ411" s="223">
        <f t="shared" ca="1" si="782"/>
        <v>-6.679946902560722E-5</v>
      </c>
      <c r="GK411" s="223">
        <f t="shared" ca="1" si="783"/>
        <v>1.9865315372844178E-4</v>
      </c>
      <c r="GL411" s="223">
        <f t="shared" ca="1" si="784"/>
        <v>2.0064793269656197E-4</v>
      </c>
      <c r="GM411" s="223">
        <f t="shared" ca="1" si="785"/>
        <v>-6.3460648469247272E-5</v>
      </c>
      <c r="GN411" s="223">
        <f t="shared" ca="1" si="786"/>
        <v>-2.4340642981452397E-4</v>
      </c>
      <c r="GO411" s="223">
        <f t="shared" ca="1" si="787"/>
        <v>-1.0054166444062939E-4</v>
      </c>
      <c r="GP411" s="223">
        <f t="shared" ca="1" si="788"/>
        <v>1.7566349662809463E-4</v>
      </c>
      <c r="GQ411" s="223">
        <f t="shared" ca="1" si="789"/>
        <v>2.1890016369143772E-4</v>
      </c>
      <c r="GR411" s="223">
        <f t="shared" ca="1" si="790"/>
        <v>-2.8173008521011238E-5</v>
      </c>
      <c r="GS411" s="223">
        <f t="shared" ca="1" si="791"/>
        <v>-2.3788256511196246E-4</v>
      </c>
      <c r="GT411" s="223">
        <f t="shared" ca="1" si="792"/>
        <v>-1.3210743644925631E-4</v>
      </c>
      <c r="GU411" s="223">
        <f t="shared" ca="1" si="793"/>
        <v>1.4887125531714074E-4</v>
      </c>
      <c r="GV411" s="223">
        <f t="shared" ca="1" si="794"/>
        <v>2.3241386720546873E-4</v>
      </c>
      <c r="GW411" s="223">
        <f t="shared" ca="1" si="795"/>
        <v>7.7244919811965683E-6</v>
      </c>
      <c r="GX411" s="223">
        <f t="shared" ca="1" si="796"/>
        <v>-2.2720926126331702E-4</v>
      </c>
      <c r="GY411" s="223">
        <f t="shared" ca="1" si="797"/>
        <v>-1.6081348141390393E-4</v>
      </c>
      <c r="GZ411" s="223">
        <f t="shared" ca="1" si="798"/>
        <v>1.1885640090927041E-4</v>
      </c>
      <c r="HA411" s="223">
        <f t="shared" ca="1" si="799"/>
        <v>2.408965123680078E-4</v>
      </c>
      <c r="HB411" s="223">
        <f t="shared" ca="1" si="800"/>
        <v>4.3454780559440035E-5</v>
      </c>
      <c r="HC411" s="223">
        <f t="shared" ca="1" si="801"/>
        <v>-2.1161756306428502E-4</v>
      </c>
      <c r="HD411" s="223">
        <f t="shared" ca="1" si="802"/>
        <v>-1.8603840015133248E-4</v>
      </c>
      <c r="HE411" s="223">
        <f t="shared" ca="1" si="803"/>
        <v>8.6268664359672779E-5</v>
      </c>
      <c r="HF411" s="223">
        <f t="shared" ca="1" si="804"/>
        <v>2.4416447552828011E-4</v>
      </c>
      <c r="HG411" s="223">
        <f t="shared" ca="1" si="805"/>
        <v>7.8244404368947904E-5</v>
      </c>
      <c r="HH411" s="223">
        <f t="shared" ca="1" si="806"/>
        <v>-1.9144498369504529E-4</v>
      </c>
      <c r="HI411" s="223">
        <f t="shared" ca="1" si="807"/>
        <v>-2.072361493483448E-4</v>
      </c>
      <c r="HJ411" s="223">
        <f t="shared" ca="1" si="808"/>
        <v>5.181347175198459E-5</v>
      </c>
      <c r="HK411" s="223">
        <f t="shared" ca="1" si="809"/>
        <v>2.4214701515288213E-4</v>
      </c>
      <c r="HL411" s="223">
        <f t="shared" ca="1" si="810"/>
        <v>1.1134027311645769E-4</v>
      </c>
      <c r="HM411" s="223">
        <f t="shared" ca="1" si="811"/>
        <v>-1.6712819857918316E-4</v>
      </c>
      <c r="HN411" s="223">
        <f t="shared" ca="1" si="812"/>
        <v>-2.2394786175054316E-4</v>
      </c>
      <c r="HO411" s="223">
        <f t="shared" ca="1" si="813"/>
        <v>1.6236673953894359E-5</v>
      </c>
      <c r="HP411" s="223">
        <f t="shared" ca="1" si="814"/>
        <v>2.3488780316635306E-4</v>
      </c>
      <c r="HQ411" s="223">
        <f t="shared" ca="1" si="815"/>
        <v>1.4202596119077809E-4</v>
      </c>
      <c r="HR411" s="223">
        <f t="shared" ca="1" si="816"/>
        <v>-1.3919359267946024E-4</v>
      </c>
      <c r="HS411" s="223">
        <f t="shared" ca="1" si="817"/>
        <v>-2.358117792526097E-4</v>
      </c>
      <c r="HT411" s="223">
        <f t="shared" ca="1" si="818"/>
        <v>-1.9691598801686063E-5</v>
      </c>
      <c r="HU411" s="223">
        <f t="shared" ca="1" si="819"/>
        <v>2.2254397958589237E-4</v>
      </c>
      <c r="HV411" s="223">
        <f t="shared" ca="1" si="820"/>
        <v>1.6963721611370656E-4</v>
      </c>
      <c r="HW411" s="223">
        <f t="shared" ca="1" si="821"/>
        <v>-1.08245865853072E-4</v>
      </c>
      <c r="HX411" s="223">
        <f t="shared" ca="1" si="822"/>
        <v>-2.4257108386881992E-4</v>
      </c>
      <c r="HY411" s="223">
        <f t="shared" ca="1" si="823"/>
        <v>-5.5193607910451306E-5</v>
      </c>
      <c r="HZ411" s="223">
        <f t="shared" ca="1" si="824"/>
        <v>2.0538275091454684E-4</v>
      </c>
      <c r="IA411" s="223">
        <f t="shared" ca="1" si="825"/>
        <v>1.935763376002279E-4</v>
      </c>
      <c r="IB411" s="223">
        <f t="shared" ca="1" si="826"/>
        <v>-7.4954942925854707E-5</v>
      </c>
      <c r="IC411" s="223">
        <f t="shared" ca="1" si="827"/>
        <v>-2.4407945706685658E-4</v>
      </c>
      <c r="ID411" s="223">
        <f t="shared" ca="1" si="828"/>
        <v>-8.950084208876327E-5</v>
      </c>
      <c r="IE411" s="223">
        <f t="shared" ca="1" si="829"/>
        <v>2.3260095911966457E-4</v>
      </c>
      <c r="IF411" s="223">
        <f t="shared" ca="1" si="830"/>
        <v>2.1332511596460822E-4</v>
      </c>
      <c r="IG411" s="223">
        <f t="shared" ca="1" si="831"/>
        <v>-4.004147184294047E-5</v>
      </c>
      <c r="IH411" s="223">
        <f t="shared" ca="1" si="832"/>
        <v>-2.4030424712216306E-4</v>
      </c>
      <c r="II411" s="223">
        <f t="shared" ca="1" si="833"/>
        <v>-1.2187065332208009E-4</v>
      </c>
      <c r="IJ411" s="223">
        <f t="shared" ca="1" si="834"/>
        <v>1.5819027406118323E-4</v>
      </c>
      <c r="IK411" s="223">
        <f t="shared" ca="1" si="835"/>
        <v>2.2845604979517824E-4</v>
      </c>
      <c r="IL411" s="223">
        <f t="shared" ca="1" si="836"/>
        <v>-4.2612238170509442E-6</v>
      </c>
      <c r="IM411" s="223">
        <f t="shared" ca="1" si="837"/>
        <v>-2.3132717592917827E-4</v>
      </c>
      <c r="IN411" s="223">
        <f t="shared" ca="1" si="838"/>
        <v>-1.516023329517752E-4</v>
      </c>
      <c r="IO411" s="223">
        <f t="shared" ca="1" si="839"/>
        <v>1.2918060048509037E-4</v>
      </c>
      <c r="IP411" s="223">
        <f t="shared" ca="1" si="840"/>
        <v>2.3864160006886048E-4</v>
      </c>
      <c r="IQ411" s="223">
        <f t="shared" ca="1" si="841"/>
        <v>3.1611266835881942E-5</v>
      </c>
      <c r="IR411" s="223">
        <f t="shared" ca="1" si="842"/>
        <v>-2.1734256996910079E-4</v>
      </c>
      <c r="IS411" s="223">
        <f t="shared" ca="1" si="843"/>
        <v>-1.7805227990143094E-4</v>
      </c>
      <c r="IT411" s="223">
        <f t="shared" ca="1" si="844"/>
        <v>9.7374557024809206E-5</v>
      </c>
      <c r="IU411" s="223">
        <f t="shared" ca="1" si="845"/>
        <v>2.4366128038187402E-4</v>
      </c>
      <c r="IV411" s="223">
        <f t="shared" ca="1" si="846"/>
        <v>6.6799469025603765E-5</v>
      </c>
      <c r="IW411" s="223">
        <f t="shared" ca="1" si="847"/>
        <v>-1.9865315372844387E-4</v>
      </c>
      <c r="IX411" s="223">
        <f t="shared" ca="1" si="848"/>
        <v>-2.0064793269656389E-4</v>
      </c>
      <c r="IY411" s="223">
        <f t="shared" ca="1" si="849"/>
        <v>6.3460648469244033E-5</v>
      </c>
      <c r="IZ411" s="223">
        <f t="shared" ca="1" si="850"/>
        <v>2.4340642981452422E-4</v>
      </c>
      <c r="JA411" s="223">
        <f t="shared" ca="1" si="851"/>
        <v>1.0054166444062608E-4</v>
      </c>
      <c r="JB411" s="223">
        <f t="shared" ca="1" si="852"/>
        <v>-1.7566349662809713E-4</v>
      </c>
    </row>
    <row r="412" spans="2:262">
      <c r="B412" s="230">
        <v>51</v>
      </c>
      <c r="C412" s="229">
        <f t="shared" si="853"/>
        <v>9.9609375000000045E-4</v>
      </c>
      <c r="D412" s="226">
        <f t="shared" ca="1" si="597"/>
        <v>50.058893528891886</v>
      </c>
      <c r="E412" s="225">
        <f ca="1">BE361</f>
        <v>5.889352889188855E-2</v>
      </c>
      <c r="F412" s="224">
        <v>51</v>
      </c>
      <c r="G412" s="223">
        <f t="shared" ca="1" si="854"/>
        <v>-8.8855977083864717E-4</v>
      </c>
      <c r="H412" s="223">
        <f t="shared" ca="1" si="598"/>
        <v>1.8463308554986398E-4</v>
      </c>
      <c r="I412" s="223">
        <f t="shared" ca="1" si="599"/>
        <v>1.0043918260596446E-3</v>
      </c>
      <c r="J412" s="223">
        <f t="shared" ca="1" si="600"/>
        <v>4.4548566653175624E-4</v>
      </c>
      <c r="K412" s="223">
        <f t="shared" ca="1" si="601"/>
        <v>-7.249103876587617E-4</v>
      </c>
      <c r="L412" s="223">
        <f t="shared" ca="1" si="602"/>
        <v>-9.0026797059982735E-4</v>
      </c>
      <c r="M412" s="223">
        <f t="shared" ca="1" si="603"/>
        <v>1.6011513997249741E-4</v>
      </c>
      <c r="N412" s="223">
        <f t="shared" ca="1" si="604"/>
        <v>1.0007183621413976E-3</v>
      </c>
      <c r="O412" s="223">
        <f t="shared" ca="1" si="605"/>
        <v>4.6769901499878566E-4</v>
      </c>
      <c r="P412" s="223">
        <f t="shared" ca="1" si="606"/>
        <v>-7.0730108012606499E-4</v>
      </c>
      <c r="Q412" s="223">
        <f t="shared" ca="1" si="607"/>
        <v>-9.1143388259870518E-4</v>
      </c>
      <c r="R412" s="223">
        <f t="shared" ca="1" si="608"/>
        <v>1.3550074702190184E-4</v>
      </c>
      <c r="S412" s="223">
        <f t="shared" ca="1" si="609"/>
        <v>9.964421029010663E-4</v>
      </c>
      <c r="T412" s="223">
        <f t="shared" ca="1" si="610"/>
        <v>4.8963063906757329E-4</v>
      </c>
      <c r="U412" s="223">
        <f t="shared" ca="1" si="611"/>
        <v>-6.8926572087039061E-4</v>
      </c>
      <c r="V412" s="223">
        <f t="shared" ca="1" si="612"/>
        <v>-9.2205078090741447E-4</v>
      </c>
      <c r="W412" s="223">
        <f t="shared" ca="1" si="613"/>
        <v>1.1080473348800134E-4</v>
      </c>
      <c r="X412" s="223">
        <f t="shared" ca="1" si="614"/>
        <v>9.9156562419731756E-4</v>
      </c>
      <c r="Y412" s="223">
        <f t="shared" ca="1" si="615"/>
        <v>5.1126732794785391E-4</v>
      </c>
      <c r="Z412" s="223">
        <f t="shared" ca="1" si="616"/>
        <v>-6.7081517371777048E-4</v>
      </c>
      <c r="AA412" s="223">
        <f t="shared" ca="1" si="617"/>
        <v>-9.3211227030340371E-4</v>
      </c>
      <c r="AB412" s="223">
        <f t="shared" ca="1" si="618"/>
        <v>8.6041975325903454E-5</v>
      </c>
      <c r="AC412" s="223">
        <f t="shared" ca="1" si="619"/>
        <v>9.8609186343857945E-4</v>
      </c>
      <c r="AD412" s="223">
        <f t="shared" ca="1" si="620"/>
        <v>5.3259604850729864E-4</v>
      </c>
      <c r="AE412" s="223">
        <f t="shared" ca="1" si="621"/>
        <v>-6.5196055258789508E-4</v>
      </c>
      <c r="AF412" s="223">
        <f t="shared" ca="1" si="622"/>
        <v>-9.4161229012168631E-4</v>
      </c>
      <c r="AG412" s="223">
        <f t="shared" ca="1" si="623"/>
        <v>6.1227388695186079E-5</v>
      </c>
      <c r="AH412" s="223">
        <f t="shared" ca="1" si="624"/>
        <v>9.8002411781365479E-4</v>
      </c>
      <c r="AI412" s="223">
        <f t="shared" ca="1" si="625"/>
        <v>5.5360395312216513E-4</v>
      </c>
      <c r="AJ412" s="223">
        <f t="shared" ca="1" si="626"/>
        <v>-6.3271321479951869E-4</v>
      </c>
      <c r="AK412" s="223">
        <f t="shared" ca="1" si="627"/>
        <v>-9.5054511790554829E-4</v>
      </c>
      <c r="AL412" s="223">
        <f t="shared" ca="1" si="628"/>
        <v>3.6375920974954451E-5</v>
      </c>
      <c r="AM412" s="223">
        <f t="shared" ca="1" si="629"/>
        <v>9.7336604230562106E-4</v>
      </c>
      <c r="AN412" s="223">
        <f t="shared" ca="1" si="630"/>
        <v>5.7427838741626227E-4</v>
      </c>
      <c r="AO412" s="223">
        <f t="shared" ca="1" si="631"/>
        <v>-6.1308475422921528E-4</v>
      </c>
      <c r="AP412" s="223">
        <f t="shared" ca="1" si="632"/>
        <v>-9.5890537285355773E-4</v>
      </c>
      <c r="AQ412" s="223">
        <f t="shared" ca="1" si="633"/>
        <v>1.1502541760110879E-5</v>
      </c>
      <c r="AR412" s="223">
        <f t="shared" ca="1" si="634"/>
        <v>9.6612164749020491E-4</v>
      </c>
      <c r="AS412" s="223">
        <f t="shared" ca="1" si="635"/>
        <v>5.946068978834318E-4</v>
      </c>
      <c r="AT412" s="223">
        <f t="shared" ca="1" si="636"/>
        <v>-5.9308699432768534E-4</v>
      </c>
      <c r="AU412" s="223">
        <f t="shared" ca="1" si="637"/>
        <v>-9.6668801906074143E-4</v>
      </c>
      <c r="AV412" s="223">
        <f t="shared" ca="1" si="638"/>
        <v>-1.3377766155773987E-5</v>
      </c>
      <c r="AW412" s="223">
        <f t="shared" ca="1" si="639"/>
        <v>9.5829529711995403E-4</v>
      </c>
      <c r="AX412" s="223">
        <f t="shared" ca="1" si="640"/>
        <v>6.1457723938909453E-4</v>
      </c>
      <c r="AY412" s="223">
        <f t="shared" ca="1" si="641"/>
        <v>-5.7273198099771778E-4</v>
      </c>
      <c r="AZ412" s="223">
        <f t="shared" ca="1" si="642"/>
        <v>-9.7388836855203406E-4</v>
      </c>
      <c r="BA412" s="223">
        <f t="shared" ca="1" si="643"/>
        <v>-3.825001580556078E-5</v>
      </c>
      <c r="BB412" s="223">
        <f t="shared" ca="1" si="644"/>
        <v>9.4989170549568706E-4</v>
      </c>
      <c r="BC412" s="223">
        <f t="shared" ca="1" si="645"/>
        <v>6.3417738254627806E-4</v>
      </c>
      <c r="BD412" s="223">
        <f t="shared" ca="1" si="646"/>
        <v>-5.5203197533822525E-4</v>
      </c>
      <c r="BE412" s="223">
        <f t="shared" ca="1" si="647"/>
        <v>-9.8050208410614464E-4</v>
      </c>
      <c r="BF412" s="223">
        <f t="shared" ca="1" si="648"/>
        <v>-6.3099225076086566E-5</v>
      </c>
      <c r="BG412" s="223">
        <f t="shared" ca="1" si="649"/>
        <v>9.4091593462677058E-4</v>
      </c>
      <c r="BH412" s="223">
        <f t="shared" ca="1" si="650"/>
        <v>6.5339552096162993E-4</v>
      </c>
      <c r="BI412" s="223">
        <f t="shared" ca="1" si="651"/>
        <v>-5.3099944625859398E-4</v>
      </c>
      <c r="BJ412" s="223">
        <f t="shared" ca="1" si="652"/>
        <v>-9.8652518186812411E-4</v>
      </c>
      <c r="BK412" s="223">
        <f t="shared" ca="1" si="653"/>
        <v>-8.7910425732851171E-5</v>
      </c>
      <c r="BL412" s="223">
        <f t="shared" ca="1" si="654"/>
        <v>9.3137339118194804E-4</v>
      </c>
      <c r="BM412" s="223">
        <f t="shared" ca="1" si="655"/>
        <v>6.7222007834719761E-4</v>
      </c>
      <c r="BN412" s="223">
        <f t="shared" ca="1" si="656"/>
        <v>-5.0964706296789089E-4</v>
      </c>
      <c r="BO412" s="223">
        <f t="shared" ca="1" si="657"/>
        <v>-9.919540337490968E-4</v>
      </c>
      <c r="BP412" s="223">
        <f t="shared" ca="1" si="658"/>
        <v>-1.1266867243633693E-4</v>
      </c>
      <c r="BQ412" s="223">
        <f t="shared" ca="1" si="659"/>
        <v>9.2126982323256594E-4</v>
      </c>
      <c r="BR412" s="223">
        <f t="shared" ca="1" si="660"/>
        <v>6.9063971549348569E-4</v>
      </c>
      <c r="BS412" s="223">
        <f t="shared" ca="1" si="661"/>
        <v>-4.8798768734338712E-4</v>
      </c>
      <c r="BT412" s="223">
        <f t="shared" ca="1" si="662"/>
        <v>-9.9678536961169241E-4</v>
      </c>
      <c r="BU412" s="223">
        <f t="shared" ca="1" si="663"/>
        <v>-1.3735905174451442E-4</v>
      </c>
      <c r="BV412" s="223">
        <f t="shared" ca="1" si="664"/>
        <v>9.1061131679017208E-4</v>
      </c>
      <c r="BW412" s="223">
        <f t="shared" ca="1" si="665"/>
        <v>7.0864333709984295E-4</v>
      </c>
      <c r="BX412" s="223">
        <f t="shared" ca="1" si="666"/>
        <v>-4.6603436618304996E-4</v>
      </c>
      <c r="BY412" s="223">
        <f t="shared" ca="1" si="667"/>
        <v>-1.001016279239837E-3</v>
      </c>
      <c r="BZ412" s="223">
        <f t="shared" ca="1" si="668"/>
        <v>-1.619666910960925E-4</v>
      </c>
      <c r="CA412" s="223">
        <f t="shared" ca="1" si="669"/>
        <v>8.9940429214049422E-4</v>
      </c>
      <c r="CB412" s="223">
        <f t="shared" ca="1" si="670"/>
        <v>7.2622009845782259E-4</v>
      </c>
      <c r="CC412" s="223">
        <f t="shared" ca="1" si="671"/>
        <v>-4.4380032334668433E-4</v>
      </c>
      <c r="CD412" s="223">
        <f t="shared" ca="1" si="672"/>
        <v>-1.0046442140917771E-3</v>
      </c>
      <c r="CE412" s="223">
        <f t="shared" ca="1" si="673"/>
        <v>-1.8647676776927885E-4</v>
      </c>
      <c r="CF412" s="223">
        <f t="shared" ca="1" si="674"/>
        <v>8.8765549997611671E-4</v>
      </c>
      <c r="CG412" s="223">
        <f t="shared" ca="1" si="675"/>
        <v>7.4335941198359976E-4</v>
      </c>
      <c r="CH412" s="223">
        <f t="shared" ca="1" si="676"/>
        <v>-4.2129895179029758E-4</v>
      </c>
      <c r="CI412" s="223">
        <f t="shared" ca="1" si="677"/>
        <v>-1.0076669888352168E-3</v>
      </c>
      <c r="CJ412" s="223">
        <f t="shared" ca="1" si="678"/>
        <v>-2.1087451781039076E-4</v>
      </c>
      <c r="CK412" s="223">
        <f t="shared" ca="1" si="679"/>
        <v>8.7537201733013745E-4</v>
      </c>
      <c r="CL412" s="223">
        <f t="shared" ca="1" si="680"/>
        <v>7.6005095359559687E-4</v>
      </c>
      <c r="CM412" s="223">
        <f t="shared" ca="1" si="681"/>
        <v>-3.9854380549872182E-4</v>
      </c>
      <c r="CN412" s="223">
        <f t="shared" ca="1" si="682"/>
        <v>-1.0100827826636763E-3</v>
      </c>
      <c r="CO412" s="223">
        <f t="shared" ca="1" si="683"/>
        <v>-2.3514524492706553E-4</v>
      </c>
      <c r="CP412" s="223">
        <f t="shared" ca="1" si="684"/>
        <v>8.6256124331318684E-4</v>
      </c>
      <c r="CQ412" s="223">
        <f t="shared" ca="1" si="685"/>
        <v>7.76284668933293E-4</v>
      </c>
      <c r="CR412" s="223">
        <f t="shared" ca="1" si="686"/>
        <v>-3.7554859132123939E-4</v>
      </c>
      <c r="CS412" s="223">
        <f t="shared" ca="1" si="687"/>
        <v>-1.0118901403932874E-3</v>
      </c>
      <c r="CT412" s="223">
        <f t="shared" ca="1" si="688"/>
        <v>-2.5927432934084348E-4</v>
      </c>
      <c r="CU412" s="223">
        <f t="shared" ca="1" si="689"/>
        <v>8.4923089465649892E-4</v>
      </c>
      <c r="CV412" s="223">
        <f t="shared" ca="1" si="690"/>
        <v>7.9205077941356795E-4</v>
      </c>
      <c r="CW412" s="223">
        <f t="shared" ca="1" si="691"/>
        <v>-3.5232716071501149E-4</v>
      </c>
      <c r="CX412" s="223">
        <f t="shared" ca="1" si="692"/>
        <v>-1.0130879733393355E-3</v>
      </c>
      <c r="CY412" s="223">
        <f t="shared" ca="1" si="693"/>
        <v>-2.8324723659353186E-4</v>
      </c>
      <c r="CZ412" s="223">
        <f t="shared" ca="1" si="694"/>
        <v>8.3538900106366616E-4</v>
      </c>
      <c r="DA412" s="223">
        <f t="shared" ca="1" si="695"/>
        <v>8.0733978812101042E-4</v>
      </c>
      <c r="DB412" s="223">
        <f t="shared" ca="1" si="696"/>
        <v>-3.2889350140151652E-4</v>
      </c>
      <c r="DC412" s="223">
        <f t="shared" ca="1" si="697"/>
        <v>-1.0136755599720426E-3</v>
      </c>
      <c r="DD412" s="223">
        <f t="shared" ca="1" si="698"/>
        <v>-3.0704952630217892E-4</v>
      </c>
      <c r="DE412" s="223">
        <f t="shared" ca="1" si="699"/>
        <v>8.2104390037379107E-4</v>
      </c>
      <c r="DF412" s="223">
        <f t="shared" ca="1" si="700"/>
        <v>8.2214248552847657E-4</v>
      </c>
      <c r="DG412" s="223">
        <f t="shared" ca="1" si="701"/>
        <v>-3.0526172894091097E-4</v>
      </c>
      <c r="DH412" s="223">
        <f t="shared" ca="1" si="702"/>
        <v>-1.0136525463511935E-3</v>
      </c>
      <c r="DI412" s="223">
        <f t="shared" ca="1" si="703"/>
        <v>-3.3066686085750276E-4</v>
      </c>
      <c r="DJ412" s="223">
        <f t="shared" ca="1" si="704"/>
        <v>8.0620423353915669E-4</v>
      </c>
      <c r="DK412" s="223">
        <f t="shared" ca="1" si="705"/>
        <v>8.3644995504453127E-4</v>
      </c>
      <c r="DL412" s="223">
        <f t="shared" ca="1" si="706"/>
        <v>-2.8144607822924885E-4</v>
      </c>
      <c r="DM412" s="223">
        <f t="shared" ca="1" si="707"/>
        <v>-1.0130189463393321E-3</v>
      </c>
      <c r="DN412" s="223">
        <f t="shared" ca="1" si="708"/>
        <v>-3.5408501406029006E-4</v>
      </c>
      <c r="DO412" s="223">
        <f t="shared" ca="1" si="709"/>
        <v>7.9087893942013929E-4</v>
      </c>
      <c r="DP412" s="223">
        <f t="shared" ca="1" si="710"/>
        <v>8.5025357838456196E-4</v>
      </c>
      <c r="DQ412" s="223">
        <f t="shared" ca="1" si="711"/>
        <v>-2.5746089492403586E-4</v>
      </c>
      <c r="DR412" s="223">
        <f t="shared" ca="1" si="712"/>
        <v>-1.0117751415934155E-3</v>
      </c>
      <c r="DS412" s="223">
        <f t="shared" ca="1" si="713"/>
        <v>-3.7728987969069865E-4</v>
      </c>
      <c r="DT412" s="223">
        <f t="shared" ca="1" si="714"/>
        <v>7.7507724940088286E-4</v>
      </c>
      <c r="DU412" s="223">
        <f t="shared" ca="1" si="715"/>
        <v>8.6354504076200246E-4</v>
      </c>
      <c r="DV412" s="223">
        <f t="shared" ca="1" si="716"/>
        <v>-2.3332062680277561E-4</v>
      </c>
      <c r="DW412" s="223">
        <f t="shared" ca="1" si="717"/>
        <v>-1.0099218813349106E-3</v>
      </c>
      <c r="DX412" s="223">
        <f t="shared" ca="1" si="718"/>
        <v>-4.002674800053323E-4</v>
      </c>
      <c r="DY412" s="223">
        <f t="shared" ca="1" si="719"/>
        <v>7.5880868182861129E-4</v>
      </c>
      <c r="DZ412" s="223">
        <f t="shared" ca="1" si="720"/>
        <v>8.763163358969018E-4</v>
      </c>
      <c r="EA412" s="223">
        <f t="shared" ca="1" si="721"/>
        <v>-2.0903981506034956E-4</v>
      </c>
      <c r="EB412" s="223">
        <f t="shared" ca="1" si="722"/>
        <v>-1.0074602818985006E-3</v>
      </c>
      <c r="EC412" s="223">
        <f t="shared" ca="1" si="723"/>
        <v>-4.2300397415700233E-4</v>
      </c>
      <c r="ED412" s="223">
        <f t="shared" ca="1" si="724"/>
        <v>7.4208303628007133E-4</v>
      </c>
      <c r="EE412" s="223">
        <f t="shared" ca="1" si="725"/>
        <v>8.885597708386501E-4</v>
      </c>
      <c r="EF412" s="223">
        <f t="shared" ca="1" si="726"/>
        <v>-1.8463308554986176E-4</v>
      </c>
      <c r="EG412" s="223">
        <f t="shared" ca="1" si="727"/>
        <v>-1.0043918260596448E-3</v>
      </c>
      <c r="EH412" s="223">
        <f t="shared" ca="1" si="728"/>
        <v>-4.4548566653177728E-4</v>
      </c>
      <c r="EI412" s="223">
        <f t="shared" ca="1" si="729"/>
        <v>7.2491038765874782E-4</v>
      </c>
      <c r="EJ412" s="223">
        <f t="shared" ca="1" si="730"/>
        <v>9.002679705998344E-4</v>
      </c>
      <c r="EK412" s="223">
        <f t="shared" ca="1" si="731"/>
        <v>-1.6011513997248592E-4</v>
      </c>
      <c r="EL412" s="223">
        <f t="shared" ca="1" si="732"/>
        <v>-1.0007183621413963E-3</v>
      </c>
      <c r="EM412" s="223">
        <f t="shared" ca="1" si="733"/>
        <v>-4.6769901499878967E-4</v>
      </c>
      <c r="EN412" s="223">
        <f t="shared" ca="1" si="734"/>
        <v>7.0730108012606423E-4</v>
      </c>
      <c r="EO412" s="223">
        <f t="shared" ca="1" si="735"/>
        <v>9.114338825987041E-4</v>
      </c>
      <c r="EP412" s="223">
        <f t="shared" ca="1" si="736"/>
        <v>-1.355007470218813E-4</v>
      </c>
      <c r="EQ412" s="223">
        <f t="shared" ca="1" si="737"/>
        <v>-9.9644210290106305E-4</v>
      </c>
      <c r="ER412" s="223">
        <f t="shared" ca="1" si="738"/>
        <v>-4.8963063906758521E-4</v>
      </c>
      <c r="ES412" s="223">
        <f t="shared" ca="1" si="739"/>
        <v>6.8926572087038335E-4</v>
      </c>
      <c r="ET412" s="223">
        <f t="shared" ca="1" si="740"/>
        <v>9.2205078090741707E-4</v>
      </c>
      <c r="EU412" s="223">
        <f t="shared" ca="1" si="741"/>
        <v>-1.1080473348799868E-4</v>
      </c>
      <c r="EV412" s="223">
        <f t="shared" ca="1" si="742"/>
        <v>-9.9156562419731777E-4</v>
      </c>
      <c r="EW412" s="223">
        <f t="shared" ca="1" si="743"/>
        <v>-5.1126732794787495E-4</v>
      </c>
      <c r="EX412" s="223">
        <f t="shared" ca="1" si="744"/>
        <v>6.7081517371775498E-4</v>
      </c>
      <c r="EY412" s="223">
        <f t="shared" ca="1" si="745"/>
        <v>9.3211227030341043E-4</v>
      </c>
      <c r="EZ412" s="223">
        <f t="shared" ca="1" si="746"/>
        <v>-8.6041975325890064E-5</v>
      </c>
      <c r="FA412" s="223">
        <f t="shared" ca="1" si="747"/>
        <v>-9.8609186343857728E-4</v>
      </c>
      <c r="FB412" s="223">
        <f t="shared" ca="1" si="748"/>
        <v>-5.325960485073008E-4</v>
      </c>
      <c r="FC412" s="223">
        <f t="shared" ca="1" si="749"/>
        <v>6.5196055258789573E-4</v>
      </c>
      <c r="FD412" s="223">
        <f t="shared" ca="1" si="750"/>
        <v>9.4161229012168458E-4</v>
      </c>
      <c r="FE412" s="223">
        <f t="shared" ca="1" si="751"/>
        <v>-6.1227388695161685E-5</v>
      </c>
      <c r="FF412" s="223">
        <f t="shared" ca="1" si="752"/>
        <v>-9.8002411781365024E-4</v>
      </c>
      <c r="FG412" s="223">
        <f t="shared" ca="1" si="753"/>
        <v>-5.5360395312217966E-4</v>
      </c>
      <c r="FH412" s="223">
        <f t="shared" ca="1" si="754"/>
        <v>6.3271321479951099E-4</v>
      </c>
      <c r="FI412" s="223">
        <f t="shared" ca="1" si="755"/>
        <v>9.5054511790555166E-4</v>
      </c>
      <c r="FJ412" s="223">
        <f t="shared" ca="1" si="756"/>
        <v>-3.6375920974951741E-5</v>
      </c>
      <c r="FK412" s="223">
        <f t="shared" ca="1" si="757"/>
        <v>-9.7336604230562214E-4</v>
      </c>
      <c r="FL412" s="223">
        <f t="shared" ca="1" si="758"/>
        <v>-5.7427838741628244E-4</v>
      </c>
      <c r="FM412" s="223">
        <f t="shared" ca="1" si="759"/>
        <v>6.1308475422920162E-4</v>
      </c>
      <c r="FN412" s="223">
        <f t="shared" ca="1" si="760"/>
        <v>9.5890537285356326E-4</v>
      </c>
      <c r="FO412" s="223">
        <f t="shared" ca="1" si="761"/>
        <v>-1.1502541760101013E-5</v>
      </c>
      <c r="FP412" s="223">
        <f t="shared" ca="1" si="762"/>
        <v>-9.6612164749020199E-4</v>
      </c>
      <c r="FQ412" s="223">
        <f t="shared" ca="1" si="763"/>
        <v>-5.9460689788343407E-4</v>
      </c>
      <c r="FR412" s="223">
        <f t="shared" ca="1" si="764"/>
        <v>5.9308699432768317E-4</v>
      </c>
      <c r="FS412" s="223">
        <f t="shared" ca="1" si="765"/>
        <v>9.6668801906074002E-4</v>
      </c>
      <c r="FT412" s="223">
        <f t="shared" ca="1" si="766"/>
        <v>1.3377766155798381E-5</v>
      </c>
      <c r="FU412" s="223">
        <f t="shared" ca="1" si="767"/>
        <v>-9.5829529711994829E-4</v>
      </c>
      <c r="FV412" s="223">
        <f t="shared" ca="1" si="768"/>
        <v>-6.1457723938910809E-4</v>
      </c>
      <c r="FW412" s="223">
        <f t="shared" ca="1" si="769"/>
        <v>5.7273198099770954E-4</v>
      </c>
      <c r="FX412" s="223">
        <f t="shared" ca="1" si="770"/>
        <v>9.7388836855203688E-4</v>
      </c>
      <c r="FY412" s="223">
        <f t="shared" ca="1" si="771"/>
        <v>3.8250015805563436E-5</v>
      </c>
      <c r="FZ412" s="223">
        <f t="shared" ca="1" si="772"/>
        <v>-9.4989170549568847E-4</v>
      </c>
      <c r="GA412" s="223">
        <f t="shared" ca="1" si="773"/>
        <v>-6.3417738254629703E-4</v>
      </c>
      <c r="GB412" s="223">
        <f t="shared" ca="1" si="774"/>
        <v>5.5203197533821083E-4</v>
      </c>
      <c r="GC412" s="223">
        <f t="shared" ca="1" si="775"/>
        <v>9.8050208410614898E-4</v>
      </c>
      <c r="GD412" s="223">
        <f t="shared" ca="1" si="776"/>
        <v>6.3099225076096378E-5</v>
      </c>
      <c r="GE412" s="223">
        <f t="shared" ca="1" si="777"/>
        <v>-9.4091593462676678E-4</v>
      </c>
      <c r="GF412" s="223">
        <f t="shared" ca="1" si="778"/>
        <v>-6.5339552096163752E-4</v>
      </c>
      <c r="GG412" s="223">
        <f t="shared" ca="1" si="779"/>
        <v>5.3099944625859777E-4</v>
      </c>
      <c r="GH412" s="223">
        <f t="shared" ca="1" si="780"/>
        <v>9.8652518186812281E-4</v>
      </c>
      <c r="GI412" s="223">
        <f t="shared" ca="1" si="781"/>
        <v>8.7910425732875348E-5</v>
      </c>
      <c r="GJ412" s="223">
        <f t="shared" ca="1" si="782"/>
        <v>-9.313733911819385E-4</v>
      </c>
      <c r="GK412" s="223">
        <f t="shared" ca="1" si="783"/>
        <v>-6.7222007834720498E-4</v>
      </c>
      <c r="GL412" s="223">
        <f t="shared" ca="1" si="784"/>
        <v>5.0964706296788233E-4</v>
      </c>
      <c r="GM412" s="223">
        <f t="shared" ca="1" si="785"/>
        <v>9.9195403374909875E-4</v>
      </c>
      <c r="GN412" s="223">
        <f t="shared" ca="1" si="786"/>
        <v>1.126686724363468E-4</v>
      </c>
      <c r="GO412" s="223">
        <f t="shared" ca="1" si="787"/>
        <v>-9.2126982323256789E-4</v>
      </c>
      <c r="GP412" s="223">
        <f t="shared" ca="1" si="788"/>
        <v>-6.9063971549350347E-4</v>
      </c>
      <c r="GQ412" s="223">
        <f t="shared" ca="1" si="789"/>
        <v>4.8798768734336587E-4</v>
      </c>
      <c r="GR412" s="223">
        <f t="shared" ca="1" si="790"/>
        <v>9.9678536961169436E-4</v>
      </c>
      <c r="GS412" s="223">
        <f t="shared" ca="1" si="791"/>
        <v>1.3735905174452434E-4</v>
      </c>
      <c r="GT412" s="223">
        <f t="shared" ca="1" si="792"/>
        <v>-9.1061131679016764E-4</v>
      </c>
      <c r="GU412" s="223">
        <f t="shared" ca="1" si="793"/>
        <v>-7.0864333709985011E-4</v>
      </c>
      <c r="GV412" s="223">
        <f t="shared" ca="1" si="794"/>
        <v>4.6603436618305398E-4</v>
      </c>
      <c r="GW412" s="223">
        <f t="shared" ca="1" si="795"/>
        <v>1.0010162792398363E-3</v>
      </c>
      <c r="GX412" s="223">
        <f t="shared" ca="1" si="796"/>
        <v>1.6196669109611646E-4</v>
      </c>
      <c r="GY412" s="223">
        <f t="shared" ca="1" si="797"/>
        <v>-8.9940429214048294E-4</v>
      </c>
      <c r="GZ412" s="223">
        <f t="shared" ca="1" si="798"/>
        <v>-7.2622009845782964E-4</v>
      </c>
      <c r="HA412" s="223">
        <f t="shared" ca="1" si="799"/>
        <v>4.4380032334667534E-4</v>
      </c>
      <c r="HB412" s="223">
        <f t="shared" ca="1" si="800"/>
        <v>1.0046442140917784E-3</v>
      </c>
      <c r="HC412" s="223">
        <f t="shared" ca="1" si="801"/>
        <v>1.8647676776931691E-4</v>
      </c>
      <c r="HD412" s="223">
        <f t="shared" ca="1" si="802"/>
        <v>-8.87655499976105E-4</v>
      </c>
      <c r="HE412" s="223">
        <f t="shared" ca="1" si="803"/>
        <v>-7.4335941198361635E-4</v>
      </c>
      <c r="HF412" s="223">
        <f t="shared" ca="1" si="804"/>
        <v>4.2129895179027557E-4</v>
      </c>
      <c r="HG412" s="223">
        <f t="shared" ca="1" si="805"/>
        <v>1.0076669888352179E-3</v>
      </c>
      <c r="HH412" s="223">
        <f t="shared" ca="1" si="806"/>
        <v>2.1087451781040052E-4</v>
      </c>
      <c r="HI412" s="223">
        <f t="shared" ca="1" si="807"/>
        <v>-8.7537201733013247E-4</v>
      </c>
      <c r="HJ412" s="223">
        <f t="shared" ca="1" si="808"/>
        <v>-7.6005095359560348E-4</v>
      </c>
      <c r="HK412" s="223">
        <f t="shared" ca="1" si="809"/>
        <v>3.9854380549872594E-4</v>
      </c>
      <c r="HL412" s="223">
        <f t="shared" ca="1" si="810"/>
        <v>1.0100827826636759E-3</v>
      </c>
      <c r="HM412" s="223">
        <f t="shared" ca="1" si="811"/>
        <v>2.3514524492706124E-4</v>
      </c>
      <c r="HN412" s="223">
        <f t="shared" ca="1" si="812"/>
        <v>-8.6256124331318923E-4</v>
      </c>
      <c r="HO412" s="223">
        <f t="shared" ca="1" si="813"/>
        <v>-7.7628466893328097E-4</v>
      </c>
      <c r="HP412" s="223">
        <f t="shared" ca="1" si="814"/>
        <v>3.7554859132125695E-4</v>
      </c>
      <c r="HQ412" s="223">
        <f t="shared" ca="1" si="815"/>
        <v>1.0118901403932895E-3</v>
      </c>
      <c r="HR412" s="223">
        <f t="shared" ca="1" si="816"/>
        <v>2.5927432934088094E-4</v>
      </c>
      <c r="HS412" s="223">
        <f t="shared" ca="1" si="817"/>
        <v>-8.4923089465648569E-4</v>
      </c>
      <c r="HT412" s="223">
        <f t="shared" ca="1" si="818"/>
        <v>-7.9205077941358313E-4</v>
      </c>
      <c r="HU412" s="223">
        <f t="shared" ca="1" si="819"/>
        <v>3.5232716071498878E-4</v>
      </c>
      <c r="HV412" s="223">
        <f t="shared" ca="1" si="820"/>
        <v>1.013087973339336E-3</v>
      </c>
      <c r="HW412" s="223">
        <f t="shared" ca="1" si="821"/>
        <v>2.8324723659354145E-4</v>
      </c>
      <c r="HX412" s="223">
        <f t="shared" ca="1" si="822"/>
        <v>-8.3538900106366052E-4</v>
      </c>
      <c r="HY412" s="223">
        <f t="shared" ca="1" si="823"/>
        <v>-8.0733978812101649E-4</v>
      </c>
      <c r="HZ412" s="223">
        <f t="shared" ca="1" si="824"/>
        <v>3.2889350140152075E-4</v>
      </c>
      <c r="IA412" s="223">
        <f t="shared" ca="1" si="825"/>
        <v>1.0136755599720426E-3</v>
      </c>
      <c r="IB412" s="223">
        <f t="shared" ca="1" si="826"/>
        <v>3.0704952630217469E-4</v>
      </c>
      <c r="IC412" s="223">
        <f t="shared" ca="1" si="827"/>
        <v>-8.2104390037380202E-4</v>
      </c>
      <c r="ID412" s="223">
        <f t="shared" ca="1" si="828"/>
        <v>-8.2214248552846551E-4</v>
      </c>
      <c r="IE412" s="223">
        <f t="shared" ca="1" si="829"/>
        <v>3.351573553944323E-4</v>
      </c>
      <c r="IF412" s="223">
        <f t="shared" ca="1" si="830"/>
        <v>1.0136525463511931E-3</v>
      </c>
      <c r="IG412" s="223">
        <f t="shared" ca="1" si="831"/>
        <v>3.3066686085753946E-4</v>
      </c>
      <c r="IH412" s="223">
        <f t="shared" ca="1" si="832"/>
        <v>-8.0620423353913327E-4</v>
      </c>
      <c r="II412" s="223">
        <f t="shared" ca="1" si="833"/>
        <v>-8.3644995504455317E-4</v>
      </c>
      <c r="IJ412" s="223">
        <f t="shared" ca="1" si="834"/>
        <v>2.8144607822923925E-4</v>
      </c>
      <c r="IK412" s="223">
        <f t="shared" ca="1" si="835"/>
        <v>1.0130189463393318E-3</v>
      </c>
      <c r="IL412" s="223">
        <f t="shared" ca="1" si="836"/>
        <v>3.5408501406029939E-4</v>
      </c>
      <c r="IM412" s="223">
        <f t="shared" ca="1" si="837"/>
        <v>-7.908789394201329E-4</v>
      </c>
      <c r="IN412" s="223">
        <f t="shared" ca="1" si="838"/>
        <v>-8.5025357838456727E-4</v>
      </c>
      <c r="IO412" s="223">
        <f t="shared" ca="1" si="839"/>
        <v>2.574608949240261E-4</v>
      </c>
      <c r="IP412" s="223">
        <f t="shared" ca="1" si="840"/>
        <v>1.0117751415934149E-3</v>
      </c>
      <c r="IQ412" s="223">
        <f t="shared" ca="1" si="841"/>
        <v>3.7728987969068119E-4</v>
      </c>
      <c r="IR412" s="223">
        <f t="shared" ca="1" si="842"/>
        <v>-7.75077249400895E-4</v>
      </c>
      <c r="IS412" s="223">
        <f t="shared" ca="1" si="843"/>
        <v>-8.6354504076199259E-4</v>
      </c>
      <c r="IT412" s="223">
        <f t="shared" ca="1" si="844"/>
        <v>2.3332062680279404E-4</v>
      </c>
      <c r="IU412" s="223">
        <f t="shared" ca="1" si="845"/>
        <v>1.0099218813349074E-3</v>
      </c>
      <c r="IV412" s="223">
        <f t="shared" ca="1" si="846"/>
        <v>4.0026748000536786E-4</v>
      </c>
      <c r="IW412" s="223">
        <f t="shared" ca="1" si="847"/>
        <v>-7.5880868182858548E-4</v>
      </c>
      <c r="IX412" s="223">
        <f t="shared" ca="1" si="848"/>
        <v>-8.7631633589692142E-4</v>
      </c>
      <c r="IY412" s="223">
        <f t="shared" ca="1" si="849"/>
        <v>2.0903981506034002E-4</v>
      </c>
      <c r="IZ412" s="223">
        <f t="shared" ca="1" si="850"/>
        <v>1.0074602818984997E-3</v>
      </c>
      <c r="JA412" s="223">
        <f t="shared" ca="1" si="851"/>
        <v>4.2300397415701127E-4</v>
      </c>
      <c r="JB412" s="223">
        <f t="shared" ca="1" si="852"/>
        <v>-7.420830362800645E-4</v>
      </c>
    </row>
    <row r="413" spans="2:262">
      <c r="B413" s="230">
        <v>52</v>
      </c>
      <c r="C413" s="229">
        <f t="shared" si="853"/>
        <v>1.0156250000000005E-3</v>
      </c>
      <c r="D413" s="226">
        <f t="shared" ca="1" si="597"/>
        <v>50.056482896184058</v>
      </c>
      <c r="E413" s="225">
        <f ca="1">BF361</f>
        <v>5.6482896184058114E-2</v>
      </c>
      <c r="F413" s="224">
        <v>52</v>
      </c>
      <c r="G413" s="223">
        <f t="shared" ca="1" si="854"/>
        <v>-3.0732112781692203E-4</v>
      </c>
      <c r="H413" s="223">
        <f t="shared" ca="1" si="598"/>
        <v>6.8708367115138887E-5</v>
      </c>
      <c r="I413" s="223">
        <f t="shared" ca="1" si="599"/>
        <v>3.4721110016232038E-4</v>
      </c>
      <c r="J413" s="223">
        <f t="shared" ca="1" si="600"/>
        <v>1.32871757184433E-4</v>
      </c>
      <c r="K413" s="223">
        <f t="shared" ca="1" si="601"/>
        <v>-2.7006982986128755E-4</v>
      </c>
      <c r="L413" s="223">
        <f t="shared" ca="1" si="602"/>
        <v>-2.8966602397933583E-4</v>
      </c>
      <c r="M413" s="223">
        <f t="shared" ca="1" si="603"/>
        <v>1.0189861329643815E-4</v>
      </c>
      <c r="N413" s="223">
        <f t="shared" ca="1" si="604"/>
        <v>3.4882523612620326E-4</v>
      </c>
      <c r="O413" s="223">
        <f t="shared" ca="1" si="605"/>
        <v>1.0061862887777549E-4</v>
      </c>
      <c r="P413" s="223">
        <f t="shared" ca="1" si="606"/>
        <v>-2.9040914370706029E-4</v>
      </c>
      <c r="Q413" s="223">
        <f t="shared" ca="1" si="607"/>
        <v>-2.6922127798327251E-4</v>
      </c>
      <c r="R413" s="223">
        <f t="shared" ca="1" si="608"/>
        <v>1.341075201282439E-4</v>
      </c>
      <c r="S413" s="223">
        <f t="shared" ca="1" si="609"/>
        <v>3.4707999437891995E-4</v>
      </c>
      <c r="T413" s="223">
        <f t="shared" ca="1" si="610"/>
        <v>6.7396488171286194E-5</v>
      </c>
      <c r="U413" s="223">
        <f t="shared" ca="1" si="611"/>
        <v>-3.0795165874514767E-4</v>
      </c>
      <c r="V413" s="223">
        <f t="shared" ca="1" si="612"/>
        <v>-2.4618378390890976E-4</v>
      </c>
      <c r="W413" s="223">
        <f t="shared" ca="1" si="613"/>
        <v>1.6502489823058697E-4</v>
      </c>
      <c r="X413" s="223">
        <f t="shared" ca="1" si="614"/>
        <v>3.4199218255254285E-4</v>
      </c>
      <c r="Y413" s="223">
        <f t="shared" ca="1" si="615"/>
        <v>3.3525282441040542E-5</v>
      </c>
      <c r="Z413" s="223">
        <f t="shared" ca="1" si="616"/>
        <v>-3.2252843096601828E-4</v>
      </c>
      <c r="AA413" s="223">
        <f t="shared" ca="1" si="617"/>
        <v>-2.2077540541775851E-4</v>
      </c>
      <c r="AB413" s="223">
        <f t="shared" ca="1" si="618"/>
        <v>1.943529963511847E-4</v>
      </c>
      <c r="AC413" s="223">
        <f t="shared" ca="1" si="619"/>
        <v>3.3361079905624063E-4</v>
      </c>
      <c r="AD413" s="223">
        <f t="shared" ca="1" si="620"/>
        <v>-6.6879008589595989E-7</v>
      </c>
      <c r="AE413" s="223">
        <f t="shared" ca="1" si="621"/>
        <v>-3.3399907808471119E-4</v>
      </c>
      <c r="AF413" s="223">
        <f t="shared" ca="1" si="622"/>
        <v>-1.9324083908432127E-4</v>
      </c>
      <c r="AG413" s="223">
        <f t="shared" ca="1" si="623"/>
        <v>2.218093688727635E-4</v>
      </c>
      <c r="AH413" s="223">
        <f t="shared" ca="1" si="624"/>
        <v>3.2201656119481295E-4</v>
      </c>
      <c r="AI413" s="223">
        <f t="shared" ca="1" si="625"/>
        <v>-3.4856421798708692E-5</v>
      </c>
      <c r="AJ413" s="223">
        <f t="shared" ca="1" si="626"/>
        <v>-3.4225313149898015E-4</v>
      </c>
      <c r="AK413" s="223">
        <f t="shared" ca="1" si="627"/>
        <v>-1.638452578343129E-4</v>
      </c>
      <c r="AL413" s="223">
        <f t="shared" ca="1" si="628"/>
        <v>2.4712959591876449E-4</v>
      </c>
      <c r="AM413" s="223">
        <f t="shared" ca="1" si="629"/>
        <v>3.0732112781692181E-4</v>
      </c>
      <c r="AN413" s="223">
        <f t="shared" ca="1" si="630"/>
        <v>-6.8708367115138968E-5</v>
      </c>
      <c r="AO413" s="223">
        <f t="shared" ca="1" si="631"/>
        <v>-3.4721110016232033E-4</v>
      </c>
      <c r="AP413" s="223">
        <f t="shared" ca="1" si="632"/>
        <v>-1.3287175718443354E-4</v>
      </c>
      <c r="AQ413" s="223">
        <f t="shared" ca="1" si="633"/>
        <v>2.7006982986128858E-4</v>
      </c>
      <c r="AR413" s="223">
        <f t="shared" ca="1" si="634"/>
        <v>2.8966602397933507E-4</v>
      </c>
      <c r="AS413" s="223">
        <f t="shared" ca="1" si="635"/>
        <v>-1.0189861329643881E-4</v>
      </c>
      <c r="AT413" s="223">
        <f t="shared" ca="1" si="636"/>
        <v>-3.4882523612620326E-4</v>
      </c>
      <c r="AU413" s="223">
        <f t="shared" ca="1" si="637"/>
        <v>-1.0061862887777484E-4</v>
      </c>
      <c r="AV413" s="223">
        <f t="shared" ca="1" si="638"/>
        <v>2.9040914370706029E-4</v>
      </c>
      <c r="AW413" s="223">
        <f t="shared" ca="1" si="639"/>
        <v>2.6922127798327289E-4</v>
      </c>
      <c r="AX413" s="223">
        <f t="shared" ca="1" si="640"/>
        <v>-1.3410752012824566E-4</v>
      </c>
      <c r="AY413" s="223">
        <f t="shared" ca="1" si="641"/>
        <v>-3.4707999437891973E-4</v>
      </c>
      <c r="AZ413" s="223">
        <f t="shared" ca="1" si="642"/>
        <v>-6.7396488171285517E-5</v>
      </c>
      <c r="BA413" s="223">
        <f t="shared" ca="1" si="643"/>
        <v>3.0795165874514805E-4</v>
      </c>
      <c r="BB413" s="223">
        <f t="shared" ca="1" si="644"/>
        <v>2.4618378390890927E-4</v>
      </c>
      <c r="BC413" s="223">
        <f t="shared" ca="1" si="645"/>
        <v>-1.6502489823058756E-4</v>
      </c>
      <c r="BD413" s="223">
        <f t="shared" ca="1" si="646"/>
        <v>-3.4199218255254269E-4</v>
      </c>
      <c r="BE413" s="223">
        <f t="shared" ca="1" si="647"/>
        <v>-3.3525282441038563E-5</v>
      </c>
      <c r="BF413" s="223">
        <f t="shared" ca="1" si="648"/>
        <v>3.2252843096601807E-4</v>
      </c>
      <c r="BG413" s="223">
        <f t="shared" ca="1" si="649"/>
        <v>2.2077540541775705E-4</v>
      </c>
      <c r="BH413" s="223">
        <f t="shared" ca="1" si="650"/>
        <v>-1.9435299635118321E-4</v>
      </c>
      <c r="BI413" s="223">
        <f t="shared" ca="1" si="651"/>
        <v>-3.3361079905624042E-4</v>
      </c>
      <c r="BJ413" s="223">
        <f t="shared" ca="1" si="652"/>
        <v>6.6879008589915828E-7</v>
      </c>
      <c r="BK413" s="223">
        <f t="shared" ca="1" si="653"/>
        <v>3.3399907808471141E-4</v>
      </c>
      <c r="BL413" s="223">
        <f t="shared" ca="1" si="654"/>
        <v>1.9324083908431867E-4</v>
      </c>
      <c r="BM413" s="223">
        <f t="shared" ca="1" si="655"/>
        <v>-2.2180936887276399E-4</v>
      </c>
      <c r="BN413" s="223">
        <f t="shared" ca="1" si="656"/>
        <v>-3.2201656119481268E-4</v>
      </c>
      <c r="BO413" s="223">
        <f t="shared" ca="1" si="657"/>
        <v>3.4856421798706876E-5</v>
      </c>
      <c r="BP413" s="223">
        <f t="shared" ca="1" si="658"/>
        <v>3.4225313149898026E-4</v>
      </c>
      <c r="BQ413" s="223">
        <f t="shared" ca="1" si="659"/>
        <v>1.6384525783431453E-4</v>
      </c>
      <c r="BR413" s="223">
        <f t="shared" ca="1" si="660"/>
        <v>-2.4712959591876498E-4</v>
      </c>
      <c r="BS413" s="223">
        <f t="shared" ca="1" si="661"/>
        <v>-3.0732112781692029E-4</v>
      </c>
      <c r="BT413" s="223">
        <f t="shared" ca="1" si="662"/>
        <v>6.8708367115139619E-5</v>
      </c>
      <c r="BU413" s="223">
        <f t="shared" ca="1" si="663"/>
        <v>3.4721110016232065E-4</v>
      </c>
      <c r="BV413" s="223">
        <f t="shared" ca="1" si="664"/>
        <v>1.3287175718443289E-4</v>
      </c>
      <c r="BW413" s="223">
        <f t="shared" ca="1" si="665"/>
        <v>-2.7006982986128901E-4</v>
      </c>
      <c r="BX413" s="223">
        <f t="shared" ca="1" si="666"/>
        <v>-2.896660239793361E-4</v>
      </c>
      <c r="BY413" s="223">
        <f t="shared" ca="1" si="667"/>
        <v>1.0189861329643945E-4</v>
      </c>
      <c r="BZ413" s="223">
        <f t="shared" ca="1" si="668"/>
        <v>3.4882523612620332E-4</v>
      </c>
      <c r="CA413" s="223">
        <f t="shared" ca="1" si="669"/>
        <v>1.0061862887777417E-4</v>
      </c>
      <c r="CB413" s="223">
        <f t="shared" ca="1" si="670"/>
        <v>-2.9040914370706208E-4</v>
      </c>
      <c r="CC413" s="223">
        <f t="shared" ca="1" si="671"/>
        <v>-2.692212779832724E-4</v>
      </c>
      <c r="CD413" s="223">
        <f t="shared" ca="1" si="672"/>
        <v>1.3410752012824628E-4</v>
      </c>
      <c r="CE413" s="223">
        <f t="shared" ca="1" si="673"/>
        <v>3.4707999437891989E-4</v>
      </c>
      <c r="CF413" s="223">
        <f t="shared" ca="1" si="674"/>
        <v>6.7396488171284839E-5</v>
      </c>
      <c r="CG413" s="223">
        <f t="shared" ca="1" si="675"/>
        <v>-3.0795165874514718E-4</v>
      </c>
      <c r="CH413" s="223">
        <f t="shared" ca="1" si="676"/>
        <v>-2.4618378390890878E-4</v>
      </c>
      <c r="CI413" s="223">
        <f t="shared" ca="1" si="677"/>
        <v>1.6502489823059033E-4</v>
      </c>
      <c r="CJ413" s="223">
        <f t="shared" ca="1" si="678"/>
        <v>3.4199218255254258E-4</v>
      </c>
      <c r="CK413" s="223">
        <f t="shared" ca="1" si="679"/>
        <v>3.3525282441037912E-5</v>
      </c>
      <c r="CL413" s="223">
        <f t="shared" ca="1" si="680"/>
        <v>-3.2252843096601834E-4</v>
      </c>
      <c r="CM413" s="223">
        <f t="shared" ca="1" si="681"/>
        <v>-2.2077540541775654E-4</v>
      </c>
      <c r="CN413" s="223">
        <f t="shared" ca="1" si="682"/>
        <v>1.9435299635118375E-4</v>
      </c>
      <c r="CO413" s="223">
        <f t="shared" ca="1" si="683"/>
        <v>3.336107990562402E-4</v>
      </c>
      <c r="CP413" s="223">
        <f t="shared" ca="1" si="684"/>
        <v>-6.687900858998088E-7</v>
      </c>
      <c r="CQ413" s="223">
        <f t="shared" ca="1" si="685"/>
        <v>-3.3399907808471163E-4</v>
      </c>
      <c r="CR413" s="223">
        <f t="shared" ca="1" si="686"/>
        <v>-1.932408390843181E-4</v>
      </c>
      <c r="CS413" s="223">
        <f t="shared" ca="1" si="687"/>
        <v>2.2180936887276453E-4</v>
      </c>
      <c r="CT413" s="223">
        <f t="shared" ca="1" si="688"/>
        <v>3.2201656119481246E-4</v>
      </c>
      <c r="CU413" s="223">
        <f t="shared" ca="1" si="689"/>
        <v>-3.4856421798707554E-5</v>
      </c>
      <c r="CV413" s="223">
        <f t="shared" ca="1" si="690"/>
        <v>-3.4225313149898037E-4</v>
      </c>
      <c r="CW413" s="223">
        <f t="shared" ca="1" si="691"/>
        <v>-1.6384525783431388E-4</v>
      </c>
      <c r="CX413" s="223">
        <f t="shared" ca="1" si="692"/>
        <v>2.4712959591876546E-4</v>
      </c>
      <c r="CY413" s="223">
        <f t="shared" ca="1" si="693"/>
        <v>3.0732112781691997E-4</v>
      </c>
      <c r="CZ413" s="223">
        <f t="shared" ca="1" si="694"/>
        <v>-6.8708367115140269E-5</v>
      </c>
      <c r="DA413" s="223">
        <f t="shared" ca="1" si="695"/>
        <v>-3.4721110016232076E-4</v>
      </c>
      <c r="DB413" s="223">
        <f t="shared" ca="1" si="696"/>
        <v>-1.3287175718443224E-4</v>
      </c>
      <c r="DC413" s="223">
        <f t="shared" ca="1" si="697"/>
        <v>2.7006982986128625E-4</v>
      </c>
      <c r="DD413" s="223">
        <f t="shared" ca="1" si="698"/>
        <v>2.8966602397933295E-4</v>
      </c>
      <c r="DE413" s="223">
        <f t="shared" ca="1" si="699"/>
        <v>-1.018986132964401E-4</v>
      </c>
      <c r="DF413" s="223">
        <f t="shared" ca="1" si="700"/>
        <v>-3.4882523612620326E-4</v>
      </c>
      <c r="DG413" s="223">
        <f t="shared" ca="1" si="701"/>
        <v>-1.0061862887776878E-4</v>
      </c>
      <c r="DH413" s="223">
        <f t="shared" ca="1" si="702"/>
        <v>2.9040914370706246E-4</v>
      </c>
      <c r="DI413" s="223">
        <f t="shared" ca="1" si="703"/>
        <v>2.6922127798327197E-4</v>
      </c>
      <c r="DJ413" s="223">
        <f t="shared" ca="1" si="704"/>
        <v>-1.3410752012824235E-4</v>
      </c>
      <c r="DK413" s="223">
        <f t="shared" ca="1" si="705"/>
        <v>-3.470799943789194E-4</v>
      </c>
      <c r="DL413" s="223">
        <f t="shared" ca="1" si="706"/>
        <v>-6.7396488171284188E-5</v>
      </c>
      <c r="DM413" s="223">
        <f t="shared" ca="1" si="707"/>
        <v>3.0795165874514751E-4</v>
      </c>
      <c r="DN413" s="223">
        <f t="shared" ca="1" si="708"/>
        <v>2.4618378390890477E-4</v>
      </c>
      <c r="DO413" s="223">
        <f t="shared" ca="1" si="709"/>
        <v>-1.6502489823059092E-4</v>
      </c>
      <c r="DP413" s="223">
        <f t="shared" ca="1" si="710"/>
        <v>-3.4199218255254247E-4</v>
      </c>
      <c r="DQ413" s="223">
        <f t="shared" ca="1" si="711"/>
        <v>-3.3525282441042168E-5</v>
      </c>
      <c r="DR413" s="223">
        <f t="shared" ca="1" si="712"/>
        <v>3.2252843096602045E-4</v>
      </c>
      <c r="DS413" s="223">
        <f t="shared" ca="1" si="713"/>
        <v>2.2077540541775599E-4</v>
      </c>
      <c r="DT413" s="223">
        <f t="shared" ca="1" si="714"/>
        <v>-1.9435299635118435E-4</v>
      </c>
      <c r="DU413" s="223">
        <f t="shared" ca="1" si="715"/>
        <v>-3.3361079905624145E-4</v>
      </c>
      <c r="DV413" s="223">
        <f t="shared" ca="1" si="716"/>
        <v>6.6879008590051353E-7</v>
      </c>
      <c r="DW413" s="223">
        <f t="shared" ca="1" si="717"/>
        <v>3.3399907808471179E-4</v>
      </c>
      <c r="DX413" s="223">
        <f t="shared" ca="1" si="718"/>
        <v>1.9324083908432165E-4</v>
      </c>
      <c r="DY413" s="223">
        <f t="shared" ca="1" si="719"/>
        <v>-2.2180936887276887E-4</v>
      </c>
      <c r="DZ413" s="223">
        <f t="shared" ca="1" si="720"/>
        <v>-3.2201656119481219E-4</v>
      </c>
      <c r="EA413" s="223">
        <f t="shared" ca="1" si="721"/>
        <v>3.4856421798708204E-5</v>
      </c>
      <c r="EB413" s="223">
        <f t="shared" ca="1" si="722"/>
        <v>3.4225313149897956E-4</v>
      </c>
      <c r="EC413" s="223">
        <f t="shared" ca="1" si="723"/>
        <v>1.6384525783430889E-4</v>
      </c>
      <c r="ED413" s="223">
        <f t="shared" ca="1" si="724"/>
        <v>-2.4712959591876595E-4</v>
      </c>
      <c r="EE413" s="223">
        <f t="shared" ca="1" si="725"/>
        <v>-3.0732112781692203E-4</v>
      </c>
      <c r="EF413" s="223">
        <f t="shared" ca="1" si="726"/>
        <v>6.8708367115145799E-5</v>
      </c>
      <c r="EG413" s="223">
        <f t="shared" ca="1" si="727"/>
        <v>3.4721110016232076E-4</v>
      </c>
      <c r="EH413" s="223">
        <f t="shared" ca="1" si="728"/>
        <v>1.3287175718443165E-4</v>
      </c>
      <c r="EI413" s="223">
        <f t="shared" ca="1" si="729"/>
        <v>-2.7006982986128674E-4</v>
      </c>
      <c r="EJ413" s="223">
        <f t="shared" ca="1" si="730"/>
        <v>-2.8966602397933257E-4</v>
      </c>
      <c r="EK413" s="223">
        <f t="shared" ca="1" si="731"/>
        <v>1.0189861329644077E-4</v>
      </c>
      <c r="EL413" s="223">
        <f t="shared" ca="1" si="732"/>
        <v>3.4882523612620326E-4</v>
      </c>
      <c r="EM413" s="223">
        <f t="shared" ca="1" si="733"/>
        <v>1.0061862887776813E-4</v>
      </c>
      <c r="EN413" s="223">
        <f t="shared" ca="1" si="734"/>
        <v>-2.9040914370706284E-4</v>
      </c>
      <c r="EO413" s="223">
        <f t="shared" ca="1" si="735"/>
        <v>-2.6922127798327154E-4</v>
      </c>
      <c r="EP413" s="223">
        <f t="shared" ca="1" si="736"/>
        <v>1.34107520128243E-4</v>
      </c>
      <c r="EQ413" s="223">
        <f t="shared" ca="1" si="737"/>
        <v>3.470799943789193E-4</v>
      </c>
      <c r="ER413" s="223">
        <f t="shared" ca="1" si="738"/>
        <v>6.7396488171283538E-5</v>
      </c>
      <c r="ES413" s="223">
        <f t="shared" ca="1" si="739"/>
        <v>-3.0795165874514778E-4</v>
      </c>
      <c r="ET413" s="223">
        <f t="shared" ca="1" si="740"/>
        <v>-2.4618378390891133E-4</v>
      </c>
      <c r="EU413" s="223">
        <f t="shared" ca="1" si="741"/>
        <v>1.6502489823059152E-4</v>
      </c>
      <c r="EV413" s="223">
        <f t="shared" ca="1" si="742"/>
        <v>3.4199218255254237E-4</v>
      </c>
      <c r="EW413" s="223">
        <f t="shared" ca="1" si="743"/>
        <v>3.352528244104149E-5</v>
      </c>
      <c r="EX413" s="223">
        <f t="shared" ca="1" si="744"/>
        <v>-3.2252843096602072E-4</v>
      </c>
      <c r="EY413" s="223">
        <f t="shared" ca="1" si="745"/>
        <v>-2.2077540541775545E-4</v>
      </c>
      <c r="EZ413" s="223">
        <f t="shared" ca="1" si="746"/>
        <v>1.9435299635118492E-4</v>
      </c>
      <c r="FA413" s="223">
        <f t="shared" ca="1" si="747"/>
        <v>3.3361079905624123E-4</v>
      </c>
      <c r="FB413" s="223">
        <f t="shared" ca="1" si="748"/>
        <v>-6.6879008590119116E-7</v>
      </c>
      <c r="FC413" s="223">
        <f t="shared" ca="1" si="749"/>
        <v>-3.3399907808471195E-4</v>
      </c>
      <c r="FD413" s="223">
        <f t="shared" ca="1" si="750"/>
        <v>-1.9324083908432108E-4</v>
      </c>
      <c r="FE413" s="223">
        <f t="shared" ca="1" si="751"/>
        <v>2.2180936887276941E-4</v>
      </c>
      <c r="FF413" s="223">
        <f t="shared" ca="1" si="752"/>
        <v>3.2201656119481192E-4</v>
      </c>
      <c r="FG413" s="223">
        <f t="shared" ca="1" si="753"/>
        <v>-3.4856421798708936E-5</v>
      </c>
      <c r="FH413" s="223">
        <f t="shared" ca="1" si="754"/>
        <v>-3.4225313149897972E-4</v>
      </c>
      <c r="FI413" s="223">
        <f t="shared" ca="1" si="755"/>
        <v>-1.6384525783430829E-4</v>
      </c>
      <c r="FJ413" s="223">
        <f t="shared" ca="1" si="756"/>
        <v>2.4712959591876644E-4</v>
      </c>
      <c r="FK413" s="223">
        <f t="shared" ca="1" si="757"/>
        <v>3.0732112781692165E-4</v>
      </c>
      <c r="FL413" s="223">
        <f t="shared" ca="1" si="758"/>
        <v>-6.8708367115146503E-5</v>
      </c>
      <c r="FM413" s="223">
        <f t="shared" ca="1" si="759"/>
        <v>-3.4721110016232087E-4</v>
      </c>
      <c r="FN413" s="223">
        <f t="shared" ca="1" si="760"/>
        <v>-1.32871757184431E-4</v>
      </c>
      <c r="FO413" s="223">
        <f t="shared" ca="1" si="761"/>
        <v>2.7006982986128717E-4</v>
      </c>
      <c r="FP413" s="223">
        <f t="shared" ca="1" si="762"/>
        <v>2.8966602397933219E-4</v>
      </c>
      <c r="FQ413" s="223">
        <f t="shared" ca="1" si="763"/>
        <v>-1.0189861329644142E-4</v>
      </c>
      <c r="FR413" s="223">
        <f t="shared" ca="1" si="764"/>
        <v>-3.4882523612620326E-4</v>
      </c>
      <c r="FS413" s="223">
        <f t="shared" ca="1" si="765"/>
        <v>-1.0061862887776747E-4</v>
      </c>
      <c r="FT413" s="223">
        <f t="shared" ca="1" si="766"/>
        <v>2.9040914370706322E-4</v>
      </c>
      <c r="FU413" s="223">
        <f t="shared" ca="1" si="767"/>
        <v>2.692212779832711E-4</v>
      </c>
      <c r="FV413" s="223">
        <f t="shared" ca="1" si="768"/>
        <v>-1.3410752012824363E-4</v>
      </c>
      <c r="FW413" s="223">
        <f t="shared" ca="1" si="769"/>
        <v>-3.4707999437891919E-4</v>
      </c>
      <c r="FX413" s="223">
        <f t="shared" ca="1" si="770"/>
        <v>-6.7396488171282833E-5</v>
      </c>
      <c r="FY413" s="223">
        <f t="shared" ca="1" si="771"/>
        <v>3.0795165874514816E-4</v>
      </c>
      <c r="FZ413" s="223">
        <f t="shared" ca="1" si="772"/>
        <v>2.461837839089038E-4</v>
      </c>
      <c r="GA413" s="223">
        <f t="shared" ca="1" si="773"/>
        <v>-1.6502489823059212E-4</v>
      </c>
      <c r="GB413" s="223">
        <f t="shared" ca="1" si="774"/>
        <v>-3.419921825525422E-4</v>
      </c>
      <c r="GC413" s="223">
        <f t="shared" ca="1" si="775"/>
        <v>-3.352528244104084E-5</v>
      </c>
      <c r="GD413" s="223">
        <f t="shared" ca="1" si="776"/>
        <v>3.2252843096602099E-4</v>
      </c>
      <c r="GE413" s="223">
        <f t="shared" ca="1" si="777"/>
        <v>2.2077540541775491E-4</v>
      </c>
      <c r="GF413" s="223">
        <f t="shared" ca="1" si="778"/>
        <v>-1.9435299635118549E-4</v>
      </c>
      <c r="GG413" s="223">
        <f t="shared" ca="1" si="779"/>
        <v>-3.3361079905624107E-4</v>
      </c>
      <c r="GH413" s="223">
        <f t="shared" ca="1" si="780"/>
        <v>6.6879008590186879E-7</v>
      </c>
      <c r="GI413" s="223">
        <f t="shared" ca="1" si="781"/>
        <v>3.3399907808471217E-4</v>
      </c>
      <c r="GJ413" s="223">
        <f t="shared" ca="1" si="782"/>
        <v>1.9324083908432051E-4</v>
      </c>
      <c r="GK413" s="223">
        <f t="shared" ca="1" si="783"/>
        <v>-2.2180936887276992E-4</v>
      </c>
      <c r="GL413" s="223">
        <f t="shared" ca="1" si="784"/>
        <v>-3.2201656119481165E-4</v>
      </c>
      <c r="GM413" s="223">
        <f t="shared" ca="1" si="785"/>
        <v>3.4856421798709614E-5</v>
      </c>
      <c r="GN413" s="223">
        <f t="shared" ca="1" si="786"/>
        <v>3.4225313149897983E-4</v>
      </c>
      <c r="GO413" s="223">
        <f t="shared" ca="1" si="787"/>
        <v>1.638452578343077E-4</v>
      </c>
      <c r="GP413" s="223">
        <f t="shared" ca="1" si="788"/>
        <v>-2.4712959591876687E-4</v>
      </c>
      <c r="GQ413" s="223">
        <f t="shared" ca="1" si="789"/>
        <v>-3.0732112781692137E-4</v>
      </c>
      <c r="GR413" s="223">
        <f t="shared" ca="1" si="790"/>
        <v>6.8708367115147181E-5</v>
      </c>
      <c r="GS413" s="223">
        <f t="shared" ca="1" si="791"/>
        <v>3.4721110016232092E-4</v>
      </c>
      <c r="GT413" s="223">
        <f t="shared" ca="1" si="792"/>
        <v>1.328717571844304E-4</v>
      </c>
      <c r="GU413" s="223">
        <f t="shared" ca="1" si="793"/>
        <v>-2.700698298612876E-4</v>
      </c>
      <c r="GV413" s="223">
        <f t="shared" ca="1" si="794"/>
        <v>-2.8966602397933181E-4</v>
      </c>
      <c r="GW413" s="223">
        <f t="shared" ca="1" si="795"/>
        <v>1.0189861329644208E-4</v>
      </c>
      <c r="GX413" s="223">
        <f t="shared" ca="1" si="796"/>
        <v>3.4882523612620326E-4</v>
      </c>
      <c r="GY413" s="223">
        <f t="shared" ca="1" si="797"/>
        <v>1.0061862887776683E-4</v>
      </c>
      <c r="GZ413" s="223">
        <f t="shared" ca="1" si="798"/>
        <v>-2.9040914370705813E-4</v>
      </c>
      <c r="HA413" s="223">
        <f t="shared" ca="1" si="799"/>
        <v>-2.6922127798327067E-4</v>
      </c>
      <c r="HB413" s="223">
        <f t="shared" ca="1" si="800"/>
        <v>1.3410752012825341E-4</v>
      </c>
      <c r="HC413" s="223">
        <f t="shared" ca="1" si="801"/>
        <v>3.4707999437892016E-4</v>
      </c>
      <c r="HD413" s="223">
        <f t="shared" ca="1" si="802"/>
        <v>6.7396488171282183E-5</v>
      </c>
      <c r="HE413" s="223">
        <f t="shared" ca="1" si="803"/>
        <v>-3.0795165874515309E-4</v>
      </c>
      <c r="HF413" s="223">
        <f t="shared" ca="1" si="804"/>
        <v>-2.4618378390891036E-4</v>
      </c>
      <c r="HG413" s="223">
        <f t="shared" ca="1" si="805"/>
        <v>1.6502489823059271E-4</v>
      </c>
      <c r="HH413" s="223">
        <f t="shared" ca="1" si="806"/>
        <v>3.4199218255254009E-4</v>
      </c>
      <c r="HI413" s="223">
        <f t="shared" ca="1" si="807"/>
        <v>3.3525282441040162E-5</v>
      </c>
      <c r="HJ413" s="223">
        <f t="shared" ca="1" si="808"/>
        <v>-3.2252843096602126E-4</v>
      </c>
      <c r="HK413" s="223">
        <f t="shared" ca="1" si="809"/>
        <v>-2.2077540541776212E-4</v>
      </c>
      <c r="HL413" s="223">
        <f t="shared" ca="1" si="810"/>
        <v>1.9435299635118608E-4</v>
      </c>
      <c r="HM413" s="223">
        <f t="shared" ca="1" si="811"/>
        <v>3.3361079905623798E-4</v>
      </c>
      <c r="HN413" s="223">
        <f t="shared" ca="1" si="812"/>
        <v>-6.6879008589265307E-7</v>
      </c>
      <c r="HO413" s="223">
        <f t="shared" ca="1" si="813"/>
        <v>-3.3399907808471239E-4</v>
      </c>
      <c r="HP413" s="223">
        <f t="shared" ca="1" si="814"/>
        <v>-1.9324083908431165E-4</v>
      </c>
      <c r="HQ413" s="223">
        <f t="shared" ca="1" si="815"/>
        <v>2.2180936887276285E-4</v>
      </c>
      <c r="HR413" s="223">
        <f t="shared" ca="1" si="816"/>
        <v>3.2201656119481138E-4</v>
      </c>
      <c r="HS413" s="223">
        <f t="shared" ca="1" si="817"/>
        <v>-3.4856421798720131E-5</v>
      </c>
      <c r="HT413" s="223">
        <f t="shared" ca="1" si="818"/>
        <v>-3.4225313149897994E-4</v>
      </c>
      <c r="HU413" s="223">
        <f t="shared" ca="1" si="819"/>
        <v>-1.638452578343071E-4</v>
      </c>
      <c r="HV413" s="223">
        <f t="shared" ca="1" si="820"/>
        <v>2.4712959591877435E-4</v>
      </c>
      <c r="HW413" s="223">
        <f t="shared" ca="1" si="821"/>
        <v>3.0732112781692105E-4</v>
      </c>
      <c r="HX413" s="223">
        <f t="shared" ca="1" si="822"/>
        <v>-6.8708367115147858E-5</v>
      </c>
      <c r="HY413" s="223">
        <f t="shared" ca="1" si="823"/>
        <v>-3.4721110016232E-4</v>
      </c>
      <c r="HZ413" s="223">
        <f t="shared" ca="1" si="824"/>
        <v>-1.3287175718442975E-4</v>
      </c>
      <c r="IA413" s="223">
        <f t="shared" ca="1" si="825"/>
        <v>2.7006982986129427E-4</v>
      </c>
      <c r="IB413" s="223">
        <f t="shared" ca="1" si="826"/>
        <v>2.8966602397933696E-4</v>
      </c>
      <c r="IC413" s="223">
        <f t="shared" ca="1" si="827"/>
        <v>-1.0189861329644276E-4</v>
      </c>
      <c r="ID413" s="223">
        <f t="shared" ca="1" si="828"/>
        <v>-3.4882523612620326E-4</v>
      </c>
      <c r="IE413" s="223">
        <f t="shared" ca="1" si="829"/>
        <v>-1.1908710773638377E-4</v>
      </c>
      <c r="IF413" s="223">
        <f t="shared" ca="1" si="830"/>
        <v>2.9040914370706398E-4</v>
      </c>
      <c r="IG413" s="223">
        <f t="shared" ca="1" si="831"/>
        <v>2.6922127798326395E-4</v>
      </c>
      <c r="IH413" s="223">
        <f t="shared" ca="1" si="832"/>
        <v>-1.3410752012824487E-4</v>
      </c>
      <c r="II413" s="223">
        <f t="shared" ca="1" si="833"/>
        <v>-3.4707999437891908E-4</v>
      </c>
      <c r="IJ413" s="223">
        <f t="shared" ca="1" si="834"/>
        <v>-6.7396488171291236E-5</v>
      </c>
      <c r="IK413" s="223">
        <f t="shared" ca="1" si="835"/>
        <v>3.0795165874514875E-4</v>
      </c>
      <c r="IL413" s="223">
        <f t="shared" ca="1" si="836"/>
        <v>2.4618378390890282E-4</v>
      </c>
      <c r="IM413" s="223">
        <f t="shared" ca="1" si="837"/>
        <v>-1.6502489823058464E-4</v>
      </c>
      <c r="IN413" s="223">
        <f t="shared" ca="1" si="838"/>
        <v>-3.4199218255254193E-4</v>
      </c>
      <c r="IO413" s="223">
        <f t="shared" ca="1" si="839"/>
        <v>-3.3525282441029564E-5</v>
      </c>
      <c r="IP413" s="223">
        <f t="shared" ca="1" si="840"/>
        <v>3.2252843096601774E-4</v>
      </c>
      <c r="IQ413" s="223">
        <f t="shared" ca="1" si="841"/>
        <v>2.2077540541775388E-4</v>
      </c>
      <c r="IR413" s="223">
        <f t="shared" ca="1" si="842"/>
        <v>-1.9435299635119484E-4</v>
      </c>
      <c r="IS413" s="223">
        <f t="shared" ca="1" si="843"/>
        <v>-3.3361079905624063E-4</v>
      </c>
      <c r="IT413" s="223">
        <f t="shared" ca="1" si="844"/>
        <v>6.6879008590322404E-7</v>
      </c>
      <c r="IU413" s="223">
        <f t="shared" ca="1" si="845"/>
        <v>3.3399907808471542E-4</v>
      </c>
      <c r="IV413" s="223">
        <f t="shared" ca="1" si="846"/>
        <v>1.9324083908431937E-4</v>
      </c>
      <c r="IW413" s="223">
        <f t="shared" ca="1" si="847"/>
        <v>-2.2180936887277101E-4</v>
      </c>
      <c r="IX413" s="223">
        <f t="shared" ca="1" si="848"/>
        <v>-3.2201656119481496E-4</v>
      </c>
      <c r="IY413" s="223">
        <f t="shared" ca="1" si="849"/>
        <v>3.4856421798710969E-5</v>
      </c>
      <c r="IZ413" s="223">
        <f t="shared" ca="1" si="850"/>
        <v>3.42253131498982E-4</v>
      </c>
      <c r="JA413" s="223">
        <f t="shared" ca="1" si="851"/>
        <v>1.6384525783431523E-4</v>
      </c>
      <c r="JB413" s="223">
        <f t="shared" ca="1" si="852"/>
        <v>-2.4712959591876785E-4</v>
      </c>
    </row>
    <row r="414" spans="2:262">
      <c r="B414" s="230">
        <v>53</v>
      </c>
      <c r="C414" s="229">
        <f t="shared" si="853"/>
        <v>1.0351562500000005E-3</v>
      </c>
      <c r="D414" s="226">
        <f t="shared" ca="1" si="597"/>
        <v>50.055082011552905</v>
      </c>
      <c r="E414" s="225">
        <f ca="1">BG361</f>
        <v>5.5082011552902745E-2</v>
      </c>
      <c r="F414" s="224">
        <v>53</v>
      </c>
      <c r="G414" s="223">
        <f t="shared" ca="1" si="854"/>
        <v>3.1273827315577883E-4</v>
      </c>
      <c r="H414" s="223">
        <f t="shared" ca="1" si="598"/>
        <v>-1.1772656878362447E-4</v>
      </c>
      <c r="I414" s="223">
        <f t="shared" ca="1" si="599"/>
        <v>-3.7553662873245639E-4</v>
      </c>
      <c r="J414" s="223">
        <f t="shared" ca="1" si="600"/>
        <v>-8.2594250780496727E-5</v>
      </c>
      <c r="K414" s="223">
        <f t="shared" ca="1" si="601"/>
        <v>3.3147874797797726E-4</v>
      </c>
      <c r="L414" s="223">
        <f t="shared" ca="1" si="602"/>
        <v>2.5941347261556317E-4</v>
      </c>
      <c r="M414" s="223">
        <f t="shared" ca="1" si="603"/>
        <v>-1.9310098276310546E-4</v>
      </c>
      <c r="N414" s="223">
        <f t="shared" ca="1" si="604"/>
        <v>-3.6241846378328455E-4</v>
      </c>
      <c r="O414" s="223">
        <f t="shared" ca="1" si="605"/>
        <v>-2.2227290780738127E-7</v>
      </c>
      <c r="P414" s="223">
        <f t="shared" ca="1" si="606"/>
        <v>3.6229989774297806E-4</v>
      </c>
      <c r="Q414" s="223">
        <f t="shared" ca="1" si="607"/>
        <v>1.934822824276142E-4</v>
      </c>
      <c r="R414" s="223">
        <f t="shared" ca="1" si="608"/>
        <v>-2.590915116053659E-4</v>
      </c>
      <c r="S414" s="223">
        <f t="shared" ca="1" si="609"/>
        <v>-3.3168830542482742E-4</v>
      </c>
      <c r="T414" s="223">
        <f t="shared" ca="1" si="610"/>
        <v>8.2160506481301682E-5</v>
      </c>
      <c r="U414" s="223">
        <f t="shared" ca="1" si="611"/>
        <v>3.7551481590315219E-4</v>
      </c>
      <c r="V414" s="223">
        <f t="shared" ca="1" si="612"/>
        <v>1.1814867756311543E-4</v>
      </c>
      <c r="W414" s="223">
        <f t="shared" ca="1" si="613"/>
        <v>-3.1249129673341022E-4</v>
      </c>
      <c r="X414" s="223">
        <f t="shared" ca="1" si="614"/>
        <v>-2.8483950844046437E-4</v>
      </c>
      <c r="Y414" s="223">
        <f t="shared" ca="1" si="615"/>
        <v>1.6055063526550757E-4</v>
      </c>
      <c r="Z414" s="223">
        <f t="shared" ca="1" si="616"/>
        <v>3.7048131373248507E-4</v>
      </c>
      <c r="AA414" s="223">
        <f t="shared" ca="1" si="617"/>
        <v>3.7073550291519237E-5</v>
      </c>
      <c r="AB414" s="223">
        <f t="shared" ca="1" si="618"/>
        <v>-3.5070533607721379E-4</v>
      </c>
      <c r="AC414" s="223">
        <f t="shared" ca="1" si="619"/>
        <v>-2.2414872478414982E-4</v>
      </c>
      <c r="AD414" s="223">
        <f t="shared" ca="1" si="620"/>
        <v>2.3113868713388875E-4</v>
      </c>
      <c r="AE414" s="223">
        <f t="shared" ca="1" si="621"/>
        <v>3.4744399799336358E-4</v>
      </c>
      <c r="AF414" s="223">
        <f t="shared" ca="1" si="622"/>
        <v>-4.5803193588063787E-5</v>
      </c>
      <c r="AG414" s="223">
        <f t="shared" ca="1" si="623"/>
        <v>-3.718765901194212E-4</v>
      </c>
      <c r="AH414" s="223">
        <f t="shared" ca="1" si="624"/>
        <v>-1.5256526799416436E-4</v>
      </c>
      <c r="AI414" s="223">
        <f t="shared" ca="1" si="625"/>
        <v>2.904943834761808E-4</v>
      </c>
      <c r="AJ414" s="223">
        <f t="shared" ca="1" si="626"/>
        <v>3.075223840899704E-4</v>
      </c>
      <c r="AK414" s="223">
        <f t="shared" ca="1" si="627"/>
        <v>-1.2645409738439852E-4</v>
      </c>
      <c r="AL414" s="223">
        <f t="shared" ca="1" si="628"/>
        <v>-3.749762261047545E-4</v>
      </c>
      <c r="AM414" s="223">
        <f t="shared" ca="1" si="629"/>
        <v>-7.3567789119460337E-5</v>
      </c>
      <c r="AN414" s="223">
        <f t="shared" ca="1" si="630"/>
        <v>3.3573329030998857E-4</v>
      </c>
      <c r="AO414" s="223">
        <f t="shared" ca="1" si="631"/>
        <v>2.5265649238885644E-4</v>
      </c>
      <c r="AP414" s="223">
        <f t="shared" ca="1" si="632"/>
        <v>-2.0095987075205307E-4</v>
      </c>
      <c r="AQ414" s="223">
        <f t="shared" ca="1" si="633"/>
        <v>-3.5985361492901427E-4</v>
      </c>
      <c r="AR414" s="223">
        <f t="shared" ca="1" si="634"/>
        <v>9.0047709019963021E-6</v>
      </c>
      <c r="AS414" s="223">
        <f t="shared" ca="1" si="635"/>
        <v>3.646569894844174E-4</v>
      </c>
      <c r="AT414" s="223">
        <f t="shared" ca="1" si="636"/>
        <v>1.8551257149377042E-4</v>
      </c>
      <c r="AU414" s="223">
        <f t="shared" ca="1" si="637"/>
        <v>-2.6569985050569256E-4</v>
      </c>
      <c r="AV414" s="223">
        <f t="shared" ca="1" si="638"/>
        <v>-3.2724365107185258E-4</v>
      </c>
      <c r="AW414" s="223">
        <f t="shared" ca="1" si="639"/>
        <v>9.1139737418636472E-5</v>
      </c>
      <c r="AX414" s="223">
        <f t="shared" ca="1" si="640"/>
        <v>3.75859912436779E-4</v>
      </c>
      <c r="AY414" s="223">
        <f t="shared" ca="1" si="641"/>
        <v>1.0935352992193662E-4</v>
      </c>
      <c r="AZ414" s="223">
        <f t="shared" ca="1" si="642"/>
        <v>-3.1752794942659085E-4</v>
      </c>
      <c r="BA414" s="223">
        <f t="shared" ca="1" si="643"/>
        <v>-2.7873103985577038E-4</v>
      </c>
      <c r="BB414" s="223">
        <f t="shared" ca="1" si="644"/>
        <v>1.6884570095903516E-4</v>
      </c>
      <c r="BC414" s="223">
        <f t="shared" ca="1" si="645"/>
        <v>3.6879764483690254E-4</v>
      </c>
      <c r="BD414" s="223">
        <f t="shared" ca="1" si="646"/>
        <v>2.7880372650360586E-5</v>
      </c>
      <c r="BE414" s="223">
        <f t="shared" ca="1" si="647"/>
        <v>-3.5392554269889087E-4</v>
      </c>
      <c r="BF414" s="223">
        <f t="shared" ca="1" si="648"/>
        <v>-2.1667328751840198E-4</v>
      </c>
      <c r="BG414" s="223">
        <f t="shared" ca="1" si="649"/>
        <v>2.3834648272852153E-4</v>
      </c>
      <c r="BH414" s="223">
        <f t="shared" ca="1" si="650"/>
        <v>3.438133828043389E-4</v>
      </c>
      <c r="BI414" s="223">
        <f t="shared" ca="1" si="651"/>
        <v>-5.4947651959487171E-5</v>
      </c>
      <c r="BJ414" s="223">
        <f t="shared" ca="1" si="652"/>
        <v>-3.7312386234610896E-4</v>
      </c>
      <c r="BK414" s="223">
        <f t="shared" ca="1" si="653"/>
        <v>-1.4408613645254694E-4</v>
      </c>
      <c r="BL414" s="223">
        <f t="shared" ca="1" si="654"/>
        <v>2.9626464081178419E-4</v>
      </c>
      <c r="BM414" s="223">
        <f t="shared" ca="1" si="655"/>
        <v>3.0212125503898768E-4</v>
      </c>
      <c r="BN414" s="223">
        <f t="shared" ca="1" si="656"/>
        <v>-1.3510545476533024E-4</v>
      </c>
      <c r="BO414" s="223">
        <f t="shared" ca="1" si="657"/>
        <v>-3.741899518197113E-4</v>
      </c>
      <c r="BP414" s="223">
        <f t="shared" ca="1" si="658"/>
        <v>-6.4497012973137785E-5</v>
      </c>
      <c r="BQ414" s="223">
        <f t="shared" ca="1" si="659"/>
        <v>3.3978559946179319E-4</v>
      </c>
      <c r="BR414" s="223">
        <f t="shared" ca="1" si="660"/>
        <v>2.4574732133856843E-4</v>
      </c>
      <c r="BS414" s="223">
        <f t="shared" ca="1" si="661"/>
        <v>-2.0869770802923161E-4</v>
      </c>
      <c r="BT414" s="223">
        <f t="shared" ca="1" si="662"/>
        <v>-3.5707200371290412E-4</v>
      </c>
      <c r="BU414" s="223">
        <f t="shared" ca="1" si="663"/>
        <v>1.8226390574520708E-5</v>
      </c>
      <c r="BV414" s="223">
        <f t="shared" ca="1" si="664"/>
        <v>3.6679442549079531E-4</v>
      </c>
      <c r="BW414" s="223">
        <f t="shared" ca="1" si="665"/>
        <v>1.7743111472362006E-4</v>
      </c>
      <c r="BX414" s="223">
        <f t="shared" ca="1" si="666"/>
        <v>-2.7214814175123E-4</v>
      </c>
      <c r="BY414" s="223">
        <f t="shared" ca="1" si="667"/>
        <v>-3.2260187737990023E-4</v>
      </c>
      <c r="BZ414" s="223">
        <f t="shared" ca="1" si="668"/>
        <v>1.0006406918608584E-4</v>
      </c>
      <c r="CA414" s="223">
        <f t="shared" ca="1" si="669"/>
        <v>3.7597860501346122E-4</v>
      </c>
      <c r="CB414" s="223">
        <f t="shared" ca="1" si="670"/>
        <v>1.004925118033247E-4</v>
      </c>
      <c r="CC414" s="223">
        <f t="shared" ca="1" si="671"/>
        <v>-3.2237333515617325E-4</v>
      </c>
      <c r="CD414" s="223">
        <f t="shared" ca="1" si="672"/>
        <v>-2.7245467411509311E-4</v>
      </c>
      <c r="CE414" s="223">
        <f t="shared" ca="1" si="673"/>
        <v>1.7703906031585245E-4</v>
      </c>
      <c r="CF414" s="223">
        <f t="shared" ca="1" si="674"/>
        <v>3.6689182603030302E-4</v>
      </c>
      <c r="CG414" s="223">
        <f t="shared" ca="1" si="675"/>
        <v>1.8670400915231605E-5</v>
      </c>
      <c r="CH414" s="223">
        <f t="shared" ca="1" si="676"/>
        <v>-3.5693255780777503E-4</v>
      </c>
      <c r="CI414" s="223">
        <f t="shared" ca="1" si="677"/>
        <v>-2.0906733436619576E-4</v>
      </c>
      <c r="CJ414" s="223">
        <f t="shared" ca="1" si="678"/>
        <v>2.4541070731430765E-4</v>
      </c>
      <c r="CK414" s="223">
        <f t="shared" ca="1" si="679"/>
        <v>3.3997566728952226E-4</v>
      </c>
      <c r="CL414" s="223">
        <f t="shared" ca="1" si="680"/>
        <v>-6.4059011919995174E-5</v>
      </c>
      <c r="CM414" s="223">
        <f t="shared" ca="1" si="681"/>
        <v>-3.7414637871011926E-4</v>
      </c>
      <c r="CN414" s="223">
        <f t="shared" ca="1" si="682"/>
        <v>-1.3552021281005574E-4</v>
      </c>
      <c r="CO414" s="223">
        <f t="shared" ca="1" si="683"/>
        <v>3.0185643940581103E-4</v>
      </c>
      <c r="CP414" s="223">
        <f t="shared" ca="1" si="684"/>
        <v>2.9653813944101077E-4</v>
      </c>
      <c r="CQ414" s="223">
        <f t="shared" ca="1" si="685"/>
        <v>-1.4367542967223218E-4</v>
      </c>
      <c r="CR414" s="223">
        <f t="shared" ca="1" si="686"/>
        <v>-3.7317827949955533E-4</v>
      </c>
      <c r="CS414" s="223">
        <f t="shared" ca="1" si="687"/>
        <v>-5.5387386237896216E-5</v>
      </c>
      <c r="CT414" s="223">
        <f t="shared" ca="1" si="688"/>
        <v>3.4363323447388164E-4</v>
      </c>
      <c r="CU414" s="223">
        <f t="shared" ca="1" si="689"/>
        <v>2.3869012129099025E-4</v>
      </c>
      <c r="CV414" s="223">
        <f t="shared" ca="1" si="690"/>
        <v>-2.1630983361080544E-4</v>
      </c>
      <c r="CW414" s="223">
        <f t="shared" ca="1" si="691"/>
        <v>-3.5407530567353946E-4</v>
      </c>
      <c r="CX414" s="223">
        <f t="shared" ca="1" si="692"/>
        <v>2.743703135089172E-5</v>
      </c>
      <c r="CY414" s="223">
        <f t="shared" ca="1" si="693"/>
        <v>3.6871091825058284E-4</v>
      </c>
      <c r="CZ414" s="223">
        <f t="shared" ca="1" si="694"/>
        <v>1.692427800845369E-4</v>
      </c>
      <c r="DA414" s="223">
        <f t="shared" ca="1" si="695"/>
        <v>-2.7843250113245282E-4</v>
      </c>
      <c r="DB414" s="223">
        <f t="shared" ca="1" si="696"/>
        <v>-3.1776578037987543E-4</v>
      </c>
      <c r="DC414" s="223">
        <f t="shared" ca="1" si="697"/>
        <v>1.0892812609988897E-4</v>
      </c>
      <c r="DD414" s="223">
        <f t="shared" ca="1" si="698"/>
        <v>3.75870822137229E-4</v>
      </c>
      <c r="DE414" s="223">
        <f t="shared" ca="1" si="699"/>
        <v>9.1570960753259439E-5</v>
      </c>
      <c r="DF414" s="223">
        <f t="shared" ca="1" si="700"/>
        <v>-3.2702453524297546E-4</v>
      </c>
      <c r="DG414" s="223">
        <f t="shared" ca="1" si="701"/>
        <v>-2.660141918664636E-4</v>
      </c>
      <c r="DH414" s="223">
        <f t="shared" ca="1" si="702"/>
        <v>1.8512577796265237E-4</v>
      </c>
      <c r="DI414" s="223">
        <f t="shared" ca="1" si="703"/>
        <v>3.6476500530667E-4</v>
      </c>
      <c r="DJ414" s="223">
        <f t="shared" ca="1" si="704"/>
        <v>9.4491828287278758E-6</v>
      </c>
      <c r="DK414" s="223">
        <f t="shared" ca="1" si="705"/>
        <v>-3.5972457009040377E-4</v>
      </c>
      <c r="DL414" s="223">
        <f t="shared" ca="1" si="706"/>
        <v>-2.0133544686928964E-4</v>
      </c>
      <c r="DM414" s="223">
        <f t="shared" ca="1" si="707"/>
        <v>2.5232710566650099E-4</v>
      </c>
      <c r="DN414" s="223">
        <f t="shared" ca="1" si="708"/>
        <v>3.3593316314523946E-4</v>
      </c>
      <c r="DO414" s="223">
        <f t="shared" ca="1" si="709"/>
        <v>-7.313178512704331E-5</v>
      </c>
      <c r="DP414" s="223">
        <f t="shared" ca="1" si="710"/>
        <v>-3.7494352328582838E-4</v>
      </c>
      <c r="DQ414" s="223">
        <f t="shared" ca="1" si="711"/>
        <v>-1.2687265685879488E-4</v>
      </c>
      <c r="DR414" s="223">
        <f t="shared" ca="1" si="712"/>
        <v>3.0726641096787903E-4</v>
      </c>
      <c r="DS414" s="223">
        <f t="shared" ca="1" si="713"/>
        <v>2.9077640035611319E-4</v>
      </c>
      <c r="DT414" s="223">
        <f t="shared" ca="1" si="714"/>
        <v>-1.521588598726699E-4</v>
      </c>
      <c r="DU414" s="223">
        <f t="shared" ca="1" si="715"/>
        <v>-3.7194181853786345E-4</v>
      </c>
      <c r="DV414" s="223">
        <f t="shared" ca="1" si="716"/>
        <v>-4.6244396212258044E-5</v>
      </c>
      <c r="DW414" s="223">
        <f t="shared" ca="1" si="717"/>
        <v>3.4727387767479964E-4</v>
      </c>
      <c r="DX414" s="223">
        <f t="shared" ca="1" si="718"/>
        <v>2.3148914323954485E-4</v>
      </c>
      <c r="DY414" s="223">
        <f t="shared" ca="1" si="719"/>
        <v>-2.2379166223696214E-4</v>
      </c>
      <c r="DZ414" s="223">
        <f t="shared" ca="1" si="720"/>
        <v>-3.5086532590976739E-4</v>
      </c>
      <c r="EA414" s="223">
        <f t="shared" ca="1" si="721"/>
        <v>3.6631145085513586E-5</v>
      </c>
      <c r="EB414" s="223">
        <f t="shared" ca="1" si="722"/>
        <v>3.704053133402076E-4</v>
      </c>
      <c r="EC414" s="223">
        <f t="shared" ca="1" si="723"/>
        <v>1.6095249992313079E-4</v>
      </c>
      <c r="ED414" s="223">
        <f t="shared" ca="1" si="724"/>
        <v>-2.8454914318625532E-4</v>
      </c>
      <c r="EE414" s="223">
        <f t="shared" ca="1" si="725"/>
        <v>-3.1273827315577763E-4</v>
      </c>
      <c r="EF414" s="223">
        <f t="shared" ca="1" si="726"/>
        <v>1.1772656878361961E-4</v>
      </c>
      <c r="EG414" s="223">
        <f t="shared" ca="1" si="727"/>
        <v>3.755366287324565E-4</v>
      </c>
      <c r="EH414" s="223">
        <f t="shared" ca="1" si="728"/>
        <v>8.2594250780495236E-5</v>
      </c>
      <c r="EI414" s="223">
        <f t="shared" ca="1" si="729"/>
        <v>-3.3147874797797455E-4</v>
      </c>
      <c r="EJ414" s="223">
        <f t="shared" ca="1" si="730"/>
        <v>-2.5941347261556496E-4</v>
      </c>
      <c r="EK414" s="223">
        <f t="shared" ca="1" si="731"/>
        <v>1.9310098276310622E-4</v>
      </c>
      <c r="EL414" s="223">
        <f t="shared" ca="1" si="732"/>
        <v>3.6241846378328341E-4</v>
      </c>
      <c r="EM414" s="223">
        <f t="shared" ca="1" si="733"/>
        <v>2.2227290781052546E-7</v>
      </c>
      <c r="EN414" s="223">
        <f t="shared" ca="1" si="734"/>
        <v>-3.6229989774297806E-4</v>
      </c>
      <c r="EO414" s="223">
        <f t="shared" ca="1" si="735"/>
        <v>-1.9348228242761114E-4</v>
      </c>
      <c r="EP414" s="223">
        <f t="shared" ca="1" si="736"/>
        <v>2.5909151160536314E-4</v>
      </c>
      <c r="EQ414" s="223">
        <f t="shared" ca="1" si="737"/>
        <v>3.3168830542482797E-4</v>
      </c>
      <c r="ER414" s="223">
        <f t="shared" ca="1" si="738"/>
        <v>-8.2160506481304528E-5</v>
      </c>
      <c r="ES414" s="223">
        <f t="shared" ca="1" si="739"/>
        <v>-3.7551481590315198E-4</v>
      </c>
      <c r="ET414" s="223">
        <f t="shared" ca="1" si="740"/>
        <v>-1.181486775631165E-4</v>
      </c>
      <c r="EU414" s="223">
        <f t="shared" ca="1" si="741"/>
        <v>3.1249129673341109E-4</v>
      </c>
      <c r="EV414" s="223">
        <f t="shared" ca="1" si="742"/>
        <v>2.8483950844046768E-4</v>
      </c>
      <c r="EW414" s="223">
        <f t="shared" ca="1" si="743"/>
        <v>-1.6055063526550657E-4</v>
      </c>
      <c r="EX414" s="223">
        <f t="shared" ca="1" si="744"/>
        <v>-3.7048131373248474E-4</v>
      </c>
      <c r="EY414" s="223">
        <f t="shared" ca="1" si="745"/>
        <v>-3.7073550291525661E-5</v>
      </c>
      <c r="EZ414" s="223">
        <f t="shared" ca="1" si="746"/>
        <v>3.5070533607721297E-4</v>
      </c>
      <c r="FA414" s="223">
        <f t="shared" ca="1" si="747"/>
        <v>2.2414872478414857E-4</v>
      </c>
      <c r="FB414" s="223">
        <f t="shared" ca="1" si="748"/>
        <v>-2.3113868713388363E-4</v>
      </c>
      <c r="FC414" s="223">
        <f t="shared" ca="1" si="749"/>
        <v>-3.4744399799336505E-4</v>
      </c>
      <c r="FD414" s="223">
        <f t="shared" ca="1" si="750"/>
        <v>4.5803193588062676E-5</v>
      </c>
      <c r="FE414" s="223">
        <f t="shared" ca="1" si="751"/>
        <v>3.718765901194218E-4</v>
      </c>
      <c r="FF414" s="223">
        <f t="shared" ca="1" si="752"/>
        <v>1.5256526799416783E-4</v>
      </c>
      <c r="FG414" s="223">
        <f t="shared" ca="1" si="753"/>
        <v>-2.9049438347618015E-4</v>
      </c>
      <c r="FH414" s="223">
        <f t="shared" ca="1" si="754"/>
        <v>-3.0752238408996802E-4</v>
      </c>
      <c r="FI414" s="223">
        <f t="shared" ca="1" si="755"/>
        <v>1.26454097384395E-4</v>
      </c>
      <c r="FJ414" s="223">
        <f t="shared" ca="1" si="756"/>
        <v>3.7497622610475456E-4</v>
      </c>
      <c r="FK414" s="223">
        <f t="shared" ca="1" si="757"/>
        <v>7.3567789119458819E-5</v>
      </c>
      <c r="FL414" s="223">
        <f t="shared" ca="1" si="758"/>
        <v>-3.3573329030998569E-4</v>
      </c>
      <c r="FM414" s="223">
        <f t="shared" ca="1" si="759"/>
        <v>-2.5265649238885725E-4</v>
      </c>
      <c r="FN414" s="223">
        <f t="shared" ca="1" si="760"/>
        <v>2.0095987075205443E-4</v>
      </c>
      <c r="FO414" s="223">
        <f t="shared" ca="1" si="761"/>
        <v>3.5985361492901617E-4</v>
      </c>
      <c r="FP414" s="223">
        <f t="shared" ca="1" si="762"/>
        <v>-9.0047709019952179E-6</v>
      </c>
      <c r="FQ414" s="223">
        <f t="shared" ca="1" si="763"/>
        <v>-3.6465698948441778E-4</v>
      </c>
      <c r="FR414" s="223">
        <f t="shared" ca="1" si="764"/>
        <v>-1.8551257149376673E-4</v>
      </c>
      <c r="FS414" s="223">
        <f t="shared" ca="1" si="765"/>
        <v>2.6569985050568985E-4</v>
      </c>
      <c r="FT414" s="223">
        <f t="shared" ca="1" si="766"/>
        <v>3.2724365107185313E-4</v>
      </c>
      <c r="FU414" s="223">
        <f t="shared" ca="1" si="767"/>
        <v>-9.1139737418640564E-5</v>
      </c>
      <c r="FV414" s="223">
        <f t="shared" ca="1" si="768"/>
        <v>-3.7585991243677889E-4</v>
      </c>
      <c r="FW414" s="223">
        <f t="shared" ca="1" si="769"/>
        <v>-1.0935352992193768E-4</v>
      </c>
      <c r="FX414" s="223">
        <f t="shared" ca="1" si="770"/>
        <v>3.1752794942659318E-4</v>
      </c>
      <c r="FY414" s="223">
        <f t="shared" ca="1" si="771"/>
        <v>2.7873103985577292E-4</v>
      </c>
      <c r="FZ414" s="223">
        <f t="shared" ca="1" si="772"/>
        <v>-1.6884570095903418E-4</v>
      </c>
      <c r="GA414" s="223">
        <f t="shared" ca="1" si="773"/>
        <v>-3.6879764483690222E-4</v>
      </c>
      <c r="GB414" s="223">
        <f t="shared" ca="1" si="774"/>
        <v>-2.788037265036701E-5</v>
      </c>
      <c r="GC414" s="223">
        <f t="shared" ca="1" si="775"/>
        <v>3.5392554269889049E-4</v>
      </c>
      <c r="GD414" s="223">
        <f t="shared" ca="1" si="776"/>
        <v>2.1667328751840293E-4</v>
      </c>
      <c r="GE414" s="223">
        <f t="shared" ca="1" si="777"/>
        <v>-2.3834648272851651E-4</v>
      </c>
      <c r="GF414" s="223">
        <f t="shared" ca="1" si="778"/>
        <v>-3.4381338280433933E-4</v>
      </c>
      <c r="GG414" s="223">
        <f t="shared" ca="1" si="779"/>
        <v>5.494765195948606E-5</v>
      </c>
      <c r="GH414" s="223">
        <f t="shared" ca="1" si="780"/>
        <v>3.7312386234610815E-4</v>
      </c>
      <c r="GI414" s="223">
        <f t="shared" ca="1" si="781"/>
        <v>1.4408613645254799E-4</v>
      </c>
      <c r="GJ414" s="223">
        <f t="shared" ca="1" si="782"/>
        <v>-2.9626464081178354E-4</v>
      </c>
      <c r="GK414" s="223">
        <f t="shared" ca="1" si="783"/>
        <v>-3.0212125503898513E-4</v>
      </c>
      <c r="GL414" s="223">
        <f t="shared" ca="1" si="784"/>
        <v>1.3510545476532918E-4</v>
      </c>
      <c r="GM414" s="223">
        <f t="shared" ca="1" si="785"/>
        <v>3.741899518197114E-4</v>
      </c>
      <c r="GN414" s="223">
        <f t="shared" ca="1" si="786"/>
        <v>6.4497012973133584E-5</v>
      </c>
      <c r="GO414" s="223">
        <f t="shared" ca="1" si="787"/>
        <v>-3.3978559946179043E-4</v>
      </c>
      <c r="GP414" s="223">
        <f t="shared" ca="1" si="788"/>
        <v>-2.4574732133856924E-4</v>
      </c>
      <c r="GQ414" s="223">
        <f t="shared" ca="1" si="789"/>
        <v>2.0869770802923511E-4</v>
      </c>
      <c r="GR414" s="223">
        <f t="shared" ca="1" si="790"/>
        <v>3.5707200371290612E-4</v>
      </c>
      <c r="GS414" s="223">
        <f t="shared" ca="1" si="791"/>
        <v>-1.8226390574519624E-5</v>
      </c>
      <c r="GT414" s="223">
        <f t="shared" ca="1" si="792"/>
        <v>-3.6679442549079509E-4</v>
      </c>
      <c r="GU414" s="223">
        <f t="shared" ca="1" si="793"/>
        <v>-1.774311147236163E-4</v>
      </c>
      <c r="GV414" s="223">
        <f t="shared" ca="1" si="794"/>
        <v>2.7214814175122919E-4</v>
      </c>
      <c r="GW414" s="223">
        <f t="shared" ca="1" si="795"/>
        <v>3.226018773799063E-4</v>
      </c>
      <c r="GX414" s="223">
        <f t="shared" ca="1" si="796"/>
        <v>-1.0006406918608996E-4</v>
      </c>
      <c r="GY414" s="223">
        <f t="shared" ca="1" si="797"/>
        <v>-3.7597860501346122E-4</v>
      </c>
      <c r="GZ414" s="223">
        <f t="shared" ca="1" si="798"/>
        <v>-1.0049251180333605E-4</v>
      </c>
      <c r="HA414" s="223">
        <f t="shared" ca="1" si="799"/>
        <v>3.2237333515617537E-4</v>
      </c>
      <c r="HB414" s="223">
        <f t="shared" ca="1" si="800"/>
        <v>2.7245467411509387E-4</v>
      </c>
      <c r="HC414" s="223">
        <f t="shared" ca="1" si="801"/>
        <v>-1.7703906031584209E-4</v>
      </c>
      <c r="HD414" s="223">
        <f t="shared" ca="1" si="802"/>
        <v>-3.6689182603030204E-4</v>
      </c>
      <c r="HE414" s="223">
        <f t="shared" ca="1" si="803"/>
        <v>-1.8670400915238056E-5</v>
      </c>
      <c r="HF414" s="223">
        <f t="shared" ca="1" si="804"/>
        <v>3.5693255780777807E-4</v>
      </c>
      <c r="HG414" s="223">
        <f t="shared" ca="1" si="805"/>
        <v>2.0906733436619227E-4</v>
      </c>
      <c r="HH414" s="223">
        <f t="shared" ca="1" si="806"/>
        <v>-2.4541070731430277E-4</v>
      </c>
      <c r="HI414" s="223">
        <f t="shared" ca="1" si="807"/>
        <v>-3.3997566728951819E-4</v>
      </c>
      <c r="HJ414" s="223">
        <f t="shared" ca="1" si="808"/>
        <v>6.4059011919994036E-5</v>
      </c>
      <c r="HK414" s="223">
        <f t="shared" ca="1" si="809"/>
        <v>3.7414637871011861E-4</v>
      </c>
      <c r="HL414" s="223">
        <f t="shared" ca="1" si="810"/>
        <v>1.355202128100468E-4</v>
      </c>
      <c r="HM414" s="223">
        <f t="shared" ca="1" si="811"/>
        <v>-3.0185643940581038E-4</v>
      </c>
      <c r="HN414" s="223">
        <f t="shared" ca="1" si="812"/>
        <v>-2.9653813944101467E-4</v>
      </c>
      <c r="HO414" s="223">
        <f t="shared" ca="1" si="813"/>
        <v>1.4367542967224105E-4</v>
      </c>
      <c r="HP414" s="223">
        <f t="shared" ca="1" si="814"/>
        <v>3.7317827949955544E-4</v>
      </c>
      <c r="HQ414" s="223">
        <f t="shared" ca="1" si="815"/>
        <v>5.5387386237902586E-5</v>
      </c>
      <c r="HR414" s="223">
        <f t="shared" ca="1" si="816"/>
        <v>-3.436332344738856E-4</v>
      </c>
      <c r="HS414" s="223">
        <f t="shared" ca="1" si="817"/>
        <v>-2.3869012129099109E-4</v>
      </c>
      <c r="HT414" s="223">
        <f t="shared" ca="1" si="818"/>
        <v>2.1630983361080016E-4</v>
      </c>
      <c r="HU414" s="223">
        <f t="shared" ca="1" si="819"/>
        <v>3.54075305673538E-4</v>
      </c>
      <c r="HV414" s="223">
        <f t="shared" ca="1" si="820"/>
        <v>-2.7437031350890635E-5</v>
      </c>
      <c r="HW414" s="223">
        <f t="shared" ca="1" si="821"/>
        <v>-3.6871091825058154E-4</v>
      </c>
      <c r="HX414" s="223">
        <f t="shared" ca="1" si="822"/>
        <v>-1.6924278008453311E-4</v>
      </c>
      <c r="HY414" s="223">
        <f t="shared" ca="1" si="823"/>
        <v>2.7843250113245211E-4</v>
      </c>
      <c r="HZ414" s="223">
        <f t="shared" ca="1" si="824"/>
        <v>3.1776578037988172E-4</v>
      </c>
      <c r="IA414" s="223">
        <f t="shared" ca="1" si="825"/>
        <v>-1.0892812609989813E-4</v>
      </c>
      <c r="IB414" s="223">
        <f t="shared" ca="1" si="826"/>
        <v>-3.75870822137229E-4</v>
      </c>
      <c r="IC414" s="223">
        <f t="shared" ca="1" si="827"/>
        <v>-9.1570960753270905E-5</v>
      </c>
      <c r="ID414" s="223">
        <f t="shared" ca="1" si="828"/>
        <v>3.2702453524297497E-4</v>
      </c>
      <c r="IE414" s="223">
        <f t="shared" ca="1" si="829"/>
        <v>2.3475428093766126E-4</v>
      </c>
      <c r="IF414" s="223">
        <f t="shared" ca="1" si="830"/>
        <v>-1.8512577796264207E-4</v>
      </c>
      <c r="IG414" s="223">
        <f t="shared" ca="1" si="831"/>
        <v>-3.6476500530667022E-4</v>
      </c>
      <c r="IH414" s="223">
        <f t="shared" ca="1" si="832"/>
        <v>-9.4491828287289871E-6</v>
      </c>
      <c r="II414" s="223">
        <f t="shared" ca="1" si="833"/>
        <v>3.5972457009040041E-4</v>
      </c>
      <c r="IJ414" s="223">
        <f t="shared" ca="1" si="834"/>
        <v>2.0133544686929059E-4</v>
      </c>
      <c r="IK414" s="223">
        <f t="shared" ca="1" si="835"/>
        <v>-2.5232710566650018E-4</v>
      </c>
      <c r="IL414" s="223">
        <f t="shared" ca="1" si="836"/>
        <v>-3.3593316314524477E-4</v>
      </c>
      <c r="IM414" s="223">
        <f t="shared" ca="1" si="837"/>
        <v>7.3131785127042253E-5</v>
      </c>
      <c r="IN414" s="223">
        <f t="shared" ca="1" si="838"/>
        <v>3.7494352328582833E-4</v>
      </c>
      <c r="IO414" s="223">
        <f t="shared" ca="1" si="839"/>
        <v>1.2687265685878583E-4</v>
      </c>
      <c r="IP414" s="223">
        <f t="shared" ca="1" si="840"/>
        <v>-3.0726641096787838E-4</v>
      </c>
      <c r="IQ414" s="223">
        <f t="shared" ca="1" si="841"/>
        <v>-2.9077640035611384E-4</v>
      </c>
      <c r="IR414" s="223">
        <f t="shared" ca="1" si="842"/>
        <v>1.5215885987267865E-4</v>
      </c>
      <c r="IS414" s="223">
        <f t="shared" ca="1" si="843"/>
        <v>3.7194181853786361E-4</v>
      </c>
      <c r="IT414" s="223">
        <f t="shared" ca="1" si="844"/>
        <v>4.6244396212259155E-5</v>
      </c>
      <c r="IU414" s="223">
        <f t="shared" ca="1" si="845"/>
        <v>-3.4727387767480333E-4</v>
      </c>
      <c r="IV414" s="223">
        <f t="shared" ca="1" si="846"/>
        <v>-2.3148914323954575E-4</v>
      </c>
      <c r="IW414" s="223">
        <f t="shared" ca="1" si="847"/>
        <v>2.2379166223695265E-4</v>
      </c>
      <c r="IX414" s="223">
        <f t="shared" ca="1" si="848"/>
        <v>3.5086532590976392E-4</v>
      </c>
      <c r="IY414" s="223">
        <f t="shared" ca="1" si="849"/>
        <v>-3.6631145085512474E-5</v>
      </c>
      <c r="IZ414" s="223">
        <f t="shared" ca="1" si="850"/>
        <v>-3.7040531334020554E-4</v>
      </c>
      <c r="JA414" s="223">
        <f t="shared" ca="1" si="851"/>
        <v>-1.6095249992312212E-4</v>
      </c>
      <c r="JB414" s="223">
        <f t="shared" ca="1" si="852"/>
        <v>2.8454914318625456E-4</v>
      </c>
    </row>
    <row r="415" spans="2:262">
      <c r="B415" s="230">
        <v>54</v>
      </c>
      <c r="C415" s="229">
        <f t="shared" si="853"/>
        <v>1.0546875000000005E-3</v>
      </c>
      <c r="D415" s="226">
        <f t="shared" ca="1" si="597"/>
        <v>50.053550700748929</v>
      </c>
      <c r="E415" s="225">
        <f ca="1">BH361</f>
        <v>5.3550700748927184E-2</v>
      </c>
      <c r="F415" s="224">
        <v>54</v>
      </c>
      <c r="G415" s="223">
        <f t="shared" ca="1" si="854"/>
        <v>-2.0242277778434356E-4</v>
      </c>
      <c r="H415" s="223">
        <f t="shared" ca="1" si="598"/>
        <v>6.9119185728685727E-5</v>
      </c>
      <c r="I415" s="223">
        <f t="shared" ca="1" si="599"/>
        <v>2.3601196215058989E-4</v>
      </c>
      <c r="J415" s="223">
        <f t="shared" ca="1" si="600"/>
        <v>4.5573272316659598E-5</v>
      </c>
      <c r="K415" s="223">
        <f t="shared" ca="1" si="601"/>
        <v>-2.1386515833802513E-4</v>
      </c>
      <c r="L415" s="223">
        <f t="shared" ca="1" si="602"/>
        <v>-1.4950326161268637E-4</v>
      </c>
      <c r="M415" s="223">
        <f t="shared" ca="1" si="603"/>
        <v>1.412124995324744E-4</v>
      </c>
      <c r="N415" s="223">
        <f t="shared" ca="1" si="604"/>
        <v>2.1812693869466688E-4</v>
      </c>
      <c r="O415" s="223">
        <f t="shared" ca="1" si="605"/>
        <v>-3.5211453920917996E-5</v>
      </c>
      <c r="P415" s="223">
        <f t="shared" ca="1" si="606"/>
        <v>-2.3523830951138709E-4</v>
      </c>
      <c r="Q415" s="223">
        <f t="shared" ca="1" si="607"/>
        <v>-7.9105039609515479E-5</v>
      </c>
      <c r="R415" s="223">
        <f t="shared" ca="1" si="608"/>
        <v>1.9679639600023735E-4</v>
      </c>
      <c r="S415" s="223">
        <f t="shared" ca="1" si="609"/>
        <v>1.7474028701841847E-4</v>
      </c>
      <c r="T415" s="223">
        <f t="shared" ca="1" si="610"/>
        <v>-1.1187954324807035E-4</v>
      </c>
      <c r="U415" s="223">
        <f t="shared" ca="1" si="611"/>
        <v>-2.2910931011024111E-4</v>
      </c>
      <c r="V415" s="223">
        <f t="shared" ca="1" si="612"/>
        <v>5.4150047187258321E-7</v>
      </c>
      <c r="W415" s="223">
        <f t="shared" ca="1" si="613"/>
        <v>2.293724578743877E-4</v>
      </c>
      <c r="X415" s="223">
        <f t="shared" ca="1" si="614"/>
        <v>1.1092442168647218E-4</v>
      </c>
      <c r="Y415" s="223">
        <f t="shared" ca="1" si="615"/>
        <v>-1.7546758600029826E-4</v>
      </c>
      <c r="Z415" s="223">
        <f t="shared" ca="1" si="616"/>
        <v>-1.9619471291356042E-4</v>
      </c>
      <c r="AA415" s="223">
        <f t="shared" ca="1" si="617"/>
        <v>8.0124732720686324E-5</v>
      </c>
      <c r="AB415" s="223">
        <f t="shared" ca="1" si="618"/>
        <v>2.3513215685590699E-4</v>
      </c>
      <c r="AC415" s="223">
        <f t="shared" ca="1" si="619"/>
        <v>3.4140174827095612E-5</v>
      </c>
      <c r="AD415" s="223">
        <f t="shared" ca="1" si="620"/>
        <v>-2.1854138521307389E-4</v>
      </c>
      <c r="AE415" s="223">
        <f t="shared" ca="1" si="621"/>
        <v>-1.4034262501785836E-4</v>
      </c>
      <c r="AF415" s="223">
        <f t="shared" ca="1" si="622"/>
        <v>1.5034043266320342E-4</v>
      </c>
      <c r="AG415" s="223">
        <f t="shared" ca="1" si="623"/>
        <v>2.1340211576833721E-4</v>
      </c>
      <c r="AH415" s="223">
        <f t="shared" ca="1" si="624"/>
        <v>-4.6635463700946798E-5</v>
      </c>
      <c r="AI415" s="223">
        <f t="shared" ca="1" si="625"/>
        <v>-2.3606510248819391E-4</v>
      </c>
      <c r="AJ415" s="223">
        <f t="shared" ca="1" si="626"/>
        <v>-6.8082818441980383E-5</v>
      </c>
      <c r="AK415" s="223">
        <f t="shared" ca="1" si="627"/>
        <v>2.0297955154148712E-4</v>
      </c>
      <c r="AL415" s="223">
        <f t="shared" ca="1" si="628"/>
        <v>1.6672283434244857E-4</v>
      </c>
      <c r="AM415" s="223">
        <f t="shared" ca="1" si="629"/>
        <v>-1.2195886297646576E-4</v>
      </c>
      <c r="AN415" s="223">
        <f t="shared" ca="1" si="630"/>
        <v>-2.2599000727608709E-4</v>
      </c>
      <c r="AO415" s="223">
        <f t="shared" ca="1" si="631"/>
        <v>1.2136677727898887E-5</v>
      </c>
      <c r="AP415" s="223">
        <f t="shared" ca="1" si="632"/>
        <v>2.3188795155159307E-4</v>
      </c>
      <c r="AQ415" s="223">
        <f t="shared" ca="1" si="633"/>
        <v>1.0055167464291153E-4</v>
      </c>
      <c r="AR415" s="223">
        <f t="shared" ca="1" si="634"/>
        <v>-1.8302382356297434E-4</v>
      </c>
      <c r="AS415" s="223">
        <f t="shared" ca="1" si="635"/>
        <v>-1.8949399779474098E-4</v>
      </c>
      <c r="AT415" s="223">
        <f t="shared" ca="1" si="636"/>
        <v>9.0937252213464672E-5</v>
      </c>
      <c r="AU415" s="223">
        <f t="shared" ca="1" si="637"/>
        <v>2.3368589760021374E-4</v>
      </c>
      <c r="AV415" s="223">
        <f t="shared" ca="1" si="638"/>
        <v>2.2624830666046194E-5</v>
      </c>
      <c r="AW415" s="223">
        <f t="shared" ca="1" si="639"/>
        <v>-2.226911267491798E-4</v>
      </c>
      <c r="AX415" s="223">
        <f t="shared" ca="1" si="640"/>
        <v>-1.3084389074679987E-4</v>
      </c>
      <c r="AY415" s="223">
        <f t="shared" ca="1" si="641"/>
        <v>1.5910618252337944E-4</v>
      </c>
      <c r="AZ415" s="223">
        <f t="shared" ca="1" si="642"/>
        <v>2.0816318845330388E-4</v>
      </c>
      <c r="BA415" s="223">
        <f t="shared" ca="1" si="643"/>
        <v>-5.7947124564138361E-5</v>
      </c>
      <c r="BB415" s="223">
        <f t="shared" ca="1" si="644"/>
        <v>-2.3632319395624574E-4</v>
      </c>
      <c r="BC415" s="223">
        <f t="shared" ca="1" si="645"/>
        <v>-5.6896579801467964E-5</v>
      </c>
      <c r="BD415" s="223">
        <f t="shared" ca="1" si="646"/>
        <v>2.0867371156416324E-4</v>
      </c>
      <c r="BE415" s="223">
        <f t="shared" ca="1" si="647"/>
        <v>1.5830373175535097E-4</v>
      </c>
      <c r="BF415" s="223">
        <f t="shared" ca="1" si="648"/>
        <v>-1.3174437312161758E-4</v>
      </c>
      <c r="BG415" s="223">
        <f t="shared" ca="1" si="649"/>
        <v>-2.2232627472001837E-4</v>
      </c>
      <c r="BH415" s="223">
        <f t="shared" ca="1" si="650"/>
        <v>2.3702616664231287E-5</v>
      </c>
      <c r="BI415" s="223">
        <f t="shared" ca="1" si="651"/>
        <v>2.3384480684252455E-4</v>
      </c>
      <c r="BJ415" s="223">
        <f t="shared" ca="1" si="652"/>
        <v>8.9936689807851194E-5</v>
      </c>
      <c r="BK415" s="223">
        <f t="shared" ca="1" si="653"/>
        <v>-1.9013914070369463E-4</v>
      </c>
      <c r="BL415" s="223">
        <f t="shared" ca="1" si="654"/>
        <v>-1.8233677503752055E-4</v>
      </c>
      <c r="BM415" s="223">
        <f t="shared" ca="1" si="655"/>
        <v>1.0153069590049825E-4</v>
      </c>
      <c r="BN415" s="223">
        <f t="shared" ca="1" si="656"/>
        <v>2.3167666854873438E-4</v>
      </c>
      <c r="BO415" s="223">
        <f t="shared" ca="1" si="657"/>
        <v>1.1054981306223623E-5</v>
      </c>
      <c r="BP415" s="223">
        <f t="shared" ca="1" si="658"/>
        <v>-2.2630438585550841E-4</v>
      </c>
      <c r="BQ415" s="223">
        <f t="shared" ca="1" si="659"/>
        <v>-1.2102994208235967E-4</v>
      </c>
      <c r="BR415" s="223">
        <f t="shared" ca="1" si="660"/>
        <v>1.6748863165380105E-4</v>
      </c>
      <c r="BS415" s="223">
        <f t="shared" ca="1" si="661"/>
        <v>2.0242277778434472E-4</v>
      </c>
      <c r="BT415" s="223">
        <f t="shared" ca="1" si="662"/>
        <v>-6.9119185728682976E-5</v>
      </c>
      <c r="BU415" s="223">
        <f t="shared" ca="1" si="663"/>
        <v>-2.3601196215058994E-4</v>
      </c>
      <c r="BV415" s="223">
        <f t="shared" ca="1" si="664"/>
        <v>-4.5573272316660397E-5</v>
      </c>
      <c r="BW415" s="223">
        <f t="shared" ca="1" si="665"/>
        <v>2.1386515833802451E-4</v>
      </c>
      <c r="BX415" s="223">
        <f t="shared" ca="1" si="666"/>
        <v>1.4950326161268794E-4</v>
      </c>
      <c r="BY415" s="223">
        <f t="shared" ca="1" si="667"/>
        <v>-1.4121249953247245E-4</v>
      </c>
      <c r="BZ415" s="223">
        <f t="shared" ca="1" si="668"/>
        <v>-2.1812693869466686E-4</v>
      </c>
      <c r="CA415" s="223">
        <f t="shared" ca="1" si="669"/>
        <v>3.5211453920917224E-5</v>
      </c>
      <c r="CB415" s="223">
        <f t="shared" ca="1" si="670"/>
        <v>2.3523830951138695E-4</v>
      </c>
      <c r="CC415" s="223">
        <f t="shared" ca="1" si="671"/>
        <v>7.910503960951701E-5</v>
      </c>
      <c r="CD415" s="223">
        <f t="shared" ca="1" si="672"/>
        <v>-1.9679639600023602E-4</v>
      </c>
      <c r="CE415" s="223">
        <f t="shared" ca="1" si="673"/>
        <v>-1.7474028701842067E-4</v>
      </c>
      <c r="CF415" s="223">
        <f t="shared" ca="1" si="674"/>
        <v>1.1187954324807039E-4</v>
      </c>
      <c r="CG415" s="223">
        <f t="shared" ca="1" si="675"/>
        <v>2.2910931011024127E-4</v>
      </c>
      <c r="CH415" s="223">
        <f t="shared" ca="1" si="676"/>
        <v>-5.4150047187094335E-7</v>
      </c>
      <c r="CI415" s="223">
        <f t="shared" ca="1" si="677"/>
        <v>-2.293724578743871E-4</v>
      </c>
      <c r="CJ415" s="223">
        <f t="shared" ca="1" si="678"/>
        <v>-1.1092442168647508E-4</v>
      </c>
      <c r="CK415" s="223">
        <f t="shared" ca="1" si="679"/>
        <v>1.7546758600029831E-4</v>
      </c>
      <c r="CL415" s="223">
        <f t="shared" ca="1" si="680"/>
        <v>1.9619471291356088E-4</v>
      </c>
      <c r="CM415" s="223">
        <f t="shared" ca="1" si="681"/>
        <v>-8.0124732720684766E-5</v>
      </c>
      <c r="CN415" s="223">
        <f t="shared" ca="1" si="682"/>
        <v>-2.3513215685590715E-4</v>
      </c>
      <c r="CO415" s="223">
        <f t="shared" ca="1" si="683"/>
        <v>-3.4140174827098052E-5</v>
      </c>
      <c r="CP415" s="223">
        <f t="shared" ca="1" si="684"/>
        <v>2.1854138521307264E-4</v>
      </c>
      <c r="CQ415" s="223">
        <f t="shared" ca="1" si="685"/>
        <v>1.403426250178583E-4</v>
      </c>
      <c r="CR415" s="223">
        <f t="shared" ca="1" si="686"/>
        <v>-1.5034043266320214E-4</v>
      </c>
      <c r="CS415" s="223">
        <f t="shared" ca="1" si="687"/>
        <v>-2.1340211576833786E-4</v>
      </c>
      <c r="CT415" s="223">
        <f t="shared" ca="1" si="688"/>
        <v>4.6635463700945225E-5</v>
      </c>
      <c r="CU415" s="223">
        <f t="shared" ca="1" si="689"/>
        <v>2.3606510248819375E-4</v>
      </c>
      <c r="CV415" s="223">
        <f t="shared" ca="1" si="690"/>
        <v>6.8082818441980315E-5</v>
      </c>
      <c r="CW415" s="223">
        <f t="shared" ca="1" si="691"/>
        <v>-2.0297955154148628E-4</v>
      </c>
      <c r="CX415" s="223">
        <f t="shared" ca="1" si="692"/>
        <v>-1.6672283434244974E-4</v>
      </c>
      <c r="CY415" s="223">
        <f t="shared" ca="1" si="693"/>
        <v>1.2195886297646438E-4</v>
      </c>
      <c r="CZ415" s="223">
        <f t="shared" ca="1" si="694"/>
        <v>2.2599000727608801E-4</v>
      </c>
      <c r="DA415" s="223">
        <f t="shared" ca="1" si="695"/>
        <v>-1.2136677727895567E-5</v>
      </c>
      <c r="DB415" s="223">
        <f t="shared" ca="1" si="696"/>
        <v>-2.3188795155159209E-4</v>
      </c>
      <c r="DC415" s="223">
        <f t="shared" ca="1" si="697"/>
        <v>-1.0055167464291604E-4</v>
      </c>
      <c r="DD415" s="223">
        <f t="shared" ca="1" si="698"/>
        <v>1.8302382356297542E-4</v>
      </c>
      <c r="DE415" s="223">
        <f t="shared" ca="1" si="699"/>
        <v>1.8949399779474092E-4</v>
      </c>
      <c r="DF415" s="223">
        <f t="shared" ca="1" si="700"/>
        <v>-9.0937252213464713E-5</v>
      </c>
      <c r="DG415" s="223">
        <f t="shared" ca="1" si="701"/>
        <v>-2.3368589760021369E-4</v>
      </c>
      <c r="DH415" s="223">
        <f t="shared" ca="1" si="702"/>
        <v>-2.2624830666047793E-5</v>
      </c>
      <c r="DI415" s="223">
        <f t="shared" ca="1" si="703"/>
        <v>2.2269112674917925E-4</v>
      </c>
      <c r="DJ415" s="223">
        <f t="shared" ca="1" si="704"/>
        <v>1.3084389074680122E-4</v>
      </c>
      <c r="DK415" s="223">
        <f t="shared" ca="1" si="705"/>
        <v>-1.5910618252337701E-4</v>
      </c>
      <c r="DL415" s="223">
        <f t="shared" ca="1" si="706"/>
        <v>-2.0816318845330543E-4</v>
      </c>
      <c r="DM415" s="223">
        <f t="shared" ca="1" si="707"/>
        <v>5.7947124564133523E-5</v>
      </c>
      <c r="DN415" s="223">
        <f t="shared" ca="1" si="708"/>
        <v>2.3632319395624579E-4</v>
      </c>
      <c r="DO415" s="223">
        <f t="shared" ca="1" si="709"/>
        <v>5.689657980146627E-5</v>
      </c>
      <c r="DP415" s="223">
        <f t="shared" ca="1" si="710"/>
        <v>-2.0867371156416408E-4</v>
      </c>
      <c r="DQ415" s="223">
        <f t="shared" ca="1" si="711"/>
        <v>-1.5830373175535219E-4</v>
      </c>
      <c r="DR415" s="223">
        <f t="shared" ca="1" si="712"/>
        <v>1.3174437312161622E-4</v>
      </c>
      <c r="DS415" s="223">
        <f t="shared" ca="1" si="713"/>
        <v>2.2232627472001894E-4</v>
      </c>
      <c r="DT415" s="223">
        <f t="shared" ca="1" si="714"/>
        <v>-2.370261666422966E-5</v>
      </c>
      <c r="DU415" s="223">
        <f t="shared" ca="1" si="715"/>
        <v>-2.3384480684252433E-4</v>
      </c>
      <c r="DV415" s="223">
        <f t="shared" ca="1" si="716"/>
        <v>-8.9936689807852699E-5</v>
      </c>
      <c r="DW415" s="223">
        <f t="shared" ca="1" si="717"/>
        <v>1.9013914070369168E-4</v>
      </c>
      <c r="DX415" s="223">
        <f t="shared" ca="1" si="718"/>
        <v>1.8233677503752373E-4</v>
      </c>
      <c r="DY415" s="223">
        <f t="shared" ca="1" si="719"/>
        <v>-1.0153069590049981E-4</v>
      </c>
      <c r="DZ415" s="223">
        <f t="shared" ca="1" si="720"/>
        <v>-2.3167666854873406E-4</v>
      </c>
      <c r="EA415" s="223">
        <f t="shared" ca="1" si="721"/>
        <v>-1.1054981306221902E-5</v>
      </c>
      <c r="EB415" s="223">
        <f t="shared" ca="1" si="722"/>
        <v>2.2630438585550795E-4</v>
      </c>
      <c r="EC415" s="223">
        <f t="shared" ca="1" si="723"/>
        <v>1.2102994208236105E-4</v>
      </c>
      <c r="ED415" s="223">
        <f t="shared" ca="1" si="724"/>
        <v>-1.6748863165379991E-4</v>
      </c>
      <c r="EE415" s="223">
        <f t="shared" ca="1" si="725"/>
        <v>-2.0242277778434556E-4</v>
      </c>
      <c r="EF415" s="223">
        <f t="shared" ca="1" si="726"/>
        <v>6.9119185728681417E-5</v>
      </c>
      <c r="EG415" s="223">
        <f t="shared" ca="1" si="727"/>
        <v>2.3601196215059019E-4</v>
      </c>
      <c r="EH415" s="223">
        <f t="shared" ca="1" si="728"/>
        <v>4.5573272316665263E-5</v>
      </c>
      <c r="EI415" s="223">
        <f t="shared" ca="1" si="729"/>
        <v>-2.1386515833802239E-4</v>
      </c>
      <c r="EJ415" s="223">
        <f t="shared" ca="1" si="730"/>
        <v>-1.4950326161268661E-4</v>
      </c>
      <c r="EK415" s="223">
        <f t="shared" ca="1" si="731"/>
        <v>1.4121249953247381E-4</v>
      </c>
      <c r="EL415" s="223">
        <f t="shared" ca="1" si="732"/>
        <v>2.1812693869466748E-4</v>
      </c>
      <c r="EM415" s="223">
        <f t="shared" ca="1" si="733"/>
        <v>-3.5211453920915611E-5</v>
      </c>
      <c r="EN415" s="223">
        <f t="shared" ca="1" si="734"/>
        <v>-2.3523830951138679E-4</v>
      </c>
      <c r="EO415" s="223">
        <f t="shared" ca="1" si="735"/>
        <v>-7.9105039609518542E-5</v>
      </c>
      <c r="EP415" s="223">
        <f t="shared" ca="1" si="736"/>
        <v>1.9679639600023513E-4</v>
      </c>
      <c r="EQ415" s="223">
        <f t="shared" ca="1" si="737"/>
        <v>1.7474028701842178E-4</v>
      </c>
      <c r="ER415" s="223">
        <f t="shared" ca="1" si="738"/>
        <v>-1.11879543248066E-4</v>
      </c>
      <c r="ES415" s="223">
        <f t="shared" ca="1" si="739"/>
        <v>-2.2910931011024252E-4</v>
      </c>
      <c r="ET415" s="223">
        <f t="shared" ca="1" si="740"/>
        <v>5.4150047187269163E-7</v>
      </c>
      <c r="EU415" s="223">
        <f t="shared" ca="1" si="741"/>
        <v>2.2937245787438753E-4</v>
      </c>
      <c r="EV415" s="223">
        <f t="shared" ca="1" si="742"/>
        <v>1.1092442168647354E-4</v>
      </c>
      <c r="EW415" s="223">
        <f t="shared" ca="1" si="743"/>
        <v>-1.7546758600029723E-4</v>
      </c>
      <c r="EX415" s="223">
        <f t="shared" ca="1" si="744"/>
        <v>-1.961947129135618E-4</v>
      </c>
      <c r="EY415" s="223">
        <f t="shared" ca="1" si="745"/>
        <v>8.0124732720683275E-5</v>
      </c>
      <c r="EZ415" s="223">
        <f t="shared" ca="1" si="746"/>
        <v>2.3513215685590732E-4</v>
      </c>
      <c r="FA415" s="223">
        <f t="shared" ca="1" si="747"/>
        <v>3.4140174827099651E-5</v>
      </c>
      <c r="FB415" s="223">
        <f t="shared" ca="1" si="748"/>
        <v>-2.1854138521307202E-4</v>
      </c>
      <c r="FC415" s="223">
        <f t="shared" ca="1" si="749"/>
        <v>-1.4034262501786231E-4</v>
      </c>
      <c r="FD415" s="223">
        <f t="shared" ca="1" si="750"/>
        <v>1.5034043266319829E-4</v>
      </c>
      <c r="FE415" s="223">
        <f t="shared" ca="1" si="751"/>
        <v>2.1340211576833715E-4</v>
      </c>
      <c r="FF415" s="223">
        <f t="shared" ca="1" si="752"/>
        <v>-4.6635463700946919E-5</v>
      </c>
      <c r="FG415" s="223">
        <f t="shared" ca="1" si="753"/>
        <v>-2.3606510248819381E-4</v>
      </c>
      <c r="FH415" s="223">
        <f t="shared" ca="1" si="754"/>
        <v>-6.8082818441981874E-5</v>
      </c>
      <c r="FI415" s="223">
        <f t="shared" ca="1" si="755"/>
        <v>2.0297955154148544E-4</v>
      </c>
      <c r="FJ415" s="223">
        <f t="shared" ca="1" si="756"/>
        <v>1.6672283434245088E-4</v>
      </c>
      <c r="FK415" s="223">
        <f t="shared" ca="1" si="757"/>
        <v>-1.21958862976463E-4</v>
      </c>
      <c r="FL415" s="223">
        <f t="shared" ca="1" si="758"/>
        <v>-2.259900072760885E-4</v>
      </c>
      <c r="FM415" s="223">
        <f t="shared" ca="1" si="759"/>
        <v>1.2136677727893967E-5</v>
      </c>
      <c r="FN415" s="223">
        <f t="shared" ca="1" si="760"/>
        <v>2.3188795155159182E-4</v>
      </c>
      <c r="FO415" s="223">
        <f t="shared" ca="1" si="761"/>
        <v>1.0055167464291751E-4</v>
      </c>
      <c r="FP415" s="223">
        <f t="shared" ca="1" si="762"/>
        <v>-1.8302382356297439E-4</v>
      </c>
      <c r="FQ415" s="223">
        <f t="shared" ca="1" si="763"/>
        <v>-1.894939977947419E-4</v>
      </c>
      <c r="FR415" s="223">
        <f t="shared" ca="1" si="764"/>
        <v>9.0937252213463222E-5</v>
      </c>
      <c r="FS415" s="223">
        <f t="shared" ca="1" si="765"/>
        <v>2.3368589760021396E-4</v>
      </c>
      <c r="FT415" s="223">
        <f t="shared" ca="1" si="766"/>
        <v>2.2624830666049392E-5</v>
      </c>
      <c r="FU415" s="223">
        <f t="shared" ca="1" si="767"/>
        <v>-2.2269112674917868E-4</v>
      </c>
      <c r="FV415" s="223">
        <f t="shared" ca="1" si="768"/>
        <v>-1.3084389074680258E-4</v>
      </c>
      <c r="FW415" s="223">
        <f t="shared" ca="1" si="769"/>
        <v>1.5910618252337581E-4</v>
      </c>
      <c r="FX415" s="223">
        <f t="shared" ca="1" si="770"/>
        <v>2.0816318845330622E-4</v>
      </c>
      <c r="FY415" s="223">
        <f t="shared" ca="1" si="771"/>
        <v>-5.7947124564131951E-5</v>
      </c>
      <c r="FZ415" s="223">
        <f t="shared" ca="1" si="772"/>
        <v>-2.3632319395624577E-4</v>
      </c>
      <c r="GA415" s="223">
        <f t="shared" ca="1" si="773"/>
        <v>-5.6896579801467856E-5</v>
      </c>
      <c r="GB415" s="223">
        <f t="shared" ca="1" si="774"/>
        <v>2.0867371156416332E-4</v>
      </c>
      <c r="GC415" s="223">
        <f t="shared" ca="1" si="775"/>
        <v>1.5830373175535338E-4</v>
      </c>
      <c r="GD415" s="223">
        <f t="shared" ca="1" si="776"/>
        <v>-1.3174437312161489E-4</v>
      </c>
      <c r="GE415" s="223">
        <f t="shared" ca="1" si="777"/>
        <v>-2.223262747200195E-4</v>
      </c>
      <c r="GF415" s="223">
        <f t="shared" ca="1" si="778"/>
        <v>2.3702616664228061E-5</v>
      </c>
      <c r="GG415" s="223">
        <f t="shared" ca="1" si="779"/>
        <v>2.3384480684252409E-4</v>
      </c>
      <c r="GH415" s="223">
        <f t="shared" ca="1" si="780"/>
        <v>8.9936689807854189E-5</v>
      </c>
      <c r="GI415" s="223">
        <f t="shared" ca="1" si="781"/>
        <v>-1.9013914070369073E-4</v>
      </c>
      <c r="GJ415" s="223">
        <f t="shared" ca="1" si="782"/>
        <v>-1.8233677503752476E-4</v>
      </c>
      <c r="GK415" s="223">
        <f t="shared" ca="1" si="783"/>
        <v>1.0153069590049834E-4</v>
      </c>
      <c r="GL415" s="223">
        <f t="shared" ca="1" si="784"/>
        <v>2.3167666854873438E-4</v>
      </c>
      <c r="GM415" s="223">
        <f t="shared" ca="1" si="785"/>
        <v>1.1054981306223515E-5</v>
      </c>
      <c r="GN415" s="223">
        <f t="shared" ca="1" si="786"/>
        <v>-2.2630438585550746E-4</v>
      </c>
      <c r="GO415" s="223">
        <f t="shared" ca="1" si="787"/>
        <v>-1.2102994208236246E-4</v>
      </c>
      <c r="GP415" s="223">
        <f t="shared" ca="1" si="788"/>
        <v>1.6748863165379874E-4</v>
      </c>
      <c r="GQ415" s="223">
        <f t="shared" ca="1" si="789"/>
        <v>2.024227777843464E-4</v>
      </c>
      <c r="GR415" s="223">
        <f t="shared" ca="1" si="790"/>
        <v>-6.9119185728679872E-5</v>
      </c>
      <c r="GS415" s="223">
        <f t="shared" ca="1" si="791"/>
        <v>-2.3601196215059024E-4</v>
      </c>
      <c r="GT415" s="223">
        <f t="shared" ca="1" si="792"/>
        <v>-4.5573272316666848E-5</v>
      </c>
      <c r="GU415" s="223">
        <f t="shared" ca="1" si="793"/>
        <v>2.1386515833802172E-4</v>
      </c>
      <c r="GV415" s="223">
        <f t="shared" ca="1" si="794"/>
        <v>1.4950326161269307E-4</v>
      </c>
      <c r="GW415" s="223">
        <f t="shared" ca="1" si="795"/>
        <v>-1.4121249953246714E-4</v>
      </c>
      <c r="GX415" s="223">
        <f t="shared" ca="1" si="796"/>
        <v>-2.1812693869467068E-4</v>
      </c>
      <c r="GY415" s="223">
        <f t="shared" ca="1" si="797"/>
        <v>3.5211453920907371E-5</v>
      </c>
      <c r="GZ415" s="223">
        <f t="shared" ca="1" si="798"/>
        <v>2.35238309511386E-4</v>
      </c>
      <c r="HA415" s="223">
        <f t="shared" ca="1" si="799"/>
        <v>7.910503960951373E-5</v>
      </c>
      <c r="HB415" s="223">
        <f t="shared" ca="1" si="800"/>
        <v>-1.9679639600023795E-4</v>
      </c>
      <c r="HC415" s="223">
        <f t="shared" ca="1" si="801"/>
        <v>-1.7474028701841836E-4</v>
      </c>
      <c r="HD415" s="223">
        <f t="shared" ca="1" si="802"/>
        <v>1.118795432480705E-4</v>
      </c>
      <c r="HE415" s="223">
        <f t="shared" ca="1" si="803"/>
        <v>2.2910931011024127E-4</v>
      </c>
      <c r="HF415" s="223">
        <f t="shared" ca="1" si="804"/>
        <v>-5.4150047187106532E-7</v>
      </c>
      <c r="HG415" s="223">
        <f t="shared" ca="1" si="805"/>
        <v>-2.2937245787438715E-4</v>
      </c>
      <c r="HH415" s="223">
        <f t="shared" ca="1" si="806"/>
        <v>-1.1092442168647499E-4</v>
      </c>
      <c r="HI415" s="223">
        <f t="shared" ca="1" si="807"/>
        <v>1.7546758600029612E-4</v>
      </c>
      <c r="HJ415" s="223">
        <f t="shared" ca="1" si="808"/>
        <v>1.9619471291356267E-4</v>
      </c>
      <c r="HK415" s="223">
        <f t="shared" ca="1" si="809"/>
        <v>-8.0124732720681716E-5</v>
      </c>
      <c r="HL415" s="223">
        <f t="shared" ca="1" si="810"/>
        <v>-2.3513215685590748E-4</v>
      </c>
      <c r="HM415" s="223">
        <f t="shared" ca="1" si="811"/>
        <v>-3.414017482710125E-5</v>
      </c>
      <c r="HN415" s="223">
        <f t="shared" ca="1" si="812"/>
        <v>2.185413852130714E-4</v>
      </c>
      <c r="HO415" s="223">
        <f t="shared" ca="1" si="813"/>
        <v>1.4034262501786359E-4</v>
      </c>
      <c r="HP415" s="223">
        <f t="shared" ca="1" si="814"/>
        <v>-1.5034043266319705E-4</v>
      </c>
      <c r="HQ415" s="223">
        <f t="shared" ca="1" si="815"/>
        <v>-2.1340211576834073E-4</v>
      </c>
      <c r="HR415" s="223">
        <f t="shared" ca="1" si="816"/>
        <v>4.6635463700938761E-5</v>
      </c>
      <c r="HS415" s="223">
        <f t="shared" ca="1" si="817"/>
        <v>2.3606510248819343E-4</v>
      </c>
      <c r="HT415" s="223">
        <f t="shared" ca="1" si="818"/>
        <v>6.8082818441989856E-5</v>
      </c>
      <c r="HU415" s="223">
        <f t="shared" ca="1" si="819"/>
        <v>-2.0297955154148116E-4</v>
      </c>
      <c r="HV415" s="223">
        <f t="shared" ca="1" si="820"/>
        <v>-1.6672283434245678E-4</v>
      </c>
      <c r="HW415" s="223">
        <f t="shared" ca="1" si="821"/>
        <v>1.2195886297646736E-4</v>
      </c>
      <c r="HX415" s="223">
        <f t="shared" ca="1" si="822"/>
        <v>2.2599000727608704E-4</v>
      </c>
      <c r="HY415" s="223">
        <f t="shared" ca="1" si="823"/>
        <v>-1.2136677727899063E-5</v>
      </c>
      <c r="HZ415" s="223">
        <f t="shared" ca="1" si="824"/>
        <v>-2.3188795155159279E-4</v>
      </c>
      <c r="IA415" s="223">
        <f t="shared" ca="1" si="825"/>
        <v>-1.0055167464291288E-4</v>
      </c>
      <c r="IB415" s="223">
        <f t="shared" ca="1" si="826"/>
        <v>1.8302382356297336E-4</v>
      </c>
      <c r="IC415" s="223">
        <f t="shared" ca="1" si="827"/>
        <v>1.8949399779474288E-4</v>
      </c>
      <c r="ID415" s="223">
        <f t="shared" ca="1" si="828"/>
        <v>-9.0937252213461731E-5</v>
      </c>
      <c r="IE415" s="223">
        <f t="shared" ca="1" si="829"/>
        <v>-1.4028320566906413E-4</v>
      </c>
      <c r="IF415" s="223">
        <f t="shared" ca="1" si="830"/>
        <v>-2.2624830666051018E-5</v>
      </c>
      <c r="IG415" s="223">
        <f t="shared" ca="1" si="831"/>
        <v>2.2269112674917814E-4</v>
      </c>
      <c r="IH415" s="223">
        <f t="shared" ca="1" si="832"/>
        <v>1.3084389074680391E-4</v>
      </c>
      <c r="II415" s="223">
        <f t="shared" ca="1" si="833"/>
        <v>-1.5910618252337462E-4</v>
      </c>
      <c r="IJ415" s="223">
        <f t="shared" ca="1" si="834"/>
        <v>-2.0816318845330697E-4</v>
      </c>
      <c r="IK415" s="223">
        <f t="shared" ca="1" si="835"/>
        <v>5.7947124564130365E-5</v>
      </c>
      <c r="IL415" s="223">
        <f t="shared" ca="1" si="836"/>
        <v>2.3632319395624579E-4</v>
      </c>
      <c r="IM415" s="223">
        <f t="shared" ca="1" si="837"/>
        <v>5.689657980147592E-5</v>
      </c>
      <c r="IN415" s="223">
        <f t="shared" ca="1" si="838"/>
        <v>-2.0867371156415941E-4</v>
      </c>
      <c r="IO415" s="223">
        <f t="shared" ca="1" si="839"/>
        <v>-1.5830373175535956E-4</v>
      </c>
      <c r="IP415" s="223">
        <f t="shared" ca="1" si="840"/>
        <v>1.3174437312160796E-4</v>
      </c>
      <c r="IQ415" s="223">
        <f t="shared" ca="1" si="841"/>
        <v>2.2232627472002232E-4</v>
      </c>
      <c r="IR415" s="223">
        <f t="shared" ca="1" si="842"/>
        <v>-2.3702616664233143E-5</v>
      </c>
      <c r="IS415" s="223">
        <f t="shared" ca="1" si="843"/>
        <v>-2.3384480684252485E-4</v>
      </c>
      <c r="IT415" s="223">
        <f t="shared" ca="1" si="844"/>
        <v>-8.9936689807849473E-5</v>
      </c>
      <c r="IU415" s="223">
        <f t="shared" ca="1" si="845"/>
        <v>1.9013914070369374E-4</v>
      </c>
      <c r="IV415" s="223">
        <f t="shared" ca="1" si="846"/>
        <v>1.823367750375215E-4</v>
      </c>
      <c r="IW415" s="223">
        <f t="shared" ca="1" si="847"/>
        <v>-1.0153069590049691E-4</v>
      </c>
      <c r="IX415" s="223">
        <f t="shared" ca="1" si="848"/>
        <v>-2.3167666854873468E-4</v>
      </c>
      <c r="IY415" s="223">
        <f t="shared" ca="1" si="849"/>
        <v>-1.1054981306225155E-5</v>
      </c>
      <c r="IZ415" s="223">
        <f t="shared" ca="1" si="850"/>
        <v>2.26304385855507E-4</v>
      </c>
      <c r="JA415" s="223">
        <f t="shared" ca="1" si="851"/>
        <v>1.2102994208236384E-4</v>
      </c>
      <c r="JB415" s="223">
        <f t="shared" ca="1" si="852"/>
        <v>-1.6748863165379761E-4</v>
      </c>
    </row>
    <row r="416" spans="2:262">
      <c r="B416" s="230">
        <v>55</v>
      </c>
      <c r="C416" s="229">
        <f t="shared" si="853"/>
        <v>1.0742187500000005E-3</v>
      </c>
      <c r="D416" s="226">
        <f t="shared" ca="1" si="597"/>
        <v>50.053804562027565</v>
      </c>
      <c r="E416" s="225">
        <f ca="1">BI361</f>
        <v>5.3804562027566304E-2</v>
      </c>
      <c r="F416" s="224">
        <v>55</v>
      </c>
      <c r="G416" s="223">
        <f t="shared" ca="1" si="854"/>
        <v>-7.5726346324920808E-4</v>
      </c>
      <c r="H416" s="223">
        <f t="shared" ca="1" si="598"/>
        <v>3.2577028823885072E-4</v>
      </c>
      <c r="I416" s="223">
        <f t="shared" ca="1" si="599"/>
        <v>9.0001681156799424E-4</v>
      </c>
      <c r="J416" s="223">
        <f t="shared" ca="1" si="600"/>
        <v>6.8619310914307932E-5</v>
      </c>
      <c r="K416" s="223">
        <f t="shared" ca="1" si="601"/>
        <v>-8.6994765932792487E-4</v>
      </c>
      <c r="L416" s="223">
        <f t="shared" ca="1" si="602"/>
        <v>-4.4983253297493637E-4</v>
      </c>
      <c r="M416" s="223">
        <f t="shared" ca="1" si="603"/>
        <v>6.7282992765249584E-4</v>
      </c>
      <c r="N416" s="223">
        <f t="shared" ca="1" si="604"/>
        <v>7.4466827610157431E-4</v>
      </c>
      <c r="O416" s="223">
        <f t="shared" ca="1" si="605"/>
        <v>-3.4651444205382895E-4</v>
      </c>
      <c r="P416" s="223">
        <f t="shared" ca="1" si="606"/>
        <v>-8.9651176407409383E-4</v>
      </c>
      <c r="Q416" s="223">
        <f t="shared" ca="1" si="607"/>
        <v>-4.6339236593885493E-5</v>
      </c>
      <c r="R416" s="223">
        <f t="shared" ca="1" si="608"/>
        <v>8.7620579566280834E-4</v>
      </c>
      <c r="S416" s="223">
        <f t="shared" ca="1" si="609"/>
        <v>4.3029478951860046E-4</v>
      </c>
      <c r="T416" s="223">
        <f t="shared" ca="1" si="610"/>
        <v>-6.8764955162967903E-4</v>
      </c>
      <c r="U416" s="223">
        <f t="shared" ca="1" si="611"/>
        <v>-7.3162452862935703E-4</v>
      </c>
      <c r="V416" s="223">
        <f t="shared" ca="1" si="612"/>
        <v>3.6704986852592386E-4</v>
      </c>
      <c r="W416" s="223">
        <f t="shared" ca="1" si="613"/>
        <v>8.9246669141624898E-4</v>
      </c>
      <c r="X416" s="223">
        <f t="shared" ca="1" si="614"/>
        <v>2.4031249250073639E-5</v>
      </c>
      <c r="Y416" s="223">
        <f t="shared" ca="1" si="615"/>
        <v>-8.8193613838982916E-4</v>
      </c>
      <c r="Z416" s="223">
        <f t="shared" ca="1" si="616"/>
        <v>-4.1049785257081853E-4</v>
      </c>
      <c r="AA416" s="223">
        <f t="shared" ca="1" si="617"/>
        <v>7.0205496122983241E-4</v>
      </c>
      <c r="AB416" s="223">
        <f t="shared" ca="1" si="618"/>
        <v>7.1814007789829765E-4</v>
      </c>
      <c r="AC416" s="223">
        <f t="shared" ca="1" si="619"/>
        <v>-3.8736419788209608E-4</v>
      </c>
      <c r="AD416" s="223">
        <f t="shared" ca="1" si="620"/>
        <v>-8.8788403019497393E-4</v>
      </c>
      <c r="AE416" s="223">
        <f t="shared" ca="1" si="621"/>
        <v>-1.7087863802982316E-6</v>
      </c>
      <c r="AF416" s="223">
        <f t="shared" ca="1" si="622"/>
        <v>8.8713523576480085E-4</v>
      </c>
      <c r="AG416" s="223">
        <f t="shared" ca="1" si="623"/>
        <v>3.9045364706614835E-4</v>
      </c>
      <c r="AH416" s="223">
        <f t="shared" ca="1" si="624"/>
        <v>-7.1603747917286891E-4</v>
      </c>
      <c r="AI416" s="223">
        <f t="shared" ca="1" si="625"/>
        <v>-7.042230464372975E-4</v>
      </c>
      <c r="AJ416" s="223">
        <f t="shared" ca="1" si="626"/>
        <v>4.0744519352994705E-4</v>
      </c>
      <c r="AK416" s="223">
        <f t="shared" ca="1" si="627"/>
        <v>8.8276654083403207E-4</v>
      </c>
      <c r="AL416" s="223">
        <f t="shared" ca="1" si="628"/>
        <v>-2.0614705798493831E-5</v>
      </c>
      <c r="AM416" s="223">
        <f t="shared" ca="1" si="629"/>
        <v>-8.9179995604587016E-4</v>
      </c>
      <c r="AN416" s="223">
        <f t="shared" ca="1" si="630"/>
        <v>-3.7017424688449074E-4</v>
      </c>
      <c r="AO416" s="223">
        <f t="shared" ca="1" si="631"/>
        <v>7.2958868291281558E-4</v>
      </c>
      <c r="AP416" s="223">
        <f t="shared" ca="1" si="632"/>
        <v>6.8988181734572131E-4</v>
      </c>
      <c r="AQ416" s="223">
        <f t="shared" ca="1" si="633"/>
        <v>-4.2728075942856988E-4</v>
      </c>
      <c r="AR416" s="223">
        <f t="shared" ca="1" si="634"/>
        <v>-8.77117305917659E-4</v>
      </c>
      <c r="AS416" s="223">
        <f t="shared" ca="1" si="635"/>
        <v>4.2925780449346344E-5</v>
      </c>
      <c r="AT416" s="223">
        <f t="shared" ca="1" si="636"/>
        <v>8.9592748937996562E-4</v>
      </c>
      <c r="AU416" s="223">
        <f t="shared" ca="1" si="637"/>
        <v>3.4967186757821659E-4</v>
      </c>
      <c r="AV416" s="223">
        <f t="shared" ca="1" si="638"/>
        <v>-7.4270040971125353E-4</v>
      </c>
      <c r="AW416" s="223">
        <f t="shared" ca="1" si="639"/>
        <v>-6.7512502924371872E-4</v>
      </c>
      <c r="AX416" s="223">
        <f t="shared" ca="1" si="640"/>
        <v>4.4685894737476973E-4</v>
      </c>
      <c r="AY416" s="223">
        <f t="shared" ca="1" si="641"/>
        <v>8.7093972833372996E-4</v>
      </c>
      <c r="AZ416" s="223">
        <f t="shared" ca="1" si="642"/>
        <v>-6.5210998215154531E-5</v>
      </c>
      <c r="BA416" s="223">
        <f t="shared" ca="1" si="643"/>
        <v>-8.9951534949534546E-4</v>
      </c>
      <c r="BB416" s="223">
        <f t="shared" ca="1" si="644"/>
        <v>-3.2895885901398052E-4</v>
      </c>
      <c r="BC416" s="223">
        <f t="shared" ca="1" si="645"/>
        <v>7.5536476155424221E-4</v>
      </c>
      <c r="BD416" s="223">
        <f t="shared" ca="1" si="646"/>
        <v>6.5996157106864629E-4</v>
      </c>
      <c r="BE416" s="223">
        <f t="shared" ca="1" si="647"/>
        <v>-4.6616796420020879E-4</v>
      </c>
      <c r="BF416" s="223">
        <f t="shared" ca="1" si="648"/>
        <v>-8.6423752922398442E-4</v>
      </c>
      <c r="BG416" s="223">
        <f t="shared" ca="1" si="649"/>
        <v>8.7456935314040544E-5</v>
      </c>
      <c r="BH416" s="223">
        <f t="shared" ca="1" si="650"/>
        <v>9.0256137519923536E-4</v>
      </c>
      <c r="BI416" s="223">
        <f t="shared" ca="1" si="651"/>
        <v>3.0804769793364446E-4</v>
      </c>
      <c r="BJ416" s="223">
        <f t="shared" ca="1" si="652"/>
        <v>-7.6757410990977457E-4</v>
      </c>
      <c r="BK416" s="223">
        <f t="shared" ca="1" si="653"/>
        <v>-6.4440057672071898E-4</v>
      </c>
      <c r="BL416" s="223">
        <f t="shared" ca="1" si="654"/>
        <v>4.8519617887515104E-4</v>
      </c>
      <c r="BM416" s="223">
        <f t="shared" ca="1" si="655"/>
        <v>8.5701474574255919E-4</v>
      </c>
      <c r="BN416" s="223">
        <f t="shared" ca="1" si="656"/>
        <v>-1.0965019162531233E-4</v>
      </c>
      <c r="BO416" s="223">
        <f t="shared" ca="1" si="657"/>
        <v>-9.0506373167964786E-4</v>
      </c>
      <c r="BP416" s="223">
        <f t="shared" ca="1" si="658"/>
        <v>-2.8695098043871861E-4</v>
      </c>
      <c r="BQ416" s="223">
        <f t="shared" ca="1" si="659"/>
        <v>7.7932110032294204E-4</v>
      </c>
      <c r="BR416" s="223">
        <f t="shared" ca="1" si="660"/>
        <v>6.2845141956106474E-4</v>
      </c>
      <c r="BS416" s="223">
        <f t="shared" ca="1" si="661"/>
        <v>-5.0393212951459253E-4</v>
      </c>
      <c r="BT416" s="223">
        <f t="shared" ca="1" si="662"/>
        <v>-8.4927572862414412E-4</v>
      </c>
      <c r="BU416" s="223">
        <f t="shared" ca="1" si="663"/>
        <v>1.3177739876123396E-4</v>
      </c>
      <c r="BV416" s="223">
        <f t="shared" ca="1" si="664"/>
        <v>9.0702091161060951E-4</v>
      </c>
      <c r="BW416" s="223">
        <f t="shared" ca="1" si="665"/>
        <v>2.6568141440296472E-4</v>
      </c>
      <c r="BX416" s="223">
        <f t="shared" ca="1" si="666"/>
        <v>-7.905986568459678E-4</v>
      </c>
      <c r="BY416" s="223">
        <f t="shared" ca="1" si="667"/>
        <v>-6.1212370676557923E-4</v>
      </c>
      <c r="BZ416" s="223">
        <f t="shared" ca="1" si="668"/>
        <v>5.2236453028245053E-4</v>
      </c>
      <c r="CA416" s="223">
        <f t="shared" ca="1" si="669"/>
        <v>8.4102513956327079E-4</v>
      </c>
      <c r="CB416" s="223">
        <f t="shared" ca="1" si="670"/>
        <v>-1.5382522811961598E-4</v>
      </c>
      <c r="CC416" s="223">
        <f t="shared" ca="1" si="671"/>
        <v>-9.0843173606011338E-4</v>
      </c>
      <c r="CD416" s="223">
        <f t="shared" ca="1" si="672"/>
        <v>-2.4425181181764237E-4</v>
      </c>
      <c r="CE416" s="223">
        <f t="shared" ca="1" si="673"/>
        <v>8.013999863004976E-4</v>
      </c>
      <c r="CF416" s="223">
        <f t="shared" ca="1" si="674"/>
        <v>5.9542727353791773E-4</v>
      </c>
      <c r="CG416" s="223">
        <f t="shared" ca="1" si="675"/>
        <v>-5.4048227818973438E-4</v>
      </c>
      <c r="CH416" s="223">
        <f t="shared" ca="1" si="676"/>
        <v>-8.3226794840627998E-4</v>
      </c>
      <c r="CI416" s="223">
        <f t="shared" ca="1" si="677"/>
        <v>1.7578039891247467E-4</v>
      </c>
      <c r="CJ416" s="223">
        <f t="shared" ca="1" si="678"/>
        <v>9.092953552002651E-4</v>
      </c>
      <c r="CK416" s="223">
        <f t="shared" ca="1" si="679"/>
        <v>2.2267508107404475E-4</v>
      </c>
      <c r="CL416" s="223">
        <f t="shared" ca="1" si="680"/>
        <v>-8.1171858236955548E-4</v>
      </c>
      <c r="CM416" s="223">
        <f t="shared" ca="1" si="681"/>
        <v>-5.7837217718513675E-4</v>
      </c>
      <c r="CN416" s="223">
        <f t="shared" ca="1" si="682"/>
        <v>5.5827445978257073E-4</v>
      </c>
      <c r="CO416" s="223">
        <f t="shared" ca="1" si="683"/>
        <v>8.2300943015767248E-4</v>
      </c>
      <c r="CP416" s="223">
        <f t="shared" ca="1" si="684"/>
        <v>-1.9762968616588095E-4</v>
      </c>
      <c r="CQ416" s="223">
        <f t="shared" ca="1" si="685"/>
        <v>-9.0961124881918753E-4</v>
      </c>
      <c r="CR416" s="223">
        <f t="shared" ca="1" si="686"/>
        <v>-2.0096421918796567E-4</v>
      </c>
      <c r="CS416" s="223">
        <f t="shared" ca="1" si="687"/>
        <v>8.2154822951670693E-4</v>
      </c>
      <c r="CT416" s="223">
        <f t="shared" ca="1" si="688"/>
        <v>5.6096869105954836E-4</v>
      </c>
      <c r="CU416" s="223">
        <f t="shared" ca="1" si="689"/>
        <v>-5.7573035771606076E-4</v>
      </c>
      <c r="CV416" s="223">
        <f t="shared" ca="1" si="690"/>
        <v>-8.1325516180264282E-4</v>
      </c>
      <c r="CW416" s="223">
        <f t="shared" ca="1" si="691"/>
        <v>2.1935992868619064E-4</v>
      </c>
      <c r="CX416" s="223">
        <f t="shared" ca="1" si="692"/>
        <v>9.093792266343765E-4</v>
      </c>
      <c r="CY416" s="223">
        <f t="shared" ca="1" si="693"/>
        <v>1.7913230397078385E-4</v>
      </c>
      <c r="CZ416" s="223">
        <f t="shared" ca="1" si="694"/>
        <v>-8.3088300673006977E-4</v>
      </c>
      <c r="DA416" s="223">
        <f t="shared" ca="1" si="695"/>
        <v>-5.4322729837043596E-4</v>
      </c>
      <c r="DB416" s="223">
        <f t="shared" ca="1" si="696"/>
        <v>5.9283945721001719E-4</v>
      </c>
      <c r="DC416" s="223">
        <f t="shared" ca="1" si="697"/>
        <v>8.030110189477125E-4</v>
      </c>
      <c r="DD416" s="223">
        <f t="shared" ca="1" si="698"/>
        <v>-2.409580369878686E-4</v>
      </c>
      <c r="DE416" s="223">
        <f t="shared" ca="1" si="699"/>
        <v>-9.0859942840732096E-4</v>
      </c>
      <c r="DF416" s="223">
        <f t="shared" ca="1" si="700"/>
        <v>-1.5719248615186568E-4</v>
      </c>
      <c r="DG416" s="223">
        <f t="shared" ca="1" si="701"/>
        <v>8.3971729108888468E-4</v>
      </c>
      <c r="DH416" s="223">
        <f t="shared" ca="1" si="702"/>
        <v>5.2515868586935183E-4</v>
      </c>
      <c r="DI416" s="223">
        <f t="shared" ca="1" si="703"/>
        <v>-6.0959145238262586E-4</v>
      </c>
      <c r="DJ416" s="223">
        <f t="shared" ca="1" si="704"/>
        <v>-7.9228317228147789E-4</v>
      </c>
      <c r="DK416" s="223">
        <f t="shared" ca="1" si="705"/>
        <v>2.6241100117804127E-4</v>
      </c>
      <c r="DL416" s="223">
        <f t="shared" ca="1" si="706"/>
        <v>9.0727232385931261E-4</v>
      </c>
      <c r="DM416" s="223">
        <f t="shared" ca="1" si="707"/>
        <v>1.3515798145712066E-4</v>
      </c>
      <c r="DN416" s="223">
        <f t="shared" ca="1" si="708"/>
        <v>-8.4804576115060952E-4</v>
      </c>
      <c r="DO416" s="223">
        <f t="shared" ca="1" si="709"/>
        <v>-5.0677373741286923E-4</v>
      </c>
      <c r="DP416" s="223">
        <f t="shared" ca="1" si="710"/>
        <v>6.259762524584311E-4</v>
      </c>
      <c r="DQ416" s="223">
        <f t="shared" ca="1" si="711"/>
        <v>7.8107808385764939E-4</v>
      </c>
      <c r="DR416" s="223">
        <f t="shared" ca="1" si="712"/>
        <v>-2.8370589879330848E-4</v>
      </c>
      <c r="DS416" s="223">
        <f t="shared" ca="1" si="713"/>
        <v>-9.0539871238851078E-4</v>
      </c>
      <c r="DT416" s="223">
        <f t="shared" ca="1" si="714"/>
        <v>-1.1304206264820281E-4</v>
      </c>
      <c r="DU416" s="223">
        <f t="shared" ca="1" si="715"/>
        <v>8.5586340015628148E-4</v>
      </c>
      <c r="DV416" s="223">
        <f t="shared" ca="1" si="716"/>
        <v>4.8808352740643829E-4</v>
      </c>
      <c r="DW416" s="223">
        <f t="shared" ca="1" si="717"/>
        <v>-6.4198398784649617E-4</v>
      </c>
      <c r="DX416" s="223">
        <f t="shared" ca="1" si="718"/>
        <v>-7.694025032024827E-4</v>
      </c>
      <c r="DY416" s="223">
        <f t="shared" ca="1" si="719"/>
        <v>3.0482990258356497E-4</v>
      </c>
      <c r="DZ416" s="223">
        <f t="shared" ca="1" si="720"/>
        <v>9.0297972258840192E-4</v>
      </c>
      <c r="EA416" s="223">
        <f t="shared" ca="1" si="721"/>
        <v>9.0858051527686282E-5</v>
      </c>
      <c r="EB416" s="223">
        <f t="shared" ca="1" si="722"/>
        <v>-8.6316549905250185E-4</v>
      </c>
      <c r="EC416" s="223">
        <f t="shared" ca="1" si="723"/>
        <v>-4.6909931413373807E-4</v>
      </c>
      <c r="ED416" s="223">
        <f t="shared" ca="1" si="724"/>
        <v>6.5760501608562851E-4</v>
      </c>
      <c r="EE416" s="223">
        <f t="shared" ca="1" si="725"/>
        <v>7.5726346324919897E-4</v>
      </c>
      <c r="EF416" s="223">
        <f t="shared" ca="1" si="726"/>
        <v>-3.2577028823885365E-4</v>
      </c>
      <c r="EG416" s="223">
        <f t="shared" ca="1" si="727"/>
        <v>-9.0001681156799207E-4</v>
      </c>
      <c r="EH416" s="223">
        <f t="shared" ca="1" si="728"/>
        <v>-6.8619310914305222E-5</v>
      </c>
      <c r="EI416" s="223">
        <f t="shared" ca="1" si="729"/>
        <v>8.6994765932792931E-4</v>
      </c>
      <c r="EJ416" s="223">
        <f t="shared" ca="1" si="730"/>
        <v>4.4983253297493469E-4</v>
      </c>
      <c r="EK416" s="223">
        <f t="shared" ca="1" si="731"/>
        <v>-6.7282992765250571E-4</v>
      </c>
      <c r="EL416" s="223">
        <f t="shared" ca="1" si="732"/>
        <v>-7.4466827610157312E-4</v>
      </c>
      <c r="EM416" s="223">
        <f t="shared" ca="1" si="733"/>
        <v>3.4651444205384277E-4</v>
      </c>
      <c r="EN416" s="223">
        <f t="shared" ca="1" si="734"/>
        <v>8.965117640740935E-4</v>
      </c>
      <c r="EO416" s="223">
        <f t="shared" ca="1" si="735"/>
        <v>4.6339236593870639E-5</v>
      </c>
      <c r="EP416" s="223">
        <f t="shared" ca="1" si="736"/>
        <v>-8.7620579566280855E-4</v>
      </c>
      <c r="EQ416" s="223">
        <f t="shared" ca="1" si="737"/>
        <v>-4.3029478951858886E-4</v>
      </c>
      <c r="ER416" s="223">
        <f t="shared" ca="1" si="738"/>
        <v>6.8764955162967925E-4</v>
      </c>
      <c r="ES416" s="223">
        <f t="shared" ca="1" si="739"/>
        <v>7.3162452862934923E-4</v>
      </c>
      <c r="ET416" s="223">
        <f t="shared" ca="1" si="740"/>
        <v>-3.6704986852592418E-4</v>
      </c>
      <c r="EU416" s="223">
        <f t="shared" ca="1" si="741"/>
        <v>-8.9246669141624648E-4</v>
      </c>
      <c r="EV416" s="223">
        <f t="shared" ca="1" si="742"/>
        <v>-2.4031249250073313E-5</v>
      </c>
      <c r="EW416" s="223">
        <f t="shared" ca="1" si="743"/>
        <v>8.819361383898323E-4</v>
      </c>
      <c r="EX416" s="223">
        <f t="shared" ca="1" si="744"/>
        <v>4.1049785257081821E-4</v>
      </c>
      <c r="EY416" s="223">
        <f t="shared" ca="1" si="745"/>
        <v>-7.0205496122984087E-4</v>
      </c>
      <c r="EZ416" s="223">
        <f t="shared" ca="1" si="746"/>
        <v>-7.1814007789829744E-4</v>
      </c>
      <c r="FA416" s="223">
        <f t="shared" ca="1" si="747"/>
        <v>3.8736419788210796E-4</v>
      </c>
      <c r="FB416" s="223">
        <f t="shared" ca="1" si="748"/>
        <v>8.8788403019497437E-4</v>
      </c>
      <c r="FC416" s="223">
        <f t="shared" ca="1" si="749"/>
        <v>1.7087863802881485E-6</v>
      </c>
      <c r="FD416" s="223">
        <f t="shared" ca="1" si="750"/>
        <v>-8.8713523576480009E-4</v>
      </c>
      <c r="FE416" s="223">
        <f t="shared" ca="1" si="751"/>
        <v>-3.904536470661393E-4</v>
      </c>
      <c r="FF416" s="223">
        <f t="shared" ca="1" si="752"/>
        <v>7.1603747917286706E-4</v>
      </c>
      <c r="FG416" s="223">
        <f t="shared" ca="1" si="753"/>
        <v>7.0422304643729121E-4</v>
      </c>
      <c r="FH416" s="223">
        <f t="shared" ca="1" si="754"/>
        <v>-4.074451935299445E-4</v>
      </c>
      <c r="FI416" s="223">
        <f t="shared" ca="1" si="755"/>
        <v>-8.8276654083402958E-4</v>
      </c>
      <c r="FJ416" s="223">
        <f t="shared" ca="1" si="756"/>
        <v>2.0614705798490903E-5</v>
      </c>
      <c r="FK416" s="223">
        <f t="shared" ca="1" si="757"/>
        <v>8.91799956045872E-4</v>
      </c>
      <c r="FL416" s="223">
        <f t="shared" ca="1" si="758"/>
        <v>3.7017424688449345E-4</v>
      </c>
      <c r="FM416" s="223">
        <f t="shared" ca="1" si="759"/>
        <v>-7.2958868291282154E-4</v>
      </c>
      <c r="FN416" s="223">
        <f t="shared" ca="1" si="760"/>
        <v>-6.8988181734572316E-4</v>
      </c>
      <c r="FO416" s="223">
        <f t="shared" ca="1" si="761"/>
        <v>4.2728075942857877E-4</v>
      </c>
      <c r="FP416" s="223">
        <f t="shared" ca="1" si="762"/>
        <v>8.7711730591765987E-4</v>
      </c>
      <c r="FQ416" s="223">
        <f t="shared" ca="1" si="763"/>
        <v>-4.2925780449356427E-5</v>
      </c>
      <c r="FR416" s="223">
        <f t="shared" ca="1" si="764"/>
        <v>-8.9592748937996508E-4</v>
      </c>
      <c r="FS416" s="223">
        <f t="shared" ca="1" si="765"/>
        <v>-3.4967186757820727E-4</v>
      </c>
      <c r="FT416" s="223">
        <f t="shared" ca="1" si="766"/>
        <v>7.427004097112518E-4</v>
      </c>
      <c r="FU416" s="223">
        <f t="shared" ca="1" si="767"/>
        <v>6.75125029243712E-4</v>
      </c>
      <c r="FV416" s="223">
        <f t="shared" ca="1" si="768"/>
        <v>-4.468589473747673E-4</v>
      </c>
      <c r="FW416" s="223">
        <f t="shared" ca="1" si="769"/>
        <v>-8.7093972833372692E-4</v>
      </c>
      <c r="FX416" s="223">
        <f t="shared" ca="1" si="770"/>
        <v>6.5210998215151604E-5</v>
      </c>
      <c r="FY416" s="223">
        <f t="shared" ca="1" si="771"/>
        <v>8.9951534949534676E-4</v>
      </c>
      <c r="FZ416" s="223">
        <f t="shared" ca="1" si="772"/>
        <v>3.2895885901398924E-4</v>
      </c>
      <c r="GA416" s="223">
        <f t="shared" ca="1" si="773"/>
        <v>-7.5536476155424416E-4</v>
      </c>
      <c r="GB416" s="223">
        <f t="shared" ca="1" si="774"/>
        <v>-6.5996157106865269E-4</v>
      </c>
      <c r="GC416" s="223">
        <f t="shared" ca="1" si="775"/>
        <v>4.6616796420021183E-4</v>
      </c>
      <c r="GD416" s="223">
        <f t="shared" ca="1" si="776"/>
        <v>8.6423752922398745E-4</v>
      </c>
      <c r="GE416" s="223">
        <f t="shared" ca="1" si="777"/>
        <v>-8.7456935314044067E-5</v>
      </c>
      <c r="GF416" s="223">
        <f t="shared" ca="1" si="778"/>
        <v>-9.0256137519923417E-4</v>
      </c>
      <c r="GG416" s="223">
        <f t="shared" ca="1" si="779"/>
        <v>-3.0804769793364115E-4</v>
      </c>
      <c r="GH416" s="223">
        <f t="shared" ca="1" si="780"/>
        <v>7.6757410990976958E-4</v>
      </c>
      <c r="GI416" s="223">
        <f t="shared" ca="1" si="781"/>
        <v>6.4440057672071637E-4</v>
      </c>
      <c r="GJ416" s="223">
        <f t="shared" ca="1" si="782"/>
        <v>-4.8519617887514313E-4</v>
      </c>
      <c r="GK416" s="223">
        <f t="shared" ca="1" si="783"/>
        <v>-8.57014745742558E-4</v>
      </c>
      <c r="GL416" s="223">
        <f t="shared" ca="1" si="784"/>
        <v>1.0965019162530312E-4</v>
      </c>
      <c r="GM416" s="223">
        <f t="shared" ca="1" si="785"/>
        <v>9.050637316796483E-4</v>
      </c>
      <c r="GN416" s="223">
        <f t="shared" ca="1" si="786"/>
        <v>2.869509804387275E-4</v>
      </c>
      <c r="GO416" s="223">
        <f t="shared" ca="1" si="787"/>
        <v>-7.7932110032294388E-4</v>
      </c>
      <c r="GP416" s="223">
        <f t="shared" ca="1" si="788"/>
        <v>-6.2845141956105282E-4</v>
      </c>
      <c r="GQ416" s="223">
        <f t="shared" ca="1" si="789"/>
        <v>5.0393212951461703E-4</v>
      </c>
      <c r="GR416" s="223">
        <f t="shared" ca="1" si="790"/>
        <v>8.4927572862414737E-4</v>
      </c>
      <c r="GS416" s="223">
        <f t="shared" ca="1" si="791"/>
        <v>-1.3177739876123749E-4</v>
      </c>
      <c r="GT416" s="223">
        <f t="shared" ca="1" si="792"/>
        <v>-9.070209116106107E-4</v>
      </c>
      <c r="GU416" s="223">
        <f t="shared" ca="1" si="793"/>
        <v>-2.6568141440293648E-4</v>
      </c>
      <c r="GV416" s="223">
        <f t="shared" ca="1" si="794"/>
        <v>7.9059865684596314E-4</v>
      </c>
      <c r="GW416" s="223">
        <f t="shared" ca="1" si="795"/>
        <v>6.1212370676557652E-4</v>
      </c>
      <c r="GX416" s="223">
        <f t="shared" ca="1" si="796"/>
        <v>-5.2236453028246419E-4</v>
      </c>
      <c r="GY416" s="223">
        <f t="shared" ca="1" si="797"/>
        <v>-8.4102513956325962E-4</v>
      </c>
      <c r="GZ416" s="223">
        <f t="shared" ca="1" si="798"/>
        <v>1.5382522811960682E-4</v>
      </c>
      <c r="HA416" s="223">
        <f t="shared" ca="1" si="799"/>
        <v>9.0843173606011359E-4</v>
      </c>
      <c r="HB416" s="223">
        <f t="shared" ca="1" si="800"/>
        <v>2.4425181181762654E-4</v>
      </c>
      <c r="HC416" s="223">
        <f t="shared" ca="1" si="801"/>
        <v>-8.0139998630051148E-4</v>
      </c>
      <c r="HD416" s="223">
        <f t="shared" ca="1" si="802"/>
        <v>-5.9542727353792478E-4</v>
      </c>
      <c r="HE416" s="223">
        <f t="shared" ca="1" si="803"/>
        <v>5.404822781897372E-4</v>
      </c>
      <c r="HF416" s="223">
        <f t="shared" ca="1" si="804"/>
        <v>8.3226794840627336E-4</v>
      </c>
      <c r="HG416" s="223">
        <f t="shared" ca="1" si="805"/>
        <v>-1.7578039891250356E-4</v>
      </c>
      <c r="HH416" s="223">
        <f t="shared" ca="1" si="806"/>
        <v>-9.0929535520026489E-4</v>
      </c>
      <c r="HI416" s="223">
        <f t="shared" ca="1" si="807"/>
        <v>-2.2267508107404134E-4</v>
      </c>
      <c r="HJ416" s="223">
        <f t="shared" ca="1" si="808"/>
        <v>8.1171858236956307E-4</v>
      </c>
      <c r="HK416" s="223">
        <f t="shared" ca="1" si="809"/>
        <v>5.7837217718511409E-4</v>
      </c>
      <c r="HL416" s="223">
        <f t="shared" ca="1" si="810"/>
        <v>-5.5827445978256336E-4</v>
      </c>
      <c r="HM416" s="223">
        <f t="shared" ca="1" si="811"/>
        <v>-8.2300943015767096E-4</v>
      </c>
      <c r="HN416" s="223">
        <f t="shared" ca="1" si="812"/>
        <v>1.9762968616589705E-4</v>
      </c>
      <c r="HO416" s="223">
        <f t="shared" ca="1" si="813"/>
        <v>9.0961124881918764E-4</v>
      </c>
      <c r="HP416" s="223">
        <f t="shared" ca="1" si="814"/>
        <v>2.0096421918797466E-4</v>
      </c>
      <c r="HQ416" s="223">
        <f t="shared" ca="1" si="815"/>
        <v>-8.2154822951670844E-4</v>
      </c>
      <c r="HR416" s="223">
        <f t="shared" ca="1" si="816"/>
        <v>-5.6096869105953535E-4</v>
      </c>
      <c r="HS416" s="223">
        <f t="shared" ca="1" si="817"/>
        <v>5.7573035771608353E-4</v>
      </c>
      <c r="HT416" s="223">
        <f t="shared" ca="1" si="818"/>
        <v>8.1325516180264716E-4</v>
      </c>
      <c r="HU416" s="223">
        <f t="shared" ca="1" si="819"/>
        <v>-2.1935992868619416E-4</v>
      </c>
      <c r="HV416" s="223">
        <f t="shared" ca="1" si="820"/>
        <v>-9.093792266343765E-4</v>
      </c>
      <c r="HW416" s="223">
        <f t="shared" ca="1" si="821"/>
        <v>-1.7913230397075507E-4</v>
      </c>
      <c r="HX416" s="223">
        <f t="shared" ca="1" si="822"/>
        <v>8.3088300673006066E-4</v>
      </c>
      <c r="HY416" s="223">
        <f t="shared" ca="1" si="823"/>
        <v>5.4322729837043315E-4</v>
      </c>
      <c r="HZ416" s="223">
        <f t="shared" ca="1" si="824"/>
        <v>-5.9283945721001991E-4</v>
      </c>
      <c r="IA416" s="223">
        <f t="shared" ca="1" si="825"/>
        <v>-8.0301101894769884E-4</v>
      </c>
      <c r="IB416" s="223">
        <f t="shared" ca="1" si="826"/>
        <v>2.4095803698784702E-4</v>
      </c>
      <c r="IC416" s="223">
        <f t="shared" ca="1" si="827"/>
        <v>9.0859942840732075E-4</v>
      </c>
      <c r="ID416" s="223">
        <f t="shared" ca="1" si="828"/>
        <v>1.5719248615186205E-4</v>
      </c>
      <c r="IE416" s="223">
        <f t="shared" ca="1" si="829"/>
        <v>-2.7732073080564761E-4</v>
      </c>
      <c r="IF416" s="223">
        <f t="shared" ca="1" si="830"/>
        <v>-5.2515868586937005E-4</v>
      </c>
      <c r="IG416" s="223">
        <f t="shared" ca="1" si="831"/>
        <v>6.0959145238262858E-4</v>
      </c>
      <c r="IH416" s="223">
        <f t="shared" ca="1" si="832"/>
        <v>7.9228317228147605E-4</v>
      </c>
      <c r="II416" s="223">
        <f t="shared" ca="1" si="833"/>
        <v>-2.6241100117806946E-4</v>
      </c>
      <c r="IJ416" s="223">
        <f t="shared" ca="1" si="834"/>
        <v>-9.0727232385931435E-4</v>
      </c>
      <c r="IK416" s="223">
        <f t="shared" ca="1" si="835"/>
        <v>-1.3515798145711714E-4</v>
      </c>
      <c r="IL416" s="223">
        <f t="shared" ca="1" si="836"/>
        <v>8.4804576115061082E-4</v>
      </c>
      <c r="IM416" s="223">
        <f t="shared" ca="1" si="837"/>
        <v>5.0677373741284484E-4</v>
      </c>
      <c r="IN416" s="223">
        <f t="shared" ca="1" si="838"/>
        <v>-6.2597625245841484E-4</v>
      </c>
      <c r="IO416" s="223">
        <f t="shared" ca="1" si="839"/>
        <v>-7.8107808385764765E-4</v>
      </c>
      <c r="IP416" s="223">
        <f t="shared" ca="1" si="840"/>
        <v>2.8370589879331195E-4</v>
      </c>
      <c r="IQ416" s="223">
        <f t="shared" ca="1" si="841"/>
        <v>9.0539871238850796E-4</v>
      </c>
      <c r="IR416" s="223">
        <f t="shared" ca="1" si="842"/>
        <v>1.1304206264822493E-4</v>
      </c>
      <c r="IS416" s="223">
        <f t="shared" ca="1" si="843"/>
        <v>-8.5586340015628279E-4</v>
      </c>
      <c r="IT416" s="223">
        <f t="shared" ca="1" si="844"/>
        <v>-4.880835274064352E-4</v>
      </c>
      <c r="IU416" s="223">
        <f t="shared" ca="1" si="845"/>
        <v>6.4198398784651709E-4</v>
      </c>
      <c r="IV416" s="223">
        <f t="shared" ca="1" si="846"/>
        <v>7.6940250320249462E-4</v>
      </c>
      <c r="IW416" s="223">
        <f t="shared" ca="1" si="847"/>
        <v>-3.0482990258356833E-4</v>
      </c>
      <c r="IX416" s="223">
        <f t="shared" ca="1" si="848"/>
        <v>-9.0297972258840159E-4</v>
      </c>
      <c r="IY416" s="223">
        <f t="shared" ca="1" si="849"/>
        <v>-9.0858051527657009E-5</v>
      </c>
      <c r="IZ416" s="223">
        <f t="shared" ca="1" si="850"/>
        <v>8.631654990524948E-4</v>
      </c>
      <c r="JA416" s="223">
        <f t="shared" ca="1" si="851"/>
        <v>4.6909931413373492E-4</v>
      </c>
      <c r="JB416" s="223">
        <f t="shared" ca="1" si="852"/>
        <v>-6.5760501608563089E-4</v>
      </c>
    </row>
    <row r="417" spans="2:262">
      <c r="B417" s="230">
        <v>56</v>
      </c>
      <c r="C417" s="229">
        <f t="shared" si="853"/>
        <v>1.0937500000000005E-3</v>
      </c>
      <c r="D417" s="226">
        <f t="shared" ca="1" si="597"/>
        <v>50.053899860367956</v>
      </c>
      <c r="E417" s="225">
        <f ca="1">BJ361</f>
        <v>5.3899860367953308E-2</v>
      </c>
      <c r="F417" s="224">
        <v>56</v>
      </c>
      <c r="G417" s="223">
        <f t="shared" ca="1" si="854"/>
        <v>-2.832982462434754E-4</v>
      </c>
      <c r="H417" s="223">
        <f t="shared" ca="1" si="598"/>
        <v>1.2494487675264595E-4</v>
      </c>
      <c r="I417" s="223">
        <f t="shared" ca="1" si="599"/>
        <v>3.320493187233537E-4</v>
      </c>
      <c r="J417" s="223">
        <f t="shared" ca="1" si="600"/>
        <v>4.614340277304252E-6</v>
      </c>
      <c r="K417" s="223">
        <f t="shared" ca="1" si="601"/>
        <v>-3.3024889246217111E-4</v>
      </c>
      <c r="L417" s="223">
        <f t="shared" ca="1" si="602"/>
        <v>-1.3347106582913351E-4</v>
      </c>
      <c r="M417" s="223">
        <f t="shared" ca="1" si="603"/>
        <v>2.7817106603728791E-4</v>
      </c>
      <c r="N417" s="223">
        <f t="shared" ca="1" si="604"/>
        <v>2.4200803152670211E-4</v>
      </c>
      <c r="O417" s="223">
        <f t="shared" ca="1" si="605"/>
        <v>-1.8374421643522094E-4</v>
      </c>
      <c r="P417" s="223">
        <f t="shared" ca="1" si="606"/>
        <v>-3.1370146823259896E-4</v>
      </c>
      <c r="Q417" s="223">
        <f t="shared" ca="1" si="607"/>
        <v>6.1343975526360889E-5</v>
      </c>
      <c r="R417" s="223">
        <f t="shared" ca="1" si="608"/>
        <v>3.3763670011097331E-4</v>
      </c>
      <c r="S417" s="223">
        <f t="shared" ca="1" si="609"/>
        <v>7.0395329571864732E-5</v>
      </c>
      <c r="T417" s="223">
        <f t="shared" ca="1" si="610"/>
        <v>-3.1016980508176005E-4</v>
      </c>
      <c r="U417" s="223">
        <f t="shared" ca="1" si="611"/>
        <v>-1.9141758387802507E-4</v>
      </c>
      <c r="V417" s="223">
        <f t="shared" ca="1" si="612"/>
        <v>2.3548236892513379E-4</v>
      </c>
      <c r="W417" s="223">
        <f t="shared" ca="1" si="613"/>
        <v>2.8329824624347578E-4</v>
      </c>
      <c r="X417" s="223">
        <f t="shared" ca="1" si="614"/>
        <v>-1.2494487675264609E-4</v>
      </c>
      <c r="Y417" s="223">
        <f t="shared" ca="1" si="615"/>
        <v>-3.3204931872335376E-4</v>
      </c>
      <c r="Z417" s="223">
        <f t="shared" ca="1" si="616"/>
        <v>-4.6143402773048212E-6</v>
      </c>
      <c r="AA417" s="223">
        <f t="shared" ca="1" si="617"/>
        <v>3.3024889246217122E-4</v>
      </c>
      <c r="AB417" s="223">
        <f t="shared" ca="1" si="618"/>
        <v>1.3347106582913378E-4</v>
      </c>
      <c r="AC417" s="223">
        <f t="shared" ca="1" si="619"/>
        <v>-2.781710660372878E-4</v>
      </c>
      <c r="AD417" s="223">
        <f t="shared" ca="1" si="620"/>
        <v>-2.4200803152670189E-4</v>
      </c>
      <c r="AE417" s="223">
        <f t="shared" ca="1" si="621"/>
        <v>1.8374421643521972E-4</v>
      </c>
      <c r="AF417" s="223">
        <f t="shared" ca="1" si="622"/>
        <v>3.1370146823259907E-4</v>
      </c>
      <c r="AG417" s="223">
        <f t="shared" ca="1" si="623"/>
        <v>-6.1343975526361214E-5</v>
      </c>
      <c r="AH417" s="223">
        <f t="shared" ca="1" si="624"/>
        <v>-3.3763670011097331E-4</v>
      </c>
      <c r="AI417" s="223">
        <f t="shared" ca="1" si="625"/>
        <v>-7.0395329571865031E-5</v>
      </c>
      <c r="AJ417" s="223">
        <f t="shared" ca="1" si="626"/>
        <v>3.1016980508176043E-4</v>
      </c>
      <c r="AK417" s="223">
        <f t="shared" ca="1" si="627"/>
        <v>1.9141758387802629E-4</v>
      </c>
      <c r="AL417" s="223">
        <f t="shared" ca="1" si="628"/>
        <v>-2.354823689251336E-4</v>
      </c>
      <c r="AM417" s="223">
        <f t="shared" ca="1" si="629"/>
        <v>-2.8329824624347523E-4</v>
      </c>
      <c r="AN417" s="223">
        <f t="shared" ca="1" si="630"/>
        <v>1.249448767526447E-4</v>
      </c>
      <c r="AO417" s="223">
        <f t="shared" ca="1" si="631"/>
        <v>3.3204931872335381E-4</v>
      </c>
      <c r="AP417" s="223">
        <f t="shared" ca="1" si="632"/>
        <v>4.6143402773039539E-6</v>
      </c>
      <c r="AQ417" s="223">
        <f t="shared" ca="1" si="633"/>
        <v>-3.302488924621709E-4</v>
      </c>
      <c r="AR417" s="223">
        <f t="shared" ca="1" si="634"/>
        <v>-1.3347106582913405E-4</v>
      </c>
      <c r="AS417" s="223">
        <f t="shared" ca="1" si="635"/>
        <v>2.7817106603728829E-4</v>
      </c>
      <c r="AT417" s="223">
        <f t="shared" ca="1" si="636"/>
        <v>2.4200803152670292E-4</v>
      </c>
      <c r="AU417" s="223">
        <f t="shared" ca="1" si="637"/>
        <v>-1.8374421643522045E-4</v>
      </c>
      <c r="AV417" s="223">
        <f t="shared" ca="1" si="638"/>
        <v>-3.1370146823259874E-4</v>
      </c>
      <c r="AW417" s="223">
        <f t="shared" ca="1" si="639"/>
        <v>6.1343975526359778E-5</v>
      </c>
      <c r="AX417" s="223">
        <f t="shared" ca="1" si="640"/>
        <v>3.3763670011097336E-4</v>
      </c>
      <c r="AY417" s="223">
        <f t="shared" ca="1" si="641"/>
        <v>7.0395329571864136E-5</v>
      </c>
      <c r="AZ417" s="223">
        <f t="shared" ca="1" si="642"/>
        <v>-3.1016980508175983E-4</v>
      </c>
      <c r="BA417" s="223">
        <f t="shared" ca="1" si="643"/>
        <v>-1.9141758387802556E-4</v>
      </c>
      <c r="BB417" s="223">
        <f t="shared" ca="1" si="644"/>
        <v>2.3548236892513425E-4</v>
      </c>
      <c r="BC417" s="223">
        <f t="shared" ca="1" si="645"/>
        <v>2.8329824624347475E-4</v>
      </c>
      <c r="BD417" s="223">
        <f t="shared" ca="1" si="646"/>
        <v>-1.2494487675264335E-4</v>
      </c>
      <c r="BE417" s="223">
        <f t="shared" ca="1" si="647"/>
        <v>-3.3204931872335408E-4</v>
      </c>
      <c r="BF417" s="223">
        <f t="shared" ca="1" si="648"/>
        <v>-4.6143402773054175E-6</v>
      </c>
      <c r="BG417" s="223">
        <f t="shared" ca="1" si="649"/>
        <v>3.3024889246217111E-4</v>
      </c>
      <c r="BH417" s="223">
        <f t="shared" ca="1" si="650"/>
        <v>1.3347106582913318E-4</v>
      </c>
      <c r="BI417" s="223">
        <f t="shared" ca="1" si="651"/>
        <v>-2.7817106603728883E-4</v>
      </c>
      <c r="BJ417" s="223">
        <f t="shared" ca="1" si="652"/>
        <v>-2.4200803152670395E-4</v>
      </c>
      <c r="BK417" s="223">
        <f t="shared" ca="1" si="653"/>
        <v>1.8374421643521923E-4</v>
      </c>
      <c r="BL417" s="223">
        <f t="shared" ca="1" si="654"/>
        <v>3.1370146823259928E-4</v>
      </c>
      <c r="BM417" s="223">
        <f t="shared" ca="1" si="655"/>
        <v>-6.1343975526360618E-5</v>
      </c>
      <c r="BN417" s="223">
        <f t="shared" ca="1" si="656"/>
        <v>-3.3763670011097331E-4</v>
      </c>
      <c r="BO417" s="223">
        <f t="shared" ca="1" si="657"/>
        <v>-7.0395329571863242E-5</v>
      </c>
      <c r="BP417" s="223">
        <f t="shared" ca="1" si="658"/>
        <v>3.1016980508175924E-4</v>
      </c>
      <c r="BQ417" s="223">
        <f t="shared" ca="1" si="659"/>
        <v>1.9141758387802675E-4</v>
      </c>
      <c r="BR417" s="223">
        <f t="shared" ca="1" si="660"/>
        <v>-2.3548236892513317E-4</v>
      </c>
      <c r="BS417" s="223">
        <f t="shared" ca="1" si="661"/>
        <v>-2.8329824624347556E-4</v>
      </c>
      <c r="BT417" s="223">
        <f t="shared" ca="1" si="662"/>
        <v>1.2494487675264644E-4</v>
      </c>
      <c r="BU417" s="223">
        <f t="shared" ca="1" si="663"/>
        <v>3.3204931872335435E-4</v>
      </c>
      <c r="BV417" s="223">
        <f t="shared" ca="1" si="664"/>
        <v>4.6143402773069083E-6</v>
      </c>
      <c r="BW417" s="223">
        <f t="shared" ca="1" si="665"/>
        <v>-3.3024889246217079E-4</v>
      </c>
      <c r="BX417" s="223">
        <f t="shared" ca="1" si="666"/>
        <v>-1.3347106582913459E-4</v>
      </c>
      <c r="BY417" s="223">
        <f t="shared" ca="1" si="667"/>
        <v>2.7817106603728796E-4</v>
      </c>
      <c r="BZ417" s="223">
        <f t="shared" ca="1" si="668"/>
        <v>2.4200803152670165E-4</v>
      </c>
      <c r="CA417" s="223">
        <f t="shared" ca="1" si="669"/>
        <v>-1.8374421643521795E-4</v>
      </c>
      <c r="CB417" s="223">
        <f t="shared" ca="1" si="670"/>
        <v>-3.1370146823259983E-4</v>
      </c>
      <c r="CC417" s="223">
        <f t="shared" ca="1" si="671"/>
        <v>6.1343975526359181E-5</v>
      </c>
      <c r="CD417" s="223">
        <f t="shared" ca="1" si="672"/>
        <v>3.3763670011097331E-4</v>
      </c>
      <c r="CE417" s="223">
        <f t="shared" ca="1" si="673"/>
        <v>7.0395329571864705E-5</v>
      </c>
      <c r="CF417" s="223">
        <f t="shared" ca="1" si="674"/>
        <v>-3.1016980508176054E-4</v>
      </c>
      <c r="CG417" s="223">
        <f t="shared" ca="1" si="675"/>
        <v>-1.91417583878028E-4</v>
      </c>
      <c r="CH417" s="223">
        <f t="shared" ca="1" si="676"/>
        <v>2.3548236892513211E-4</v>
      </c>
      <c r="CI417" s="223">
        <f t="shared" ca="1" si="677"/>
        <v>2.8329824624347637E-4</v>
      </c>
      <c r="CJ417" s="223">
        <f t="shared" ca="1" si="678"/>
        <v>-1.2494487675264503E-4</v>
      </c>
      <c r="CK417" s="223">
        <f t="shared" ca="1" si="679"/>
        <v>-3.3204931872335376E-4</v>
      </c>
      <c r="CL417" s="223">
        <f t="shared" ca="1" si="680"/>
        <v>-4.6143402773036286E-6</v>
      </c>
      <c r="CM417" s="223">
        <f t="shared" ca="1" si="681"/>
        <v>3.3024889246217046E-4</v>
      </c>
      <c r="CN417" s="223">
        <f t="shared" ca="1" si="682"/>
        <v>1.3347106582913595E-4</v>
      </c>
      <c r="CO417" s="223">
        <f t="shared" ca="1" si="683"/>
        <v>-2.7817106603728709E-4</v>
      </c>
      <c r="CP417" s="223">
        <f t="shared" ca="1" si="684"/>
        <v>-2.4200803152670271E-4</v>
      </c>
      <c r="CQ417" s="223">
        <f t="shared" ca="1" si="685"/>
        <v>1.8374421643522072E-4</v>
      </c>
      <c r="CR417" s="223">
        <f t="shared" ca="1" si="686"/>
        <v>3.1370146823259858E-4</v>
      </c>
      <c r="CS417" s="223">
        <f t="shared" ca="1" si="687"/>
        <v>-6.1343975526357718E-5</v>
      </c>
      <c r="CT417" s="223">
        <f t="shared" ca="1" si="688"/>
        <v>-3.3763670011097331E-4</v>
      </c>
      <c r="CU417" s="223">
        <f t="shared" ca="1" si="689"/>
        <v>-7.0395329571866142E-5</v>
      </c>
      <c r="CV417" s="223">
        <f t="shared" ca="1" si="690"/>
        <v>3.1016980508176E-4</v>
      </c>
      <c r="CW417" s="223">
        <f t="shared" ca="1" si="691"/>
        <v>1.9141758387802529E-4</v>
      </c>
      <c r="CX417" s="223">
        <f t="shared" ca="1" si="692"/>
        <v>-2.3548236892513447E-4</v>
      </c>
      <c r="CY417" s="223">
        <f t="shared" ca="1" si="693"/>
        <v>-2.8329824624347458E-4</v>
      </c>
      <c r="CZ417" s="223">
        <f t="shared" ca="1" si="694"/>
        <v>1.2494487675264806E-4</v>
      </c>
      <c r="DA417" s="223">
        <f t="shared" ca="1" si="695"/>
        <v>3.3204931872335484E-4</v>
      </c>
      <c r="DB417" s="223">
        <f t="shared" ca="1" si="696"/>
        <v>4.6143402773098899E-6</v>
      </c>
      <c r="DC417" s="223">
        <f t="shared" ca="1" si="697"/>
        <v>-3.3024889246217014E-4</v>
      </c>
      <c r="DD417" s="223">
        <f t="shared" ca="1" si="698"/>
        <v>-1.334710658291373E-4</v>
      </c>
      <c r="DE417" s="223">
        <f t="shared" ca="1" si="699"/>
        <v>2.7817106603728628E-4</v>
      </c>
      <c r="DF417" s="223">
        <f t="shared" ca="1" si="700"/>
        <v>2.4200803152670374E-4</v>
      </c>
      <c r="DG417" s="223">
        <f t="shared" ca="1" si="701"/>
        <v>-1.837442164352195E-4</v>
      </c>
      <c r="DH417" s="223">
        <f t="shared" ca="1" si="702"/>
        <v>-3.1370146823259912E-4</v>
      </c>
      <c r="DI417" s="223">
        <f t="shared" ca="1" si="703"/>
        <v>6.1343975526360943E-5</v>
      </c>
      <c r="DJ417" s="223">
        <f t="shared" ca="1" si="704"/>
        <v>3.3763670011097342E-4</v>
      </c>
      <c r="DK417" s="223">
        <f t="shared" ca="1" si="705"/>
        <v>7.0395329571862916E-5</v>
      </c>
      <c r="DL417" s="223">
        <f t="shared" ca="1" si="706"/>
        <v>-3.101698050817613E-4</v>
      </c>
      <c r="DM417" s="223">
        <f t="shared" ca="1" si="707"/>
        <v>-1.9141758387803044E-4</v>
      </c>
      <c r="DN417" s="223">
        <f t="shared" ca="1" si="708"/>
        <v>2.3548236892512997E-4</v>
      </c>
      <c r="DO417" s="223">
        <f t="shared" ca="1" si="709"/>
        <v>2.83298246243478E-4</v>
      </c>
      <c r="DP417" s="223">
        <f t="shared" ca="1" si="710"/>
        <v>-1.2494487675264224E-4</v>
      </c>
      <c r="DQ417" s="223">
        <f t="shared" ca="1" si="711"/>
        <v>-3.320493187233543E-4</v>
      </c>
      <c r="DR417" s="223">
        <f t="shared" ca="1" si="712"/>
        <v>-4.6143402773065831E-6</v>
      </c>
      <c r="DS417" s="223">
        <f t="shared" ca="1" si="713"/>
        <v>3.3024889246217084E-4</v>
      </c>
      <c r="DT417" s="223">
        <f t="shared" ca="1" si="714"/>
        <v>1.3347106582913427E-4</v>
      </c>
      <c r="DU417" s="223">
        <f t="shared" ca="1" si="715"/>
        <v>-2.7817106603728812E-4</v>
      </c>
      <c r="DV417" s="223">
        <f t="shared" ca="1" si="716"/>
        <v>-2.4200803152670143E-4</v>
      </c>
      <c r="DW417" s="223">
        <f t="shared" ca="1" si="717"/>
        <v>1.8374421643522229E-4</v>
      </c>
      <c r="DX417" s="223">
        <f t="shared" ca="1" si="718"/>
        <v>3.1370146823259793E-4</v>
      </c>
      <c r="DY417" s="223">
        <f t="shared" ca="1" si="719"/>
        <v>-6.134397552635479E-5</v>
      </c>
      <c r="DZ417" s="223">
        <f t="shared" ca="1" si="720"/>
        <v>-3.3763670011097325E-4</v>
      </c>
      <c r="EA417" s="223">
        <f t="shared" ca="1" si="721"/>
        <v>-7.0395329571869069E-5</v>
      </c>
      <c r="EB417" s="223">
        <f t="shared" ca="1" si="722"/>
        <v>3.1016980508175875E-4</v>
      </c>
      <c r="EC417" s="223">
        <f t="shared" ca="1" si="723"/>
        <v>1.9141758387802773E-4</v>
      </c>
      <c r="ED417" s="223">
        <f t="shared" ca="1" si="724"/>
        <v>-2.3548236892513235E-4</v>
      </c>
      <c r="EE417" s="223">
        <f t="shared" ca="1" si="725"/>
        <v>-2.8329824624347621E-4</v>
      </c>
      <c r="EF417" s="223">
        <f t="shared" ca="1" si="726"/>
        <v>1.2494487675264535E-4</v>
      </c>
      <c r="EG417" s="223">
        <f t="shared" ca="1" si="727"/>
        <v>3.320493187233537E-4</v>
      </c>
      <c r="EH417" s="223">
        <f t="shared" ca="1" si="728"/>
        <v>4.6143402773032491E-6</v>
      </c>
      <c r="EI417" s="223">
        <f t="shared" ca="1" si="729"/>
        <v>-3.3024889246217155E-4</v>
      </c>
      <c r="EJ417" s="223">
        <f t="shared" ca="1" si="730"/>
        <v>-1.3347106582914007E-4</v>
      </c>
      <c r="EK417" s="223">
        <f t="shared" ca="1" si="731"/>
        <v>2.781710660372846E-4</v>
      </c>
      <c r="EL417" s="223">
        <f t="shared" ca="1" si="732"/>
        <v>2.420080315267058E-4</v>
      </c>
      <c r="EM417" s="223">
        <f t="shared" ca="1" si="733"/>
        <v>-1.8374421643521698E-4</v>
      </c>
      <c r="EN417" s="223">
        <f t="shared" ca="1" si="734"/>
        <v>-3.1370146823260026E-4</v>
      </c>
      <c r="EO417" s="223">
        <f t="shared" ca="1" si="735"/>
        <v>6.1343975526358043E-5</v>
      </c>
      <c r="EP417" s="223">
        <f t="shared" ca="1" si="736"/>
        <v>3.3763670011097331E-4</v>
      </c>
      <c r="EQ417" s="223">
        <f t="shared" ca="1" si="737"/>
        <v>7.039532957186579E-5</v>
      </c>
      <c r="ER417" s="223">
        <f t="shared" ca="1" si="738"/>
        <v>-3.1016980508176011E-4</v>
      </c>
      <c r="ES417" s="223">
        <f t="shared" ca="1" si="739"/>
        <v>-1.9141758387802499E-4</v>
      </c>
      <c r="ET417" s="223">
        <f t="shared" ca="1" si="740"/>
        <v>2.3548236892513471E-4</v>
      </c>
      <c r="EU417" s="223">
        <f t="shared" ca="1" si="741"/>
        <v>2.8329824624347442E-4</v>
      </c>
      <c r="EV417" s="223">
        <f t="shared" ca="1" si="742"/>
        <v>-1.249448767526395E-4</v>
      </c>
      <c r="EW417" s="223">
        <f t="shared" ca="1" si="743"/>
        <v>-3.3204931872335484E-4</v>
      </c>
      <c r="EX417" s="223">
        <f t="shared" ca="1" si="744"/>
        <v>-4.6143402773095646E-6</v>
      </c>
      <c r="EY417" s="223">
        <f t="shared" ca="1" si="745"/>
        <v>3.3024889246217025E-4</v>
      </c>
      <c r="EZ417" s="223">
        <f t="shared" ca="1" si="746"/>
        <v>1.3347106582913703E-4</v>
      </c>
      <c r="FA417" s="223">
        <f t="shared" ca="1" si="747"/>
        <v>-2.7817106603728644E-4</v>
      </c>
      <c r="FB417" s="223">
        <f t="shared" ca="1" si="748"/>
        <v>-2.4200803152670349E-4</v>
      </c>
      <c r="FC417" s="223">
        <f t="shared" ca="1" si="749"/>
        <v>1.837442164352198E-4</v>
      </c>
      <c r="FD417" s="223">
        <f t="shared" ca="1" si="750"/>
        <v>3.1370146823259901E-4</v>
      </c>
      <c r="FE417" s="223">
        <f t="shared" ca="1" si="751"/>
        <v>-6.1343975526361296E-5</v>
      </c>
      <c r="FF417" s="223">
        <f t="shared" ca="1" si="752"/>
        <v>-3.3763670011097336E-4</v>
      </c>
      <c r="FG417" s="223">
        <f t="shared" ca="1" si="753"/>
        <v>-7.0395329571862591E-5</v>
      </c>
      <c r="FH417" s="223">
        <f t="shared" ca="1" si="754"/>
        <v>3.1016980508175761E-4</v>
      </c>
      <c r="FI417" s="223">
        <f t="shared" ca="1" si="755"/>
        <v>1.9141758387803017E-4</v>
      </c>
      <c r="FJ417" s="223">
        <f t="shared" ca="1" si="756"/>
        <v>-2.3548236892513021E-4</v>
      </c>
      <c r="FK417" s="223">
        <f t="shared" ca="1" si="757"/>
        <v>-2.8329824624347784E-4</v>
      </c>
      <c r="FL417" s="223">
        <f t="shared" ca="1" si="758"/>
        <v>1.2494487675264259E-4</v>
      </c>
      <c r="FM417" s="223">
        <f t="shared" ca="1" si="759"/>
        <v>3.3204931872335419E-4</v>
      </c>
      <c r="FN417" s="223">
        <f t="shared" ca="1" si="760"/>
        <v>4.6143402773062307E-6</v>
      </c>
      <c r="FO417" s="223">
        <f t="shared" ca="1" si="761"/>
        <v>-3.302488924621709E-4</v>
      </c>
      <c r="FP417" s="223">
        <f t="shared" ca="1" si="762"/>
        <v>-1.3347106582913397E-4</v>
      </c>
      <c r="FQ417" s="223">
        <f t="shared" ca="1" si="763"/>
        <v>2.7817106603728829E-4</v>
      </c>
      <c r="FR417" s="223">
        <f t="shared" ca="1" si="764"/>
        <v>2.4200803152670119E-4</v>
      </c>
      <c r="FS417" s="223">
        <f t="shared" ca="1" si="765"/>
        <v>-1.8374421643521449E-4</v>
      </c>
      <c r="FT417" s="223">
        <f t="shared" ca="1" si="766"/>
        <v>-3.1370146823260134E-4</v>
      </c>
      <c r="FU417" s="223">
        <f t="shared" ca="1" si="767"/>
        <v>6.1343975526355116E-5</v>
      </c>
      <c r="FV417" s="223">
        <f t="shared" ca="1" si="768"/>
        <v>3.3763670011097331E-4</v>
      </c>
      <c r="FW417" s="223">
        <f t="shared" ca="1" si="769"/>
        <v>7.0395329571868717E-5</v>
      </c>
      <c r="FX417" s="223">
        <f t="shared" ca="1" si="770"/>
        <v>-3.1016980508175891E-4</v>
      </c>
      <c r="FY417" s="223">
        <f t="shared" ca="1" si="771"/>
        <v>-1.9141758387802746E-4</v>
      </c>
      <c r="FZ417" s="223">
        <f t="shared" ca="1" si="772"/>
        <v>2.3548236892513257E-4</v>
      </c>
      <c r="GA417" s="223">
        <f t="shared" ca="1" si="773"/>
        <v>2.8329824624347599E-4</v>
      </c>
      <c r="GB417" s="223">
        <f t="shared" ca="1" si="774"/>
        <v>-1.2494487675264562E-4</v>
      </c>
      <c r="GC417" s="223">
        <f t="shared" ca="1" si="775"/>
        <v>-3.3204931872335365E-4</v>
      </c>
      <c r="GD417" s="223">
        <f t="shared" ca="1" si="776"/>
        <v>-4.614340277302951E-6</v>
      </c>
      <c r="GE417" s="223">
        <f t="shared" ca="1" si="777"/>
        <v>3.302488924621696E-4</v>
      </c>
      <c r="GF417" s="223">
        <f t="shared" ca="1" si="778"/>
        <v>1.3347106582913974E-4</v>
      </c>
      <c r="GG417" s="223">
        <f t="shared" ca="1" si="779"/>
        <v>-2.7817106603728476E-4</v>
      </c>
      <c r="GH417" s="223">
        <f t="shared" ca="1" si="780"/>
        <v>-2.4200803152670558E-4</v>
      </c>
      <c r="GI417" s="223">
        <f t="shared" ca="1" si="781"/>
        <v>1.8374421643521728E-4</v>
      </c>
      <c r="GJ417" s="223">
        <f t="shared" ca="1" si="782"/>
        <v>3.1370146823260015E-4</v>
      </c>
      <c r="GK417" s="223">
        <f t="shared" ca="1" si="783"/>
        <v>-6.1343975526348963E-5</v>
      </c>
      <c r="GL417" s="223">
        <f t="shared" ca="1" si="784"/>
        <v>-3.3763670011097331E-4</v>
      </c>
      <c r="GM417" s="223">
        <f t="shared" ca="1" si="785"/>
        <v>-7.039532957187487E-5</v>
      </c>
      <c r="GN417" s="223">
        <f t="shared" ca="1" si="786"/>
        <v>3.1016980508176027E-4</v>
      </c>
      <c r="GO417" s="223">
        <f t="shared" ca="1" si="787"/>
        <v>1.9141758387803261E-4</v>
      </c>
      <c r="GP417" s="223">
        <f t="shared" ca="1" si="788"/>
        <v>-2.3548236892513495E-4</v>
      </c>
      <c r="GQ417" s="223">
        <f t="shared" ca="1" si="789"/>
        <v>-2.8329824624347941E-4</v>
      </c>
      <c r="GR417" s="223">
        <f t="shared" ca="1" si="790"/>
        <v>1.2494487675264871E-4</v>
      </c>
      <c r="GS417" s="223">
        <f t="shared" ca="1" si="791"/>
        <v>3.3204931872335473E-4</v>
      </c>
      <c r="GT417" s="223">
        <f t="shared" ca="1" si="792"/>
        <v>4.6143402772996442E-6</v>
      </c>
      <c r="GU417" s="223">
        <f t="shared" ca="1" si="793"/>
        <v>-3.3024889246217025E-4</v>
      </c>
      <c r="GV417" s="223">
        <f t="shared" ca="1" si="794"/>
        <v>-1.3347106582914552E-4</v>
      </c>
      <c r="GW417" s="223">
        <f t="shared" ca="1" si="795"/>
        <v>2.7817106603728666E-4</v>
      </c>
      <c r="GX417" s="223">
        <f t="shared" ca="1" si="796"/>
        <v>2.4200803152670997E-4</v>
      </c>
      <c r="GY417" s="223">
        <f t="shared" ca="1" si="797"/>
        <v>-1.8374421643522007E-4</v>
      </c>
      <c r="GZ417" s="223">
        <f t="shared" ca="1" si="798"/>
        <v>-3.1370146823260243E-4</v>
      </c>
      <c r="HA417" s="223">
        <f t="shared" ca="1" si="799"/>
        <v>6.1343975526361621E-5</v>
      </c>
      <c r="HB417" s="223">
        <f t="shared" ca="1" si="800"/>
        <v>3.3763670011097325E-4</v>
      </c>
      <c r="HC417" s="223">
        <f t="shared" ca="1" si="801"/>
        <v>7.0395329571862239E-5</v>
      </c>
      <c r="HD417" s="223">
        <f t="shared" ca="1" si="802"/>
        <v>-3.1016980508175777E-4</v>
      </c>
      <c r="HE417" s="223">
        <f t="shared" ca="1" si="803"/>
        <v>-1.9141758387802198E-4</v>
      </c>
      <c r="HF417" s="223">
        <f t="shared" ca="1" si="804"/>
        <v>2.3548236892513046E-4</v>
      </c>
      <c r="HG417" s="223">
        <f t="shared" ca="1" si="805"/>
        <v>2.8329824624347241E-4</v>
      </c>
      <c r="HH417" s="223">
        <f t="shared" ca="1" si="806"/>
        <v>-1.2494487675264286E-4</v>
      </c>
      <c r="HI417" s="223">
        <f t="shared" ca="1" si="807"/>
        <v>-3.3204931872335593E-4</v>
      </c>
      <c r="HJ417" s="223">
        <f t="shared" ca="1" si="808"/>
        <v>-4.6143402773059054E-6</v>
      </c>
      <c r="HK417" s="223">
        <f t="shared" ca="1" si="809"/>
        <v>3.30248892462169E-4</v>
      </c>
      <c r="HL417" s="223">
        <f t="shared" ca="1" si="810"/>
        <v>1.3347106582913364E-4</v>
      </c>
      <c r="HM417" s="223">
        <f t="shared" ca="1" si="811"/>
        <v>-2.7817106603728308E-4</v>
      </c>
      <c r="HN417" s="223">
        <f t="shared" ca="1" si="812"/>
        <v>-2.4200803152670097E-4</v>
      </c>
      <c r="HO417" s="223">
        <f t="shared" ca="1" si="813"/>
        <v>1.8374421643521478E-4</v>
      </c>
      <c r="HP417" s="223">
        <f t="shared" ca="1" si="814"/>
        <v>3.1370146823259766E-4</v>
      </c>
      <c r="HQ417" s="223">
        <f t="shared" ca="1" si="815"/>
        <v>-6.1343975526355414E-5</v>
      </c>
      <c r="HR417" s="223">
        <f t="shared" ca="1" si="816"/>
        <v>-3.3763670011097342E-4</v>
      </c>
      <c r="HS417" s="223">
        <f t="shared" ca="1" si="817"/>
        <v>-7.0395329571868392E-5</v>
      </c>
      <c r="HT417" s="223">
        <f t="shared" ca="1" si="818"/>
        <v>3.1016980508175523E-4</v>
      </c>
      <c r="HU417" s="223">
        <f t="shared" ca="1" si="819"/>
        <v>1.9141758387802719E-4</v>
      </c>
      <c r="HV417" s="223">
        <f t="shared" ca="1" si="820"/>
        <v>-2.3548236892512593E-4</v>
      </c>
      <c r="HW417" s="223">
        <f t="shared" ca="1" si="821"/>
        <v>-2.8329824624347583E-4</v>
      </c>
      <c r="HX417" s="223">
        <f t="shared" ca="1" si="822"/>
        <v>1.2494487675263703E-4</v>
      </c>
      <c r="HY417" s="223">
        <f t="shared" ca="1" si="823"/>
        <v>3.3204931872335354E-4</v>
      </c>
      <c r="HZ417" s="223">
        <f t="shared" ca="1" si="824"/>
        <v>4.6143402773121938E-6</v>
      </c>
      <c r="IA417" s="223">
        <f t="shared" ca="1" si="825"/>
        <v>-3.3024889246217166E-4</v>
      </c>
      <c r="IB417" s="223">
        <f t="shared" ca="1" si="826"/>
        <v>-1.3347106582913947E-4</v>
      </c>
      <c r="IC417" s="223">
        <f t="shared" ca="1" si="827"/>
        <v>2.781710660372904E-4</v>
      </c>
      <c r="ID417" s="223">
        <f t="shared" ca="1" si="828"/>
        <v>2.4200803152670534E-4</v>
      </c>
      <c r="IE417" s="223">
        <f t="shared" ca="1" si="829"/>
        <v>6.400273824497954E-6</v>
      </c>
      <c r="IF417" s="223">
        <f t="shared" ca="1" si="830"/>
        <v>-3.1370146823260004E-4</v>
      </c>
      <c r="IG417" s="223">
        <f t="shared" ca="1" si="831"/>
        <v>6.1343975526349261E-5</v>
      </c>
      <c r="IH417" s="223">
        <f t="shared" ca="1" si="832"/>
        <v>3.3763670011097331E-4</v>
      </c>
      <c r="II417" s="223">
        <f t="shared" ca="1" si="833"/>
        <v>7.0395329571874544E-5</v>
      </c>
      <c r="IJ417" s="223">
        <f t="shared" ca="1" si="834"/>
        <v>-3.1016980508176038E-4</v>
      </c>
      <c r="IK417" s="223">
        <f t="shared" ca="1" si="835"/>
        <v>-1.9141758387803236E-4</v>
      </c>
      <c r="IL417" s="223">
        <f t="shared" ca="1" si="836"/>
        <v>2.354823689251352E-4</v>
      </c>
      <c r="IM417" s="223">
        <f t="shared" ca="1" si="837"/>
        <v>2.8329824624347924E-4</v>
      </c>
      <c r="IN417" s="223">
        <f t="shared" ca="1" si="838"/>
        <v>-1.2494487675264904E-4</v>
      </c>
      <c r="IO417" s="223">
        <f t="shared" ca="1" si="839"/>
        <v>-3.3204931872335468E-4</v>
      </c>
      <c r="IP417" s="223">
        <f t="shared" ca="1" si="840"/>
        <v>-4.6143402772992647E-6</v>
      </c>
      <c r="IQ417" s="223">
        <f t="shared" ca="1" si="841"/>
        <v>3.3024889246217035E-4</v>
      </c>
      <c r="IR417" s="223">
        <f t="shared" ca="1" si="842"/>
        <v>1.3347106582914522E-4</v>
      </c>
      <c r="IS417" s="223">
        <f t="shared" ca="1" si="843"/>
        <v>-2.7817106603728682E-4</v>
      </c>
      <c r="IT417" s="223">
        <f t="shared" ca="1" si="844"/>
        <v>-2.4200803152670973E-4</v>
      </c>
      <c r="IU417" s="223">
        <f t="shared" ca="1" si="845"/>
        <v>1.8374421643522034E-4</v>
      </c>
      <c r="IV417" s="223">
        <f t="shared" ca="1" si="846"/>
        <v>3.1370146823260232E-4</v>
      </c>
      <c r="IW417" s="223">
        <f t="shared" ca="1" si="847"/>
        <v>-6.1343975526361946E-5</v>
      </c>
      <c r="IX417" s="223">
        <f t="shared" ca="1" si="848"/>
        <v>-3.3763670011097325E-4</v>
      </c>
      <c r="IY417" s="223">
        <f t="shared" ca="1" si="849"/>
        <v>-7.0395329571861913E-5</v>
      </c>
      <c r="IZ417" s="223">
        <f t="shared" ca="1" si="850"/>
        <v>3.1016980508175788E-4</v>
      </c>
      <c r="JA417" s="223">
        <f t="shared" ca="1" si="851"/>
        <v>1.9141758387802174E-4</v>
      </c>
      <c r="JB417" s="223">
        <f t="shared" ca="1" si="852"/>
        <v>-2.3548236892513067E-4</v>
      </c>
    </row>
    <row r="418" spans="2:262">
      <c r="B418" s="230">
        <v>57</v>
      </c>
      <c r="C418" s="229">
        <f t="shared" si="853"/>
        <v>1.1132812500000006E-3</v>
      </c>
      <c r="D418" s="226">
        <f t="shared" ca="1" si="597"/>
        <v>50.054940398729059</v>
      </c>
      <c r="E418" s="225">
        <f ca="1">BK361</f>
        <v>5.4940398729058613E-2</v>
      </c>
      <c r="F418" s="224">
        <v>57</v>
      </c>
      <c r="G418" s="223">
        <f t="shared" ca="1" si="854"/>
        <v>2.3078047734936642E-4</v>
      </c>
      <c r="H418" s="223">
        <f t="shared" ca="1" si="598"/>
        <v>-1.4680367166805671E-4</v>
      </c>
      <c r="I418" s="223">
        <f t="shared" ca="1" si="599"/>
        <v>-2.8097614332000268E-4</v>
      </c>
      <c r="J418" s="223">
        <f t="shared" ca="1" si="600"/>
        <v>5.0731247350911169E-5</v>
      </c>
      <c r="K418" s="223">
        <f t="shared" ca="1" si="601"/>
        <v>2.9832236305255835E-4</v>
      </c>
      <c r="L418" s="223">
        <f t="shared" ca="1" si="602"/>
        <v>5.1272261942892107E-5</v>
      </c>
      <c r="M418" s="223">
        <f t="shared" ca="1" si="603"/>
        <v>-2.8079115756701875E-4</v>
      </c>
      <c r="N418" s="223">
        <f t="shared" ca="1" si="604"/>
        <v>-1.4728143523259007E-4</v>
      </c>
      <c r="O418" s="223">
        <f t="shared" ca="1" si="605"/>
        <v>2.3043213287363549E-4</v>
      </c>
      <c r="P418" s="223">
        <f t="shared" ca="1" si="606"/>
        <v>2.2607166056687309E-4</v>
      </c>
      <c r="Q418" s="223">
        <f t="shared" ca="1" si="607"/>
        <v>-1.5313285670225471E-4</v>
      </c>
      <c r="R418" s="223">
        <f t="shared" ca="1" si="608"/>
        <v>-2.7843142539302906E-4</v>
      </c>
      <c r="S418" s="223">
        <f t="shared" ca="1" si="609"/>
        <v>5.7930531951424122E-5</v>
      </c>
      <c r="T418" s="223">
        <f t="shared" ca="1" si="610"/>
        <v>2.9823925171163813E-4</v>
      </c>
      <c r="U418" s="223">
        <f t="shared" ca="1" si="611"/>
        <v>4.4044559598737195E-5</v>
      </c>
      <c r="V418" s="223">
        <f t="shared" ca="1" si="612"/>
        <v>-2.8317936951440675E-4</v>
      </c>
      <c r="W418" s="223">
        <f t="shared" ca="1" si="613"/>
        <v>-1.4087031933900492E-4</v>
      </c>
      <c r="X418" s="223">
        <f t="shared" ca="1" si="614"/>
        <v>2.3501245778548036E-4</v>
      </c>
      <c r="Y418" s="223">
        <f t="shared" ca="1" si="615"/>
        <v>2.2122666666941776E-4</v>
      </c>
      <c r="Z418" s="223">
        <f t="shared" ca="1" si="616"/>
        <v>-1.5936980022958163E-4</v>
      </c>
      <c r="AA418" s="223">
        <f t="shared" ca="1" si="617"/>
        <v>-2.7571899078662033E-4</v>
      </c>
      <c r="AB418" s="223">
        <f t="shared" ca="1" si="618"/>
        <v>6.5094921365651956E-5</v>
      </c>
      <c r="AC418" s="223">
        <f t="shared" ca="1" si="619"/>
        <v>2.9797649219737089E-4</v>
      </c>
      <c r="AD418" s="223">
        <f t="shared" ca="1" si="620"/>
        <v>3.6790326458810565E-5</v>
      </c>
      <c r="AE418" s="223">
        <f t="shared" ca="1" si="621"/>
        <v>-2.8539700479835795E-4</v>
      </c>
      <c r="AF418" s="223">
        <f t="shared" ca="1" si="622"/>
        <v>-1.3437434843253186E-4</v>
      </c>
      <c r="AG418" s="223">
        <f t="shared" ca="1" si="623"/>
        <v>2.3945121998043774E-4</v>
      </c>
      <c r="AH418" s="223">
        <f t="shared" ca="1" si="624"/>
        <v>2.16248414100159E-4</v>
      </c>
      <c r="AI418" s="223">
        <f t="shared" ca="1" si="625"/>
        <v>-1.6551074534847094E-4</v>
      </c>
      <c r="AJ418" s="223">
        <f t="shared" ca="1" si="626"/>
        <v>-2.7284047336995933E-4</v>
      </c>
      <c r="AK418" s="223">
        <f t="shared" ca="1" si="627"/>
        <v>7.2220100033306016E-5</v>
      </c>
      <c r="AL418" s="223">
        <f t="shared" ca="1" si="628"/>
        <v>2.9753424278626257E-4</v>
      </c>
      <c r="AM418" s="223">
        <f t="shared" ca="1" si="629"/>
        <v>2.9513932201906217E-5</v>
      </c>
      <c r="AN418" s="223">
        <f t="shared" ca="1" si="630"/>
        <v>-2.874427275983003E-4</v>
      </c>
      <c r="AO418" s="223">
        <f t="shared" ca="1" si="631"/>
        <v>-1.2779743544314166E-4</v>
      </c>
      <c r="AP418" s="223">
        <f t="shared" ca="1" si="632"/>
        <v>2.4374574571413543E-4</v>
      </c>
      <c r="AQ418" s="223">
        <f t="shared" ca="1" si="633"/>
        <v>2.1113990157229607E-4</v>
      </c>
      <c r="AR418" s="223">
        <f t="shared" ca="1" si="634"/>
        <v>-1.7155199298320861E-4</v>
      </c>
      <c r="AS418" s="223">
        <f t="shared" ca="1" si="635"/>
        <v>-2.6979760705430185E-4</v>
      </c>
      <c r="AT418" s="223">
        <f t="shared" ca="1" si="636"/>
        <v>7.9301776013181453E-5</v>
      </c>
      <c r="AU418" s="223">
        <f t="shared" ca="1" si="637"/>
        <v>2.9691276987282172E-4</v>
      </c>
      <c r="AV418" s="223">
        <f t="shared" ca="1" si="638"/>
        <v>2.2219759855838297E-5</v>
      </c>
      <c r="AW418" s="223">
        <f t="shared" ca="1" si="639"/>
        <v>-2.8931530564731275E-4</v>
      </c>
      <c r="AX418" s="223">
        <f t="shared" ca="1" si="640"/>
        <v>-1.2114354205729636E-4</v>
      </c>
      <c r="AY418" s="223">
        <f t="shared" ca="1" si="641"/>
        <v>2.4789344812485667E-4</v>
      </c>
      <c r="AZ418" s="223">
        <f t="shared" ca="1" si="642"/>
        <v>2.0590420626275549E-4</v>
      </c>
      <c r="BA418" s="223">
        <f t="shared" ca="1" si="643"/>
        <v>-1.7748990411211367E-4</v>
      </c>
      <c r="BB418" s="223">
        <f t="shared" ca="1" si="644"/>
        <v>-2.6659222474853723E-4</v>
      </c>
      <c r="BC418" s="223">
        <f t="shared" ca="1" si="645"/>
        <v>8.6335683568470958E-5</v>
      </c>
      <c r="BD418" s="223">
        <f t="shared" ca="1" si="646"/>
        <v>2.9611244780909321E-4</v>
      </c>
      <c r="BE418" s="223">
        <f t="shared" ca="1" si="647"/>
        <v>1.491220315728354E-5</v>
      </c>
      <c r="BF418" s="223">
        <f t="shared" ca="1" si="648"/>
        <v>-2.910136109743994E-4</v>
      </c>
      <c r="BG418" s="223">
        <f t="shared" ca="1" si="649"/>
        <v>-1.1441667633156262E-4</v>
      </c>
      <c r="BH418" s="223">
        <f t="shared" ca="1" si="650"/>
        <v>2.5189182879176055E-4</v>
      </c>
      <c r="BI418" s="223">
        <f t="shared" ca="1" si="651"/>
        <v>2.005444819586149E-4</v>
      </c>
      <c r="BJ418" s="223">
        <f t="shared" ca="1" si="652"/>
        <v>-1.8332090195955828E-4</v>
      </c>
      <c r="BK418" s="223">
        <f t="shared" ca="1" si="653"/>
        <v>-2.6322625725510928E-4</v>
      </c>
      <c r="BL418" s="223">
        <f t="shared" ca="1" si="654"/>
        <v>9.3317585736279982E-5</v>
      </c>
      <c r="BM418" s="223">
        <f t="shared" ca="1" si="655"/>
        <v>2.9513375867916192E-4</v>
      </c>
      <c r="BN418" s="223">
        <f t="shared" ca="1" si="656"/>
        <v>7.5956639051542928E-6</v>
      </c>
      <c r="BO418" s="223">
        <f t="shared" ca="1" si="657"/>
        <v>-2.925366205839354E-4</v>
      </c>
      <c r="BP418" s="223">
        <f t="shared" ca="1" si="658"/>
        <v>-1.0762089027832184E-4</v>
      </c>
      <c r="BQ418" s="223">
        <f t="shared" ca="1" si="659"/>
        <v>2.5573847923984012E-4</v>
      </c>
      <c r="BR418" s="223">
        <f t="shared" ca="1" si="660"/>
        <v>1.9506395715738358E-4</v>
      </c>
      <c r="BS418" s="223">
        <f t="shared" ca="1" si="661"/>
        <v>-1.890414741504725E-4</v>
      </c>
      <c r="BT418" s="223">
        <f t="shared" ca="1" si="662"/>
        <v>-2.597017321069767E-4</v>
      </c>
      <c r="BU418" s="223">
        <f t="shared" ca="1" si="663"/>
        <v>1.0024327687981078E-4</v>
      </c>
      <c r="BV418" s="223">
        <f t="shared" ca="1" si="664"/>
        <v>2.9397729200876434E-4</v>
      </c>
      <c r="BW418" s="223">
        <f t="shared" ca="1" si="665"/>
        <v>2.7454930910450069E-7</v>
      </c>
      <c r="BX418" s="223">
        <f t="shared" ca="1" si="666"/>
        <v>-2.9388341707188033E-4</v>
      </c>
      <c r="BY418" s="223">
        <f t="shared" ca="1" si="667"/>
        <v>-1.0076027742498562E-4</v>
      </c>
      <c r="BZ418" s="223">
        <f t="shared" ca="1" si="668"/>
        <v>2.5943108239070566E-4</v>
      </c>
      <c r="CA418" s="223">
        <f t="shared" ca="1" si="669"/>
        <v>1.894659331222718E-4</v>
      </c>
      <c r="CB418" s="223">
        <f t="shared" ca="1" si="670"/>
        <v>-1.9464817482607127E-4</v>
      </c>
      <c r="CC418" s="223">
        <f t="shared" ca="1" si="671"/>
        <v>-2.560207723462941E-4</v>
      </c>
      <c r="CD418" s="223">
        <f t="shared" ca="1" si="672"/>
        <v>1.0710858522168669E-4</v>
      </c>
      <c r="CE418" s="223">
        <f t="shared" ca="1" si="673"/>
        <v>2.926437444101804E-4</v>
      </c>
      <c r="CF418" s="223">
        <f t="shared" ca="1" si="674"/>
        <v>-7.0467306651830341E-6</v>
      </c>
      <c r="CG418" s="223">
        <f t="shared" ca="1" si="675"/>
        <v>-2.9505318917838995E-4</v>
      </c>
      <c r="CH418" s="223">
        <f t="shared" ca="1" si="676"/>
        <v>-9.3838970348194135E-5</v>
      </c>
      <c r="CI418" s="223">
        <f t="shared" ca="1" si="677"/>
        <v>2.6296741395829193E-4</v>
      </c>
      <c r="CJ418" s="223">
        <f t="shared" ca="1" si="678"/>
        <v>1.8375378189363473E-4</v>
      </c>
      <c r="CK418" s="223">
        <f t="shared" ca="1" si="679"/>
        <v>-2.0013762671952209E-4</v>
      </c>
      <c r="CL418" s="223">
        <f t="shared" ca="1" si="680"/>
        <v>-2.5218559524558333E-4</v>
      </c>
      <c r="CM418" s="223">
        <f t="shared" ca="1" si="681"/>
        <v>1.139093753568691E-4</v>
      </c>
      <c r="CN418" s="223">
        <f t="shared" ca="1" si="682"/>
        <v>2.9113391916261739E-4</v>
      </c>
      <c r="CO418" s="223">
        <f t="shared" ca="1" si="683"/>
        <v>-1.4363765952412103E-5</v>
      </c>
      <c r="CP418" s="223">
        <f t="shared" ca="1" si="684"/>
        <v>-2.9604523227648731E-4</v>
      </c>
      <c r="CQ418" s="223">
        <f t="shared" ca="1" si="685"/>
        <v>-8.6861138184529947E-5</v>
      </c>
      <c r="CR418" s="223">
        <f t="shared" ca="1" si="686"/>
        <v>2.6634534378869464E-4</v>
      </c>
      <c r="CS418" s="223">
        <f t="shared" ca="1" si="687"/>
        <v>1.7793094425778475E-4</v>
      </c>
      <c r="CT418" s="223">
        <f t="shared" ca="1" si="688"/>
        <v>-2.0550652319026189E-4</v>
      </c>
      <c r="CU418" s="223">
        <f t="shared" ca="1" si="689"/>
        <v>-2.4819851097212343E-4</v>
      </c>
      <c r="CV418" s="223">
        <f t="shared" ca="1" si="690"/>
        <v>1.2064155074368637E-4</v>
      </c>
      <c r="CW418" s="223">
        <f t="shared" ca="1" si="691"/>
        <v>2.8944872572835034E-4</v>
      </c>
      <c r="CX418" s="223">
        <f t="shared" ca="1" si="692"/>
        <v>-2.1672149044127224E-5</v>
      </c>
      <c r="CY418" s="223">
        <f t="shared" ca="1" si="693"/>
        <v>-2.9685894879650615E-4</v>
      </c>
      <c r="CZ418" s="223">
        <f t="shared" ca="1" si="694"/>
        <v>-7.9830984119174674E-5</v>
      </c>
      <c r="DA418" s="223">
        <f t="shared" ca="1" si="695"/>
        <v>2.6956283714329288E-4</v>
      </c>
      <c r="DB418" s="223">
        <f t="shared" ca="1" si="696"/>
        <v>1.720009276743771E-4</v>
      </c>
      <c r="DC418" s="223">
        <f t="shared" ca="1" si="697"/>
        <v>-2.1075163021581884E-4</v>
      </c>
      <c r="DD418" s="223">
        <f t="shared" ca="1" si="698"/>
        <v>-2.4406192119639397E-4</v>
      </c>
      <c r="DE418" s="223">
        <f t="shared" ca="1" si="699"/>
        <v>1.2730105617141379E-4</v>
      </c>
      <c r="DF418" s="223">
        <f t="shared" ca="1" si="700"/>
        <v>2.8758917920488844E-4</v>
      </c>
      <c r="DG418" s="223">
        <f t="shared" ca="1" si="701"/>
        <v>-2.8967477643632026E-5</v>
      </c>
      <c r="DH418" s="223">
        <f t="shared" ca="1" si="702"/>
        <v>-2.9749384858604103E-4</v>
      </c>
      <c r="DI418" s="223">
        <f t="shared" ca="1" si="703"/>
        <v>-7.2752742854054675E-5</v>
      </c>
      <c r="DJ418" s="223">
        <f t="shared" ca="1" si="704"/>
        <v>2.726179559243997E-4</v>
      </c>
      <c r="DK418" s="223">
        <f t="shared" ca="1" si="705"/>
        <v>1.6596730416366728E-4</v>
      </c>
      <c r="DL418" s="223">
        <f t="shared" ca="1" si="706"/>
        <v>-2.1586978833984478E-4</v>
      </c>
      <c r="DM418" s="223">
        <f t="shared" ca="1" si="707"/>
        <v>-2.3977831764539882E-4</v>
      </c>
      <c r="DN418" s="223">
        <f t="shared" ca="1" si="708"/>
        <v>1.3388388020299657E-4</v>
      </c>
      <c r="DO418" s="223">
        <f t="shared" ca="1" si="709"/>
        <v>2.8555639971352564E-4</v>
      </c>
      <c r="DP418" s="223">
        <f t="shared" ca="1" si="710"/>
        <v>-3.6245357317768001E-5</v>
      </c>
      <c r="DQ418" s="223">
        <f t="shared" ca="1" si="711"/>
        <v>-2.9794954920519905E-4</v>
      </c>
      <c r="DR418" s="223">
        <f t="shared" ca="1" si="712"/>
        <v>-6.5630678057039681E-5</v>
      </c>
      <c r="DS418" s="223">
        <f t="shared" ca="1" si="713"/>
        <v>2.7550885984269638E-4</v>
      </c>
      <c r="DT418" s="223">
        <f t="shared" ca="1" si="714"/>
        <v>1.5983370815484649E-4</v>
      </c>
      <c r="DU418" s="223">
        <f t="shared" ca="1" si="715"/>
        <v>-2.2085791457526605E-4</v>
      </c>
      <c r="DV418" s="223">
        <f t="shared" ca="1" si="716"/>
        <v>-2.35350280601748E-4</v>
      </c>
      <c r="DW418" s="223">
        <f t="shared" ca="1" si="717"/>
        <v>1.4038605759138581E-4</v>
      </c>
      <c r="DX418" s="223">
        <f t="shared" ca="1" si="718"/>
        <v>2.8335161172461686E-4</v>
      </c>
      <c r="DY418" s="223">
        <f t="shared" ca="1" si="719"/>
        <v>-4.3501404143948656E-5</v>
      </c>
      <c r="DZ418" s="223">
        <f t="shared" ca="1" si="720"/>
        <v>-2.982257761569672E-4</v>
      </c>
      <c r="EA418" s="223">
        <f t="shared" ca="1" si="721"/>
        <v>-5.8469079793652235E-5</v>
      </c>
      <c r="EB418" s="223">
        <f t="shared" ca="1" si="722"/>
        <v>2.7823380752576698E-4</v>
      </c>
      <c r="EC418" s="223">
        <f t="shared" ca="1" si="723"/>
        <v>1.5360383429680052E-4</v>
      </c>
      <c r="ED418" s="223">
        <f t="shared" ca="1" si="724"/>
        <v>-2.2571300426135657E-4</v>
      </c>
      <c r="EE418" s="223">
        <f t="shared" ca="1" si="725"/>
        <v>-2.3078047734937152E-4</v>
      </c>
      <c r="EF418" s="223">
        <f t="shared" ca="1" si="726"/>
        <v>1.4680367166805479E-4</v>
      </c>
      <c r="EG418" s="223">
        <f t="shared" ca="1" si="727"/>
        <v>2.8097614332000436E-4</v>
      </c>
      <c r="EH418" s="223">
        <f t="shared" ca="1" si="728"/>
        <v>-5.0731247350903634E-5</v>
      </c>
      <c r="EI418" s="223">
        <f t="shared" ca="1" si="729"/>
        <v>-2.9832236305255829E-4</v>
      </c>
      <c r="EJ418" s="223">
        <f t="shared" ca="1" si="730"/>
        <v>-5.1272261942896782E-5</v>
      </c>
      <c r="EK418" s="223">
        <f t="shared" ca="1" si="731"/>
        <v>2.8079115756701625E-4</v>
      </c>
      <c r="EL418" s="223">
        <f t="shared" ca="1" si="732"/>
        <v>1.4728143523259142E-4</v>
      </c>
      <c r="EM418" s="223">
        <f t="shared" ca="1" si="733"/>
        <v>-2.3043213287363284E-4</v>
      </c>
      <c r="EN418" s="223">
        <f t="shared" ca="1" si="734"/>
        <v>-2.2607166056687756E-4</v>
      </c>
      <c r="EO418" s="223">
        <f t="shared" ca="1" si="735"/>
        <v>1.5313285670225378E-4</v>
      </c>
      <c r="EP418" s="223">
        <f t="shared" ca="1" si="736"/>
        <v>2.7843142539303052E-4</v>
      </c>
      <c r="EQ418" s="223">
        <f t="shared" ca="1" si="737"/>
        <v>-5.7930531951417942E-5</v>
      </c>
      <c r="ER418" s="223">
        <f t="shared" ca="1" si="738"/>
        <v>-2.9823925171163835E-4</v>
      </c>
      <c r="ES418" s="223">
        <f t="shared" ca="1" si="739"/>
        <v>-4.4044559598740312E-5</v>
      </c>
      <c r="ET418" s="223">
        <f t="shared" ca="1" si="740"/>
        <v>2.831793695144048E-4</v>
      </c>
      <c r="EU418" s="223">
        <f t="shared" ca="1" si="741"/>
        <v>1.4087031933901327E-4</v>
      </c>
      <c r="EV418" s="223">
        <f t="shared" ca="1" si="742"/>
        <v>-2.3501245778547846E-4</v>
      </c>
      <c r="EW418" s="223">
        <f t="shared" ca="1" si="743"/>
        <v>-2.2122666666942199E-4</v>
      </c>
      <c r="EX418" s="223">
        <f t="shared" ca="1" si="744"/>
        <v>1.593698002295745E-4</v>
      </c>
      <c r="EY418" s="223">
        <f t="shared" ca="1" si="745"/>
        <v>2.7571899078662152E-4</v>
      </c>
      <c r="EZ418" s="223">
        <f t="shared" ca="1" si="746"/>
        <v>-6.5094921365646834E-5</v>
      </c>
      <c r="FA418" s="223">
        <f t="shared" ca="1" si="747"/>
        <v>-2.9797649219737122E-4</v>
      </c>
      <c r="FB418" s="223">
        <f t="shared" ca="1" si="748"/>
        <v>-3.6790326458813682E-5</v>
      </c>
      <c r="FC418" s="223">
        <f t="shared" ca="1" si="749"/>
        <v>2.8539700479835643E-4</v>
      </c>
      <c r="FD418" s="223">
        <f t="shared" ca="1" si="750"/>
        <v>1.3437434843253845E-4</v>
      </c>
      <c r="FE418" s="223">
        <f t="shared" ca="1" si="751"/>
        <v>-2.3945121998043587E-4</v>
      </c>
      <c r="FF418" s="223">
        <f t="shared" ca="1" si="752"/>
        <v>-2.162484141001626E-4</v>
      </c>
      <c r="FG418" s="223">
        <f t="shared" ca="1" si="753"/>
        <v>1.6551074534846481E-4</v>
      </c>
      <c r="FH418" s="223">
        <f t="shared" ca="1" si="754"/>
        <v>2.7284047336995976E-4</v>
      </c>
      <c r="FI418" s="223">
        <f t="shared" ca="1" si="755"/>
        <v>-7.2220100033300921E-5</v>
      </c>
      <c r="FJ418" s="223">
        <f t="shared" ca="1" si="756"/>
        <v>-2.9753424278626311E-4</v>
      </c>
      <c r="FK418" s="223">
        <f t="shared" ca="1" si="757"/>
        <v>-2.951393220190722E-5</v>
      </c>
      <c r="FL418" s="223">
        <f t="shared" ca="1" si="758"/>
        <v>2.8744272759829889E-4</v>
      </c>
      <c r="FM418" s="223">
        <f t="shared" ca="1" si="759"/>
        <v>1.2779743544314836E-4</v>
      </c>
      <c r="FN418" s="223">
        <f t="shared" ca="1" si="760"/>
        <v>-2.4374574571413486E-4</v>
      </c>
      <c r="FO418" s="223">
        <f t="shared" ca="1" si="761"/>
        <v>-2.1113990157229829E-4</v>
      </c>
      <c r="FP418" s="223">
        <f t="shared" ca="1" si="762"/>
        <v>1.7155199298320259E-4</v>
      </c>
      <c r="FQ418" s="223">
        <f t="shared" ca="1" si="763"/>
        <v>2.6979760705430592E-4</v>
      </c>
      <c r="FR418" s="223">
        <f t="shared" ca="1" si="764"/>
        <v>-7.9301776013178418E-5</v>
      </c>
      <c r="FS418" s="223">
        <f t="shared" ca="1" si="765"/>
        <v>-2.9691276987282237E-4</v>
      </c>
      <c r="FT418" s="223">
        <f t="shared" ca="1" si="766"/>
        <v>-2.2219759855847756E-5</v>
      </c>
      <c r="FU418" s="223">
        <f t="shared" ca="1" si="767"/>
        <v>2.8931530564731199E-4</v>
      </c>
      <c r="FV418" s="223">
        <f t="shared" ca="1" si="768"/>
        <v>1.2114354205730117E-4</v>
      </c>
      <c r="FW418" s="223">
        <f t="shared" ca="1" si="769"/>
        <v>-2.4789344812485136E-4</v>
      </c>
      <c r="FX418" s="223">
        <f t="shared" ca="1" si="770"/>
        <v>-2.0590420626275625E-4</v>
      </c>
      <c r="FY418" s="223">
        <f t="shared" ca="1" si="771"/>
        <v>1.7748990411210945E-4</v>
      </c>
      <c r="FZ418" s="223">
        <f t="shared" ca="1" si="772"/>
        <v>2.6659222474854146E-4</v>
      </c>
      <c r="GA418" s="223">
        <f t="shared" ca="1" si="773"/>
        <v>-8.6335683568469982E-5</v>
      </c>
      <c r="GB418" s="223">
        <f t="shared" ca="1" si="774"/>
        <v>-2.9611244780909391E-4</v>
      </c>
      <c r="GC418" s="223">
        <f t="shared" ca="1" si="775"/>
        <v>-1.4912203157293054E-5</v>
      </c>
      <c r="GD418" s="223">
        <f t="shared" ca="1" si="776"/>
        <v>2.9101361097439918E-4</v>
      </c>
      <c r="GE418" s="223">
        <f t="shared" ca="1" si="777"/>
        <v>1.1441667633156749E-4</v>
      </c>
      <c r="GF418" s="223">
        <f t="shared" ca="1" si="778"/>
        <v>-2.5189182879175546E-4</v>
      </c>
      <c r="GG418" s="223">
        <f t="shared" ca="1" si="779"/>
        <v>-2.0054448195862195E-4</v>
      </c>
      <c r="GH418" s="223">
        <f t="shared" ca="1" si="780"/>
        <v>1.8332090195954747E-4</v>
      </c>
      <c r="GI418" s="223">
        <f t="shared" ca="1" si="781"/>
        <v>2.6322625725510977E-4</v>
      </c>
      <c r="GJ418" s="223">
        <f t="shared" ca="1" si="782"/>
        <v>-9.331758573627902E-5</v>
      </c>
      <c r="GK418" s="223">
        <f t="shared" ca="1" si="783"/>
        <v>-2.9513375867916267E-4</v>
      </c>
      <c r="GL418" s="223">
        <f t="shared" ca="1" si="784"/>
        <v>-7.5956639051595512E-6</v>
      </c>
      <c r="GM418" s="223">
        <f t="shared" ca="1" si="785"/>
        <v>2.925366205839335E-4</v>
      </c>
      <c r="GN418" s="223">
        <f t="shared" ca="1" si="786"/>
        <v>1.0762089027833463E-4</v>
      </c>
      <c r="GO418" s="223">
        <f t="shared" ca="1" si="787"/>
        <v>-2.557384792398418E-4</v>
      </c>
      <c r="GP418" s="223">
        <f t="shared" ca="1" si="788"/>
        <v>-1.9506395715738437E-4</v>
      </c>
      <c r="GQ418" s="223">
        <f t="shared" ca="1" si="789"/>
        <v>1.8904147415046844E-4</v>
      </c>
      <c r="GR418" s="223">
        <f t="shared" ca="1" si="790"/>
        <v>2.597017321069793E-4</v>
      </c>
      <c r="GS418" s="223">
        <f t="shared" ca="1" si="791"/>
        <v>-1.0024327687980182E-4</v>
      </c>
      <c r="GT418" s="223">
        <f t="shared" ca="1" si="792"/>
        <v>-2.9397729200876662E-4</v>
      </c>
      <c r="GU418" s="223">
        <f t="shared" ca="1" si="793"/>
        <v>-2.7454930910127519E-7</v>
      </c>
      <c r="GV418" s="223">
        <f t="shared" ca="1" si="794"/>
        <v>2.9388341707188017E-4</v>
      </c>
      <c r="GW418" s="223">
        <f t="shared" ca="1" si="795"/>
        <v>1.0076027742498662E-4</v>
      </c>
      <c r="GX418" s="223">
        <f t="shared" ca="1" si="796"/>
        <v>-2.5943108239070306E-4</v>
      </c>
      <c r="GY418" s="223">
        <f t="shared" ca="1" si="797"/>
        <v>-1.8946593312227914E-4</v>
      </c>
      <c r="GZ418" s="223">
        <f t="shared" ca="1" si="798"/>
        <v>1.9464817482606404E-4</v>
      </c>
      <c r="HA418" s="223">
        <f t="shared" ca="1" si="799"/>
        <v>2.5602077234629242E-4</v>
      </c>
      <c r="HB418" s="223">
        <f t="shared" ca="1" si="800"/>
        <v>-1.0710858522168576E-4</v>
      </c>
      <c r="HC418" s="223">
        <f t="shared" ca="1" si="801"/>
        <v>-2.9264374441018062E-4</v>
      </c>
      <c r="HD418" s="223">
        <f t="shared" ca="1" si="802"/>
        <v>7.0467306651777757E-6</v>
      </c>
      <c r="HE418" s="223">
        <f t="shared" ca="1" si="803"/>
        <v>2.9505318917838854E-4</v>
      </c>
      <c r="HF418" s="223">
        <f t="shared" ca="1" si="804"/>
        <v>9.3838970348203134E-5</v>
      </c>
      <c r="HG418" s="223">
        <f t="shared" ca="1" si="805"/>
        <v>-2.6296741395828542E-4</v>
      </c>
      <c r="HH418" s="223">
        <f t="shared" ca="1" si="806"/>
        <v>-1.8375378189363555E-4</v>
      </c>
      <c r="HI418" s="223">
        <f t="shared" ca="1" si="807"/>
        <v>2.0013762671952133E-4</v>
      </c>
      <c r="HJ418" s="223">
        <f t="shared" ca="1" si="808"/>
        <v>2.5218559524558615E-4</v>
      </c>
      <c r="HK418" s="223">
        <f t="shared" ca="1" si="809"/>
        <v>-1.1390937535686424E-4</v>
      </c>
      <c r="HL418" s="223">
        <f t="shared" ca="1" si="810"/>
        <v>-2.9113391916261945E-4</v>
      </c>
      <c r="HM418" s="223">
        <f t="shared" ca="1" si="811"/>
        <v>1.4363765952398388E-5</v>
      </c>
      <c r="HN418" s="223">
        <f t="shared" ca="1" si="812"/>
        <v>2.9604523227648769E-4</v>
      </c>
      <c r="HO418" s="223">
        <f t="shared" ca="1" si="813"/>
        <v>8.686113818453095E-5</v>
      </c>
      <c r="HP418" s="223">
        <f t="shared" ca="1" si="814"/>
        <v>-2.6634534378869226E-4</v>
      </c>
      <c r="HQ418" s="223">
        <f t="shared" ca="1" si="815"/>
        <v>-1.7793094425778898E-4</v>
      </c>
      <c r="HR418" s="223">
        <f t="shared" ca="1" si="816"/>
        <v>2.0550652319025807E-4</v>
      </c>
      <c r="HS418" s="223">
        <f t="shared" ca="1" si="817"/>
        <v>2.4819851097213102E-4</v>
      </c>
      <c r="HT418" s="223">
        <f t="shared" ca="1" si="818"/>
        <v>-1.2064155074368931E-4</v>
      </c>
      <c r="HU418" s="223">
        <f t="shared" ca="1" si="819"/>
        <v>-2.8944872572834958E-4</v>
      </c>
      <c r="HV418" s="223">
        <f t="shared" ca="1" si="820"/>
        <v>2.1672149044121966E-5</v>
      </c>
      <c r="HW418" s="223">
        <f t="shared" ca="1" si="821"/>
        <v>2.9685894879650561E-4</v>
      </c>
      <c r="HX418" s="223">
        <f t="shared" ca="1" si="822"/>
        <v>7.9830984119179756E-5</v>
      </c>
      <c r="HY418" s="223">
        <f t="shared" ca="1" si="823"/>
        <v>-2.6956283714328703E-4</v>
      </c>
      <c r="HZ418" s="223">
        <f t="shared" ca="1" si="824"/>
        <v>-1.7200092767437444E-4</v>
      </c>
      <c r="IA418" s="223">
        <f t="shared" ca="1" si="825"/>
        <v>2.1075163021582109E-4</v>
      </c>
      <c r="IB418" s="223">
        <f t="shared" ca="1" si="826"/>
        <v>2.4406192119639698E-4</v>
      </c>
      <c r="IC418" s="223">
        <f t="shared" ca="1" si="827"/>
        <v>-1.2730105617140899E-4</v>
      </c>
      <c r="ID418" s="223">
        <f t="shared" ca="1" si="828"/>
        <v>-2.8758917920488985E-4</v>
      </c>
      <c r="IE418" s="223">
        <f t="shared" ca="1" si="829"/>
        <v>3.9906559553694429E-6</v>
      </c>
      <c r="IF418" s="223">
        <f t="shared" ca="1" si="830"/>
        <v>2.9749384858604E-4</v>
      </c>
      <c r="IG418" s="223">
        <f t="shared" ca="1" si="831"/>
        <v>7.2752742854051585E-5</v>
      </c>
      <c r="IH418" s="223">
        <f t="shared" ca="1" si="832"/>
        <v>-2.7261795592439759E-4</v>
      </c>
      <c r="II418" s="223">
        <f t="shared" ca="1" si="833"/>
        <v>-1.6596730416367167E-4</v>
      </c>
      <c r="IJ418" s="223">
        <f t="shared" ca="1" si="834"/>
        <v>2.1586978833984112E-4</v>
      </c>
      <c r="IK418" s="223">
        <f t="shared" ca="1" si="835"/>
        <v>2.3977831764540697E-4</v>
      </c>
      <c r="IL418" s="223">
        <f t="shared" ca="1" si="836"/>
        <v>-1.3388388020298429E-4</v>
      </c>
      <c r="IM418" s="223">
        <f t="shared" ca="1" si="837"/>
        <v>-2.8555639971352472E-4</v>
      </c>
      <c r="IN418" s="223">
        <f t="shared" ca="1" si="838"/>
        <v>3.6245357317762797E-5</v>
      </c>
      <c r="IO418" s="223">
        <f t="shared" ca="1" si="839"/>
        <v>2.9794954920519883E-4</v>
      </c>
      <c r="IP418" s="223">
        <f t="shared" ca="1" si="840"/>
        <v>6.5630678057044804E-5</v>
      </c>
      <c r="IQ418" s="223">
        <f t="shared" ca="1" si="841"/>
        <v>-2.7550885984269438E-4</v>
      </c>
      <c r="IR418" s="223">
        <f t="shared" ca="1" si="842"/>
        <v>-1.5983370815485806E-4</v>
      </c>
      <c r="IS418" s="223">
        <f t="shared" ca="1" si="843"/>
        <v>2.2085791457526825E-4</v>
      </c>
      <c r="IT418" s="223">
        <f t="shared" ca="1" si="844"/>
        <v>2.3535028060174605E-4</v>
      </c>
      <c r="IU418" s="223">
        <f t="shared" ca="1" si="845"/>
        <v>-1.4038605759138118E-4</v>
      </c>
      <c r="IV418" s="223">
        <f t="shared" ca="1" si="846"/>
        <v>-2.8335161172461849E-4</v>
      </c>
      <c r="IW418" s="223">
        <f t="shared" ca="1" si="847"/>
        <v>4.3501404143943452E-5</v>
      </c>
      <c r="IX418" s="223">
        <f t="shared" ca="1" si="848"/>
        <v>2.9822577615696682E-4</v>
      </c>
      <c r="IY418" s="223">
        <f t="shared" ca="1" si="849"/>
        <v>5.8469079793649063E-5</v>
      </c>
      <c r="IZ418" s="223">
        <f t="shared" ca="1" si="850"/>
        <v>-2.7823380752576817E-4</v>
      </c>
      <c r="JA418" s="223">
        <f t="shared" ca="1" si="851"/>
        <v>-1.5360383429680502E-4</v>
      </c>
      <c r="JB418" s="223">
        <f t="shared" ca="1" si="852"/>
        <v>2.2571300426135312E-4</v>
      </c>
    </row>
    <row r="419" spans="2:262">
      <c r="B419" s="230">
        <v>58</v>
      </c>
      <c r="C419" s="229">
        <f t="shared" si="853"/>
        <v>1.1328125000000006E-3</v>
      </c>
      <c r="D419" s="226">
        <f t="shared" ca="1" si="597"/>
        <v>50.054581487132396</v>
      </c>
      <c r="E419" s="225">
        <f ca="1">BL361</f>
        <v>5.4581487132393081E-2</v>
      </c>
      <c r="F419" s="224">
        <v>58</v>
      </c>
      <c r="G419" s="223">
        <f t="shared" ca="1" si="854"/>
        <v>-1.8569326881616048E-4</v>
      </c>
      <c r="H419" s="223">
        <f t="shared" ca="1" si="598"/>
        <v>1.0492217237962328E-4</v>
      </c>
      <c r="I419" s="223">
        <f t="shared" ca="1" si="599"/>
        <v>2.1648382908445924E-4</v>
      </c>
      <c r="J419" s="223">
        <f t="shared" ca="1" si="600"/>
        <v>-4.1392622472671009E-5</v>
      </c>
      <c r="K419" s="223">
        <f t="shared" ca="1" si="601"/>
        <v>-2.286309473531926E-4</v>
      </c>
      <c r="L419" s="223">
        <f t="shared" ca="1" si="602"/>
        <v>-2.5701632287954772E-5</v>
      </c>
      <c r="M419" s="223">
        <f t="shared" ca="1" si="603"/>
        <v>2.2108852195341493E-4</v>
      </c>
      <c r="N419" s="223">
        <f t="shared" ca="1" si="604"/>
        <v>9.0582479733673056E-5</v>
      </c>
      <c r="O419" s="223">
        <f t="shared" ca="1" si="605"/>
        <v>-1.9450610149608494E-4</v>
      </c>
      <c r="P419" s="223">
        <f t="shared" ca="1" si="606"/>
        <v>-1.4766242484763945E-4</v>
      </c>
      <c r="Q419" s="223">
        <f t="shared" ca="1" si="607"/>
        <v>1.5117294618183808E-4</v>
      </c>
      <c r="R419" s="223">
        <f t="shared" ca="1" si="608"/>
        <v>1.9202578108379179E-4</v>
      </c>
      <c r="S419" s="223">
        <f t="shared" ca="1" si="609"/>
        <v>-9.4820878249665555E-5</v>
      </c>
      <c r="T419" s="223">
        <f t="shared" ca="1" si="610"/>
        <v>-2.1985200599148675E-4</v>
      </c>
      <c r="U419" s="223">
        <f t="shared" ca="1" si="611"/>
        <v>3.0302899951477973E-5</v>
      </c>
      <c r="V419" s="223">
        <f t="shared" ca="1" si="612"/>
        <v>2.2874472376599418E-4</v>
      </c>
      <c r="W419" s="223">
        <f t="shared" ca="1" si="613"/>
        <v>3.6824743743211805E-5</v>
      </c>
      <c r="X419" s="223">
        <f t="shared" ca="1" si="614"/>
        <v>-2.1793809952371703E-4</v>
      </c>
      <c r="Y419" s="223">
        <f t="shared" ca="1" si="615"/>
        <v>-1.007810652332413E-4</v>
      </c>
      <c r="Z419" s="223">
        <f t="shared" ca="1" si="616"/>
        <v>1.8836279248813661E-4</v>
      </c>
      <c r="AA419" s="223">
        <f t="shared" ca="1" si="617"/>
        <v>1.5605818905628399E-4</v>
      </c>
      <c r="AB419" s="223">
        <f t="shared" ca="1" si="618"/>
        <v>-1.425658082423901E-4</v>
      </c>
      <c r="AC419" s="223">
        <f t="shared" ca="1" si="619"/>
        <v>-1.9789568642531951E-4</v>
      </c>
      <c r="AD419" s="223">
        <f t="shared" ca="1" si="620"/>
        <v>8.4491152318676147E-5</v>
      </c>
      <c r="AE419" s="223">
        <f t="shared" ca="1" si="621"/>
        <v>2.2269054015931945E-4</v>
      </c>
      <c r="AF419" s="223">
        <f t="shared" ca="1" si="622"/>
        <v>-1.9140175090080858E-5</v>
      </c>
      <c r="AG419" s="223">
        <f t="shared" ca="1" si="623"/>
        <v>-2.2830743410357196E-4</v>
      </c>
      <c r="AH419" s="223">
        <f t="shared" ca="1" si="624"/>
        <v>-4.7859141165325635E-5</v>
      </c>
      <c r="AI419" s="223">
        <f t="shared" ca="1" si="625"/>
        <v>2.1426264512314322E-4</v>
      </c>
      <c r="AJ419" s="223">
        <f t="shared" ca="1" si="626"/>
        <v>1.1073686031928466E-4</v>
      </c>
      <c r="AK419" s="223">
        <f t="shared" ca="1" si="627"/>
        <v>-1.8176570101445183E-4</v>
      </c>
      <c r="AL419" s="223">
        <f t="shared" ca="1" si="628"/>
        <v>-1.6407799541840839E-4</v>
      </c>
      <c r="AM419" s="223">
        <f t="shared" ca="1" si="629"/>
        <v>1.3361521678359649E-4</v>
      </c>
      <c r="AN419" s="223">
        <f t="shared" ca="1" si="630"/>
        <v>2.0328884372463452E-4</v>
      </c>
      <c r="AO419" s="223">
        <f t="shared" ca="1" si="631"/>
        <v>-7.3957879801201642E-5</v>
      </c>
      <c r="AP419" s="223">
        <f t="shared" ca="1" si="632"/>
        <v>-2.2499259331052035E-4</v>
      </c>
      <c r="AQ419" s="223">
        <f t="shared" ca="1" si="633"/>
        <v>7.9313398704120491E-6</v>
      </c>
      <c r="AR419" s="223">
        <f t="shared" ca="1" si="634"/>
        <v>2.2732013183502492E-4</v>
      </c>
      <c r="AS419" s="223">
        <f t="shared" ca="1" si="635"/>
        <v>5.8778241724404923E-5</v>
      </c>
      <c r="AT419" s="223">
        <f t="shared" ca="1" si="636"/>
        <v>-2.1007101324327723E-4</v>
      </c>
      <c r="AU419" s="223">
        <f t="shared" ca="1" si="637"/>
        <v>-1.204258806094154E-4</v>
      </c>
      <c r="AV419" s="223">
        <f t="shared" ca="1" si="638"/>
        <v>1.7473072004622813E-4</v>
      </c>
      <c r="AW419" s="223">
        <f t="shared" ca="1" si="639"/>
        <v>1.7170252351803535E-4</v>
      </c>
      <c r="AX419" s="223">
        <f t="shared" ca="1" si="640"/>
        <v>-1.2434273456425978E-4</v>
      </c>
      <c r="AY419" s="223">
        <f t="shared" ca="1" si="641"/>
        <v>-2.0819226039341712E-4</v>
      </c>
      <c r="AZ419" s="223">
        <f t="shared" ca="1" si="642"/>
        <v>6.3246436273340924E-5</v>
      </c>
      <c r="BA419" s="223">
        <f t="shared" ca="1" si="643"/>
        <v>2.2675261959741286E-4</v>
      </c>
      <c r="BB419" s="223">
        <f t="shared" ca="1" si="644"/>
        <v>3.2966026417111685E-6</v>
      </c>
      <c r="BC419" s="223">
        <f t="shared" ca="1" si="645"/>
        <v>-2.2578519545799516E-4</v>
      </c>
      <c r="BD419" s="223">
        <f t="shared" ca="1" si="646"/>
        <v>-6.9555740350807333E-5</v>
      </c>
      <c r="BE419" s="223">
        <f t="shared" ca="1" si="647"/>
        <v>2.0537330189245988E-4</v>
      </c>
      <c r="BF419" s="223">
        <f t="shared" ca="1" si="648"/>
        <v>1.2982478440509671E-4</v>
      </c>
      <c r="BG419" s="223">
        <f t="shared" ca="1" si="649"/>
        <v>-1.672747974688106E-4</v>
      </c>
      <c r="BH419" s="223">
        <f t="shared" ca="1" si="650"/>
        <v>-1.7891340519914247E-4</v>
      </c>
      <c r="BI419" s="223">
        <f t="shared" ca="1" si="651"/>
        <v>1.1477069980622194E-4</v>
      </c>
      <c r="BJ419" s="223">
        <f t="shared" ca="1" si="652"/>
        <v>2.1259412367142367E-4</v>
      </c>
      <c r="BK419" s="223">
        <f t="shared" ca="1" si="653"/>
        <v>-5.2382626540762591E-5</v>
      </c>
      <c r="BL419" s="223">
        <f t="shared" ca="1" si="654"/>
        <v>-2.2796637896251137E-4</v>
      </c>
      <c r="BM419" s="223">
        <f t="shared" ca="1" si="655"/>
        <v>-1.4516603349317334E-5</v>
      </c>
      <c r="BN419" s="223">
        <f t="shared" ca="1" si="656"/>
        <v>2.2370632276865968E-4</v>
      </c>
      <c r="BO419" s="223">
        <f t="shared" ca="1" si="657"/>
        <v>8.0165673106336689E-5</v>
      </c>
      <c r="BP419" s="223">
        <f t="shared" ca="1" si="658"/>
        <v>-2.0018082826880686E-4</v>
      </c>
      <c r="BQ419" s="223">
        <f t="shared" ca="1" si="659"/>
        <v>-1.3891092892383541E-4</v>
      </c>
      <c r="BR419" s="223">
        <f t="shared" ca="1" si="660"/>
        <v>1.5941589525274779E-4</v>
      </c>
      <c r="BS419" s="223">
        <f t="shared" ca="1" si="661"/>
        <v>1.8569326881616137E-4</v>
      </c>
      <c r="BT419" s="223">
        <f t="shared" ca="1" si="662"/>
        <v>-1.0492217237962348E-4</v>
      </c>
      <c r="BU419" s="223">
        <f t="shared" ca="1" si="663"/>
        <v>-2.1648382908445965E-4</v>
      </c>
      <c r="BV419" s="223">
        <f t="shared" ca="1" si="664"/>
        <v>4.1392622472671402E-5</v>
      </c>
      <c r="BW419" s="223">
        <f t="shared" ca="1" si="665"/>
        <v>2.286309473531926E-4</v>
      </c>
      <c r="BX419" s="223">
        <f t="shared" ca="1" si="666"/>
        <v>2.5701632287953945E-5</v>
      </c>
      <c r="BY419" s="223">
        <f t="shared" ca="1" si="667"/>
        <v>-2.2108852195341472E-4</v>
      </c>
      <c r="BZ419" s="223">
        <f t="shared" ca="1" si="668"/>
        <v>-9.058247973367231E-5</v>
      </c>
      <c r="CA419" s="223">
        <f t="shared" ca="1" si="669"/>
        <v>1.9450610149608451E-4</v>
      </c>
      <c r="CB419" s="223">
        <f t="shared" ca="1" si="670"/>
        <v>1.4766242484763885E-4</v>
      </c>
      <c r="CC419" s="223">
        <f t="shared" ca="1" si="671"/>
        <v>-1.5117294618183778E-4</v>
      </c>
      <c r="CD419" s="223">
        <f t="shared" ca="1" si="672"/>
        <v>-1.9202578108379093E-4</v>
      </c>
      <c r="CE419" s="223">
        <f t="shared" ca="1" si="673"/>
        <v>9.4820878249665555E-5</v>
      </c>
      <c r="CF419" s="223">
        <f t="shared" ca="1" si="674"/>
        <v>2.1985200599148629E-4</v>
      </c>
      <c r="CG419" s="223">
        <f t="shared" ca="1" si="675"/>
        <v>-3.0302899951477973E-5</v>
      </c>
      <c r="CH419" s="223">
        <f t="shared" ca="1" si="676"/>
        <v>-2.287447237659942E-4</v>
      </c>
      <c r="CI419" s="223">
        <f t="shared" ca="1" si="677"/>
        <v>-3.6824743743211805E-5</v>
      </c>
      <c r="CJ419" s="223">
        <f t="shared" ca="1" si="678"/>
        <v>2.1793809952371654E-4</v>
      </c>
      <c r="CK419" s="223">
        <f t="shared" ca="1" si="679"/>
        <v>1.007810652332413E-4</v>
      </c>
      <c r="CL419" s="223">
        <f t="shared" ca="1" si="680"/>
        <v>-1.8836279248813569E-4</v>
      </c>
      <c r="CM419" s="223">
        <f t="shared" ca="1" si="681"/>
        <v>-1.5605818905628342E-4</v>
      </c>
      <c r="CN419" s="223">
        <f t="shared" ca="1" si="682"/>
        <v>1.4256580824238945E-4</v>
      </c>
      <c r="CO419" s="223">
        <f t="shared" ca="1" si="683"/>
        <v>1.9789568642531951E-4</v>
      </c>
      <c r="CP419" s="223">
        <f t="shared" ca="1" si="684"/>
        <v>-8.4491152318676147E-5</v>
      </c>
      <c r="CQ419" s="223">
        <f t="shared" ca="1" si="685"/>
        <v>-2.2269054015931907E-4</v>
      </c>
      <c r="CR419" s="223">
        <f t="shared" ca="1" si="686"/>
        <v>1.9140175090080858E-5</v>
      </c>
      <c r="CS419" s="223">
        <f t="shared" ca="1" si="687"/>
        <v>2.2830743410357201E-4</v>
      </c>
      <c r="CT419" s="223">
        <f t="shared" ca="1" si="688"/>
        <v>4.7859141165322437E-5</v>
      </c>
      <c r="CU419" s="223">
        <f t="shared" ca="1" si="689"/>
        <v>-2.1426264512314268E-4</v>
      </c>
      <c r="CV419" s="223">
        <f t="shared" ca="1" si="690"/>
        <v>-1.1073686031928466E-4</v>
      </c>
      <c r="CW419" s="223">
        <f t="shared" ca="1" si="691"/>
        <v>1.817657010144528E-4</v>
      </c>
      <c r="CX419" s="223">
        <f t="shared" ca="1" si="692"/>
        <v>1.6407799541841067E-4</v>
      </c>
      <c r="CY419" s="223">
        <f t="shared" ca="1" si="693"/>
        <v>-1.3361521678359519E-4</v>
      </c>
      <c r="CZ419" s="223">
        <f t="shared" ca="1" si="694"/>
        <v>-2.0328884372463452E-4</v>
      </c>
      <c r="DA419" s="223">
        <f t="shared" ca="1" si="695"/>
        <v>7.3957879801203174E-5</v>
      </c>
      <c r="DB419" s="223">
        <f t="shared" ca="1" si="696"/>
        <v>2.2499259331052094E-4</v>
      </c>
      <c r="DC419" s="223">
        <f t="shared" ca="1" si="697"/>
        <v>-7.9313398704104228E-6</v>
      </c>
      <c r="DD419" s="223">
        <f t="shared" ca="1" si="698"/>
        <v>-2.2732013183502492E-4</v>
      </c>
      <c r="DE419" s="223">
        <f t="shared" ca="1" si="699"/>
        <v>-5.877824172440335E-5</v>
      </c>
      <c r="DF419" s="223">
        <f t="shared" ca="1" si="700"/>
        <v>2.1007101324327593E-4</v>
      </c>
      <c r="DG419" s="223">
        <f t="shared" ca="1" si="701"/>
        <v>1.204258806094154E-4</v>
      </c>
      <c r="DH419" s="223">
        <f t="shared" ca="1" si="702"/>
        <v>-1.7473072004622919E-4</v>
      </c>
      <c r="DI419" s="223">
        <f t="shared" ca="1" si="703"/>
        <v>-1.7170252351803318E-4</v>
      </c>
      <c r="DJ419" s="223">
        <f t="shared" ca="1" si="704"/>
        <v>1.2434273456425843E-4</v>
      </c>
      <c r="DK419" s="223">
        <f t="shared" ca="1" si="705"/>
        <v>2.0819226039341712E-4</v>
      </c>
      <c r="DL419" s="223">
        <f t="shared" ca="1" si="706"/>
        <v>-6.3246436273340924E-5</v>
      </c>
      <c r="DM419" s="223">
        <f t="shared" ca="1" si="707"/>
        <v>-2.2675261959741243E-4</v>
      </c>
      <c r="DN419" s="223">
        <f t="shared" ca="1" si="708"/>
        <v>-3.2966026417111685E-6</v>
      </c>
      <c r="DO419" s="223">
        <f t="shared" ca="1" si="709"/>
        <v>2.2578519545799516E-4</v>
      </c>
      <c r="DP419" s="223">
        <f t="shared" ca="1" si="710"/>
        <v>6.9555740350804243E-5</v>
      </c>
      <c r="DQ419" s="223">
        <f t="shared" ca="1" si="711"/>
        <v>-2.0537330189245845E-4</v>
      </c>
      <c r="DR419" s="223">
        <f t="shared" ca="1" si="712"/>
        <v>-1.2982478440509671E-4</v>
      </c>
      <c r="DS419" s="223">
        <f t="shared" ca="1" si="713"/>
        <v>1.672747974688106E-4</v>
      </c>
      <c r="DT419" s="223">
        <f t="shared" ca="1" si="714"/>
        <v>1.7891340519914044E-4</v>
      </c>
      <c r="DU419" s="223">
        <f t="shared" ca="1" si="715"/>
        <v>-1.1477069980621913E-4</v>
      </c>
      <c r="DV419" s="223">
        <f t="shared" ca="1" si="716"/>
        <v>-2.1259412367142367E-4</v>
      </c>
      <c r="DW419" s="223">
        <f t="shared" ca="1" si="717"/>
        <v>5.2382626540762591E-5</v>
      </c>
      <c r="DX419" s="223">
        <f t="shared" ca="1" si="718"/>
        <v>2.279663789625111E-4</v>
      </c>
      <c r="DY419" s="223">
        <f t="shared" ca="1" si="719"/>
        <v>1.4516603349320586E-5</v>
      </c>
      <c r="DZ419" s="223">
        <f t="shared" ca="1" si="720"/>
        <v>-2.2370632276865968E-4</v>
      </c>
      <c r="EA419" s="223">
        <f t="shared" ca="1" si="721"/>
        <v>-8.0165673106336689E-5</v>
      </c>
      <c r="EB419" s="223">
        <f t="shared" ca="1" si="722"/>
        <v>2.0018082826880841E-4</v>
      </c>
      <c r="EC419" s="223">
        <f t="shared" ca="1" si="723"/>
        <v>1.3891092892383798E-4</v>
      </c>
      <c r="ED419" s="223">
        <f t="shared" ca="1" si="724"/>
        <v>-1.5941589525274779E-4</v>
      </c>
      <c r="EE419" s="223">
        <f t="shared" ca="1" si="725"/>
        <v>-1.8569326881615945E-4</v>
      </c>
      <c r="EF419" s="223">
        <f t="shared" ca="1" si="726"/>
        <v>1.0492217237962057E-4</v>
      </c>
      <c r="EG419" s="223">
        <f t="shared" ca="1" si="727"/>
        <v>2.1648382908445965E-4</v>
      </c>
      <c r="EH419" s="223">
        <f t="shared" ca="1" si="728"/>
        <v>-4.1392622472671402E-5</v>
      </c>
      <c r="EI419" s="223">
        <f t="shared" ca="1" si="729"/>
        <v>-2.2863094735319249E-4</v>
      </c>
      <c r="EJ419" s="223">
        <f t="shared" ca="1" si="730"/>
        <v>-2.5701632287957198E-5</v>
      </c>
      <c r="EK419" s="223">
        <f t="shared" ca="1" si="731"/>
        <v>2.2108852195341472E-4</v>
      </c>
      <c r="EL419" s="223">
        <f t="shared" ca="1" si="732"/>
        <v>9.058247973367231E-5</v>
      </c>
      <c r="EM419" s="223">
        <f t="shared" ca="1" si="733"/>
        <v>-1.9450610149608622E-4</v>
      </c>
      <c r="EN419" s="223">
        <f t="shared" ca="1" si="734"/>
        <v>-1.4766242484764132E-4</v>
      </c>
      <c r="EO419" s="223">
        <f t="shared" ca="1" si="735"/>
        <v>1.5117294618183778E-4</v>
      </c>
      <c r="EP419" s="223">
        <f t="shared" ca="1" si="736"/>
        <v>1.9202578108379093E-4</v>
      </c>
      <c r="EQ419" s="223">
        <f t="shared" ca="1" si="737"/>
        <v>-9.482087824966851E-5</v>
      </c>
      <c r="ER419" s="223">
        <f t="shared" ca="1" si="738"/>
        <v>-2.1985200599148721E-4</v>
      </c>
      <c r="ES419" s="223">
        <f t="shared" ca="1" si="739"/>
        <v>3.0302899951477973E-5</v>
      </c>
      <c r="ET419" s="223">
        <f t="shared" ca="1" si="740"/>
        <v>2.287447237659942E-4</v>
      </c>
      <c r="EU419" s="223">
        <f t="shared" ca="1" si="741"/>
        <v>3.682474374321503E-5</v>
      </c>
      <c r="EV419" s="223">
        <f t="shared" ca="1" si="742"/>
        <v>-2.1793809952371654E-4</v>
      </c>
      <c r="EW419" s="223">
        <f t="shared" ca="1" si="743"/>
        <v>-1.007810652332413E-4</v>
      </c>
      <c r="EX419" s="223">
        <f t="shared" ca="1" si="744"/>
        <v>1.8836279248813753E-4</v>
      </c>
      <c r="EY419" s="223">
        <f t="shared" ca="1" si="745"/>
        <v>1.5605818905628578E-4</v>
      </c>
      <c r="EZ419" s="223">
        <f t="shared" ca="1" si="746"/>
        <v>-1.4256580824238945E-4</v>
      </c>
      <c r="FA419" s="223">
        <f t="shared" ca="1" si="747"/>
        <v>-1.9789568642531951E-4</v>
      </c>
      <c r="FB419" s="223">
        <f t="shared" ca="1" si="748"/>
        <v>8.4491152318679169E-5</v>
      </c>
      <c r="FC419" s="223">
        <f t="shared" ca="1" si="749"/>
        <v>2.226905401593198E-4</v>
      </c>
      <c r="FD419" s="223">
        <f t="shared" ca="1" si="750"/>
        <v>-1.9140175090080858E-5</v>
      </c>
      <c r="FE419" s="223">
        <f t="shared" ca="1" si="751"/>
        <v>-2.2830743410357201E-4</v>
      </c>
      <c r="FF419" s="223">
        <f t="shared" ca="1" si="752"/>
        <v>-4.7859141165322437E-5</v>
      </c>
      <c r="FG419" s="223">
        <f t="shared" ca="1" si="753"/>
        <v>2.1426264512314268E-4</v>
      </c>
      <c r="FH419" s="223">
        <f t="shared" ca="1" si="754"/>
        <v>1.1073686031928466E-4</v>
      </c>
      <c r="FI419" s="223">
        <f t="shared" ca="1" si="755"/>
        <v>-1.817657010144528E-4</v>
      </c>
      <c r="FJ419" s="223">
        <f t="shared" ca="1" si="756"/>
        <v>-1.6407799541840612E-4</v>
      </c>
      <c r="FK419" s="223">
        <f t="shared" ca="1" si="757"/>
        <v>1.3361521678359519E-4</v>
      </c>
      <c r="FL419" s="223">
        <f t="shared" ca="1" si="758"/>
        <v>2.0328884372463452E-4</v>
      </c>
      <c r="FM419" s="223">
        <f t="shared" ca="1" si="759"/>
        <v>-7.3957879801203174E-5</v>
      </c>
      <c r="FN419" s="223">
        <f t="shared" ca="1" si="760"/>
        <v>-2.2499259331052094E-4</v>
      </c>
      <c r="FO419" s="223">
        <f t="shared" ca="1" si="761"/>
        <v>7.9313398704104228E-6</v>
      </c>
      <c r="FP419" s="223">
        <f t="shared" ca="1" si="762"/>
        <v>2.2732013183502492E-4</v>
      </c>
      <c r="FQ419" s="223">
        <f t="shared" ca="1" si="763"/>
        <v>5.877824172440335E-5</v>
      </c>
      <c r="FR419" s="223">
        <f t="shared" ca="1" si="764"/>
        <v>-2.1007101324327593E-4</v>
      </c>
      <c r="FS419" s="223">
        <f t="shared" ca="1" si="765"/>
        <v>-1.204258806094154E-4</v>
      </c>
      <c r="FT419" s="223">
        <f t="shared" ca="1" si="766"/>
        <v>1.7473072004622919E-4</v>
      </c>
      <c r="FU419" s="223">
        <f t="shared" ca="1" si="767"/>
        <v>1.7170252351803318E-4</v>
      </c>
      <c r="FV419" s="223">
        <f t="shared" ca="1" si="768"/>
        <v>-1.2434273456425843E-4</v>
      </c>
      <c r="FW419" s="223">
        <f t="shared" ca="1" si="769"/>
        <v>-2.0819226039341712E-4</v>
      </c>
      <c r="FX419" s="223">
        <f t="shared" ca="1" si="770"/>
        <v>6.3246436273340924E-5</v>
      </c>
      <c r="FY419" s="223">
        <f t="shared" ca="1" si="771"/>
        <v>2.2675261959741243E-4</v>
      </c>
      <c r="FZ419" s="223">
        <f t="shared" ca="1" si="772"/>
        <v>3.2966026417111685E-6</v>
      </c>
      <c r="GA419" s="223">
        <f t="shared" ca="1" si="773"/>
        <v>-2.2578519545799516E-4</v>
      </c>
      <c r="GB419" s="223">
        <f t="shared" ca="1" si="774"/>
        <v>-6.9555740350804243E-5</v>
      </c>
      <c r="GC419" s="223">
        <f t="shared" ca="1" si="775"/>
        <v>2.0537330189245845E-4</v>
      </c>
      <c r="GD419" s="223">
        <f t="shared" ca="1" si="776"/>
        <v>1.2982478440509671E-4</v>
      </c>
      <c r="GE419" s="223">
        <f t="shared" ca="1" si="777"/>
        <v>-1.672747974688106E-4</v>
      </c>
      <c r="GF419" s="223">
        <f t="shared" ca="1" si="778"/>
        <v>-1.7891340519914044E-4</v>
      </c>
      <c r="GG419" s="223">
        <f t="shared" ca="1" si="779"/>
        <v>1.1477069980622474E-4</v>
      </c>
      <c r="GH419" s="223">
        <f t="shared" ca="1" si="780"/>
        <v>2.1259412367142125E-4</v>
      </c>
      <c r="GI419" s="223">
        <f t="shared" ca="1" si="781"/>
        <v>-5.2382626540756276E-5</v>
      </c>
      <c r="GJ419" s="223">
        <f t="shared" ca="1" si="782"/>
        <v>-2.2796637896251167E-4</v>
      </c>
      <c r="GK419" s="223">
        <f t="shared" ca="1" si="783"/>
        <v>-1.4516603349320586E-5</v>
      </c>
      <c r="GL419" s="223">
        <f t="shared" ca="1" si="784"/>
        <v>2.2370632276865968E-4</v>
      </c>
      <c r="GM419" s="223">
        <f t="shared" ca="1" si="785"/>
        <v>8.0165673106336689E-5</v>
      </c>
      <c r="GN419" s="223">
        <f t="shared" ca="1" si="786"/>
        <v>-2.0018082826880841E-4</v>
      </c>
      <c r="GO419" s="223">
        <f t="shared" ca="1" si="787"/>
        <v>-1.389109289238328E-4</v>
      </c>
      <c r="GP419" s="223">
        <f t="shared" ca="1" si="788"/>
        <v>1.5941589525274313E-4</v>
      </c>
      <c r="GQ419" s="223">
        <f t="shared" ca="1" si="789"/>
        <v>1.8569326881616327E-4</v>
      </c>
      <c r="GR419" s="223">
        <f t="shared" ca="1" si="790"/>
        <v>-1.0492217237962057E-4</v>
      </c>
      <c r="GS419" s="223">
        <f t="shared" ca="1" si="791"/>
        <v>-2.1648382908445965E-4</v>
      </c>
      <c r="GT419" s="223">
        <f t="shared" ca="1" si="792"/>
        <v>4.1392622472671402E-5</v>
      </c>
      <c r="GU419" s="223">
        <f t="shared" ca="1" si="793"/>
        <v>2.2863094735319249E-4</v>
      </c>
      <c r="GV419" s="223">
        <f t="shared" ca="1" si="794"/>
        <v>2.5701632287950733E-5</v>
      </c>
      <c r="GW419" s="223">
        <f t="shared" ca="1" si="795"/>
        <v>-2.2108852195341637E-4</v>
      </c>
      <c r="GX419" s="223">
        <f t="shared" ca="1" si="796"/>
        <v>-9.0582479733678287E-5</v>
      </c>
      <c r="GY419" s="223">
        <f t="shared" ca="1" si="797"/>
        <v>1.945061014960828E-4</v>
      </c>
      <c r="GZ419" s="223">
        <f t="shared" ca="1" si="798"/>
        <v>1.4766242484764132E-4</v>
      </c>
      <c r="HA419" s="223">
        <f t="shared" ca="1" si="799"/>
        <v>-1.5117294618183778E-4</v>
      </c>
      <c r="HB419" s="223">
        <f t="shared" ca="1" si="800"/>
        <v>-1.9202578108379093E-4</v>
      </c>
      <c r="HC419" s="223">
        <f t="shared" ca="1" si="801"/>
        <v>9.482087824966851E-5</v>
      </c>
      <c r="HD419" s="223">
        <f t="shared" ca="1" si="802"/>
        <v>2.1985200599148539E-4</v>
      </c>
      <c r="HE419" s="223">
        <f t="shared" ca="1" si="803"/>
        <v>-3.0302899951484437E-5</v>
      </c>
      <c r="HF419" s="223">
        <f t="shared" ca="1" si="804"/>
        <v>-2.287447237659941E-4</v>
      </c>
      <c r="HG419" s="223">
        <f t="shared" ca="1" si="805"/>
        <v>-3.682474374321503E-5</v>
      </c>
      <c r="HH419" s="223">
        <f t="shared" ca="1" si="806"/>
        <v>2.1793809952371654E-4</v>
      </c>
      <c r="HI419" s="223">
        <f t="shared" ca="1" si="807"/>
        <v>1.007810652332413E-4</v>
      </c>
      <c r="HJ419" s="223">
        <f t="shared" ca="1" si="808"/>
        <v>-1.8836279248813753E-4</v>
      </c>
      <c r="HK419" s="223">
        <f t="shared" ca="1" si="809"/>
        <v>-1.5605818905628104E-4</v>
      </c>
      <c r="HL419" s="223">
        <f t="shared" ca="1" si="810"/>
        <v>1.4256580824239452E-4</v>
      </c>
      <c r="HM419" s="223">
        <f t="shared" ca="1" si="811"/>
        <v>1.9789568642532279E-4</v>
      </c>
      <c r="HN419" s="223">
        <f t="shared" ca="1" si="812"/>
        <v>-8.4491152318673124E-5</v>
      </c>
      <c r="HO419" s="223">
        <f t="shared" ca="1" si="813"/>
        <v>-2.226905401593198E-4</v>
      </c>
      <c r="HP419" s="223">
        <f t="shared" ca="1" si="814"/>
        <v>1.9140175090080858E-5</v>
      </c>
      <c r="HQ419" s="223">
        <f t="shared" ca="1" si="815"/>
        <v>2.2830743410357201E-4</v>
      </c>
      <c r="HR419" s="223">
        <f t="shared" ca="1" si="816"/>
        <v>4.7859141165322437E-5</v>
      </c>
      <c r="HS419" s="223">
        <f t="shared" ca="1" si="817"/>
        <v>-2.1426264512314496E-4</v>
      </c>
      <c r="HT419" s="223">
        <f t="shared" ca="1" si="818"/>
        <v>-1.1073686031927897E-4</v>
      </c>
      <c r="HU419" s="223">
        <f t="shared" ca="1" si="819"/>
        <v>1.8176570101444887E-4</v>
      </c>
      <c r="HV419" s="223">
        <f t="shared" ca="1" si="820"/>
        <v>1.6407799541841067E-4</v>
      </c>
      <c r="HW419" s="223">
        <f t="shared" ca="1" si="821"/>
        <v>-1.3361521678359519E-4</v>
      </c>
      <c r="HX419" s="223">
        <f t="shared" ca="1" si="822"/>
        <v>-2.0328884372463452E-4</v>
      </c>
      <c r="HY419" s="223">
        <f t="shared" ca="1" si="823"/>
        <v>7.3957879801203174E-5</v>
      </c>
      <c r="HZ419" s="223">
        <f t="shared" ca="1" si="824"/>
        <v>2.2499259331051972E-4</v>
      </c>
      <c r="IA419" s="223">
        <f t="shared" ca="1" si="825"/>
        <v>-7.9313398704169145E-6</v>
      </c>
      <c r="IB419" s="223">
        <f t="shared" ca="1" si="826"/>
        <v>-2.2732013183502417E-4</v>
      </c>
      <c r="IC419" s="223">
        <f t="shared" ca="1" si="827"/>
        <v>-5.8778241724409639E-5</v>
      </c>
      <c r="ID419" s="223">
        <f t="shared" ca="1" si="828"/>
        <v>2.1007101324327593E-4</v>
      </c>
      <c r="IE419" s="223">
        <f t="shared" ca="1" si="829"/>
        <v>-1.4659660792527846E-5</v>
      </c>
      <c r="IF419" s="223">
        <f t="shared" ca="1" si="830"/>
        <v>-1.7473072004622919E-4</v>
      </c>
      <c r="IG419" s="223">
        <f t="shared" ca="1" si="831"/>
        <v>-1.7170252351803318E-4</v>
      </c>
      <c r="IH419" s="223">
        <f t="shared" ca="1" si="832"/>
        <v>1.243427345642639E-4</v>
      </c>
      <c r="II419" s="223">
        <f t="shared" ca="1" si="833"/>
        <v>2.0819226039341443E-4</v>
      </c>
      <c r="IJ419" s="223">
        <f t="shared" ca="1" si="834"/>
        <v>-6.3246436273334662E-5</v>
      </c>
      <c r="IK419" s="223">
        <f t="shared" ca="1" si="835"/>
        <v>-2.2675261959741329E-4</v>
      </c>
      <c r="IL419" s="223">
        <f t="shared" ca="1" si="836"/>
        <v>-3.2966026417111685E-6</v>
      </c>
      <c r="IM419" s="223">
        <f t="shared" ca="1" si="837"/>
        <v>2.2578519545799516E-4</v>
      </c>
      <c r="IN419" s="223">
        <f t="shared" ca="1" si="838"/>
        <v>6.9555740350804243E-5</v>
      </c>
      <c r="IO419" s="223">
        <f t="shared" ca="1" si="839"/>
        <v>-2.0537330189246132E-4</v>
      </c>
      <c r="IP419" s="223">
        <f t="shared" ca="1" si="840"/>
        <v>-1.2982478440509135E-4</v>
      </c>
      <c r="IQ419" s="223">
        <f t="shared" ca="1" si="841"/>
        <v>1.6727479746880616E-4</v>
      </c>
      <c r="IR419" s="223">
        <f t="shared" ca="1" si="842"/>
        <v>1.7891340519914447E-4</v>
      </c>
      <c r="IS419" s="223">
        <f t="shared" ca="1" si="843"/>
        <v>-1.1477069980621913E-4</v>
      </c>
      <c r="IT419" s="223">
        <f t="shared" ca="1" si="844"/>
        <v>-2.1259412367142367E-4</v>
      </c>
      <c r="IU419" s="223">
        <f t="shared" ca="1" si="845"/>
        <v>5.2382626540762591E-5</v>
      </c>
      <c r="IV419" s="223">
        <f t="shared" ca="1" si="846"/>
        <v>2.279663789625111E-4</v>
      </c>
      <c r="IW419" s="223">
        <f t="shared" ca="1" si="847"/>
        <v>1.4516603349314094E-5</v>
      </c>
      <c r="IX419" s="223">
        <f t="shared" ca="1" si="848"/>
        <v>-2.2370632276866103E-4</v>
      </c>
      <c r="IY419" s="223">
        <f t="shared" ca="1" si="849"/>
        <v>-8.0165673106342801E-5</v>
      </c>
      <c r="IZ419" s="223">
        <f t="shared" ca="1" si="850"/>
        <v>2.0018082826880529E-4</v>
      </c>
      <c r="JA419" s="223">
        <f t="shared" ca="1" si="851"/>
        <v>1.3891092892383798E-4</v>
      </c>
      <c r="JB419" s="223">
        <f t="shared" ca="1" si="852"/>
        <v>-1.5941589525274779E-4</v>
      </c>
    </row>
    <row r="420" spans="2:262">
      <c r="B420" s="230">
        <v>59</v>
      </c>
      <c r="C420" s="229">
        <f t="shared" si="853"/>
        <v>1.1523437500000006E-3</v>
      </c>
      <c r="D420" s="226">
        <f t="shared" ca="1" si="597"/>
        <v>50.054146283792598</v>
      </c>
      <c r="E420" s="225">
        <f ca="1">BM361</f>
        <v>5.4146283792595222E-2</v>
      </c>
      <c r="F420" s="224">
        <v>59</v>
      </c>
      <c r="G420" s="223">
        <f t="shared" ca="1" si="854"/>
        <v>-6.4219162566291781E-4</v>
      </c>
      <c r="H420" s="223">
        <f t="shared" ca="1" si="598"/>
        <v>4.2714654707802589E-4</v>
      </c>
      <c r="I420" s="223">
        <f t="shared" ca="1" si="599"/>
        <v>7.4676622013658761E-4</v>
      </c>
      <c r="J420" s="223">
        <f t="shared" ca="1" si="600"/>
        <v>-2.4432223263225319E-4</v>
      </c>
      <c r="K420" s="223">
        <f t="shared" ca="1" si="601"/>
        <v>-8.0658151906197603E-4</v>
      </c>
      <c r="L420" s="223">
        <f t="shared" ca="1" si="602"/>
        <v>4.6853855929081918E-5</v>
      </c>
      <c r="M420" s="223">
        <f t="shared" ca="1" si="603"/>
        <v>8.1805234334190731E-4</v>
      </c>
      <c r="N420" s="223">
        <f t="shared" ca="1" si="604"/>
        <v>1.5342282346448671E-4</v>
      </c>
      <c r="O420" s="223">
        <f t="shared" ca="1" si="605"/>
        <v>-7.804911605193912E-4</v>
      </c>
      <c r="P420" s="223">
        <f t="shared" ca="1" si="606"/>
        <v>-3.445037233568845E-4</v>
      </c>
      <c r="Q420" s="223">
        <f t="shared" ca="1" si="607"/>
        <v>6.9614929374987118E-4</v>
      </c>
      <c r="R420" s="223">
        <f t="shared" ca="1" si="608"/>
        <v>5.1493593353164121E-4</v>
      </c>
      <c r="S420" s="223">
        <f t="shared" ca="1" si="609"/>
        <v>-5.7008198313397761E-4</v>
      </c>
      <c r="T420" s="223">
        <f t="shared" ca="1" si="610"/>
        <v>-6.5450417448031863E-4</v>
      </c>
      <c r="U420" s="223">
        <f t="shared" ca="1" si="611"/>
        <v>4.0984538729629393E-4</v>
      </c>
      <c r="V420" s="223">
        <f t="shared" ca="1" si="612"/>
        <v>7.5484307565276633E-4</v>
      </c>
      <c r="W420" s="223">
        <f t="shared" ca="1" si="613"/>
        <v>-2.2504368617607692E-4</v>
      </c>
      <c r="X420" s="223">
        <f t="shared" ca="1" si="614"/>
        <v>-8.0993857480103474E-4</v>
      </c>
      <c r="Y420" s="223">
        <f t="shared" ca="1" si="615"/>
        <v>2.6753430553504978E-5</v>
      </c>
      <c r="Z420" s="223">
        <f t="shared" ca="1" si="616"/>
        <v>8.1648838579693442E-4</v>
      </c>
      <c r="AA420" s="223">
        <f t="shared" ca="1" si="617"/>
        <v>1.7314035864193479E-4</v>
      </c>
      <c r="AB420" s="223">
        <f t="shared" ca="1" si="618"/>
        <v>-7.7409992938574717E-4</v>
      </c>
      <c r="AC420" s="223">
        <f t="shared" ca="1" si="619"/>
        <v>-3.6265654869748533E-4</v>
      </c>
      <c r="AD420" s="223">
        <f t="shared" ca="1" si="620"/>
        <v>6.8531386340279512E-4</v>
      </c>
      <c r="AE420" s="223">
        <f t="shared" ca="1" si="621"/>
        <v>5.3043601418252474E-4</v>
      </c>
      <c r="AF420" s="223">
        <f t="shared" ca="1" si="622"/>
        <v>-5.5545180211066737E-4</v>
      </c>
      <c r="AG420" s="223">
        <f t="shared" ca="1" si="623"/>
        <v>-6.6642247445650128E-4</v>
      </c>
      <c r="AH420" s="223">
        <f t="shared" ca="1" si="624"/>
        <v>3.9229735197836166E-4</v>
      </c>
      <c r="AI420" s="223">
        <f t="shared" ca="1" si="625"/>
        <v>7.6246524192557271E-4</v>
      </c>
      <c r="AJ420" s="223">
        <f t="shared" ca="1" si="626"/>
        <v>-2.0562958181827491E-4</v>
      </c>
      <c r="AK420" s="223">
        <f t="shared" ca="1" si="627"/>
        <v>-8.128077538281874E-4</v>
      </c>
      <c r="AL420" s="223">
        <f t="shared" ca="1" si="628"/>
        <v>6.6368899117407289E-6</v>
      </c>
      <c r="AM420" s="223">
        <f t="shared" ca="1" si="629"/>
        <v>8.1443260617882537E-4</v>
      </c>
      <c r="AN420" s="223">
        <f t="shared" ca="1" si="630"/>
        <v>1.9275360054147467E-4</v>
      </c>
      <c r="AO420" s="223">
        <f t="shared" ca="1" si="631"/>
        <v>-7.6724240940010194E-4</v>
      </c>
      <c r="AP420" s="223">
        <f t="shared" ca="1" si="632"/>
        <v>-3.8059092329375524E-4</v>
      </c>
      <c r="AQ420" s="223">
        <f t="shared" ca="1" si="633"/>
        <v>6.740656256099388E-4</v>
      </c>
      <c r="AR420" s="223">
        <f t="shared" ca="1" si="634"/>
        <v>5.4561658001274493E-4</v>
      </c>
      <c r="AS420" s="223">
        <f t="shared" ca="1" si="635"/>
        <v>-5.4048703769144434E-4</v>
      </c>
      <c r="AT420" s="223">
        <f t="shared" ca="1" si="636"/>
        <v>-6.7793934645321271E-4</v>
      </c>
      <c r="AU420" s="223">
        <f t="shared" ca="1" si="637"/>
        <v>3.7451301140453778E-4</v>
      </c>
      <c r="AV420" s="223">
        <f t="shared" ca="1" si="638"/>
        <v>7.6962812764705293E-4</v>
      </c>
      <c r="AW420" s="223">
        <f t="shared" ca="1" si="639"/>
        <v>-1.860916138893681E-4</v>
      </c>
      <c r="AX420" s="223">
        <f t="shared" ca="1" si="640"/>
        <v>-8.1518732785727257E-4</v>
      </c>
      <c r="AY420" s="223">
        <f t="shared" ca="1" si="641"/>
        <v>-1.3483648544334074E-5</v>
      </c>
      <c r="AZ420" s="223">
        <f t="shared" ca="1" si="642"/>
        <v>8.1188624281235003E-4</v>
      </c>
      <c r="BA420" s="223">
        <f t="shared" ca="1" si="643"/>
        <v>2.1225073487956983E-4</v>
      </c>
      <c r="BB420" s="223">
        <f t="shared" ca="1" si="644"/>
        <v>-7.5992273127607681E-4</v>
      </c>
      <c r="BC420" s="223">
        <f t="shared" ca="1" si="645"/>
        <v>-3.9829604414903899E-4</v>
      </c>
      <c r="BD420" s="223">
        <f t="shared" ca="1" si="646"/>
        <v>6.6241135588915225E-4</v>
      </c>
      <c r="BE420" s="223">
        <f t="shared" ca="1" si="647"/>
        <v>5.6046848681708312E-4</v>
      </c>
      <c r="BF420" s="223">
        <f t="shared" ca="1" si="648"/>
        <v>-5.251967040908322E-4</v>
      </c>
      <c r="BG420" s="223">
        <f t="shared" ca="1" si="649"/>
        <v>-6.8904785313740244E-4</v>
      </c>
      <c r="BH420" s="223">
        <f t="shared" ca="1" si="650"/>
        <v>3.5650307819658721E-4</v>
      </c>
      <c r="BI420" s="223">
        <f t="shared" ca="1" si="651"/>
        <v>7.7632741816269159E-4</v>
      </c>
      <c r="BJ420" s="223">
        <f t="shared" ca="1" si="652"/>
        <v>-1.6644155133067363E-4</v>
      </c>
      <c r="BK420" s="223">
        <f t="shared" ca="1" si="653"/>
        <v>-8.1707586352187489E-4</v>
      </c>
      <c r="BL420" s="223">
        <f t="shared" ca="1" si="654"/>
        <v>-3.3596064954723669E-5</v>
      </c>
      <c r="BM420" s="223">
        <f t="shared" ca="1" si="655"/>
        <v>8.0885082953158758E-4</v>
      </c>
      <c r="BN420" s="223">
        <f t="shared" ca="1" si="656"/>
        <v>2.3162001731153413E-4</v>
      </c>
      <c r="BO420" s="223">
        <f t="shared" ca="1" si="657"/>
        <v>-7.5214530411406755E-4</v>
      </c>
      <c r="BP420" s="223">
        <f t="shared" ca="1" si="658"/>
        <v>-4.1576124636058585E-4</v>
      </c>
      <c r="BQ420" s="223">
        <f t="shared" ca="1" si="659"/>
        <v>6.5035807433673747E-4</v>
      </c>
      <c r="BR420" s="223">
        <f t="shared" ca="1" si="660"/>
        <v>5.7498278836222514E-4</v>
      </c>
      <c r="BS420" s="223">
        <f t="shared" ca="1" si="661"/>
        <v>-5.095900116340367E-4</v>
      </c>
      <c r="BT420" s="223">
        <f t="shared" ca="1" si="662"/>
        <v>-6.9974130316002099E-4</v>
      </c>
      <c r="BU420" s="223">
        <f t="shared" ca="1" si="663"/>
        <v>3.3827840086484492E-4</v>
      </c>
      <c r="BV420" s="223">
        <f t="shared" ca="1" si="664"/>
        <v>7.8255907807037737E-4</v>
      </c>
      <c r="BW420" s="223">
        <f t="shared" ca="1" si="665"/>
        <v>-1.4669123060509655E-4</v>
      </c>
      <c r="BX420" s="223">
        <f t="shared" ca="1" si="666"/>
        <v>-8.1847222323872546E-4</v>
      </c>
      <c r="BY420" s="223">
        <f t="shared" ca="1" si="667"/>
        <v>-5.3688244351810573E-5</v>
      </c>
      <c r="BZ420" s="223">
        <f t="shared" ca="1" si="668"/>
        <v>8.0532819475599357E-4</v>
      </c>
      <c r="CA420" s="223">
        <f t="shared" ca="1" si="669"/>
        <v>2.5084978050590013E-4</v>
      </c>
      <c r="CB420" s="223">
        <f t="shared" ca="1" si="670"/>
        <v>-7.4391481274538904E-4</v>
      </c>
      <c r="CC420" s="223">
        <f t="shared" ca="1" si="671"/>
        <v>-4.329760095436293E-4</v>
      </c>
      <c r="CD420" s="223">
        <f t="shared" ca="1" si="672"/>
        <v>6.379130413987896E-4</v>
      </c>
      <c r="CE420" s="223">
        <f t="shared" ca="1" si="673"/>
        <v>5.8915074177564913E-4</v>
      </c>
      <c r="CF420" s="223">
        <f t="shared" ca="1" si="674"/>
        <v>-4.9367636120903964E-4</v>
      </c>
      <c r="CG420" s="223">
        <f t="shared" ca="1" si="675"/>
        <v>-7.1001325518663442E-4</v>
      </c>
      <c r="CH420" s="223">
        <f t="shared" ca="1" si="676"/>
        <v>3.1984995727345515E-4</v>
      </c>
      <c r="CI420" s="223">
        <f t="shared" ca="1" si="677"/>
        <v>7.8831935365120207E-4</v>
      </c>
      <c r="CJ420" s="223">
        <f t="shared" ca="1" si="678"/>
        <v>-1.2685254856735289E-4</v>
      </c>
      <c r="CK420" s="223">
        <f t="shared" ca="1" si="679"/>
        <v>-8.1937556589294514E-4</v>
      </c>
      <c r="CL420" s="223">
        <f t="shared" ca="1" si="680"/>
        <v>-7.3748083958032745E-5</v>
      </c>
      <c r="CM420" s="223">
        <f t="shared" ca="1" si="681"/>
        <v>8.0132046038904167E-4</v>
      </c>
      <c r="CN420" s="223">
        <f t="shared" ca="1" si="682"/>
        <v>2.6992844117237793E-4</v>
      </c>
      <c r="CO420" s="223">
        <f t="shared" ca="1" si="683"/>
        <v>-7.3523621491027404E-4</v>
      </c>
      <c r="CP420" s="223">
        <f t="shared" ca="1" si="684"/>
        <v>-4.4992996416853956E-4</v>
      </c>
      <c r="CQ420" s="223">
        <f t="shared" ca="1" si="685"/>
        <v>6.2508375349782297E-4</v>
      </c>
      <c r="CR420" s="223">
        <f t="shared" ca="1" si="686"/>
        <v>6.0296381281199271E-4</v>
      </c>
      <c r="CS420" s="223">
        <f t="shared" ca="1" si="687"/>
        <v>-4.7746533860379843E-4</v>
      </c>
      <c r="CT420" s="223">
        <f t="shared" ca="1" si="688"/>
        <v>-7.1985752177742331E-4</v>
      </c>
      <c r="CU420" s="223">
        <f t="shared" ca="1" si="689"/>
        <v>3.012288480277748E-4</v>
      </c>
      <c r="CV420" s="223">
        <f t="shared" ca="1" si="690"/>
        <v>7.9360477513054964E-4</v>
      </c>
      <c r="CW420" s="223">
        <f t="shared" ca="1" si="691"/>
        <v>-1.0693745529766289E-4</v>
      </c>
      <c r="CX420" s="223">
        <f t="shared" ca="1" si="692"/>
        <v>-8.1978534734469637E-4</v>
      </c>
      <c r="CY420" s="223">
        <f t="shared" ca="1" si="693"/>
        <v>-9.3763500476097051E-5</v>
      </c>
      <c r="CZ420" s="223">
        <f t="shared" ca="1" si="694"/>
        <v>7.9683004054005341E-4</v>
      </c>
      <c r="DA420" s="223">
        <f t="shared" ca="1" si="695"/>
        <v>2.8884450703915699E-4</v>
      </c>
      <c r="DB420" s="223">
        <f t="shared" ca="1" si="696"/>
        <v>-7.2611473827155514E-4</v>
      </c>
      <c r="DC420" s="223">
        <f t="shared" ca="1" si="697"/>
        <v>-4.6661289780700928E-4</v>
      </c>
      <c r="DD420" s="223">
        <f t="shared" ca="1" si="698"/>
        <v>6.1187793851711356E-4</v>
      </c>
      <c r="DE420" s="223">
        <f t="shared" ca="1" si="699"/>
        <v>6.1641368099378297E-4</v>
      </c>
      <c r="DF420" s="223">
        <f t="shared" ca="1" si="700"/>
        <v>-4.6096670873216138E-4</v>
      </c>
      <c r="DG420" s="223">
        <f t="shared" ca="1" si="701"/>
        <v>-7.2926817311429995E-4</v>
      </c>
      <c r="DH420" s="223">
        <f t="shared" ca="1" si="702"/>
        <v>2.8242628978771483E-4</v>
      </c>
      <c r="DI420" s="223">
        <f t="shared" ca="1" si="703"/>
        <v>7.9841215876814953E-4</v>
      </c>
      <c r="DJ420" s="223">
        <f t="shared" ca="1" si="704"/>
        <v>-8.6957946903562261E-5</v>
      </c>
      <c r="DK420" s="223">
        <f t="shared" ca="1" si="705"/>
        <v>-8.1970132075695555E-4</v>
      </c>
      <c r="DL420" s="223">
        <f t="shared" ca="1" si="706"/>
        <v>-1.1372243736754086E-4</v>
      </c>
      <c r="DM420" s="223">
        <f t="shared" ca="1" si="707"/>
        <v>7.9185964007003821E-4</v>
      </c>
      <c r="DN420" s="223">
        <f t="shared" ca="1" si="708"/>
        <v>3.0758658377548752E-4</v>
      </c>
      <c r="DO420" s="223">
        <f t="shared" ca="1" si="709"/>
        <v>-7.1655587726568036E-4</v>
      </c>
      <c r="DP420" s="223">
        <f t="shared" ca="1" si="710"/>
        <v>-4.8301476128361051E-4</v>
      </c>
      <c r="DQ420" s="223">
        <f t="shared" ca="1" si="711"/>
        <v>5.9830355114584631E-4</v>
      </c>
      <c r="DR420" s="223">
        <f t="shared" ca="1" si="712"/>
        <v>6.2949224462331916E-4</v>
      </c>
      <c r="DS420" s="223">
        <f t="shared" ca="1" si="713"/>
        <v>-4.4419040975181995E-4</v>
      </c>
      <c r="DT420" s="223">
        <f t="shared" ca="1" si="714"/>
        <v>-7.382395405727861E-4</v>
      </c>
      <c r="DU420" s="223">
        <f t="shared" ca="1" si="715"/>
        <v>2.6345360851128577E-4</v>
      </c>
      <c r="DV420" s="223">
        <f t="shared" ca="1" si="716"/>
        <v>8.0273860877586121E-4</v>
      </c>
      <c r="DW420" s="223">
        <f t="shared" ca="1" si="717"/>
        <v>-6.6926058293813925E-5</v>
      </c>
      <c r="DX420" s="223">
        <f t="shared" ca="1" si="718"/>
        <v>-8.1912353674419743E-4</v>
      </c>
      <c r="DY420" s="223">
        <f t="shared" ca="1" si="719"/>
        <v>-1.3361287211504703E-4</v>
      </c>
      <c r="DZ420" s="223">
        <f t="shared" ca="1" si="720"/>
        <v>7.864122529623775E-4</v>
      </c>
      <c r="EA420" s="223">
        <f t="shared" ca="1" si="721"/>
        <v>3.261433818551549E-4</v>
      </c>
      <c r="EB420" s="223">
        <f t="shared" ca="1" si="722"/>
        <v>-7.0656538979309085E-4</v>
      </c>
      <c r="EC420" s="223">
        <f t="shared" ca="1" si="723"/>
        <v>-4.9912567472909985E-4</v>
      </c>
      <c r="ED420" s="223">
        <f t="shared" ca="1" si="724"/>
        <v>5.8436876808737987E-4</v>
      </c>
      <c r="EE420" s="223">
        <f t="shared" ca="1" si="725"/>
        <v>6.421916256629253E-4</v>
      </c>
      <c r="EF420" s="223">
        <f t="shared" ca="1" si="726"/>
        <v>-4.2714654707801266E-4</v>
      </c>
      <c r="EG420" s="223">
        <f t="shared" ca="1" si="727"/>
        <v>-7.4676622013659542E-4</v>
      </c>
      <c r="EH420" s="223">
        <f t="shared" ca="1" si="728"/>
        <v>2.4432223263225449E-4</v>
      </c>
      <c r="EI420" s="223">
        <f t="shared" ca="1" si="729"/>
        <v>8.0658151906197635E-4</v>
      </c>
      <c r="EJ420" s="223">
        <f t="shared" ca="1" si="730"/>
        <v>-4.6853855929076009E-5</v>
      </c>
      <c r="EK420" s="223">
        <f t="shared" ca="1" si="731"/>
        <v>-8.1805234334190666E-4</v>
      </c>
      <c r="EL420" s="223">
        <f t="shared" ca="1" si="732"/>
        <v>-1.5342282346449826E-4</v>
      </c>
      <c r="EM420" s="223">
        <f t="shared" ca="1" si="733"/>
        <v>7.8049116051938676E-4</v>
      </c>
      <c r="EN420" s="223">
        <f t="shared" ca="1" si="734"/>
        <v>3.4450372335690055E-4</v>
      </c>
      <c r="EO420" s="223">
        <f t="shared" ca="1" si="735"/>
        <v>-6.9614929374987172E-4</v>
      </c>
      <c r="EP420" s="223">
        <f t="shared" ca="1" si="736"/>
        <v>-5.1493593353164359E-4</v>
      </c>
      <c r="EQ420" s="223">
        <f t="shared" ca="1" si="737"/>
        <v>5.7008198313397316E-4</v>
      </c>
      <c r="ER420" s="223">
        <f t="shared" ca="1" si="738"/>
        <v>6.5450417448032394E-4</v>
      </c>
      <c r="ES420" s="223">
        <f t="shared" ca="1" si="739"/>
        <v>-4.0984538729628385E-4</v>
      </c>
      <c r="ET420" s="223">
        <f t="shared" ca="1" si="740"/>
        <v>-7.5484307565277197E-4</v>
      </c>
      <c r="EU420" s="223">
        <f t="shared" ca="1" si="741"/>
        <v>2.2504368617606006E-4</v>
      </c>
      <c r="EV420" s="223">
        <f t="shared" ca="1" si="742"/>
        <v>8.099385748010342E-4</v>
      </c>
      <c r="EW420" s="223">
        <f t="shared" ca="1" si="743"/>
        <v>-2.6753430553504869E-5</v>
      </c>
      <c r="EX420" s="223">
        <f t="shared" ca="1" si="744"/>
        <v>-8.1648838579693409E-4</v>
      </c>
      <c r="EY420" s="223">
        <f t="shared" ca="1" si="745"/>
        <v>-1.7314035864194347E-4</v>
      </c>
      <c r="EZ420" s="223">
        <f t="shared" ca="1" si="746"/>
        <v>7.7409992938574338E-4</v>
      </c>
      <c r="FA420" s="223">
        <f t="shared" ca="1" si="747"/>
        <v>3.6265654869749851E-4</v>
      </c>
      <c r="FB420" s="223">
        <f t="shared" ca="1" si="748"/>
        <v>-6.8531386340278384E-4</v>
      </c>
      <c r="FC420" s="223">
        <f t="shared" ca="1" si="749"/>
        <v>-5.3043601418252268E-4</v>
      </c>
      <c r="FD420" s="223">
        <f t="shared" ca="1" si="750"/>
        <v>5.554518021106651E-4</v>
      </c>
      <c r="FE420" s="223">
        <f t="shared" ca="1" si="751"/>
        <v>6.6642247445650312E-4</v>
      </c>
      <c r="FF420" s="223">
        <f t="shared" ca="1" si="752"/>
        <v>-3.9229735197835391E-4</v>
      </c>
      <c r="FG420" s="223">
        <f t="shared" ca="1" si="753"/>
        <v>-7.6246524192557607E-4</v>
      </c>
      <c r="FH420" s="223">
        <f t="shared" ca="1" si="754"/>
        <v>2.056295818182607E-4</v>
      </c>
      <c r="FI420" s="223">
        <f t="shared" ca="1" si="755"/>
        <v>8.1280775382818913E-4</v>
      </c>
      <c r="FJ420" s="223">
        <f t="shared" ca="1" si="756"/>
        <v>-6.6368899117202375E-6</v>
      </c>
      <c r="FK420" s="223">
        <f t="shared" ca="1" si="757"/>
        <v>-8.1443260617882493E-4</v>
      </c>
      <c r="FL420" s="223">
        <f t="shared" ca="1" si="758"/>
        <v>-1.9275360054147765E-4</v>
      </c>
      <c r="FM420" s="223">
        <f t="shared" ca="1" si="759"/>
        <v>7.672424094000989E-4</v>
      </c>
      <c r="FN420" s="223">
        <f t="shared" ca="1" si="760"/>
        <v>3.8059092329376299E-4</v>
      </c>
      <c r="FO420" s="223">
        <f t="shared" ca="1" si="761"/>
        <v>-6.7406562560993056E-4</v>
      </c>
      <c r="FP420" s="223">
        <f t="shared" ca="1" si="762"/>
        <v>-5.4561658001275578E-4</v>
      </c>
      <c r="FQ420" s="223">
        <f t="shared" ca="1" si="763"/>
        <v>5.4048703769142884E-4</v>
      </c>
      <c r="FR420" s="223">
        <f t="shared" ca="1" si="764"/>
        <v>6.7793934645321119E-4</v>
      </c>
      <c r="FS420" s="223">
        <f t="shared" ca="1" si="765"/>
        <v>-3.7451301140453512E-4</v>
      </c>
      <c r="FT420" s="223">
        <f t="shared" ca="1" si="766"/>
        <v>-7.6962812764705597E-4</v>
      </c>
      <c r="FU420" s="223">
        <f t="shared" ca="1" si="767"/>
        <v>1.8609161388935948E-4</v>
      </c>
      <c r="FV420" s="223">
        <f t="shared" ca="1" si="768"/>
        <v>8.1518732785727408E-4</v>
      </c>
      <c r="FW420" s="223">
        <f t="shared" ca="1" si="769"/>
        <v>1.3483648544354674E-5</v>
      </c>
      <c r="FX420" s="223">
        <f t="shared" ca="1" si="770"/>
        <v>-8.1188624281234721E-4</v>
      </c>
      <c r="FY420" s="223">
        <f t="shared" ca="1" si="771"/>
        <v>-2.1225073487956717E-4</v>
      </c>
      <c r="FZ420" s="223">
        <f t="shared" ca="1" si="772"/>
        <v>7.5992273127607345E-4</v>
      </c>
      <c r="GA420" s="223">
        <f t="shared" ca="1" si="773"/>
        <v>3.9829604414904669E-4</v>
      </c>
      <c r="GB420" s="223">
        <f t="shared" ca="1" si="774"/>
        <v>-6.6241135588916071E-4</v>
      </c>
      <c r="GC420" s="223">
        <f t="shared" ca="1" si="775"/>
        <v>-5.6046848681708963E-4</v>
      </c>
      <c r="GD420" s="223">
        <f t="shared" ca="1" si="776"/>
        <v>5.2519670409083448E-4</v>
      </c>
      <c r="GE420" s="223">
        <f t="shared" ca="1" si="777"/>
        <v>6.890478531374135E-4</v>
      </c>
      <c r="GF420" s="223">
        <f t="shared" ca="1" si="778"/>
        <v>-3.565030781965897E-4</v>
      </c>
      <c r="GG420" s="223">
        <f t="shared" ca="1" si="779"/>
        <v>-7.7632741816269831E-4</v>
      </c>
      <c r="GH420" s="223">
        <f t="shared" ca="1" si="780"/>
        <v>1.6644155133066491E-4</v>
      </c>
      <c r="GI420" s="223">
        <f t="shared" ca="1" si="781"/>
        <v>8.1707586352187359E-4</v>
      </c>
      <c r="GJ420" s="223">
        <f t="shared" ca="1" si="782"/>
        <v>3.3596064954732505E-5</v>
      </c>
      <c r="GK420" s="223">
        <f t="shared" ca="1" si="783"/>
        <v>-8.0885082953158802E-4</v>
      </c>
      <c r="GL420" s="223">
        <f t="shared" ca="1" si="784"/>
        <v>-2.316200173115537E-4</v>
      </c>
      <c r="GM420" s="223">
        <f t="shared" ca="1" si="785"/>
        <v>7.5214530411406863E-4</v>
      </c>
      <c r="GN420" s="223">
        <f t="shared" ca="1" si="786"/>
        <v>4.1576124636060347E-4</v>
      </c>
      <c r="GO420" s="223">
        <f t="shared" ca="1" si="787"/>
        <v>-6.5035807433673205E-4</v>
      </c>
      <c r="GP420" s="223">
        <f t="shared" ca="1" si="788"/>
        <v>-5.7498278836221484E-4</v>
      </c>
      <c r="GQ420" s="223">
        <f t="shared" ca="1" si="789"/>
        <v>5.0959001163402976E-4</v>
      </c>
      <c r="GR420" s="223">
        <f t="shared" ca="1" si="790"/>
        <v>6.9974130316001948E-4</v>
      </c>
      <c r="GS420" s="223">
        <f t="shared" ca="1" si="791"/>
        <v>-3.3827840086482638E-4</v>
      </c>
      <c r="GT420" s="223">
        <f t="shared" ca="1" si="792"/>
        <v>-7.8255907807037639E-4</v>
      </c>
      <c r="GU420" s="223">
        <f t="shared" ca="1" si="793"/>
        <v>1.4669123060507644E-4</v>
      </c>
      <c r="GV420" s="223">
        <f t="shared" ca="1" si="794"/>
        <v>8.1847222323872589E-4</v>
      </c>
      <c r="GW420" s="223">
        <f t="shared" ca="1" si="795"/>
        <v>5.3688244351842611E-5</v>
      </c>
      <c r="GX420" s="223">
        <f t="shared" ca="1" si="796"/>
        <v>-8.0532819475599205E-4</v>
      </c>
      <c r="GY420" s="223">
        <f t="shared" ca="1" si="797"/>
        <v>-2.5084978050589747E-4</v>
      </c>
      <c r="GZ420" s="223">
        <f t="shared" ca="1" si="798"/>
        <v>7.4391481274538036E-4</v>
      </c>
      <c r="HA420" s="223">
        <f t="shared" ca="1" si="799"/>
        <v>4.3297600954362691E-4</v>
      </c>
      <c r="HB420" s="223">
        <f t="shared" ca="1" si="800"/>
        <v>-6.3791304139877681E-4</v>
      </c>
      <c r="HC420" s="223">
        <f t="shared" ca="1" si="801"/>
        <v>-5.891507417756552E-4</v>
      </c>
      <c r="HD420" s="223">
        <f t="shared" ca="1" si="802"/>
        <v>4.9367636120901395E-4</v>
      </c>
      <c r="HE420" s="223">
        <f t="shared" ca="1" si="803"/>
        <v>7.1001325518663897E-4</v>
      </c>
      <c r="HF420" s="223">
        <f t="shared" ca="1" si="804"/>
        <v>-3.1984995727346848E-4</v>
      </c>
      <c r="HG420" s="223">
        <f t="shared" ca="1" si="805"/>
        <v>-7.8831935365120771E-4</v>
      </c>
      <c r="HH420" s="223">
        <f t="shared" ca="1" si="806"/>
        <v>1.2685254856735565E-4</v>
      </c>
      <c r="HI420" s="223">
        <f t="shared" ca="1" si="807"/>
        <v>8.1937556589294579E-4</v>
      </c>
      <c r="HJ420" s="223">
        <f t="shared" ca="1" si="808"/>
        <v>7.3748083958041527E-5</v>
      </c>
      <c r="HK420" s="223">
        <f t="shared" ca="1" si="809"/>
        <v>-8.0132046038903495E-4</v>
      </c>
      <c r="HL420" s="223">
        <f t="shared" ca="1" si="810"/>
        <v>-2.6992844117238639E-4</v>
      </c>
      <c r="HM420" s="223">
        <f t="shared" ca="1" si="811"/>
        <v>7.3523621491028044E-4</v>
      </c>
      <c r="HN420" s="223">
        <f t="shared" ca="1" si="812"/>
        <v>4.4992996416855674E-4</v>
      </c>
      <c r="HO420" s="223">
        <f t="shared" ca="1" si="813"/>
        <v>-6.2508375349781722E-4</v>
      </c>
      <c r="HP420" s="223">
        <f t="shared" ca="1" si="814"/>
        <v>-6.0296381281201451E-4</v>
      </c>
      <c r="HQ420" s="223">
        <f t="shared" ca="1" si="815"/>
        <v>4.7746533860379122E-4</v>
      </c>
      <c r="HR420" s="223">
        <f t="shared" ca="1" si="816"/>
        <v>7.1985752177743871E-4</v>
      </c>
      <c r="HS420" s="223">
        <f t="shared" ca="1" si="817"/>
        <v>-3.0122884802776667E-4</v>
      </c>
      <c r="HT420" s="223">
        <f t="shared" ca="1" si="818"/>
        <v>-7.9360477513054617E-4</v>
      </c>
      <c r="HU420" s="223">
        <f t="shared" ca="1" si="819"/>
        <v>1.0693745529765422E-4</v>
      </c>
      <c r="HV420" s="223">
        <f t="shared" ca="1" si="820"/>
        <v>8.1978534734469637E-4</v>
      </c>
      <c r="HW420" s="223">
        <f t="shared" ca="1" si="821"/>
        <v>9.3763500476128981E-5</v>
      </c>
      <c r="HX420" s="223">
        <f t="shared" ca="1" si="822"/>
        <v>-7.9683004054005124E-4</v>
      </c>
      <c r="HY420" s="223">
        <f t="shared" ca="1" si="823"/>
        <v>-2.8884450703918713E-4</v>
      </c>
      <c r="HZ420" s="223">
        <f t="shared" ca="1" si="824"/>
        <v>7.2611473827155092E-4</v>
      </c>
      <c r="IA420" s="223">
        <f t="shared" ca="1" si="825"/>
        <v>4.666128978069974E-4</v>
      </c>
      <c r="IB420" s="223">
        <f t="shared" ca="1" si="826"/>
        <v>-6.118779385171076E-4</v>
      </c>
      <c r="IC420" s="223">
        <f t="shared" ca="1" si="827"/>
        <v>-6.1641368099377353E-4</v>
      </c>
      <c r="ID420" s="223">
        <f t="shared" ca="1" si="828"/>
        <v>4.6096670873213482E-4</v>
      </c>
      <c r="IE420" s="223">
        <f t="shared" ca="1" si="829"/>
        <v>-1.7044176323217225E-4</v>
      </c>
      <c r="IF420" s="223">
        <f t="shared" ca="1" si="830"/>
        <v>-2.8242628978768453E-4</v>
      </c>
      <c r="IG420" s="223">
        <f t="shared" ca="1" si="831"/>
        <v>-7.9841215876815159E-4</v>
      </c>
      <c r="IH420" s="223">
        <f t="shared" ca="1" si="832"/>
        <v>8.6957946903576627E-5</v>
      </c>
      <c r="II420" s="223">
        <f t="shared" ca="1" si="833"/>
        <v>8.1970132075695544E-4</v>
      </c>
      <c r="IJ420" s="223">
        <f t="shared" ca="1" si="834"/>
        <v>1.1372243736752649E-4</v>
      </c>
      <c r="IK420" s="223">
        <f t="shared" ca="1" si="835"/>
        <v>-7.9185964007002986E-4</v>
      </c>
      <c r="IL420" s="223">
        <f t="shared" ca="1" si="836"/>
        <v>-3.0758658377549571E-4</v>
      </c>
      <c r="IM420" s="223">
        <f t="shared" ca="1" si="837"/>
        <v>7.1655587726566464E-4</v>
      </c>
      <c r="IN420" s="223">
        <f t="shared" ca="1" si="838"/>
        <v>4.8301476128361772E-4</v>
      </c>
      <c r="IO420" s="223">
        <f t="shared" ca="1" si="839"/>
        <v>-5.9830355114585628E-4</v>
      </c>
      <c r="IP420" s="223">
        <f t="shared" ca="1" si="840"/>
        <v>-6.2949224462332479E-4</v>
      </c>
      <c r="IQ420" s="223">
        <f t="shared" ca="1" si="841"/>
        <v>4.4419040975183209E-4</v>
      </c>
      <c r="IR420" s="223">
        <f t="shared" ca="1" si="842"/>
        <v>7.3823954057280019E-4</v>
      </c>
      <c r="IS420" s="223">
        <f t="shared" ca="1" si="843"/>
        <v>-2.6345360851127731E-4</v>
      </c>
      <c r="IT420" s="223">
        <f t="shared" ca="1" si="844"/>
        <v>-8.0273860877586771E-4</v>
      </c>
      <c r="IU420" s="223">
        <f t="shared" ca="1" si="845"/>
        <v>6.6926058293805197E-5</v>
      </c>
      <c r="IV420" s="223">
        <f t="shared" ca="1" si="846"/>
        <v>8.1912353674419808E-4</v>
      </c>
      <c r="IW420" s="223">
        <f t="shared" ca="1" si="847"/>
        <v>1.336128721150557E-4</v>
      </c>
      <c r="IX420" s="223">
        <f t="shared" ca="1" si="848"/>
        <v>-7.8641225296238173E-4</v>
      </c>
      <c r="IY420" s="223">
        <f t="shared" ca="1" si="849"/>
        <v>-3.2614338185518439E-4</v>
      </c>
      <c r="IZ420" s="223">
        <f t="shared" ca="1" si="850"/>
        <v>7.065653897930863E-4</v>
      </c>
      <c r="JA420" s="223">
        <f t="shared" ca="1" si="851"/>
        <v>4.9912567472912544E-4</v>
      </c>
      <c r="JB420" s="223">
        <f t="shared" ca="1" si="852"/>
        <v>-5.8436876808737369E-4</v>
      </c>
    </row>
    <row r="421" spans="2:262">
      <c r="B421" s="230">
        <v>60</v>
      </c>
      <c r="C421" s="229">
        <f t="shared" si="853"/>
        <v>1.1718750000000006E-3</v>
      </c>
      <c r="D421" s="226">
        <f t="shared" ca="1" si="597"/>
        <v>50.051831456221855</v>
      </c>
      <c r="E421" s="225">
        <f ca="1">BN361</f>
        <v>5.1831456221852167E-2</v>
      </c>
      <c r="F421" s="224">
        <v>60</v>
      </c>
      <c r="G421" s="223">
        <f t="shared" ca="1" si="854"/>
        <v>-2.5884488357366323E-4</v>
      </c>
      <c r="H421" s="223">
        <f t="shared" ca="1" si="598"/>
        <v>1.7322251282599887E-4</v>
      </c>
      <c r="I421" s="223">
        <f t="shared" ca="1" si="599"/>
        <v>2.9280243426947346E-4</v>
      </c>
      <c r="J421" s="223">
        <f t="shared" ca="1" si="600"/>
        <v>-1.1582319824874292E-4</v>
      </c>
      <c r="K421" s="223">
        <f t="shared" ca="1" si="601"/>
        <v>-3.1550775162180448E-4</v>
      </c>
      <c r="L421" s="223">
        <f t="shared" ca="1" si="602"/>
        <v>5.3972863117185421E-5</v>
      </c>
      <c r="M421" s="223">
        <f t="shared" ca="1" si="603"/>
        <v>3.2608828301809527E-4</v>
      </c>
      <c r="N421" s="223">
        <f t="shared" ca="1" si="604"/>
        <v>9.9516188756346451E-6</v>
      </c>
      <c r="O421" s="223">
        <f t="shared" ca="1" si="605"/>
        <v>-3.2413742457041653E-4</v>
      </c>
      <c r="P421" s="223">
        <f t="shared" ca="1" si="606"/>
        <v>-7.3493665735996247E-5</v>
      </c>
      <c r="Q421" s="223">
        <f t="shared" ca="1" si="607"/>
        <v>3.0973014667485843E-4</v>
      </c>
      <c r="R421" s="223">
        <f t="shared" ca="1" si="608"/>
        <v>1.3421139223784712E-4</v>
      </c>
      <c r="S421" s="223">
        <f t="shared" ca="1" si="609"/>
        <v>-2.8342011294125308E-4</v>
      </c>
      <c r="T421" s="223">
        <f t="shared" ca="1" si="610"/>
        <v>-1.8977145020261237E-4</v>
      </c>
      <c r="U421" s="223">
        <f t="shared" ca="1" si="611"/>
        <v>2.4621840321114593E-4</v>
      </c>
      <c r="V421" s="223">
        <f t="shared" ca="1" si="612"/>
        <v>2.3803869776114659E-4</v>
      </c>
      <c r="W421" s="223">
        <f t="shared" ca="1" si="613"/>
        <v>-1.9955465832650489E-4</v>
      </c>
      <c r="X421" s="223">
        <f t="shared" ca="1" si="614"/>
        <v>-2.7715825165835968E-4</v>
      </c>
      <c r="Y421" s="223">
        <f t="shared" ca="1" si="615"/>
        <v>1.4522213983391878E-4</v>
      </c>
      <c r="Z421" s="223">
        <f t="shared" ca="1" si="616"/>
        <v>3.0562676937648031E-4</v>
      </c>
      <c r="AA421" s="223">
        <f t="shared" ca="1" si="617"/>
        <v>-8.5308815949029429E-5</v>
      </c>
      <c r="AB421" s="223">
        <f t="shared" ca="1" si="618"/>
        <v>-3.2235022174492993E-4</v>
      </c>
      <c r="AC421" s="223">
        <f t="shared" ca="1" si="619"/>
        <v>2.2117122108952905E-5</v>
      </c>
      <c r="AD421" s="223">
        <f t="shared" ca="1" si="620"/>
        <v>3.2668593586780844E-4</v>
      </c>
      <c r="AE421" s="223">
        <f t="shared" ca="1" si="621"/>
        <v>4.1924520330343388E-5</v>
      </c>
      <c r="AF421" s="223">
        <f t="shared" ca="1" si="622"/>
        <v>-3.1846729268287079E-4</v>
      </c>
      <c r="AG421" s="223">
        <f t="shared" ca="1" si="623"/>
        <v>-1.0435502696488872E-4</v>
      </c>
      <c r="AH421" s="223">
        <f t="shared" ca="1" si="624"/>
        <v>2.9801013003864535E-4</v>
      </c>
      <c r="AI421" s="223">
        <f t="shared" ca="1" si="625"/>
        <v>1.6277522843614661E-4</v>
      </c>
      <c r="AJ421" s="223">
        <f t="shared" ca="1" si="626"/>
        <v>-2.6610060522304211E-4</v>
      </c>
      <c r="AK421" s="223">
        <f t="shared" ca="1" si="627"/>
        <v>-2.1494006916400127E-4</v>
      </c>
      <c r="AL421" s="223">
        <f t="shared" ca="1" si="628"/>
        <v>2.2396498337965472E-4</v>
      </c>
      <c r="AM421" s="223">
        <f t="shared" ca="1" si="629"/>
        <v>2.5884488357366458E-4</v>
      </c>
      <c r="AN421" s="223">
        <f t="shared" ca="1" si="630"/>
        <v>-1.7322251282599662E-4</v>
      </c>
      <c r="AO421" s="223">
        <f t="shared" ca="1" si="631"/>
        <v>-2.9280243426947373E-4</v>
      </c>
      <c r="AP421" s="223">
        <f t="shared" ca="1" si="632"/>
        <v>1.1582319824874182E-4</v>
      </c>
      <c r="AQ421" s="223">
        <f t="shared" ca="1" si="633"/>
        <v>3.1550775162180497E-4</v>
      </c>
      <c r="AR421" s="223">
        <f t="shared" ca="1" si="634"/>
        <v>-5.3972863117183686E-5</v>
      </c>
      <c r="AS421" s="223">
        <f t="shared" ca="1" si="635"/>
        <v>-3.2608828301809538E-4</v>
      </c>
      <c r="AT421" s="223">
        <f t="shared" ca="1" si="636"/>
        <v>-9.9516188756352414E-6</v>
      </c>
      <c r="AU421" s="223">
        <f t="shared" ca="1" si="637"/>
        <v>3.2413742457041632E-4</v>
      </c>
      <c r="AV421" s="223">
        <f t="shared" ca="1" si="638"/>
        <v>7.3493665735997955E-5</v>
      </c>
      <c r="AW421" s="223">
        <f t="shared" ca="1" si="639"/>
        <v>-3.0973014667485784E-4</v>
      </c>
      <c r="AX421" s="223">
        <f t="shared" ca="1" si="640"/>
        <v>-1.3421139223784875E-4</v>
      </c>
      <c r="AY421" s="223">
        <f t="shared" ca="1" si="641"/>
        <v>2.8342011294125161E-4</v>
      </c>
      <c r="AZ421" s="223">
        <f t="shared" ca="1" si="642"/>
        <v>1.8977145020261475E-4</v>
      </c>
      <c r="BA421" s="223">
        <f t="shared" ca="1" si="643"/>
        <v>-2.4621840321114322E-4</v>
      </c>
      <c r="BB421" s="223">
        <f t="shared" ca="1" si="644"/>
        <v>-2.3803869776114941E-4</v>
      </c>
      <c r="BC421" s="223">
        <f t="shared" ca="1" si="645"/>
        <v>1.9955465832650532E-4</v>
      </c>
      <c r="BD421" s="223">
        <f t="shared" ca="1" si="646"/>
        <v>2.7715825165836001E-4</v>
      </c>
      <c r="BE421" s="223">
        <f t="shared" ca="1" si="647"/>
        <v>-1.4522213983391818E-4</v>
      </c>
      <c r="BF421" s="223">
        <f t="shared" ca="1" si="648"/>
        <v>-3.056267693764809E-4</v>
      </c>
      <c r="BG421" s="223">
        <f t="shared" ca="1" si="649"/>
        <v>8.5308815949027735E-5</v>
      </c>
      <c r="BH421" s="223">
        <f t="shared" ca="1" si="650"/>
        <v>3.2235022174493015E-4</v>
      </c>
      <c r="BI421" s="223">
        <f t="shared" ca="1" si="651"/>
        <v>-2.211712210895117E-5</v>
      </c>
      <c r="BJ421" s="223">
        <f t="shared" ca="1" si="652"/>
        <v>-3.2668593586780844E-4</v>
      </c>
      <c r="BK421" s="223">
        <f t="shared" ca="1" si="653"/>
        <v>-4.1924520330347426E-5</v>
      </c>
      <c r="BL421" s="223">
        <f t="shared" ca="1" si="654"/>
        <v>3.1846729268286992E-4</v>
      </c>
      <c r="BM421" s="223">
        <f t="shared" ca="1" si="655"/>
        <v>1.0435502696488822E-4</v>
      </c>
      <c r="BN421" s="223">
        <f t="shared" ca="1" si="656"/>
        <v>-2.9801013003864562E-4</v>
      </c>
      <c r="BO421" s="223">
        <f t="shared" ca="1" si="657"/>
        <v>-1.6277522843614615E-4</v>
      </c>
      <c r="BP421" s="223">
        <f t="shared" ca="1" si="658"/>
        <v>2.6610060522304108E-4</v>
      </c>
      <c r="BQ421" s="223">
        <f t="shared" ca="1" si="659"/>
        <v>2.1494006916400259E-4</v>
      </c>
      <c r="BR421" s="223">
        <f t="shared" ca="1" si="660"/>
        <v>-2.2396498337965342E-4</v>
      </c>
      <c r="BS421" s="223">
        <f t="shared" ca="1" si="661"/>
        <v>-2.5884488357366567E-4</v>
      </c>
      <c r="BT421" s="223">
        <f t="shared" ca="1" si="662"/>
        <v>1.7322251282599513E-4</v>
      </c>
      <c r="BU421" s="223">
        <f t="shared" ca="1" si="663"/>
        <v>2.9280243426947552E-4</v>
      </c>
      <c r="BV421" s="223">
        <f t="shared" ca="1" si="664"/>
        <v>-1.1582319824873799E-4</v>
      </c>
      <c r="BW421" s="223">
        <f t="shared" ca="1" si="665"/>
        <v>-3.1550775162180605E-4</v>
      </c>
      <c r="BX421" s="223">
        <f t="shared" ca="1" si="666"/>
        <v>5.3972863117184228E-5</v>
      </c>
      <c r="BY421" s="223">
        <f t="shared" ca="1" si="667"/>
        <v>3.2608828301809538E-4</v>
      </c>
      <c r="BZ421" s="223">
        <f t="shared" ca="1" si="668"/>
        <v>9.9516188756370303E-6</v>
      </c>
      <c r="CA421" s="223">
        <f t="shared" ca="1" si="669"/>
        <v>-3.241374245704161E-4</v>
      </c>
      <c r="CB421" s="223">
        <f t="shared" ca="1" si="670"/>
        <v>-7.3493665735999662E-5</v>
      </c>
      <c r="CC421" s="223">
        <f t="shared" ca="1" si="671"/>
        <v>3.097301466748573E-4</v>
      </c>
      <c r="CD421" s="223">
        <f t="shared" ca="1" si="672"/>
        <v>1.3421139223785035E-4</v>
      </c>
      <c r="CE421" s="223">
        <f t="shared" ca="1" si="673"/>
        <v>-2.8342011294125075E-4</v>
      </c>
      <c r="CF421" s="223">
        <f t="shared" ca="1" si="674"/>
        <v>-1.8977145020261616E-4</v>
      </c>
      <c r="CG421" s="223">
        <f t="shared" ca="1" si="675"/>
        <v>2.4621840321114208E-4</v>
      </c>
      <c r="CH421" s="223">
        <f t="shared" ca="1" si="676"/>
        <v>2.3803869776114743E-4</v>
      </c>
      <c r="CI421" s="223">
        <f t="shared" ca="1" si="677"/>
        <v>-1.9955465832650394E-4</v>
      </c>
      <c r="CJ421" s="223">
        <f t="shared" ca="1" si="678"/>
        <v>-2.7715825165836093E-4</v>
      </c>
      <c r="CK421" s="223">
        <f t="shared" ca="1" si="679"/>
        <v>1.4522213983391661E-4</v>
      </c>
      <c r="CL421" s="223">
        <f t="shared" ca="1" si="680"/>
        <v>3.0562676937648156E-4</v>
      </c>
      <c r="CM421" s="223">
        <f t="shared" ca="1" si="681"/>
        <v>-8.5308815949026027E-5</v>
      </c>
      <c r="CN421" s="223">
        <f t="shared" ca="1" si="682"/>
        <v>-3.2235022174493047E-4</v>
      </c>
      <c r="CO421" s="223">
        <f t="shared" ca="1" si="683"/>
        <v>2.2117122108954016E-5</v>
      </c>
      <c r="CP421" s="223">
        <f t="shared" ca="1" si="684"/>
        <v>3.2668593586780839E-4</v>
      </c>
      <c r="CQ421" s="223">
        <f t="shared" ca="1" si="685"/>
        <v>4.1924520330344553E-5</v>
      </c>
      <c r="CR421" s="223">
        <f t="shared" ca="1" si="686"/>
        <v>-3.1846729268286954E-4</v>
      </c>
      <c r="CS421" s="223">
        <f t="shared" ca="1" si="687"/>
        <v>-1.0435502696488989E-4</v>
      </c>
      <c r="CT421" s="223">
        <f t="shared" ca="1" si="688"/>
        <v>2.9801013003864297E-4</v>
      </c>
      <c r="CU421" s="223">
        <f t="shared" ca="1" si="689"/>
        <v>1.627752284361477E-4</v>
      </c>
      <c r="CV421" s="223">
        <f t="shared" ca="1" si="690"/>
        <v>-2.6610060522303734E-4</v>
      </c>
      <c r="CW421" s="223">
        <f t="shared" ca="1" si="691"/>
        <v>-2.1494006916400395E-4</v>
      </c>
      <c r="CX421" s="223">
        <f t="shared" ca="1" si="692"/>
        <v>2.2396498337964876E-4</v>
      </c>
      <c r="CY421" s="223">
        <f t="shared" ca="1" si="693"/>
        <v>2.5884488357366675E-4</v>
      </c>
      <c r="CZ421" s="223">
        <f t="shared" ca="1" si="694"/>
        <v>-1.7322251282599757E-4</v>
      </c>
      <c r="DA421" s="223">
        <f t="shared" ca="1" si="695"/>
        <v>-2.9280243426947627E-4</v>
      </c>
      <c r="DB421" s="223">
        <f t="shared" ca="1" si="696"/>
        <v>1.1582319824874073E-4</v>
      </c>
      <c r="DC421" s="223">
        <f t="shared" ca="1" si="697"/>
        <v>3.1550775162180649E-4</v>
      </c>
      <c r="DD421" s="223">
        <f t="shared" ca="1" si="698"/>
        <v>-5.3972863117182466E-5</v>
      </c>
      <c r="DE421" s="223">
        <f t="shared" ca="1" si="699"/>
        <v>-3.2608828301809582E-4</v>
      </c>
      <c r="DF421" s="223">
        <f t="shared" ca="1" si="700"/>
        <v>-9.9516188756387921E-6</v>
      </c>
      <c r="DG421" s="223">
        <f t="shared" ca="1" si="701"/>
        <v>3.2413742457041529E-4</v>
      </c>
      <c r="DH421" s="223">
        <f t="shared" ca="1" si="702"/>
        <v>7.3493665736001397E-5</v>
      </c>
      <c r="DI421" s="223">
        <f t="shared" ca="1" si="703"/>
        <v>-3.0973014667485822E-4</v>
      </c>
      <c r="DJ421" s="223">
        <f t="shared" ca="1" si="704"/>
        <v>-1.3421139223785197E-4</v>
      </c>
      <c r="DK421" s="223">
        <f t="shared" ca="1" si="705"/>
        <v>2.8342011294125221E-4</v>
      </c>
      <c r="DL421" s="223">
        <f t="shared" ca="1" si="706"/>
        <v>1.8977145020261763E-4</v>
      </c>
      <c r="DM421" s="223">
        <f t="shared" ca="1" si="707"/>
        <v>-2.4621840321114398E-4</v>
      </c>
      <c r="DN421" s="223">
        <f t="shared" ca="1" si="708"/>
        <v>-2.3803869776115182E-4</v>
      </c>
      <c r="DO421" s="223">
        <f t="shared" ca="1" si="709"/>
        <v>1.9955465832650253E-4</v>
      </c>
      <c r="DP421" s="223">
        <f t="shared" ca="1" si="710"/>
        <v>2.7715825165836429E-4</v>
      </c>
      <c r="DQ421" s="223">
        <f t="shared" ca="1" si="711"/>
        <v>-1.4522213983391506E-4</v>
      </c>
      <c r="DR421" s="223">
        <f t="shared" ca="1" si="712"/>
        <v>-3.0562676937648378E-4</v>
      </c>
      <c r="DS421" s="223">
        <f t="shared" ca="1" si="713"/>
        <v>8.5308815949024333E-5</v>
      </c>
      <c r="DT421" s="223">
        <f t="shared" ca="1" si="714"/>
        <v>3.2235022174492998E-4</v>
      </c>
      <c r="DU421" s="223">
        <f t="shared" ca="1" si="715"/>
        <v>-2.2117122108947647E-5</v>
      </c>
      <c r="DV421" s="223">
        <f t="shared" ca="1" si="716"/>
        <v>-3.2668593586780844E-4</v>
      </c>
      <c r="DW421" s="223">
        <f t="shared" ca="1" si="717"/>
        <v>-4.1924520330350923E-5</v>
      </c>
      <c r="DX421" s="223">
        <f t="shared" ca="1" si="718"/>
        <v>3.1846729268287019E-4</v>
      </c>
      <c r="DY421" s="223">
        <f t="shared" ca="1" si="719"/>
        <v>1.0435502696489595E-4</v>
      </c>
      <c r="DZ421" s="223">
        <f t="shared" ca="1" si="720"/>
        <v>-2.9801013003864416E-4</v>
      </c>
      <c r="EA421" s="223">
        <f t="shared" ca="1" si="721"/>
        <v>-1.6277522843615323E-4</v>
      </c>
      <c r="EB421" s="223">
        <f t="shared" ca="1" si="722"/>
        <v>2.6610060522303902E-4</v>
      </c>
      <c r="EC421" s="223">
        <f t="shared" ca="1" si="723"/>
        <v>2.1494006916400875E-4</v>
      </c>
      <c r="ED421" s="223">
        <f t="shared" ca="1" si="724"/>
        <v>-2.2396498337965087E-4</v>
      </c>
      <c r="EE421" s="223">
        <f t="shared" ca="1" si="725"/>
        <v>-2.5884488357366496E-4</v>
      </c>
      <c r="EF421" s="223">
        <f t="shared" ca="1" si="726"/>
        <v>1.7322251282599215E-4</v>
      </c>
      <c r="EG421" s="223">
        <f t="shared" ca="1" si="727"/>
        <v>2.9280243426947503E-4</v>
      </c>
      <c r="EH421" s="223">
        <f t="shared" ca="1" si="728"/>
        <v>-1.1582319824873469E-4</v>
      </c>
      <c r="EI421" s="223">
        <f t="shared" ca="1" si="729"/>
        <v>-3.1550775162180573E-4</v>
      </c>
      <c r="EJ421" s="223">
        <f t="shared" ca="1" si="730"/>
        <v>5.3972863117176151E-5</v>
      </c>
      <c r="EK421" s="223">
        <f t="shared" ca="1" si="731"/>
        <v>3.260882830180956E-4</v>
      </c>
      <c r="EL421" s="223">
        <f t="shared" ca="1" si="732"/>
        <v>9.9516188756451889E-6</v>
      </c>
      <c r="EM421" s="223">
        <f t="shared" ca="1" si="733"/>
        <v>-3.2413742457041567E-4</v>
      </c>
      <c r="EN421" s="223">
        <f t="shared" ca="1" si="734"/>
        <v>-7.3493665736007604E-5</v>
      </c>
      <c r="EO421" s="223">
        <f t="shared" ca="1" si="735"/>
        <v>3.0973014667485621E-4</v>
      </c>
      <c r="EP421" s="223">
        <f t="shared" ca="1" si="736"/>
        <v>1.3421139223784934E-4</v>
      </c>
      <c r="EQ421" s="223">
        <f t="shared" ca="1" si="737"/>
        <v>-2.8342011294124901E-4</v>
      </c>
      <c r="ER421" s="223">
        <f t="shared" ca="1" si="738"/>
        <v>-1.8977145020261524E-4</v>
      </c>
      <c r="ES421" s="223">
        <f t="shared" ca="1" si="739"/>
        <v>2.4621840321113975E-4</v>
      </c>
      <c r="ET421" s="223">
        <f t="shared" ca="1" si="740"/>
        <v>2.3803869776114984E-4</v>
      </c>
      <c r="EU421" s="223">
        <f t="shared" ca="1" si="741"/>
        <v>-1.9955465832649746E-4</v>
      </c>
      <c r="EV421" s="223">
        <f t="shared" ca="1" si="742"/>
        <v>-2.7715825165836283E-4</v>
      </c>
      <c r="EW421" s="223">
        <f t="shared" ca="1" si="743"/>
        <v>1.4522213983390934E-4</v>
      </c>
      <c r="EX421" s="223">
        <f t="shared" ca="1" si="744"/>
        <v>3.0562676937648275E-4</v>
      </c>
      <c r="EY421" s="223">
        <f t="shared" ca="1" si="745"/>
        <v>-8.5308815949018153E-5</v>
      </c>
      <c r="EZ421" s="223">
        <f t="shared" ca="1" si="746"/>
        <v>-3.2235022174493101E-4</v>
      </c>
      <c r="FA421" s="223">
        <f t="shared" ca="1" si="747"/>
        <v>2.211712210895052E-5</v>
      </c>
      <c r="FB421" s="223">
        <f t="shared" ca="1" si="748"/>
        <v>3.2668593586780828E-4</v>
      </c>
      <c r="FC421" s="223">
        <f t="shared" ca="1" si="749"/>
        <v>4.1924520330348077E-5</v>
      </c>
      <c r="FD421" s="223">
        <f t="shared" ca="1" si="750"/>
        <v>-3.1846729268286873E-4</v>
      </c>
      <c r="FE421" s="223">
        <f t="shared" ca="1" si="751"/>
        <v>-1.0435502696489321E-4</v>
      </c>
      <c r="FF421" s="223">
        <f t="shared" ca="1" si="752"/>
        <v>2.980101300386415E-4</v>
      </c>
      <c r="FG421" s="223">
        <f t="shared" ca="1" si="753"/>
        <v>1.6277522843615073E-4</v>
      </c>
      <c r="FH421" s="223">
        <f t="shared" ca="1" si="754"/>
        <v>-2.6610060522303533E-4</v>
      </c>
      <c r="FI421" s="223">
        <f t="shared" ca="1" si="755"/>
        <v>-2.1494006916400655E-4</v>
      </c>
      <c r="FJ421" s="223">
        <f t="shared" ca="1" si="756"/>
        <v>2.2396498337965296E-4</v>
      </c>
      <c r="FK421" s="223">
        <f t="shared" ca="1" si="757"/>
        <v>2.5884488357366887E-4</v>
      </c>
      <c r="FL421" s="223">
        <f t="shared" ca="1" si="758"/>
        <v>-1.7322251282599459E-4</v>
      </c>
      <c r="FM421" s="223">
        <f t="shared" ca="1" si="759"/>
        <v>-2.928024342694779E-4</v>
      </c>
      <c r="FN421" s="223">
        <f t="shared" ca="1" si="760"/>
        <v>1.1582319824873742E-4</v>
      </c>
      <c r="FO421" s="223">
        <f t="shared" ca="1" si="761"/>
        <v>3.1550775162180741E-4</v>
      </c>
      <c r="FP421" s="223">
        <f t="shared" ca="1" si="762"/>
        <v>-5.3972863117179024E-5</v>
      </c>
      <c r="FQ421" s="223">
        <f t="shared" ca="1" si="763"/>
        <v>-3.2608828301809603E-4</v>
      </c>
      <c r="FR421" s="223">
        <f t="shared" ca="1" si="764"/>
        <v>-9.9516188756422887E-6</v>
      </c>
      <c r="FS421" s="223">
        <f t="shared" ca="1" si="765"/>
        <v>3.2413742457041485E-4</v>
      </c>
      <c r="FT421" s="223">
        <f t="shared" ca="1" si="766"/>
        <v>7.3493665736004812E-5</v>
      </c>
      <c r="FU421" s="223">
        <f t="shared" ca="1" si="767"/>
        <v>-3.0973014667485713E-4</v>
      </c>
      <c r="FV421" s="223">
        <f t="shared" ca="1" si="768"/>
        <v>-1.3421139223785517E-4</v>
      </c>
      <c r="FW421" s="223">
        <f t="shared" ca="1" si="769"/>
        <v>2.8342011294125048E-4</v>
      </c>
      <c r="FX421" s="223">
        <f t="shared" ca="1" si="770"/>
        <v>1.8977145020261291E-4</v>
      </c>
      <c r="FY421" s="223">
        <f t="shared" ca="1" si="771"/>
        <v>-2.4621840321114165E-4</v>
      </c>
      <c r="FZ421" s="223">
        <f t="shared" ca="1" si="772"/>
        <v>-2.3803869776115424E-4</v>
      </c>
      <c r="GA421" s="223">
        <f t="shared" ca="1" si="773"/>
        <v>1.9955465832649237E-4</v>
      </c>
      <c r="GB421" s="223">
        <f t="shared" ca="1" si="774"/>
        <v>2.7715825165836126E-4</v>
      </c>
      <c r="GC421" s="223">
        <f t="shared" ca="1" si="775"/>
        <v>-1.4522213983391189E-4</v>
      </c>
      <c r="GD421" s="223">
        <f t="shared" ca="1" si="776"/>
        <v>-3.0562676937648502E-4</v>
      </c>
      <c r="GE421" s="223">
        <f t="shared" ca="1" si="777"/>
        <v>8.5308815949011973E-5</v>
      </c>
      <c r="GF421" s="223">
        <f t="shared" ca="1" si="778"/>
        <v>3.2235022174493058E-4</v>
      </c>
      <c r="GG421" s="223">
        <f t="shared" ca="1" si="779"/>
        <v>-2.211712210894415E-5</v>
      </c>
      <c r="GH421" s="223">
        <f t="shared" ca="1" si="780"/>
        <v>-3.2668593586780806E-4</v>
      </c>
      <c r="GI421" s="223">
        <f t="shared" ca="1" si="781"/>
        <v>-4.1924520330345204E-5</v>
      </c>
      <c r="GJ421" s="223">
        <f t="shared" ca="1" si="782"/>
        <v>3.1846729268286938E-4</v>
      </c>
      <c r="GK421" s="223">
        <f t="shared" ca="1" si="783"/>
        <v>1.0435502696489929E-4</v>
      </c>
      <c r="GL421" s="223">
        <f t="shared" ca="1" si="784"/>
        <v>-2.980101300386389E-4</v>
      </c>
      <c r="GM421" s="223">
        <f t="shared" ca="1" si="785"/>
        <v>-1.6277522843614824E-4</v>
      </c>
      <c r="GN421" s="223">
        <f t="shared" ca="1" si="786"/>
        <v>2.6610060522303701E-4</v>
      </c>
      <c r="GO421" s="223">
        <f t="shared" ca="1" si="787"/>
        <v>2.149400691640114E-4</v>
      </c>
      <c r="GP421" s="223">
        <f t="shared" ca="1" si="788"/>
        <v>-2.2396498337964152E-4</v>
      </c>
      <c r="GQ421" s="223">
        <f t="shared" ca="1" si="789"/>
        <v>-2.5884488357366713E-4</v>
      </c>
      <c r="GR421" s="223">
        <f t="shared" ca="1" si="790"/>
        <v>1.7322251282598914E-4</v>
      </c>
      <c r="GS421" s="223">
        <f t="shared" ca="1" si="791"/>
        <v>2.9280243426948072E-4</v>
      </c>
      <c r="GT421" s="223">
        <f t="shared" ca="1" si="792"/>
        <v>-1.158231982487401E-4</v>
      </c>
      <c r="GU421" s="223">
        <f t="shared" ca="1" si="793"/>
        <v>-3.1550775162180665E-4</v>
      </c>
      <c r="GV421" s="223">
        <f t="shared" ca="1" si="794"/>
        <v>5.3972863117172682E-5</v>
      </c>
      <c r="GW421" s="223">
        <f t="shared" ca="1" si="795"/>
        <v>3.2608828301809647E-4</v>
      </c>
      <c r="GX421" s="223">
        <f t="shared" ca="1" si="796"/>
        <v>9.9516188756394155E-6</v>
      </c>
      <c r="GY421" s="223">
        <f t="shared" ca="1" si="797"/>
        <v>-3.2413742457041523E-4</v>
      </c>
      <c r="GZ421" s="223">
        <f t="shared" ca="1" si="798"/>
        <v>-7.3493665736011046E-5</v>
      </c>
      <c r="HA421" s="223">
        <f t="shared" ca="1" si="799"/>
        <v>3.09730146674858E-4</v>
      </c>
      <c r="HB421" s="223">
        <f t="shared" ca="1" si="800"/>
        <v>1.3421139223785257E-4</v>
      </c>
      <c r="HC421" s="223">
        <f t="shared" ca="1" si="801"/>
        <v>-2.8342011294124722E-4</v>
      </c>
      <c r="HD421" s="223">
        <f t="shared" ca="1" si="802"/>
        <v>-1.8977145020262568E-4</v>
      </c>
      <c r="HE421" s="223">
        <f t="shared" ca="1" si="803"/>
        <v>2.4621840321114354E-4</v>
      </c>
      <c r="HF421" s="223">
        <f t="shared" ca="1" si="804"/>
        <v>2.3803869776115226E-4</v>
      </c>
      <c r="HG421" s="223">
        <f t="shared" ca="1" si="805"/>
        <v>-1.9955465832649467E-4</v>
      </c>
      <c r="HH421" s="223">
        <f t="shared" ca="1" si="806"/>
        <v>-2.771582516583696E-4</v>
      </c>
      <c r="HI421" s="223">
        <f t="shared" ca="1" si="807"/>
        <v>1.4522213983391449E-4</v>
      </c>
      <c r="HJ421" s="223">
        <f t="shared" ca="1" si="808"/>
        <v>3.0562676937648399E-4</v>
      </c>
      <c r="HK421" s="223">
        <f t="shared" ca="1" si="809"/>
        <v>-8.5308815949014725E-5</v>
      </c>
      <c r="HL421" s="223">
        <f t="shared" ca="1" si="810"/>
        <v>-3.2235022174493004E-4</v>
      </c>
      <c r="HM421" s="223">
        <f t="shared" ca="1" si="811"/>
        <v>2.2117122108947023E-5</v>
      </c>
      <c r="HN421" s="223">
        <f t="shared" ca="1" si="812"/>
        <v>3.2668593586780812E-4</v>
      </c>
      <c r="HO421" s="223">
        <f t="shared" ca="1" si="813"/>
        <v>4.1924520330360762E-5</v>
      </c>
      <c r="HP421" s="223">
        <f t="shared" ca="1" si="814"/>
        <v>-3.1846729268287003E-4</v>
      </c>
      <c r="HQ421" s="223">
        <f t="shared" ca="1" si="815"/>
        <v>-1.0435502696489656E-4</v>
      </c>
      <c r="HR421" s="223">
        <f t="shared" ca="1" si="816"/>
        <v>2.9801013003864009E-4</v>
      </c>
      <c r="HS421" s="223">
        <f t="shared" ca="1" si="817"/>
        <v>1.6277522843616187E-4</v>
      </c>
      <c r="HT421" s="223">
        <f t="shared" ca="1" si="818"/>
        <v>-2.6610060522303864E-4</v>
      </c>
      <c r="HU421" s="223">
        <f t="shared" ca="1" si="819"/>
        <v>-2.1494006916400924E-4</v>
      </c>
      <c r="HV421" s="223">
        <f t="shared" ca="1" si="820"/>
        <v>2.2396498337964364E-4</v>
      </c>
      <c r="HW421" s="223">
        <f t="shared" ca="1" si="821"/>
        <v>2.5884488357366534E-4</v>
      </c>
      <c r="HX421" s="223">
        <f t="shared" ca="1" si="822"/>
        <v>-1.7322251282599161E-4</v>
      </c>
      <c r="HY421" s="223">
        <f t="shared" ca="1" si="823"/>
        <v>-2.9280243426947942E-4</v>
      </c>
      <c r="HZ421" s="223">
        <f t="shared" ca="1" si="824"/>
        <v>1.1582319824872542E-4</v>
      </c>
      <c r="IA421" s="223">
        <f t="shared" ca="1" si="825"/>
        <v>3.1550775162180589E-4</v>
      </c>
      <c r="IB421" s="223">
        <f t="shared" ca="1" si="826"/>
        <v>-5.3972863117175528E-5</v>
      </c>
      <c r="IC421" s="223">
        <f t="shared" ca="1" si="827"/>
        <v>-3.260882830180963E-4</v>
      </c>
      <c r="ID421" s="223">
        <f t="shared" ca="1" si="828"/>
        <v>-9.9516188756551094E-6</v>
      </c>
      <c r="IE421" s="223">
        <f t="shared" ca="1" si="829"/>
        <v>-6.3765203029143651E-5</v>
      </c>
      <c r="IF421" s="223">
        <f t="shared" ca="1" si="830"/>
        <v>7.3493665736008254E-5</v>
      </c>
      <c r="IG421" s="223">
        <f t="shared" ca="1" si="831"/>
        <v>-3.0973014667485301E-4</v>
      </c>
      <c r="IH421" s="223">
        <f t="shared" ca="1" si="832"/>
        <v>-1.3421139223784989E-4</v>
      </c>
      <c r="II421" s="223">
        <f t="shared" ca="1" si="833"/>
        <v>2.8342011294124869E-4</v>
      </c>
      <c r="IJ421" s="223">
        <f t="shared" ca="1" si="834"/>
        <v>1.8977145020262335E-4</v>
      </c>
      <c r="IK421" s="223">
        <f t="shared" ca="1" si="835"/>
        <v>-2.4621840321113324E-4</v>
      </c>
      <c r="IL421" s="223">
        <f t="shared" ca="1" si="836"/>
        <v>-2.3803869776115028E-4</v>
      </c>
      <c r="IM421" s="223">
        <f t="shared" ca="1" si="837"/>
        <v>1.9955465832649695E-4</v>
      </c>
      <c r="IN421" s="223">
        <f t="shared" ca="1" si="838"/>
        <v>2.7715825165836803E-4</v>
      </c>
      <c r="IO421" s="223">
        <f t="shared" ca="1" si="839"/>
        <v>-1.452221398339004E-4</v>
      </c>
      <c r="IP421" s="223">
        <f t="shared" ca="1" si="840"/>
        <v>-3.0562676937648302E-4</v>
      </c>
      <c r="IQ421" s="223">
        <f t="shared" ca="1" si="841"/>
        <v>8.5308815949017489E-5</v>
      </c>
      <c r="IR421" s="223">
        <f t="shared" ca="1" si="842"/>
        <v>3.2235022174493264E-4</v>
      </c>
      <c r="IS421" s="223">
        <f t="shared" ca="1" si="843"/>
        <v>-2.2117122108949896E-5</v>
      </c>
      <c r="IT421" s="223">
        <f t="shared" ca="1" si="844"/>
        <v>-3.2668593586780822E-4</v>
      </c>
      <c r="IU421" s="223">
        <f t="shared" ca="1" si="845"/>
        <v>-4.1924520330357889E-5</v>
      </c>
      <c r="IV421" s="223">
        <f t="shared" ca="1" si="846"/>
        <v>3.1846729268286651E-4</v>
      </c>
      <c r="IW421" s="223">
        <f t="shared" ca="1" si="847"/>
        <v>1.0435502696489383E-4</v>
      </c>
      <c r="IX421" s="223">
        <f t="shared" ca="1" si="848"/>
        <v>-2.9801013003864129E-4</v>
      </c>
      <c r="IY421" s="223">
        <f t="shared" ca="1" si="849"/>
        <v>-1.6277522843615935E-4</v>
      </c>
      <c r="IZ421" s="223">
        <f t="shared" ca="1" si="850"/>
        <v>2.6610060522302959E-4</v>
      </c>
      <c r="JA421" s="223">
        <f t="shared" ca="1" si="851"/>
        <v>2.1494006916400707E-4</v>
      </c>
      <c r="JB421" s="223">
        <f t="shared" ca="1" si="852"/>
        <v>-2.2396498337964572E-4</v>
      </c>
    </row>
    <row r="422" spans="2:262">
      <c r="B422" s="230">
        <v>61</v>
      </c>
      <c r="C422" s="229">
        <f t="shared" si="853"/>
        <v>1.1914062500000006E-3</v>
      </c>
      <c r="D422" s="226">
        <f t="shared" ca="1" si="597"/>
        <v>50.050116363762378</v>
      </c>
      <c r="E422" s="225">
        <f ca="1">BO361</f>
        <v>5.0116363762377103E-2</v>
      </c>
      <c r="F422" s="224">
        <v>61</v>
      </c>
      <c r="G422" s="223">
        <f t="shared" ca="1" si="854"/>
        <v>1.6415164962165288E-4</v>
      </c>
      <c r="H422" s="223">
        <f t="shared" ca="1" si="598"/>
        <v>-1.5260878526434298E-4</v>
      </c>
      <c r="I422" s="223">
        <f t="shared" ca="1" si="599"/>
        <v>-1.8660484700054641E-4</v>
      </c>
      <c r="J422" s="223">
        <f t="shared" ca="1" si="600"/>
        <v>1.2515377699398716E-4</v>
      </c>
      <c r="K422" s="223">
        <f t="shared" ca="1" si="601"/>
        <v>2.0501861297537191E-4</v>
      </c>
      <c r="L422" s="223">
        <f t="shared" ca="1" si="602"/>
        <v>-9.4989567407302358E-5</v>
      </c>
      <c r="M422" s="223">
        <f t="shared" ca="1" si="603"/>
        <v>-2.1899434512105069E-4</v>
      </c>
      <c r="N422" s="223">
        <f t="shared" ca="1" si="604"/>
        <v>6.2769120548052357E-5</v>
      </c>
      <c r="O422" s="223">
        <f t="shared" ca="1" si="605"/>
        <v>2.2822951104235555E-4</v>
      </c>
      <c r="P422" s="223">
        <f t="shared" ca="1" si="606"/>
        <v>-2.9189911787259702E-5</v>
      </c>
      <c r="Q422" s="223">
        <f t="shared" ca="1" si="607"/>
        <v>-2.3252419728664057E-4</v>
      </c>
      <c r="R422" s="223">
        <f t="shared" ca="1" si="608"/>
        <v>-5.0211704122500036E-6</v>
      </c>
      <c r="S422" s="223">
        <f t="shared" ca="1" si="609"/>
        <v>2.3178543686636717E-4</v>
      </c>
      <c r="T422" s="223">
        <f t="shared" ca="1" si="610"/>
        <v>3.9123559435914624E-5</v>
      </c>
      <c r="U422" s="223">
        <f t="shared" ca="1" si="611"/>
        <v>-2.2602922171362965E-4</v>
      </c>
      <c r="V422" s="223">
        <f t="shared" ca="1" si="612"/>
        <v>-7.237904154818623E-5</v>
      </c>
      <c r="W422" s="223">
        <f t="shared" ca="1" si="613"/>
        <v>2.1538015650312073E-4</v>
      </c>
      <c r="X422" s="223">
        <f t="shared" ca="1" si="614"/>
        <v>1.0406773599054681E-4</v>
      </c>
      <c r="Y422" s="223">
        <f t="shared" ca="1" si="615"/>
        <v>-2.0006876133722069E-4</v>
      </c>
      <c r="Z422" s="223">
        <f t="shared" ca="1" si="616"/>
        <v>-1.3350367822594368E-4</v>
      </c>
      <c r="AA422" s="223">
        <f t="shared" ca="1" si="617"/>
        <v>1.8042648168193652E-4</v>
      </c>
      <c r="AB422" s="223">
        <f t="shared" ca="1" si="618"/>
        <v>1.6004966899945346E-4</v>
      </c>
      <c r="AC422" s="223">
        <f t="shared" ca="1" si="619"/>
        <v>-1.5687851357350414E-4</v>
      </c>
      <c r="AD422" s="223">
        <f t="shared" ca="1" si="620"/>
        <v>-1.83131067777853E-4</v>
      </c>
      <c r="AE422" s="223">
        <f t="shared" ca="1" si="621"/>
        <v>1.2993459940826682E-4</v>
      </c>
      <c r="AF422" s="223">
        <f t="shared" ca="1" si="622"/>
        <v>2.0224823198178624E-4</v>
      </c>
      <c r="AG422" s="223">
        <f t="shared" ca="1" si="623"/>
        <v>-1.0017799355917841E-4</v>
      </c>
      <c r="AH422" s="223">
        <f t="shared" ca="1" si="624"/>
        <v>-2.1698733273872847E-4</v>
      </c>
      <c r="AI422" s="223">
        <f t="shared" ca="1" si="625"/>
        <v>6.8252836680016526E-5</v>
      </c>
      <c r="AJ422" s="223">
        <f t="shared" ca="1" si="626"/>
        <v>2.2702931302833856E-4</v>
      </c>
      <c r="AK422" s="223">
        <f t="shared" ca="1" si="627"/>
        <v>-3.4850212005492988E-5</v>
      </c>
      <c r="AL422" s="223">
        <f t="shared" ca="1" si="628"/>
        <v>-2.3215679430341841E-4</v>
      </c>
      <c r="AM422" s="223">
        <f t="shared" ca="1" si="629"/>
        <v>6.931854862360186E-7</v>
      </c>
      <c r="AN422" s="223">
        <f t="shared" ca="1" si="630"/>
        <v>2.3225878207899558E-4</v>
      </c>
      <c r="AO422" s="223">
        <f t="shared" ca="1" si="631"/>
        <v>3.3478846405426616E-5</v>
      </c>
      <c r="AP422" s="223">
        <f t="shared" ca="1" si="632"/>
        <v>-2.273330686277243E-4</v>
      </c>
      <c r="AQ422" s="223">
        <f t="shared" ca="1" si="633"/>
        <v>-6.6926162376171322E-5</v>
      </c>
      <c r="AR422" s="223">
        <f t="shared" ca="1" si="634"/>
        <v>2.1748628077051737E-4</v>
      </c>
      <c r="AS422" s="223">
        <f t="shared" ca="1" si="635"/>
        <v>9.892472904376659E-5</v>
      </c>
      <c r="AT422" s="223">
        <f t="shared" ca="1" si="636"/>
        <v>-2.0293157172787752E-4</v>
      </c>
      <c r="AU422" s="223">
        <f t="shared" ca="1" si="637"/>
        <v>-1.2878187407327796E-4</v>
      </c>
      <c r="AV422" s="223">
        <f t="shared" ca="1" si="638"/>
        <v>1.8398400699638079E-4</v>
      </c>
      <c r="AW422" s="223">
        <f t="shared" ca="1" si="639"/>
        <v>1.5585128044129154E-4</v>
      </c>
      <c r="AX422" s="223">
        <f t="shared" ca="1" si="640"/>
        <v>-1.6105374413215613E-4</v>
      </c>
      <c r="AY422" s="223">
        <f t="shared" ca="1" si="641"/>
        <v>-1.7954697724764242E-4</v>
      </c>
      <c r="AZ422" s="223">
        <f t="shared" ca="1" si="642"/>
        <v>1.3463715407842965E-4</v>
      </c>
      <c r="BA422" s="223">
        <f t="shared" ca="1" si="643"/>
        <v>1.9935602421580385E-4</v>
      </c>
      <c r="BB422" s="223">
        <f t="shared" ca="1" si="644"/>
        <v>-1.0530607623362941E-4</v>
      </c>
      <c r="BC422" s="223">
        <f t="shared" ca="1" si="645"/>
        <v>-2.1484961530084416E-4</v>
      </c>
      <c r="BD422" s="223">
        <f t="shared" ca="1" si="646"/>
        <v>7.3695439855303796E-5</v>
      </c>
      <c r="BE422" s="223">
        <f t="shared" ca="1" si="647"/>
        <v>2.256923610453259E-4</v>
      </c>
      <c r="BF422" s="223">
        <f t="shared" ca="1" si="648"/>
        <v>-4.048951975914833E-5</v>
      </c>
      <c r="BG422" s="223">
        <f t="shared" ca="1" si="649"/>
        <v>-2.3164954874820953E-4</v>
      </c>
      <c r="BH422" s="223">
        <f t="shared" ca="1" si="650"/>
        <v>6.4071238357049908E-6</v>
      </c>
      <c r="BI422" s="223">
        <f t="shared" ca="1" si="651"/>
        <v>2.3259222328601484E-4</v>
      </c>
      <c r="BJ422" s="223">
        <f t="shared" ca="1" si="652"/>
        <v>2.7813966969718692E-5</v>
      </c>
      <c r="BK422" s="223">
        <f t="shared" ca="1" si="653"/>
        <v>-2.2849997860180908E-4</v>
      </c>
      <c r="BL422" s="223">
        <f t="shared" ca="1" si="654"/>
        <v>-6.1432969386472221E-5</v>
      </c>
      <c r="BM422" s="223">
        <f t="shared" ca="1" si="655"/>
        <v>2.1946139943471345E-4</v>
      </c>
      <c r="BN422" s="223">
        <f t="shared" ca="1" si="656"/>
        <v>9.3722133539245764E-5</v>
      </c>
      <c r="BO422" s="223">
        <f t="shared" ca="1" si="657"/>
        <v>-2.0567214372782492E-4</v>
      </c>
      <c r="BP422" s="223">
        <f t="shared" ca="1" si="658"/>
        <v>-1.2398249653513635E-4</v>
      </c>
      <c r="BQ422" s="223">
        <f t="shared" ca="1" si="659"/>
        <v>1.8743070722461601E-4</v>
      </c>
      <c r="BR422" s="223">
        <f t="shared" ca="1" si="660"/>
        <v>1.5155901289944776E-4</v>
      </c>
      <c r="BS422" s="223">
        <f t="shared" ca="1" si="661"/>
        <v>-1.6513196193752787E-4</v>
      </c>
      <c r="BT422" s="223">
        <f t="shared" ca="1" si="662"/>
        <v>-1.7585473433202967E-4</v>
      </c>
      <c r="BU422" s="223">
        <f t="shared" ca="1" si="663"/>
        <v>1.392586083613858E-4</v>
      </c>
      <c r="BV422" s="223">
        <f t="shared" ca="1" si="664"/>
        <v>1.9634373183523407E-4</v>
      </c>
      <c r="BW422" s="223">
        <f t="shared" ca="1" si="665"/>
        <v>-1.10370726465408E-4</v>
      </c>
      <c r="BX422" s="223">
        <f t="shared" ca="1" si="666"/>
        <v>-2.125824804884458E-4</v>
      </c>
      <c r="BY422" s="223">
        <f t="shared" ca="1" si="667"/>
        <v>7.9093651653270661E-5</v>
      </c>
      <c r="BZ422" s="223">
        <f t="shared" ca="1" si="668"/>
        <v>2.2421946042320095E-4</v>
      </c>
      <c r="CA422" s="223">
        <f t="shared" ca="1" si="669"/>
        <v>-4.6104438140099821E-5</v>
      </c>
      <c r="CB422" s="223">
        <f t="shared" ca="1" si="670"/>
        <v>-2.3100276616676947E-4</v>
      </c>
      <c r="CC422" s="223">
        <f t="shared" ca="1" si="671"/>
        <v>1.2117202773351488E-5</v>
      </c>
      <c r="CD422" s="223">
        <f t="shared" ca="1" si="672"/>
        <v>2.3278555963490998E-4</v>
      </c>
      <c r="CE422" s="223">
        <f t="shared" ca="1" si="673"/>
        <v>2.213233344034105E-5</v>
      </c>
      <c r="CF422" s="223">
        <f t="shared" ca="1" si="674"/>
        <v>-2.2952924873294799E-4</v>
      </c>
      <c r="CG422" s="223">
        <f t="shared" ca="1" si="675"/>
        <v>-5.5902771473138229E-5</v>
      </c>
      <c r="CH422" s="223">
        <f t="shared" ca="1" si="676"/>
        <v>2.2130432275808143E-4</v>
      </c>
      <c r="CI422" s="223">
        <f t="shared" ca="1" si="677"/>
        <v>8.8463083325974155E-5</v>
      </c>
      <c r="CJ422" s="223">
        <f t="shared" ca="1" si="678"/>
        <v>-2.0828882651896901E-4</v>
      </c>
      <c r="CK422" s="223">
        <f t="shared" ca="1" si="679"/>
        <v>-1.1910843657708329E-4</v>
      </c>
      <c r="CL422" s="223">
        <f t="shared" ca="1" si="680"/>
        <v>1.9076450620330375E-4</v>
      </c>
      <c r="CM422" s="223">
        <f t="shared" ca="1" si="681"/>
        <v>1.471754518753899E-4</v>
      </c>
      <c r="CN422" s="223">
        <f t="shared" ca="1" si="682"/>
        <v>-1.6911071042371252E-4</v>
      </c>
      <c r="CO422" s="223">
        <f t="shared" ca="1" si="683"/>
        <v>-1.7205656310008725E-4</v>
      </c>
      <c r="CP422" s="223">
        <f t="shared" ca="1" si="684"/>
        <v>1.4379617846587979E-4</v>
      </c>
      <c r="CQ422" s="223">
        <f t="shared" ca="1" si="685"/>
        <v>1.9321316933237161E-4</v>
      </c>
      <c r="CR422" s="223">
        <f t="shared" ca="1" si="686"/>
        <v>-1.1536889349858534E-4</v>
      </c>
      <c r="CS422" s="223">
        <f t="shared" ca="1" si="687"/>
        <v>-2.1018729393877493E-4</v>
      </c>
      <c r="CT422" s="223">
        <f t="shared" ca="1" si="688"/>
        <v>8.444422039298379E-5</v>
      </c>
      <c r="CU422" s="223">
        <f t="shared" ca="1" si="689"/>
        <v>2.2261149838222275E-4</v>
      </c>
      <c r="CV422" s="223">
        <f t="shared" ca="1" si="690"/>
        <v>-5.1691584931471671E-5</v>
      </c>
      <c r="CW422" s="223">
        <f t="shared" ca="1" si="691"/>
        <v>-2.3021683615674036E-4</v>
      </c>
      <c r="CX422" s="223">
        <f t="shared" ca="1" si="692"/>
        <v>1.7819982761138703E-5</v>
      </c>
      <c r="CY422" s="223">
        <f t="shared" ca="1" si="693"/>
        <v>2.3283867466709386E-4</v>
      </c>
      <c r="CZ422" s="223">
        <f t="shared" ca="1" si="694"/>
        <v>1.6437368220880184E-5</v>
      </c>
      <c r="DA422" s="223">
        <f t="shared" ca="1" si="695"/>
        <v>-2.3042025902730168E-4</v>
      </c>
      <c r="DB422" s="223">
        <f t="shared" ca="1" si="696"/>
        <v>-5.0338899820611256E-5</v>
      </c>
      <c r="DC422" s="223">
        <f t="shared" ca="1" si="697"/>
        <v>2.2301394063252054E-4</v>
      </c>
      <c r="DD422" s="223">
        <f t="shared" ca="1" si="698"/>
        <v>8.315074625915781E-5</v>
      </c>
      <c r="DE422" s="223">
        <f t="shared" ca="1" si="699"/>
        <v>-2.1078004390943743E-4</v>
      </c>
      <c r="DF422" s="223">
        <f t="shared" ca="1" si="700"/>
        <v>-1.1416263015059035E-4</v>
      </c>
      <c r="DG422" s="223">
        <f t="shared" ca="1" si="701"/>
        <v>1.9398339577660087E-4</v>
      </c>
      <c r="DH422" s="223">
        <f t="shared" ca="1" si="702"/>
        <v>1.4270323786236437E-4</v>
      </c>
      <c r="DI422" s="223">
        <f t="shared" ca="1" si="703"/>
        <v>-1.7298759294139245E-4</v>
      </c>
      <c r="DJ422" s="223">
        <f t="shared" ca="1" si="704"/>
        <v>-1.6815475142814486E-4</v>
      </c>
      <c r="DK422" s="223">
        <f t="shared" ca="1" si="705"/>
        <v>1.4824713112934873E-4</v>
      </c>
      <c r="DL422" s="223">
        <f t="shared" ca="1" si="706"/>
        <v>1.8996622244101097E-4</v>
      </c>
      <c r="DM422" s="223">
        <f t="shared" ca="1" si="707"/>
        <v>-1.202975666242485E-4</v>
      </c>
      <c r="DN422" s="223">
        <f t="shared" ca="1" si="708"/>
        <v>-2.0766549842264024E-4</v>
      </c>
      <c r="DO422" s="223">
        <f t="shared" ca="1" si="709"/>
        <v>8.9743923091911067E-5</v>
      </c>
      <c r="DP422" s="223">
        <f t="shared" ca="1" si="710"/>
        <v>2.2086944349859712E-4</v>
      </c>
      <c r="DQ422" s="223">
        <f t="shared" ca="1" si="711"/>
        <v>-5.7247594644960106E-5</v>
      </c>
      <c r="DR422" s="223">
        <f t="shared" ca="1" si="712"/>
        <v>-2.2929223213297248E-4</v>
      </c>
      <c r="DS422" s="223">
        <f t="shared" ca="1" si="713"/>
        <v>2.3512028657642666E-5</v>
      </c>
      <c r="DT422" s="223">
        <f t="shared" ca="1" si="714"/>
        <v>2.3275153638805713E-4</v>
      </c>
      <c r="DU422" s="223">
        <f t="shared" ca="1" si="715"/>
        <v>1.0732501745435894E-5</v>
      </c>
      <c r="DV422" s="223">
        <f t="shared" ca="1" si="716"/>
        <v>-2.3117247277358583E-4</v>
      </c>
      <c r="DW422" s="223">
        <f t="shared" ca="1" si="717"/>
        <v>-4.4744705897125086E-5</v>
      </c>
      <c r="DX422" s="223">
        <f t="shared" ca="1" si="718"/>
        <v>2.24589223248151E-4</v>
      </c>
      <c r="DY422" s="223">
        <f t="shared" ca="1" si="719"/>
        <v>7.7788322292001594E-5</v>
      </c>
      <c r="DZ422" s="223">
        <f t="shared" ca="1" si="720"/>
        <v>-2.1314429528302841E-4</v>
      </c>
      <c r="EA422" s="223">
        <f t="shared" ca="1" si="721"/>
        <v>-1.091480564245104E-4</v>
      </c>
      <c r="EB422" s="223">
        <f t="shared" ca="1" si="722"/>
        <v>1.9708543700578667E-4</v>
      </c>
      <c r="EC422" s="223">
        <f t="shared" ca="1" si="723"/>
        <v>1.3814506475487087E-4</v>
      </c>
      <c r="ED422" s="223">
        <f t="shared" ca="1" si="724"/>
        <v>-1.7676027420150721E-4</v>
      </c>
      <c r="EE422" s="223">
        <f t="shared" ca="1" si="725"/>
        <v>-1.6415164962165334E-4</v>
      </c>
      <c r="EF422" s="223">
        <f t="shared" ca="1" si="726"/>
        <v>1.5260878526434269E-4</v>
      </c>
      <c r="EG422" s="223">
        <f t="shared" ca="1" si="727"/>
        <v>1.8660484700054649E-4</v>
      </c>
      <c r="EH422" s="223">
        <f t="shared" ca="1" si="728"/>
        <v>-1.2515377699398727E-4</v>
      </c>
      <c r="EI422" s="223">
        <f t="shared" ca="1" si="729"/>
        <v>-2.0501861297537175E-4</v>
      </c>
      <c r="EJ422" s="223">
        <f t="shared" ca="1" si="730"/>
        <v>9.4989567407303036E-5</v>
      </c>
      <c r="EK422" s="223">
        <f t="shared" ca="1" si="731"/>
        <v>2.1899434512105041E-4</v>
      </c>
      <c r="EL422" s="223">
        <f t="shared" ca="1" si="732"/>
        <v>-6.2769120548053454E-5</v>
      </c>
      <c r="EM422" s="223">
        <f t="shared" ca="1" si="733"/>
        <v>-2.2822951104235523E-4</v>
      </c>
      <c r="EN422" s="223">
        <f t="shared" ca="1" si="734"/>
        <v>2.9189911787261247E-5</v>
      </c>
      <c r="EO422" s="223">
        <f t="shared" ca="1" si="735"/>
        <v>2.3252419728664049E-4</v>
      </c>
      <c r="EP422" s="223">
        <f t="shared" ca="1" si="736"/>
        <v>5.0211704122476048E-6</v>
      </c>
      <c r="EQ422" s="223">
        <f t="shared" ca="1" si="737"/>
        <v>-2.3178543686636676E-4</v>
      </c>
      <c r="ER422" s="223">
        <f t="shared" ca="1" si="738"/>
        <v>-3.9123559435918798E-5</v>
      </c>
      <c r="ES422" s="223">
        <f t="shared" ca="1" si="739"/>
        <v>2.2602922171362878E-4</v>
      </c>
      <c r="ET422" s="223">
        <f t="shared" ca="1" si="740"/>
        <v>7.2379041548189456E-5</v>
      </c>
      <c r="EU422" s="223">
        <f t="shared" ca="1" si="741"/>
        <v>-2.1538015650311945E-4</v>
      </c>
      <c r="EV422" s="223">
        <f t="shared" ca="1" si="742"/>
        <v>-1.040677359905491E-4</v>
      </c>
      <c r="EW422" s="223">
        <f t="shared" ca="1" si="743"/>
        <v>2.0006876133721939E-4</v>
      </c>
      <c r="EX422" s="223">
        <f t="shared" ca="1" si="744"/>
        <v>1.3350367822594577E-4</v>
      </c>
      <c r="EY422" s="223">
        <f t="shared" ca="1" si="745"/>
        <v>-1.8042648168193544E-4</v>
      </c>
      <c r="EZ422" s="223">
        <f t="shared" ca="1" si="746"/>
        <v>-1.6004966899945531E-4</v>
      </c>
      <c r="FA422" s="223">
        <f t="shared" ca="1" si="747"/>
        <v>1.5687851357350347E-4</v>
      </c>
      <c r="FB422" s="223">
        <f t="shared" ca="1" si="748"/>
        <v>1.8313106777785357E-4</v>
      </c>
      <c r="FC422" s="223">
        <f t="shared" ca="1" si="749"/>
        <v>-1.2993459940826603E-4</v>
      </c>
      <c r="FD422" s="223">
        <f t="shared" ca="1" si="750"/>
        <v>-2.0224823198178668E-4</v>
      </c>
      <c r="FE422" s="223">
        <f t="shared" ca="1" si="751"/>
        <v>1.0017799355917759E-4</v>
      </c>
      <c r="FF422" s="223">
        <f t="shared" ca="1" si="752"/>
        <v>2.1698733273872885E-4</v>
      </c>
      <c r="FG422" s="223">
        <f t="shared" ca="1" si="753"/>
        <v>-6.8252836680017244E-5</v>
      </c>
      <c r="FH422" s="223">
        <f t="shared" ca="1" si="754"/>
        <v>-2.270293130283384E-4</v>
      </c>
      <c r="FI422" s="223">
        <f t="shared" ca="1" si="755"/>
        <v>3.485021200549372E-5</v>
      </c>
      <c r="FJ422" s="223">
        <f t="shared" ca="1" si="756"/>
        <v>2.3215679430341841E-4</v>
      </c>
      <c r="FK422" s="223">
        <f t="shared" ca="1" si="757"/>
        <v>-6.9318548623676399E-7</v>
      </c>
      <c r="FL422" s="223">
        <f t="shared" ca="1" si="758"/>
        <v>-2.3225878207899564E-4</v>
      </c>
      <c r="FM422" s="223">
        <f t="shared" ca="1" si="759"/>
        <v>-3.347884640542587E-5</v>
      </c>
      <c r="FN422" s="223">
        <f t="shared" ca="1" si="760"/>
        <v>2.2733306862772479E-4</v>
      </c>
      <c r="FO422" s="223">
        <f t="shared" ca="1" si="761"/>
        <v>6.6926162376169032E-5</v>
      </c>
      <c r="FP422" s="223">
        <f t="shared" ca="1" si="762"/>
        <v>-2.1748628077051822E-4</v>
      </c>
      <c r="FQ422" s="223">
        <f t="shared" ca="1" si="763"/>
        <v>-9.8924729043770385E-5</v>
      </c>
      <c r="FR422" s="223">
        <f t="shared" ca="1" si="764"/>
        <v>2.0293157172787546E-4</v>
      </c>
      <c r="FS422" s="223">
        <f t="shared" ca="1" si="765"/>
        <v>1.2878187407328149E-4</v>
      </c>
      <c r="FT422" s="223">
        <f t="shared" ca="1" si="766"/>
        <v>-1.8398400699637919E-4</v>
      </c>
      <c r="FU422" s="223">
        <f t="shared" ca="1" si="767"/>
        <v>-1.5585128044128977E-4</v>
      </c>
      <c r="FV422" s="223">
        <f t="shared" ca="1" si="768"/>
        <v>1.6105374413215783E-4</v>
      </c>
      <c r="FW422" s="223">
        <f t="shared" ca="1" si="769"/>
        <v>1.7954697724763881E-4</v>
      </c>
      <c r="FX422" s="223">
        <f t="shared" ca="1" si="770"/>
        <v>-1.3463715407843432E-4</v>
      </c>
      <c r="FY422" s="223">
        <f t="shared" ca="1" si="771"/>
        <v>-1.9935602421580089E-4</v>
      </c>
      <c r="FZ422" s="223">
        <f t="shared" ca="1" si="772"/>
        <v>1.0530607623363447E-4</v>
      </c>
      <c r="GA422" s="223">
        <f t="shared" ca="1" si="773"/>
        <v>2.1484961530084194E-4</v>
      </c>
      <c r="GB422" s="223">
        <f t="shared" ca="1" si="774"/>
        <v>-7.3695439855309244E-5</v>
      </c>
      <c r="GC422" s="223">
        <f t="shared" ca="1" si="775"/>
        <v>-2.2569236104532449E-4</v>
      </c>
      <c r="GD422" s="223">
        <f t="shared" ca="1" si="776"/>
        <v>4.0489519759140917E-5</v>
      </c>
      <c r="GE422" s="223">
        <f t="shared" ca="1" si="777"/>
        <v>2.3164954874821029E-4</v>
      </c>
      <c r="GF422" s="223">
        <f t="shared" ca="1" si="778"/>
        <v>-6.407123835697442E-6</v>
      </c>
      <c r="GG422" s="223">
        <f t="shared" ca="1" si="779"/>
        <v>-2.3259222328601451E-4</v>
      </c>
      <c r="GH422" s="223">
        <f t="shared" ca="1" si="780"/>
        <v>-2.7813966969726173E-5</v>
      </c>
      <c r="GI422" s="223">
        <f t="shared" ca="1" si="781"/>
        <v>2.2849997860180762E-4</v>
      </c>
      <c r="GJ422" s="223">
        <f t="shared" ca="1" si="782"/>
        <v>6.1432969386476314E-5</v>
      </c>
      <c r="GK422" s="223">
        <f t="shared" ca="1" si="783"/>
        <v>-2.1946139943471204E-4</v>
      </c>
      <c r="GL422" s="223">
        <f t="shared" ca="1" si="784"/>
        <v>-9.3722133539249613E-5</v>
      </c>
      <c r="GM422" s="223">
        <f t="shared" ca="1" si="785"/>
        <v>2.0567214372782294E-4</v>
      </c>
      <c r="GN422" s="223">
        <f t="shared" ca="1" si="786"/>
        <v>1.2398249653513993E-4</v>
      </c>
      <c r="GO422" s="223">
        <f t="shared" ca="1" si="787"/>
        <v>-1.8743070722461352E-4</v>
      </c>
      <c r="GP422" s="223">
        <f t="shared" ca="1" si="788"/>
        <v>-1.5155901289945096E-4</v>
      </c>
      <c r="GQ422" s="223">
        <f t="shared" ca="1" si="789"/>
        <v>1.6513196193752489E-4</v>
      </c>
      <c r="GR422" s="223">
        <f t="shared" ca="1" si="790"/>
        <v>1.7585473433203244E-4</v>
      </c>
      <c r="GS422" s="223">
        <f t="shared" ca="1" si="791"/>
        <v>-1.3925860836138244E-4</v>
      </c>
      <c r="GT422" s="223">
        <f t="shared" ca="1" si="792"/>
        <v>-1.9634373183523632E-4</v>
      </c>
      <c r="GU422" s="223">
        <f t="shared" ca="1" si="793"/>
        <v>1.1037072646540427E-4</v>
      </c>
      <c r="GV422" s="223">
        <f t="shared" ca="1" si="794"/>
        <v>2.1258248048844754E-4</v>
      </c>
      <c r="GW422" s="223">
        <f t="shared" ca="1" si="795"/>
        <v>-7.9093651653269821E-5</v>
      </c>
      <c r="GX422" s="223">
        <f t="shared" ca="1" si="796"/>
        <v>-2.242194604232012E-4</v>
      </c>
      <c r="GY422" s="223">
        <f t="shared" ca="1" si="797"/>
        <v>4.6104438140098913E-5</v>
      </c>
      <c r="GZ422" s="223">
        <f t="shared" ca="1" si="798"/>
        <v>2.3100276616676958E-4</v>
      </c>
      <c r="HA422" s="223">
        <f t="shared" ca="1" si="799"/>
        <v>-1.2117202773350566E-5</v>
      </c>
      <c r="HB422" s="223">
        <f t="shared" ca="1" si="800"/>
        <v>-2.3278555963490995E-4</v>
      </c>
      <c r="HC422" s="223">
        <f t="shared" ca="1" si="801"/>
        <v>-2.2132333440341931E-5</v>
      </c>
      <c r="HD422" s="223">
        <f t="shared" ca="1" si="802"/>
        <v>2.2952924873294786E-4</v>
      </c>
      <c r="HE422" s="223">
        <f t="shared" ca="1" si="803"/>
        <v>5.590277147313911E-5</v>
      </c>
      <c r="HF422" s="223">
        <f t="shared" ca="1" si="804"/>
        <v>-2.2130432275808116E-4</v>
      </c>
      <c r="HG422" s="223">
        <f t="shared" ca="1" si="805"/>
        <v>-8.8463083325974996E-5</v>
      </c>
      <c r="HH422" s="223">
        <f t="shared" ca="1" si="806"/>
        <v>2.082888265189686E-4</v>
      </c>
      <c r="HI422" s="223">
        <f t="shared" ca="1" si="807"/>
        <v>1.1910843657708408E-4</v>
      </c>
      <c r="HJ422" s="223">
        <f t="shared" ca="1" si="808"/>
        <v>-1.9076450620330516E-4</v>
      </c>
      <c r="HK422" s="223">
        <f t="shared" ca="1" si="809"/>
        <v>-1.4717545187538803E-4</v>
      </c>
      <c r="HL422" s="223">
        <f t="shared" ca="1" si="810"/>
        <v>1.6911071042371192E-4</v>
      </c>
      <c r="HM422" s="223">
        <f t="shared" ca="1" si="811"/>
        <v>1.720565631000879E-4</v>
      </c>
      <c r="HN422" s="223">
        <f t="shared" ca="1" si="812"/>
        <v>-1.4379617846587908E-4</v>
      </c>
      <c r="HO422" s="223">
        <f t="shared" ca="1" si="813"/>
        <v>-1.9321316933237215E-4</v>
      </c>
      <c r="HP422" s="223">
        <f t="shared" ca="1" si="814"/>
        <v>1.1536889349859027E-4</v>
      </c>
      <c r="HQ422" s="223">
        <f t="shared" ca="1" si="815"/>
        <v>2.1018729393877249E-4</v>
      </c>
      <c r="HR422" s="223">
        <f t="shared" ca="1" si="816"/>
        <v>-8.4444220392989103E-5</v>
      </c>
      <c r="HS422" s="223">
        <f t="shared" ca="1" si="817"/>
        <v>-2.2261149838222107E-4</v>
      </c>
      <c r="HT422" s="223">
        <f t="shared" ca="1" si="818"/>
        <v>5.1691584931477254E-5</v>
      </c>
      <c r="HU422" s="223">
        <f t="shared" ca="1" si="819"/>
        <v>2.3021683615673949E-4</v>
      </c>
      <c r="HV422" s="223">
        <f t="shared" ca="1" si="820"/>
        <v>-1.7819982761144409E-5</v>
      </c>
      <c r="HW422" s="223">
        <f t="shared" ca="1" si="821"/>
        <v>-2.3283867466709381E-4</v>
      </c>
      <c r="HX422" s="223">
        <f t="shared" ca="1" si="822"/>
        <v>-1.6437368220874519E-5</v>
      </c>
      <c r="HY422" s="223">
        <f t="shared" ca="1" si="823"/>
        <v>2.3042025902730252E-4</v>
      </c>
      <c r="HZ422" s="223">
        <f t="shared" ca="1" si="824"/>
        <v>5.0338899820605672E-5</v>
      </c>
      <c r="IA422" s="223">
        <f t="shared" ca="1" si="825"/>
        <v>-2.2301394063252216E-4</v>
      </c>
      <c r="IB422" s="223">
        <f t="shared" ca="1" si="826"/>
        <v>-8.315074625915247E-5</v>
      </c>
      <c r="IC422" s="223">
        <f t="shared" ca="1" si="827"/>
        <v>2.1078004390943426E-4</v>
      </c>
      <c r="ID422" s="223">
        <f t="shared" ca="1" si="828"/>
        <v>1.1416263015059689E-4</v>
      </c>
      <c r="IE422" s="223">
        <f t="shared" ca="1" si="829"/>
        <v>-6.0669129339800234E-5</v>
      </c>
      <c r="IF422" s="223">
        <f t="shared" ca="1" si="830"/>
        <v>-1.4270323786237031E-4</v>
      </c>
      <c r="IG422" s="223">
        <f t="shared" ca="1" si="831"/>
        <v>1.7298759294138741E-4</v>
      </c>
      <c r="IH422" s="223">
        <f t="shared" ca="1" si="832"/>
        <v>1.6815475142815007E-4</v>
      </c>
      <c r="II422" s="223">
        <f t="shared" ca="1" si="833"/>
        <v>-1.4824713112934293E-4</v>
      </c>
      <c r="IJ422" s="223">
        <f t="shared" ca="1" si="834"/>
        <v>-1.8996622244101533E-4</v>
      </c>
      <c r="IK422" s="223">
        <f t="shared" ca="1" si="835"/>
        <v>1.2029756662424205E-4</v>
      </c>
      <c r="IL422" s="223">
        <f t="shared" ca="1" si="836"/>
        <v>2.0766549842264365E-4</v>
      </c>
      <c r="IM422" s="223">
        <f t="shared" ca="1" si="837"/>
        <v>-8.9743923091904101E-5</v>
      </c>
      <c r="IN422" s="223">
        <f t="shared" ca="1" si="838"/>
        <v>-2.208694434985995E-4</v>
      </c>
      <c r="IO422" s="223">
        <f t="shared" ca="1" si="839"/>
        <v>5.7247594644952828E-5</v>
      </c>
      <c r="IP422" s="223">
        <f t="shared" ca="1" si="840"/>
        <v>2.2929223213297265E-4</v>
      </c>
      <c r="IQ422" s="223">
        <f t="shared" ca="1" si="841"/>
        <v>-2.3512028657641785E-5</v>
      </c>
      <c r="IR422" s="223">
        <f t="shared" ca="1" si="842"/>
        <v>-2.3275153638805716E-4</v>
      </c>
      <c r="IS422" s="223">
        <f t="shared" ca="1" si="843"/>
        <v>-1.0732501745436802E-5</v>
      </c>
      <c r="IT422" s="223">
        <f t="shared" ca="1" si="844"/>
        <v>2.3117247277358572E-4</v>
      </c>
      <c r="IU422" s="223">
        <f t="shared" ca="1" si="845"/>
        <v>4.4744705897125953E-5</v>
      </c>
      <c r="IV422" s="223">
        <f t="shared" ca="1" si="846"/>
        <v>-2.2458922324815076E-4</v>
      </c>
      <c r="IW422" s="223">
        <f t="shared" ca="1" si="847"/>
        <v>-7.7788322292002461E-5</v>
      </c>
      <c r="IX422" s="223">
        <f t="shared" ca="1" si="848"/>
        <v>2.1314429528302803E-4</v>
      </c>
      <c r="IY422" s="223">
        <f t="shared" ca="1" si="849"/>
        <v>1.0914805642451121E-4</v>
      </c>
      <c r="IZ422" s="223">
        <f t="shared" ca="1" si="850"/>
        <v>-1.9708543700578619E-4</v>
      </c>
      <c r="JA422" s="223">
        <f t="shared" ca="1" si="851"/>
        <v>-1.381450647548716E-4</v>
      </c>
      <c r="JB422" s="223">
        <f t="shared" ca="1" si="852"/>
        <v>1.7676027420150662E-4</v>
      </c>
    </row>
    <row r="423" spans="2:262">
      <c r="B423" s="230">
        <v>62</v>
      </c>
      <c r="C423" s="229">
        <f t="shared" si="853"/>
        <v>1.2109375000000006E-3</v>
      </c>
      <c r="D423" s="226">
        <f t="shared" ca="1" si="597"/>
        <v>50.046754370959775</v>
      </c>
      <c r="E423" s="225">
        <f ca="1">BP361</f>
        <v>4.6754370959773993E-2</v>
      </c>
      <c r="F423" s="224">
        <v>62</v>
      </c>
      <c r="G423" s="223">
        <f t="shared" ca="1" si="854"/>
        <v>-1.6869010458561866E-4</v>
      </c>
      <c r="H423" s="223">
        <f t="shared" ca="1" si="598"/>
        <v>1.3489232148422873E-4</v>
      </c>
      <c r="I423" s="223">
        <f t="shared" ca="1" si="599"/>
        <v>1.8192780958533374E-4</v>
      </c>
      <c r="J423" s="223">
        <f t="shared" ca="1" si="600"/>
        <v>-1.1703877246056134E-4</v>
      </c>
      <c r="K423" s="223">
        <f t="shared" ca="1" si="601"/>
        <v>-1.9341345032688491E-4</v>
      </c>
      <c r="L423" s="223">
        <f t="shared" ca="1" si="602"/>
        <v>9.805807607819755E-5</v>
      </c>
      <c r="M423" s="223">
        <f t="shared" ca="1" si="603"/>
        <v>2.0303641381124135E-4</v>
      </c>
      <c r="N423" s="223">
        <f t="shared" ca="1" si="604"/>
        <v>-7.8133026819203859E-5</v>
      </c>
      <c r="O423" s="223">
        <f t="shared" ca="1" si="605"/>
        <v>-2.1070402563960153E-4</v>
      </c>
      <c r="P423" s="223">
        <f t="shared" ca="1" si="606"/>
        <v>5.7455513800084087E-5</v>
      </c>
      <c r="Q423" s="223">
        <f t="shared" ca="1" si="607"/>
        <v>2.1634244251851563E-4</v>
      </c>
      <c r="R423" s="223">
        <f t="shared" ca="1" si="608"/>
        <v>-3.6224672774690434E-5</v>
      </c>
      <c r="S423" s="223">
        <f t="shared" ca="1" si="609"/>
        <v>-2.1989736341116719E-4</v>
      </c>
      <c r="T423" s="223">
        <f t="shared" ca="1" si="610"/>
        <v>1.4644968348056394E-5</v>
      </c>
      <c r="U423" s="223">
        <f t="shared" ca="1" si="611"/>
        <v>2.2133455248604276E-4</v>
      </c>
      <c r="V423" s="223">
        <f t="shared" ca="1" si="612"/>
        <v>7.0757751295234697E-6</v>
      </c>
      <c r="W423" s="223">
        <f t="shared" ca="1" si="613"/>
        <v>-2.2064016882670373E-4</v>
      </c>
      <c r="X423" s="223">
        <f t="shared" ca="1" si="614"/>
        <v>-2.8728375024593899E-5</v>
      </c>
      <c r="Y423" s="223">
        <f t="shared" ca="1" si="615"/>
        <v>2.1782089972737835E-4</v>
      </c>
      <c r="Z423" s="223">
        <f t="shared" ca="1" si="616"/>
        <v>5.0104304963650192E-5</v>
      </c>
      <c r="AA423" s="223">
        <f t="shared" ca="1" si="617"/>
        <v>-2.1290389629066231E-4</v>
      </c>
      <c r="AB423" s="223">
        <f t="shared" ca="1" si="618"/>
        <v>-7.0997703056108107E-5</v>
      </c>
      <c r="AC423" s="223">
        <f t="shared" ca="1" si="619"/>
        <v>2.0593651194755872E-4</v>
      </c>
      <c r="AD423" s="223">
        <f t="shared" ca="1" si="620"/>
        <v>9.1207354456842522E-5</v>
      </c>
      <c r="AE423" s="223">
        <f t="shared" ca="1" si="621"/>
        <v>-1.9698584641805134E-4</v>
      </c>
      <c r="AF423" s="223">
        <f t="shared" ca="1" si="622"/>
        <v>-1.1053862917514591E-4</v>
      </c>
      <c r="AG423" s="223">
        <f t="shared" ca="1" si="623"/>
        <v>1.861380995041209E-4</v>
      </c>
      <c r="AH423" s="223">
        <f t="shared" ca="1" si="624"/>
        <v>1.2880535646793125E-4</v>
      </c>
      <c r="AI423" s="223">
        <f t="shared" ca="1" si="625"/>
        <v>-1.7349774093853009E-4</v>
      </c>
      <c r="AJ423" s="223">
        <f t="shared" ca="1" si="626"/>
        <v>-1.4583161776576025E-4</v>
      </c>
      <c r="AK423" s="223">
        <f t="shared" ca="1" si="627"/>
        <v>1.5918650428418853E-4</v>
      </c>
      <c r="AL423" s="223">
        <f t="shared" ca="1" si="628"/>
        <v>1.6145344086483356E-4</v>
      </c>
      <c r="AM423" s="223">
        <f t="shared" ca="1" si="629"/>
        <v>-1.4334221457339402E-4</v>
      </c>
      <c r="AN423" s="223">
        <f t="shared" ca="1" si="630"/>
        <v>-1.7552037906894992E-4</v>
      </c>
      <c r="AO423" s="223">
        <f t="shared" ca="1" si="631"/>
        <v>1.2611746097743363E-4</v>
      </c>
      <c r="AP423" s="223">
        <f t="shared" ca="1" si="632"/>
        <v>1.8789696007343306E-4</v>
      </c>
      <c r="AQ423" s="223">
        <f t="shared" ca="1" si="633"/>
        <v>-1.0767812728944347E-4</v>
      </c>
      <c r="AR423" s="223">
        <f t="shared" ca="1" si="634"/>
        <v>-1.9846399063748246E-4</v>
      </c>
      <c r="AS423" s="223">
        <f t="shared" ca="1" si="635"/>
        <v>8.8201794372804005E-5</v>
      </c>
      <c r="AT423" s="223">
        <f t="shared" ca="1" si="636"/>
        <v>2.0711970448023979E-4</v>
      </c>
      <c r="AU423" s="223">
        <f t="shared" ca="1" si="637"/>
        <v>-6.7876029960349101E-5</v>
      </c>
      <c r="AV423" s="223">
        <f t="shared" ca="1" si="638"/>
        <v>-2.1378074234570482E-4</v>
      </c>
      <c r="AW423" s="223">
        <f t="shared" ca="1" si="639"/>
        <v>4.6896582274565254E-5</v>
      </c>
      <c r="AX423" s="223">
        <f t="shared" ca="1" si="640"/>
        <v>2.1838295479793964E-4</v>
      </c>
      <c r="AY423" s="223">
        <f t="shared" ca="1" si="641"/>
        <v>-2.5465494865194668E-5</v>
      </c>
      <c r="AZ423" s="223">
        <f t="shared" ca="1" si="642"/>
        <v>-2.2088202001520327E-4</v>
      </c>
      <c r="BA423" s="223">
        <f t="shared" ca="1" si="643"/>
        <v>3.7891608194198475E-6</v>
      </c>
      <c r="BB423" s="223">
        <f t="shared" ca="1" si="644"/>
        <v>2.2125387063332615E-4</v>
      </c>
      <c r="BC423" s="223">
        <f t="shared" ca="1" si="645"/>
        <v>1.7923664916415138E-5</v>
      </c>
      <c r="BD423" s="223">
        <f t="shared" ca="1" si="646"/>
        <v>-2.1949492552758145E-4</v>
      </c>
      <c r="BE423" s="223">
        <f t="shared" ca="1" si="647"/>
        <v>-3.9463875961033104E-5</v>
      </c>
      <c r="BF423" s="223">
        <f t="shared" ca="1" si="648"/>
        <v>2.1562212430087412E-4</v>
      </c>
      <c r="BG423" s="223">
        <f t="shared" ca="1" si="649"/>
        <v>6.0624028306994221E-5</v>
      </c>
      <c r="BH423" s="223">
        <f t="shared" ca="1" si="650"/>
        <v>-2.0967276414610703E-4</v>
      </c>
      <c r="BI423" s="223">
        <f t="shared" ca="1" si="651"/>
        <v>-8.1200338119897026E-5</v>
      </c>
      <c r="BJ423" s="223">
        <f t="shared" ca="1" si="652"/>
        <v>2.0170414065381995E-4</v>
      </c>
      <c r="BK423" s="223">
        <f t="shared" ca="1" si="653"/>
        <v>1.0099464428808225E-4</v>
      </c>
      <c r="BL423" s="223">
        <f t="shared" ca="1" si="654"/>
        <v>-1.9179299602433862E-4</v>
      </c>
      <c r="BM423" s="223">
        <f t="shared" ca="1" si="655"/>
        <v>-1.1981631682248754E-4</v>
      </c>
      <c r="BN423" s="223">
        <f t="shared" ca="1" si="656"/>
        <v>1.8003477999842482E-4</v>
      </c>
      <c r="BO423" s="223">
        <f t="shared" ca="1" si="657"/>
        <v>1.3748409272762834E-4</v>
      </c>
      <c r="BP423" s="223">
        <f t="shared" ca="1" si="658"/>
        <v>-1.6654273062410618E-4</v>
      </c>
      <c r="BQ423" s="223">
        <f t="shared" ca="1" si="659"/>
        <v>-1.5382782166335448E-4</v>
      </c>
      <c r="BR423" s="223">
        <f t="shared" ca="1" si="660"/>
        <v>1.5144678371235802E-4</v>
      </c>
      <c r="BS423" s="223">
        <f t="shared" ca="1" si="661"/>
        <v>1.6869010458561918E-4</v>
      </c>
      <c r="BT423" s="223">
        <f t="shared" ca="1" si="662"/>
        <v>-1.3489232148422627E-4</v>
      </c>
      <c r="BU423" s="223">
        <f t="shared" ca="1" si="663"/>
        <v>-1.8192780958533502E-4</v>
      </c>
      <c r="BV423" s="223">
        <f t="shared" ca="1" si="664"/>
        <v>1.1703877246056013E-4</v>
      </c>
      <c r="BW423" s="223">
        <f t="shared" ca="1" si="665"/>
        <v>1.9341345032688524E-4</v>
      </c>
      <c r="BX423" s="223">
        <f t="shared" ca="1" si="666"/>
        <v>-9.8058076078195015E-5</v>
      </c>
      <c r="BY423" s="223">
        <f t="shared" ca="1" si="667"/>
        <v>-2.0303641381124213E-4</v>
      </c>
      <c r="BZ423" s="223">
        <f t="shared" ca="1" si="668"/>
        <v>7.8133026819202694E-5</v>
      </c>
      <c r="CA423" s="223">
        <f t="shared" ca="1" si="669"/>
        <v>2.107040256396017E-4</v>
      </c>
      <c r="CB423" s="223">
        <f t="shared" ca="1" si="670"/>
        <v>-5.7455513800081391E-5</v>
      </c>
      <c r="CC423" s="223">
        <f t="shared" ca="1" si="671"/>
        <v>-2.1634244251851598E-4</v>
      </c>
      <c r="CD423" s="223">
        <f t="shared" ca="1" si="672"/>
        <v>3.6224672774689594E-5</v>
      </c>
      <c r="CE423" s="223">
        <f t="shared" ca="1" si="673"/>
        <v>2.1989736341116722E-4</v>
      </c>
      <c r="CF423" s="223">
        <f t="shared" ca="1" si="674"/>
        <v>-1.4644968348053982E-5</v>
      </c>
      <c r="CG423" s="223">
        <f t="shared" ca="1" si="675"/>
        <v>-2.2133455248604279E-4</v>
      </c>
      <c r="CH423" s="223">
        <f t="shared" ca="1" si="676"/>
        <v>-7.07577512952431E-6</v>
      </c>
      <c r="CI423" s="223">
        <f t="shared" ca="1" si="677"/>
        <v>2.2064016882670351E-4</v>
      </c>
      <c r="CJ423" s="223">
        <f t="shared" ca="1" si="678"/>
        <v>2.8728375024596298E-5</v>
      </c>
      <c r="CK423" s="223">
        <f t="shared" ca="1" si="679"/>
        <v>-2.1782089972737808E-4</v>
      </c>
      <c r="CL423" s="223">
        <f t="shared" ca="1" si="680"/>
        <v>-5.0104304963651032E-5</v>
      </c>
      <c r="CM423" s="223">
        <f t="shared" ca="1" si="681"/>
        <v>2.1290389629066145E-4</v>
      </c>
      <c r="CN423" s="223">
        <f t="shared" ca="1" si="682"/>
        <v>7.0997703056106644E-5</v>
      </c>
      <c r="CO423" s="223">
        <f t="shared" ca="1" si="683"/>
        <v>-2.0593651194755812E-4</v>
      </c>
      <c r="CP423" s="223">
        <f t="shared" ca="1" si="684"/>
        <v>-9.1207354456845436E-5</v>
      </c>
      <c r="CQ423" s="223">
        <f t="shared" ca="1" si="685"/>
        <v>1.9698584641805134E-4</v>
      </c>
      <c r="CR423" s="223">
        <f t="shared" ca="1" si="686"/>
        <v>1.1053862917514729E-4</v>
      </c>
      <c r="CS423" s="223">
        <f t="shared" ca="1" si="687"/>
        <v>-1.861380995041183E-4</v>
      </c>
      <c r="CT423" s="223">
        <f t="shared" ca="1" si="688"/>
        <v>-1.2880535646793133E-4</v>
      </c>
      <c r="CU423" s="223">
        <f t="shared" ca="1" si="689"/>
        <v>1.7349774093852811E-4</v>
      </c>
      <c r="CV423" s="223">
        <f t="shared" ca="1" si="690"/>
        <v>1.4583161776575911E-4</v>
      </c>
      <c r="CW423" s="223">
        <f t="shared" ca="1" si="691"/>
        <v>-1.591865042841874E-4</v>
      </c>
      <c r="CX423" s="223">
        <f t="shared" ca="1" si="692"/>
        <v>-1.6145344086483573E-4</v>
      </c>
      <c r="CY423" s="223">
        <f t="shared" ca="1" si="693"/>
        <v>1.4334221457339518E-4</v>
      </c>
      <c r="CZ423" s="223">
        <f t="shared" ca="1" si="694"/>
        <v>1.755203790689509E-4</v>
      </c>
      <c r="DA423" s="223">
        <f t="shared" ca="1" si="695"/>
        <v>-1.26117460977431E-4</v>
      </c>
      <c r="DB423" s="223">
        <f t="shared" ca="1" si="696"/>
        <v>-1.8789696007343309E-4</v>
      </c>
      <c r="DC423" s="223">
        <f t="shared" ca="1" si="697"/>
        <v>1.0767812728944206E-4</v>
      </c>
      <c r="DD423" s="223">
        <f t="shared" ca="1" si="698"/>
        <v>1.9846399063748457E-4</v>
      </c>
      <c r="DE423" s="223">
        <f t="shared" ca="1" si="699"/>
        <v>-8.8201794372803964E-5</v>
      </c>
      <c r="DF423" s="223">
        <f t="shared" ca="1" si="700"/>
        <v>-2.0711970448024093E-4</v>
      </c>
      <c r="DG423" s="223">
        <f t="shared" ca="1" si="701"/>
        <v>6.7876029960350538E-5</v>
      </c>
      <c r="DH423" s="223">
        <f t="shared" ca="1" si="702"/>
        <v>2.1378074234570525E-4</v>
      </c>
      <c r="DI423" s="223">
        <f t="shared" ca="1" si="703"/>
        <v>-4.6896582274560605E-5</v>
      </c>
      <c r="DJ423" s="223">
        <f t="shared" ca="1" si="704"/>
        <v>-2.183829547979394E-4</v>
      </c>
      <c r="DK423" s="223">
        <f t="shared" ca="1" si="705"/>
        <v>2.5465494865193055E-5</v>
      </c>
      <c r="DL423" s="223">
        <f t="shared" ca="1" si="706"/>
        <v>2.208820200152036E-4</v>
      </c>
      <c r="DM423" s="223">
        <f t="shared" ca="1" si="707"/>
        <v>-3.7891608194182076E-6</v>
      </c>
      <c r="DN423" s="223">
        <f t="shared" ca="1" si="708"/>
        <v>-2.212538706333261E-4</v>
      </c>
      <c r="DO423" s="223">
        <f t="shared" ca="1" si="709"/>
        <v>-1.7923664916419895E-5</v>
      </c>
      <c r="DP423" s="223">
        <f t="shared" ca="1" si="710"/>
        <v>2.1949492552758123E-4</v>
      </c>
      <c r="DQ423" s="223">
        <f t="shared" ca="1" si="711"/>
        <v>3.9463875961034703E-5</v>
      </c>
      <c r="DR423" s="223">
        <f t="shared" ca="1" si="712"/>
        <v>-2.1562212430087447E-4</v>
      </c>
      <c r="DS423" s="223">
        <f t="shared" ca="1" si="713"/>
        <v>-6.062402830699578E-5</v>
      </c>
      <c r="DT423" s="223">
        <f t="shared" ca="1" si="714"/>
        <v>2.0967276414610552E-4</v>
      </c>
      <c r="DU423" s="223">
        <f t="shared" ca="1" si="715"/>
        <v>8.1200338119895589E-5</v>
      </c>
      <c r="DV423" s="223">
        <f t="shared" ca="1" si="716"/>
        <v>-2.017041406538193E-4</v>
      </c>
      <c r="DW423" s="223">
        <f t="shared" ca="1" si="717"/>
        <v>-1.0099464428808649E-4</v>
      </c>
      <c r="DX423" s="223">
        <f t="shared" ca="1" si="718"/>
        <v>1.9179299602433781E-4</v>
      </c>
      <c r="DY423" s="223">
        <f t="shared" ca="1" si="719"/>
        <v>1.1981631682248889E-4</v>
      </c>
      <c r="DZ423" s="223">
        <f t="shared" ca="1" si="720"/>
        <v>-1.8003477999842569E-4</v>
      </c>
      <c r="EA423" s="223">
        <f t="shared" ca="1" si="721"/>
        <v>-1.3748409272762961E-4</v>
      </c>
      <c r="EB423" s="223">
        <f t="shared" ca="1" si="722"/>
        <v>1.6654273062410304E-4</v>
      </c>
      <c r="EC423" s="223">
        <f t="shared" ca="1" si="723"/>
        <v>1.5382782166335339E-4</v>
      </c>
      <c r="ED423" s="223">
        <f t="shared" ca="1" si="724"/>
        <v>-1.5144678371235682E-4</v>
      </c>
      <c r="EE423" s="223">
        <f t="shared" ca="1" si="725"/>
        <v>-1.6869010458562227E-4</v>
      </c>
      <c r="EF423" s="223">
        <f t="shared" ca="1" si="726"/>
        <v>1.3489232148422746E-4</v>
      </c>
      <c r="EG423" s="223">
        <f t="shared" ca="1" si="727"/>
        <v>1.8192780958533591E-4</v>
      </c>
      <c r="EH423" s="223">
        <f t="shared" ca="1" si="728"/>
        <v>-1.1703877246055606E-4</v>
      </c>
      <c r="EI423" s="223">
        <f t="shared" ca="1" si="729"/>
        <v>-1.9341345032688602E-4</v>
      </c>
      <c r="EJ423" s="223">
        <f t="shared" ca="1" si="730"/>
        <v>9.8058076078193592E-5</v>
      </c>
      <c r="EK423" s="223">
        <f t="shared" ca="1" si="731"/>
        <v>2.0303641381124154E-4</v>
      </c>
      <c r="EL423" s="223">
        <f t="shared" ca="1" si="732"/>
        <v>-7.8133026819201176E-5</v>
      </c>
      <c r="EM423" s="223">
        <f t="shared" ca="1" si="733"/>
        <v>-2.1070402563960316E-4</v>
      </c>
      <c r="EN423" s="223">
        <f t="shared" ca="1" si="734"/>
        <v>5.7455513800082854E-5</v>
      </c>
      <c r="EO423" s="223">
        <f t="shared" ca="1" si="735"/>
        <v>2.1634244251851631E-4</v>
      </c>
      <c r="EP423" s="223">
        <f t="shared" ca="1" si="736"/>
        <v>-3.6224672774684891E-5</v>
      </c>
      <c r="EQ423" s="223">
        <f t="shared" ca="1" si="737"/>
        <v>-2.1989736341116738E-4</v>
      </c>
      <c r="ER423" s="223">
        <f t="shared" ca="1" si="738"/>
        <v>1.4644968348052369E-5</v>
      </c>
      <c r="ES423" s="223">
        <f t="shared" ca="1" si="739"/>
        <v>2.2133455248604276E-4</v>
      </c>
      <c r="ET423" s="223">
        <f t="shared" ca="1" si="740"/>
        <v>7.0757751295259363E-6</v>
      </c>
      <c r="EU423" s="223">
        <f t="shared" ca="1" si="741"/>
        <v>-2.2064016882670335E-4</v>
      </c>
      <c r="EV423" s="223">
        <f t="shared" ca="1" si="742"/>
        <v>-2.872837502459478E-5</v>
      </c>
      <c r="EW423" s="223">
        <f t="shared" ca="1" si="743"/>
        <v>2.178208997273778E-4</v>
      </c>
      <c r="EX423" s="223">
        <f t="shared" ca="1" si="744"/>
        <v>5.0104304963655667E-5</v>
      </c>
      <c r="EY423" s="223">
        <f t="shared" ca="1" si="745"/>
        <v>-2.1290389629066188E-4</v>
      </c>
      <c r="EZ423" s="223">
        <f t="shared" ca="1" si="746"/>
        <v>-7.0997703056111184E-5</v>
      </c>
      <c r="FA423" s="223">
        <f t="shared" ca="1" si="747"/>
        <v>2.0593651194755636E-4</v>
      </c>
      <c r="FB423" s="223">
        <f t="shared" ca="1" si="748"/>
        <v>9.120735445684404E-5</v>
      </c>
      <c r="FC423" s="223">
        <f t="shared" ca="1" si="749"/>
        <v>-1.9698584641804917E-4</v>
      </c>
      <c r="FD423" s="223">
        <f t="shared" ca="1" si="750"/>
        <v>-1.1053862917514596E-4</v>
      </c>
      <c r="FE423" s="223">
        <f t="shared" ca="1" si="751"/>
        <v>1.8613809950411911E-4</v>
      </c>
      <c r="FF423" s="223">
        <f t="shared" ca="1" si="752"/>
        <v>1.288053564679352E-4</v>
      </c>
      <c r="FG423" s="223">
        <f t="shared" ca="1" si="753"/>
        <v>-1.7349774093852903E-4</v>
      </c>
      <c r="FH423" s="223">
        <f t="shared" ca="1" si="754"/>
        <v>-1.4583161776576266E-4</v>
      </c>
      <c r="FI423" s="223">
        <f t="shared" ca="1" si="755"/>
        <v>1.5918650428418409E-4</v>
      </c>
      <c r="FJ423" s="223">
        <f t="shared" ca="1" si="756"/>
        <v>1.614534408648347E-4</v>
      </c>
      <c r="FK423" s="223">
        <f t="shared" ca="1" si="757"/>
        <v>-1.4334221457339152E-4</v>
      </c>
      <c r="FL423" s="223">
        <f t="shared" ca="1" si="758"/>
        <v>-1.7552037906895383E-4</v>
      </c>
      <c r="FM423" s="223">
        <f t="shared" ca="1" si="759"/>
        <v>1.2611746097743225E-4</v>
      </c>
      <c r="FN423" s="223">
        <f t="shared" ca="1" si="760"/>
        <v>1.8789696007343563E-4</v>
      </c>
      <c r="FO423" s="223">
        <f t="shared" ca="1" si="761"/>
        <v>-1.0767812728944336E-4</v>
      </c>
      <c r="FP423" s="223">
        <f t="shared" ca="1" si="762"/>
        <v>-1.984639906374839E-4</v>
      </c>
      <c r="FQ423" s="223">
        <f t="shared" ca="1" si="763"/>
        <v>8.8201794372799573E-5</v>
      </c>
      <c r="FR423" s="223">
        <f t="shared" ca="1" si="764"/>
        <v>2.0711970448024039E-4</v>
      </c>
      <c r="FS423" s="223">
        <f t="shared" ca="1" si="765"/>
        <v>-6.7876029960352001E-5</v>
      </c>
      <c r="FT423" s="223">
        <f t="shared" ca="1" si="766"/>
        <v>-2.137807423457065E-4</v>
      </c>
      <c r="FU423" s="223">
        <f t="shared" ca="1" si="767"/>
        <v>4.6896582274562069E-5</v>
      </c>
      <c r="FV423" s="223">
        <f t="shared" ca="1" si="768"/>
        <v>2.1838295479793916E-4</v>
      </c>
      <c r="FW423" s="223">
        <f t="shared" ca="1" si="769"/>
        <v>-2.5465494865188311E-5</v>
      </c>
      <c r="FX423" s="223">
        <f t="shared" ca="1" si="770"/>
        <v>-2.2088202001520349E-4</v>
      </c>
      <c r="FY423" s="223">
        <f t="shared" ca="1" si="771"/>
        <v>3.7891608194197391E-6</v>
      </c>
      <c r="FZ423" s="223">
        <f t="shared" ca="1" si="772"/>
        <v>2.2125387063332596E-4</v>
      </c>
      <c r="GA423" s="223">
        <f t="shared" ca="1" si="773"/>
        <v>1.7923664916418377E-5</v>
      </c>
      <c r="GB423" s="223">
        <f t="shared" ca="1" si="774"/>
        <v>-2.1949492552758142E-4</v>
      </c>
      <c r="GC423" s="223">
        <f t="shared" ca="1" si="775"/>
        <v>-3.9463875961039393E-5</v>
      </c>
      <c r="GD423" s="223">
        <f t="shared" ca="1" si="776"/>
        <v>2.1562212430087342E-4</v>
      </c>
      <c r="GE423" s="223">
        <f t="shared" ca="1" si="777"/>
        <v>6.0624028306994316E-5</v>
      </c>
      <c r="GF423" s="223">
        <f t="shared" ca="1" si="778"/>
        <v>-2.0967276414610397E-4</v>
      </c>
      <c r="GG423" s="223">
        <f t="shared" ca="1" si="779"/>
        <v>-8.1200338119900048E-5</v>
      </c>
      <c r="GH423" s="223">
        <f t="shared" ca="1" si="780"/>
        <v>2.017041406538199E-4</v>
      </c>
      <c r="GI423" s="223">
        <f t="shared" ca="1" si="781"/>
        <v>1.0099464428809074E-4</v>
      </c>
      <c r="GJ423" s="223">
        <f t="shared" ca="1" si="782"/>
        <v>-1.9179299602433542E-4</v>
      </c>
      <c r="GK423" s="223">
        <f t="shared" ca="1" si="783"/>
        <v>-1.1981631682248762E-4</v>
      </c>
      <c r="GL423" s="223">
        <f t="shared" ca="1" si="784"/>
        <v>1.8003477999842658E-4</v>
      </c>
      <c r="GM423" s="223">
        <f t="shared" ca="1" si="785"/>
        <v>1.3748409272763335E-4</v>
      </c>
      <c r="GN423" s="223">
        <f t="shared" ca="1" si="786"/>
        <v>-1.6654273062410407E-4</v>
      </c>
      <c r="GO423" s="223">
        <f t="shared" ca="1" si="787"/>
        <v>-1.5382782166335228E-4</v>
      </c>
      <c r="GP423" s="223">
        <f t="shared" ca="1" si="788"/>
        <v>1.5144678371235336E-4</v>
      </c>
      <c r="GQ423" s="223">
        <f t="shared" ca="1" si="789"/>
        <v>1.6869010458562129E-4</v>
      </c>
      <c r="GR423" s="223">
        <f t="shared" ca="1" si="790"/>
        <v>-1.3489232148422868E-4</v>
      </c>
      <c r="GS423" s="223">
        <f t="shared" ca="1" si="791"/>
        <v>-1.8192780958533862E-4</v>
      </c>
      <c r="GT423" s="223">
        <f t="shared" ca="1" si="792"/>
        <v>1.1703877246055737E-4</v>
      </c>
      <c r="GU423" s="223">
        <f t="shared" ca="1" si="793"/>
        <v>1.9341345032688529E-4</v>
      </c>
      <c r="GV423" s="223">
        <f t="shared" ca="1" si="794"/>
        <v>-9.805807607818931E-5</v>
      </c>
      <c r="GW423" s="223">
        <f t="shared" ca="1" si="795"/>
        <v>-2.0303641381124346E-4</v>
      </c>
      <c r="GX423" s="223">
        <f t="shared" ca="1" si="796"/>
        <v>7.8133026819202599E-5</v>
      </c>
      <c r="GY423" s="223">
        <f t="shared" ca="1" si="797"/>
        <v>2.1070402563960462E-4</v>
      </c>
      <c r="GZ423" s="223">
        <f t="shared" ca="1" si="798"/>
        <v>-5.7455513800078246E-5</v>
      </c>
      <c r="HA423" s="223">
        <f t="shared" ca="1" si="799"/>
        <v>-2.1634244251851601E-4</v>
      </c>
      <c r="HB423" s="223">
        <f t="shared" ca="1" si="800"/>
        <v>3.6224672774680161E-5</v>
      </c>
      <c r="HC423" s="223">
        <f t="shared" ca="1" si="801"/>
        <v>2.1989736341116795E-4</v>
      </c>
      <c r="HD423" s="223">
        <f t="shared" ca="1" si="802"/>
        <v>-1.464496834805386E-5</v>
      </c>
      <c r="HE423" s="223">
        <f t="shared" ca="1" si="803"/>
        <v>-2.2133455248604273E-4</v>
      </c>
      <c r="HF423" s="223">
        <f t="shared" ca="1" si="804"/>
        <v>-7.0757751295307203E-6</v>
      </c>
      <c r="HG423" s="223">
        <f t="shared" ca="1" si="805"/>
        <v>2.2064016882670346E-4</v>
      </c>
      <c r="HH423" s="223">
        <f t="shared" ca="1" si="806"/>
        <v>2.8728375024593289E-5</v>
      </c>
      <c r="HI423" s="223">
        <f t="shared" ca="1" si="807"/>
        <v>-2.1782089972737691E-4</v>
      </c>
      <c r="HJ423" s="223">
        <f t="shared" ca="1" si="808"/>
        <v>-5.0104304963654204E-5</v>
      </c>
      <c r="HK423" s="223">
        <f t="shared" ca="1" si="809"/>
        <v>2.1290389629066226E-4</v>
      </c>
      <c r="HL423" s="223">
        <f t="shared" ca="1" si="810"/>
        <v>7.0997703056115683E-5</v>
      </c>
      <c r="HM423" s="223">
        <f t="shared" ca="1" si="811"/>
        <v>-2.0593651194755693E-4</v>
      </c>
      <c r="HN423" s="223">
        <f t="shared" ca="1" si="812"/>
        <v>-9.1207354456842644E-5</v>
      </c>
      <c r="HO423" s="223">
        <f t="shared" ca="1" si="813"/>
        <v>1.9698584641804698E-4</v>
      </c>
      <c r="HP423" s="223">
        <f t="shared" ca="1" si="814"/>
        <v>1.1053862917515009E-4</v>
      </c>
      <c r="HQ423" s="223">
        <f t="shared" ca="1" si="815"/>
        <v>-1.8613809950411995E-4</v>
      </c>
      <c r="HR423" s="223">
        <f t="shared" ca="1" si="816"/>
        <v>-1.2880535646793908E-4</v>
      </c>
      <c r="HS423" s="223">
        <f t="shared" ca="1" si="817"/>
        <v>1.7349774093852608E-4</v>
      </c>
      <c r="HT423" s="223">
        <f t="shared" ca="1" si="818"/>
        <v>1.4583161776576155E-4</v>
      </c>
      <c r="HU423" s="223">
        <f t="shared" ca="1" si="819"/>
        <v>-1.5918650428418076E-4</v>
      </c>
      <c r="HV423" s="223">
        <f t="shared" ca="1" si="820"/>
        <v>-1.6145344086483795E-4</v>
      </c>
      <c r="HW423" s="223">
        <f t="shared" ca="1" si="821"/>
        <v>1.4334221457339269E-4</v>
      </c>
      <c r="HX423" s="223">
        <f t="shared" ca="1" si="822"/>
        <v>1.7552037906895673E-4</v>
      </c>
      <c r="HY423" s="223">
        <f t="shared" ca="1" si="823"/>
        <v>-1.2611746097742832E-4</v>
      </c>
      <c r="HZ423" s="223">
        <f t="shared" ca="1" si="824"/>
        <v>-1.8789696007343482E-4</v>
      </c>
      <c r="IA423" s="223">
        <f t="shared" ca="1" si="825"/>
        <v>1.0767812728944469E-4</v>
      </c>
      <c r="IB423" s="223">
        <f t="shared" ca="1" si="826"/>
        <v>1.9846399063748601E-4</v>
      </c>
      <c r="IC423" s="223">
        <f t="shared" ca="1" si="827"/>
        <v>-8.8201794372801009E-5</v>
      </c>
      <c r="ID423" s="223">
        <f t="shared" ca="1" si="828"/>
        <v>-2.0711970448023984E-4</v>
      </c>
      <c r="IE423" s="223">
        <f t="shared" ca="1" si="829"/>
        <v>1.2898412609856335E-4</v>
      </c>
      <c r="IF423" s="223">
        <f t="shared" ca="1" si="830"/>
        <v>2.1378074234570607E-4</v>
      </c>
      <c r="IG423" s="223">
        <f t="shared" ca="1" si="831"/>
        <v>-4.689658227456356E-5</v>
      </c>
      <c r="IH423" s="223">
        <f t="shared" ca="1" si="832"/>
        <v>-2.1838295479794094E-4</v>
      </c>
      <c r="II423" s="223">
        <f t="shared" ca="1" si="833"/>
        <v>2.5465494865189802E-5</v>
      </c>
      <c r="IJ423" s="223">
        <f t="shared" ca="1" si="834"/>
        <v>2.2088202001520338E-4</v>
      </c>
      <c r="IK423" s="223">
        <f t="shared" ca="1" si="835"/>
        <v>-3.7891608194086666E-6</v>
      </c>
      <c r="IL423" s="223">
        <f t="shared" ca="1" si="836"/>
        <v>-2.2125387063332599E-4</v>
      </c>
      <c r="IM423" s="223">
        <f t="shared" ca="1" si="837"/>
        <v>-1.7923664916416873E-5</v>
      </c>
      <c r="IN423" s="223">
        <f t="shared" ca="1" si="838"/>
        <v>2.1949492552758001E-4</v>
      </c>
      <c r="IO423" s="223">
        <f t="shared" ca="1" si="839"/>
        <v>3.9463875961037915E-5</v>
      </c>
      <c r="IP423" s="223">
        <f t="shared" ca="1" si="840"/>
        <v>-2.1562212430087374E-4</v>
      </c>
      <c r="IQ423" s="223">
        <f t="shared" ca="1" si="841"/>
        <v>-6.0624028307004955E-5</v>
      </c>
      <c r="IR423" s="223">
        <f t="shared" ca="1" si="842"/>
        <v>2.0967276414610446E-4</v>
      </c>
      <c r="IS423" s="223">
        <f t="shared" ca="1" si="843"/>
        <v>8.1200338119898638E-5</v>
      </c>
      <c r="IT423" s="223">
        <f t="shared" ca="1" si="844"/>
        <v>-2.0170414065382055E-4</v>
      </c>
      <c r="IU423" s="223">
        <f t="shared" ca="1" si="845"/>
        <v>-1.0099464428808941E-4</v>
      </c>
      <c r="IV423" s="223">
        <f t="shared" ca="1" si="846"/>
        <v>1.9179299602433618E-4</v>
      </c>
      <c r="IW423" s="223">
        <f t="shared" ca="1" si="847"/>
        <v>1.1981631682248634E-4</v>
      </c>
      <c r="IX423" s="223">
        <f t="shared" ca="1" si="848"/>
        <v>-1.8003477999842016E-4</v>
      </c>
      <c r="IY423" s="223">
        <f t="shared" ca="1" si="849"/>
        <v>-1.3748409272763216E-4</v>
      </c>
      <c r="IZ423" s="223">
        <f t="shared" ca="1" si="850"/>
        <v>1.6654273062410507E-4</v>
      </c>
      <c r="JA423" s="223">
        <f t="shared" ca="1" si="851"/>
        <v>1.5382782166336025E-4</v>
      </c>
      <c r="JB423" s="223">
        <f t="shared" ca="1" si="852"/>
        <v>-1.5144678371235447E-4</v>
      </c>
    </row>
    <row r="424" spans="2:262">
      <c r="B424" s="230">
        <v>63</v>
      </c>
      <c r="C424" s="229">
        <f t="shared" si="853"/>
        <v>1.2304687500000007E-3</v>
      </c>
      <c r="D424" s="226">
        <f t="shared" ca="1" si="597"/>
        <v>50.046220414244445</v>
      </c>
      <c r="E424" s="225">
        <f ca="1">BQ361</f>
        <v>4.6220414244447353E-2</v>
      </c>
      <c r="F424" s="224">
        <v>63</v>
      </c>
      <c r="G424" s="223">
        <f t="shared" ca="1" si="854"/>
        <v>-5.403971288934896E-4</v>
      </c>
      <c r="H424" s="223">
        <f t="shared" ca="1" si="598"/>
        <v>4.9380346600974643E-4</v>
      </c>
      <c r="I424" s="223">
        <f t="shared" ca="1" si="599"/>
        <v>5.6463421630299218E-4</v>
      </c>
      <c r="J424" s="223">
        <f t="shared" ca="1" si="600"/>
        <v>-4.6608983134145199E-4</v>
      </c>
      <c r="K424" s="223">
        <f t="shared" ca="1" si="601"/>
        <v>-5.8751105042930459E-4</v>
      </c>
      <c r="L424" s="223">
        <f t="shared" ca="1" si="602"/>
        <v>4.3725334544480836E-4</v>
      </c>
      <c r="M424" s="223">
        <f t="shared" ca="1" si="603"/>
        <v>6.0897251897524217E-4</v>
      </c>
      <c r="N424" s="223">
        <f t="shared" ca="1" si="604"/>
        <v>-4.0736347794011836E-4</v>
      </c>
      <c r="O424" s="223">
        <f t="shared" ca="1" si="605"/>
        <v>-6.2896691938327644E-4</v>
      </c>
      <c r="P424" s="223">
        <f t="shared" ca="1" si="606"/>
        <v>3.7649223613624421E-4</v>
      </c>
      <c r="Q424" s="223">
        <f t="shared" ca="1" si="607"/>
        <v>6.4744608339151947E-4</v>
      </c>
      <c r="R424" s="223">
        <f t="shared" ca="1" si="608"/>
        <v>-3.4471399155869265E-4</v>
      </c>
      <c r="S424" s="223">
        <f t="shared" ca="1" si="609"/>
        <v>-6.6436549307529423E-4</v>
      </c>
      <c r="T424" s="223">
        <f t="shared" ca="1" si="610"/>
        <v>3.1210530078209765E-4</v>
      </c>
      <c r="U424" s="223">
        <f t="shared" ca="1" si="611"/>
        <v>6.7968438809470509E-4</v>
      </c>
      <c r="V424" s="223">
        <f t="shared" ca="1" si="612"/>
        <v>-2.7874472099872051E-4</v>
      </c>
      <c r="W424" s="223">
        <f t="shared" ca="1" si="613"/>
        <v>-6.9336586388987569E-4</v>
      </c>
      <c r="X424" s="223">
        <f t="shared" ca="1" si="614"/>
        <v>2.4471262076730346E-4</v>
      </c>
      <c r="Y424" s="223">
        <f t="shared" ca="1" si="615"/>
        <v>7.0537696058725759E-4</v>
      </c>
      <c r="Z424" s="223">
        <f t="shared" ca="1" si="616"/>
        <v>-2.100909863981664E-4</v>
      </c>
      <c r="AA424" s="223">
        <f t="shared" ca="1" si="617"/>
        <v>-7.1568874240286024E-4</v>
      </c>
      <c r="AB424" s="223">
        <f t="shared" ca="1" si="618"/>
        <v>1.7496322444099908E-4</v>
      </c>
      <c r="AC424" s="223">
        <f t="shared" ca="1" si="619"/>
        <v>7.2427636735108482E-4</v>
      </c>
      <c r="AD424" s="223">
        <f t="shared" ca="1" si="620"/>
        <v>-1.3941396075118235E-4</v>
      </c>
      <c r="AE424" s="223">
        <f t="shared" ca="1" si="621"/>
        <v>-7.3111914709124317E-4</v>
      </c>
      <c r="AF424" s="223">
        <f t="shared" ca="1" si="622"/>
        <v>1.0352883661869519E-4</v>
      </c>
      <c r="AG424" s="223">
        <f t="shared" ca="1" si="623"/>
        <v>7.3620059676758479E-4</v>
      </c>
      <c r="AH424" s="223">
        <f t="shared" ca="1" si="624"/>
        <v>-6.7394302450743784E-5</v>
      </c>
      <c r="AI424" s="223">
        <f t="shared" ca="1" si="625"/>
        <v>-7.3950847472275616E-4</v>
      </c>
      <c r="AJ424" s="223">
        <f t="shared" ca="1" si="626"/>
        <v>3.10974095051396E-5</v>
      </c>
      <c r="AK424" s="223">
        <f t="shared" ca="1" si="627"/>
        <v>7.4103481198902865E-4</v>
      </c>
      <c r="AL424" s="223">
        <f t="shared" ca="1" si="628"/>
        <v>5.2743998237739058E-6</v>
      </c>
      <c r="AM424" s="223">
        <f t="shared" ca="1" si="629"/>
        <v>-7.4077593148623574E-4</v>
      </c>
      <c r="AN424" s="223">
        <f t="shared" ca="1" si="630"/>
        <v>-4.1633502661529058E-5</v>
      </c>
      <c r="AO424" s="223">
        <f t="shared" ca="1" si="631"/>
        <v>7.3873245688018394E-4</v>
      </c>
      <c r="AP424" s="223">
        <f t="shared" ca="1" si="632"/>
        <v>7.7892306744708388E-5</v>
      </c>
      <c r="AQ424" s="223">
        <f t="shared" ca="1" si="633"/>
        <v>-7.3490931108018717E-4</v>
      </c>
      <c r="AR424" s="223">
        <f t="shared" ca="1" si="634"/>
        <v>-1.1396346143837418E-4</v>
      </c>
      <c r="AS424" s="223">
        <f t="shared" ca="1" si="635"/>
        <v>7.2931570437934448E-4</v>
      </c>
      <c r="AT424" s="223">
        <f t="shared" ca="1" si="636"/>
        <v>1.4976006817141993E-4</v>
      </c>
      <c r="AU424" s="223">
        <f t="shared" ca="1" si="637"/>
        <v>-7.219651122661408E-4</v>
      </c>
      <c r="AV424" s="223">
        <f t="shared" ca="1" si="638"/>
        <v>-1.8519588978280286E-4</v>
      </c>
      <c r="AW424" s="223">
        <f t="shared" ca="1" si="639"/>
        <v>7.1287524296081246E-4</v>
      </c>
      <c r="AX424" s="223">
        <f t="shared" ca="1" si="640"/>
        <v>2.2018555827445999E-4</v>
      </c>
      <c r="AY424" s="223">
        <f t="shared" ca="1" si="641"/>
        <v>-7.0206799475469475E-4</v>
      </c>
      <c r="AZ424" s="223">
        <f t="shared" ca="1" si="642"/>
        <v>-2.5464478047025683E-4</v>
      </c>
      <c r="BA424" s="223">
        <f t="shared" ca="1" si="643"/>
        <v>6.8956940325531923E-4</v>
      </c>
      <c r="BB424" s="223">
        <f t="shared" ca="1" si="644"/>
        <v>2.8849054108565217E-4</v>
      </c>
      <c r="BC424" s="223">
        <f t="shared" ca="1" si="645"/>
        <v>-6.7540957866435967E-4</v>
      </c>
      <c r="BD424" s="223">
        <f t="shared" ca="1" si="646"/>
        <v>-3.2164130271878521E-4</v>
      </c>
      <c r="BE424" s="223">
        <f t="shared" ca="1" si="647"/>
        <v>6.5962263323950142E-4</v>
      </c>
      <c r="BF424" s="223">
        <f t="shared" ca="1" si="648"/>
        <v>3.5401720228121775E-4</v>
      </c>
      <c r="BG424" s="223">
        <f t="shared" ca="1" si="649"/>
        <v>-6.4224659911505028E-4</v>
      </c>
      <c r="BH424" s="223">
        <f t="shared" ca="1" si="650"/>
        <v>-3.8554024339511014E-4</v>
      </c>
      <c r="BI424" s="223">
        <f t="shared" ca="1" si="651"/>
        <v>6.2332333667917267E-4</v>
      </c>
      <c r="BJ424" s="223">
        <f t="shared" ca="1" si="652"/>
        <v>4.1613448429331788E-4</v>
      </c>
      <c r="BK424" s="223">
        <f t="shared" ca="1" si="653"/>
        <v>-6.0289843372855853E-4</v>
      </c>
      <c r="BL424" s="223">
        <f t="shared" ca="1" si="654"/>
        <v>-4.4572622076979597E-4</v>
      </c>
      <c r="BM424" s="223">
        <f t="shared" ca="1" si="655"/>
        <v>5.8102109564342626E-4</v>
      </c>
      <c r="BN424" s="223">
        <f t="shared" ca="1" si="656"/>
        <v>4.7424416373943355E-4</v>
      </c>
      <c r="BO424" s="223">
        <f t="shared" ca="1" si="657"/>
        <v>-5.5774402684745155E-4</v>
      </c>
      <c r="BP424" s="223">
        <f t="shared" ca="1" si="658"/>
        <v>-5.0161961097973981E-4</v>
      </c>
      <c r="BQ424" s="223">
        <f t="shared" ca="1" si="659"/>
        <v>5.3312330383819423E-4</v>
      </c>
      <c r="BR424" s="223">
        <f t="shared" ca="1" si="660"/>
        <v>5.2778661264050726E-4</v>
      </c>
      <c r="BS424" s="223">
        <f t="shared" ca="1" si="661"/>
        <v>-5.072182400939118E-4</v>
      </c>
      <c r="BT424" s="223">
        <f t="shared" ca="1" si="662"/>
        <v>-5.5268213012277614E-4</v>
      </c>
      <c r="BU424" s="223">
        <f t="shared" ca="1" si="663"/>
        <v>4.8009124318216503E-4</v>
      </c>
      <c r="BV424" s="223">
        <f t="shared" ca="1" si="664"/>
        <v>5.7624618794434182E-4</v>
      </c>
      <c r="BW424" s="223">
        <f t="shared" ca="1" si="665"/>
        <v>-4.5180766441456593E-4</v>
      </c>
      <c r="BX424" s="223">
        <f t="shared" ca="1" si="666"/>
        <v>-5.9842201822594477E-4</v>
      </c>
      <c r="BY424" s="223">
        <f t="shared" ca="1" si="667"/>
        <v>4.2243564140971438E-4</v>
      </c>
      <c r="BZ424" s="223">
        <f t="shared" ca="1" si="668"/>
        <v>6.1915619745006286E-4</v>
      </c>
      <c r="CA424" s="223">
        <f t="shared" ca="1" si="669"/>
        <v>-3.9204593394371462E-4</v>
      </c>
      <c r="CB424" s="223">
        <f t="shared" ca="1" si="670"/>
        <v>-6.3839877516284047E-4</v>
      </c>
      <c r="CC424" s="223">
        <f t="shared" ca="1" si="671"/>
        <v>3.6071175348367638E-4</v>
      </c>
      <c r="CD424" s="223">
        <f t="shared" ca="1" si="672"/>
        <v>6.56103394309128E-4</v>
      </c>
      <c r="CE424" s="223">
        <f t="shared" ca="1" si="673"/>
        <v>-3.2850858681487754E-4</v>
      </c>
      <c r="CF424" s="223">
        <f t="shared" ca="1" si="674"/>
        <v>-6.7222740291065456E-4</v>
      </c>
      <c r="CG424" s="223">
        <f t="shared" ca="1" si="675"/>
        <v>2.9551401418648784E-4</v>
      </c>
      <c r="CH424" s="223">
        <f t="shared" ca="1" si="676"/>
        <v>6.8673195681840272E-4</v>
      </c>
      <c r="CI424" s="223">
        <f t="shared" ca="1" si="677"/>
        <v>-2.618075224139621E-4</v>
      </c>
      <c r="CJ424" s="223">
        <f t="shared" ca="1" si="678"/>
        <v>-6.9958211329155997E-4</v>
      </c>
      <c r="CK424" s="223">
        <f t="shared" ca="1" si="679"/>
        <v>2.2747031338830087E-4</v>
      </c>
      <c r="CL424" s="223">
        <f t="shared" ca="1" si="680"/>
        <v>7.107469151776387E-4</v>
      </c>
      <c r="CM424" s="223">
        <f t="shared" ca="1" si="681"/>
        <v>-1.9258510845363062E-4</v>
      </c>
      <c r="CN424" s="223">
        <f t="shared" ca="1" si="682"/>
        <v>-7.2019946549098314E-4</v>
      </c>
      <c r="CO424" s="223">
        <f t="shared" ca="1" si="683"/>
        <v>1.5723594912425259E-4</v>
      </c>
      <c r="CP424" s="223">
        <f t="shared" ca="1" si="684"/>
        <v>7.2791699220993173E-4</v>
      </c>
      <c r="CQ424" s="223">
        <f t="shared" ca="1" si="685"/>
        <v>-1.2150799462119191E-4</v>
      </c>
      <c r="CR424" s="223">
        <f t="shared" ca="1" si="686"/>
        <v>-7.3388090313665207E-4</v>
      </c>
      <c r="CS424" s="223">
        <f t="shared" ca="1" si="687"/>
        <v>8.5487316716224566E-5</v>
      </c>
      <c r="CT424" s="223">
        <f t="shared" ca="1" si="688"/>
        <v>7.3807683068733798E-4</v>
      </c>
      <c r="CU424" s="223">
        <f t="shared" ca="1" si="689"/>
        <v>-4.9260692377504152E-5</v>
      </c>
      <c r="CV424" s="223">
        <f t="shared" ca="1" si="690"/>
        <v>-7.4049466650500458E-4</v>
      </c>
      <c r="CW424" s="223">
        <f t="shared" ca="1" si="691"/>
        <v>1.2915394716098301E-5</v>
      </c>
      <c r="CX424" s="223">
        <f t="shared" ca="1" si="692"/>
        <v>7.4112858581138722E-4</v>
      </c>
      <c r="CY424" s="223">
        <f t="shared" ca="1" si="693"/>
        <v>2.3461017262412594E-5</v>
      </c>
      <c r="CZ424" s="223">
        <f t="shared" ca="1" si="694"/>
        <v>-7.3997706143935377E-4</v>
      </c>
      <c r="DA424" s="223">
        <f t="shared" ca="1" si="695"/>
        <v>-5.9780909595416945E-5</v>
      </c>
      <c r="DB424" s="223">
        <f t="shared" ca="1" si="696"/>
        <v>7.3704286751197592E-4</v>
      </c>
      <c r="DC424" s="223">
        <f t="shared" ca="1" si="697"/>
        <v>9.5956784480995694E-5</v>
      </c>
      <c r="DD424" s="223">
        <f t="shared" ca="1" si="698"/>
        <v>-7.3233307275943319E-4</v>
      </c>
      <c r="DE424" s="223">
        <f t="shared" ca="1" si="699"/>
        <v>-1.3190149106795889E-4</v>
      </c>
      <c r="DF424" s="223">
        <f t="shared" ca="1" si="700"/>
        <v>7.2585902348980833E-4</v>
      </c>
      <c r="DG424" s="223">
        <f t="shared" ca="1" si="701"/>
        <v>1.6752843540971248E-4</v>
      </c>
      <c r="DH424" s="223">
        <f t="shared" ca="1" si="702"/>
        <v>-7.1763631625485912E-4</v>
      </c>
      <c r="DI424" s="223">
        <f t="shared" ca="1" si="703"/>
        <v>-2.0275178907680643E-4</v>
      </c>
      <c r="DJ424" s="223">
        <f t="shared" ca="1" si="704"/>
        <v>7.0768476027652889E-4</v>
      </c>
      <c r="DK424" s="223">
        <f t="shared" ca="1" si="705"/>
        <v>2.3748669592507524E-4</v>
      </c>
      <c r="DL424" s="223">
        <f t="shared" ca="1" si="706"/>
        <v>-6.9602832972483458E-4</v>
      </c>
      <c r="DM424" s="223">
        <f t="shared" ca="1" si="707"/>
        <v>-2.7164947652146281E-4</v>
      </c>
      <c r="DN424" s="223">
        <f t="shared" ca="1" si="708"/>
        <v>6.8269510596195241E-4</v>
      </c>
      <c r="DO424" s="223">
        <f t="shared" ca="1" si="709"/>
        <v>3.0515782973524559E-4</v>
      </c>
      <c r="DP424" s="223">
        <f t="shared" ca="1" si="710"/>
        <v>-6.6771720989177081E-4</v>
      </c>
      <c r="DQ424" s="223">
        <f t="shared" ca="1" si="711"/>
        <v>-3.3793103100850807E-4</v>
      </c>
      <c r="DR424" s="223">
        <f t="shared" ca="1" si="712"/>
        <v>6.5113072457784877E-4</v>
      </c>
      <c r="DS424" s="223">
        <f t="shared" ca="1" si="713"/>
        <v>3.6989012682882706E-4</v>
      </c>
      <c r="DT424" s="223">
        <f t="shared" ca="1" si="714"/>
        <v>-6.3297560831609284E-4</v>
      </c>
      <c r="DU424" s="223">
        <f t="shared" ca="1" si="715"/>
        <v>-4.009581249350484E-4</v>
      </c>
      <c r="DV424" s="223">
        <f t="shared" ca="1" si="716"/>
        <v>6.1329559837179897E-4</v>
      </c>
      <c r="DW424" s="223">
        <f t="shared" ca="1" si="717"/>
        <v>4.3106017979851791E-4</v>
      </c>
      <c r="DX424" s="223">
        <f t="shared" ca="1" si="718"/>
        <v>-5.921381056126654E-4</v>
      </c>
      <c r="DY424" s="223">
        <f t="shared" ca="1" si="719"/>
        <v>-4.6012377293245719E-4</v>
      </c>
      <c r="DZ424" s="223">
        <f t="shared" ca="1" si="720"/>
        <v>5.6955410029195107E-4</v>
      </c>
      <c r="EA424" s="223">
        <f t="shared" ca="1" si="721"/>
        <v>4.8807888759530311E-4</v>
      </c>
      <c r="EB424" s="223">
        <f t="shared" ca="1" si="722"/>
        <v>-5.455979892565727E-4</v>
      </c>
      <c r="EC424" s="223">
        <f t="shared" ca="1" si="723"/>
        <v>-5.1485817746728607E-4</v>
      </c>
      <c r="ED424" s="223">
        <f t="shared" ca="1" si="724"/>
        <v>5.2032748487634947E-4</v>
      </c>
      <c r="EE424" s="223">
        <f t="shared" ca="1" si="725"/>
        <v>5.4039712889348494E-4</v>
      </c>
      <c r="EF424" s="223">
        <f t="shared" ca="1" si="726"/>
        <v>-4.9380346600975478E-4</v>
      </c>
      <c r="EG424" s="223">
        <f t="shared" ca="1" si="727"/>
        <v>-5.6463421630299554E-4</v>
      </c>
      <c r="EH424" s="223">
        <f t="shared" ca="1" si="728"/>
        <v>4.6608983134145156E-4</v>
      </c>
      <c r="EI424" s="223">
        <f t="shared" ca="1" si="729"/>
        <v>5.8751105042930221E-4</v>
      </c>
      <c r="EJ424" s="223">
        <f t="shared" ca="1" si="730"/>
        <v>-4.3725334544481541E-4</v>
      </c>
      <c r="EK424" s="223">
        <f t="shared" ca="1" si="731"/>
        <v>-6.0897251897524694E-4</v>
      </c>
      <c r="EL424" s="223">
        <f t="shared" ca="1" si="732"/>
        <v>4.0736347794011581E-4</v>
      </c>
      <c r="EM424" s="223">
        <f t="shared" ca="1" si="733"/>
        <v>6.2896691938327525E-4</v>
      </c>
      <c r="EN424" s="223">
        <f t="shared" ca="1" si="734"/>
        <v>-3.7649223613624952E-4</v>
      </c>
      <c r="EO424" s="223">
        <f t="shared" ca="1" si="735"/>
        <v>-6.4744608339151459E-4</v>
      </c>
      <c r="EP424" s="223">
        <f t="shared" ca="1" si="736"/>
        <v>3.4471399155868755E-4</v>
      </c>
      <c r="EQ424" s="223">
        <f t="shared" ca="1" si="737"/>
        <v>6.6436549307529456E-4</v>
      </c>
      <c r="ER424" s="223">
        <f t="shared" ca="1" si="738"/>
        <v>-3.1210530078209966E-4</v>
      </c>
      <c r="ES424" s="223">
        <f t="shared" ca="1" si="739"/>
        <v>-6.7968438809470216E-4</v>
      </c>
      <c r="ET424" s="223">
        <f t="shared" ca="1" si="740"/>
        <v>2.7874472099871287E-4</v>
      </c>
      <c r="EU424" s="223">
        <f t="shared" ca="1" si="741"/>
        <v>6.9336586388987678E-4</v>
      </c>
      <c r="EV424" s="223">
        <f t="shared" ca="1" si="742"/>
        <v>-2.4471262076730552E-4</v>
      </c>
      <c r="EW424" s="223">
        <f t="shared" ca="1" si="743"/>
        <v>-7.0537696058725619E-4</v>
      </c>
      <c r="EX424" s="223">
        <f t="shared" ca="1" si="744"/>
        <v>2.100909863981761E-4</v>
      </c>
      <c r="EY424" s="223">
        <f t="shared" ca="1" si="745"/>
        <v>7.1568874240286241E-4</v>
      </c>
      <c r="EZ424" s="223">
        <f t="shared" ca="1" si="746"/>
        <v>-1.749632244409961E-4</v>
      </c>
      <c r="FA424" s="223">
        <f t="shared" ca="1" si="747"/>
        <v>-7.2427636735108438E-4</v>
      </c>
      <c r="FB424" s="223">
        <f t="shared" ca="1" si="748"/>
        <v>1.3941396075118967E-4</v>
      </c>
      <c r="FC424" s="223">
        <f t="shared" ca="1" si="749"/>
        <v>7.3111914709124122E-4</v>
      </c>
      <c r="FD424" s="223">
        <f t="shared" ca="1" si="750"/>
        <v>-1.0352883661869216E-4</v>
      </c>
      <c r="FE424" s="223">
        <f t="shared" ca="1" si="751"/>
        <v>-7.3620059676758446E-4</v>
      </c>
      <c r="FF424" s="223">
        <f t="shared" ca="1" si="752"/>
        <v>6.7394302450746006E-5</v>
      </c>
      <c r="FG424" s="223">
        <f t="shared" ca="1" si="753"/>
        <v>7.3950847472275573E-4</v>
      </c>
      <c r="FH424" s="223">
        <f t="shared" ca="1" si="754"/>
        <v>-3.1097409505131306E-5</v>
      </c>
      <c r="FI424" s="223">
        <f t="shared" ca="1" si="755"/>
        <v>-7.4103481198902876E-4</v>
      </c>
      <c r="FJ424" s="223">
        <f t="shared" ca="1" si="756"/>
        <v>-5.2743998237716832E-6</v>
      </c>
      <c r="FK424" s="223">
        <f t="shared" ca="1" si="757"/>
        <v>7.4077593148623607E-4</v>
      </c>
      <c r="FL424" s="223">
        <f t="shared" ca="1" si="758"/>
        <v>4.1633502661516373E-5</v>
      </c>
      <c r="FM424" s="223">
        <f t="shared" ca="1" si="759"/>
        <v>-7.3873245688018372E-4</v>
      </c>
      <c r="FN424" s="223">
        <f t="shared" ca="1" si="760"/>
        <v>-7.7892306744706166E-5</v>
      </c>
      <c r="FO424" s="223">
        <f t="shared" ca="1" si="761"/>
        <v>7.349093110801875E-4</v>
      </c>
      <c r="FP424" s="223">
        <f t="shared" ca="1" si="762"/>
        <v>1.1396346143836687E-4</v>
      </c>
      <c r="FQ424" s="223">
        <f t="shared" ca="1" si="763"/>
        <v>-7.2931570437934296E-4</v>
      </c>
      <c r="FR424" s="223">
        <f t="shared" ca="1" si="764"/>
        <v>-1.4976006817140236E-4</v>
      </c>
      <c r="FS424" s="223">
        <f t="shared" ca="1" si="765"/>
        <v>7.2196511226614124E-4</v>
      </c>
      <c r="FT424" s="223">
        <f t="shared" ca="1" si="766"/>
        <v>1.8519588978282119E-4</v>
      </c>
      <c r="FU424" s="223">
        <f t="shared" ca="1" si="767"/>
        <v>-7.1287524296081593E-4</v>
      </c>
      <c r="FV424" s="223">
        <f t="shared" ca="1" si="768"/>
        <v>-2.2018555827446802E-4</v>
      </c>
      <c r="FW424" s="223">
        <f t="shared" ca="1" si="769"/>
        <v>7.0206799475470223E-4</v>
      </c>
      <c r="FX424" s="223">
        <f t="shared" ca="1" si="770"/>
        <v>2.5464478047025483E-4</v>
      </c>
      <c r="FY424" s="223">
        <f t="shared" ca="1" si="771"/>
        <v>-6.8956940325531619E-4</v>
      </c>
      <c r="FZ424" s="223">
        <f t="shared" ca="1" si="772"/>
        <v>-2.8849054108564051E-4</v>
      </c>
      <c r="GA424" s="223">
        <f t="shared" ca="1" si="773"/>
        <v>6.754095786643562E-4</v>
      </c>
      <c r="GB424" s="223">
        <f t="shared" ca="1" si="774"/>
        <v>3.2164130271876423E-4</v>
      </c>
      <c r="GC424" s="223">
        <f t="shared" ca="1" si="775"/>
        <v>-6.5962263323950251E-4</v>
      </c>
      <c r="GD424" s="223">
        <f t="shared" ca="1" si="776"/>
        <v>-3.5401720228122506E-4</v>
      </c>
      <c r="GE424" s="223">
        <f t="shared" ca="1" si="777"/>
        <v>6.4224659911505657E-4</v>
      </c>
      <c r="GF424" s="223">
        <f t="shared" ca="1" si="778"/>
        <v>3.8554024339510818E-4</v>
      </c>
      <c r="GG424" s="223">
        <f t="shared" ca="1" si="779"/>
        <v>-6.2332333667916237E-4</v>
      </c>
      <c r="GH424" s="223">
        <f t="shared" ca="1" si="780"/>
        <v>-4.1613448429331603E-4</v>
      </c>
      <c r="GI424" s="223">
        <f t="shared" ca="1" si="781"/>
        <v>6.0289843372855366E-4</v>
      </c>
      <c r="GJ424" s="223">
        <f t="shared" ca="1" si="782"/>
        <v>4.4572622076978572E-4</v>
      </c>
      <c r="GK424" s="223">
        <f t="shared" ca="1" si="783"/>
        <v>-5.8102109564342767E-4</v>
      </c>
      <c r="GL424" s="223">
        <f t="shared" ca="1" si="784"/>
        <v>-4.7424416373944802E-4</v>
      </c>
      <c r="GM424" s="223">
        <f t="shared" ca="1" si="785"/>
        <v>5.577440268474599E-4</v>
      </c>
      <c r="GN424" s="223">
        <f t="shared" ca="1" si="786"/>
        <v>5.0161961097974599E-4</v>
      </c>
      <c r="GO424" s="223">
        <f t="shared" ca="1" si="787"/>
        <v>-5.3312330383821027E-4</v>
      </c>
      <c r="GP424" s="223">
        <f t="shared" ca="1" si="788"/>
        <v>-5.2778661264050574E-4</v>
      </c>
      <c r="GQ424" s="223">
        <f t="shared" ca="1" si="789"/>
        <v>5.0721824009389803E-4</v>
      </c>
      <c r="GR424" s="223">
        <f t="shared" ca="1" si="790"/>
        <v>5.5268213012276757E-4</v>
      </c>
      <c r="GS424" s="223">
        <f t="shared" ca="1" si="791"/>
        <v>-4.8009124318215869E-4</v>
      </c>
      <c r="GT424" s="223">
        <f t="shared" ca="1" si="792"/>
        <v>-5.7624618794432719E-4</v>
      </c>
      <c r="GU424" s="223">
        <f t="shared" ca="1" si="793"/>
        <v>4.5180766441456756E-4</v>
      </c>
      <c r="GV424" s="223">
        <f t="shared" ca="1" si="794"/>
        <v>5.9842201822594965E-4</v>
      </c>
      <c r="GW424" s="223">
        <f t="shared" ca="1" si="795"/>
        <v>-4.2243564140972484E-4</v>
      </c>
      <c r="GX424" s="223">
        <f t="shared" ca="1" si="796"/>
        <v>-6.1915619745006177E-4</v>
      </c>
      <c r="GY424" s="223">
        <f t="shared" ca="1" si="797"/>
        <v>3.9204593394373435E-4</v>
      </c>
      <c r="GZ424" s="223">
        <f t="shared" ca="1" si="798"/>
        <v>6.383987751628395E-4</v>
      </c>
      <c r="HA424" s="223">
        <f t="shared" ca="1" si="799"/>
        <v>-3.6071175348366901E-4</v>
      </c>
      <c r="HB424" s="223">
        <f t="shared" ca="1" si="800"/>
        <v>-6.5610339430912203E-4</v>
      </c>
      <c r="HC424" s="223">
        <f t="shared" ca="1" si="801"/>
        <v>3.285085868148796E-4</v>
      </c>
      <c r="HD424" s="223">
        <f t="shared" ca="1" si="802"/>
        <v>6.7222740291066258E-4</v>
      </c>
      <c r="HE424" s="223">
        <f t="shared" ca="1" si="803"/>
        <v>-2.9551401418649961E-4</v>
      </c>
      <c r="HF424" s="223">
        <f t="shared" ca="1" si="804"/>
        <v>-6.8673195681840597E-4</v>
      </c>
      <c r="HG424" s="223">
        <f t="shared" ca="1" si="805"/>
        <v>2.6180752241397403E-4</v>
      </c>
      <c r="HH424" s="223">
        <f t="shared" ca="1" si="806"/>
        <v>6.9958211329155932E-4</v>
      </c>
      <c r="HI424" s="223">
        <f t="shared" ca="1" si="807"/>
        <v>-2.2747031338828284E-4</v>
      </c>
      <c r="HJ424" s="223">
        <f t="shared" ca="1" si="808"/>
        <v>-7.1074691517763815E-4</v>
      </c>
      <c r="HK424" s="223">
        <f t="shared" ca="1" si="809"/>
        <v>1.9258510845363268E-4</v>
      </c>
      <c r="HL424" s="223">
        <f t="shared" ca="1" si="810"/>
        <v>7.2019946549097761E-4</v>
      </c>
      <c r="HM424" s="223">
        <f t="shared" ca="1" si="811"/>
        <v>-1.5723594912425476E-4</v>
      </c>
      <c r="HN424" s="223">
        <f t="shared" ca="1" si="812"/>
        <v>-7.279169922099352E-4</v>
      </c>
      <c r="HO424" s="223">
        <f t="shared" ca="1" si="813"/>
        <v>1.2150799462119403E-4</v>
      </c>
      <c r="HP424" s="223">
        <f t="shared" ca="1" si="814"/>
        <v>7.3388090313665174E-4</v>
      </c>
      <c r="HQ424" s="223">
        <f t="shared" ca="1" si="815"/>
        <v>-8.5487316716247605E-5</v>
      </c>
      <c r="HR424" s="223">
        <f t="shared" ca="1" si="816"/>
        <v>-7.3807683068733776E-4</v>
      </c>
      <c r="HS424" s="223">
        <f t="shared" ca="1" si="817"/>
        <v>4.9260692377485287E-5</v>
      </c>
      <c r="HT424" s="223">
        <f t="shared" ca="1" si="818"/>
        <v>7.4049466650500371E-4</v>
      </c>
      <c r="HU424" s="223">
        <f t="shared" ca="1" si="819"/>
        <v>-1.291539471610047E-5</v>
      </c>
      <c r="HV424" s="223">
        <f t="shared" ca="1" si="820"/>
        <v>-7.4112858581138743E-4</v>
      </c>
      <c r="HW424" s="223">
        <f t="shared" ca="1" si="821"/>
        <v>-2.3461017262410425E-5</v>
      </c>
      <c r="HX424" s="223">
        <f t="shared" ca="1" si="822"/>
        <v>7.399770614393528E-4</v>
      </c>
      <c r="HY424" s="223">
        <f t="shared" ca="1" si="823"/>
        <v>5.9780909595393689E-5</v>
      </c>
      <c r="HZ424" s="223">
        <f t="shared" ca="1" si="824"/>
        <v>-7.3704286751197614E-4</v>
      </c>
      <c r="IA424" s="223">
        <f t="shared" ca="1" si="825"/>
        <v>-9.5956784481014343E-5</v>
      </c>
      <c r="IB424" s="223">
        <f t="shared" ca="1" si="826"/>
        <v>7.3233307275943362E-4</v>
      </c>
      <c r="IC424" s="223">
        <f t="shared" ca="1" si="827"/>
        <v>1.3190149106795667E-4</v>
      </c>
      <c r="ID424" s="223">
        <f t="shared" ca="1" si="828"/>
        <v>-7.258590234898131E-4</v>
      </c>
      <c r="IE424" s="223">
        <f t="shared" ca="1" si="829"/>
        <v>6.423042343557553E-4</v>
      </c>
      <c r="IF424" s="223">
        <f t="shared" ca="1" si="830"/>
        <v>7.1763631625485435E-4</v>
      </c>
      <c r="IG424" s="223">
        <f t="shared" ca="1" si="831"/>
        <v>2.0275178907680432E-4</v>
      </c>
      <c r="IH424" s="223">
        <f t="shared" ca="1" si="832"/>
        <v>-7.0768476027652954E-4</v>
      </c>
      <c r="II424" s="223">
        <f t="shared" ca="1" si="833"/>
        <v>-2.3748669592505323E-4</v>
      </c>
      <c r="IJ424" s="223">
        <f t="shared" ca="1" si="834"/>
        <v>6.9602832972483534E-4</v>
      </c>
      <c r="IK424" s="223">
        <f t="shared" ca="1" si="835"/>
        <v>2.7164947652148037E-4</v>
      </c>
      <c r="IL424" s="223">
        <f t="shared" ca="1" si="836"/>
        <v>-6.8269510596195339E-4</v>
      </c>
      <c r="IM424" s="223">
        <f t="shared" ca="1" si="837"/>
        <v>-3.0515782973524364E-4</v>
      </c>
      <c r="IN424" s="223">
        <f t="shared" ca="1" si="838"/>
        <v>6.67717209891781E-4</v>
      </c>
      <c r="IO424" s="223">
        <f t="shared" ca="1" si="839"/>
        <v>3.3793103100850607E-4</v>
      </c>
      <c r="IP424" s="223">
        <f t="shared" ca="1" si="840"/>
        <v>-6.5113072457783977E-4</v>
      </c>
      <c r="IQ424" s="223">
        <f t="shared" ca="1" si="841"/>
        <v>-3.6989012682880689E-4</v>
      </c>
      <c r="IR424" s="223">
        <f t="shared" ca="1" si="842"/>
        <v>6.3297560831609393E-4</v>
      </c>
      <c r="IS424" s="223">
        <f t="shared" ca="1" si="843"/>
        <v>4.0095812493506428E-4</v>
      </c>
      <c r="IT424" s="223">
        <f t="shared" ca="1" si="844"/>
        <v>-6.1329559837180016E-4</v>
      </c>
      <c r="IU424" s="223">
        <f t="shared" ca="1" si="845"/>
        <v>-4.3106017979853325E-4</v>
      </c>
      <c r="IV424" s="223">
        <f t="shared" ca="1" si="846"/>
        <v>5.9213810561267949E-4</v>
      </c>
      <c r="IW424" s="223">
        <f t="shared" ca="1" si="847"/>
        <v>4.6012377293245556E-4</v>
      </c>
      <c r="IX424" s="223">
        <f t="shared" ca="1" si="848"/>
        <v>-5.6955410029193904E-4</v>
      </c>
      <c r="IY424" s="223">
        <f t="shared" ca="1" si="849"/>
        <v>-4.8807888759530148E-4</v>
      </c>
      <c r="IZ424" s="223">
        <f t="shared" ca="1" si="850"/>
        <v>5.4559798925657411E-4</v>
      </c>
      <c r="JA424" s="223">
        <f t="shared" ca="1" si="851"/>
        <v>5.1485817746726938E-4</v>
      </c>
      <c r="JB424" s="223">
        <f t="shared" ca="1" si="852"/>
        <v>-5.203274848763511E-4</v>
      </c>
    </row>
    <row r="425" spans="2:262">
      <c r="B425" s="230">
        <v>64</v>
      </c>
      <c r="C425" s="229">
        <f t="shared" si="853"/>
        <v>1.2500000000000007E-3</v>
      </c>
      <c r="D425" s="226">
        <f t="shared" ca="1" si="597"/>
        <v>50.016209157971488</v>
      </c>
      <c r="E425" s="225">
        <f ca="1">BR361</f>
        <v>1.6209157971489314E-2</v>
      </c>
      <c r="F425" s="224">
        <v>64</v>
      </c>
      <c r="G425" s="223">
        <f t="shared" ca="1" si="854"/>
        <v>-2.33971948275986E-4</v>
      </c>
      <c r="H425" s="223">
        <f t="shared" ca="1" si="598"/>
        <v>2.1263050887685396E-4</v>
      </c>
      <c r="I425" s="223">
        <f t="shared" ca="1" si="599"/>
        <v>2.3397194827598603E-4</v>
      </c>
      <c r="J425" s="223">
        <f t="shared" ca="1" si="600"/>
        <v>-2.1263050887685393E-4</v>
      </c>
      <c r="K425" s="223">
        <f t="shared" ca="1" si="601"/>
        <v>-2.3397194827598605E-4</v>
      </c>
      <c r="L425" s="223">
        <f t="shared" ca="1" si="602"/>
        <v>2.1263050887685391E-4</v>
      </c>
      <c r="M425" s="223">
        <f t="shared" ca="1" si="603"/>
        <v>2.3397194827598608E-4</v>
      </c>
      <c r="N425" s="223">
        <f t="shared" ca="1" si="604"/>
        <v>-2.1263050887685388E-4</v>
      </c>
      <c r="O425" s="223">
        <f t="shared" ca="1" si="605"/>
        <v>-2.3397194827598611E-4</v>
      </c>
      <c r="P425" s="223">
        <f t="shared" ca="1" si="606"/>
        <v>2.1263050887685385E-4</v>
      </c>
      <c r="Q425" s="223">
        <f t="shared" ca="1" si="607"/>
        <v>2.3397194827598652E-4</v>
      </c>
      <c r="R425" s="223">
        <f t="shared" ca="1" si="608"/>
        <v>-2.1263050887685382E-4</v>
      </c>
      <c r="S425" s="223">
        <f t="shared" ca="1" si="609"/>
        <v>-2.3397194827598578E-4</v>
      </c>
      <c r="T425" s="223">
        <f t="shared" ca="1" si="610"/>
        <v>2.126305088768538E-4</v>
      </c>
      <c r="U425" s="223">
        <f t="shared" ca="1" si="611"/>
        <v>2.3397194827598657E-4</v>
      </c>
      <c r="V425" s="223">
        <f t="shared" ca="1" si="612"/>
        <v>-2.1263050887685377E-4</v>
      </c>
      <c r="W425" s="223">
        <f t="shared" ca="1" si="613"/>
        <v>-2.3397194827598584E-4</v>
      </c>
      <c r="X425" s="223">
        <f t="shared" ca="1" si="614"/>
        <v>2.1263050887685372E-4</v>
      </c>
      <c r="Y425" s="223">
        <f t="shared" ca="1" si="615"/>
        <v>2.3397194827598662E-4</v>
      </c>
      <c r="Z425" s="223">
        <f t="shared" ca="1" si="616"/>
        <v>-2.1263050887685369E-4</v>
      </c>
      <c r="AA425" s="223">
        <f t="shared" ca="1" si="617"/>
        <v>-2.3397194827598589E-4</v>
      </c>
      <c r="AB425" s="223">
        <f t="shared" ca="1" si="618"/>
        <v>2.1263050887685285E-4</v>
      </c>
      <c r="AC425" s="223">
        <f t="shared" ca="1" si="619"/>
        <v>2.3397194827598668E-4</v>
      </c>
      <c r="AD425" s="223">
        <f t="shared" ca="1" si="620"/>
        <v>-2.1263050887685364E-4</v>
      </c>
      <c r="AE425" s="223">
        <f t="shared" ca="1" si="621"/>
        <v>-2.3397194827598595E-4</v>
      </c>
      <c r="AF425" s="223">
        <f t="shared" ca="1" si="622"/>
        <v>2.1263050887685445E-4</v>
      </c>
      <c r="AG425" s="223">
        <f t="shared" ca="1" si="623"/>
        <v>2.3397194827598673E-4</v>
      </c>
      <c r="AH425" s="223">
        <f t="shared" ca="1" si="624"/>
        <v>-2.1263050887685358E-4</v>
      </c>
      <c r="AI425" s="223">
        <f t="shared" ca="1" si="625"/>
        <v>-2.33971948275986E-4</v>
      </c>
      <c r="AJ425" s="223">
        <f t="shared" ca="1" si="626"/>
        <v>2.1263050887685271E-4</v>
      </c>
      <c r="AK425" s="223">
        <f t="shared" ca="1" si="627"/>
        <v>2.3397194827598679E-4</v>
      </c>
      <c r="AL425" s="223">
        <f t="shared" ca="1" si="628"/>
        <v>-2.1263050887685353E-4</v>
      </c>
      <c r="AM425" s="223">
        <f t="shared" ca="1" si="629"/>
        <v>-2.3397194827598605E-4</v>
      </c>
      <c r="AN425" s="223">
        <f t="shared" ca="1" si="630"/>
        <v>2.1263050887685434E-4</v>
      </c>
      <c r="AO425" s="223">
        <f t="shared" ca="1" si="631"/>
        <v>2.3397194827598684E-4</v>
      </c>
      <c r="AP425" s="223">
        <f t="shared" ca="1" si="632"/>
        <v>-2.1263050887685347E-4</v>
      </c>
      <c r="AQ425" s="223">
        <f t="shared" ca="1" si="633"/>
        <v>-2.3397194827598611E-4</v>
      </c>
      <c r="AR425" s="223">
        <f t="shared" ca="1" si="634"/>
        <v>2.1263050887685261E-4</v>
      </c>
      <c r="AS425" s="223">
        <f t="shared" ca="1" si="635"/>
        <v>2.339719482759869E-4</v>
      </c>
      <c r="AT425" s="223">
        <f t="shared" ca="1" si="636"/>
        <v>-2.1263050887685342E-4</v>
      </c>
      <c r="AU425" s="223">
        <f t="shared" ca="1" si="637"/>
        <v>-2.3397194827598768E-4</v>
      </c>
      <c r="AV425" s="223">
        <f t="shared" ca="1" si="638"/>
        <v>2.126305088768542E-4</v>
      </c>
      <c r="AW425" s="223">
        <f t="shared" ca="1" si="639"/>
        <v>2.3397194827598695E-4</v>
      </c>
      <c r="AX425" s="223">
        <f t="shared" ca="1" si="640"/>
        <v>-2.1263050887685168E-4</v>
      </c>
      <c r="AY425" s="223">
        <f t="shared" ca="1" si="641"/>
        <v>-2.3397194827598622E-4</v>
      </c>
      <c r="AZ425" s="223">
        <f t="shared" ca="1" si="642"/>
        <v>2.126305088768525E-4</v>
      </c>
      <c r="BA425" s="223">
        <f t="shared" ca="1" si="643"/>
        <v>2.3397194827598549E-4</v>
      </c>
      <c r="BB425" s="223">
        <f t="shared" ca="1" si="644"/>
        <v>-2.1263050887685331E-4</v>
      </c>
      <c r="BC425" s="223">
        <f t="shared" ca="1" si="645"/>
        <v>-2.3397194827598776E-4</v>
      </c>
      <c r="BD425" s="223">
        <f t="shared" ca="1" si="646"/>
        <v>2.126305088768541E-4</v>
      </c>
      <c r="BE425" s="223">
        <f t="shared" ca="1" si="647"/>
        <v>2.3397194827598703E-4</v>
      </c>
      <c r="BF425" s="223">
        <f t="shared" ca="1" si="648"/>
        <v>-2.1263050887685491E-4</v>
      </c>
      <c r="BG425" s="223">
        <f t="shared" ca="1" si="649"/>
        <v>-2.3397194827598633E-4</v>
      </c>
      <c r="BH425" s="223">
        <f t="shared" ca="1" si="650"/>
        <v>2.1263050887685239E-4</v>
      </c>
      <c r="BI425" s="223">
        <f t="shared" ca="1" si="651"/>
        <v>2.3397194827598559E-4</v>
      </c>
      <c r="BJ425" s="223">
        <f t="shared" ca="1" si="652"/>
        <v>-2.1263050887685317E-4</v>
      </c>
      <c r="BK425" s="223">
        <f t="shared" ca="1" si="653"/>
        <v>-2.3397194827598787E-4</v>
      </c>
      <c r="BL425" s="223">
        <f t="shared" ca="1" si="654"/>
        <v>2.1263050887685399E-4</v>
      </c>
      <c r="BM425" s="223">
        <f t="shared" ca="1" si="655"/>
        <v>2.3397194827598714E-4</v>
      </c>
      <c r="BN425" s="223">
        <f t="shared" ca="1" si="656"/>
        <v>-2.1263050887685147E-4</v>
      </c>
      <c r="BO425" s="223">
        <f t="shared" ca="1" si="657"/>
        <v>-2.3397194827598641E-4</v>
      </c>
      <c r="BP425" s="223">
        <f t="shared" ca="1" si="658"/>
        <v>2.1263050887685228E-4</v>
      </c>
      <c r="BQ425" s="223">
        <f t="shared" ca="1" si="659"/>
        <v>2.3397194827598568E-4</v>
      </c>
      <c r="BR425" s="223">
        <f t="shared" ca="1" si="660"/>
        <v>-2.1263050887685307E-4</v>
      </c>
      <c r="BS425" s="223">
        <f t="shared" ca="1" si="661"/>
        <v>-2.3397194827598798E-4</v>
      </c>
      <c r="BT425" s="223">
        <f t="shared" ca="1" si="662"/>
        <v>2.1263050887685388E-4</v>
      </c>
      <c r="BU425" s="223">
        <f t="shared" ca="1" si="663"/>
        <v>2.3397194827598725E-4</v>
      </c>
      <c r="BV425" s="223">
        <f t="shared" ca="1" si="664"/>
        <v>-2.1263050887685467E-4</v>
      </c>
      <c r="BW425" s="223">
        <f t="shared" ca="1" si="665"/>
        <v>-2.3397194827598652E-4</v>
      </c>
      <c r="BX425" s="223">
        <f t="shared" ca="1" si="666"/>
        <v>2.1263050887685214E-4</v>
      </c>
      <c r="BY425" s="223">
        <f t="shared" ca="1" si="667"/>
        <v>2.3397194827598578E-4</v>
      </c>
      <c r="BZ425" s="223">
        <f t="shared" ca="1" si="668"/>
        <v>-2.1263050887685296E-4</v>
      </c>
      <c r="CA425" s="223">
        <f t="shared" ca="1" si="669"/>
        <v>-2.3397194827598809E-4</v>
      </c>
      <c r="CB425" s="223">
        <f t="shared" ca="1" si="670"/>
        <v>2.1263050887685377E-4</v>
      </c>
      <c r="CC425" s="223">
        <f t="shared" ca="1" si="671"/>
        <v>2.3397194827598736E-4</v>
      </c>
      <c r="CD425" s="223">
        <f t="shared" ca="1" si="672"/>
        <v>-2.1263050887685122E-4</v>
      </c>
      <c r="CE425" s="223">
        <f t="shared" ca="1" si="673"/>
        <v>-2.3397194827598662E-4</v>
      </c>
      <c r="CF425" s="223">
        <f t="shared" ca="1" si="674"/>
        <v>2.1263050887685204E-4</v>
      </c>
      <c r="CG425" s="223">
        <f t="shared" ca="1" si="675"/>
        <v>2.3397194827598589E-4</v>
      </c>
      <c r="CH425" s="223">
        <f t="shared" ca="1" si="676"/>
        <v>-2.1263050887685285E-4</v>
      </c>
      <c r="CI425" s="223">
        <f t="shared" ca="1" si="677"/>
        <v>-2.339719482759882E-4</v>
      </c>
      <c r="CJ425" s="223">
        <f t="shared" ca="1" si="678"/>
        <v>2.1263050887685033E-4</v>
      </c>
      <c r="CK425" s="223">
        <f t="shared" ca="1" si="679"/>
        <v>2.3397194827598443E-4</v>
      </c>
      <c r="CL425" s="223">
        <f t="shared" ca="1" si="680"/>
        <v>-2.1263050887685445E-4</v>
      </c>
      <c r="CM425" s="223">
        <f t="shared" ca="1" si="681"/>
        <v>-2.3397194827598673E-4</v>
      </c>
      <c r="CN425" s="223">
        <f t="shared" ca="1" si="682"/>
        <v>2.1263050887685193E-4</v>
      </c>
      <c r="CO425" s="223">
        <f t="shared" ca="1" si="683"/>
        <v>2.3397194827598901E-4</v>
      </c>
      <c r="CP425" s="223">
        <f t="shared" ca="1" si="684"/>
        <v>-2.1263050887684941E-4</v>
      </c>
      <c r="CQ425" s="223">
        <f t="shared" ca="1" si="685"/>
        <v>-2.3397194827598527E-4</v>
      </c>
      <c r="CR425" s="223">
        <f t="shared" ca="1" si="686"/>
        <v>2.1263050887685353E-4</v>
      </c>
      <c r="CS425" s="223">
        <f t="shared" ca="1" si="687"/>
        <v>2.3397194827598757E-4</v>
      </c>
      <c r="CT425" s="223">
        <f t="shared" ca="1" si="688"/>
        <v>-2.1263050887685101E-4</v>
      </c>
      <c r="CU425" s="223">
        <f t="shared" ca="1" si="689"/>
        <v>-2.3397194827598985E-4</v>
      </c>
      <c r="CV425" s="223">
        <f t="shared" ca="1" si="690"/>
        <v>2.1263050887685513E-4</v>
      </c>
      <c r="CW425" s="223">
        <f t="shared" ca="1" si="691"/>
        <v>2.3397194827598611E-4</v>
      </c>
      <c r="CX425" s="223">
        <f t="shared" ca="1" si="692"/>
        <v>-2.1263050887685261E-4</v>
      </c>
      <c r="CY425" s="223">
        <f t="shared" ca="1" si="693"/>
        <v>-2.3397194827598839E-4</v>
      </c>
      <c r="CZ425" s="223">
        <f t="shared" ca="1" si="694"/>
        <v>2.1263050887685008E-4</v>
      </c>
      <c r="DA425" s="223">
        <f t="shared" ca="1" si="695"/>
        <v>2.3397194827598465E-4</v>
      </c>
      <c r="DB425" s="223">
        <f t="shared" ca="1" si="696"/>
        <v>-2.126305088768542E-4</v>
      </c>
      <c r="DC425" s="223">
        <f t="shared" ca="1" si="697"/>
        <v>-2.3397194827598695E-4</v>
      </c>
      <c r="DD425" s="223">
        <f t="shared" ca="1" si="698"/>
        <v>2.1263050887685168E-4</v>
      </c>
      <c r="DE425" s="223">
        <f t="shared" ca="1" si="699"/>
        <v>2.3397194827598923E-4</v>
      </c>
      <c r="DF425" s="223">
        <f t="shared" ca="1" si="700"/>
        <v>-2.1263050887685583E-4</v>
      </c>
      <c r="DG425" s="223">
        <f t="shared" ca="1" si="701"/>
        <v>-2.3397194827598549E-4</v>
      </c>
      <c r="DH425" s="223">
        <f t="shared" ca="1" si="702"/>
        <v>2.1263050887685331E-4</v>
      </c>
      <c r="DI425" s="223">
        <f t="shared" ca="1" si="703"/>
        <v>2.3397194827598776E-4</v>
      </c>
      <c r="DJ425" s="223">
        <f t="shared" ca="1" si="704"/>
        <v>-2.1263050887685079E-4</v>
      </c>
      <c r="DK425" s="223">
        <f t="shared" ca="1" si="705"/>
        <v>-2.3397194827599007E-4</v>
      </c>
      <c r="DL425" s="223">
        <f t="shared" ca="1" si="706"/>
        <v>2.1263050887685491E-4</v>
      </c>
      <c r="DM425" s="223">
        <f t="shared" ca="1" si="707"/>
        <v>2.3397194827598633E-4</v>
      </c>
      <c r="DN425" s="223">
        <f t="shared" ca="1" si="708"/>
        <v>-2.1263050887685239E-4</v>
      </c>
      <c r="DO425" s="223">
        <f t="shared" ca="1" si="709"/>
        <v>-2.339719482759886E-4</v>
      </c>
      <c r="DP425" s="223">
        <f t="shared" ca="1" si="710"/>
        <v>2.1263050887684987E-4</v>
      </c>
      <c r="DQ425" s="223">
        <f t="shared" ca="1" si="711"/>
        <v>2.3397194827598486E-4</v>
      </c>
      <c r="DR425" s="223">
        <f t="shared" ca="1" si="712"/>
        <v>-2.1263050887685399E-4</v>
      </c>
      <c r="DS425" s="223">
        <f t="shared" ca="1" si="713"/>
        <v>-2.3397194827598714E-4</v>
      </c>
      <c r="DT425" s="223">
        <f t="shared" ca="1" si="714"/>
        <v>2.1263050887685147E-4</v>
      </c>
      <c r="DU425" s="223">
        <f t="shared" ca="1" si="715"/>
        <v>2.3397194827598944E-4</v>
      </c>
      <c r="DV425" s="223">
        <f t="shared" ca="1" si="716"/>
        <v>-2.1263050887684895E-4</v>
      </c>
      <c r="DW425" s="223">
        <f t="shared" ca="1" si="717"/>
        <v>-2.3397194827598568E-4</v>
      </c>
      <c r="DX425" s="223">
        <f t="shared" ca="1" si="718"/>
        <v>2.1263050887685307E-4</v>
      </c>
      <c r="DY425" s="223">
        <f t="shared" ca="1" si="719"/>
        <v>2.3397194827598798E-4</v>
      </c>
      <c r="DZ425" s="223">
        <f t="shared" ca="1" si="720"/>
        <v>-2.1263050887685055E-4</v>
      </c>
      <c r="EA425" s="223">
        <f t="shared" ca="1" si="721"/>
        <v>-2.3397194827599028E-4</v>
      </c>
      <c r="EB425" s="223">
        <f t="shared" ca="1" si="722"/>
        <v>2.1263050887685467E-4</v>
      </c>
      <c r="EC425" s="223">
        <f t="shared" ca="1" si="723"/>
        <v>2.3397194827598652E-4</v>
      </c>
      <c r="ED425" s="223">
        <f t="shared" ca="1" si="724"/>
        <v>-2.1263050887685214E-4</v>
      </c>
      <c r="EE425" s="223">
        <f t="shared" ca="1" si="725"/>
        <v>-2.3397194827598882E-4</v>
      </c>
      <c r="EF425" s="223">
        <f t="shared" ca="1" si="726"/>
        <v>2.1263050887684962E-4</v>
      </c>
      <c r="EG425" s="223">
        <f t="shared" ca="1" si="727"/>
        <v>2.3397194827598505E-4</v>
      </c>
      <c r="EH425" s="223">
        <f t="shared" ca="1" si="728"/>
        <v>-2.1263050887685377E-4</v>
      </c>
      <c r="EI425" s="223">
        <f t="shared" ca="1" si="729"/>
        <v>-2.3397194827598736E-4</v>
      </c>
      <c r="EJ425" s="223">
        <f t="shared" ca="1" si="730"/>
        <v>2.1263050887685122E-4</v>
      </c>
      <c r="EK425" s="223">
        <f t="shared" ca="1" si="731"/>
        <v>2.3397194827598966E-4</v>
      </c>
      <c r="EL425" s="223">
        <f t="shared" ca="1" si="732"/>
        <v>-2.1263050887685537E-4</v>
      </c>
      <c r="EM425" s="223">
        <f t="shared" ca="1" si="733"/>
        <v>-2.3397194827598589E-4</v>
      </c>
      <c r="EN425" s="223">
        <f t="shared" ca="1" si="734"/>
        <v>2.1263050887685285E-4</v>
      </c>
      <c r="EO425" s="223">
        <f t="shared" ca="1" si="735"/>
        <v>2.339719482759882E-4</v>
      </c>
      <c r="EP425" s="223">
        <f t="shared" ca="1" si="736"/>
        <v>-2.1263050887685033E-4</v>
      </c>
      <c r="EQ425" s="223">
        <f t="shared" ca="1" si="737"/>
        <v>-2.3397194827599047E-4</v>
      </c>
      <c r="ER425" s="223">
        <f t="shared" ca="1" si="738"/>
        <v>2.1263050887685445E-4</v>
      </c>
      <c r="ES425" s="223">
        <f t="shared" ca="1" si="739"/>
        <v>2.3397194827598673E-4</v>
      </c>
      <c r="ET425" s="223">
        <f t="shared" ca="1" si="740"/>
        <v>-2.1263050887685193E-4</v>
      </c>
      <c r="EU425" s="223">
        <f t="shared" ca="1" si="741"/>
        <v>-2.3397194827598901E-4</v>
      </c>
      <c r="EV425" s="223">
        <f t="shared" ca="1" si="742"/>
        <v>2.1263050887684941E-4</v>
      </c>
      <c r="EW425" s="223">
        <f t="shared" ca="1" si="743"/>
        <v>2.3397194827598527E-4</v>
      </c>
      <c r="EX425" s="223">
        <f t="shared" ca="1" si="744"/>
        <v>-2.1263050887685353E-4</v>
      </c>
      <c r="EY425" s="223">
        <f t="shared" ca="1" si="745"/>
        <v>-2.3397194827598757E-4</v>
      </c>
      <c r="EZ425" s="223">
        <f t="shared" ca="1" si="746"/>
        <v>2.1263050887685101E-4</v>
      </c>
      <c r="FA425" s="223">
        <f t="shared" ca="1" si="747"/>
        <v>2.3397194827598985E-4</v>
      </c>
      <c r="FB425" s="223">
        <f t="shared" ca="1" si="748"/>
        <v>-2.1263050887684849E-4</v>
      </c>
      <c r="FC425" s="223">
        <f t="shared" ca="1" si="749"/>
        <v>-2.3397194827598611E-4</v>
      </c>
      <c r="FD425" s="223">
        <f t="shared" ca="1" si="750"/>
        <v>2.1263050887685261E-4</v>
      </c>
      <c r="FE425" s="223">
        <f t="shared" ca="1" si="751"/>
        <v>2.3397194827598839E-4</v>
      </c>
      <c r="FF425" s="223">
        <f t="shared" ca="1" si="752"/>
        <v>-2.1263050887685008E-4</v>
      </c>
      <c r="FG425" s="223">
        <f t="shared" ca="1" si="753"/>
        <v>-2.3397194827599069E-4</v>
      </c>
      <c r="FH425" s="223">
        <f t="shared" ca="1" si="754"/>
        <v>2.126305088768542E-4</v>
      </c>
      <c r="FI425" s="223">
        <f t="shared" ca="1" si="755"/>
        <v>2.3397194827598695E-4</v>
      </c>
      <c r="FJ425" s="223">
        <f t="shared" ca="1" si="756"/>
        <v>-2.1263050887685168E-4</v>
      </c>
      <c r="FK425" s="223">
        <f t="shared" ca="1" si="757"/>
        <v>-2.3397194827598923E-4</v>
      </c>
      <c r="FL425" s="223">
        <f t="shared" ca="1" si="758"/>
        <v>2.1263050887684916E-4</v>
      </c>
      <c r="FM425" s="223">
        <f t="shared" ca="1" si="759"/>
        <v>2.3397194827599153E-4</v>
      </c>
      <c r="FN425" s="223">
        <f t="shared" ca="1" si="760"/>
        <v>-2.1263050887684664E-4</v>
      </c>
      <c r="FO425" s="223">
        <f t="shared" ca="1" si="761"/>
        <v>-2.3397194827599381E-4</v>
      </c>
      <c r="FP425" s="223">
        <f t="shared" ca="1" si="762"/>
        <v>2.1263050887685743E-4</v>
      </c>
      <c r="FQ425" s="223">
        <f t="shared" ca="1" si="763"/>
        <v>2.3397194827598402E-4</v>
      </c>
      <c r="FR425" s="223">
        <f t="shared" ca="1" si="764"/>
        <v>-2.1263050887685491E-4</v>
      </c>
      <c r="FS425" s="223">
        <f t="shared" ca="1" si="765"/>
        <v>-2.3397194827598633E-4</v>
      </c>
      <c r="FT425" s="223">
        <f t="shared" ca="1" si="766"/>
        <v>2.1263050887685239E-4</v>
      </c>
      <c r="FU425" s="223">
        <f t="shared" ca="1" si="767"/>
        <v>2.339719482759886E-4</v>
      </c>
      <c r="FV425" s="223">
        <f t="shared" ca="1" si="768"/>
        <v>-2.1263050887684987E-4</v>
      </c>
      <c r="FW425" s="223">
        <f t="shared" ca="1" si="769"/>
        <v>-2.3397194827599091E-4</v>
      </c>
      <c r="FX425" s="223">
        <f t="shared" ca="1" si="770"/>
        <v>2.1263050887684735E-4</v>
      </c>
      <c r="FY425" s="223">
        <f t="shared" ca="1" si="771"/>
        <v>2.3397194827599318E-4</v>
      </c>
      <c r="FZ425" s="223">
        <f t="shared" ca="1" si="772"/>
        <v>-2.1263050887684483E-4</v>
      </c>
      <c r="GA425" s="223">
        <f t="shared" ca="1" si="773"/>
        <v>-2.339719482759834E-4</v>
      </c>
      <c r="GB425" s="223">
        <f t="shared" ca="1" si="774"/>
        <v>2.1263050887685559E-4</v>
      </c>
      <c r="GC425" s="223">
        <f t="shared" ca="1" si="775"/>
        <v>2.3397194827598568E-4</v>
      </c>
      <c r="GD425" s="223">
        <f t="shared" ca="1" si="776"/>
        <v>-2.1263050887685307E-4</v>
      </c>
      <c r="GE425" s="223">
        <f t="shared" ca="1" si="777"/>
        <v>-2.3397194827598798E-4</v>
      </c>
      <c r="GF425" s="223">
        <f t="shared" ca="1" si="778"/>
        <v>2.1263050887685055E-4</v>
      </c>
      <c r="GG425" s="223">
        <f t="shared" ca="1" si="779"/>
        <v>2.3397194827599028E-4</v>
      </c>
      <c r="GH425" s="223">
        <f t="shared" ca="1" si="780"/>
        <v>-2.1263050887684802E-4</v>
      </c>
      <c r="GI425" s="223">
        <f t="shared" ca="1" si="781"/>
        <v>-2.3397194827599256E-4</v>
      </c>
      <c r="GJ425" s="223">
        <f t="shared" ca="1" si="782"/>
        <v>2.126305088768455E-4</v>
      </c>
      <c r="GK425" s="223">
        <f t="shared" ca="1" si="783"/>
        <v>2.3397194827598278E-4</v>
      </c>
      <c r="GL425" s="223">
        <f t="shared" ca="1" si="784"/>
        <v>-2.1263050887685629E-4</v>
      </c>
      <c r="GM425" s="223">
        <f t="shared" ca="1" si="785"/>
        <v>-2.3397194827598505E-4</v>
      </c>
      <c r="GN425" s="223">
        <f t="shared" ca="1" si="786"/>
        <v>2.1263050887685377E-4</v>
      </c>
      <c r="GO425" s="223">
        <f t="shared" ca="1" si="787"/>
        <v>2.3397194827598736E-4</v>
      </c>
      <c r="GP425" s="223">
        <f t="shared" ca="1" si="788"/>
        <v>-2.1263050887685122E-4</v>
      </c>
      <c r="GQ425" s="223">
        <f t="shared" ca="1" si="789"/>
        <v>-2.3397194827598966E-4</v>
      </c>
      <c r="GR425" s="223">
        <f t="shared" ca="1" si="790"/>
        <v>2.126305088768487E-4</v>
      </c>
      <c r="GS425" s="223">
        <f t="shared" ca="1" si="791"/>
        <v>2.3397194827599194E-4</v>
      </c>
      <c r="GT425" s="223">
        <f t="shared" ca="1" si="792"/>
        <v>-2.1263050887684618E-4</v>
      </c>
      <c r="GU425" s="223">
        <f t="shared" ca="1" si="793"/>
        <v>-2.3397194827599424E-4</v>
      </c>
      <c r="GV425" s="223">
        <f t="shared" ca="1" si="794"/>
        <v>2.1263050887685697E-4</v>
      </c>
      <c r="GW425" s="223">
        <f t="shared" ca="1" si="795"/>
        <v>2.3397194827598443E-4</v>
      </c>
      <c r="GX425" s="223">
        <f t="shared" ca="1" si="796"/>
        <v>-2.1263050887685445E-4</v>
      </c>
      <c r="GY425" s="223">
        <f t="shared" ca="1" si="797"/>
        <v>-2.3397194827598673E-4</v>
      </c>
      <c r="GZ425" s="223">
        <f t="shared" ca="1" si="798"/>
        <v>2.1263050887685193E-4</v>
      </c>
      <c r="HA425" s="223">
        <f t="shared" ca="1" si="799"/>
        <v>2.3397194827598901E-4</v>
      </c>
      <c r="HB425" s="223">
        <f t="shared" ca="1" si="800"/>
        <v>-2.1263050887684941E-4</v>
      </c>
      <c r="HC425" s="223">
        <f t="shared" ca="1" si="801"/>
        <v>-2.3397194827599131E-4</v>
      </c>
      <c r="HD425" s="223">
        <f t="shared" ca="1" si="802"/>
        <v>2.1263050887684689E-4</v>
      </c>
      <c r="HE425" s="223">
        <f t="shared" ca="1" si="803"/>
        <v>2.3397194827599362E-4</v>
      </c>
      <c r="HF425" s="223">
        <f t="shared" ca="1" si="804"/>
        <v>-2.1263050887685765E-4</v>
      </c>
      <c r="HG425" s="223">
        <f t="shared" ca="1" si="805"/>
        <v>-2.3397194827598381E-4</v>
      </c>
      <c r="HH425" s="223">
        <f t="shared" ca="1" si="806"/>
        <v>2.1263050887685513E-4</v>
      </c>
      <c r="HI425" s="223">
        <f t="shared" ca="1" si="807"/>
        <v>2.3397194827598611E-4</v>
      </c>
      <c r="HJ425" s="223">
        <f t="shared" ca="1" si="808"/>
        <v>-2.1263050887685261E-4</v>
      </c>
      <c r="HK425" s="223">
        <f t="shared" ca="1" si="809"/>
        <v>-2.3397194827598839E-4</v>
      </c>
      <c r="HL425" s="223">
        <f t="shared" ca="1" si="810"/>
        <v>2.1263050887685008E-4</v>
      </c>
      <c r="HM425" s="223">
        <f t="shared" ca="1" si="811"/>
        <v>2.3397194827599069E-4</v>
      </c>
      <c r="HN425" s="223">
        <f t="shared" ca="1" si="812"/>
        <v>-2.1263050887684756E-4</v>
      </c>
      <c r="HO425" s="223">
        <f t="shared" ca="1" si="813"/>
        <v>-2.3397194827599299E-4</v>
      </c>
      <c r="HP425" s="223">
        <f t="shared" ca="1" si="814"/>
        <v>2.1263050887684504E-4</v>
      </c>
      <c r="HQ425" s="223">
        <f t="shared" ca="1" si="815"/>
        <v>2.3397194827598318E-4</v>
      </c>
      <c r="HR425" s="223">
        <f t="shared" ca="1" si="816"/>
        <v>-2.1263050887685583E-4</v>
      </c>
      <c r="HS425" s="223">
        <f t="shared" ca="1" si="817"/>
        <v>-2.3397194827598549E-4</v>
      </c>
      <c r="HT425" s="223">
        <f t="shared" ca="1" si="818"/>
        <v>2.1263050887685331E-4</v>
      </c>
      <c r="HU425" s="223">
        <f t="shared" ca="1" si="819"/>
        <v>2.3397194827598776E-4</v>
      </c>
      <c r="HV425" s="223">
        <f t="shared" ca="1" si="820"/>
        <v>-2.1263050887685079E-4</v>
      </c>
      <c r="HW425" s="223">
        <f t="shared" ca="1" si="821"/>
        <v>-2.3397194827599007E-4</v>
      </c>
      <c r="HX425" s="223">
        <f t="shared" ca="1" si="822"/>
        <v>2.1263050887684824E-4</v>
      </c>
      <c r="HY425" s="223">
        <f t="shared" ca="1" si="823"/>
        <v>2.3397194827599234E-4</v>
      </c>
      <c r="HZ425" s="223">
        <f t="shared" ca="1" si="824"/>
        <v>-2.1263050887684572E-4</v>
      </c>
      <c r="IA425" s="223">
        <f t="shared" ca="1" si="825"/>
        <v>-2.3397194827599465E-4</v>
      </c>
      <c r="IB425" s="223">
        <f t="shared" ca="1" si="826"/>
        <v>2.1263050887685651E-4</v>
      </c>
      <c r="IC425" s="223">
        <f t="shared" ca="1" si="827"/>
        <v>2.3397194827598486E-4</v>
      </c>
      <c r="ID425" s="223">
        <f t="shared" ca="1" si="828"/>
        <v>-2.1263050887685399E-4</v>
      </c>
      <c r="IE425" s="223">
        <f t="shared" ca="1" si="829"/>
        <v>2.3397194827598486E-4</v>
      </c>
      <c r="IF425" s="223">
        <f t="shared" ca="1" si="830"/>
        <v>2.1263050887685147E-4</v>
      </c>
      <c r="IG425" s="223">
        <f t="shared" ca="1" si="831"/>
        <v>2.3397194827598944E-4</v>
      </c>
      <c r="IH425" s="223">
        <f t="shared" ca="1" si="832"/>
        <v>-2.1263050887684895E-4</v>
      </c>
      <c r="II425" s="223">
        <f t="shared" ca="1" si="833"/>
        <v>-2.3397194827599172E-4</v>
      </c>
      <c r="IJ425" s="223">
        <f t="shared" ca="1" si="834"/>
        <v>2.1263050887684643E-4</v>
      </c>
      <c r="IK425" s="223">
        <f t="shared" ca="1" si="835"/>
        <v>2.3397194827599402E-4</v>
      </c>
      <c r="IL425" s="223">
        <f t="shared" ca="1" si="836"/>
        <v>-2.126305088768439E-4</v>
      </c>
      <c r="IM425" s="223">
        <f t="shared" ca="1" si="837"/>
        <v>-2.3397194827598424E-4</v>
      </c>
      <c r="IN425" s="223">
        <f t="shared" ca="1" si="838"/>
        <v>2.1263050887685467E-4</v>
      </c>
      <c r="IO425" s="223">
        <f t="shared" ca="1" si="839"/>
        <v>2.3397194827598652E-4</v>
      </c>
      <c r="IP425" s="223">
        <f t="shared" ca="1" si="840"/>
        <v>-2.1263050887685214E-4</v>
      </c>
      <c r="IQ425" s="223">
        <f t="shared" ca="1" si="841"/>
        <v>-2.3397194827598882E-4</v>
      </c>
      <c r="IR425" s="223">
        <f t="shared" ca="1" si="842"/>
        <v>2.1263050887684962E-4</v>
      </c>
      <c r="IS425" s="223">
        <f t="shared" ca="1" si="843"/>
        <v>2.339719482759911E-4</v>
      </c>
      <c r="IT425" s="223">
        <f t="shared" ca="1" si="844"/>
        <v>-2.126305088768471E-4</v>
      </c>
      <c r="IU425" s="223">
        <f t="shared" ca="1" si="845"/>
        <v>-2.339719482759934E-4</v>
      </c>
      <c r="IV425" s="223">
        <f t="shared" ca="1" si="846"/>
        <v>2.1263050887684458E-4</v>
      </c>
      <c r="IW425" s="223">
        <f t="shared" ca="1" si="847"/>
        <v>2.3397194827598362E-4</v>
      </c>
      <c r="IX425" s="223">
        <f t="shared" ca="1" si="848"/>
        <v>-2.1263050887685537E-4</v>
      </c>
      <c r="IY425" s="223">
        <f t="shared" ca="1" si="849"/>
        <v>-2.3397194827598589E-4</v>
      </c>
      <c r="IZ425" s="223">
        <f t="shared" ca="1" si="850"/>
        <v>2.1263050887685285E-4</v>
      </c>
      <c r="JA425" s="223">
        <f t="shared" ca="1" si="851"/>
        <v>2.339719482759882E-4</v>
      </c>
      <c r="JB425" s="223">
        <f t="shared" ca="1" si="852"/>
        <v>-2.1263050887685033E-4</v>
      </c>
    </row>
    <row r="426" spans="2:262">
      <c r="B426" s="230">
        <v>65</v>
      </c>
      <c r="C426" s="229">
        <f t="shared" si="853"/>
        <v>1.2695312500000007E-3</v>
      </c>
      <c r="D426" s="226">
        <f t="shared" ref="D426:D489" ca="1" si="855">Vo_set2+E426</f>
        <v>49.962365437306545</v>
      </c>
      <c r="E426" s="225">
        <f ca="1">BS361</f>
        <v>-3.7634562693453145E-2</v>
      </c>
      <c r="F426" s="224">
        <v>65</v>
      </c>
      <c r="G426" s="223">
        <f t="shared" ref="G426:G489" ca="1" si="856">2*IMREAL(K165)*COS(2*PI()*B165*1/Nt_load2)-2*IMAGINARY(K165)*SIN(2*PI()*B165*1/Nt_load2)</f>
        <v>1.1033305373808946E-4</v>
      </c>
      <c r="H426" s="223">
        <f t="shared" ref="H426:H489" ca="1" si="857">2*IMREAL(K165)*COS(2*PI()*B165*2/Nt_load2)-2*IMAGINARY(K165)*SIN(2*PI()*B165*2/Nt_load2)</f>
        <v>-1.4130582690713661E-4</v>
      </c>
      <c r="I426" s="223">
        <f t="shared" ref="I426:I489" ca="1" si="858">2*IMREAL(K165)*COS(2*PI()*B165*3/Nt_load2)-2*IMAGINARY(K165)*SIN(2*PI()*B165*3/Nt_load2)</f>
        <v>-1.0339741655859525E-4</v>
      </c>
      <c r="J426" s="223">
        <f t="shared" ref="J426:J489" ca="1" si="859">2*IMREAL(K165)*COS(2*PI()*B165*4/Nt_load2)-2*IMAGINARY(K165)*SIN(2*PI()*B165*4/Nt_load2)</f>
        <v>1.4638082616402304E-4</v>
      </c>
      <c r="K426" s="223">
        <f t="shared" ref="K426:K489" ca="1" si="860">2*IMREAL(K165)*COS(2*PI()*B165*5/Nt_load2)-2*IMAGINARY(K165)*SIN(2*PI()*B165*5/Nt_load2)</f>
        <v>9.6212685946067315E-5</v>
      </c>
      <c r="L426" s="223">
        <f t="shared" ref="L426:L489" ca="1" si="861">2*IMREAL(K165)*COS(2*PI()*B165*6/Nt_load2)-2*IMAGINARY(K165)*SIN(2*PI()*B165*6/Nt_load2)</f>
        <v>-1.5110318118923428E-4</v>
      </c>
      <c r="M426" s="223">
        <f t="shared" ref="M426:M489" ca="1" si="862">2*IMREAL(K165)*COS(2*PI()*B165*7/Nt_load2)-2*IMAGINARY(K165)*SIN(2*PI()*B165*7/Nt_load2)</f>
        <v>-8.8796170545859453E-5</v>
      </c>
      <c r="N426" s="223">
        <f t="shared" ref="N426:N489" ca="1" si="863">2*IMREAL(K165)*COS(2*PI()*B165*8/Nt_load2)-2*IMAGINARY(K165)*SIN(2*PI()*B165*8/Nt_load2)</f>
        <v>1.554615154158851E-4</v>
      </c>
      <c r="O426" s="223">
        <f t="shared" ref="O426:O489" ca="1" si="864">2*IMREAL(K165)*COS(2*PI()*B165*9/Nt_load2)-2*IMAGINARY(K165)*SIN(2*PI()*B165*9/Nt_load2)</f>
        <v>8.1165737393180249E-5</v>
      </c>
      <c r="P426" s="223">
        <f t="shared" ref="P426:P489" ca="1" si="865">2*IMREAL(K165)*COS(2*PI()*B165*10/Nt_load2)-2*IMAGINARY(K165)*SIN(2*PI()*B165*10/Nt_load2)</f>
        <v>-1.5944532923507852E-4</v>
      </c>
      <c r="Q426" s="223">
        <f t="shared" ref="Q426:Q489" ca="1" si="866">2*IMREAL(K165)*COS(2*PI()*B165*11/Nt_load2)-2*IMAGINARY(K165)*SIN(2*PI()*B165*11/Nt_load2)</f>
        <v>-7.3339768869842478E-5</v>
      </c>
      <c r="R426" s="223">
        <f t="shared" ref="R426:R489" ca="1" si="867">2*IMREAL(K165)*COS(2*PI()*B165*12/Nt_load2)-2*IMAGINARY(K165)*SIN(2*PI()*B165*12/Nt_load2)</f>
        <v>1.6304502529038324E-4</v>
      </c>
      <c r="S426" s="223">
        <f t="shared" ref="S426:S489" ca="1" si="868">2*IMREAL(K165)*COS(2*PI()*B165*13/Nt_load2)-2*IMAGINARY(K165)*SIN(2*PI()*B165*13/Nt_load2)</f>
        <v>6.5337118419491621E-5</v>
      </c>
      <c r="T426" s="223">
        <f t="shared" ref="T426:T489" ca="1" si="869">2*IMREAL(K165)*COS(2*PI()*B165*14/Nt_load2)-2*IMAGINARY(K165)*SIN(2*PI()*B165*14/Nt_load2)</f>
        <v>-1.662519315987058E-4</v>
      </c>
      <c r="U426" s="223">
        <f t="shared" ref="U426:U489" ca="1" si="870">2*IMREAL(K165)*COS(2*PI()*B165*15/Nt_load2)-2*IMAGINARY(K165)*SIN(2*PI()*B165*15/Nt_load2)</f>
        <v>-5.7177065128013115E-5</v>
      </c>
      <c r="V426" s="223">
        <f t="shared" ref="V426:V489" ca="1" si="871">2*IMREAL(K165)*COS(2*PI()*B165*16/Nt_load2)-2*IMAGINARY(K165)*SIN(2*PI()*B165*16/Nt_load2)</f>
        <v>1.6905832244185786E-4</v>
      </c>
      <c r="W426" s="223">
        <f t="shared" ref="W426:W489" ca="1" si="872">2*IMREAL(K165)*COS(2*PI()*B165*17/Nt_load2)-2*IMAGINARY(K165)*SIN(2*PI()*B165*17/Nt_load2)</f>
        <v>4.8879267278521212E-5</v>
      </c>
      <c r="X426" s="223">
        <f t="shared" ref="X426:X489" ca="1" si="873">2*IMREAL(K165)*COS(2*PI()*B165*18/Nt_load2)-2*IMAGINARY(K165)*SIN(2*PI()*B165*18/Nt_load2)</f>
        <v>-1.7145743697848735E-4</v>
      </c>
      <c r="Y426" s="223">
        <f t="shared" ref="Y426:Y489" ca="1" si="874">2*IMREAL(K165)*COS(2*PI()*B165*19/Nt_load2)-2*IMAGINARY(K165)*SIN(2*PI()*B165*19/Nt_load2)</f>
        <v>-4.0463714992837799E-5</v>
      </c>
      <c r="Z426" s="223">
        <f t="shared" ref="Z426:Z489" ca="1" si="875">2*IMREAL(K165)*COS(2*PI()*B165*20/Nt_load2)-2*IMAGINARY(K165)*SIN(2*PI()*B165*20/Nt_load2)</f>
        <v>1.7344349553153769E-4</v>
      </c>
      <c r="AA426" s="223">
        <f t="shared" ref="AA426:AA489" ca="1" si="876">2*IMREAL(K165)*COS(2*PI()*B165*21/Nt_load2)-2*IMAGINARY(K165)*SIN(2*PI()*B165*21/Nt_load2)</f>
        <v>3.1950682073533169E-5</v>
      </c>
      <c r="AB426" s="223">
        <f t="shared" ref="AB426:AB489" ca="1" si="877">2*IMREAL(K165)*COS(2*PI()*B165*22/Nt_load2)-2*IMAGINARY(K165)*SIN(2*PI()*B165*22/Nt_load2)</f>
        <v>-1.7501171351199665E-4</v>
      </c>
      <c r="AC426" s="223">
        <f t="shared" ref="AC426:AC489" ca="1" si="878">2*IMREAL(K165)*COS(2*PI()*B165*23/Nt_load2)-2*IMAGINARY(K165)*SIN(2*PI()*B165*23/Nt_load2)</f>
        <v>-2.3360677162564175E-5</v>
      </c>
      <c r="AD426" s="223">
        <f t="shared" ref="AD426:AD489" ca="1" si="879">2*IMREAL(K165)*COS(2*PI()*B165*24/Nt_load2)-2*IMAGINARY(K165)*SIN(2*PI()*B165*24/Nt_load2)</f>
        <v>1.7615831294538964E-4</v>
      </c>
      <c r="AE426" s="223">
        <f t="shared" ref="AE426:AE489" ca="1" si="880">2*IMREAL(K165)*COS(2*PI()*B165*25/Nt_load2)-2*IMAGINARY(K165)*SIN(2*PI()*B165*25/Nt_load2)</f>
        <v>1.4714394334158163E-5</v>
      </c>
      <c r="AF426" s="223">
        <f t="shared" ref="AF426:AF489" ca="1" si="881">2*IMREAL(K165)*COS(2*PI()*B165*26/Nt_load2)-2*IMAGINARY(K165)*SIN(2*PI()*B165*26/Nt_load2)</f>
        <v>-1.7688053157325126E-4</v>
      </c>
      <c r="AG426" s="223">
        <f t="shared" ref="AG426:AG489" ca="1" si="882">2*IMREAL(K165)*COS(2*PI()*B165*27/Nt_load2)-2*IMAGINARY(K165)*SIN(2*PI()*B165*27/Nt_load2)</f>
        <v>-6.0326632409711626E-6</v>
      </c>
      <c r="AH426" s="223">
        <f t="shared" ref="AH426:AH489" ca="1" si="883">2*IMREAL(K165)*COS(2*PI()*B165*28/Nt_load2)-2*IMAGINARY(K165)*SIN(2*PI()*B165*28/Nt_load2)</f>
        <v>1.7717662950764813E-4</v>
      </c>
      <c r="AI426" s="223">
        <f t="shared" ref="AI426:AI489" ca="1" si="884">2*IMREAL(K165)*COS(2*PI()*B165*29/Nt_load2)-2*IMAGINARY(K165)*SIN(2*PI()*B165*29/Nt_load2)</f>
        <v>-2.6636010663622214E-6</v>
      </c>
      <c r="AJ426" s="223">
        <f t="shared" ref="AJ426:AJ489" ca="1" si="885">2*IMREAL(K165)*COS(2*PI()*B165*30/Nt_load2)-2*IMAGINARY(K165)*SIN(2*PI()*B165*30/Nt_load2)</f>
        <v>-1.7704589342272122E-4</v>
      </c>
      <c r="AK426" s="223">
        <f t="shared" ref="AK426:AK489" ca="1" si="886">2*IMREAL(K165)*COS(2*PI()*B165*31/Nt_load2)-2*IMAGINARY(K165)*SIN(2*PI()*B165*31/Nt_load2)</f>
        <v>1.1353448525422828E-5</v>
      </c>
      <c r="AL426" s="223">
        <f t="shared" ref="AL426:AL489" ca="1" si="887">2*IMREAL(K165)*COS(2*PI()*B165*32/Nt_load2)-2*IMAGINARY(K165)*SIN(2*PI()*B165*32/Nt_load2)</f>
        <v>1.7648863827315019E-4</v>
      </c>
      <c r="AM426" s="223">
        <f t="shared" ref="AM426:AM489" ca="1" si="888">2*IMREAL(K165)*COS(2*PI()*B165*33/Nt_load2)-2*IMAGINARY(K165)*SIN(2*PI()*B165*33/Nt_load2)</f>
        <v>-2.0015944532539805E-5</v>
      </c>
      <c r="AN426" s="223">
        <f t="shared" ref="AN426:AN489" ca="1" si="889">2*IMREAL(K165)*COS(2*PI()*B165*34/Nt_load2)-2*IMAGINARY(K165)*SIN(2*PI()*B165*34/Nt_load2)</f>
        <v>-1.7550620653540013E-4</v>
      </c>
      <c r="AO426" s="223">
        <f t="shared" ref="AO426:AO489" ca="1" si="890">2*IMREAL(K165)*COS(2*PI()*B165*35/Nt_load2)-2*IMAGINARY(K165)*SIN(2*PI()*B165*35/Nt_load2)</f>
        <v>2.8630220376089463E-5</v>
      </c>
      <c r="AP426" s="223">
        <f t="shared" ref="AP426:AP489" ca="1" si="891">2*IMREAL(K165)*COS(2*PI()*B165*36/Nt_load2)-2*IMAGINARY(K165)*SIN(2*PI()*B165*36/Nt_load2)</f>
        <v>1.7410096497357815E-4</v>
      </c>
      <c r="AQ426" s="223">
        <f t="shared" ref="AQ426:AQ489" ca="1" si="892">2*IMREAL(K165)*COS(2*PI()*B165*37/Nt_load2)-2*IMAGINARY(K165)*SIN(2*PI()*B165*37/Nt_load2)</f>
        <v>-3.7175523511041967E-5</v>
      </c>
      <c r="AR426" s="223">
        <f t="shared" ref="AR426:AR489" ca="1" si="893">2*IMREAL(K165)*COS(2*PI()*B165*38/Nt_load2)-2*IMAGINARY(K165)*SIN(2*PI()*B165*38/Nt_load2)</f>
        <v>-1.7227629893769162E-4</v>
      </c>
      <c r="AS426" s="223">
        <f t="shared" ref="AS426:AS489" ca="1" si="894">2*IMREAL(K165)*COS(2*PI()*B165*39/Nt_load2)-2*IMAGINARY(K165)*SIN(2*PI()*B165*39/Nt_load2)</f>
        <v>4.5631267553665106E-5</v>
      </c>
      <c r="AT426" s="223">
        <f t="shared" ref="AT426:AT489" ca="1" si="895">2*IMREAL(K165)*COS(2*PI()*B165*40/Nt_load2)-2*IMAGINARY(K165)*SIN(2*PI()*B165*40/Nt_load2)</f>
        <v>1.7003660420804228E-4</v>
      </c>
      <c r="AU426" s="223">
        <f t="shared" ref="AU426:AU489" ca="1" si="896">2*IMREAL(K165)*COS(2*PI()*B165*41/Nt_load2)-2*IMAGINARY(K165)*SIN(2*PI()*B165*41/Nt_load2)</f>
        <v>-5.3977081875924458E-5</v>
      </c>
      <c r="AV426" s="223">
        <f t="shared" ref="AV426:AV489" ca="1" si="897">2*IMREAL(K165)*COS(2*PI()*B165*42/Nt_load2)-2*IMAGINARY(K165)*SIN(2*PI()*B165*42/Nt_load2)</f>
        <v>-1.6738727640540818E-4</v>
      </c>
      <c r="AW426" s="223">
        <f t="shared" ref="AW426:AW489" ca="1" si="898">2*IMREAL(K165)*COS(2*PI()*B165*43/Nt_load2)-2*IMAGINARY(K165)*SIN(2*PI()*B165*43/Nt_load2)</f>
        <v>6.2192860680109543E-5</v>
      </c>
      <c r="AX426" s="223">
        <f t="shared" ref="AX426:AX489" ca="1" si="899">2*IMREAL(K165)*COS(2*PI()*B165*44/Nt_load2)-2*IMAGINARY(K165)*SIN(2*PI()*B165*44/Nt_load2)</f>
        <v>1.6433469799252012E-4</v>
      </c>
      <c r="AY426" s="223">
        <f t="shared" ref="AY426:AY489" ca="1" si="900">2*IMREAL(K165)*COS(2*PI()*B165*45/Nt_load2)-2*IMAGINARY(K165)*SIN(2*PI()*B165*45/Nt_load2)</f>
        <v>-7.0258811435465034E-5</v>
      </c>
      <c r="AZ426" s="223">
        <f t="shared" ref="AZ426:AZ489" ca="1" si="901">2*IMREAL(K165)*COS(2*PI()*B165*46/Nt_load2)-2*IMAGINARY(K165)*SIN(2*PI()*B165*46/Nt_load2)</f>
        <v>-1.6088622289814756E-4</v>
      </c>
      <c r="BA426" s="223">
        <f t="shared" ref="BA426:BA489" ca="1" si="902">2*IMREAL(K165)*COS(2*PI()*B165*47/Nt_load2)-2*IMAGINARY(K165)*SIN(2*PI()*B165*47/Nt_load2)</f>
        <v>7.8155502560129714E-5</v>
      </c>
      <c r="BB426" s="223">
        <f t="shared" ref="BB426:BB489" ca="1" si="903">2*IMREAL(K165)*COS(2*PI()*B165*48/Nt_load2)-2*IMAGINARY(K165)*SIN(2*PI()*B165*48/Nt_load2)</f>
        <v>1.570501588008456E-4</v>
      </c>
      <c r="BC426" s="223">
        <f t="shared" ref="BC426:BC489" ca="1" si="904">2*IMREAL(K165)*COS(2*PI()*B165*49/Nt_load2)-2*IMAGINARY(K165)*SIN(2*PI()*B165*49/Nt_load2)</f>
        <v>-8.58639102335113E-5</v>
      </c>
      <c r="BD426" s="223">
        <f t="shared" ref="BD426:BD489" ca="1" si="905">2*IMREAL(K165)*COS(2*PI()*B165*50/Nt_load2)-2*IMAGINARY(K165)*SIN(2*PI()*B165*50/Nt_load2)</f>
        <v>-1.5283574711502326E-4</v>
      </c>
      <c r="BE426" s="223">
        <f t="shared" ref="BE426:BE489" ca="1" si="906">2*IMREAL(K165)*COS(2*PI()*B165*51/Nt_load2)-2*IMAGINARY(K165)*SIN(2*PI()*B165*51/Nt_load2)</f>
        <v>9.3365464226352209E-5</v>
      </c>
      <c r="BF426" s="223">
        <f t="shared" ref="BF426:BF489" ca="1" si="907">2*IMREAL(K165)*COS(2*PI()*B165*52/Nt_load2)-2*IMAGINARY(K165)*SIN(2*PI()*B165*52/Nt_load2)</f>
        <v>1.4825314072756908E-4</v>
      </c>
      <c r="BG426" s="223">
        <f t="shared" ref="BG426:BG489" ca="1" si="908">2*IMREAL(K165)*COS(2*PI()*B165*53/Nt_load2)-2*IMAGINARY(K165)*SIN(2*PI()*B165*53/Nt_load2)</f>
        <v>-1.0064209263802086E-4</v>
      </c>
      <c r="BH426" s="223">
        <f t="shared" ref="BH426:BH489" ca="1" si="909">2*IMREAL(K165)*COS(2*PI()*B165*54/Nt_load2)-2*IMAGINARY(K165)*SIN(2*PI()*B165*54/Nt_load2)</f>
        <v>-1.4331337953866208E-4</v>
      </c>
      <c r="BI426" s="223">
        <f t="shared" ref="BI426:BI489" ca="1" si="910">2*IMREAL(K165)*COS(2*PI()*B165*55/Nt_load2)-2*IMAGINARY(K165)*SIN(2*PI()*B165*55/Nt_load2)</f>
        <v>1.0767626543331838E-4</v>
      </c>
      <c r="BJ426" s="223">
        <f t="shared" ref="BJ426:BJ489" ca="1" si="911">2*IMREAL(K165)*COS(2*PI()*B165*56/Nt_load2)-2*IMAGINARY(K165)*SIN(2*PI()*B165*56/Nt_load2)</f>
        <v>1.3802836386567704E-4</v>
      </c>
      <c r="BK426" s="223">
        <f t="shared" ref="BK426:BK489" ca="1" si="912">2*IMREAL(K165)*COS(2*PI()*B165*57/Nt_load2)-2*IMAGINARY(K165)*SIN(2*PI()*B165*57/Nt_load2)</f>
        <v>-1.1445103667386206E-4</v>
      </c>
      <c r="BL426" s="223">
        <f t="shared" ref="BL426:BL489" ca="1" si="913">2*IMREAL(K165)*COS(2*PI()*B165*58/Nt_load2)-2*IMAGINARY(K165)*SIN(2*PI()*B165*58/Nt_load2)</f>
        <v>-1.3241082577428116E-4</v>
      </c>
      <c r="BM426" s="223">
        <f t="shared" ref="BM426:BM489" ca="1" si="914">2*IMREAL(K165)*COS(2*PI()*B165*59/Nt_load2)-2*IMAGINARY(K165)*SIN(2*PI()*B165*59/Nt_load2)</f>
        <v>1.2095008534232965E-4</v>
      </c>
      <c r="BN426" s="223">
        <f t="shared" ref="BN426:BN489" ca="1" si="915">2*IMREAL(K165)*COS(2*PI()*B165*60/Nt_load2)-2*IMAGINARY(K165)*SIN(2*PI()*B165*60/Nt_load2)</f>
        <v>1.2647429840577815E-4</v>
      </c>
      <c r="BO426" s="223">
        <f t="shared" ref="BO426:BO489" ca="1" si="916">2*IMREAL(K165)*COS(2*PI()*B165*61/Nt_load2)-2*IMAGINARY(K165)*SIN(2*PI()*B165*61/Nt_load2)</f>
        <v>-1.2715775466123135E-4</v>
      </c>
      <c r="BP426" s="223">
        <f t="shared" ref="BP426:BP489" ca="1" si="917">2*IMREAL(K165)*COS(2*PI()*B165*62/Nt_load2)-2*IMAGINARY(K165)*SIN(2*PI()*B165*62/Nt_load2)</f>
        <v>-1.2023308337457361E-4</v>
      </c>
      <c r="BQ426" s="223">
        <f t="shared" ref="BQ426:BQ489" ca="1" si="918">2*IMREAL(K165)*COS(2*PI()*B165*63/Nt_load2)-2*IMAGINARY(K165)*SIN(2*PI()*B165*63/Nt_load2)</f>
        <v>1.3305908981145199E-4</v>
      </c>
      <c r="BR426" s="223">
        <f t="shared" ref="BR426:BR489" ca="1" si="919">2*IMREAL(K165)*COS(2*PI()*B165*64/Nt_load2)-2*IMAGINARY(K165)*SIN(2*PI()*B165*64/Nt_load2)</f>
        <v>1.1370221631434726E-4</v>
      </c>
      <c r="BS426" s="223">
        <f t="shared" ref="BS426:BS489" ca="1" si="920">2*IMREAL(K165)*COS(2*PI()*B165*65/Nt_load2)-2*IMAGINARY(K165)*SIN(2*PI()*B165*65/Nt_load2)</f>
        <v>-1.3863987395971533E-4</v>
      </c>
      <c r="BT426" s="223">
        <f t="shared" ref="BT426:BT489" ca="1" si="921">2*IMREAL(K165)*COS(2*PI()*B165*66/Nt_load2)-2*IMAGINARY(K165)*SIN(2*PI()*B165*66/Nt_load2)</f>
        <v>-1.0689743065588178E-4</v>
      </c>
      <c r="BU426" s="223">
        <f t="shared" ref="BU426:BU489" ca="1" si="922">2*IMREAL(K165)*COS(2*PI()*B165*67/Nt_load2)-2*IMAGINARY(K165)*SIN(2*PI()*B165*67/Nt_load2)</f>
        <v>1.4388666250819254E-4</v>
      </c>
      <c r="BV426" s="223">
        <f t="shared" ref="BV426:BV489" ca="1" si="923">2*IMREAL(K165)*COS(2*PI()*B165*68/Nt_load2)-2*IMAGINARY(K165)*SIN(2*PI()*B165*68/Nt_load2)</f>
        <v>9.9835119723855161E-5</v>
      </c>
      <c r="BW426" s="223">
        <f t="shared" ref="BW426:BW489" ca="1" si="924">2*IMREAL(K165)*COS(2*PI()*B165*69/Nt_load2)-2*IMAGINARY(K165)*SIN(2*PI()*B165*69/Nt_load2)</f>
        <v>-1.4878681548370287E-4</v>
      </c>
      <c r="BX426" s="223">
        <f t="shared" ref="BX426:BX489" ca="1" si="925">2*IMREAL(K165)*COS(2*PI()*B165*70/Nt_load2)-2*IMAGINARY(K165)*SIN(2*PI()*B165*70/Nt_load2)</f>
        <v>-9.2532297243892126E-5</v>
      </c>
      <c r="BY426" s="223">
        <f t="shared" ref="BY426:BY489" ca="1" si="926">2*IMREAL(K165)*COS(2*PI()*B165*71/Nt_load2)-2*IMAGINARY(K165)*SIN(2*PI()*B165*71/Nt_load2)</f>
        <v>1.5332852798852716E-4</v>
      </c>
      <c r="BZ426" s="223">
        <f t="shared" ref="BZ426:BZ489" ca="1" si="927">2*IMREAL(K165)*COS(2*PI()*B165*72/Nt_load2)-2*IMAGINARY(K165)*SIN(2*PI()*B165*72/Nt_load2)</f>
        <v>8.5006556354994374E-5</v>
      </c>
      <c r="CA426" s="223">
        <f t="shared" ref="CA426:CA489" ca="1" si="928">2*IMREAL(K165)*COS(2*PI()*B165*73/Nt_load2)-2*IMAGINARY(K165)*SIN(2*PI()*B165*73/Nt_load2)</f>
        <v>-1.5750085863943541E-4</v>
      </c>
      <c r="CB426" s="223">
        <f t="shared" ref="CB426:CB489" ca="1" si="929">2*IMREAL(K165)*COS(2*PI()*B165*74/Nt_load2)-2*IMAGINARY(K165)*SIN(2*PI()*B165*74/Nt_load2)</f>
        <v>-7.7276027226144689E-5</v>
      </c>
      <c r="CC426" s="223">
        <f t="shared" ref="CC426:CC489" ca="1" si="930">2*IMREAL(K165)*COS(2*PI()*B165*75/Nt_load2)-2*IMAGINARY(K165)*SIN(2*PI()*B165*75/Nt_load2)</f>
        <v>1.612937559264342E-4</v>
      </c>
      <c r="CD426" s="223">
        <f t="shared" ref="CD426:CD489" ca="1" si="931">2*IMREAL(K165)*COS(2*PI()*B165*76/Nt_load2)-2*IMAGINARY(K165)*SIN(2*PI()*B165*76/Nt_load2)</f>
        <v>6.9359333379126671E-5</v>
      </c>
      <c r="CE426" s="223">
        <f t="shared" ref="CE426:CE489" ca="1" si="932">2*IMREAL(K165)*COS(2*PI()*B165*77/Nt_load2)-2*IMAGINARY(K165)*SIN(2*PI()*B165*77/Nt_load2)</f>
        <v>-1.6469808242774181E-4</v>
      </c>
      <c r="CF426" s="223">
        <f t="shared" ref="CF426:CF489" ca="1" si="933">2*IMREAL(K165)*COS(2*PI()*B165*78/Nt_load2)-2*IMAGINARY(K165)*SIN(2*PI()*B165*78/Nt_load2)</f>
        <v>-6.1275546822835925E-5</v>
      </c>
      <c r="CG426" s="223">
        <f t="shared" ref="CG426:CG489" ca="1" si="934">2*IMREAL(K165)*COS(2*PI()*B165*79/Nt_load2)-2*IMAGINARY(K165)*SIN(2*PI()*B165*79/Nt_load2)</f>
        <v>1.6770563682263364E-4</v>
      </c>
      <c r="CH426" s="223">
        <f t="shared" ref="CH426:CH489" ca="1" si="935">2*IMREAL(K165)*COS(2*PI()*B165*80/Nt_load2)-2*IMAGINARY(K165)*SIN(2*PI()*B165*80/Nt_load2)</f>
        <v>5.3044142107147294E-5</v>
      </c>
      <c r="CI426" s="223">
        <f t="shared" ref="CI426:CI489" ca="1" si="936">2*IMREAL(K165)*COS(2*PI()*B165*81/Nt_load2)-2*IMAGINARY(K165)*SIN(2*PI()*B165*81/Nt_load2)</f>
        <v>-1.7030917364914001E-4</v>
      </c>
      <c r="CJ426" s="223">
        <f t="shared" ref="CJ426:CJ489" ca="1" si="937">2*IMREAL(K165)*COS(2*PI()*B165*82/Nt_load2)-2*IMAGINARY(K165)*SIN(2*PI()*B165*82/Nt_load2)</f>
        <v>-4.4684949407002025E-5</v>
      </c>
      <c r="CK426" s="223">
        <f t="shared" ref="CK426:CK489" ca="1" si="938">2*IMREAL(K165)*COS(2*PI()*B165*83/Nt_load2)-2*IMAGINARY(K165)*SIN(2*PI()*B165*83/Nt_load2)</f>
        <v>1.7250242075900391E-4</v>
      </c>
      <c r="CL426" s="223">
        <f t="shared" ref="CL426:CL489" ca="1" si="939">2*IMREAL(K165)*COS(2*PI()*B165*84/Nt_load2)-2*IMAGINARY(K165)*SIN(2*PI()*B165*84/Nt_load2)</f>
        <v>3.6218106749798398E-5</v>
      </c>
      <c r="CM426" s="223">
        <f t="shared" ref="CM426:CM489" ca="1" si="940">2*IMREAL(K165)*COS(2*PI()*B165*85/Nt_load2)-2*IMAGINARY(K165)*SIN(2*PI()*B165*85/Nt_load2)</f>
        <v>-1.7428009442783192E-4</v>
      </c>
      <c r="CN426" s="223">
        <f t="shared" ref="CN426:CN489" ca="1" si="941">2*IMREAL(K165)*COS(2*PI()*B165*86/Nt_load2)-2*IMAGINARY(K165)*SIN(2*PI()*B165*86/Nt_load2)</f>
        <v>-2.7664011501103046E-5</v>
      </c>
      <c r="CO426" s="223">
        <f t="shared" ref="CO426:CO489" ca="1" si="942">2*IMREAL(K165)*COS(2*PI()*B165*87/Nt_load2)-2*IMAGINARY(K165)*SIN(2*PI()*B165*87/Nt_load2)</f>
        <v>1.7563791208405062E-4</v>
      </c>
      <c r="CP426" s="223">
        <f t="shared" ref="CP426:CP489" ca="1" si="943">2*IMREAL(K165)*COS(2*PI()*B165*88/Nt_load2)-2*IMAGINARY(K165)*SIN(2*PI()*B165*88/Nt_load2)</f>
        <v>1.9043271225620319E-5</v>
      </c>
      <c r="CQ426" s="223">
        <f t="shared" ref="CQ426:CQ489" ca="1" si="944">2*IMREAL(K165)*COS(2*PI()*B165*89/Nt_load2)-2*IMAGINARY(K165)*SIN(2*PI()*B165*89/Nt_load2)</f>
        <v>-1.7657260262599387E-4</v>
      </c>
      <c r="CR426" s="223">
        <f t="shared" ref="CR426:CR489" ca="1" si="945">2*IMREAL(K165)*COS(2*PI()*B165*90/Nt_load2)-2*IMAGINARY(K165)*SIN(2*PI()*B165*90/Nt_load2)</f>
        <v>-1.0376654041761529E-5</v>
      </c>
      <c r="CS426" s="223">
        <f t="shared" ref="CS426:CS489" ca="1" si="946">2*IMREAL(K165)*COS(2*PI()*B165*91/Nt_load2)-2*IMAGINARY(K165)*SIN(2*PI()*B165*91/Nt_load2)</f>
        <v>1.7708191430227787E-4</v>
      </c>
      <c r="CT426" s="223">
        <f t="shared" ref="CT426:CT489" ca="1" si="947">2*IMREAL(K165)*COS(2*PI()*B165*92/Nt_load2)-2*IMAGINARY(K165)*SIN(2*PI()*B165*92/Nt_load2)</f>
        <v>1.6850385894235352E-6</v>
      </c>
      <c r="CU426" s="223">
        <f t="shared" ref="CU426:CU489" ca="1" si="948">2*IMREAL(K165)*COS(2*PI()*B165*93/Nt_load2)-2*IMAGINARY(K165)*SIN(2*PI()*B165*93/Nt_load2)</f>
        <v>-1.7716462013646388E-4</v>
      </c>
      <c r="CV426" s="223">
        <f t="shared" ref="CV426:CV489" ca="1" si="949">2*IMREAL(K165)*COS(2*PI()*B165*94/Nt_load2)-2*IMAGINARY(K165)*SIN(2*PI()*B165*94/Nt_load2)</f>
        <v>7.0106362684632797E-6</v>
      </c>
      <c r="CW426" s="223">
        <f t="shared" ref="CW426:CW489" ca="1" si="950">2*IMREAL(K165)*COS(2*PI()*B165*95/Nt_load2)-2*IMAGINARY(K165)*SIN(2*PI()*B165*95/Nt_load2)</f>
        <v>1.7682052088295331E-4</v>
      </c>
      <c r="CX426" s="223">
        <f t="shared" ref="CX426:CX489" ca="1" si="951">2*IMREAL(K165)*COS(2*PI()*B165*96/Nt_load2)-2*IMAGINARY(K165)*SIN(2*PI()*B165*96/Nt_load2)</f>
        <v>-1.568942188952015E-5</v>
      </c>
      <c r="CY426" s="223">
        <f t="shared" ref="CY426:CY489" ca="1" si="952">2*IMREAL(K165)*COS(2*PI()*B165*97/Nt_load2)-2*IMAGINARY(K165)*SIN(2*PI()*B165*97/Nt_load2)</f>
        <v>-1.7605044550698677E-4</v>
      </c>
      <c r="CZ426" s="223">
        <f t="shared" ref="CZ426:CZ489" ca="1" si="953">2*IMREAL(K165)*COS(2*PI()*B165*98/Nt_load2)-2*IMAGINARY(K165)*SIN(2*PI()*B165*98/Nt_load2)</f>
        <v>2.4330410319014137E-5</v>
      </c>
      <c r="DA426" s="223">
        <f t="shared" ref="DA426:DA489" ca="1" si="954">2*IMREAL(K165)*COS(2*PI()*B165*99/Nt_load2)-2*IMAGINARY(K165)*SIN(2*PI()*B165*99/Nt_load2)</f>
        <v>1.7485624918759648E-4</v>
      </c>
      <c r="DB426" s="223">
        <f t="shared" ref="DB426:DB489" ca="1" si="955">2*IMREAL(K165)*COS(2*PI()*B165*100/Nt_load2)-2*IMAGINARY(K165)*SIN(2*PI()*B165*100/Nt_load2)</f>
        <v>-3.2912784658957383E-5</v>
      </c>
      <c r="DC426" s="223">
        <f t="shared" ref="DC426:DC489" ca="1" si="956">2*IMREAL(K165)*COS(2*PI()*B165*101/Nt_load2)-2*IMAGINARY(K165)*SIN(2*PI()*B165*101/Nt_load2)</f>
        <v>-1.7324080884831478E-4</v>
      </c>
      <c r="DD426" s="223">
        <f t="shared" ref="DD426:DD489" ca="1" si="957">2*IMREAL(K165)*COS(2*PI()*B165*102/Nt_load2)-2*IMAGINARY(K165)*SIN(2*PI()*B165*102/Nt_load2)</f>
        <v>4.1415869217842664E-5</v>
      </c>
      <c r="DE426" s="223">
        <f t="shared" ref="DE426:DE489" ca="1" si="958">2*IMREAL(K165)*COS(2*PI()*B165*103/Nt_load2)-2*IMAGINARY(K165)*SIN(2*PI()*B165*103/Nt_load2)</f>
        <v>1.7120801622641491E-4</v>
      </c>
      <c r="DF426" s="223">
        <f t="shared" ref="DF426:DF489" ca="1" si="959">2*IMREAL(K165)*COS(2*PI()*B165*104/Nt_load2)-2*IMAGINARY(K165)*SIN(2*PI()*B165*104/Nt_load2)</f>
        <v>-4.9819179320175494E-5</v>
      </c>
      <c r="DG426" s="223">
        <f t="shared" ref="DG426:DG489" ca="1" si="960">2*IMREAL(K165)*COS(2*PI()*B165*105/Nt_load2)-2*IMAGINARY(K165)*SIN(2*PI()*B165*105/Nt_load2)</f>
        <v>-1.6876276849737455E-4</v>
      </c>
      <c r="DH426" s="223">
        <f t="shared" ref="DH426:DH489" ca="1" si="961">2*IMREAL(K165)*COS(2*PI()*B165*106/Nt_load2)-2*IMAGINARY(K165)*SIN(2*PI()*B165*106/Nt_load2)</f>
        <v>5.8102470655881334E-5</v>
      </c>
      <c r="DI426" s="223">
        <f t="shared" ref="DI426:DI489" ca="1" si="962">2*IMREAL(K165)*COS(2*PI()*B165*107/Nt_load2)-2*IMAGINARY(K165)*SIN(2*PI()*B165*107/Nt_load2)</f>
        <v>1.6591095647714967E-4</v>
      </c>
      <c r="DJ426" s="223">
        <f t="shared" ref="DJ426:DJ489" ca="1" si="963">2*IMREAL(K165)*COS(2*PI()*B165*108/Nt_load2)-2*IMAGINARY(K165)*SIN(2*PI()*B165*108/Nt_load2)</f>
        <v>-6.6245788050601812E-5</v>
      </c>
      <c r="DK426" s="223">
        <f t="shared" ref="DK426:DK489" ca="1" si="964">2*IMREAL(K165)*COS(2*PI()*B165*109/Nt_load2)-2*IMAGINARY(K165)*SIN(2*PI()*B165*109/Nt_load2)</f>
        <v>-1.6265945043068944E-4</v>
      </c>
      <c r="DL426" s="223">
        <f t="shared" ref="DL426:DL489" ca="1" si="965">2*IMREAL(K165)*COS(2*PI()*B165*110/Nt_load2)-2*IMAGINARY(K165)*SIN(2*PI()*B165*110/Nt_load2)</f>
        <v>7.4229513539462701E-5</v>
      </c>
      <c r="DM426" s="223">
        <f t="shared" ref="DM426:DM489" ca="1" si="966">2*IMREAL(K165)*COS(2*PI()*B165*111/Nt_load2)-2*IMAGINARY(K165)*SIN(2*PI()*B165*111/Nt_load2)</f>
        <v>1.590160835208566E-4</v>
      </c>
      <c r="DN426" s="223">
        <f t="shared" ref="DN426:DN489" ca="1" si="967">2*IMREAL(K165)*COS(2*PI()*B165*112/Nt_load2)-2*IMAGINARY(K165)*SIN(2*PI()*B165*112/Nt_load2)</f>
        <v>-8.2034413628469537E-5</v>
      </c>
      <c r="DO426" s="223">
        <f t="shared" ref="DO426:DO489" ca="1" si="968">2*IMREAL(K165)*COS(2*PI()*B165*113/Nt_load2)-2*IMAGINARY(K165)*SIN(2*PI()*B165*113/Nt_load2)</f>
        <v>-1.5498963293765819E-4</v>
      </c>
      <c r="DP426" s="223">
        <f t="shared" ref="DP426:DP489" ca="1" si="969">2*IMREAL(K165)*COS(2*PI()*B165*114/Nt_load2)-2*IMAGINARY(K165)*SIN(2*PI()*B165*114/Nt_load2)</f>
        <v>8.964168562968381E-5</v>
      </c>
      <c r="DQ426" s="223">
        <f t="shared" ref="DQ426:DQ489" ca="1" si="970">2*IMREAL(K165)*COS(2*PI()*B165*115/Nt_load2)-2*IMAGINARY(K165)*SIN(2*PI()*B165*115/Nt_load2)</f>
        <v>1.5058979875322455E-4</v>
      </c>
      <c r="DR426" s="223">
        <f t="shared" ref="DR426:DR489" ca="1" si="971">2*IMREAL(K165)*COS(2*PI()*B165*116/Nt_load2)-2*IMAGINARY(K165)*SIN(2*PI()*B165*116/Nt_load2)</f>
        <v>-9.703300295852743E-5</v>
      </c>
      <c r="DS426" s="223">
        <f t="shared" ref="DS426:DS489" ca="1" si="972">2*IMREAL(K165)*COS(2*PI()*B165*117/Nt_load2)-2*IMAGINARY(K165)*SIN(2*PI()*B165*117/Nt_load2)</f>
        <v>-1.4582718055348591E-4</v>
      </c>
      <c r="DT426" s="223">
        <f t="shared" ref="DT426:DT489" ca="1" si="973">2*IMREAL(K165)*COS(2*PI()*B165*118/Nt_load2)-2*IMAGINARY(K165)*SIN(2*PI()*B165*118/Nt_load2)</f>
        <v>1.0419055928415671E-4</v>
      </c>
      <c r="DU426" s="223">
        <f t="shared" ref="DU426:DU489" ca="1" si="974">2*IMREAL(K165)*COS(2*PI()*B165*119/Nt_load2)-2*IMAGINARY(K165)*SIN(2*PI()*B165*119/Nt_load2)</f>
        <v>1.4071325190283848E-4</v>
      </c>
      <c r="DV426" s="223">
        <f t="shared" ref="DV426:DV489" ca="1" si="975">2*IMREAL(K165)*COS(2*PI()*B165*120/Nt_load2)-2*IMAGINARY(K165)*SIN(2*PI()*B165*120/Nt_load2)</f>
        <v>-1.1109711142645535E-4</v>
      </c>
      <c r="DW426" s="223">
        <f t="shared" ref="DW426:DW489" ca="1" si="976">2*IMREAL(K165)*COS(2*PI()*B165*121/Nt_load2)-2*IMAGINARY(K165)*SIN(2*PI()*B165*121/Nt_load2)</f>
        <v>-1.352603327033348E-4</v>
      </c>
      <c r="DX426" s="223">
        <f t="shared" ref="DX426:DX489" ca="1" si="977">2*IMREAL(K165)*COS(2*PI()*B165*122/Nt_load2)-2*IMAGINARY(K165)*SIN(2*PI()*B165*122/Nt_load2)</f>
        <v>1.1773602089637004E-4</v>
      </c>
      <c r="DY426" s="223">
        <f t="shared" ref="DY426:DY489" ca="1" si="978">2*IMREAL(K165)*COS(2*PI()*B165*123/Nt_load2)-2*IMAGINARY(K165)*SIN(2*PI()*B165*123/Nt_load2)</f>
        <v>1.2948155951494301E-4</v>
      </c>
      <c r="DZ426" s="223">
        <f t="shared" ref="DZ426:DZ489" ca="1" si="979">2*IMREAL(K165)*COS(2*PI()*B165*124/Nt_load2)-2*IMAGINARY(K165)*SIN(2*PI()*B165*124/Nt_load2)</f>
        <v>-1.2409129397949158E-4</v>
      </c>
      <c r="EA426" s="223">
        <f t="shared" ref="EA426:EA489" ca="1" si="980">2*IMREAL(K165)*COS(2*PI()*B165*125/Nt_load2)-2*IMAGINARY(K165)*SIN(2*PI()*B165*125/Nt_load2)</f>
        <v>-1.233908539084346E-4</v>
      </c>
      <c r="EB426" s="223">
        <f t="shared" ref="EB426:EB489" ca="1" si="981">2*IMREAL(K165)*COS(2*PI()*B165*126/Nt_load2)-2*IMAGINARY(K165)*SIN(2*PI()*B165*126/Nt_load2)</f>
        <v>1.3014762026629915E-4</v>
      </c>
      <c r="EC426" s="223">
        <f t="shared" ref="EC426:EC489" ca="1" si="982">2*IMREAL(K165)*COS(2*PI()*B165*127/Nt_load2)-2*IMAGINARY(K165)*SIN(2*PI()*B165*127/Nt_load2)</f>
        <v>1.1700288892709849E-4</v>
      </c>
      <c r="ED426" s="223">
        <f t="shared" ref="ED426:ED489" ca="1" si="983">2*IMREAL(K165)*COS(2*PI()*B165*128/Nt_load2)-2*IMAGINARY(K165)*SIN(2*PI()*B165*128/Nt_load2)</f>
        <v>-1.3589040953630008E-4</v>
      </c>
      <c r="EE426" s="223">
        <f t="shared" ref="EE426:EE489" ca="1" si="984">2*IMREAL(K165)*COS(2*PI()*B165*129/Nt_load2)-2*IMAGINARY(K165)*SIN(2*PI()*B165*129/Nt_load2)</f>
        <v>-1.1033305373809044E-4</v>
      </c>
      <c r="EF426" s="223">
        <f t="shared" ref="EF426:EF489" ca="1" si="985">2*IMREAL(K165)*COS(2*PI()*B165*130/Nt_load2)-2*IMAGINARY(K165)*SIN(2*PI()*B165*130/Nt_load2)</f>
        <v>1.4130582690713404E-4</v>
      </c>
      <c r="EG426" s="223">
        <f t="shared" ref="EG426:EG489" ca="1" si="986">2*IMREAL(K165)*COS(2*PI()*B165*131/Nt_load2)-2*IMAGINARY(K165)*SIN(2*PI()*B165*131/Nt_load2)</f>
        <v>1.0339741655859704E-4</v>
      </c>
      <c r="EH426" s="223">
        <f t="shared" ref="EH426:EH489" ca="1" si="987">2*IMREAL(K165)*COS(2*PI()*B165*132/Nt_load2)-2*IMAGINARY(K165)*SIN(2*PI()*B165*132/Nt_load2)</f>
        <v>-1.4638082616402013E-4</v>
      </c>
      <c r="EI426" s="223">
        <f t="shared" ref="EI426:EI489" ca="1" si="988">2*IMREAL(K165)*COS(2*PI()*B165*133/Nt_load2)-2*IMAGINARY(K165)*SIN(2*PI()*B165*133/Nt_load2)</f>
        <v>-9.6212685946069957E-5</v>
      </c>
      <c r="EJ426" s="223">
        <f t="shared" ref="EJ426:EJ489" ca="1" si="989">2*IMREAL(K165)*COS(2*PI()*B165*134/Nt_load2)-2*IMAGINARY(K165)*SIN(2*PI()*B165*134/Nt_load2)</f>
        <v>1.5110318118923371E-4</v>
      </c>
      <c r="EK426" s="223">
        <f t="shared" ref="EK426:EK489" ca="1" si="990">2*IMREAL(K165)*COS(2*PI()*B165*135/Nt_load2)-2*IMAGINARY(K165)*SIN(2*PI()*B165*135/Nt_load2)</f>
        <v>8.8796170545862841E-5</v>
      </c>
      <c r="EL426" s="223">
        <f t="shared" ref="EL426:EL489" ca="1" si="991">2*IMREAL(K165)*COS(2*PI()*B165*136/Nt_load2)-2*IMAGINARY(K165)*SIN(2*PI()*B165*136/Nt_load2)</f>
        <v>-1.5546151541588412E-4</v>
      </c>
      <c r="EM426" s="223">
        <f t="shared" ref="EM426:EM489" ca="1" si="992">2*IMREAL(K165)*COS(2*PI()*B165*137/Nt_load2)-2*IMAGINARY(K165)*SIN(2*PI()*B165*137/Nt_load2)</f>
        <v>-8.1165737393184856E-5</v>
      </c>
      <c r="EN426" s="223">
        <f t="shared" ref="EN426:EN489" ca="1" si="993">2*IMREAL(K165)*COS(2*PI()*B165*138/Nt_load2)-2*IMAGINARY(K165)*SIN(2*PI()*B165*138/Nt_load2)</f>
        <v>1.5944532923507722E-4</v>
      </c>
      <c r="EO426" s="223">
        <f t="shared" ref="EO426:EO489" ca="1" si="994">2*IMREAL(K165)*COS(2*PI()*B165*139/Nt_load2)-2*IMAGINARY(K165)*SIN(2*PI()*B165*139/Nt_load2)</f>
        <v>7.3339768869843183E-5</v>
      </c>
      <c r="EP426" s="223">
        <f t="shared" ref="EP426:EP489" ca="1" si="995">2*IMREAL(K165)*COS(2*PI()*B165*140/Nt_load2)-2*IMAGINARY(K165)*SIN(2*PI()*B165*140/Nt_load2)</f>
        <v>-1.6304502529038172E-4</v>
      </c>
      <c r="EQ426" s="223">
        <f t="shared" ref="EQ426:EQ489" ca="1" si="996">2*IMREAL(K165)*COS(2*PI()*B165*141/Nt_load2)-2*IMAGINARY(K165)*SIN(2*PI()*B165*141/Nt_load2)</f>
        <v>-6.5337118419493519E-5</v>
      </c>
      <c r="ER426" s="223">
        <f t="shared" ref="ER426:ER489" ca="1" si="997">2*IMREAL(K165)*COS(2*PI()*B165*142/Nt_load2)-2*IMAGINARY(K165)*SIN(2*PI()*B165*142/Nt_load2)</f>
        <v>1.662519315987042E-4</v>
      </c>
      <c r="ES426" s="223">
        <f t="shared" ref="ES426:ES489" ca="1" si="998">2*IMREAL(K165)*COS(2*PI()*B165*143/Nt_load2)-2*IMAGINARY(K165)*SIN(2*PI()*B165*143/Nt_load2)</f>
        <v>5.7177065128015629E-5</v>
      </c>
      <c r="ET426" s="223">
        <f t="shared" ref="ET426:ET489" ca="1" si="999">2*IMREAL(K165)*COS(2*PI()*B165*144/Nt_load2)-2*IMAGINARY(K165)*SIN(2*PI()*B165*144/Nt_load2)</f>
        <v>-1.6905832244185764E-4</v>
      </c>
      <c r="EU426" s="223">
        <f t="shared" ref="EU426:EU489" ca="1" si="1000">2*IMREAL(K165)*COS(2*PI()*B165*145/Nt_load2)-2*IMAGINARY(K165)*SIN(2*PI()*B165*145/Nt_load2)</f>
        <v>-4.887926727852498E-5</v>
      </c>
      <c r="EV426" s="223">
        <f t="shared" ref="EV426:EV489" ca="1" si="1001">2*IMREAL(K165)*COS(2*PI()*B165*146/Nt_load2)-2*IMAGINARY(K165)*SIN(2*PI()*B165*146/Nt_load2)</f>
        <v>1.7145743697848684E-4</v>
      </c>
      <c r="EW426" s="223">
        <f t="shared" ref="EW426:EW489" ca="1" si="1002">2*IMREAL(K165)*COS(2*PI()*B165*147/Nt_load2)-2*IMAGINARY(K165)*SIN(2*PI()*B165*147/Nt_load2)</f>
        <v>4.0463714992842231E-5</v>
      </c>
      <c r="EX426" s="223">
        <f t="shared" ref="EX426:EX489" ca="1" si="1003">2*IMREAL(K165)*COS(2*PI()*B165*148/Nt_load2)-2*IMAGINARY(K165)*SIN(2*PI()*B165*148/Nt_load2)</f>
        <v>-1.7344349553153715E-4</v>
      </c>
      <c r="EY426" s="223">
        <f t="shared" ref="EY426:EY489" ca="1" si="1004">2*IMREAL(K165)*COS(2*PI()*B165*149/Nt_load2)-2*IMAGINARY(K165)*SIN(2*PI()*B165*149/Nt_load2)</f>
        <v>-3.1950682073538902E-5</v>
      </c>
      <c r="EZ426" s="223">
        <f t="shared" ref="EZ426:EZ489" ca="1" si="1005">2*IMREAL(K165)*COS(2*PI()*B165*150/Nt_load2)-2*IMAGINARY(K165)*SIN(2*PI()*B165*150/Nt_load2)</f>
        <v>1.7501171351199613E-4</v>
      </c>
      <c r="FA426" s="223">
        <f t="shared" ref="FA426:FA489" ca="1" si="1006">2*IMREAL(K165)*COS(2*PI()*B165*151/Nt_load2)-2*IMAGINARY(K165)*SIN(2*PI()*B165*151/Nt_load2)</f>
        <v>2.336067716256618E-5</v>
      </c>
      <c r="FB426" s="223">
        <f t="shared" ref="FB426:FB489" ca="1" si="1007">2*IMREAL(K165)*COS(2*PI()*B165*152/Nt_load2)-2*IMAGINARY(K165)*SIN(2*PI()*B165*152/Nt_load2)</f>
        <v>-1.7615831294538916E-4</v>
      </c>
      <c r="FC426" s="223">
        <f t="shared" ref="FC426:FC489" ca="1" si="1008">2*IMREAL(K165)*COS(2*PI()*B165*153/Nt_load2)-2*IMAGINARY(K165)*SIN(2*PI()*B165*153/Nt_load2)</f>
        <v>-1.4714394334160182E-5</v>
      </c>
      <c r="FD426" s="223">
        <f t="shared" ref="FD426:FD489" ca="1" si="1009">2*IMREAL(K165)*COS(2*PI()*B165*154/Nt_load2)-2*IMAGINARY(K165)*SIN(2*PI()*B165*154/Nt_load2)</f>
        <v>1.7688053157325094E-4</v>
      </c>
      <c r="FE426" s="223">
        <f t="shared" ref="FE426:FE489" ca="1" si="1010">2*IMREAL(K165)*COS(2*PI()*B165*155/Nt_load2)-2*IMAGINARY(K165)*SIN(2*PI()*B165*155/Nt_load2)</f>
        <v>6.0326632409744558E-6</v>
      </c>
      <c r="FF426" s="223">
        <f t="shared" ref="FF426:FF489" ca="1" si="1011">2*IMREAL(K165)*COS(2*PI()*B165*156/Nt_load2)-2*IMAGINARY(K165)*SIN(2*PI()*B165*156/Nt_load2)</f>
        <v>-1.7717662950764813E-4</v>
      </c>
      <c r="FG426" s="223">
        <f t="shared" ref="FG426:FG489" ca="1" si="1012">2*IMREAL(K165)*COS(2*PI()*B165*157/Nt_load2)-2*IMAGINARY(K165)*SIN(2*PI()*B165*157/Nt_load2)</f>
        <v>2.6636010663576542E-6</v>
      </c>
      <c r="FH426" s="223">
        <f t="shared" ref="FH426:FH489" ca="1" si="1013">2*IMREAL(K165)*COS(2*PI()*B165*158/Nt_load2)-2*IMAGINARY(K165)*SIN(2*PI()*B165*158/Nt_load2)</f>
        <v>1.770458934227213E-4</v>
      </c>
      <c r="FI426" s="223">
        <f t="shared" ref="FI426:FI489" ca="1" si="1014">2*IMREAL(K165)*COS(2*PI()*B165*159/Nt_load2)-2*IMAGINARY(K165)*SIN(2*PI()*B165*159/Nt_load2)</f>
        <v>-1.1353448525417014E-5</v>
      </c>
      <c r="FJ426" s="223">
        <f t="shared" ref="FJ426:FJ489" ca="1" si="1015">2*IMREAL(K165)*COS(2*PI()*B165*160/Nt_load2)-2*IMAGINARY(K165)*SIN(2*PI()*B165*160/Nt_load2)</f>
        <v>-1.7648863827315046E-4</v>
      </c>
      <c r="FK426" s="223">
        <f t="shared" ref="FK426:FK489" ca="1" si="1016">2*IMREAL(K165)*COS(2*PI()*B165*161/Nt_load2)-2*IMAGINARY(K165)*SIN(2*PI()*B165*161/Nt_load2)</f>
        <v>2.0015944532534018E-5</v>
      </c>
      <c r="FL426" s="223">
        <f t="shared" ref="FL426:FL489" ca="1" si="1017">2*IMREAL(K165)*COS(2*PI()*B165*162/Nt_load2)-2*IMAGINARY(K165)*SIN(2*PI()*B165*162/Nt_load2)</f>
        <v>1.7550620653540076E-4</v>
      </c>
      <c r="FM426" s="223">
        <f t="shared" ref="FM426:FM489" ca="1" si="1018">2*IMREAL(K165)*COS(2*PI()*B165*163/Nt_load2)-2*IMAGINARY(K165)*SIN(2*PI()*B165*163/Nt_load2)</f>
        <v>-2.8630220376087444E-5</v>
      </c>
      <c r="FN426" s="223">
        <f t="shared" ref="FN426:FN489" ca="1" si="1019">2*IMREAL(K165)*COS(2*PI()*B165*164/Nt_load2)-2*IMAGINARY(K165)*SIN(2*PI()*B165*164/Nt_load2)</f>
        <v>-1.7410096497357831E-4</v>
      </c>
      <c r="FO426" s="223">
        <f t="shared" ref="FO426:FO489" ca="1" si="1020">2*IMREAL(K165)*COS(2*PI()*B165*165/Nt_load2)-2*IMAGINARY(K165)*SIN(2*PI()*B165*165/Nt_load2)</f>
        <v>3.7175523511033835E-5</v>
      </c>
      <c r="FP426" s="223">
        <f t="shared" ref="FP426:FP489" ca="1" si="1021">2*IMREAL(K165)*COS(2*PI()*B165*166/Nt_load2)-2*IMAGINARY(K165)*SIN(2*PI()*B165*166/Nt_load2)</f>
        <v>1.7227629893769297E-4</v>
      </c>
      <c r="FQ426" s="223">
        <f t="shared" ref="FQ426:FQ489" ca="1" si="1022">2*IMREAL(K165)*COS(2*PI()*B165*167/Nt_load2)-2*IMAGINARY(K165)*SIN(2*PI()*B165*167/Nt_load2)</f>
        <v>-4.5631267553660715E-5</v>
      </c>
      <c r="FR426" s="223">
        <f t="shared" ref="FR426:FR489" ca="1" si="1023">2*IMREAL(K165)*COS(2*PI()*B165*168/Nt_load2)-2*IMAGINARY(K165)*SIN(2*PI()*B165*168/Nt_load2)</f>
        <v>-1.7003660420804285E-4</v>
      </c>
      <c r="FS426" s="223">
        <f t="shared" ref="FS426:FS489" ca="1" si="1024">2*IMREAL(K165)*COS(2*PI()*B165*169/Nt_load2)-2*IMAGINARY(K165)*SIN(2*PI()*B165*169/Nt_load2)</f>
        <v>5.397708187592372E-5</v>
      </c>
      <c r="FT426" s="223">
        <f t="shared" ref="FT426:FT489" ca="1" si="1025">2*IMREAL(K165)*COS(2*PI()*B165*170/Nt_load2)-2*IMAGINARY(K165)*SIN(2*PI()*B165*170/Nt_load2)</f>
        <v>1.6738727640541094E-4</v>
      </c>
      <c r="FU426" s="223">
        <f t="shared" ref="FU426:FU489" ca="1" si="1026">2*IMREAL(K165)*COS(2*PI()*B165*171/Nt_load2)-2*IMAGINARY(K165)*SIN(2*PI()*B165*171/Nt_load2)</f>
        <v>-6.2192860680104095E-5</v>
      </c>
      <c r="FV426" s="223">
        <f t="shared" ref="FV426:FV489" ca="1" si="1027">2*IMREAL(K165)*COS(2*PI()*B165*172/Nt_load2)-2*IMAGINARY(K165)*SIN(2*PI()*B165*172/Nt_load2)</f>
        <v>-1.6433469799252134E-4</v>
      </c>
      <c r="FW426" s="223">
        <f t="shared" ref="FW426:FW489" ca="1" si="1028">2*IMREAL(K165)*COS(2*PI()*B165*173/Nt_load2)-2*IMAGINARY(K165)*SIN(2*PI()*B165*173/Nt_load2)</f>
        <v>7.025881143546433E-5</v>
      </c>
      <c r="FX426" s="223">
        <f t="shared" ref="FX426:FX489" ca="1" si="1029">2*IMREAL(K165)*COS(2*PI()*B165*174/Nt_load2)-2*IMAGINARY(K165)*SIN(2*PI()*B165*174/Nt_load2)</f>
        <v>1.6088622289814789E-4</v>
      </c>
      <c r="FY426" s="223">
        <f t="shared" ref="FY426:FY489" ca="1" si="1030">2*IMREAL(K165)*COS(2*PI()*B165*175/Nt_load2)-2*IMAGINARY(K165)*SIN(2*PI()*B165*175/Nt_load2)</f>
        <v>-7.8155502560122261E-5</v>
      </c>
      <c r="FZ426" s="223">
        <f t="shared" ref="FZ426:FZ489" ca="1" si="1031">2*IMREAL(K165)*COS(2*PI()*B165*176/Nt_load2)-2*IMAGINARY(K165)*SIN(2*PI()*B165*176/Nt_load2)</f>
        <v>-1.5705015880084828E-4</v>
      </c>
      <c r="GA426" s="223">
        <f t="shared" ref="GA426:GA489" ca="1" si="1032">2*IMREAL(K165)*COS(2*PI()*B165*177/Nt_load2)-2*IMAGINARY(K165)*SIN(2*PI()*B165*177/Nt_load2)</f>
        <v>8.58639102335084E-5</v>
      </c>
      <c r="GB426" s="223">
        <f t="shared" ref="GB426:GB489" ca="1" si="1033">2*IMREAL(K165)*COS(2*PI()*B165*178/Nt_load2)-2*IMAGINARY(K165)*SIN(2*PI()*B165*178/Nt_load2)</f>
        <v>1.5283574711502364E-4</v>
      </c>
      <c r="GC426" s="223">
        <f t="shared" ref="GC426:GC489" ca="1" si="1034">2*IMREAL(K165)*COS(2*PI()*B165*179/Nt_load2)-2*IMAGINARY(K165)*SIN(2*PI()*B165*179/Nt_load2)</f>
        <v>-9.3365464226351545E-5</v>
      </c>
      <c r="GD426" s="223">
        <f t="shared" ref="GD426:GD489" ca="1" si="1035">2*IMREAL(K165)*COS(2*PI()*B165*180/Nt_load2)-2*IMAGINARY(K165)*SIN(2*PI()*B165*180/Nt_load2)</f>
        <v>-1.4825314072757366E-4</v>
      </c>
      <c r="GE426" s="223">
        <f t="shared" ref="GE426:GE489" ca="1" si="1036">2*IMREAL(K165)*COS(2*PI()*B165*181/Nt_load2)-2*IMAGINARY(K165)*SIN(2*PI()*B165*181/Nt_load2)</f>
        <v>1.0064209263801608E-4</v>
      </c>
      <c r="GF426" s="223">
        <f t="shared" ref="GF426:GF489" ca="1" si="1037">2*IMREAL(K165)*COS(2*PI()*B165*182/Nt_load2)-2*IMAGINARY(K165)*SIN(2*PI()*B165*182/Nt_load2)</f>
        <v>1.4331337953866401E-4</v>
      </c>
      <c r="GG426" s="223">
        <f t="shared" ref="GG426:GG489" ca="1" si="1038">2*IMREAL(K165)*COS(2*PI()*B165*183/Nt_load2)-2*IMAGINARY(K165)*SIN(2*PI()*B165*183/Nt_load2)</f>
        <v>-1.0767626543331779E-4</v>
      </c>
      <c r="GH426" s="223">
        <f t="shared" ref="GH426:GH489" ca="1" si="1039">2*IMREAL(K165)*COS(2*PI()*B165*184/Nt_load2)-2*IMAGINARY(K165)*SIN(2*PI()*B165*184/Nt_load2)</f>
        <v>-1.3802836386567595E-4</v>
      </c>
      <c r="GI426" s="223">
        <f t="shared" ref="GI426:GI489" ca="1" si="1040">2*IMREAL(K165)*COS(2*PI()*B165*185/Nt_load2)-2*IMAGINARY(K165)*SIN(2*PI()*B165*185/Nt_load2)</f>
        <v>1.1445103667385572E-4</v>
      </c>
      <c r="GJ426" s="223">
        <f t="shared" ref="GJ426:GJ489" ca="1" si="1041">2*IMREAL(K165)*COS(2*PI()*B165*186/Nt_load2)-2*IMAGINARY(K165)*SIN(2*PI()*B165*186/Nt_load2)</f>
        <v>1.3241082577428504E-4</v>
      </c>
      <c r="GK426" s="223">
        <f t="shared" ref="GK426:GK489" ca="1" si="1042">2*IMREAL(K165)*COS(2*PI()*B165*187/Nt_load2)-2*IMAGINARY(K165)*SIN(2*PI()*B165*187/Nt_load2)</f>
        <v>-1.2095008534232724E-4</v>
      </c>
      <c r="GL426" s="223">
        <f t="shared" ref="GL426:GL489" ca="1" si="1043">2*IMREAL(K165)*COS(2*PI()*B165*188/Nt_load2)-2*IMAGINARY(K165)*SIN(2*PI()*B165*188/Nt_load2)</f>
        <v>-1.2647429840577869E-4</v>
      </c>
      <c r="GM426" s="223">
        <f t="shared" ref="GM426:GM489" ca="1" si="1044">2*IMREAL(K165)*COS(2*PI()*B165*189/Nt_load2)-2*IMAGINARY(K165)*SIN(2*PI()*B165*189/Nt_load2)</f>
        <v>1.2715775466123257E-4</v>
      </c>
      <c r="GN426" s="223">
        <f t="shared" ref="GN426:GN489" ca="1" si="1045">2*IMREAL(K165)*COS(2*PI()*B165*190/Nt_load2)-2*IMAGINARY(K165)*SIN(2*PI()*B165*190/Nt_load2)</f>
        <v>1.2023308337457974E-4</v>
      </c>
      <c r="GO426" s="223">
        <f t="shared" ref="GO426:GO489" ca="1" si="1046">2*IMREAL(K165)*COS(2*PI()*B165*191/Nt_load2)-2*IMAGINARY(K165)*SIN(2*PI()*B165*191/Nt_load2)</f>
        <v>-1.3305908981144814E-4</v>
      </c>
      <c r="GP426" s="223">
        <f t="shared" ref="GP426:GP489" ca="1" si="1047">2*IMREAL(K165)*COS(2*PI()*B165*192/Nt_load2)-2*IMAGINARY(K165)*SIN(2*PI()*B165*192/Nt_load2)</f>
        <v>-1.1370221631434979E-4</v>
      </c>
      <c r="GQ426" s="223">
        <f t="shared" ref="GQ426:GQ489" ca="1" si="1048">2*IMREAL(K165)*COS(2*PI()*B165*193/Nt_load2)-2*IMAGINARY(K165)*SIN(2*PI()*B165*193/Nt_load2)</f>
        <v>1.3863987395971487E-4</v>
      </c>
      <c r="GR426" s="223">
        <f t="shared" ref="GR426:GR489" ca="1" si="1049">2*IMREAL(K165)*COS(2*PI()*B165*194/Nt_load2)-2*IMAGINARY(K165)*SIN(2*PI()*B165*194/Nt_load2)</f>
        <v>1.068974306558804E-4</v>
      </c>
      <c r="GS426" s="223">
        <f t="shared" ref="GS426:GS489" ca="1" si="1050">2*IMREAL(K165)*COS(2*PI()*B165*195/Nt_load2)-2*IMAGINARY(K165)*SIN(2*PI()*B165*195/Nt_load2)</f>
        <v>-1.4388666250818768E-4</v>
      </c>
      <c r="GT426" s="223">
        <f t="shared" ref="GT426:GT489" ca="1" si="1051">2*IMREAL(K165)*COS(2*PI()*B165*196/Nt_load2)-2*IMAGINARY(K165)*SIN(2*PI()*B165*196/Nt_load2)</f>
        <v>-9.9835119723859972E-5</v>
      </c>
      <c r="GU426" s="223">
        <f t="shared" ref="GU426:GU489" ca="1" si="1052">2*IMREAL(K165)*COS(2*PI()*B165*197/Nt_load2)-2*IMAGINARY(K165)*SIN(2*PI()*B165*197/Nt_load2)</f>
        <v>1.4878681548370106E-4</v>
      </c>
      <c r="GV426" s="223">
        <f t="shared" ref="GV426:GV489" ca="1" si="1053">2*IMREAL(K165)*COS(2*PI()*B165*198/Nt_load2)-2*IMAGINARY(K165)*SIN(2*PI()*B165*198/Nt_load2)</f>
        <v>9.253229724389279E-5</v>
      </c>
      <c r="GW426" s="223">
        <f t="shared" ref="GW426:GW489" ca="1" si="1054">2*IMREAL(K165)*COS(2*PI()*B165*199/Nt_load2)-2*IMAGINARY(K165)*SIN(2*PI()*B165*199/Nt_load2)</f>
        <v>-1.53328527988528E-4</v>
      </c>
      <c r="GX426" s="223">
        <f t="shared" ref="GX426:GX489" ca="1" si="1055">2*IMREAL(K165)*COS(2*PI()*B165*200/Nt_load2)-2*IMAGINARY(K165)*SIN(2*PI()*B165*200/Nt_load2)</f>
        <v>-8.5006556355001693E-5</v>
      </c>
      <c r="GY426" s="223">
        <f t="shared" ref="GY426:GY489" ca="1" si="1056">2*IMREAL(K165)*COS(2*PI()*B165*201/Nt_load2)-2*IMAGINARY(K165)*SIN(2*PI()*B165*201/Nt_load2)</f>
        <v>1.5750085863943275E-4</v>
      </c>
      <c r="GZ426" s="223">
        <f t="shared" ref="GZ426:GZ489" ca="1" si="1057">2*IMREAL(K165)*COS(2*PI()*B165*202/Nt_load2)-2*IMAGINARY(K165)*SIN(2*PI()*B165*202/Nt_load2)</f>
        <v>7.727602722614767E-5</v>
      </c>
      <c r="HA426" s="223">
        <f t="shared" ref="HA426:HA489" ca="1" si="1058">2*IMREAL(K165)*COS(2*PI()*B165*203/Nt_load2)-2*IMAGINARY(K165)*SIN(2*PI()*B165*203/Nt_load2)</f>
        <v>-1.6129375592643388E-4</v>
      </c>
      <c r="HB426" s="223">
        <f t="shared" ref="HB426:HB489" ca="1" si="1059">2*IMREAL(K165)*COS(2*PI()*B165*204/Nt_load2)-2*IMAGINARY(K165)*SIN(2*PI()*B165*204/Nt_load2)</f>
        <v>-6.9359333379125071E-5</v>
      </c>
      <c r="HC426" s="223">
        <f t="shared" ref="HC426:HC489" ca="1" si="1060">2*IMREAL(K165)*COS(2*PI()*B165*205/Nt_load2)-2*IMAGINARY(K165)*SIN(2*PI()*B165*205/Nt_load2)</f>
        <v>1.6469808242773967E-4</v>
      </c>
      <c r="HD426" s="223">
        <f t="shared" ref="HD426:HD489" ca="1" si="1061">2*IMREAL(K165)*COS(2*PI()*B165*206/Nt_load2)-2*IMAGINARY(K165)*SIN(2*PI()*B165*206/Nt_load2)</f>
        <v>6.1275546822841387E-5</v>
      </c>
      <c r="HE426" s="223">
        <f t="shared" ref="HE426:HE489" ca="1" si="1062">2*IMREAL(K165)*COS(2*PI()*B165*207/Nt_load2)-2*IMAGINARY(K165)*SIN(2*PI()*B165*207/Nt_load2)</f>
        <v>-1.6770563682263259E-4</v>
      </c>
      <c r="HF426" s="223">
        <f t="shared" ref="HF426:HF489" ca="1" si="1063">2*IMREAL(K165)*COS(2*PI()*B165*208/Nt_load2)-2*IMAGINARY(K165)*SIN(2*PI()*B165*208/Nt_load2)</f>
        <v>-5.3044142107148032E-5</v>
      </c>
      <c r="HG426" s="223">
        <f t="shared" ref="HG426:HG489" ca="1" si="1064">2*IMREAL(K165)*COS(2*PI()*B165*209/Nt_load2)-2*IMAGINARY(K165)*SIN(2*PI()*B165*209/Nt_load2)</f>
        <v>1.703091736491405E-4</v>
      </c>
      <c r="HH426" s="223">
        <f t="shared" ref="HH426:HH489" ca="1" si="1065">2*IMREAL(K165)*COS(2*PI()*B165*210/Nt_load2)-2*IMAGINARY(K165)*SIN(2*PI()*B165*210/Nt_load2)</f>
        <v>4.4684949407010089E-5</v>
      </c>
      <c r="HI426" s="223">
        <f t="shared" ref="HI426:HI489" ca="1" si="1066">2*IMREAL(K165)*COS(2*PI()*B165*211/Nt_load2)-2*IMAGINARY(K165)*SIN(2*PI()*B165*211/Nt_load2)</f>
        <v>-1.7250242075900318E-4</v>
      </c>
      <c r="HJ426" s="223">
        <f t="shared" ref="HJ426:HJ489" ca="1" si="1067">2*IMREAL(K165)*COS(2*PI()*B165*212/Nt_load2)-2*IMAGINARY(K165)*SIN(2*PI()*B165*212/Nt_load2)</f>
        <v>-3.6218106749801637E-5</v>
      </c>
      <c r="HK426" s="223">
        <f t="shared" ref="HK426:HK489" ca="1" si="1068">2*IMREAL(K165)*COS(2*PI()*B165*213/Nt_load2)-2*IMAGINARY(K165)*SIN(2*PI()*B165*213/Nt_load2)</f>
        <v>1.7428009442783222E-4</v>
      </c>
      <c r="HL426" s="223">
        <f t="shared" ref="HL426:HL489" ca="1" si="1069">2*IMREAL(K165)*COS(2*PI()*B165*214/Nt_load2)-2*IMAGINARY(K165)*SIN(2*PI()*B165*214/Nt_load2)</f>
        <v>2.7664011501101312E-5</v>
      </c>
      <c r="HM426" s="223">
        <f t="shared" ref="HM426:HM489" ca="1" si="1070">2*IMREAL(K165)*COS(2*PI()*B165*215/Nt_load2)-2*IMAGINARY(K165)*SIN(2*PI()*B165*215/Nt_load2)</f>
        <v>-1.7563791208404953E-4</v>
      </c>
      <c r="HN426" s="223">
        <f t="shared" ref="HN426:HN489" ca="1" si="1071">2*IMREAL(K165)*COS(2*PI()*B165*216/Nt_load2)-2*IMAGINARY(K165)*SIN(2*PI()*B165*216/Nt_load2)</f>
        <v>-1.9043271225623599E-5</v>
      </c>
      <c r="HO426" s="223">
        <f t="shared" ref="HO426:HO489" ca="1" si="1072">2*IMREAL(K165)*COS(2*PI()*B165*217/Nt_load2)-2*IMAGINARY(K165)*SIN(2*PI()*B165*217/Nt_load2)</f>
        <v>1.7657260262599362E-4</v>
      </c>
      <c r="HP426" s="223">
        <f t="shared" ref="HP426:HP489" ca="1" si="1073">2*IMREAL(K165)*COS(2*PI()*B165*218/Nt_load2)-2*IMAGINARY(K165)*SIN(2*PI()*B165*218/Nt_load2)</f>
        <v>1.0376654041759794E-5</v>
      </c>
      <c r="HQ426" s="223">
        <f t="shared" ref="HQ426:HQ489" ca="1" si="1074">2*IMREAL(K165)*COS(2*PI()*B165*219/Nt_load2)-2*IMAGINARY(K165)*SIN(2*PI()*B165*219/Nt_load2)</f>
        <v>-1.7708191430227792E-4</v>
      </c>
      <c r="HR426" s="223">
        <f t="shared" ref="HR426:HR489" ca="1" si="1075">2*IMREAL(K165)*COS(2*PI()*B165*220/Nt_load2)-2*IMAGINARY(K165)*SIN(2*PI()*B165*220/Nt_load2)</f>
        <v>-1.6850385894318835E-6</v>
      </c>
      <c r="HS426" s="223">
        <f t="shared" ref="HS426:HS489" ca="1" si="1076">2*IMREAL(K165)*COS(2*PI()*B165*221/Nt_load2)-2*IMAGINARY(K165)*SIN(2*PI()*B165*221/Nt_load2)</f>
        <v>1.7716462013646394E-4</v>
      </c>
      <c r="HT426" s="223">
        <f t="shared" ref="HT426:HT489" ca="1" si="1077">2*IMREAL(K165)*COS(2*PI()*B165*222/Nt_load2)-2*IMAGINARY(K165)*SIN(2*PI()*B165*222/Nt_load2)</f>
        <v>-7.0106362684599864E-6</v>
      </c>
      <c r="HU426" s="223">
        <f t="shared" ref="HU426:HU489" ca="1" si="1078">2*IMREAL(K165)*COS(2*PI()*B165*223/Nt_load2)-2*IMAGINARY(K165)*SIN(2*PI()*B165*223/Nt_load2)</f>
        <v>-1.768205208829532E-4</v>
      </c>
      <c r="HV426" s="223">
        <f t="shared" ref="HV426:HV489" ca="1" si="1079">2*IMREAL(K165)*COS(2*PI()*B165*224/Nt_load2)-2*IMAGINARY(K165)*SIN(2*PI()*B165*224/Nt_load2)</f>
        <v>1.5689421889511843E-5</v>
      </c>
      <c r="HW426" s="223">
        <f t="shared" ref="HW426:HW489" ca="1" si="1080">2*IMREAL(K165)*COS(2*PI()*B165*225/Nt_load2)-2*IMAGINARY(K165)*SIN(2*PI()*B165*225/Nt_load2)</f>
        <v>1.7605044550698772E-4</v>
      </c>
      <c r="HX426" s="223">
        <f t="shared" ref="HX426:HX489" ca="1" si="1081">2*IMREAL(K165)*COS(2*PI()*B165*226/Nt_load2)-2*IMAGINARY(K165)*SIN(2*PI()*B165*226/Nt_load2)</f>
        <v>-2.4330410319010871E-5</v>
      </c>
      <c r="HY426" s="223">
        <f t="shared" ref="HY426:HY489" ca="1" si="1082">2*IMREAL(K165)*COS(2*PI()*B165*227/Nt_load2)-2*IMAGINARY(K165)*SIN(2*PI()*B165*227/Nt_load2)</f>
        <v>-1.7485624918759702E-4</v>
      </c>
      <c r="HZ426" s="223">
        <f t="shared" ref="HZ426:HZ489" ca="1" si="1083">2*IMREAL(K165)*COS(2*PI()*B165*228/Nt_load2)-2*IMAGINARY(K165)*SIN(2*PI()*B165*228/Nt_load2)</f>
        <v>3.2912784658959091E-5</v>
      </c>
      <c r="IA426" s="223">
        <f t="shared" ref="IA426:IA489" ca="1" si="1084">2*IMREAL(K165)*COS(2*PI()*B165*229/Nt_load2)-2*IMAGINARY(K165)*SIN(2*PI()*B165*229/Nt_load2)</f>
        <v>1.7324080884831652E-4</v>
      </c>
      <c r="IB426" s="223">
        <f t="shared" ref="IB426:IB489" ca="1" si="1085">2*IMREAL(K165)*COS(2*PI()*B165*230/Nt_load2)-2*IMAGINARY(K165)*SIN(2*PI()*B165*230/Nt_load2)</f>
        <v>-4.1415869217834532E-5</v>
      </c>
      <c r="IC426" s="223">
        <f t="shared" ref="IC426:IC489" ca="1" si="1086">2*IMREAL(K165)*COS(2*PI()*B165*231/Nt_load2)-2*IMAGINARY(K165)*SIN(2*PI()*B165*231/Nt_load2)</f>
        <v>-1.7120801622641575E-4</v>
      </c>
      <c r="ID426" s="223">
        <f t="shared" ref="ID426:ID489" ca="1" si="1087">2*IMREAL(K165)*COS(2*PI()*B165*232/Nt_load2)-2*IMAGINARY(K165)*SIN(2*PI()*B165*232/Nt_load2)</f>
        <v>4.9819179320172337E-5</v>
      </c>
      <c r="IE426" s="223">
        <f t="shared" ref="IE426:IE489" ca="1" si="1088">2*IMREAL(K165)*COS(2*PI()*B165*233/Nt_load2)-2*IMAGINARY(K165)*SIN(2*PI()*B165*223/Nt_load2)</f>
        <v>-5.7012425077983394E-6</v>
      </c>
      <c r="IF426" s="223">
        <f t="shared" ref="IF426:IF489" ca="1" si="1089">2*IMREAL(K165)*COS(2*PI()*B165*234/Nt_load2)-2*IMAGINARY(K165)*SIN(2*PI()*B165*234/Nt_load2)</f>
        <v>-5.8102470655873467E-5</v>
      </c>
      <c r="IG426" s="223">
        <f t="shared" ref="IG426:IG489" ca="1" si="1090">2*IMREAL(K165)*COS(2*PI()*B165*235/Nt_load2)-2*IMAGINARY(K165)*SIN(2*PI()*B165*235/Nt_load2)</f>
        <v>-1.6591095647715257E-4</v>
      </c>
      <c r="IH426" s="223">
        <f t="shared" ref="IH426:IH489" ca="1" si="1091">2*IMREAL(K165)*COS(2*PI()*B165*236/Nt_load2)-2*IMAGINARY(K165)*SIN(2*PI()*B165*236/Nt_load2)</f>
        <v>6.6245788050598749E-5</v>
      </c>
      <c r="II426" s="223">
        <f t="shared" ref="II426:II489" ca="1" si="1092">2*IMREAL(K165)*COS(2*PI()*B165*237/Nt_load2)-2*IMAGINARY(K165)*SIN(2*PI()*B165*237/Nt_load2)</f>
        <v>1.6265945043069074E-4</v>
      </c>
      <c r="IJ426" s="223">
        <f t="shared" ref="IJ426:IJ489" ca="1" si="1093">2*IMREAL(K165)*COS(2*PI()*B165*238/Nt_load2)-2*IMAGINARY(K165)*SIN(2*PI()*B165*238/Nt_load2)</f>
        <v>-7.4229513539464273E-5</v>
      </c>
      <c r="IK426" s="223">
        <f t="shared" ref="IK426:IK489" ca="1" si="1094">2*IMREAL(K165)*COS(2*PI()*B165*239/Nt_load2)-2*IMAGINARY(K165)*SIN(2*PI()*B165*239/Nt_load2)</f>
        <v>-1.5901608352086031E-4</v>
      </c>
      <c r="IL426" s="223">
        <f t="shared" ref="IL426:IL489" ca="1" si="1095">2*IMREAL(K165)*COS(2*PI()*B165*240/Nt_load2)-2*IMAGINARY(K165)*SIN(2*PI()*B165*240/Nt_load2)</f>
        <v>8.2034413628466636E-5</v>
      </c>
      <c r="IM426" s="223">
        <f t="shared" ref="IM426:IM489" ca="1" si="1096">2*IMREAL(K165)*COS(2*PI()*B165*241/Nt_load2)-2*IMAGINARY(K165)*SIN(2*PI()*B165*241/Nt_load2)</f>
        <v>1.5498963293765982E-4</v>
      </c>
      <c r="IN426" s="223">
        <f t="shared" ref="IN426:IN489" ca="1" si="1097">2*IMREAL(K165)*COS(2*PI()*B165*242/Nt_load2)-2*IMAGINARY(K165)*SIN(2*PI()*B165*242/Nt_load2)</f>
        <v>-8.9641685629680978E-5</v>
      </c>
      <c r="IO426" s="223">
        <f t="shared" ref="IO426:IO489" ca="1" si="1098">2*IMREAL(K165)*COS(2*PI()*B165*243/Nt_load2)-2*IMAGINARY(K165)*SIN(2*PI()*B165*243/Nt_load2)</f>
        <v>-1.5058979875322363E-4</v>
      </c>
      <c r="IP426" s="223">
        <f t="shared" ref="IP426:IP489" ca="1" si="1099">2*IMREAL(K165)*COS(2*PI()*B165*244/Nt_load2)-2*IMAGINARY(K165)*SIN(2*PI()*B165*244/Nt_load2)</f>
        <v>9.703300295852045E-5</v>
      </c>
      <c r="IQ426" s="223">
        <f t="shared" ref="IQ426:IQ489" ca="1" si="1100">2*IMREAL(K165)*COS(2*PI()*B165*245/Nt_load2)-2*IMAGINARY(K165)*SIN(2*PI()*B165*245/Nt_load2)</f>
        <v>1.4582718055348778E-4</v>
      </c>
      <c r="IR426" s="223">
        <f t="shared" ref="IR426:IR489" ca="1" si="1101">2*IMREAL(K165)*COS(2*PI()*B165*246/Nt_load2)-2*IMAGINARY(K165)*SIN(2*PI()*B165*246/Nt_load2)</f>
        <v>-1.0419055928415403E-4</v>
      </c>
      <c r="IS426" s="223">
        <f t="shared" ref="IS426:IS489" ca="1" si="1102">2*IMREAL(K165)*COS(2*PI()*B165*247/Nt_load2)-2*IMAGINARY(K165)*SIN(2*PI()*B165*247/Nt_load2)</f>
        <v>-1.4071325190284048E-4</v>
      </c>
      <c r="IT426" s="223">
        <f t="shared" ref="IT426:IT489" ca="1" si="1103">2*IMREAL(K165)*COS(2*PI()*B165*248/Nt_load2)-2*IMAGINARY(K165)*SIN(2*PI()*B165*248/Nt_load2)</f>
        <v>1.1109711142645668E-4</v>
      </c>
      <c r="IU426" s="223">
        <f t="shared" ref="IU426:IU489" ca="1" si="1104">2*IMREAL(K165)*COS(2*PI()*B165*249/Nt_load2)-2*IMAGINARY(K165)*SIN(2*PI()*B165*249/Nt_load2)</f>
        <v>1.352603327033402E-4</v>
      </c>
      <c r="IV426" s="223">
        <f t="shared" ref="IV426:IV489" ca="1" si="1105">2*IMREAL(K165)*COS(2*PI()*B165*250/Nt_load2)-2*IMAGINARY(K165)*SIN(2*PI()*B165*250/Nt_load2)</f>
        <v>-1.1773602089636758E-4</v>
      </c>
      <c r="IW426" s="223">
        <f t="shared" ref="IW426:IW489" ca="1" si="1106">2*IMREAL(K165)*COS(2*PI()*B165*251/Nt_load2)-2*IMAGINARY(K165)*SIN(2*PI()*B165*251/Nt_load2)</f>
        <v>-1.2948155951494526E-4</v>
      </c>
      <c r="IX426" s="223">
        <f t="shared" ref="IX426:IX489" ca="1" si="1107">2*IMREAL(K165)*COS(2*PI()*B165*252/Nt_load2)-2*IMAGINARY(K165)*SIN(2*PI()*B165*252/Nt_load2)</f>
        <v>1.2409129397948922E-4</v>
      </c>
      <c r="IY426" s="223">
        <f t="shared" ref="IY426:IY489" ca="1" si="1108">2*IMREAL(K165)*COS(2*PI()*B165*253/Nt_load2)-2*IMAGINARY(K165)*SIN(2*PI()*B165*253/Nt_load2)</f>
        <v>1.2339085390843335E-4</v>
      </c>
      <c r="IZ426" s="223">
        <f t="shared" ref="IZ426:IZ489" ca="1" si="1109">2*IMREAL(K165)*COS(2*PI()*B165*254/Nt_load2)-2*IMAGINARY(K165)*SIN(2*PI()*B165*254/Nt_load2)</f>
        <v>-1.3014762026629349E-4</v>
      </c>
      <c r="JA426" s="223">
        <f t="shared" ref="JA426:JA489" ca="1" si="1110">2*IMREAL(K165)*COS(2*PI()*B165*255/Nt_load2)-2*IMAGINARY(K165)*SIN(2*PI()*B165*255/Nt_load2)</f>
        <v>-1.1700288892710098E-4</v>
      </c>
      <c r="JB426" s="223">
        <f t="shared" ref="JB426:JB489" ca="1" si="1111">2*IMREAL(K165)*COS(2*PI()*B165*256/Nt_load2)-2*IMAGINARY(K165)*SIN(2*PI()*B165*256/Nt_load2)</f>
        <v>1.3589040953629797E-4</v>
      </c>
    </row>
    <row r="427" spans="2:262">
      <c r="B427" s="230">
        <v>66</v>
      </c>
      <c r="C427" s="229">
        <f t="shared" ref="C427:C490" si="1112">C426+Div_Nt_load2</f>
        <v>1.2890625000000007E-3</v>
      </c>
      <c r="D427" s="226">
        <f t="shared" ca="1" si="855"/>
        <v>49.929107389527921</v>
      </c>
      <c r="E427" s="225">
        <f ca="1">BT361</f>
        <v>-7.0892610472081591E-2</v>
      </c>
      <c r="F427" s="224">
        <v>66</v>
      </c>
      <c r="G427" s="223">
        <f t="shared" ca="1" si="856"/>
        <v>-1.514396283511643E-4</v>
      </c>
      <c r="H427" s="223">
        <f t="shared" ca="1" si="857"/>
        <v>1.5850272782305511E-4</v>
      </c>
      <c r="I427" s="223">
        <f t="shared" ca="1" si="858"/>
        <v>1.3588490789350616E-4</v>
      </c>
      <c r="J427" s="223">
        <f t="shared" ca="1" si="859"/>
        <v>-1.7183784063611463E-4</v>
      </c>
      <c r="K427" s="223">
        <f t="shared" ca="1" si="860"/>
        <v>-1.1902154149058682E-4</v>
      </c>
      <c r="L427" s="223">
        <f t="shared" ca="1" si="861"/>
        <v>1.8351806110772942E-4</v>
      </c>
      <c r="M427" s="223">
        <f t="shared" ca="1" si="862"/>
        <v>1.0101193257932037E-4</v>
      </c>
      <c r="N427" s="223">
        <f t="shared" ca="1" si="863"/>
        <v>-1.9343090232969978E-4</v>
      </c>
      <c r="O427" s="223">
        <f t="shared" ca="1" si="864"/>
        <v>-8.2029523538575838E-5</v>
      </c>
      <c r="P427" s="223">
        <f t="shared" ca="1" si="865"/>
        <v>2.0148089822214808E-4</v>
      </c>
      <c r="Q427" s="223">
        <f t="shared" ca="1" si="866"/>
        <v>6.2257125344255534E-5</v>
      </c>
      <c r="R427" s="223">
        <f t="shared" ca="1" si="867"/>
        <v>-2.0759052292405441E-4</v>
      </c>
      <c r="S427" s="223">
        <f t="shared" ca="1" si="868"/>
        <v>-4.1885156999663835E-5</v>
      </c>
      <c r="T427" s="223">
        <f t="shared" ca="1" si="869"/>
        <v>2.1170093740967896E-4</v>
      </c>
      <c r="U427" s="223">
        <f t="shared" ca="1" si="870"/>
        <v>2.1109811696409458E-5</v>
      </c>
      <c r="V427" s="223">
        <f t="shared" ca="1" si="871"/>
        <v>-2.1377255614054403E-4</v>
      </c>
      <c r="W427" s="223">
        <f t="shared" ca="1" si="872"/>
        <v>-1.3116736672176197E-7</v>
      </c>
      <c r="X427" s="223">
        <f t="shared" ca="1" si="873"/>
        <v>2.1378542829580938E-4</v>
      </c>
      <c r="Y427" s="223">
        <f t="shared" ca="1" si="874"/>
        <v>-2.0848740176410819E-5</v>
      </c>
      <c r="Z427" s="223">
        <f t="shared" ca="1" si="875"/>
        <v>-2.1173942990958315E-4</v>
      </c>
      <c r="AA427" s="223">
        <f t="shared" ca="1" si="876"/>
        <v>4.1627862954564659E-5</v>
      </c>
      <c r="AB427" s="223">
        <f t="shared" ca="1" si="877"/>
        <v>2.0765426506478126E-4</v>
      </c>
      <c r="AC427" s="223">
        <f t="shared" ca="1" si="878"/>
        <v>-6.2006086656360597E-5</v>
      </c>
      <c r="AD427" s="223">
        <f t="shared" ca="1" si="879"/>
        <v>-2.0156927613203731E-4</v>
      </c>
      <c r="AE427" s="223">
        <f t="shared" ca="1" si="880"/>
        <v>8.1787157847680911E-5</v>
      </c>
      <c r="AF427" s="223">
        <f t="shared" ca="1" si="881"/>
        <v>1.9354306488116708E-4</v>
      </c>
      <c r="AG427" s="223">
        <f t="shared" ca="1" si="882"/>
        <v>-1.007805739995197E-4</v>
      </c>
      <c r="AH427" s="223">
        <f t="shared" ca="1" si="883"/>
        <v>-1.8365292811408976E-4</v>
      </c>
      <c r="AI427" s="223">
        <f t="shared" ca="1" si="884"/>
        <v>1.1880341813147737E-4</v>
      </c>
      <c r="AJ427" s="223">
        <f t="shared" ca="1" si="885"/>
        <v>1.7199411325437102E-4</v>
      </c>
      <c r="AK427" s="223">
        <f t="shared" ca="1" si="886"/>
        <v>-1.3568212040227434E-4</v>
      </c>
      <c r="AL427" s="223">
        <f t="shared" ca="1" si="887"/>
        <v>-1.5867890106246644E-4</v>
      </c>
      <c r="AM427" s="223">
        <f t="shared" ca="1" si="888"/>
        <v>1.5125412968220562E-4</v>
      </c>
      <c r="AN427" s="223">
        <f t="shared" ca="1" si="889"/>
        <v>1.4383552431061948E-4</v>
      </c>
      <c r="AO427" s="223">
        <f t="shared" ca="1" si="890"/>
        <v>-1.6536947900937934E-4</v>
      </c>
      <c r="AP427" s="223">
        <f t="shared" ca="1" si="891"/>
        <v>-1.2760693283116553E-4</v>
      </c>
      <c r="AQ427" s="223">
        <f t="shared" ca="1" si="892"/>
        <v>1.7789222985353995E-4</v>
      </c>
      <c r="AR427" s="223">
        <f t="shared" ca="1" si="893"/>
        <v>1.1014941683150222E-4</v>
      </c>
      <c r="AS427" s="223">
        <f t="shared" ca="1" si="894"/>
        <v>-1.8870178127842625E-4</v>
      </c>
      <c r="AT427" s="223">
        <f t="shared" ca="1" si="895"/>
        <v>-9.1631101733953975E-5</v>
      </c>
      <c r="AU427" s="223">
        <f t="shared" ca="1" si="896"/>
        <v>1.9769403139471522E-4</v>
      </c>
      <c r="AV427" s="223">
        <f t="shared" ca="1" si="897"/>
        <v>7.2230329036053576E-5</v>
      </c>
      <c r="AW427" s="223">
        <f t="shared" ca="1" si="898"/>
        <v>-2.0478237991812184E-4</v>
      </c>
      <c r="AX427" s="223">
        <f t="shared" ca="1" si="899"/>
        <v>-5.2133938784421698E-5</v>
      </c>
      <c r="AY427" s="223">
        <f t="shared" ca="1" si="900"/>
        <v>2.0989856217748095E-4</v>
      </c>
      <c r="AZ427" s="223">
        <f t="shared" ca="1" si="901"/>
        <v>3.1535470202985938E-5</v>
      </c>
      <c r="BA427" s="223">
        <f t="shared" ca="1" si="902"/>
        <v>-2.1299330654084514E-4</v>
      </c>
      <c r="BB427" s="223">
        <f t="shared" ca="1" si="903"/>
        <v>-1.0633297804453804E-5</v>
      </c>
      <c r="BC427" s="223">
        <f t="shared" ca="1" si="904"/>
        <v>2.1403680892823591E-4</v>
      </c>
      <c r="BD427" s="223">
        <f t="shared" ca="1" si="905"/>
        <v>-1.0371279064687035E-5</v>
      </c>
      <c r="BE427" s="223">
        <f t="shared" ca="1" si="906"/>
        <v>-2.1301901984122624E-4</v>
      </c>
      <c r="BF427" s="223">
        <f t="shared" ca="1" si="907"/>
        <v>3.1275974846917113E-5</v>
      </c>
      <c r="BG427" s="223">
        <f t="shared" ca="1" si="908"/>
        <v>2.0994974114510418E-4</v>
      </c>
      <c r="BH427" s="223">
        <f t="shared" ca="1" si="909"/>
        <v>-5.1879465894184379E-5</v>
      </c>
      <c r="BI427" s="223">
        <f t="shared" ca="1" si="910"/>
        <v>-2.0485853167155171E-4</v>
      </c>
      <c r="BJ427" s="223">
        <f t="shared" ca="1" si="911"/>
        <v>7.1983329324689797E-5</v>
      </c>
      <c r="BK427" s="223">
        <f t="shared" ca="1" si="912"/>
        <v>1.9779442255093746E-4</v>
      </c>
      <c r="BL427" s="223">
        <f t="shared" ca="1" si="913"/>
        <v>-9.1393953943707932E-5</v>
      </c>
      <c r="BM427" s="223">
        <f t="shared" ca="1" si="914"/>
        <v>-1.8882544501572771E-4</v>
      </c>
      <c r="BN427" s="223">
        <f t="shared" ca="1" si="915"/>
        <v>1.0992440482523083E-4</v>
      </c>
      <c r="BO427" s="223">
        <f t="shared" ca="1" si="916"/>
        <v>1.7803797522252839E-4</v>
      </c>
      <c r="BP427" s="223">
        <f t="shared" ca="1" si="917"/>
        <v>-1.2739622359749463E-4</v>
      </c>
      <c r="BQ427" s="223">
        <f t="shared" ca="1" si="918"/>
        <v>-1.6553590240247888E-4</v>
      </c>
      <c r="BR427" s="223">
        <f t="shared" ca="1" si="919"/>
        <v>1.4364114709465472E-4</v>
      </c>
      <c r="BS427" s="223">
        <f t="shared" ca="1" si="920"/>
        <v>1.5143962835116441E-4</v>
      </c>
      <c r="BT427" s="223">
        <f t="shared" ca="1" si="921"/>
        <v>-1.5850272782305495E-4</v>
      </c>
      <c r="BU427" s="223">
        <f t="shared" ca="1" si="922"/>
        <v>-1.3588490789350638E-4</v>
      </c>
      <c r="BV427" s="223">
        <f t="shared" ca="1" si="923"/>
        <v>1.7183784063611442E-4</v>
      </c>
      <c r="BW427" s="223">
        <f t="shared" ca="1" si="924"/>
        <v>1.1902154149058722E-4</v>
      </c>
      <c r="BX427" s="223">
        <f t="shared" ca="1" si="925"/>
        <v>-1.835180611077292E-4</v>
      </c>
      <c r="BY427" s="223">
        <f t="shared" ca="1" si="926"/>
        <v>-1.0101193257932081E-4</v>
      </c>
      <c r="BZ427" s="223">
        <f t="shared" ca="1" si="927"/>
        <v>1.9343090232969959E-4</v>
      </c>
      <c r="CA427" s="223">
        <f t="shared" ca="1" si="928"/>
        <v>8.2029523538576285E-5</v>
      </c>
      <c r="CB427" s="223">
        <f t="shared" ca="1" si="929"/>
        <v>-2.0148089822214781E-4</v>
      </c>
      <c r="CC427" s="223">
        <f t="shared" ca="1" si="930"/>
        <v>-6.2257125344256374E-5</v>
      </c>
      <c r="CD427" s="223">
        <f t="shared" ca="1" si="931"/>
        <v>2.0759052292405419E-4</v>
      </c>
      <c r="CE427" s="223">
        <f t="shared" ca="1" si="932"/>
        <v>4.1885156999664676E-5</v>
      </c>
      <c r="CF427" s="223">
        <f t="shared" ca="1" si="933"/>
        <v>-2.1170093740967882E-4</v>
      </c>
      <c r="CG427" s="223">
        <f t="shared" ca="1" si="934"/>
        <v>-2.1109811696410339E-5</v>
      </c>
      <c r="CH427" s="223">
        <f t="shared" ca="1" si="935"/>
        <v>2.1377255614054414E-4</v>
      </c>
      <c r="CI427" s="223">
        <f t="shared" ca="1" si="936"/>
        <v>1.3116736671959356E-7</v>
      </c>
      <c r="CJ427" s="223">
        <f t="shared" ca="1" si="937"/>
        <v>-2.1378542829580927E-4</v>
      </c>
      <c r="CK427" s="223">
        <f t="shared" ca="1" si="938"/>
        <v>2.0848740176413014E-5</v>
      </c>
      <c r="CL427" s="223">
        <f t="shared" ca="1" si="939"/>
        <v>2.1173942990958294E-4</v>
      </c>
      <c r="CM427" s="223">
        <f t="shared" ca="1" si="940"/>
        <v>-4.1627862954566054E-5</v>
      </c>
      <c r="CN427" s="223">
        <f t="shared" ca="1" si="941"/>
        <v>-2.0765426506478088E-4</v>
      </c>
      <c r="CO427" s="223">
        <f t="shared" ca="1" si="942"/>
        <v>6.2006086656361939E-5</v>
      </c>
      <c r="CP427" s="223">
        <f t="shared" ca="1" si="943"/>
        <v>2.0156927613203683E-4</v>
      </c>
      <c r="CQ427" s="223">
        <f t="shared" ca="1" si="944"/>
        <v>-8.1787157847682226E-5</v>
      </c>
      <c r="CR427" s="223">
        <f t="shared" ca="1" si="945"/>
        <v>-1.9354306488116648E-4</v>
      </c>
      <c r="CS427" s="223">
        <f t="shared" ca="1" si="946"/>
        <v>1.0078057399952098E-4</v>
      </c>
      <c r="CT427" s="223">
        <f t="shared" ca="1" si="947"/>
        <v>1.8365292811408902E-4</v>
      </c>
      <c r="CU427" s="223">
        <f t="shared" ca="1" si="948"/>
        <v>-1.1880341813147853E-4</v>
      </c>
      <c r="CV427" s="223">
        <f t="shared" ca="1" si="949"/>
        <v>-1.7199411325437018E-4</v>
      </c>
      <c r="CW427" s="223">
        <f t="shared" ca="1" si="950"/>
        <v>1.3568212040227542E-4</v>
      </c>
      <c r="CX427" s="223">
        <f t="shared" ca="1" si="951"/>
        <v>1.5867890106246549E-4</v>
      </c>
      <c r="CY427" s="223">
        <f t="shared" ca="1" si="952"/>
        <v>-1.5125412968220662E-4</v>
      </c>
      <c r="CZ427" s="223">
        <f t="shared" ca="1" si="953"/>
        <v>-1.4383552431061842E-4</v>
      </c>
      <c r="DA427" s="223">
        <f t="shared" ca="1" si="954"/>
        <v>1.6536947900938027E-4</v>
      </c>
      <c r="DB427" s="223">
        <f t="shared" ca="1" si="955"/>
        <v>1.2760693283116442E-4</v>
      </c>
      <c r="DC427" s="223">
        <f t="shared" ca="1" si="956"/>
        <v>-1.7789222985354074E-4</v>
      </c>
      <c r="DD427" s="223">
        <f t="shared" ca="1" si="957"/>
        <v>-1.1014941683150102E-4</v>
      </c>
      <c r="DE427" s="223">
        <f t="shared" ca="1" si="958"/>
        <v>1.8870178127842693E-4</v>
      </c>
      <c r="DF427" s="223">
        <f t="shared" ca="1" si="959"/>
        <v>9.1631101733954083E-5</v>
      </c>
      <c r="DG427" s="223">
        <f t="shared" ca="1" si="960"/>
        <v>-1.9769403139471519E-4</v>
      </c>
      <c r="DH427" s="223">
        <f t="shared" ca="1" si="961"/>
        <v>-7.2230329036053698E-5</v>
      </c>
      <c r="DI427" s="223">
        <f t="shared" ca="1" si="962"/>
        <v>2.0478237991812184E-4</v>
      </c>
      <c r="DJ427" s="223">
        <f t="shared" ca="1" si="963"/>
        <v>5.213393878442182E-5</v>
      </c>
      <c r="DK427" s="223">
        <f t="shared" ca="1" si="964"/>
        <v>-2.0989856217748092E-4</v>
      </c>
      <c r="DL427" s="223">
        <f t="shared" ca="1" si="965"/>
        <v>-3.1535470202986046E-5</v>
      </c>
      <c r="DM427" s="223">
        <f t="shared" ca="1" si="966"/>
        <v>2.1299330654084511E-4</v>
      </c>
      <c r="DN427" s="223">
        <f t="shared" ca="1" si="967"/>
        <v>1.0633297804453899E-5</v>
      </c>
      <c r="DO427" s="223">
        <f t="shared" ca="1" si="968"/>
        <v>-2.1403680892823591E-4</v>
      </c>
      <c r="DP427" s="223">
        <f t="shared" ca="1" si="969"/>
        <v>1.0371279064686913E-5</v>
      </c>
      <c r="DQ427" s="223">
        <f t="shared" ca="1" si="970"/>
        <v>2.1301901984122627E-4</v>
      </c>
      <c r="DR427" s="223">
        <f t="shared" ca="1" si="971"/>
        <v>-3.1275974846917018E-5</v>
      </c>
      <c r="DS427" s="223">
        <f t="shared" ca="1" si="972"/>
        <v>-2.0994974114510421E-4</v>
      </c>
      <c r="DT427" s="223">
        <f t="shared" ca="1" si="973"/>
        <v>5.1879465894184284E-5</v>
      </c>
      <c r="DU427" s="223">
        <f t="shared" ca="1" si="974"/>
        <v>2.0485853167155176E-4</v>
      </c>
      <c r="DV427" s="223">
        <f t="shared" ca="1" si="975"/>
        <v>-7.1983329324689689E-5</v>
      </c>
      <c r="DW427" s="223">
        <f t="shared" ca="1" si="976"/>
        <v>-1.9779442255093749E-4</v>
      </c>
      <c r="DX427" s="223">
        <f t="shared" ca="1" si="977"/>
        <v>9.1393953943707797E-5</v>
      </c>
      <c r="DY427" s="223">
        <f t="shared" ca="1" si="978"/>
        <v>1.8882544501572774E-4</v>
      </c>
      <c r="DZ427" s="223">
        <f t="shared" ca="1" si="979"/>
        <v>-1.0992440482523075E-4</v>
      </c>
      <c r="EA427" s="223">
        <f t="shared" ca="1" si="980"/>
        <v>-1.7803797522252844E-4</v>
      </c>
      <c r="EB427" s="223">
        <f t="shared" ca="1" si="981"/>
        <v>1.2739622359749455E-4</v>
      </c>
      <c r="EC427" s="223">
        <f t="shared" ca="1" si="982"/>
        <v>1.6553590240247893E-4</v>
      </c>
      <c r="ED427" s="223">
        <f t="shared" ca="1" si="983"/>
        <v>-1.4364114709465464E-4</v>
      </c>
      <c r="EE427" s="223">
        <f t="shared" ca="1" si="984"/>
        <v>-1.5143962835116446E-4</v>
      </c>
      <c r="EF427" s="223">
        <f t="shared" ca="1" si="985"/>
        <v>1.585027278230549E-4</v>
      </c>
      <c r="EG427" s="223">
        <f t="shared" ca="1" si="986"/>
        <v>1.3588490789350648E-4</v>
      </c>
      <c r="EH427" s="223">
        <f t="shared" ca="1" si="987"/>
        <v>-1.7183784063611439E-4</v>
      </c>
      <c r="EI427" s="223">
        <f t="shared" ca="1" si="988"/>
        <v>-1.1902154149058731E-4</v>
      </c>
      <c r="EJ427" s="223">
        <f t="shared" ca="1" si="989"/>
        <v>1.8351806110772915E-4</v>
      </c>
      <c r="EK427" s="223">
        <f t="shared" ca="1" si="990"/>
        <v>1.0101193257932089E-4</v>
      </c>
      <c r="EL427" s="223">
        <f t="shared" ca="1" si="991"/>
        <v>-1.9343090232969954E-4</v>
      </c>
      <c r="EM427" s="223">
        <f t="shared" ca="1" si="992"/>
        <v>-8.202952353857638E-5</v>
      </c>
      <c r="EN427" s="223">
        <f t="shared" ca="1" si="993"/>
        <v>2.0148089822214779E-4</v>
      </c>
      <c r="EO427" s="223">
        <f t="shared" ca="1" si="994"/>
        <v>6.2257125344256496E-5</v>
      </c>
      <c r="EP427" s="223">
        <f t="shared" ca="1" si="995"/>
        <v>-2.0759052292405417E-4</v>
      </c>
      <c r="EQ427" s="223">
        <f t="shared" ca="1" si="996"/>
        <v>-4.1885156999664798E-5</v>
      </c>
      <c r="ER427" s="223">
        <f t="shared" ca="1" si="997"/>
        <v>2.1170093740967882E-4</v>
      </c>
      <c r="ES427" s="223">
        <f t="shared" ca="1" si="998"/>
        <v>2.1109811696410434E-5</v>
      </c>
      <c r="ET427" s="223">
        <f t="shared" ca="1" si="999"/>
        <v>-2.1377255614054398E-4</v>
      </c>
      <c r="EU427" s="223">
        <f t="shared" ca="1" si="1000"/>
        <v>-1.3116736672273775E-7</v>
      </c>
      <c r="EV427" s="223">
        <f t="shared" ca="1" si="1001"/>
        <v>2.1378542829580944E-4</v>
      </c>
      <c r="EW427" s="223">
        <f t="shared" ca="1" si="1002"/>
        <v>-2.084874017640987E-5</v>
      </c>
      <c r="EX427" s="223">
        <f t="shared" ca="1" si="1003"/>
        <v>-2.1173942990958337E-4</v>
      </c>
      <c r="EY427" s="223">
        <f t="shared" ca="1" si="1004"/>
        <v>4.1627862954562978E-5</v>
      </c>
      <c r="EZ427" s="223">
        <f t="shared" ca="1" si="1005"/>
        <v>2.0765426506478163E-4</v>
      </c>
      <c r="FA427" s="223">
        <f t="shared" ca="1" si="1006"/>
        <v>-6.2006086656358944E-5</v>
      </c>
      <c r="FB427" s="223">
        <f t="shared" ca="1" si="1007"/>
        <v>-2.0156927613203791E-4</v>
      </c>
      <c r="FC427" s="223">
        <f t="shared" ca="1" si="1008"/>
        <v>8.1787157847679299E-5</v>
      </c>
      <c r="FD427" s="223">
        <f t="shared" ca="1" si="1009"/>
        <v>1.9354306488116783E-4</v>
      </c>
      <c r="FE427" s="223">
        <f t="shared" ca="1" si="1010"/>
        <v>-1.0078057399951816E-4</v>
      </c>
      <c r="FF427" s="223">
        <f t="shared" ca="1" si="1011"/>
        <v>-1.8365292811409065E-4</v>
      </c>
      <c r="FG427" s="223">
        <f t="shared" ca="1" si="1012"/>
        <v>1.1880341813147593E-4</v>
      </c>
      <c r="FH427" s="223">
        <f t="shared" ca="1" si="1013"/>
        <v>1.7199411325437205E-4</v>
      </c>
      <c r="FI427" s="223">
        <f t="shared" ca="1" si="1014"/>
        <v>-1.3568212040227298E-4</v>
      </c>
      <c r="FJ427" s="223">
        <f t="shared" ca="1" si="1015"/>
        <v>-1.5867890106246354E-4</v>
      </c>
      <c r="FK427" s="223">
        <f t="shared" ca="1" si="1016"/>
        <v>1.512541296822044E-4</v>
      </c>
      <c r="FL427" s="223">
        <f t="shared" ca="1" si="1017"/>
        <v>1.4383552431061625E-4</v>
      </c>
      <c r="FM427" s="223">
        <f t="shared" ca="1" si="1018"/>
        <v>-1.6536947900937829E-4</v>
      </c>
      <c r="FN427" s="223">
        <f t="shared" ca="1" si="1019"/>
        <v>-1.27606932831162E-4</v>
      </c>
      <c r="FO427" s="223">
        <f t="shared" ca="1" si="1020"/>
        <v>1.77892229853539E-4</v>
      </c>
      <c r="FP427" s="223">
        <f t="shared" ca="1" si="1021"/>
        <v>1.1014941683149848E-4</v>
      </c>
      <c r="FQ427" s="223">
        <f t="shared" ca="1" si="1022"/>
        <v>-1.8870178127842541E-4</v>
      </c>
      <c r="FR427" s="223">
        <f t="shared" ca="1" si="1023"/>
        <v>-9.16311017339514E-5</v>
      </c>
      <c r="FS427" s="223">
        <f t="shared" ca="1" si="1024"/>
        <v>1.9769403139471403E-4</v>
      </c>
      <c r="FT427" s="223">
        <f t="shared" ca="1" si="1025"/>
        <v>7.2230329036050906E-5</v>
      </c>
      <c r="FU427" s="223">
        <f t="shared" ca="1" si="1026"/>
        <v>-2.0478237991812092E-4</v>
      </c>
      <c r="FV427" s="223">
        <f t="shared" ca="1" si="1027"/>
        <v>-5.213393878441896E-5</v>
      </c>
      <c r="FW427" s="223">
        <f t="shared" ca="1" si="1028"/>
        <v>2.098985621774803E-4</v>
      </c>
      <c r="FX427" s="223">
        <f t="shared" ca="1" si="1029"/>
        <v>3.1535470202983105E-5</v>
      </c>
      <c r="FY427" s="223">
        <f t="shared" ca="1" si="1030"/>
        <v>-2.1299330654084482E-4</v>
      </c>
      <c r="FZ427" s="223">
        <f t="shared" ca="1" si="1031"/>
        <v>-1.0633297804450985E-5</v>
      </c>
      <c r="GA427" s="223">
        <f t="shared" ca="1" si="1032"/>
        <v>2.1403680892823589E-4</v>
      </c>
      <c r="GB427" s="223">
        <f t="shared" ca="1" si="1033"/>
        <v>-1.0371279064689867E-5</v>
      </c>
      <c r="GC427" s="223">
        <f t="shared" ca="1" si="1034"/>
        <v>-2.1301901984122659E-4</v>
      </c>
      <c r="GD427" s="223">
        <f t="shared" ca="1" si="1035"/>
        <v>3.1275974846919932E-5</v>
      </c>
      <c r="GE427" s="223">
        <f t="shared" ca="1" si="1036"/>
        <v>2.0994974114510483E-4</v>
      </c>
      <c r="GF427" s="223">
        <f t="shared" ca="1" si="1037"/>
        <v>-5.1879465894187157E-5</v>
      </c>
      <c r="GG427" s="223">
        <f t="shared" ca="1" si="1038"/>
        <v>-2.0485853167155269E-4</v>
      </c>
      <c r="GH427" s="223">
        <f t="shared" ca="1" si="1039"/>
        <v>7.198332932469244E-5</v>
      </c>
      <c r="GI427" s="223">
        <f t="shared" ca="1" si="1040"/>
        <v>1.9779442255093871E-4</v>
      </c>
      <c r="GJ427" s="223">
        <f t="shared" ca="1" si="1041"/>
        <v>-9.139395394371048E-5</v>
      </c>
      <c r="GK427" s="223">
        <f t="shared" ca="1" si="1042"/>
        <v>-1.8882544501572923E-4</v>
      </c>
      <c r="GL427" s="223">
        <f t="shared" ca="1" si="1043"/>
        <v>1.0992440482523327E-4</v>
      </c>
      <c r="GM427" s="223">
        <f t="shared" ca="1" si="1044"/>
        <v>1.780379752225302E-4</v>
      </c>
      <c r="GN427" s="223">
        <f t="shared" ca="1" si="1045"/>
        <v>-1.2739622359749691E-4</v>
      </c>
      <c r="GO427" s="223">
        <f t="shared" ca="1" si="1046"/>
        <v>-1.6553590240248091E-4</v>
      </c>
      <c r="GP427" s="223">
        <f t="shared" ca="1" si="1047"/>
        <v>1.4364114709465684E-4</v>
      </c>
      <c r="GQ427" s="223">
        <f t="shared" ca="1" si="1048"/>
        <v>1.5143962835116668E-4</v>
      </c>
      <c r="GR427" s="223">
        <f t="shared" ca="1" si="1049"/>
        <v>-1.5850272782305688E-4</v>
      </c>
      <c r="GS427" s="223">
        <f t="shared" ca="1" si="1050"/>
        <v>-1.3588490789350887E-4</v>
      </c>
      <c r="GT427" s="223">
        <f t="shared" ca="1" si="1051"/>
        <v>1.718378406361161E-4</v>
      </c>
      <c r="GU427" s="223">
        <f t="shared" ca="1" si="1052"/>
        <v>1.1902154149058994E-4</v>
      </c>
      <c r="GV427" s="223">
        <f t="shared" ca="1" si="1053"/>
        <v>-1.8351806110773067E-4</v>
      </c>
      <c r="GW427" s="223">
        <f t="shared" ca="1" si="1054"/>
        <v>-1.0101193257932367E-4</v>
      </c>
      <c r="GX427" s="223">
        <f t="shared" ca="1" si="1055"/>
        <v>1.9343090232970078E-4</v>
      </c>
      <c r="GY427" s="223">
        <f t="shared" ca="1" si="1056"/>
        <v>8.2029523538579293E-5</v>
      </c>
      <c r="GZ427" s="223">
        <f t="shared" ca="1" si="1057"/>
        <v>-2.0148089822214873E-4</v>
      </c>
      <c r="HA427" s="223">
        <f t="shared" ca="1" si="1058"/>
        <v>-6.2257125344259491E-5</v>
      </c>
      <c r="HB427" s="223">
        <f t="shared" ca="1" si="1059"/>
        <v>2.075905229240549E-4</v>
      </c>
      <c r="HC427" s="223">
        <f t="shared" ca="1" si="1060"/>
        <v>4.1885156999667861E-5</v>
      </c>
      <c r="HD427" s="223">
        <f t="shared" ca="1" si="1061"/>
        <v>-2.1170093740967923E-4</v>
      </c>
      <c r="HE427" s="223">
        <f t="shared" ca="1" si="1062"/>
        <v>-2.1109811696413565E-5</v>
      </c>
      <c r="HF427" s="223">
        <f t="shared" ca="1" si="1063"/>
        <v>2.1377255614054411E-4</v>
      </c>
      <c r="HG427" s="223">
        <f t="shared" ca="1" si="1064"/>
        <v>1.3116736672588193E-7</v>
      </c>
      <c r="HH427" s="223">
        <f t="shared" ca="1" si="1065"/>
        <v>-2.137854282958093E-4</v>
      </c>
      <c r="HI427" s="223">
        <f t="shared" ca="1" si="1066"/>
        <v>2.0848740176406739E-5</v>
      </c>
      <c r="HJ427" s="223">
        <f t="shared" ca="1" si="1067"/>
        <v>2.1173942990958294E-4</v>
      </c>
      <c r="HK427" s="223">
        <f t="shared" ca="1" si="1068"/>
        <v>-4.1627862954559888E-5</v>
      </c>
      <c r="HL427" s="223">
        <f t="shared" ca="1" si="1069"/>
        <v>-2.076542650647809E-4</v>
      </c>
      <c r="HM427" s="223">
        <f t="shared" ca="1" si="1070"/>
        <v>6.2006086656355935E-5</v>
      </c>
      <c r="HN427" s="223">
        <f t="shared" ca="1" si="1071"/>
        <v>2.0156927613203691E-4</v>
      </c>
      <c r="HO427" s="223">
        <f t="shared" ca="1" si="1072"/>
        <v>-8.1787157847676398E-5</v>
      </c>
      <c r="HP427" s="223">
        <f t="shared" ca="1" si="1073"/>
        <v>-1.9354306488116656E-4</v>
      </c>
      <c r="HQ427" s="223">
        <f t="shared" ca="1" si="1074"/>
        <v>1.0078057399951539E-4</v>
      </c>
      <c r="HR427" s="223">
        <f t="shared" ca="1" si="1075"/>
        <v>1.8365292811408913E-4</v>
      </c>
      <c r="HS427" s="223">
        <f t="shared" ca="1" si="1076"/>
        <v>-1.188034181314733E-4</v>
      </c>
      <c r="HT427" s="223">
        <f t="shared" ca="1" si="1077"/>
        <v>-1.7199411325437031E-4</v>
      </c>
      <c r="HU427" s="223">
        <f t="shared" ca="1" si="1078"/>
        <v>1.3568212040227054E-4</v>
      </c>
      <c r="HV427" s="223">
        <f t="shared" ca="1" si="1079"/>
        <v>1.5867890106246562E-4</v>
      </c>
      <c r="HW427" s="223">
        <f t="shared" ca="1" si="1080"/>
        <v>-1.5125412968220218E-4</v>
      </c>
      <c r="HX427" s="223">
        <f t="shared" ca="1" si="1081"/>
        <v>-1.4383552431061858E-4</v>
      </c>
      <c r="HY427" s="223">
        <f t="shared" ca="1" si="1082"/>
        <v>1.6536947900937625E-4</v>
      </c>
      <c r="HZ427" s="223">
        <f t="shared" ca="1" si="1083"/>
        <v>1.2760693283116455E-4</v>
      </c>
      <c r="IA427" s="223">
        <f t="shared" ca="1" si="1084"/>
        <v>-1.7789222985353727E-4</v>
      </c>
      <c r="IB427" s="223">
        <f t="shared" ca="1" si="1085"/>
        <v>-1.1014941683150121E-4</v>
      </c>
      <c r="IC427" s="223">
        <f t="shared" ca="1" si="1086"/>
        <v>1.8870178127842395E-4</v>
      </c>
      <c r="ID427" s="223">
        <f t="shared" ca="1" si="1087"/>
        <v>9.1631101733954246E-5</v>
      </c>
      <c r="IE427" s="223">
        <f t="shared" ca="1" si="1088"/>
        <v>-1.3763606366550837E-4</v>
      </c>
      <c r="IF427" s="223">
        <f t="shared" ca="1" si="1089"/>
        <v>-7.2230329036053888E-5</v>
      </c>
      <c r="IG427" s="223">
        <f t="shared" ca="1" si="1090"/>
        <v>2.0478237991812E-4</v>
      </c>
      <c r="IH427" s="223">
        <f t="shared" ca="1" si="1091"/>
        <v>5.213393878442201E-5</v>
      </c>
      <c r="II427" s="223">
        <f t="shared" ca="1" si="1092"/>
        <v>-2.0989856217747967E-4</v>
      </c>
      <c r="IJ427" s="223">
        <f t="shared" ca="1" si="1093"/>
        <v>-3.1535470202986236E-5</v>
      </c>
      <c r="IK427" s="223">
        <f t="shared" ca="1" si="1094"/>
        <v>2.1299330654084452E-4</v>
      </c>
      <c r="IL427" s="223">
        <f t="shared" ca="1" si="1095"/>
        <v>1.0633297804454143E-5</v>
      </c>
      <c r="IM427" s="223">
        <f t="shared" ca="1" si="1096"/>
        <v>-2.1403680892823591E-4</v>
      </c>
      <c r="IN427" s="223">
        <f t="shared" ca="1" si="1097"/>
        <v>1.0371279064686737E-5</v>
      </c>
      <c r="IO427" s="223">
        <f t="shared" ca="1" si="1098"/>
        <v>2.1301901984122686E-4</v>
      </c>
      <c r="IP427" s="223">
        <f t="shared" ca="1" si="1099"/>
        <v>-3.1275974846916815E-5</v>
      </c>
      <c r="IQ427" s="223">
        <f t="shared" ca="1" si="1100"/>
        <v>-2.0994974114510543E-4</v>
      </c>
      <c r="IR427" s="223">
        <f t="shared" ca="1" si="1101"/>
        <v>5.1879465894184067E-5</v>
      </c>
      <c r="IS427" s="223">
        <f t="shared" ca="1" si="1102"/>
        <v>2.0485853167155361E-4</v>
      </c>
      <c r="IT427" s="223">
        <f t="shared" ca="1" si="1103"/>
        <v>-7.1983329324689499E-5</v>
      </c>
      <c r="IU427" s="223">
        <f t="shared" ca="1" si="1104"/>
        <v>-1.977944225509399E-4</v>
      </c>
      <c r="IV427" s="223">
        <f t="shared" ca="1" si="1105"/>
        <v>9.139395394370762E-5</v>
      </c>
      <c r="IW427" s="223">
        <f t="shared" ca="1" si="1106"/>
        <v>1.888254450157307E-4</v>
      </c>
      <c r="IX427" s="223">
        <f t="shared" ca="1" si="1107"/>
        <v>-1.0992440482523055E-4</v>
      </c>
      <c r="IY427" s="223">
        <f t="shared" ca="1" si="1108"/>
        <v>-1.7803797522253194E-4</v>
      </c>
      <c r="IZ427" s="223">
        <f t="shared" ca="1" si="1109"/>
        <v>1.2739622359749439E-4</v>
      </c>
      <c r="JA427" s="223">
        <f t="shared" ca="1" si="1110"/>
        <v>1.6553590240248292E-4</v>
      </c>
      <c r="JB427" s="223">
        <f t="shared" ca="1" si="1111"/>
        <v>-1.4364114709465451E-4</v>
      </c>
    </row>
    <row r="428" spans="2:262">
      <c r="B428" s="230">
        <v>67</v>
      </c>
      <c r="C428" s="229">
        <f t="shared" si="1112"/>
        <v>1.3085937500000007E-3</v>
      </c>
      <c r="D428" s="226">
        <f t="shared" ca="1" si="855"/>
        <v>49.907490096553829</v>
      </c>
      <c r="E428" s="225">
        <f ca="1">BU361</f>
        <v>-9.2509903446169314E-2</v>
      </c>
      <c r="F428" s="224">
        <v>67</v>
      </c>
      <c r="G428" s="223">
        <f t="shared" ca="1" si="856"/>
        <v>-4.4979148713409332E-4</v>
      </c>
      <c r="H428" s="223">
        <f t="shared" ca="1" si="857"/>
        <v>5.302610277219999E-4</v>
      </c>
      <c r="I428" s="223">
        <f t="shared" ca="1" si="858"/>
        <v>3.7177464493753313E-4</v>
      </c>
      <c r="J428" s="223">
        <f t="shared" ca="1" si="859"/>
        <v>-5.8495990674650169E-4</v>
      </c>
      <c r="K428" s="223">
        <f t="shared" ca="1" si="860"/>
        <v>-2.8571000441131642E-4</v>
      </c>
      <c r="L428" s="223">
        <f t="shared" ca="1" si="861"/>
        <v>6.2699617032765682E-4</v>
      </c>
      <c r="M428" s="223">
        <f t="shared" ca="1" si="862"/>
        <v>1.9346060511368315E-4</v>
      </c>
      <c r="N428" s="223">
        <f t="shared" ca="1" si="863"/>
        <v>-6.5545986030548804E-4</v>
      </c>
      <c r="O428" s="223">
        <f t="shared" ca="1" si="864"/>
        <v>-9.7023367952738058E-5</v>
      </c>
      <c r="P428" s="223">
        <f t="shared" ca="1" si="865"/>
        <v>6.6973482375031423E-4</v>
      </c>
      <c r="Q428" s="223">
        <f t="shared" ca="1" si="866"/>
        <v>-1.5141321206444346E-6</v>
      </c>
      <c r="R428" s="223">
        <f t="shared" ca="1" si="867"/>
        <v>-6.6951205081293929E-4</v>
      </c>
      <c r="S428" s="223">
        <f t="shared" ca="1" si="868"/>
        <v>1.0001885580618975E-4</v>
      </c>
      <c r="T428" s="223">
        <f t="shared" ca="1" si="869"/>
        <v>6.5479636385469856E-4</v>
      </c>
      <c r="U428" s="223">
        <f t="shared" ca="1" si="870"/>
        <v>-1.9635847331343033E-4</v>
      </c>
      <c r="V428" s="223">
        <f t="shared" ca="1" si="871"/>
        <v>-6.2590631305789977E-4</v>
      </c>
      <c r="W428" s="223">
        <f t="shared" ca="1" si="872"/>
        <v>2.884475228621912E-4</v>
      </c>
      <c r="X428" s="223">
        <f t="shared" ca="1" si="873"/>
        <v>5.8346728077637486E-4</v>
      </c>
      <c r="Y428" s="223">
        <f t="shared" ca="1" si="874"/>
        <v>-3.7429255463218927E-4</v>
      </c>
      <c r="Z428" s="223">
        <f t="shared" ca="1" si="875"/>
        <v>-5.2839794389613237E-4</v>
      </c>
      <c r="AA428" s="223">
        <f t="shared" ca="1" si="876"/>
        <v>4.5203528293155085E-4</v>
      </c>
      <c r="AB428" s="223">
        <f t="shared" ca="1" si="877"/>
        <v>4.6189038725511021E-4</v>
      </c>
      <c r="AC428" s="223">
        <f t="shared" ca="1" si="878"/>
        <v>-5.1999281247015663E-4</v>
      </c>
      <c r="AD428" s="223">
        <f t="shared" ca="1" si="879"/>
        <v>-3.8538429860644627E-4</v>
      </c>
      <c r="AE428" s="223">
        <f t="shared" ca="1" si="880"/>
        <v>5.7669406796045019E-4</v>
      </c>
      <c r="AF428" s="223">
        <f t="shared" ca="1" si="881"/>
        <v>3.0053580372639251E-4</v>
      </c>
      <c r="AG428" s="223">
        <f t="shared" ca="1" si="882"/>
        <v>-6.2091163845486637E-4</v>
      </c>
      <c r="AH428" s="223">
        <f t="shared" ca="1" si="883"/>
        <v>-2.0918161629262071E-4</v>
      </c>
      <c r="AI428" s="223">
        <f t="shared" ca="1" si="884"/>
        <v>6.5168834708614507E-4</v>
      </c>
      <c r="AJ428" s="223">
        <f t="shared" ca="1" si="885"/>
        <v>1.1329927857985599E-4</v>
      </c>
      <c r="AK428" s="223">
        <f t="shared" ca="1" si="886"/>
        <v>-6.6835797105591359E-4</v>
      </c>
      <c r="AL428" s="223">
        <f t="shared" ca="1" si="887"/>
        <v>-1.496435364168263E-5</v>
      </c>
      <c r="AM428" s="223">
        <f t="shared" ca="1" si="888"/>
        <v>6.7055966334631661E-4</v>
      </c>
      <c r="AN428" s="223">
        <f t="shared" ca="1" si="889"/>
        <v>-8.3694504361539121E-5</v>
      </c>
      <c r="AO428" s="223">
        <f t="shared" ca="1" si="890"/>
        <v>-6.5824576396822224E-4</v>
      </c>
      <c r="AP428" s="223">
        <f t="shared" ca="1" si="891"/>
        <v>1.8054162909684614E-4</v>
      </c>
      <c r="AQ428" s="223">
        <f t="shared" ca="1" si="892"/>
        <v>6.3168283165605809E-4</v>
      </c>
      <c r="AR428" s="223">
        <f t="shared" ca="1" si="893"/>
        <v>-2.7348057278520467E-4</v>
      </c>
      <c r="AS428" s="223">
        <f t="shared" ca="1" si="894"/>
        <v>-5.914458736761977E-4</v>
      </c>
      <c r="AT428" s="223">
        <f t="shared" ca="1" si="895"/>
        <v>3.6049948796483013E-4</v>
      </c>
      <c r="AU428" s="223">
        <f t="shared" ca="1" si="896"/>
        <v>5.3840589865612352E-4</v>
      </c>
      <c r="AV428" s="223">
        <f t="shared" ca="1" si="897"/>
        <v>-4.3971467791308164E-4</v>
      </c>
      <c r="AW428" s="223">
        <f t="shared" ca="1" si="898"/>
        <v>-4.7371106187803306E-4</v>
      </c>
      <c r="AX428" s="223">
        <f t="shared" ca="1" si="899"/>
        <v>5.0941137299186274E-4</v>
      </c>
      <c r="AY428" s="223">
        <f t="shared" ca="1" si="900"/>
        <v>3.987618111843298E-4</v>
      </c>
      <c r="AZ428" s="223">
        <f t="shared" ca="1" si="901"/>
        <v>-5.6808085023184098E-4</v>
      </c>
      <c r="BA428" s="223">
        <f t="shared" ca="1" si="902"/>
        <v>-3.1518057151106035E-4</v>
      </c>
      <c r="BB428" s="223">
        <f t="shared" ca="1" si="903"/>
        <v>6.1445309262845237E-4</v>
      </c>
      <c r="BC428" s="223">
        <f t="shared" ca="1" si="904"/>
        <v>2.2477662428770125E-4</v>
      </c>
      <c r="BD428" s="223">
        <f t="shared" ca="1" si="905"/>
        <v>-6.4752428117471319E-4</v>
      </c>
      <c r="BE428" s="223">
        <f t="shared" ca="1" si="906"/>
        <v>-1.295069419580949E-4</v>
      </c>
      <c r="BF428" s="223">
        <f t="shared" ca="1" si="907"/>
        <v>6.6657852451126312E-4</v>
      </c>
      <c r="BG428" s="223">
        <f t="shared" ca="1" si="908"/>
        <v>3.1433825436929239E-5</v>
      </c>
      <c r="BH428" s="223">
        <f t="shared" ca="1" si="909"/>
        <v>-6.7120335581233499E-4</v>
      </c>
      <c r="BI428" s="223">
        <f t="shared" ca="1" si="910"/>
        <v>6.7319738477007339E-5</v>
      </c>
      <c r="BJ428" s="223">
        <f t="shared" ca="1" si="911"/>
        <v>6.612986614469268E-4</v>
      </c>
      <c r="BK428" s="223">
        <f t="shared" ca="1" si="912"/>
        <v>-1.6461603335377574E-4</v>
      </c>
      <c r="BL428" s="223">
        <f t="shared" ca="1" si="913"/>
        <v>-6.3707884813656837E-4</v>
      </c>
      <c r="BM428" s="223">
        <f t="shared" ca="1" si="914"/>
        <v>2.5834888823726958E-4</v>
      </c>
      <c r="BN428" s="223">
        <f t="shared" ca="1" si="915"/>
        <v>5.9906820169729918E-4</v>
      </c>
      <c r="BO428" s="223">
        <f t="shared" ca="1" si="916"/>
        <v>-3.4648926988587109E-4</v>
      </c>
      <c r="BP428" s="223">
        <f t="shared" ca="1" si="917"/>
        <v>-5.480895378350601E-4</v>
      </c>
      <c r="BQ428" s="223">
        <f t="shared" ca="1" si="918"/>
        <v>4.2712920521462475E-4</v>
      </c>
      <c r="BR428" s="223">
        <f t="shared" ca="1" si="919"/>
        <v>4.8524639067048473E-4</v>
      </c>
      <c r="BS428" s="223">
        <f t="shared" ca="1" si="920"/>
        <v>-4.9852308315060279E-4</v>
      </c>
      <c r="BT428" s="223">
        <f t="shared" ca="1" si="921"/>
        <v>-4.1189912455781276E-4</v>
      </c>
      <c r="BU428" s="223">
        <f t="shared" ca="1" si="922"/>
        <v>5.5912544184096068E-4</v>
      </c>
      <c r="BV428" s="223">
        <f t="shared" ca="1" si="923"/>
        <v>3.2963548630481467E-4</v>
      </c>
      <c r="BW428" s="223">
        <f t="shared" ca="1" si="924"/>
        <v>-6.0762442323491789E-4</v>
      </c>
      <c r="BX428" s="223">
        <f t="shared" ca="1" si="925"/>
        <v>-2.4023623524925913E-4</v>
      </c>
      <c r="BY428" s="223">
        <f t="shared" ca="1" si="926"/>
        <v>6.4297017084879657E-4</v>
      </c>
      <c r="BZ428" s="223">
        <f t="shared" ca="1" si="927"/>
        <v>1.4563659519706545E-4</v>
      </c>
      <c r="CA428" s="223">
        <f t="shared" ca="1" si="928"/>
        <v>-6.64397555988423E-4</v>
      </c>
      <c r="CB428" s="223">
        <f t="shared" ca="1" si="929"/>
        <v>-4.7884362671123809E-5</v>
      </c>
      <c r="CC428" s="223">
        <f t="shared" ca="1" si="930"/>
        <v>6.7144274047472208E-4</v>
      </c>
      <c r="CD428" s="223">
        <f t="shared" ca="1" si="931"/>
        <v>-5.0904421699254671E-5</v>
      </c>
      <c r="CE428" s="223">
        <f t="shared" ca="1" si="932"/>
        <v>-6.6395321733952355E-4</v>
      </c>
      <c r="CF428" s="223">
        <f t="shared" ca="1" si="933"/>
        <v>1.485912790676029E-4</v>
      </c>
      <c r="CG428" s="223">
        <f t="shared" ca="1" si="934"/>
        <v>6.4209111214087234E-4</v>
      </c>
      <c r="CH428" s="223">
        <f t="shared" ca="1" si="935"/>
        <v>-2.4306158397934311E-4</v>
      </c>
      <c r="CI428" s="223">
        <f t="shared" ca="1" si="936"/>
        <v>-6.0632967343430123E-4</v>
      </c>
      <c r="CJ428" s="223">
        <f t="shared" ca="1" si="937"/>
        <v>3.3227033962679301E-4</v>
      </c>
      <c r="CK428" s="223">
        <f t="shared" ca="1" si="938"/>
        <v>5.574430283707925E-4</v>
      </c>
      <c r="CL428" s="223">
        <f t="shared" ca="1" si="939"/>
        <v>-4.1428644585434355E-4</v>
      </c>
      <c r="CM428" s="223">
        <f t="shared" ca="1" si="940"/>
        <v>-4.9648942518172763E-4</v>
      </c>
      <c r="CN428" s="223">
        <f t="shared" ca="1" si="941"/>
        <v>4.8733450164503196E-4</v>
      </c>
      <c r="CO428" s="223">
        <f t="shared" ca="1" si="942"/>
        <v>4.2478832530056995E-4</v>
      </c>
      <c r="CP428" s="223">
        <f t="shared" ca="1" si="943"/>
        <v>-5.4983323719096197E-4</v>
      </c>
      <c r="CQ428" s="223">
        <f t="shared" ca="1" si="944"/>
        <v>-3.4389184100747544E-4</v>
      </c>
      <c r="CR428" s="223">
        <f t="shared" ca="1" si="945"/>
        <v>6.004297436093671E-4</v>
      </c>
      <c r="CS428" s="223">
        <f t="shared" ca="1" si="946"/>
        <v>2.5555113688570543E-4</v>
      </c>
      <c r="CT428" s="223">
        <f t="shared" ca="1" si="947"/>
        <v>-6.380287593341611E-4</v>
      </c>
      <c r="CU428" s="223">
        <f t="shared" ca="1" si="948"/>
        <v>-1.6167852239679239E-4</v>
      </c>
      <c r="CV428" s="223">
        <f t="shared" ca="1" si="949"/>
        <v>6.618163792212813E-4</v>
      </c>
      <c r="CW428" s="223">
        <f t="shared" ca="1" si="950"/>
        <v>6.4306056155756942E-5</v>
      </c>
      <c r="CX428" s="223">
        <f t="shared" ca="1" si="951"/>
        <v>-6.7127767313710819E-4</v>
      </c>
      <c r="CY428" s="223">
        <f t="shared" ca="1" si="952"/>
        <v>3.445844200130932E-5</v>
      </c>
      <c r="CZ428" s="223">
        <f t="shared" ca="1" si="953"/>
        <v>6.6620783264080519E-4</v>
      </c>
      <c r="DA428" s="223">
        <f t="shared" ca="1" si="954"/>
        <v>-1.3247701895111486E-4</v>
      </c>
      <c r="DB428" s="223">
        <f t="shared" ca="1" si="955"/>
        <v>-6.4671660446856101E-4</v>
      </c>
      <c r="DC428" s="223">
        <f t="shared" ca="1" si="956"/>
        <v>2.2762786851189426E-4</v>
      </c>
      <c r="DD428" s="223">
        <f t="shared" ca="1" si="957"/>
        <v>6.1322591484816132E-4</v>
      </c>
      <c r="DE428" s="223">
        <f t="shared" ca="1" si="958"/>
        <v>-3.1785126213952023E-4</v>
      </c>
      <c r="DF428" s="223">
        <f t="shared" ca="1" si="959"/>
        <v>-5.6646073607036641E-4</v>
      </c>
      <c r="DG428" s="223">
        <f t="shared" ca="1" si="960"/>
        <v>4.0119413583023259E-4</v>
      </c>
      <c r="DH428" s="223">
        <f t="shared" ca="1" si="961"/>
        <v>5.0743339302816996E-4</v>
      </c>
      <c r="DI428" s="223">
        <f t="shared" ca="1" si="962"/>
        <v>-4.7585236805826759E-4</v>
      </c>
      <c r="DJ428" s="223">
        <f t="shared" ca="1" si="963"/>
        <v>-4.3742164944001718E-4</v>
      </c>
      <c r="DK428" s="223">
        <f t="shared" ca="1" si="964"/>
        <v>5.4020983355847381E-4</v>
      </c>
      <c r="DL428" s="223">
        <f t="shared" ca="1" si="965"/>
        <v>3.579410481240576E-4</v>
      </c>
      <c r="DM428" s="223">
        <f t="shared" ca="1" si="966"/>
        <v>-5.9287338755778442E-4</v>
      </c>
      <c r="DN428" s="223">
        <f t="shared" ca="1" si="967"/>
        <v>-2.7071210407298178E-4</v>
      </c>
      <c r="DO428" s="223">
        <f t="shared" ca="1" si="968"/>
        <v>6.3270302315233777E-4</v>
      </c>
      <c r="DP428" s="223">
        <f t="shared" ca="1" si="969"/>
        <v>1.7762306050019534E-4</v>
      </c>
      <c r="DQ428" s="223">
        <f t="shared" ca="1" si="970"/>
        <v>-6.5883654901420551E-4</v>
      </c>
      <c r="DR428" s="223">
        <f t="shared" ca="1" si="971"/>
        <v>-8.0689014076710608E-5</v>
      </c>
      <c r="DS428" s="223">
        <f t="shared" ca="1" si="972"/>
        <v>6.7070825322988498E-4</v>
      </c>
      <c r="DT428" s="223">
        <f t="shared" ca="1" si="973"/>
        <v>-1.7991705826395999E-5</v>
      </c>
      <c r="DU428" s="223">
        <f t="shared" ca="1" si="974"/>
        <v>-6.6806114925482146E-4</v>
      </c>
      <c r="DV428" s="223">
        <f t="shared" ca="1" si="975"/>
        <v>1.1628295963204543E-4</v>
      </c>
      <c r="DW428" s="223">
        <f t="shared" ca="1" si="976"/>
        <v>6.5095253889600388E-4</v>
      </c>
      <c r="DX428" s="223">
        <f t="shared" ca="1" si="977"/>
        <v>-2.1205703852800826E-4</v>
      </c>
      <c r="DY428" s="223">
        <f t="shared" ca="1" si="978"/>
        <v>-6.1975277190090268E-4</v>
      </c>
      <c r="DZ428" s="223">
        <f t="shared" ca="1" si="979"/>
        <v>3.0324072293714188E-4</v>
      </c>
      <c r="EA428" s="223">
        <f t="shared" ca="1" si="980"/>
        <v>5.7513722900386305E-4</v>
      </c>
      <c r="EB428" s="223">
        <f t="shared" ca="1" si="981"/>
        <v>-3.8786016146032766E-4</v>
      </c>
      <c r="EC428" s="223">
        <f t="shared" ca="1" si="982"/>
        <v>-5.1807170197280892E-4</v>
      </c>
      <c r="ED428" s="223">
        <f t="shared" ca="1" si="983"/>
        <v>4.6408359879826429E-4</v>
      </c>
      <c r="EE428" s="223">
        <f t="shared" ca="1" si="984"/>
        <v>4.4979148713410503E-4</v>
      </c>
      <c r="EF428" s="223">
        <f t="shared" ca="1" si="985"/>
        <v>-5.3026102772199709E-4</v>
      </c>
      <c r="EG428" s="223">
        <f t="shared" ca="1" si="986"/>
        <v>-3.717746449375437E-4</v>
      </c>
      <c r="EH428" s="223">
        <f t="shared" ca="1" si="987"/>
        <v>5.8495990674650115E-4</v>
      </c>
      <c r="EI428" s="223">
        <f t="shared" ca="1" si="988"/>
        <v>2.857100044113246E-4</v>
      </c>
      <c r="EJ428" s="223">
        <f t="shared" ca="1" si="989"/>
        <v>-6.2699617032765053E-4</v>
      </c>
      <c r="EK428" s="223">
        <f t="shared" ca="1" si="990"/>
        <v>-1.9346060511368844E-4</v>
      </c>
      <c r="EL428" s="223">
        <f t="shared" ca="1" si="991"/>
        <v>6.55459860305485E-4</v>
      </c>
      <c r="EM428" s="223">
        <f t="shared" ca="1" si="992"/>
        <v>9.7023367952741148E-5</v>
      </c>
      <c r="EN428" s="223">
        <f t="shared" ca="1" si="993"/>
        <v>-6.6973482375031358E-4</v>
      </c>
      <c r="EO428" s="223">
        <f t="shared" ca="1" si="994"/>
        <v>1.5141321206461151E-6</v>
      </c>
      <c r="EP428" s="223">
        <f t="shared" ca="1" si="995"/>
        <v>6.6951205081293972E-4</v>
      </c>
      <c r="EQ428" s="223">
        <f t="shared" ca="1" si="996"/>
        <v>-1.0001885580617479E-4</v>
      </c>
      <c r="ER428" s="223">
        <f t="shared" ca="1" si="997"/>
        <v>-6.5479636385469932E-4</v>
      </c>
      <c r="ES428" s="223">
        <f t="shared" ca="1" si="998"/>
        <v>1.9635847331341818E-4</v>
      </c>
      <c r="ET428" s="223">
        <f t="shared" ca="1" si="999"/>
        <v>6.2590631305789999E-4</v>
      </c>
      <c r="EU428" s="223">
        <f t="shared" ca="1" si="1000"/>
        <v>-2.884475228621841E-4</v>
      </c>
      <c r="EV428" s="223">
        <f t="shared" ca="1" si="1001"/>
        <v>-5.8346728077638354E-4</v>
      </c>
      <c r="EW428" s="223">
        <f t="shared" ca="1" si="1002"/>
        <v>3.7429255463218466E-4</v>
      </c>
      <c r="EX428" s="223">
        <f t="shared" ca="1" si="1003"/>
        <v>5.2839794389614018E-4</v>
      </c>
      <c r="EY428" s="223">
        <f t="shared" ca="1" si="1004"/>
        <v>-4.5203528293154857E-4</v>
      </c>
      <c r="EZ428" s="223">
        <f t="shared" ca="1" si="1005"/>
        <v>-4.6189038725511595E-4</v>
      </c>
      <c r="FA428" s="223">
        <f t="shared" ca="1" si="1006"/>
        <v>5.1999281247015771E-4</v>
      </c>
      <c r="FB428" s="223">
        <f t="shared" ca="1" si="1007"/>
        <v>3.8538429860645278E-4</v>
      </c>
      <c r="FC428" s="223">
        <f t="shared" ca="1" si="1008"/>
        <v>-5.766940679604438E-4</v>
      </c>
      <c r="FD428" s="223">
        <f t="shared" ca="1" si="1009"/>
        <v>-3.0053580372639533E-4</v>
      </c>
      <c r="FE428" s="223">
        <f t="shared" ca="1" si="1010"/>
        <v>6.209116384548616E-4</v>
      </c>
      <c r="FF428" s="223">
        <f t="shared" ca="1" si="1011"/>
        <v>2.0918161629263725E-4</v>
      </c>
      <c r="FG428" s="223">
        <f t="shared" ca="1" si="1012"/>
        <v>-6.5168834708614768E-4</v>
      </c>
      <c r="FH428" s="223">
        <f t="shared" ca="1" si="1013"/>
        <v>-1.1329927857985431E-4</v>
      </c>
      <c r="FI428" s="223">
        <f t="shared" ca="1" si="1014"/>
        <v>6.6835797105591326E-4</v>
      </c>
      <c r="FJ428" s="223">
        <f t="shared" ca="1" si="1015"/>
        <v>1.4964353641695261E-5</v>
      </c>
      <c r="FK428" s="223">
        <f t="shared" ca="1" si="1016"/>
        <v>-6.705596633463178E-4</v>
      </c>
      <c r="FL428" s="223">
        <f t="shared" ca="1" si="1017"/>
        <v>8.369450436155018E-5</v>
      </c>
      <c r="FM428" s="223">
        <f t="shared" ca="1" si="1018"/>
        <v>6.5824576396822203E-4</v>
      </c>
      <c r="FN428" s="223">
        <f t="shared" ca="1" si="1019"/>
        <v>-1.8054162909683855E-4</v>
      </c>
      <c r="FO428" s="223">
        <f t="shared" ca="1" si="1020"/>
        <v>-6.3168283165606232E-4</v>
      </c>
      <c r="FP428" s="223">
        <f t="shared" ca="1" si="1021"/>
        <v>2.734805727851844E-4</v>
      </c>
      <c r="FQ428" s="223">
        <f t="shared" ca="1" si="1022"/>
        <v>5.9144587367619239E-4</v>
      </c>
      <c r="FR428" s="223">
        <f t="shared" ca="1" si="1023"/>
        <v>-3.6049948796483154E-4</v>
      </c>
      <c r="FS428" s="223">
        <f t="shared" ca="1" si="1024"/>
        <v>-5.3840589865612818E-4</v>
      </c>
      <c r="FT428" s="223">
        <f t="shared" ca="1" si="1025"/>
        <v>4.3971467791306847E-4</v>
      </c>
      <c r="FU428" s="223">
        <f t="shared" ca="1" si="1026"/>
        <v>4.7371106187805214E-4</v>
      </c>
      <c r="FV428" s="223">
        <f t="shared" ca="1" si="1027"/>
        <v>-5.0941137299187001E-4</v>
      </c>
      <c r="FW428" s="223">
        <f t="shared" ca="1" si="1028"/>
        <v>-3.9876181118432856E-4</v>
      </c>
      <c r="FX428" s="223">
        <f t="shared" ca="1" si="1029"/>
        <v>5.6808085023183686E-4</v>
      </c>
      <c r="FY428" s="223">
        <f t="shared" ca="1" si="1030"/>
        <v>3.1518057151107574E-4</v>
      </c>
      <c r="FZ428" s="223">
        <f t="shared" ca="1" si="1031"/>
        <v>-6.1445309262844142E-4</v>
      </c>
      <c r="GA428" s="223">
        <f t="shared" ca="1" si="1032"/>
        <v>-2.2477662428769968E-4</v>
      </c>
      <c r="GB428" s="223">
        <f t="shared" ca="1" si="1033"/>
        <v>6.4752428117471352E-4</v>
      </c>
      <c r="GC428" s="223">
        <f t="shared" ca="1" si="1034"/>
        <v>1.2950694195810265E-4</v>
      </c>
      <c r="GD428" s="223">
        <f t="shared" ca="1" si="1035"/>
        <v>-6.6657852451126106E-4</v>
      </c>
      <c r="GE428" s="223">
        <f t="shared" ca="1" si="1036"/>
        <v>-3.1433825436956127E-5</v>
      </c>
      <c r="GF428" s="223">
        <f t="shared" ca="1" si="1037"/>
        <v>6.7120335581233488E-4</v>
      </c>
      <c r="GG428" s="223">
        <f t="shared" ca="1" si="1038"/>
        <v>-6.7319738476999478E-5</v>
      </c>
      <c r="GH428" s="223">
        <f t="shared" ca="1" si="1039"/>
        <v>-6.612986614469281E-4</v>
      </c>
      <c r="GI428" s="223">
        <f t="shared" ca="1" si="1040"/>
        <v>1.646160333537588E-4</v>
      </c>
      <c r="GJ428" s="223">
        <f t="shared" ca="1" si="1041"/>
        <v>6.3707884813656479E-4</v>
      </c>
      <c r="GK428" s="223">
        <f t="shared" ca="1" si="1042"/>
        <v>-2.583488882372711E-4</v>
      </c>
      <c r="GL428" s="223">
        <f t="shared" ca="1" si="1043"/>
        <v>-5.9906820169730276E-4</v>
      </c>
      <c r="GM428" s="223">
        <f t="shared" ca="1" si="1044"/>
        <v>3.4648926988585613E-4</v>
      </c>
      <c r="GN428" s="223">
        <f t="shared" ca="1" si="1045"/>
        <v>5.4808953783507008E-4</v>
      </c>
      <c r="GO428" s="223">
        <f t="shared" ca="1" si="1046"/>
        <v>-4.2712920521463337E-4</v>
      </c>
      <c r="GP428" s="223">
        <f t="shared" ca="1" si="1047"/>
        <v>-4.8524639067048359E-4</v>
      </c>
      <c r="GQ428" s="223">
        <f t="shared" ca="1" si="1048"/>
        <v>4.9852308315059758E-4</v>
      </c>
      <c r="GR428" s="223">
        <f t="shared" ca="1" si="1049"/>
        <v>4.1189912455782659E-4</v>
      </c>
      <c r="GS428" s="223">
        <f t="shared" ca="1" si="1050"/>
        <v>-5.5912544184095103E-4</v>
      </c>
      <c r="GT428" s="223">
        <f t="shared" ca="1" si="1051"/>
        <v>-3.2963548630480491E-4</v>
      </c>
      <c r="GU428" s="223">
        <f t="shared" ca="1" si="1052"/>
        <v>6.0762442323491854E-4</v>
      </c>
      <c r="GV428" s="223">
        <f t="shared" ca="1" si="1053"/>
        <v>2.402362352492665E-4</v>
      </c>
      <c r="GW428" s="223">
        <f t="shared" ca="1" si="1054"/>
        <v>-6.4297017084879158E-4</v>
      </c>
      <c r="GX428" s="223">
        <f t="shared" ca="1" si="1055"/>
        <v>-1.4563659519709185E-4</v>
      </c>
      <c r="GY428" s="223">
        <f t="shared" ca="1" si="1056"/>
        <v>6.6439755598842452E-4</v>
      </c>
      <c r="GZ428" s="223">
        <f t="shared" ca="1" si="1057"/>
        <v>4.7884362671122129E-5</v>
      </c>
      <c r="HA428" s="223">
        <f t="shared" ca="1" si="1058"/>
        <v>-6.7144274047472208E-4</v>
      </c>
      <c r="HB428" s="223">
        <f t="shared" ca="1" si="1059"/>
        <v>5.0904421699237269E-5</v>
      </c>
      <c r="HC428" s="223">
        <f t="shared" ca="1" si="1060"/>
        <v>6.6395321733952756E-4</v>
      </c>
      <c r="HD428" s="223">
        <f t="shared" ca="1" si="1061"/>
        <v>-1.485912790676138E-4</v>
      </c>
      <c r="HE428" s="223">
        <f t="shared" ca="1" si="1062"/>
        <v>-6.4209111214087462E-4</v>
      </c>
      <c r="HF428" s="223">
        <f t="shared" ca="1" si="1063"/>
        <v>2.4306158397933571E-4</v>
      </c>
      <c r="HG428" s="223">
        <f t="shared" ca="1" si="1064"/>
        <v>6.0632967343431283E-4</v>
      </c>
      <c r="HH428" s="223">
        <f t="shared" ca="1" si="1065"/>
        <v>-3.3227033962676959E-4</v>
      </c>
      <c r="HI428" s="223">
        <f t="shared" ca="1" si="1066"/>
        <v>-5.5744302837078632E-4</v>
      </c>
      <c r="HJ428" s="223">
        <f t="shared" ca="1" si="1067"/>
        <v>4.1428644585433737E-4</v>
      </c>
      <c r="HK428" s="223">
        <f t="shared" ca="1" si="1068"/>
        <v>4.9648942518173294E-4</v>
      </c>
      <c r="HL428" s="223">
        <f t="shared" ca="1" si="1069"/>
        <v>-4.8733450164501342E-4</v>
      </c>
      <c r="HM428" s="223">
        <f t="shared" ca="1" si="1070"/>
        <v>-4.2478832530056128E-4</v>
      </c>
      <c r="HN428" s="223">
        <f t="shared" ca="1" si="1071"/>
        <v>5.4983323719096837E-4</v>
      </c>
      <c r="HO428" s="223">
        <f t="shared" ca="1" si="1072"/>
        <v>3.4389184100748222E-4</v>
      </c>
      <c r="HP428" s="223">
        <f t="shared" ca="1" si="1073"/>
        <v>-6.0042974360936352E-4</v>
      </c>
      <c r="HQ428" s="223">
        <f t="shared" ca="1" si="1074"/>
        <v>-2.5555113688573042E-4</v>
      </c>
      <c r="HR428" s="223">
        <f t="shared" ca="1" si="1075"/>
        <v>6.3802875933416457E-4</v>
      </c>
      <c r="HS428" s="223">
        <f t="shared" ca="1" si="1076"/>
        <v>1.6167852239680009E-4</v>
      </c>
      <c r="HT428" s="223">
        <f t="shared" ca="1" si="1077"/>
        <v>-6.6181637922128E-4</v>
      </c>
      <c r="HU428" s="223">
        <f t="shared" ca="1" si="1078"/>
        <v>-6.4306056155764857E-5</v>
      </c>
      <c r="HV428" s="223">
        <f t="shared" ca="1" si="1079"/>
        <v>6.7127767313710765E-4</v>
      </c>
      <c r="HW428" s="223">
        <f t="shared" ca="1" si="1080"/>
        <v>-3.4458442001320487E-5</v>
      </c>
      <c r="HX428" s="223">
        <f t="shared" ca="1" si="1081"/>
        <v>-6.6620783264080617E-4</v>
      </c>
      <c r="HY428" s="223">
        <f t="shared" ca="1" si="1082"/>
        <v>1.3247701895110705E-4</v>
      </c>
      <c r="HZ428" s="223">
        <f t="shared" ca="1" si="1083"/>
        <v>6.4671660446856318E-4</v>
      </c>
      <c r="IA428" s="223">
        <f t="shared" ca="1" si="1084"/>
        <v>-2.2762786851186894E-4</v>
      </c>
      <c r="IB428" s="223">
        <f t="shared" ca="1" si="1085"/>
        <v>-6.1322591484815677E-4</v>
      </c>
      <c r="IC428" s="223">
        <f t="shared" ca="1" si="1086"/>
        <v>3.1785126213951329E-4</v>
      </c>
      <c r="ID428" s="223">
        <f t="shared" ca="1" si="1087"/>
        <v>5.6646073607037075E-4</v>
      </c>
      <c r="IE428" s="223">
        <f t="shared" ca="1" si="1088"/>
        <v>-8.2802633390123971E-4</v>
      </c>
      <c r="IF428" s="223">
        <f t="shared" ca="1" si="1089"/>
        <v>-5.0743339302818764E-4</v>
      </c>
      <c r="IG428" s="223">
        <f t="shared" ca="1" si="1090"/>
        <v>4.758523680582755E-4</v>
      </c>
      <c r="IH428" s="223">
        <f t="shared" ca="1" si="1091"/>
        <v>4.374216494400232E-4</v>
      </c>
      <c r="II428" s="223">
        <f t="shared" ca="1" si="1092"/>
        <v>-5.4020983355846926E-4</v>
      </c>
      <c r="IJ428" s="223">
        <f t="shared" ca="1" si="1093"/>
        <v>-3.5794104812408043E-4</v>
      </c>
      <c r="IK428" s="223">
        <f t="shared" ca="1" si="1094"/>
        <v>5.9287338755777174E-4</v>
      </c>
      <c r="IL428" s="223">
        <f t="shared" ca="1" si="1095"/>
        <v>2.7071210407297159E-4</v>
      </c>
      <c r="IM428" s="223">
        <f t="shared" ca="1" si="1096"/>
        <v>-6.3270302315233506E-4</v>
      </c>
      <c r="IN428" s="223">
        <f t="shared" ca="1" si="1097"/>
        <v>-1.776230605002029E-4</v>
      </c>
      <c r="IO428" s="223">
        <f t="shared" ca="1" si="1098"/>
        <v>6.5883654901420041E-4</v>
      </c>
      <c r="IP428" s="223">
        <f t="shared" ca="1" si="1099"/>
        <v>8.0689014076699495E-5</v>
      </c>
      <c r="IQ428" s="223">
        <f t="shared" ca="1" si="1100"/>
        <v>-6.7070825322988552E-4</v>
      </c>
      <c r="IR428" s="223">
        <f t="shared" ca="1" si="1101"/>
        <v>1.7991705826388084E-5</v>
      </c>
      <c r="IS428" s="223">
        <f t="shared" ca="1" si="1102"/>
        <v>6.6806114925482222E-4</v>
      </c>
      <c r="IT428" s="223">
        <f t="shared" ca="1" si="1103"/>
        <v>-1.1628295963201886E-4</v>
      </c>
      <c r="IU428" s="223">
        <f t="shared" ca="1" si="1104"/>
        <v>-6.5095253889600117E-4</v>
      </c>
      <c r="IV428" s="223">
        <f t="shared" ca="1" si="1105"/>
        <v>2.1205703852800078E-4</v>
      </c>
      <c r="IW428" s="223">
        <f t="shared" ca="1" si="1106"/>
        <v>6.1975277190090571E-4</v>
      </c>
      <c r="IX428" s="223">
        <f t="shared" ca="1" si="1107"/>
        <v>-3.0324072293713483E-4</v>
      </c>
      <c r="IY428" s="223">
        <f t="shared" ca="1" si="1108"/>
        <v>-5.7513722900387693E-4</v>
      </c>
      <c r="IZ428" s="223">
        <f t="shared" ca="1" si="1109"/>
        <v>3.8786016146033682E-4</v>
      </c>
      <c r="JA428" s="223">
        <f t="shared" ca="1" si="1110"/>
        <v>5.1807170197281391E-4</v>
      </c>
      <c r="JB428" s="223">
        <f t="shared" ca="1" si="1111"/>
        <v>-4.6408359879825854E-4</v>
      </c>
    </row>
    <row r="429" spans="2:262">
      <c r="B429" s="230">
        <v>68</v>
      </c>
      <c r="C429" s="229">
        <f t="shared" si="1112"/>
        <v>1.3281250000000007E-3</v>
      </c>
      <c r="D429" s="226">
        <f t="shared" ca="1" si="855"/>
        <v>49.890890680297282</v>
      </c>
      <c r="E429" s="225">
        <f ca="1">BV361</f>
        <v>-0.10910931970271504</v>
      </c>
      <c r="F429" s="224">
        <v>68</v>
      </c>
      <c r="G429" s="223">
        <f t="shared" ca="1" si="856"/>
        <v>-2.0875037989702742E-4</v>
      </c>
      <c r="H429" s="223">
        <f t="shared" ca="1" si="857"/>
        <v>2.4251435202042205E-4</v>
      </c>
      <c r="I429" s="223">
        <f t="shared" ca="1" si="858"/>
        <v>1.612092533491909E-4</v>
      </c>
      <c r="J429" s="223">
        <f t="shared" ca="1" si="859"/>
        <v>-2.7411689203632477E-4</v>
      </c>
      <c r="K429" s="223">
        <f t="shared" ca="1" si="860"/>
        <v>-1.0747294560233622E-4</v>
      </c>
      <c r="L429" s="223">
        <f t="shared" ca="1" si="861"/>
        <v>2.9518527361779563E-4</v>
      </c>
      <c r="M429" s="223">
        <f t="shared" ca="1" si="862"/>
        <v>4.9606512827505504E-5</v>
      </c>
      <c r="N429" s="223">
        <f t="shared" ca="1" si="863"/>
        <v>-3.0490985067594312E-4</v>
      </c>
      <c r="O429" s="223">
        <f t="shared" ca="1" si="864"/>
        <v>1.0166270415632822E-5</v>
      </c>
      <c r="P429" s="223">
        <f t="shared" ca="1" si="865"/>
        <v>3.0291691316802847E-4</v>
      </c>
      <c r="Q429" s="223">
        <f t="shared" ca="1" si="866"/>
        <v>-6.9548369588009047E-5</v>
      </c>
      <c r="R429" s="223">
        <f t="shared" ca="1" si="867"/>
        <v>-2.892830485648282E-4</v>
      </c>
      <c r="S429" s="223">
        <f t="shared" ca="1" si="868"/>
        <v>1.2625776392029259E-4</v>
      </c>
      <c r="T429" s="223">
        <f t="shared" ca="1" si="869"/>
        <v>2.6453219863708453E-4</v>
      </c>
      <c r="U429" s="223">
        <f t="shared" ca="1" si="870"/>
        <v>-1.7811514319128902E-4</v>
      </c>
      <c r="V429" s="223">
        <f t="shared" ca="1" si="871"/>
        <v>-2.2961552466708386E-4</v>
      </c>
      <c r="W429" s="223">
        <f t="shared" ca="1" si="872"/>
        <v>2.2312765739756815E-4</v>
      </c>
      <c r="X429" s="223">
        <f t="shared" ca="1" si="873"/>
        <v>1.8587485485399696E-4</v>
      </c>
      <c r="Y429" s="223">
        <f t="shared" ca="1" si="874"/>
        <v>-2.5956550086148977E-4</v>
      </c>
      <c r="Z429" s="223">
        <f t="shared" ca="1" si="875"/>
        <v>-1.3499111860869057E-4</v>
      </c>
      <c r="AA429" s="223">
        <f t="shared" ca="1" si="876"/>
        <v>2.8602838769331475E-4</v>
      </c>
      <c r="AB429" s="223">
        <f t="shared" ca="1" si="877"/>
        <v>7.8919749379142705E-5</v>
      </c>
      <c r="AC429" s="223">
        <f t="shared" ca="1" si="878"/>
        <v>-3.0149936399265274E-4</v>
      </c>
      <c r="AD429" s="223">
        <f t="shared" ca="1" si="879"/>
        <v>-1.9815538439659598E-5</v>
      </c>
      <c r="AE429" s="223">
        <f t="shared" ca="1" si="880"/>
        <v>3.0538388881654489E-4</v>
      </c>
      <c r="AF429" s="223">
        <f t="shared" ca="1" si="881"/>
        <v>-4.0050172529375495E-5</v>
      </c>
      <c r="AG429" s="223">
        <f t="shared" ca="1" si="882"/>
        <v>-2.9753268205447522E-4</v>
      </c>
      <c r="AH429" s="223">
        <f t="shared" ca="1" si="883"/>
        <v>9.8376777828504332E-5</v>
      </c>
      <c r="AI429" s="223">
        <f t="shared" ca="1" si="884"/>
        <v>2.7824746117930212E-4</v>
      </c>
      <c r="AJ429" s="223">
        <f t="shared" ca="1" si="885"/>
        <v>-1.5292281872601436E-4</v>
      </c>
      <c r="AK429" s="223">
        <f t="shared" ca="1" si="886"/>
        <v>-2.482693464139821E-4</v>
      </c>
      <c r="AL429" s="223">
        <f t="shared" ca="1" si="887"/>
        <v>2.0159212145999032E-4</v>
      </c>
      <c r="AM429" s="223">
        <f t="shared" ca="1" si="888"/>
        <v>2.0875037989702755E-4</v>
      </c>
      <c r="AN429" s="223">
        <f t="shared" ca="1" si="889"/>
        <v>-2.4251435202042281E-4</v>
      </c>
      <c r="AO429" s="223">
        <f t="shared" ca="1" si="890"/>
        <v>-1.6120925334919055E-4</v>
      </c>
      <c r="AP429" s="223">
        <f t="shared" ca="1" si="891"/>
        <v>2.7411689203632472E-4</v>
      </c>
      <c r="AQ429" s="223">
        <f t="shared" ca="1" si="892"/>
        <v>1.0747294560233476E-4</v>
      </c>
      <c r="AR429" s="223">
        <f t="shared" ca="1" si="893"/>
        <v>-2.9518527361779574E-4</v>
      </c>
      <c r="AS429" s="223">
        <f t="shared" ca="1" si="894"/>
        <v>-4.9606512827503444E-5</v>
      </c>
      <c r="AT429" s="223">
        <f t="shared" ca="1" si="895"/>
        <v>3.0490985067594312E-4</v>
      </c>
      <c r="AU429" s="223">
        <f t="shared" ca="1" si="896"/>
        <v>-1.0166270415633798E-5</v>
      </c>
      <c r="AV429" s="223">
        <f t="shared" ca="1" si="897"/>
        <v>-3.0291691316802814E-4</v>
      </c>
      <c r="AW429" s="223">
        <f t="shared" ca="1" si="898"/>
        <v>6.9548369588008437E-5</v>
      </c>
      <c r="AX429" s="223">
        <f t="shared" ca="1" si="899"/>
        <v>2.8928304856482804E-4</v>
      </c>
      <c r="AY429" s="223">
        <f t="shared" ca="1" si="900"/>
        <v>-1.2625776392029498E-4</v>
      </c>
      <c r="AZ429" s="223">
        <f t="shared" ca="1" si="901"/>
        <v>-2.645321986370848E-4</v>
      </c>
      <c r="BA429" s="223">
        <f t="shared" ca="1" si="902"/>
        <v>1.7811514319129027E-4</v>
      </c>
      <c r="BB429" s="223">
        <f t="shared" ca="1" si="903"/>
        <v>2.2961552466708212E-4</v>
      </c>
      <c r="BC429" s="223">
        <f t="shared" ca="1" si="904"/>
        <v>-2.2312765739756772E-4</v>
      </c>
      <c r="BD429" s="223">
        <f t="shared" ca="1" si="905"/>
        <v>-1.8587485485399574E-4</v>
      </c>
      <c r="BE429" s="223">
        <f t="shared" ca="1" si="906"/>
        <v>2.5956550086148891E-4</v>
      </c>
      <c r="BF429" s="223">
        <f t="shared" ca="1" si="907"/>
        <v>1.3499111860869019E-4</v>
      </c>
      <c r="BG429" s="223">
        <f t="shared" ca="1" si="908"/>
        <v>-2.8602838769331486E-4</v>
      </c>
      <c r="BH429" s="223">
        <f t="shared" ca="1" si="909"/>
        <v>-7.8919749379144371E-5</v>
      </c>
      <c r="BI429" s="223">
        <f t="shared" ca="1" si="910"/>
        <v>3.0149936399265285E-4</v>
      </c>
      <c r="BJ429" s="223">
        <f t="shared" ca="1" si="911"/>
        <v>1.9815538439659137E-5</v>
      </c>
      <c r="BK429" s="223">
        <f t="shared" ca="1" si="912"/>
        <v>-3.0538388881654494E-4</v>
      </c>
      <c r="BL429" s="223">
        <f t="shared" ca="1" si="913"/>
        <v>4.0050172529375956E-5</v>
      </c>
      <c r="BM429" s="223">
        <f t="shared" ca="1" si="914"/>
        <v>2.9753268205447462E-4</v>
      </c>
      <c r="BN429" s="223">
        <f t="shared" ca="1" si="915"/>
        <v>-9.8376777828502706E-5</v>
      </c>
      <c r="BO429" s="223">
        <f t="shared" ca="1" si="916"/>
        <v>-2.7824746117930191E-4</v>
      </c>
      <c r="BP429" s="223">
        <f t="shared" ca="1" si="917"/>
        <v>1.5292281872601667E-4</v>
      </c>
      <c r="BQ429" s="223">
        <f t="shared" ca="1" si="918"/>
        <v>2.4826934641398307E-4</v>
      </c>
      <c r="BR429" s="223">
        <f t="shared" ca="1" si="919"/>
        <v>-2.0159212145999067E-4</v>
      </c>
      <c r="BS429" s="223">
        <f t="shared" ca="1" si="920"/>
        <v>-2.0875037989702565E-4</v>
      </c>
      <c r="BT429" s="223">
        <f t="shared" ca="1" si="921"/>
        <v>2.4251435202042181E-4</v>
      </c>
      <c r="BU429" s="223">
        <f t="shared" ca="1" si="922"/>
        <v>1.6120925334919015E-4</v>
      </c>
      <c r="BV429" s="223">
        <f t="shared" ca="1" si="923"/>
        <v>-2.7411689203632586E-4</v>
      </c>
      <c r="BW429" s="223">
        <f t="shared" ca="1" si="924"/>
        <v>-1.0747294560233639E-4</v>
      </c>
      <c r="BX429" s="223">
        <f t="shared" ca="1" si="925"/>
        <v>2.9518527361779585E-4</v>
      </c>
      <c r="BY429" s="223">
        <f t="shared" ca="1" si="926"/>
        <v>4.9606512827503037E-5</v>
      </c>
      <c r="BZ429" s="223">
        <f t="shared" ca="1" si="927"/>
        <v>-3.0490985067594312E-4</v>
      </c>
      <c r="CA429" s="223">
        <f t="shared" ca="1" si="928"/>
        <v>1.0166270415634259E-5</v>
      </c>
      <c r="CB429" s="223">
        <f t="shared" ca="1" si="929"/>
        <v>3.0291691316802804E-4</v>
      </c>
      <c r="CC429" s="223">
        <f t="shared" ca="1" si="930"/>
        <v>-6.9548369588008857E-5</v>
      </c>
      <c r="CD429" s="223">
        <f t="shared" ca="1" si="931"/>
        <v>-2.8928304856482793E-4</v>
      </c>
      <c r="CE429" s="223">
        <f t="shared" ca="1" si="932"/>
        <v>1.2625776392029536E-4</v>
      </c>
      <c r="CF429" s="223">
        <f t="shared" ca="1" si="933"/>
        <v>2.6453219863708242E-4</v>
      </c>
      <c r="CG429" s="223">
        <f t="shared" ca="1" si="934"/>
        <v>-1.7811514319128713E-4</v>
      </c>
      <c r="CH429" s="223">
        <f t="shared" ca="1" si="935"/>
        <v>-2.296155246670847E-4</v>
      </c>
      <c r="CI429" s="223">
        <f t="shared" ca="1" si="936"/>
        <v>2.2312765739756802E-4</v>
      </c>
      <c r="CJ429" s="223">
        <f t="shared" ca="1" si="937"/>
        <v>1.8587485485399541E-4</v>
      </c>
      <c r="CK429" s="223">
        <f t="shared" ca="1" si="938"/>
        <v>-2.595655008614914E-4</v>
      </c>
      <c r="CL429" s="223">
        <f t="shared" ca="1" si="939"/>
        <v>-1.3499111860868586E-4</v>
      </c>
      <c r="CM429" s="223">
        <f t="shared" ca="1" si="940"/>
        <v>2.8602838769331351E-4</v>
      </c>
      <c r="CN429" s="223">
        <f t="shared" ca="1" si="941"/>
        <v>7.8919749379143911E-5</v>
      </c>
      <c r="CO429" s="223">
        <f t="shared" ca="1" si="942"/>
        <v>-3.0149936399265291E-4</v>
      </c>
      <c r="CP429" s="223">
        <f t="shared" ca="1" si="943"/>
        <v>-1.9815538439658703E-5</v>
      </c>
      <c r="CQ429" s="223">
        <f t="shared" ca="1" si="944"/>
        <v>3.0538388881654478E-4</v>
      </c>
      <c r="CR429" s="223">
        <f t="shared" ca="1" si="945"/>
        <v>-4.0050172529380699E-5</v>
      </c>
      <c r="CS429" s="223">
        <f t="shared" ca="1" si="946"/>
        <v>-2.9753268205447549E-4</v>
      </c>
      <c r="CT429" s="223">
        <f t="shared" ca="1" si="947"/>
        <v>9.8376777828503126E-5</v>
      </c>
      <c r="CU429" s="223">
        <f t="shared" ca="1" si="948"/>
        <v>2.7824746117930175E-4</v>
      </c>
      <c r="CV429" s="223">
        <f t="shared" ca="1" si="949"/>
        <v>-1.5292281872601705E-4</v>
      </c>
      <c r="CW429" s="223">
        <f t="shared" ca="1" si="950"/>
        <v>-2.4826934641398031E-4</v>
      </c>
      <c r="CX429" s="223">
        <f t="shared" ca="1" si="951"/>
        <v>2.0159212145999427E-4</v>
      </c>
      <c r="CY429" s="223">
        <f t="shared" ca="1" si="952"/>
        <v>2.0875037989702847E-4</v>
      </c>
      <c r="CZ429" s="223">
        <f t="shared" ca="1" si="953"/>
        <v>-2.4251435202042205E-4</v>
      </c>
      <c r="DA429" s="223">
        <f t="shared" ca="1" si="954"/>
        <v>-1.6120925334918977E-4</v>
      </c>
      <c r="DB429" s="223">
        <f t="shared" ca="1" si="955"/>
        <v>2.7411689203632607E-4</v>
      </c>
      <c r="DC429" s="223">
        <f t="shared" ca="1" si="956"/>
        <v>1.0747294560233193E-4</v>
      </c>
      <c r="DD429" s="223">
        <f t="shared" ca="1" si="957"/>
        <v>-2.9518527361779487E-4</v>
      </c>
      <c r="DE429" s="223">
        <f t="shared" ca="1" si="958"/>
        <v>-4.9606512827506859E-5</v>
      </c>
      <c r="DF429" s="223">
        <f t="shared" ca="1" si="959"/>
        <v>3.0490985067594312E-4</v>
      </c>
      <c r="DG429" s="223">
        <f t="shared" ca="1" si="960"/>
        <v>-1.0166270415634719E-5</v>
      </c>
      <c r="DH429" s="223">
        <f t="shared" ca="1" si="961"/>
        <v>-3.0291691316802798E-4</v>
      </c>
      <c r="DI429" s="223">
        <f t="shared" ca="1" si="962"/>
        <v>6.9548369588013533E-5</v>
      </c>
      <c r="DJ429" s="223">
        <f t="shared" ca="1" si="963"/>
        <v>2.8928304856482918E-4</v>
      </c>
      <c r="DK429" s="223">
        <f t="shared" ca="1" si="964"/>
        <v>-1.2625776392029183E-4</v>
      </c>
      <c r="DL429" s="223">
        <f t="shared" ca="1" si="965"/>
        <v>-2.6453219863708437E-4</v>
      </c>
      <c r="DM429" s="223">
        <f t="shared" ca="1" si="966"/>
        <v>1.7811514319129103E-4</v>
      </c>
      <c r="DN429" s="223">
        <f t="shared" ca="1" si="967"/>
        <v>2.2961552466708153E-4</v>
      </c>
      <c r="DO429" s="223">
        <f t="shared" ca="1" si="968"/>
        <v>-2.231276573975713E-4</v>
      </c>
      <c r="DP429" s="223">
        <f t="shared" ca="1" si="969"/>
        <v>-1.858748548539985E-4</v>
      </c>
      <c r="DQ429" s="223">
        <f t="shared" ca="1" si="970"/>
        <v>2.5956550086148934E-4</v>
      </c>
      <c r="DR429" s="223">
        <f t="shared" ca="1" si="971"/>
        <v>1.3499111860868938E-4</v>
      </c>
      <c r="DS429" s="223">
        <f t="shared" ca="1" si="972"/>
        <v>-2.8602838769331519E-4</v>
      </c>
      <c r="DT429" s="223">
        <f t="shared" ca="1" si="973"/>
        <v>-7.8919749379139289E-5</v>
      </c>
      <c r="DU429" s="223">
        <f t="shared" ca="1" si="974"/>
        <v>3.0149936399265372E-4</v>
      </c>
      <c r="DV429" s="223">
        <f t="shared" ca="1" si="975"/>
        <v>1.9815538439662552E-5</v>
      </c>
      <c r="DW429" s="223">
        <f t="shared" ca="1" si="976"/>
        <v>-3.0538388881654489E-4</v>
      </c>
      <c r="DX429" s="223">
        <f t="shared" ca="1" si="977"/>
        <v>4.0050172529376851E-5</v>
      </c>
      <c r="DY429" s="223">
        <f t="shared" ca="1" si="978"/>
        <v>2.9753268205447441E-4</v>
      </c>
      <c r="DZ429" s="223">
        <f t="shared" ca="1" si="979"/>
        <v>-9.837677782850768E-5</v>
      </c>
      <c r="EA429" s="223">
        <f t="shared" ca="1" si="980"/>
        <v>-2.7824746117929974E-4</v>
      </c>
      <c r="EB429" s="223">
        <f t="shared" ca="1" si="981"/>
        <v>1.5292281872601366E-4</v>
      </c>
      <c r="EC429" s="223">
        <f t="shared" ca="1" si="982"/>
        <v>2.4826934641398253E-4</v>
      </c>
      <c r="ED429" s="223">
        <f t="shared" ca="1" si="983"/>
        <v>-2.0159212145999135E-4</v>
      </c>
      <c r="EE429" s="223">
        <f t="shared" ca="1" si="984"/>
        <v>-2.0875037989702498E-4</v>
      </c>
      <c r="EF429" s="223">
        <f t="shared" ca="1" si="985"/>
        <v>2.4251435202042498E-4</v>
      </c>
      <c r="EG429" s="223">
        <f t="shared" ca="1" si="986"/>
        <v>1.6120925334919307E-4</v>
      </c>
      <c r="EH429" s="223">
        <f t="shared" ca="1" si="987"/>
        <v>-2.7411689203632439E-4</v>
      </c>
      <c r="EI429" s="223">
        <f t="shared" ca="1" si="988"/>
        <v>-1.0747294560233557E-4</v>
      </c>
      <c r="EJ429" s="223">
        <f t="shared" ca="1" si="989"/>
        <v>2.9518527361779612E-4</v>
      </c>
      <c r="EK429" s="223">
        <f t="shared" ca="1" si="990"/>
        <v>4.9606512827502143E-5</v>
      </c>
      <c r="EL429" s="223">
        <f t="shared" ca="1" si="991"/>
        <v>-3.0490985067594344E-4</v>
      </c>
      <c r="EM429" s="223">
        <f t="shared" ca="1" si="992"/>
        <v>1.0166270415630816E-5</v>
      </c>
      <c r="EN429" s="223">
        <f t="shared" ca="1" si="993"/>
        <v>3.0291691316802852E-4</v>
      </c>
      <c r="EO429" s="223">
        <f t="shared" ca="1" si="994"/>
        <v>-6.9548369588009738E-5</v>
      </c>
      <c r="EP429" s="223">
        <f t="shared" ca="1" si="995"/>
        <v>-2.892830485648276E-4</v>
      </c>
      <c r="EQ429" s="223">
        <f t="shared" ca="1" si="996"/>
        <v>1.262577639202962E-4</v>
      </c>
      <c r="ER429" s="223">
        <f t="shared" ca="1" si="997"/>
        <v>2.6453219863708198E-4</v>
      </c>
      <c r="ES429" s="223">
        <f t="shared" ca="1" si="998"/>
        <v>-1.7811514319128786E-4</v>
      </c>
      <c r="ET429" s="223">
        <f t="shared" ca="1" si="999"/>
        <v>-2.296155246670841E-4</v>
      </c>
      <c r="EU429" s="223">
        <f t="shared" ca="1" si="1000"/>
        <v>2.2312765739756867E-4</v>
      </c>
      <c r="EV429" s="223">
        <f t="shared" ca="1" si="1001"/>
        <v>1.8587485485399468E-4</v>
      </c>
      <c r="EW429" s="223">
        <f t="shared" ca="1" si="1002"/>
        <v>-2.5956550086149183E-4</v>
      </c>
      <c r="EX429" s="223">
        <f t="shared" ca="1" si="1003"/>
        <v>-1.349911186086851E-4</v>
      </c>
      <c r="EY429" s="223">
        <f t="shared" ca="1" si="1004"/>
        <v>2.8602838769331383E-4</v>
      </c>
      <c r="EZ429" s="223">
        <f t="shared" ca="1" si="1005"/>
        <v>7.8919749379143057E-5</v>
      </c>
      <c r="FA429" s="223">
        <f t="shared" ca="1" si="1006"/>
        <v>-3.0149936399265307E-4</v>
      </c>
      <c r="FB429" s="223">
        <f t="shared" ca="1" si="1007"/>
        <v>-1.9815538439657782E-5</v>
      </c>
      <c r="FC429" s="223">
        <f t="shared" ca="1" si="1008"/>
        <v>3.0538388881654467E-4</v>
      </c>
      <c r="FD429" s="223">
        <f t="shared" ca="1" si="1009"/>
        <v>-4.0050172529381594E-5</v>
      </c>
      <c r="FE429" s="223">
        <f t="shared" ca="1" si="1010"/>
        <v>-2.9753268205447332E-4</v>
      </c>
      <c r="FF429" s="223">
        <f t="shared" ca="1" si="1011"/>
        <v>9.8376777828512193E-5</v>
      </c>
      <c r="FG429" s="223">
        <f t="shared" ca="1" si="1012"/>
        <v>2.7824746117929779E-4</v>
      </c>
      <c r="FH429" s="223">
        <f t="shared" ca="1" si="1013"/>
        <v>-1.529228187260103E-4</v>
      </c>
      <c r="FI429" s="223">
        <f t="shared" ca="1" si="1014"/>
        <v>-2.4826934641398481E-4</v>
      </c>
      <c r="FJ429" s="223">
        <f t="shared" ca="1" si="1015"/>
        <v>2.0159212145998842E-4</v>
      </c>
      <c r="FK429" s="223">
        <f t="shared" ca="1" si="1016"/>
        <v>2.0875037989702782E-4</v>
      </c>
      <c r="FL429" s="223">
        <f t="shared" ca="1" si="1017"/>
        <v>-2.4251435202042259E-4</v>
      </c>
      <c r="FM429" s="223">
        <f t="shared" ca="1" si="1018"/>
        <v>-1.6120925334918903E-4</v>
      </c>
      <c r="FN429" s="223">
        <f t="shared" ca="1" si="1019"/>
        <v>2.7411689203632645E-4</v>
      </c>
      <c r="FO429" s="223">
        <f t="shared" ca="1" si="1020"/>
        <v>1.0747294560233107E-4</v>
      </c>
      <c r="FP429" s="223">
        <f t="shared" ca="1" si="1021"/>
        <v>-2.9518527361779737E-4</v>
      </c>
      <c r="FQ429" s="223">
        <f t="shared" ca="1" si="1022"/>
        <v>-4.9606512827497399E-5</v>
      </c>
      <c r="FR429" s="223">
        <f t="shared" ca="1" si="1023"/>
        <v>3.0490985067594377E-4</v>
      </c>
      <c r="FS429" s="223">
        <f t="shared" ca="1" si="1024"/>
        <v>-1.0166270415626913E-5</v>
      </c>
      <c r="FT429" s="223">
        <f t="shared" ca="1" si="1025"/>
        <v>-3.0291691316802901E-4</v>
      </c>
      <c r="FU429" s="223">
        <f t="shared" ca="1" si="1026"/>
        <v>6.9548369588005971E-5</v>
      </c>
      <c r="FV429" s="223">
        <f t="shared" ca="1" si="1027"/>
        <v>2.892830485648289E-4</v>
      </c>
      <c r="FW429" s="223">
        <f t="shared" ca="1" si="1028"/>
        <v>-1.2625776392029265E-4</v>
      </c>
      <c r="FX429" s="223">
        <f t="shared" ca="1" si="1029"/>
        <v>-2.6453219863708393E-4</v>
      </c>
      <c r="FY429" s="223">
        <f t="shared" ca="1" si="1030"/>
        <v>1.7811514319129173E-4</v>
      </c>
      <c r="FZ429" s="223">
        <f t="shared" ca="1" si="1031"/>
        <v>2.2961552466708093E-4</v>
      </c>
      <c r="GA429" s="223">
        <f t="shared" ca="1" si="1032"/>
        <v>-2.2312765739757192E-4</v>
      </c>
      <c r="GB429" s="223">
        <f t="shared" ca="1" si="1033"/>
        <v>-1.8587485485399089E-4</v>
      </c>
      <c r="GC429" s="223">
        <f t="shared" ca="1" si="1034"/>
        <v>2.5956550086149438E-4</v>
      </c>
      <c r="GD429" s="223">
        <f t="shared" ca="1" si="1035"/>
        <v>1.3499111860868076E-4</v>
      </c>
      <c r="GE429" s="223">
        <f t="shared" ca="1" si="1036"/>
        <v>-2.8602838769331248E-4</v>
      </c>
      <c r="GF429" s="223">
        <f t="shared" ca="1" si="1037"/>
        <v>-7.8919749379146784E-5</v>
      </c>
      <c r="GG429" s="223">
        <f t="shared" ca="1" si="1038"/>
        <v>3.0149936399265242E-4</v>
      </c>
      <c r="GH429" s="223">
        <f t="shared" ca="1" si="1039"/>
        <v>1.9815538439661685E-5</v>
      </c>
      <c r="GI429" s="223">
        <f t="shared" ca="1" si="1040"/>
        <v>-3.0538388881654489E-4</v>
      </c>
      <c r="GJ429" s="223">
        <f t="shared" ca="1" si="1041"/>
        <v>4.0050172529377718E-5</v>
      </c>
      <c r="GK429" s="223">
        <f t="shared" ca="1" si="1042"/>
        <v>2.9753268205447419E-4</v>
      </c>
      <c r="GL429" s="223">
        <f t="shared" ca="1" si="1043"/>
        <v>-9.8376777828508547E-5</v>
      </c>
      <c r="GM429" s="223">
        <f t="shared" ca="1" si="1044"/>
        <v>-2.7824746117929941E-4</v>
      </c>
      <c r="GN429" s="223">
        <f t="shared" ca="1" si="1045"/>
        <v>1.5292281872602195E-4</v>
      </c>
      <c r="GO429" s="223">
        <f t="shared" ca="1" si="1046"/>
        <v>2.4826934641397695E-4</v>
      </c>
      <c r="GP429" s="223">
        <f t="shared" ca="1" si="1047"/>
        <v>-2.0159212145999853E-4</v>
      </c>
      <c r="GQ429" s="223">
        <f t="shared" ca="1" si="1048"/>
        <v>-2.087503798970307E-4</v>
      </c>
      <c r="GR429" s="223">
        <f t="shared" ca="1" si="1049"/>
        <v>2.4251435202042024E-4</v>
      </c>
      <c r="GS429" s="223">
        <f t="shared" ca="1" si="1050"/>
        <v>1.6120925334919231E-4</v>
      </c>
      <c r="GT429" s="223">
        <f t="shared" ca="1" si="1051"/>
        <v>-2.7411689203632472E-4</v>
      </c>
      <c r="GU429" s="223">
        <f t="shared" ca="1" si="1052"/>
        <v>-1.0747294560233471E-4</v>
      </c>
      <c r="GV429" s="223">
        <f t="shared" ca="1" si="1053"/>
        <v>2.9518527361779634E-4</v>
      </c>
      <c r="GW429" s="223">
        <f t="shared" ca="1" si="1054"/>
        <v>4.9606512827501248E-5</v>
      </c>
      <c r="GX429" s="223">
        <f t="shared" ca="1" si="1055"/>
        <v>-3.0490985067594355E-4</v>
      </c>
      <c r="GY429" s="223">
        <f t="shared" ca="1" si="1056"/>
        <v>1.0166270415640384E-5</v>
      </c>
      <c r="GZ429" s="223">
        <f t="shared" ca="1" si="1057"/>
        <v>3.0291691316802728E-4</v>
      </c>
      <c r="HA429" s="223">
        <f t="shared" ca="1" si="1058"/>
        <v>-6.9548369588019062E-5</v>
      </c>
      <c r="HB429" s="223">
        <f t="shared" ca="1" si="1059"/>
        <v>-2.8928304856483015E-4</v>
      </c>
      <c r="HC429" s="223">
        <f t="shared" ca="1" si="1060"/>
        <v>1.2625776392028909E-4</v>
      </c>
      <c r="HD429" s="223">
        <f t="shared" ca="1" si="1061"/>
        <v>2.6453219863708589E-4</v>
      </c>
      <c r="HE429" s="223">
        <f t="shared" ca="1" si="1062"/>
        <v>-1.7811514319128856E-4</v>
      </c>
      <c r="HF429" s="223">
        <f t="shared" ca="1" si="1063"/>
        <v>-2.296155246670835E-4</v>
      </c>
      <c r="HG429" s="223">
        <f t="shared" ca="1" si="1064"/>
        <v>2.2312765739756924E-4</v>
      </c>
      <c r="HH429" s="223">
        <f t="shared" ca="1" si="1065"/>
        <v>1.8587485485399401E-4</v>
      </c>
      <c r="HI429" s="223">
        <f t="shared" ca="1" si="1066"/>
        <v>-2.5956550086149238E-4</v>
      </c>
      <c r="HJ429" s="223">
        <f t="shared" ca="1" si="1067"/>
        <v>-1.3499111860868428E-4</v>
      </c>
      <c r="HK429" s="223">
        <f t="shared" ca="1" si="1068"/>
        <v>2.8602838769331725E-4</v>
      </c>
      <c r="HL429" s="223">
        <f t="shared" ca="1" si="1069"/>
        <v>7.8919749379133814E-5</v>
      </c>
      <c r="HM429" s="223">
        <f t="shared" ca="1" si="1070"/>
        <v>-3.0149936399265459E-4</v>
      </c>
      <c r="HN429" s="223">
        <f t="shared" ca="1" si="1071"/>
        <v>-1.9815538439665561E-5</v>
      </c>
      <c r="HO429" s="223">
        <f t="shared" ca="1" si="1072"/>
        <v>3.0538388881654499E-4</v>
      </c>
      <c r="HP429" s="223">
        <f t="shared" ca="1" si="1073"/>
        <v>-4.0050172529373869E-5</v>
      </c>
      <c r="HQ429" s="223">
        <f t="shared" ca="1" si="1074"/>
        <v>-2.9753268205447506E-4</v>
      </c>
      <c r="HR429" s="223">
        <f t="shared" ca="1" si="1075"/>
        <v>9.8376777828504834E-5</v>
      </c>
      <c r="HS429" s="223">
        <f t="shared" ca="1" si="1076"/>
        <v>2.7824746117930099E-4</v>
      </c>
      <c r="HT429" s="223">
        <f t="shared" ca="1" si="1077"/>
        <v>-1.5292281872601856E-4</v>
      </c>
      <c r="HU429" s="223">
        <f t="shared" ca="1" si="1078"/>
        <v>-2.4826934641397928E-4</v>
      </c>
      <c r="HV429" s="223">
        <f t="shared" ca="1" si="1079"/>
        <v>2.0159212145999563E-4</v>
      </c>
      <c r="HW429" s="223">
        <f t="shared" ca="1" si="1080"/>
        <v>2.0875037989702083E-4</v>
      </c>
      <c r="HX429" s="223">
        <f t="shared" ca="1" si="1081"/>
        <v>-2.4251435202042842E-4</v>
      </c>
      <c r="HY429" s="223">
        <f t="shared" ca="1" si="1082"/>
        <v>-1.6120925334919562E-4</v>
      </c>
      <c r="HZ429" s="223">
        <f t="shared" ca="1" si="1083"/>
        <v>2.7411689203632304E-4</v>
      </c>
      <c r="IA429" s="223">
        <f t="shared" ca="1" si="1084"/>
        <v>1.0747294560233834E-4</v>
      </c>
      <c r="IB429" s="223">
        <f t="shared" ca="1" si="1085"/>
        <v>-2.9518527361779536E-4</v>
      </c>
      <c r="IC429" s="223">
        <f t="shared" ca="1" si="1086"/>
        <v>-4.960651282750507E-5</v>
      </c>
      <c r="ID429" s="223">
        <f t="shared" ca="1" si="1087"/>
        <v>3.0490985067594322E-4</v>
      </c>
      <c r="IE429" s="223">
        <f t="shared" ca="1" si="1088"/>
        <v>-3.8434268035964983E-4</v>
      </c>
      <c r="IF429" s="223">
        <f t="shared" ca="1" si="1089"/>
        <v>-3.0291691316802776E-4</v>
      </c>
      <c r="IG429" s="223">
        <f t="shared" ca="1" si="1090"/>
        <v>6.9548369588015295E-5</v>
      </c>
      <c r="IH429" s="223">
        <f t="shared" ca="1" si="1091"/>
        <v>2.8928304856482581E-4</v>
      </c>
      <c r="II429" s="223">
        <f t="shared" ca="1" si="1092"/>
        <v>-1.2625776392030135E-4</v>
      </c>
      <c r="IJ429" s="223">
        <f t="shared" ca="1" si="1093"/>
        <v>-2.6453219863707911E-4</v>
      </c>
      <c r="IK429" s="223">
        <f t="shared" ca="1" si="1094"/>
        <v>1.7811514319128542E-4</v>
      </c>
      <c r="IL429" s="223">
        <f t="shared" ca="1" si="1095"/>
        <v>2.2961552466708608E-4</v>
      </c>
      <c r="IM429" s="223">
        <f t="shared" ca="1" si="1096"/>
        <v>-2.2312765739756658E-4</v>
      </c>
      <c r="IN429" s="223">
        <f t="shared" ca="1" si="1097"/>
        <v>-1.8587485485399707E-4</v>
      </c>
      <c r="IO429" s="223">
        <f t="shared" ca="1" si="1098"/>
        <v>2.5956550086149032E-4</v>
      </c>
      <c r="IP429" s="223">
        <f t="shared" ca="1" si="1099"/>
        <v>1.3499111860868775E-4</v>
      </c>
      <c r="IQ429" s="223">
        <f t="shared" ca="1" si="1100"/>
        <v>-2.8602838769331584E-4</v>
      </c>
      <c r="IR429" s="223">
        <f t="shared" ca="1" si="1101"/>
        <v>-7.8919749379137541E-5</v>
      </c>
      <c r="IS429" s="223">
        <f t="shared" ca="1" si="1102"/>
        <v>3.0149936399265399E-4</v>
      </c>
      <c r="IT429" s="223">
        <f t="shared" ca="1" si="1103"/>
        <v>1.9815538439652117E-5</v>
      </c>
      <c r="IU429" s="223">
        <f t="shared" ca="1" si="1104"/>
        <v>-3.0538388881654456E-4</v>
      </c>
      <c r="IV429" s="223">
        <f t="shared" ca="1" si="1105"/>
        <v>4.0050172529387232E-5</v>
      </c>
      <c r="IW429" s="223">
        <f t="shared" ca="1" si="1106"/>
        <v>2.9753268205447598E-4</v>
      </c>
      <c r="IX429" s="223">
        <f t="shared" ca="1" si="1107"/>
        <v>-9.8376777828501161E-5</v>
      </c>
      <c r="IY429" s="223">
        <f t="shared" ca="1" si="1108"/>
        <v>-2.7824746117930261E-4</v>
      </c>
      <c r="IZ429" s="223">
        <f t="shared" ca="1" si="1109"/>
        <v>1.529228187260152E-4</v>
      </c>
      <c r="JA429" s="223">
        <f t="shared" ca="1" si="1110"/>
        <v>2.482693464139815E-4</v>
      </c>
      <c r="JB429" s="223">
        <f t="shared" ca="1" si="1111"/>
        <v>-2.015921214599927E-4</v>
      </c>
    </row>
    <row r="430" spans="2:262">
      <c r="B430" s="230">
        <v>69</v>
      </c>
      <c r="C430" s="229">
        <f t="shared" si="1112"/>
        <v>1.3476562500000008E-3</v>
      </c>
      <c r="D430" s="226">
        <f t="shared" ca="1" si="855"/>
        <v>49.875691523550188</v>
      </c>
      <c r="E430" s="225">
        <f ca="1">BW361</f>
        <v>-0.12430847644981186</v>
      </c>
      <c r="F430" s="224">
        <v>69</v>
      </c>
      <c r="G430" s="223">
        <f t="shared" ca="1" si="856"/>
        <v>6.741739222069369E-5</v>
      </c>
      <c r="H430" s="223">
        <f t="shared" ca="1" si="857"/>
        <v>-1.1822159173466079E-4</v>
      </c>
      <c r="I430" s="223">
        <f t="shared" ca="1" si="858"/>
        <v>-3.847422248596195E-5</v>
      </c>
      <c r="J430" s="223">
        <f t="shared" ca="1" si="859"/>
        <v>1.276409028392037E-4</v>
      </c>
      <c r="K430" s="223">
        <f t="shared" ca="1" si="860"/>
        <v>7.2250042867928914E-6</v>
      </c>
      <c r="L430" s="223">
        <f t="shared" ca="1" si="861"/>
        <v>-1.2940973814533084E-4</v>
      </c>
      <c r="M430" s="223">
        <f t="shared" ca="1" si="862"/>
        <v>2.4457262560654411E-5</v>
      </c>
      <c r="N430" s="223">
        <f t="shared" ca="1" si="863"/>
        <v>1.2342207809818239E-4</v>
      </c>
      <c r="O430" s="223">
        <f t="shared" ca="1" si="864"/>
        <v>-5.4673622389632308E-5</v>
      </c>
      <c r="P430" s="223">
        <f t="shared" ca="1" si="865"/>
        <v>-1.1003680803357858E-4</v>
      </c>
      <c r="Q430" s="223">
        <f t="shared" ca="1" si="866"/>
        <v>8.1612982325946176E-5</v>
      </c>
      <c r="R430" s="223">
        <f t="shared" ca="1" si="867"/>
        <v>9.0056207490497324E-5</v>
      </c>
      <c r="S430" s="223">
        <f t="shared" ca="1" si="868"/>
        <v>-1.0366066465553086E-4</v>
      </c>
      <c r="T430" s="223">
        <f t="shared" ca="1" si="869"/>
        <v>-6.4677863586331126E-5</v>
      </c>
      <c r="U430" s="223">
        <f t="shared" ca="1" si="870"/>
        <v>1.194951865596221E-4</v>
      </c>
      <c r="V430" s="223">
        <f t="shared" ca="1" si="871"/>
        <v>3.5422890646691714E-5</v>
      </c>
      <c r="W430" s="223">
        <f t="shared" ca="1" si="872"/>
        <v>-1.2816746648276121E-4</v>
      </c>
      <c r="X430" s="223">
        <f t="shared" ca="1" si="873"/>
        <v>-4.0447584252362054E-6</v>
      </c>
      <c r="Y430" s="223">
        <f t="shared" ca="1" si="874"/>
        <v>1.2915770970246297E-4</v>
      </c>
      <c r="Z430" s="223">
        <f t="shared" ca="1" si="875"/>
        <v>-2.7575806478489587E-5</v>
      </c>
      <c r="AA430" s="223">
        <f t="shared" ca="1" si="876"/>
        <v>-1.2240656352207328E-4</v>
      </c>
      <c r="AB430" s="223">
        <f t="shared" ca="1" si="877"/>
        <v>5.7543546657595175E-5</v>
      </c>
      <c r="AC430" s="223">
        <f t="shared" ca="1" si="878"/>
        <v>1.0831867472264558E-4</v>
      </c>
      <c r="AD430" s="223">
        <f t="shared" ca="1" si="879"/>
        <v>-8.4062270876561195E-5</v>
      </c>
      <c r="AE430" s="223">
        <f t="shared" ca="1" si="880"/>
        <v>-8.7738436049087482E-5</v>
      </c>
      <c r="AF430" s="223">
        <f t="shared" ca="1" si="881"/>
        <v>1.0554251327194537E-4</v>
      </c>
      <c r="AG430" s="223">
        <f t="shared" ca="1" si="882"/>
        <v>6.1899375425405266E-5</v>
      </c>
      <c r="AH430" s="223">
        <f t="shared" ca="1" si="883"/>
        <v>-1.2069680195241268E-4</v>
      </c>
      <c r="AI430" s="223">
        <f t="shared" ca="1" si="884"/>
        <v>-3.2350221382643358E-5</v>
      </c>
      <c r="AJ430" s="223">
        <f t="shared" ca="1" si="885"/>
        <v>1.2861682683699971E-4</v>
      </c>
      <c r="AK430" s="223">
        <f t="shared" ca="1" si="886"/>
        <v>8.6207615244763538E-7</v>
      </c>
      <c r="AL430" s="223">
        <f t="shared" ca="1" si="887"/>
        <v>-1.2882788148478819E-4</v>
      </c>
      <c r="AM430" s="223">
        <f t="shared" ca="1" si="888"/>
        <v>3.0677739761627529E-5</v>
      </c>
      <c r="AN430" s="223">
        <f t="shared" ca="1" si="889"/>
        <v>1.2131731580917485E-4</v>
      </c>
      <c r="AO430" s="223">
        <f t="shared" ca="1" si="890"/>
        <v>-6.0378808844742903E-5</v>
      </c>
      <c r="AP430" s="223">
        <f t="shared" ca="1" si="891"/>
        <v>-1.0653529429235602E-4</v>
      </c>
      <c r="AQ430" s="223">
        <f t="shared" ca="1" si="892"/>
        <v>8.6460923458491989E-5</v>
      </c>
      <c r="AR430" s="223">
        <f t="shared" ca="1" si="893"/>
        <v>8.536781425455244E-5</v>
      </c>
      <c r="AS430" s="223">
        <f t="shared" ca="1" si="894"/>
        <v>-1.0736078702485363E-4</v>
      </c>
      <c r="AT430" s="223">
        <f t="shared" ca="1" si="895"/>
        <v>-5.9083601395289081E-5</v>
      </c>
      <c r="AU430" s="223">
        <f t="shared" ca="1" si="896"/>
        <v>1.2182571410485125E-4</v>
      </c>
      <c r="AV430" s="223">
        <f t="shared" ca="1" si="897"/>
        <v>2.9258065554885864E-5</v>
      </c>
      <c r="AW430" s="223">
        <f t="shared" ca="1" si="898"/>
        <v>-1.2898871322404451E-4</v>
      </c>
      <c r="AX430" s="223">
        <f t="shared" ca="1" si="899"/>
        <v>2.3211254027809671E-6</v>
      </c>
      <c r="AY430" s="223">
        <f t="shared" ca="1" si="900"/>
        <v>1.2842045216849177E-4</v>
      </c>
      <c r="AZ430" s="223">
        <f t="shared" ca="1" si="901"/>
        <v>-3.3761193921448497E-5</v>
      </c>
      <c r="BA430" s="223">
        <f t="shared" ca="1" si="902"/>
        <v>-1.2015499108157961E-4</v>
      </c>
      <c r="BB430" s="223">
        <f t="shared" ca="1" si="903"/>
        <v>6.3177701095150815E-5</v>
      </c>
      <c r="BC430" s="223">
        <f t="shared" ca="1" si="904"/>
        <v>1.04687740984396E-4</v>
      </c>
      <c r="BD430" s="223">
        <f t="shared" ca="1" si="905"/>
        <v>-8.8807495213112181E-5</v>
      </c>
      <c r="BE430" s="223">
        <f t="shared" ca="1" si="906"/>
        <v>-8.2945770080819343E-5</v>
      </c>
      <c r="BF430" s="223">
        <f t="shared" ca="1" si="907"/>
        <v>1.0911439065413651E-4</v>
      </c>
      <c r="BG430" s="223">
        <f t="shared" ca="1" si="908"/>
        <v>5.6232237612971325E-5</v>
      </c>
      <c r="BH430" s="223">
        <f t="shared" ca="1" si="909"/>
        <v>-1.2288124300246993E-4</v>
      </c>
      <c r="BI430" s="223">
        <f t="shared" ca="1" si="910"/>
        <v>-2.6148285762468546E-5</v>
      </c>
      <c r="BJ430" s="223">
        <f t="shared" ca="1" si="911"/>
        <v>1.2928290163344183E-4</v>
      </c>
      <c r="BK430" s="223">
        <f t="shared" ca="1" si="912"/>
        <v>-5.5029287988584915E-6</v>
      </c>
      <c r="BL430" s="223">
        <f t="shared" ca="1" si="913"/>
        <v>-1.2793566717375906E-4</v>
      </c>
      <c r="BM430" s="223">
        <f t="shared" ca="1" si="914"/>
        <v>3.6824311600462655E-5</v>
      </c>
      <c r="BN430" s="223">
        <f t="shared" ca="1" si="915"/>
        <v>1.1892028948024134E-4</v>
      </c>
      <c r="BO430" s="223">
        <f t="shared" ca="1" si="916"/>
        <v>-6.5938537460787848E-5</v>
      </c>
      <c r="BP430" s="223">
        <f t="shared" ca="1" si="917"/>
        <v>-1.0277712769579377E-4</v>
      </c>
      <c r="BQ430" s="223">
        <f t="shared" ca="1" si="918"/>
        <v>9.1100572653344156E-5</v>
      </c>
      <c r="BR430" s="223">
        <f t="shared" ca="1" si="919"/>
        <v>8.0473762476731642E-5</v>
      </c>
      <c r="BS430" s="223">
        <f t="shared" ca="1" si="920"/>
        <v>-1.1080226785453921E-4</v>
      </c>
      <c r="BT430" s="223">
        <f t="shared" ca="1" si="921"/>
        <v>-5.334700163337434E-5</v>
      </c>
      <c r="BU430" s="223">
        <f t="shared" ca="1" si="922"/>
        <v>1.2386275283412954E-4</v>
      </c>
      <c r="BV430" s="223">
        <f t="shared" ca="1" si="923"/>
        <v>2.302275522045531E-5</v>
      </c>
      <c r="BW430" s="223">
        <f t="shared" ca="1" si="924"/>
        <v>-1.2949921485709424E-4</v>
      </c>
      <c r="BX430" s="223">
        <f t="shared" ca="1" si="925"/>
        <v>8.68141743639536E-6</v>
      </c>
      <c r="BY430" s="223">
        <f t="shared" ca="1" si="926"/>
        <v>1.2737381851694364E-4</v>
      </c>
      <c r="BZ430" s="223">
        <f t="shared" ca="1" si="927"/>
        <v>-3.9865247691118408E-5</v>
      </c>
      <c r="CA430" s="223">
        <f t="shared" ca="1" si="928"/>
        <v>-1.1761395474323621E-4</v>
      </c>
      <c r="CB430" s="223">
        <f t="shared" ca="1" si="929"/>
        <v>6.8659654917057619E-5</v>
      </c>
      <c r="CC430" s="223">
        <f t="shared" ca="1" si="930"/>
        <v>1.0080460530855193E-4</v>
      </c>
      <c r="CD430" s="223">
        <f t="shared" ca="1" si="931"/>
        <v>-9.3338774515078218E-5</v>
      </c>
      <c r="CE430" s="223">
        <f t="shared" ca="1" si="932"/>
        <v>-7.7953280487235777E-5</v>
      </c>
      <c r="CF430" s="223">
        <f t="shared" ca="1" si="933"/>
        <v>1.1242340191195001E-4</v>
      </c>
      <c r="CG430" s="223">
        <f t="shared" ca="1" si="934"/>
        <v>5.0429631414764564E-5</v>
      </c>
      <c r="CH430" s="223">
        <f t="shared" ca="1" si="935"/>
        <v>-1.2476965237500905E-4</v>
      </c>
      <c r="CI430" s="223">
        <f t="shared" ca="1" si="936"/>
        <v>-1.9883356631573529E-5</v>
      </c>
      <c r="CJ430" s="223">
        <f t="shared" ca="1" si="937"/>
        <v>1.2963752259600425E-4</v>
      </c>
      <c r="CK430" s="223">
        <f t="shared" ca="1" si="938"/>
        <v>-1.1854676712685791E-5</v>
      </c>
      <c r="CL430" s="223">
        <f t="shared" ca="1" si="939"/>
        <v>-1.2673524463466704E-4</v>
      </c>
      <c r="CM430" s="223">
        <f t="shared" ca="1" si="940"/>
        <v>4.2882170447222655E-5</v>
      </c>
      <c r="CN430" s="223">
        <f t="shared" ca="1" si="941"/>
        <v>1.1623677375776281E-4</v>
      </c>
      <c r="CO430" s="223">
        <f t="shared" ca="1" si="942"/>
        <v>-7.1339414364553672E-5</v>
      </c>
      <c r="CP430" s="223">
        <f t="shared" ca="1" si="943"/>
        <v>-9.877136199639802E-5</v>
      </c>
      <c r="CQ430" s="223">
        <f t="shared" ca="1" si="944"/>
        <v>9.5520752589205982E-5</v>
      </c>
      <c r="CR430" s="223">
        <f t="shared" ca="1" si="945"/>
        <v>7.5385842356435321E-5</v>
      </c>
      <c r="CS430" s="223">
        <f t="shared" ca="1" si="946"/>
        <v>-1.1397681631583083E-4</v>
      </c>
      <c r="CT430" s="223">
        <f t="shared" ca="1" si="947"/>
        <v>-4.748188427187762E-5</v>
      </c>
      <c r="CU430" s="223">
        <f t="shared" ca="1" si="948"/>
        <v>1.2560139534273514E-4</v>
      </c>
      <c r="CV430" s="223">
        <f t="shared" ca="1" si="949"/>
        <v>1.6731981052143494E-5</v>
      </c>
      <c r="CW430" s="223">
        <f t="shared" ca="1" si="950"/>
        <v>-1.2969774153876167E-4</v>
      </c>
      <c r="CX430" s="223">
        <f t="shared" ca="1" si="951"/>
        <v>1.5020795175001279E-5</v>
      </c>
      <c r="CY430" s="223">
        <f t="shared" ca="1" si="952"/>
        <v>1.2602033017995891E-4</v>
      </c>
      <c r="CZ430" s="223">
        <f t="shared" ca="1" si="953"/>
        <v>-4.587326258731711E-5</v>
      </c>
      <c r="DA430" s="223">
        <f t="shared" ca="1" si="954"/>
        <v>-1.1478957608615067E-4</v>
      </c>
      <c r="DB430" s="223">
        <f t="shared" ca="1" si="955"/>
        <v>7.39762016163906E-5</v>
      </c>
      <c r="DC430" s="223">
        <f t="shared" ca="1" si="956"/>
        <v>9.6678622509077758E-5</v>
      </c>
      <c r="DD430" s="223">
        <f t="shared" ca="1" si="957"/>
        <v>-9.7645192533725038E-5</v>
      </c>
      <c r="DE430" s="223">
        <f t="shared" ca="1" si="958"/>
        <v>-7.2772994613057551E-5</v>
      </c>
      <c r="DF430" s="223">
        <f t="shared" ca="1" si="959"/>
        <v>1.1546157534743067E-4</v>
      </c>
      <c r="DG430" s="223">
        <f t="shared" ca="1" si="960"/>
        <v>4.4505535817367297E-5</v>
      </c>
      <c r="DH430" s="223">
        <f t="shared" ca="1" si="961"/>
        <v>-1.2635748072644542E-4</v>
      </c>
      <c r="DI430" s="223">
        <f t="shared" ca="1" si="962"/>
        <v>-1.3570526752976714E-5</v>
      </c>
      <c r="DJ430" s="223">
        <f t="shared" ca="1" si="963"/>
        <v>1.2967983541172705E-4</v>
      </c>
      <c r="DK430" s="223">
        <f t="shared" ca="1" si="964"/>
        <v>-1.817786567197067E-5</v>
      </c>
      <c r="DL430" s="223">
        <f t="shared" ca="1" si="965"/>
        <v>-1.2522950579055406E-4</v>
      </c>
      <c r="DM430" s="223">
        <f t="shared" ca="1" si="966"/>
        <v>4.8836722389340767E-5</v>
      </c>
      <c r="DN430" s="223">
        <f t="shared" ca="1" si="967"/>
        <v>1.1327323346616293E-4</v>
      </c>
      <c r="DO430" s="223">
        <f t="shared" ca="1" si="968"/>
        <v>-7.656842837052219E-5</v>
      </c>
      <c r="DP430" s="223">
        <f t="shared" ca="1" si="969"/>
        <v>-9.4527647434604543E-5</v>
      </c>
      <c r="DQ430" s="223">
        <f t="shared" ca="1" si="970"/>
        <v>9.9710814665450706E-5</v>
      </c>
      <c r="DR430" s="223">
        <f t="shared" ca="1" si="971"/>
        <v>7.0116311138882417E-5</v>
      </c>
      <c r="DS430" s="223">
        <f t="shared" ca="1" si="972"/>
        <v>-1.1687678464342759E-4</v>
      </c>
      <c r="DT430" s="223">
        <f t="shared" ca="1" si="973"/>
        <v>-4.1502378892249766E-5</v>
      </c>
      <c r="DU430" s="223">
        <f t="shared" ca="1" si="974"/>
        <v>1.2703745308857665E-4</v>
      </c>
      <c r="DV430" s="223">
        <f t="shared" ca="1" si="975"/>
        <v>1.0400898075928628E-5</v>
      </c>
      <c r="DW430" s="223">
        <f t="shared" ca="1" si="976"/>
        <v>-1.2958381500088179E-4</v>
      </c>
      <c r="DX430" s="223">
        <f t="shared" ca="1" si="977"/>
        <v>2.1323986502369809E-5</v>
      </c>
      <c r="DY430" s="223">
        <f t="shared" ca="1" si="978"/>
        <v>1.243632478294938E-4</v>
      </c>
      <c r="DZ430" s="223">
        <f t="shared" ca="1" si="979"/>
        <v>-5.1770764775919751E-5</v>
      </c>
      <c r="EA430" s="223">
        <f t="shared" ca="1" si="980"/>
        <v>-1.1168865928589422E-4</v>
      </c>
      <c r="EB430" s="223">
        <f t="shared" ca="1" si="981"/>
        <v>7.9114533166484231E-5</v>
      </c>
      <c r="EC430" s="223">
        <f t="shared" ca="1" si="982"/>
        <v>9.2319732439933162E-5</v>
      </c>
      <c r="ED430" s="223">
        <f t="shared" ca="1" si="983"/>
        <v>-1.017163747308494E-4</v>
      </c>
      <c r="EE430" s="223">
        <f t="shared" ca="1" si="984"/>
        <v>-6.7417392220694977E-5</v>
      </c>
      <c r="EF430" s="223">
        <f t="shared" ca="1" si="985"/>
        <v>1.1822159173465983E-4</v>
      </c>
      <c r="EG430" s="223">
        <f t="shared" ca="1" si="986"/>
        <v>3.8474222485961462E-5</v>
      </c>
      <c r="EH430" s="223">
        <f t="shared" ca="1" si="987"/>
        <v>-1.2764090283920364E-4</v>
      </c>
      <c r="EI430" s="223">
        <f t="shared" ca="1" si="988"/>
        <v>-7.2250042867942263E-6</v>
      </c>
      <c r="EJ430" s="223">
        <f t="shared" ca="1" si="989"/>
        <v>1.2940973814533097E-4</v>
      </c>
      <c r="EK430" s="223">
        <f t="shared" ca="1" si="990"/>
        <v>-2.4457262560655136E-5</v>
      </c>
      <c r="EL430" s="223">
        <f t="shared" ca="1" si="991"/>
        <v>-1.2342207809818245E-4</v>
      </c>
      <c r="EM430" s="223">
        <f t="shared" ca="1" si="992"/>
        <v>5.4673622389631305E-5</v>
      </c>
      <c r="EN430" s="223">
        <f t="shared" ca="1" si="993"/>
        <v>1.1003680803357965E-4</v>
      </c>
      <c r="EO430" s="223">
        <f t="shared" ca="1" si="994"/>
        <v>-8.1612982325946745E-5</v>
      </c>
      <c r="EP430" s="223">
        <f t="shared" ca="1" si="995"/>
        <v>-9.0056207490497108E-5</v>
      </c>
      <c r="EQ430" s="223">
        <f t="shared" ca="1" si="996"/>
        <v>1.0366066465553048E-4</v>
      </c>
      <c r="ER430" s="223">
        <f t="shared" ca="1" si="997"/>
        <v>6.4677863586332467E-5</v>
      </c>
      <c r="ES430" s="223">
        <f t="shared" ca="1" si="998"/>
        <v>-1.1949518655962256E-4</v>
      </c>
      <c r="ET430" s="223">
        <f t="shared" ca="1" si="999"/>
        <v>-3.5422890646691456E-5</v>
      </c>
      <c r="EU430" s="223">
        <f t="shared" ca="1" si="1000"/>
        <v>1.281674664827611E-4</v>
      </c>
      <c r="EV430" s="223">
        <f t="shared" ca="1" si="1001"/>
        <v>4.0447584252377707E-6</v>
      </c>
      <c r="EW430" s="223">
        <f t="shared" ca="1" si="1002"/>
        <v>-1.2915770970246319E-4</v>
      </c>
      <c r="EX430" s="223">
        <f t="shared" ca="1" si="1003"/>
        <v>2.7575806478489872E-5</v>
      </c>
      <c r="EY430" s="223">
        <f t="shared" ca="1" si="1004"/>
        <v>1.2240656352207349E-4</v>
      </c>
      <c r="EZ430" s="223">
        <f t="shared" ca="1" si="1005"/>
        <v>-5.7543546657593786E-5</v>
      </c>
      <c r="FA430" s="223">
        <f t="shared" ca="1" si="1006"/>
        <v>-1.0831867472264694E-4</v>
      </c>
      <c r="FB430" s="223">
        <f t="shared" ca="1" si="1007"/>
        <v>8.4062270876562116E-5</v>
      </c>
      <c r="FC430" s="223">
        <f t="shared" ca="1" si="1008"/>
        <v>8.773843604908999E-5</v>
      </c>
      <c r="FD430" s="223">
        <f t="shared" ca="1" si="1009"/>
        <v>-1.0554251327194499E-4</v>
      </c>
      <c r="FE430" s="223">
        <f t="shared" ca="1" si="1010"/>
        <v>-6.1899375425403396E-5</v>
      </c>
      <c r="FF430" s="223">
        <f t="shared" ca="1" si="1011"/>
        <v>1.2069680195241176E-4</v>
      </c>
      <c r="FG430" s="223">
        <f t="shared" ca="1" si="1012"/>
        <v>3.2350221382643073E-5</v>
      </c>
      <c r="FH430" s="223">
        <f t="shared" ca="1" si="1013"/>
        <v>-1.2861682683700009E-4</v>
      </c>
      <c r="FI430" s="223">
        <f t="shared" ca="1" si="1014"/>
        <v>-8.6207615244919393E-7</v>
      </c>
      <c r="FJ430" s="223">
        <f t="shared" ca="1" si="1015"/>
        <v>1.2882788148478805E-4</v>
      </c>
      <c r="FK430" s="223">
        <f t="shared" ca="1" si="1016"/>
        <v>-3.0677739761624209E-5</v>
      </c>
      <c r="FL430" s="223">
        <f t="shared" ca="1" si="1017"/>
        <v>-1.2131731580917508E-4</v>
      </c>
      <c r="FM430" s="223">
        <f t="shared" ca="1" si="1018"/>
        <v>6.0378808844744787E-5</v>
      </c>
      <c r="FN430" s="223">
        <f t="shared" ca="1" si="1019"/>
        <v>1.0653529429235745E-4</v>
      </c>
      <c r="FO430" s="223">
        <f t="shared" ca="1" si="1020"/>
        <v>-8.6460923458492206E-5</v>
      </c>
      <c r="FP430" s="223">
        <f t="shared" ca="1" si="1021"/>
        <v>-8.5367814254555706E-5</v>
      </c>
      <c r="FQ430" s="223">
        <f t="shared" ca="1" si="1022"/>
        <v>1.0736078702485326E-4</v>
      </c>
      <c r="FR430" s="223">
        <f t="shared" ca="1" si="1023"/>
        <v>5.9083601395287997E-5</v>
      </c>
      <c r="FS430" s="223">
        <f t="shared" ca="1" si="1024"/>
        <v>-1.218257141048504E-4</v>
      </c>
      <c r="FT430" s="223">
        <f t="shared" ca="1" si="1025"/>
        <v>-2.9258065554886487E-5</v>
      </c>
      <c r="FU430" s="223">
        <f t="shared" ca="1" si="1026"/>
        <v>1.2898871322404484E-4</v>
      </c>
      <c r="FV430" s="223">
        <f t="shared" ca="1" si="1027"/>
        <v>-2.3211254027784869E-6</v>
      </c>
      <c r="FW430" s="223">
        <f t="shared" ca="1" si="1028"/>
        <v>-1.2842045216849163E-4</v>
      </c>
      <c r="FX430" s="223">
        <f t="shared" ca="1" si="1029"/>
        <v>3.3761193921444323E-5</v>
      </c>
      <c r="FY430" s="223">
        <f t="shared" ca="1" si="1030"/>
        <v>1.2015499108157984E-4</v>
      </c>
      <c r="FZ430" s="223">
        <f t="shared" ca="1" si="1031"/>
        <v>-6.3177701095153485E-5</v>
      </c>
      <c r="GA430" s="223">
        <f t="shared" ca="1" si="1032"/>
        <v>-1.0468774098439748E-4</v>
      </c>
      <c r="GB430" s="223">
        <f t="shared" ca="1" si="1033"/>
        <v>8.8807495213113062E-5</v>
      </c>
      <c r="GC430" s="223">
        <f t="shared" ca="1" si="1034"/>
        <v>8.2945770080822663E-5</v>
      </c>
      <c r="GD430" s="223">
        <f t="shared" ca="1" si="1035"/>
        <v>-1.0911439065413615E-4</v>
      </c>
      <c r="GE430" s="223">
        <f t="shared" ca="1" si="1036"/>
        <v>-5.6232237612970234E-5</v>
      </c>
      <c r="GF430" s="223">
        <f t="shared" ca="1" si="1037"/>
        <v>1.2288124300246912E-4</v>
      </c>
      <c r="GG430" s="223">
        <f t="shared" ca="1" si="1038"/>
        <v>2.6148285762469183E-5</v>
      </c>
      <c r="GH430" s="223">
        <f t="shared" ca="1" si="1039"/>
        <v>-1.2928290163344205E-4</v>
      </c>
      <c r="GI430" s="223">
        <f t="shared" ca="1" si="1040"/>
        <v>5.5029287988560182E-6</v>
      </c>
      <c r="GJ430" s="223">
        <f t="shared" ca="1" si="1041"/>
        <v>1.2793566717375887E-4</v>
      </c>
      <c r="GK430" s="223">
        <f t="shared" ca="1" si="1042"/>
        <v>-3.6824311600458521E-5</v>
      </c>
      <c r="GL430" s="223">
        <f t="shared" ca="1" si="1043"/>
        <v>-1.189202894802416E-4</v>
      </c>
      <c r="GM430" s="223">
        <f t="shared" ca="1" si="1044"/>
        <v>6.5938537460788892E-5</v>
      </c>
      <c r="GN430" s="223">
        <f t="shared" ca="1" si="1045"/>
        <v>1.0277712769579529E-4</v>
      </c>
      <c r="GO430" s="223">
        <f t="shared" ca="1" si="1046"/>
        <v>-9.1100572653343695E-5</v>
      </c>
      <c r="GP430" s="223">
        <f t="shared" ca="1" si="1047"/>
        <v>-8.047376247673503E-5</v>
      </c>
      <c r="GQ430" s="223">
        <f t="shared" ca="1" si="1048"/>
        <v>1.1080226785453888E-4</v>
      </c>
      <c r="GR430" s="223">
        <f t="shared" ca="1" si="1049"/>
        <v>5.3347001633373235E-5</v>
      </c>
      <c r="GS430" s="223">
        <f t="shared" ca="1" si="1050"/>
        <v>-1.238627528341288E-4</v>
      </c>
      <c r="GT430" s="223">
        <f t="shared" ca="1" si="1051"/>
        <v>-2.302275522045594E-5</v>
      </c>
      <c r="GU430" s="223">
        <f t="shared" ca="1" si="1052"/>
        <v>1.294992148570944E-4</v>
      </c>
      <c r="GV430" s="223">
        <f t="shared" ca="1" si="1053"/>
        <v>-8.6814174363928731E-6</v>
      </c>
      <c r="GW430" s="223">
        <f t="shared" ca="1" si="1054"/>
        <v>-1.2737381851694339E-4</v>
      </c>
      <c r="GX430" s="223">
        <f t="shared" ca="1" si="1055"/>
        <v>3.9865247691114295E-5</v>
      </c>
      <c r="GY430" s="223">
        <f t="shared" ca="1" si="1056"/>
        <v>1.1761395474323648E-4</v>
      </c>
      <c r="GZ430" s="223">
        <f t="shared" ca="1" si="1057"/>
        <v>-6.8659654917058621E-5</v>
      </c>
      <c r="HA430" s="223">
        <f t="shared" ca="1" si="1058"/>
        <v>-1.0080460530855349E-4</v>
      </c>
      <c r="HB430" s="223">
        <f t="shared" ca="1" si="1059"/>
        <v>9.3338774515077771E-5</v>
      </c>
      <c r="HC430" s="223">
        <f t="shared" ca="1" si="1060"/>
        <v>7.7953280487233338E-5</v>
      </c>
      <c r="HD430" s="223">
        <f t="shared" ca="1" si="1061"/>
        <v>-1.124234019119497E-4</v>
      </c>
      <c r="HE430" s="223">
        <f t="shared" ca="1" si="1062"/>
        <v>-5.0429631414765153E-5</v>
      </c>
      <c r="HF430" s="223">
        <f t="shared" ca="1" si="1063"/>
        <v>1.2476965237500788E-4</v>
      </c>
      <c r="HG430" s="223">
        <f t="shared" ca="1" si="1064"/>
        <v>1.9883356631574159E-5</v>
      </c>
      <c r="HH430" s="223">
        <f t="shared" ca="1" si="1065"/>
        <v>-1.2963752259600433E-4</v>
      </c>
      <c r="HI430" s="223">
        <f t="shared" ca="1" si="1066"/>
        <v>1.1854676712685168E-5</v>
      </c>
      <c r="HJ430" s="223">
        <f t="shared" ca="1" si="1067"/>
        <v>1.2673524463466718E-4</v>
      </c>
      <c r="HK430" s="223">
        <f t="shared" ca="1" si="1068"/>
        <v>-4.2882170447218568E-5</v>
      </c>
      <c r="HL430" s="223">
        <f t="shared" ca="1" si="1069"/>
        <v>-1.1623677375776308E-4</v>
      </c>
      <c r="HM430" s="223">
        <f t="shared" ca="1" si="1070"/>
        <v>7.1339414364556206E-5</v>
      </c>
      <c r="HN430" s="223">
        <f t="shared" ca="1" si="1071"/>
        <v>9.8771361996400812E-5</v>
      </c>
      <c r="HO430" s="223">
        <f t="shared" ca="1" si="1072"/>
        <v>-9.5520752589205562E-5</v>
      </c>
      <c r="HP430" s="223">
        <f t="shared" ca="1" si="1073"/>
        <v>-7.5385842356432827E-5</v>
      </c>
      <c r="HQ430" s="223">
        <f t="shared" ca="1" si="1074"/>
        <v>1.1397681631583052E-4</v>
      </c>
      <c r="HR430" s="223">
        <f t="shared" ca="1" si="1075"/>
        <v>4.7481884271878216E-5</v>
      </c>
      <c r="HS430" s="223">
        <f t="shared" ca="1" si="1076"/>
        <v>-1.2560139534273406E-4</v>
      </c>
      <c r="HT430" s="223">
        <f t="shared" ca="1" si="1077"/>
        <v>-1.6731981052144124E-5</v>
      </c>
      <c r="HU430" s="223">
        <f t="shared" ca="1" si="1078"/>
        <v>1.2969774153876167E-4</v>
      </c>
      <c r="HV430" s="223">
        <f t="shared" ca="1" si="1079"/>
        <v>-1.5020795175000629E-5</v>
      </c>
      <c r="HW430" s="223">
        <f t="shared" ca="1" si="1080"/>
        <v>-1.2602033017995907E-4</v>
      </c>
      <c r="HX430" s="223">
        <f t="shared" ca="1" si="1081"/>
        <v>4.5873262587313079E-5</v>
      </c>
      <c r="HY430" s="223">
        <f t="shared" ca="1" si="1082"/>
        <v>1.1478957608615097E-4</v>
      </c>
      <c r="HZ430" s="223">
        <f t="shared" ca="1" si="1083"/>
        <v>-7.3976201616393107E-5</v>
      </c>
      <c r="IA430" s="223">
        <f t="shared" ca="1" si="1084"/>
        <v>-9.6678622509080618E-5</v>
      </c>
      <c r="IB430" s="223">
        <f t="shared" ca="1" si="1085"/>
        <v>9.7645192533724618E-5</v>
      </c>
      <c r="IC430" s="223">
        <f t="shared" ca="1" si="1086"/>
        <v>7.277299461305503E-5</v>
      </c>
      <c r="ID430" s="223">
        <f t="shared" ca="1" si="1087"/>
        <v>-1.1546157534743038E-4</v>
      </c>
      <c r="IE430" s="223">
        <f t="shared" ca="1" si="1088"/>
        <v>8.1416570341206806E-5</v>
      </c>
      <c r="IF430" s="223">
        <f t="shared" ca="1" si="1089"/>
        <v>1.2635748072644445E-4</v>
      </c>
      <c r="IG430" s="223">
        <f t="shared" ca="1" si="1090"/>
        <v>1.3570526752977344E-5</v>
      </c>
      <c r="IH430" s="223">
        <f t="shared" ca="1" si="1091"/>
        <v>-1.29679835411727E-4</v>
      </c>
      <c r="II430" s="223">
        <f t="shared" ca="1" si="1092"/>
        <v>1.8177865671966401E-5</v>
      </c>
      <c r="IJ430" s="223">
        <f t="shared" ca="1" si="1093"/>
        <v>1.2522950579055422E-4</v>
      </c>
      <c r="IK430" s="223">
        <f t="shared" ca="1" si="1094"/>
        <v>-4.88367223893436E-5</v>
      </c>
      <c r="IL430" s="223">
        <f t="shared" ca="1" si="1095"/>
        <v>-1.1327323346616326E-4</v>
      </c>
      <c r="IM430" s="223">
        <f t="shared" ca="1" si="1096"/>
        <v>7.6568428370524629E-5</v>
      </c>
      <c r="IN430" s="223">
        <f t="shared" ca="1" si="1097"/>
        <v>9.4527647434607497E-5</v>
      </c>
      <c r="IO430" s="223">
        <f t="shared" ca="1" si="1098"/>
        <v>-9.9710814665450299E-5</v>
      </c>
      <c r="IP430" s="223">
        <f t="shared" ca="1" si="1099"/>
        <v>-7.0116311138879842E-5</v>
      </c>
      <c r="IQ430" s="223">
        <f t="shared" ca="1" si="1100"/>
        <v>1.1687678464342732E-4</v>
      </c>
      <c r="IR430" s="223">
        <f t="shared" ca="1" si="1101"/>
        <v>4.1502378892250376E-5</v>
      </c>
      <c r="IS430" s="223">
        <f t="shared" ca="1" si="1102"/>
        <v>-1.2703745308857576E-4</v>
      </c>
      <c r="IT430" s="223">
        <f t="shared" ca="1" si="1103"/>
        <v>-1.0400898075929252E-5</v>
      </c>
      <c r="IU430" s="223">
        <f t="shared" ca="1" si="1104"/>
        <v>1.2958381500088168E-4</v>
      </c>
      <c r="IV430" s="223">
        <f t="shared" ca="1" si="1105"/>
        <v>-2.1323986502365561E-5</v>
      </c>
      <c r="IW430" s="223">
        <f t="shared" ca="1" si="1106"/>
        <v>-1.2436324782949396E-4</v>
      </c>
      <c r="IX430" s="223">
        <f t="shared" ca="1" si="1107"/>
        <v>5.1770764775922543E-5</v>
      </c>
      <c r="IY430" s="223">
        <f t="shared" ca="1" si="1108"/>
        <v>1.1168865928589455E-4</v>
      </c>
      <c r="IZ430" s="223">
        <f t="shared" ca="1" si="1109"/>
        <v>-7.9114533166483729E-5</v>
      </c>
      <c r="JA430" s="223">
        <f t="shared" ca="1" si="1110"/>
        <v>-9.2319732439936198E-5</v>
      </c>
      <c r="JB430" s="223">
        <f t="shared" ca="1" si="1111"/>
        <v>1.0171637473084901E-4</v>
      </c>
    </row>
    <row r="431" spans="2:262">
      <c r="B431" s="230">
        <v>70</v>
      </c>
      <c r="C431" s="229">
        <f t="shared" si="1112"/>
        <v>1.3671875000000008E-3</v>
      </c>
      <c r="D431" s="226">
        <f t="shared" ca="1" si="855"/>
        <v>49.864995266412414</v>
      </c>
      <c r="E431" s="225">
        <f ca="1">BX361</f>
        <v>-0.13500473358758272</v>
      </c>
      <c r="F431" s="224">
        <v>70</v>
      </c>
      <c r="G431" s="223">
        <f t="shared" ca="1" si="856"/>
        <v>-1.3400413783604744E-4</v>
      </c>
      <c r="H431" s="223">
        <f t="shared" ca="1" si="857"/>
        <v>1.7541147151915122E-4</v>
      </c>
      <c r="I431" s="223">
        <f t="shared" ca="1" si="858"/>
        <v>8.2527720954210927E-5</v>
      </c>
      <c r="J431" s="223">
        <f t="shared" ca="1" si="859"/>
        <v>-1.9963013482181337E-4</v>
      </c>
      <c r="K431" s="223">
        <f t="shared" ca="1" si="860"/>
        <v>-2.3944072158226117E-5</v>
      </c>
      <c r="L431" s="223">
        <f t="shared" ca="1" si="861"/>
        <v>2.0665678495815321E-4</v>
      </c>
      <c r="M431" s="223">
        <f t="shared" ca="1" si="862"/>
        <v>-3.670162405443298E-5</v>
      </c>
      <c r="N431" s="223">
        <f t="shared" ca="1" si="863"/>
        <v>-1.9588629153657474E-4</v>
      </c>
      <c r="O431" s="223">
        <f t="shared" ca="1" si="864"/>
        <v>9.4186601047358594E-5</v>
      </c>
      <c r="P431" s="223">
        <f t="shared" ca="1" si="865"/>
        <v>1.6824620221854122E-4</v>
      </c>
      <c r="Q431" s="223">
        <f t="shared" ca="1" si="866"/>
        <v>-1.4356029120103699E-4</v>
      </c>
      <c r="R431" s="223">
        <f t="shared" ca="1" si="867"/>
        <v>-1.261168629367847E-4</v>
      </c>
      <c r="S431" s="223">
        <f t="shared" ca="1" si="868"/>
        <v>1.8057066547210989E-4</v>
      </c>
      <c r="T431" s="223">
        <f t="shared" ca="1" si="869"/>
        <v>7.3126424101898718E-5</v>
      </c>
      <c r="U431" s="223">
        <f t="shared" ca="1" si="870"/>
        <v>-2.0203041527950099E-4</v>
      </c>
      <c r="V431" s="223">
        <f t="shared" ca="1" si="871"/>
        <v>-1.3838386725149054E-5</v>
      </c>
      <c r="W431" s="223">
        <f t="shared" ca="1" si="872"/>
        <v>2.0609144137925675E-4</v>
      </c>
      <c r="X431" s="223">
        <f t="shared" ca="1" si="873"/>
        <v>-4.6641403224386162E-5</v>
      </c>
      <c r="Y431" s="223">
        <f t="shared" ca="1" si="874"/>
        <v>-1.9240401093050051E-4</v>
      </c>
      <c r="Z431" s="223">
        <f t="shared" ca="1" si="875"/>
        <v>1.0310446684627992E-4</v>
      </c>
      <c r="AA431" s="223">
        <f t="shared" ca="1" si="876"/>
        <v>1.621468762528569E-4</v>
      </c>
      <c r="AB431" s="223">
        <f t="shared" ca="1" si="877"/>
        <v>-1.5068824301435292E-4</v>
      </c>
      <c r="AC431" s="223">
        <f t="shared" ca="1" si="878"/>
        <v>-1.1792576146817522E-4</v>
      </c>
      <c r="AD431" s="223">
        <f t="shared" ca="1" si="879"/>
        <v>1.8529484887582395E-4</v>
      </c>
      <c r="AE431" s="223">
        <f t="shared" ca="1" si="880"/>
        <v>6.3548959288807131E-5</v>
      </c>
      <c r="AF431" s="223">
        <f t="shared" ca="1" si="881"/>
        <v>-2.0394398677100594E-4</v>
      </c>
      <c r="AG431" s="223">
        <f t="shared" ca="1" si="882"/>
        <v>-3.6993634063519466E-6</v>
      </c>
      <c r="AH431" s="223">
        <f t="shared" ca="1" si="883"/>
        <v>2.0502960546659937E-4</v>
      </c>
      <c r="AI431" s="223">
        <f t="shared" ca="1" si="884"/>
        <v>-5.646881916866739E-5</v>
      </c>
      <c r="AJ431" s="223">
        <f t="shared" ca="1" si="885"/>
        <v>-1.8845821220949403E-4</v>
      </c>
      <c r="AK431" s="223">
        <f t="shared" ca="1" si="886"/>
        <v>1.1177394495368387E-4</v>
      </c>
      <c r="AL431" s="223">
        <f t="shared" ca="1" si="887"/>
        <v>1.5565692425989095E-4</v>
      </c>
      <c r="AM431" s="223">
        <f t="shared" ca="1" si="888"/>
        <v>-1.5745317365151699E-4</v>
      </c>
      <c r="AN431" s="223">
        <f t="shared" ca="1" si="889"/>
        <v>-1.0945056651111217E-4</v>
      </c>
      <c r="AO431" s="223">
        <f t="shared" ca="1" si="890"/>
        <v>1.8957264075868395E-4</v>
      </c>
      <c r="AP431" s="223">
        <f t="shared" ca="1" si="891"/>
        <v>5.3818399466557372E-5</v>
      </c>
      <c r="AQ431" s="223">
        <f t="shared" ca="1" si="892"/>
        <v>-2.0536623933499595E-4</v>
      </c>
      <c r="AR431" s="223">
        <f t="shared" ca="1" si="893"/>
        <v>6.4485720029184906E-6</v>
      </c>
      <c r="AS431" s="223">
        <f t="shared" ca="1" si="894"/>
        <v>2.0347383527590058E-4</v>
      </c>
      <c r="AT431" s="223">
        <f t="shared" ca="1" si="895"/>
        <v>-6.6160196781486888E-5</v>
      </c>
      <c r="AU431" s="223">
        <f t="shared" ca="1" si="896"/>
        <v>-1.8405840114828448E-4</v>
      </c>
      <c r="AV431" s="223">
        <f t="shared" ca="1" si="897"/>
        <v>1.2017414983745433E-4</v>
      </c>
      <c r="AW431" s="223">
        <f t="shared" ca="1" si="898"/>
        <v>1.4879198110244663E-4</v>
      </c>
      <c r="AX431" s="223">
        <f t="shared" ca="1" si="899"/>
        <v>-1.6383878580208353E-4</v>
      </c>
      <c r="AY431" s="223">
        <f t="shared" ca="1" si="900"/>
        <v>-1.0071169555258519E-4</v>
      </c>
      <c r="AZ431" s="223">
        <f t="shared" ca="1" si="901"/>
        <v>1.9339373554535405E-4</v>
      </c>
      <c r="BA431" s="223">
        <f t="shared" ca="1" si="902"/>
        <v>4.3958186406057624E-5</v>
      </c>
      <c r="BB431" s="223">
        <f t="shared" ca="1" si="903"/>
        <v>-2.0629374664047002E-4</v>
      </c>
      <c r="BC431" s="223">
        <f t="shared" ca="1" si="904"/>
        <v>1.6580972237404253E-5</v>
      </c>
      <c r="BD431" s="223">
        <f t="shared" ca="1" si="905"/>
        <v>2.0142787879381916E-4</v>
      </c>
      <c r="BE431" s="223">
        <f t="shared" ca="1" si="906"/>
        <v>-7.569218868531098E-5</v>
      </c>
      <c r="BF431" s="223">
        <f t="shared" ca="1" si="907"/>
        <v>-1.7921517727709742E-4</v>
      </c>
      <c r="BG431" s="223">
        <f t="shared" ca="1" si="908"/>
        <v>1.2828484466825282E-4</v>
      </c>
      <c r="BH431" s="223">
        <f t="shared" ca="1" si="909"/>
        <v>1.4156858502988821E-4</v>
      </c>
      <c r="BI431" s="223">
        <f t="shared" ca="1" si="910"/>
        <v>-1.6982969596707109E-4</v>
      </c>
      <c r="BJ431" s="223">
        <f t="shared" ca="1" si="911"/>
        <v>-9.1730201298170614E-5</v>
      </c>
      <c r="BK431" s="223">
        <f t="shared" ca="1" si="912"/>
        <v>1.9674892788380485E-4</v>
      </c>
      <c r="BL431" s="223">
        <f t="shared" ca="1" si="913"/>
        <v>3.3992074224223348E-5</v>
      </c>
      <c r="BM431" s="223">
        <f t="shared" ca="1" si="914"/>
        <v>-2.0672427424108897E-4</v>
      </c>
      <c r="BN431" s="223">
        <f t="shared" ca="1" si="915"/>
        <v>2.6673427457448459E-5</v>
      </c>
      <c r="BO431" s="223">
        <f t="shared" ca="1" si="916"/>
        <v>1.98896664908725E-4</v>
      </c>
      <c r="BP431" s="223">
        <f t="shared" ca="1" si="917"/>
        <v>-8.5041831476739471E-5</v>
      </c>
      <c r="BQ431" s="223">
        <f t="shared" ca="1" si="918"/>
        <v>-1.739402083464543E-4</v>
      </c>
      <c r="BR431" s="223">
        <f t="shared" ca="1" si="919"/>
        <v>1.3608649007182017E-4</v>
      </c>
      <c r="BS431" s="223">
        <f t="shared" ca="1" si="920"/>
        <v>1.3400413783604928E-4</v>
      </c>
      <c r="BT431" s="223">
        <f t="shared" ca="1" si="921"/>
        <v>-1.7541147151915103E-4</v>
      </c>
      <c r="BU431" s="223">
        <f t="shared" ca="1" si="922"/>
        <v>-8.2527720954212065E-5</v>
      </c>
      <c r="BV431" s="223">
        <f t="shared" ca="1" si="923"/>
        <v>1.9963013482181285E-4</v>
      </c>
      <c r="BW431" s="223">
        <f t="shared" ca="1" si="924"/>
        <v>2.3944072158228828E-5</v>
      </c>
      <c r="BX431" s="223">
        <f t="shared" ca="1" si="925"/>
        <v>-2.0665678495815324E-4</v>
      </c>
      <c r="BY431" s="223">
        <f t="shared" ca="1" si="926"/>
        <v>3.6701624054431381E-5</v>
      </c>
      <c r="BZ431" s="223">
        <f t="shared" ca="1" si="927"/>
        <v>1.9588629153657549E-4</v>
      </c>
      <c r="CA431" s="223">
        <f t="shared" ca="1" si="928"/>
        <v>-9.4186601047358459E-5</v>
      </c>
      <c r="CB431" s="223">
        <f t="shared" ca="1" si="929"/>
        <v>-1.6824620221854173E-4</v>
      </c>
      <c r="CC431" s="223">
        <f t="shared" ca="1" si="930"/>
        <v>1.4356029120103582E-4</v>
      </c>
      <c r="CD431" s="223">
        <f t="shared" ca="1" si="931"/>
        <v>1.2611686293678481E-4</v>
      </c>
      <c r="CE431" s="223">
        <f t="shared" ca="1" si="932"/>
        <v>-1.8057066547210799E-4</v>
      </c>
      <c r="CF431" s="223">
        <f t="shared" ca="1" si="933"/>
        <v>-7.3126424101900236E-5</v>
      </c>
      <c r="CG431" s="223">
        <f t="shared" ca="1" si="934"/>
        <v>2.0203041527950112E-4</v>
      </c>
      <c r="CH431" s="223">
        <f t="shared" ca="1" si="935"/>
        <v>1.3838386725152131E-5</v>
      </c>
      <c r="CI431" s="223">
        <f t="shared" ca="1" si="936"/>
        <v>-2.0609144137925686E-4</v>
      </c>
      <c r="CJ431" s="223">
        <f t="shared" ca="1" si="937"/>
        <v>4.6641403224387436E-5</v>
      </c>
      <c r="CK431" s="223">
        <f t="shared" ca="1" si="938"/>
        <v>1.9240401093050164E-4</v>
      </c>
      <c r="CL431" s="223">
        <f t="shared" ca="1" si="939"/>
        <v>-1.0310446684627978E-4</v>
      </c>
      <c r="CM431" s="223">
        <f t="shared" ca="1" si="940"/>
        <v>-1.6214687625285974E-4</v>
      </c>
      <c r="CN431" s="223">
        <f t="shared" ca="1" si="941"/>
        <v>1.5068824301435181E-4</v>
      </c>
      <c r="CO431" s="223">
        <f t="shared" ca="1" si="942"/>
        <v>1.1792576146817536E-4</v>
      </c>
      <c r="CP431" s="223">
        <f t="shared" ca="1" si="943"/>
        <v>-1.8529484887582192E-4</v>
      </c>
      <c r="CQ431" s="223">
        <f t="shared" ca="1" si="944"/>
        <v>-6.3548959288808662E-5</v>
      </c>
      <c r="CR431" s="223">
        <f t="shared" ca="1" si="945"/>
        <v>2.0394398677100591E-4</v>
      </c>
      <c r="CS431" s="223">
        <f t="shared" ca="1" si="946"/>
        <v>3.699363406355023E-6</v>
      </c>
      <c r="CT431" s="223">
        <f t="shared" ca="1" si="947"/>
        <v>-2.0502960546659959E-4</v>
      </c>
      <c r="CU431" s="223">
        <f t="shared" ca="1" si="948"/>
        <v>5.6468819168668637E-5</v>
      </c>
      <c r="CV431" s="223">
        <f t="shared" ca="1" si="949"/>
        <v>1.884582122094953E-4</v>
      </c>
      <c r="CW431" s="223">
        <f t="shared" ca="1" si="950"/>
        <v>-1.1177394495368376E-4</v>
      </c>
      <c r="CX431" s="223">
        <f t="shared" ca="1" si="951"/>
        <v>-1.5565692425989009E-4</v>
      </c>
      <c r="CY431" s="223">
        <f t="shared" ca="1" si="952"/>
        <v>1.5745317365151499E-4</v>
      </c>
      <c r="CZ431" s="223">
        <f t="shared" ca="1" si="953"/>
        <v>1.094505665111123E-4</v>
      </c>
      <c r="DA431" s="223">
        <f t="shared" ca="1" si="954"/>
        <v>-1.8957264075868211E-4</v>
      </c>
      <c r="DB431" s="223">
        <f t="shared" ca="1" si="955"/>
        <v>-5.3818399466558944E-5</v>
      </c>
      <c r="DC431" s="223">
        <f t="shared" ca="1" si="956"/>
        <v>2.0536623933499595E-4</v>
      </c>
      <c r="DD431" s="223">
        <f t="shared" ca="1" si="957"/>
        <v>-6.4485720029139505E-6</v>
      </c>
      <c r="DE431" s="223">
        <f t="shared" ca="1" si="958"/>
        <v>-2.0347383527590088E-4</v>
      </c>
      <c r="DF431" s="223">
        <f t="shared" ca="1" si="959"/>
        <v>6.6160196781488135E-5</v>
      </c>
      <c r="DG431" s="223">
        <f t="shared" ca="1" si="960"/>
        <v>1.8405840114828654E-4</v>
      </c>
      <c r="DH431" s="223">
        <f t="shared" ca="1" si="961"/>
        <v>-1.20174149837453E-4</v>
      </c>
      <c r="DI431" s="223">
        <f t="shared" ca="1" si="962"/>
        <v>-1.4879198110244571E-4</v>
      </c>
      <c r="DJ431" s="223">
        <f t="shared" ca="1" si="963"/>
        <v>1.6383878580208256E-4</v>
      </c>
      <c r="DK431" s="223">
        <f t="shared" ca="1" si="964"/>
        <v>1.0071169555258657E-4</v>
      </c>
      <c r="DL431" s="223">
        <f t="shared" ca="1" si="965"/>
        <v>-1.9339373554535245E-4</v>
      </c>
      <c r="DM431" s="223">
        <f t="shared" ca="1" si="966"/>
        <v>-4.3958186406059223E-5</v>
      </c>
      <c r="DN431" s="223">
        <f t="shared" ca="1" si="967"/>
        <v>2.0629374664046991E-4</v>
      </c>
      <c r="DO431" s="223">
        <f t="shared" ca="1" si="968"/>
        <v>-1.6580972237399726E-5</v>
      </c>
      <c r="DP431" s="223">
        <f t="shared" ca="1" si="969"/>
        <v>-2.0142787879381951E-4</v>
      </c>
      <c r="DQ431" s="223">
        <f t="shared" ca="1" si="970"/>
        <v>7.56921886853122E-5</v>
      </c>
      <c r="DR431" s="223">
        <f t="shared" ca="1" si="971"/>
        <v>1.7921517727709967E-4</v>
      </c>
      <c r="DS431" s="223">
        <f t="shared" ca="1" si="972"/>
        <v>-1.2828484466825154E-4</v>
      </c>
      <c r="DT431" s="223">
        <f t="shared" ca="1" si="973"/>
        <v>-1.4156858502988726E-4</v>
      </c>
      <c r="DU431" s="223">
        <f t="shared" ca="1" si="974"/>
        <v>1.6982969596707016E-4</v>
      </c>
      <c r="DV431" s="223">
        <f t="shared" ca="1" si="975"/>
        <v>9.1730201298172078E-5</v>
      </c>
      <c r="DW431" s="223">
        <f t="shared" ca="1" si="976"/>
        <v>-1.9674892788380523E-4</v>
      </c>
      <c r="DX431" s="223">
        <f t="shared" ca="1" si="977"/>
        <v>-3.3992074224224934E-5</v>
      </c>
      <c r="DY431" s="223">
        <f t="shared" ca="1" si="978"/>
        <v>2.0672427424108894E-4</v>
      </c>
      <c r="DZ431" s="223">
        <f t="shared" ca="1" si="979"/>
        <v>-2.667342745744396E-5</v>
      </c>
      <c r="EA431" s="223">
        <f t="shared" ca="1" si="980"/>
        <v>-1.9889666490872541E-4</v>
      </c>
      <c r="EB431" s="223">
        <f t="shared" ca="1" si="981"/>
        <v>8.5041831476740691E-5</v>
      </c>
      <c r="EC431" s="223">
        <f t="shared" ca="1" si="982"/>
        <v>1.7394020834645676E-4</v>
      </c>
      <c r="ED431" s="223">
        <f t="shared" ca="1" si="983"/>
        <v>-1.3608649007181895E-4</v>
      </c>
      <c r="EE431" s="223">
        <f t="shared" ca="1" si="984"/>
        <v>-1.3400413783604831E-4</v>
      </c>
      <c r="EF431" s="223">
        <f t="shared" ca="1" si="985"/>
        <v>1.7541147151914864E-4</v>
      </c>
      <c r="EG431" s="223">
        <f t="shared" ca="1" si="986"/>
        <v>8.2527720954213556E-5</v>
      </c>
      <c r="EH431" s="223">
        <f t="shared" ca="1" si="987"/>
        <v>-1.9963013482181318E-4</v>
      </c>
      <c r="EI431" s="223">
        <f t="shared" ca="1" si="988"/>
        <v>-2.3944072158230454E-5</v>
      </c>
      <c r="EJ431" s="223">
        <f t="shared" ca="1" si="989"/>
        <v>2.0665678495815327E-4</v>
      </c>
      <c r="EK431" s="223">
        <f t="shared" ca="1" si="990"/>
        <v>-3.6701624054426895E-5</v>
      </c>
      <c r="EL431" s="223">
        <f t="shared" ca="1" si="991"/>
        <v>-1.9588629153657598E-4</v>
      </c>
      <c r="EM431" s="223">
        <f t="shared" ca="1" si="992"/>
        <v>9.4186601047357022E-5</v>
      </c>
      <c r="EN431" s="223">
        <f t="shared" ca="1" si="993"/>
        <v>1.6824620221854436E-4</v>
      </c>
      <c r="EO431" s="223">
        <f t="shared" ca="1" si="994"/>
        <v>-1.4356029120103465E-4</v>
      </c>
      <c r="EP431" s="223">
        <f t="shared" ca="1" si="995"/>
        <v>-1.2611686293678611E-4</v>
      </c>
      <c r="EQ431" s="223">
        <f t="shared" ca="1" si="996"/>
        <v>1.805706654721072E-4</v>
      </c>
      <c r="ER431" s="223">
        <f t="shared" ca="1" si="997"/>
        <v>7.312642410190174E-5</v>
      </c>
      <c r="ES431" s="223">
        <f t="shared" ca="1" si="998"/>
        <v>-2.0203041527950074E-4</v>
      </c>
      <c r="ET431" s="223">
        <f t="shared" ca="1" si="999"/>
        <v>-1.3838386725153744E-5</v>
      </c>
      <c r="EU431" s="223">
        <f t="shared" ca="1" si="1000"/>
        <v>2.0609144137925697E-4</v>
      </c>
      <c r="EV431" s="223">
        <f t="shared" ca="1" si="1001"/>
        <v>-4.664140322438585E-5</v>
      </c>
      <c r="EW431" s="223">
        <f t="shared" ca="1" si="1002"/>
        <v>-1.9240401093050224E-4</v>
      </c>
      <c r="EX431" s="223">
        <f t="shared" ca="1" si="1003"/>
        <v>1.031044668462784E-4</v>
      </c>
      <c r="EY431" s="223">
        <f t="shared" ca="1" si="1004"/>
        <v>1.6214687625286075E-4</v>
      </c>
      <c r="EZ431" s="223">
        <f t="shared" ca="1" si="1005"/>
        <v>-1.506882430143507E-4</v>
      </c>
      <c r="FA431" s="223">
        <f t="shared" ca="1" si="1006"/>
        <v>-1.1792576146818148E-4</v>
      </c>
      <c r="FB431" s="223">
        <f t="shared" ca="1" si="1007"/>
        <v>1.8529484887582382E-4</v>
      </c>
      <c r="FC431" s="223">
        <f t="shared" ca="1" si="1008"/>
        <v>6.3548959288810207E-5</v>
      </c>
      <c r="FD431" s="223">
        <f t="shared" ca="1" si="1009"/>
        <v>-2.0394398677100469E-4</v>
      </c>
      <c r="FE431" s="223">
        <f t="shared" ca="1" si="1010"/>
        <v>-3.6993634063507675E-6</v>
      </c>
      <c r="FF431" s="223">
        <f t="shared" ca="1" si="1011"/>
        <v>2.0502960546659978E-4</v>
      </c>
      <c r="FG431" s="223">
        <f t="shared" ca="1" si="1012"/>
        <v>-5.646881916866144E-5</v>
      </c>
      <c r="FH431" s="223">
        <f t="shared" ca="1" si="1013"/>
        <v>-1.8845821220949359E-4</v>
      </c>
      <c r="FI431" s="223">
        <f t="shared" ca="1" si="1014"/>
        <v>1.1177394495368238E-4</v>
      </c>
      <c r="FJ431" s="223">
        <f t="shared" ca="1" si="1015"/>
        <v>1.5565692425989502E-4</v>
      </c>
      <c r="FK431" s="223">
        <f t="shared" ca="1" si="1016"/>
        <v>-1.5745317365151775E-4</v>
      </c>
      <c r="FL431" s="223">
        <f t="shared" ca="1" si="1017"/>
        <v>-1.0945056651111366E-4</v>
      </c>
      <c r="FM431" s="223">
        <f t="shared" ca="1" si="1018"/>
        <v>1.8957264075868146E-4</v>
      </c>
      <c r="FN431" s="223">
        <f t="shared" ca="1" si="1019"/>
        <v>5.3818399466554811E-5</v>
      </c>
      <c r="FO431" s="223">
        <f t="shared" ca="1" si="1020"/>
        <v>-2.0536623933499576E-4</v>
      </c>
      <c r="FP431" s="223">
        <f t="shared" ca="1" si="1021"/>
        <v>6.4485720029123378E-6</v>
      </c>
      <c r="FQ431" s="223">
        <f t="shared" ca="1" si="1022"/>
        <v>2.034738352759022E-4</v>
      </c>
      <c r="FR431" s="223">
        <f t="shared" ca="1" si="1023"/>
        <v>-6.6160196781486603E-5</v>
      </c>
      <c r="FS431" s="223">
        <f t="shared" ca="1" si="1024"/>
        <v>-1.8405840114828727E-4</v>
      </c>
      <c r="FT431" s="223">
        <f t="shared" ca="1" si="1025"/>
        <v>1.201741498374469E-4</v>
      </c>
      <c r="FU431" s="223">
        <f t="shared" ca="1" si="1026"/>
        <v>1.4879198110244685E-4</v>
      </c>
      <c r="FV431" s="223">
        <f t="shared" ca="1" si="1027"/>
        <v>-1.6383878580208158E-4</v>
      </c>
      <c r="FW431" s="223">
        <f t="shared" ca="1" si="1028"/>
        <v>-1.0071169555259313E-4</v>
      </c>
      <c r="FX431" s="223">
        <f t="shared" ca="1" si="1029"/>
        <v>1.9339373554535394E-4</v>
      </c>
      <c r="FY431" s="223">
        <f t="shared" ca="1" si="1030"/>
        <v>4.3958186406060809E-5</v>
      </c>
      <c r="FZ431" s="223">
        <f t="shared" ca="1" si="1031"/>
        <v>-2.0629374664046942E-4</v>
      </c>
      <c r="GA431" s="223">
        <f t="shared" ca="1" si="1032"/>
        <v>1.6580972237403968E-5</v>
      </c>
      <c r="GB431" s="223">
        <f t="shared" ca="1" si="1033"/>
        <v>2.0142787879381987E-4</v>
      </c>
      <c r="GC431" s="223">
        <f t="shared" ca="1" si="1034"/>
        <v>-7.5692188685305234E-5</v>
      </c>
      <c r="GD431" s="223">
        <f t="shared" ca="1" si="1035"/>
        <v>-1.7921517727709755E-4</v>
      </c>
      <c r="GE431" s="223">
        <f t="shared" ca="1" si="1036"/>
        <v>1.2828484466825027E-4</v>
      </c>
      <c r="GF431" s="223">
        <f t="shared" ca="1" si="1037"/>
        <v>1.4156858502989273E-4</v>
      </c>
      <c r="GG431" s="223">
        <f t="shared" ca="1" si="1038"/>
        <v>-1.698296959670726E-4</v>
      </c>
      <c r="GH431" s="223">
        <f t="shared" ca="1" si="1039"/>
        <v>-9.1730201298173542E-5</v>
      </c>
      <c r="GI431" s="223">
        <f t="shared" ca="1" si="1040"/>
        <v>1.9674892788380295E-4</v>
      </c>
      <c r="GJ431" s="223">
        <f t="shared" ca="1" si="1041"/>
        <v>3.399207422422076E-5</v>
      </c>
      <c r="GK431" s="223">
        <f t="shared" ca="1" si="1042"/>
        <v>-2.0672427424108891E-4</v>
      </c>
      <c r="GL431" s="223">
        <f t="shared" ca="1" si="1043"/>
        <v>2.6673427457442347E-5</v>
      </c>
      <c r="GM431" s="223">
        <f t="shared" ca="1" si="1044"/>
        <v>1.9889666490872427E-4</v>
      </c>
      <c r="GN431" s="223">
        <f t="shared" ca="1" si="1045"/>
        <v>-8.50418314767392E-5</v>
      </c>
      <c r="GO431" s="223">
        <f t="shared" ca="1" si="1046"/>
        <v>-1.7394020834645763E-4</v>
      </c>
      <c r="GP431" s="223">
        <f t="shared" ca="1" si="1047"/>
        <v>1.3608649007182215E-4</v>
      </c>
      <c r="GQ431" s="223">
        <f t="shared" ca="1" si="1048"/>
        <v>1.3400413783604953E-4</v>
      </c>
      <c r="GR431" s="223">
        <f t="shared" ca="1" si="1049"/>
        <v>-1.7541147151914777E-4</v>
      </c>
      <c r="GS431" s="223">
        <f t="shared" ca="1" si="1050"/>
        <v>-8.2527720954220427E-5</v>
      </c>
      <c r="GT431" s="223">
        <f t="shared" ca="1" si="1051"/>
        <v>1.9963013482181277E-4</v>
      </c>
      <c r="GU431" s="223">
        <f t="shared" ca="1" si="1052"/>
        <v>2.3944072158232053E-5</v>
      </c>
      <c r="GV431" s="223">
        <f t="shared" ca="1" si="1053"/>
        <v>-2.0665678495815354E-4</v>
      </c>
      <c r="GW431" s="223">
        <f t="shared" ca="1" si="1054"/>
        <v>3.6701624054431083E-5</v>
      </c>
      <c r="GX431" s="223">
        <f t="shared" ca="1" si="1055"/>
        <v>1.958862915365765E-4</v>
      </c>
      <c r="GY431" s="223">
        <f t="shared" ca="1" si="1056"/>
        <v>-9.4186601047350355E-5</v>
      </c>
      <c r="GZ431" s="223">
        <f t="shared" ca="1" si="1057"/>
        <v>-1.6824620221854192E-4</v>
      </c>
      <c r="HA431" s="223">
        <f t="shared" ca="1" si="1058"/>
        <v>1.4356029120103346E-4</v>
      </c>
      <c r="HB431" s="223">
        <f t="shared" ca="1" si="1059"/>
        <v>1.2611686293679205E-4</v>
      </c>
      <c r="HC431" s="223">
        <f t="shared" ca="1" si="1060"/>
        <v>-1.8057066547210929E-4</v>
      </c>
      <c r="HD431" s="223">
        <f t="shared" ca="1" si="1061"/>
        <v>-7.3126424101903285E-5</v>
      </c>
      <c r="HE431" s="223">
        <f t="shared" ca="1" si="1062"/>
        <v>2.0203041527949917E-4</v>
      </c>
      <c r="HF431" s="223">
        <f t="shared" ca="1" si="1063"/>
        <v>1.3838386725149502E-5</v>
      </c>
      <c r="HG431" s="223">
        <f t="shared" ca="1" si="1064"/>
        <v>-2.0609144137925711E-4</v>
      </c>
      <c r="HH431" s="223">
        <f t="shared" ca="1" si="1065"/>
        <v>4.6641403224378545E-5</v>
      </c>
      <c r="HI431" s="223">
        <f t="shared" ca="1" si="1066"/>
        <v>1.924040109305007E-4</v>
      </c>
      <c r="HJ431" s="223">
        <f t="shared" ca="1" si="1067"/>
        <v>-1.0310446684627698E-4</v>
      </c>
      <c r="HK431" s="223">
        <f t="shared" ca="1" si="1068"/>
        <v>-1.6214687625286175E-4</v>
      </c>
      <c r="HL431" s="223">
        <f t="shared" ca="1" si="1069"/>
        <v>1.5068824301435363E-4</v>
      </c>
      <c r="HM431" s="223">
        <f t="shared" ca="1" si="1070"/>
        <v>1.1792576146817802E-4</v>
      </c>
      <c r="HN431" s="223">
        <f t="shared" ca="1" si="1071"/>
        <v>-1.8529484887582048E-4</v>
      </c>
      <c r="HO431" s="223">
        <f t="shared" ca="1" si="1072"/>
        <v>-6.3548959288806155E-5</v>
      </c>
      <c r="HP431" s="223">
        <f t="shared" ca="1" si="1073"/>
        <v>2.0394398677100537E-4</v>
      </c>
      <c r="HQ431" s="223">
        <f t="shared" ca="1" si="1074"/>
        <v>3.699363406358262E-6</v>
      </c>
      <c r="HR431" s="223">
        <f t="shared" ca="1" si="1075"/>
        <v>-2.0502960546660076E-4</v>
      </c>
      <c r="HS431" s="223">
        <f t="shared" ca="1" si="1076"/>
        <v>5.6468819168665533E-5</v>
      </c>
      <c r="HT431" s="223">
        <f t="shared" ca="1" si="1077"/>
        <v>1.8845821220949666E-4</v>
      </c>
      <c r="HU431" s="223">
        <f t="shared" ca="1" si="1078"/>
        <v>-1.1177394495367606E-4</v>
      </c>
      <c r="HV431" s="223">
        <f t="shared" ca="1" si="1079"/>
        <v>-1.556569242598922E-4</v>
      </c>
      <c r="HW431" s="223">
        <f t="shared" ca="1" si="1080"/>
        <v>1.5745317365151287E-4</v>
      </c>
      <c r="HX431" s="223">
        <f t="shared" ca="1" si="1081"/>
        <v>1.0945056651112001E-4</v>
      </c>
      <c r="HY431" s="223">
        <f t="shared" ca="1" si="1082"/>
        <v>-1.8957264075868319E-4</v>
      </c>
      <c r="HZ431" s="223">
        <f t="shared" ca="1" si="1083"/>
        <v>-5.3818399466562061E-5</v>
      </c>
      <c r="IA431" s="223">
        <f t="shared" ca="1" si="1084"/>
        <v>2.0536623933499487E-4</v>
      </c>
      <c r="IB431" s="223">
        <f t="shared" ca="1" si="1085"/>
        <v>-6.4485720029165933E-6</v>
      </c>
      <c r="IC431" s="223">
        <f t="shared" ca="1" si="1086"/>
        <v>-2.0347383527590147E-4</v>
      </c>
      <c r="ID431" s="223">
        <f t="shared" ca="1" si="1087"/>
        <v>6.6160196781479488E-5</v>
      </c>
      <c r="IE431" s="223">
        <f t="shared" ca="1" si="1088"/>
        <v>5.5905934188979904E-5</v>
      </c>
      <c r="IF431" s="223">
        <f t="shared" ca="1" si="1089"/>
        <v>-1.2017414983745038E-4</v>
      </c>
      <c r="IG431" s="223">
        <f t="shared" ca="1" si="1090"/>
        <v>-1.4879198110245203E-4</v>
      </c>
      <c r="IH431" s="223">
        <f t="shared" ca="1" si="1091"/>
        <v>1.6383878580208413E-4</v>
      </c>
      <c r="II431" s="223">
        <f t="shared" ca="1" si="1092"/>
        <v>1.0071169555258943E-4</v>
      </c>
      <c r="IJ431" s="223">
        <f t="shared" ca="1" si="1093"/>
        <v>-1.9339373554535128E-4</v>
      </c>
      <c r="IK431" s="223">
        <f t="shared" ca="1" si="1094"/>
        <v>-4.3958186406056662E-5</v>
      </c>
      <c r="IL431" s="223">
        <f t="shared" ca="1" si="1095"/>
        <v>2.0629374664046972E-4</v>
      </c>
      <c r="IM431" s="223">
        <f t="shared" ca="1" si="1096"/>
        <v>-1.6580972237396487E-5</v>
      </c>
      <c r="IN431" s="223">
        <f t="shared" ca="1" si="1097"/>
        <v>-2.0142787879381892E-4</v>
      </c>
      <c r="IO431" s="223">
        <f t="shared" ca="1" si="1098"/>
        <v>7.5692188685309205E-5</v>
      </c>
      <c r="IP431" s="223">
        <f t="shared" ca="1" si="1099"/>
        <v>1.7921517727710129E-4</v>
      </c>
      <c r="IQ431" s="223">
        <f t="shared" ca="1" si="1100"/>
        <v>-1.2828484466824439E-4</v>
      </c>
      <c r="IR431" s="223">
        <f t="shared" ca="1" si="1101"/>
        <v>-1.4156858502988961E-4</v>
      </c>
      <c r="IS431" s="223">
        <f t="shared" ca="1" si="1102"/>
        <v>1.6982969596706832E-4</v>
      </c>
      <c r="IT431" s="223">
        <f t="shared" ca="1" si="1103"/>
        <v>9.1730201298180237E-5</v>
      </c>
      <c r="IU431" s="223">
        <f t="shared" ca="1" si="1104"/>
        <v>-1.9674892788380425E-4</v>
      </c>
      <c r="IV431" s="223">
        <f t="shared" ca="1" si="1105"/>
        <v>-3.3992074224228146E-5</v>
      </c>
      <c r="IW431" s="223">
        <f t="shared" ca="1" si="1106"/>
        <v>2.0672427424108875E-4</v>
      </c>
      <c r="IX431" s="223">
        <f t="shared" ca="1" si="1107"/>
        <v>-2.6673427457446562E-5</v>
      </c>
      <c r="IY431" s="223">
        <f t="shared" ca="1" si="1108"/>
        <v>-1.9889666490872633E-4</v>
      </c>
      <c r="IZ431" s="223">
        <f t="shared" ca="1" si="1109"/>
        <v>8.5041831476732383E-5</v>
      </c>
      <c r="JA431" s="223">
        <f t="shared" ca="1" si="1110"/>
        <v>1.7394020834645533E-4</v>
      </c>
      <c r="JB431" s="223">
        <f t="shared" ca="1" si="1111"/>
        <v>-1.3608649007181651E-4</v>
      </c>
    </row>
    <row r="432" spans="2:262">
      <c r="B432" s="230">
        <v>71</v>
      </c>
      <c r="C432" s="229">
        <f t="shared" si="1112"/>
        <v>1.3867187500000008E-3</v>
      </c>
      <c r="D432" s="226">
        <f t="shared" ca="1" si="855"/>
        <v>49.855563485327224</v>
      </c>
      <c r="E432" s="225">
        <f ca="1">BY361</f>
        <v>-0.14443651467277843</v>
      </c>
      <c r="F432" s="224">
        <v>71</v>
      </c>
      <c r="G432" s="223">
        <f t="shared" ca="1" si="856"/>
        <v>-3.6886837769825489E-4</v>
      </c>
      <c r="H432" s="223">
        <f t="shared" ca="1" si="857"/>
        <v>5.4074234501687172E-4</v>
      </c>
      <c r="I432" s="223">
        <f t="shared" ca="1" si="858"/>
        <v>1.8397571242473727E-4</v>
      </c>
      <c r="J432" s="223">
        <f t="shared" ca="1" si="859"/>
        <v>-6.0364801558118188E-4</v>
      </c>
      <c r="K432" s="223">
        <f t="shared" ca="1" si="860"/>
        <v>2.2425897355595609E-5</v>
      </c>
      <c r="L432" s="223">
        <f t="shared" ca="1" si="861"/>
        <v>5.9598006804306724E-4</v>
      </c>
      <c r="M432" s="223">
        <f t="shared" ca="1" si="862"/>
        <v>-2.2620565354786713E-4</v>
      </c>
      <c r="N432" s="223">
        <f t="shared" ca="1" si="863"/>
        <v>-5.1863497648546369E-4</v>
      </c>
      <c r="O432" s="223">
        <f t="shared" ca="1" si="864"/>
        <v>4.0353928386208598E-4</v>
      </c>
      <c r="P432" s="223">
        <f t="shared" ca="1" si="865"/>
        <v>3.8065530016938125E-4</v>
      </c>
      <c r="Q432" s="223">
        <f t="shared" ca="1" si="866"/>
        <v>-5.3369438202923954E-4</v>
      </c>
      <c r="R432" s="223">
        <f t="shared" ca="1" si="867"/>
        <v>-1.981725010244201E-4</v>
      </c>
      <c r="S432" s="223">
        <f t="shared" ca="1" si="868"/>
        <v>6.0145427218021442E-4</v>
      </c>
      <c r="T432" s="223">
        <f t="shared" ca="1" si="869"/>
        <v>-7.4790157253436219E-6</v>
      </c>
      <c r="U432" s="223">
        <f t="shared" ca="1" si="870"/>
        <v>-5.9889701887126862E-4</v>
      </c>
      <c r="V432" s="223">
        <f t="shared" ca="1" si="871"/>
        <v>2.1225614676363566E-4</v>
      </c>
      <c r="W432" s="223">
        <f t="shared" ca="1" si="872"/>
        <v>5.2632159536787951E-4</v>
      </c>
      <c r="X432" s="223">
        <f t="shared" ca="1" si="873"/>
        <v>-3.9221801484249112E-4</v>
      </c>
      <c r="Y432" s="223">
        <f t="shared" ca="1" si="874"/>
        <v>-3.9221293012130335E-4</v>
      </c>
      <c r="Z432" s="223">
        <f t="shared" ca="1" si="875"/>
        <v>5.2632494150199008E-4</v>
      </c>
      <c r="AA432" s="223">
        <f t="shared" ca="1" si="876"/>
        <v>2.122499179196303E-4</v>
      </c>
      <c r="AB432" s="223">
        <f t="shared" ca="1" si="877"/>
        <v>-5.9889823521550945E-4</v>
      </c>
      <c r="AC432" s="223">
        <f t="shared" ca="1" si="878"/>
        <v>-7.472370984322864E-6</v>
      </c>
      <c r="AD432" s="223">
        <f t="shared" ca="1" si="879"/>
        <v>6.0145321652950434E-4</v>
      </c>
      <c r="AE432" s="223">
        <f t="shared" ca="1" si="880"/>
        <v>-1.9817878481336027E-4</v>
      </c>
      <c r="AF432" s="223">
        <f t="shared" ca="1" si="881"/>
        <v>-5.3369117780167614E-4</v>
      </c>
      <c r="AG432" s="223">
        <f t="shared" ca="1" si="882"/>
        <v>3.8066048835673136E-4</v>
      </c>
      <c r="AH432" s="223">
        <f t="shared" ca="1" si="883"/>
        <v>4.0353430566990637E-4</v>
      </c>
      <c r="AI432" s="223">
        <f t="shared" ca="1" si="884"/>
        <v>-5.1863846251053798E-4</v>
      </c>
      <c r="AJ432" s="223">
        <f t="shared" ca="1" si="885"/>
        <v>-2.2619948340082342E-4</v>
      </c>
      <c r="AK432" s="223">
        <f t="shared" ca="1" si="886"/>
        <v>5.9598144434815797E-4</v>
      </c>
      <c r="AL432" s="223">
        <f t="shared" ca="1" si="887"/>
        <v>2.2419256617118373E-5</v>
      </c>
      <c r="AM432" s="223">
        <f t="shared" ca="1" si="888"/>
        <v>-6.036471212598868E-4</v>
      </c>
      <c r="AN432" s="223">
        <f t="shared" ca="1" si="889"/>
        <v>1.8398204737349745E-4</v>
      </c>
      <c r="AO432" s="223">
        <f t="shared" ca="1" si="890"/>
        <v>5.4073928462596466E-4</v>
      </c>
      <c r="AP432" s="223">
        <f t="shared" ca="1" si="891"/>
        <v>-3.6887366622659801E-4</v>
      </c>
      <c r="AQ432" s="223">
        <f t="shared" ca="1" si="892"/>
        <v>-4.1461260724189351E-4</v>
      </c>
      <c r="AR432" s="223">
        <f t="shared" ca="1" si="893"/>
        <v>5.1063957510241091E-4</v>
      </c>
      <c r="AS432" s="223">
        <f t="shared" ca="1" si="894"/>
        <v>2.4001279477136336E-4</v>
      </c>
      <c r="AT432" s="223">
        <f t="shared" ca="1" si="895"/>
        <v>-5.927056565439118E-4</v>
      </c>
      <c r="AU432" s="223">
        <f t="shared" ca="1" si="896"/>
        <v>-3.7352637728042023E-5</v>
      </c>
      <c r="AV432" s="223">
        <f t="shared" ca="1" si="897"/>
        <v>6.0547741153624138E-4</v>
      </c>
      <c r="AW432" s="223">
        <f t="shared" ca="1" si="898"/>
        <v>-1.6967448602783281E-4</v>
      </c>
      <c r="AX432" s="223">
        <f t="shared" ca="1" si="899"/>
        <v>-5.474616703247386E-4</v>
      </c>
      <c r="AY432" s="223">
        <f t="shared" ca="1" si="900"/>
        <v>3.5686464839300447E-4</v>
      </c>
      <c r="AZ432" s="223">
        <f t="shared" ca="1" si="901"/>
        <v>4.2544116168264208E-4</v>
      </c>
      <c r="BA432" s="223">
        <f t="shared" ca="1" si="902"/>
        <v>-5.0233309750828562E-4</v>
      </c>
      <c r="BB432" s="223">
        <f t="shared" ca="1" si="903"/>
        <v>-2.5368153140898546E-4</v>
      </c>
      <c r="BC432" s="223">
        <f t="shared" ca="1" si="904"/>
        <v>5.8907284501485643E-4</v>
      </c>
      <c r="BD432" s="223">
        <f t="shared" ca="1" si="905"/>
        <v>5.2263519006699147E-5</v>
      </c>
      <c r="BE432" s="223">
        <f t="shared" ca="1" si="906"/>
        <v>-6.0694298486014598E-4</v>
      </c>
      <c r="BF432" s="223">
        <f t="shared" ca="1" si="907"/>
        <v>1.5526471911631861E-4</v>
      </c>
      <c r="BG432" s="223">
        <f t="shared" ca="1" si="908"/>
        <v>5.5385428558421947E-4</v>
      </c>
      <c r="BH432" s="223">
        <f t="shared" ca="1" si="909"/>
        <v>-3.4464066863924776E-4</v>
      </c>
      <c r="BI432" s="223">
        <f t="shared" ca="1" si="910"/>
        <v>-4.3601344627586274E-4</v>
      </c>
      <c r="BJ432" s="223">
        <f t="shared" ca="1" si="911"/>
        <v>4.9372403323966565E-4</v>
      </c>
      <c r="BK432" s="223">
        <f t="shared" ca="1" si="912"/>
        <v>2.6719745977785017E-4</v>
      </c>
      <c r="BL432" s="223">
        <f t="shared" ca="1" si="913"/>
        <v>-5.8508519803081663E-4</v>
      </c>
      <c r="BM432" s="223">
        <f t="shared" ca="1" si="914"/>
        <v>-6.7142918695765365E-5</v>
      </c>
      <c r="BN432" s="223">
        <f t="shared" ca="1" si="915"/>
        <v>6.0804295842503057E-4</v>
      </c>
      <c r="BO432" s="223">
        <f t="shared" ca="1" si="916"/>
        <v>-1.4076142654373047E-4</v>
      </c>
      <c r="BP432" s="223">
        <f t="shared" ca="1" si="917"/>
        <v>-5.5991327973201001E-4</v>
      </c>
      <c r="BQ432" s="223">
        <f t="shared" ca="1" si="918"/>
        <v>3.3220909023364741E-4</v>
      </c>
      <c r="BR432" s="223">
        <f t="shared" ca="1" si="919"/>
        <v>4.4632309267263962E-4</v>
      </c>
      <c r="BS432" s="223">
        <f t="shared" ca="1" si="920"/>
        <v>-4.8481756807495293E-4</v>
      </c>
      <c r="BT432" s="223">
        <f t="shared" ca="1" si="921"/>
        <v>-2.8055243838810131E-4</v>
      </c>
      <c r="BU432" s="223">
        <f t="shared" ca="1" si="922"/>
        <v>5.8074511760122772E-4</v>
      </c>
      <c r="BV432" s="223">
        <f t="shared" ca="1" si="923"/>
        <v>8.1981874001244763E-5</v>
      </c>
      <c r="BW432" s="223">
        <f t="shared" ca="1" si="924"/>
        <v>-6.0877666964795091E-4</v>
      </c>
      <c r="BX432" s="223">
        <f t="shared" ca="1" si="925"/>
        <v>1.2617334455120117E-4</v>
      </c>
      <c r="BY432" s="223">
        <f t="shared" ca="1" si="926"/>
        <v>5.6563500305659609E-4</v>
      </c>
      <c r="BZ432" s="223">
        <f t="shared" ca="1" si="927"/>
        <v>-3.195774014941883E-4</v>
      </c>
      <c r="CA432" s="223">
        <f t="shared" ca="1" si="928"/>
        <v>-4.563638907274859E-4</v>
      </c>
      <c r="CB432" s="223">
        <f t="shared" ca="1" si="929"/>
        <v>4.7561906693572832E-4</v>
      </c>
      <c r="CC432" s="223">
        <f t="shared" ca="1" si="930"/>
        <v>2.9373842269999879E-4</v>
      </c>
      <c r="CD432" s="223">
        <f t="shared" ca="1" si="931"/>
        <v>-5.7605521802825453E-4</v>
      </c>
      <c r="CE432" s="223">
        <f t="shared" ca="1" si="932"/>
        <v>-9.6771446491325573E-5</v>
      </c>
      <c r="CF432" s="223">
        <f t="shared" ca="1" si="933"/>
        <v>6.0914367656870116E-4</v>
      </c>
      <c r="CG432" s="223">
        <f t="shared" ca="1" si="934"/>
        <v>-1.1150926045383098E-4</v>
      </c>
      <c r="CH432" s="223">
        <f t="shared" ca="1" si="935"/>
        <v>-5.7101600900579886E-4</v>
      </c>
      <c r="CI432" s="223">
        <f t="shared" ca="1" si="936"/>
        <v>3.0675321127783035E-4</v>
      </c>
      <c r="CJ432" s="223">
        <f t="shared" ca="1" si="937"/>
        <v>4.6612979223910854E-4</v>
      </c>
      <c r="CK432" s="223">
        <f t="shared" ca="1" si="938"/>
        <v>-4.6613407065512969E-4</v>
      </c>
      <c r="CL432" s="223">
        <f t="shared" ca="1" si="939"/>
        <v>-3.0674746996964145E-4</v>
      </c>
      <c r="CM432" s="223">
        <f t="shared" ca="1" si="940"/>
        <v>5.7101832433203612E-4</v>
      </c>
      <c r="CN432" s="223">
        <f t="shared" ca="1" si="941"/>
        <v>1.1150272748054887E-4</v>
      </c>
      <c r="CO432" s="223">
        <f t="shared" ca="1" si="942"/>
        <v>-6.0914375811603537E-4</v>
      </c>
      <c r="CP432" s="223">
        <f t="shared" ca="1" si="943"/>
        <v>9.6778007347580227E-5</v>
      </c>
      <c r="CQ432" s="223">
        <f t="shared" ca="1" si="944"/>
        <v>5.7605305626283433E-4</v>
      </c>
      <c r="CR432" s="223">
        <f t="shared" ca="1" si="945"/>
        <v>-2.9374424439725495E-4</v>
      </c>
      <c r="CS432" s="223">
        <f t="shared" ca="1" si="946"/>
        <v>-4.7561491459359077E-4</v>
      </c>
      <c r="CT432" s="223">
        <f t="shared" ca="1" si="947"/>
        <v>4.5636829264023276E-4</v>
      </c>
      <c r="CU432" s="223">
        <f t="shared" ca="1" si="948"/>
        <v>3.1957174403341603E-4</v>
      </c>
      <c r="CV432" s="223">
        <f t="shared" ca="1" si="949"/>
        <v>-5.6563747054898445E-4</v>
      </c>
      <c r="CW432" s="223">
        <f t="shared" ca="1" si="950"/>
        <v>-1.261668433961105E-4</v>
      </c>
      <c r="CX432" s="223">
        <f t="shared" ca="1" si="951"/>
        <v>6.0877691424083245E-4</v>
      </c>
      <c r="CY432" s="223">
        <f t="shared" ca="1" si="952"/>
        <v>-8.1988458788449033E-5</v>
      </c>
      <c r="CZ432" s="223">
        <f t="shared" ca="1" si="953"/>
        <v>-5.8074311069879398E-4</v>
      </c>
      <c r="DA432" s="223">
        <f t="shared" ca="1" si="954"/>
        <v>2.8055833696764425E-4</v>
      </c>
      <c r="DB432" s="223">
        <f t="shared" ca="1" si="955"/>
        <v>4.8481354430791982E-4</v>
      </c>
      <c r="DC432" s="223">
        <f t="shared" ca="1" si="956"/>
        <v>-4.4632761543057049E-4</v>
      </c>
      <c r="DD432" s="223">
        <f t="shared" ca="1" si="957"/>
        <v>-3.3220352002812732E-4</v>
      </c>
      <c r="DE432" s="223">
        <f t="shared" ca="1" si="958"/>
        <v>5.5991589790422788E-4</v>
      </c>
      <c r="DF432" s="223">
        <f t="shared" ca="1" si="959"/>
        <v>1.4075496112287545E-4</v>
      </c>
      <c r="DG432" s="223">
        <f t="shared" ca="1" si="960"/>
        <v>-6.0804336591612656E-4</v>
      </c>
      <c r="DH432" s="223">
        <f t="shared" ca="1" si="961"/>
        <v>6.7149523447506657E-5</v>
      </c>
      <c r="DI432" s="223">
        <f t="shared" ca="1" si="962"/>
        <v>5.8508334720024698E-4</v>
      </c>
      <c r="DJ432" s="223">
        <f t="shared" ca="1" si="963"/>
        <v>-2.6720343168661157E-4</v>
      </c>
      <c r="DK432" s="223">
        <f t="shared" ca="1" si="964"/>
        <v>-4.9372014047149339E-4</v>
      </c>
      <c r="DL432" s="223">
        <f t="shared" ca="1" si="965"/>
        <v>4.3601808715462552E-4</v>
      </c>
      <c r="DM432" s="223">
        <f t="shared" ca="1" si="966"/>
        <v>3.4463518904427788E-4</v>
      </c>
      <c r="DN432" s="223">
        <f t="shared" ca="1" si="967"/>
        <v>-5.5385705285917086E-4</v>
      </c>
      <c r="DO432" s="223">
        <f t="shared" ca="1" si="968"/>
        <v>-1.5525829332424382E-4</v>
      </c>
      <c r="DP432" s="223">
        <f t="shared" ca="1" si="969"/>
        <v>6.069435550039976E-4</v>
      </c>
      <c r="DQ432" s="223">
        <f t="shared" ca="1" si="970"/>
        <v>-5.2270139744504799E-5</v>
      </c>
      <c r="DR432" s="223">
        <f t="shared" ca="1" si="971"/>
        <v>-5.8907115137102697E-4</v>
      </c>
      <c r="DS432" s="223">
        <f t="shared" ca="1" si="972"/>
        <v>2.536875730496951E-4</v>
      </c>
      <c r="DT432" s="223">
        <f t="shared" ca="1" si="973"/>
        <v>5.0232933808384221E-4</v>
      </c>
      <c r="DU432" s="223">
        <f t="shared" ca="1" si="974"/>
        <v>-4.254459178867571E-4</v>
      </c>
      <c r="DV432" s="223">
        <f t="shared" ca="1" si="975"/>
        <v>-3.5685926270927367E-4</v>
      </c>
      <c r="DW432" s="223">
        <f t="shared" ca="1" si="976"/>
        <v>5.4746458503552795E-4</v>
      </c>
      <c r="DX432" s="223">
        <f t="shared" ca="1" si="977"/>
        <v>1.6966810373517853E-4</v>
      </c>
      <c r="DY432" s="223">
        <f t="shared" ca="1" si="978"/>
        <v>-6.0547814398941718E-4</v>
      </c>
      <c r="DZ432" s="223">
        <f t="shared" ca="1" si="979"/>
        <v>3.7359270463844401E-5</v>
      </c>
      <c r="EA432" s="223">
        <f t="shared" ca="1" si="980"/>
        <v>5.9270412110700571E-4</v>
      </c>
      <c r="EB432" s="223">
        <f t="shared" ca="1" si="981"/>
        <v>-2.4001890250477864E-4</v>
      </c>
      <c r="EC432" s="223">
        <f t="shared" ca="1" si="982"/>
        <v>-5.1063595128622336E-4</v>
      </c>
      <c r="ED432" s="223">
        <f t="shared" ca="1" si="983"/>
        <v>4.1461747590638889E-4</v>
      </c>
      <c r="EE432" s="223">
        <f t="shared" ca="1" si="984"/>
        <v>3.6886837769825473E-4</v>
      </c>
      <c r="EF432" s="223">
        <f t="shared" ca="1" si="985"/>
        <v>-5.4074234501687128E-4</v>
      </c>
      <c r="EG432" s="223">
        <f t="shared" ca="1" si="986"/>
        <v>-1.8397571242473876E-4</v>
      </c>
      <c r="EH432" s="223">
        <f t="shared" ca="1" si="987"/>
        <v>6.0364801558118156E-4</v>
      </c>
      <c r="EI432" s="223">
        <f t="shared" ca="1" si="988"/>
        <v>-2.2425897355592465E-5</v>
      </c>
      <c r="EJ432" s="223">
        <f t="shared" ca="1" si="989"/>
        <v>-5.9598006804306811E-4</v>
      </c>
      <c r="EK432" s="223">
        <f t="shared" ca="1" si="990"/>
        <v>2.262056535478622E-4</v>
      </c>
      <c r="EL432" s="223">
        <f t="shared" ca="1" si="991"/>
        <v>5.1863497648546705E-4</v>
      </c>
      <c r="EM432" s="223">
        <f t="shared" ca="1" si="992"/>
        <v>-4.0353928386208039E-4</v>
      </c>
      <c r="EN432" s="223">
        <f t="shared" ca="1" si="993"/>
        <v>-3.806553001693736E-4</v>
      </c>
      <c r="EO432" s="223">
        <f t="shared" ca="1" si="994"/>
        <v>5.3369438202924323E-4</v>
      </c>
      <c r="EP432" s="223">
        <f t="shared" ca="1" si="995"/>
        <v>1.9817250102441283E-4</v>
      </c>
      <c r="EQ432" s="223">
        <f t="shared" ca="1" si="996"/>
        <v>-6.014542721802154E-4</v>
      </c>
      <c r="ER432" s="223">
        <f t="shared" ca="1" si="997"/>
        <v>7.4790157253491513E-6</v>
      </c>
      <c r="ES432" s="223">
        <f t="shared" ca="1" si="998"/>
        <v>5.9889701887126797E-4</v>
      </c>
      <c r="ET432" s="223">
        <f t="shared" ca="1" si="999"/>
        <v>-2.1225614676363883E-4</v>
      </c>
      <c r="EU432" s="223">
        <f t="shared" ca="1" si="1000"/>
        <v>-5.2632159536787778E-4</v>
      </c>
      <c r="EV432" s="223">
        <f t="shared" ca="1" si="1001"/>
        <v>3.9221801484249204E-4</v>
      </c>
      <c r="EW432" s="223">
        <f t="shared" ca="1" si="1002"/>
        <v>3.9221293012130243E-4</v>
      </c>
      <c r="EX432" s="223">
        <f t="shared" ca="1" si="1003"/>
        <v>-5.2632494150199063E-4</v>
      </c>
      <c r="EY432" s="223">
        <f t="shared" ca="1" si="1004"/>
        <v>-2.1224991791963328E-4</v>
      </c>
      <c r="EZ432" s="223">
        <f t="shared" ca="1" si="1005"/>
        <v>5.988982352155088E-4</v>
      </c>
      <c r="FA432" s="223">
        <f t="shared" ca="1" si="1006"/>
        <v>7.4723709843260624E-6</v>
      </c>
      <c r="FB432" s="223">
        <f t="shared" ca="1" si="1007"/>
        <v>-6.0145321652950489E-4</v>
      </c>
      <c r="FC432" s="223">
        <f t="shared" ca="1" si="1008"/>
        <v>1.9817878481335734E-4</v>
      </c>
      <c r="FD432" s="223">
        <f t="shared" ca="1" si="1009"/>
        <v>5.3369117780167972E-4</v>
      </c>
      <c r="FE432" s="223">
        <f t="shared" ca="1" si="1010"/>
        <v>-3.8066048835672556E-4</v>
      </c>
      <c r="FF432" s="223">
        <f t="shared" ca="1" si="1011"/>
        <v>-4.0353430566991201E-4</v>
      </c>
      <c r="FG432" s="223">
        <f t="shared" ca="1" si="1012"/>
        <v>5.1863846251053408E-4</v>
      </c>
      <c r="FH432" s="223">
        <f t="shared" ca="1" si="1013"/>
        <v>2.2619948340083442E-4</v>
      </c>
      <c r="FI432" s="223">
        <f t="shared" ca="1" si="1014"/>
        <v>-5.9598144434815548E-4</v>
      </c>
      <c r="FJ432" s="223">
        <f t="shared" ca="1" si="1015"/>
        <v>-2.2419256617130191E-5</v>
      </c>
      <c r="FK432" s="223">
        <f t="shared" ca="1" si="1016"/>
        <v>6.0364712125988832E-4</v>
      </c>
      <c r="FL432" s="223">
        <f t="shared" ca="1" si="1017"/>
        <v>-1.8398204737348617E-4</v>
      </c>
      <c r="FM432" s="223">
        <f t="shared" ca="1" si="1018"/>
        <v>-5.4073928462597214E-4</v>
      </c>
      <c r="FN432" s="223">
        <f t="shared" ca="1" si="1019"/>
        <v>3.6887366622658516E-4</v>
      </c>
      <c r="FO432" s="223">
        <f t="shared" ca="1" si="1020"/>
        <v>4.1461260724187996E-4</v>
      </c>
      <c r="FP432" s="223">
        <f t="shared" ca="1" si="1021"/>
        <v>-5.10639575102421E-4</v>
      </c>
      <c r="FQ432" s="223">
        <f t="shared" ca="1" si="1022"/>
        <v>-2.4001279477134632E-4</v>
      </c>
      <c r="FR432" s="223">
        <f t="shared" ca="1" si="1023"/>
        <v>5.9270565654391614E-4</v>
      </c>
      <c r="FS432" s="223">
        <f t="shared" ca="1" si="1024"/>
        <v>3.7352637728023592E-5</v>
      </c>
      <c r="FT432" s="223">
        <f t="shared" ca="1" si="1025"/>
        <v>-6.054774115362403E-4</v>
      </c>
      <c r="FU432" s="223">
        <f t="shared" ca="1" si="1026"/>
        <v>1.6967448602784227E-4</v>
      </c>
      <c r="FV432" s="223">
        <f t="shared" ca="1" si="1027"/>
        <v>5.4746167032473437E-4</v>
      </c>
      <c r="FW432" s="223">
        <f t="shared" ca="1" si="1028"/>
        <v>-3.5686464839301249E-4</v>
      </c>
      <c r="FX432" s="223">
        <f t="shared" ca="1" si="1029"/>
        <v>-4.2544116168263503E-4</v>
      </c>
      <c r="FY432" s="223">
        <f t="shared" ca="1" si="1030"/>
        <v>5.0233309750829114E-4</v>
      </c>
      <c r="FZ432" s="223">
        <f t="shared" ca="1" si="1031"/>
        <v>2.5368153140897646E-4</v>
      </c>
      <c r="GA432" s="223">
        <f t="shared" ca="1" si="1032"/>
        <v>-5.8907284501485903E-4</v>
      </c>
      <c r="GB432" s="223">
        <f t="shared" ca="1" si="1033"/>
        <v>-5.2263519006689281E-5</v>
      </c>
      <c r="GC432" s="223">
        <f t="shared" ca="1" si="1034"/>
        <v>6.0694298486014587E-4</v>
      </c>
      <c r="GD432" s="223">
        <f t="shared" ca="1" si="1035"/>
        <v>-1.5526471911631972E-4</v>
      </c>
      <c r="GE432" s="223">
        <f t="shared" ca="1" si="1036"/>
        <v>-5.5385428558421892E-4</v>
      </c>
      <c r="GF432" s="223">
        <f t="shared" ca="1" si="1037"/>
        <v>3.4464066863924879E-4</v>
      </c>
      <c r="GG432" s="223">
        <f t="shared" ca="1" si="1038"/>
        <v>4.3601344627586187E-4</v>
      </c>
      <c r="GH432" s="223">
        <f t="shared" ca="1" si="1039"/>
        <v>-4.9372403323966641E-4</v>
      </c>
      <c r="GI432" s="223">
        <f t="shared" ca="1" si="1040"/>
        <v>-2.6719745977784914E-4</v>
      </c>
      <c r="GJ432" s="223">
        <f t="shared" ca="1" si="1041"/>
        <v>5.8508519803081695E-4</v>
      </c>
      <c r="GK432" s="223">
        <f t="shared" ca="1" si="1042"/>
        <v>6.7142918695764226E-5</v>
      </c>
      <c r="GL432" s="223">
        <f t="shared" ca="1" si="1043"/>
        <v>-6.0804295842503112E-4</v>
      </c>
      <c r="GM432" s="223">
        <f t="shared" ca="1" si="1044"/>
        <v>1.4076142654372321E-4</v>
      </c>
      <c r="GN432" s="223">
        <f t="shared" ca="1" si="1045"/>
        <v>5.5991327973201293E-4</v>
      </c>
      <c r="GO432" s="223">
        <f t="shared" ca="1" si="1046"/>
        <v>-3.3220909023364117E-4</v>
      </c>
      <c r="GP432" s="223">
        <f t="shared" ca="1" si="1047"/>
        <v>-4.4632309267264467E-4</v>
      </c>
      <c r="GQ432" s="223">
        <f t="shared" ca="1" si="1048"/>
        <v>4.8481756807494843E-4</v>
      </c>
      <c r="GR432" s="223">
        <f t="shared" ca="1" si="1049"/>
        <v>2.8055243838810793E-4</v>
      </c>
      <c r="GS432" s="223">
        <f t="shared" ca="1" si="1050"/>
        <v>-5.8074511760122555E-4</v>
      </c>
      <c r="GT432" s="223">
        <f t="shared" ca="1" si="1051"/>
        <v>-8.1981874001252136E-5</v>
      </c>
      <c r="GU432" s="223">
        <f t="shared" ca="1" si="1052"/>
        <v>6.0877666964795135E-4</v>
      </c>
      <c r="GV432" s="223">
        <f t="shared" ca="1" si="1053"/>
        <v>-1.2617334455118547E-4</v>
      </c>
      <c r="GW432" s="223">
        <f t="shared" ca="1" si="1054"/>
        <v>-5.6563500305660194E-4</v>
      </c>
      <c r="GX432" s="223">
        <f t="shared" ca="1" si="1055"/>
        <v>3.1957740149417464E-4</v>
      </c>
      <c r="GY432" s="223">
        <f t="shared" ca="1" si="1056"/>
        <v>4.5636389072749658E-4</v>
      </c>
      <c r="GZ432" s="223">
        <f t="shared" ca="1" si="1057"/>
        <v>-4.7561906693573998E-4</v>
      </c>
      <c r="HA432" s="223">
        <f t="shared" ca="1" si="1058"/>
        <v>-2.9373842269998264E-4</v>
      </c>
      <c r="HB432" s="223">
        <f t="shared" ca="1" si="1059"/>
        <v>5.7605521802826061E-4</v>
      </c>
      <c r="HC432" s="223">
        <f t="shared" ca="1" si="1060"/>
        <v>9.677144649130725E-5</v>
      </c>
      <c r="HD432" s="223">
        <f t="shared" ca="1" si="1061"/>
        <v>-6.0914367656870094E-4</v>
      </c>
      <c r="HE432" s="223">
        <f t="shared" ca="1" si="1062"/>
        <v>1.1150926045384919E-4</v>
      </c>
      <c r="HF432" s="223">
        <f t="shared" ca="1" si="1063"/>
        <v>5.7101600900579235E-4</v>
      </c>
      <c r="HG432" s="223">
        <f t="shared" ca="1" si="1064"/>
        <v>-3.0675321127784634E-4</v>
      </c>
      <c r="HH432" s="223">
        <f t="shared" ca="1" si="1065"/>
        <v>-4.6612979223909667E-4</v>
      </c>
      <c r="HI432" s="223">
        <f t="shared" ca="1" si="1066"/>
        <v>4.6613407065513045E-4</v>
      </c>
      <c r="HJ432" s="223">
        <f t="shared" ca="1" si="1067"/>
        <v>3.0674746996964042E-4</v>
      </c>
      <c r="HK432" s="223">
        <f t="shared" ca="1" si="1068"/>
        <v>-5.7101832433203645E-4</v>
      </c>
      <c r="HL432" s="223">
        <f t="shared" ca="1" si="1069"/>
        <v>-1.1150272748054768E-4</v>
      </c>
      <c r="HM432" s="223">
        <f t="shared" ca="1" si="1070"/>
        <v>6.0914375811603537E-4</v>
      </c>
      <c r="HN432" s="223">
        <f t="shared" ca="1" si="1071"/>
        <v>-9.6778007347581366E-5</v>
      </c>
      <c r="HO432" s="223">
        <f t="shared" ca="1" si="1072"/>
        <v>-5.76053056262834E-4</v>
      </c>
      <c r="HP432" s="223">
        <f t="shared" ca="1" si="1073"/>
        <v>2.9374424439725598E-4</v>
      </c>
      <c r="HQ432" s="223">
        <f t="shared" ca="1" si="1074"/>
        <v>4.7561491459359006E-4</v>
      </c>
      <c r="HR432" s="223">
        <f t="shared" ca="1" si="1075"/>
        <v>-4.5636829264023357E-4</v>
      </c>
      <c r="HS432" s="223">
        <f t="shared" ca="1" si="1076"/>
        <v>-3.19571744033415E-4</v>
      </c>
      <c r="HT432" s="223">
        <f t="shared" ca="1" si="1077"/>
        <v>5.6563747054898489E-4</v>
      </c>
      <c r="HU432" s="223">
        <f t="shared" ca="1" si="1078"/>
        <v>1.2616684339610926E-4</v>
      </c>
      <c r="HV432" s="223">
        <f t="shared" ca="1" si="1079"/>
        <v>-6.0877691424083245E-4</v>
      </c>
      <c r="HW432" s="223">
        <f t="shared" ca="1" si="1080"/>
        <v>8.1988458788450171E-5</v>
      </c>
      <c r="HX432" s="223">
        <f t="shared" ca="1" si="1081"/>
        <v>5.8074311069879366E-4</v>
      </c>
      <c r="HY432" s="223">
        <f t="shared" ca="1" si="1082"/>
        <v>-2.8055833696764534E-4</v>
      </c>
      <c r="HZ432" s="223">
        <f t="shared" ca="1" si="1083"/>
        <v>-4.8481354430791911E-4</v>
      </c>
      <c r="IA432" s="223">
        <f t="shared" ca="1" si="1084"/>
        <v>4.4632761543055954E-4</v>
      </c>
      <c r="IB432" s="223">
        <f t="shared" ca="1" si="1085"/>
        <v>3.3220352002814077E-4</v>
      </c>
      <c r="IC432" s="223">
        <f t="shared" ca="1" si="1086"/>
        <v>-5.5991589790422148E-4</v>
      </c>
      <c r="ID432" s="223">
        <f t="shared" ca="1" si="1087"/>
        <v>-1.4075496112289111E-4</v>
      </c>
      <c r="IE432" s="223">
        <f t="shared" ca="1" si="1088"/>
        <v>6.6519247979390447E-4</v>
      </c>
      <c r="IF432" s="223">
        <f t="shared" ca="1" si="1089"/>
        <v>-6.7149523447490611E-5</v>
      </c>
      <c r="IG432" s="223">
        <f t="shared" ca="1" si="1090"/>
        <v>-5.8508334720025154E-4</v>
      </c>
      <c r="IH432" s="223">
        <f t="shared" ca="1" si="1091"/>
        <v>2.6720343168659699E-4</v>
      </c>
      <c r="II432" s="223">
        <f t="shared" ca="1" si="1092"/>
        <v>4.9372014047150282E-4</v>
      </c>
      <c r="IJ432" s="223">
        <f t="shared" ca="1" si="1093"/>
        <v>-4.3601808715463847E-4</v>
      </c>
      <c r="IK432" s="223">
        <f t="shared" ca="1" si="1094"/>
        <v>-3.4463518904426259E-4</v>
      </c>
      <c r="IL432" s="223">
        <f t="shared" ca="1" si="1095"/>
        <v>5.5385705285917867E-4</v>
      </c>
      <c r="IM432" s="223">
        <f t="shared" ca="1" si="1096"/>
        <v>1.5525829332422593E-4</v>
      </c>
      <c r="IN432" s="223">
        <f t="shared" ca="1" si="1097"/>
        <v>-6.0694355500399923E-4</v>
      </c>
      <c r="IO432" s="223">
        <f t="shared" ca="1" si="1098"/>
        <v>5.2270139744523176E-5</v>
      </c>
      <c r="IP432" s="223">
        <f t="shared" ca="1" si="1099"/>
        <v>5.890711513710222E-4</v>
      </c>
      <c r="IQ432" s="223">
        <f t="shared" ca="1" si="1100"/>
        <v>-2.536875730497119E-4</v>
      </c>
      <c r="IR432" s="223">
        <f t="shared" ca="1" si="1101"/>
        <v>-5.0232933808383169E-4</v>
      </c>
      <c r="IS432" s="223">
        <f t="shared" ca="1" si="1102"/>
        <v>4.2544591788675802E-4</v>
      </c>
      <c r="IT432" s="223">
        <f t="shared" ca="1" si="1103"/>
        <v>3.5685926270927269E-4</v>
      </c>
      <c r="IU432" s="223">
        <f t="shared" ca="1" si="1104"/>
        <v>-5.4746458503552849E-4</v>
      </c>
      <c r="IV432" s="223">
        <f t="shared" ca="1" si="1105"/>
        <v>-1.6966810373517737E-4</v>
      </c>
      <c r="IW432" s="223">
        <f t="shared" ca="1" si="1106"/>
        <v>6.0547814398941718E-4</v>
      </c>
      <c r="IX432" s="223">
        <f t="shared" ca="1" si="1107"/>
        <v>-3.7359270463845594E-5</v>
      </c>
      <c r="IY432" s="223">
        <f t="shared" ca="1" si="1108"/>
        <v>-5.9270412110700539E-4</v>
      </c>
      <c r="IZ432" s="223">
        <f t="shared" ca="1" si="1109"/>
        <v>2.4001890250477975E-4</v>
      </c>
      <c r="JA432" s="223">
        <f t="shared" ca="1" si="1110"/>
        <v>5.1063595128622271E-4</v>
      </c>
      <c r="JB432" s="223">
        <f t="shared" ca="1" si="1111"/>
        <v>-4.1461747590638975E-4</v>
      </c>
    </row>
    <row r="433" spans="2:262">
      <c r="B433" s="230">
        <v>72</v>
      </c>
      <c r="C433" s="229">
        <f t="shared" si="1112"/>
        <v>1.4062500000000008E-3</v>
      </c>
      <c r="D433" s="226">
        <f t="shared" ca="1" si="855"/>
        <v>49.850686662753716</v>
      </c>
      <c r="E433" s="225">
        <f ca="1">BZ361</f>
        <v>-0.1493133372462811</v>
      </c>
      <c r="F433" s="224">
        <v>72</v>
      </c>
      <c r="G433" s="223">
        <f t="shared" ca="1" si="856"/>
        <v>-1.8329537479517825E-4</v>
      </c>
      <c r="H433" s="223">
        <f t="shared" ca="1" si="857"/>
        <v>2.6250181070239069E-4</v>
      </c>
      <c r="I433" s="223">
        <f t="shared" ca="1" si="858"/>
        <v>8.0872249235686066E-5</v>
      </c>
      <c r="J433" s="223">
        <f t="shared" ca="1" si="859"/>
        <v>-2.940565969935078E-4</v>
      </c>
      <c r="K433" s="223">
        <f t="shared" ca="1" si="860"/>
        <v>3.3862943161174603E-5</v>
      </c>
      <c r="L433" s="223">
        <f t="shared" ca="1" si="861"/>
        <v>2.8084393202205309E-4</v>
      </c>
      <c r="M433" s="223">
        <f t="shared" ca="1" si="862"/>
        <v>-1.4344280943009058E-4</v>
      </c>
      <c r="N433" s="223">
        <f t="shared" ca="1" si="863"/>
        <v>-2.2487532425682411E-4</v>
      </c>
      <c r="O433" s="223">
        <f t="shared" ca="1" si="864"/>
        <v>2.3118480827558042E-4</v>
      </c>
      <c r="P433" s="223">
        <f t="shared" ca="1" si="865"/>
        <v>1.3467148687338425E-4</v>
      </c>
      <c r="Q433" s="223">
        <f t="shared" ca="1" si="866"/>
        <v>-2.8373101575661938E-4</v>
      </c>
      <c r="R433" s="223">
        <f t="shared" ca="1" si="867"/>
        <v>-2.3965136413540625E-5</v>
      </c>
      <c r="S433" s="223">
        <f t="shared" ca="1" si="868"/>
        <v>2.9308174811677528E-4</v>
      </c>
      <c r="T433" s="223">
        <f t="shared" ca="1" si="869"/>
        <v>-9.0389688820762912E-5</v>
      </c>
      <c r="U433" s="223">
        <f t="shared" ca="1" si="870"/>
        <v>-2.5781344111881505E-4</v>
      </c>
      <c r="V433" s="223">
        <f t="shared" ca="1" si="871"/>
        <v>1.9098350331667397E-4</v>
      </c>
      <c r="W433" s="223">
        <f t="shared" ca="1" si="872"/>
        <v>1.8329537479517822E-4</v>
      </c>
      <c r="X433" s="223">
        <f t="shared" ca="1" si="873"/>
        <v>-2.6250181070239036E-4</v>
      </c>
      <c r="Y433" s="223">
        <f t="shared" ca="1" si="874"/>
        <v>-8.0872249235686364E-5</v>
      </c>
      <c r="Z433" s="223">
        <f t="shared" ca="1" si="875"/>
        <v>2.940565969935078E-4</v>
      </c>
      <c r="AA433" s="223">
        <f t="shared" ca="1" si="876"/>
        <v>-3.386294316117482E-5</v>
      </c>
      <c r="AB433" s="223">
        <f t="shared" ca="1" si="877"/>
        <v>-2.8084393202205287E-4</v>
      </c>
      <c r="AC433" s="223">
        <f t="shared" ca="1" si="878"/>
        <v>1.4344280943008939E-4</v>
      </c>
      <c r="AD433" s="223">
        <f t="shared" ca="1" si="879"/>
        <v>2.2487532425682466E-4</v>
      </c>
      <c r="AE433" s="223">
        <f t="shared" ca="1" si="880"/>
        <v>-2.311848082755802E-4</v>
      </c>
      <c r="AF433" s="223">
        <f t="shared" ca="1" si="881"/>
        <v>-1.3467148687338454E-4</v>
      </c>
      <c r="AG433" s="223">
        <f t="shared" ca="1" si="882"/>
        <v>2.8373101575661927E-4</v>
      </c>
      <c r="AH433" s="223">
        <f t="shared" ca="1" si="883"/>
        <v>2.396513641353992E-5</v>
      </c>
      <c r="AI433" s="223">
        <f t="shared" ca="1" si="884"/>
        <v>-2.9308174811677545E-4</v>
      </c>
      <c r="AJ433" s="223">
        <f t="shared" ca="1" si="885"/>
        <v>9.0389688820761597E-5</v>
      </c>
      <c r="AK433" s="223">
        <f t="shared" ca="1" si="886"/>
        <v>2.5781344111881522E-4</v>
      </c>
      <c r="AL433" s="223">
        <f t="shared" ca="1" si="887"/>
        <v>-1.9098350331667372E-4</v>
      </c>
      <c r="AM433" s="223">
        <f t="shared" ca="1" si="888"/>
        <v>-1.8329537479517849E-4</v>
      </c>
      <c r="AN433" s="223">
        <f t="shared" ca="1" si="889"/>
        <v>2.6250181070239069E-4</v>
      </c>
      <c r="AO433" s="223">
        <f t="shared" ca="1" si="890"/>
        <v>8.0872249235685659E-5</v>
      </c>
      <c r="AP433" s="223">
        <f t="shared" ca="1" si="891"/>
        <v>-2.9405659699350769E-4</v>
      </c>
      <c r="AQ433" s="223">
        <f t="shared" ca="1" si="892"/>
        <v>3.3862943161173438E-5</v>
      </c>
      <c r="AR433" s="223">
        <f t="shared" ca="1" si="893"/>
        <v>2.8084393202205325E-4</v>
      </c>
      <c r="AS433" s="223">
        <f t="shared" ca="1" si="894"/>
        <v>-1.4344280943009004E-4</v>
      </c>
      <c r="AT433" s="223">
        <f t="shared" ca="1" si="895"/>
        <v>-2.248753242568242E-4</v>
      </c>
      <c r="AU433" s="223">
        <f t="shared" ca="1" si="896"/>
        <v>2.3118480827558069E-4</v>
      </c>
      <c r="AV433" s="223">
        <f t="shared" ca="1" si="897"/>
        <v>1.3467148687338389E-4</v>
      </c>
      <c r="AW433" s="223">
        <f t="shared" ca="1" si="898"/>
        <v>-2.8373101575661949E-4</v>
      </c>
      <c r="AX433" s="223">
        <f t="shared" ca="1" si="899"/>
        <v>-2.3965136413539215E-5</v>
      </c>
      <c r="AY433" s="223">
        <f t="shared" ca="1" si="900"/>
        <v>2.9308174811677561E-4</v>
      </c>
      <c r="AZ433" s="223">
        <f t="shared" ca="1" si="901"/>
        <v>-9.0389688820760296E-5</v>
      </c>
      <c r="BA433" s="223">
        <f t="shared" ca="1" si="902"/>
        <v>-2.5781344111881592E-4</v>
      </c>
      <c r="BB433" s="223">
        <f t="shared" ca="1" si="903"/>
        <v>1.9098350331667267E-4</v>
      </c>
      <c r="BC433" s="223">
        <f t="shared" ca="1" si="904"/>
        <v>1.8329537479517958E-4</v>
      </c>
      <c r="BD433" s="223">
        <f t="shared" ca="1" si="905"/>
        <v>-2.6250181070239004E-4</v>
      </c>
      <c r="BE433" s="223">
        <f t="shared" ca="1" si="906"/>
        <v>-8.0872249235687028E-5</v>
      </c>
      <c r="BF433" s="223">
        <f t="shared" ca="1" si="907"/>
        <v>2.9405659699350775E-4</v>
      </c>
      <c r="BG433" s="223">
        <f t="shared" ca="1" si="908"/>
        <v>-3.3862943161174169E-5</v>
      </c>
      <c r="BH433" s="223">
        <f t="shared" ca="1" si="909"/>
        <v>-2.8084393202205304E-4</v>
      </c>
      <c r="BI433" s="223">
        <f t="shared" ca="1" si="910"/>
        <v>1.4344280943009066E-4</v>
      </c>
      <c r="BJ433" s="223">
        <f t="shared" ca="1" si="911"/>
        <v>2.2487532425682373E-4</v>
      </c>
      <c r="BK433" s="223">
        <f t="shared" ca="1" si="912"/>
        <v>-2.3118480827558112E-4</v>
      </c>
      <c r="BL433" s="223">
        <f t="shared" ca="1" si="913"/>
        <v>-1.3467148687338698E-4</v>
      </c>
      <c r="BM433" s="223">
        <f t="shared" ca="1" si="914"/>
        <v>2.8373101575661851E-4</v>
      </c>
      <c r="BN433" s="223">
        <f t="shared" ca="1" si="915"/>
        <v>2.3965136413542658E-5</v>
      </c>
      <c r="BO433" s="223">
        <f t="shared" ca="1" si="916"/>
        <v>-2.930817481167755E-4</v>
      </c>
      <c r="BP433" s="223">
        <f t="shared" ca="1" si="917"/>
        <v>9.0389688820761001E-5</v>
      </c>
      <c r="BQ433" s="223">
        <f t="shared" ca="1" si="918"/>
        <v>2.5781344111881559E-4</v>
      </c>
      <c r="BR433" s="223">
        <f t="shared" ca="1" si="919"/>
        <v>-1.9098350331667321E-4</v>
      </c>
      <c r="BS433" s="223">
        <f t="shared" ca="1" si="920"/>
        <v>-1.8329537479517898E-4</v>
      </c>
      <c r="BT433" s="223">
        <f t="shared" ca="1" si="921"/>
        <v>2.6250181070239036E-4</v>
      </c>
      <c r="BU433" s="223">
        <f t="shared" ca="1" si="922"/>
        <v>8.0872249235686296E-5</v>
      </c>
      <c r="BV433" s="223">
        <f t="shared" ca="1" si="923"/>
        <v>-2.940565969935078E-4</v>
      </c>
      <c r="BW433" s="223">
        <f t="shared" ca="1" si="924"/>
        <v>3.3862943161174874E-5</v>
      </c>
      <c r="BX433" s="223">
        <f t="shared" ca="1" si="925"/>
        <v>2.8084393202205282E-4</v>
      </c>
      <c r="BY433" s="223">
        <f t="shared" ca="1" si="926"/>
        <v>-1.4344280943008763E-4</v>
      </c>
      <c r="BZ433" s="223">
        <f t="shared" ca="1" si="927"/>
        <v>-2.2487532425682598E-4</v>
      </c>
      <c r="CA433" s="223">
        <f t="shared" ca="1" si="928"/>
        <v>2.3118480827558156E-4</v>
      </c>
      <c r="CB433" s="223">
        <f t="shared" ca="1" si="929"/>
        <v>1.3467148687338633E-4</v>
      </c>
      <c r="CC433" s="223">
        <f t="shared" ca="1" si="930"/>
        <v>-2.8373101575661987E-4</v>
      </c>
      <c r="CD433" s="223">
        <f t="shared" ca="1" si="931"/>
        <v>-2.3965136413541953E-5</v>
      </c>
      <c r="CE433" s="223">
        <f t="shared" ca="1" si="932"/>
        <v>2.9308174811677593E-4</v>
      </c>
      <c r="CF433" s="223">
        <f t="shared" ca="1" si="933"/>
        <v>-9.0389688820761678E-5</v>
      </c>
      <c r="CG433" s="223">
        <f t="shared" ca="1" si="934"/>
        <v>-2.5781344111881722E-4</v>
      </c>
      <c r="CH433" s="223">
        <f t="shared" ca="1" si="935"/>
        <v>1.9098350331667378E-4</v>
      </c>
      <c r="CI433" s="223">
        <f t="shared" ca="1" si="936"/>
        <v>1.8329537479518175E-4</v>
      </c>
      <c r="CJ433" s="223">
        <f t="shared" ca="1" si="937"/>
        <v>-2.6250181070239069E-4</v>
      </c>
      <c r="CK433" s="223">
        <f t="shared" ca="1" si="938"/>
        <v>-8.087224923568963E-5</v>
      </c>
      <c r="CL433" s="223">
        <f t="shared" ca="1" si="939"/>
        <v>2.9405659699350791E-4</v>
      </c>
      <c r="CM433" s="223">
        <f t="shared" ca="1" si="940"/>
        <v>-3.3862943161171405E-5</v>
      </c>
      <c r="CN433" s="223">
        <f t="shared" ca="1" si="941"/>
        <v>-2.808439320220526E-4</v>
      </c>
      <c r="CO433" s="223">
        <f t="shared" ca="1" si="942"/>
        <v>1.4344280943008825E-4</v>
      </c>
      <c r="CP433" s="223">
        <f t="shared" ca="1" si="943"/>
        <v>2.2487532425682279E-4</v>
      </c>
      <c r="CQ433" s="223">
        <f t="shared" ca="1" si="944"/>
        <v>-2.3118480827557939E-4</v>
      </c>
      <c r="CR433" s="223">
        <f t="shared" ca="1" si="945"/>
        <v>-1.3467148687338942E-4</v>
      </c>
      <c r="CS433" s="223">
        <f t="shared" ca="1" si="946"/>
        <v>2.8373101575661895E-4</v>
      </c>
      <c r="CT433" s="223">
        <f t="shared" ca="1" si="947"/>
        <v>2.3965136413545395E-5</v>
      </c>
      <c r="CU433" s="223">
        <f t="shared" ca="1" si="948"/>
        <v>-2.9308174811677534E-4</v>
      </c>
      <c r="CV433" s="223">
        <f t="shared" ca="1" si="949"/>
        <v>9.0389688820758385E-5</v>
      </c>
      <c r="CW433" s="223">
        <f t="shared" ca="1" si="950"/>
        <v>2.5781344111881484E-4</v>
      </c>
      <c r="CX433" s="223">
        <f t="shared" ca="1" si="951"/>
        <v>-1.9098350331667112E-4</v>
      </c>
      <c r="CY433" s="223">
        <f t="shared" ca="1" si="952"/>
        <v>-1.8329537479517784E-4</v>
      </c>
      <c r="CZ433" s="223">
        <f t="shared" ca="1" si="953"/>
        <v>2.6250181070238912E-4</v>
      </c>
      <c r="DA433" s="223">
        <f t="shared" ca="1" si="954"/>
        <v>8.0872249235684914E-5</v>
      </c>
      <c r="DB433" s="223">
        <f t="shared" ca="1" si="955"/>
        <v>-2.9405659699350759E-4</v>
      </c>
      <c r="DC433" s="223">
        <f t="shared" ca="1" si="956"/>
        <v>3.3862943161176338E-5</v>
      </c>
      <c r="DD433" s="223">
        <f t="shared" ca="1" si="957"/>
        <v>2.8084393202205363E-4</v>
      </c>
      <c r="DE433" s="223">
        <f t="shared" ca="1" si="958"/>
        <v>-1.4344280943008524E-4</v>
      </c>
      <c r="DF433" s="223">
        <f t="shared" ca="1" si="959"/>
        <v>-2.2487532425682504E-4</v>
      </c>
      <c r="DG433" s="223">
        <f t="shared" ca="1" si="960"/>
        <v>2.3118480827557727E-4</v>
      </c>
      <c r="DH433" s="223">
        <f t="shared" ca="1" si="961"/>
        <v>1.3467148687338506E-4</v>
      </c>
      <c r="DI433" s="223">
        <f t="shared" ca="1" si="962"/>
        <v>-2.8373101575661797E-4</v>
      </c>
      <c r="DJ433" s="223">
        <f t="shared" ca="1" si="963"/>
        <v>-2.3965136413540516E-5</v>
      </c>
      <c r="DK433" s="223">
        <f t="shared" ca="1" si="964"/>
        <v>2.9308174811677577E-4</v>
      </c>
      <c r="DL433" s="223">
        <f t="shared" ca="1" si="965"/>
        <v>-9.0389688820763034E-5</v>
      </c>
      <c r="DM433" s="223">
        <f t="shared" ca="1" si="966"/>
        <v>-2.5781344111881657E-4</v>
      </c>
      <c r="DN433" s="223">
        <f t="shared" ca="1" si="967"/>
        <v>1.9098350331667486E-4</v>
      </c>
      <c r="DO433" s="223">
        <f t="shared" ca="1" si="968"/>
        <v>1.8329537479518058E-4</v>
      </c>
      <c r="DP433" s="223">
        <f t="shared" ca="1" si="969"/>
        <v>-2.6250181070239139E-4</v>
      </c>
      <c r="DQ433" s="223">
        <f t="shared" ca="1" si="970"/>
        <v>-8.0872249235688261E-5</v>
      </c>
      <c r="DR433" s="223">
        <f t="shared" ca="1" si="971"/>
        <v>2.9405659699350726E-4</v>
      </c>
      <c r="DS433" s="223">
        <f t="shared" ca="1" si="972"/>
        <v>-3.3862943161172896E-5</v>
      </c>
      <c r="DT433" s="223">
        <f t="shared" ca="1" si="973"/>
        <v>-2.8084393202205472E-4</v>
      </c>
      <c r="DU433" s="223">
        <f t="shared" ca="1" si="974"/>
        <v>1.4344280943008952E-4</v>
      </c>
      <c r="DV433" s="223">
        <f t="shared" ca="1" si="975"/>
        <v>2.2487532425682729E-4</v>
      </c>
      <c r="DW433" s="223">
        <f t="shared" ca="1" si="976"/>
        <v>-2.3118480827558034E-4</v>
      </c>
      <c r="DX433" s="223">
        <f t="shared" ca="1" si="977"/>
        <v>-1.3467148687338812E-4</v>
      </c>
      <c r="DY433" s="223">
        <f t="shared" ca="1" si="978"/>
        <v>2.8373101575661927E-4</v>
      </c>
      <c r="DZ433" s="223">
        <f t="shared" ca="1" si="979"/>
        <v>2.3965136413543959E-5</v>
      </c>
      <c r="EA433" s="223">
        <f t="shared" ca="1" si="980"/>
        <v>-2.9308174811677518E-4</v>
      </c>
      <c r="EB433" s="223">
        <f t="shared" ca="1" si="981"/>
        <v>9.0389688820759767E-5</v>
      </c>
      <c r="EC433" s="223">
        <f t="shared" ca="1" si="982"/>
        <v>2.5781344111881413E-4</v>
      </c>
      <c r="ED433" s="223">
        <f t="shared" ca="1" si="983"/>
        <v>-1.9098350331667223E-4</v>
      </c>
      <c r="EE433" s="223">
        <f t="shared" ca="1" si="984"/>
        <v>-1.8329537479518332E-4</v>
      </c>
      <c r="EF433" s="223">
        <f t="shared" ca="1" si="985"/>
        <v>2.6250181070238977E-4</v>
      </c>
      <c r="EG433" s="223">
        <f t="shared" ca="1" si="986"/>
        <v>8.0872249235691595E-5</v>
      </c>
      <c r="EH433" s="223">
        <f t="shared" ca="1" si="987"/>
        <v>-2.9405659699350769E-4</v>
      </c>
      <c r="EI433" s="223">
        <f t="shared" ca="1" si="988"/>
        <v>3.3862943161169399E-5</v>
      </c>
      <c r="EJ433" s="223">
        <f t="shared" ca="1" si="989"/>
        <v>2.808439320220532E-4</v>
      </c>
      <c r="EK433" s="223">
        <f t="shared" ca="1" si="990"/>
        <v>-1.4344280943008651E-4</v>
      </c>
      <c r="EL433" s="223">
        <f t="shared" ca="1" si="991"/>
        <v>-2.2487532425682409E-4</v>
      </c>
      <c r="EM433" s="223">
        <f t="shared" ca="1" si="992"/>
        <v>2.3118480827557817E-4</v>
      </c>
      <c r="EN433" s="223">
        <f t="shared" ca="1" si="993"/>
        <v>1.3467148687338378E-4</v>
      </c>
      <c r="EO433" s="223">
        <f t="shared" ca="1" si="994"/>
        <v>-2.8373101575661835E-4</v>
      </c>
      <c r="EP433" s="223">
        <f t="shared" ca="1" si="995"/>
        <v>-2.3965136413539053E-5</v>
      </c>
      <c r="EQ433" s="223">
        <f t="shared" ca="1" si="996"/>
        <v>2.9308174811677561E-4</v>
      </c>
      <c r="ER433" s="223">
        <f t="shared" ca="1" si="997"/>
        <v>-9.0389688820756447E-5</v>
      </c>
      <c r="ES433" s="223">
        <f t="shared" ca="1" si="998"/>
        <v>-2.5781344111881581E-4</v>
      </c>
      <c r="ET433" s="223">
        <f t="shared" ca="1" si="999"/>
        <v>1.9098350331666958E-4</v>
      </c>
      <c r="EU433" s="223">
        <f t="shared" ca="1" si="1000"/>
        <v>1.8329537479517947E-4</v>
      </c>
      <c r="EV433" s="223">
        <f t="shared" ca="1" si="1001"/>
        <v>-2.6250181070239199E-4</v>
      </c>
      <c r="EW433" s="223">
        <f t="shared" ca="1" si="1002"/>
        <v>-8.0872249235694929E-5</v>
      </c>
      <c r="EX433" s="223">
        <f t="shared" ca="1" si="1003"/>
        <v>2.9405659699350737E-4</v>
      </c>
      <c r="EY433" s="223">
        <f t="shared" ca="1" si="1004"/>
        <v>-3.3862943161174305E-5</v>
      </c>
      <c r="EZ433" s="223">
        <f t="shared" ca="1" si="1005"/>
        <v>-2.8084393202205168E-4</v>
      </c>
      <c r="FA433" s="223">
        <f t="shared" ca="1" si="1006"/>
        <v>1.4344280943008345E-4</v>
      </c>
      <c r="FB433" s="223">
        <f t="shared" ca="1" si="1007"/>
        <v>2.2487532425682634E-4</v>
      </c>
      <c r="FC433" s="223">
        <f t="shared" ca="1" si="1008"/>
        <v>-2.3118480827558123E-4</v>
      </c>
      <c r="FD433" s="223">
        <f t="shared" ca="1" si="1009"/>
        <v>-1.346714868733943E-4</v>
      </c>
      <c r="FE433" s="223">
        <f t="shared" ca="1" si="1010"/>
        <v>2.8373101575661743E-4</v>
      </c>
      <c r="FF433" s="223">
        <f t="shared" ca="1" si="1011"/>
        <v>2.3965136413542522E-5</v>
      </c>
      <c r="FG433" s="223">
        <f t="shared" ca="1" si="1012"/>
        <v>-2.9308174811677501E-4</v>
      </c>
      <c r="FH433" s="223">
        <f t="shared" ca="1" si="1013"/>
        <v>9.038968882075314E-5</v>
      </c>
      <c r="FI433" s="223">
        <f t="shared" ca="1" si="1014"/>
        <v>2.5781344111881755E-4</v>
      </c>
      <c r="FJ433" s="223">
        <f t="shared" ca="1" si="1015"/>
        <v>-1.9098350331667332E-4</v>
      </c>
      <c r="FK433" s="223">
        <f t="shared" ca="1" si="1016"/>
        <v>-1.8329537479517559E-4</v>
      </c>
      <c r="FL433" s="223">
        <f t="shared" ca="1" si="1017"/>
        <v>2.6250181070238657E-4</v>
      </c>
      <c r="FM433" s="223">
        <f t="shared" ca="1" si="1018"/>
        <v>8.0872249235690186E-5</v>
      </c>
      <c r="FN433" s="223">
        <f t="shared" ca="1" si="1019"/>
        <v>-2.940565969935078E-4</v>
      </c>
      <c r="FO433" s="223">
        <f t="shared" ca="1" si="1020"/>
        <v>3.3862943161179211E-5</v>
      </c>
      <c r="FP433" s="223">
        <f t="shared" ca="1" si="1021"/>
        <v>2.8084393202205531E-4</v>
      </c>
      <c r="FQ433" s="223">
        <f t="shared" ca="1" si="1022"/>
        <v>-1.4344280943008776E-4</v>
      </c>
      <c r="FR433" s="223">
        <f t="shared" ca="1" si="1023"/>
        <v>-2.2487532425682317E-4</v>
      </c>
      <c r="FS433" s="223">
        <f t="shared" ca="1" si="1024"/>
        <v>2.3118480827557386E-4</v>
      </c>
      <c r="FT433" s="223">
        <f t="shared" ca="1" si="1025"/>
        <v>1.3467148687338994E-4</v>
      </c>
      <c r="FU433" s="223">
        <f t="shared" ca="1" si="1026"/>
        <v>-2.8373101575661873E-4</v>
      </c>
      <c r="FV433" s="223">
        <f t="shared" ca="1" si="1027"/>
        <v>-2.3965136413537616E-5</v>
      </c>
      <c r="FW433" s="223">
        <f t="shared" ca="1" si="1028"/>
        <v>2.9308174811677637E-4</v>
      </c>
      <c r="FX433" s="223">
        <f t="shared" ca="1" si="1029"/>
        <v>-9.0389688820757829E-5</v>
      </c>
      <c r="FY433" s="223">
        <f t="shared" ca="1" si="1030"/>
        <v>-2.5781344111881516E-4</v>
      </c>
      <c r="FZ433" s="223">
        <f t="shared" ca="1" si="1031"/>
        <v>1.9098350331667708E-4</v>
      </c>
      <c r="GA433" s="223">
        <f t="shared" ca="1" si="1032"/>
        <v>1.8329537479518492E-4</v>
      </c>
      <c r="GB433" s="223">
        <f t="shared" ca="1" si="1033"/>
        <v>-2.6250181070238885E-4</v>
      </c>
      <c r="GC433" s="223">
        <f t="shared" ca="1" si="1034"/>
        <v>-8.0872249235685483E-5</v>
      </c>
      <c r="GD433" s="223">
        <f t="shared" ca="1" si="1035"/>
        <v>2.9405659699350683E-4</v>
      </c>
      <c r="GE433" s="223">
        <f t="shared" ca="1" si="1036"/>
        <v>-3.386294316116742E-5</v>
      </c>
      <c r="GF433" s="223">
        <f t="shared" ca="1" si="1037"/>
        <v>-2.8084393202205385E-4</v>
      </c>
      <c r="GG433" s="223">
        <f t="shared" ca="1" si="1038"/>
        <v>1.4344280943009204E-4</v>
      </c>
      <c r="GH433" s="223">
        <f t="shared" ca="1" si="1039"/>
        <v>2.2487532425683084E-4</v>
      </c>
      <c r="GI433" s="223">
        <f t="shared" ca="1" si="1040"/>
        <v>-2.311848082755769E-4</v>
      </c>
      <c r="GJ433" s="223">
        <f t="shared" ca="1" si="1041"/>
        <v>-1.3467148687338557E-4</v>
      </c>
      <c r="GK433" s="223">
        <f t="shared" ca="1" si="1042"/>
        <v>2.8373101575662009E-4</v>
      </c>
      <c r="GL433" s="223">
        <f t="shared" ca="1" si="1043"/>
        <v>2.3965136413549434E-5</v>
      </c>
      <c r="GM433" s="223">
        <f t="shared" ca="1" si="1044"/>
        <v>-2.9308174811677583E-4</v>
      </c>
      <c r="GN433" s="223">
        <f t="shared" ca="1" si="1045"/>
        <v>9.0389688820762505E-5</v>
      </c>
      <c r="GO433" s="223">
        <f t="shared" ca="1" si="1046"/>
        <v>2.5781344111881278E-4</v>
      </c>
      <c r="GP433" s="223">
        <f t="shared" ca="1" si="1047"/>
        <v>-1.9098350331666803E-4</v>
      </c>
      <c r="GQ433" s="223">
        <f t="shared" ca="1" si="1048"/>
        <v>-1.8329537479518104E-4</v>
      </c>
      <c r="GR433" s="223">
        <f t="shared" ca="1" si="1049"/>
        <v>2.6250181070239112E-4</v>
      </c>
      <c r="GS433" s="223">
        <f t="shared" ca="1" si="1050"/>
        <v>8.0872249235696881E-5</v>
      </c>
      <c r="GT433" s="223">
        <f t="shared" ca="1" si="1051"/>
        <v>-2.9405659699350726E-4</v>
      </c>
      <c r="GU433" s="223">
        <f t="shared" ca="1" si="1052"/>
        <v>3.3862943161172299E-5</v>
      </c>
      <c r="GV433" s="223">
        <f t="shared" ca="1" si="1053"/>
        <v>2.8084393202205233E-4</v>
      </c>
      <c r="GW433" s="223">
        <f t="shared" ca="1" si="1054"/>
        <v>-1.4344280943008169E-4</v>
      </c>
      <c r="GX433" s="223">
        <f t="shared" ca="1" si="1055"/>
        <v>-2.2487532425682766E-4</v>
      </c>
      <c r="GY433" s="223">
        <f t="shared" ca="1" si="1056"/>
        <v>2.3118480827557993E-4</v>
      </c>
      <c r="GZ433" s="223">
        <f t="shared" ca="1" si="1057"/>
        <v>1.3467148687338118E-4</v>
      </c>
      <c r="HA433" s="223">
        <f t="shared" ca="1" si="1058"/>
        <v>-2.8373101575661683E-4</v>
      </c>
      <c r="HB433" s="223">
        <f t="shared" ca="1" si="1059"/>
        <v>-2.3965136413544582E-5</v>
      </c>
      <c r="HC433" s="223">
        <f t="shared" ca="1" si="1060"/>
        <v>2.9308174811677528E-4</v>
      </c>
      <c r="HD433" s="223">
        <f t="shared" ca="1" si="1061"/>
        <v>-9.0389688820751229E-5</v>
      </c>
      <c r="HE433" s="223">
        <f t="shared" ca="1" si="1062"/>
        <v>-2.5781344111881847E-4</v>
      </c>
      <c r="HF433" s="223">
        <f t="shared" ca="1" si="1063"/>
        <v>1.909835033166718E-4</v>
      </c>
      <c r="HG433" s="223">
        <f t="shared" ca="1" si="1064"/>
        <v>1.8329537479517717E-4</v>
      </c>
      <c r="HH433" s="223">
        <f t="shared" ca="1" si="1065"/>
        <v>-2.625018107023857E-4</v>
      </c>
      <c r="HI433" s="223">
        <f t="shared" ca="1" si="1066"/>
        <v>-8.087224923569211E-5</v>
      </c>
      <c r="HJ433" s="223">
        <f t="shared" ca="1" si="1067"/>
        <v>2.9405659699350759E-4</v>
      </c>
      <c r="HK433" s="223">
        <f t="shared" ca="1" si="1068"/>
        <v>-3.3862943161177178E-5</v>
      </c>
      <c r="HL433" s="223">
        <f t="shared" ca="1" si="1069"/>
        <v>-2.8084393202205596E-4</v>
      </c>
      <c r="HM433" s="223">
        <f t="shared" ca="1" si="1070"/>
        <v>1.43442809430086E-4</v>
      </c>
      <c r="HN433" s="223">
        <f t="shared" ca="1" si="1071"/>
        <v>2.2487532425682447E-4</v>
      </c>
      <c r="HO433" s="223">
        <f t="shared" ca="1" si="1072"/>
        <v>-2.3118480827558302E-4</v>
      </c>
      <c r="HP433" s="223">
        <f t="shared" ca="1" si="1073"/>
        <v>-1.3467148687339173E-4</v>
      </c>
      <c r="HQ433" s="223">
        <f t="shared" ca="1" si="1074"/>
        <v>2.8373101575661819E-4</v>
      </c>
      <c r="HR433" s="223">
        <f t="shared" ca="1" si="1075"/>
        <v>2.3965136413539676E-5</v>
      </c>
      <c r="HS433" s="223">
        <f t="shared" ca="1" si="1076"/>
        <v>-2.9308174811677658E-4</v>
      </c>
      <c r="HT433" s="223">
        <f t="shared" ca="1" si="1077"/>
        <v>9.0389688820755878E-5</v>
      </c>
      <c r="HU433" s="223">
        <f t="shared" ca="1" si="1078"/>
        <v>2.5781344111881614E-4</v>
      </c>
      <c r="HV433" s="223">
        <f t="shared" ca="1" si="1079"/>
        <v>-1.9098350331667554E-4</v>
      </c>
      <c r="HW433" s="223">
        <f t="shared" ca="1" si="1080"/>
        <v>-1.8329537479518649E-4</v>
      </c>
      <c r="HX433" s="223">
        <f t="shared" ca="1" si="1081"/>
        <v>2.6250181070238792E-4</v>
      </c>
      <c r="HY433" s="223">
        <f t="shared" ca="1" si="1082"/>
        <v>8.0872249235687421E-5</v>
      </c>
      <c r="HZ433" s="223">
        <f t="shared" ca="1" si="1083"/>
        <v>-2.9405659699350802E-4</v>
      </c>
      <c r="IA433" s="223">
        <f t="shared" ca="1" si="1084"/>
        <v>3.3862943161165415E-5</v>
      </c>
      <c r="IB433" s="223">
        <f t="shared" ca="1" si="1085"/>
        <v>2.8084393202205444E-4</v>
      </c>
      <c r="IC433" s="223">
        <f t="shared" ca="1" si="1086"/>
        <v>-1.4344280943009026E-4</v>
      </c>
      <c r="ID433" s="223">
        <f t="shared" ca="1" si="1087"/>
        <v>-2.2487532425683214E-4</v>
      </c>
      <c r="IE433" s="223">
        <f t="shared" ca="1" si="1088"/>
        <v>4.0786821680983271E-4</v>
      </c>
      <c r="IF433" s="223">
        <f t="shared" ca="1" si="1089"/>
        <v>1.3467148687338736E-4</v>
      </c>
      <c r="IG433" s="223">
        <f t="shared" ca="1" si="1090"/>
        <v>-2.8373101575661954E-4</v>
      </c>
      <c r="IH433" s="223">
        <f t="shared" ca="1" si="1091"/>
        <v>-2.3965136413551467E-5</v>
      </c>
      <c r="II433" s="223">
        <f t="shared" ca="1" si="1092"/>
        <v>2.9308174811677604E-4</v>
      </c>
      <c r="IJ433" s="223">
        <f t="shared" ca="1" si="1093"/>
        <v>-9.0389688820760594E-5</v>
      </c>
      <c r="IK433" s="223">
        <f t="shared" ca="1" si="1094"/>
        <v>-2.5781344111881375E-4</v>
      </c>
      <c r="IL433" s="223">
        <f t="shared" ca="1" si="1095"/>
        <v>1.9098350331666649E-4</v>
      </c>
      <c r="IM433" s="223">
        <f t="shared" ca="1" si="1096"/>
        <v>1.8329537479518264E-4</v>
      </c>
      <c r="IN433" s="223">
        <f t="shared" ca="1" si="1097"/>
        <v>-2.6250181070239015E-4</v>
      </c>
      <c r="IO433" s="223">
        <f t="shared" ca="1" si="1098"/>
        <v>-8.0872249235682705E-5</v>
      </c>
      <c r="IP433" s="223">
        <f t="shared" ca="1" si="1099"/>
        <v>2.940565969935071E-4</v>
      </c>
      <c r="IQ433" s="223">
        <f t="shared" ca="1" si="1100"/>
        <v>-3.3862943161170293E-5</v>
      </c>
      <c r="IR433" s="223">
        <f t="shared" ca="1" si="1101"/>
        <v>-2.8084393202205293E-4</v>
      </c>
      <c r="IS433" s="223">
        <f t="shared" ca="1" si="1102"/>
        <v>1.4344280943007996E-4</v>
      </c>
      <c r="IT433" s="223">
        <f t="shared" ca="1" si="1103"/>
        <v>2.2487532425682897E-4</v>
      </c>
      <c r="IU433" s="223">
        <f t="shared" ca="1" si="1104"/>
        <v>-2.3118480827557871E-4</v>
      </c>
      <c r="IV433" s="223">
        <f t="shared" ca="1" si="1105"/>
        <v>-1.34671486873383E-4</v>
      </c>
      <c r="IW433" s="223">
        <f t="shared" ca="1" si="1106"/>
        <v>2.8373101575661629E-4</v>
      </c>
      <c r="IX433" s="223">
        <f t="shared" ca="1" si="1107"/>
        <v>2.3965136413546534E-5</v>
      </c>
      <c r="IY433" s="223">
        <f t="shared" ca="1" si="1108"/>
        <v>-2.930817481167755E-4</v>
      </c>
      <c r="IZ433" s="223">
        <f t="shared" ca="1" si="1109"/>
        <v>9.0389688820765243E-5</v>
      </c>
      <c r="JA433" s="223">
        <f t="shared" ca="1" si="1110"/>
        <v>2.578134411188195E-4</v>
      </c>
      <c r="JB433" s="223">
        <f t="shared" ca="1" si="1111"/>
        <v>-1.9098350331667025E-4</v>
      </c>
    </row>
    <row r="434" spans="2:262">
      <c r="B434" s="230">
        <v>73</v>
      </c>
      <c r="C434" s="229">
        <f t="shared" si="1112"/>
        <v>1.4257812500000008E-3</v>
      </c>
      <c r="D434" s="226">
        <f t="shared" ca="1" si="855"/>
        <v>49.84659499990029</v>
      </c>
      <c r="E434" s="225">
        <f ca="1">CA361</f>
        <v>-0.15340500009970764</v>
      </c>
      <c r="F434" s="224">
        <v>73</v>
      </c>
      <c r="G434" s="223">
        <f t="shared" ca="1" si="856"/>
        <v>3.3909364007570129E-5</v>
      </c>
      <c r="H434" s="223">
        <f t="shared" ca="1" si="857"/>
        <v>-8.797356312475606E-5</v>
      </c>
      <c r="I434" s="223">
        <f t="shared" ca="1" si="858"/>
        <v>4.6408695557352743E-6</v>
      </c>
      <c r="J434" s="223">
        <f t="shared" ca="1" si="859"/>
        <v>8.5939922574620342E-5</v>
      </c>
      <c r="K434" s="223">
        <f t="shared" ca="1" si="860"/>
        <v>-4.2299956785904597E-5</v>
      </c>
      <c r="L434" s="223">
        <f t="shared" ca="1" si="861"/>
        <v>-6.7403976593872954E-5</v>
      </c>
      <c r="M434" s="223">
        <f t="shared" ca="1" si="862"/>
        <v>7.1836546512348974E-5</v>
      </c>
      <c r="N434" s="223">
        <f t="shared" ca="1" si="863"/>
        <v>3.5925023734988305E-5</v>
      </c>
      <c r="O434" s="223">
        <f t="shared" ca="1" si="864"/>
        <v>-8.757898101835079E-5</v>
      </c>
      <c r="P434" s="223">
        <f t="shared" ca="1" si="865"/>
        <v>2.4523029706027916E-6</v>
      </c>
      <c r="Q434" s="223">
        <f t="shared" ca="1" si="866"/>
        <v>8.6504375774151891E-5</v>
      </c>
      <c r="R434" s="223">
        <f t="shared" ca="1" si="867"/>
        <v>-4.0358734992827948E-5</v>
      </c>
      <c r="S434" s="223">
        <f t="shared" ca="1" si="868"/>
        <v>-6.881907799796977E-5</v>
      </c>
      <c r="T434" s="223">
        <f t="shared" ca="1" si="869"/>
        <v>7.0515425664443009E-5</v>
      </c>
      <c r="U434" s="223">
        <f t="shared" ca="1" si="870"/>
        <v>3.7919043571431708E-5</v>
      </c>
      <c r="V434" s="223">
        <f t="shared" ca="1" si="871"/>
        <v>-8.7131644608569162E-5</v>
      </c>
      <c r="W434" s="223">
        <f t="shared" ca="1" si="872"/>
        <v>2.6225920985857945E-7</v>
      </c>
      <c r="X434" s="223">
        <f t="shared" ca="1" si="873"/>
        <v>8.7016721972324069E-5</v>
      </c>
      <c r="Y434" s="223">
        <f t="shared" ca="1" si="874"/>
        <v>-3.8393202606902057E-5</v>
      </c>
      <c r="Z434" s="223">
        <f t="shared" ca="1" si="875"/>
        <v>-7.0192725362791772E-5</v>
      </c>
      <c r="AA434" s="223">
        <f t="shared" ca="1" si="876"/>
        <v>6.9151828960858469E-5</v>
      </c>
      <c r="AB434" s="223">
        <f t="shared" ca="1" si="877"/>
        <v>3.9890222393912191E-5</v>
      </c>
      <c r="AC434" s="223">
        <f t="shared" ca="1" si="878"/>
        <v>-8.6631823354137356E-5</v>
      </c>
      <c r="AD434" s="223">
        <f t="shared" ca="1" si="879"/>
        <v>-1.9279425260274643E-6</v>
      </c>
      <c r="AE434" s="223">
        <f t="shared" ca="1" si="880"/>
        <v>8.7476652550944785E-5</v>
      </c>
      <c r="AF434" s="223">
        <f t="shared" ca="1" si="881"/>
        <v>-3.6404543591339787E-5</v>
      </c>
      <c r="AG434" s="223">
        <f t="shared" ca="1" si="882"/>
        <v>-7.1524091254529894E-5</v>
      </c>
      <c r="AH434" s="223">
        <f t="shared" ca="1" si="883"/>
        <v>6.7746577781261134E-5</v>
      </c>
      <c r="AI434" s="223">
        <f t="shared" ca="1" si="884"/>
        <v>4.1837372838013493E-5</v>
      </c>
      <c r="AJ434" s="223">
        <f t="shared" ca="1" si="885"/>
        <v>-8.6079818328689453E-5</v>
      </c>
      <c r="AK434" s="223">
        <f t="shared" ca="1" si="886"/>
        <v>-4.1169829414256201E-6</v>
      </c>
      <c r="AL434" s="223">
        <f t="shared" ca="1" si="887"/>
        <v>8.7883890465031652E-5</v>
      </c>
      <c r="AM434" s="223">
        <f t="shared" ca="1" si="888"/>
        <v>-3.439395583997166E-5</v>
      </c>
      <c r="AN434" s="223">
        <f t="shared" ca="1" si="889"/>
        <v>-7.2812373708154706E-5</v>
      </c>
      <c r="AO434" s="223">
        <f t="shared" ca="1" si="890"/>
        <v>6.6300518596416067E-5</v>
      </c>
      <c r="AP434" s="223">
        <f t="shared" ca="1" si="891"/>
        <v>4.3759322013118426E-5</v>
      </c>
      <c r="AQ434" s="223">
        <f t="shared" ca="1" si="892"/>
        <v>-8.5475962039412073E-5</v>
      </c>
      <c r="AR434" s="223">
        <f t="shared" ca="1" si="893"/>
        <v>-6.3035434402443943E-6</v>
      </c>
      <c r="AS434" s="223">
        <f t="shared" ca="1" si="894"/>
        <v>8.8238190409692629E-5</v>
      </c>
      <c r="AT434" s="223">
        <f t="shared" ca="1" si="895"/>
        <v>-3.236265045567838E-5</v>
      </c>
      <c r="AU434" s="223">
        <f t="shared" ca="1" si="896"/>
        <v>-7.4056796710487727E-5</v>
      </c>
      <c r="AV434" s="223">
        <f t="shared" ca="1" si="897"/>
        <v>6.4814522458305019E-5</v>
      </c>
      <c r="AW434" s="223">
        <f t="shared" ca="1" si="898"/>
        <v>4.5654912208907444E-5</v>
      </c>
      <c r="AX434" s="223">
        <f t="shared" ca="1" si="899"/>
        <v>-8.4820618226754218E-5</v>
      </c>
      <c r="AY434" s="223">
        <f t="shared" ca="1" si="900"/>
        <v>-8.4863069201994467E-6</v>
      </c>
      <c r="AZ434" s="223">
        <f t="shared" ca="1" si="901"/>
        <v>8.8539338967889321E-5</v>
      </c>
      <c r="BA434" s="223">
        <f t="shared" ca="1" si="902"/>
        <v>-3.0311851020869214E-5</v>
      </c>
      <c r="BB434" s="223">
        <f t="shared" ca="1" si="903"/>
        <v>-7.5256610667644353E-5</v>
      </c>
      <c r="BC434" s="223">
        <f t="shared" ca="1" si="904"/>
        <v>6.3289484475435745E-5</v>
      </c>
      <c r="BD434" s="223">
        <f t="shared" ca="1" si="905"/>
        <v>4.7523001592730043E-5</v>
      </c>
      <c r="BE434" s="223">
        <f t="shared" ca="1" si="906"/>
        <v>-8.4114181645323757E-5</v>
      </c>
      <c r="BF434" s="223">
        <f t="shared" ca="1" si="907"/>
        <v>-1.0663958566189216E-5</v>
      </c>
      <c r="BG434" s="223">
        <f t="shared" ca="1" si="908"/>
        <v>8.8787154738990896E-5</v>
      </c>
      <c r="BH434" s="223">
        <f t="shared" ca="1" si="909"/>
        <v>-2.8242792860437028E-5</v>
      </c>
      <c r="BI434" s="223">
        <f t="shared" ca="1" si="910"/>
        <v>-7.6411092856560681E-5</v>
      </c>
      <c r="BJ434" s="223">
        <f t="shared" ca="1" si="911"/>
        <v>6.1726323273664712E-5</v>
      </c>
      <c r="BK434" s="223">
        <f t="shared" ca="1" si="912"/>
        <v>4.9362464897392649E-5</v>
      </c>
      <c r="BL434" s="223">
        <f t="shared" ca="1" si="913"/>
        <v>-8.3357077826102423E-5</v>
      </c>
      <c r="BM434" s="223">
        <f t="shared" ca="1" si="914"/>
        <v>-1.28351866422898E-5</v>
      </c>
      <c r="BN434" s="223">
        <f t="shared" ca="1" si="915"/>
        <v>8.8981488448043236E-5</v>
      </c>
      <c r="BO434" s="223">
        <f t="shared" ca="1" si="916"/>
        <v>-2.6156722297651742E-5</v>
      </c>
      <c r="BP434" s="223">
        <f t="shared" ca="1" si="917"/>
        <v>-7.751954786033437E-5</v>
      </c>
      <c r="BQ434" s="223">
        <f t="shared" ca="1" si="918"/>
        <v>6.0125980442849505E-5</v>
      </c>
      <c r="BR434" s="223">
        <f t="shared" ca="1" si="919"/>
        <v>5.1172194098982517E-5</v>
      </c>
      <c r="BS434" s="223">
        <f t="shared" ca="1" si="920"/>
        <v>-8.2549762820120125E-5</v>
      </c>
      <c r="BT434" s="223">
        <f t="shared" ca="1" si="921"/>
        <v>-1.499868328189563E-5</v>
      </c>
      <c r="BU434" s="223">
        <f t="shared" ca="1" si="922"/>
        <v>8.9122223035686618E-5</v>
      </c>
      <c r="BV434" s="223">
        <f t="shared" ca="1" si="923"/>
        <v>-2.4054895903417185E-5</v>
      </c>
      <c r="BW434" s="223">
        <f t="shared" ca="1" si="924"/>
        <v>-7.8581307987120221E-5</v>
      </c>
      <c r="BX434" s="223">
        <f t="shared" ca="1" si="925"/>
        <v>5.8489419969670736E-5</v>
      </c>
      <c r="BY434" s="223">
        <f t="shared" ca="1" si="926"/>
        <v>5.2951099084298724E-5</v>
      </c>
      <c r="BZ434" s="223">
        <f t="shared" ca="1" si="927"/>
        <v>-8.1692722923748889E-5</v>
      </c>
      <c r="CA434" s="223">
        <f t="shared" ca="1" si="928"/>
        <v>-1.7153145275529314E-5</v>
      </c>
      <c r="CB434" s="223">
        <f t="shared" ca="1" si="929"/>
        <v>8.9209273728667871E-5</v>
      </c>
      <c r="CC434" s="223">
        <f t="shared" ca="1" si="930"/>
        <v>-2.1938579739360907E-5</v>
      </c>
      <c r="CD434" s="223">
        <f t="shared" ca="1" si="931"/>
        <v>-7.959573367231901E-5</v>
      </c>
      <c r="CE434" s="223">
        <f t="shared" ca="1" si="932"/>
        <v>5.6817627656963487E-5</v>
      </c>
      <c r="CF434" s="223">
        <f t="shared" ca="1" si="933"/>
        <v>5.469810830749467E-5</v>
      </c>
      <c r="CG434" s="223">
        <f t="shared" ca="1" si="934"/>
        <v>-8.0786474385777617E-5</v>
      </c>
      <c r="CH434" s="223">
        <f t="shared" ca="1" si="935"/>
        <v>-1.9297274855846435E-5</v>
      </c>
      <c r="CI434" s="223">
        <f t="shared" ca="1" si="936"/>
        <v>8.9242588090904544E-5</v>
      </c>
      <c r="CJ434" s="223">
        <f t="shared" ca="1" si="937"/>
        <v>-1.9809048595205963E-5</v>
      </c>
      <c r="CK434" s="223">
        <f t="shared" ca="1" si="938"/>
        <v>-8.0562213863829754E-5</v>
      </c>
      <c r="CL434" s="223">
        <f t="shared" ca="1" si="939"/>
        <v>5.5111610529902656E-5</v>
      </c>
      <c r="CM434" s="223">
        <f t="shared" ca="1" si="940"/>
        <v>5.6412169435541201E-5</v>
      </c>
      <c r="CN434" s="223">
        <f t="shared" ca="1" si="941"/>
        <v>-7.9831563096436153E-5</v>
      </c>
      <c r="CO434" s="223">
        <f t="shared" ca="1" si="942"/>
        <v>-2.1429780479361981E-5</v>
      </c>
      <c r="CP434" s="223">
        <f t="shared" ca="1" si="943"/>
        <v>8.9222146055070538E-5</v>
      </c>
      <c r="CQ434" s="223">
        <f t="shared" ca="1" si="944"/>
        <v>-1.7667585220885307E-5</v>
      </c>
      <c r="CR434" s="223">
        <f t="shared" ca="1" si="945"/>
        <v>-8.1480166390124104E-5</v>
      </c>
      <c r="CS434" s="223">
        <f t="shared" ca="1" si="946"/>
        <v>5.3372396229414462E-5</v>
      </c>
      <c r="CT434" s="223">
        <f t="shared" ca="1" si="947"/>
        <v>5.8092249982106635E-5</v>
      </c>
      <c r="CU434" s="223">
        <f t="shared" ca="1" si="948"/>
        <v>-7.88285642585798E-5</v>
      </c>
      <c r="CV434" s="223">
        <f t="shared" ca="1" si="949"/>
        <v>-2.3549377604425404E-5</v>
      </c>
      <c r="CW434" s="223">
        <f t="shared" ca="1" si="950"/>
        <v>8.9147959934683885E-5</v>
      </c>
      <c r="CX434" s="223">
        <f t="shared" ca="1" si="951"/>
        <v>-1.5515479553861149E-5</v>
      </c>
      <c r="CY434" s="223">
        <f t="shared" ca="1" si="952"/>
        <v>-8.2349038310924725E-5</v>
      </c>
      <c r="CZ434" s="223">
        <f t="shared" ca="1" si="953"/>
        <v>5.1601032393160104E-5</v>
      </c>
      <c r="DA434" s="223">
        <f t="shared" ca="1" si="954"/>
        <v>5.9737337929491973E-5</v>
      </c>
      <c r="DB434" s="223">
        <f t="shared" ca="1" si="955"/>
        <v>-7.7778082041203935E-5</v>
      </c>
      <c r="DC434" s="223">
        <f t="shared" ca="1" si="956"/>
        <v>-2.5654789464990331E-5</v>
      </c>
      <c r="DD434" s="223">
        <f t="shared" ca="1" si="957"/>
        <v>8.9020074416689497E-5</v>
      </c>
      <c r="DE434" s="223">
        <f t="shared" ca="1" si="958"/>
        <v>-1.3354027942114891E-5</v>
      </c>
      <c r="DF434" s="223">
        <f t="shared" ca="1" si="959"/>
        <v>-8.3168306250275682E-5</v>
      </c>
      <c r="DG434" s="223">
        <f t="shared" ca="1" si="960"/>
        <v>4.9798586024478957E-5</v>
      </c>
      <c r="DH434" s="223">
        <f t="shared" ca="1" si="961"/>
        <v>6.1346442338231519E-5</v>
      </c>
      <c r="DI434" s="223">
        <f t="shared" ca="1" si="962"/>
        <v>-7.6680749215516264E-5</v>
      </c>
      <c r="DJ434" s="223">
        <f t="shared" ca="1" si="963"/>
        <v>-2.7744747839675911E-5</v>
      </c>
      <c r="DK434" s="223">
        <f t="shared" ca="1" si="964"/>
        <v>8.8838566534541711E-5</v>
      </c>
      <c r="DL434" s="223">
        <f t="shared" ca="1" si="965"/>
        <v>-1.118453236327556E-5</v>
      </c>
      <c r="DM434" s="223">
        <f t="shared" ca="1" si="966"/>
        <v>-8.3937476711804749E-5</v>
      </c>
      <c r="DN434" s="223">
        <f t="shared" ca="1" si="967"/>
        <v>4.7966142849665752E-5</v>
      </c>
      <c r="DO434" s="223">
        <f t="shared" ca="1" si="968"/>
        <v>6.2918593943997727E-5</v>
      </c>
      <c r="DP434" s="223">
        <f t="shared" ca="1" si="969"/>
        <v>-7.5537226773779028E-5</v>
      </c>
      <c r="DQ434" s="223">
        <f t="shared" ca="1" si="970"/>
        <v>-2.9817993815705809E-5</v>
      </c>
      <c r="DR434" s="223">
        <f t="shared" ca="1" si="971"/>
        <v>8.8603545621801272E-5</v>
      </c>
      <c r="DS434" s="223">
        <f t="shared" ca="1" si="972"/>
        <v>-9.0082996403572033E-6</v>
      </c>
      <c r="DT434" s="223">
        <f t="shared" ca="1" si="973"/>
        <v>-8.4656086375987021E-5</v>
      </c>
      <c r="DU434" s="223">
        <f t="shared" ca="1" si="974"/>
        <v>4.6104806663969486E-5</v>
      </c>
      <c r="DV434" s="223">
        <f t="shared" ca="1" si="975"/>
        <v>6.4452845741449827E-5</v>
      </c>
      <c r="DW434" s="223">
        <f t="shared" ca="1" si="976"/>
        <v>-7.4348203531152097E-5</v>
      </c>
      <c r="DX434" s="223">
        <f t="shared" ca="1" si="977"/>
        <v>-3.1873278547227714E-5</v>
      </c>
      <c r="DY434" s="223">
        <f t="shared" ca="1" si="978"/>
        <v>8.8315153246278227E-5</v>
      </c>
      <c r="DZ434" s="223">
        <f t="shared" ca="1" si="979"/>
        <v>-6.8266406545800307E-6</v>
      </c>
      <c r="EA434" s="223">
        <f t="shared" ca="1" si="980"/>
        <v>-8.5323702379231338E-5</v>
      </c>
      <c r="EB434" s="223">
        <f t="shared" ca="1" si="981"/>
        <v>4.4215698666708603E-5</v>
      </c>
      <c r="EC434" s="223">
        <f t="shared" ca="1" si="982"/>
        <v>6.5948273554674409E-5</v>
      </c>
      <c r="ED434" s="223">
        <f t="shared" ca="1" si="983"/>
        <v>-7.3114395710776394E-5</v>
      </c>
      <c r="EE434" s="223">
        <f t="shared" ca="1" si="984"/>
        <v>-3.390936400757143E-5</v>
      </c>
      <c r="EF434" s="223">
        <f t="shared" ca="1" si="985"/>
        <v>8.7973563124755884E-5</v>
      </c>
      <c r="EG434" s="223">
        <f t="shared" ca="1" si="986"/>
        <v>-4.640869555734556E-6</v>
      </c>
      <c r="EH434" s="223">
        <f t="shared" ca="1" si="987"/>
        <v>-8.5939922574621128E-5</v>
      </c>
      <c r="EI434" s="223">
        <f t="shared" ca="1" si="988"/>
        <v>4.229995678590236E-5</v>
      </c>
      <c r="EJ434" s="223">
        <f t="shared" ca="1" si="989"/>
        <v>6.7403976593874418E-5</v>
      </c>
      <c r="EK434" s="223">
        <f t="shared" ca="1" si="990"/>
        <v>-7.1836546512347849E-5</v>
      </c>
      <c r="EL434" s="223">
        <f t="shared" ca="1" si="991"/>
        <v>-3.5925023734989769E-5</v>
      </c>
      <c r="EM434" s="223">
        <f t="shared" ca="1" si="992"/>
        <v>8.7578981018350587E-5</v>
      </c>
      <c r="EN434" s="223">
        <f t="shared" ca="1" si="993"/>
        <v>-2.452302970601992E-6</v>
      </c>
      <c r="EO434" s="223">
        <f t="shared" ca="1" si="994"/>
        <v>-8.6504375774152026E-5</v>
      </c>
      <c r="EP434" s="223">
        <f t="shared" ca="1" si="995"/>
        <v>4.0358734992825535E-5</v>
      </c>
      <c r="EQ434" s="223">
        <f t="shared" ca="1" si="996"/>
        <v>6.8819077997971302E-5</v>
      </c>
      <c r="ER434" s="223">
        <f t="shared" ca="1" si="997"/>
        <v>-7.0515425664441749E-5</v>
      </c>
      <c r="ES434" s="223">
        <f t="shared" ca="1" si="998"/>
        <v>-3.7919043571433287E-5</v>
      </c>
      <c r="ET434" s="223">
        <f t="shared" ca="1" si="999"/>
        <v>8.7131644608568295E-5</v>
      </c>
      <c r="EU434" s="223">
        <f t="shared" ca="1" si="1000"/>
        <v>-2.6225920985746136E-7</v>
      </c>
      <c r="EV434" s="223">
        <f t="shared" ca="1" si="1001"/>
        <v>-8.7016721972324733E-5</v>
      </c>
      <c r="EW434" s="223">
        <f t="shared" ca="1" si="1002"/>
        <v>3.8393202606901616E-5</v>
      </c>
      <c r="EX434" s="223">
        <f t="shared" ca="1" si="1003"/>
        <v>7.0192725362793249E-5</v>
      </c>
      <c r="EY434" s="223">
        <f t="shared" ca="1" si="1004"/>
        <v>-6.9151828960858577E-5</v>
      </c>
      <c r="EZ434" s="223">
        <f t="shared" ca="1" si="1005"/>
        <v>-3.9890222393913756E-5</v>
      </c>
      <c r="FA434" s="223">
        <f t="shared" ca="1" si="1006"/>
        <v>8.6631823354136326E-5</v>
      </c>
      <c r="FB434" s="223">
        <f t="shared" ca="1" si="1007"/>
        <v>1.9279425260285892E-6</v>
      </c>
      <c r="FC434" s="223">
        <f t="shared" ca="1" si="1008"/>
        <v>-8.7476652550945504E-5</v>
      </c>
      <c r="FD434" s="223">
        <f t="shared" ca="1" si="1009"/>
        <v>3.6404543591339353E-5</v>
      </c>
      <c r="FE434" s="223">
        <f t="shared" ca="1" si="1010"/>
        <v>7.1524091254531711E-5</v>
      </c>
      <c r="FF434" s="223">
        <f t="shared" ca="1" si="1011"/>
        <v>-6.7746577781261242E-5</v>
      </c>
      <c r="FG434" s="223">
        <f t="shared" ca="1" si="1012"/>
        <v>-4.1837372838015594E-5</v>
      </c>
      <c r="FH434" s="223">
        <f t="shared" ca="1" si="1013"/>
        <v>8.6079818328689656E-5</v>
      </c>
      <c r="FI434" s="223">
        <f t="shared" ca="1" si="1014"/>
        <v>4.1169829414273683E-6</v>
      </c>
      <c r="FJ434" s="223">
        <f t="shared" ca="1" si="1015"/>
        <v>-8.7883890465032289E-5</v>
      </c>
      <c r="FK434" s="223">
        <f t="shared" ca="1" si="1016"/>
        <v>3.4393955839971213E-5</v>
      </c>
      <c r="FL434" s="223">
        <f t="shared" ca="1" si="1017"/>
        <v>7.2812373708156468E-5</v>
      </c>
      <c r="FM434" s="223">
        <f t="shared" ca="1" si="1018"/>
        <v>-6.6300518596416162E-5</v>
      </c>
      <c r="FN434" s="223">
        <f t="shared" ca="1" si="1019"/>
        <v>-4.3759322013119951E-5</v>
      </c>
      <c r="FO434" s="223">
        <f t="shared" ca="1" si="1020"/>
        <v>8.5475962039412303E-5</v>
      </c>
      <c r="FP434" s="223">
        <f t="shared" ca="1" si="1021"/>
        <v>6.3035434402461561E-6</v>
      </c>
      <c r="FQ434" s="223">
        <f t="shared" ca="1" si="1022"/>
        <v>-8.8238190409693253E-5</v>
      </c>
      <c r="FR434" s="223">
        <f t="shared" ca="1" si="1023"/>
        <v>3.2362650455677926E-5</v>
      </c>
      <c r="FS434" s="223">
        <f t="shared" ca="1" si="1024"/>
        <v>7.4056796710489421E-5</v>
      </c>
      <c r="FT434" s="223">
        <f t="shared" ca="1" si="1025"/>
        <v>-6.4814522458304694E-5</v>
      </c>
      <c r="FU434" s="223">
        <f t="shared" ca="1" si="1026"/>
        <v>-4.5654912208910033E-5</v>
      </c>
      <c r="FV434" s="223">
        <f t="shared" ca="1" si="1027"/>
        <v>8.4820618226754476E-5</v>
      </c>
      <c r="FW434" s="223">
        <f t="shared" ca="1" si="1028"/>
        <v>8.4863069202011882E-6</v>
      </c>
      <c r="FX434" s="223">
        <f t="shared" ca="1" si="1029"/>
        <v>-8.8539338967889863E-5</v>
      </c>
      <c r="FY434" s="223">
        <f t="shared" ca="1" si="1030"/>
        <v>3.0311851020867574E-5</v>
      </c>
      <c r="FZ434" s="223">
        <f t="shared" ca="1" si="1031"/>
        <v>7.5256610667645966E-5</v>
      </c>
      <c r="GA434" s="223">
        <f t="shared" ca="1" si="1032"/>
        <v>-6.3289484475435406E-5</v>
      </c>
      <c r="GB434" s="223">
        <f t="shared" ca="1" si="1033"/>
        <v>-4.7523001592732591E-5</v>
      </c>
      <c r="GC434" s="223">
        <f t="shared" ca="1" si="1034"/>
        <v>8.4114181645324014E-5</v>
      </c>
      <c r="GD434" s="223">
        <f t="shared" ca="1" si="1035"/>
        <v>1.0663958566190957E-5</v>
      </c>
      <c r="GE434" s="223">
        <f t="shared" ca="1" si="1036"/>
        <v>-8.8787154738991344E-5</v>
      </c>
      <c r="GF434" s="223">
        <f t="shared" ca="1" si="1037"/>
        <v>2.8242792860435361E-5</v>
      </c>
      <c r="GG434" s="223">
        <f t="shared" ca="1" si="1038"/>
        <v>7.6411092856562226E-5</v>
      </c>
      <c r="GH434" s="223">
        <f t="shared" ca="1" si="1039"/>
        <v>-6.1726323273664373E-5</v>
      </c>
      <c r="GI434" s="223">
        <f t="shared" ca="1" si="1040"/>
        <v>-4.9362464897395163E-5</v>
      </c>
      <c r="GJ434" s="223">
        <f t="shared" ca="1" si="1041"/>
        <v>8.3357077826102247E-5</v>
      </c>
      <c r="GK434" s="223">
        <f t="shared" ca="1" si="1042"/>
        <v>1.2835186642291542E-5</v>
      </c>
      <c r="GL434" s="223">
        <f t="shared" ca="1" si="1043"/>
        <v>-8.8981488448043182E-5</v>
      </c>
      <c r="GM434" s="223">
        <f t="shared" ca="1" si="1044"/>
        <v>2.6156722297650061E-5</v>
      </c>
      <c r="GN434" s="223">
        <f t="shared" ca="1" si="1045"/>
        <v>7.7519547860336485E-5</v>
      </c>
      <c r="GO434" s="223">
        <f t="shared" ca="1" si="1046"/>
        <v>-6.0125980442849152E-5</v>
      </c>
      <c r="GP434" s="223">
        <f t="shared" ca="1" si="1047"/>
        <v>-5.117219409898499E-5</v>
      </c>
      <c r="GQ434" s="223">
        <f t="shared" ca="1" si="1048"/>
        <v>8.2549762820119935E-5</v>
      </c>
      <c r="GR434" s="223">
        <f t="shared" ca="1" si="1049"/>
        <v>1.4998683281897345E-5</v>
      </c>
      <c r="GS434" s="223">
        <f t="shared" ca="1" si="1050"/>
        <v>-8.9122223035686577E-5</v>
      </c>
      <c r="GT434" s="223">
        <f t="shared" ca="1" si="1051"/>
        <v>2.4054895903415498E-5</v>
      </c>
      <c r="GU434" s="223">
        <f t="shared" ca="1" si="1052"/>
        <v>7.8581307987122254E-5</v>
      </c>
      <c r="GV434" s="223">
        <f t="shared" ca="1" si="1053"/>
        <v>-5.848941996967037E-5</v>
      </c>
      <c r="GW434" s="223">
        <f t="shared" ca="1" si="1054"/>
        <v>-5.2951099084301157E-5</v>
      </c>
      <c r="GX434" s="223">
        <f t="shared" ca="1" si="1055"/>
        <v>8.1692722923749214E-5</v>
      </c>
      <c r="GY434" s="223">
        <f t="shared" ca="1" si="1056"/>
        <v>1.7153145275531029E-5</v>
      </c>
      <c r="GZ434" s="223">
        <f t="shared" ca="1" si="1057"/>
        <v>-8.9209273728667831E-5</v>
      </c>
      <c r="HA434" s="223">
        <f t="shared" ca="1" si="1058"/>
        <v>2.1938579739359199E-5</v>
      </c>
      <c r="HB434" s="223">
        <f t="shared" ca="1" si="1059"/>
        <v>7.9595733672320934E-5</v>
      </c>
      <c r="HC434" s="223">
        <f t="shared" ca="1" si="1060"/>
        <v>-5.6817627656962139E-5</v>
      </c>
      <c r="HD434" s="223">
        <f t="shared" ca="1" si="1061"/>
        <v>-5.4698108307498058E-5</v>
      </c>
      <c r="HE434" s="223">
        <f t="shared" ca="1" si="1062"/>
        <v>8.0786474385776872E-5</v>
      </c>
      <c r="HF434" s="223">
        <f t="shared" ca="1" si="1063"/>
        <v>1.9297274855848146E-5</v>
      </c>
      <c r="HG434" s="223">
        <f t="shared" ca="1" si="1064"/>
        <v>-8.9242588090904544E-5</v>
      </c>
      <c r="HH434" s="223">
        <f t="shared" ca="1" si="1065"/>
        <v>1.9809048595204256E-5</v>
      </c>
      <c r="HI434" s="223">
        <f t="shared" ca="1" si="1066"/>
        <v>8.0562213863831598E-5</v>
      </c>
      <c r="HJ434" s="223">
        <f t="shared" ca="1" si="1067"/>
        <v>-5.5111610529901294E-5</v>
      </c>
      <c r="HK434" s="223">
        <f t="shared" ca="1" si="1068"/>
        <v>-5.6412169435544521E-5</v>
      </c>
      <c r="HL434" s="223">
        <f t="shared" ca="1" si="1069"/>
        <v>7.9831563096435381E-5</v>
      </c>
      <c r="HM434" s="223">
        <f t="shared" ca="1" si="1070"/>
        <v>2.1429780479363668E-5</v>
      </c>
      <c r="HN434" s="223">
        <f t="shared" ca="1" si="1071"/>
        <v>-8.9222146055070565E-5</v>
      </c>
      <c r="HO434" s="223">
        <f t="shared" ca="1" si="1072"/>
        <v>1.7667585220883593E-5</v>
      </c>
      <c r="HP434" s="223">
        <f t="shared" ca="1" si="1073"/>
        <v>8.1480166390123778E-5</v>
      </c>
      <c r="HQ434" s="223">
        <f t="shared" ca="1" si="1074"/>
        <v>-5.3372396229413073E-5</v>
      </c>
      <c r="HR434" s="223">
        <f t="shared" ca="1" si="1075"/>
        <v>-5.8092249982109881E-5</v>
      </c>
      <c r="HS434" s="223">
        <f t="shared" ca="1" si="1076"/>
        <v>7.8828564258578987E-5</v>
      </c>
      <c r="HT434" s="223">
        <f t="shared" ca="1" si="1077"/>
        <v>2.3549377604429534E-5</v>
      </c>
      <c r="HU434" s="223">
        <f t="shared" ca="1" si="1078"/>
        <v>-8.9147959934683926E-5</v>
      </c>
      <c r="HV434" s="223">
        <f t="shared" ca="1" si="1079"/>
        <v>1.5515479553859428E-5</v>
      </c>
      <c r="HW434" s="223">
        <f t="shared" ca="1" si="1080"/>
        <v>8.23490383109244E-5</v>
      </c>
      <c r="HX434" s="223">
        <f t="shared" ca="1" si="1081"/>
        <v>-5.1601032393158681E-5</v>
      </c>
      <c r="HY434" s="223">
        <f t="shared" ca="1" si="1082"/>
        <v>-5.9737337929495158E-5</v>
      </c>
      <c r="HZ434" s="223">
        <f t="shared" ca="1" si="1083"/>
        <v>7.7778082041203082E-5</v>
      </c>
      <c r="IA434" s="223">
        <f t="shared" ca="1" si="1084"/>
        <v>2.5654789464994434E-5</v>
      </c>
      <c r="IB434" s="223">
        <f t="shared" ca="1" si="1085"/>
        <v>-8.9020074416689565E-5</v>
      </c>
      <c r="IC434" s="223">
        <f t="shared" ca="1" si="1086"/>
        <v>1.335402794211315E-5</v>
      </c>
      <c r="ID434" s="223">
        <f t="shared" ca="1" si="1087"/>
        <v>8.3168306250275411E-5</v>
      </c>
      <c r="IE434" s="223">
        <f t="shared" ca="1" si="1088"/>
        <v>-9.5592206736662961E-5</v>
      </c>
      <c r="IF434" s="223">
        <f t="shared" ca="1" si="1089"/>
        <v>-6.1346442338234636E-5</v>
      </c>
      <c r="IG434" s="223">
        <f t="shared" ca="1" si="1090"/>
        <v>7.668074921551537E-5</v>
      </c>
      <c r="IH434" s="223">
        <f t="shared" ca="1" si="1091"/>
        <v>2.7744747839679984E-5</v>
      </c>
      <c r="II434" s="223">
        <f t="shared" ca="1" si="1092"/>
        <v>-8.8838566534541535E-5</v>
      </c>
      <c r="IJ434" s="223">
        <f t="shared" ca="1" si="1093"/>
        <v>1.1184532363273825E-5</v>
      </c>
      <c r="IK434" s="223">
        <f t="shared" ca="1" si="1094"/>
        <v>8.3937476711804478E-5</v>
      </c>
      <c r="IL434" s="223">
        <f t="shared" ca="1" si="1095"/>
        <v>-4.7966142849664261E-5</v>
      </c>
      <c r="IM434" s="223">
        <f t="shared" ca="1" si="1096"/>
        <v>-6.2918593944000763E-5</v>
      </c>
      <c r="IN434" s="223">
        <f t="shared" ca="1" si="1097"/>
        <v>7.5537226773778092E-5</v>
      </c>
      <c r="IO434" s="223">
        <f t="shared" ca="1" si="1098"/>
        <v>2.9817993815709844E-5</v>
      </c>
      <c r="IP434" s="223">
        <f t="shared" ca="1" si="1099"/>
        <v>-8.8603545621801055E-5</v>
      </c>
      <c r="IQ434" s="223">
        <f t="shared" ca="1" si="1100"/>
        <v>9.008299640355455E-6</v>
      </c>
      <c r="IR434" s="223">
        <f t="shared" ca="1" si="1101"/>
        <v>8.4656086375986764E-5</v>
      </c>
      <c r="IS434" s="223">
        <f t="shared" ca="1" si="1102"/>
        <v>-4.6104806663967981E-5</v>
      </c>
      <c r="IT434" s="223">
        <f t="shared" ca="1" si="1103"/>
        <v>-6.4452845741449284E-5</v>
      </c>
      <c r="IU434" s="223">
        <f t="shared" ca="1" si="1104"/>
        <v>7.4348203531151135E-5</v>
      </c>
      <c r="IV434" s="223">
        <f t="shared" ca="1" si="1105"/>
        <v>3.1873278547231726E-5</v>
      </c>
      <c r="IW434" s="223">
        <f t="shared" ca="1" si="1106"/>
        <v>-8.8315153246277969E-5</v>
      </c>
      <c r="IX434" s="223">
        <f t="shared" ca="1" si="1107"/>
        <v>6.8266406545757548E-6</v>
      </c>
      <c r="IY434" s="223">
        <f t="shared" ca="1" si="1108"/>
        <v>8.5323702379231107E-5</v>
      </c>
      <c r="IZ434" s="223">
        <f t="shared" ca="1" si="1109"/>
        <v>-4.4215698666707072E-5</v>
      </c>
      <c r="JA434" s="223">
        <f t="shared" ca="1" si="1110"/>
        <v>-6.5948273554673867E-5</v>
      </c>
      <c r="JB434" s="223">
        <f t="shared" ca="1" si="1111"/>
        <v>7.3114395710775391E-5</v>
      </c>
    </row>
    <row r="435" spans="2:262">
      <c r="B435" s="230">
        <v>74</v>
      </c>
      <c r="C435" s="229">
        <f t="shared" si="1112"/>
        <v>1.4453125000000009E-3</v>
      </c>
      <c r="D435" s="226">
        <f t="shared" ca="1" si="855"/>
        <v>49.845885028243273</v>
      </c>
      <c r="E435" s="225">
        <f ca="1">CB361</f>
        <v>-0.15411497175672331</v>
      </c>
      <c r="F435" s="224">
        <v>74</v>
      </c>
      <c r="G435" s="223">
        <f t="shared" ca="1" si="856"/>
        <v>-1.1647177331106288E-4</v>
      </c>
      <c r="H435" s="223">
        <f t="shared" ca="1" si="857"/>
        <v>1.8547465616724384E-4</v>
      </c>
      <c r="I435" s="223">
        <f t="shared" ca="1" si="858"/>
        <v>2.6338442665037022E-5</v>
      </c>
      <c r="J435" s="223">
        <f t="shared" ca="1" si="859"/>
        <v>-1.9827409524148887E-4</v>
      </c>
      <c r="K435" s="223">
        <f t="shared" ca="1" si="860"/>
        <v>7.0014907998830472E-5</v>
      </c>
      <c r="L435" s="223">
        <f t="shared" ca="1" si="861"/>
        <v>1.6424962535855619E-4</v>
      </c>
      <c r="M435" s="223">
        <f t="shared" ca="1" si="862"/>
        <v>-1.498337150361621E-4</v>
      </c>
      <c r="N435" s="223">
        <f t="shared" ca="1" si="863"/>
        <v>-9.1436379288434153E-5</v>
      </c>
      <c r="O435" s="223">
        <f t="shared" ca="1" si="864"/>
        <v>1.9426817081457553E-4</v>
      </c>
      <c r="P435" s="223">
        <f t="shared" ca="1" si="865"/>
        <v>-2.9702508995726502E-6</v>
      </c>
      <c r="Q435" s="223">
        <f t="shared" ca="1" si="866"/>
        <v>-1.9282474661870338E-4</v>
      </c>
      <c r="R435" s="223">
        <f t="shared" ca="1" si="867"/>
        <v>9.6675434146000676E-5</v>
      </c>
      <c r="S435" s="223">
        <f t="shared" ca="1" si="868"/>
        <v>1.4584431785666076E-4</v>
      </c>
      <c r="T435" s="223">
        <f t="shared" ca="1" si="869"/>
        <v>-1.6754999132736125E-4</v>
      </c>
      <c r="U435" s="223">
        <f t="shared" ca="1" si="870"/>
        <v>-6.4421663785635492E-5</v>
      </c>
      <c r="V435" s="223">
        <f t="shared" ca="1" si="871"/>
        <v>1.9885636623996373E-4</v>
      </c>
      <c r="W435" s="223">
        <f t="shared" ca="1" si="872"/>
        <v>-3.2214647502155612E-5</v>
      </c>
      <c r="X435" s="223">
        <f t="shared" ca="1" si="873"/>
        <v>-1.8320132454877582E-4</v>
      </c>
      <c r="Y435" s="223">
        <f t="shared" ca="1" si="874"/>
        <v>1.2124322909691084E-4</v>
      </c>
      <c r="Z435" s="223">
        <f t="shared" ca="1" si="875"/>
        <v>1.2428192131273597E-4</v>
      </c>
      <c r="AA435" s="223">
        <f t="shared" ca="1" si="876"/>
        <v>-1.8163931629549494E-4</v>
      </c>
      <c r="AB435" s="223">
        <f t="shared" ca="1" si="877"/>
        <v>-3.6012413810764728E-5</v>
      </c>
      <c r="AC435" s="223">
        <f t="shared" ca="1" si="878"/>
        <v>1.9913992186847569E-4</v>
      </c>
      <c r="AD435" s="223">
        <f t="shared" ca="1" si="879"/>
        <v>-6.0761694272283195E-5</v>
      </c>
      <c r="AE435" s="223">
        <f t="shared" ca="1" si="880"/>
        <v>-1.6961214705746281E-4</v>
      </c>
      <c r="AF435" s="223">
        <f t="shared" ca="1" si="881"/>
        <v>1.4318647428388523E-4</v>
      </c>
      <c r="AG435" s="223">
        <f t="shared" ca="1" si="882"/>
        <v>1.0002919649503806E-4</v>
      </c>
      <c r="AH435" s="223">
        <f t="shared" ca="1" si="883"/>
        <v>-1.9179669860377199E-4</v>
      </c>
      <c r="AI435" s="223">
        <f t="shared" ca="1" si="884"/>
        <v>-6.8236038318439678E-6</v>
      </c>
      <c r="AJ435" s="223">
        <f t="shared" ca="1" si="885"/>
        <v>1.9511269957707208E-4</v>
      </c>
      <c r="AK435" s="223">
        <f t="shared" ca="1" si="886"/>
        <v>-8.7993433857452591E-5</v>
      </c>
      <c r="AL435" s="223">
        <f t="shared" ca="1" si="887"/>
        <v>-1.5235137879909266E-4</v>
      </c>
      <c r="AM435" s="223">
        <f t="shared" ca="1" si="888"/>
        <v>1.6203016471568003E-4</v>
      </c>
      <c r="AN435" s="223">
        <f t="shared" ca="1" si="889"/>
        <v>7.3611141654350139E-5</v>
      </c>
      <c r="AO435" s="223">
        <f t="shared" ca="1" si="890"/>
        <v>-1.9780226159979715E-4</v>
      </c>
      <c r="AP435" s="223">
        <f t="shared" ca="1" si="891"/>
        <v>2.2512916563231891E-5</v>
      </c>
      <c r="AQ435" s="223">
        <f t="shared" ca="1" si="892"/>
        <v>1.8686187656643418E-4</v>
      </c>
      <c r="AR435" s="223">
        <f t="shared" ca="1" si="893"/>
        <v>-1.1332038133357914E-4</v>
      </c>
      <c r="AS435" s="223">
        <f t="shared" ca="1" si="894"/>
        <v>-1.3179266328015475E-4</v>
      </c>
      <c r="AT435" s="223">
        <f t="shared" ca="1" si="895"/>
        <v>1.7736639140106399E-4</v>
      </c>
      <c r="AU435" s="223">
        <f t="shared" ca="1" si="896"/>
        <v>4.559962789730828E-5</v>
      </c>
      <c r="AV435" s="223">
        <f t="shared" ca="1" si="897"/>
        <v>-1.9952600298108424E-4</v>
      </c>
      <c r="AW435" s="223">
        <f t="shared" ca="1" si="898"/>
        <v>5.1362100302137446E-5</v>
      </c>
      <c r="AX435" s="223">
        <f t="shared" ca="1" si="899"/>
        <v>1.74566058237838E-4</v>
      </c>
      <c r="AY435" s="223">
        <f t="shared" ca="1" si="900"/>
        <v>-1.361942847734045E-4</v>
      </c>
      <c r="AZ435" s="223">
        <f t="shared" ca="1" si="901"/>
        <v>-1.083810346057614E-4</v>
      </c>
      <c r="BA435" s="223">
        <f t="shared" ca="1" si="902"/>
        <v>1.8886317134662444E-4</v>
      </c>
      <c r="BB435" s="223">
        <f t="shared" ca="1" si="903"/>
        <v>1.6601019903953972E-5</v>
      </c>
      <c r="BC435" s="223">
        <f t="shared" ca="1" si="904"/>
        <v>-1.9693060895230544E-4</v>
      </c>
      <c r="BD435" s="223">
        <f t="shared" ca="1" si="905"/>
        <v>7.9099449679426775E-5</v>
      </c>
      <c r="BE435" s="223">
        <f t="shared" ca="1" si="906"/>
        <v>1.584914119255924E-4</v>
      </c>
      <c r="BF435" s="223">
        <f t="shared" ca="1" si="907"/>
        <v>-1.5611999324503239E-4</v>
      </c>
      <c r="BG435" s="223">
        <f t="shared" ca="1" si="908"/>
        <v>-8.2623283835243596E-5</v>
      </c>
      <c r="BH435" s="223">
        <f t="shared" ca="1" si="909"/>
        <v>1.962716339860047E-4</v>
      </c>
      <c r="BI435" s="223">
        <f t="shared" ca="1" si="910"/>
        <v>-1.2756950036410148E-5</v>
      </c>
      <c r="BJ435" s="223">
        <f t="shared" ca="1" si="911"/>
        <v>-1.900722619562768E-4</v>
      </c>
      <c r="BK435" s="223">
        <f t="shared" ca="1" si="912"/>
        <v>1.051245348459229E-4</v>
      </c>
      <c r="BL435" s="223">
        <f t="shared" ca="1" si="913"/>
        <v>1.3898590517805783E-4</v>
      </c>
      <c r="BM435" s="223">
        <f t="shared" ca="1" si="914"/>
        <v>-1.7266617533428808E-4</v>
      </c>
      <c r="BN435" s="223">
        <f t="shared" ca="1" si="915"/>
        <v>-5.5076988486190144E-5</v>
      </c>
      <c r="BO435" s="223">
        <f t="shared" ca="1" si="916"/>
        <v>1.9943140847609759E-4</v>
      </c>
      <c r="BP435" s="223">
        <f t="shared" ca="1" si="917"/>
        <v>-4.1838770533576548E-5</v>
      </c>
      <c r="BQ435" s="223">
        <f t="shared" ca="1" si="918"/>
        <v>-1.7909942449373872E-4</v>
      </c>
      <c r="BR435" s="223">
        <f t="shared" ca="1" si="919"/>
        <v>1.2887399130169524E-4</v>
      </c>
      <c r="BS435" s="223">
        <f t="shared" ca="1" si="920"/>
        <v>1.1647177331106204E-4</v>
      </c>
      <c r="BT435" s="223">
        <f t="shared" ca="1" si="921"/>
        <v>-1.8547465616724365E-4</v>
      </c>
      <c r="BU435" s="223">
        <f t="shared" ca="1" si="922"/>
        <v>-2.6338442665036345E-5</v>
      </c>
      <c r="BV435" s="223">
        <f t="shared" ca="1" si="923"/>
        <v>1.9827409524148892E-4</v>
      </c>
      <c r="BW435" s="223">
        <f t="shared" ca="1" si="924"/>
        <v>-7.001490799883096E-5</v>
      </c>
      <c r="BX435" s="223">
        <f t="shared" ca="1" si="925"/>
        <v>-1.642496253585569E-4</v>
      </c>
      <c r="BY435" s="223">
        <f t="shared" ca="1" si="926"/>
        <v>1.4983371503616197E-4</v>
      </c>
      <c r="BZ435" s="223">
        <f t="shared" ca="1" si="927"/>
        <v>9.1436379288435562E-5</v>
      </c>
      <c r="CA435" s="223">
        <f t="shared" ca="1" si="928"/>
        <v>-1.9426817081457612E-4</v>
      </c>
      <c r="CB435" s="223">
        <f t="shared" ca="1" si="929"/>
        <v>2.9702508995738835E-6</v>
      </c>
      <c r="CC435" s="223">
        <f t="shared" ca="1" si="930"/>
        <v>1.928247466187036E-4</v>
      </c>
      <c r="CD435" s="223">
        <f t="shared" ca="1" si="931"/>
        <v>-9.6675434145998616E-5</v>
      </c>
      <c r="CE435" s="223">
        <f t="shared" ca="1" si="932"/>
        <v>-1.4584431785665946E-4</v>
      </c>
      <c r="CF435" s="223">
        <f t="shared" ca="1" si="933"/>
        <v>1.6754999132736117E-4</v>
      </c>
      <c r="CG435" s="223">
        <f t="shared" ca="1" si="934"/>
        <v>6.4421663785637023E-5</v>
      </c>
      <c r="CH435" s="223">
        <f t="shared" ca="1" si="935"/>
        <v>-1.9885636623996351E-4</v>
      </c>
      <c r="CI435" s="223">
        <f t="shared" ca="1" si="936"/>
        <v>3.2214647502156805E-5</v>
      </c>
      <c r="CJ435" s="223">
        <f t="shared" ca="1" si="937"/>
        <v>1.8320132454877587E-4</v>
      </c>
      <c r="CK435" s="223">
        <f t="shared" ca="1" si="938"/>
        <v>-1.2124322909690957E-4</v>
      </c>
      <c r="CL435" s="223">
        <f t="shared" ca="1" si="939"/>
        <v>-1.2428192131273388E-4</v>
      </c>
      <c r="CM435" s="223">
        <f t="shared" ca="1" si="940"/>
        <v>1.8163931629549485E-4</v>
      </c>
      <c r="CN435" s="223">
        <f t="shared" ca="1" si="941"/>
        <v>3.6012413810766313E-5</v>
      </c>
      <c r="CO435" s="223">
        <f t="shared" ca="1" si="942"/>
        <v>-1.9913992186847585E-4</v>
      </c>
      <c r="CP435" s="223">
        <f t="shared" ca="1" si="943"/>
        <v>6.0761694272284353E-5</v>
      </c>
      <c r="CQ435" s="223">
        <f t="shared" ca="1" si="944"/>
        <v>1.6961214705746292E-4</v>
      </c>
      <c r="CR435" s="223">
        <f t="shared" ca="1" si="945"/>
        <v>-1.4318647428388409E-4</v>
      </c>
      <c r="CS435" s="223">
        <f t="shared" ca="1" si="946"/>
        <v>-1.0002919649503578E-4</v>
      </c>
      <c r="CT435" s="223">
        <f t="shared" ca="1" si="947"/>
        <v>1.9179669860377194E-4</v>
      </c>
      <c r="CU435" s="223">
        <f t="shared" ca="1" si="948"/>
        <v>6.8236038318455941E-6</v>
      </c>
      <c r="CV435" s="223">
        <f t="shared" ca="1" si="949"/>
        <v>-1.9511269957707273E-4</v>
      </c>
      <c r="CW435" s="223">
        <f t="shared" ca="1" si="950"/>
        <v>8.7993433857453703E-5</v>
      </c>
      <c r="CX435" s="223">
        <f t="shared" ca="1" si="951"/>
        <v>1.5235137879909279E-4</v>
      </c>
      <c r="CY435" s="223">
        <f t="shared" ca="1" si="952"/>
        <v>-1.6203016471567908E-4</v>
      </c>
      <c r="CZ435" s="223">
        <f t="shared" ca="1" si="953"/>
        <v>-7.3611141654347659E-5</v>
      </c>
      <c r="DA435" s="223">
        <f t="shared" ca="1" si="954"/>
        <v>1.9780226159979731E-4</v>
      </c>
      <c r="DB435" s="223">
        <f t="shared" ca="1" si="955"/>
        <v>-2.2512916563231688E-5</v>
      </c>
      <c r="DC435" s="223">
        <f t="shared" ca="1" si="956"/>
        <v>-1.8686187656643524E-4</v>
      </c>
      <c r="DD435" s="223">
        <f t="shared" ca="1" si="957"/>
        <v>1.1332038133358131E-4</v>
      </c>
      <c r="DE435" s="223">
        <f t="shared" ca="1" si="958"/>
        <v>1.3179266328015494E-4</v>
      </c>
      <c r="DF435" s="223">
        <f t="shared" ca="1" si="959"/>
        <v>-1.7736639140106391E-4</v>
      </c>
      <c r="DG435" s="223">
        <f t="shared" ca="1" si="960"/>
        <v>-4.5599627897305678E-5</v>
      </c>
      <c r="DH435" s="223">
        <f t="shared" ca="1" si="961"/>
        <v>1.9952600298108427E-4</v>
      </c>
      <c r="DI435" s="223">
        <f t="shared" ca="1" si="962"/>
        <v>-5.1362100302137243E-5</v>
      </c>
      <c r="DJ435" s="223">
        <f t="shared" ca="1" si="963"/>
        <v>-1.7456605823783949E-4</v>
      </c>
      <c r="DK435" s="223">
        <f t="shared" ca="1" si="964"/>
        <v>1.3619428477340643E-4</v>
      </c>
      <c r="DL435" s="223">
        <f t="shared" ca="1" si="965"/>
        <v>1.0838103460576154E-4</v>
      </c>
      <c r="DM435" s="223">
        <f t="shared" ca="1" si="966"/>
        <v>-1.8886317134662436E-4</v>
      </c>
      <c r="DN435" s="223">
        <f t="shared" ca="1" si="967"/>
        <v>-1.6601019903951343E-5</v>
      </c>
      <c r="DO435" s="223">
        <f t="shared" ca="1" si="968"/>
        <v>1.9693060895230546E-4</v>
      </c>
      <c r="DP435" s="223">
        <f t="shared" ca="1" si="969"/>
        <v>-7.9099449679426571E-5</v>
      </c>
      <c r="DQ435" s="223">
        <f t="shared" ca="1" si="970"/>
        <v>-1.5849141192559422E-4</v>
      </c>
      <c r="DR435" s="223">
        <f t="shared" ca="1" si="971"/>
        <v>1.5611999324503405E-4</v>
      </c>
      <c r="DS435" s="223">
        <f t="shared" ca="1" si="972"/>
        <v>8.2623283835243772E-5</v>
      </c>
      <c r="DT435" s="223">
        <f t="shared" ca="1" si="973"/>
        <v>-1.9627163398600468E-4</v>
      </c>
      <c r="DU435" s="223">
        <f t="shared" ca="1" si="974"/>
        <v>1.275695003640714E-5</v>
      </c>
      <c r="DV435" s="223">
        <f t="shared" ca="1" si="975"/>
        <v>1.9007226195627683E-4</v>
      </c>
      <c r="DW435" s="223">
        <f t="shared" ca="1" si="976"/>
        <v>-1.0512453484592274E-4</v>
      </c>
      <c r="DX435" s="223">
        <f t="shared" ca="1" si="977"/>
        <v>-1.3898590517806E-4</v>
      </c>
      <c r="DY435" s="223">
        <f t="shared" ca="1" si="978"/>
        <v>1.7266617533428941E-4</v>
      </c>
      <c r="DZ435" s="223">
        <f t="shared" ca="1" si="979"/>
        <v>5.507698848619032E-5</v>
      </c>
      <c r="EA435" s="223">
        <f t="shared" ca="1" si="980"/>
        <v>-1.9943140847609759E-4</v>
      </c>
      <c r="EB435" s="223">
        <f t="shared" ca="1" si="981"/>
        <v>4.183877053357358E-5</v>
      </c>
      <c r="EC435" s="223">
        <f t="shared" ca="1" si="982"/>
        <v>1.7909942449373755E-4</v>
      </c>
      <c r="ED435" s="223">
        <f t="shared" ca="1" si="983"/>
        <v>-1.2887399130169511E-4</v>
      </c>
      <c r="EE435" s="223">
        <f t="shared" ca="1" si="984"/>
        <v>-1.1647177331106448E-4</v>
      </c>
      <c r="EF435" s="223">
        <f t="shared" ca="1" si="985"/>
        <v>1.854746561672446E-4</v>
      </c>
      <c r="EG435" s="223">
        <f t="shared" ca="1" si="986"/>
        <v>2.6338442665036534E-5</v>
      </c>
      <c r="EH435" s="223">
        <f t="shared" ca="1" si="987"/>
        <v>-1.9827409524148895E-4</v>
      </c>
      <c r="EI435" s="223">
        <f t="shared" ca="1" si="988"/>
        <v>7.0014907998828128E-5</v>
      </c>
      <c r="EJ435" s="223">
        <f t="shared" ca="1" si="989"/>
        <v>1.6424962535855538E-4</v>
      </c>
      <c r="EK435" s="223">
        <f t="shared" ca="1" si="990"/>
        <v>-1.4983371503616183E-4</v>
      </c>
      <c r="EL435" s="223">
        <f t="shared" ca="1" si="991"/>
        <v>-9.1436379288435752E-5</v>
      </c>
      <c r="EM435" s="223">
        <f t="shared" ca="1" si="992"/>
        <v>1.942681708145761E-4</v>
      </c>
      <c r="EN435" s="223">
        <f t="shared" ca="1" si="993"/>
        <v>-2.9702508995736667E-6</v>
      </c>
      <c r="EO435" s="223">
        <f t="shared" ca="1" si="994"/>
        <v>-1.9282474661870363E-4</v>
      </c>
      <c r="EP435" s="223">
        <f t="shared" ca="1" si="995"/>
        <v>9.6675434145998467E-5</v>
      </c>
      <c r="EQ435" s="223">
        <f t="shared" ca="1" si="996"/>
        <v>1.4584431785665962E-4</v>
      </c>
      <c r="ER435" s="223">
        <f t="shared" ca="1" si="997"/>
        <v>-1.6754999132736107E-4</v>
      </c>
      <c r="ES435" s="223">
        <f t="shared" ca="1" si="998"/>
        <v>-6.44216637856372E-5</v>
      </c>
      <c r="ET435" s="223">
        <f t="shared" ca="1" si="999"/>
        <v>1.9885636623996348E-4</v>
      </c>
      <c r="EU435" s="223">
        <f t="shared" ca="1" si="1000"/>
        <v>-3.2214647502151018E-5</v>
      </c>
      <c r="EV435" s="223">
        <f t="shared" ca="1" si="1001"/>
        <v>-1.832013245487737E-4</v>
      </c>
      <c r="EW435" s="223">
        <f t="shared" ca="1" si="1002"/>
        <v>1.212432290969139E-4</v>
      </c>
      <c r="EX435" s="223">
        <f t="shared" ca="1" si="1003"/>
        <v>1.2428192131273404E-4</v>
      </c>
      <c r="EY435" s="223">
        <f t="shared" ca="1" si="1004"/>
        <v>-1.8163931629549477E-4</v>
      </c>
      <c r="EZ435" s="223">
        <f t="shared" ca="1" si="1005"/>
        <v>-3.6012413810766517E-5</v>
      </c>
      <c r="FA435" s="223">
        <f t="shared" ca="1" si="1006"/>
        <v>1.9913992186847588E-4</v>
      </c>
      <c r="FB435" s="223">
        <f t="shared" ca="1" si="1007"/>
        <v>-6.076169427227877E-5</v>
      </c>
      <c r="FC435" s="223">
        <f t="shared" ca="1" si="1008"/>
        <v>-1.6961214705746004E-4</v>
      </c>
      <c r="FD435" s="223">
        <f t="shared" ca="1" si="1009"/>
        <v>1.4318647428388791E-4</v>
      </c>
      <c r="FE435" s="223">
        <f t="shared" ca="1" si="1010"/>
        <v>1.0002919649503594E-4</v>
      </c>
      <c r="FF435" s="223">
        <f t="shared" ca="1" si="1011"/>
        <v>-1.9179669860377188E-4</v>
      </c>
      <c r="FG435" s="223">
        <f t="shared" ca="1" si="1012"/>
        <v>-6.8236038318457702E-6</v>
      </c>
      <c r="FH435" s="223">
        <f t="shared" ca="1" si="1013"/>
        <v>1.9511269957707276E-4</v>
      </c>
      <c r="FI435" s="223">
        <f t="shared" ca="1" si="1014"/>
        <v>-8.7993433857448417E-5</v>
      </c>
      <c r="FJ435" s="223">
        <f t="shared" ca="1" si="1015"/>
        <v>-1.5235137879909659E-4</v>
      </c>
      <c r="FK435" s="223">
        <f t="shared" ca="1" si="1016"/>
        <v>1.6203016471568227E-4</v>
      </c>
      <c r="FL435" s="223">
        <f t="shared" ca="1" si="1017"/>
        <v>7.3611141654347862E-5</v>
      </c>
      <c r="FM435" s="223">
        <f t="shared" ca="1" si="1018"/>
        <v>-1.9780226159979729E-4</v>
      </c>
      <c r="FN435" s="223">
        <f t="shared" ca="1" si="1019"/>
        <v>2.2512916563231498E-5</v>
      </c>
      <c r="FO435" s="223">
        <f t="shared" ca="1" si="1020"/>
        <v>1.8686187656643535E-4</v>
      </c>
      <c r="FP435" s="223">
        <f t="shared" ca="1" si="1021"/>
        <v>-1.133203813335765E-4</v>
      </c>
      <c r="FQ435" s="223">
        <f t="shared" ca="1" si="1022"/>
        <v>-1.317926632801593E-4</v>
      </c>
      <c r="FR435" s="223">
        <f t="shared" ca="1" si="1023"/>
        <v>1.7736639140106643E-4</v>
      </c>
      <c r="FS435" s="223">
        <f t="shared" ca="1" si="1024"/>
        <v>4.5599627897305894E-5</v>
      </c>
      <c r="FT435" s="223">
        <f t="shared" ca="1" si="1025"/>
        <v>-1.9952600298108427E-4</v>
      </c>
      <c r="FU435" s="223">
        <f t="shared" ca="1" si="1026"/>
        <v>5.1362100302137066E-5</v>
      </c>
      <c r="FV435" s="223">
        <f t="shared" ca="1" si="1027"/>
        <v>1.7456605823783957E-4</v>
      </c>
      <c r="FW435" s="223">
        <f t="shared" ca="1" si="1028"/>
        <v>-1.3619428477340214E-4</v>
      </c>
      <c r="FX435" s="223">
        <f t="shared" ca="1" si="1029"/>
        <v>-1.0838103460576647E-4</v>
      </c>
      <c r="FY435" s="223">
        <f t="shared" ca="1" si="1030"/>
        <v>1.8886317134662612E-4</v>
      </c>
      <c r="FZ435" s="223">
        <f t="shared" ca="1" si="1031"/>
        <v>1.6601019903951533E-5</v>
      </c>
      <c r="GA435" s="223">
        <f t="shared" ca="1" si="1032"/>
        <v>-1.9693060895230552E-4</v>
      </c>
      <c r="GB435" s="223">
        <f t="shared" ca="1" si="1033"/>
        <v>7.9099449679426409E-5</v>
      </c>
      <c r="GC435" s="223">
        <f t="shared" ca="1" si="1034"/>
        <v>1.5849141192559433E-4</v>
      </c>
      <c r="GD435" s="223">
        <f t="shared" ca="1" si="1035"/>
        <v>-1.5611999324503039E-4</v>
      </c>
      <c r="GE435" s="223">
        <f t="shared" ca="1" si="1036"/>
        <v>-8.2623283835249112E-5</v>
      </c>
      <c r="GF435" s="223">
        <f t="shared" ca="1" si="1037"/>
        <v>1.9627163398600565E-4</v>
      </c>
      <c r="GG435" s="223">
        <f t="shared" ca="1" si="1038"/>
        <v>-1.2756950036412601E-5</v>
      </c>
      <c r="GH435" s="223">
        <f t="shared" ca="1" si="1039"/>
        <v>-1.9007226195627688E-4</v>
      </c>
      <c r="GI435" s="223">
        <f t="shared" ca="1" si="1040"/>
        <v>1.0512453484592257E-4</v>
      </c>
      <c r="GJ435" s="223">
        <f t="shared" ca="1" si="1041"/>
        <v>1.3898590517806014E-4</v>
      </c>
      <c r="GK435" s="223">
        <f t="shared" ca="1" si="1042"/>
        <v>-1.7266617533428645E-4</v>
      </c>
      <c r="GL435" s="223">
        <f t="shared" ca="1" si="1043"/>
        <v>-5.5076988486195931E-5</v>
      </c>
      <c r="GM435" s="223">
        <f t="shared" ca="1" si="1044"/>
        <v>1.9943140847609775E-4</v>
      </c>
      <c r="GN435" s="223">
        <f t="shared" ca="1" si="1045"/>
        <v>-4.1838770533578933E-5</v>
      </c>
      <c r="GO435" s="223">
        <f t="shared" ca="1" si="1046"/>
        <v>-1.7909942449373763E-4</v>
      </c>
      <c r="GP435" s="223">
        <f t="shared" ca="1" si="1047"/>
        <v>1.2887399130169494E-4</v>
      </c>
      <c r="GQ435" s="223">
        <f t="shared" ca="1" si="1048"/>
        <v>1.1647177331106464E-4</v>
      </c>
      <c r="GR435" s="223">
        <f t="shared" ca="1" si="1049"/>
        <v>-1.8547465616724246E-4</v>
      </c>
      <c r="GS435" s="223">
        <f t="shared" ca="1" si="1050"/>
        <v>-2.6338442665042348E-5</v>
      </c>
      <c r="GT435" s="223">
        <f t="shared" ca="1" si="1051"/>
        <v>1.9827409524148835E-4</v>
      </c>
      <c r="GU435" s="223">
        <f t="shared" ca="1" si="1052"/>
        <v>-7.0014907998833264E-5</v>
      </c>
      <c r="GV435" s="223">
        <f t="shared" ca="1" si="1053"/>
        <v>-1.6424962535855551E-4</v>
      </c>
      <c r="GW435" s="223">
        <f t="shared" ca="1" si="1054"/>
        <v>1.498337150361617E-4</v>
      </c>
      <c r="GX435" s="223">
        <f t="shared" ca="1" si="1055"/>
        <v>9.1436379288435915E-5</v>
      </c>
      <c r="GY435" s="223">
        <f t="shared" ca="1" si="1056"/>
        <v>-1.9426817081457477E-4</v>
      </c>
      <c r="GZ435" s="223">
        <f t="shared" ca="1" si="1057"/>
        <v>2.970250899567812E-6</v>
      </c>
      <c r="HA435" s="223">
        <f t="shared" ca="1" si="1058"/>
        <v>1.9282474661870227E-4</v>
      </c>
      <c r="HB435" s="223">
        <f t="shared" ca="1" si="1059"/>
        <v>-9.6675434146003251E-5</v>
      </c>
      <c r="HC435" s="223">
        <f t="shared" ca="1" si="1060"/>
        <v>-1.4584431785665976E-4</v>
      </c>
      <c r="HD435" s="223">
        <f t="shared" ca="1" si="1061"/>
        <v>1.6754999132736096E-4</v>
      </c>
      <c r="HE435" s="223">
        <f t="shared" ca="1" si="1062"/>
        <v>6.4421663785637403E-5</v>
      </c>
      <c r="HF435" s="223">
        <f t="shared" ca="1" si="1063"/>
        <v>-1.9885636623996345E-4</v>
      </c>
      <c r="HG435" s="223">
        <f t="shared" ca="1" si="1064"/>
        <v>3.2214647502150815E-5</v>
      </c>
      <c r="HH435" s="223">
        <f t="shared" ca="1" si="1065"/>
        <v>1.8320132454877381E-4</v>
      </c>
      <c r="HI435" s="223">
        <f t="shared" ca="1" si="1066"/>
        <v>-1.2124322909691375E-4</v>
      </c>
      <c r="HJ435" s="223">
        <f t="shared" ca="1" si="1067"/>
        <v>-1.2428192131273418E-4</v>
      </c>
      <c r="HK435" s="223">
        <f t="shared" ca="1" si="1068"/>
        <v>1.8163931629549472E-4</v>
      </c>
      <c r="HL435" s="223">
        <f t="shared" ca="1" si="1069"/>
        <v>3.6012413810766706E-5</v>
      </c>
      <c r="HM435" s="223">
        <f t="shared" ca="1" si="1070"/>
        <v>-1.991399218684759E-4</v>
      </c>
      <c r="HN435" s="223">
        <f t="shared" ca="1" si="1071"/>
        <v>6.0761694272278566E-5</v>
      </c>
      <c r="HO435" s="223">
        <f t="shared" ca="1" si="1072"/>
        <v>1.6961214705746012E-4</v>
      </c>
      <c r="HP435" s="223">
        <f t="shared" ca="1" si="1073"/>
        <v>-1.4318647428388778E-4</v>
      </c>
      <c r="HQ435" s="223">
        <f t="shared" ca="1" si="1074"/>
        <v>-1.0002919649503613E-4</v>
      </c>
      <c r="HR435" s="223">
        <f t="shared" ca="1" si="1075"/>
        <v>1.9179669860377183E-4</v>
      </c>
      <c r="HS435" s="223">
        <f t="shared" ca="1" si="1076"/>
        <v>6.82360383184596E-6</v>
      </c>
      <c r="HT435" s="223">
        <f t="shared" ca="1" si="1077"/>
        <v>-1.9511269957707281E-4</v>
      </c>
      <c r="HU435" s="223">
        <f t="shared" ca="1" si="1078"/>
        <v>8.7993433857448255E-5</v>
      </c>
      <c r="HV435" s="223">
        <f t="shared" ca="1" si="1079"/>
        <v>1.5235137879908938E-4</v>
      </c>
      <c r="HW435" s="223">
        <f t="shared" ca="1" si="1080"/>
        <v>-1.6203016471568214E-4</v>
      </c>
      <c r="HX435" s="223">
        <f t="shared" ca="1" si="1081"/>
        <v>-7.3611141654348039E-5</v>
      </c>
      <c r="HY435" s="223">
        <f t="shared" ca="1" si="1082"/>
        <v>1.9780226159979729E-4</v>
      </c>
      <c r="HZ435" s="223">
        <f t="shared" ca="1" si="1083"/>
        <v>-2.2512916563231309E-5</v>
      </c>
      <c r="IA435" s="223">
        <f t="shared" ca="1" si="1084"/>
        <v>-1.868618765664354E-4</v>
      </c>
      <c r="IB435" s="223">
        <f t="shared" ca="1" si="1085"/>
        <v>1.1332038133357632E-4</v>
      </c>
      <c r="IC435" s="223">
        <f t="shared" ca="1" si="1086"/>
        <v>1.3179266328015949E-4</v>
      </c>
      <c r="ID435" s="223">
        <f t="shared" ca="1" si="1087"/>
        <v>-1.7736639140106632E-4</v>
      </c>
      <c r="IE435" s="223">
        <f t="shared" ca="1" si="1088"/>
        <v>3.9751781556467513E-5</v>
      </c>
      <c r="IF435" s="223">
        <f t="shared" ca="1" si="1089"/>
        <v>1.9952600298108429E-4</v>
      </c>
      <c r="IG435" s="223">
        <f t="shared" ca="1" si="1090"/>
        <v>-5.1362100302136877E-5</v>
      </c>
      <c r="IH435" s="223">
        <f t="shared" ca="1" si="1091"/>
        <v>-1.7456605823783968E-4</v>
      </c>
      <c r="II435" s="223">
        <f t="shared" ca="1" si="1092"/>
        <v>1.3619428477340201E-4</v>
      </c>
      <c r="IJ435" s="223">
        <f t="shared" ca="1" si="1093"/>
        <v>1.0838103460576665E-4</v>
      </c>
      <c r="IK435" s="223">
        <f t="shared" ca="1" si="1094"/>
        <v>-1.8886317134662607E-4</v>
      </c>
      <c r="IL435" s="223">
        <f t="shared" ca="1" si="1095"/>
        <v>-1.6601019903951723E-5</v>
      </c>
      <c r="IM435" s="223">
        <f t="shared" ca="1" si="1096"/>
        <v>1.9693060895230552E-4</v>
      </c>
      <c r="IN435" s="223">
        <f t="shared" ca="1" si="1097"/>
        <v>-7.9099449679426233E-5</v>
      </c>
      <c r="IO435" s="223">
        <f t="shared" ca="1" si="1098"/>
        <v>-1.5849141192559446E-4</v>
      </c>
      <c r="IP435" s="223">
        <f t="shared" ca="1" si="1099"/>
        <v>1.5611999324503025E-4</v>
      </c>
      <c r="IQ435" s="223">
        <f t="shared" ca="1" si="1100"/>
        <v>8.2623283835249288E-5</v>
      </c>
      <c r="IR435" s="223">
        <f t="shared" ca="1" si="1101"/>
        <v>-1.9627163398600563E-4</v>
      </c>
      <c r="IS435" s="223">
        <f t="shared" ca="1" si="1102"/>
        <v>1.2756950036412398E-5</v>
      </c>
      <c r="IT435" s="223">
        <f t="shared" ca="1" si="1103"/>
        <v>1.9007226195627696E-4</v>
      </c>
      <c r="IU435" s="223">
        <f t="shared" ca="1" si="1104"/>
        <v>-1.0512453484592241E-4</v>
      </c>
      <c r="IV435" s="223">
        <f t="shared" ca="1" si="1105"/>
        <v>-1.3898590517806027E-4</v>
      </c>
      <c r="IW435" s="223">
        <f t="shared" ca="1" si="1106"/>
        <v>1.7266617533428637E-4</v>
      </c>
      <c r="IX435" s="223">
        <f t="shared" ca="1" si="1107"/>
        <v>5.5076988486196161E-5</v>
      </c>
      <c r="IY435" s="223">
        <f t="shared" ca="1" si="1108"/>
        <v>-1.9943140847609775E-4</v>
      </c>
      <c r="IZ435" s="223">
        <f t="shared" ca="1" si="1109"/>
        <v>4.1838770533578743E-5</v>
      </c>
      <c r="JA435" s="223">
        <f t="shared" ca="1" si="1110"/>
        <v>1.7909942449373774E-4</v>
      </c>
      <c r="JB435" s="223">
        <f t="shared" ca="1" si="1111"/>
        <v>-1.2887399130169481E-4</v>
      </c>
    </row>
    <row r="436" spans="2:262">
      <c r="B436" s="230">
        <v>75</v>
      </c>
      <c r="C436" s="229">
        <f t="shared" si="1112"/>
        <v>1.4648437500000009E-3</v>
      </c>
      <c r="D436" s="226">
        <f t="shared" ca="1" si="855"/>
        <v>49.844502548088357</v>
      </c>
      <c r="E436" s="225">
        <f ca="1">CC361</f>
        <v>-0.15549745191164105</v>
      </c>
      <c r="F436" s="224">
        <v>75</v>
      </c>
      <c r="G436" s="223">
        <f t="shared" ca="1" si="856"/>
        <v>-2.9651909067205653E-4</v>
      </c>
      <c r="H436" s="223">
        <f t="shared" ca="1" si="857"/>
        <v>5.2929271841836321E-4</v>
      </c>
      <c r="I436" s="223">
        <f t="shared" ca="1" si="858"/>
        <v>1.4180849790563523E-5</v>
      </c>
      <c r="J436" s="223">
        <f t="shared" ca="1" si="859"/>
        <v>-5.3685714552032025E-4</v>
      </c>
      <c r="K436" s="223">
        <f t="shared" ca="1" si="860"/>
        <v>2.7219244951309123E-4</v>
      </c>
      <c r="L436" s="223">
        <f t="shared" ca="1" si="861"/>
        <v>3.9166274797335305E-4</v>
      </c>
      <c r="M436" s="223">
        <f t="shared" ca="1" si="862"/>
        <v>-4.8111535253742943E-4</v>
      </c>
      <c r="N436" s="223">
        <f t="shared" ca="1" si="863"/>
        <v>-1.3502354329582186E-4</v>
      </c>
      <c r="O436" s="223">
        <f t="shared" ca="1" si="864"/>
        <v>5.5314035565034937E-4</v>
      </c>
      <c r="P436" s="223">
        <f t="shared" ca="1" si="865"/>
        <v>-1.6003563575647944E-4</v>
      </c>
      <c r="Q436" s="223">
        <f t="shared" ca="1" si="866"/>
        <v>-4.6777326423663181E-4</v>
      </c>
      <c r="R436" s="223">
        <f t="shared" ca="1" si="867"/>
        <v>4.0955783011165174E-4</v>
      </c>
      <c r="S436" s="223">
        <f t="shared" ca="1" si="868"/>
        <v>2.4930466780760126E-4</v>
      </c>
      <c r="T436" s="223">
        <f t="shared" ca="1" si="869"/>
        <v>-5.4254330091630981E-4</v>
      </c>
      <c r="U436" s="223">
        <f t="shared" ca="1" si="870"/>
        <v>4.0101771866241889E-5</v>
      </c>
      <c r="V436" s="223">
        <f t="shared" ca="1" si="871"/>
        <v>5.2115199260816003E-4</v>
      </c>
      <c r="W436" s="223">
        <f t="shared" ca="1" si="872"/>
        <v>-3.18097541890364E-4</v>
      </c>
      <c r="X436" s="223">
        <f t="shared" ca="1" si="873"/>
        <v>-3.5147064752102703E-4</v>
      </c>
      <c r="Y436" s="223">
        <f t="shared" ca="1" si="874"/>
        <v>5.0558095303400593E-4</v>
      </c>
      <c r="Z436" s="223">
        <f t="shared" ca="1" si="875"/>
        <v>8.1780867300054819E-5</v>
      </c>
      <c r="AA436" s="223">
        <f t="shared" ca="1" si="876"/>
        <v>-5.4920495428657887E-4</v>
      </c>
      <c r="AB436" s="223">
        <f t="shared" ca="1" si="877"/>
        <v>2.1117906825324128E-4</v>
      </c>
      <c r="AC436" s="223">
        <f t="shared" ca="1" si="878"/>
        <v>4.3655665105697515E-4</v>
      </c>
      <c r="AD436" s="223">
        <f t="shared" ca="1" si="879"/>
        <v>-4.4404952464806839E-4</v>
      </c>
      <c r="AE436" s="223">
        <f t="shared" ca="1" si="880"/>
        <v>-1.9968930470836536E-4</v>
      </c>
      <c r="AF436" s="223">
        <f t="shared" ca="1" si="881"/>
        <v>5.505688948420958E-4</v>
      </c>
      <c r="AG436" s="223">
        <f t="shared" ca="1" si="882"/>
        <v>-9.3998191538117971E-5</v>
      </c>
      <c r="AH436" s="223">
        <f t="shared" ca="1" si="883"/>
        <v>-5.0042786111652489E-4</v>
      </c>
      <c r="AI436" s="223">
        <f t="shared" ca="1" si="884"/>
        <v>3.6093918104942719E-4</v>
      </c>
      <c r="AJ436" s="223">
        <f t="shared" ca="1" si="885"/>
        <v>3.0789369259967829E-4</v>
      </c>
      <c r="AK436" s="223">
        <f t="shared" ca="1" si="886"/>
        <v>-5.2517753257420299E-4</v>
      </c>
      <c r="AL436" s="223">
        <f t="shared" ca="1" si="887"/>
        <v>-2.7750596846218658E-5</v>
      </c>
      <c r="AM436" s="223">
        <f t="shared" ca="1" si="888"/>
        <v>5.3998040898706157E-4</v>
      </c>
      <c r="AN436" s="223">
        <f t="shared" ca="1" si="889"/>
        <v>-2.6028873088050831E-4</v>
      </c>
      <c r="AO436" s="223">
        <f t="shared" ca="1" si="890"/>
        <v>-4.0113575868149919E-4</v>
      </c>
      <c r="AP436" s="223">
        <f t="shared" ca="1" si="891"/>
        <v>4.7426477951996427E-4</v>
      </c>
      <c r="AQ436" s="223">
        <f t="shared" ca="1" si="892"/>
        <v>1.4815082444351004E-4</v>
      </c>
      <c r="AR436" s="223">
        <f t="shared" ca="1" si="893"/>
        <v>-5.5329220933897903E-4</v>
      </c>
      <c r="AS436" s="223">
        <f t="shared" ca="1" si="894"/>
        <v>1.4698935724084738E-4</v>
      </c>
      <c r="AT436" s="223">
        <f t="shared" ca="1" si="895"/>
        <v>4.748843357606418E-4</v>
      </c>
      <c r="AU436" s="223">
        <f t="shared" ca="1" si="896"/>
        <v>-4.00304778585555E-4</v>
      </c>
      <c r="AV436" s="223">
        <f t="shared" ca="1" si="897"/>
        <v>-2.6135155310677506E-4</v>
      </c>
      <c r="AW436" s="223">
        <f t="shared" ca="1" si="898"/>
        <v>5.3971636538446832E-4</v>
      </c>
      <c r="AX436" s="223">
        <f t="shared" ca="1" si="899"/>
        <v>-2.6546927025262014E-5</v>
      </c>
      <c r="AY436" s="223">
        <f t="shared" ca="1" si="900"/>
        <v>-5.2555555716568114E-4</v>
      </c>
      <c r="AZ436" s="223">
        <f t="shared" ca="1" si="901"/>
        <v>3.0689167074109515E-4</v>
      </c>
      <c r="BA436" s="223">
        <f t="shared" ca="1" si="902"/>
        <v>3.6185170966680622E-4</v>
      </c>
      <c r="BB436" s="223">
        <f t="shared" ca="1" si="903"/>
        <v>-4.9991260530557837E-4</v>
      </c>
      <c r="BC436" s="223">
        <f t="shared" ca="1" si="904"/>
        <v>-9.5185570751788812E-5</v>
      </c>
      <c r="BD436" s="223">
        <f t="shared" ca="1" si="905"/>
        <v>5.506870173996399E-4</v>
      </c>
      <c r="BE436" s="223">
        <f t="shared" ca="1" si="906"/>
        <v>-1.9856493508078378E-4</v>
      </c>
      <c r="BF436" s="223">
        <f t="shared" ca="1" si="907"/>
        <v>-4.4476741465319719E-4</v>
      </c>
      <c r="BG436" s="223">
        <f t="shared" ca="1" si="908"/>
        <v>4.3581522227505794E-4</v>
      </c>
      <c r="BH436" s="223">
        <f t="shared" ca="1" si="909"/>
        <v>2.1229245528816881E-4</v>
      </c>
      <c r="BI436" s="223">
        <f t="shared" ca="1" si="910"/>
        <v>-5.4905743455710486E-4</v>
      </c>
      <c r="BJ436" s="223">
        <f t="shared" ca="1" si="911"/>
        <v>8.058878947747071E-5</v>
      </c>
      <c r="BK436" s="223">
        <f t="shared" ca="1" si="912"/>
        <v>5.0606931803090515E-4</v>
      </c>
      <c r="BL436" s="223">
        <f t="shared" ca="1" si="913"/>
        <v>-3.5053907604839954E-4</v>
      </c>
      <c r="BM436" s="223">
        <f t="shared" ca="1" si="914"/>
        <v>-3.1908283087976217E-4</v>
      </c>
      <c r="BN436" s="223">
        <f t="shared" ca="1" si="915"/>
        <v>5.207459994220722E-4</v>
      </c>
      <c r="BO436" s="223">
        <f t="shared" ca="1" si="916"/>
        <v>4.1303627979994307E-5</v>
      </c>
      <c r="BP436" s="223">
        <f t="shared" ca="1" si="917"/>
        <v>-5.4277840844659778E-4</v>
      </c>
      <c r="BQ436" s="223">
        <f t="shared" ca="1" si="918"/>
        <v>2.4822822404926457E-4</v>
      </c>
      <c r="BR436" s="223">
        <f t="shared" ca="1" si="919"/>
        <v>4.1036714020804637E-4</v>
      </c>
      <c r="BS436" s="223">
        <f t="shared" ca="1" si="920"/>
        <v>-4.6712852713321287E-4</v>
      </c>
      <c r="BT436" s="223">
        <f t="shared" ca="1" si="921"/>
        <v>-1.6118886507426959E-4</v>
      </c>
      <c r="BU436" s="223">
        <f t="shared" ca="1" si="922"/>
        <v>5.5311078048963093E-4</v>
      </c>
      <c r="BV436" s="223">
        <f t="shared" ca="1" si="923"/>
        <v>-1.3385453783269769E-4</v>
      </c>
      <c r="BW436" s="223">
        <f t="shared" ca="1" si="924"/>
        <v>-4.8170935471785869E-4</v>
      </c>
      <c r="BX436" s="223">
        <f t="shared" ca="1" si="925"/>
        <v>3.9081059842920079E-4</v>
      </c>
      <c r="BY436" s="223">
        <f t="shared" ca="1" si="926"/>
        <v>2.7324101000292126E-4</v>
      </c>
      <c r="BZ436" s="223">
        <f t="shared" ca="1" si="927"/>
        <v>-5.3656432489541624E-4</v>
      </c>
      <c r="CA436" s="223">
        <f t="shared" ca="1" si="928"/>
        <v>1.2976091308099528E-5</v>
      </c>
      <c r="CB436" s="223">
        <f t="shared" ca="1" si="929"/>
        <v>5.2964254670735363E-4</v>
      </c>
      <c r="CC436" s="223">
        <f t="shared" ca="1" si="930"/>
        <v>-2.9550093952480038E-4</v>
      </c>
      <c r="CD436" s="223">
        <f t="shared" ca="1" si="931"/>
        <v>-3.7201480587319488E-4</v>
      </c>
      <c r="CE436" s="223">
        <f t="shared" ca="1" si="932"/>
        <v>4.9394312891665095E-4</v>
      </c>
      <c r="CF436" s="223">
        <f t="shared" ca="1" si="933"/>
        <v>1.0853293797490805E-4</v>
      </c>
      <c r="CG436" s="223">
        <f t="shared" ca="1" si="934"/>
        <v>-5.518373672449338E-4</v>
      </c>
      <c r="CH436" s="223">
        <f t="shared" ca="1" si="935"/>
        <v>1.8583119381625476E-4</v>
      </c>
      <c r="CI436" s="223">
        <f t="shared" ca="1" si="936"/>
        <v>4.5271026698975934E-4</v>
      </c>
      <c r="CJ436" s="223">
        <f t="shared" ca="1" si="937"/>
        <v>-4.2731840110832477E-4</v>
      </c>
      <c r="CK436" s="223">
        <f t="shared" ca="1" si="938"/>
        <v>-2.247677288310292E-4</v>
      </c>
      <c r="CL436" s="223">
        <f t="shared" ca="1" si="939"/>
        <v>5.4721524260411668E-4</v>
      </c>
      <c r="CM436" s="223">
        <f t="shared" ca="1" si="940"/>
        <v>-6.7130843743443239E-5</v>
      </c>
      <c r="CN436" s="223">
        <f t="shared" ca="1" si="941"/>
        <v>-5.1140593771125255E-4</v>
      </c>
      <c r="CO436" s="223">
        <f t="shared" ca="1" si="942"/>
        <v>3.3992781941546057E-4</v>
      </c>
      <c r="CP436" s="223">
        <f t="shared" ca="1" si="943"/>
        <v>3.300797655938059E-4</v>
      </c>
      <c r="CQ436" s="223">
        <f t="shared" ca="1" si="944"/>
        <v>-5.1600078835183777E-4</v>
      </c>
      <c r="CR436" s="223">
        <f t="shared" ca="1" si="945"/>
        <v>-5.4831779352716942E-5</v>
      </c>
      <c r="CS436" s="223">
        <f t="shared" ca="1" si="946"/>
        <v>5.4524945848867545E-4</v>
      </c>
      <c r="CT436" s="223">
        <f t="shared" ca="1" si="947"/>
        <v>-2.360181938176976E-4</v>
      </c>
      <c r="CU436" s="223">
        <f t="shared" ca="1" si="948"/>
        <v>-4.1935133191394787E-4</v>
      </c>
      <c r="CV436" s="223">
        <f t="shared" ca="1" si="949"/>
        <v>4.5971089398878551E-4</v>
      </c>
      <c r="CW436" s="223">
        <f t="shared" ca="1" si="950"/>
        <v>1.7412981155995563E-4</v>
      </c>
      <c r="CX436" s="223">
        <f t="shared" ca="1" si="951"/>
        <v>-5.5259617838826014E-4</v>
      </c>
      <c r="CY436" s="223">
        <f t="shared" ca="1" si="952"/>
        <v>1.2063908945610108E-4</v>
      </c>
      <c r="CZ436" s="223">
        <f t="shared" ca="1" si="953"/>
        <v>4.882442099720701E-4</v>
      </c>
      <c r="DA436" s="223">
        <f t="shared" ca="1" si="954"/>
        <v>-3.8108100858170221E-4</v>
      </c>
      <c r="DB436" s="223">
        <f t="shared" ca="1" si="955"/>
        <v>-2.8496587673178123E-4</v>
      </c>
      <c r="DC436" s="223">
        <f t="shared" ca="1" si="956"/>
        <v>5.3308907812047357E-4</v>
      </c>
      <c r="DD436" s="223">
        <f t="shared" ca="1" si="957"/>
        <v>6.0256072125961738E-7</v>
      </c>
      <c r="DE436" s="223">
        <f t="shared" ca="1" si="958"/>
        <v>-5.3341049938350005E-4</v>
      </c>
      <c r="DF436" s="223">
        <f t="shared" ca="1" si="959"/>
        <v>2.8393220959202118E-4</v>
      </c>
      <c r="DG436" s="223">
        <f t="shared" ca="1" si="960"/>
        <v>3.8195381427104911E-4</v>
      </c>
      <c r="DH436" s="223">
        <f t="shared" ca="1" si="961"/>
        <v>-4.8767611965658752E-4</v>
      </c>
      <c r="DI436" s="223">
        <f t="shared" ca="1" si="962"/>
        <v>-1.2181492901450693E-4</v>
      </c>
      <c r="DJ436" s="223">
        <f t="shared" ca="1" si="963"/>
        <v>5.5265531089472662E-4</v>
      </c>
      <c r="DK436" s="223">
        <f t="shared" ca="1" si="964"/>
        <v>-1.7298551478924664E-4</v>
      </c>
      <c r="DL436" s="223">
        <f t="shared" ca="1" si="965"/>
        <v>-4.6038042358941407E-4</v>
      </c>
      <c r="DM436" s="223">
        <f t="shared" ca="1" si="966"/>
        <v>4.1856417931523298E-4</v>
      </c>
      <c r="DN436" s="223">
        <f t="shared" ca="1" si="967"/>
        <v>2.3710761069864857E-4</v>
      </c>
      <c r="DO436" s="223">
        <f t="shared" ca="1" si="968"/>
        <v>-5.4504342865067945E-4</v>
      </c>
      <c r="DP436" s="223">
        <f t="shared" ca="1" si="969"/>
        <v>5.3632460899336563E-5</v>
      </c>
      <c r="DQ436" s="223">
        <f t="shared" ca="1" si="970"/>
        <v>5.1643450557742245E-4</v>
      </c>
      <c r="DR436" s="223">
        <f t="shared" ca="1" si="971"/>
        <v>-3.2911180297482562E-4</v>
      </c>
      <c r="DS436" s="223">
        <f t="shared" ca="1" si="972"/>
        <v>-3.4087787259952688E-4</v>
      </c>
      <c r="DT436" s="223">
        <f t="shared" ca="1" si="973"/>
        <v>5.1094475770121258E-4</v>
      </c>
      <c r="DU436" s="223">
        <f t="shared" ca="1" si="974"/>
        <v>6.8326902111849749E-5</v>
      </c>
      <c r="DV436" s="223">
        <f t="shared" ca="1" si="975"/>
        <v>-5.4739207064515374E-4</v>
      </c>
      <c r="DW436" s="223">
        <f t="shared" ca="1" si="976"/>
        <v>2.2366599505147062E-4</v>
      </c>
      <c r="DX436" s="223">
        <f t="shared" ca="1" si="977"/>
        <v>4.2808292205806064E-4</v>
      </c>
      <c r="DY436" s="223">
        <f t="shared" ca="1" si="978"/>
        <v>-4.5201634819151253E-4</v>
      </c>
      <c r="DZ436" s="223">
        <f t="shared" ca="1" si="979"/>
        <v>-1.8696586875828356E-4</v>
      </c>
      <c r="EA436" s="223">
        <f t="shared" ca="1" si="980"/>
        <v>5.5174871301193022E-4</v>
      </c>
      <c r="EB436" s="223">
        <f t="shared" ca="1" si="981"/>
        <v>-1.0735097260300229E-4</v>
      </c>
      <c r="EC436" s="223">
        <f t="shared" ca="1" si="982"/>
        <v>-4.944849651708174E-4</v>
      </c>
      <c r="ED436" s="223">
        <f t="shared" ca="1" si="983"/>
        <v>3.7112186978417082E-4</v>
      </c>
      <c r="EE436" s="223">
        <f t="shared" ca="1" si="984"/>
        <v>2.9651909067205837E-4</v>
      </c>
      <c r="EF436" s="223">
        <f t="shared" ca="1" si="985"/>
        <v>-5.2929271841835942E-4</v>
      </c>
      <c r="EG436" s="223">
        <f t="shared" ca="1" si="986"/>
        <v>-1.4180849790571546E-5</v>
      </c>
      <c r="EH436" s="223">
        <f t="shared" ca="1" si="987"/>
        <v>5.3685714552032101E-4</v>
      </c>
      <c r="EI436" s="223">
        <f t="shared" ca="1" si="988"/>
        <v>-2.7219244951307914E-4</v>
      </c>
      <c r="EJ436" s="223">
        <f t="shared" ca="1" si="989"/>
        <v>-3.9166274797335944E-4</v>
      </c>
      <c r="EK436" s="223">
        <f t="shared" ca="1" si="990"/>
        <v>4.8111535253742748E-4</v>
      </c>
      <c r="EL436" s="223">
        <f t="shared" ca="1" si="991"/>
        <v>1.3502354329582108E-4</v>
      </c>
      <c r="EM436" s="223">
        <f t="shared" ca="1" si="992"/>
        <v>-5.5314035565034959E-4</v>
      </c>
      <c r="EN436" s="223">
        <f t="shared" ca="1" si="993"/>
        <v>1.6003563575647456E-4</v>
      </c>
      <c r="EO436" s="223">
        <f t="shared" ca="1" si="994"/>
        <v>4.6777326423663138E-4</v>
      </c>
      <c r="EP436" s="223">
        <f t="shared" ca="1" si="995"/>
        <v>-4.0955783011164431E-4</v>
      </c>
      <c r="EQ436" s="223">
        <f t="shared" ca="1" si="996"/>
        <v>-2.493046678076076E-4</v>
      </c>
      <c r="ER436" s="223">
        <f t="shared" ca="1" si="997"/>
        <v>5.425433009163096E-4</v>
      </c>
      <c r="ES436" s="223">
        <f t="shared" ca="1" si="998"/>
        <v>-4.010177186624666E-5</v>
      </c>
      <c r="ET436" s="223">
        <f t="shared" ca="1" si="999"/>
        <v>-5.211519926081571E-4</v>
      </c>
      <c r="EU436" s="223">
        <f t="shared" ca="1" si="1000"/>
        <v>3.1809754189034861E-4</v>
      </c>
      <c r="EV436" s="223">
        <f t="shared" ca="1" si="1001"/>
        <v>3.5147064752103852E-4</v>
      </c>
      <c r="EW436" s="223">
        <f t="shared" ca="1" si="1002"/>
        <v>-5.0558095303400311E-4</v>
      </c>
      <c r="EX436" s="223">
        <f t="shared" ca="1" si="1003"/>
        <v>-8.1780867300057828E-5</v>
      </c>
      <c r="EY436" s="223">
        <f t="shared" ca="1" si="1004"/>
        <v>5.4920495428657876E-4</v>
      </c>
      <c r="EZ436" s="223">
        <f t="shared" ca="1" si="1005"/>
        <v>-2.1117906825324936E-4</v>
      </c>
      <c r="FA436" s="223">
        <f t="shared" ca="1" si="1006"/>
        <v>-4.3655665105698675E-4</v>
      </c>
      <c r="FB436" s="223">
        <f t="shared" ca="1" si="1007"/>
        <v>4.4404952464805955E-4</v>
      </c>
      <c r="FC436" s="223">
        <f t="shared" ca="1" si="1008"/>
        <v>1.9968930470837557E-4</v>
      </c>
      <c r="FD436" s="223">
        <f t="shared" ca="1" si="1009"/>
        <v>-5.5056889484209504E-4</v>
      </c>
      <c r="FE436" s="223">
        <f t="shared" ca="1" si="1010"/>
        <v>9.3998191538118811E-5</v>
      </c>
      <c r="FF436" s="223">
        <f t="shared" ca="1" si="1011"/>
        <v>5.0042786111652283E-4</v>
      </c>
      <c r="FG436" s="223">
        <f t="shared" ca="1" si="1012"/>
        <v>-3.6093918104941001E-4</v>
      </c>
      <c r="FH436" s="223">
        <f t="shared" ca="1" si="1013"/>
        <v>-3.0789369259969065E-4</v>
      </c>
      <c r="FI436" s="223">
        <f t="shared" ca="1" si="1014"/>
        <v>5.2517753257419963E-4</v>
      </c>
      <c r="FJ436" s="223">
        <f t="shared" ca="1" si="1015"/>
        <v>2.7750596846225651E-5</v>
      </c>
      <c r="FK436" s="223">
        <f t="shared" ca="1" si="1016"/>
        <v>-5.3998040898706222E-4</v>
      </c>
      <c r="FL436" s="223">
        <f t="shared" ca="1" si="1017"/>
        <v>2.6028873088050901E-4</v>
      </c>
      <c r="FM436" s="223">
        <f t="shared" ca="1" si="1018"/>
        <v>4.0113575868149323E-4</v>
      </c>
      <c r="FN436" s="223">
        <f t="shared" ca="1" si="1019"/>
        <v>-4.7426477951995256E-4</v>
      </c>
      <c r="FO436" s="223">
        <f t="shared" ca="1" si="1020"/>
        <v>-1.4815082444352438E-4</v>
      </c>
      <c r="FP436" s="223">
        <f t="shared" ca="1" si="1021"/>
        <v>5.5329220933897903E-4</v>
      </c>
      <c r="FQ436" s="223">
        <f t="shared" ca="1" si="1022"/>
        <v>-1.469893572408406E-4</v>
      </c>
      <c r="FR436" s="223">
        <f t="shared" ca="1" si="1023"/>
        <v>-4.7488433576064147E-4</v>
      </c>
      <c r="FS436" s="223">
        <f t="shared" ca="1" si="1024"/>
        <v>4.0030477858556102E-4</v>
      </c>
      <c r="FT436" s="223">
        <f t="shared" ca="1" si="1025"/>
        <v>2.6135155310679517E-4</v>
      </c>
      <c r="FU436" s="223">
        <f t="shared" ca="1" si="1026"/>
        <v>-5.3971636538446507E-4</v>
      </c>
      <c r="FV436" s="223">
        <f t="shared" ca="1" si="1027"/>
        <v>2.6546927025254913E-5</v>
      </c>
      <c r="FW436" s="223">
        <f t="shared" ca="1" si="1028"/>
        <v>5.2555555716568331E-4</v>
      </c>
      <c r="FX436" s="223">
        <f t="shared" ca="1" si="1029"/>
        <v>-3.0689167074109586E-4</v>
      </c>
      <c r="FY436" s="223">
        <f t="shared" ca="1" si="1030"/>
        <v>-3.6185170966680563E-4</v>
      </c>
      <c r="FZ436" s="223">
        <f t="shared" ca="1" si="1031"/>
        <v>4.9991260530556862E-4</v>
      </c>
      <c r="GA436" s="223">
        <f t="shared" ca="1" si="1032"/>
        <v>9.5185570751803503E-5</v>
      </c>
      <c r="GB436" s="223">
        <f t="shared" ca="1" si="1033"/>
        <v>-5.5068701739964131E-4</v>
      </c>
      <c r="GC436" s="223">
        <f t="shared" ca="1" si="1034"/>
        <v>1.9856493508077722E-4</v>
      </c>
      <c r="GD436" s="223">
        <f t="shared" ca="1" si="1035"/>
        <v>4.4476741465320142E-4</v>
      </c>
      <c r="GE436" s="223">
        <f t="shared" ca="1" si="1036"/>
        <v>-4.3581522227505848E-4</v>
      </c>
      <c r="GF436" s="223">
        <f t="shared" ca="1" si="1037"/>
        <v>-2.1229245528816084E-4</v>
      </c>
      <c r="GG436" s="223">
        <f t="shared" ca="1" si="1038"/>
        <v>5.4905743455710204E-4</v>
      </c>
      <c r="GH436" s="223">
        <f t="shared" ca="1" si="1039"/>
        <v>-8.0588789477455938E-5</v>
      </c>
      <c r="GI436" s="223">
        <f t="shared" ca="1" si="1040"/>
        <v>-5.0606931803090797E-4</v>
      </c>
      <c r="GJ436" s="223">
        <f t="shared" ca="1" si="1041"/>
        <v>3.5053907604839412E-4</v>
      </c>
      <c r="GK436" s="223">
        <f t="shared" ca="1" si="1042"/>
        <v>3.1908283087976152E-4</v>
      </c>
      <c r="GL436" s="223">
        <f t="shared" ca="1" si="1043"/>
        <v>-5.2074599942207524E-4</v>
      </c>
      <c r="GM436" s="223">
        <f t="shared" ca="1" si="1044"/>
        <v>-4.1303627980017075E-5</v>
      </c>
      <c r="GN436" s="223">
        <f t="shared" ca="1" si="1045"/>
        <v>5.4277840844660071E-4</v>
      </c>
      <c r="GO436" s="223">
        <f t="shared" ca="1" si="1046"/>
        <v>-2.4822822404925123E-4</v>
      </c>
      <c r="GP436" s="223">
        <f t="shared" ca="1" si="1047"/>
        <v>-4.1036714020805108E-4</v>
      </c>
      <c r="GQ436" s="223">
        <f t="shared" ca="1" si="1048"/>
        <v>4.671285271332133E-4</v>
      </c>
      <c r="GR436" s="223">
        <f t="shared" ca="1" si="1049"/>
        <v>1.6118886507426877E-4</v>
      </c>
      <c r="GS436" s="223">
        <f t="shared" ca="1" si="1050"/>
        <v>-5.5311078048963114E-4</v>
      </c>
      <c r="GT436" s="223">
        <f t="shared" ca="1" si="1051"/>
        <v>1.3385453783267559E-4</v>
      </c>
      <c r="GU436" s="223">
        <f t="shared" ca="1" si="1052"/>
        <v>4.8170935471786606E-4</v>
      </c>
      <c r="GV436" s="223">
        <f t="shared" ca="1" si="1053"/>
        <v>-3.9081059842919574E-4</v>
      </c>
      <c r="GW436" s="223">
        <f t="shared" ca="1" si="1054"/>
        <v>-2.7324101000292744E-4</v>
      </c>
      <c r="GX436" s="223">
        <f t="shared" ca="1" si="1055"/>
        <v>5.3656432489541462E-4</v>
      </c>
      <c r="GY436" s="223">
        <f t="shared" ca="1" si="1056"/>
        <v>-1.2976091308108202E-5</v>
      </c>
      <c r="GZ436" s="223">
        <f t="shared" ca="1" si="1057"/>
        <v>-5.2964254670736025E-4</v>
      </c>
      <c r="HA436" s="223">
        <f t="shared" ca="1" si="1058"/>
        <v>2.9550093952478108E-4</v>
      </c>
      <c r="HB436" s="223">
        <f t="shared" ca="1" si="1059"/>
        <v>3.7201480587320003E-4</v>
      </c>
      <c r="HC436" s="223">
        <f t="shared" ca="1" si="1060"/>
        <v>-4.9394312891664792E-4</v>
      </c>
      <c r="HD436" s="223">
        <f t="shared" ca="1" si="1061"/>
        <v>-1.0853293797491499E-4</v>
      </c>
      <c r="HE436" s="223">
        <f t="shared" ca="1" si="1062"/>
        <v>5.5183736724493304E-4</v>
      </c>
      <c r="HF436" s="223">
        <f t="shared" ca="1" si="1063"/>
        <v>-1.8583119381626291E-4</v>
      </c>
      <c r="HG436" s="223">
        <f t="shared" ca="1" si="1064"/>
        <v>-4.5271026698977246E-4</v>
      </c>
      <c r="HH436" s="223">
        <f t="shared" ca="1" si="1065"/>
        <v>4.2731840110832032E-4</v>
      </c>
      <c r="HI436" s="223">
        <f t="shared" ca="1" si="1066"/>
        <v>2.2476772883103571E-4</v>
      </c>
      <c r="HJ436" s="223">
        <f t="shared" ca="1" si="1067"/>
        <v>-5.472152426041156E-4</v>
      </c>
      <c r="HK436" s="223">
        <f t="shared" ca="1" si="1068"/>
        <v>6.713084374345194E-5</v>
      </c>
      <c r="HL436" s="223">
        <f t="shared" ca="1" si="1069"/>
        <v>5.1140593771124929E-4</v>
      </c>
      <c r="HM436" s="223">
        <f t="shared" ca="1" si="1070"/>
        <v>-3.3992781941544263E-4</v>
      </c>
      <c r="HN436" s="223">
        <f t="shared" ca="1" si="1071"/>
        <v>-3.3007976559381154E-4</v>
      </c>
      <c r="HO436" s="223">
        <f t="shared" ca="1" si="1072"/>
        <v>5.1600078835183538E-4</v>
      </c>
      <c r="HP436" s="223">
        <f t="shared" ca="1" si="1073"/>
        <v>5.4831779352723935E-5</v>
      </c>
      <c r="HQ436" s="223">
        <f t="shared" ca="1" si="1074"/>
        <v>-5.4524945848867664E-4</v>
      </c>
      <c r="HR436" s="223">
        <f t="shared" ca="1" si="1075"/>
        <v>2.3601819381770549E-4</v>
      </c>
      <c r="HS436" s="223">
        <f t="shared" ca="1" si="1076"/>
        <v>4.1935133191396267E-4</v>
      </c>
      <c r="HT436" s="223">
        <f t="shared" ca="1" si="1077"/>
        <v>-4.5971089398877277E-4</v>
      </c>
      <c r="HU436" s="223">
        <f t="shared" ca="1" si="1078"/>
        <v>-1.7412981155996235E-4</v>
      </c>
      <c r="HV436" s="223">
        <f t="shared" ca="1" si="1079"/>
        <v>5.5259617838825971E-4</v>
      </c>
      <c r="HW436" s="223">
        <f t="shared" ca="1" si="1080"/>
        <v>-1.2063908945609425E-4</v>
      </c>
      <c r="HX436" s="223">
        <f t="shared" ca="1" si="1081"/>
        <v>-4.8824420997206608E-4</v>
      </c>
      <c r="HY436" s="223">
        <f t="shared" ca="1" si="1082"/>
        <v>3.810810085817085E-4</v>
      </c>
      <c r="HZ436" s="223">
        <f t="shared" ca="1" si="1083"/>
        <v>2.8496587673180074E-4</v>
      </c>
      <c r="IA436" s="223">
        <f t="shared" ca="1" si="1084"/>
        <v>-5.3308907812047162E-4</v>
      </c>
      <c r="IB436" s="223">
        <f t="shared" ca="1" si="1085"/>
        <v>-6.0256072126671891E-7</v>
      </c>
      <c r="IC436" s="223">
        <f t="shared" ca="1" si="1086"/>
        <v>5.3341049938350189E-4</v>
      </c>
      <c r="ID436" s="223">
        <f t="shared" ca="1" si="1087"/>
        <v>-2.8393220959201511E-4</v>
      </c>
      <c r="IE436" s="223">
        <f t="shared" ca="1" si="1088"/>
        <v>-3.2975369188054451E-4</v>
      </c>
      <c r="IF436" s="223">
        <f t="shared" ca="1" si="1089"/>
        <v>4.8767611965657679E-4</v>
      </c>
      <c r="IG436" s="223">
        <f t="shared" ca="1" si="1090"/>
        <v>1.2181492901452913E-4</v>
      </c>
      <c r="IH436" s="223">
        <f t="shared" ca="1" si="1091"/>
        <v>-5.5265531089472694E-4</v>
      </c>
      <c r="II436" s="223">
        <f t="shared" ca="1" si="1092"/>
        <v>1.7298551478923997E-4</v>
      </c>
      <c r="IJ436" s="223">
        <f t="shared" ca="1" si="1093"/>
        <v>4.6038042358941802E-4</v>
      </c>
      <c r="IK436" s="223">
        <f t="shared" ca="1" si="1094"/>
        <v>-4.1856417931523861E-4</v>
      </c>
      <c r="IL436" s="223">
        <f t="shared" ca="1" si="1095"/>
        <v>-2.3710761069866909E-4</v>
      </c>
      <c r="IM436" s="223">
        <f t="shared" ca="1" si="1096"/>
        <v>5.4504342865067555E-4</v>
      </c>
      <c r="IN436" s="223">
        <f t="shared" ca="1" si="1097"/>
        <v>-5.363246089932957E-5</v>
      </c>
      <c r="IO436" s="223">
        <f t="shared" ca="1" si="1098"/>
        <v>-5.1643450557742495E-4</v>
      </c>
      <c r="IP436" s="223">
        <f t="shared" ca="1" si="1099"/>
        <v>3.2911180297481992E-4</v>
      </c>
      <c r="IQ436" s="223">
        <f t="shared" ca="1" si="1100"/>
        <v>3.4087787259952005E-4</v>
      </c>
      <c r="IR436" s="223">
        <f t="shared" ca="1" si="1101"/>
        <v>-5.1094475770121584E-4</v>
      </c>
      <c r="IS436" s="223">
        <f t="shared" ca="1" si="1102"/>
        <v>-6.8326902111872327E-5</v>
      </c>
      <c r="IT436" s="223">
        <f t="shared" ca="1" si="1103"/>
        <v>5.4739207064515483E-4</v>
      </c>
      <c r="IU436" s="223">
        <f t="shared" ca="1" si="1104"/>
        <v>-2.2366599505146414E-4</v>
      </c>
      <c r="IV436" s="223">
        <f t="shared" ca="1" si="1105"/>
        <v>-4.2808292205806509E-4</v>
      </c>
      <c r="IW436" s="223">
        <f t="shared" ca="1" si="1106"/>
        <v>4.5201634819150847E-4</v>
      </c>
      <c r="IX436" s="223">
        <f t="shared" ca="1" si="1107"/>
        <v>1.869658687582754E-4</v>
      </c>
      <c r="IY436" s="223">
        <f t="shared" ca="1" si="1108"/>
        <v>-5.5174871301192849E-4</v>
      </c>
      <c r="IZ436" s="223">
        <f t="shared" ca="1" si="1109"/>
        <v>1.073509726029799E-4</v>
      </c>
      <c r="JA436" s="223">
        <f t="shared" ca="1" si="1110"/>
        <v>4.9448496517082055E-4</v>
      </c>
      <c r="JB436" s="223">
        <f t="shared" ca="1" si="1111"/>
        <v>-3.7112186978416556E-4</v>
      </c>
    </row>
    <row r="437" spans="2:262">
      <c r="B437" s="230">
        <v>76</v>
      </c>
      <c r="C437" s="229">
        <f t="shared" si="1112"/>
        <v>1.4843750000000009E-3</v>
      </c>
      <c r="D437" s="226">
        <f t="shared" ca="1" si="855"/>
        <v>49.844555666787322</v>
      </c>
      <c r="E437" s="225">
        <f ca="1">CD361</f>
        <v>-0.15544433321268022</v>
      </c>
      <c r="F437" s="224">
        <v>76</v>
      </c>
      <c r="G437" s="223">
        <f t="shared" ca="1" si="856"/>
        <v>-1.5775272324309157E-4</v>
      </c>
      <c r="H437" s="223">
        <f t="shared" ca="1" si="857"/>
        <v>2.7251617587417524E-4</v>
      </c>
      <c r="I437" s="223">
        <f t="shared" ca="1" si="858"/>
        <v>-4.6181707741887513E-7</v>
      </c>
      <c r="J437" s="223">
        <f t="shared" ca="1" si="859"/>
        <v>-2.72248059031637E-4</v>
      </c>
      <c r="K437" s="223">
        <f t="shared" ca="1" si="860"/>
        <v>1.5852069697572414E-4</v>
      </c>
      <c r="L437" s="223">
        <f t="shared" ca="1" si="861"/>
        <v>1.8021580031213615E-4</v>
      </c>
      <c r="M437" s="223">
        <f t="shared" ca="1" si="862"/>
        <v>-2.6314846783524992E-4</v>
      </c>
      <c r="N437" s="223">
        <f t="shared" ca="1" si="863"/>
        <v>-2.7439864201012597E-5</v>
      </c>
      <c r="O437" s="223">
        <f t="shared" ca="1" si="864"/>
        <v>2.7907921208224435E-4</v>
      </c>
      <c r="P437" s="223">
        <f t="shared" ca="1" si="865"/>
        <v>-1.345849738144357E-4</v>
      </c>
      <c r="Q437" s="223">
        <f t="shared" ca="1" si="866"/>
        <v>-2.0094330070819744E-4</v>
      </c>
      <c r="R437" s="223">
        <f t="shared" ca="1" si="867"/>
        <v>2.5124649619948601E-4</v>
      </c>
      <c r="S437" s="223">
        <f t="shared" ca="1" si="868"/>
        <v>5.5077284587032489E-5</v>
      </c>
      <c r="T437" s="223">
        <f t="shared" ca="1" si="869"/>
        <v>-2.83222679760284E-4</v>
      </c>
      <c r="U437" s="223">
        <f t="shared" ca="1" si="870"/>
        <v>1.093531237836829E-4</v>
      </c>
      <c r="V437" s="223">
        <f t="shared" ca="1" si="871"/>
        <v>2.1973560727165655E-4</v>
      </c>
      <c r="W437" s="223">
        <f t="shared" ca="1" si="872"/>
        <v>-2.3692488346001539E-4</v>
      </c>
      <c r="X437" s="223">
        <f t="shared" ca="1" si="873"/>
        <v>-8.218428061417286E-5</v>
      </c>
      <c r="Y437" s="223">
        <f t="shared" ca="1" si="874"/>
        <v>2.846385582069662E-4</v>
      </c>
      <c r="Z437" s="223">
        <f t="shared" ca="1" si="875"/>
        <v>-8.3068143392396899E-5</v>
      </c>
      <c r="AA437" s="223">
        <f t="shared" ca="1" si="876"/>
        <v>-2.3641173981738797E-4</v>
      </c>
      <c r="AB437" s="223">
        <f t="shared" ca="1" si="877"/>
        <v>2.2032155457650841E-4</v>
      </c>
      <c r="AC437" s="223">
        <f t="shared" ca="1" si="878"/>
        <v>1.08499797092501E-4</v>
      </c>
      <c r="AD437" s="223">
        <f t="shared" ca="1" si="879"/>
        <v>-2.833132117388517E-4</v>
      </c>
      <c r="AE437" s="223">
        <f t="shared" ca="1" si="880"/>
        <v>5.598317137057292E-5</v>
      </c>
      <c r="AF437" s="223">
        <f t="shared" ca="1" si="881"/>
        <v>2.50811098072875E-4</v>
      </c>
      <c r="AG437" s="223">
        <f t="shared" ca="1" si="882"/>
        <v>-2.0159640868241718E-4</v>
      </c>
      <c r="AH437" s="223">
        <f t="shared" ca="1" si="883"/>
        <v>-1.3377040121280778E-4</v>
      </c>
      <c r="AI437" s="223">
        <f t="shared" ca="1" si="884"/>
        <v>2.7925940416693654E-4</v>
      </c>
      <c r="AJ437" s="223">
        <f t="shared" ca="1" si="885"/>
        <v>-2.8359050804937776E-5</v>
      </c>
      <c r="AK437" s="223">
        <f t="shared" ca="1" si="886"/>
        <v>-2.6279500834662739E-4</v>
      </c>
      <c r="AL437" s="223">
        <f t="shared" ca="1" si="887"/>
        <v>1.8092977916890729E-4</v>
      </c>
      <c r="AM437" s="223">
        <f t="shared" ca="1" si="888"/>
        <v>1.5775272324309358E-4</v>
      </c>
      <c r="AN437" s="223">
        <f t="shared" ca="1" si="889"/>
        <v>-2.7251617587417491E-4</v>
      </c>
      <c r="AO437" s="223">
        <f t="shared" ca="1" si="890"/>
        <v>4.6181707741895645E-7</v>
      </c>
      <c r="AP437" s="223">
        <f t="shared" ca="1" si="891"/>
        <v>2.7224805903163722E-4</v>
      </c>
      <c r="AQ437" s="223">
        <f t="shared" ca="1" si="892"/>
        <v>-1.5852069697572271E-4</v>
      </c>
      <c r="AR437" s="223">
        <f t="shared" ca="1" si="893"/>
        <v>-1.8021580031213786E-4</v>
      </c>
      <c r="AS437" s="223">
        <f t="shared" ca="1" si="894"/>
        <v>2.6314846783524889E-4</v>
      </c>
      <c r="AT437" s="223">
        <f t="shared" ca="1" si="895"/>
        <v>2.7439864201012272E-5</v>
      </c>
      <c r="AU437" s="223">
        <f t="shared" ca="1" si="896"/>
        <v>-2.7907921208224451E-4</v>
      </c>
      <c r="AV437" s="223">
        <f t="shared" ca="1" si="897"/>
        <v>1.3458497381443424E-4</v>
      </c>
      <c r="AW437" s="223">
        <f t="shared" ca="1" si="898"/>
        <v>2.0094330070819863E-4</v>
      </c>
      <c r="AX437" s="223">
        <f t="shared" ca="1" si="899"/>
        <v>-2.5124649619948477E-4</v>
      </c>
      <c r="AY437" s="223">
        <f t="shared" ca="1" si="900"/>
        <v>-5.5077284587036108E-5</v>
      </c>
      <c r="AZ437" s="223">
        <f t="shared" ca="1" si="901"/>
        <v>2.8322267976028394E-4</v>
      </c>
      <c r="BA437" s="223">
        <f t="shared" ca="1" si="902"/>
        <v>-1.0935312378368226E-4</v>
      </c>
      <c r="BB437" s="223">
        <f t="shared" ca="1" si="903"/>
        <v>-2.1973560727165761E-4</v>
      </c>
      <c r="BC437" s="223">
        <f t="shared" ca="1" si="904"/>
        <v>2.369248834600139E-4</v>
      </c>
      <c r="BD437" s="223">
        <f t="shared" ca="1" si="905"/>
        <v>8.2184280614176398E-5</v>
      </c>
      <c r="BE437" s="223">
        <f t="shared" ca="1" si="906"/>
        <v>-2.846385582069662E-4</v>
      </c>
      <c r="BF437" s="223">
        <f t="shared" ca="1" si="907"/>
        <v>8.3068143392395273E-5</v>
      </c>
      <c r="BG437" s="223">
        <f t="shared" ca="1" si="908"/>
        <v>2.3641173981738889E-4</v>
      </c>
      <c r="BH437" s="223">
        <f t="shared" ca="1" si="909"/>
        <v>-2.2032155457650735E-4</v>
      </c>
      <c r="BI437" s="223">
        <f t="shared" ca="1" si="910"/>
        <v>-1.0849979709250443E-4</v>
      </c>
      <c r="BJ437" s="223">
        <f t="shared" ca="1" si="911"/>
        <v>2.8331321173885132E-4</v>
      </c>
      <c r="BK437" s="223">
        <f t="shared" ca="1" si="912"/>
        <v>-5.5983171370573232E-5</v>
      </c>
      <c r="BL437" s="223">
        <f t="shared" ca="1" si="913"/>
        <v>-2.5081109807287581E-4</v>
      </c>
      <c r="BM437" s="223">
        <f t="shared" ca="1" si="914"/>
        <v>2.0159640868241602E-4</v>
      </c>
      <c r="BN437" s="223">
        <f t="shared" ca="1" si="915"/>
        <v>1.3377040121280925E-4</v>
      </c>
      <c r="BO437" s="223">
        <f t="shared" ca="1" si="916"/>
        <v>-2.7925940416693583E-4</v>
      </c>
      <c r="BP437" s="223">
        <f t="shared" ca="1" si="917"/>
        <v>2.8359050804938101E-5</v>
      </c>
      <c r="BQ437" s="223">
        <f t="shared" ca="1" si="918"/>
        <v>2.6279500834662804E-4</v>
      </c>
      <c r="BR437" s="223">
        <f t="shared" ca="1" si="919"/>
        <v>-1.8092977916890602E-4</v>
      </c>
      <c r="BS437" s="223">
        <f t="shared" ca="1" si="920"/>
        <v>-1.5775272324309501E-4</v>
      </c>
      <c r="BT437" s="223">
        <f t="shared" ca="1" si="921"/>
        <v>2.7251617587417383E-4</v>
      </c>
      <c r="BU437" s="223">
        <f t="shared" ca="1" si="922"/>
        <v>-4.6181707741727593E-7</v>
      </c>
      <c r="BV437" s="223">
        <f t="shared" ca="1" si="923"/>
        <v>-2.7224805903163765E-4</v>
      </c>
      <c r="BW437" s="223">
        <f t="shared" ca="1" si="924"/>
        <v>1.5852069697571799E-4</v>
      </c>
      <c r="BX437" s="223">
        <f t="shared" ca="1" si="925"/>
        <v>1.8021580031213602E-4</v>
      </c>
      <c r="BY437" s="223">
        <f t="shared" ca="1" si="926"/>
        <v>-2.6314846783524981E-4</v>
      </c>
      <c r="BZ437" s="223">
        <f t="shared" ca="1" si="927"/>
        <v>-2.7439864201013925E-5</v>
      </c>
      <c r="CA437" s="223">
        <f t="shared" ca="1" si="928"/>
        <v>2.7907921208224489E-4</v>
      </c>
      <c r="CB437" s="223">
        <f t="shared" ca="1" si="929"/>
        <v>-1.3458497381443275E-4</v>
      </c>
      <c r="CC437" s="223">
        <f t="shared" ca="1" si="930"/>
        <v>-2.0094330070819983E-4</v>
      </c>
      <c r="CD437" s="223">
        <f t="shared" ca="1" si="931"/>
        <v>2.5124649619948401E-4</v>
      </c>
      <c r="CE437" s="223">
        <f t="shared" ca="1" si="932"/>
        <v>5.5077284587037775E-5</v>
      </c>
      <c r="CF437" s="223">
        <f t="shared" ca="1" si="933"/>
        <v>-2.8322267976028454E-4</v>
      </c>
      <c r="CG437" s="223">
        <f t="shared" ca="1" si="934"/>
        <v>1.0935312378367699E-4</v>
      </c>
      <c r="CH437" s="223">
        <f t="shared" ca="1" si="935"/>
        <v>2.1973560727165609E-4</v>
      </c>
      <c r="CI437" s="223">
        <f t="shared" ca="1" si="936"/>
        <v>-2.3692488346001522E-4</v>
      </c>
      <c r="CJ437" s="223">
        <f t="shared" ca="1" si="937"/>
        <v>-8.2184280614174134E-5</v>
      </c>
      <c r="CK437" s="223">
        <f t="shared" ca="1" si="938"/>
        <v>2.846385582069662E-4</v>
      </c>
      <c r="CL437" s="223">
        <f t="shared" ca="1" si="939"/>
        <v>-8.306814339239366E-5</v>
      </c>
      <c r="CM437" s="223">
        <f t="shared" ca="1" si="940"/>
        <v>-2.3641173981738987E-4</v>
      </c>
      <c r="CN437" s="223">
        <f t="shared" ca="1" si="941"/>
        <v>2.2032155457650627E-4</v>
      </c>
      <c r="CO437" s="223">
        <f t="shared" ca="1" si="942"/>
        <v>1.0849979709250597E-4</v>
      </c>
      <c r="CP437" s="223">
        <f t="shared" ca="1" si="943"/>
        <v>-2.8331321173885116E-4</v>
      </c>
      <c r="CQ437" s="223">
        <f t="shared" ca="1" si="944"/>
        <v>5.5983171370567635E-5</v>
      </c>
      <c r="CR437" s="223">
        <f t="shared" ca="1" si="945"/>
        <v>2.5081109807287852E-4</v>
      </c>
      <c r="CS437" s="223">
        <f t="shared" ca="1" si="946"/>
        <v>-2.015964086824177E-4</v>
      </c>
      <c r="CT437" s="223">
        <f t="shared" ca="1" si="947"/>
        <v>-1.3377040121280719E-4</v>
      </c>
      <c r="CU437" s="223">
        <f t="shared" ca="1" si="948"/>
        <v>2.7925940416693632E-4</v>
      </c>
      <c r="CV437" s="223">
        <f t="shared" ca="1" si="949"/>
        <v>-2.835905080493642E-5</v>
      </c>
      <c r="CW437" s="223">
        <f t="shared" ca="1" si="950"/>
        <v>-2.6279500834662869E-4</v>
      </c>
      <c r="CX437" s="223">
        <f t="shared" ca="1" si="951"/>
        <v>1.8092977916890472E-4</v>
      </c>
      <c r="CY437" s="223">
        <f t="shared" ca="1" si="952"/>
        <v>1.5775272324309637E-4</v>
      </c>
      <c r="CZ437" s="223">
        <f t="shared" ca="1" si="953"/>
        <v>-2.725161758741734E-4</v>
      </c>
      <c r="DA437" s="223">
        <f t="shared" ca="1" si="954"/>
        <v>4.6181707741158387E-7</v>
      </c>
      <c r="DB437" s="223">
        <f t="shared" ca="1" si="955"/>
        <v>2.7224805903163933E-4</v>
      </c>
      <c r="DC437" s="223">
        <f t="shared" ca="1" si="956"/>
        <v>-1.5852069697571655E-4</v>
      </c>
      <c r="DD437" s="223">
        <f t="shared" ca="1" si="957"/>
        <v>-1.8021580031213729E-4</v>
      </c>
      <c r="DE437" s="223">
        <f t="shared" ca="1" si="958"/>
        <v>2.6314846783524916E-4</v>
      </c>
      <c r="DF437" s="223">
        <f t="shared" ca="1" si="959"/>
        <v>2.7439864201015605E-5</v>
      </c>
      <c r="DG437" s="223">
        <f t="shared" ca="1" si="960"/>
        <v>-2.7907921208224516E-4</v>
      </c>
      <c r="DH437" s="223">
        <f t="shared" ca="1" si="961"/>
        <v>1.3458497381443126E-4</v>
      </c>
      <c r="DI437" s="223">
        <f t="shared" ca="1" si="962"/>
        <v>2.0094330070820102E-4</v>
      </c>
      <c r="DJ437" s="223">
        <f t="shared" ca="1" si="963"/>
        <v>-2.5124649619948319E-4</v>
      </c>
      <c r="DK437" s="223">
        <f t="shared" ca="1" si="964"/>
        <v>-5.5077284587039428E-5</v>
      </c>
      <c r="DL437" s="223">
        <f t="shared" ca="1" si="965"/>
        <v>2.832226797602847E-4</v>
      </c>
      <c r="DM437" s="223">
        <f t="shared" ca="1" si="966"/>
        <v>-1.0935312378367546E-4</v>
      </c>
      <c r="DN437" s="223">
        <f t="shared" ca="1" si="967"/>
        <v>-2.197356072716623E-4</v>
      </c>
      <c r="DO437" s="223">
        <f t="shared" ca="1" si="968"/>
        <v>2.369248834600143E-4</v>
      </c>
      <c r="DP437" s="223">
        <f t="shared" ca="1" si="969"/>
        <v>8.218428061417572E-5</v>
      </c>
      <c r="DQ437" s="223">
        <f t="shared" ca="1" si="970"/>
        <v>-2.846385582069662E-4</v>
      </c>
      <c r="DR437" s="223">
        <f t="shared" ca="1" si="971"/>
        <v>8.3068143392392102E-5</v>
      </c>
      <c r="DS437" s="223">
        <f t="shared" ca="1" si="972"/>
        <v>2.3641173981739079E-4</v>
      </c>
      <c r="DT437" s="223">
        <f t="shared" ca="1" si="973"/>
        <v>-2.2032155457650521E-4</v>
      </c>
      <c r="DU437" s="223">
        <f t="shared" ca="1" si="974"/>
        <v>-1.0849979709250752E-4</v>
      </c>
      <c r="DV437" s="223">
        <f t="shared" ca="1" si="975"/>
        <v>2.8331321173885105E-4</v>
      </c>
      <c r="DW437" s="223">
        <f t="shared" ca="1" si="976"/>
        <v>-5.5983171370566008E-5</v>
      </c>
      <c r="DX437" s="223">
        <f t="shared" ca="1" si="977"/>
        <v>-2.5081109807287933E-4</v>
      </c>
      <c r="DY437" s="223">
        <f t="shared" ca="1" si="978"/>
        <v>2.0159640868241651E-4</v>
      </c>
      <c r="DZ437" s="223">
        <f t="shared" ca="1" si="979"/>
        <v>1.3377040121280865E-4</v>
      </c>
      <c r="EA437" s="223">
        <f t="shared" ca="1" si="980"/>
        <v>-2.7925940416693594E-4</v>
      </c>
      <c r="EB437" s="223">
        <f t="shared" ca="1" si="981"/>
        <v>2.8359050804934794E-5</v>
      </c>
      <c r="EC437" s="223">
        <f t="shared" ca="1" si="982"/>
        <v>2.6279500834662934E-4</v>
      </c>
      <c r="ED437" s="223">
        <f t="shared" ca="1" si="983"/>
        <v>-1.8092977916890342E-4</v>
      </c>
      <c r="EE437" s="223">
        <f t="shared" ca="1" si="984"/>
        <v>-1.5775272324309778E-4</v>
      </c>
      <c r="EF437" s="223">
        <f t="shared" ca="1" si="985"/>
        <v>2.7251617587417286E-4</v>
      </c>
      <c r="EG437" s="223">
        <f t="shared" ca="1" si="986"/>
        <v>-4.6181707740990336E-7</v>
      </c>
      <c r="EH437" s="223">
        <f t="shared" ca="1" si="987"/>
        <v>-2.7224805903163982E-4</v>
      </c>
      <c r="EI437" s="223">
        <f t="shared" ca="1" si="988"/>
        <v>1.5852069697571517E-4</v>
      </c>
      <c r="EJ437" s="223">
        <f t="shared" ca="1" si="989"/>
        <v>1.8021580031213862E-4</v>
      </c>
      <c r="EK437" s="223">
        <f t="shared" ca="1" si="990"/>
        <v>-2.6314846783524851E-4</v>
      </c>
      <c r="EL437" s="223">
        <f t="shared" ca="1" si="991"/>
        <v>-2.7439864201017259E-5</v>
      </c>
      <c r="EM437" s="223">
        <f t="shared" ca="1" si="992"/>
        <v>2.7907921208224554E-4</v>
      </c>
      <c r="EN437" s="223">
        <f t="shared" ca="1" si="993"/>
        <v>-1.3458497381442269E-4</v>
      </c>
      <c r="EO437" s="223">
        <f t="shared" ca="1" si="994"/>
        <v>-2.0094330070820218E-4</v>
      </c>
      <c r="EP437" s="223">
        <f t="shared" ca="1" si="995"/>
        <v>2.5124649619948623E-4</v>
      </c>
      <c r="EQ437" s="223">
        <f t="shared" ca="1" si="996"/>
        <v>5.5077284587041041E-5</v>
      </c>
      <c r="ER437" s="223">
        <f t="shared" ca="1" si="997"/>
        <v>-2.8322267976028411E-4</v>
      </c>
      <c r="ES437" s="223">
        <f t="shared" ca="1" si="998"/>
        <v>1.0935312378367388E-4</v>
      </c>
      <c r="ET437" s="223">
        <f t="shared" ca="1" si="999"/>
        <v>2.1973560727165823E-4</v>
      </c>
      <c r="EU437" s="223">
        <f t="shared" ca="1" si="1000"/>
        <v>-2.3692488346000888E-4</v>
      </c>
      <c r="EV437" s="223">
        <f t="shared" ca="1" si="1001"/>
        <v>-8.2184280614177333E-5</v>
      </c>
      <c r="EW437" s="223">
        <f t="shared" ca="1" si="1002"/>
        <v>2.846385582069662E-4</v>
      </c>
      <c r="EX437" s="223">
        <f t="shared" ca="1" si="1003"/>
        <v>-8.3068143392390502E-5</v>
      </c>
      <c r="EY437" s="223">
        <f t="shared" ca="1" si="1004"/>
        <v>-2.3641173981739621E-4</v>
      </c>
      <c r="EZ437" s="223">
        <f t="shared" ca="1" si="1005"/>
        <v>2.2032155457650418E-4</v>
      </c>
      <c r="FA437" s="223">
        <f t="shared" ca="1" si="1006"/>
        <v>1.084997970925016E-4</v>
      </c>
      <c r="FB437" s="223">
        <f t="shared" ca="1" si="1007"/>
        <v>-2.8331321173885083E-4</v>
      </c>
      <c r="FC437" s="223">
        <f t="shared" ca="1" si="1008"/>
        <v>5.598317137057231E-5</v>
      </c>
      <c r="FD437" s="223">
        <f t="shared" ca="1" si="1009"/>
        <v>2.5081109807288009E-4</v>
      </c>
      <c r="FE437" s="223">
        <f t="shared" ca="1" si="1010"/>
        <v>-2.0159640868241531E-4</v>
      </c>
      <c r="FF437" s="223">
        <f t="shared" ca="1" si="1011"/>
        <v>-1.3377040121281727E-4</v>
      </c>
      <c r="FG437" s="223">
        <f t="shared" ca="1" si="1012"/>
        <v>2.7925940416693567E-4</v>
      </c>
      <c r="FH437" s="223">
        <f t="shared" ca="1" si="1013"/>
        <v>-2.8359050804925036E-5</v>
      </c>
      <c r="FI437" s="223">
        <f t="shared" ca="1" si="1014"/>
        <v>-2.6279500834662999E-4</v>
      </c>
      <c r="FJ437" s="223">
        <f t="shared" ca="1" si="1015"/>
        <v>1.8092977916890838E-4</v>
      </c>
      <c r="FK437" s="223">
        <f t="shared" ca="1" si="1016"/>
        <v>1.5775272324309916E-4</v>
      </c>
      <c r="FL437" s="223">
        <f t="shared" ca="1" si="1017"/>
        <v>-2.725161758741747E-4</v>
      </c>
      <c r="FM437" s="223">
        <f t="shared" ca="1" si="1018"/>
        <v>4.6181707740824995E-7</v>
      </c>
      <c r="FN437" s="223">
        <f t="shared" ca="1" si="1019"/>
        <v>2.7224805903163798E-4</v>
      </c>
      <c r="FO437" s="223">
        <f t="shared" ca="1" si="1020"/>
        <v>-1.5852069697571379E-4</v>
      </c>
      <c r="FP437" s="223">
        <f t="shared" ca="1" si="1021"/>
        <v>-1.8021580031213992E-4</v>
      </c>
      <c r="FQ437" s="223">
        <f t="shared" ca="1" si="1022"/>
        <v>2.6314846783524477E-4</v>
      </c>
      <c r="FR437" s="223">
        <f t="shared" ca="1" si="1023"/>
        <v>2.7439864201018939E-5</v>
      </c>
      <c r="FS437" s="223">
        <f t="shared" ca="1" si="1024"/>
        <v>-2.7907921208224744E-4</v>
      </c>
      <c r="FT437" s="223">
        <f t="shared" ca="1" si="1025"/>
        <v>1.3458497381442833E-4</v>
      </c>
      <c r="FU437" s="223">
        <f t="shared" ca="1" si="1026"/>
        <v>2.0094330070819763E-4</v>
      </c>
      <c r="FV437" s="223">
        <f t="shared" ca="1" si="1027"/>
        <v>-2.5124649619948162E-4</v>
      </c>
      <c r="FW437" s="223">
        <f t="shared" ca="1" si="1028"/>
        <v>-5.5077284587034739E-5</v>
      </c>
      <c r="FX437" s="223">
        <f t="shared" ca="1" si="1029"/>
        <v>2.8322267976028503E-4</v>
      </c>
      <c r="FY437" s="223">
        <f t="shared" ca="1" si="1030"/>
        <v>-1.0935312378367982E-4</v>
      </c>
      <c r="FZ437" s="223">
        <f t="shared" ca="1" si="1031"/>
        <v>-2.1973560727166444E-4</v>
      </c>
      <c r="GA437" s="223">
        <f t="shared" ca="1" si="1032"/>
        <v>2.3692488346001243E-4</v>
      </c>
      <c r="GB437" s="223">
        <f t="shared" ca="1" si="1033"/>
        <v>8.218428061418667E-5</v>
      </c>
      <c r="GC437" s="223">
        <f t="shared" ca="1" si="1034"/>
        <v>-2.846385582069662E-4</v>
      </c>
      <c r="GD437" s="223">
        <f t="shared" ca="1" si="1035"/>
        <v>8.3068143392381124E-5</v>
      </c>
      <c r="GE437" s="223">
        <f t="shared" ca="1" si="1036"/>
        <v>2.3641173981739266E-4</v>
      </c>
      <c r="GF437" s="223">
        <f t="shared" ca="1" si="1037"/>
        <v>-2.2032155457650822E-4</v>
      </c>
      <c r="GG437" s="223">
        <f t="shared" ca="1" si="1038"/>
        <v>-1.084997970925106E-4</v>
      </c>
      <c r="GH437" s="223">
        <f t="shared" ca="1" si="1039"/>
        <v>2.8331321173885148E-4</v>
      </c>
      <c r="GI437" s="223">
        <f t="shared" ca="1" si="1040"/>
        <v>-5.5983171370562729E-5</v>
      </c>
      <c r="GJ437" s="223">
        <f t="shared" ca="1" si="1041"/>
        <v>-2.5081109807287706E-4</v>
      </c>
      <c r="GK437" s="223">
        <f t="shared" ca="1" si="1042"/>
        <v>2.015964086824084E-4</v>
      </c>
      <c r="GL437" s="223">
        <f t="shared" ca="1" si="1043"/>
        <v>1.3377040121281163E-4</v>
      </c>
      <c r="GM437" s="223">
        <f t="shared" ca="1" si="1044"/>
        <v>-2.7925940416693377E-4</v>
      </c>
      <c r="GN437" s="223">
        <f t="shared" ca="1" si="1045"/>
        <v>2.8359050804931433E-5</v>
      </c>
      <c r="GO437" s="223">
        <f t="shared" ca="1" si="1046"/>
        <v>2.6279500834663373E-4</v>
      </c>
      <c r="GP437" s="223">
        <f t="shared" ca="1" si="1047"/>
        <v>-1.8092977916890084E-4</v>
      </c>
      <c r="GQ437" s="223">
        <f t="shared" ca="1" si="1048"/>
        <v>-1.5775272324309382E-4</v>
      </c>
      <c r="GR437" s="223">
        <f t="shared" ca="1" si="1049"/>
        <v>2.7251617587417193E-4</v>
      </c>
      <c r="GS437" s="223">
        <f t="shared" ca="1" si="1050"/>
        <v>-4.6181707741464674E-7</v>
      </c>
      <c r="GT437" s="223">
        <f t="shared" ca="1" si="1051"/>
        <v>-2.7224805903164079E-4</v>
      </c>
      <c r="GU437" s="223">
        <f t="shared" ca="1" si="1052"/>
        <v>1.585206969757191E-4</v>
      </c>
      <c r="GV437" s="223">
        <f t="shared" ca="1" si="1053"/>
        <v>1.8021580031214745E-4</v>
      </c>
      <c r="GW437" s="223">
        <f t="shared" ca="1" si="1054"/>
        <v>-2.6314846783524726E-4</v>
      </c>
      <c r="GX437" s="223">
        <f t="shared" ca="1" si="1055"/>
        <v>-2.7439864201028616E-5</v>
      </c>
      <c r="GY437" s="223">
        <f t="shared" ca="1" si="1056"/>
        <v>2.7907921208224619E-4</v>
      </c>
      <c r="GZ437" s="223">
        <f t="shared" ca="1" si="1057"/>
        <v>-1.3458497381441971E-4</v>
      </c>
      <c r="HA437" s="223">
        <f t="shared" ca="1" si="1058"/>
        <v>-2.0094330070820454E-4</v>
      </c>
      <c r="HB437" s="223">
        <f t="shared" ca="1" si="1059"/>
        <v>2.512464961994846E-4</v>
      </c>
      <c r="HC437" s="223">
        <f t="shared" ca="1" si="1060"/>
        <v>5.5077284587044321E-5</v>
      </c>
      <c r="HD437" s="223">
        <f t="shared" ca="1" si="1061"/>
        <v>-2.8322267976028438E-4</v>
      </c>
      <c r="HE437" s="223">
        <f t="shared" ca="1" si="1062"/>
        <v>1.0935312378367082E-4</v>
      </c>
      <c r="HF437" s="223">
        <f t="shared" ca="1" si="1063"/>
        <v>2.1973560727166035E-4</v>
      </c>
      <c r="HG437" s="223">
        <f t="shared" ca="1" si="1064"/>
        <v>-2.3692488346000704E-4</v>
      </c>
      <c r="HH437" s="223">
        <f t="shared" ca="1" si="1065"/>
        <v>-8.2184280614180531E-5</v>
      </c>
      <c r="HI437" s="223">
        <f t="shared" ca="1" si="1066"/>
        <v>2.846385582069662E-4</v>
      </c>
      <c r="HJ437" s="223">
        <f t="shared" ca="1" si="1067"/>
        <v>-8.3068143392387277E-5</v>
      </c>
      <c r="HK437" s="223">
        <f t="shared" ca="1" si="1068"/>
        <v>-2.3641173981739811E-4</v>
      </c>
      <c r="HL437" s="223">
        <f t="shared" ca="1" si="1069"/>
        <v>2.2032155457650204E-4</v>
      </c>
      <c r="HM437" s="223">
        <f t="shared" ca="1" si="1070"/>
        <v>1.0849979709250469E-4</v>
      </c>
      <c r="HN437" s="223">
        <f t="shared" ca="1" si="1071"/>
        <v>-2.8331321173885056E-4</v>
      </c>
      <c r="HO437" s="223">
        <f t="shared" ca="1" si="1072"/>
        <v>5.5983171370569017E-5</v>
      </c>
      <c r="HP437" s="223">
        <f t="shared" ca="1" si="1073"/>
        <v>2.5081109807288167E-4</v>
      </c>
      <c r="HQ437" s="223">
        <f t="shared" ca="1" si="1074"/>
        <v>-2.0159640868241296E-4</v>
      </c>
      <c r="HR437" s="223">
        <f t="shared" ca="1" si="1075"/>
        <v>-1.3377040121282022E-4</v>
      </c>
      <c r="HS437" s="223">
        <f t="shared" ca="1" si="1076"/>
        <v>2.7925940416693496E-4</v>
      </c>
      <c r="HT437" s="223">
        <f t="shared" ca="1" si="1077"/>
        <v>-2.8359050804921702E-5</v>
      </c>
      <c r="HU437" s="223">
        <f t="shared" ca="1" si="1078"/>
        <v>-2.6279500834663124E-4</v>
      </c>
      <c r="HV437" s="223">
        <f t="shared" ca="1" si="1079"/>
        <v>1.8092977916889331E-4</v>
      </c>
      <c r="HW437" s="223">
        <f t="shared" ca="1" si="1080"/>
        <v>1.5775272324310195E-4</v>
      </c>
      <c r="HX437" s="223">
        <f t="shared" ca="1" si="1081"/>
        <v>-2.7251617587417372E-4</v>
      </c>
      <c r="HY437" s="223">
        <f t="shared" ca="1" si="1082"/>
        <v>4.6181707740488892E-7</v>
      </c>
      <c r="HZ437" s="223">
        <f t="shared" ca="1" si="1083"/>
        <v>2.7224805903163895E-4</v>
      </c>
      <c r="IA437" s="223">
        <f t="shared" ca="1" si="1084"/>
        <v>-1.5852069697571103E-4</v>
      </c>
      <c r="IB437" s="223">
        <f t="shared" ca="1" si="1085"/>
        <v>-1.8021580031214249E-4</v>
      </c>
      <c r="IC437" s="223">
        <f t="shared" ca="1" si="1086"/>
        <v>2.6314846783524352E-4</v>
      </c>
      <c r="ID437" s="223">
        <f t="shared" ca="1" si="1087"/>
        <v>2.7439864201022273E-5</v>
      </c>
      <c r="IE437" s="223">
        <f t="shared" ca="1" si="1088"/>
        <v>-2.9556357328973935E-4</v>
      </c>
      <c r="IF437" s="223">
        <f t="shared" ca="1" si="1089"/>
        <v>1.3458497381442538E-4</v>
      </c>
      <c r="IG437" s="223">
        <f t="shared" ca="1" si="1090"/>
        <v>2.0094330070819999E-4</v>
      </c>
      <c r="IH437" s="223">
        <f t="shared" ca="1" si="1091"/>
        <v>-2.5124649619948005E-4</v>
      </c>
      <c r="II437" s="223">
        <f t="shared" ca="1" si="1092"/>
        <v>-5.5077284587038046E-5</v>
      </c>
      <c r="IJ437" s="223">
        <f t="shared" ca="1" si="1093"/>
        <v>2.8322267976028541E-4</v>
      </c>
      <c r="IK437" s="223">
        <f t="shared" ca="1" si="1094"/>
        <v>-1.0935312378367674E-4</v>
      </c>
      <c r="IL437" s="223">
        <f t="shared" ca="1" si="1095"/>
        <v>-2.1973560727166656E-4</v>
      </c>
      <c r="IM437" s="223">
        <f t="shared" ca="1" si="1096"/>
        <v>2.3692488346001059E-4</v>
      </c>
      <c r="IN437" s="223">
        <f t="shared" ca="1" si="1097"/>
        <v>8.2184280614189869E-5</v>
      </c>
      <c r="IO437" s="223">
        <f t="shared" ca="1" si="1098"/>
        <v>-2.8463855820696625E-4</v>
      </c>
      <c r="IP437" s="223">
        <f t="shared" ca="1" si="1099"/>
        <v>8.3068143392377953E-5</v>
      </c>
      <c r="IQ437" s="223">
        <f t="shared" ca="1" si="1100"/>
        <v>2.3641173981739453E-4</v>
      </c>
      <c r="IR437" s="223">
        <f t="shared" ca="1" si="1101"/>
        <v>-2.2032155457650613E-4</v>
      </c>
      <c r="IS437" s="223">
        <f t="shared" ca="1" si="1102"/>
        <v>-1.0849979709251369E-4</v>
      </c>
      <c r="IT437" s="223">
        <f t="shared" ca="1" si="1103"/>
        <v>2.8331321173885116E-4</v>
      </c>
      <c r="IU437" s="223">
        <f t="shared" ca="1" si="1104"/>
        <v>-5.5983171370559449E-5</v>
      </c>
      <c r="IV437" s="223">
        <f t="shared" ca="1" si="1105"/>
        <v>-2.5081109807287868E-4</v>
      </c>
      <c r="IW437" s="223">
        <f t="shared" ca="1" si="1106"/>
        <v>2.0159640868240607E-4</v>
      </c>
      <c r="IX437" s="223">
        <f t="shared" ca="1" si="1107"/>
        <v>1.3377040121281456E-4</v>
      </c>
      <c r="IY437" s="223">
        <f t="shared" ca="1" si="1108"/>
        <v>-2.7925940416693312E-4</v>
      </c>
      <c r="IZ437" s="223">
        <f t="shared" ca="1" si="1109"/>
        <v>2.8359050804928099E-5</v>
      </c>
      <c r="JA437" s="223">
        <f t="shared" ca="1" si="1110"/>
        <v>2.6279500834663498E-4</v>
      </c>
      <c r="JB437" s="223">
        <f t="shared" ca="1" si="1111"/>
        <v>-1.8092977916889827E-4</v>
      </c>
    </row>
    <row r="438" spans="2:262">
      <c r="B438" s="230">
        <v>77</v>
      </c>
      <c r="C438" s="229">
        <f t="shared" si="1112"/>
        <v>1.5039062500000009E-3</v>
      </c>
      <c r="D438" s="226">
        <f t="shared" ca="1" si="855"/>
        <v>49.843067468377221</v>
      </c>
      <c r="E438" s="225">
        <f ca="1">CE361</f>
        <v>-0.15693253162278095</v>
      </c>
      <c r="F438" s="224">
        <v>77</v>
      </c>
      <c r="G438" s="223">
        <f t="shared" ca="1" si="856"/>
        <v>8.5958954926160084E-6</v>
      </c>
      <c r="H438" s="223">
        <f t="shared" ca="1" si="857"/>
        <v>-5.4534766408468553E-5</v>
      </c>
      <c r="I438" s="223">
        <f t="shared" ca="1" si="858"/>
        <v>2.5617225385894832E-5</v>
      </c>
      <c r="J438" s="223">
        <f t="shared" ca="1" si="859"/>
        <v>3.8463454721992246E-5</v>
      </c>
      <c r="K438" s="223">
        <f t="shared" ca="1" si="860"/>
        <v>-4.9747792223791813E-5</v>
      </c>
      <c r="L438" s="223">
        <f t="shared" ca="1" si="861"/>
        <v>-7.2535066304693204E-6</v>
      </c>
      <c r="M438" s="223">
        <f t="shared" ca="1" si="862"/>
        <v>5.429837739147285E-5</v>
      </c>
      <c r="N438" s="223">
        <f t="shared" ca="1" si="863"/>
        <v>-2.6811312411516691E-5</v>
      </c>
      <c r="O438" s="223">
        <f t="shared" ca="1" si="864"/>
        <v>-3.7477939112226874E-5</v>
      </c>
      <c r="P438" s="223">
        <f t="shared" ca="1" si="865"/>
        <v>5.032360274609079E-5</v>
      </c>
      <c r="Q438" s="223">
        <f t="shared" ca="1" si="866"/>
        <v>5.9067485271545158E-6</v>
      </c>
      <c r="R438" s="223">
        <f t="shared" ca="1" si="867"/>
        <v>-5.4029281062283616E-5</v>
      </c>
      <c r="S438" s="223">
        <f t="shared" ca="1" si="868"/>
        <v>2.7989249305081441E-5</v>
      </c>
      <c r="T438" s="223">
        <f t="shared" ca="1" si="869"/>
        <v>3.646984819333081E-5</v>
      </c>
      <c r="U438" s="223">
        <f t="shared" ca="1" si="870"/>
        <v>-5.0869100211816171E-5</v>
      </c>
      <c r="V438" s="223">
        <f t="shared" ca="1" si="871"/>
        <v>-4.556432419394598E-6</v>
      </c>
      <c r="W438" s="223">
        <f t="shared" ca="1" si="872"/>
        <v>5.3727639514467379E-5</v>
      </c>
      <c r="X438" s="223">
        <f t="shared" ca="1" si="873"/>
        <v>-2.915032652145033E-5</v>
      </c>
      <c r="Y438" s="223">
        <f t="shared" ca="1" si="874"/>
        <v>-3.5439789201578394E-5</v>
      </c>
      <c r="Z438" s="223">
        <f t="shared" ca="1" si="875"/>
        <v>5.1383956033692214E-5</v>
      </c>
      <c r="AA438" s="223">
        <f t="shared" ca="1" si="876"/>
        <v>3.2033716871210292E-6</v>
      </c>
      <c r="AB438" s="223">
        <f t="shared" ca="1" si="877"/>
        <v>-5.3393634445613526E-5</v>
      </c>
      <c r="AC438" s="223">
        <f t="shared" ca="1" si="878"/>
        <v>3.029384467112345E-5</v>
      </c>
      <c r="AD438" s="223">
        <f t="shared" ca="1" si="879"/>
        <v>3.4388382605990168E-5</v>
      </c>
      <c r="AE438" s="223">
        <f t="shared" ca="1" si="880"/>
        <v>-5.1867860081823365E-5</v>
      </c>
      <c r="AF438" s="223">
        <f t="shared" ca="1" si="881"/>
        <v>-1.8483813635251132E-6</v>
      </c>
      <c r="AG438" s="223">
        <f t="shared" ca="1" si="882"/>
        <v>5.3027467047886225E-5</v>
      </c>
      <c r="AH438" s="223">
        <f t="shared" ca="1" si="883"/>
        <v>-3.1419114941526497E-5</v>
      </c>
      <c r="AI438" s="223">
        <f t="shared" ca="1" si="884"/>
        <v>-3.3316261734584544E-5</v>
      </c>
      <c r="AJ438" s="223">
        <f t="shared" ca="1" si="885"/>
        <v>5.2320520870505426E-5</v>
      </c>
      <c r="AK438" s="223">
        <f t="shared" ca="1" si="886"/>
        <v>4.9227764411124183E-7</v>
      </c>
      <c r="AL438" s="223">
        <f t="shared" ca="1" si="887"/>
        <v>-5.2629357886833979E-5</v>
      </c>
      <c r="AM438" s="223">
        <f t="shared" ca="1" si="888"/>
        <v>3.2525459511925151E-5</v>
      </c>
      <c r="AN438" s="223">
        <f t="shared" ca="1" si="889"/>
        <v>3.2224072392884956E-5</v>
      </c>
      <c r="AO438" s="223">
        <f t="shared" ca="1" si="890"/>
        <v>-5.2741665733805501E-5</v>
      </c>
      <c r="AP438" s="223">
        <f t="shared" ca="1" si="891"/>
        <v>8.6412260494839077E-7</v>
      </c>
      <c r="AQ438" s="223">
        <f t="shared" ca="1" si="892"/>
        <v>5.2199546768529039E-5</v>
      </c>
      <c r="AR438" s="223">
        <f t="shared" ca="1" si="893"/>
        <v>-3.3612211961719399E-5</v>
      </c>
      <c r="AS438" s="223">
        <f t="shared" ca="1" si="894"/>
        <v>-3.1112472474911893E-5</v>
      </c>
      <c r="AT438" s="223">
        <f t="shared" ca="1" si="895"/>
        <v>5.3131040989805317E-5</v>
      </c>
      <c r="AU438" s="223">
        <f t="shared" ca="1" si="896"/>
        <v>-2.2200023388620336E-6</v>
      </c>
      <c r="AV438" s="223">
        <f t="shared" ca="1" si="897"/>
        <v>-5.1738292595117621E-5</v>
      </c>
      <c r="AW438" s="223">
        <f t="shared" ca="1" si="898"/>
        <v>3.4678717671869153E-5</v>
      </c>
      <c r="AX438" s="223">
        <f t="shared" ca="1" si="899"/>
        <v>2.9982131566890221E-5</v>
      </c>
      <c r="AY438" s="223">
        <f t="shared" ca="1" si="900"/>
        <v>-5.3488412093410475E-5</v>
      </c>
      <c r="AZ438" s="223">
        <f t="shared" ca="1" si="901"/>
        <v>3.5745448263779758E-6</v>
      </c>
      <c r="BA438" s="223">
        <f t="shared" ca="1" si="902"/>
        <v>5.124587320886628E-5</v>
      </c>
      <c r="BB438" s="223">
        <f t="shared" ca="1" si="903"/>
        <v>-3.5724334219214152E-5</v>
      </c>
      <c r="BC438" s="223">
        <f t="shared" ca="1" si="904"/>
        <v>-2.8833730543916759E-5</v>
      </c>
      <c r="BD438" s="223">
        <f t="shared" ca="1" si="905"/>
        <v>5.3813563777631108E-5</v>
      </c>
      <c r="BE438" s="223">
        <f t="shared" ca="1" si="906"/>
        <v>-4.9269341417513583E-6</v>
      </c>
      <c r="BF438" s="223">
        <f t="shared" ca="1" si="907"/>
        <v>-5.0722585224800539E-5</v>
      </c>
      <c r="BG438" s="223">
        <f t="shared" ca="1" si="908"/>
        <v>3.6748431763444389E-5</v>
      </c>
      <c r="BH438" s="223">
        <f t="shared" ca="1" si="909"/>
        <v>2.7667961159826278E-5</v>
      </c>
      <c r="BI438" s="223">
        <f t="shared" ca="1" si="910"/>
        <v>-5.4106300183250863E-5</v>
      </c>
      <c r="BJ438" s="223">
        <f t="shared" ca="1" si="911"/>
        <v>6.2763556562276696E-6</v>
      </c>
      <c r="BK438" s="223">
        <f t="shared" ca="1" si="912"/>
        <v>5.0168743852035013E-5</v>
      </c>
      <c r="BL438" s="223">
        <f t="shared" ca="1" si="913"/>
        <v>-3.7750393426492708E-5</v>
      </c>
      <c r="BM438" s="223">
        <f t="shared" ca="1" si="914"/>
        <v>-2.6485525630504821E-5</v>
      </c>
      <c r="BN438" s="223">
        <f t="shared" ca="1" si="915"/>
        <v>5.4366444976805092E-5</v>
      </c>
      <c r="BO438" s="223">
        <f t="shared" ca="1" si="916"/>
        <v>-7.6219965287447369E-6</v>
      </c>
      <c r="BP438" s="223">
        <f t="shared" ca="1" si="917"/>
        <v>-4.958468270390318E-5</v>
      </c>
      <c r="BQ438" s="223">
        <f t="shared" ca="1" si="918"/>
        <v>3.8729615664119032E-5</v>
      </c>
      <c r="BR438" s="223">
        <f t="shared" ca="1" si="919"/>
        <v>2.5287136210901147E-5</v>
      </c>
      <c r="BS438" s="223">
        <f t="shared" ca="1" si="920"/>
        <v>-5.4593841456797629E-5</v>
      </c>
      <c r="BT438" s="223">
        <f t="shared" ca="1" si="921"/>
        <v>8.9630461955576928E-6</v>
      </c>
      <c r="BU438" s="223">
        <f t="shared" ca="1" si="922"/>
        <v>4.8970753597001229E-5</v>
      </c>
      <c r="BV438" s="223">
        <f t="shared" ca="1" si="923"/>
        <v>-3.9685508629463455E-5</v>
      </c>
      <c r="BW438" s="223">
        <f t="shared" ca="1" si="924"/>
        <v>-2.407351476599095E-5</v>
      </c>
      <c r="BX438" s="223">
        <f t="shared" ca="1" si="925"/>
        <v>5.4788352648091905E-5</v>
      </c>
      <c r="BY438" s="223">
        <f t="shared" ca="1" si="926"/>
        <v>-1.0298696858492326E-5</v>
      </c>
      <c r="BZ438" s="223">
        <f t="shared" ca="1" si="927"/>
        <v>-4.8327326339266489E-5</v>
      </c>
      <c r="CA438" s="223">
        <f t="shared" ca="1" si="928"/>
        <v>4.061749652834514E-5</v>
      </c>
      <c r="CB438" s="223">
        <f t="shared" ca="1" si="929"/>
        <v>2.2845392335951703E-5</v>
      </c>
      <c r="CC438" s="223">
        <f t="shared" ca="1" si="930"/>
        <v>-5.4949861384419236E-5</v>
      </c>
      <c r="CD438" s="223">
        <f t="shared" ca="1" si="931"/>
        <v>1.1628143971533254E-5</v>
      </c>
      <c r="CE438" s="223">
        <f t="shared" ca="1" si="932"/>
        <v>4.7654788507220863E-5</v>
      </c>
      <c r="CF438" s="223">
        <f t="shared" ca="1" si="933"/>
        <v>-4.152501796610524E-5</v>
      </c>
      <c r="CG438" s="223">
        <f t="shared" ca="1" si="934"/>
        <v>-2.1603508695814953E-5</v>
      </c>
      <c r="CH438" s="223">
        <f t="shared" ca="1" si="935"/>
        <v>5.5078270378956424E-5</v>
      </c>
      <c r="CI438" s="223">
        <f t="shared" ca="1" si="936"/>
        <v>-1.2950586725448506E-5</v>
      </c>
      <c r="CJ438" s="223">
        <f t="shared" ca="1" si="937"/>
        <v>-4.6953545212505008E-5</v>
      </c>
      <c r="CK438" s="223">
        <f t="shared" ca="1" si="938"/>
        <v>4.2407526285761962E-5</v>
      </c>
      <c r="CL438" s="223">
        <f t="shared" ca="1" si="939"/>
        <v>2.0348611909845614E-5</v>
      </c>
      <c r="CM438" s="223">
        <f t="shared" ca="1" si="940"/>
        <v>-5.5173502282926374E-5</v>
      </c>
      <c r="CN438" s="223">
        <f t="shared" ca="1" si="941"/>
        <v>1.4265228530175506E-5</v>
      </c>
      <c r="CO438" s="223">
        <f t="shared" ca="1" si="942"/>
        <v>4.6224018857860121E-5</v>
      </c>
      <c r="CP438" s="223">
        <f t="shared" ca="1" si="943"/>
        <v>-4.3264489897304694E-5</v>
      </c>
      <c r="CQ438" s="223">
        <f t="shared" ca="1" si="944"/>
        <v>-1.9081457880946862E-5</v>
      </c>
      <c r="CR438" s="223">
        <f t="shared" ca="1" si="945"/>
        <v>5.5235499732191326E-5</v>
      </c>
      <c r="CS438" s="223">
        <f t="shared" ca="1" si="946"/>
        <v>-1.557127749464565E-5</v>
      </c>
      <c r="CT438" s="223">
        <f t="shared" ca="1" si="947"/>
        <v>-4.5466648882681786E-5</v>
      </c>
      <c r="CU438" s="223">
        <f t="shared" ca="1" si="948"/>
        <v>4.4095392597895786E-5</v>
      </c>
      <c r="CV438" s="223">
        <f t="shared" ca="1" si="949"/>
        <v>1.7802809895320818E-5</v>
      </c>
      <c r="CW438" s="223">
        <f t="shared" ca="1" si="950"/>
        <v>-5.5264225381805929E-5</v>
      </c>
      <c r="CX438" s="223">
        <f t="shared" ca="1" si="951"/>
        <v>1.6867946903802113E-5</v>
      </c>
      <c r="CY438" s="223">
        <f t="shared" ca="1" si="952"/>
        <v>4.4681891498324925E-5</v>
      </c>
      <c r="CZ438" s="223">
        <f t="shared" ca="1" si="953"/>
        <v>-4.4899733882819788E-5</v>
      </c>
      <c r="DA438" s="223">
        <f t="shared" ca="1" si="954"/>
        <v>-1.6513438162705259E-5</v>
      </c>
      <c r="DB438" s="223">
        <f t="shared" ca="1" si="955"/>
        <v>5.525966192851302E-5</v>
      </c>
      <c r="DC438" s="223">
        <f t="shared" ca="1" si="956"/>
        <v>-1.8154455692475375E-5</v>
      </c>
      <c r="DD438" s="223">
        <f t="shared" ca="1" si="957"/>
        <v>-4.3870219413292085E-5</v>
      </c>
      <c r="DE438" s="223">
        <f t="shared" ca="1" si="958"/>
        <v>4.5677029246961051E-5</v>
      </c>
      <c r="DF438" s="223">
        <f t="shared" ca="1" si="959"/>
        <v>1.5214119352416216E-5</v>
      </c>
      <c r="DG438" s="223">
        <f t="shared" ca="1" si="960"/>
        <v>-5.5221812121166261E-5</v>
      </c>
      <c r="DH438" s="223">
        <f t="shared" ca="1" si="961"/>
        <v>1.9430028915879807E-5</v>
      </c>
      <c r="DI438" s="223">
        <f t="shared" ca="1" si="962"/>
        <v>4.3032121548498809E-5</v>
      </c>
      <c r="DJ438" s="223">
        <f t="shared" ca="1" si="963"/>
        <v>-4.642681047665897E-5</v>
      </c>
      <c r="DK438" s="223">
        <f t="shared" ca="1" si="964"/>
        <v>-1.390563612552335E-5</v>
      </c>
      <c r="DL438" s="223">
        <f t="shared" ca="1" si="965"/>
        <v>5.5150698759074208E-5</v>
      </c>
      <c r="DM438" s="223">
        <f t="shared" ca="1" si="966"/>
        <v>-2.0693898216399415E-5</v>
      </c>
      <c r="DN438" s="223">
        <f t="shared" ca="1" si="967"/>
        <v>-4.2168102742758393E-5</v>
      </c>
      <c r="DO438" s="223">
        <f t="shared" ca="1" si="968"/>
        <v>4.7148625931735164E-5</v>
      </c>
      <c r="DP438" s="223">
        <f t="shared" ca="1" si="969"/>
        <v>1.2588776663392176E-5</v>
      </c>
      <c r="DQ438" s="223">
        <f t="shared" ca="1" si="970"/>
        <v>-5.5046364678267254E-5</v>
      </c>
      <c r="DR438" s="223">
        <f t="shared" ca="1" si="971"/>
        <v>2.1945302286429623E-5</v>
      </c>
      <c r="DS438" s="223">
        <f t="shared" ca="1" si="972"/>
        <v>4.1278683448693683E-5</v>
      </c>
      <c r="DT438" s="223">
        <f t="shared" ca="1" si="973"/>
        <v>-4.7842040817551576E-5</v>
      </c>
      <c r="DU438" s="223">
        <f t="shared" ca="1" si="974"/>
        <v>-1.1264334192925187E-5</v>
      </c>
      <c r="DV438" s="223">
        <f t="shared" ca="1" si="975"/>
        <v>5.4908872725694118E-5</v>
      </c>
      <c r="DW438" s="223">
        <f t="shared" ca="1" si="976"/>
        <v>-2.3183487326948751E-5</v>
      </c>
      <c r="DX438" s="223">
        <f t="shared" ca="1" si="977"/>
        <v>-4.0364399419227817E-5</v>
      </c>
      <c r="DY438" s="223">
        <f t="shared" ca="1" si="978"/>
        <v>4.8506637446907846E-5</v>
      </c>
      <c r="DZ438" s="223">
        <f t="shared" ca="1" si="979"/>
        <v>9.9331065087394226E-6</v>
      </c>
      <c r="EA438" s="223">
        <f t="shared" ca="1" si="980"/>
        <v>-5.4738305721366209E-5</v>
      </c>
      <c r="EB438" s="223">
        <f t="shared" ca="1" si="981"/>
        <v>2.440770750158998E-5</v>
      </c>
      <c r="EC438" s="223">
        <f t="shared" ca="1" si="982"/>
        <v>3.9425801384875007E-5</v>
      </c>
      <c r="ED438" s="223">
        <f t="shared" ca="1" si="983"/>
        <v>-4.914201549164685E-5</v>
      </c>
      <c r="EE438" s="223">
        <f t="shared" ca="1" si="984"/>
        <v>-8.5958954926155646E-6</v>
      </c>
      <c r="EF438" s="223">
        <f t="shared" ca="1" si="985"/>
        <v>5.45347664084686E-5</v>
      </c>
      <c r="EG438" s="223">
        <f t="shared" ca="1" si="986"/>
        <v>-2.5617225385895205E-5</v>
      </c>
      <c r="EH438" s="223">
        <f t="shared" ca="1" si="987"/>
        <v>-3.8463454721992517E-5</v>
      </c>
      <c r="EI438" s="223">
        <f t="shared" ca="1" si="988"/>
        <v>4.9747792223791969E-5</v>
      </c>
      <c r="EJ438" s="223">
        <f t="shared" ca="1" si="989"/>
        <v>7.2535066304697405E-6</v>
      </c>
      <c r="EK438" s="223">
        <f t="shared" ca="1" si="990"/>
        <v>-5.4298377391472782E-5</v>
      </c>
      <c r="EL438" s="223">
        <f t="shared" ca="1" si="991"/>
        <v>2.6811312411517694E-5</v>
      </c>
      <c r="EM438" s="223">
        <f t="shared" ca="1" si="992"/>
        <v>3.7477939112226677E-5</v>
      </c>
      <c r="EN438" s="223">
        <f t="shared" ca="1" si="993"/>
        <v>-5.0323602746090573E-5</v>
      </c>
      <c r="EO438" s="223">
        <f t="shared" ca="1" si="994"/>
        <v>-5.9067485271558169E-6</v>
      </c>
      <c r="EP438" s="223">
        <f t="shared" ca="1" si="995"/>
        <v>5.4029281062283386E-5</v>
      </c>
      <c r="EQ438" s="223">
        <f t="shared" ca="1" si="996"/>
        <v>-2.7989249305081664E-5</v>
      </c>
      <c r="ER438" s="223">
        <f t="shared" ca="1" si="997"/>
        <v>-3.6469848193331197E-5</v>
      </c>
      <c r="ES438" s="223">
        <f t="shared" ca="1" si="998"/>
        <v>5.0869100211815663E-5</v>
      </c>
      <c r="ET438" s="223">
        <f t="shared" ca="1" si="999"/>
        <v>4.5564324193935545E-6</v>
      </c>
      <c r="EU438" s="223">
        <f t="shared" ca="1" si="1000"/>
        <v>-5.3727639514467379E-5</v>
      </c>
      <c r="EV438" s="223">
        <f t="shared" ca="1" si="1001"/>
        <v>2.9150326521449724E-5</v>
      </c>
      <c r="EW438" s="223">
        <f t="shared" ca="1" si="1002"/>
        <v>3.5439789201579546E-5</v>
      </c>
      <c r="EX438" s="223">
        <f t="shared" ca="1" si="1003"/>
        <v>-5.1383956033692532E-5</v>
      </c>
      <c r="EY438" s="223">
        <f t="shared" ca="1" si="1004"/>
        <v>-3.2033716871209614E-6</v>
      </c>
      <c r="EZ438" s="223">
        <f t="shared" ca="1" si="1005"/>
        <v>5.3393634445613716E-5</v>
      </c>
      <c r="FA438" s="223">
        <f t="shared" ca="1" si="1006"/>
        <v>-3.0293844671122193E-5</v>
      </c>
      <c r="FB438" s="223">
        <f t="shared" ca="1" si="1007"/>
        <v>-3.4388382605989503E-5</v>
      </c>
      <c r="FC438" s="223">
        <f t="shared" ca="1" si="1008"/>
        <v>5.1867860081823378E-5</v>
      </c>
      <c r="FD438" s="223">
        <f t="shared" ca="1" si="1009"/>
        <v>1.8483813635258281E-6</v>
      </c>
      <c r="FE438" s="223">
        <f t="shared" ca="1" si="1010"/>
        <v>-5.3027467047886645E-5</v>
      </c>
      <c r="FF438" s="223">
        <f t="shared" ca="1" si="1011"/>
        <v>3.1419114941527208E-5</v>
      </c>
      <c r="FG438" s="223">
        <f t="shared" ca="1" si="1012"/>
        <v>3.331626173458449E-5</v>
      </c>
      <c r="FH438" s="223">
        <f t="shared" ca="1" si="1013"/>
        <v>-5.2320520870505195E-5</v>
      </c>
      <c r="FI438" s="223">
        <f t="shared" ca="1" si="1014"/>
        <v>-4.9227764411274616E-7</v>
      </c>
      <c r="FJ438" s="223">
        <f t="shared" ca="1" si="1015"/>
        <v>5.2629357886833721E-5</v>
      </c>
      <c r="FK438" s="223">
        <f t="shared" ca="1" si="1016"/>
        <v>-3.2525459511925206E-5</v>
      </c>
      <c r="FL438" s="223">
        <f t="shared" ca="1" si="1017"/>
        <v>-3.2224072392885864E-5</v>
      </c>
      <c r="FM438" s="223">
        <f t="shared" ca="1" si="1018"/>
        <v>5.2741665733804938E-5</v>
      </c>
      <c r="FN438" s="223">
        <f t="shared" ca="1" si="1019"/>
        <v>-8.6412260494884817E-7</v>
      </c>
      <c r="FO438" s="223">
        <f t="shared" ca="1" si="1020"/>
        <v>-5.2199546768529141E-5</v>
      </c>
      <c r="FP438" s="223">
        <f t="shared" ca="1" si="1021"/>
        <v>3.3612211961718525E-5</v>
      </c>
      <c r="FQ438" s="223">
        <f t="shared" ca="1" si="1022"/>
        <v>3.1112472474913458E-5</v>
      </c>
      <c r="FR438" s="223">
        <f t="shared" ca="1" si="1023"/>
        <v>-5.3131040989805446E-5</v>
      </c>
      <c r="FS438" s="223">
        <f t="shared" ca="1" si="1024"/>
        <v>2.2200023388617084E-6</v>
      </c>
      <c r="FT438" s="223">
        <f t="shared" ca="1" si="1025"/>
        <v>5.1738292595118007E-5</v>
      </c>
      <c r="FU438" s="223">
        <f t="shared" ca="1" si="1026"/>
        <v>-3.4678717671867676E-5</v>
      </c>
      <c r="FV438" s="223">
        <f t="shared" ca="1" si="1027"/>
        <v>-2.9982131566889831E-5</v>
      </c>
      <c r="FW438" s="223">
        <f t="shared" ca="1" si="1028"/>
        <v>5.3488412093410387E-5</v>
      </c>
      <c r="FX438" s="223">
        <f t="shared" ca="1" si="1029"/>
        <v>-3.5745448263768678E-6</v>
      </c>
      <c r="FY438" s="223">
        <f t="shared" ca="1" si="1030"/>
        <v>-5.1245873208866991E-5</v>
      </c>
      <c r="FZ438" s="223">
        <f t="shared" ca="1" si="1031"/>
        <v>3.5724334219214504E-5</v>
      </c>
      <c r="GA438" s="223">
        <f t="shared" ca="1" si="1032"/>
        <v>2.8833730543917037E-5</v>
      </c>
      <c r="GB438" s="223">
        <f t="shared" ca="1" si="1033"/>
        <v>-5.381356377763085E-5</v>
      </c>
      <c r="GC438" s="223">
        <f t="shared" ca="1" si="1034"/>
        <v>4.9269341417494677E-6</v>
      </c>
      <c r="GD438" s="223">
        <f t="shared" ca="1" si="1035"/>
        <v>5.0722585224800362E-5</v>
      </c>
      <c r="GE438" s="223">
        <f t="shared" ca="1" si="1036"/>
        <v>-3.6748431763444152E-5</v>
      </c>
      <c r="GF438" s="223">
        <f t="shared" ca="1" si="1037"/>
        <v>-2.766796115982724E-5</v>
      </c>
      <c r="GG438" s="223">
        <f t="shared" ca="1" si="1038"/>
        <v>5.410630018325047E-5</v>
      </c>
      <c r="GH438" s="223">
        <f t="shared" ca="1" si="1039"/>
        <v>-6.2763556562281337E-6</v>
      </c>
      <c r="GI438" s="223">
        <f t="shared" ca="1" si="1040"/>
        <v>-5.0168743852035155E-5</v>
      </c>
      <c r="GJ438" s="223">
        <f t="shared" ca="1" si="1041"/>
        <v>3.7750393426491902E-5</v>
      </c>
      <c r="GK438" s="223">
        <f t="shared" ca="1" si="1042"/>
        <v>2.6485525630506485E-5</v>
      </c>
      <c r="GL438" s="223">
        <f t="shared" ca="1" si="1043"/>
        <v>-5.436644497680518E-5</v>
      </c>
      <c r="GM438" s="223">
        <f t="shared" ca="1" si="1044"/>
        <v>7.6219965287444184E-6</v>
      </c>
      <c r="GN438" s="223">
        <f t="shared" ca="1" si="1045"/>
        <v>4.9584682703903668E-5</v>
      </c>
      <c r="GO438" s="223">
        <f t="shared" ca="1" si="1046"/>
        <v>-3.8729615664117684E-5</v>
      </c>
      <c r="GP438" s="223">
        <f t="shared" ca="1" si="1047"/>
        <v>-2.5287136210900737E-5</v>
      </c>
      <c r="GQ438" s="223">
        <f t="shared" ca="1" si="1048"/>
        <v>5.4593841456797575E-5</v>
      </c>
      <c r="GR438" s="223">
        <f t="shared" ca="1" si="1049"/>
        <v>-8.963046195556595E-6</v>
      </c>
      <c r="GS438" s="223">
        <f t="shared" ca="1" si="1050"/>
        <v>-4.8970753597000653E-5</v>
      </c>
      <c r="GT438" s="223">
        <f t="shared" ca="1" si="1051"/>
        <v>3.9685508629463231E-5</v>
      </c>
      <c r="GU438" s="223">
        <f t="shared" ca="1" si="1052"/>
        <v>2.4073514765991241E-5</v>
      </c>
      <c r="GV438" s="223">
        <f t="shared" ca="1" si="1053"/>
        <v>-5.4788352648091655E-5</v>
      </c>
      <c r="GW438" s="223">
        <f t="shared" ca="1" si="1054"/>
        <v>1.029869685849355E-5</v>
      </c>
      <c r="GX438" s="223">
        <f t="shared" ca="1" si="1055"/>
        <v>4.8327326339266645E-5</v>
      </c>
      <c r="GY438" s="223">
        <f t="shared" ca="1" si="1056"/>
        <v>-4.0617496528344923E-5</v>
      </c>
      <c r="GZ438" s="223">
        <f t="shared" ca="1" si="1057"/>
        <v>-2.2845392335953428E-5</v>
      </c>
      <c r="HA438" s="223">
        <f t="shared" ca="1" si="1058"/>
        <v>5.4949861384419365E-5</v>
      </c>
      <c r="HB438" s="223">
        <f t="shared" ca="1" si="1059"/>
        <v>-1.1628143971532939E-5</v>
      </c>
      <c r="HC438" s="223">
        <f t="shared" ca="1" si="1060"/>
        <v>-4.7654788507221025E-5</v>
      </c>
      <c r="HD438" s="223">
        <f t="shared" ca="1" si="1061"/>
        <v>4.1525017966103993E-5</v>
      </c>
      <c r="HE438" s="223">
        <f t="shared" ca="1" si="1062"/>
        <v>2.1603508695813804E-5</v>
      </c>
      <c r="HF438" s="223">
        <f t="shared" ca="1" si="1063"/>
        <v>-5.507827037895639E-5</v>
      </c>
      <c r="HG438" s="223">
        <f t="shared" ca="1" si="1064"/>
        <v>1.2950586725448184E-5</v>
      </c>
      <c r="HH438" s="223">
        <f t="shared" ca="1" si="1065"/>
        <v>4.6953545212506011E-5</v>
      </c>
      <c r="HI438" s="223">
        <f t="shared" ca="1" si="1066"/>
        <v>-4.2407526285762755E-5</v>
      </c>
      <c r="HJ438" s="223">
        <f t="shared" ca="1" si="1067"/>
        <v>-2.0348611909845919E-5</v>
      </c>
      <c r="HK438" s="223">
        <f t="shared" ca="1" si="1068"/>
        <v>5.5173502282926353E-5</v>
      </c>
      <c r="HL438" s="223">
        <f t="shared" ca="1" si="1069"/>
        <v>-1.426522853017367E-5</v>
      </c>
      <c r="HM438" s="223">
        <f t="shared" ca="1" si="1070"/>
        <v>-4.622401885785943E-5</v>
      </c>
      <c r="HN438" s="223">
        <f t="shared" ca="1" si="1071"/>
        <v>4.3264489897304484E-5</v>
      </c>
      <c r="HO438" s="223">
        <f t="shared" ca="1" si="1072"/>
        <v>1.9081457880947166E-5</v>
      </c>
      <c r="HP438" s="223">
        <f t="shared" ca="1" si="1073"/>
        <v>-5.5235499732191259E-5</v>
      </c>
      <c r="HQ438" s="223">
        <f t="shared" ca="1" si="1074"/>
        <v>1.5571277494646856E-5</v>
      </c>
      <c r="HR438" s="223">
        <f t="shared" ca="1" si="1075"/>
        <v>4.5466648882681969E-5</v>
      </c>
      <c r="HS438" s="223">
        <f t="shared" ca="1" si="1076"/>
        <v>-4.409539259789559E-5</v>
      </c>
      <c r="HT438" s="223">
        <f t="shared" ca="1" si="1077"/>
        <v>-1.780280989532261E-5</v>
      </c>
      <c r="HU438" s="223">
        <f t="shared" ca="1" si="1078"/>
        <v>5.5264225381805936E-5</v>
      </c>
      <c r="HV438" s="223">
        <f t="shared" ca="1" si="1079"/>
        <v>-1.6867946903801794E-5</v>
      </c>
      <c r="HW438" s="223">
        <f t="shared" ca="1" si="1080"/>
        <v>-4.4681891498325114E-5</v>
      </c>
      <c r="HX438" s="223">
        <f t="shared" ca="1" si="1081"/>
        <v>4.4899733882818676E-5</v>
      </c>
      <c r="HY438" s="223">
        <f t="shared" ca="1" si="1082"/>
        <v>1.6513438162704069E-5</v>
      </c>
      <c r="HZ438" s="223">
        <f t="shared" ca="1" si="1083"/>
        <v>-5.5259661928513033E-5</v>
      </c>
      <c r="IA438" s="223">
        <f t="shared" ca="1" si="1084"/>
        <v>1.8154455692475073E-5</v>
      </c>
      <c r="IB438" s="223">
        <f t="shared" ca="1" si="1085"/>
        <v>4.3870219413293244E-5</v>
      </c>
      <c r="IC438" s="223">
        <f t="shared" ca="1" si="1086"/>
        <v>-4.5677029246961755E-5</v>
      </c>
      <c r="ID438" s="223">
        <f t="shared" ca="1" si="1087"/>
        <v>-1.5214119352416529E-5</v>
      </c>
      <c r="IE438" s="223">
        <f t="shared" ca="1" si="1088"/>
        <v>5.412721133108591E-5</v>
      </c>
      <c r="IF438" s="223">
        <f t="shared" ca="1" si="1089"/>
        <v>-1.9430028915878029E-5</v>
      </c>
      <c r="IG438" s="223">
        <f t="shared" ca="1" si="1090"/>
        <v>-4.3032121548498023E-5</v>
      </c>
      <c r="IH438" s="223">
        <f t="shared" ca="1" si="1091"/>
        <v>4.6426810476658794E-5</v>
      </c>
      <c r="II438" s="223">
        <f t="shared" ca="1" si="1092"/>
        <v>1.3905636125523665E-5</v>
      </c>
      <c r="IJ438" s="223">
        <f t="shared" ca="1" si="1093"/>
        <v>-5.515069875907433E-5</v>
      </c>
      <c r="IK438" s="223">
        <f t="shared" ca="1" si="1094"/>
        <v>2.069389821640058E-5</v>
      </c>
      <c r="IL438" s="223">
        <f t="shared" ca="1" si="1095"/>
        <v>4.2168102742758603E-5</v>
      </c>
      <c r="IM438" s="223">
        <f t="shared" ca="1" si="1096"/>
        <v>-4.7148625931734995E-5</v>
      </c>
      <c r="IN438" s="223">
        <f t="shared" ca="1" si="1097"/>
        <v>-1.2588776663394026E-5</v>
      </c>
      <c r="IO438" s="223">
        <f t="shared" ca="1" si="1098"/>
        <v>5.5046364678267145E-5</v>
      </c>
      <c r="IP438" s="223">
        <f t="shared" ca="1" si="1099"/>
        <v>-2.1945302286429324E-5</v>
      </c>
      <c r="IQ438" s="223">
        <f t="shared" ca="1" si="1100"/>
        <v>-4.12786834486939E-5</v>
      </c>
      <c r="IR438" s="223">
        <f t="shared" ca="1" si="1101"/>
        <v>4.7842040817550627E-5</v>
      </c>
      <c r="IS438" s="223">
        <f t="shared" ca="1" si="1102"/>
        <v>1.1264334192923964E-5</v>
      </c>
      <c r="IT438" s="223">
        <f t="shared" ca="1" si="1103"/>
        <v>-5.4908872725694152E-5</v>
      </c>
      <c r="IU438" s="223">
        <f t="shared" ca="1" si="1104"/>
        <v>2.318348732694846E-5</v>
      </c>
      <c r="IV438" s="223">
        <f t="shared" ca="1" si="1105"/>
        <v>4.0364399419229118E-5</v>
      </c>
      <c r="IW438" s="223">
        <f t="shared" ca="1" si="1106"/>
        <v>-4.8506637446908442E-5</v>
      </c>
      <c r="IX438" s="223">
        <f t="shared" ca="1" si="1107"/>
        <v>-9.9331065087397428E-6</v>
      </c>
      <c r="IY438" s="223">
        <f t="shared" ca="1" si="1108"/>
        <v>5.4738305721366242E-5</v>
      </c>
      <c r="IZ438" s="223">
        <f t="shared" ca="1" si="1109"/>
        <v>-2.4407707501588272E-5</v>
      </c>
      <c r="JA438" s="223">
        <f t="shared" ca="1" si="1110"/>
        <v>-3.9425801384874133E-5</v>
      </c>
      <c r="JB438" s="223">
        <f t="shared" ca="1" si="1111"/>
        <v>4.9142015491646701E-5</v>
      </c>
    </row>
    <row r="439" spans="2:262">
      <c r="B439" s="230">
        <v>78</v>
      </c>
      <c r="C439" s="229">
        <f t="shared" si="1112"/>
        <v>1.5234375000000009E-3</v>
      </c>
      <c r="D439" s="226">
        <f t="shared" ca="1" si="855"/>
        <v>49.842277930228846</v>
      </c>
      <c r="E439" s="225">
        <f ca="1">CF361</f>
        <v>-0.15772206977115258</v>
      </c>
      <c r="F439" s="224">
        <v>78</v>
      </c>
      <c r="G439" s="223">
        <f t="shared" ca="1" si="856"/>
        <v>-9.8947720303352093E-5</v>
      </c>
      <c r="H439" s="223">
        <f t="shared" ca="1" si="857"/>
        <v>1.8875109724057494E-4</v>
      </c>
      <c r="I439" s="223">
        <f t="shared" ca="1" si="858"/>
        <v>-2.8228938650643826E-5</v>
      </c>
      <c r="J439" s="223">
        <f t="shared" ca="1" si="859"/>
        <v>-1.6973101123370825E-4</v>
      </c>
      <c r="K439" s="223">
        <f t="shared" ca="1" si="860"/>
        <v>1.4259024963191817E-4</v>
      </c>
      <c r="L439" s="223">
        <f t="shared" ca="1" si="861"/>
        <v>7.3656594646394219E-5</v>
      </c>
      <c r="M439" s="223">
        <f t="shared" ca="1" si="862"/>
        <v>-1.9221856837550608E-4</v>
      </c>
      <c r="N439" s="223">
        <f t="shared" ca="1" si="863"/>
        <v>5.5856375992179003E-5</v>
      </c>
      <c r="O439" s="223">
        <f t="shared" ca="1" si="864"/>
        <v>1.5458367573745424E-4</v>
      </c>
      <c r="P439" s="223">
        <f t="shared" ca="1" si="865"/>
        <v>-1.6001171970422183E-4</v>
      </c>
      <c r="Q439" s="223">
        <f t="shared" ca="1" si="866"/>
        <v>-4.6771026153070015E-5</v>
      </c>
      <c r="R439" s="223">
        <f t="shared" ca="1" si="867"/>
        <v>1.9152508799164455E-4</v>
      </c>
      <c r="S439" s="223">
        <f t="shared" ca="1" si="868"/>
        <v>-8.2274691475804572E-5</v>
      </c>
      <c r="T439" s="223">
        <f t="shared" ca="1" si="869"/>
        <v>-1.3609007049329686E-4</v>
      </c>
      <c r="U439" s="223">
        <f t="shared" ca="1" si="870"/>
        <v>1.7396941926905188E-4</v>
      </c>
      <c r="V439" s="223">
        <f t="shared" ca="1" si="871"/>
        <v>1.8873006188735688E-5</v>
      </c>
      <c r="W439" s="223">
        <f t="shared" ca="1" si="872"/>
        <v>-1.8668566784503911E-4</v>
      </c>
      <c r="X439" s="223">
        <f t="shared" ca="1" si="873"/>
        <v>1.0691200835275227E-4</v>
      </c>
      <c r="Y439" s="223">
        <f t="shared" ca="1" si="874"/>
        <v>1.1465052620538669E-4</v>
      </c>
      <c r="Z439" s="223">
        <f t="shared" ca="1" si="875"/>
        <v>-1.8416120628209884E-4</v>
      </c>
      <c r="AA439" s="223">
        <f t="shared" ca="1" si="876"/>
        <v>9.4335573644354644E-6</v>
      </c>
      <c r="AB439" s="223">
        <f t="shared" ca="1" si="877"/>
        <v>1.7780506676715581E-4</v>
      </c>
      <c r="AC439" s="223">
        <f t="shared" ca="1" si="878"/>
        <v>-1.292350031155969E-4</v>
      </c>
      <c r="AD439" s="223">
        <f t="shared" ca="1" si="879"/>
        <v>-9.0729144261642161E-5</v>
      </c>
      <c r="AE439" s="223">
        <f t="shared" ca="1" si="880"/>
        <v>1.9036645933300953E-4</v>
      </c>
      <c r="AF439" s="223">
        <f t="shared" ca="1" si="881"/>
        <v>-3.7535912889344656E-5</v>
      </c>
      <c r="AG439" s="223">
        <f t="shared" ca="1" si="882"/>
        <v>-1.6507552295254044E-4</v>
      </c>
      <c r="AH439" s="223">
        <f t="shared" ca="1" si="883"/>
        <v>1.4876045034159529E-4</v>
      </c>
      <c r="AI439" s="223">
        <f t="shared" ca="1" si="884"/>
        <v>6.4843750340259126E-5</v>
      </c>
      <c r="AJ439" s="223">
        <f t="shared" ca="1" si="885"/>
        <v>-1.9245085343265884E-4</v>
      </c>
      <c r="AK439" s="223">
        <f t="shared" ca="1" si="886"/>
        <v>6.4825729256012528E-5</v>
      </c>
      <c r="AL439" s="223">
        <f t="shared" ca="1" si="887"/>
        <v>1.4877259258245493E-4</v>
      </c>
      <c r="AM439" s="223">
        <f t="shared" ca="1" si="888"/>
        <v>-1.6506568306378061E-4</v>
      </c>
      <c r="AN439" s="223">
        <f t="shared" ca="1" si="889"/>
        <v>-3.755468504756811E-5</v>
      </c>
      <c r="AO439" s="223">
        <f t="shared" ca="1" si="890"/>
        <v>1.9036926774351249E-4</v>
      </c>
      <c r="AP439" s="223">
        <f t="shared" ca="1" si="891"/>
        <v>-9.0712264353425172E-5</v>
      </c>
      <c r="AQ439" s="223">
        <f t="shared" ca="1" si="892"/>
        <v>-1.2924918486570869E-4</v>
      </c>
      <c r="AR439" s="223">
        <f t="shared" ca="1" si="893"/>
        <v>1.7779774223436977E-4</v>
      </c>
      <c r="AS439" s="223">
        <f t="shared" ca="1" si="894"/>
        <v>9.4526742361008328E-6</v>
      </c>
      <c r="AT439" s="223">
        <f t="shared" ca="1" si="895"/>
        <v>-1.8416676230949869E-4</v>
      </c>
      <c r="AU439" s="223">
        <f t="shared" ca="1" si="896"/>
        <v>1.1463515287223367E-4</v>
      </c>
      <c r="AV439" s="223">
        <f t="shared" ca="1" si="897"/>
        <v>1.0692792262005513E-4</v>
      </c>
      <c r="AW439" s="223">
        <f t="shared" ca="1" si="898"/>
        <v>-1.8668101722224418E-4</v>
      </c>
      <c r="AX439" s="223">
        <f t="shared" ca="1" si="899"/>
        <v>1.8853958426167657E-5</v>
      </c>
      <c r="AY439" s="223">
        <f t="shared" ca="1" si="900"/>
        <v>1.7397760264213413E-4</v>
      </c>
      <c r="AZ439" s="223">
        <f t="shared" ca="1" si="901"/>
        <v>-1.3607653652144538E-4</v>
      </c>
      <c r="BA439" s="223">
        <f t="shared" ca="1" si="902"/>
        <v>-8.2291993764471906E-5</v>
      </c>
      <c r="BB439" s="223">
        <f t="shared" ca="1" si="903"/>
        <v>1.9152321195077863E-4</v>
      </c>
      <c r="BC439" s="223">
        <f t="shared" ca="1" si="904"/>
        <v>-4.6752459826138702E-5</v>
      </c>
      <c r="BD439" s="223">
        <f t="shared" ca="1" si="905"/>
        <v>-1.6002235327767288E-4</v>
      </c>
      <c r="BE439" s="223">
        <f t="shared" ca="1" si="906"/>
        <v>1.5457227409652327E-4</v>
      </c>
      <c r="BF439" s="223">
        <f t="shared" ca="1" si="907"/>
        <v>5.5874691759912645E-5</v>
      </c>
      <c r="BG439" s="223">
        <f t="shared" ca="1" si="908"/>
        <v>-1.9221950752718845E-4</v>
      </c>
      <c r="BH439" s="223">
        <f t="shared" ca="1" si="909"/>
        <v>7.3638911660006684E-5</v>
      </c>
      <c r="BI439" s="223">
        <f t="shared" ca="1" si="910"/>
        <v>1.4260310322098351E-4</v>
      </c>
      <c r="BJ439" s="223">
        <f t="shared" ca="1" si="911"/>
        <v>-1.6972198873479153E-4</v>
      </c>
      <c r="BK439" s="223">
        <f t="shared" ca="1" si="912"/>
        <v>-2.8247871416384719E-5</v>
      </c>
      <c r="BL439" s="223">
        <f t="shared" ca="1" si="913"/>
        <v>1.8875483125500793E-4</v>
      </c>
      <c r="BM439" s="223">
        <f t="shared" ca="1" si="914"/>
        <v>-9.8931303440761808E-5</v>
      </c>
      <c r="BN439" s="223">
        <f t="shared" ca="1" si="915"/>
        <v>-1.2209692663088853E-4</v>
      </c>
      <c r="BO439" s="223">
        <f t="shared" ca="1" si="916"/>
        <v>1.8119773486540368E-4</v>
      </c>
      <c r="BP439" s="223">
        <f t="shared" ca="1" si="917"/>
        <v>9.5699632740391637E-9</v>
      </c>
      <c r="BQ439" s="223">
        <f t="shared" ca="1" si="918"/>
        <v>-1.8120418291245151E-4</v>
      </c>
      <c r="BR439" s="223">
        <f t="shared" ca="1" si="919"/>
        <v>1.2208213126759236E-4</v>
      </c>
      <c r="BS439" s="223">
        <f t="shared" ca="1" si="920"/>
        <v>9.8947720303353069E-5</v>
      </c>
      <c r="BT439" s="223">
        <f t="shared" ca="1" si="921"/>
        <v>-1.8875109724057483E-4</v>
      </c>
      <c r="BU439" s="223">
        <f t="shared" ca="1" si="922"/>
        <v>2.8228938650640885E-5</v>
      </c>
      <c r="BV439" s="223">
        <f t="shared" ca="1" si="923"/>
        <v>1.6973101123370942E-4</v>
      </c>
      <c r="BW439" s="223">
        <f t="shared" ca="1" si="924"/>
        <v>-1.4259024963191686E-4</v>
      </c>
      <c r="BX439" s="223">
        <f t="shared" ca="1" si="925"/>
        <v>-7.3656594646395724E-5</v>
      </c>
      <c r="BY439" s="223">
        <f t="shared" ca="1" si="926"/>
        <v>1.9221856837550602E-4</v>
      </c>
      <c r="BZ439" s="223">
        <f t="shared" ca="1" si="927"/>
        <v>-5.5856375992178441E-5</v>
      </c>
      <c r="CA439" s="223">
        <f t="shared" ca="1" si="928"/>
        <v>-1.5458367573745438E-4</v>
      </c>
      <c r="CB439" s="223">
        <f t="shared" ca="1" si="929"/>
        <v>1.600117197042221E-4</v>
      </c>
      <c r="CC439" s="223">
        <f t="shared" ca="1" si="930"/>
        <v>4.6771026153068904E-5</v>
      </c>
      <c r="CD439" s="223">
        <f t="shared" ca="1" si="931"/>
        <v>-1.9152508799164496E-4</v>
      </c>
      <c r="CE439" s="223">
        <f t="shared" ca="1" si="932"/>
        <v>8.2274691475801265E-5</v>
      </c>
      <c r="CF439" s="223">
        <f t="shared" ca="1" si="933"/>
        <v>1.3609007049329895E-4</v>
      </c>
      <c r="CG439" s="223">
        <f t="shared" ca="1" si="934"/>
        <v>-1.7396941926905063E-4</v>
      </c>
      <c r="CH439" s="223">
        <f t="shared" ca="1" si="935"/>
        <v>-1.8873006188737965E-5</v>
      </c>
      <c r="CI439" s="223">
        <f t="shared" ca="1" si="936"/>
        <v>1.8668566784503949E-4</v>
      </c>
      <c r="CJ439" s="223">
        <f t="shared" ca="1" si="937"/>
        <v>-1.0691200835275093E-4</v>
      </c>
      <c r="CK439" s="223">
        <f t="shared" ca="1" si="938"/>
        <v>-1.1465052620538689E-4</v>
      </c>
      <c r="CL439" s="223">
        <f t="shared" ca="1" si="939"/>
        <v>1.8416120628209878E-4</v>
      </c>
      <c r="CM439" s="223">
        <f t="shared" ca="1" si="940"/>
        <v>-9.433557364435234E-6</v>
      </c>
      <c r="CN439" s="223">
        <f t="shared" ca="1" si="941"/>
        <v>-1.7780506676715537E-4</v>
      </c>
      <c r="CO439" s="223">
        <f t="shared" ca="1" si="942"/>
        <v>1.2923500311559774E-4</v>
      </c>
      <c r="CP439" s="223">
        <f t="shared" ca="1" si="943"/>
        <v>9.072914426164601E-5</v>
      </c>
      <c r="CQ439" s="223">
        <f t="shared" ca="1" si="944"/>
        <v>-1.903664593330091E-4</v>
      </c>
      <c r="CR439" s="223">
        <f t="shared" ca="1" si="945"/>
        <v>3.7535912889341742E-5</v>
      </c>
      <c r="CS439" s="223">
        <f t="shared" ca="1" si="946"/>
        <v>1.6507552295254196E-4</v>
      </c>
      <c r="CT439" s="223">
        <f t="shared" ca="1" si="947"/>
        <v>-1.4876045034159429E-4</v>
      </c>
      <c r="CU439" s="223">
        <f t="shared" ca="1" si="948"/>
        <v>-6.4843750340260657E-5</v>
      </c>
      <c r="CV439" s="223">
        <f t="shared" ca="1" si="949"/>
        <v>1.9245085343265881E-4</v>
      </c>
      <c r="CW439" s="223">
        <f t="shared" ca="1" si="950"/>
        <v>-6.4825729256012298E-5</v>
      </c>
      <c r="CX439" s="223">
        <f t="shared" ca="1" si="951"/>
        <v>-1.4877259258245506E-4</v>
      </c>
      <c r="CY439" s="223">
        <f t="shared" ca="1" si="952"/>
        <v>1.650656830637805E-4</v>
      </c>
      <c r="CZ439" s="223">
        <f t="shared" ca="1" si="953"/>
        <v>3.7554685047566999E-5</v>
      </c>
      <c r="DA439" s="223">
        <f t="shared" ca="1" si="954"/>
        <v>-1.9036926774351314E-4</v>
      </c>
      <c r="DB439" s="223">
        <f t="shared" ca="1" si="955"/>
        <v>9.0712264353421336E-5</v>
      </c>
      <c r="DC439" s="223">
        <f t="shared" ca="1" si="956"/>
        <v>1.2924918486571194E-4</v>
      </c>
      <c r="DD439" s="223">
        <f t="shared" ca="1" si="957"/>
        <v>-1.7779774223436917E-4</v>
      </c>
      <c r="DE439" s="223">
        <f t="shared" ca="1" si="958"/>
        <v>-9.452674236102432E-6</v>
      </c>
      <c r="DF439" s="223">
        <f t="shared" ca="1" si="959"/>
        <v>1.8416676230949915E-4</v>
      </c>
      <c r="DG439" s="223">
        <f t="shared" ca="1" si="960"/>
        <v>-1.1463515287223237E-4</v>
      </c>
      <c r="DH439" s="223">
        <f t="shared" ca="1" si="961"/>
        <v>-1.0692792262005643E-4</v>
      </c>
      <c r="DI439" s="223">
        <f t="shared" ca="1" si="962"/>
        <v>1.8668101722224377E-4</v>
      </c>
      <c r="DJ439" s="223">
        <f t="shared" ca="1" si="963"/>
        <v>-1.8853958426168796E-5</v>
      </c>
      <c r="DK439" s="223">
        <f t="shared" ca="1" si="964"/>
        <v>-1.7397760264213367E-4</v>
      </c>
      <c r="DL439" s="223">
        <f t="shared" ca="1" si="965"/>
        <v>1.360765365214462E-4</v>
      </c>
      <c r="DM439" s="223">
        <f t="shared" ca="1" si="966"/>
        <v>8.2291993764475836E-5</v>
      </c>
      <c r="DN439" s="223">
        <f t="shared" ca="1" si="967"/>
        <v>-1.9152321195077819E-4</v>
      </c>
      <c r="DO439" s="223">
        <f t="shared" ca="1" si="968"/>
        <v>4.6752459826134515E-5</v>
      </c>
      <c r="DP439" s="223">
        <f t="shared" ca="1" si="969"/>
        <v>1.6002235327767375E-4</v>
      </c>
      <c r="DQ439" s="223">
        <f t="shared" ca="1" si="970"/>
        <v>-1.5457227409652232E-4</v>
      </c>
      <c r="DR439" s="223">
        <f t="shared" ca="1" si="971"/>
        <v>-5.587469175991419E-5</v>
      </c>
      <c r="DS439" s="223">
        <f t="shared" ca="1" si="972"/>
        <v>1.922195075271885E-4</v>
      </c>
      <c r="DT439" s="223">
        <f t="shared" ca="1" si="973"/>
        <v>-7.3638911660005207E-5</v>
      </c>
      <c r="DU439" s="223">
        <f t="shared" ca="1" si="974"/>
        <v>-1.4260310322098459E-4</v>
      </c>
      <c r="DV439" s="223">
        <f t="shared" ca="1" si="975"/>
        <v>1.6972198873479208E-4</v>
      </c>
      <c r="DW439" s="223">
        <f t="shared" ca="1" si="976"/>
        <v>2.8247871416383608E-5</v>
      </c>
      <c r="DX439" s="223">
        <f t="shared" ca="1" si="977"/>
        <v>-1.8875483125500769E-4</v>
      </c>
      <c r="DY439" s="223">
        <f t="shared" ca="1" si="978"/>
        <v>9.8931303440758081E-5</v>
      </c>
      <c r="DZ439" s="223">
        <f t="shared" ca="1" si="979"/>
        <v>1.220969266308919E-4</v>
      </c>
      <c r="EA439" s="223">
        <f t="shared" ca="1" si="980"/>
        <v>-1.8119773486540222E-4</v>
      </c>
      <c r="EB439" s="223">
        <f t="shared" ca="1" si="981"/>
        <v>-9.5699632756519144E-9</v>
      </c>
      <c r="EC439" s="223">
        <f t="shared" ca="1" si="982"/>
        <v>1.8120418291245205E-4</v>
      </c>
      <c r="ED439" s="223">
        <f t="shared" ca="1" si="983"/>
        <v>-1.2208213126759114E-4</v>
      </c>
      <c r="EE439" s="223">
        <f t="shared" ca="1" si="984"/>
        <v>-9.8947720303354424E-5</v>
      </c>
      <c r="EF439" s="223">
        <f t="shared" ca="1" si="985"/>
        <v>1.887510972405745E-4</v>
      </c>
      <c r="EG439" s="223">
        <f t="shared" ca="1" si="986"/>
        <v>-2.822893865064201E-5</v>
      </c>
      <c r="EH439" s="223">
        <f t="shared" ca="1" si="987"/>
        <v>-1.6973101123370887E-4</v>
      </c>
      <c r="EI439" s="223">
        <f t="shared" ca="1" si="988"/>
        <v>1.4259024963191762E-4</v>
      </c>
      <c r="EJ439" s="223">
        <f t="shared" ca="1" si="989"/>
        <v>7.3656594646399708E-5</v>
      </c>
      <c r="EK439" s="223">
        <f t="shared" ca="1" si="990"/>
        <v>-1.9221856837550581E-4</v>
      </c>
      <c r="EL439" s="223">
        <f t="shared" ca="1" si="991"/>
        <v>5.58563759921743E-5</v>
      </c>
      <c r="EM439" s="223">
        <f t="shared" ca="1" si="992"/>
        <v>1.5458367573745698E-4</v>
      </c>
      <c r="EN439" s="223">
        <f t="shared" ca="1" si="993"/>
        <v>-1.6001171970421969E-4</v>
      </c>
      <c r="EO439" s="223">
        <f t="shared" ca="1" si="994"/>
        <v>-4.6771026153073105E-5</v>
      </c>
      <c r="EP439" s="223">
        <f t="shared" ca="1" si="995"/>
        <v>1.9152508799164485E-4</v>
      </c>
      <c r="EQ439" s="223">
        <f t="shared" ca="1" si="996"/>
        <v>-8.2274691475802282E-5</v>
      </c>
      <c r="ER439" s="223">
        <f t="shared" ca="1" si="997"/>
        <v>-1.3609007049329816E-4</v>
      </c>
      <c r="ES439" s="223">
        <f t="shared" ca="1" si="998"/>
        <v>1.7396941926905112E-4</v>
      </c>
      <c r="ET439" s="223">
        <f t="shared" ca="1" si="999"/>
        <v>1.887300618873684E-5</v>
      </c>
      <c r="EU439" s="223">
        <f t="shared" ca="1" si="1000"/>
        <v>-1.8668566784503922E-4</v>
      </c>
      <c r="EV439" s="223">
        <f t="shared" ca="1" si="1001"/>
        <v>1.0691200835275188E-4</v>
      </c>
      <c r="EW439" s="223">
        <f t="shared" ca="1" si="1002"/>
        <v>1.1465052620538597E-4</v>
      </c>
      <c r="EX439" s="223">
        <f t="shared" ca="1" si="1003"/>
        <v>-1.8416120628209911E-4</v>
      </c>
      <c r="EY439" s="223">
        <f t="shared" ca="1" si="1004"/>
        <v>9.4335573644363453E-6</v>
      </c>
      <c r="EZ439" s="223">
        <f t="shared" ca="1" si="1005"/>
        <v>1.7780506676715491E-4</v>
      </c>
      <c r="FA439" s="223">
        <f t="shared" ca="1" si="1006"/>
        <v>-1.2923500311559858E-4</v>
      </c>
      <c r="FB439" s="223">
        <f t="shared" ca="1" si="1007"/>
        <v>-9.0729144261649818E-5</v>
      </c>
      <c r="FC439" s="223">
        <f t="shared" ca="1" si="1008"/>
        <v>1.9036645933300845E-4</v>
      </c>
      <c r="FD439" s="223">
        <f t="shared" ca="1" si="1009"/>
        <v>-3.7535912889337486E-5</v>
      </c>
      <c r="FE439" s="223">
        <f t="shared" ca="1" si="1010"/>
        <v>-1.6507552295254418E-4</v>
      </c>
      <c r="FF439" s="223">
        <f t="shared" ca="1" si="1011"/>
        <v>1.4876045034159155E-4</v>
      </c>
      <c r="FG439" s="223">
        <f t="shared" ca="1" si="1012"/>
        <v>6.4843750340264723E-5</v>
      </c>
      <c r="FH439" s="223">
        <f t="shared" ca="1" si="1013"/>
        <v>-1.9245085343265884E-4</v>
      </c>
      <c r="FI439" s="223">
        <f t="shared" ca="1" si="1014"/>
        <v>6.4825729256008218E-5</v>
      </c>
      <c r="FJ439" s="223">
        <f t="shared" ca="1" si="1015"/>
        <v>1.4877259258245783E-4</v>
      </c>
      <c r="FK439" s="223">
        <f t="shared" ca="1" si="1016"/>
        <v>-1.6506568306377828E-4</v>
      </c>
      <c r="FL439" s="223">
        <f t="shared" ca="1" si="1017"/>
        <v>-3.7554685047571255E-5</v>
      </c>
      <c r="FM439" s="223">
        <f t="shared" ca="1" si="1018"/>
        <v>1.9036926774351298E-4</v>
      </c>
      <c r="FN439" s="223">
        <f t="shared" ca="1" si="1019"/>
        <v>-9.0712264353422326E-5</v>
      </c>
      <c r="FO439" s="223">
        <f t="shared" ca="1" si="1020"/>
        <v>-1.292491848657111E-4</v>
      </c>
      <c r="FP439" s="223">
        <f t="shared" ca="1" si="1021"/>
        <v>1.7779774223436961E-4</v>
      </c>
      <c r="FQ439" s="223">
        <f t="shared" ca="1" si="1022"/>
        <v>9.4526742361012936E-6</v>
      </c>
      <c r="FR439" s="223">
        <f t="shared" ca="1" si="1023"/>
        <v>-1.8416676230949882E-4</v>
      </c>
      <c r="FS439" s="223">
        <f t="shared" ca="1" si="1024"/>
        <v>1.1463515287223329E-4</v>
      </c>
      <c r="FT439" s="223">
        <f t="shared" ca="1" si="1025"/>
        <v>1.0692792262005548E-4</v>
      </c>
      <c r="FU439" s="223">
        <f t="shared" ca="1" si="1026"/>
        <v>-1.8668101722224404E-4</v>
      </c>
      <c r="FV439" s="223">
        <f t="shared" ca="1" si="1027"/>
        <v>1.8853958426169907E-5</v>
      </c>
      <c r="FW439" s="223">
        <f t="shared" ca="1" si="1028"/>
        <v>1.7397760264213318E-4</v>
      </c>
      <c r="FX439" s="223">
        <f t="shared" ca="1" si="1029"/>
        <v>-1.3607653652144698E-4</v>
      </c>
      <c r="FY439" s="223">
        <f t="shared" ca="1" si="1030"/>
        <v>-8.2291993764479766E-5</v>
      </c>
      <c r="FZ439" s="223">
        <f t="shared" ca="1" si="1031"/>
        <v>1.9152321195077776E-4</v>
      </c>
      <c r="GA439" s="223">
        <f t="shared" ca="1" si="1032"/>
        <v>-4.67524598261303E-5</v>
      </c>
      <c r="GB439" s="223">
        <f t="shared" ca="1" si="1033"/>
        <v>-1.6002235327767616E-4</v>
      </c>
      <c r="GC439" s="223">
        <f t="shared" ca="1" si="1034"/>
        <v>1.5457227409651974E-4</v>
      </c>
      <c r="GD439" s="223">
        <f t="shared" ca="1" si="1035"/>
        <v>5.5874691759918323E-5</v>
      </c>
      <c r="GE439" s="223">
        <f t="shared" ca="1" si="1036"/>
        <v>-1.9221950752718872E-4</v>
      </c>
      <c r="GF439" s="223">
        <f t="shared" ca="1" si="1037"/>
        <v>7.3638911660001209E-5</v>
      </c>
      <c r="GG439" s="223">
        <f t="shared" ca="1" si="1038"/>
        <v>1.4260310322098752E-4</v>
      </c>
      <c r="GH439" s="223">
        <f t="shared" ca="1" si="1039"/>
        <v>-1.6972198873479002E-4</v>
      </c>
      <c r="GI439" s="223">
        <f t="shared" ca="1" si="1040"/>
        <v>-2.824787141638789E-5</v>
      </c>
      <c r="GJ439" s="223">
        <f t="shared" ca="1" si="1041"/>
        <v>1.8875483125500855E-4</v>
      </c>
      <c r="GK439" s="223">
        <f t="shared" ca="1" si="1042"/>
        <v>-9.8931303440759057E-5</v>
      </c>
      <c r="GL439" s="223">
        <f t="shared" ca="1" si="1043"/>
        <v>-1.22096926630891E-4</v>
      </c>
      <c r="GM439" s="223">
        <f t="shared" ca="1" si="1044"/>
        <v>1.8119773486540265E-4</v>
      </c>
      <c r="GN439" s="223">
        <f t="shared" ca="1" si="1045"/>
        <v>9.5699632745135021E-9</v>
      </c>
      <c r="GO439" s="223">
        <f t="shared" ca="1" si="1046"/>
        <v>-1.8120418291245167E-4</v>
      </c>
      <c r="GP439" s="223">
        <f t="shared" ca="1" si="1047"/>
        <v>1.2208213126759201E-4</v>
      </c>
      <c r="GQ439" s="223">
        <f t="shared" ca="1" si="1048"/>
        <v>9.8947720303353448E-5</v>
      </c>
      <c r="GR439" s="223">
        <f t="shared" ca="1" si="1049"/>
        <v>-1.8875109724057472E-4</v>
      </c>
      <c r="GS439" s="223">
        <f t="shared" ca="1" si="1050"/>
        <v>2.8228938650643135E-5</v>
      </c>
      <c r="GT439" s="223">
        <f t="shared" ca="1" si="1051"/>
        <v>1.6973101123370833E-4</v>
      </c>
      <c r="GU439" s="223">
        <f t="shared" ca="1" si="1052"/>
        <v>-1.4259024963191838E-4</v>
      </c>
      <c r="GV439" s="223">
        <f t="shared" ca="1" si="1053"/>
        <v>-7.3656594646403747E-5</v>
      </c>
      <c r="GW439" s="223">
        <f t="shared" ca="1" si="1054"/>
        <v>1.9221856837550565E-4</v>
      </c>
      <c r="GX439" s="223">
        <f t="shared" ca="1" si="1055"/>
        <v>-5.5856375992170146E-5</v>
      </c>
      <c r="GY439" s="223">
        <f t="shared" ca="1" si="1056"/>
        <v>-1.5458367573745955E-4</v>
      </c>
      <c r="GZ439" s="223">
        <f t="shared" ca="1" si="1057"/>
        <v>1.6001171970421728E-4</v>
      </c>
      <c r="HA439" s="223">
        <f t="shared" ca="1" si="1058"/>
        <v>4.677102615307732E-5</v>
      </c>
      <c r="HB439" s="223">
        <f t="shared" ca="1" si="1059"/>
        <v>-1.9152508799164528E-4</v>
      </c>
      <c r="HC439" s="223">
        <f t="shared" ca="1" si="1060"/>
        <v>8.2274691475798365E-5</v>
      </c>
      <c r="HD439" s="223">
        <f t="shared" ca="1" si="1061"/>
        <v>1.3609007049330123E-4</v>
      </c>
      <c r="HE439" s="223">
        <f t="shared" ca="1" si="1062"/>
        <v>-1.7396941926904925E-4</v>
      </c>
      <c r="HF439" s="223">
        <f t="shared" ca="1" si="1063"/>
        <v>-1.8873006188741164E-5</v>
      </c>
      <c r="HG439" s="223">
        <f t="shared" ca="1" si="1064"/>
        <v>1.8668566784504025E-4</v>
      </c>
      <c r="HH439" s="223">
        <f t="shared" ca="1" si="1065"/>
        <v>-1.0691200835274827E-4</v>
      </c>
      <c r="HI439" s="223">
        <f t="shared" ca="1" si="1066"/>
        <v>-1.1465052620538945E-4</v>
      </c>
      <c r="HJ439" s="223">
        <f t="shared" ca="1" si="1067"/>
        <v>1.8416120628209784E-4</v>
      </c>
      <c r="HK439" s="223">
        <f t="shared" ca="1" si="1068"/>
        <v>-9.4335573644320085E-6</v>
      </c>
      <c r="HL439" s="223">
        <f t="shared" ca="1" si="1069"/>
        <v>-1.7780506676715659E-4</v>
      </c>
      <c r="HM439" s="223">
        <f t="shared" ca="1" si="1070"/>
        <v>1.2923500311559535E-4</v>
      </c>
      <c r="HN439" s="223">
        <f t="shared" ca="1" si="1071"/>
        <v>9.0729144261644004E-5</v>
      </c>
      <c r="HO439" s="223">
        <f t="shared" ca="1" si="1072"/>
        <v>-1.9036645933300943E-4</v>
      </c>
      <c r="HP439" s="223">
        <f t="shared" ca="1" si="1073"/>
        <v>3.7535912889343965E-5</v>
      </c>
      <c r="HQ439" s="223">
        <f t="shared" ca="1" si="1074"/>
        <v>1.650755229525408E-4</v>
      </c>
      <c r="HR439" s="223">
        <f t="shared" ca="1" si="1075"/>
        <v>-1.4876045034159573E-4</v>
      </c>
      <c r="HS439" s="223">
        <f t="shared" ca="1" si="1076"/>
        <v>-6.4843750340258502E-5</v>
      </c>
      <c r="HT439" s="223">
        <f t="shared" ca="1" si="1077"/>
        <v>1.9245085343265884E-4</v>
      </c>
      <c r="HU439" s="223">
        <f t="shared" ca="1" si="1078"/>
        <v>-6.4825729256004152E-5</v>
      </c>
      <c r="HV439" s="223">
        <f t="shared" ca="1" si="1079"/>
        <v>-1.4877259258246056E-4</v>
      </c>
      <c r="HW439" s="223">
        <f t="shared" ca="1" si="1080"/>
        <v>1.6506568306377605E-4</v>
      </c>
      <c r="HX439" s="223">
        <f t="shared" ca="1" si="1081"/>
        <v>3.755468504757551E-5</v>
      </c>
      <c r="HY439" s="223">
        <f t="shared" ca="1" si="1082"/>
        <v>-1.9036926774351363E-4</v>
      </c>
      <c r="HZ439" s="223">
        <f t="shared" ca="1" si="1083"/>
        <v>9.0712264353418504E-5</v>
      </c>
      <c r="IA439" s="223">
        <f t="shared" ca="1" si="1084"/>
        <v>1.292491848657143E-4</v>
      </c>
      <c r="IB439" s="223">
        <f t="shared" ca="1" si="1085"/>
        <v>-1.7779774223436793E-4</v>
      </c>
      <c r="IC439" s="223">
        <f t="shared" ca="1" si="1086"/>
        <v>-9.4526742361056304E-6</v>
      </c>
      <c r="ID439" s="223">
        <f t="shared" ca="1" si="1087"/>
        <v>1.8416676230950007E-4</v>
      </c>
      <c r="IE439" s="223">
        <f t="shared" ca="1" si="1088"/>
        <v>-7.1815101090024782E-5</v>
      </c>
      <c r="IF439" s="223">
        <f t="shared" ca="1" si="1089"/>
        <v>-1.069279226200591E-4</v>
      </c>
      <c r="IG439" s="223">
        <f t="shared" ca="1" si="1090"/>
        <v>1.8668101722224301E-4</v>
      </c>
      <c r="IH439" s="223">
        <f t="shared" ca="1" si="1091"/>
        <v>-1.8853958426165584E-5</v>
      </c>
      <c r="II439" s="223">
        <f t="shared" ca="1" si="1092"/>
        <v>-1.7397760264213502E-4</v>
      </c>
      <c r="IJ439" s="223">
        <f t="shared" ca="1" si="1093"/>
        <v>1.3607653652144392E-4</v>
      </c>
      <c r="IK439" s="223">
        <f t="shared" ca="1" si="1094"/>
        <v>8.2291993764473803E-5</v>
      </c>
      <c r="IL439" s="223">
        <f t="shared" ca="1" si="1095"/>
        <v>-1.9152321195077841E-4</v>
      </c>
      <c r="IM439" s="223">
        <f t="shared" ca="1" si="1096"/>
        <v>4.6752459826136696E-5</v>
      </c>
      <c r="IN439" s="223">
        <f t="shared" ca="1" si="1097"/>
        <v>1.6002235327767253E-4</v>
      </c>
      <c r="IO439" s="223">
        <f t="shared" ca="1" si="1098"/>
        <v>-1.5457227409652365E-4</v>
      </c>
      <c r="IP439" s="223">
        <f t="shared" ca="1" si="1099"/>
        <v>-5.5874691759912022E-5</v>
      </c>
      <c r="IQ439" s="223">
        <f t="shared" ca="1" si="1100"/>
        <v>1.9221950752718893E-4</v>
      </c>
      <c r="IR439" s="223">
        <f t="shared" ca="1" si="1101"/>
        <v>-7.3638911659997197E-5</v>
      </c>
      <c r="IS439" s="223">
        <f t="shared" ca="1" si="1102"/>
        <v>-1.4260310322099042E-4</v>
      </c>
      <c r="IT439" s="223">
        <f t="shared" ca="1" si="1103"/>
        <v>1.6972198873478798E-4</v>
      </c>
      <c r="IU439" s="223">
        <f t="shared" ca="1" si="1104"/>
        <v>2.8247871416392186E-5</v>
      </c>
      <c r="IV439" s="223">
        <f t="shared" ca="1" si="1105"/>
        <v>-1.8875483125500939E-4</v>
      </c>
      <c r="IW439" s="223">
        <f t="shared" ca="1" si="1106"/>
        <v>9.893130344075533E-5</v>
      </c>
      <c r="IX439" s="223">
        <f t="shared" ca="1" si="1107"/>
        <v>1.2209692663089436E-4</v>
      </c>
      <c r="IY439" s="223">
        <f t="shared" ca="1" si="1108"/>
        <v>-1.8119773486540116E-4</v>
      </c>
      <c r="IZ439" s="223">
        <f t="shared" ca="1" si="1109"/>
        <v>-9.5699632788503108E-9</v>
      </c>
      <c r="JA439" s="223">
        <f t="shared" ca="1" si="1110"/>
        <v>1.8120418291245314E-4</v>
      </c>
      <c r="JB439" s="223">
        <f t="shared" ca="1" si="1111"/>
        <v>-1.2208213126758865E-4</v>
      </c>
    </row>
    <row r="440" spans="2:262">
      <c r="B440" s="230">
        <v>79</v>
      </c>
      <c r="C440" s="229">
        <f t="shared" si="1112"/>
        <v>1.5429687500000009E-3</v>
      </c>
      <c r="D440" s="226">
        <f t="shared" ca="1" si="855"/>
        <v>49.840969047585432</v>
      </c>
      <c r="E440" s="225">
        <f ca="1">CG361</f>
        <v>-0.15903095241456466</v>
      </c>
      <c r="F440" s="224">
        <v>79</v>
      </c>
      <c r="G440" s="223">
        <f t="shared" ca="1" si="856"/>
        <v>-2.3190677742205901E-4</v>
      </c>
      <c r="H440" s="223">
        <f t="shared" ca="1" si="857"/>
        <v>4.9983147799969262E-4</v>
      </c>
      <c r="I440" s="223">
        <f t="shared" ca="1" si="858"/>
        <v>-1.2786695865001416E-4</v>
      </c>
      <c r="J440" s="223">
        <f t="shared" ca="1" si="859"/>
        <v>-4.0779411048976345E-4</v>
      </c>
      <c r="K440" s="223">
        <f t="shared" ca="1" si="860"/>
        <v>4.2139311123694662E-4</v>
      </c>
      <c r="L440" s="223">
        <f t="shared" ca="1" si="861"/>
        <v>1.0447953216133644E-4</v>
      </c>
      <c r="M440" s="223">
        <f t="shared" ca="1" si="862"/>
        <v>-4.9659644132567227E-4</v>
      </c>
      <c r="N440" s="223">
        <f t="shared" ca="1" si="863"/>
        <v>2.5296565662675906E-4</v>
      </c>
      <c r="O440" s="223">
        <f t="shared" ca="1" si="864"/>
        <v>3.1451427285810238E-4</v>
      </c>
      <c r="P440" s="223">
        <f t="shared" ca="1" si="865"/>
        <v>-4.7934990806884322E-4</v>
      </c>
      <c r="Q440" s="223">
        <f t="shared" ca="1" si="866"/>
        <v>3.0517032496856557E-5</v>
      </c>
      <c r="R440" s="223">
        <f t="shared" ca="1" si="867"/>
        <v>4.5738405101805195E-4</v>
      </c>
      <c r="S440" s="223">
        <f t="shared" ca="1" si="868"/>
        <v>-3.5973753200018181E-4</v>
      </c>
      <c r="T440" s="223">
        <f t="shared" ca="1" si="869"/>
        <v>-1.9844854657362801E-4</v>
      </c>
      <c r="U440" s="223">
        <f t="shared" ca="1" si="870"/>
        <v>5.0257882583904455E-4</v>
      </c>
      <c r="V440" s="223">
        <f t="shared" ca="1" si="871"/>
        <v>-1.6330270320048039E-4</v>
      </c>
      <c r="W440" s="223">
        <f t="shared" ca="1" si="872"/>
        <v>-3.8503516116984683E-4</v>
      </c>
      <c r="X440" s="223">
        <f t="shared" ca="1" si="873"/>
        <v>4.4044718999343473E-4</v>
      </c>
      <c r="Y440" s="223">
        <f t="shared" ca="1" si="874"/>
        <v>6.8005646101006298E-5</v>
      </c>
      <c r="Z440" s="223">
        <f t="shared" ca="1" si="875"/>
        <v>-4.8939697896964874E-4</v>
      </c>
      <c r="AA440" s="223">
        <f t="shared" ca="1" si="876"/>
        <v>2.8425744115178372E-4</v>
      </c>
      <c r="AB440" s="223">
        <f t="shared" ca="1" si="877"/>
        <v>2.8479129463232218E-4</v>
      </c>
      <c r="AC440" s="223">
        <f t="shared" ca="1" si="878"/>
        <v>-4.8924738792487489E-4</v>
      </c>
      <c r="AD440" s="223">
        <f t="shared" ca="1" si="879"/>
        <v>6.7364118471420107E-5</v>
      </c>
      <c r="AE440" s="223">
        <f t="shared" ca="1" si="880"/>
        <v>4.4075936416803794E-4</v>
      </c>
      <c r="AF440" s="223">
        <f t="shared" ca="1" si="881"/>
        <v>-3.8461833341220663E-4</v>
      </c>
      <c r="AG440" s="223">
        <f t="shared" ca="1" si="882"/>
        <v>-1.639149058572149E-4</v>
      </c>
      <c r="AH440" s="223">
        <f t="shared" ca="1" si="883"/>
        <v>5.0260265547642877E-4</v>
      </c>
      <c r="AI440" s="223">
        <f t="shared" ca="1" si="884"/>
        <v>-1.9785349625332923E-4</v>
      </c>
      <c r="AJ440" s="223">
        <f t="shared" ca="1" si="885"/>
        <v>-3.6018967295109547E-4</v>
      </c>
      <c r="AK440" s="223">
        <f t="shared" ca="1" si="886"/>
        <v>4.5711444726584914E-4</v>
      </c>
      <c r="AL440" s="223">
        <f t="shared" ca="1" si="887"/>
        <v>3.1163231552267499E-5</v>
      </c>
      <c r="AM440" s="223">
        <f t="shared" ca="1" si="888"/>
        <v>-4.7954543198195211E-4</v>
      </c>
      <c r="AN440" s="223">
        <f t="shared" ca="1" si="889"/>
        <v>3.1400880997439317E-4</v>
      </c>
      <c r="AO440" s="223">
        <f t="shared" ca="1" si="890"/>
        <v>2.5352500770586562E-4</v>
      </c>
      <c r="AP440" s="223">
        <f t="shared" ca="1" si="891"/>
        <v>-4.9649359379606677E-4</v>
      </c>
      <c r="AQ440" s="223">
        <f t="shared" ca="1" si="892"/>
        <v>1.0384615245137801E-4</v>
      </c>
      <c r="AR440" s="223">
        <f t="shared" ca="1" si="893"/>
        <v>4.2174616413505144E-4</v>
      </c>
      <c r="AS440" s="223">
        <f t="shared" ca="1" si="894"/>
        <v>-4.0741485475113276E-4</v>
      </c>
      <c r="AT440" s="223">
        <f t="shared" ca="1" si="895"/>
        <v>-1.2849299606394301E-4</v>
      </c>
      <c r="AU440" s="223">
        <f t="shared" ca="1" si="896"/>
        <v>4.9990283777697549E-4</v>
      </c>
      <c r="AV440" s="223">
        <f t="shared" ca="1" si="897"/>
        <v>-2.3133210406743924E-4</v>
      </c>
      <c r="AW440" s="223">
        <f t="shared" ca="1" si="898"/>
        <v>-3.3339228568684528E-4</v>
      </c>
      <c r="AX440" s="223">
        <f t="shared" ca="1" si="899"/>
        <v>4.713045617429367E-4</v>
      </c>
      <c r="AY440" s="223">
        <f t="shared" ca="1" si="900"/>
        <v>-5.8480592483206345E-6</v>
      </c>
      <c r="AZ440" s="223">
        <f t="shared" ca="1" si="901"/>
        <v>-4.6709518674927305E-4</v>
      </c>
      <c r="BA440" s="223">
        <f t="shared" ca="1" si="902"/>
        <v>3.420585378492112E-4</v>
      </c>
      <c r="BB440" s="223">
        <f t="shared" ca="1" si="903"/>
        <v>2.2088484679657692E-4</v>
      </c>
      <c r="BC440" s="223">
        <f t="shared" ca="1" si="904"/>
        <v>-5.0104925786497129E-4</v>
      </c>
      <c r="BD440" s="223">
        <f t="shared" ca="1" si="905"/>
        <v>1.3976543513370622E-4</v>
      </c>
      <c r="BE440" s="223">
        <f t="shared" ca="1" si="906"/>
        <v>4.0044748509742681E-4</v>
      </c>
      <c r="BF440" s="223">
        <f t="shared" ca="1" si="907"/>
        <v>-4.2800355969266812E-4</v>
      </c>
      <c r="BG440" s="223">
        <f t="shared" ca="1" si="908"/>
        <v>-9.2374771592027379E-5</v>
      </c>
      <c r="BH440" s="223">
        <f t="shared" ca="1" si="909"/>
        <v>4.9449400328671806E-4</v>
      </c>
      <c r="BI440" s="223">
        <f t="shared" ca="1" si="910"/>
        <v>-2.63557103166382E-4</v>
      </c>
      <c r="BJ440" s="223">
        <f t="shared" ca="1" si="911"/>
        <v>-3.0478821674047421E-4</v>
      </c>
      <c r="BK440" s="223">
        <f t="shared" ca="1" si="912"/>
        <v>4.8294063596487653E-4</v>
      </c>
      <c r="BL440" s="223">
        <f t="shared" ca="1" si="913"/>
        <v>-4.2827658909143747E-5</v>
      </c>
      <c r="BM440" s="223">
        <f t="shared" ca="1" si="914"/>
        <v>-4.521137122292475E-4</v>
      </c>
      <c r="BN440" s="223">
        <f t="shared" ca="1" si="915"/>
        <v>3.6825462087057136E-4</v>
      </c>
      <c r="BO440" s="223">
        <f t="shared" ca="1" si="916"/>
        <v>1.8704769176446231E-4</v>
      </c>
      <c r="BP440" s="223">
        <f t="shared" ca="1" si="917"/>
        <v>-5.0288969259328574E-4</v>
      </c>
      <c r="BQ440" s="223">
        <f t="shared" ca="1" si="918"/>
        <v>1.7492731681339462E-4</v>
      </c>
      <c r="BR440" s="223">
        <f t="shared" ca="1" si="919"/>
        <v>3.7697874644223586E-4</v>
      </c>
      <c r="BS440" s="223">
        <f t="shared" ca="1" si="920"/>
        <v>-4.4627287626088313E-4</v>
      </c>
      <c r="BT440" s="223">
        <f t="shared" ca="1" si="921"/>
        <v>-5.5755960229269332E-5</v>
      </c>
      <c r="BU440" s="223">
        <f t="shared" ca="1" si="922"/>
        <v>4.8640546294839281E-4</v>
      </c>
      <c r="BV440" s="223">
        <f t="shared" ca="1" si="923"/>
        <v>-2.9435386348798865E-4</v>
      </c>
      <c r="BW440" s="223">
        <f t="shared" ca="1" si="924"/>
        <v>-2.7453247403993677E-4</v>
      </c>
      <c r="BX440" s="223">
        <f t="shared" ca="1" si="925"/>
        <v>4.9195961303728287E-4</v>
      </c>
      <c r="BY440" s="223">
        <f t="shared" ca="1" si="926"/>
        <v>-7.9575171775637764E-5</v>
      </c>
      <c r="BZ440" s="223">
        <f t="shared" ca="1" si="927"/>
        <v>-4.3468219433033485E-4</v>
      </c>
      <c r="CA440" s="223">
        <f t="shared" ca="1" si="928"/>
        <v>3.9245510019489372E-4</v>
      </c>
      <c r="CB440" s="223">
        <f t="shared" ca="1" si="929"/>
        <v>1.521969090843743E-4</v>
      </c>
      <c r="CC440" s="223">
        <f t="shared" ca="1" si="930"/>
        <v>-5.0200492450575647E-4</v>
      </c>
      <c r="CD440" s="223">
        <f t="shared" ca="1" si="931"/>
        <v>2.0914125220711702E-4</v>
      </c>
      <c r="CE440" s="223">
        <f t="shared" ca="1" si="932"/>
        <v>3.5146712729765305E-4</v>
      </c>
      <c r="CF440" s="223">
        <f t="shared" ca="1" si="933"/>
        <v>-4.6212380144638885E-4</v>
      </c>
      <c r="CG440" s="223">
        <f t="shared" ca="1" si="934"/>
        <v>-1.8835002487179332E-5</v>
      </c>
      <c r="CH440" s="223">
        <f t="shared" ca="1" si="935"/>
        <v>4.7568104926290857E-4</v>
      </c>
      <c r="CI440" s="223">
        <f t="shared" ca="1" si="936"/>
        <v>-3.2355549471977524E-4</v>
      </c>
      <c r="CJ440" s="223">
        <f t="shared" ca="1" si="937"/>
        <v>-2.427890160763702E-4</v>
      </c>
      <c r="CK440" s="223">
        <f t="shared" ca="1" si="938"/>
        <v>4.9831261834196909E-4</v>
      </c>
      <c r="CL440" s="223">
        <f t="shared" ca="1" si="939"/>
        <v>-1.1589145989169227E-4</v>
      </c>
      <c r="CM440" s="223">
        <f t="shared" ca="1" si="940"/>
        <v>-4.1489509595834568E-4</v>
      </c>
      <c r="CN440" s="223">
        <f t="shared" ca="1" si="941"/>
        <v>4.1452883132791758E-4</v>
      </c>
      <c r="CO440" s="223">
        <f t="shared" ca="1" si="942"/>
        <v>1.1652135816720541E-4</v>
      </c>
      <c r="CP440" s="223">
        <f t="shared" ca="1" si="943"/>
        <v>-4.9839974823730931E-4</v>
      </c>
      <c r="CQ440" s="223">
        <f t="shared" ca="1" si="944"/>
        <v>2.4222183303457661E-4</v>
      </c>
      <c r="CR440" s="223">
        <f t="shared" ca="1" si="945"/>
        <v>3.2405087733820105E-4</v>
      </c>
      <c r="CS440" s="223">
        <f t="shared" ca="1" si="946"/>
        <v>-4.7547043771223714E-4</v>
      </c>
      <c r="CT440" s="223">
        <f t="shared" ca="1" si="947"/>
        <v>1.8188023765295459E-5</v>
      </c>
      <c r="CU440" s="223">
        <f t="shared" ca="1" si="948"/>
        <v>4.6237887875721136E-4</v>
      </c>
      <c r="CV440" s="223">
        <f t="shared" ca="1" si="949"/>
        <v>-3.5100375069196856E-4</v>
      </c>
      <c r="CW440" s="223">
        <f t="shared" ca="1" si="950"/>
        <v>-2.0972986339880967E-4</v>
      </c>
      <c r="CX440" s="223">
        <f t="shared" ca="1" si="951"/>
        <v>5.0196522439275118E-4</v>
      </c>
      <c r="CY440" s="223">
        <f t="shared" ca="1" si="952"/>
        <v>-1.5157972214544001E-4</v>
      </c>
      <c r="CZ440" s="223">
        <f t="shared" ca="1" si="953"/>
        <v>-3.9285964511376082E-4</v>
      </c>
      <c r="DA440" s="223">
        <f t="shared" ca="1" si="954"/>
        <v>4.3435619480811208E-4</v>
      </c>
      <c r="DB440" s="223">
        <f t="shared" ca="1" si="955"/>
        <v>8.0214367914426438E-5</v>
      </c>
      <c r="DC440" s="223">
        <f t="shared" ca="1" si="956"/>
        <v>-4.9209370055050485E-4</v>
      </c>
      <c r="DD440" s="223">
        <f t="shared" ca="1" si="957"/>
        <v>2.7398979276208789E-4</v>
      </c>
      <c r="DE440" s="223">
        <f t="shared" ca="1" si="958"/>
        <v>2.9487856759784708E-4</v>
      </c>
      <c r="DF440" s="223">
        <f t="shared" ca="1" si="959"/>
        <v>-4.8624045848011908E-4</v>
      </c>
      <c r="DG440" s="223">
        <f t="shared" ca="1" si="960"/>
        <v>5.5112487541128112E-5</v>
      </c>
      <c r="DH440" s="223">
        <f t="shared" ca="1" si="961"/>
        <v>4.4657103704581671E-4</v>
      </c>
      <c r="DI440" s="223">
        <f t="shared" ca="1" si="962"/>
        <v>-3.7654988692727804E-4</v>
      </c>
      <c r="DJ440" s="223">
        <f t="shared" ca="1" si="963"/>
        <v>-1.7553416641994643E-4</v>
      </c>
      <c r="DK440" s="223">
        <f t="shared" ca="1" si="964"/>
        <v>5.0289763740096543E-4</v>
      </c>
      <c r="DL440" s="223">
        <f t="shared" ca="1" si="965"/>
        <v>-1.8644656075161761E-4</v>
      </c>
      <c r="DM440" s="223">
        <f t="shared" ca="1" si="966"/>
        <v>-3.6869525381391611E-4</v>
      </c>
      <c r="DN440" s="223">
        <f t="shared" ca="1" si="967"/>
        <v>4.518297444348896E-4</v>
      </c>
      <c r="DO440" s="223">
        <f t="shared" ca="1" si="968"/>
        <v>4.3472689051936352E-5</v>
      </c>
      <c r="DP440" s="223">
        <f t="shared" ca="1" si="969"/>
        <v>-4.8312095446413042E-4</v>
      </c>
      <c r="DQ440" s="223">
        <f t="shared" ca="1" si="970"/>
        <v>3.0427297806343977E-4</v>
      </c>
      <c r="DR440" s="223">
        <f t="shared" ca="1" si="971"/>
        <v>2.6410828535062918E-4</v>
      </c>
      <c r="DS440" s="223">
        <f t="shared" ca="1" si="972"/>
        <v>-4.9437550007435066E-4</v>
      </c>
      <c r="DT440" s="223">
        <f t="shared" ca="1" si="973"/>
        <v>9.1738291971899276E-5</v>
      </c>
      <c r="DU440" s="223">
        <f t="shared" ca="1" si="974"/>
        <v>4.2834318819258676E-4</v>
      </c>
      <c r="DV440" s="223">
        <f t="shared" ca="1" si="975"/>
        <v>-4.000554667000604E-4</v>
      </c>
      <c r="DW440" s="223">
        <f t="shared" ca="1" si="976"/>
        <v>-1.4038723458449997E-4</v>
      </c>
      <c r="DX440" s="223">
        <f t="shared" ca="1" si="977"/>
        <v>5.0110480453973577E-4</v>
      </c>
      <c r="DY440" s="223">
        <f t="shared" ca="1" si="978"/>
        <v>-2.2030302929086393E-4</v>
      </c>
      <c r="DZ440" s="223">
        <f t="shared" ca="1" si="979"/>
        <v>-3.4253287098892112E-4</v>
      </c>
      <c r="EA440" s="223">
        <f t="shared" ca="1" si="980"/>
        <v>4.6685478952885511E-4</v>
      </c>
      <c r="EB440" s="223">
        <f t="shared" ca="1" si="981"/>
        <v>6.4954279208861423E-6</v>
      </c>
      <c r="EC440" s="223">
        <f t="shared" ca="1" si="982"/>
        <v>-4.7153013406664549E-4</v>
      </c>
      <c r="ED440" s="223">
        <f t="shared" ca="1" si="983"/>
        <v>3.3290728173364636E-4</v>
      </c>
      <c r="EE440" s="223">
        <f t="shared" ca="1" si="984"/>
        <v>2.3190677742206272E-4</v>
      </c>
      <c r="EF440" s="223">
        <f t="shared" ca="1" si="985"/>
        <v>-4.9983147799969316E-4</v>
      </c>
      <c r="EG440" s="223">
        <f t="shared" ca="1" si="986"/>
        <v>1.2786695865001468E-4</v>
      </c>
      <c r="EH440" s="223">
        <f t="shared" ca="1" si="987"/>
        <v>4.0779411048976573E-4</v>
      </c>
      <c r="EI440" s="223">
        <f t="shared" ca="1" si="988"/>
        <v>-4.2139311123694207E-4</v>
      </c>
      <c r="EJ440" s="223">
        <f t="shared" ca="1" si="989"/>
        <v>-1.044795321613359E-4</v>
      </c>
      <c r="EK440" s="223">
        <f t="shared" ca="1" si="990"/>
        <v>4.9659644132567064E-4</v>
      </c>
      <c r="EL440" s="223">
        <f t="shared" ca="1" si="991"/>
        <v>-2.5296565662675174E-4</v>
      </c>
      <c r="EM440" s="223">
        <f t="shared" ca="1" si="992"/>
        <v>-3.14514272858102E-4</v>
      </c>
      <c r="EN440" s="223">
        <f t="shared" ca="1" si="993"/>
        <v>4.7934990806884669E-4</v>
      </c>
      <c r="EO440" s="223">
        <f t="shared" ca="1" si="994"/>
        <v>-3.0517032496848073E-5</v>
      </c>
      <c r="EP440" s="223">
        <f t="shared" ca="1" si="995"/>
        <v>-4.5738405101805179E-4</v>
      </c>
      <c r="EQ440" s="223">
        <f t="shared" ca="1" si="996"/>
        <v>3.5973753200018973E-4</v>
      </c>
      <c r="ER440" s="223">
        <f t="shared" ca="1" si="997"/>
        <v>1.9844854657363577E-4</v>
      </c>
      <c r="ES440" s="223">
        <f t="shared" ca="1" si="998"/>
        <v>-5.0257882583904455E-4</v>
      </c>
      <c r="ET440" s="223">
        <f t="shared" ca="1" si="999"/>
        <v>1.6330270320049099E-4</v>
      </c>
      <c r="EU440" s="223">
        <f t="shared" ca="1" si="1000"/>
        <v>3.8503516116985111E-4</v>
      </c>
      <c r="EV440" s="223">
        <f t="shared" ca="1" si="1001"/>
        <v>-4.4044718999343495E-4</v>
      </c>
      <c r="EW440" s="223">
        <f t="shared" ca="1" si="1002"/>
        <v>-6.8005646100995185E-5</v>
      </c>
      <c r="EX440" s="223">
        <f t="shared" ca="1" si="1003"/>
        <v>4.8939697896965015E-4</v>
      </c>
      <c r="EY440" s="223">
        <f t="shared" ca="1" si="1004"/>
        <v>-2.8425744115178416E-4</v>
      </c>
      <c r="EZ440" s="223">
        <f t="shared" ca="1" si="1005"/>
        <v>-2.8479129463231291E-4</v>
      </c>
      <c r="FA440" s="223">
        <f t="shared" ca="1" si="1006"/>
        <v>4.8924738792487338E-4</v>
      </c>
      <c r="FB440" s="223">
        <f t="shared" ca="1" si="1007"/>
        <v>-6.7364118471420595E-5</v>
      </c>
      <c r="FC440" s="223">
        <f t="shared" ca="1" si="1008"/>
        <v>-4.4075936416803252E-4</v>
      </c>
      <c r="FD440" s="223">
        <f t="shared" ca="1" si="1009"/>
        <v>3.8461833341220229E-4</v>
      </c>
      <c r="FE440" s="223">
        <f t="shared" ca="1" si="1010"/>
        <v>1.6391490585721102E-4</v>
      </c>
      <c r="FF440" s="223">
        <f t="shared" ca="1" si="1011"/>
        <v>-5.0260265547642834E-4</v>
      </c>
      <c r="FG440" s="223">
        <f t="shared" ca="1" si="1012"/>
        <v>1.9785349625332313E-4</v>
      </c>
      <c r="FH440" s="223">
        <f t="shared" ca="1" si="1013"/>
        <v>3.601896729510926E-4</v>
      </c>
      <c r="FI440" s="223">
        <f t="shared" ca="1" si="1014"/>
        <v>-4.5711444726585375E-4</v>
      </c>
      <c r="FJ440" s="223">
        <f t="shared" ca="1" si="1015"/>
        <v>-3.116323155227414E-5</v>
      </c>
      <c r="FK440" s="223">
        <f t="shared" ca="1" si="1016"/>
        <v>4.7954543198195092E-4</v>
      </c>
      <c r="FL440" s="223">
        <f t="shared" ca="1" si="1017"/>
        <v>-3.1400880997440477E-4</v>
      </c>
      <c r="FM440" s="223">
        <f t="shared" ca="1" si="1018"/>
        <v>-2.5352500770587136E-4</v>
      </c>
      <c r="FN440" s="223">
        <f t="shared" ca="1" si="1019"/>
        <v>4.9649359379606687E-4</v>
      </c>
      <c r="FO440" s="223">
        <f t="shared" ca="1" si="1020"/>
        <v>-1.0384615245139249E-4</v>
      </c>
      <c r="FP440" s="223">
        <f t="shared" ca="1" si="1021"/>
        <v>-4.2174616413505507E-4</v>
      </c>
      <c r="FQ440" s="223">
        <f t="shared" ca="1" si="1022"/>
        <v>4.0741485475113309E-4</v>
      </c>
      <c r="FR440" s="223">
        <f t="shared" ca="1" si="1023"/>
        <v>1.284929960639287E-4</v>
      </c>
      <c r="FS440" s="223">
        <f t="shared" ca="1" si="1024"/>
        <v>-4.9990283777697625E-4</v>
      </c>
      <c r="FT440" s="223">
        <f t="shared" ca="1" si="1025"/>
        <v>2.313321040674397E-4</v>
      </c>
      <c r="FU440" s="223">
        <f t="shared" ca="1" si="1026"/>
        <v>3.3339228568683417E-4</v>
      </c>
      <c r="FV440" s="223">
        <f t="shared" ca="1" si="1027"/>
        <v>-4.7130456174293437E-4</v>
      </c>
      <c r="FW440" s="223">
        <f t="shared" ca="1" si="1028"/>
        <v>5.8480592483211224E-6</v>
      </c>
      <c r="FX440" s="223">
        <f t="shared" ca="1" si="1029"/>
        <v>4.6709518674926758E-4</v>
      </c>
      <c r="FY440" s="223">
        <f t="shared" ca="1" si="1030"/>
        <v>-3.4205853784920632E-4</v>
      </c>
      <c r="FZ440" s="223">
        <f t="shared" ca="1" si="1031"/>
        <v>-2.2088484679657651E-4</v>
      </c>
      <c r="GA440" s="223">
        <f t="shared" ca="1" si="1032"/>
        <v>5.0104925786497259E-4</v>
      </c>
      <c r="GB440" s="223">
        <f t="shared" ca="1" si="1033"/>
        <v>-1.3976543513369988E-4</v>
      </c>
      <c r="GC440" s="223">
        <f t="shared" ca="1" si="1034"/>
        <v>-4.004474850974222E-4</v>
      </c>
      <c r="GD440" s="223">
        <f t="shared" ca="1" si="1035"/>
        <v>4.2800355969267593E-4</v>
      </c>
      <c r="GE440" s="223">
        <f t="shared" ca="1" si="1036"/>
        <v>9.2374771592033912E-5</v>
      </c>
      <c r="GF440" s="223">
        <f t="shared" ca="1" si="1037"/>
        <v>-4.9449400328671666E-4</v>
      </c>
      <c r="GG440" s="223">
        <f t="shared" ca="1" si="1038"/>
        <v>2.6355710316639457E-4</v>
      </c>
      <c r="GH440" s="223">
        <f t="shared" ca="1" si="1039"/>
        <v>3.0478821674047952E-4</v>
      </c>
      <c r="GI440" s="223">
        <f t="shared" ca="1" si="1040"/>
        <v>-4.8294063596487869E-4</v>
      </c>
      <c r="GJ440" s="223">
        <f t="shared" ca="1" si="1041"/>
        <v>4.282765890915852E-5</v>
      </c>
      <c r="GK440" s="223">
        <f t="shared" ca="1" si="1042"/>
        <v>4.5211371222925043E-4</v>
      </c>
      <c r="GL440" s="223">
        <f t="shared" ca="1" si="1043"/>
        <v>-3.6825462087057656E-4</v>
      </c>
      <c r="GM440" s="223">
        <f t="shared" ca="1" si="1044"/>
        <v>-1.8704769176444857E-4</v>
      </c>
      <c r="GN440" s="223">
        <f t="shared" ca="1" si="1045"/>
        <v>5.0288969259328574E-4</v>
      </c>
      <c r="GO440" s="223">
        <f t="shared" ca="1" si="1046"/>
        <v>-1.7492731681340183E-4</v>
      </c>
      <c r="GP440" s="223">
        <f t="shared" ca="1" si="1047"/>
        <v>-3.7697874644222604E-4</v>
      </c>
      <c r="GQ440" s="223">
        <f t="shared" ca="1" si="1048"/>
        <v>4.462728762608801E-4</v>
      </c>
      <c r="GR440" s="223">
        <f t="shared" ca="1" si="1049"/>
        <v>5.5755960229261715E-5</v>
      </c>
      <c r="GS440" s="223">
        <f t="shared" ca="1" si="1050"/>
        <v>-4.8640546294839634E-4</v>
      </c>
      <c r="GT440" s="223">
        <f t="shared" ca="1" si="1051"/>
        <v>2.9435386348798898E-4</v>
      </c>
      <c r="GU440" s="223">
        <f t="shared" ca="1" si="1052"/>
        <v>2.7453247403993634E-4</v>
      </c>
      <c r="GV440" s="223">
        <f t="shared" ca="1" si="1053"/>
        <v>-4.9195961303728005E-4</v>
      </c>
      <c r="GW440" s="223">
        <f t="shared" ca="1" si="1054"/>
        <v>7.9575171775638252E-5</v>
      </c>
      <c r="GX440" s="223">
        <f t="shared" ca="1" si="1055"/>
        <v>4.3468219433033463E-4</v>
      </c>
      <c r="GY440" s="223">
        <f t="shared" ca="1" si="1056"/>
        <v>-3.9245510019488505E-4</v>
      </c>
      <c r="GZ440" s="223">
        <f t="shared" ca="1" si="1057"/>
        <v>-1.5219690908437378E-4</v>
      </c>
      <c r="HA440" s="223">
        <f t="shared" ca="1" si="1058"/>
        <v>5.0200492450575636E-4</v>
      </c>
      <c r="HB440" s="223">
        <f t="shared" ca="1" si="1059"/>
        <v>-2.0914125220710447E-4</v>
      </c>
      <c r="HC440" s="223">
        <f t="shared" ca="1" si="1060"/>
        <v>-3.5146712729765267E-4</v>
      </c>
      <c r="HD440" s="223">
        <f t="shared" ca="1" si="1061"/>
        <v>4.6212380144638912E-4</v>
      </c>
      <c r="HE440" s="223">
        <f t="shared" ca="1" si="1062"/>
        <v>1.8835002487193128E-5</v>
      </c>
      <c r="HF440" s="223">
        <f t="shared" ca="1" si="1063"/>
        <v>-4.7568104926290846E-4</v>
      </c>
      <c r="HG440" s="223">
        <f t="shared" ca="1" si="1064"/>
        <v>3.2355549471977562E-4</v>
      </c>
      <c r="HH440" s="223">
        <f t="shared" ca="1" si="1065"/>
        <v>2.4278901607638229E-4</v>
      </c>
      <c r="HI440" s="223">
        <f t="shared" ca="1" si="1066"/>
        <v>-4.9831261834196931E-4</v>
      </c>
      <c r="HJ440" s="223">
        <f t="shared" ca="1" si="1067"/>
        <v>1.1589145989169275E-4</v>
      </c>
      <c r="HK440" s="223">
        <f t="shared" ca="1" si="1068"/>
        <v>4.1489509595835355E-4</v>
      </c>
      <c r="HL440" s="223">
        <f t="shared" ca="1" si="1069"/>
        <v>-4.145288313279178E-4</v>
      </c>
      <c r="HM440" s="223">
        <f t="shared" ca="1" si="1070"/>
        <v>-1.165213581672049E-4</v>
      </c>
      <c r="HN440" s="223">
        <f t="shared" ca="1" si="1071"/>
        <v>4.9839974823731115E-4</v>
      </c>
      <c r="HO440" s="223">
        <f t="shared" ca="1" si="1072"/>
        <v>-2.4222183303457701E-4</v>
      </c>
      <c r="HP440" s="223">
        <f t="shared" ca="1" si="1073"/>
        <v>-3.2405087733820067E-4</v>
      </c>
      <c r="HQ440" s="223">
        <f t="shared" ca="1" si="1074"/>
        <v>4.7547043771223264E-4</v>
      </c>
      <c r="HR440" s="223">
        <f t="shared" ca="1" si="1075"/>
        <v>-1.8188023765295974E-5</v>
      </c>
      <c r="HS440" s="223">
        <f t="shared" ca="1" si="1076"/>
        <v>-4.623788787572112E-4</v>
      </c>
      <c r="HT440" s="223">
        <f t="shared" ca="1" si="1077"/>
        <v>3.510037506919587E-4</v>
      </c>
      <c r="HU440" s="223">
        <f t="shared" ca="1" si="1078"/>
        <v>2.097298633988092E-4</v>
      </c>
      <c r="HV440" s="223">
        <f t="shared" ca="1" si="1079"/>
        <v>-5.0196522439275118E-4</v>
      </c>
      <c r="HW440" s="223">
        <f t="shared" ca="1" si="1080"/>
        <v>1.5157972214542689E-4</v>
      </c>
      <c r="HX440" s="223">
        <f t="shared" ca="1" si="1081"/>
        <v>3.9285964511376055E-4</v>
      </c>
      <c r="HY440" s="223">
        <f t="shared" ca="1" si="1082"/>
        <v>-4.3435619480811951E-4</v>
      </c>
      <c r="HZ440" s="223">
        <f t="shared" ca="1" si="1083"/>
        <v>-8.0214367914440072E-5</v>
      </c>
      <c r="IA440" s="223">
        <f t="shared" ca="1" si="1084"/>
        <v>4.9209370055050474E-4</v>
      </c>
      <c r="IB440" s="223">
        <f t="shared" ca="1" si="1085"/>
        <v>-2.739897927621003E-4</v>
      </c>
      <c r="IC440" s="223">
        <f t="shared" ca="1" si="1086"/>
        <v>-2.948785675978583E-4</v>
      </c>
      <c r="ID440" s="223">
        <f t="shared" ca="1" si="1087"/>
        <v>4.8624045848011919E-4</v>
      </c>
      <c r="IE440" s="223">
        <f t="shared" ca="1" si="1088"/>
        <v>7.2457709957372406E-5</v>
      </c>
      <c r="IF440" s="223">
        <f t="shared" ca="1" si="1089"/>
        <v>-4.46571037045823E-4</v>
      </c>
      <c r="IG440" s="223">
        <f t="shared" ca="1" si="1090"/>
        <v>3.7654988692727842E-4</v>
      </c>
      <c r="IH440" s="223">
        <f t="shared" ca="1" si="1091"/>
        <v>1.7553416641993255E-4</v>
      </c>
      <c r="II440" s="223">
        <f t="shared" ca="1" si="1092"/>
        <v>-5.0289763740096554E-4</v>
      </c>
      <c r="IJ440" s="223">
        <f t="shared" ca="1" si="1093"/>
        <v>1.8644656075161807E-4</v>
      </c>
      <c r="IK440" s="223">
        <f t="shared" ca="1" si="1094"/>
        <v>3.6869525381390603E-4</v>
      </c>
      <c r="IL440" s="223">
        <f t="shared" ca="1" si="1095"/>
        <v>-4.5182974443488353E-4</v>
      </c>
      <c r="IM440" s="223">
        <f t="shared" ca="1" si="1096"/>
        <v>-4.3472689051935918E-5</v>
      </c>
      <c r="IN440" s="223">
        <f t="shared" ca="1" si="1097"/>
        <v>4.8312095446412636E-4</v>
      </c>
      <c r="IO440" s="223">
        <f t="shared" ca="1" si="1098"/>
        <v>-3.0427297806342877E-4</v>
      </c>
      <c r="IP440" s="223">
        <f t="shared" ca="1" si="1099"/>
        <v>-2.6410828535062875E-4</v>
      </c>
      <c r="IQ440" s="223">
        <f t="shared" ca="1" si="1100"/>
        <v>4.9437550007435348E-4</v>
      </c>
      <c r="IR440" s="223">
        <f t="shared" ca="1" si="1101"/>
        <v>-9.1738291971885696E-5</v>
      </c>
      <c r="IS440" s="223">
        <f t="shared" ca="1" si="1102"/>
        <v>-4.2834318819258643E-4</v>
      </c>
      <c r="IT440" s="223">
        <f t="shared" ca="1" si="1103"/>
        <v>4.000554667000694E-4</v>
      </c>
      <c r="IU440" s="223">
        <f t="shared" ca="1" si="1104"/>
        <v>1.4038723458451328E-4</v>
      </c>
      <c r="IV440" s="223">
        <f t="shared" ca="1" si="1105"/>
        <v>-5.0110480453973577E-4</v>
      </c>
      <c r="IW440" s="223">
        <f t="shared" ca="1" si="1106"/>
        <v>2.2030302929087721E-4</v>
      </c>
      <c r="IX440" s="223">
        <f t="shared" ca="1" si="1107"/>
        <v>3.425328709889312E-4</v>
      </c>
      <c r="IY440" s="223">
        <f t="shared" ca="1" si="1108"/>
        <v>-4.6685478952885527E-4</v>
      </c>
      <c r="IZ440" s="223">
        <f t="shared" ca="1" si="1109"/>
        <v>-6.4954279208713972E-6</v>
      </c>
      <c r="JA440" s="223">
        <f t="shared" ca="1" si="1110"/>
        <v>4.7153013406665026E-4</v>
      </c>
      <c r="JB440" s="223">
        <f t="shared" ca="1" si="1111"/>
        <v>-3.3290728173364674E-4</v>
      </c>
    </row>
    <row r="441" spans="2:262">
      <c r="B441" s="230">
        <v>80</v>
      </c>
      <c r="C441" s="229">
        <f t="shared" si="1112"/>
        <v>1.562500000000001E-3</v>
      </c>
      <c r="D441" s="226">
        <f t="shared" ca="1" si="855"/>
        <v>49.840859337429755</v>
      </c>
      <c r="E441" s="225">
        <f ca="1">CH361</f>
        <v>-0.15914066257024412</v>
      </c>
      <c r="F441" s="224">
        <v>80</v>
      </c>
      <c r="G441" s="223">
        <f t="shared" ca="1" si="856"/>
        <v>-1.3228703717245438E-4</v>
      </c>
      <c r="H441" s="223">
        <f t="shared" ca="1" si="857"/>
        <v>2.7277768551342574E-4</v>
      </c>
      <c r="I441" s="223">
        <f t="shared" ca="1" si="858"/>
        <v>-7.6487964757311001E-5</v>
      </c>
      <c r="J441" s="223">
        <f t="shared" ca="1" si="859"/>
        <v>-2.1423633173753005E-4</v>
      </c>
      <c r="K441" s="223">
        <f t="shared" ca="1" si="860"/>
        <v>2.4045735429055918E-4</v>
      </c>
      <c r="L441" s="223">
        <f t="shared" ca="1" si="861"/>
        <v>3.0198240382851087E-5</v>
      </c>
      <c r="M441" s="223">
        <f t="shared" ca="1" si="862"/>
        <v>-2.6357008685275001E-4</v>
      </c>
      <c r="N441" s="223">
        <f t="shared" ca="1" si="863"/>
        <v>1.7152957062829946E-4</v>
      </c>
      <c r="O441" s="223">
        <f t="shared" ca="1" si="864"/>
        <v>1.3228703717245443E-4</v>
      </c>
      <c r="P441" s="223">
        <f t="shared" ca="1" si="865"/>
        <v>-2.7277768551342574E-4</v>
      </c>
      <c r="Q441" s="223">
        <f t="shared" ca="1" si="866"/>
        <v>7.6487964757311313E-5</v>
      </c>
      <c r="R441" s="223">
        <f t="shared" ca="1" si="867"/>
        <v>2.1423633173753046E-4</v>
      </c>
      <c r="S441" s="223">
        <f t="shared" ca="1" si="868"/>
        <v>-2.4045735429055888E-4</v>
      </c>
      <c r="T441" s="223">
        <f t="shared" ca="1" si="869"/>
        <v>-3.0198240382851277E-5</v>
      </c>
      <c r="U441" s="223">
        <f t="shared" ca="1" si="870"/>
        <v>2.6357008685275006E-4</v>
      </c>
      <c r="V441" s="223">
        <f t="shared" ca="1" si="871"/>
        <v>-1.7152957062829932E-4</v>
      </c>
      <c r="W441" s="223">
        <f t="shared" ca="1" si="872"/>
        <v>-1.3228703717245457E-4</v>
      </c>
      <c r="X441" s="223">
        <f t="shared" ca="1" si="873"/>
        <v>2.7277768551342574E-4</v>
      </c>
      <c r="Y441" s="223">
        <f t="shared" ca="1" si="874"/>
        <v>-7.6487964757311137E-5</v>
      </c>
      <c r="Z441" s="223">
        <f t="shared" ca="1" si="875"/>
        <v>-2.1423633173752994E-4</v>
      </c>
      <c r="AA441" s="223">
        <f t="shared" ca="1" si="876"/>
        <v>2.4045735429055926E-4</v>
      </c>
      <c r="AB441" s="223">
        <f t="shared" ca="1" si="877"/>
        <v>3.019824038285045E-5</v>
      </c>
      <c r="AC441" s="223">
        <f t="shared" ca="1" si="878"/>
        <v>-2.6357008685274984E-4</v>
      </c>
      <c r="AD441" s="223">
        <f t="shared" ca="1" si="879"/>
        <v>1.7152957062829843E-4</v>
      </c>
      <c r="AE441" s="223">
        <f t="shared" ca="1" si="880"/>
        <v>1.322870371724556E-4</v>
      </c>
      <c r="AF441" s="223">
        <f t="shared" ca="1" si="881"/>
        <v>-2.7277768551342557E-4</v>
      </c>
      <c r="AG441" s="223">
        <f t="shared" ca="1" si="882"/>
        <v>7.6487964757310052E-5</v>
      </c>
      <c r="AH441" s="223">
        <f t="shared" ca="1" si="883"/>
        <v>2.1423633173753067E-4</v>
      </c>
      <c r="AI441" s="223">
        <f t="shared" ca="1" si="884"/>
        <v>-2.4045735429055871E-4</v>
      </c>
      <c r="AJ441" s="223">
        <f t="shared" ca="1" si="885"/>
        <v>-3.0198240382851616E-5</v>
      </c>
      <c r="AK441" s="223">
        <f t="shared" ca="1" si="886"/>
        <v>2.6357008685275012E-4</v>
      </c>
      <c r="AL441" s="223">
        <f t="shared" ca="1" si="887"/>
        <v>-1.7152957062829908E-4</v>
      </c>
      <c r="AM441" s="223">
        <f t="shared" ca="1" si="888"/>
        <v>-1.322870371724566E-4</v>
      </c>
      <c r="AN441" s="223">
        <f t="shared" ca="1" si="889"/>
        <v>2.7277768551342568E-4</v>
      </c>
      <c r="AO441" s="223">
        <f t="shared" ca="1" si="890"/>
        <v>-7.6487964757308941E-5</v>
      </c>
      <c r="AP441" s="223">
        <f t="shared" ca="1" si="891"/>
        <v>-2.1423633173753016E-4</v>
      </c>
      <c r="AQ441" s="223">
        <f t="shared" ca="1" si="892"/>
        <v>2.4045735429055815E-4</v>
      </c>
      <c r="AR441" s="223">
        <f t="shared" ca="1" si="893"/>
        <v>3.0198240382850789E-5</v>
      </c>
      <c r="AS441" s="223">
        <f t="shared" ca="1" si="894"/>
        <v>-2.635700868527505E-4</v>
      </c>
      <c r="AT441" s="223">
        <f t="shared" ca="1" si="895"/>
        <v>1.715295706282997E-4</v>
      </c>
      <c r="AU441" s="223">
        <f t="shared" ca="1" si="896"/>
        <v>1.322870371724559E-4</v>
      </c>
      <c r="AV441" s="223">
        <f t="shared" ca="1" si="897"/>
        <v>-2.7277768551342574E-4</v>
      </c>
      <c r="AW441" s="223">
        <f t="shared" ca="1" si="898"/>
        <v>7.6487964757309714E-5</v>
      </c>
      <c r="AX441" s="223">
        <f t="shared" ca="1" si="899"/>
        <v>2.1423633173752967E-4</v>
      </c>
      <c r="AY441" s="223">
        <f t="shared" ca="1" si="900"/>
        <v>-2.4045735429055855E-4</v>
      </c>
      <c r="AZ441" s="223">
        <f t="shared" ca="1" si="901"/>
        <v>-3.0198240382850003E-5</v>
      </c>
      <c r="BA441" s="223">
        <f t="shared" ca="1" si="902"/>
        <v>2.6357008685275022E-4</v>
      </c>
      <c r="BB441" s="223">
        <f t="shared" ca="1" si="903"/>
        <v>-1.7152957062829729E-4</v>
      </c>
      <c r="BC441" s="223">
        <f t="shared" ca="1" si="904"/>
        <v>-1.3228703717245519E-4</v>
      </c>
      <c r="BD441" s="223">
        <f t="shared" ca="1" si="905"/>
        <v>2.7277768551342541E-4</v>
      </c>
      <c r="BE441" s="223">
        <f t="shared" ca="1" si="906"/>
        <v>-7.6487964757310486E-5</v>
      </c>
      <c r="BF441" s="223">
        <f t="shared" ca="1" si="907"/>
        <v>-2.142363317375316E-4</v>
      </c>
      <c r="BG441" s="223">
        <f t="shared" ca="1" si="908"/>
        <v>2.404573542905589E-4</v>
      </c>
      <c r="BH441" s="223">
        <f t="shared" ca="1" si="909"/>
        <v>3.0198240382853079E-5</v>
      </c>
      <c r="BI441" s="223">
        <f t="shared" ca="1" si="910"/>
        <v>-2.6357008685275001E-4</v>
      </c>
      <c r="BJ441" s="223">
        <f t="shared" ca="1" si="911"/>
        <v>1.7152957062829791E-4</v>
      </c>
      <c r="BK441" s="223">
        <f t="shared" ca="1" si="912"/>
        <v>1.3228703717245443E-4</v>
      </c>
      <c r="BL441" s="223">
        <f t="shared" ca="1" si="913"/>
        <v>-2.7277768551342552E-4</v>
      </c>
      <c r="BM441" s="223">
        <f t="shared" ca="1" si="914"/>
        <v>7.6487964757311258E-5</v>
      </c>
      <c r="BN441" s="223">
        <f t="shared" ca="1" si="915"/>
        <v>2.1423633173753108E-4</v>
      </c>
      <c r="BO441" s="223">
        <f t="shared" ca="1" si="916"/>
        <v>-2.4045735429055931E-4</v>
      </c>
      <c r="BP441" s="223">
        <f t="shared" ca="1" si="917"/>
        <v>-3.0198240382852253E-5</v>
      </c>
      <c r="BQ441" s="223">
        <f t="shared" ca="1" si="918"/>
        <v>2.6357008685274979E-4</v>
      </c>
      <c r="BR441" s="223">
        <f t="shared" ca="1" si="919"/>
        <v>-1.7152957062829854E-4</v>
      </c>
      <c r="BS441" s="223">
        <f t="shared" ca="1" si="920"/>
        <v>-1.322870371724572E-4</v>
      </c>
      <c r="BT441" s="223">
        <f t="shared" ca="1" si="921"/>
        <v>2.7277768551342519E-4</v>
      </c>
      <c r="BU441" s="223">
        <f t="shared" ca="1" si="922"/>
        <v>-7.6487964757308304E-5</v>
      </c>
      <c r="BV441" s="223">
        <f t="shared" ca="1" si="923"/>
        <v>-2.1423633173753059E-4</v>
      </c>
      <c r="BW441" s="223">
        <f t="shared" ca="1" si="924"/>
        <v>2.4045735429055969E-4</v>
      </c>
      <c r="BX441" s="223">
        <f t="shared" ca="1" si="925"/>
        <v>3.0198240382855329E-5</v>
      </c>
      <c r="BY441" s="223">
        <f t="shared" ca="1" si="926"/>
        <v>-2.6357008685275066E-4</v>
      </c>
      <c r="BZ441" s="223">
        <f t="shared" ca="1" si="927"/>
        <v>1.7152957062829919E-4</v>
      </c>
      <c r="CA441" s="223">
        <f t="shared" ca="1" si="928"/>
        <v>1.3228703717245305E-4</v>
      </c>
      <c r="CB441" s="223">
        <f t="shared" ca="1" si="929"/>
        <v>-2.7277768551342525E-4</v>
      </c>
      <c r="CC441" s="223">
        <f t="shared" ca="1" si="930"/>
        <v>7.6487964757309077E-5</v>
      </c>
      <c r="CD441" s="223">
        <f t="shared" ca="1" si="931"/>
        <v>2.1423633173753008E-4</v>
      </c>
      <c r="CE441" s="223">
        <f t="shared" ca="1" si="932"/>
        <v>-2.4045735429056007E-4</v>
      </c>
      <c r="CF441" s="223">
        <f t="shared" ca="1" si="933"/>
        <v>-3.019824038285457E-5</v>
      </c>
      <c r="CG441" s="223">
        <f t="shared" ca="1" si="934"/>
        <v>2.6357008685275044E-4</v>
      </c>
      <c r="CH441" s="223">
        <f t="shared" ca="1" si="935"/>
        <v>-1.7152957062829981E-4</v>
      </c>
      <c r="CI441" s="223">
        <f t="shared" ca="1" si="936"/>
        <v>-1.3228703717245921E-4</v>
      </c>
      <c r="CJ441" s="223">
        <f t="shared" ca="1" si="937"/>
        <v>2.727776855134253E-4</v>
      </c>
      <c r="CK441" s="223">
        <f t="shared" ca="1" si="938"/>
        <v>-7.6487964757309849E-5</v>
      </c>
      <c r="CL441" s="223">
        <f t="shared" ca="1" si="939"/>
        <v>-2.1423633173752956E-4</v>
      </c>
      <c r="CM441" s="223">
        <f t="shared" ca="1" si="940"/>
        <v>2.4045735429055671E-4</v>
      </c>
      <c r="CN441" s="223">
        <f t="shared" ca="1" si="941"/>
        <v>3.0198240382853757E-5</v>
      </c>
      <c r="CO441" s="223">
        <f t="shared" ca="1" si="942"/>
        <v>-2.6357008685275022E-4</v>
      </c>
      <c r="CP441" s="223">
        <f t="shared" ca="1" si="943"/>
        <v>1.7152957062830043E-4</v>
      </c>
      <c r="CQ441" s="223">
        <f t="shared" ca="1" si="944"/>
        <v>1.3228703717245847E-4</v>
      </c>
      <c r="CR441" s="223">
        <f t="shared" ca="1" si="945"/>
        <v>-2.7277768551342541E-4</v>
      </c>
      <c r="CS441" s="223">
        <f t="shared" ca="1" si="946"/>
        <v>7.6487964757310622E-5</v>
      </c>
      <c r="CT441" s="223">
        <f t="shared" ca="1" si="947"/>
        <v>2.1423633173752908E-4</v>
      </c>
      <c r="CU441" s="223">
        <f t="shared" ca="1" si="948"/>
        <v>-2.4045735429055712E-4</v>
      </c>
      <c r="CV441" s="223">
        <f t="shared" ca="1" si="949"/>
        <v>-3.0198240382852944E-5</v>
      </c>
      <c r="CW441" s="223">
        <f t="shared" ca="1" si="950"/>
        <v>2.6357008685275001E-4</v>
      </c>
      <c r="CX441" s="223">
        <f t="shared" ca="1" si="951"/>
        <v>-1.7152957062829499E-4</v>
      </c>
      <c r="CY441" s="223">
        <f t="shared" ca="1" si="952"/>
        <v>-1.322870371724578E-4</v>
      </c>
      <c r="CZ441" s="223">
        <f t="shared" ca="1" si="953"/>
        <v>2.7277768551342552E-4</v>
      </c>
      <c r="DA441" s="223">
        <f t="shared" ca="1" si="954"/>
        <v>-7.648796475731138E-5</v>
      </c>
      <c r="DB441" s="223">
        <f t="shared" ca="1" si="955"/>
        <v>-2.1423633173753344E-4</v>
      </c>
      <c r="DC441" s="223">
        <f t="shared" ca="1" si="956"/>
        <v>2.4045735429055752E-4</v>
      </c>
      <c r="DD441" s="223">
        <f t="shared" ca="1" si="957"/>
        <v>3.0198240382852144E-5</v>
      </c>
      <c r="DE441" s="223">
        <f t="shared" ca="1" si="958"/>
        <v>-2.6357008685274979E-4</v>
      </c>
      <c r="DF441" s="223">
        <f t="shared" ca="1" si="959"/>
        <v>1.7152957062829561E-4</v>
      </c>
      <c r="DG441" s="223">
        <f t="shared" ca="1" si="960"/>
        <v>1.3228703717245709E-4</v>
      </c>
      <c r="DH441" s="223">
        <f t="shared" ca="1" si="961"/>
        <v>-2.7277768551342563E-4</v>
      </c>
      <c r="DI441" s="223">
        <f t="shared" ca="1" si="962"/>
        <v>7.6487964757312153E-5</v>
      </c>
      <c r="DJ441" s="223">
        <f t="shared" ca="1" si="963"/>
        <v>2.1423633173753295E-4</v>
      </c>
      <c r="DK441" s="223">
        <f t="shared" ca="1" si="964"/>
        <v>-2.404573542905579E-4</v>
      </c>
      <c r="DL441" s="223">
        <f t="shared" ca="1" si="965"/>
        <v>-3.0198240382851344E-5</v>
      </c>
      <c r="DM441" s="223">
        <f t="shared" ca="1" si="966"/>
        <v>2.6357008685274952E-4</v>
      </c>
      <c r="DN441" s="223">
        <f t="shared" ca="1" si="967"/>
        <v>-1.7152957062829623E-4</v>
      </c>
      <c r="DO441" s="223">
        <f t="shared" ca="1" si="968"/>
        <v>-1.3228703717245633E-4</v>
      </c>
      <c r="DP441" s="223">
        <f t="shared" ca="1" si="969"/>
        <v>2.7277768551342568E-4</v>
      </c>
      <c r="DQ441" s="223">
        <f t="shared" ca="1" si="970"/>
        <v>-7.6487964757305458E-5</v>
      </c>
      <c r="DR441" s="223">
        <f t="shared" ca="1" si="971"/>
        <v>-2.1423633173753244E-4</v>
      </c>
      <c r="DS441" s="223">
        <f t="shared" ca="1" si="972"/>
        <v>2.4045735429055828E-4</v>
      </c>
      <c r="DT441" s="223">
        <f t="shared" ca="1" si="973"/>
        <v>3.0198240382850545E-5</v>
      </c>
      <c r="DU441" s="223">
        <f t="shared" ca="1" si="974"/>
        <v>-2.6357008685275147E-4</v>
      </c>
      <c r="DV441" s="223">
        <f t="shared" ca="1" si="975"/>
        <v>1.7152957062829686E-4</v>
      </c>
      <c r="DW441" s="223">
        <f t="shared" ca="1" si="976"/>
        <v>1.3228703717245563E-4</v>
      </c>
      <c r="DX441" s="223">
        <f t="shared" ca="1" si="977"/>
        <v>-2.7277768551342584E-4</v>
      </c>
      <c r="DY441" s="223">
        <f t="shared" ca="1" si="978"/>
        <v>7.6487964757306231E-5</v>
      </c>
      <c r="DZ441" s="223">
        <f t="shared" ca="1" si="979"/>
        <v>2.1423633173753192E-4</v>
      </c>
      <c r="EA441" s="223">
        <f t="shared" ca="1" si="980"/>
        <v>-2.4045735429055866E-4</v>
      </c>
      <c r="EB441" s="223">
        <f t="shared" ca="1" si="981"/>
        <v>-3.0198240382849718E-5</v>
      </c>
      <c r="EC441" s="223">
        <f t="shared" ca="1" si="982"/>
        <v>2.6357008685275125E-4</v>
      </c>
      <c r="ED441" s="223">
        <f t="shared" ca="1" si="983"/>
        <v>-1.7152957062829751E-4</v>
      </c>
      <c r="EE441" s="223">
        <f t="shared" ca="1" si="984"/>
        <v>-1.3228703717245495E-4</v>
      </c>
      <c r="EF441" s="223">
        <f t="shared" ca="1" si="985"/>
        <v>2.7277768551342503E-4</v>
      </c>
      <c r="EG441" s="223">
        <f t="shared" ca="1" si="986"/>
        <v>-7.6487964757307003E-5</v>
      </c>
      <c r="EH441" s="223">
        <f t="shared" ca="1" si="987"/>
        <v>-2.1423633173753631E-4</v>
      </c>
      <c r="EI441" s="223">
        <f t="shared" ca="1" si="988"/>
        <v>2.4045735429055904E-4</v>
      </c>
      <c r="EJ441" s="223">
        <f t="shared" ca="1" si="989"/>
        <v>3.0198240382856684E-5</v>
      </c>
      <c r="EK441" s="223">
        <f t="shared" ca="1" si="990"/>
        <v>-2.6357008685274887E-4</v>
      </c>
      <c r="EL441" s="223">
        <f t="shared" ca="1" si="991"/>
        <v>1.7152957062829813E-4</v>
      </c>
      <c r="EM441" s="223">
        <f t="shared" ca="1" si="992"/>
        <v>1.3228703717246108E-4</v>
      </c>
      <c r="EN441" s="223">
        <f t="shared" ca="1" si="993"/>
        <v>-2.7277768551342595E-4</v>
      </c>
      <c r="EO441" s="223">
        <f t="shared" ca="1" si="994"/>
        <v>7.6487964757307775E-5</v>
      </c>
      <c r="EP441" s="223">
        <f t="shared" ca="1" si="995"/>
        <v>2.142363317375358E-4</v>
      </c>
      <c r="EQ441" s="223">
        <f t="shared" ca="1" si="996"/>
        <v>-2.4045735429055942E-4</v>
      </c>
      <c r="ER441" s="223">
        <f t="shared" ca="1" si="997"/>
        <v>-3.0198240382855912E-5</v>
      </c>
      <c r="ES441" s="223">
        <f t="shared" ca="1" si="998"/>
        <v>2.635700868527486E-4</v>
      </c>
      <c r="ET441" s="223">
        <f t="shared" ca="1" si="999"/>
        <v>-1.7152957062829875E-4</v>
      </c>
      <c r="EU441" s="223">
        <f t="shared" ca="1" si="1000"/>
        <v>-1.3228703717246034E-4</v>
      </c>
      <c r="EV441" s="223">
        <f t="shared" ca="1" si="1001"/>
        <v>2.7277768551342606E-4</v>
      </c>
      <c r="EW441" s="223">
        <f t="shared" ca="1" si="1002"/>
        <v>-7.6487964757308548E-5</v>
      </c>
      <c r="EX441" s="223">
        <f t="shared" ca="1" si="1003"/>
        <v>-2.1423633173753528E-4</v>
      </c>
      <c r="EY441" s="223">
        <f t="shared" ca="1" si="1004"/>
        <v>2.4045735429055983E-4</v>
      </c>
      <c r="EZ441" s="223">
        <f t="shared" ca="1" si="1005"/>
        <v>3.0198240382855085E-5</v>
      </c>
      <c r="FA441" s="223">
        <f t="shared" ca="1" si="1006"/>
        <v>-2.6357008685275277E-4</v>
      </c>
      <c r="FB441" s="223">
        <f t="shared" ca="1" si="1007"/>
        <v>1.7152957062829938E-4</v>
      </c>
      <c r="FC441" s="223">
        <f t="shared" ca="1" si="1008"/>
        <v>1.3228703717245964E-4</v>
      </c>
      <c r="FD441" s="223">
        <f t="shared" ca="1" si="1009"/>
        <v>-2.7277768551342617E-4</v>
      </c>
      <c r="FE441" s="223">
        <f t="shared" ca="1" si="1010"/>
        <v>7.648796475730932E-5</v>
      </c>
      <c r="FF441" s="223">
        <f t="shared" ca="1" si="1011"/>
        <v>2.1423633173753479E-4</v>
      </c>
      <c r="FG441" s="223">
        <f t="shared" ca="1" si="1012"/>
        <v>-2.4045735429056023E-4</v>
      </c>
      <c r="FH441" s="223">
        <f t="shared" ca="1" si="1013"/>
        <v>-3.0198240382854258E-5</v>
      </c>
      <c r="FI441" s="223">
        <f t="shared" ca="1" si="1014"/>
        <v>2.635700868527525E-4</v>
      </c>
      <c r="FJ441" s="223">
        <f t="shared" ca="1" si="1015"/>
        <v>-1.715295706283E-4</v>
      </c>
      <c r="FK441" s="223">
        <f t="shared" ca="1" si="1016"/>
        <v>-1.3228703717245899E-4</v>
      </c>
      <c r="FL441" s="223">
        <f t="shared" ca="1" si="1017"/>
        <v>2.7277768551342454E-4</v>
      </c>
      <c r="FM441" s="223">
        <f t="shared" ca="1" si="1018"/>
        <v>-7.6487964757310093E-5</v>
      </c>
      <c r="FN441" s="223">
        <f t="shared" ca="1" si="1019"/>
        <v>-2.1423633173753428E-4</v>
      </c>
      <c r="FO441" s="223">
        <f t="shared" ca="1" si="1020"/>
        <v>2.4045735429056061E-4</v>
      </c>
      <c r="FP441" s="223">
        <f t="shared" ca="1" si="1021"/>
        <v>3.0198240382853499E-5</v>
      </c>
      <c r="FQ441" s="223">
        <f t="shared" ca="1" si="1022"/>
        <v>-2.6357008685275228E-4</v>
      </c>
      <c r="FR441" s="223">
        <f t="shared" ca="1" si="1023"/>
        <v>1.7152957062830065E-4</v>
      </c>
      <c r="FS441" s="223">
        <f t="shared" ca="1" si="1024"/>
        <v>1.3228703717245823E-4</v>
      </c>
      <c r="FT441" s="223">
        <f t="shared" ca="1" si="1025"/>
        <v>-2.727776855134246E-4</v>
      </c>
      <c r="FU441" s="223">
        <f t="shared" ca="1" si="1026"/>
        <v>7.6487964757310865E-5</v>
      </c>
      <c r="FV441" s="223">
        <f t="shared" ca="1" si="1027"/>
        <v>2.1423633173753379E-4</v>
      </c>
      <c r="FW441" s="223">
        <f t="shared" ca="1" si="1028"/>
        <v>-2.4045735429056099E-4</v>
      </c>
      <c r="FX441" s="223">
        <f t="shared" ca="1" si="1029"/>
        <v>-3.0198240382852686E-5</v>
      </c>
      <c r="FY441" s="223">
        <f t="shared" ca="1" si="1030"/>
        <v>2.6357008685275207E-4</v>
      </c>
      <c r="FZ441" s="223">
        <f t="shared" ca="1" si="1031"/>
        <v>-1.7152957062830127E-4</v>
      </c>
      <c r="GA441" s="223">
        <f t="shared" ca="1" si="1032"/>
        <v>-1.3228703717245752E-4</v>
      </c>
      <c r="GB441" s="223">
        <f t="shared" ca="1" si="1033"/>
        <v>2.7277768551342471E-4</v>
      </c>
      <c r="GC441" s="223">
        <f t="shared" ca="1" si="1034"/>
        <v>-7.6487964757311638E-5</v>
      </c>
      <c r="GD441" s="223">
        <f t="shared" ca="1" si="1035"/>
        <v>-2.1423633173753328E-4</v>
      </c>
      <c r="GE441" s="223">
        <f t="shared" ca="1" si="1036"/>
        <v>2.4045735429055386E-4</v>
      </c>
      <c r="GF441" s="223">
        <f t="shared" ca="1" si="1037"/>
        <v>3.0198240382851873E-5</v>
      </c>
      <c r="GG441" s="223">
        <f t="shared" ca="1" si="1038"/>
        <v>-2.6357008685275185E-4</v>
      </c>
      <c r="GH441" s="223">
        <f t="shared" ca="1" si="1039"/>
        <v>1.715295706283019E-4</v>
      </c>
      <c r="GI441" s="223">
        <f t="shared" ca="1" si="1040"/>
        <v>1.3228703717245682E-4</v>
      </c>
      <c r="GJ441" s="223">
        <f t="shared" ca="1" si="1041"/>
        <v>-2.7277768551342476E-4</v>
      </c>
      <c r="GK441" s="223">
        <f t="shared" ca="1" si="1042"/>
        <v>7.6487964757312438E-5</v>
      </c>
      <c r="GL441" s="223">
        <f t="shared" ca="1" si="1043"/>
        <v>2.1423633173753276E-4</v>
      </c>
      <c r="GM441" s="223">
        <f t="shared" ca="1" si="1044"/>
        <v>-2.4045735429055427E-4</v>
      </c>
      <c r="GN441" s="223">
        <f t="shared" ca="1" si="1045"/>
        <v>-3.0198240382851073E-5</v>
      </c>
      <c r="GO441" s="223">
        <f t="shared" ca="1" si="1046"/>
        <v>2.6357008685275163E-4</v>
      </c>
      <c r="GP441" s="223">
        <f t="shared" ca="1" si="1047"/>
        <v>-1.7152957062829035E-4</v>
      </c>
      <c r="GQ441" s="223">
        <f t="shared" ca="1" si="1048"/>
        <v>-1.3228703717245612E-4</v>
      </c>
      <c r="GR441" s="223">
        <f t="shared" ca="1" si="1049"/>
        <v>2.7277768551342487E-4</v>
      </c>
      <c r="GS441" s="223">
        <f t="shared" ca="1" si="1050"/>
        <v>-7.648796475731321E-5</v>
      </c>
      <c r="GT441" s="223">
        <f t="shared" ca="1" si="1051"/>
        <v>-2.1423633173753227E-4</v>
      </c>
      <c r="GU441" s="223">
        <f t="shared" ca="1" si="1052"/>
        <v>2.4045735429055465E-4</v>
      </c>
      <c r="GV441" s="223">
        <f t="shared" ca="1" si="1053"/>
        <v>3.0198240382850301E-5</v>
      </c>
      <c r="GW441" s="223">
        <f t="shared" ca="1" si="1054"/>
        <v>-2.6357008685275142E-4</v>
      </c>
      <c r="GX441" s="223">
        <f t="shared" ca="1" si="1055"/>
        <v>1.7152957062829097E-4</v>
      </c>
      <c r="GY441" s="223">
        <f t="shared" ca="1" si="1056"/>
        <v>1.3228703717245541E-4</v>
      </c>
      <c r="GZ441" s="223">
        <f t="shared" ca="1" si="1057"/>
        <v>-2.7277768551342498E-4</v>
      </c>
      <c r="HA441" s="223">
        <f t="shared" ca="1" si="1058"/>
        <v>7.6487964757313983E-5</v>
      </c>
      <c r="HB441" s="223">
        <f t="shared" ca="1" si="1059"/>
        <v>2.1423633173753176E-4</v>
      </c>
      <c r="HC441" s="223">
        <f t="shared" ca="1" si="1060"/>
        <v>-2.4045735429055503E-4</v>
      </c>
      <c r="HD441" s="223">
        <f t="shared" ca="1" si="1061"/>
        <v>-3.0198240382849474E-5</v>
      </c>
      <c r="HE441" s="223">
        <f t="shared" ca="1" si="1062"/>
        <v>2.635700868527512E-4</v>
      </c>
      <c r="HF441" s="223">
        <f t="shared" ca="1" si="1063"/>
        <v>-1.7152957062829162E-4</v>
      </c>
      <c r="HG441" s="223">
        <f t="shared" ca="1" si="1064"/>
        <v>-1.3228703717245471E-4</v>
      </c>
      <c r="HH441" s="223">
        <f t="shared" ca="1" si="1065"/>
        <v>2.7277768551342509E-4</v>
      </c>
      <c r="HI441" s="223">
        <f t="shared" ca="1" si="1066"/>
        <v>-7.648796475729978E-5</v>
      </c>
      <c r="HJ441" s="223">
        <f t="shared" ca="1" si="1067"/>
        <v>-2.1423633173753127E-4</v>
      </c>
      <c r="HK441" s="223">
        <f t="shared" ca="1" si="1068"/>
        <v>2.4045735429055544E-4</v>
      </c>
      <c r="HL441" s="223">
        <f t="shared" ca="1" si="1069"/>
        <v>3.0198240382848648E-5</v>
      </c>
      <c r="HM441" s="223">
        <f t="shared" ca="1" si="1070"/>
        <v>-2.6357008685275093E-4</v>
      </c>
      <c r="HN441" s="223">
        <f t="shared" ca="1" si="1071"/>
        <v>1.7152957062829225E-4</v>
      </c>
      <c r="HO441" s="223">
        <f t="shared" ca="1" si="1072"/>
        <v>1.32287037172454E-4</v>
      </c>
      <c r="HP441" s="223">
        <f t="shared" ca="1" si="1073"/>
        <v>-2.7277768551342514E-4</v>
      </c>
      <c r="HQ441" s="223">
        <f t="shared" ca="1" si="1074"/>
        <v>7.6487964757300552E-5</v>
      </c>
      <c r="HR441" s="223">
        <f t="shared" ca="1" si="1075"/>
        <v>2.1423633173753076E-4</v>
      </c>
      <c r="HS441" s="223">
        <f t="shared" ca="1" si="1076"/>
        <v>-2.4045735429055584E-4</v>
      </c>
      <c r="HT441" s="223">
        <f t="shared" ca="1" si="1077"/>
        <v>-3.0198240382847861E-5</v>
      </c>
      <c r="HU441" s="223">
        <f t="shared" ca="1" si="1078"/>
        <v>2.6357008685275071E-4</v>
      </c>
      <c r="HV441" s="223">
        <f t="shared" ca="1" si="1079"/>
        <v>-1.7152957062829287E-4</v>
      </c>
      <c r="HW441" s="223">
        <f t="shared" ca="1" si="1080"/>
        <v>-1.322870371724533E-4</v>
      </c>
      <c r="HX441" s="223">
        <f t="shared" ca="1" si="1081"/>
        <v>2.7277768551342519E-4</v>
      </c>
      <c r="HY441" s="223">
        <f t="shared" ca="1" si="1082"/>
        <v>-7.6487964757301324E-5</v>
      </c>
      <c r="HZ441" s="223">
        <f t="shared" ca="1" si="1083"/>
        <v>-2.1423633173753024E-4</v>
      </c>
      <c r="IA441" s="223">
        <f t="shared" ca="1" si="1084"/>
        <v>2.4045735429055619E-4</v>
      </c>
      <c r="IB441" s="223">
        <f t="shared" ca="1" si="1085"/>
        <v>3.0198240382862593E-5</v>
      </c>
      <c r="IC441" s="223">
        <f t="shared" ca="1" si="1086"/>
        <v>-2.635700868527505E-4</v>
      </c>
      <c r="ID441" s="223">
        <f t="shared" ca="1" si="1087"/>
        <v>1.715295706282935E-4</v>
      </c>
      <c r="IE441" s="223">
        <f t="shared" ca="1" si="1088"/>
        <v>1.3228703717245232E-4</v>
      </c>
      <c r="IF441" s="223">
        <f t="shared" ca="1" si="1089"/>
        <v>-2.727776855134253E-4</v>
      </c>
      <c r="IG441" s="223">
        <f t="shared" ca="1" si="1090"/>
        <v>7.6487964757302097E-5</v>
      </c>
      <c r="IH441" s="223">
        <f t="shared" ca="1" si="1091"/>
        <v>2.1423633173752975E-4</v>
      </c>
      <c r="II441" s="223">
        <f t="shared" ca="1" si="1092"/>
        <v>-2.404573542905566E-4</v>
      </c>
      <c r="IJ441" s="223">
        <f t="shared" ca="1" si="1093"/>
        <v>-3.0198240382861766E-5</v>
      </c>
      <c r="IK441" s="223">
        <f t="shared" ca="1" si="1094"/>
        <v>2.6357008685275028E-4</v>
      </c>
      <c r="IL441" s="223">
        <f t="shared" ca="1" si="1095"/>
        <v>-1.7152957062829415E-4</v>
      </c>
      <c r="IM441" s="223">
        <f t="shared" ca="1" si="1096"/>
        <v>-1.3228703717246555E-4</v>
      </c>
      <c r="IN441" s="223">
        <f t="shared" ca="1" si="1097"/>
        <v>2.7277768551342541E-4</v>
      </c>
      <c r="IO441" s="223">
        <f t="shared" ca="1" si="1098"/>
        <v>-7.6487964757302869E-5</v>
      </c>
      <c r="IP441" s="223">
        <f t="shared" ca="1" si="1099"/>
        <v>-2.1423633173752924E-4</v>
      </c>
      <c r="IQ441" s="223">
        <f t="shared" ca="1" si="1100"/>
        <v>2.4045735429055698E-4</v>
      </c>
      <c r="IR441" s="223">
        <f t="shared" ca="1" si="1101"/>
        <v>3.0198240382860953E-5</v>
      </c>
      <c r="IS441" s="223">
        <f t="shared" ca="1" si="1102"/>
        <v>-2.6357008685275006E-4</v>
      </c>
      <c r="IT441" s="223">
        <f t="shared" ca="1" si="1103"/>
        <v>1.7152957062829477E-4</v>
      </c>
      <c r="IU441" s="223">
        <f t="shared" ca="1" si="1104"/>
        <v>1.3228703717246484E-4</v>
      </c>
      <c r="IV441" s="223">
        <f t="shared" ca="1" si="1105"/>
        <v>-2.7277768551342546E-4</v>
      </c>
      <c r="IW441" s="223">
        <f t="shared" ca="1" si="1106"/>
        <v>7.6487964757303642E-5</v>
      </c>
      <c r="IX441" s="223">
        <f t="shared" ca="1" si="1107"/>
        <v>2.1423633173752872E-4</v>
      </c>
      <c r="IY441" s="223">
        <f t="shared" ca="1" si="1108"/>
        <v>-2.4045735429055736E-4</v>
      </c>
      <c r="IZ441" s="223">
        <f t="shared" ca="1" si="1109"/>
        <v>-3.0198240382860181E-5</v>
      </c>
      <c r="JA441" s="223">
        <f t="shared" ca="1" si="1110"/>
        <v>2.6357008685274984E-4</v>
      </c>
      <c r="JB441" s="223">
        <f t="shared" ca="1" si="1111"/>
        <v>-1.7152957062829539E-4</v>
      </c>
    </row>
    <row r="442" spans="2:262">
      <c r="B442" s="230">
        <v>81</v>
      </c>
      <c r="C442" s="229">
        <f t="shared" si="1112"/>
        <v>1.582031250000001E-3</v>
      </c>
      <c r="D442" s="226">
        <f t="shared" ca="1" si="855"/>
        <v>49.84171176872956</v>
      </c>
      <c r="E442" s="225">
        <f ca="1">CI361</f>
        <v>-0.1582882312704432</v>
      </c>
      <c r="F442" s="224">
        <v>81</v>
      </c>
      <c r="G442" s="223">
        <f t="shared" ca="1" si="856"/>
        <v>-9.5389513431083548E-6</v>
      </c>
      <c r="H442" s="223">
        <f t="shared" ca="1" si="857"/>
        <v>-2.1264065341922216E-5</v>
      </c>
      <c r="I442" s="223">
        <f t="shared" ca="1" si="858"/>
        <v>2.6773106903605403E-5</v>
      </c>
      <c r="J442" s="223">
        <f t="shared" ca="1" si="859"/>
        <v>-4.3507270130400716E-7</v>
      </c>
      <c r="K442" s="223">
        <f t="shared" ca="1" si="860"/>
        <v>-2.6420488037277127E-5</v>
      </c>
      <c r="L442" s="223">
        <f t="shared" ca="1" si="861"/>
        <v>2.1848419279062608E-5</v>
      </c>
      <c r="M442" s="223">
        <f t="shared" ca="1" si="862"/>
        <v>8.7127237621185601E-6</v>
      </c>
      <c r="N442" s="223">
        <f t="shared" ca="1" si="863"/>
        <v>-2.8909930530909448E-5</v>
      </c>
      <c r="O442" s="223">
        <f t="shared" ca="1" si="864"/>
        <v>1.471827271015885E-5</v>
      </c>
      <c r="P442" s="223">
        <f t="shared" ca="1" si="865"/>
        <v>1.6981026185012355E-5</v>
      </c>
      <c r="Q442" s="223">
        <f t="shared" ca="1" si="866"/>
        <v>-2.8481099438893921E-5</v>
      </c>
      <c r="R442" s="223">
        <f t="shared" ca="1" si="867"/>
        <v>6.1024101368360195E-6</v>
      </c>
      <c r="S442" s="223">
        <f t="shared" ca="1" si="868"/>
        <v>2.3535202033996352E-5</v>
      </c>
      <c r="T442" s="223">
        <f t="shared" ca="1" si="869"/>
        <v>-2.5177282532095182E-5</v>
      </c>
      <c r="U442" s="223">
        <f t="shared" ca="1" si="870"/>
        <v>-3.1294519212341231E-6</v>
      </c>
      <c r="V442" s="223">
        <f t="shared" ca="1" si="871"/>
        <v>2.7713648949447887E-5</v>
      </c>
      <c r="W442" s="223">
        <f t="shared" ca="1" si="872"/>
        <v>-1.9331979111060463E-5</v>
      </c>
      <c r="X442" s="223">
        <f t="shared" ca="1" si="873"/>
        <v>-1.2045415714881656E-5</v>
      </c>
      <c r="Y442" s="223">
        <f t="shared" ca="1" si="874"/>
        <v>2.9094579295130365E-5</v>
      </c>
      <c r="Z442" s="223">
        <f t="shared" ca="1" si="875"/>
        <v>-1.1535235373080314E-5</v>
      </c>
      <c r="AA442" s="223">
        <f t="shared" ca="1" si="876"/>
        <v>-1.974547141524249E-5</v>
      </c>
      <c r="AB442" s="223">
        <f t="shared" ca="1" si="877"/>
        <v>2.7538596937002022E-5</v>
      </c>
      <c r="AC442" s="223">
        <f t="shared" ca="1" si="878"/>
        <v>-2.5740830019664829E-6</v>
      </c>
      <c r="AD442" s="223">
        <f t="shared" ca="1" si="879"/>
        <v>-2.5452347380852395E-5</v>
      </c>
      <c r="AE442" s="223">
        <f t="shared" ca="1" si="880"/>
        <v>2.3202768396222666E-5</v>
      </c>
      <c r="AF442" s="223">
        <f t="shared" ca="1" si="881"/>
        <v>6.6469066739749178E-6</v>
      </c>
      <c r="AG442" s="223">
        <f t="shared" ca="1" si="882"/>
        <v>-2.8589970785483007E-5</v>
      </c>
      <c r="AH442" s="223">
        <f t="shared" ca="1" si="883"/>
        <v>1.6524767982971846E-5</v>
      </c>
      <c r="AI442" s="223">
        <f t="shared" ca="1" si="884"/>
        <v>1.5196933403388899E-5</v>
      </c>
      <c r="AJ442" s="223">
        <f t="shared" ca="1" si="885"/>
        <v>-2.884161850544304E-5</v>
      </c>
      <c r="AK442" s="223">
        <f t="shared" ca="1" si="886"/>
        <v>8.1786973589637965E-6</v>
      </c>
      <c r="AL442" s="223">
        <f t="shared" ca="1" si="887"/>
        <v>2.221292637625171E-5</v>
      </c>
      <c r="AM442" s="223">
        <f t="shared" ca="1" si="888"/>
        <v>-2.6181888304180507E-5</v>
      </c>
      <c r="AN442" s="223">
        <f t="shared" ca="1" si="889"/>
        <v>-9.9296073721552588E-7</v>
      </c>
      <c r="AO442" s="223">
        <f t="shared" ca="1" si="890"/>
        <v>2.6986665731989845E-5</v>
      </c>
      <c r="AP442" s="223">
        <f t="shared" ca="1" si="891"/>
        <v>-2.0879263026474259E-5</v>
      </c>
      <c r="AQ442" s="223">
        <f t="shared" ca="1" si="892"/>
        <v>-1.0064385763381541E-5</v>
      </c>
      <c r="AR442" s="223">
        <f t="shared" ca="1" si="893"/>
        <v>2.9036272849285857E-5</v>
      </c>
      <c r="AS442" s="223">
        <f t="shared" ca="1" si="894"/>
        <v>-1.3469008963122653E-5</v>
      </c>
      <c r="AT442" s="223">
        <f t="shared" ca="1" si="895"/>
        <v>-1.811987506816434E-5</v>
      </c>
      <c r="AU442" s="223">
        <f t="shared" ca="1" si="896"/>
        <v>2.8154852927580962E-5</v>
      </c>
      <c r="AV442" s="223">
        <f t="shared" ca="1" si="897"/>
        <v>-4.69914412381606E-6</v>
      </c>
      <c r="AW442" s="223">
        <f t="shared" ca="1" si="898"/>
        <v>-2.4346278248712906E-5</v>
      </c>
      <c r="AX442" s="223">
        <f t="shared" ca="1" si="899"/>
        <v>2.4431379701094917E-5</v>
      </c>
      <c r="AY442" s="223">
        <f t="shared" ca="1" si="900"/>
        <v>4.5450694226596017E-6</v>
      </c>
      <c r="AZ442" s="223">
        <f t="shared" ca="1" si="901"/>
        <v>-2.8115079511260061E-5</v>
      </c>
      <c r="BA442" s="223">
        <f t="shared" ca="1" si="902"/>
        <v>1.8241714106335778E-5</v>
      </c>
      <c r="BB442" s="223">
        <f t="shared" ca="1" si="903"/>
        <v>1.3330487122950093E-5</v>
      </c>
      <c r="BC442" s="223">
        <f t="shared" ca="1" si="904"/>
        <v>-2.9045842342397786E-5</v>
      </c>
      <c r="BD442" s="223">
        <f t="shared" ca="1" si="905"/>
        <v>1.0210663511479787E-5</v>
      </c>
      <c r="BE442" s="223">
        <f t="shared" ca="1" si="906"/>
        <v>2.0770276945888114E-5</v>
      </c>
      <c r="BF442" s="223">
        <f t="shared" ca="1" si="907"/>
        <v>-2.7044612155078276E-5</v>
      </c>
      <c r="BG442" s="223">
        <f t="shared" ca="1" si="908"/>
        <v>1.1489113870704524E-6</v>
      </c>
      <c r="BH442" s="223">
        <f t="shared" ca="1" si="909"/>
        <v>2.6113439434734835E-5</v>
      </c>
      <c r="BI442" s="223">
        <f t="shared" ca="1" si="910"/>
        <v>-2.231340040651358E-5</v>
      </c>
      <c r="BJ442" s="223">
        <f t="shared" ca="1" si="911"/>
        <v>-8.0288160334245288E-6</v>
      </c>
      <c r="BK442" s="223">
        <f t="shared" ca="1" si="912"/>
        <v>2.8820616325092364E-5</v>
      </c>
      <c r="BL442" s="223">
        <f t="shared" ca="1" si="913"/>
        <v>-1.5329792826603432E-5</v>
      </c>
      <c r="BM442" s="223">
        <f t="shared" ca="1" si="914"/>
        <v>-1.6396085548138049E-5</v>
      </c>
      <c r="BN442" s="223">
        <f t="shared" ca="1" si="915"/>
        <v>2.8618535330735039E-5</v>
      </c>
      <c r="BO442" s="223">
        <f t="shared" ca="1" si="916"/>
        <v>-6.798740176512321E-6</v>
      </c>
      <c r="BP442" s="223">
        <f t="shared" ca="1" si="917"/>
        <v>-2.3108274525318351E-5</v>
      </c>
      <c r="BQ442" s="223">
        <f t="shared" ca="1" si="918"/>
        <v>2.5527595242568426E-5</v>
      </c>
      <c r="BR442" s="223">
        <f t="shared" ca="1" si="919"/>
        <v>2.4186020463463785E-6</v>
      </c>
      <c r="BS442" s="223">
        <f t="shared" ca="1" si="920"/>
        <v>-2.7487830185201531E-5</v>
      </c>
      <c r="BT442" s="223">
        <f t="shared" ca="1" si="921"/>
        <v>1.9859806800447601E-5</v>
      </c>
      <c r="BU442" s="223">
        <f t="shared" ca="1" si="922"/>
        <v>1.1391801777804447E-5</v>
      </c>
      <c r="BV442" s="223">
        <f t="shared" ca="1" si="923"/>
        <v>-2.909266424309121E-5</v>
      </c>
      <c r="BW442" s="223">
        <f t="shared" ca="1" si="924"/>
        <v>1.2187297193748623E-5</v>
      </c>
      <c r="BX442" s="223">
        <f t="shared" ca="1" si="925"/>
        <v>1.9215071585163265E-5</v>
      </c>
      <c r="BY442" s="223">
        <f t="shared" ca="1" si="926"/>
        <v>-2.776077890949149E-5</v>
      </c>
      <c r="BZ442" s="223">
        <f t="shared" ca="1" si="927"/>
        <v>3.2845574610052046E-6</v>
      </c>
      <c r="CA442" s="223">
        <f t="shared" ca="1" si="928"/>
        <v>2.5098702146646228E-5</v>
      </c>
      <c r="CB442" s="223">
        <f t="shared" ca="1" si="929"/>
        <v>-2.362661953645857E-5</v>
      </c>
      <c r="CC442" s="223">
        <f t="shared" ca="1" si="930"/>
        <v>-5.9497374537447277E-6</v>
      </c>
      <c r="CD442" s="223">
        <f t="shared" ca="1" si="931"/>
        <v>2.8448778383939439E-5</v>
      </c>
      <c r="CE442" s="223">
        <f t="shared" ca="1" si="932"/>
        <v>-1.7107503214543796E-5</v>
      </c>
      <c r="CF442" s="223">
        <f t="shared" ca="1" si="933"/>
        <v>-1.4583444219926937E-5</v>
      </c>
      <c r="CG442" s="223">
        <f t="shared" ca="1" si="934"/>
        <v>2.892713141134702E-5</v>
      </c>
      <c r="CH442" s="223">
        <f t="shared" ca="1" si="935"/>
        <v>-8.8614932671314104E-6</v>
      </c>
      <c r="CI442" s="223">
        <f t="shared" ca="1" si="936"/>
        <v>-2.1745045060109679E-5</v>
      </c>
      <c r="CJ442" s="223">
        <f t="shared" ca="1" si="937"/>
        <v>2.6485474533644707E-5</v>
      </c>
      <c r="CK442" s="223">
        <f t="shared" ca="1" si="938"/>
        <v>2.7902805598957633E-7</v>
      </c>
      <c r="CL442" s="223">
        <f t="shared" ca="1" si="939"/>
        <v>-2.6711621925751654E-5</v>
      </c>
      <c r="CM442" s="223">
        <f t="shared" ca="1" si="940"/>
        <v>2.1370277480802418E-5</v>
      </c>
      <c r="CN442" s="223">
        <f t="shared" ca="1" si="941"/>
        <v>9.3913832718085831E-6</v>
      </c>
      <c r="CO442" s="223">
        <f t="shared" ca="1" si="942"/>
        <v>-2.8981830475586729E-5</v>
      </c>
      <c r="CP442" s="223">
        <f t="shared" ca="1" si="943"/>
        <v>1.4097886856584448E-5</v>
      </c>
      <c r="CQ442" s="223">
        <f t="shared" ca="1" si="944"/>
        <v>1.7555738086674262E-5</v>
      </c>
      <c r="CR442" s="223">
        <f t="shared" ca="1" si="945"/>
        <v>-2.8326507597727684E-5</v>
      </c>
      <c r="CS442" s="223">
        <f t="shared" ca="1" si="946"/>
        <v>5.4024042334765193E-6</v>
      </c>
      <c r="CT442" s="223">
        <f t="shared" ca="1" si="947"/>
        <v>2.3947952817007439E-5</v>
      </c>
      <c r="CU442" s="223">
        <f t="shared" ca="1" si="948"/>
        <v>-2.4811803968063523E-5</v>
      </c>
      <c r="CV442" s="223">
        <f t="shared" ca="1" si="949"/>
        <v>-3.8384167313030601E-6</v>
      </c>
      <c r="CW442" s="223">
        <f t="shared" ca="1" si="950"/>
        <v>2.7922774047847474E-5</v>
      </c>
      <c r="CX442" s="223">
        <f t="shared" ca="1" si="951"/>
        <v>-1.879250656032564E-5</v>
      </c>
      <c r="CY442" s="223">
        <f t="shared" ca="1" si="952"/>
        <v>-1.2691773943939875E-5</v>
      </c>
      <c r="CZ442" s="223">
        <f t="shared" ca="1" si="953"/>
        <v>2.9078968860518518E-5</v>
      </c>
      <c r="DA442" s="223">
        <f t="shared" ca="1" si="954"/>
        <v>-1.0876225157953319E-5</v>
      </c>
      <c r="DB442" s="223">
        <f t="shared" ca="1" si="955"/>
        <v>-2.0263977311672337E-5</v>
      </c>
      <c r="DC442" s="223">
        <f t="shared" ca="1" si="956"/>
        <v>2.7299826743451965E-5</v>
      </c>
      <c r="DD442" s="223">
        <f t="shared" ca="1" si="957"/>
        <v>-1.8620580115775297E-6</v>
      </c>
      <c r="DE442" s="223">
        <f t="shared" ca="1" si="958"/>
        <v>-2.5790661072721587E-5</v>
      </c>
      <c r="DF442" s="223">
        <f t="shared" ca="1" si="959"/>
        <v>2.2764940775911923E-5</v>
      </c>
      <c r="DG442" s="223">
        <f t="shared" ca="1" si="960"/>
        <v>7.3400720461687331E-6</v>
      </c>
      <c r="DH442" s="223">
        <f t="shared" ca="1" si="961"/>
        <v>-2.8713941657673292E-5</v>
      </c>
      <c r="DI442" s="223">
        <f t="shared" ca="1" si="962"/>
        <v>1.5932078849067333E-5</v>
      </c>
      <c r="DJ442" s="223">
        <f t="shared" ca="1" si="963"/>
        <v>1.580126852241911E-5</v>
      </c>
      <c r="DK442" s="223">
        <f t="shared" ca="1" si="964"/>
        <v>-2.8738732487008817E-5</v>
      </c>
      <c r="DL442" s="223">
        <f t="shared" ca="1" si="965"/>
        <v>7.4909749093273624E-6</v>
      </c>
      <c r="DM442" s="223">
        <f t="shared" ca="1" si="966"/>
        <v>2.2667427456139896E-5</v>
      </c>
      <c r="DN442" s="223">
        <f t="shared" ca="1" si="967"/>
        <v>-2.5862531084205822E-5</v>
      </c>
      <c r="DO442" s="223">
        <f t="shared" ca="1" si="968"/>
        <v>-1.706295296023168E-6</v>
      </c>
      <c r="DP442" s="223">
        <f t="shared" ca="1" si="969"/>
        <v>2.7245453779887734E-5</v>
      </c>
      <c r="DQ442" s="223">
        <f t="shared" ca="1" si="970"/>
        <v>-2.037567168482447E-5</v>
      </c>
      <c r="DR442" s="223">
        <f t="shared" ca="1" si="971"/>
        <v>-1.0731325845302818E-5</v>
      </c>
      <c r="DS442" s="223">
        <f t="shared" ca="1" si="972"/>
        <v>2.9073224857956833E-5</v>
      </c>
      <c r="DT442" s="223">
        <f t="shared" ca="1" si="973"/>
        <v>-1.2832017842299627E-5</v>
      </c>
      <c r="DU442" s="223">
        <f t="shared" ca="1" si="974"/>
        <v>-1.867309731445895E-5</v>
      </c>
      <c r="DV442" s="223">
        <f t="shared" ca="1" si="975"/>
        <v>2.7966238826808271E-5</v>
      </c>
      <c r="DW442" s="223">
        <f t="shared" ca="1" si="976"/>
        <v>-3.9930534254471384E-6</v>
      </c>
      <c r="DX442" s="223">
        <f t="shared" ca="1" si="977"/>
        <v>-2.4729938392767652E-5</v>
      </c>
      <c r="DY442" s="223">
        <f t="shared" ca="1" si="978"/>
        <v>2.4036238884542168E-5</v>
      </c>
      <c r="DZ442" s="223">
        <f t="shared" ca="1" si="979"/>
        <v>5.2489843341484309E-6</v>
      </c>
      <c r="EA442" s="223">
        <f t="shared" ca="1" si="980"/>
        <v>-2.8290449502065773E-5</v>
      </c>
      <c r="EB442" s="223">
        <f t="shared" ca="1" si="981"/>
        <v>1.7679933525870058E-5</v>
      </c>
      <c r="EC442" s="223">
        <f t="shared" ca="1" si="982"/>
        <v>1.3961170514976996E-5</v>
      </c>
      <c r="ED442" s="223">
        <f t="shared" ca="1" si="983"/>
        <v>-2.8995219694943948E-5</v>
      </c>
      <c r="EE442" s="223">
        <f t="shared" ca="1" si="984"/>
        <v>9.5389513431076789E-6</v>
      </c>
      <c r="EF442" s="223">
        <f t="shared" ca="1" si="985"/>
        <v>2.1264065341922785E-5</v>
      </c>
      <c r="EG442" s="223">
        <f t="shared" ca="1" si="986"/>
        <v>-2.6773106903605023E-5</v>
      </c>
      <c r="EH442" s="223">
        <f t="shared" ca="1" si="987"/>
        <v>4.3507270130294329E-7</v>
      </c>
      <c r="EI442" s="223">
        <f t="shared" ca="1" si="988"/>
        <v>2.6420488037277614E-5</v>
      </c>
      <c r="EJ442" s="223">
        <f t="shared" ca="1" si="989"/>
        <v>-2.1848419279061734E-5</v>
      </c>
      <c r="EK442" s="223">
        <f t="shared" ca="1" si="990"/>
        <v>-8.7127237621199204E-6</v>
      </c>
      <c r="EL442" s="223">
        <f t="shared" ca="1" si="991"/>
        <v>2.8909930530909434E-5</v>
      </c>
      <c r="EM442" s="223">
        <f t="shared" ca="1" si="992"/>
        <v>-1.4718272710158865E-5</v>
      </c>
      <c r="EN442" s="223">
        <f t="shared" ca="1" si="993"/>
        <v>-1.6981026185012423E-5</v>
      </c>
      <c r="EO442" s="223">
        <f t="shared" ca="1" si="994"/>
        <v>2.8481099438893887E-5</v>
      </c>
      <c r="EP442" s="223">
        <f t="shared" ca="1" si="995"/>
        <v>-6.1024101368356384E-6</v>
      </c>
      <c r="EQ442" s="223">
        <f t="shared" ca="1" si="996"/>
        <v>-2.3535202033996643E-5</v>
      </c>
      <c r="ER442" s="223">
        <f t="shared" ca="1" si="997"/>
        <v>2.5177282532094877E-5</v>
      </c>
      <c r="ES442" s="223">
        <f t="shared" ca="1" si="998"/>
        <v>3.1294519212348211E-6</v>
      </c>
      <c r="ET442" s="223">
        <f t="shared" ca="1" si="999"/>
        <v>-2.7713648949448131E-5</v>
      </c>
      <c r="EU442" s="223">
        <f t="shared" ca="1" si="1000"/>
        <v>1.9331979111059707E-5</v>
      </c>
      <c r="EV442" s="223">
        <f t="shared" ca="1" si="1001"/>
        <v>1.2045415714882576E-5</v>
      </c>
      <c r="EW442" s="223">
        <f t="shared" ca="1" si="1002"/>
        <v>-2.9094579295130352E-5</v>
      </c>
      <c r="EX442" s="223">
        <f t="shared" ca="1" si="1003"/>
        <v>1.1535235373079194E-5</v>
      </c>
      <c r="EY442" s="223">
        <f t="shared" ca="1" si="1004"/>
        <v>1.974547141524354E-5</v>
      </c>
      <c r="EZ442" s="223">
        <f t="shared" ca="1" si="1005"/>
        <v>-2.7538596937002093E-5</v>
      </c>
      <c r="FA442" s="223">
        <f t="shared" ca="1" si="1006"/>
        <v>2.5740830019665041E-6</v>
      </c>
      <c r="FB442" s="223">
        <f t="shared" ca="1" si="1007"/>
        <v>2.545234738085248E-5</v>
      </c>
      <c r="FC442" s="223">
        <f t="shared" ca="1" si="1008"/>
        <v>-2.3202768396222555E-5</v>
      </c>
      <c r="FD442" s="223">
        <f t="shared" ca="1" si="1009"/>
        <v>-6.6469066739752998E-6</v>
      </c>
      <c r="FE442" s="223">
        <f t="shared" ca="1" si="1010"/>
        <v>2.8589970785483078E-5</v>
      </c>
      <c r="FF442" s="223">
        <f t="shared" ca="1" si="1011"/>
        <v>-1.6524767982971355E-5</v>
      </c>
      <c r="FG442" s="223">
        <f t="shared" ca="1" si="1012"/>
        <v>-1.5196933403389411E-5</v>
      </c>
      <c r="FH442" s="223">
        <f t="shared" ca="1" si="1013"/>
        <v>2.8841618505442935E-5</v>
      </c>
      <c r="FI442" s="223">
        <f t="shared" ca="1" si="1014"/>
        <v>-8.178697358963024E-6</v>
      </c>
      <c r="FJ442" s="223">
        <f t="shared" ca="1" si="1015"/>
        <v>-2.2212926376252364E-5</v>
      </c>
      <c r="FK442" s="223">
        <f t="shared" ca="1" si="1016"/>
        <v>2.6181888304180063E-5</v>
      </c>
      <c r="FL442" s="223">
        <f t="shared" ca="1" si="1017"/>
        <v>9.9296073721695059E-7</v>
      </c>
      <c r="FM442" s="223">
        <f t="shared" ca="1" si="1018"/>
        <v>-2.698666573199038E-5</v>
      </c>
      <c r="FN442" s="223">
        <f t="shared" ca="1" si="1019"/>
        <v>2.0879263026474422E-5</v>
      </c>
      <c r="FO442" s="223">
        <f t="shared" ca="1" si="1020"/>
        <v>1.0064385763381327E-5</v>
      </c>
      <c r="FP442" s="223">
        <f t="shared" ca="1" si="1021"/>
        <v>-2.903627284928587E-5</v>
      </c>
      <c r="FQ442" s="223">
        <f t="shared" ca="1" si="1022"/>
        <v>1.3469008963122488E-5</v>
      </c>
      <c r="FR442" s="223">
        <f t="shared" ca="1" si="1023"/>
        <v>1.8119875068164489E-5</v>
      </c>
      <c r="FS442" s="223">
        <f t="shared" ca="1" si="1024"/>
        <v>-2.8154852927580816E-5</v>
      </c>
      <c r="FT442" s="223">
        <f t="shared" ca="1" si="1025"/>
        <v>4.6991441238154688E-6</v>
      </c>
      <c r="FU442" s="223">
        <f t="shared" ca="1" si="1026"/>
        <v>2.4346278248713235E-5</v>
      </c>
      <c r="FV442" s="223">
        <f t="shared" ca="1" si="1027"/>
        <v>-2.4431379701094595E-5</v>
      </c>
      <c r="FW442" s="223">
        <f t="shared" ca="1" si="1028"/>
        <v>-4.5450694226606011E-6</v>
      </c>
      <c r="FX442" s="223">
        <f t="shared" ca="1" si="1029"/>
        <v>2.8115079511260322E-5</v>
      </c>
      <c r="FY442" s="223">
        <f t="shared" ca="1" si="1030"/>
        <v>-1.8241714106334988E-5</v>
      </c>
      <c r="FZ442" s="223">
        <f t="shared" ca="1" si="1031"/>
        <v>-1.3330487122951364E-5</v>
      </c>
      <c r="GA442" s="223">
        <f t="shared" ca="1" si="1032"/>
        <v>2.9045842342397704E-5</v>
      </c>
      <c r="GB442" s="223">
        <f t="shared" ca="1" si="1033"/>
        <v>-1.0210663511480001E-5</v>
      </c>
      <c r="GC442" s="223">
        <f t="shared" ca="1" si="1034"/>
        <v>-2.0770276945887958E-5</v>
      </c>
      <c r="GD442" s="223">
        <f t="shared" ca="1" si="1035"/>
        <v>2.7044612155078212E-5</v>
      </c>
      <c r="GE442" s="223">
        <f t="shared" ca="1" si="1036"/>
        <v>-1.1489113870702673E-6</v>
      </c>
      <c r="GF442" s="223">
        <f t="shared" ca="1" si="1037"/>
        <v>-2.611343943473492E-5</v>
      </c>
      <c r="GG442" s="223">
        <f t="shared" ca="1" si="1038"/>
        <v>2.2313400406513465E-5</v>
      </c>
      <c r="GH442" s="223">
        <f t="shared" ca="1" si="1039"/>
        <v>8.0288160334251048E-6</v>
      </c>
      <c r="GI442" s="223">
        <f t="shared" ca="1" si="1040"/>
        <v>-2.8820616325092445E-5</v>
      </c>
      <c r="GJ442" s="223">
        <f t="shared" ca="1" si="1041"/>
        <v>1.5329792826602924E-5</v>
      </c>
      <c r="GK442" s="223">
        <f t="shared" ca="1" si="1042"/>
        <v>1.6396085548138886E-5</v>
      </c>
      <c r="GL442" s="223">
        <f t="shared" ca="1" si="1043"/>
        <v>-2.8618535330734852E-5</v>
      </c>
      <c r="GM442" s="223">
        <f t="shared" ca="1" si="1044"/>
        <v>6.798740176511335E-6</v>
      </c>
      <c r="GN442" s="223">
        <f t="shared" ca="1" si="1045"/>
        <v>2.3108274525318964E-5</v>
      </c>
      <c r="GO442" s="223">
        <f t="shared" ca="1" si="1046"/>
        <v>-2.5527595242567741E-5</v>
      </c>
      <c r="GP442" s="223">
        <f t="shared" ca="1" si="1047"/>
        <v>-2.4186020463461511E-6</v>
      </c>
      <c r="GQ442" s="223">
        <f t="shared" ca="1" si="1048"/>
        <v>2.748783018520146E-5</v>
      </c>
      <c r="GR442" s="223">
        <f t="shared" ca="1" si="1049"/>
        <v>-1.9859806800447767E-5</v>
      </c>
      <c r="GS442" s="223">
        <f t="shared" ca="1" si="1050"/>
        <v>-1.1391801777804237E-5</v>
      </c>
      <c r="GT442" s="223">
        <f t="shared" ca="1" si="1051"/>
        <v>2.9092664243091217E-5</v>
      </c>
      <c r="GU442" s="223">
        <f t="shared" ca="1" si="1052"/>
        <v>-1.218729719374808E-5</v>
      </c>
      <c r="GV442" s="223">
        <f t="shared" ca="1" si="1053"/>
        <v>-1.9215071585163715E-5</v>
      </c>
      <c r="GW442" s="223">
        <f t="shared" ca="1" si="1054"/>
        <v>2.7760778909491307E-5</v>
      </c>
      <c r="GX442" s="223">
        <f t="shared" ca="1" si="1055"/>
        <v>-3.2845574610046096E-6</v>
      </c>
      <c r="GY442" s="223">
        <f t="shared" ca="1" si="1056"/>
        <v>-2.5098702146646533E-5</v>
      </c>
      <c r="GZ442" s="223">
        <f t="shared" ca="1" si="1057"/>
        <v>2.3626619536458221E-5</v>
      </c>
      <c r="HA442" s="223">
        <f t="shared" ca="1" si="1058"/>
        <v>5.9497374537461236E-6</v>
      </c>
      <c r="HB442" s="223">
        <f t="shared" ca="1" si="1059"/>
        <v>-2.8448778383939738E-5</v>
      </c>
      <c r="HC442" s="223">
        <f t="shared" ca="1" si="1060"/>
        <v>1.7107503214542644E-5</v>
      </c>
      <c r="HD442" s="223">
        <f t="shared" ca="1" si="1061"/>
        <v>1.458344421992817E-5</v>
      </c>
      <c r="HE442" s="223">
        <f t="shared" ca="1" si="1062"/>
        <v>-2.8927131411347044E-5</v>
      </c>
      <c r="HF442" s="223">
        <f t="shared" ca="1" si="1063"/>
        <v>8.8614932671316272E-6</v>
      </c>
      <c r="HG442" s="223">
        <f t="shared" ca="1" si="1064"/>
        <v>2.1745045060109526E-5</v>
      </c>
      <c r="HH442" s="223">
        <f t="shared" ca="1" si="1065"/>
        <v>-2.648547453364446E-5</v>
      </c>
      <c r="HI442" s="223">
        <f t="shared" ca="1" si="1066"/>
        <v>-2.7902805599017518E-7</v>
      </c>
      <c r="HJ442" s="223">
        <f t="shared" ca="1" si="1067"/>
        <v>2.6711621925751891E-5</v>
      </c>
      <c r="HK442" s="223">
        <f t="shared" ca="1" si="1068"/>
        <v>-2.1370277480802008E-5</v>
      </c>
      <c r="HL442" s="223">
        <f t="shared" ca="1" si="1069"/>
        <v>-9.3913832718091506E-6</v>
      </c>
      <c r="HM442" s="223">
        <f t="shared" ca="1" si="1070"/>
        <v>2.8981830475586784E-5</v>
      </c>
      <c r="HN442" s="223">
        <f t="shared" ca="1" si="1071"/>
        <v>-1.4097886856583922E-5</v>
      </c>
      <c r="HO442" s="223">
        <f t="shared" ca="1" si="1072"/>
        <v>-1.7555738086675397E-5</v>
      </c>
      <c r="HP442" s="223">
        <f t="shared" ca="1" si="1073"/>
        <v>2.8326507597727363E-5</v>
      </c>
      <c r="HQ442" s="223">
        <f t="shared" ca="1" si="1074"/>
        <v>-5.4024042334751166E-6</v>
      </c>
      <c r="HR442" s="223">
        <f t="shared" ca="1" si="1075"/>
        <v>-2.3947952817008249E-5</v>
      </c>
      <c r="HS442" s="223">
        <f t="shared" ca="1" si="1076"/>
        <v>2.4811803968063642E-5</v>
      </c>
      <c r="HT442" s="223">
        <f t="shared" ca="1" si="1077"/>
        <v>3.8384167313028348E-6</v>
      </c>
      <c r="HU442" s="223">
        <f t="shared" ca="1" si="1078"/>
        <v>-2.7922774047847409E-5</v>
      </c>
      <c r="HV442" s="223">
        <f t="shared" ca="1" si="1079"/>
        <v>1.8792506560325183E-5</v>
      </c>
      <c r="HW442" s="223">
        <f t="shared" ca="1" si="1080"/>
        <v>1.2691773943940413E-5</v>
      </c>
      <c r="HX442" s="223">
        <f t="shared" ca="1" si="1081"/>
        <v>-2.9078968860518498E-5</v>
      </c>
      <c r="HY442" s="223">
        <f t="shared" ca="1" si="1082"/>
        <v>1.087622515795276E-5</v>
      </c>
      <c r="HZ442" s="223">
        <f t="shared" ca="1" si="1083"/>
        <v>2.0263977311672768E-5</v>
      </c>
      <c r="IA442" s="223">
        <f t="shared" ca="1" si="1084"/>
        <v>-2.7299826743451758E-5</v>
      </c>
      <c r="IB442" s="223">
        <f t="shared" ca="1" si="1085"/>
        <v>1.8620580115769321E-6</v>
      </c>
      <c r="IC442" s="223">
        <f t="shared" ca="1" si="1086"/>
        <v>2.5790661072721865E-5</v>
      </c>
      <c r="ID442" s="223">
        <f t="shared" ca="1" si="1087"/>
        <v>-2.2764940775911035E-5</v>
      </c>
      <c r="IE442" s="223">
        <f t="shared" ca="1" si="1088"/>
        <v>-5.8275203959024832E-6</v>
      </c>
      <c r="IF442" s="223">
        <f t="shared" ca="1" si="1089"/>
        <v>2.8713941657673523E-5</v>
      </c>
      <c r="IG442" s="223">
        <f t="shared" ca="1" si="1090"/>
        <v>-1.593207884906752E-5</v>
      </c>
      <c r="IH442" s="223">
        <f t="shared" ca="1" si="1091"/>
        <v>-1.5801268522418917E-5</v>
      </c>
      <c r="II442" s="223">
        <f t="shared" ca="1" si="1092"/>
        <v>2.8738732487008854E-5</v>
      </c>
      <c r="IJ442" s="223">
        <f t="shared" ca="1" si="1093"/>
        <v>-7.4909749093275827E-6</v>
      </c>
      <c r="IK442" s="223">
        <f t="shared" ca="1" si="1094"/>
        <v>-2.2667427456140273E-5</v>
      </c>
      <c r="IL442" s="223">
        <f t="shared" ca="1" si="1095"/>
        <v>2.5862531084205551E-5</v>
      </c>
      <c r="IM442" s="223">
        <f t="shared" ca="1" si="1096"/>
        <v>1.7062952960237656E-6</v>
      </c>
      <c r="IN442" s="223">
        <f t="shared" ca="1" si="1097"/>
        <v>-2.7245453779887944E-5</v>
      </c>
      <c r="IO442" s="223">
        <f t="shared" ca="1" si="1098"/>
        <v>2.0375671684824043E-5</v>
      </c>
      <c r="IP442" s="223">
        <f t="shared" ca="1" si="1099"/>
        <v>1.0731325845303376E-5</v>
      </c>
      <c r="IQ442" s="223">
        <f t="shared" ca="1" si="1100"/>
        <v>-2.9073224857956861E-5</v>
      </c>
      <c r="IR442" s="223">
        <f t="shared" ca="1" si="1101"/>
        <v>1.2832017842298352E-5</v>
      </c>
      <c r="IS442" s="223">
        <f t="shared" ca="1" si="1102"/>
        <v>1.8673097314460044E-5</v>
      </c>
      <c r="IT442" s="223">
        <f t="shared" ca="1" si="1103"/>
        <v>-2.7966238826807875E-5</v>
      </c>
      <c r="IU442" s="223">
        <f t="shared" ca="1" si="1104"/>
        <v>3.9930534254473637E-6</v>
      </c>
      <c r="IV442" s="223">
        <f t="shared" ca="1" si="1105"/>
        <v>2.472993839276753E-5</v>
      </c>
      <c r="IW442" s="223">
        <f t="shared" ca="1" si="1106"/>
        <v>-2.40362388845423E-5</v>
      </c>
      <c r="IX442" s="223">
        <f t="shared" ca="1" si="1107"/>
        <v>-5.2489843341482072E-6</v>
      </c>
      <c r="IY442" s="223">
        <f t="shared" ca="1" si="1108"/>
        <v>2.8290449502065915E-5</v>
      </c>
      <c r="IZ442" s="223">
        <f t="shared" ca="1" si="1109"/>
        <v>-1.767993352586958E-5</v>
      </c>
      <c r="JA442" s="223">
        <f t="shared" ca="1" si="1110"/>
        <v>-1.3961170514977523E-5</v>
      </c>
      <c r="JB442" s="223">
        <f t="shared" ca="1" si="1111"/>
        <v>2.8995219694943901E-5</v>
      </c>
    </row>
    <row r="443" spans="2:262">
      <c r="B443" s="230">
        <v>82</v>
      </c>
      <c r="C443" s="229">
        <f t="shared" si="1112"/>
        <v>1.601562500000001E-3</v>
      </c>
      <c r="D443" s="226">
        <f t="shared" ca="1" si="855"/>
        <v>49.843452200034868</v>
      </c>
      <c r="E443" s="225">
        <f ca="1">CJ361</f>
        <v>-0.15654779996513099</v>
      </c>
      <c r="F443" s="224">
        <v>82</v>
      </c>
      <c r="G443" s="223">
        <f t="shared" ca="1" si="856"/>
        <v>-8.1546767741821189E-5</v>
      </c>
      <c r="H443" s="223">
        <f t="shared" ca="1" si="857"/>
        <v>1.8549924131692534E-4</v>
      </c>
      <c r="I443" s="223">
        <f t="shared" ca="1" si="858"/>
        <v>-7.7075523163187552E-5</v>
      </c>
      <c r="J443" s="223">
        <f t="shared" ca="1" si="859"/>
        <v>-1.1959117630247624E-4</v>
      </c>
      <c r="K443" s="223">
        <f t="shared" ca="1" si="860"/>
        <v>1.7933915627807272E-4</v>
      </c>
      <c r="L443" s="223">
        <f t="shared" ca="1" si="861"/>
        <v>-3.3763563133882185E-5</v>
      </c>
      <c r="M443" s="223">
        <f t="shared" ca="1" si="862"/>
        <v>-1.5046758949758019E-4</v>
      </c>
      <c r="N443" s="223">
        <f t="shared" ca="1" si="863"/>
        <v>1.624299317056167E-4</v>
      </c>
      <c r="O443" s="223">
        <f t="shared" ca="1" si="864"/>
        <v>1.1572100245041885E-5</v>
      </c>
      <c r="P443" s="223">
        <f t="shared" ca="1" si="865"/>
        <v>-1.7232535250852338E-4</v>
      </c>
      <c r="Q443" s="223">
        <f t="shared" ca="1" si="866"/>
        <v>1.3578506413933428E-4</v>
      </c>
      <c r="R443" s="223">
        <f t="shared" ca="1" si="867"/>
        <v>5.6214160939463919E-5</v>
      </c>
      <c r="S443" s="223">
        <f t="shared" ca="1" si="868"/>
        <v>-1.8385436580448886E-4</v>
      </c>
      <c r="T443" s="223">
        <f t="shared" ca="1" si="869"/>
        <v>1.0100158015874318E-4</v>
      </c>
      <c r="U443" s="223">
        <f t="shared" ca="1" si="870"/>
        <v>9.748688572173346E-5</v>
      </c>
      <c r="V443" s="223">
        <f t="shared" ca="1" si="871"/>
        <v>-1.8436360922470941E-4</v>
      </c>
      <c r="W443" s="223">
        <f t="shared" ca="1" si="872"/>
        <v>6.0164314612695327E-5</v>
      </c>
      <c r="X443" s="223">
        <f t="shared" ca="1" si="873"/>
        <v>1.329164909139099E-4</v>
      </c>
      <c r="Y443" s="223">
        <f t="shared" ca="1" si="874"/>
        <v>-1.7382255999493938E-4</v>
      </c>
      <c r="Z443" s="223">
        <f t="shared" ca="1" si="875"/>
        <v>1.572095084394475E-5</v>
      </c>
      <c r="AA443" s="223">
        <f t="shared" ca="1" si="876"/>
        <v>1.6037941478114806E-4</v>
      </c>
      <c r="AB443" s="223">
        <f t="shared" ca="1" si="877"/>
        <v>-1.5286302218603978E-4</v>
      </c>
      <c r="AC443" s="223">
        <f t="shared" ca="1" si="878"/>
        <v>-2.9664687315573466E-5</v>
      </c>
      <c r="AD443" s="223">
        <f t="shared" ca="1" si="879"/>
        <v>1.7822959849961994E-4</v>
      </c>
      <c r="AE443" s="223">
        <f t="shared" ca="1" si="880"/>
        <v>-1.2274125796152033E-4</v>
      </c>
      <c r="AF443" s="223">
        <f t="shared" ca="1" si="881"/>
        <v>-7.3272298468643558E-5</v>
      </c>
      <c r="AG443" s="223">
        <f t="shared" ca="1" si="882"/>
        <v>1.8539714679674497E-4</v>
      </c>
      <c r="AH443" s="223">
        <f t="shared" ca="1" si="883"/>
        <v>-8.5262690372135935E-5</v>
      </c>
      <c r="AI443" s="223">
        <f t="shared" ca="1" si="884"/>
        <v>-1.124881517003936E-4</v>
      </c>
      <c r="AJ443" s="223">
        <f t="shared" ca="1" si="885"/>
        <v>1.8145245479225894E-4</v>
      </c>
      <c r="AK443" s="223">
        <f t="shared" ca="1" si="886"/>
        <v>-4.267369082332357E-5</v>
      </c>
      <c r="AL443" s="223">
        <f t="shared" ca="1" si="887"/>
        <v>-1.4496174705829691E-4</v>
      </c>
      <c r="AM443" s="223">
        <f t="shared" ca="1" si="888"/>
        <v>1.6663195743797725E-4</v>
      </c>
      <c r="AN443" s="223">
        <f t="shared" ca="1" si="889"/>
        <v>2.4730627965670879E-6</v>
      </c>
      <c r="AO443" s="223">
        <f t="shared" ca="1" si="890"/>
        <v>-1.6874669862806764E-4</v>
      </c>
      <c r="AP443" s="223">
        <f t="shared" ca="1" si="891"/>
        <v>1.4182395819938267E-4</v>
      </c>
      <c r="AQ443" s="223">
        <f t="shared" ca="1" si="892"/>
        <v>4.7471587230889085E-5</v>
      </c>
      <c r="AR443" s="223">
        <f t="shared" ca="1" si="893"/>
        <v>-1.8241739602695519E-4</v>
      </c>
      <c r="AS443" s="223">
        <f t="shared" ca="1" si="894"/>
        <v>1.0851538637234016E-4</v>
      </c>
      <c r="AT443" s="223">
        <f t="shared" ca="1" si="895"/>
        <v>8.9624783708857421E-5</v>
      </c>
      <c r="AU443" s="223">
        <f t="shared" ca="1" si="896"/>
        <v>-1.8515445191695859E-4</v>
      </c>
      <c r="AV443" s="223">
        <f t="shared" ca="1" si="897"/>
        <v>6.8702674267917888E-5</v>
      </c>
      <c r="AW443" s="223">
        <f t="shared" ca="1" si="898"/>
        <v>1.2640609528589907E-4</v>
      </c>
      <c r="AX443" s="223">
        <f t="shared" ca="1" si="899"/>
        <v>-1.7679381402815693E-4</v>
      </c>
      <c r="AY443" s="223">
        <f t="shared" ca="1" si="900"/>
        <v>2.477209606350955E-5</v>
      </c>
      <c r="AZ443" s="223">
        <f t="shared" ca="1" si="901"/>
        <v>1.5561094233436151E-4</v>
      </c>
      <c r="BA443" s="223">
        <f t="shared" ca="1" si="902"/>
        <v>-1.5783659804059346E-4</v>
      </c>
      <c r="BB443" s="223">
        <f t="shared" ca="1" si="903"/>
        <v>-2.0643259490434334E-5</v>
      </c>
      <c r="BC443" s="223">
        <f t="shared" ca="1" si="904"/>
        <v>1.7548885952086896E-4</v>
      </c>
      <c r="BD443" s="223">
        <f t="shared" ca="1" si="905"/>
        <v>-1.2941905196640536E-4</v>
      </c>
      <c r="BE443" s="223">
        <f t="shared" ca="1" si="906"/>
        <v>-6.4821309810559377E-5</v>
      </c>
      <c r="BF443" s="223">
        <f t="shared" ca="1" si="907"/>
        <v>1.8484841431105914E-4</v>
      </c>
      <c r="BG443" s="223">
        <f t="shared" ca="1" si="908"/>
        <v>-9.3244452291848848E-5</v>
      </c>
      <c r="BH443" s="223">
        <f t="shared" ca="1" si="909"/>
        <v>-1.0511413328806556E-4</v>
      </c>
      <c r="BI443" s="223">
        <f t="shared" ca="1" si="910"/>
        <v>1.8312861844949253E-4</v>
      </c>
      <c r="BJ443" s="223">
        <f t="shared" ca="1" si="911"/>
        <v>-5.1481013853796444E-5</v>
      </c>
      <c r="BK443" s="223">
        <f t="shared" ca="1" si="912"/>
        <v>-1.3910667907320151E-4</v>
      </c>
      <c r="BL443" s="223">
        <f t="shared" ca="1" si="913"/>
        <v>1.7043255218963395E-4</v>
      </c>
      <c r="BM443" s="223">
        <f t="shared" ca="1" si="914"/>
        <v>-6.6319324768013656E-6</v>
      </c>
      <c r="BN443" s="223">
        <f t="shared" ca="1" si="915"/>
        <v>-1.6476151917015075E-4</v>
      </c>
      <c r="BO443" s="223">
        <f t="shared" ca="1" si="916"/>
        <v>1.4752118592181891E-4</v>
      </c>
      <c r="BP443" s="223">
        <f t="shared" ca="1" si="917"/>
        <v>3.8614650310652557E-5</v>
      </c>
      <c r="BQ443" s="223">
        <f t="shared" ca="1" si="918"/>
        <v>-1.8054096676451626E-4</v>
      </c>
      <c r="BR443" s="223">
        <f t="shared" ca="1" si="919"/>
        <v>1.1576776951533933E-4</v>
      </c>
      <c r="BS443" s="223">
        <f t="shared" ca="1" si="920"/>
        <v>8.1546767741821663E-5</v>
      </c>
      <c r="BT443" s="223">
        <f t="shared" ca="1" si="921"/>
        <v>-1.8549924131692526E-4</v>
      </c>
      <c r="BU443" s="223">
        <f t="shared" ca="1" si="922"/>
        <v>7.7075523163186698E-5</v>
      </c>
      <c r="BV443" s="223">
        <f t="shared" ca="1" si="923"/>
        <v>1.1959117630247922E-4</v>
      </c>
      <c r="BW443" s="223">
        <f t="shared" ca="1" si="924"/>
        <v>-1.7933915627807234E-4</v>
      </c>
      <c r="BX443" s="223">
        <f t="shared" ca="1" si="925"/>
        <v>3.3763563133878025E-5</v>
      </c>
      <c r="BY443" s="223">
        <f t="shared" ca="1" si="926"/>
        <v>1.504675894975813E-4</v>
      </c>
      <c r="BZ443" s="223">
        <f t="shared" ca="1" si="927"/>
        <v>-1.6242993170561434E-4</v>
      </c>
      <c r="CA443" s="223">
        <f t="shared" ca="1" si="928"/>
        <v>-1.1572100245044135E-5</v>
      </c>
      <c r="CB443" s="223">
        <f t="shared" ca="1" si="929"/>
        <v>1.7232535250852541E-4</v>
      </c>
      <c r="CC443" s="223">
        <f t="shared" ca="1" si="930"/>
        <v>-1.3578506413933233E-4</v>
      </c>
      <c r="CD443" s="223">
        <f t="shared" ca="1" si="931"/>
        <v>-5.6214160939464176E-5</v>
      </c>
      <c r="CE443" s="223">
        <f t="shared" ca="1" si="932"/>
        <v>1.8385436580448933E-4</v>
      </c>
      <c r="CF443" s="223">
        <f t="shared" ca="1" si="933"/>
        <v>-1.0100158015874239E-4</v>
      </c>
      <c r="CG443" s="223">
        <f t="shared" ca="1" si="934"/>
        <v>-9.7486885721737037E-5</v>
      </c>
      <c r="CH443" s="223">
        <f t="shared" ca="1" si="935"/>
        <v>1.8436360922470925E-4</v>
      </c>
      <c r="CI443" s="223">
        <f t="shared" ca="1" si="936"/>
        <v>-6.0164314612691329E-5</v>
      </c>
      <c r="CJ443" s="223">
        <f t="shared" ca="1" si="937"/>
        <v>-1.3291649091391102E-4</v>
      </c>
      <c r="CK443" s="223">
        <f t="shared" ca="1" si="938"/>
        <v>1.7382255999493746E-4</v>
      </c>
      <c r="CL443" s="223">
        <f t="shared" ca="1" si="939"/>
        <v>-1.5720950843941877E-5</v>
      </c>
      <c r="CM443" s="223">
        <f t="shared" ca="1" si="940"/>
        <v>-1.6037941478115088E-4</v>
      </c>
      <c r="CN443" s="223">
        <f t="shared" ca="1" si="941"/>
        <v>1.5286302218603813E-4</v>
      </c>
      <c r="CO443" s="223">
        <f t="shared" ca="1" si="942"/>
        <v>2.9664687315573751E-5</v>
      </c>
      <c r="CP443" s="223">
        <f t="shared" ca="1" si="943"/>
        <v>-1.7822959849962076E-4</v>
      </c>
      <c r="CQ443" s="223">
        <f t="shared" ca="1" si="944"/>
        <v>1.2274125796151914E-4</v>
      </c>
      <c r="CR443" s="223">
        <f t="shared" ca="1" si="945"/>
        <v>7.3272298468647434E-5</v>
      </c>
      <c r="CS443" s="223">
        <f t="shared" ca="1" si="946"/>
        <v>-1.8539714679674502E-4</v>
      </c>
      <c r="CT443" s="223">
        <f t="shared" ca="1" si="947"/>
        <v>8.5262690372132194E-5</v>
      </c>
      <c r="CU443" s="223">
        <f t="shared" ca="1" si="948"/>
        <v>1.1248815170039487E-4</v>
      </c>
      <c r="CV443" s="223">
        <f t="shared" ca="1" si="949"/>
        <v>-1.8145245479225781E-4</v>
      </c>
      <c r="CW443" s="223">
        <f t="shared" ca="1" si="950"/>
        <v>4.2673690823320724E-5</v>
      </c>
      <c r="CX443" s="223">
        <f t="shared" ca="1" si="951"/>
        <v>1.4496174705830038E-4</v>
      </c>
      <c r="CY443" s="223">
        <f t="shared" ca="1" si="952"/>
        <v>-1.66631957437976E-4</v>
      </c>
      <c r="CZ443" s="223">
        <f t="shared" ca="1" si="953"/>
        <v>-2.4730627965673454E-6</v>
      </c>
      <c r="DA443" s="223">
        <f t="shared" ca="1" si="954"/>
        <v>1.6874669862806886E-4</v>
      </c>
      <c r="DB443" s="223">
        <f t="shared" ca="1" si="955"/>
        <v>-1.4182395819938251E-4</v>
      </c>
      <c r="DC443" s="223">
        <f t="shared" ca="1" si="956"/>
        <v>-4.747158723089189E-5</v>
      </c>
      <c r="DD443" s="223">
        <f t="shared" ca="1" si="957"/>
        <v>1.8241739602695571E-4</v>
      </c>
      <c r="DE443" s="223">
        <f t="shared" ca="1" si="958"/>
        <v>-1.0851538637233566E-4</v>
      </c>
      <c r="DF443" s="223">
        <f t="shared" ca="1" si="959"/>
        <v>-8.9624783708859955E-5</v>
      </c>
      <c r="DG443" s="223">
        <f t="shared" ca="1" si="960"/>
        <v>1.8515445191695826E-4</v>
      </c>
      <c r="DH443" s="223">
        <f t="shared" ca="1" si="961"/>
        <v>-6.8702674267915177E-5</v>
      </c>
      <c r="DI443" s="223">
        <f t="shared" ca="1" si="962"/>
        <v>-1.2640609528589926E-4</v>
      </c>
      <c r="DJ443" s="223">
        <f t="shared" ca="1" si="963"/>
        <v>1.7679381402815604E-4</v>
      </c>
      <c r="DK443" s="223">
        <f t="shared" ca="1" si="964"/>
        <v>-2.4772096063509279E-5</v>
      </c>
      <c r="DL443" s="223">
        <f t="shared" ca="1" si="965"/>
        <v>-1.5561094233436308E-4</v>
      </c>
      <c r="DM443" s="223">
        <f t="shared" ca="1" si="966"/>
        <v>1.5783659804059332E-4</v>
      </c>
      <c r="DN443" s="223">
        <f t="shared" ca="1" si="967"/>
        <v>2.064325949043722E-5</v>
      </c>
      <c r="DO443" s="223">
        <f t="shared" ca="1" si="968"/>
        <v>-1.7548885952086991E-4</v>
      </c>
      <c r="DP443" s="223">
        <f t="shared" ca="1" si="969"/>
        <v>1.2941905196640137E-4</v>
      </c>
      <c r="DQ443" s="223">
        <f t="shared" ca="1" si="970"/>
        <v>6.4821309810562114E-5</v>
      </c>
      <c r="DR443" s="223">
        <f t="shared" ca="1" si="971"/>
        <v>-1.848484143110596E-4</v>
      </c>
      <c r="DS443" s="223">
        <f t="shared" ca="1" si="972"/>
        <v>9.3244452291846327E-5</v>
      </c>
      <c r="DT443" s="223">
        <f t="shared" ca="1" si="973"/>
        <v>1.0511413328806578E-4</v>
      </c>
      <c r="DU443" s="223">
        <f t="shared" ca="1" si="974"/>
        <v>-1.8312861844949207E-4</v>
      </c>
      <c r="DV443" s="223">
        <f t="shared" ca="1" si="975"/>
        <v>5.1481013853796186E-5</v>
      </c>
      <c r="DW443" s="223">
        <f t="shared" ca="1" si="976"/>
        <v>1.3910667907320344E-4</v>
      </c>
      <c r="DX443" s="223">
        <f t="shared" ca="1" si="977"/>
        <v>-1.7043255218963382E-4</v>
      </c>
      <c r="DY443" s="223">
        <f t="shared" ca="1" si="978"/>
        <v>6.6319324767958091E-6</v>
      </c>
      <c r="DZ443" s="223">
        <f t="shared" ca="1" si="979"/>
        <v>1.6476151917015205E-4</v>
      </c>
      <c r="EA443" s="223">
        <f t="shared" ca="1" si="980"/>
        <v>-1.4752118592181555E-4</v>
      </c>
      <c r="EB443" s="223">
        <f t="shared" ca="1" si="981"/>
        <v>-3.8614650310655389E-5</v>
      </c>
      <c r="EC443" s="223">
        <f t="shared" ca="1" si="982"/>
        <v>1.8054096676451754E-4</v>
      </c>
      <c r="ED443" s="223">
        <f t="shared" ca="1" si="983"/>
        <v>-1.1576776951533706E-4</v>
      </c>
      <c r="EE443" s="223">
        <f t="shared" ca="1" si="984"/>
        <v>-8.1546767741824292E-5</v>
      </c>
      <c r="EF443" s="223">
        <f t="shared" ca="1" si="985"/>
        <v>1.8549924131692531E-4</v>
      </c>
      <c r="EG443" s="223">
        <f t="shared" ca="1" si="986"/>
        <v>-7.7075523163179244E-5</v>
      </c>
      <c r="EH443" s="223">
        <f t="shared" ca="1" si="987"/>
        <v>-1.1959117630248143E-4</v>
      </c>
      <c r="EI443" s="223">
        <f t="shared" ca="1" si="988"/>
        <v>1.7933915627807158E-4</v>
      </c>
      <c r="EJ443" s="223">
        <f t="shared" ca="1" si="989"/>
        <v>-3.3763563133880356E-5</v>
      </c>
      <c r="EK443" s="223">
        <f t="shared" ca="1" si="990"/>
        <v>-1.504675894975861E-4</v>
      </c>
      <c r="EL443" s="223">
        <f t="shared" ca="1" si="991"/>
        <v>1.6242993170561293E-4</v>
      </c>
      <c r="EM443" s="223">
        <f t="shared" ca="1" si="992"/>
        <v>1.1572100245047035E-5</v>
      </c>
      <c r="EN443" s="223">
        <f t="shared" ca="1" si="993"/>
        <v>-1.7232535250852454E-4</v>
      </c>
      <c r="EO443" s="223">
        <f t="shared" ca="1" si="994"/>
        <v>1.357850641393339E-4</v>
      </c>
      <c r="EP443" s="223">
        <f t="shared" ca="1" si="995"/>
        <v>5.6214160939471969E-5</v>
      </c>
      <c r="EQ443" s="223">
        <f t="shared" ca="1" si="996"/>
        <v>-1.8385436580448973E-4</v>
      </c>
      <c r="ER443" s="223">
        <f t="shared" ca="1" si="997"/>
        <v>1.0100158015873996E-4</v>
      </c>
      <c r="ES443" s="223">
        <f t="shared" ca="1" si="998"/>
        <v>9.7486885721735032E-5</v>
      </c>
      <c r="ET443" s="223">
        <f t="shared" ca="1" si="999"/>
        <v>-1.8436360922470833E-4</v>
      </c>
      <c r="EU443" s="223">
        <f t="shared" ca="1" si="1000"/>
        <v>6.0164314612688564E-5</v>
      </c>
      <c r="EV443" s="223">
        <f t="shared" ca="1" si="1001"/>
        <v>1.3291649091391305E-4</v>
      </c>
      <c r="EW443" s="223">
        <f t="shared" ca="1" si="1002"/>
        <v>-1.7382255999493827E-4</v>
      </c>
      <c r="EX443" s="223">
        <f t="shared" ca="1" si="1003"/>
        <v>1.5720950843933705E-5</v>
      </c>
      <c r="EY443" s="223">
        <f t="shared" ca="1" si="1004"/>
        <v>1.6037941478115234E-4</v>
      </c>
      <c r="EZ443" s="223">
        <f t="shared" ca="1" si="1005"/>
        <v>-1.5286302218603647E-4</v>
      </c>
      <c r="FA443" s="223">
        <f t="shared" ca="1" si="1006"/>
        <v>-2.9664687315576611E-5</v>
      </c>
      <c r="FB443" s="223">
        <f t="shared" ca="1" si="1007"/>
        <v>1.7822959849962011E-4</v>
      </c>
      <c r="FC443" s="223">
        <f t="shared" ca="1" si="1008"/>
        <v>-1.2274125796151301E-4</v>
      </c>
      <c r="FD443" s="223">
        <f t="shared" ca="1" si="1009"/>
        <v>-7.327229846865009E-5</v>
      </c>
      <c r="FE443" s="223">
        <f t="shared" ca="1" si="1010"/>
        <v>1.8539714679674513E-4</v>
      </c>
      <c r="FF443" s="223">
        <f t="shared" ca="1" si="1011"/>
        <v>-8.5262690372134281E-5</v>
      </c>
      <c r="FG443" s="223">
        <f t="shared" ca="1" si="1012"/>
        <v>-1.1248815170040137E-4</v>
      </c>
      <c r="FH443" s="223">
        <f t="shared" ca="1" si="1013"/>
        <v>1.8145245479225721E-4</v>
      </c>
      <c r="FI443" s="223">
        <f t="shared" ca="1" si="1014"/>
        <v>-4.2673690823317906E-5</v>
      </c>
      <c r="FJ443" s="223">
        <f t="shared" ca="1" si="1015"/>
        <v>-1.4496174705829891E-4</v>
      </c>
      <c r="FK443" s="223">
        <f t="shared" ca="1" si="1016"/>
        <v>1.6663195743797703E-4</v>
      </c>
      <c r="FL443" s="223">
        <f t="shared" ca="1" si="1017"/>
        <v>2.4730627965755312E-6</v>
      </c>
      <c r="FM443" s="223">
        <f t="shared" ca="1" si="1018"/>
        <v>-1.6874669862807005E-4</v>
      </c>
      <c r="FN443" s="223">
        <f t="shared" ca="1" si="1019"/>
        <v>1.4182395819938061E-4</v>
      </c>
      <c r="FO443" s="223">
        <f t="shared" ca="1" si="1020"/>
        <v>4.7471587230889613E-5</v>
      </c>
      <c r="FP443" s="223">
        <f t="shared" ca="1" si="1021"/>
        <v>-1.824173960269572E-4</v>
      </c>
      <c r="FQ443" s="223">
        <f t="shared" ca="1" si="1022"/>
        <v>1.085153863723333E-4</v>
      </c>
      <c r="FR443" s="223">
        <f t="shared" ca="1" si="1023"/>
        <v>8.9624783708862503E-5</v>
      </c>
      <c r="FS443" s="223">
        <f t="shared" ca="1" si="1024"/>
        <v>-1.851544519169584E-4</v>
      </c>
      <c r="FT443" s="223">
        <f t="shared" ca="1" si="1025"/>
        <v>6.8702674267907588E-5</v>
      </c>
      <c r="FU443" s="223">
        <f t="shared" ca="1" si="1026"/>
        <v>1.2640609528590522E-4</v>
      </c>
      <c r="FV443" s="223">
        <f t="shared" ca="1" si="1027"/>
        <v>-1.767938140281552E-4</v>
      </c>
      <c r="FW443" s="223">
        <f t="shared" ca="1" si="1028"/>
        <v>2.4772096063506406E-5</v>
      </c>
      <c r="FX443" s="223">
        <f t="shared" ca="1" si="1029"/>
        <v>1.5561094233436181E-4</v>
      </c>
      <c r="FY443" s="223">
        <f t="shared" ca="1" si="1030"/>
        <v>-1.5783659804058901E-4</v>
      </c>
      <c r="FZ443" s="223">
        <f t="shared" ca="1" si="1031"/>
        <v>-2.0643259490440093E-5</v>
      </c>
      <c r="GA443" s="223">
        <f t="shared" ca="1" si="1032"/>
        <v>1.7548885952087086E-4</v>
      </c>
      <c r="GB443" s="223">
        <f t="shared" ca="1" si="1033"/>
        <v>-1.2941905196640308E-4</v>
      </c>
      <c r="GC443" s="223">
        <f t="shared" ca="1" si="1034"/>
        <v>-6.4821309810569785E-5</v>
      </c>
      <c r="GD443" s="223">
        <f t="shared" ca="1" si="1035"/>
        <v>1.8484841431105984E-4</v>
      </c>
      <c r="GE443" s="223">
        <f t="shared" ca="1" si="1036"/>
        <v>-9.324445229184382E-5</v>
      </c>
      <c r="GF443" s="223">
        <f t="shared" ca="1" si="1037"/>
        <v>-1.0511413328806819E-4</v>
      </c>
      <c r="GG443" s="223">
        <f t="shared" ca="1" si="1038"/>
        <v>1.8312861844949245E-4</v>
      </c>
      <c r="GH443" s="223">
        <f t="shared" ca="1" si="1039"/>
        <v>-5.1481013853788333E-5</v>
      </c>
      <c r="GI443" s="223">
        <f t="shared" ca="1" si="1040"/>
        <v>-1.3910667907320536E-4</v>
      </c>
      <c r="GJ443" s="223">
        <f t="shared" ca="1" si="1041"/>
        <v>1.7043255218963265E-4</v>
      </c>
      <c r="GK443" s="223">
        <f t="shared" ca="1" si="1042"/>
        <v>-6.6319324767981808E-6</v>
      </c>
      <c r="GL443" s="223">
        <f t="shared" ca="1" si="1043"/>
        <v>-1.6476151917015582E-4</v>
      </c>
      <c r="GM443" s="223">
        <f t="shared" ca="1" si="1044"/>
        <v>1.4752118592181376E-4</v>
      </c>
      <c r="GN443" s="223">
        <f t="shared" ca="1" si="1045"/>
        <v>3.8614650310658222E-5</v>
      </c>
      <c r="GO443" s="223">
        <f t="shared" ca="1" si="1046"/>
        <v>-1.80540966764517E-4</v>
      </c>
      <c r="GP443" s="223">
        <f t="shared" ca="1" si="1047"/>
        <v>1.1576776951533067E-4</v>
      </c>
      <c r="GQ443" s="223">
        <f t="shared" ca="1" si="1048"/>
        <v>8.1546767741831638E-5</v>
      </c>
      <c r="GR443" s="223">
        <f t="shared" ca="1" si="1049"/>
        <v>-1.854992413169252E-4</v>
      </c>
      <c r="GS443" s="223">
        <f t="shared" ca="1" si="1050"/>
        <v>7.7075523163181413E-5</v>
      </c>
      <c r="GT443" s="223">
        <f t="shared" ca="1" si="1051"/>
        <v>1.1959117630247964E-4</v>
      </c>
      <c r="GU443" s="223">
        <f t="shared" ca="1" si="1052"/>
        <v>-1.7933915627806949E-4</v>
      </c>
      <c r="GV443" s="223">
        <f t="shared" ca="1" si="1053"/>
        <v>3.3763563133872306E-5</v>
      </c>
      <c r="GW443" s="223">
        <f t="shared" ca="1" si="1054"/>
        <v>1.5046758949758469E-4</v>
      </c>
      <c r="GX443" s="223">
        <f t="shared" ca="1" si="1055"/>
        <v>-1.6242993170561407E-4</v>
      </c>
      <c r="GY443" s="223">
        <f t="shared" ca="1" si="1056"/>
        <v>-1.1572100245055194E-5</v>
      </c>
      <c r="GZ443" s="223">
        <f t="shared" ca="1" si="1057"/>
        <v>1.7232535250852758E-4</v>
      </c>
      <c r="HA443" s="223">
        <f t="shared" ca="1" si="1058"/>
        <v>-1.3578506413932834E-4</v>
      </c>
      <c r="HB443" s="223">
        <f t="shared" ca="1" si="1059"/>
        <v>-5.6214160939469719E-5</v>
      </c>
      <c r="HC443" s="223">
        <f t="shared" ca="1" si="1060"/>
        <v>1.8385436580448941E-4</v>
      </c>
      <c r="HD443" s="223">
        <f t="shared" ca="1" si="1061"/>
        <v>-1.010015801587331E-4</v>
      </c>
      <c r="HE443" s="223">
        <f t="shared" ca="1" si="1062"/>
        <v>-9.7486885721741984E-5</v>
      </c>
      <c r="HF443" s="223">
        <f t="shared" ca="1" si="1063"/>
        <v>1.8436360922470857E-4</v>
      </c>
      <c r="HG443" s="223">
        <f t="shared" ca="1" si="1064"/>
        <v>-6.0164314612690807E-5</v>
      </c>
      <c r="HH443" s="223">
        <f t="shared" ca="1" si="1065"/>
        <v>-1.3291649091391874E-4</v>
      </c>
      <c r="HI443" s="223">
        <f t="shared" ca="1" si="1066"/>
        <v>1.7382255999493542E-4</v>
      </c>
      <c r="HJ443" s="223">
        <f t="shared" ca="1" si="1067"/>
        <v>-1.5720950843936063E-5</v>
      </c>
      <c r="HK443" s="223">
        <f t="shared" ca="1" si="1068"/>
        <v>-1.6037941478115115E-4</v>
      </c>
      <c r="HL443" s="223">
        <f t="shared" ca="1" si="1069"/>
        <v>1.528630221860378E-4</v>
      </c>
      <c r="HM443" s="223">
        <f t="shared" ca="1" si="1070"/>
        <v>2.9664687315584702E-5</v>
      </c>
      <c r="HN443" s="223">
        <f t="shared" ca="1" si="1071"/>
        <v>-1.7822959849962236E-4</v>
      </c>
      <c r="HO443" s="223">
        <f t="shared" ca="1" si="1072"/>
        <v>1.2274125796151478E-4</v>
      </c>
      <c r="HP443" s="223">
        <f t="shared" ca="1" si="1073"/>
        <v>7.3272298468647921E-5</v>
      </c>
      <c r="HQ443" s="223">
        <f t="shared" ca="1" si="1074"/>
        <v>-1.853971467967454E-4</v>
      </c>
      <c r="HR443" s="223">
        <f t="shared" ca="1" si="1075"/>
        <v>8.5262690372127017E-5</v>
      </c>
      <c r="HS443" s="223">
        <f t="shared" ca="1" si="1076"/>
        <v>1.124881517003995E-4</v>
      </c>
      <c r="HT443" s="223">
        <f t="shared" ca="1" si="1077"/>
        <v>-1.814524547922577E-4</v>
      </c>
      <c r="HU443" s="223">
        <f t="shared" ca="1" si="1078"/>
        <v>4.267369082330995E-5</v>
      </c>
      <c r="HV443" s="223">
        <f t="shared" ca="1" si="1079"/>
        <v>1.4496174705830401E-4</v>
      </c>
      <c r="HW443" s="223">
        <f t="shared" ca="1" si="1080"/>
        <v>-1.6663195743797345E-4</v>
      </c>
      <c r="HX443" s="223">
        <f t="shared" ca="1" si="1081"/>
        <v>-2.4730627965731595E-6</v>
      </c>
      <c r="HY443" s="223">
        <f t="shared" ca="1" si="1082"/>
        <v>1.6874669862806908E-4</v>
      </c>
      <c r="HZ443" s="223">
        <f t="shared" ca="1" si="1083"/>
        <v>-1.4182395819937535E-4</v>
      </c>
      <c r="IA443" s="223">
        <f t="shared" ca="1" si="1084"/>
        <v>-4.7471587230897515E-5</v>
      </c>
      <c r="IB443" s="223">
        <f t="shared" ca="1" si="1085"/>
        <v>1.8241739602695676E-4</v>
      </c>
      <c r="IC443" s="223">
        <f t="shared" ca="1" si="1086"/>
        <v>-1.0851538637233521E-4</v>
      </c>
      <c r="ID443" s="223">
        <f t="shared" ca="1" si="1087"/>
        <v>-8.9624783708869659E-5</v>
      </c>
      <c r="IE443" s="223">
        <f t="shared" ca="1" si="1088"/>
        <v>1.5765748993361875E-5</v>
      </c>
      <c r="IF443" s="223">
        <f t="shared" ca="1" si="1089"/>
        <v>-6.8702674267909783E-5</v>
      </c>
      <c r="IG443" s="223">
        <f t="shared" ca="1" si="1090"/>
        <v>-1.2640609528590354E-4</v>
      </c>
      <c r="IH443" s="223">
        <f t="shared" ca="1" si="1091"/>
        <v>1.7679381402815588E-4</v>
      </c>
      <c r="II443" s="223">
        <f t="shared" ca="1" si="1092"/>
        <v>-2.4772096063498288E-5</v>
      </c>
      <c r="IJ443" s="223">
        <f t="shared" ca="1" si="1093"/>
        <v>-1.5561094233436626E-4</v>
      </c>
      <c r="IK443" s="223">
        <f t="shared" ca="1" si="1094"/>
        <v>1.5783659804059026E-4</v>
      </c>
      <c r="IL443" s="223">
        <f t="shared" ca="1" si="1095"/>
        <v>2.0643259490437749E-5</v>
      </c>
      <c r="IM443" s="223">
        <f t="shared" ca="1" si="1096"/>
        <v>-1.7548885952087349E-4</v>
      </c>
      <c r="IN443" s="223">
        <f t="shared" ca="1" si="1097"/>
        <v>1.2941905196639722E-4</v>
      </c>
      <c r="IO443" s="223">
        <f t="shared" ca="1" si="1098"/>
        <v>6.4821309810567562E-5</v>
      </c>
      <c r="IP443" s="223">
        <f t="shared" ca="1" si="1099"/>
        <v>-1.8484841431105962E-4</v>
      </c>
      <c r="IQ443" s="223">
        <f t="shared" ca="1" si="1100"/>
        <v>9.3244452291836745E-5</v>
      </c>
      <c r="IR443" s="223">
        <f t="shared" ca="1" si="1101"/>
        <v>1.0511413328807492E-4</v>
      </c>
      <c r="IS443" s="223">
        <f t="shared" ca="1" si="1102"/>
        <v>-1.8312861844949112E-4</v>
      </c>
      <c r="IT443" s="223">
        <f t="shared" ca="1" si="1103"/>
        <v>5.1481013853790576E-5</v>
      </c>
      <c r="IU443" s="223">
        <f t="shared" ca="1" si="1104"/>
        <v>1.3910667907320379E-4</v>
      </c>
      <c r="IV443" s="223">
        <f t="shared" ca="1" si="1105"/>
        <v>-1.7043255218962945E-4</v>
      </c>
      <c r="IW443" s="223">
        <f t="shared" ca="1" si="1106"/>
        <v>6.6319324767900086E-6</v>
      </c>
      <c r="IX443" s="223">
        <f t="shared" ca="1" si="1107"/>
        <v>1.6476151917015473E-4</v>
      </c>
      <c r="IY443" s="223">
        <f t="shared" ca="1" si="1108"/>
        <v>-1.4752118592181523E-4</v>
      </c>
      <c r="IZ443" s="223">
        <f t="shared" ca="1" si="1109"/>
        <v>-3.8614650310666258E-5</v>
      </c>
      <c r="JA443" s="223">
        <f t="shared" ca="1" si="1110"/>
        <v>1.8054096676451887E-4</v>
      </c>
      <c r="JB443" s="223">
        <f t="shared" ca="1" si="1111"/>
        <v>-1.1576776951533251E-4</v>
      </c>
    </row>
    <row r="444" spans="2:262">
      <c r="B444" s="230">
        <v>83</v>
      </c>
      <c r="C444" s="229">
        <f t="shared" si="1112"/>
        <v>1.621093750000001E-3</v>
      </c>
      <c r="D444" s="226">
        <f t="shared" ca="1" si="855"/>
        <v>49.84618896658133</v>
      </c>
      <c r="E444" s="225">
        <f ca="1">CK361</f>
        <v>-0.15381103341867164</v>
      </c>
      <c r="F444" s="224">
        <v>83</v>
      </c>
      <c r="G444" s="223">
        <f t="shared" ca="1" si="856"/>
        <v>-1.7438013847226184E-4</v>
      </c>
      <c r="H444" s="223">
        <f t="shared" ca="1" si="857"/>
        <v>4.5616018337022617E-4</v>
      </c>
      <c r="I444" s="223">
        <f t="shared" ca="1" si="858"/>
        <v>-2.358094346888914E-4</v>
      </c>
      <c r="J444" s="223">
        <f t="shared" ca="1" si="859"/>
        <v>-2.4411499641907895E-4</v>
      </c>
      <c r="K444" s="223">
        <f t="shared" ca="1" si="860"/>
        <v>4.5532317094611468E-4</v>
      </c>
      <c r="L444" s="223">
        <f t="shared" ca="1" si="861"/>
        <v>-1.6532191620418987E-4</v>
      </c>
      <c r="M444" s="223">
        <f t="shared" ca="1" si="862"/>
        <v>-3.0666195781488845E-4</v>
      </c>
      <c r="N444" s="223">
        <f t="shared" ca="1" si="863"/>
        <v>4.4107929741946334E-4</v>
      </c>
      <c r="O444" s="223">
        <f t="shared" ca="1" si="864"/>
        <v>-8.9966540976881536E-5</v>
      </c>
      <c r="P444" s="223">
        <f t="shared" ca="1" si="865"/>
        <v>-3.6017934519338047E-4</v>
      </c>
      <c r="Q444" s="223">
        <f t="shared" ca="1" si="866"/>
        <v>4.1384796958992415E-4</v>
      </c>
      <c r="R444" s="223">
        <f t="shared" ca="1" si="867"/>
        <v>-1.1962126570989304E-5</v>
      </c>
      <c r="S444" s="223">
        <f t="shared" ca="1" si="868"/>
        <v>-4.0309135432376581E-4</v>
      </c>
      <c r="T444" s="223">
        <f t="shared" ca="1" si="869"/>
        <v>3.7443100615055808E-4</v>
      </c>
      <c r="U444" s="223">
        <f t="shared" ca="1" si="870"/>
        <v>6.6394509245236693E-5</v>
      </c>
      <c r="V444" s="223">
        <f t="shared" ca="1" si="871"/>
        <v>-4.3413445331759004E-4</v>
      </c>
      <c r="W444" s="223">
        <f t="shared" ca="1" si="872"/>
        <v>3.239890283647589E-4</v>
      </c>
      <c r="X444" s="223">
        <f t="shared" ca="1" si="873"/>
        <v>1.4279617764442293E-4</v>
      </c>
      <c r="Y444" s="223">
        <f t="shared" ca="1" si="874"/>
        <v>-4.5239458696536797E-4</v>
      </c>
      <c r="Z444" s="223">
        <f t="shared" ca="1" si="875"/>
        <v>2.640072859036692E-4</v>
      </c>
      <c r="AA444" s="223">
        <f t="shared" ca="1" si="876"/>
        <v>2.1499325325806517E-4</v>
      </c>
      <c r="AB444" s="223">
        <f t="shared" ca="1" si="877"/>
        <v>-4.5733409083192341E-4</v>
      </c>
      <c r="AC444" s="223">
        <f t="shared" ca="1" si="878"/>
        <v>1.9625192409257908E-4</v>
      </c>
      <c r="AD444" s="223">
        <f t="shared" ca="1" si="879"/>
        <v>2.8085991375484425E-4</v>
      </c>
      <c r="AE444" s="223">
        <f t="shared" ca="1" si="880"/>
        <v>-4.4880752263256696E-4</v>
      </c>
      <c r="AF444" s="223">
        <f t="shared" ca="1" si="881"/>
        <v>1.2271798026479327E-4</v>
      </c>
      <c r="AG444" s="223">
        <f t="shared" ca="1" si="882"/>
        <v>3.3845673407380375E-4</v>
      </c>
      <c r="AH444" s="223">
        <f t="shared" ca="1" si="883"/>
        <v>-4.2706594473974977E-4</v>
      </c>
      <c r="AI444" s="223">
        <f t="shared" ca="1" si="884"/>
        <v>4.5570640455474013E-5</v>
      </c>
      <c r="AJ444" s="223">
        <f t="shared" ca="1" si="885"/>
        <v>3.8608779224295426E-4</v>
      </c>
      <c r="AK444" s="223">
        <f t="shared" ca="1" si="886"/>
        <v>-3.9274953172300706E-4</v>
      </c>
      <c r="AL444" s="223">
        <f t="shared" ca="1" si="887"/>
        <v>-3.2918513884542909E-5</v>
      </c>
      <c r="AM444" s="223">
        <f t="shared" ca="1" si="888"/>
        <v>4.2235060531877307E-4</v>
      </c>
      <c r="AN444" s="223">
        <f t="shared" ca="1" si="889"/>
        <v>-3.468687205910609E-4</v>
      </c>
      <c r="AO444" s="223">
        <f t="shared" ca="1" si="890"/>
        <v>-1.1043839195769425E-4</v>
      </c>
      <c r="AP444" s="223">
        <f t="shared" ca="1" si="891"/>
        <v>4.4617742509709215E-4</v>
      </c>
      <c r="AQ444" s="223">
        <f t="shared" ca="1" si="892"/>
        <v>-2.9077445876185104E-4</v>
      </c>
      <c r="AR444" s="223">
        <f t="shared" ca="1" si="893"/>
        <v>-1.8470644303006283E-4</v>
      </c>
      <c r="AS444" s="223">
        <f t="shared" ca="1" si="894"/>
        <v>4.568666776548901E-4</v>
      </c>
      <c r="AT444" s="223">
        <f t="shared" ca="1" si="895"/>
        <v>-2.2611842580053343E-4</v>
      </c>
      <c r="AU444" s="223">
        <f t="shared" ca="1" si="896"/>
        <v>-2.5353586548772645E-4</v>
      </c>
      <c r="AV444" s="223">
        <f t="shared" ca="1" si="897"/>
        <v>4.5410362099466452E-4</v>
      </c>
      <c r="AW444" s="223">
        <f t="shared" ca="1" si="898"/>
        <v>-1.5480440018503968E-4</v>
      </c>
      <c r="AX444" s="223">
        <f t="shared" ca="1" si="899"/>
        <v>-3.1489999658750522E-4</v>
      </c>
      <c r="AY444" s="223">
        <f t="shared" ca="1" si="900"/>
        <v>4.3796961253291888E-4</v>
      </c>
      <c r="AZ444" s="223">
        <f t="shared" ca="1" si="901"/>
        <v>-7.8932203090972597E-5</v>
      </c>
      <c r="BA444" s="223">
        <f t="shared" ca="1" si="902"/>
        <v>-3.6699198696431946E-4</v>
      </c>
      <c r="BB444" s="223">
        <f t="shared" ca="1" si="903"/>
        <v>4.0893971355420073E-4</v>
      </c>
      <c r="BC444" s="223">
        <f t="shared" ca="1" si="904"/>
        <v>-7.3586975503746733E-7</v>
      </c>
      <c r="BD444" s="223">
        <f t="shared" ca="1" si="905"/>
        <v>-4.0827800279617067E-4</v>
      </c>
      <c r="BE444" s="223">
        <f t="shared" ca="1" si="906"/>
        <v>3.6786870116686522E-4</v>
      </c>
      <c r="BF444" s="223">
        <f t="shared" ca="1" si="907"/>
        <v>7.7482131056275235E-5</v>
      </c>
      <c r="BG444" s="223">
        <f t="shared" ca="1" si="908"/>
        <v>-4.375423891042341E-4</v>
      </c>
      <c r="BH444" s="223">
        <f t="shared" ca="1" si="909"/>
        <v>3.1596589963454148E-4</v>
      </c>
      <c r="BI444" s="223">
        <f t="shared" ca="1" si="910"/>
        <v>1.5341869258383322E-4</v>
      </c>
      <c r="BJ444" s="223">
        <f t="shared" ca="1" si="911"/>
        <v>-4.5392346436751976E-4</v>
      </c>
      <c r="BK444" s="223">
        <f t="shared" ca="1" si="912"/>
        <v>2.5475957216757343E-4</v>
      </c>
      <c r="BL444" s="223">
        <f t="shared" ca="1" si="913"/>
        <v>2.2483788439851647E-4</v>
      </c>
      <c r="BM444" s="223">
        <f t="shared" ca="1" si="914"/>
        <v>-4.5693889248986526E-4</v>
      </c>
      <c r="BN444" s="223">
        <f t="shared" ca="1" si="915"/>
        <v>1.8605192164802768E-4</v>
      </c>
      <c r="BO444" s="223">
        <f t="shared" ca="1" si="916"/>
        <v>2.8963678873593617E-4</v>
      </c>
      <c r="BP444" s="223">
        <f t="shared" ca="1" si="917"/>
        <v>-4.4649988504893745E-4</v>
      </c>
      <c r="BQ444" s="223">
        <f t="shared" ca="1" si="918"/>
        <v>1.1186602527902821E-4</v>
      </c>
      <c r="BR444" s="223">
        <f t="shared" ca="1" si="919"/>
        <v>3.459074203111778E-4</v>
      </c>
      <c r="BS444" s="223">
        <f t="shared" ca="1" si="920"/>
        <v>-4.2291381564603587E-4</v>
      </c>
      <c r="BT444" s="223">
        <f t="shared" ca="1" si="921"/>
        <v>3.4386265652657687E-5</v>
      </c>
      <c r="BU444" s="223">
        <f t="shared" ca="1" si="922"/>
        <v>3.9199290640213995E-4</v>
      </c>
      <c r="BV444" s="223">
        <f t="shared" ca="1" si="923"/>
        <v>-3.8687516937793817E-4</v>
      </c>
      <c r="BW444" s="223">
        <f t="shared" ca="1" si="924"/>
        <v>-4.4105987773407378E-5</v>
      </c>
      <c r="BX444" s="223">
        <f t="shared" ca="1" si="925"/>
        <v>4.2653627299500126E-4</v>
      </c>
      <c r="BY444" s="223">
        <f t="shared" ca="1" si="926"/>
        <v>-3.3944509392099892E-4</v>
      </c>
      <c r="BZ444" s="223">
        <f t="shared" ca="1" si="927"/>
        <v>-1.2129955294989435E-4</v>
      </c>
      <c r="CA444" s="223">
        <f t="shared" ca="1" si="928"/>
        <v>4.4852040049762188E-4</v>
      </c>
      <c r="CB444" s="223">
        <f t="shared" ca="1" si="929"/>
        <v>-2.8202015434001138E-4</v>
      </c>
      <c r="CC444" s="223">
        <f t="shared" ca="1" si="930"/>
        <v>-1.9492148733320165E-4</v>
      </c>
      <c r="CD444" s="223">
        <f t="shared" ca="1" si="931"/>
        <v>4.5729797253628041E-4</v>
      </c>
      <c r="CE444" s="223">
        <f t="shared" ca="1" si="932"/>
        <v>-2.1629121162758478E-4</v>
      </c>
      <c r="CF444" s="223">
        <f t="shared" ca="1" si="933"/>
        <v>-2.6280401403131143E-4</v>
      </c>
      <c r="CG444" s="223">
        <f t="shared" ca="1" si="934"/>
        <v>4.5261053600195689E-4</v>
      </c>
      <c r="CH444" s="223">
        <f t="shared" ca="1" si="935"/>
        <v>-1.4419363578373746E-4</v>
      </c>
      <c r="CI444" s="223">
        <f t="shared" ca="1" si="936"/>
        <v>-3.229483513770493E-4</v>
      </c>
      <c r="CJ444" s="223">
        <f t="shared" ca="1" si="937"/>
        <v>4.3459611112852217E-4</v>
      </c>
      <c r="CK444" s="223">
        <f t="shared" ca="1" si="938"/>
        <v>-6.7850319397383537E-5</v>
      </c>
      <c r="CL444" s="223">
        <f t="shared" ca="1" si="939"/>
        <v>-3.7358356648502738E-4</v>
      </c>
      <c r="CM444" s="223">
        <f t="shared" ca="1" si="940"/>
        <v>4.0378512752627072E-4</v>
      </c>
      <c r="CN444" s="223">
        <f t="shared" ca="1" si="941"/>
        <v>1.049083032134368E-5</v>
      </c>
      <c r="CO444" s="223">
        <f t="shared" ca="1" si="942"/>
        <v>-4.1321871986619115E-4</v>
      </c>
      <c r="CP444" s="223">
        <f t="shared" ca="1" si="943"/>
        <v>3.610848058330823E-4</v>
      </c>
      <c r="CQ444" s="223">
        <f t="shared" ca="1" si="944"/>
        <v>8.8523080528815325E-5</v>
      </c>
      <c r="CR444" s="223">
        <f t="shared" ca="1" si="945"/>
        <v>-4.4068676571644742E-4</v>
      </c>
      <c r="CS444" s="223">
        <f t="shared" ca="1" si="946"/>
        <v>3.0775244486110542E-4</v>
      </c>
      <c r="CT444" s="223">
        <f t="shared" ca="1" si="947"/>
        <v>1.639487938395316E-4</v>
      </c>
      <c r="CU444" s="223">
        <f t="shared" ca="1" si="948"/>
        <v>-4.5517891524802731E-4</v>
      </c>
      <c r="CV444" s="223">
        <f t="shared" ca="1" si="949"/>
        <v>2.4535840079128329E-4</v>
      </c>
      <c r="CW444" s="223">
        <f t="shared" ca="1" si="950"/>
        <v>2.3454708160463336E-4</v>
      </c>
      <c r="CX444" s="223">
        <f t="shared" ca="1" si="951"/>
        <v>-4.5626845124501717E-4</v>
      </c>
      <c r="CY444" s="223">
        <f t="shared" ca="1" si="952"/>
        <v>1.7573984848280789E-4</v>
      </c>
      <c r="CZ444" s="223">
        <f t="shared" ca="1" si="953"/>
        <v>2.9823919734570814E-4</v>
      </c>
      <c r="DA444" s="223">
        <f t="shared" ca="1" si="954"/>
        <v>-4.4392329263026132E-4</v>
      </c>
      <c r="DB444" s="223">
        <f t="shared" ca="1" si="955"/>
        <v>1.0094668638257833E-4</v>
      </c>
      <c r="DC444" s="223">
        <f t="shared" ca="1" si="956"/>
        <v>3.5314974485286594E-4</v>
      </c>
      <c r="DD444" s="223">
        <f t="shared" ca="1" si="957"/>
        <v>-4.1850693908354315E-4</v>
      </c>
      <c r="DE444" s="223">
        <f t="shared" ca="1" si="958"/>
        <v>2.3181177849197413E-5</v>
      </c>
      <c r="DF444" s="223">
        <f t="shared" ca="1" si="959"/>
        <v>3.9766189869206803E-4</v>
      </c>
      <c r="DG444" s="223">
        <f t="shared" ca="1" si="960"/>
        <v>-3.8076776789703042E-4</v>
      </c>
      <c r="DH444" s="223">
        <f t="shared" ca="1" si="961"/>
        <v>-5.5266893864466381E-5</v>
      </c>
      <c r="DI444" s="223">
        <f t="shared" ca="1" si="962"/>
        <v>4.3046501116959606E-4</v>
      </c>
      <c r="DJ444" s="223">
        <f t="shared" ca="1" si="963"/>
        <v>-3.3181699821902873E-4</v>
      </c>
      <c r="DK444" s="223">
        <f t="shared" ca="1" si="964"/>
        <v>-1.3208764762707995E-4</v>
      </c>
      <c r="DL444" s="223">
        <f t="shared" ca="1" si="965"/>
        <v>4.5059320398015015E-4</v>
      </c>
      <c r="DM444" s="223">
        <f t="shared" ca="1" si="966"/>
        <v>-2.7309597152261014E-4</v>
      </c>
      <c r="DN444" s="223">
        <f t="shared" ca="1" si="967"/>
        <v>-2.050191182209666E-4</v>
      </c>
      <c r="DO444" s="223">
        <f t="shared" ca="1" si="968"/>
        <v>4.574538082184876E-4</v>
      </c>
      <c r="DP444" s="223">
        <f t="shared" ca="1" si="969"/>
        <v>-2.063337117163895E-4</v>
      </c>
      <c r="DQ444" s="223">
        <f t="shared" ca="1" si="970"/>
        <v>-2.7191385926373491E-4</v>
      </c>
      <c r="DR444" s="223">
        <f t="shared" ca="1" si="971"/>
        <v>4.5084481534655681E-4</v>
      </c>
      <c r="DS444" s="223">
        <f t="shared" ca="1" si="972"/>
        <v>-1.334960145279679E-4</v>
      </c>
      <c r="DT444" s="223">
        <f t="shared" ca="1" si="973"/>
        <v>-3.3080217415553596E-4</v>
      </c>
      <c r="DU444" s="223">
        <f t="shared" ca="1" si="974"/>
        <v>4.3096082527737897E-4</v>
      </c>
      <c r="DV444" s="223">
        <f t="shared" ca="1" si="975"/>
        <v>-5.6727565208482787E-5</v>
      </c>
      <c r="DW444" s="223">
        <f t="shared" ca="1" si="976"/>
        <v>-3.7995011323447024E-4</v>
      </c>
      <c r="DX444" s="223">
        <f t="shared" ca="1" si="977"/>
        <v>3.9838731643602045E-4</v>
      </c>
      <c r="DY444" s="223">
        <f t="shared" ca="1" si="978"/>
        <v>2.1711211113810213E-5</v>
      </c>
      <c r="DZ444" s="223">
        <f t="shared" ca="1" si="979"/>
        <v>-4.1791052943060462E-4</v>
      </c>
      <c r="EA444" s="223">
        <f t="shared" ca="1" si="980"/>
        <v>3.5408340651410004E-4</v>
      </c>
      <c r="EB444" s="223">
        <f t="shared" ca="1" si="981"/>
        <v>9.9510707007729733E-5</v>
      </c>
      <c r="EC444" s="223">
        <f t="shared" ca="1" si="982"/>
        <v>-4.4356568909932777E-4</v>
      </c>
      <c r="ED444" s="223">
        <f t="shared" ca="1" si="983"/>
        <v>2.9935361152249511E-4</v>
      </c>
      <c r="EE444" s="223">
        <f t="shared" ca="1" si="984"/>
        <v>1.7438013847226723E-4</v>
      </c>
      <c r="EF444" s="223">
        <f t="shared" ca="1" si="985"/>
        <v>-4.5616018337022563E-4</v>
      </c>
      <c r="EG444" s="223">
        <f t="shared" ca="1" si="986"/>
        <v>2.3580943468888706E-4</v>
      </c>
      <c r="EH444" s="223">
        <f t="shared" ca="1" si="987"/>
        <v>2.441149964190719E-4</v>
      </c>
      <c r="EI444" s="223">
        <f t="shared" ca="1" si="988"/>
        <v>-4.5532317094611424E-4</v>
      </c>
      <c r="EJ444" s="223">
        <f t="shared" ca="1" si="989"/>
        <v>1.6532191620419838E-4</v>
      </c>
      <c r="EK444" s="223">
        <f t="shared" ca="1" si="990"/>
        <v>3.0666195781489072E-4</v>
      </c>
      <c r="EL444" s="223">
        <f t="shared" ca="1" si="991"/>
        <v>-4.4107929741946605E-4</v>
      </c>
      <c r="EM444" s="223">
        <f t="shared" ca="1" si="992"/>
        <v>8.9966540976878635E-5</v>
      </c>
      <c r="EN444" s="223">
        <f t="shared" ca="1" si="993"/>
        <v>3.6017934519337434E-4</v>
      </c>
      <c r="EO444" s="223">
        <f t="shared" ca="1" si="994"/>
        <v>-4.1384796958992361E-4</v>
      </c>
      <c r="EP444" s="223">
        <f t="shared" ca="1" si="995"/>
        <v>1.1962126571000878E-5</v>
      </c>
      <c r="EQ444" s="223">
        <f t="shared" ca="1" si="996"/>
        <v>4.0309135432376646E-4</v>
      </c>
      <c r="ER444" s="223">
        <f t="shared" ca="1" si="997"/>
        <v>-3.7443100615056567E-4</v>
      </c>
      <c r="ES444" s="223">
        <f t="shared" ca="1" si="998"/>
        <v>-6.6394509245236476E-5</v>
      </c>
      <c r="ET444" s="223">
        <f t="shared" ca="1" si="999"/>
        <v>4.3413445331758592E-4</v>
      </c>
      <c r="EU444" s="223">
        <f t="shared" ca="1" si="1000"/>
        <v>-3.2398902836475906E-4</v>
      </c>
      <c r="EV444" s="223">
        <f t="shared" ca="1" si="1001"/>
        <v>-1.4279617764441032E-4</v>
      </c>
      <c r="EW444" s="223">
        <f t="shared" ca="1" si="1002"/>
        <v>4.5239458696536786E-4</v>
      </c>
      <c r="EX444" s="223">
        <f t="shared" ca="1" si="1003"/>
        <v>-2.6400728590367998E-4</v>
      </c>
      <c r="EY444" s="223">
        <f t="shared" ca="1" si="1004"/>
        <v>-2.1499325325806211E-4</v>
      </c>
      <c r="EZ444" s="223">
        <f t="shared" ca="1" si="1005"/>
        <v>4.5733409083192379E-4</v>
      </c>
      <c r="FA444" s="223">
        <f t="shared" ca="1" si="1006"/>
        <v>-1.9625192409258226E-4</v>
      </c>
      <c r="FB444" s="223">
        <f t="shared" ca="1" si="1007"/>
        <v>-2.8085991375483124E-4</v>
      </c>
      <c r="FC444" s="223">
        <f t="shared" ca="1" si="1008"/>
        <v>4.4880752263256761E-4</v>
      </c>
      <c r="FD444" s="223">
        <f t="shared" ca="1" si="1009"/>
        <v>-1.2271798026480916E-4</v>
      </c>
      <c r="FE444" s="223">
        <f t="shared" ca="1" si="1010"/>
        <v>-3.3845673407380142E-4</v>
      </c>
      <c r="FF444" s="223">
        <f t="shared" ca="1" si="1011"/>
        <v>4.2706594473975677E-4</v>
      </c>
      <c r="FG444" s="223">
        <f t="shared" ca="1" si="1012"/>
        <v>-4.5570640455480817E-5</v>
      </c>
      <c r="FH444" s="223">
        <f t="shared" ca="1" si="1013"/>
        <v>-3.8608779224294368E-4</v>
      </c>
      <c r="FI444" s="223">
        <f t="shared" ca="1" si="1014"/>
        <v>3.9274953172301053E-4</v>
      </c>
      <c r="FJ444" s="223">
        <f t="shared" ca="1" si="1015"/>
        <v>3.2918513884523258E-5</v>
      </c>
      <c r="FK444" s="223">
        <f t="shared" ca="1" si="1016"/>
        <v>-4.2235060531877052E-4</v>
      </c>
      <c r="FL444" s="223">
        <f t="shared" ca="1" si="1017"/>
        <v>3.4686872059105678E-4</v>
      </c>
      <c r="FM444" s="223">
        <f t="shared" ca="1" si="1018"/>
        <v>1.1043839195768774E-4</v>
      </c>
      <c r="FN444" s="223">
        <f t="shared" ca="1" si="1019"/>
        <v>-4.4617742509709345E-4</v>
      </c>
      <c r="FO444" s="223">
        <f t="shared" ca="1" si="1020"/>
        <v>2.9077445876185619E-4</v>
      </c>
      <c r="FP444" s="223">
        <f t="shared" ca="1" si="1021"/>
        <v>1.8470644303006847E-4</v>
      </c>
      <c r="FQ444" s="223">
        <f t="shared" ca="1" si="1022"/>
        <v>-4.5686667765488978E-4</v>
      </c>
      <c r="FR444" s="223">
        <f t="shared" ca="1" si="1023"/>
        <v>2.2611842580052795E-4</v>
      </c>
      <c r="FS444" s="223">
        <f t="shared" ca="1" si="1024"/>
        <v>2.5353586548771545E-4</v>
      </c>
      <c r="FT444" s="223">
        <f t="shared" ca="1" si="1025"/>
        <v>-4.5410362099466463E-4</v>
      </c>
      <c r="FU444" s="223">
        <f t="shared" ca="1" si="1026"/>
        <v>1.5480440018505215E-4</v>
      </c>
      <c r="FV444" s="223">
        <f t="shared" ca="1" si="1027"/>
        <v>3.1489999658750506E-4</v>
      </c>
      <c r="FW444" s="223">
        <f t="shared" ca="1" si="1028"/>
        <v>-4.3796961253292273E-4</v>
      </c>
      <c r="FX444" s="223">
        <f t="shared" ca="1" si="1029"/>
        <v>7.8932203090972759E-5</v>
      </c>
      <c r="FY444" s="223">
        <f t="shared" ca="1" si="1030"/>
        <v>3.669919869643116E-4</v>
      </c>
      <c r="FZ444" s="223">
        <f t="shared" ca="1" si="1031"/>
        <v>-4.0893971355420084E-4</v>
      </c>
      <c r="GA444" s="223">
        <f t="shared" ca="1" si="1032"/>
        <v>7.3586975505072171E-7</v>
      </c>
      <c r="GB444" s="223">
        <f t="shared" ca="1" si="1033"/>
        <v>4.0827800279617056E-4</v>
      </c>
      <c r="GC444" s="223">
        <f t="shared" ca="1" si="1034"/>
        <v>-3.6786870116687308E-4</v>
      </c>
      <c r="GD444" s="223">
        <f t="shared" ca="1" si="1035"/>
        <v>-7.7482131056274991E-5</v>
      </c>
      <c r="GE444" s="223">
        <f t="shared" ca="1" si="1036"/>
        <v>4.3754238910423025E-4</v>
      </c>
      <c r="GF444" s="223">
        <f t="shared" ca="1" si="1037"/>
        <v>-3.1596589963454164E-4</v>
      </c>
      <c r="GG444" s="223">
        <f t="shared" ca="1" si="1038"/>
        <v>-1.5341869258382075E-4</v>
      </c>
      <c r="GH444" s="223">
        <f t="shared" ca="1" si="1039"/>
        <v>4.5392346436751884E-4</v>
      </c>
      <c r="GI444" s="223">
        <f t="shared" ca="1" si="1040"/>
        <v>-2.547595721675898E-4</v>
      </c>
      <c r="GJ444" s="223">
        <f t="shared" ca="1" si="1041"/>
        <v>-2.2483788439851062E-4</v>
      </c>
      <c r="GK444" s="223">
        <f t="shared" ca="1" si="1042"/>
        <v>4.5693889248986619E-4</v>
      </c>
      <c r="GL444" s="223">
        <f t="shared" ca="1" si="1043"/>
        <v>-1.8605192164803384E-4</v>
      </c>
      <c r="GM444" s="223">
        <f t="shared" ca="1" si="1044"/>
        <v>-2.8963678873592083E-4</v>
      </c>
      <c r="GN444" s="223">
        <f t="shared" ca="1" si="1045"/>
        <v>4.4649988504893892E-4</v>
      </c>
      <c r="GO444" s="223">
        <f t="shared" ca="1" si="1046"/>
        <v>-1.1186602527904734E-4</v>
      </c>
      <c r="GP444" s="223">
        <f t="shared" ca="1" si="1047"/>
        <v>-3.4590742031117341E-4</v>
      </c>
      <c r="GQ444" s="223">
        <f t="shared" ca="1" si="1048"/>
        <v>4.2291381564603348E-4</v>
      </c>
      <c r="GR444" s="223">
        <f t="shared" ca="1" si="1049"/>
        <v>-3.4386265652664382E-5</v>
      </c>
      <c r="GS444" s="223">
        <f t="shared" ca="1" si="1050"/>
        <v>-3.9199290640214314E-4</v>
      </c>
      <c r="GT444" s="223">
        <f t="shared" ca="1" si="1051"/>
        <v>3.868751693779417E-4</v>
      </c>
      <c r="GU444" s="223">
        <f t="shared" ca="1" si="1052"/>
        <v>4.4105987773413667E-5</v>
      </c>
      <c r="GV444" s="223">
        <f t="shared" ca="1" si="1053"/>
        <v>-4.2653627299499888E-4</v>
      </c>
      <c r="GW444" s="223">
        <f t="shared" ca="1" si="1054"/>
        <v>3.3944509392099475E-4</v>
      </c>
      <c r="GX444" s="223">
        <f t="shared" ca="1" si="1055"/>
        <v>1.2129955294988787E-4</v>
      </c>
      <c r="GY444" s="223">
        <f t="shared" ca="1" si="1056"/>
        <v>-4.4852040049762312E-4</v>
      </c>
      <c r="GZ444" s="223">
        <f t="shared" ca="1" si="1057"/>
        <v>2.8202015434001664E-4</v>
      </c>
      <c r="HA444" s="223">
        <f t="shared" ca="1" si="1058"/>
        <v>1.9492148733320732E-4</v>
      </c>
      <c r="HB444" s="223">
        <f t="shared" ca="1" si="1059"/>
        <v>-4.572979725362802E-4</v>
      </c>
      <c r="HC444" s="223">
        <f t="shared" ca="1" si="1060"/>
        <v>2.1629121162757925E-4</v>
      </c>
      <c r="HD444" s="223">
        <f t="shared" ca="1" si="1061"/>
        <v>2.628040140313059E-4</v>
      </c>
      <c r="HE444" s="223">
        <f t="shared" ca="1" si="1062"/>
        <v>-4.5261053600195597E-4</v>
      </c>
      <c r="HF444" s="223">
        <f t="shared" ca="1" si="1063"/>
        <v>1.441936357837438E-4</v>
      </c>
      <c r="HG444" s="223">
        <f t="shared" ca="1" si="1064"/>
        <v>3.2294835137704452E-4</v>
      </c>
      <c r="HH444" s="223">
        <f t="shared" ca="1" si="1065"/>
        <v>-4.3459611112852835E-4</v>
      </c>
      <c r="HI444" s="223">
        <f t="shared" ca="1" si="1066"/>
        <v>6.7850319397390178E-5</v>
      </c>
      <c r="HJ444" s="223">
        <f t="shared" ca="1" si="1067"/>
        <v>3.7358356648501599E-4</v>
      </c>
      <c r="HK444" s="223">
        <f t="shared" ca="1" si="1068"/>
        <v>-4.0378512752627387E-4</v>
      </c>
      <c r="HL444" s="223">
        <f t="shared" ca="1" si="1069"/>
        <v>-1.0490830321323948E-5</v>
      </c>
      <c r="HM444" s="223">
        <f t="shared" ca="1" si="1070"/>
        <v>4.1321871986618822E-4</v>
      </c>
      <c r="HN444" s="223">
        <f t="shared" ca="1" si="1071"/>
        <v>-3.6108480583309439E-4</v>
      </c>
      <c r="HO444" s="223">
        <f t="shared" ca="1" si="1072"/>
        <v>-8.8523080528808793E-5</v>
      </c>
      <c r="HP444" s="223">
        <f t="shared" ca="1" si="1073"/>
        <v>4.406867657164421E-4</v>
      </c>
      <c r="HQ444" s="223">
        <f t="shared" ca="1" si="1074"/>
        <v>-3.0775244486111041E-4</v>
      </c>
      <c r="HR444" s="223">
        <f t="shared" ca="1" si="1075"/>
        <v>-1.6394879383951316E-4</v>
      </c>
      <c r="HS444" s="223">
        <f t="shared" ca="1" si="1076"/>
        <v>4.5517891524802666E-4</v>
      </c>
      <c r="HT444" s="223">
        <f t="shared" ca="1" si="1077"/>
        <v>-2.4535840079129999E-4</v>
      </c>
      <c r="HU444" s="223">
        <f t="shared" ca="1" si="1078"/>
        <v>-2.3454708160462756E-4</v>
      </c>
      <c r="HV444" s="223">
        <f t="shared" ca="1" si="1079"/>
        <v>4.5626845124501668E-4</v>
      </c>
      <c r="HW444" s="223">
        <f t="shared" ca="1" si="1080"/>
        <v>-1.7573984848281407E-4</v>
      </c>
      <c r="HX444" s="223">
        <f t="shared" ca="1" si="1081"/>
        <v>-2.9823919734571291E-4</v>
      </c>
      <c r="HY444" s="223">
        <f t="shared" ca="1" si="1082"/>
        <v>4.4392329263026294E-4</v>
      </c>
      <c r="HZ444" s="223">
        <f t="shared" ca="1" si="1083"/>
        <v>-1.009466863825722E-4</v>
      </c>
      <c r="IA444" s="223">
        <f t="shared" ca="1" si="1084"/>
        <v>-3.5314974485286171E-4</v>
      </c>
      <c r="IB444" s="223">
        <f t="shared" ca="1" si="1085"/>
        <v>4.1850693908354066E-4</v>
      </c>
      <c r="IC444" s="223">
        <f t="shared" ca="1" si="1086"/>
        <v>-2.3181177849204108E-5</v>
      </c>
      <c r="ID444" s="223">
        <f t="shared" ca="1" si="1087"/>
        <v>-3.9766189869207112E-4</v>
      </c>
      <c r="IE444" s="223">
        <f t="shared" ca="1" si="1088"/>
        <v>-3.9938997466903775E-5</v>
      </c>
      <c r="IF444" s="223">
        <f t="shared" ca="1" si="1089"/>
        <v>5.5266893864472561E-5</v>
      </c>
      <c r="IG444" s="223">
        <f t="shared" ca="1" si="1090"/>
        <v>-4.3046501116959378E-4</v>
      </c>
      <c r="IH444" s="223">
        <f t="shared" ca="1" si="1091"/>
        <v>3.3181699821902439E-4</v>
      </c>
      <c r="II444" s="223">
        <f t="shared" ca="1" si="1092"/>
        <v>1.3208764762707352E-4</v>
      </c>
      <c r="IJ444" s="223">
        <f t="shared" ca="1" si="1093"/>
        <v>-4.5059320398015113E-4</v>
      </c>
      <c r="IK444" s="223">
        <f t="shared" ca="1" si="1094"/>
        <v>2.7309597152261556E-4</v>
      </c>
      <c r="IL444" s="223">
        <f t="shared" ca="1" si="1095"/>
        <v>2.0501911822096052E-4</v>
      </c>
      <c r="IM444" s="223">
        <f t="shared" ca="1" si="1096"/>
        <v>-4.574538082184876E-4</v>
      </c>
      <c r="IN444" s="223">
        <f t="shared" ca="1" si="1097"/>
        <v>2.0633371171639551E-4</v>
      </c>
      <c r="IO444" s="223">
        <f t="shared" ca="1" si="1098"/>
        <v>2.7191385926371903E-4</v>
      </c>
      <c r="IP444" s="223">
        <f t="shared" ca="1" si="1099"/>
        <v>-4.5084481534655795E-4</v>
      </c>
      <c r="IQ444" s="223">
        <f t="shared" ca="1" si="1100"/>
        <v>1.3349601452798679E-4</v>
      </c>
      <c r="IR444" s="223">
        <f t="shared" ca="1" si="1101"/>
        <v>3.308021741555313E-4</v>
      </c>
      <c r="IS444" s="223">
        <f t="shared" ca="1" si="1102"/>
        <v>-4.3096082527738558E-4</v>
      </c>
      <c r="IT444" s="223">
        <f t="shared" ca="1" si="1103"/>
        <v>5.6727565208489455E-5</v>
      </c>
      <c r="IU444" s="223">
        <f t="shared" ca="1" si="1104"/>
        <v>3.7995011323445924E-4</v>
      </c>
      <c r="IV444" s="223">
        <f t="shared" ca="1" si="1105"/>
        <v>-3.9838731643602381E-4</v>
      </c>
      <c r="IW444" s="223">
        <f t="shared" ca="1" si="1106"/>
        <v>-2.1711211113790481E-5</v>
      </c>
      <c r="IX444" s="223">
        <f t="shared" ca="1" si="1107"/>
        <v>4.1791052943060191E-4</v>
      </c>
      <c r="IY444" s="223">
        <f t="shared" ca="1" si="1108"/>
        <v>-3.5408340651409608E-4</v>
      </c>
      <c r="IZ444" s="223">
        <f t="shared" ca="1" si="1109"/>
        <v>-9.9510707007697803E-5</v>
      </c>
      <c r="JA444" s="223">
        <f t="shared" ca="1" si="1110"/>
        <v>4.4356568909932614E-4</v>
      </c>
      <c r="JB444" s="223">
        <f t="shared" ca="1" si="1111"/>
        <v>-2.993536115225002E-4</v>
      </c>
    </row>
    <row r="445" spans="2:262">
      <c r="B445" s="230">
        <v>84</v>
      </c>
      <c r="C445" s="229">
        <f t="shared" si="1112"/>
        <v>1.640625000000001E-3</v>
      </c>
      <c r="D445" s="226">
        <f t="shared" ca="1" si="855"/>
        <v>49.848075627670354</v>
      </c>
      <c r="E445" s="225">
        <f ca="1">CL361</f>
        <v>-0.15192437232964531</v>
      </c>
      <c r="F445" s="224">
        <v>84</v>
      </c>
      <c r="G445" s="223">
        <f t="shared" ca="1" si="856"/>
        <v>-1.0707204634049247E-4</v>
      </c>
      <c r="H445" s="223">
        <f t="shared" ca="1" si="857"/>
        <v>2.6379388384659391E-4</v>
      </c>
      <c r="I445" s="223">
        <f t="shared" ca="1" si="858"/>
        <v>-1.4163110573938879E-4</v>
      </c>
      <c r="J445" s="223">
        <f t="shared" ca="1" si="859"/>
        <v>-1.3026500168938248E-4</v>
      </c>
      <c r="K445" s="223">
        <f t="shared" ca="1" si="860"/>
        <v>2.6444409917740475E-4</v>
      </c>
      <c r="L445" s="223">
        <f t="shared" ca="1" si="861"/>
        <v>-1.1905116916085569E-4</v>
      </c>
      <c r="M445" s="223">
        <f t="shared" ca="1" si="862"/>
        <v>-1.522034338619103E-4</v>
      </c>
      <c r="N445" s="223">
        <f t="shared" ca="1" si="863"/>
        <v>2.625475732732878E-4</v>
      </c>
      <c r="O445" s="223">
        <f t="shared" ca="1" si="864"/>
        <v>-9.5324704743314525E-5</v>
      </c>
      <c r="P445" s="223">
        <f t="shared" ca="1" si="865"/>
        <v>-1.7267606376348752E-4</v>
      </c>
      <c r="Q445" s="223">
        <f t="shared" ca="1" si="866"/>
        <v>2.5812257071544632E-4</v>
      </c>
      <c r="R445" s="223">
        <f t="shared" ca="1" si="867"/>
        <v>-7.0680211309310958E-5</v>
      </c>
      <c r="S445" s="223">
        <f t="shared" ca="1" si="868"/>
        <v>-1.9148572877668399E-4</v>
      </c>
      <c r="T445" s="223">
        <f t="shared" ca="1" si="869"/>
        <v>2.5121170669746475E-4</v>
      </c>
      <c r="U445" s="223">
        <f t="shared" ca="1" si="870"/>
        <v>-4.5355028802664981E-5</v>
      </c>
      <c r="V445" s="223">
        <f t="shared" ca="1" si="871"/>
        <v>-2.0845128154501391E-4</v>
      </c>
      <c r="W445" s="223">
        <f t="shared" ca="1" si="872"/>
        <v>2.4188153661769911E-4</v>
      </c>
      <c r="X445" s="223">
        <f t="shared" ca="1" si="873"/>
        <v>-1.959305257506858E-5</v>
      </c>
      <c r="Y445" s="223">
        <f t="shared" ca="1" si="874"/>
        <v>-2.2340933452100415E-4</v>
      </c>
      <c r="Z445" s="223">
        <f t="shared" ca="1" si="875"/>
        <v>2.3022191511440625E-4</v>
      </c>
      <c r="AA445" s="223">
        <f t="shared" ca="1" si="876"/>
        <v>6.3576154594768332E-6</v>
      </c>
      <c r="AB445" s="223">
        <f t="shared" ca="1" si="877"/>
        <v>-2.3621583347759091E-4</v>
      </c>
      <c r="AC445" s="223">
        <f t="shared" ca="1" si="878"/>
        <v>2.1634513071646093E-4</v>
      </c>
      <c r="AD445" s="223">
        <f t="shared" ca="1" si="879"/>
        <v>3.2247056181723232E-5</v>
      </c>
      <c r="AE445" s="223">
        <f t="shared" ca="1" si="880"/>
        <v>-2.4674744482907902E-4</v>
      </c>
      <c r="AF445" s="223">
        <f t="shared" ca="1" si="881"/>
        <v>2.0038482444343858E-4</v>
      </c>
      <c r="AG445" s="223">
        <f t="shared" ca="1" si="882"/>
        <v>5.7825940124905519E-5</v>
      </c>
      <c r="AH445" s="223">
        <f t="shared" ca="1" si="883"/>
        <v>-2.5490274340098969E-4</v>
      </c>
      <c r="AI445" s="223">
        <f t="shared" ca="1" si="884"/>
        <v>1.8249470276953837E-4</v>
      </c>
      <c r="AJ445" s="223">
        <f t="shared" ca="1" si="885"/>
        <v>8.2847928653808842E-5</v>
      </c>
      <c r="AK445" s="223">
        <f t="shared" ca="1" si="886"/>
        <v>-2.6060318920993498E-4</v>
      </c>
      <c r="AL445" s="223">
        <f t="shared" ca="1" si="887"/>
        <v>1.628470573462138E-4</v>
      </c>
      <c r="AM445" s="223">
        <f t="shared" ca="1" si="888"/>
        <v>1.0707204634049136E-4</v>
      </c>
      <c r="AN445" s="223">
        <f t="shared" ca="1" si="889"/>
        <v>-2.6379388384659375E-4</v>
      </c>
      <c r="AO445" s="223">
        <f t="shared" ca="1" si="890"/>
        <v>1.4163110573938819E-4</v>
      </c>
      <c r="AP445" s="223">
        <f t="shared" ca="1" si="891"/>
        <v>1.3026500168938226E-4</v>
      </c>
      <c r="AQ445" s="223">
        <f t="shared" ca="1" si="892"/>
        <v>-2.6444409917740475E-4</v>
      </c>
      <c r="AR445" s="223">
        <f t="shared" ca="1" si="893"/>
        <v>1.1905116916085424E-4</v>
      </c>
      <c r="AS445" s="223">
        <f t="shared" ca="1" si="894"/>
        <v>1.5220343386191087E-4</v>
      </c>
      <c r="AT445" s="223">
        <f t="shared" ca="1" si="895"/>
        <v>-2.6254757327328785E-4</v>
      </c>
      <c r="AU445" s="223">
        <f t="shared" ca="1" si="896"/>
        <v>9.5324704743315636E-5</v>
      </c>
      <c r="AV445" s="223">
        <f t="shared" ca="1" si="897"/>
        <v>1.7267606376348589E-4</v>
      </c>
      <c r="AW445" s="223">
        <f t="shared" ca="1" si="898"/>
        <v>-2.5812257071544621E-4</v>
      </c>
      <c r="AX445" s="223">
        <f t="shared" ca="1" si="899"/>
        <v>7.0680211309311229E-5</v>
      </c>
      <c r="AY445" s="223">
        <f t="shared" ca="1" si="900"/>
        <v>1.9148572877668318E-4</v>
      </c>
      <c r="AZ445" s="223">
        <f t="shared" ca="1" si="901"/>
        <v>-2.5121170669746426E-4</v>
      </c>
      <c r="BA445" s="223">
        <f t="shared" ca="1" si="902"/>
        <v>4.5355028802664316E-5</v>
      </c>
      <c r="BB445" s="223">
        <f t="shared" ca="1" si="903"/>
        <v>2.0845128154501374E-4</v>
      </c>
      <c r="BC445" s="223">
        <f t="shared" ca="1" si="904"/>
        <v>-2.4188153661769917E-4</v>
      </c>
      <c r="BD445" s="223">
        <f t="shared" ca="1" si="905"/>
        <v>1.9593052575070708E-5</v>
      </c>
      <c r="BE445" s="223">
        <f t="shared" ca="1" si="906"/>
        <v>2.2340933452100398E-4</v>
      </c>
      <c r="BF445" s="223">
        <f t="shared" ca="1" si="907"/>
        <v>-2.3022191511440636E-4</v>
      </c>
      <c r="BG445" s="223">
        <f t="shared" ca="1" si="908"/>
        <v>-6.3576154594765621E-6</v>
      </c>
      <c r="BH445" s="223">
        <f t="shared" ca="1" si="909"/>
        <v>2.3621583347759165E-4</v>
      </c>
      <c r="BI445" s="223">
        <f t="shared" ca="1" si="910"/>
        <v>-2.1634513071646104E-4</v>
      </c>
      <c r="BJ445" s="223">
        <f t="shared" ca="1" si="911"/>
        <v>-3.2247056181722989E-5</v>
      </c>
      <c r="BK445" s="223">
        <f t="shared" ca="1" si="912"/>
        <v>2.4674744482907891E-4</v>
      </c>
      <c r="BL445" s="223">
        <f t="shared" ca="1" si="913"/>
        <v>-2.0038482444343999E-4</v>
      </c>
      <c r="BM445" s="223">
        <f t="shared" ca="1" si="914"/>
        <v>-5.7825940124905289E-5</v>
      </c>
      <c r="BN445" s="223">
        <f t="shared" ca="1" si="915"/>
        <v>2.5490274340098963E-4</v>
      </c>
      <c r="BO445" s="223">
        <f t="shared" ca="1" si="916"/>
        <v>-1.8249470276953859E-4</v>
      </c>
      <c r="BP445" s="223">
        <f t="shared" ca="1" si="917"/>
        <v>-8.2847928653810387E-5</v>
      </c>
      <c r="BQ445" s="223">
        <f t="shared" ca="1" si="918"/>
        <v>2.6060318920993427E-4</v>
      </c>
      <c r="BR445" s="223">
        <f t="shared" ca="1" si="919"/>
        <v>-1.6284705734621399E-4</v>
      </c>
      <c r="BS445" s="223">
        <f t="shared" ca="1" si="920"/>
        <v>-1.0707204634049456E-4</v>
      </c>
      <c r="BT445" s="223">
        <f t="shared" ca="1" si="921"/>
        <v>2.6379388384659369E-4</v>
      </c>
      <c r="BU445" s="223">
        <f t="shared" ca="1" si="922"/>
        <v>-1.4163110573938841E-4</v>
      </c>
      <c r="BV445" s="223">
        <f t="shared" ca="1" si="923"/>
        <v>-1.3026500168937877E-4</v>
      </c>
      <c r="BW445" s="223">
        <f t="shared" ca="1" si="924"/>
        <v>2.6444409917740475E-4</v>
      </c>
      <c r="BX445" s="223">
        <f t="shared" ca="1" si="925"/>
        <v>-1.1905116916085447E-4</v>
      </c>
      <c r="BY445" s="223">
        <f t="shared" ca="1" si="926"/>
        <v>-1.5220343386190756E-4</v>
      </c>
      <c r="BZ445" s="223">
        <f t="shared" ca="1" si="927"/>
        <v>2.6254757327328791E-4</v>
      </c>
      <c r="CA445" s="223">
        <f t="shared" ca="1" si="928"/>
        <v>-9.5324704743312357E-5</v>
      </c>
      <c r="CB445" s="223">
        <f t="shared" ca="1" si="929"/>
        <v>-1.726760637634857E-4</v>
      </c>
      <c r="CC445" s="223">
        <f t="shared" ca="1" si="930"/>
        <v>2.5812257071544621E-4</v>
      </c>
      <c r="CD445" s="223">
        <f t="shared" ca="1" si="931"/>
        <v>-7.0680211309307828E-5</v>
      </c>
      <c r="CE445" s="223">
        <f t="shared" ca="1" si="932"/>
        <v>-1.9148572877668299E-4</v>
      </c>
      <c r="CF445" s="223">
        <f t="shared" ca="1" si="933"/>
        <v>2.5121170669746432E-4</v>
      </c>
      <c r="CG445" s="223">
        <f t="shared" ca="1" si="934"/>
        <v>-4.5355028802668274E-5</v>
      </c>
      <c r="CH445" s="223">
        <f t="shared" ca="1" si="935"/>
        <v>-2.0845128154501358E-4</v>
      </c>
      <c r="CI445" s="223">
        <f t="shared" ca="1" si="936"/>
        <v>2.4188153661769778E-4</v>
      </c>
      <c r="CJ445" s="223">
        <f t="shared" ca="1" si="937"/>
        <v>-1.9593052575070965E-5</v>
      </c>
      <c r="CK445" s="223">
        <f t="shared" ca="1" si="938"/>
        <v>-2.2340933452100388E-4</v>
      </c>
      <c r="CL445" s="223">
        <f t="shared" ca="1" si="939"/>
        <v>2.3022191511440837E-4</v>
      </c>
      <c r="CM445" s="223">
        <f t="shared" ca="1" si="940"/>
        <v>6.3576154594762911E-6</v>
      </c>
      <c r="CN445" s="223">
        <f t="shared" ca="1" si="941"/>
        <v>-2.3621583347759154E-4</v>
      </c>
      <c r="CO445" s="223">
        <f t="shared" ca="1" si="942"/>
        <v>2.1634513071646337E-4</v>
      </c>
      <c r="CP445" s="223">
        <f t="shared" ca="1" si="943"/>
        <v>3.224705618172269E-5</v>
      </c>
      <c r="CQ445" s="223">
        <f t="shared" ca="1" si="944"/>
        <v>-2.4674744482908016E-4</v>
      </c>
      <c r="CR445" s="223">
        <f t="shared" ca="1" si="945"/>
        <v>2.0038482444344015E-4</v>
      </c>
      <c r="CS445" s="223">
        <f t="shared" ca="1" si="946"/>
        <v>5.7825940124905031E-5</v>
      </c>
      <c r="CT445" s="223">
        <f t="shared" ca="1" si="947"/>
        <v>-2.5490274340099061E-4</v>
      </c>
      <c r="CU445" s="223">
        <f t="shared" ca="1" si="948"/>
        <v>1.8249470276953875E-4</v>
      </c>
      <c r="CV445" s="223">
        <f t="shared" ca="1" si="949"/>
        <v>8.2847928653810129E-5</v>
      </c>
      <c r="CW445" s="223">
        <f t="shared" ca="1" si="950"/>
        <v>-2.6060318920993422E-4</v>
      </c>
      <c r="CX445" s="223">
        <f t="shared" ca="1" si="951"/>
        <v>1.6284705734621421E-4</v>
      </c>
      <c r="CY445" s="223">
        <f t="shared" ca="1" si="952"/>
        <v>1.0707204634049432E-4</v>
      </c>
      <c r="CZ445" s="223">
        <f t="shared" ca="1" si="953"/>
        <v>-2.6379388384659369E-4</v>
      </c>
      <c r="DA445" s="223">
        <f t="shared" ca="1" si="954"/>
        <v>1.4163110573938863E-4</v>
      </c>
      <c r="DB445" s="223">
        <f t="shared" ca="1" si="955"/>
        <v>1.3026500168937858E-4</v>
      </c>
      <c r="DC445" s="223">
        <f t="shared" ca="1" si="956"/>
        <v>-2.644440991774048E-4</v>
      </c>
      <c r="DD445" s="223">
        <f t="shared" ca="1" si="957"/>
        <v>1.190511691608547E-4</v>
      </c>
      <c r="DE445" s="223">
        <f t="shared" ca="1" si="958"/>
        <v>1.5220343386190734E-4</v>
      </c>
      <c r="DF445" s="223">
        <f t="shared" ca="1" si="959"/>
        <v>-2.6254757327328791E-4</v>
      </c>
      <c r="DG445" s="223">
        <f t="shared" ca="1" si="960"/>
        <v>9.5324704743312601E-5</v>
      </c>
      <c r="DH445" s="223">
        <f t="shared" ca="1" si="961"/>
        <v>1.7267606376348548E-4</v>
      </c>
      <c r="DI445" s="223">
        <f t="shared" ca="1" si="962"/>
        <v>-2.5812257071544632E-4</v>
      </c>
      <c r="DJ445" s="223">
        <f t="shared" ca="1" si="963"/>
        <v>7.0680211309308112E-5</v>
      </c>
      <c r="DK445" s="223">
        <f t="shared" ca="1" si="964"/>
        <v>1.9148572877668283E-4</v>
      </c>
      <c r="DL445" s="223">
        <f t="shared" ca="1" si="965"/>
        <v>-2.5121170669746437E-4</v>
      </c>
      <c r="DM445" s="223">
        <f t="shared" ca="1" si="966"/>
        <v>4.5355028802668531E-5</v>
      </c>
      <c r="DN445" s="223">
        <f t="shared" ca="1" si="967"/>
        <v>2.0845128154501342E-4</v>
      </c>
      <c r="DO445" s="223">
        <f t="shared" ca="1" si="968"/>
        <v>-2.4188153661769789E-4</v>
      </c>
      <c r="DP445" s="223">
        <f t="shared" ca="1" si="969"/>
        <v>1.9593052575071236E-5</v>
      </c>
      <c r="DQ445" s="223">
        <f t="shared" ca="1" si="970"/>
        <v>2.2340933452100374E-4</v>
      </c>
      <c r="DR445" s="223">
        <f t="shared" ca="1" si="971"/>
        <v>-2.3022191511440848E-4</v>
      </c>
      <c r="DS445" s="223">
        <f t="shared" ca="1" si="972"/>
        <v>-6.3576154594760471E-6</v>
      </c>
      <c r="DT445" s="223">
        <f t="shared" ca="1" si="973"/>
        <v>2.3621583347759143E-4</v>
      </c>
      <c r="DU445" s="223">
        <f t="shared" ca="1" si="974"/>
        <v>-2.1634513071646351E-4</v>
      </c>
      <c r="DV445" s="223">
        <f t="shared" ca="1" si="975"/>
        <v>-3.2247056181722446E-5</v>
      </c>
      <c r="DW445" s="223">
        <f t="shared" ca="1" si="976"/>
        <v>2.4674744482908011E-4</v>
      </c>
      <c r="DX445" s="223">
        <f t="shared" ca="1" si="977"/>
        <v>-2.0038482444344029E-4</v>
      </c>
      <c r="DY445" s="223">
        <f t="shared" ca="1" si="978"/>
        <v>-5.782594012490476E-5</v>
      </c>
      <c r="DZ445" s="223">
        <f t="shared" ca="1" si="979"/>
        <v>2.549027434009905E-4</v>
      </c>
      <c r="EA445" s="223">
        <f t="shared" ca="1" si="980"/>
        <v>-1.8249470276953349E-4</v>
      </c>
      <c r="EB445" s="223">
        <f t="shared" ca="1" si="981"/>
        <v>-8.2847928653802743E-5</v>
      </c>
      <c r="EC445" s="223">
        <f t="shared" ca="1" si="982"/>
        <v>2.6060318920993422E-4</v>
      </c>
      <c r="ED445" s="223">
        <f t="shared" ca="1" si="983"/>
        <v>-1.628470573462144E-4</v>
      </c>
      <c r="EE445" s="223">
        <f t="shared" ca="1" si="984"/>
        <v>-1.0707204634049409E-4</v>
      </c>
      <c r="EF445" s="223">
        <f t="shared" ca="1" si="985"/>
        <v>2.6379388384659423E-4</v>
      </c>
      <c r="EG445" s="223">
        <f t="shared" ca="1" si="986"/>
        <v>-1.4163110573939521E-4</v>
      </c>
      <c r="EH445" s="223">
        <f t="shared" ca="1" si="987"/>
        <v>-1.3026500168937831E-4</v>
      </c>
      <c r="EI445" s="223">
        <f t="shared" ca="1" si="988"/>
        <v>2.6444409917740475E-4</v>
      </c>
      <c r="EJ445" s="223">
        <f t="shared" ca="1" si="989"/>
        <v>-1.1905116916085496E-4</v>
      </c>
      <c r="EK445" s="223">
        <f t="shared" ca="1" si="990"/>
        <v>-1.5220343386191328E-4</v>
      </c>
      <c r="EL445" s="223">
        <f t="shared" ca="1" si="991"/>
        <v>2.6254757327328888E-4</v>
      </c>
      <c r="EM445" s="223">
        <f t="shared" ca="1" si="992"/>
        <v>-9.5324704743319878E-5</v>
      </c>
      <c r="EN445" s="223">
        <f t="shared" ca="1" si="993"/>
        <v>-1.7267606376348529E-4</v>
      </c>
      <c r="EO445" s="223">
        <f t="shared" ca="1" si="994"/>
        <v>2.5812257071544637E-4</v>
      </c>
      <c r="EP445" s="223">
        <f t="shared" ca="1" si="995"/>
        <v>-7.0680211309308356E-5</v>
      </c>
      <c r="EQ445" s="223">
        <f t="shared" ca="1" si="996"/>
        <v>-1.9148572877668784E-4</v>
      </c>
      <c r="ER445" s="223">
        <f t="shared" ca="1" si="997"/>
        <v>2.5121170669746681E-4</v>
      </c>
      <c r="ES445" s="223">
        <f t="shared" ca="1" si="998"/>
        <v>-4.5355028802668802E-5</v>
      </c>
      <c r="ET445" s="223">
        <f t="shared" ca="1" si="999"/>
        <v>-2.0845128154501328E-4</v>
      </c>
      <c r="EU445" s="223">
        <f t="shared" ca="1" si="1000"/>
        <v>2.4188153661769797E-4</v>
      </c>
      <c r="EV445" s="223">
        <f t="shared" ca="1" si="1001"/>
        <v>-1.9593052575063986E-5</v>
      </c>
      <c r="EW445" s="223">
        <f t="shared" ca="1" si="1002"/>
        <v>-2.2340933452099957E-4</v>
      </c>
      <c r="EX445" s="223">
        <f t="shared" ca="1" si="1003"/>
        <v>2.3022191511440864E-4</v>
      </c>
      <c r="EY445" s="223">
        <f t="shared" ca="1" si="1004"/>
        <v>6.3576154594758032E-6</v>
      </c>
      <c r="EZ445" s="223">
        <f t="shared" ca="1" si="1005"/>
        <v>-2.3621583347759129E-4</v>
      </c>
      <c r="FA445" s="223">
        <f t="shared" ca="1" si="1006"/>
        <v>2.1634513071645936E-4</v>
      </c>
      <c r="FB445" s="223">
        <f t="shared" ca="1" si="1007"/>
        <v>3.2247056181729656E-5</v>
      </c>
      <c r="FC445" s="223">
        <f t="shared" ca="1" si="1008"/>
        <v>-2.4674744482907729E-4</v>
      </c>
      <c r="FD445" s="223">
        <f t="shared" ca="1" si="1009"/>
        <v>2.0038482444344048E-4</v>
      </c>
      <c r="FE445" s="223">
        <f t="shared" ca="1" si="1010"/>
        <v>5.7825940124904543E-5</v>
      </c>
      <c r="FF445" s="223">
        <f t="shared" ca="1" si="1011"/>
        <v>-2.5490274340099044E-4</v>
      </c>
      <c r="FG445" s="223">
        <f t="shared" ca="1" si="1012"/>
        <v>1.8249470276953365E-4</v>
      </c>
      <c r="FH445" s="223">
        <f t="shared" ca="1" si="1013"/>
        <v>8.2847928653802499E-5</v>
      </c>
      <c r="FI445" s="223">
        <f t="shared" ca="1" si="1014"/>
        <v>-2.6060318920993416E-4</v>
      </c>
      <c r="FJ445" s="223">
        <f t="shared" ca="1" si="1015"/>
        <v>1.6284705734621462E-4</v>
      </c>
      <c r="FK445" s="223">
        <f t="shared" ca="1" si="1016"/>
        <v>1.0707204634049384E-4</v>
      </c>
      <c r="FL445" s="223">
        <f t="shared" ca="1" si="1017"/>
        <v>-2.6379388384659423E-4</v>
      </c>
      <c r="FM445" s="223">
        <f t="shared" ca="1" si="1018"/>
        <v>1.416311057393954E-4</v>
      </c>
      <c r="FN445" s="223">
        <f t="shared" ca="1" si="1019"/>
        <v>1.3026500168937809E-4</v>
      </c>
      <c r="FO445" s="223">
        <f t="shared" ca="1" si="1020"/>
        <v>-2.6444409917740475E-4</v>
      </c>
      <c r="FP445" s="223">
        <f t="shared" ca="1" si="1021"/>
        <v>1.1905116916085517E-4</v>
      </c>
      <c r="FQ445" s="223">
        <f t="shared" ca="1" si="1022"/>
        <v>1.5220343386191306E-4</v>
      </c>
      <c r="FR445" s="223">
        <f t="shared" ca="1" si="1023"/>
        <v>-2.6254757327328888E-4</v>
      </c>
      <c r="FS445" s="223">
        <f t="shared" ca="1" si="1024"/>
        <v>9.5324704743320109E-5</v>
      </c>
      <c r="FT445" s="223">
        <f t="shared" ca="1" si="1025"/>
        <v>1.726760637634851E-4</v>
      </c>
      <c r="FU445" s="223">
        <f t="shared" ca="1" si="1026"/>
        <v>-2.5812257071544643E-4</v>
      </c>
      <c r="FV445" s="223">
        <f t="shared" ca="1" si="1027"/>
        <v>7.0680211309308587E-5</v>
      </c>
      <c r="FW445" s="223">
        <f t="shared" ca="1" si="1028"/>
        <v>1.9148572877668768E-4</v>
      </c>
      <c r="FX445" s="223">
        <f t="shared" ca="1" si="1029"/>
        <v>-2.5121170669746692E-4</v>
      </c>
      <c r="FY445" s="223">
        <f t="shared" ca="1" si="1030"/>
        <v>4.5355028802669033E-5</v>
      </c>
      <c r="FZ445" s="223">
        <f t="shared" ca="1" si="1031"/>
        <v>2.0845128154501312E-4</v>
      </c>
      <c r="GA445" s="223">
        <f t="shared" ca="1" si="1032"/>
        <v>-2.4188153661769811E-4</v>
      </c>
      <c r="GB445" s="223">
        <f t="shared" ca="1" si="1033"/>
        <v>1.9593052575064243E-5</v>
      </c>
      <c r="GC445" s="223">
        <f t="shared" ca="1" si="1034"/>
        <v>2.234093345209994E-4</v>
      </c>
      <c r="GD445" s="223">
        <f t="shared" ca="1" si="1035"/>
        <v>-2.3022191511440875E-4</v>
      </c>
      <c r="GE445" s="223">
        <f t="shared" ca="1" si="1036"/>
        <v>-6.3576154594755321E-6</v>
      </c>
      <c r="GF445" s="223">
        <f t="shared" ca="1" si="1037"/>
        <v>2.3621583347759116E-4</v>
      </c>
      <c r="GG445" s="223">
        <f t="shared" ca="1" si="1038"/>
        <v>-2.163451307164595E-4</v>
      </c>
      <c r="GH445" s="223">
        <f t="shared" ca="1" si="1039"/>
        <v>-3.2247056181729412E-5</v>
      </c>
      <c r="GI445" s="223">
        <f t="shared" ca="1" si="1040"/>
        <v>2.4674744482907718E-4</v>
      </c>
      <c r="GJ445" s="223">
        <f t="shared" ca="1" si="1041"/>
        <v>-2.0038482444344064E-4</v>
      </c>
      <c r="GK445" s="223">
        <f t="shared" ca="1" si="1042"/>
        <v>-5.7825940124904286E-5</v>
      </c>
      <c r="GL445" s="223">
        <f t="shared" ca="1" si="1043"/>
        <v>2.5490274340099039E-4</v>
      </c>
      <c r="GM445" s="223">
        <f t="shared" ca="1" si="1044"/>
        <v>-1.8249470276953387E-4</v>
      </c>
      <c r="GN445" s="223">
        <f t="shared" ca="1" si="1045"/>
        <v>-8.2847928653802255E-5</v>
      </c>
      <c r="GO445" s="223">
        <f t="shared" ca="1" si="1046"/>
        <v>2.6060318920993411E-4</v>
      </c>
      <c r="GP445" s="223">
        <f t="shared" ca="1" si="1047"/>
        <v>-1.6284705734621481E-4</v>
      </c>
      <c r="GQ445" s="223">
        <f t="shared" ca="1" si="1048"/>
        <v>-1.0707204634049361E-4</v>
      </c>
      <c r="GR445" s="223">
        <f t="shared" ca="1" si="1049"/>
        <v>2.6379388384659418E-4</v>
      </c>
      <c r="GS445" s="223">
        <f t="shared" ca="1" si="1050"/>
        <v>-1.4163110573939565E-4</v>
      </c>
      <c r="GT445" s="223">
        <f t="shared" ca="1" si="1051"/>
        <v>-1.3026500168937785E-4</v>
      </c>
      <c r="GU445" s="223">
        <f t="shared" ca="1" si="1052"/>
        <v>2.644440991774048E-4</v>
      </c>
      <c r="GV445" s="223">
        <f t="shared" ca="1" si="1053"/>
        <v>-1.190511691608554E-4</v>
      </c>
      <c r="GW445" s="223">
        <f t="shared" ca="1" si="1054"/>
        <v>-1.5220343386191287E-4</v>
      </c>
      <c r="GX445" s="223">
        <f t="shared" ca="1" si="1055"/>
        <v>2.6254757327328894E-4</v>
      </c>
      <c r="GY445" s="223">
        <f t="shared" ca="1" si="1056"/>
        <v>-9.5324704743320353E-5</v>
      </c>
      <c r="GZ445" s="223">
        <f t="shared" ca="1" si="1057"/>
        <v>-1.7267606376348491E-4</v>
      </c>
      <c r="HA445" s="223">
        <f t="shared" ca="1" si="1058"/>
        <v>2.5812257071544648E-4</v>
      </c>
      <c r="HB445" s="223">
        <f t="shared" ca="1" si="1059"/>
        <v>-7.0680211309308844E-5</v>
      </c>
      <c r="HC445" s="223">
        <f t="shared" ca="1" si="1060"/>
        <v>-1.9148572877668749E-4</v>
      </c>
      <c r="HD445" s="223">
        <f t="shared" ca="1" si="1061"/>
        <v>2.5121170669746698E-4</v>
      </c>
      <c r="HE445" s="223">
        <f t="shared" ca="1" si="1062"/>
        <v>-4.535502880266929E-5</v>
      </c>
      <c r="HF445" s="223">
        <f t="shared" ca="1" si="1063"/>
        <v>-2.0845128154501296E-4</v>
      </c>
      <c r="HG445" s="223">
        <f t="shared" ca="1" si="1064"/>
        <v>2.4188153661769819E-4</v>
      </c>
      <c r="HH445" s="223">
        <f t="shared" ca="1" si="1065"/>
        <v>-1.9593052575064514E-5</v>
      </c>
      <c r="HI445" s="223">
        <f t="shared" ca="1" si="1066"/>
        <v>-2.2340933452099927E-4</v>
      </c>
      <c r="HJ445" s="223">
        <f t="shared" ca="1" si="1067"/>
        <v>2.3022191511440886E-4</v>
      </c>
      <c r="HK445" s="223">
        <f t="shared" ca="1" si="1068"/>
        <v>6.3576154594752882E-6</v>
      </c>
      <c r="HL445" s="223">
        <f t="shared" ca="1" si="1069"/>
        <v>-2.3621583347759105E-4</v>
      </c>
      <c r="HM445" s="223">
        <f t="shared" ca="1" si="1070"/>
        <v>2.1634513071645966E-4</v>
      </c>
      <c r="HN445" s="223">
        <f t="shared" ca="1" si="1071"/>
        <v>3.2247056181729114E-5</v>
      </c>
      <c r="HO445" s="223">
        <f t="shared" ca="1" si="1072"/>
        <v>-2.4674744482907707E-4</v>
      </c>
      <c r="HP445" s="223">
        <f t="shared" ca="1" si="1073"/>
        <v>2.0038482444344083E-4</v>
      </c>
      <c r="HQ445" s="223">
        <f t="shared" ca="1" si="1074"/>
        <v>5.7825940124904028E-5</v>
      </c>
      <c r="HR445" s="223">
        <f t="shared" ca="1" si="1075"/>
        <v>-2.5490274340099028E-4</v>
      </c>
      <c r="HS445" s="223">
        <f t="shared" ca="1" si="1076"/>
        <v>1.8249470276953406E-4</v>
      </c>
      <c r="HT445" s="223">
        <f t="shared" ca="1" si="1077"/>
        <v>8.2847928653802011E-5</v>
      </c>
      <c r="HU445" s="223">
        <f t="shared" ca="1" si="1078"/>
        <v>-2.6060318920993406E-4</v>
      </c>
      <c r="HV445" s="223">
        <f t="shared" ca="1" si="1079"/>
        <v>1.6284705734621502E-4</v>
      </c>
      <c r="HW445" s="223">
        <f t="shared" ca="1" si="1080"/>
        <v>1.0707204634049337E-4</v>
      </c>
      <c r="HX445" s="223">
        <f t="shared" ca="1" si="1081"/>
        <v>-2.6379388384659413E-4</v>
      </c>
      <c r="HY445" s="223">
        <f t="shared" ca="1" si="1082"/>
        <v>1.4163110573939589E-4</v>
      </c>
      <c r="HZ445" s="223">
        <f t="shared" ca="1" si="1083"/>
        <v>1.3026500168937766E-4</v>
      </c>
      <c r="IA445" s="223">
        <f t="shared" ca="1" si="1084"/>
        <v>-2.644440991774048E-4</v>
      </c>
      <c r="IB445" s="223">
        <f t="shared" ca="1" si="1085"/>
        <v>1.1905116916085563E-4</v>
      </c>
      <c r="IC445" s="223">
        <f t="shared" ca="1" si="1086"/>
        <v>1.5220343386191266E-4</v>
      </c>
      <c r="ID445" s="223">
        <f t="shared" ca="1" si="1087"/>
        <v>-2.6254757327328899E-4</v>
      </c>
      <c r="IE445" s="223">
        <f t="shared" ca="1" si="1088"/>
        <v>-2.8002700045326321E-5</v>
      </c>
      <c r="IF445" s="223">
        <f t="shared" ca="1" si="1089"/>
        <v>1.726760637634847E-4</v>
      </c>
      <c r="IG445" s="223">
        <f t="shared" ca="1" si="1090"/>
        <v>-2.5812257071544653E-4</v>
      </c>
      <c r="IH445" s="223">
        <f t="shared" ca="1" si="1091"/>
        <v>7.0680211309309075E-5</v>
      </c>
      <c r="II445" s="223">
        <f t="shared" ca="1" si="1092"/>
        <v>1.914857287766873E-4</v>
      </c>
      <c r="IJ445" s="223">
        <f t="shared" ca="1" si="1093"/>
        <v>-2.5121170669746708E-4</v>
      </c>
      <c r="IK445" s="223">
        <f t="shared" ca="1" si="1094"/>
        <v>4.5355028802669548E-5</v>
      </c>
      <c r="IL445" s="223">
        <f t="shared" ca="1" si="1095"/>
        <v>2.0845128154501279E-4</v>
      </c>
      <c r="IM445" s="223">
        <f t="shared" ca="1" si="1096"/>
        <v>-2.418815366176983E-4</v>
      </c>
      <c r="IN445" s="223">
        <f t="shared" ca="1" si="1097"/>
        <v>1.9593052575064731E-5</v>
      </c>
      <c r="IO445" s="223">
        <f t="shared" ca="1" si="1098"/>
        <v>2.2340933452099913E-4</v>
      </c>
      <c r="IP445" s="223">
        <f t="shared" ca="1" si="1099"/>
        <v>-2.3022191511440896E-4</v>
      </c>
      <c r="IQ445" s="223">
        <f t="shared" ca="1" si="1100"/>
        <v>-6.3576154594750171E-6</v>
      </c>
      <c r="IR445" s="223">
        <f t="shared" ca="1" si="1101"/>
        <v>2.3621583347759097E-4</v>
      </c>
      <c r="IS445" s="223">
        <f t="shared" ca="1" si="1102"/>
        <v>-2.1634513071645979E-4</v>
      </c>
      <c r="IT445" s="223">
        <f t="shared" ca="1" si="1103"/>
        <v>-3.224705618172887E-5</v>
      </c>
      <c r="IU445" s="223">
        <f t="shared" ca="1" si="1104"/>
        <v>2.4674744482907696E-4</v>
      </c>
      <c r="IV445" s="223">
        <f t="shared" ca="1" si="1105"/>
        <v>-2.0038482444343115E-4</v>
      </c>
      <c r="IW445" s="223">
        <f t="shared" ca="1" si="1106"/>
        <v>-5.7825940124903757E-5</v>
      </c>
      <c r="IX445" s="223">
        <f t="shared" ca="1" si="1107"/>
        <v>2.5490274340098622E-4</v>
      </c>
      <c r="IY445" s="223">
        <f t="shared" ca="1" si="1108"/>
        <v>-1.8249470276953425E-4</v>
      </c>
      <c r="IZ445" s="223">
        <f t="shared" ca="1" si="1109"/>
        <v>-8.2847928653801754E-5</v>
      </c>
      <c r="JA445" s="223">
        <f t="shared" ca="1" si="1110"/>
        <v>2.606031892099366E-4</v>
      </c>
      <c r="JB445" s="223">
        <f t="shared" ca="1" si="1111"/>
        <v>-1.6284705734621521E-4</v>
      </c>
    </row>
    <row r="446" spans="2:262">
      <c r="B446" s="230">
        <v>85</v>
      </c>
      <c r="C446" s="229">
        <f t="shared" si="1112"/>
        <v>1.660156250000001E-3</v>
      </c>
      <c r="D446" s="226">
        <f t="shared" ca="1" si="855"/>
        <v>49.850243376396698</v>
      </c>
      <c r="E446" s="225">
        <f ca="1">CM361</f>
        <v>-0.14975662360330119</v>
      </c>
      <c r="F446" s="224">
        <v>85</v>
      </c>
      <c r="G446" s="223">
        <f t="shared" ca="1" si="856"/>
        <v>-2.136995832018012E-5</v>
      </c>
      <c r="H446" s="223">
        <f t="shared" ca="1" si="857"/>
        <v>9.0804997095888033E-6</v>
      </c>
      <c r="I446" s="223">
        <f t="shared" ca="1" si="858"/>
        <v>1.241843453738132E-5</v>
      </c>
      <c r="J446" s="223">
        <f t="shared" ca="1" si="859"/>
        <v>-2.1322547577187136E-5</v>
      </c>
      <c r="K446" s="223">
        <f t="shared" ca="1" si="860"/>
        <v>8.6012557716768597E-6</v>
      </c>
      <c r="L446" s="223">
        <f t="shared" ca="1" si="861"/>
        <v>1.2843460735656077E-5</v>
      </c>
      <c r="M446" s="223">
        <f t="shared" ca="1" si="862"/>
        <v>-2.1262292928835062E-5</v>
      </c>
      <c r="N446" s="223">
        <f t="shared" ca="1" si="863"/>
        <v>8.1168307589097658E-6</v>
      </c>
      <c r="O446" s="223">
        <f t="shared" ca="1" si="864"/>
        <v>1.3260750513431618E-5</v>
      </c>
      <c r="P446" s="223">
        <f t="shared" ca="1" si="865"/>
        <v>-2.1189230670270994E-5</v>
      </c>
      <c r="Q446" s="223">
        <f t="shared" ca="1" si="866"/>
        <v>7.6275164708013542E-6</v>
      </c>
      <c r="R446" s="223">
        <f t="shared" ca="1" si="867"/>
        <v>1.3670052510949237E-5</v>
      </c>
      <c r="S446" s="223">
        <f t="shared" ca="1" si="868"/>
        <v>-2.1103404811467531E-5</v>
      </c>
      <c r="T446" s="223">
        <f t="shared" ca="1" si="869"/>
        <v>7.1336076519821437E-6</v>
      </c>
      <c r="U446" s="223">
        <f t="shared" ca="1" si="870"/>
        <v>1.4071120179990449E-5</v>
      </c>
      <c r="V446" s="223">
        <f t="shared" ca="1" si="871"/>
        <v>-2.1004867050712773E-5</v>
      </c>
      <c r="W446" s="223">
        <f t="shared" ca="1" si="872"/>
        <v>6.635401814656077E-6</v>
      </c>
      <c r="X446" s="223">
        <f t="shared" ca="1" si="873"/>
        <v>1.4463711932388364E-5</v>
      </c>
      <c r="Y446" s="223">
        <f t="shared" ca="1" si="874"/>
        <v>-2.0893676743469218E-5</v>
      </c>
      <c r="Z446" s="223">
        <f t="shared" ca="1" si="875"/>
        <v>6.1331990593905187E-6</v>
      </c>
      <c r="AA446" s="223">
        <f t="shared" ca="1" si="876"/>
        <v>1.4847591285551122E-5</v>
      </c>
      <c r="AB446" s="223">
        <f t="shared" ca="1" si="877"/>
        <v>-2.0769900866620326E-5</v>
      </c>
      <c r="AC446" s="223">
        <f t="shared" ca="1" si="878"/>
        <v>5.6273018943468123E-6</v>
      </c>
      <c r="AD446" s="223">
        <f t="shared" ca="1" si="879"/>
        <v>1.5222527004910771E-5</v>
      </c>
      <c r="AE446" s="223">
        <f t="shared" ca="1" si="880"/>
        <v>-2.063361397812596E-5</v>
      </c>
      <c r="AF446" s="223">
        <f t="shared" ca="1" si="881"/>
        <v>5.1180150530601735E-6</v>
      </c>
      <c r="AG446" s="223">
        <f t="shared" ca="1" si="882"/>
        <v>1.5588293243209609E-5</v>
      </c>
      <c r="AH446" s="223">
        <f t="shared" ca="1" si="883"/>
        <v>-2.0484898172111737E-5</v>
      </c>
      <c r="AI446" s="223">
        <f t="shared" ca="1" si="884"/>
        <v>4.6056453108806295E-6</v>
      </c>
      <c r="AJ446" s="223">
        <f t="shared" ca="1" si="885"/>
        <v>1.5944669676542456E-5</v>
      </c>
      <c r="AK446" s="223">
        <f t="shared" ca="1" si="886"/>
        <v>-2.0323843029418218E-5</v>
      </c>
      <c r="AL446" s="223">
        <f t="shared" ca="1" si="887"/>
        <v>4.0905013001818361E-6</v>
      </c>
      <c r="AM446" s="223">
        <f t="shared" ca="1" si="888"/>
        <v>1.6291441637071759E-5</v>
      </c>
      <c r="AN446" s="223">
        <f t="shared" ca="1" si="889"/>
        <v>-2.0150545563641316E-5</v>
      </c>
      <c r="AO446" s="223">
        <f t="shared" ca="1" si="890"/>
        <v>3.5728933244536548E-6</v>
      </c>
      <c r="AP446" s="223">
        <f t="shared" ca="1" si="891"/>
        <v>1.6628400242335328E-5</v>
      </c>
      <c r="AQ446" s="223">
        <f t="shared" ca="1" si="892"/>
        <v>-1.9965110162694304E-5</v>
      </c>
      <c r="AR446" s="223">
        <f t="shared" ca="1" si="893"/>
        <v>3.0531331713856073E-6</v>
      </c>
      <c r="AS446" s="223">
        <f t="shared" ca="1" si="894"/>
        <v>1.6955342521068653E-5</v>
      </c>
      <c r="AT446" s="223">
        <f t="shared" ca="1" si="895"/>
        <v>-1.9767648525928728E-5</v>
      </c>
      <c r="AU446" s="223">
        <f t="shared" ca="1" si="896"/>
        <v>2.5315339250594231E-6</v>
      </c>
      <c r="AV446" s="223">
        <f t="shared" ca="1" si="897"/>
        <v>1.7272071535468382E-5</v>
      </c>
      <c r="AW446" s="223">
        <f t="shared" ca="1" si="898"/>
        <v>-1.9558279596851237E-5</v>
      </c>
      <c r="AX446" s="223">
        <f t="shared" ca="1" si="899"/>
        <v>2.0084097773569324E-6</v>
      </c>
      <c r="AY446" s="223">
        <f t="shared" ca="1" si="900"/>
        <v>1.7578396499819678E-5</v>
      </c>
      <c r="AZ446" s="223">
        <f t="shared" ca="1" si="901"/>
        <v>-1.9337129491475785E-5</v>
      </c>
      <c r="BA446" s="223">
        <f t="shared" ca="1" si="902"/>
        <v>1.4840758387035385E-6</v>
      </c>
      <c r="BB446" s="223">
        <f t="shared" ca="1" si="903"/>
        <v>1.7874132895417888E-5</v>
      </c>
      <c r="BC446" s="223">
        <f t="shared" ca="1" si="904"/>
        <v>-1.9104331422356514E-5</v>
      </c>
      <c r="BD446" s="223">
        <f t="shared" ca="1" si="905"/>
        <v>9.5884794825838391E-7</v>
      </c>
      <c r="BE446" s="223">
        <f t="shared" ca="1" si="906"/>
        <v>1.8159102581716776E-5</v>
      </c>
      <c r="BF446" s="223">
        <f t="shared" ca="1" si="907"/>
        <v>-1.886002561834524E-5</v>
      </c>
      <c r="BG446" s="223">
        <f t="shared" ca="1" si="908"/>
        <v>4.3304248366283036E-7</v>
      </c>
      <c r="BH446" s="223">
        <f t="shared" ca="1" si="909"/>
        <v>1.8433133903633181E-5</v>
      </c>
      <c r="BI446" s="223">
        <f t="shared" ca="1" si="910"/>
        <v>-1.8604359240123397E-5</v>
      </c>
      <c r="BJ446" s="223">
        <f t="shared" ca="1" si="911"/>
        <v>-9.3023829532377719E-8</v>
      </c>
      <c r="BK446" s="223">
        <f t="shared" ca="1" si="912"/>
        <v>1.869606179494515E-5</v>
      </c>
      <c r="BL446" s="223">
        <f t="shared" ca="1" si="913"/>
        <v>-1.8337486291557109E-5</v>
      </c>
      <c r="BM446" s="223">
        <f t="shared" ca="1" si="914"/>
        <v>-6.1903410865136747E-7</v>
      </c>
      <c r="BN446" s="223">
        <f t="shared" ca="1" si="915"/>
        <v>1.8947727877722627E-5</v>
      </c>
      <c r="BO446" s="223">
        <f t="shared" ca="1" si="916"/>
        <v>-1.8059567526931403E-5</v>
      </c>
      <c r="BP446" s="223">
        <f t="shared" ca="1" si="917"/>
        <v>-1.1446715047704792E-6</v>
      </c>
      <c r="BQ446" s="223">
        <f t="shared" ca="1" si="918"/>
        <v>1.918798055772788E-5</v>
      </c>
      <c r="BR446" s="223">
        <f t="shared" ca="1" si="919"/>
        <v>-1.777077035411836E-5</v>
      </c>
      <c r="BS446" s="223">
        <f t="shared" ca="1" si="920"/>
        <v>-1.6696193935765326E-6</v>
      </c>
      <c r="BT446" s="223">
        <f t="shared" ca="1" si="921"/>
        <v>1.9416675115729703E-5</v>
      </c>
      <c r="BU446" s="223">
        <f t="shared" ca="1" si="922"/>
        <v>-1.747126873373573E-5</v>
      </c>
      <c r="BV446" s="223">
        <f t="shared" ca="1" si="923"/>
        <v>-2.1935615660915958E-6</v>
      </c>
      <c r="BW446" s="223">
        <f t="shared" ca="1" si="924"/>
        <v>1.9633673794678316E-5</v>
      </c>
      <c r="BX446" s="223">
        <f t="shared" ca="1" si="925"/>
        <v>-1.7161243074361062E-5</v>
      </c>
      <c r="BY446" s="223">
        <f t="shared" ca="1" si="926"/>
        <v>-2.7161824191417944E-6</v>
      </c>
      <c r="BZ446" s="223">
        <f t="shared" ca="1" si="927"/>
        <v>1.9838845882683351E-5</v>
      </c>
      <c r="CA446" s="223">
        <f t="shared" ca="1" si="928"/>
        <v>-1.6840880123858255E-5</v>
      </c>
      <c r="CB446" s="223">
        <f t="shared" ca="1" si="929"/>
        <v>-3.2371671454667023E-6</v>
      </c>
      <c r="CC446" s="223">
        <f t="shared" ca="1" si="930"/>
        <v>2.0032067791750662E-5</v>
      </c>
      <c r="CD446" s="223">
        <f t="shared" ca="1" si="931"/>
        <v>-1.6510372856889897E-5</v>
      </c>
      <c r="CE446" s="223">
        <f t="shared" ca="1" si="932"/>
        <v>-3.7562019233492563E-6</v>
      </c>
      <c r="CF446" s="223">
        <f t="shared" ca="1" si="933"/>
        <v>2.0213223132227706E-5</v>
      </c>
      <c r="CG446" s="223">
        <f t="shared" ca="1" si="934"/>
        <v>-1.6169920358675536E-5</v>
      </c>
      <c r="CH446" s="223">
        <f t="shared" ca="1" si="935"/>
        <v>-4.2729741056466215E-6</v>
      </c>
      <c r="CI446" s="223">
        <f t="shared" ca="1" si="936"/>
        <v>2.0382202782910983E-5</v>
      </c>
      <c r="CJ446" s="223">
        <f t="shared" ca="1" si="937"/>
        <v>-1.581972770506899E-5</v>
      </c>
      <c r="CK446" s="223">
        <f t="shared" ca="1" si="938"/>
        <v>-4.7871724081189399E-6</v>
      </c>
      <c r="CL446" s="223">
        <f t="shared" ca="1" si="939"/>
        <v>2.0538904956777299E-5</v>
      </c>
      <c r="CM446" s="223">
        <f t="shared" ca="1" si="940"/>
        <v>-1.5460005839030618E-5</v>
      </c>
      <c r="CN446" s="223">
        <f t="shared" ca="1" si="941"/>
        <v>-5.2984870969371123E-6</v>
      </c>
      <c r="CO446" s="223">
        <f t="shared" ca="1" si="942"/>
        <v>2.0683235262296953E-5</v>
      </c>
      <c r="CP446" s="223">
        <f t="shared" ca="1" si="943"/>
        <v>-1.509097144356209E-5</v>
      </c>
      <c r="CQ446" s="223">
        <f t="shared" ca="1" si="944"/>
        <v>-5.806610175250691E-6</v>
      </c>
      <c r="CR446" s="223">
        <f t="shared" ca="1" si="945"/>
        <v>2.081510676029057E-5</v>
      </c>
      <c r="CS446" s="223">
        <f t="shared" ca="1" si="946"/>
        <v>-1.4712846811183304E-5</v>
      </c>
      <c r="CT446" s="223">
        <f t="shared" ca="1" si="947"/>
        <v>-6.3112355687184272E-6</v>
      </c>
      <c r="CU446" s="223">
        <f t="shared" ca="1" si="948"/>
        <v>2.0934440016298622E-5</v>
      </c>
      <c r="CV446" s="223">
        <f t="shared" ca="1" si="949"/>
        <v>-1.4325859710034227E-5</v>
      </c>
      <c r="CW446" s="223">
        <f t="shared" ca="1" si="950"/>
        <v>-6.8120593098718612E-6</v>
      </c>
      <c r="CX446" s="223">
        <f t="shared" ca="1" si="951"/>
        <v>2.104116314843012E-5</v>
      </c>
      <c r="CY446" s="223">
        <f t="shared" ca="1" si="952"/>
        <v>-1.393024324667468E-5</v>
      </c>
      <c r="CZ446" s="223">
        <f t="shared" ca="1" si="953"/>
        <v>-7.3087797212157569E-6</v>
      </c>
      <c r="DA446" s="223">
        <f t="shared" ca="1" si="954"/>
        <v>2.1135211870660766E-5</v>
      </c>
      <c r="DB446" s="223">
        <f t="shared" ca="1" si="955"/>
        <v>-1.3526235725668222E-5</v>
      </c>
      <c r="DC446" s="223">
        <f t="shared" ca="1" si="956"/>
        <v>-7.8010975969490453E-6</v>
      </c>
      <c r="DD446" s="223">
        <f t="shared" ca="1" si="957"/>
        <v>2.1216529531556897E-5</v>
      </c>
      <c r="DE446" s="223">
        <f t="shared" ca="1" si="958"/>
        <v>-1.3114080506039145E-5</v>
      </c>
      <c r="DF446" s="223">
        <f t="shared" ca="1" si="959"/>
        <v>-8.2887163831917519E-6</v>
      </c>
      <c r="DG446" s="223">
        <f t="shared" ca="1" si="960"/>
        <v>2.128506714840045E-5</v>
      </c>
      <c r="DH446" s="223">
        <f t="shared" ca="1" si="961"/>
        <v>-1.269402585468077E-5</v>
      </c>
      <c r="DI446" s="223">
        <f t="shared" ca="1" si="962"/>
        <v>-8.7713423566197326E-6</v>
      </c>
      <c r="DJ446" s="223">
        <f t="shared" ca="1" si="963"/>
        <v>2.1340783436693722E-5</v>
      </c>
      <c r="DK446" s="223">
        <f t="shared" ca="1" si="964"/>
        <v>-1.2266324796807245E-5</v>
      </c>
      <c r="DL446" s="223">
        <f t="shared" ca="1" si="965"/>
        <v>-9.2486848013942611E-6</v>
      </c>
      <c r="DM446" s="223">
        <f t="shared" ca="1" si="966"/>
        <v>2.1383644835027966E-5</v>
      </c>
      <c r="DN446" s="223">
        <f t="shared" ca="1" si="967"/>
        <v>-1.1831234963544053E-5</v>
      </c>
      <c r="DO446" s="223">
        <f t="shared" ca="1" si="968"/>
        <v>-9.7204561842750238E-6</v>
      </c>
      <c r="DP446" s="223">
        <f t="shared" ca="1" si="969"/>
        <v>2.1413625525299618E-5</v>
      </c>
      <c r="DQ446" s="223">
        <f t="shared" ca="1" si="970"/>
        <v>-1.1389018436736688E-5</v>
      </c>
      <c r="DR446" s="223">
        <f t="shared" ca="1" si="971"/>
        <v>-1.0186372327821107E-5</v>
      </c>
      <c r="DS446" s="223">
        <f t="shared" ca="1" si="972"/>
        <v>2.1430707448261847E-5</v>
      </c>
      <c r="DT446" s="223">
        <f t="shared" ca="1" si="973"/>
        <v>-1.0939941591085856E-5</v>
      </c>
      <c r="DU446" s="223">
        <f t="shared" ca="1" si="974"/>
        <v>-1.0646152581570443E-5</v>
      </c>
      <c r="DV446" s="223">
        <f t="shared" ca="1" si="975"/>
        <v>2.143488031440301E-5</v>
      </c>
      <c r="DW446" s="223">
        <f t="shared" ca="1" si="976"/>
        <v>-1.0484274933691844E-5</v>
      </c>
      <c r="DX446" s="223">
        <f t="shared" ca="1" si="977"/>
        <v>-1.1099519991089921E-5</v>
      </c>
      <c r="DY446" s="223">
        <f t="shared" ca="1" si="978"/>
        <v>2.1426141610144588E-5</v>
      </c>
      <c r="DZ446" s="223">
        <f t="shared" ca="1" si="979"/>
        <v>-1.0022292941108999E-5</v>
      </c>
      <c r="EA446" s="223">
        <f t="shared" ca="1" si="980"/>
        <v>-1.1546201464804545E-5</v>
      </c>
      <c r="EB446" s="223">
        <f t="shared" ca="1" si="981"/>
        <v>2.1404496599355212E-5</v>
      </c>
      <c r="EC446" s="223">
        <f t="shared" ca="1" si="982"/>
        <v>-9.5542738940171707E-6</v>
      </c>
      <c r="ED446" s="223">
        <f t="shared" ca="1" si="983"/>
        <v>-1.1985927938496543E-5</v>
      </c>
      <c r="EE446" s="223">
        <f t="shared" ca="1" si="984"/>
        <v>2.136995832018012E-5</v>
      </c>
      <c r="EF446" s="223">
        <f t="shared" ca="1" si="985"/>
        <v>-9.0804997095889101E-6</v>
      </c>
      <c r="EG446" s="223">
        <f t="shared" ca="1" si="986"/>
        <v>-1.2418434537381113E-5</v>
      </c>
      <c r="EH446" s="223">
        <f t="shared" ca="1" si="987"/>
        <v>2.1322547577187176E-5</v>
      </c>
      <c r="EI446" s="223">
        <f t="shared" ca="1" si="988"/>
        <v>-8.6012557716762363E-6</v>
      </c>
      <c r="EJ446" s="223">
        <f t="shared" ca="1" si="989"/>
        <v>-1.284346073565653E-5</v>
      </c>
      <c r="EK446" s="223">
        <f t="shared" ca="1" si="990"/>
        <v>2.1262292928835005E-5</v>
      </c>
      <c r="EL446" s="223">
        <f t="shared" ca="1" si="991"/>
        <v>-8.116830758909488E-6</v>
      </c>
      <c r="EM446" s="223">
        <f t="shared" ca="1" si="992"/>
        <v>-1.3260750513431735E-5</v>
      </c>
      <c r="EN446" s="223">
        <f t="shared" ca="1" si="993"/>
        <v>2.1189230670270994E-5</v>
      </c>
      <c r="EO446" s="223">
        <f t="shared" ca="1" si="994"/>
        <v>-7.6275164708014321E-6</v>
      </c>
      <c r="EP446" s="223">
        <f t="shared" ca="1" si="995"/>
        <v>-1.3670052510949058E-5</v>
      </c>
      <c r="EQ446" s="223">
        <f t="shared" ca="1" si="996"/>
        <v>2.1103404811467602E-5</v>
      </c>
      <c r="ER446" s="223">
        <f t="shared" ca="1" si="997"/>
        <v>-7.1336076519814305E-6</v>
      </c>
      <c r="ES446" s="223">
        <f t="shared" ca="1" si="998"/>
        <v>-1.4071120179990904E-5</v>
      </c>
      <c r="ET446" s="223">
        <f t="shared" ca="1" si="999"/>
        <v>2.1004867050712685E-5</v>
      </c>
      <c r="EU446" s="223">
        <f t="shared" ca="1" si="1000"/>
        <v>-6.635401814655795E-6</v>
      </c>
      <c r="EV446" s="223">
        <f t="shared" ca="1" si="1001"/>
        <v>-1.4463711932388473E-5</v>
      </c>
      <c r="EW446" s="223">
        <f t="shared" ca="1" si="1002"/>
        <v>2.0893676743469221E-5</v>
      </c>
      <c r="EX446" s="223">
        <f t="shared" ca="1" si="1003"/>
        <v>-6.1331990593906678E-6</v>
      </c>
      <c r="EY446" s="223">
        <f t="shared" ca="1" si="1004"/>
        <v>-1.4847591285551007E-5</v>
      </c>
      <c r="EZ446" s="223">
        <f t="shared" ca="1" si="1005"/>
        <v>2.07699008666204E-5</v>
      </c>
      <c r="FA446" s="223">
        <f t="shared" ca="1" si="1006"/>
        <v>-5.6273018943460805E-6</v>
      </c>
      <c r="FB446" s="223">
        <f t="shared" ca="1" si="1007"/>
        <v>-1.5222527004911194E-5</v>
      </c>
      <c r="FC446" s="223">
        <f t="shared" ca="1" si="1008"/>
        <v>2.0633613978125838E-5</v>
      </c>
      <c r="FD446" s="223">
        <f t="shared" ca="1" si="1009"/>
        <v>-5.1180150530598821E-6</v>
      </c>
      <c r="FE446" s="223">
        <f t="shared" ca="1" si="1010"/>
        <v>-1.5588293243209707E-5</v>
      </c>
      <c r="FF446" s="223">
        <f t="shared" ca="1" si="1011"/>
        <v>2.0484898172111693E-5</v>
      </c>
      <c r="FG446" s="223">
        <f t="shared" ca="1" si="1012"/>
        <v>-4.6056453108806363E-6</v>
      </c>
      <c r="FH446" s="223">
        <f t="shared" ca="1" si="1013"/>
        <v>-1.5944669676542351E-5</v>
      </c>
      <c r="FI446" s="223">
        <f t="shared" ca="1" si="1014"/>
        <v>2.0323843029418363E-5</v>
      </c>
      <c r="FJ446" s="223">
        <f t="shared" ca="1" si="1015"/>
        <v>-4.0905013001810924E-6</v>
      </c>
      <c r="FK446" s="223">
        <f t="shared" ca="1" si="1016"/>
        <v>-1.6291441637072253E-5</v>
      </c>
      <c r="FL446" s="223">
        <f t="shared" ca="1" si="1017"/>
        <v>2.0150545563641157E-5</v>
      </c>
      <c r="FM446" s="223">
        <f t="shared" ca="1" si="1018"/>
        <v>-3.5728933244532093E-6</v>
      </c>
      <c r="FN446" s="223">
        <f t="shared" ca="1" si="1019"/>
        <v>-1.662840024233542E-5</v>
      </c>
      <c r="FO446" s="223">
        <f t="shared" ca="1" si="1020"/>
        <v>1.996511016269425E-5</v>
      </c>
      <c r="FP446" s="223">
        <f t="shared" ca="1" si="1021"/>
        <v>-3.0531331713857648E-6</v>
      </c>
      <c r="FQ446" s="223">
        <f t="shared" ca="1" si="1022"/>
        <v>-1.6955342521068555E-5</v>
      </c>
      <c r="FR446" s="223">
        <f t="shared" ca="1" si="1023"/>
        <v>1.9767648525928908E-5</v>
      </c>
      <c r="FS446" s="223">
        <f t="shared" ca="1" si="1024"/>
        <v>-2.5315339250598822E-6</v>
      </c>
      <c r="FT446" s="223">
        <f t="shared" ca="1" si="1025"/>
        <v>-1.7272071535468829E-5</v>
      </c>
      <c r="FU446" s="223">
        <f t="shared" ca="1" si="1026"/>
        <v>1.9558279596851051E-5</v>
      </c>
      <c r="FV446" s="223">
        <f t="shared" ca="1" si="1027"/>
        <v>-2.0084097773564852E-6</v>
      </c>
      <c r="FW446" s="223">
        <f t="shared" ca="1" si="1028"/>
        <v>-1.7578396499819763E-5</v>
      </c>
      <c r="FX446" s="223">
        <f t="shared" ca="1" si="1029"/>
        <v>1.9337129491475724E-5</v>
      </c>
      <c r="FY446" s="223">
        <f t="shared" ca="1" si="1030"/>
        <v>-1.484075838703696E-6</v>
      </c>
      <c r="FZ446" s="223">
        <f t="shared" ca="1" si="1031"/>
        <v>-1.78741328954178E-5</v>
      </c>
      <c r="GA446" s="223">
        <f t="shared" ca="1" si="1032"/>
        <v>1.9104331422356585E-5</v>
      </c>
      <c r="GB446" s="223">
        <f t="shared" ca="1" si="1033"/>
        <v>-9.5884794825884639E-7</v>
      </c>
      <c r="GC446" s="223">
        <f t="shared" ca="1" si="1034"/>
        <v>-1.8159102581717175E-5</v>
      </c>
      <c r="GD446" s="223">
        <f t="shared" ca="1" si="1035"/>
        <v>1.8860025618345026E-5</v>
      </c>
      <c r="GE446" s="223">
        <f t="shared" ca="1" si="1036"/>
        <v>-4.3304248366237974E-7</v>
      </c>
      <c r="GF446" s="223">
        <f t="shared" ca="1" si="1037"/>
        <v>-1.8433133903633256E-5</v>
      </c>
      <c r="GG446" s="223">
        <f t="shared" ca="1" si="1038"/>
        <v>1.8604359240123326E-5</v>
      </c>
      <c r="GH446" s="223">
        <f t="shared" ca="1" si="1039"/>
        <v>9.3023829532523408E-8</v>
      </c>
      <c r="GI446" s="223">
        <f t="shared" ca="1" si="1040"/>
        <v>-1.8696061794945072E-5</v>
      </c>
      <c r="GJ446" s="223">
        <f t="shared" ca="1" si="1041"/>
        <v>1.8337486291557191E-5</v>
      </c>
      <c r="GK446" s="223">
        <f t="shared" ca="1" si="1042"/>
        <v>6.1903410865090499E-7</v>
      </c>
      <c r="GL446" s="223">
        <f t="shared" ca="1" si="1043"/>
        <v>-1.8947727877722979E-5</v>
      </c>
      <c r="GM446" s="223">
        <f t="shared" ca="1" si="1044"/>
        <v>1.8059567526931159E-5</v>
      </c>
      <c r="GN446" s="223">
        <f t="shared" ca="1" si="1045"/>
        <v>1.1446715047706249E-6</v>
      </c>
      <c r="GO446" s="223">
        <f t="shared" ca="1" si="1046"/>
        <v>-1.9187980557727948E-5</v>
      </c>
      <c r="GP446" s="223">
        <f t="shared" ca="1" si="1047"/>
        <v>1.7770770354118279E-5</v>
      </c>
      <c r="GQ446" s="223">
        <f t="shared" ca="1" si="1048"/>
        <v>1.6696193935766799E-6</v>
      </c>
      <c r="GR446" s="223">
        <f t="shared" ca="1" si="1049"/>
        <v>-1.9416675115729764E-5</v>
      </c>
      <c r="GS446" s="223">
        <f t="shared" ca="1" si="1050"/>
        <v>1.7471268733735994E-5</v>
      </c>
      <c r="GT446" s="223">
        <f t="shared" ca="1" si="1051"/>
        <v>2.1935615660911384E-6</v>
      </c>
      <c r="GU446" s="223">
        <f t="shared" ca="1" si="1052"/>
        <v>-1.9633673794678618E-5</v>
      </c>
      <c r="GV446" s="223">
        <f t="shared" ca="1" si="1053"/>
        <v>1.7161243074360611E-5</v>
      </c>
      <c r="GW446" s="223">
        <f t="shared" ca="1" si="1054"/>
        <v>2.7161824191419401E-6</v>
      </c>
      <c r="GX446" s="223">
        <f t="shared" ca="1" si="1055"/>
        <v>-1.9838845882683406E-5</v>
      </c>
      <c r="GY446" s="223">
        <f t="shared" ca="1" si="1056"/>
        <v>1.6840880123858164E-5</v>
      </c>
      <c r="GZ446" s="223">
        <f t="shared" ca="1" si="1057"/>
        <v>3.2371671454668454E-6</v>
      </c>
      <c r="HA446" s="223">
        <f t="shared" ca="1" si="1058"/>
        <v>-2.0032067791750716E-5</v>
      </c>
      <c r="HB446" s="223">
        <f t="shared" ca="1" si="1059"/>
        <v>1.6510372856890192E-5</v>
      </c>
      <c r="HC446" s="223">
        <f t="shared" ca="1" si="1060"/>
        <v>3.7562019233488014E-6</v>
      </c>
      <c r="HD446" s="223">
        <f t="shared" ca="1" si="1061"/>
        <v>-2.0213223132227956E-5</v>
      </c>
      <c r="HE446" s="223">
        <f t="shared" ca="1" si="1062"/>
        <v>1.6169920358675045E-5</v>
      </c>
      <c r="HF446" s="223">
        <f t="shared" ca="1" si="1063"/>
        <v>4.2729741056467664E-6</v>
      </c>
      <c r="HG446" s="223">
        <f t="shared" ca="1" si="1064"/>
        <v>-2.038220278291103E-5</v>
      </c>
      <c r="HH446" s="223">
        <f t="shared" ca="1" si="1065"/>
        <v>1.5819727705068888E-5</v>
      </c>
      <c r="HI446" s="223">
        <f t="shared" ca="1" si="1066"/>
        <v>4.7871724081190856E-6</v>
      </c>
      <c r="HJ446" s="223">
        <f t="shared" ca="1" si="1067"/>
        <v>-2.053890495677734E-5</v>
      </c>
      <c r="HK446" s="223">
        <f t="shared" ca="1" si="1068"/>
        <v>1.546000583903094E-5</v>
      </c>
      <c r="HL446" s="223">
        <f t="shared" ca="1" si="1069"/>
        <v>5.2984870969366634E-6</v>
      </c>
      <c r="HM446" s="223">
        <f t="shared" ca="1" si="1070"/>
        <v>-2.068323526229715E-5</v>
      </c>
      <c r="HN446" s="223">
        <f t="shared" ca="1" si="1071"/>
        <v>1.5090971443561555E-5</v>
      </c>
      <c r="HO446" s="223">
        <f t="shared" ca="1" si="1072"/>
        <v>5.8066101752514195E-6</v>
      </c>
      <c r="HP446" s="223">
        <f t="shared" ca="1" si="1073"/>
        <v>-2.0815106760290607E-5</v>
      </c>
      <c r="HQ446" s="223">
        <f t="shared" ca="1" si="1074"/>
        <v>1.4712846811183194E-5</v>
      </c>
      <c r="HR446" s="223">
        <f t="shared" ca="1" si="1075"/>
        <v>6.3112355687185669E-6</v>
      </c>
      <c r="HS446" s="223">
        <f t="shared" ca="1" si="1076"/>
        <v>-2.0934440016298652E-5</v>
      </c>
      <c r="HT446" s="223">
        <f t="shared" ca="1" si="1077"/>
        <v>1.4325859710034569E-5</v>
      </c>
      <c r="HU446" s="223">
        <f t="shared" ca="1" si="1078"/>
        <v>6.812059309871425E-6</v>
      </c>
      <c r="HV446" s="223">
        <f t="shared" ca="1" si="1079"/>
        <v>-2.1041163148430032E-5</v>
      </c>
      <c r="HW446" s="223">
        <f t="shared" ca="1" si="1080"/>
        <v>1.3930243246674107E-5</v>
      </c>
      <c r="HX446" s="223">
        <f t="shared" ca="1" si="1081"/>
        <v>7.3087797212164684E-6</v>
      </c>
      <c r="HY446" s="223">
        <f t="shared" ca="1" si="1082"/>
        <v>-2.113521187066079E-5</v>
      </c>
      <c r="HZ446" s="223">
        <f t="shared" ca="1" si="1083"/>
        <v>1.3526235725668108E-5</v>
      </c>
      <c r="IA446" s="223">
        <f t="shared" ca="1" si="1084"/>
        <v>7.8010975969491825E-6</v>
      </c>
      <c r="IB446" s="223">
        <f t="shared" ca="1" si="1085"/>
        <v>-2.121652953155692E-5</v>
      </c>
      <c r="IC446" s="223">
        <f t="shared" ca="1" si="1086"/>
        <v>1.311408050603951E-5</v>
      </c>
      <c r="ID446" s="223">
        <f t="shared" ca="1" si="1087"/>
        <v>8.2887163831913267E-6</v>
      </c>
      <c r="IE446" s="223">
        <f t="shared" ca="1" si="1088"/>
        <v>-1.2568573790627215E-5</v>
      </c>
      <c r="IF446" s="223">
        <f t="shared" ca="1" si="1089"/>
        <v>1.269402585468016E-5</v>
      </c>
      <c r="IG446" s="223">
        <f t="shared" ca="1" si="1090"/>
        <v>8.7713423566204255E-6</v>
      </c>
      <c r="IH446" s="223">
        <f t="shared" ca="1" si="1091"/>
        <v>-2.1340783436693736E-5</v>
      </c>
      <c r="II446" s="223">
        <f t="shared" ca="1" si="1092"/>
        <v>1.2266324796807126E-5</v>
      </c>
      <c r="IJ446" s="223">
        <f t="shared" ca="1" si="1093"/>
        <v>9.2486848013943932E-6</v>
      </c>
      <c r="IK446" s="223">
        <f t="shared" ca="1" si="1094"/>
        <v>-2.1383644835027976E-5</v>
      </c>
      <c r="IL446" s="223">
        <f t="shared" ca="1" si="1095"/>
        <v>1.1831234963543933E-5</v>
      </c>
      <c r="IM446" s="223">
        <f t="shared" ca="1" si="1096"/>
        <v>9.7204561842746121E-6</v>
      </c>
      <c r="IN446" s="223">
        <f t="shared" ca="1" si="1097"/>
        <v>-2.1413625525299594E-5</v>
      </c>
      <c r="IO446" s="223">
        <f t="shared" ca="1" si="1098"/>
        <v>1.1389018436736047E-5</v>
      </c>
      <c r="IP446" s="223">
        <f t="shared" ca="1" si="1099"/>
        <v>1.0186372327821772E-5</v>
      </c>
      <c r="IQ446" s="223">
        <f t="shared" ca="1" si="1100"/>
        <v>-2.1430707448261854E-5</v>
      </c>
      <c r="IR446" s="223">
        <f t="shared" ca="1" si="1101"/>
        <v>1.0939941591086776E-5</v>
      </c>
      <c r="IS446" s="223">
        <f t="shared" ca="1" si="1102"/>
        <v>1.0646152581571627E-5</v>
      </c>
      <c r="IT446" s="223">
        <f t="shared" ca="1" si="1103"/>
        <v>-2.1434880314403003E-5</v>
      </c>
      <c r="IU446" s="223">
        <f t="shared" ca="1" si="1104"/>
        <v>1.0484274933690655E-5</v>
      </c>
      <c r="IV446" s="223">
        <f t="shared" ca="1" si="1105"/>
        <v>1.1099519991090568E-5</v>
      </c>
      <c r="IW446" s="223">
        <f t="shared" ca="1" si="1106"/>
        <v>-2.1426141610144551E-5</v>
      </c>
      <c r="IX446" s="223">
        <f t="shared" ca="1" si="1107"/>
        <v>1.0022292941108867E-5</v>
      </c>
      <c r="IY446" s="223">
        <f t="shared" ca="1" si="1108"/>
        <v>1.1546201464804668E-5</v>
      </c>
      <c r="IZ446" s="223">
        <f t="shared" ca="1" si="1109"/>
        <v>-2.1404496599355205E-5</v>
      </c>
      <c r="JA446" s="223">
        <f t="shared" ca="1" si="1110"/>
        <v>9.5542738940170386E-6</v>
      </c>
      <c r="JB446" s="223">
        <f t="shared" ca="1" si="1111"/>
        <v>1.1985927938496665E-5</v>
      </c>
    </row>
    <row r="447" spans="2:262">
      <c r="B447" s="230">
        <v>86</v>
      </c>
      <c r="C447" s="229">
        <f t="shared" si="1112"/>
        <v>1.6796875000000011E-3</v>
      </c>
      <c r="D447" s="226">
        <f t="shared" ca="1" si="855"/>
        <v>49.850330966614955</v>
      </c>
      <c r="E447" s="225">
        <f ca="1">CN361</f>
        <v>-0.1496690333850477</v>
      </c>
      <c r="F447" s="224">
        <v>86</v>
      </c>
      <c r="G447" s="223">
        <f t="shared" ca="1" si="856"/>
        <v>-6.4387347665495289E-5</v>
      </c>
      <c r="H447" s="223">
        <f t="shared" ca="1" si="857"/>
        <v>1.7616683610427889E-4</v>
      </c>
      <c r="I447" s="223">
        <f t="shared" ca="1" si="858"/>
        <v>-1.1674836008859928E-4</v>
      </c>
      <c r="J447" s="223">
        <f t="shared" ca="1" si="859"/>
        <v>-5.6125531501064347E-5</v>
      </c>
      <c r="K447" s="223">
        <f t="shared" ca="1" si="860"/>
        <v>1.7445693961659983E-4</v>
      </c>
      <c r="L447" s="223">
        <f t="shared" ca="1" si="861"/>
        <v>-1.2325205129982595E-4</v>
      </c>
      <c r="M447" s="223">
        <f t="shared" ca="1" si="862"/>
        <v>-4.7728504015231367E-5</v>
      </c>
      <c r="N447" s="223">
        <f t="shared" ca="1" si="863"/>
        <v>1.7232676108076123E-4</v>
      </c>
      <c r="O447" s="223">
        <f t="shared" ca="1" si="864"/>
        <v>-1.2945881752386687E-4</v>
      </c>
      <c r="P447" s="223">
        <f t="shared" ca="1" si="865"/>
        <v>-3.9216494382702499E-5</v>
      </c>
      <c r="Q447" s="223">
        <f t="shared" ca="1" si="866"/>
        <v>1.6978143228343757E-4</v>
      </c>
      <c r="R447" s="223">
        <f t="shared" ca="1" si="867"/>
        <v>-1.3535370611723917E-4</v>
      </c>
      <c r="S447" s="223">
        <f t="shared" ca="1" si="868"/>
        <v>-3.0610008780246136E-5</v>
      </c>
      <c r="T447" s="223">
        <f t="shared" ca="1" si="869"/>
        <v>1.6682708514464579E-4</v>
      </c>
      <c r="U447" s="223">
        <f t="shared" ca="1" si="870"/>
        <v>-1.4092251577699062E-4</v>
      </c>
      <c r="V447" s="223">
        <f t="shared" ca="1" si="871"/>
        <v>-2.1929780985518687E-5</v>
      </c>
      <c r="W447" s="223">
        <f t="shared" ca="1" si="872"/>
        <v>1.6347083694541367E-4</v>
      </c>
      <c r="X447" s="223">
        <f t="shared" ca="1" si="873"/>
        <v>-1.4615183075288149E-4</v>
      </c>
      <c r="Y447" s="223">
        <f t="shared" ca="1" si="874"/>
        <v>-1.31967224275752E-5</v>
      </c>
      <c r="Z447" s="223">
        <f t="shared" ca="1" si="875"/>
        <v>1.5972077318162606E-4</v>
      </c>
      <c r="AA447" s="223">
        <f t="shared" ca="1" si="876"/>
        <v>-1.5102905316709947E-4</v>
      </c>
      <c r="AB447" s="223">
        <f t="shared" ca="1" si="877"/>
        <v>-4.4318718094072843E-6</v>
      </c>
      <c r="AC447" s="223">
        <f t="shared" ca="1" si="878"/>
        <v>1.5558592808535653E-4</v>
      </c>
      <c r="AD447" s="223">
        <f t="shared" ca="1" si="879"/>
        <v>-1.5554243336365523E-4</v>
      </c>
      <c r="AE447" s="223">
        <f t="shared" ca="1" si="880"/>
        <v>4.3436555761368697E-6</v>
      </c>
      <c r="AF447" s="223">
        <f t="shared" ca="1" si="881"/>
        <v>1.510762628606109E-4</v>
      </c>
      <c r="AG447" s="223">
        <f t="shared" ca="1" si="882"/>
        <v>-1.5968109821432985E-4</v>
      </c>
      <c r="AH447" s="223">
        <f t="shared" ca="1" si="883"/>
        <v>1.3108718714937564E-5</v>
      </c>
      <c r="AI447" s="223">
        <f t="shared" ca="1" si="884"/>
        <v>1.4620264168591697E-4</v>
      </c>
      <c r="AJ447" s="223">
        <f t="shared" ca="1" si="885"/>
        <v>-1.6343507731299387E-4</v>
      </c>
      <c r="AK447" s="223">
        <f t="shared" ca="1" si="886"/>
        <v>2.1842201802167057E-5</v>
      </c>
      <c r="AL447" s="223">
        <f t="shared" ca="1" si="887"/>
        <v>1.4097680554156269E-4</v>
      </c>
      <c r="AM447" s="223">
        <f t="shared" ca="1" si="888"/>
        <v>-1.6679532699518887E-4</v>
      </c>
      <c r="AN447" s="223">
        <f t="shared" ca="1" si="889"/>
        <v>3.0523065112102957E-5</v>
      </c>
      <c r="AO447" s="223">
        <f t="shared" ca="1" si="890"/>
        <v>1.3541134392454905E-4</v>
      </c>
      <c r="AP447" s="223">
        <f t="shared" ca="1" si="891"/>
        <v>-1.6975375212510807E-4</v>
      </c>
      <c r="AQ447" s="223">
        <f t="shared" ca="1" si="892"/>
        <v>3.9130395684679053E-5</v>
      </c>
      <c r="AR447" s="223">
        <f t="shared" ca="1" si="893"/>
        <v>1.2951966451938822E-4</v>
      </c>
      <c r="AS447" s="223">
        <f t="shared" ca="1" si="894"/>
        <v>-1.7230322559748444E-4</v>
      </c>
      <c r="AT447" s="223">
        <f t="shared" ca="1" si="895"/>
        <v>4.7643457706632887E-5</v>
      </c>
      <c r="AU447" s="223">
        <f t="shared" ca="1" si="896"/>
        <v>1.2331596089781751E-4</v>
      </c>
      <c r="AV447" s="223">
        <f t="shared" ca="1" si="897"/>
        <v>-1.7443760550741634E-4</v>
      </c>
      <c r="AW447" s="223">
        <f t="shared" ca="1" si="898"/>
        <v>5.6041742465897446E-5</v>
      </c>
      <c r="AX447" s="223">
        <f t="shared" ca="1" si="899"/>
        <v>1.1681517832524147E-4</v>
      </c>
      <c r="AY447" s="223">
        <f t="shared" ca="1" si="900"/>
        <v>-1.761517499467512E-4</v>
      </c>
      <c r="AZ447" s="223">
        <f t="shared" ca="1" si="901"/>
        <v>6.4305017758884751E-5</v>
      </c>
      <c r="BA447" s="223">
        <f t="shared" ca="1" si="902"/>
        <v>1.1003297775627676E-4</v>
      </c>
      <c r="BB447" s="223">
        <f t="shared" ca="1" si="903"/>
        <v>-1.7744152939139332E-4</v>
      </c>
      <c r="BC447" s="223">
        <f t="shared" ca="1" si="904"/>
        <v>7.241337663163659E-5</v>
      </c>
      <c r="BD447" s="223">
        <f t="shared" ca="1" si="905"/>
        <v>1.0298569810614854E-4</v>
      </c>
      <c r="BE447" s="223">
        <f t="shared" ca="1" si="906"/>
        <v>-1.7830383664968924E-4</v>
      </c>
      <c r="BF447" s="223">
        <f t="shared" ca="1" si="907"/>
        <v>8.0347285337422427E-5</v>
      </c>
      <c r="BG447" s="223">
        <f t="shared" ca="1" si="908"/>
        <v>9.5690316888800845E-5</v>
      </c>
      <c r="BH447" s="223">
        <f t="shared" ca="1" si="909"/>
        <v>-1.7873659434792453E-4</v>
      </c>
      <c r="BI447" s="223">
        <f t="shared" ca="1" si="910"/>
        <v>8.8087630395237068E-5</v>
      </c>
      <c r="BJ447" s="223">
        <f t="shared" ca="1" si="911"/>
        <v>8.8164409316586164E-5</v>
      </c>
      <c r="BK447" s="223">
        <f t="shared" ca="1" si="912"/>
        <v>-1.7873875993489903E-4</v>
      </c>
      <c r="BL447" s="223">
        <f t="shared" ca="1" si="913"/>
        <v>9.561576463586443E-5</v>
      </c>
      <c r="BM447" s="223">
        <f t="shared" ca="1" si="914"/>
        <v>8.0426105960037652E-5</v>
      </c>
      <c r="BN447" s="223">
        <f t="shared" ca="1" si="915"/>
        <v>-1.7831032819352405E-4</v>
      </c>
      <c r="BO447" s="223">
        <f t="shared" ca="1" si="916"/>
        <v>1.0291355212453008E-4</v>
      </c>
      <c r="BP447" s="223">
        <f t="shared" ca="1" si="917"/>
        <v>7.2494049069734212E-5</v>
      </c>
      <c r="BQ447" s="223">
        <f t="shared" ca="1" si="918"/>
        <v>-1.7745233125339042E-4</v>
      </c>
      <c r="BR447" s="223">
        <f t="shared" ca="1" si="919"/>
        <v>1.0996341185196935E-4</v>
      </c>
      <c r="BS447" s="223">
        <f t="shared" ca="1" si="920"/>
        <v>6.438734766549766E-5</v>
      </c>
      <c r="BT447" s="223">
        <f t="shared" ca="1" si="921"/>
        <v>-1.7616683610427949E-4</v>
      </c>
      <c r="BU447" s="223">
        <f t="shared" ca="1" si="922"/>
        <v>1.1674836008859977E-4</v>
      </c>
      <c r="BV447" s="223">
        <f t="shared" ca="1" si="923"/>
        <v>5.6125531501064632E-5</v>
      </c>
      <c r="BW447" s="223">
        <f t="shared" ca="1" si="924"/>
        <v>-1.744569396166001E-4</v>
      </c>
      <c r="BX447" s="223">
        <f t="shared" ca="1" si="925"/>
        <v>1.2325205129982432E-4</v>
      </c>
      <c r="BY447" s="223">
        <f t="shared" ca="1" si="926"/>
        <v>4.7728504015234416E-5</v>
      </c>
      <c r="BZ447" s="223">
        <f t="shared" ca="1" si="927"/>
        <v>-1.7232676108076098E-4</v>
      </c>
      <c r="CA447" s="223">
        <f t="shared" ca="1" si="928"/>
        <v>1.2945881752386666E-4</v>
      </c>
      <c r="CB447" s="223">
        <f t="shared" ca="1" si="929"/>
        <v>3.9216494382703407E-5</v>
      </c>
      <c r="CC447" s="223">
        <f t="shared" ca="1" si="930"/>
        <v>-1.6978143228343806E-4</v>
      </c>
      <c r="CD447" s="223">
        <f t="shared" ca="1" si="931"/>
        <v>1.353537061172373E-4</v>
      </c>
      <c r="CE447" s="223">
        <f t="shared" ca="1" si="932"/>
        <v>3.0610008780250202E-5</v>
      </c>
      <c r="CF447" s="223">
        <f t="shared" ca="1" si="933"/>
        <v>-1.6682708514464568E-4</v>
      </c>
      <c r="CG447" s="223">
        <f t="shared" ca="1" si="934"/>
        <v>1.4092251577699043E-4</v>
      </c>
      <c r="CH447" s="223">
        <f t="shared" ca="1" si="935"/>
        <v>2.1929780985520273E-5</v>
      </c>
      <c r="CI447" s="223">
        <f t="shared" ca="1" si="936"/>
        <v>-1.6347083694541483E-4</v>
      </c>
      <c r="CJ447" s="223">
        <f t="shared" ca="1" si="937"/>
        <v>1.4615183075287913E-4</v>
      </c>
      <c r="CK447" s="223">
        <f t="shared" ca="1" si="938"/>
        <v>1.3196722427574224E-5</v>
      </c>
      <c r="CL447" s="223">
        <f t="shared" ca="1" si="939"/>
        <v>-1.5972077318162622E-4</v>
      </c>
      <c r="CM447" s="223">
        <f t="shared" ca="1" si="940"/>
        <v>1.5102905316709861E-4</v>
      </c>
      <c r="CN447" s="223">
        <f t="shared" ca="1" si="941"/>
        <v>4.4318718094088564E-6</v>
      </c>
      <c r="CO447" s="223">
        <f t="shared" ca="1" si="942"/>
        <v>-1.5558592808535794E-4</v>
      </c>
      <c r="CP447" s="223">
        <f t="shared" ca="1" si="943"/>
        <v>1.555424333636532E-4</v>
      </c>
      <c r="CQ447" s="223">
        <f t="shared" ca="1" si="944"/>
        <v>-4.3436555761365716E-6</v>
      </c>
      <c r="CR447" s="223">
        <f t="shared" ca="1" si="945"/>
        <v>-1.5107626286061176E-4</v>
      </c>
      <c r="CS447" s="223">
        <f t="shared" ca="1" si="946"/>
        <v>1.5968109821432914E-4</v>
      </c>
      <c r="CT447" s="223">
        <f t="shared" ca="1" si="947"/>
        <v>-1.3108718714934705E-5</v>
      </c>
      <c r="CU447" s="223">
        <f t="shared" ca="1" si="948"/>
        <v>-1.4620264168591933E-4</v>
      </c>
      <c r="CV447" s="223">
        <f t="shared" ca="1" si="949"/>
        <v>1.6343507731299427E-4</v>
      </c>
      <c r="CW447" s="223">
        <f t="shared" ca="1" si="950"/>
        <v>-2.1842201802165485E-5</v>
      </c>
      <c r="CX447" s="223">
        <f t="shared" ca="1" si="951"/>
        <v>-1.4097680554156367E-4</v>
      </c>
      <c r="CY447" s="223">
        <f t="shared" ca="1" si="952"/>
        <v>1.667953269951883E-4</v>
      </c>
      <c r="CZ447" s="223">
        <f t="shared" ca="1" si="953"/>
        <v>-3.0523065112098892E-5</v>
      </c>
      <c r="DA447" s="223">
        <f t="shared" ca="1" si="954"/>
        <v>-1.3541134392454839E-4</v>
      </c>
      <c r="DB447" s="223">
        <f t="shared" ca="1" si="955"/>
        <v>1.6975375212510756E-4</v>
      </c>
      <c r="DC447" s="223">
        <f t="shared" ca="1" si="956"/>
        <v>-3.9130395684677508E-5</v>
      </c>
      <c r="DD447" s="223">
        <f t="shared" ca="1" si="957"/>
        <v>-1.2951966451938934E-4</v>
      </c>
      <c r="DE447" s="223">
        <f t="shared" ca="1" si="958"/>
        <v>1.7230322559748333E-4</v>
      </c>
      <c r="DF447" s="223">
        <f t="shared" ca="1" si="959"/>
        <v>-4.7643457706633836E-5</v>
      </c>
      <c r="DG447" s="223">
        <f t="shared" ca="1" si="960"/>
        <v>-1.2331596089781681E-4</v>
      </c>
      <c r="DH447" s="223">
        <f t="shared" ca="1" si="961"/>
        <v>1.7443760550741599E-4</v>
      </c>
      <c r="DI447" s="223">
        <f t="shared" ca="1" si="962"/>
        <v>-5.6041742465895955E-5</v>
      </c>
      <c r="DJ447" s="223">
        <f t="shared" ca="1" si="963"/>
        <v>-1.1681517832524269E-4</v>
      </c>
      <c r="DK447" s="223">
        <f t="shared" ca="1" si="964"/>
        <v>1.7615174994675047E-4</v>
      </c>
      <c r="DL447" s="223">
        <f t="shared" ca="1" si="965"/>
        <v>-6.4305017758885672E-5</v>
      </c>
      <c r="DM447" s="223">
        <f t="shared" ca="1" si="966"/>
        <v>-1.1003297775627799E-4</v>
      </c>
      <c r="DN447" s="223">
        <f t="shared" ca="1" si="967"/>
        <v>1.7744152939139311E-4</v>
      </c>
      <c r="DO447" s="223">
        <f t="shared" ca="1" si="968"/>
        <v>-7.2413376631635153E-5</v>
      </c>
      <c r="DP447" s="223">
        <f t="shared" ca="1" si="969"/>
        <v>-1.029856981061519E-4</v>
      </c>
      <c r="DQ447" s="223">
        <f t="shared" ca="1" si="970"/>
        <v>1.783038366496893E-4</v>
      </c>
      <c r="DR447" s="223">
        <f t="shared" ca="1" si="971"/>
        <v>-8.0347285337421004E-5</v>
      </c>
      <c r="DS447" s="223">
        <f t="shared" ca="1" si="972"/>
        <v>-9.5690316888802146E-5</v>
      </c>
      <c r="DT447" s="223">
        <f t="shared" ca="1" si="973"/>
        <v>1.7873659434792448E-4</v>
      </c>
      <c r="DU447" s="223">
        <f t="shared" ca="1" si="974"/>
        <v>-8.8087630395233476E-5</v>
      </c>
      <c r="DV447" s="223">
        <f t="shared" ca="1" si="975"/>
        <v>-8.8164409316589742E-5</v>
      </c>
      <c r="DW447" s="223">
        <f t="shared" ca="1" si="976"/>
        <v>1.7873875993489901E-4</v>
      </c>
      <c r="DX447" s="223">
        <f t="shared" ca="1" si="977"/>
        <v>-9.5615764635858792E-5</v>
      </c>
      <c r="DY447" s="223">
        <f t="shared" ca="1" si="978"/>
        <v>-8.0426105960039061E-5</v>
      </c>
      <c r="DZ447" s="223">
        <f t="shared" ca="1" si="979"/>
        <v>1.7831032819352378E-4</v>
      </c>
      <c r="EA447" s="223">
        <f t="shared" ca="1" si="980"/>
        <v>-1.0291355212452878E-4</v>
      </c>
      <c r="EB447" s="223">
        <f t="shared" ca="1" si="981"/>
        <v>-7.2494049069735635E-5</v>
      </c>
      <c r="EC447" s="223">
        <f t="shared" ca="1" si="982"/>
        <v>1.7745233125339123E-4</v>
      </c>
      <c r="ED447" s="223">
        <f t="shared" ca="1" si="983"/>
        <v>-1.099634118519681E-4</v>
      </c>
      <c r="EE447" s="223">
        <f t="shared" ca="1" si="984"/>
        <v>-6.4387347665494381E-5</v>
      </c>
      <c r="EF447" s="223">
        <f t="shared" ca="1" si="985"/>
        <v>1.7616683610427979E-4</v>
      </c>
      <c r="EG447" s="223">
        <f t="shared" ca="1" si="986"/>
        <v>-1.1674836008859857E-4</v>
      </c>
      <c r="EH447" s="223">
        <f t="shared" ca="1" si="987"/>
        <v>-5.6125531501070961E-5</v>
      </c>
      <c r="EI447" s="223">
        <f t="shared" ca="1" si="988"/>
        <v>1.7445693961660048E-4</v>
      </c>
      <c r="EJ447" s="223">
        <f t="shared" ca="1" si="989"/>
        <v>-1.2325205129982687E-4</v>
      </c>
      <c r="EK447" s="223">
        <f t="shared" ca="1" si="990"/>
        <v>-4.7728504015235934E-5</v>
      </c>
      <c r="EL447" s="223">
        <f t="shared" ca="1" si="991"/>
        <v>1.7232676108076139E-4</v>
      </c>
      <c r="EM447" s="223">
        <f t="shared" ca="1" si="992"/>
        <v>-1.2945881752386205E-4</v>
      </c>
      <c r="EN447" s="223">
        <f t="shared" ca="1" si="993"/>
        <v>-3.9216494382704952E-5</v>
      </c>
      <c r="EO447" s="223">
        <f t="shared" ca="1" si="994"/>
        <v>1.6978143228343694E-4</v>
      </c>
      <c r="EP447" s="223">
        <f t="shared" ca="1" si="995"/>
        <v>-1.3535370611723627E-4</v>
      </c>
      <c r="EQ447" s="223">
        <f t="shared" ca="1" si="996"/>
        <v>-3.0610008780246746E-5</v>
      </c>
      <c r="ER447" s="223">
        <f t="shared" ca="1" si="997"/>
        <v>1.6682708514464809E-4</v>
      </c>
      <c r="ES447" s="223">
        <f t="shared" ca="1" si="998"/>
        <v>-1.4092251577698945E-4</v>
      </c>
      <c r="ET447" s="223">
        <f t="shared" ca="1" si="999"/>
        <v>-2.192978098551679E-5</v>
      </c>
      <c r="EU447" s="223">
        <f t="shared" ca="1" si="1000"/>
        <v>1.6347083694541548E-4</v>
      </c>
      <c r="EV447" s="223">
        <f t="shared" ca="1" si="1001"/>
        <v>-1.4615183075288116E-4</v>
      </c>
      <c r="EW447" s="223">
        <f t="shared" ca="1" si="1002"/>
        <v>-1.3196722427580879E-5</v>
      </c>
      <c r="EX447" s="223">
        <f t="shared" ca="1" si="1003"/>
        <v>1.5972077318162693E-4</v>
      </c>
      <c r="EY447" s="223">
        <f t="shared" ca="1" si="1004"/>
        <v>-1.5102905316709506E-4</v>
      </c>
      <c r="EZ447" s="223">
        <f t="shared" ca="1" si="1005"/>
        <v>-4.4318718094104421E-6</v>
      </c>
      <c r="FA447" s="223">
        <f t="shared" ca="1" si="1006"/>
        <v>1.555859280853562E-4</v>
      </c>
      <c r="FB447" s="223">
        <f t="shared" ca="1" si="1007"/>
        <v>-1.5554243336365241E-4</v>
      </c>
      <c r="FC447" s="223">
        <f t="shared" ca="1" si="1008"/>
        <v>4.3436555761349859E-6</v>
      </c>
      <c r="FD447" s="223">
        <f t="shared" ca="1" si="1009"/>
        <v>1.5107626286061532E-4</v>
      </c>
      <c r="FE447" s="223">
        <f t="shared" ca="1" si="1010"/>
        <v>-1.5968109821432844E-4</v>
      </c>
      <c r="FF447" s="223">
        <f t="shared" ca="1" si="1011"/>
        <v>1.3108718714938201E-5</v>
      </c>
      <c r="FG447" s="223">
        <f t="shared" ca="1" si="1012"/>
        <v>1.4620264168592025E-4</v>
      </c>
      <c r="FH447" s="223">
        <f t="shared" ca="1" si="1013"/>
        <v>-1.6343507731299365E-4</v>
      </c>
      <c r="FI447" s="223">
        <f t="shared" ca="1" si="1014"/>
        <v>2.1842201802158885E-5</v>
      </c>
      <c r="FJ447" s="223">
        <f t="shared" ca="1" si="1015"/>
        <v>1.4097680554156462E-4</v>
      </c>
      <c r="FK447" s="223">
        <f t="shared" ca="1" si="1016"/>
        <v>-1.6679532699518957E-4</v>
      </c>
      <c r="FL447" s="223">
        <f t="shared" ca="1" si="1017"/>
        <v>3.0523065112097333E-5</v>
      </c>
      <c r="FM447" s="223">
        <f t="shared" ca="1" si="1018"/>
        <v>1.3541134392454945E-4</v>
      </c>
      <c r="FN447" s="223">
        <f t="shared" ca="1" si="1019"/>
        <v>-1.697537521251055E-4</v>
      </c>
      <c r="FO447" s="223">
        <f t="shared" ca="1" si="1020"/>
        <v>3.9130395684675969E-5</v>
      </c>
      <c r="FP447" s="223">
        <f t="shared" ca="1" si="1021"/>
        <v>1.2951966451938692E-4</v>
      </c>
      <c r="FQ447" s="223">
        <f t="shared" ca="1" si="1022"/>
        <v>-1.7230322559748289E-4</v>
      </c>
      <c r="FR447" s="223">
        <f t="shared" ca="1" si="1023"/>
        <v>4.7643457706632304E-5</v>
      </c>
      <c r="FS447" s="223">
        <f t="shared" ca="1" si="1024"/>
        <v>1.2331596089782166E-4</v>
      </c>
      <c r="FT447" s="223">
        <f t="shared" ca="1" si="1025"/>
        <v>-1.7443760550741563E-4</v>
      </c>
      <c r="FU447" s="223">
        <f t="shared" ca="1" si="1026"/>
        <v>5.6041742465899269E-5</v>
      </c>
      <c r="FV447" s="223">
        <f t="shared" ca="1" si="1027"/>
        <v>1.1681517832524385E-4</v>
      </c>
      <c r="FW447" s="223">
        <f t="shared" ca="1" si="1028"/>
        <v>-1.7615174994675106E-4</v>
      </c>
      <c r="FX447" s="223">
        <f t="shared" ca="1" si="1029"/>
        <v>6.4305017758879438E-5</v>
      </c>
      <c r="FY447" s="223">
        <f t="shared" ca="1" si="1030"/>
        <v>1.1003297775627924E-4</v>
      </c>
      <c r="FZ447" s="223">
        <f t="shared" ca="1" si="1031"/>
        <v>-1.7744152939139229E-4</v>
      </c>
      <c r="GA447" s="223">
        <f t="shared" ca="1" si="1032"/>
        <v>7.2413376631633717E-5</v>
      </c>
      <c r="GB447" s="223">
        <f t="shared" ca="1" si="1033"/>
        <v>1.0298569810614905E-4</v>
      </c>
      <c r="GC447" s="223">
        <f t="shared" ca="1" si="1034"/>
        <v>-1.7830383664968881E-4</v>
      </c>
      <c r="GD447" s="223">
        <f t="shared" ca="1" si="1035"/>
        <v>8.0347285337419608E-5</v>
      </c>
      <c r="GE447" s="223">
        <f t="shared" ca="1" si="1036"/>
        <v>9.5690316888807797E-5</v>
      </c>
      <c r="GF447" s="223">
        <f t="shared" ca="1" si="1037"/>
        <v>-1.7873659434792445E-4</v>
      </c>
      <c r="GG447" s="223">
        <f t="shared" ca="1" si="1038"/>
        <v>8.8087630395236526E-5</v>
      </c>
      <c r="GH447" s="223">
        <f t="shared" ca="1" si="1039"/>
        <v>8.8164409316591138E-5</v>
      </c>
      <c r="GI447" s="223">
        <f t="shared" ca="1" si="1040"/>
        <v>-1.7873875993489903E-4</v>
      </c>
      <c r="GJ447" s="223">
        <f t="shared" ca="1" si="1041"/>
        <v>9.5615764635857464E-5</v>
      </c>
      <c r="GK447" s="223">
        <f t="shared" ca="1" si="1042"/>
        <v>8.0426105960040471E-5</v>
      </c>
      <c r="GL447" s="223">
        <f t="shared" ca="1" si="1043"/>
        <v>-1.7831032819352389E-4</v>
      </c>
      <c r="GM447" s="223">
        <f t="shared" ca="1" si="1044"/>
        <v>1.0291355212452749E-4</v>
      </c>
      <c r="GN447" s="223">
        <f t="shared" ca="1" si="1045"/>
        <v>7.2494049069737085E-5</v>
      </c>
      <c r="GO447" s="223">
        <f t="shared" ca="1" si="1046"/>
        <v>-1.774523312533914E-4</v>
      </c>
      <c r="GP447" s="223">
        <f t="shared" ca="1" si="1047"/>
        <v>1.0996341185196687E-4</v>
      </c>
      <c r="GQ447" s="223">
        <f t="shared" ca="1" si="1048"/>
        <v>6.4387347665495871E-5</v>
      </c>
      <c r="GR447" s="223">
        <f t="shared" ca="1" si="1049"/>
        <v>-1.7616683610428003E-4</v>
      </c>
      <c r="GS447" s="223">
        <f t="shared" ca="1" si="1050"/>
        <v>1.167483600885974E-4</v>
      </c>
      <c r="GT447" s="223">
        <f t="shared" ca="1" si="1051"/>
        <v>5.6125531501072465E-5</v>
      </c>
      <c r="GU447" s="223">
        <f t="shared" ca="1" si="1052"/>
        <v>-1.7445693961660081E-4</v>
      </c>
      <c r="GV447" s="223">
        <f t="shared" ca="1" si="1053"/>
        <v>1.2325205129982573E-4</v>
      </c>
      <c r="GW447" s="223">
        <f t="shared" ca="1" si="1054"/>
        <v>4.7728504015237465E-5</v>
      </c>
      <c r="GX447" s="223">
        <f t="shared" ca="1" si="1055"/>
        <v>-1.723267610807618E-4</v>
      </c>
      <c r="GY447" s="223">
        <f t="shared" ca="1" si="1056"/>
        <v>1.2945881752386096E-4</v>
      </c>
      <c r="GZ447" s="223">
        <f t="shared" ca="1" si="1057"/>
        <v>3.921649438270647E-5</v>
      </c>
      <c r="HA447" s="223">
        <f t="shared" ca="1" si="1058"/>
        <v>-1.6978143228343746E-4</v>
      </c>
      <c r="HB447" s="223">
        <f t="shared" ca="1" si="1059"/>
        <v>1.3535370611723524E-4</v>
      </c>
      <c r="HC447" s="223">
        <f t="shared" ca="1" si="1060"/>
        <v>3.0610008780248304E-5</v>
      </c>
      <c r="HD447" s="223">
        <f t="shared" ca="1" si="1061"/>
        <v>-1.6682708514464864E-4</v>
      </c>
      <c r="HE447" s="223">
        <f t="shared" ca="1" si="1062"/>
        <v>1.4092251577698851E-4</v>
      </c>
      <c r="HF447" s="223">
        <f t="shared" ca="1" si="1063"/>
        <v>2.1929780985518348E-5</v>
      </c>
      <c r="HG447" s="223">
        <f t="shared" ca="1" si="1064"/>
        <v>-1.6347083694541608E-4</v>
      </c>
      <c r="HH447" s="223">
        <f t="shared" ca="1" si="1065"/>
        <v>1.4615183075288024E-4</v>
      </c>
      <c r="HI447" s="223">
        <f t="shared" ca="1" si="1066"/>
        <v>1.3196722427582437E-5</v>
      </c>
      <c r="HJ447" s="223">
        <f t="shared" ca="1" si="1067"/>
        <v>-1.5972077318162763E-4</v>
      </c>
      <c r="HK447" s="223">
        <f t="shared" ca="1" si="1068"/>
        <v>1.5102905316709422E-4</v>
      </c>
      <c r="HL447" s="223">
        <f t="shared" ca="1" si="1069"/>
        <v>4.4318718094120142E-6</v>
      </c>
      <c r="HM447" s="223">
        <f t="shared" ca="1" si="1070"/>
        <v>-1.5558592808535696E-4</v>
      </c>
      <c r="HN447" s="223">
        <f t="shared" ca="1" si="1071"/>
        <v>1.5554243336365165E-4</v>
      </c>
      <c r="HO447" s="223">
        <f t="shared" ca="1" si="1072"/>
        <v>-4.3436555761334003E-6</v>
      </c>
      <c r="HP447" s="223">
        <f t="shared" ca="1" si="1073"/>
        <v>-1.5107626286061616E-4</v>
      </c>
      <c r="HQ447" s="223">
        <f t="shared" ca="1" si="1074"/>
        <v>1.5968109821432773E-4</v>
      </c>
      <c r="HR447" s="223">
        <f t="shared" ca="1" si="1075"/>
        <v>-1.3108718714936629E-5</v>
      </c>
      <c r="HS447" s="223">
        <f t="shared" ca="1" si="1076"/>
        <v>-1.4620264168592115E-4</v>
      </c>
      <c r="HT447" s="223">
        <f t="shared" ca="1" si="1077"/>
        <v>1.63435077312993E-4</v>
      </c>
      <c r="HU447" s="223">
        <f t="shared" ca="1" si="1078"/>
        <v>-2.1842201802157313E-5</v>
      </c>
      <c r="HV447" s="223">
        <f t="shared" ca="1" si="1079"/>
        <v>-1.4097680554156559E-4</v>
      </c>
      <c r="HW447" s="223">
        <f t="shared" ca="1" si="1080"/>
        <v>1.6679532699518897E-4</v>
      </c>
      <c r="HX447" s="223">
        <f t="shared" ca="1" si="1081"/>
        <v>-3.0523065112095788E-5</v>
      </c>
      <c r="HY447" s="223">
        <f t="shared" ca="1" si="1082"/>
        <v>-1.3541134392455048E-4</v>
      </c>
      <c r="HZ447" s="223">
        <f t="shared" ca="1" si="1083"/>
        <v>1.6975375212510501E-4</v>
      </c>
      <c r="IA447" s="223">
        <f t="shared" ca="1" si="1084"/>
        <v>-3.9130395684674431E-5</v>
      </c>
      <c r="IB447" s="223">
        <f t="shared" ca="1" si="1085"/>
        <v>-1.2951966451938801E-4</v>
      </c>
      <c r="IC447" s="223">
        <f t="shared" ca="1" si="1086"/>
        <v>1.7230322559748246E-4</v>
      </c>
      <c r="ID447" s="223">
        <f t="shared" ca="1" si="1087"/>
        <v>-4.76434577066308E-5</v>
      </c>
      <c r="IE447" s="223">
        <f t="shared" ca="1" si="1088"/>
        <v>8.8611546190282194E-5</v>
      </c>
      <c r="IF447" s="223">
        <f t="shared" ca="1" si="1089"/>
        <v>1.7443760550741531E-4</v>
      </c>
      <c r="IG447" s="223">
        <f t="shared" ca="1" si="1090"/>
        <v>-5.6041742465897778E-5</v>
      </c>
      <c r="IH447" s="223">
        <f t="shared" ca="1" si="1091"/>
        <v>-1.1681517832524509E-4</v>
      </c>
      <c r="II447" s="223">
        <f t="shared" ca="1" si="1092"/>
        <v>1.7615174994675082E-4</v>
      </c>
      <c r="IJ447" s="223">
        <f t="shared" ca="1" si="1093"/>
        <v>-6.4305017758877988E-5</v>
      </c>
      <c r="IK447" s="223">
        <f t="shared" ca="1" si="1094"/>
        <v>-1.100329777562805E-4</v>
      </c>
      <c r="IL447" s="223">
        <f t="shared" ca="1" si="1095"/>
        <v>1.7744152939139213E-4</v>
      </c>
      <c r="IM447" s="223">
        <f t="shared" ca="1" si="1096"/>
        <v>-7.241337663163228E-5</v>
      </c>
      <c r="IN447" s="223">
        <f t="shared" ca="1" si="1097"/>
        <v>-1.0298569810615032E-4</v>
      </c>
      <c r="IO447" s="223">
        <f t="shared" ca="1" si="1098"/>
        <v>1.783038366496887E-4</v>
      </c>
      <c r="IP447" s="223">
        <f t="shared" ca="1" si="1099"/>
        <v>-8.0347285337409118E-5</v>
      </c>
      <c r="IQ447" s="223">
        <f t="shared" ca="1" si="1100"/>
        <v>-9.5690316888800546E-5</v>
      </c>
      <c r="IR447" s="223">
        <f t="shared" ca="1" si="1101"/>
        <v>1.7873659434792442E-4</v>
      </c>
      <c r="IS447" s="223">
        <f t="shared" ca="1" si="1102"/>
        <v>-8.8087630395226307E-5</v>
      </c>
      <c r="IT447" s="223">
        <f t="shared" ca="1" si="1103"/>
        <v>-8.8164409316583657E-5</v>
      </c>
      <c r="IU447" s="223">
        <f t="shared" ca="1" si="1104"/>
        <v>1.7873875993489909E-4</v>
      </c>
      <c r="IV447" s="223">
        <f t="shared" ca="1" si="1105"/>
        <v>-9.5615764635856136E-5</v>
      </c>
      <c r="IW447" s="223">
        <f t="shared" ca="1" si="1106"/>
        <v>-8.04261059600328E-5</v>
      </c>
      <c r="IX447" s="223">
        <f t="shared" ca="1" si="1107"/>
        <v>1.78310328193524E-4</v>
      </c>
      <c r="IY447" s="223">
        <f t="shared" ca="1" si="1108"/>
        <v>-1.029135521245262E-4</v>
      </c>
      <c r="IZ447" s="223">
        <f t="shared" ca="1" si="1109"/>
        <v>-7.2494049069747818E-5</v>
      </c>
      <c r="JA447" s="223">
        <f t="shared" ca="1" si="1110"/>
        <v>1.7745233125339037E-4</v>
      </c>
      <c r="JB447" s="223">
        <f t="shared" ca="1" si="1111"/>
        <v>-1.0996341185196562E-4</v>
      </c>
    </row>
    <row r="448" spans="2:262">
      <c r="B448" s="230">
        <v>87</v>
      </c>
      <c r="C448" s="229">
        <f t="shared" si="1112"/>
        <v>1.6992187500000011E-3</v>
      </c>
      <c r="D448" s="226">
        <f t="shared" ca="1" si="855"/>
        <v>49.851183773680638</v>
      </c>
      <c r="E448" s="225">
        <f ca="1">CO361</f>
        <v>-0.14881622631936445</v>
      </c>
      <c r="F448" s="224">
        <v>87</v>
      </c>
      <c r="G448" s="223">
        <f t="shared" ca="1" si="856"/>
        <v>-1.2341430419145934E-4</v>
      </c>
      <c r="H448" s="223">
        <f t="shared" ca="1" si="857"/>
        <v>4.0194251104799789E-4</v>
      </c>
      <c r="I448" s="223">
        <f t="shared" ca="1" si="858"/>
        <v>-3.0666226929278477E-4</v>
      </c>
      <c r="J448" s="223">
        <f t="shared" ca="1" si="859"/>
        <v>-7.3815342686366152E-5</v>
      </c>
      <c r="K448" s="223">
        <f t="shared" ca="1" si="860"/>
        <v>3.8564433458949731E-4</v>
      </c>
      <c r="L448" s="223">
        <f t="shared" ca="1" si="861"/>
        <v>-3.3882225957028271E-4</v>
      </c>
      <c r="M448" s="223">
        <f t="shared" ca="1" si="862"/>
        <v>-2.3106129719758974E-5</v>
      </c>
      <c r="N448" s="223">
        <f t="shared" ca="1" si="863"/>
        <v>3.6354570838002939E-4</v>
      </c>
      <c r="O448" s="223">
        <f t="shared" ca="1" si="864"/>
        <v>-3.6588604768721035E-4</v>
      </c>
      <c r="P448" s="223">
        <f t="shared" ca="1" si="865"/>
        <v>2.795062094507997E-5</v>
      </c>
      <c r="Q448" s="223">
        <f t="shared" ca="1" si="866"/>
        <v>3.3597901632724276E-4</v>
      </c>
      <c r="R448" s="223">
        <f t="shared" ca="1" si="867"/>
        <v>-3.8744656907924494E-4</v>
      </c>
      <c r="S448" s="223">
        <f t="shared" ca="1" si="868"/>
        <v>7.8586968254393421E-5</v>
      </c>
      <c r="T448" s="223">
        <f t="shared" ca="1" si="869"/>
        <v>3.033588871387592E-4</v>
      </c>
      <c r="U448" s="223">
        <f t="shared" ca="1" si="870"/>
        <v>-4.0317953343606207E-4</v>
      </c>
      <c r="V448" s="223">
        <f t="shared" ca="1" si="871"/>
        <v>1.2804129441220795E-4</v>
      </c>
      <c r="W448" s="223">
        <f t="shared" ca="1" si="872"/>
        <v>2.6617595792047407E-4</v>
      </c>
      <c r="X448" s="223">
        <f t="shared" ca="1" si="873"/>
        <v>-4.1284830232945054E-4</v>
      </c>
      <c r="Y448" s="223">
        <f t="shared" ca="1" si="874"/>
        <v>1.7556976032089575E-4</v>
      </c>
      <c r="Z448" s="223">
        <f t="shared" ca="1" si="875"/>
        <v>2.2498949453779427E-4</v>
      </c>
      <c r="AA448" s="223">
        <f t="shared" ca="1" si="876"/>
        <v>-4.163074484755393E-4</v>
      </c>
      <c r="AB448" s="223">
        <f t="shared" ca="1" si="877"/>
        <v>2.2045749361357148E-4</v>
      </c>
      <c r="AC448" s="223">
        <f t="shared" ca="1" si="878"/>
        <v>1.8041897973646633E-4</v>
      </c>
      <c r="AD448" s="223">
        <f t="shared" ca="1" si="879"/>
        <v>-4.1350494309650885E-4</v>
      </c>
      <c r="AE448" s="223">
        <f t="shared" ca="1" si="880"/>
        <v>2.6202934099989536E-4</v>
      </c>
      <c r="AF448" s="223">
        <f t="shared" ca="1" si="881"/>
        <v>1.3313479554545021E-4</v>
      </c>
      <c r="AG448" s="223">
        <f t="shared" ca="1" si="882"/>
        <v>-4.0448293848183939E-4</v>
      </c>
      <c r="AH448" s="223">
        <f t="shared" ca="1" si="883"/>
        <v>2.9966002319999421E-4</v>
      </c>
      <c r="AI448" s="223">
        <f t="shared" ca="1" si="884"/>
        <v>8.3848140107219393E-5</v>
      </c>
      <c r="AJ448" s="223">
        <f t="shared" ca="1" si="885"/>
        <v>-3.8937713397863938E-4</v>
      </c>
      <c r="AK448" s="223">
        <f t="shared" ca="1" si="886"/>
        <v>3.327835397268444E-4</v>
      </c>
      <c r="AL448" s="223">
        <f t="shared" ca="1" si="887"/>
        <v>3.3300330595710959E-5</v>
      </c>
      <c r="AM448" s="223">
        <f t="shared" ca="1" si="888"/>
        <v>-3.684147349471619E-4</v>
      </c>
      <c r="AN448" s="223">
        <f t="shared" ca="1" si="889"/>
        <v>3.6090168206042204E-4</v>
      </c>
      <c r="AO448" s="223">
        <f t="shared" ca="1" si="890"/>
        <v>-1.7748346883993636E-5</v>
      </c>
      <c r="AP448" s="223">
        <f t="shared" ca="1" si="891"/>
        <v>-3.4191103538069075E-4</v>
      </c>
      <c r="AQ448" s="223">
        <f t="shared" ca="1" si="892"/>
        <v>3.8359152716759725E-4</v>
      </c>
      <c r="AR448" s="223">
        <f t="shared" ca="1" si="893"/>
        <v>-6.8530072706349943E-5</v>
      </c>
      <c r="AS448" s="223">
        <f t="shared" ca="1" si="894"/>
        <v>-3.1026467559042365E-4</v>
      </c>
      <c r="AT448" s="223">
        <f t="shared" ca="1" si="895"/>
        <v>4.0051179865818807E-4</v>
      </c>
      <c r="AU448" s="223">
        <f t="shared" ca="1" si="896"/>
        <v>-1.1828104244724017E-4</v>
      </c>
      <c r="AV448" s="223">
        <f t="shared" ca="1" si="897"/>
        <v>-2.739516462841122E-4</v>
      </c>
      <c r="AW448" s="223">
        <f t="shared" ca="1" si="898"/>
        <v>4.114079998995428E-4</v>
      </c>
      <c r="AX448" s="223">
        <f t="shared" ca="1" si="899"/>
        <v>-1.6625295521341887E-4</v>
      </c>
      <c r="AY448" s="223">
        <f t="shared" ca="1" si="900"/>
        <v>-2.3351812922279311E-4</v>
      </c>
      <c r="AZ448" s="223">
        <f t="shared" ca="1" si="901"/>
        <v>4.1611624188278172E-4</v>
      </c>
      <c r="BA448" s="223">
        <f t="shared" ca="1" si="902"/>
        <v>-2.1172426878451344E-4</v>
      </c>
      <c r="BB448" s="223">
        <f t="shared" ca="1" si="903"/>
        <v>-1.8957228213868131E-4</v>
      </c>
      <c r="BC448" s="223">
        <f t="shared" ca="1" si="904"/>
        <v>4.1456570826603207E-4</v>
      </c>
      <c r="BD448" s="223">
        <f t="shared" ca="1" si="905"/>
        <v>-2.5401105227958838E-4</v>
      </c>
      <c r="BE448" s="223">
        <f t="shared" ca="1" si="906"/>
        <v>-1.427750914768341E-4</v>
      </c>
      <c r="BF448" s="223">
        <f t="shared" ca="1" si="907"/>
        <v>4.0677972051813009E-4</v>
      </c>
      <c r="BG448" s="223">
        <f t="shared" ca="1" si="908"/>
        <v>-2.9247727311424023E-4</v>
      </c>
      <c r="BH448" s="223">
        <f t="shared" ca="1" si="909"/>
        <v>-9.383043054375748E-5</v>
      </c>
      <c r="BI448" s="223">
        <f t="shared" ca="1" si="910"/>
        <v>3.928753871420234E-4</v>
      </c>
      <c r="BJ448" s="223">
        <f t="shared" ca="1" si="911"/>
        <v>-3.2654436352264949E-4</v>
      </c>
      <c r="BK448" s="223">
        <f t="shared" ca="1" si="912"/>
        <v>-4.3474472597690119E-5</v>
      </c>
      <c r="BL448" s="223">
        <f t="shared" ca="1" si="913"/>
        <v>3.7306184225387499E-4</v>
      </c>
      <c r="BM448" s="223">
        <f t="shared" ca="1" si="914"/>
        <v>-3.5569992275534578E-4</v>
      </c>
      <c r="BN448" s="223">
        <f t="shared" ca="1" si="915"/>
        <v>7.5353818823977489E-6</v>
      </c>
      <c r="BO448" s="223">
        <f t="shared" ca="1" si="916"/>
        <v>3.4763710001130575E-4</v>
      </c>
      <c r="BP448" s="223">
        <f t="shared" ca="1" si="917"/>
        <v>-3.7950542406339533E-4</v>
      </c>
      <c r="BQ448" s="223">
        <f t="shared" ca="1" si="918"/>
        <v>5.8431897205009787E-5</v>
      </c>
      <c r="BR448" s="223">
        <f t="shared" ca="1" si="919"/>
        <v>3.1698357220305383E-4</v>
      </c>
      <c r="BS448" s="223">
        <f t="shared" ca="1" si="920"/>
        <v>-3.9760281054890311E-4</v>
      </c>
      <c r="BT448" s="223">
        <f t="shared" ca="1" si="921"/>
        <v>1.0844954240510953E-4</v>
      </c>
      <c r="BU448" s="223">
        <f t="shared" ca="1" si="922"/>
        <v>2.8156231641974068E-4</v>
      </c>
      <c r="BV448" s="223">
        <f t="shared" ca="1" si="923"/>
        <v>-4.0971988067403089E-4</v>
      </c>
      <c r="BW448" s="223">
        <f t="shared" ca="1" si="924"/>
        <v>1.5683600554232239E-4</v>
      </c>
      <c r="BX448" s="223">
        <f t="shared" ca="1" si="925"/>
        <v>2.4190610131854368E-4</v>
      </c>
      <c r="BY448" s="223">
        <f t="shared" ca="1" si="926"/>
        <v>-4.1567438242550212E-4</v>
      </c>
      <c r="BZ448" s="223">
        <f t="shared" ca="1" si="927"/>
        <v>2.0286350917281991E-4</v>
      </c>
      <c r="CA448" s="223">
        <f t="shared" ca="1" si="928"/>
        <v>1.9861139328670267E-4</v>
      </c>
      <c r="CB448" s="223">
        <f t="shared" ca="1" si="929"/>
        <v>-4.1537675455450564E-4</v>
      </c>
      <c r="CC448" s="223">
        <f t="shared" ca="1" si="930"/>
        <v>2.4583975679948032E-4</v>
      </c>
      <c r="CD448" s="223">
        <f t="shared" ca="1" si="931"/>
        <v>1.5232938503182244E-4</v>
      </c>
      <c r="CE448" s="223">
        <f t="shared" ca="1" si="932"/>
        <v>-4.0883147366125406E-4</v>
      </c>
      <c r="CF448" s="223">
        <f t="shared" ca="1" si="933"/>
        <v>2.8511834565558754E-4</v>
      </c>
      <c r="CG448" s="223">
        <f t="shared" ca="1" si="934"/>
        <v>1.0375620103747878E-4</v>
      </c>
      <c r="CH448" s="223">
        <f t="shared" ca="1" si="935"/>
        <v>-3.9613698686274615E-4</v>
      </c>
      <c r="CI448" s="223">
        <f t="shared" ca="1" si="936"/>
        <v>3.2010848920415222E-4</v>
      </c>
      <c r="CJ448" s="223">
        <f t="shared" ca="1" si="937"/>
        <v>5.3622427202991701E-5</v>
      </c>
      <c r="CK448" s="223">
        <f t="shared" ca="1" si="938"/>
        <v>-3.7748423105649759E-4</v>
      </c>
      <c r="CL448" s="223">
        <f t="shared" ca="1" si="939"/>
        <v>3.502839031172784E-4</v>
      </c>
      <c r="CM448" s="223">
        <f t="shared" ca="1" si="940"/>
        <v>2.6821221514898227E-6</v>
      </c>
      <c r="CN448" s="223">
        <f t="shared" ca="1" si="941"/>
        <v>-3.5315376105185905E-4</v>
      </c>
      <c r="CO448" s="223">
        <f t="shared" ca="1" si="942"/>
        <v>3.7519072108235948E-4</v>
      </c>
      <c r="CP448" s="223">
        <f t="shared" ca="1" si="943"/>
        <v>-4.8298524513708485E-5</v>
      </c>
      <c r="CQ448" s="223">
        <f t="shared" ca="1" si="944"/>
        <v>-3.23511529764568E-4</v>
      </c>
      <c r="CR448" s="223">
        <f t="shared" ca="1" si="945"/>
        <v>3.9445432137386635E-4</v>
      </c>
      <c r="CS448" s="223">
        <f t="shared" ca="1" si="946"/>
        <v>-9.8552716413829289E-5</v>
      </c>
      <c r="CT448" s="223">
        <f t="shared" ca="1" si="947"/>
        <v>-2.8900338394425098E-4</v>
      </c>
      <c r="CU448" s="223">
        <f t="shared" ca="1" si="948"/>
        <v>4.077849615128148E-4</v>
      </c>
      <c r="CV448" s="223">
        <f t="shared" ca="1" si="949"/>
        <v>-1.4732458372596326E-4</v>
      </c>
      <c r="CW448" s="223">
        <f t="shared" ca="1" si="950"/>
        <v>-2.5014835822432602E-4</v>
      </c>
      <c r="CX448" s="223">
        <f t="shared" ca="1" si="951"/>
        <v>4.1498213626331578E-4</v>
      </c>
      <c r="CY448" s="223">
        <f t="shared" ca="1" si="952"/>
        <v>-1.9388055216875593E-4</v>
      </c>
      <c r="CZ448" s="223">
        <f t="shared" ca="1" si="953"/>
        <v>-2.0753086835796118E-4</v>
      </c>
      <c r="DA448" s="223">
        <f t="shared" ca="1" si="954"/>
        <v>4.1593759341797287E-4</v>
      </c>
      <c r="DB448" s="223">
        <f t="shared" ca="1" si="955"/>
        <v>-2.3752037664240234E-4</v>
      </c>
      <c r="DC448" s="223">
        <f t="shared" ca="1" si="956"/>
        <v>-1.6179192106122457E-4</v>
      </c>
      <c r="DD448" s="223">
        <f t="shared" ca="1" si="957"/>
        <v>4.1063696201183795E-4</v>
      </c>
      <c r="DE448" s="223">
        <f t="shared" ca="1" si="958"/>
        <v>-2.7758767356677775E-4</v>
      </c>
      <c r="DF448" s="223">
        <f t="shared" ca="1" si="959"/>
        <v>-1.1361947267538936E-4</v>
      </c>
      <c r="DG448" s="223">
        <f t="shared" ca="1" si="960"/>
        <v>3.991599684751041E-4</v>
      </c>
      <c r="DH448" s="223">
        <f t="shared" ca="1" si="961"/>
        <v>-3.1347979350138577E-4</v>
      </c>
      <c r="DI448" s="223">
        <f t="shared" ca="1" si="962"/>
        <v>-6.373808166321786E-5</v>
      </c>
      <c r="DJ448" s="223">
        <f t="shared" ca="1" si="963"/>
        <v>3.816792374733737E-4</v>
      </c>
      <c r="DK448" s="223">
        <f t="shared" ca="1" si="964"/>
        <v>-3.4465688555393193E-4</v>
      </c>
      <c r="DL448" s="223">
        <f t="shared" ca="1" si="965"/>
        <v>-1.2898010575272467E-5</v>
      </c>
      <c r="DM448" s="223">
        <f t="shared" ca="1" si="966"/>
        <v>3.5845769547202428E-4</v>
      </c>
      <c r="DN448" s="223">
        <f t="shared" ca="1" si="967"/>
        <v>-3.706500172402228E-4</v>
      </c>
      <c r="DO448" s="223">
        <f t="shared" ca="1" si="968"/>
        <v>3.813605859723831E-5</v>
      </c>
      <c r="DP448" s="223">
        <f t="shared" ca="1" si="969"/>
        <v>3.2984461607742739E-4</v>
      </c>
      <c r="DQ448" s="223">
        <f t="shared" ca="1" si="970"/>
        <v>-3.9106822766523449E-4</v>
      </c>
      <c r="DR448" s="223">
        <f t="shared" ca="1" si="971"/>
        <v>8.8596525951304783E-5</v>
      </c>
      <c r="DS448" s="223">
        <f t="shared" ca="1" si="972"/>
        <v>2.9627036663681418E-4</v>
      </c>
      <c r="DT448" s="223">
        <f t="shared" ca="1" si="973"/>
        <v>-4.056044079388453E-4</v>
      </c>
      <c r="DU448" s="223">
        <f t="shared" ca="1" si="974"/>
        <v>1.3772441908918858E-4</v>
      </c>
      <c r="DV448" s="223">
        <f t="shared" ca="1" si="975"/>
        <v>2.5823993511274478E-4</v>
      </c>
      <c r="DW448" s="223">
        <f t="shared" ca="1" si="976"/>
        <v>-4.1403992037942604E-4</v>
      </c>
      <c r="DX448" s="223">
        <f t="shared" ca="1" si="977"/>
        <v>1.8478080876971564E-4</v>
      </c>
      <c r="DY448" s="223">
        <f t="shared" ca="1" si="978"/>
        <v>2.1632533459418972E-4</v>
      </c>
      <c r="DZ448" s="223">
        <f t="shared" ca="1" si="979"/>
        <v>-4.162478870280734E-4</v>
      </c>
      <c r="EA448" s="223">
        <f t="shared" ca="1" si="980"/>
        <v>2.2905792309190344E-4</v>
      </c>
      <c r="EB448" s="223">
        <f t="shared" ca="1" si="981"/>
        <v>1.7115699968717982E-4</v>
      </c>
      <c r="EC448" s="223">
        <f t="shared" ca="1" si="982"/>
        <v>-4.1219509801121088E-4</v>
      </c>
      <c r="ED448" s="223">
        <f t="shared" ca="1" si="983"/>
        <v>2.6988979304308302E-4</v>
      </c>
      <c r="EE448" s="223">
        <f t="shared" ca="1" si="984"/>
        <v>1.2341430419147737E-4</v>
      </c>
      <c r="EF448" s="223">
        <f t="shared" ca="1" si="985"/>
        <v>-4.0194251104799848E-4</v>
      </c>
      <c r="EG448" s="223">
        <f t="shared" ca="1" si="986"/>
        <v>3.0666226929277853E-4</v>
      </c>
      <c r="EH448" s="223">
        <f t="shared" ca="1" si="987"/>
        <v>7.3815342686382144E-5</v>
      </c>
      <c r="EI448" s="223">
        <f t="shared" ca="1" si="988"/>
        <v>-3.8564433458950626E-4</v>
      </c>
      <c r="EJ448" s="223">
        <f t="shared" ca="1" si="989"/>
        <v>3.3882225957027881E-4</v>
      </c>
      <c r="EK448" s="223">
        <f t="shared" ca="1" si="990"/>
        <v>2.3106129719772256E-5</v>
      </c>
      <c r="EL448" s="223">
        <f t="shared" ca="1" si="991"/>
        <v>-3.6354570838003953E-4</v>
      </c>
      <c r="EM448" s="223">
        <f t="shared" ca="1" si="992"/>
        <v>3.6588604768720829E-4</v>
      </c>
      <c r="EN448" s="223">
        <f t="shared" ca="1" si="993"/>
        <v>-2.7950620945068179E-5</v>
      </c>
      <c r="EO448" s="223">
        <f t="shared" ca="1" si="994"/>
        <v>-3.3597901632725327E-4</v>
      </c>
      <c r="EP448" s="223">
        <f t="shared" ca="1" si="995"/>
        <v>3.874465690792444E-4</v>
      </c>
      <c r="EQ448" s="223">
        <f t="shared" ca="1" si="996"/>
        <v>-7.8586968254384693E-5</v>
      </c>
      <c r="ER448" s="223">
        <f t="shared" ca="1" si="997"/>
        <v>-3.0335888713876934E-4</v>
      </c>
      <c r="ES448" s="223">
        <f t="shared" ca="1" si="998"/>
        <v>4.0317953343605622E-4</v>
      </c>
      <c r="ET448" s="223">
        <f t="shared" ca="1" si="999"/>
        <v>-1.2804129441220237E-4</v>
      </c>
      <c r="EU448" s="223">
        <f t="shared" ca="1" si="1000"/>
        <v>-2.6617595792048318E-4</v>
      </c>
      <c r="EV448" s="223">
        <f t="shared" ca="1" si="1001"/>
        <v>4.1284830232944788E-4</v>
      </c>
      <c r="EW448" s="223">
        <f t="shared" ca="1" si="1002"/>
        <v>-1.7556976032089309E-4</v>
      </c>
      <c r="EX448" s="223">
        <f t="shared" ca="1" si="1003"/>
        <v>-2.2498949453780419E-4</v>
      </c>
      <c r="EY448" s="223">
        <f t="shared" ca="1" si="1004"/>
        <v>4.1630744847553919E-4</v>
      </c>
      <c r="EZ448" s="223">
        <f t="shared" ca="1" si="1005"/>
        <v>-2.2045749361357148E-4</v>
      </c>
      <c r="FA448" s="223">
        <f t="shared" ca="1" si="1006"/>
        <v>-1.804189797364743E-4</v>
      </c>
      <c r="FB448" s="223">
        <f t="shared" ca="1" si="1007"/>
        <v>4.1350494309651069E-4</v>
      </c>
      <c r="FC448" s="223">
        <f t="shared" ca="1" si="1008"/>
        <v>-2.6202934099987926E-4</v>
      </c>
      <c r="FD448" s="223">
        <f t="shared" ca="1" si="1009"/>
        <v>-1.3313479554545585E-4</v>
      </c>
      <c r="FE448" s="223">
        <f t="shared" ca="1" si="1010"/>
        <v>4.0448293848184216E-4</v>
      </c>
      <c r="FF448" s="223">
        <f t="shared" ca="1" si="1011"/>
        <v>-2.9966002319998191E-4</v>
      </c>
      <c r="FG448" s="223">
        <f t="shared" ca="1" si="1012"/>
        <v>-8.3848140107222347E-5</v>
      </c>
      <c r="FH448" s="223">
        <f t="shared" ca="1" si="1013"/>
        <v>3.893771339786435E-4</v>
      </c>
      <c r="FI448" s="223">
        <f t="shared" ca="1" si="1014"/>
        <v>-3.3278353972683372E-4</v>
      </c>
      <c r="FJ448" s="223">
        <f t="shared" ca="1" si="1015"/>
        <v>-3.3300330595710959E-5</v>
      </c>
      <c r="FK448" s="223">
        <f t="shared" ca="1" si="1016"/>
        <v>3.6841473494716466E-4</v>
      </c>
      <c r="FL448" s="223">
        <f t="shared" ca="1" si="1017"/>
        <v>-3.6090168206041613E-4</v>
      </c>
      <c r="FM448" s="223">
        <f t="shared" ca="1" si="1018"/>
        <v>1.7748346883970001E-5</v>
      </c>
      <c r="FN448" s="223">
        <f t="shared" ca="1" si="1019"/>
        <v>3.4191103538069417E-4</v>
      </c>
      <c r="FO448" s="223">
        <f t="shared" ca="1" si="1020"/>
        <v>-3.8359152716759264E-4</v>
      </c>
      <c r="FP448" s="223">
        <f t="shared" ca="1" si="1021"/>
        <v>6.8530072706332487E-5</v>
      </c>
      <c r="FQ448" s="223">
        <f t="shared" ca="1" si="1022"/>
        <v>3.1026467559042365E-4</v>
      </c>
      <c r="FR448" s="223">
        <f t="shared" ca="1" si="1023"/>
        <v>-4.0051179865818482E-4</v>
      </c>
      <c r="FS448" s="223">
        <f t="shared" ca="1" si="1024"/>
        <v>1.1828104244722317E-4</v>
      </c>
      <c r="FT448" s="223">
        <f t="shared" ca="1" si="1025"/>
        <v>2.7395164628413003E-4</v>
      </c>
      <c r="FU448" s="223">
        <f t="shared" ca="1" si="1026"/>
        <v>-4.1140799989954188E-4</v>
      </c>
      <c r="FV448" s="223">
        <f t="shared" ca="1" si="1027"/>
        <v>1.6625295521340797E-4</v>
      </c>
      <c r="FW448" s="223">
        <f t="shared" ca="1" si="1028"/>
        <v>2.3351812922280782E-4</v>
      </c>
      <c r="FX448" s="223">
        <f t="shared" ca="1" si="1029"/>
        <v>-4.161162418827815E-4</v>
      </c>
      <c r="FY448" s="223">
        <f t="shared" ca="1" si="1030"/>
        <v>2.1172426878450328E-4</v>
      </c>
      <c r="FZ448" s="223">
        <f t="shared" ca="1" si="1031"/>
        <v>1.8957228213869714E-4</v>
      </c>
      <c r="GA448" s="223">
        <f t="shared" ca="1" si="1032"/>
        <v>-4.1456570826603207E-4</v>
      </c>
      <c r="GB448" s="223">
        <f t="shared" ca="1" si="1033"/>
        <v>2.5401105227958366E-4</v>
      </c>
      <c r="GC448" s="223">
        <f t="shared" ca="1" si="1034"/>
        <v>1.4277509147685082E-4</v>
      </c>
      <c r="GD448" s="223">
        <f t="shared" ca="1" si="1035"/>
        <v>-4.0677972051813508E-4</v>
      </c>
      <c r="GE448" s="223">
        <f t="shared" ca="1" si="1036"/>
        <v>2.9247727311423606E-4</v>
      </c>
      <c r="GF448" s="223">
        <f t="shared" ca="1" si="1037"/>
        <v>9.3830430543768946E-5</v>
      </c>
      <c r="GG448" s="223">
        <f t="shared" ca="1" si="1038"/>
        <v>-3.9287538714202926E-4</v>
      </c>
      <c r="GH448" s="223">
        <f t="shared" ca="1" si="1039"/>
        <v>3.2654436352264949E-4</v>
      </c>
      <c r="GI448" s="223">
        <f t="shared" ca="1" si="1040"/>
        <v>4.347447259770191E-5</v>
      </c>
      <c r="GJ448" s="223">
        <f t="shared" ca="1" si="1041"/>
        <v>-3.730618422538829E-4</v>
      </c>
      <c r="GK448" s="223">
        <f t="shared" ca="1" si="1042"/>
        <v>3.5569992275534578E-4</v>
      </c>
      <c r="GL448" s="223">
        <f t="shared" ca="1" si="1043"/>
        <v>-7.5353818823859311E-6</v>
      </c>
      <c r="GM448" s="223">
        <f t="shared" ca="1" si="1044"/>
        <v>-3.4763710001131225E-4</v>
      </c>
      <c r="GN448" s="223">
        <f t="shared" ca="1" si="1045"/>
        <v>3.7950542406338557E-4</v>
      </c>
      <c r="GO448" s="223">
        <f t="shared" ca="1" si="1046"/>
        <v>-5.8431897205009787E-5</v>
      </c>
      <c r="GP448" s="223">
        <f t="shared" ca="1" si="1047"/>
        <v>-3.1698357220306147E-4</v>
      </c>
      <c r="GQ448" s="223">
        <f t="shared" ca="1" si="1048"/>
        <v>3.9760281054889606E-4</v>
      </c>
      <c r="GR448" s="223">
        <f t="shared" ca="1" si="1049"/>
        <v>-1.0844954240510953E-4</v>
      </c>
      <c r="GS448" s="223">
        <f t="shared" ca="1" si="1050"/>
        <v>-2.8156231641974936E-4</v>
      </c>
      <c r="GT448" s="223">
        <f t="shared" ca="1" si="1051"/>
        <v>4.0971988067402872E-4</v>
      </c>
      <c r="GU448" s="223">
        <f t="shared" ca="1" si="1052"/>
        <v>-1.5683600554230049E-4</v>
      </c>
      <c r="GV448" s="223">
        <f t="shared" ca="1" si="1053"/>
        <v>-2.419061013185533E-4</v>
      </c>
      <c r="GW448" s="223">
        <f t="shared" ca="1" si="1054"/>
        <v>4.1567438242550141E-4</v>
      </c>
      <c r="GX448" s="223">
        <f t="shared" ca="1" si="1055"/>
        <v>-2.0286350917279929E-4</v>
      </c>
      <c r="GY448" s="223">
        <f t="shared" ca="1" si="1056"/>
        <v>-1.9861139328670267E-4</v>
      </c>
      <c r="GZ448" s="223">
        <f t="shared" ca="1" si="1057"/>
        <v>4.1537675455450651E-4</v>
      </c>
      <c r="HA448" s="223">
        <f t="shared" ca="1" si="1058"/>
        <v>-2.4583975679946113E-4</v>
      </c>
      <c r="HB448" s="223">
        <f t="shared" ca="1" si="1059"/>
        <v>-1.5232938503182244E-4</v>
      </c>
      <c r="HC448" s="223">
        <f t="shared" ca="1" si="1060"/>
        <v>4.0883147366125628E-4</v>
      </c>
      <c r="HD448" s="223">
        <f t="shared" ca="1" si="1061"/>
        <v>-2.8511834565557892E-4</v>
      </c>
      <c r="HE448" s="223">
        <f t="shared" ca="1" si="1062"/>
        <v>-1.0375620103750174E-4</v>
      </c>
      <c r="HF448" s="223">
        <f t="shared" ca="1" si="1063"/>
        <v>3.9613698686274983E-4</v>
      </c>
      <c r="HG448" s="223">
        <f t="shared" ca="1" si="1064"/>
        <v>-3.2010848920414469E-4</v>
      </c>
      <c r="HH448" s="223">
        <f t="shared" ca="1" si="1065"/>
        <v>-5.3622427203015174E-5</v>
      </c>
      <c r="HI448" s="223">
        <f t="shared" ca="1" si="1066"/>
        <v>3.7748423105649759E-4</v>
      </c>
      <c r="HJ448" s="223">
        <f t="shared" ca="1" si="1067"/>
        <v>-3.5028390311727195E-4</v>
      </c>
      <c r="HK448" s="223">
        <f t="shared" ca="1" si="1068"/>
        <v>-2.6821221515016406E-6</v>
      </c>
      <c r="HL448" s="223">
        <f t="shared" ca="1" si="1069"/>
        <v>3.5315376105185905E-4</v>
      </c>
      <c r="HM448" s="223">
        <f t="shared" ca="1" si="1070"/>
        <v>-3.7519072108235427E-4</v>
      </c>
      <c r="HN448" s="223">
        <f t="shared" ca="1" si="1071"/>
        <v>4.8298524513696694E-5</v>
      </c>
      <c r="HO448" s="223">
        <f t="shared" ca="1" si="1072"/>
        <v>3.2351152976458296E-4</v>
      </c>
      <c r="HP448" s="223">
        <f t="shared" ca="1" si="1073"/>
        <v>-3.9445432137386635E-4</v>
      </c>
      <c r="HQ448" s="223">
        <f t="shared" ca="1" si="1074"/>
        <v>9.855271641381777E-5</v>
      </c>
      <c r="HR448" s="223">
        <f t="shared" ca="1" si="1075"/>
        <v>2.89003383944268E-4</v>
      </c>
      <c r="HS448" s="223">
        <f t="shared" ca="1" si="1076"/>
        <v>-4.077849615128148E-4</v>
      </c>
      <c r="HT448" s="223">
        <f t="shared" ca="1" si="1077"/>
        <v>1.4732458372595218E-4</v>
      </c>
      <c r="HU448" s="223">
        <f t="shared" ca="1" si="1078"/>
        <v>2.5014835822433545E-4</v>
      </c>
      <c r="HV448" s="223">
        <f t="shared" ca="1" si="1079"/>
        <v>-4.1498213626331394E-4</v>
      </c>
      <c r="HW448" s="223">
        <f t="shared" ca="1" si="1080"/>
        <v>1.9388055216874547E-4</v>
      </c>
      <c r="HX448" s="223">
        <f t="shared" ca="1" si="1081"/>
        <v>2.075308683579714E-4</v>
      </c>
      <c r="HY448" s="223">
        <f t="shared" ca="1" si="1082"/>
        <v>-4.1593759341797384E-4</v>
      </c>
      <c r="HZ448" s="223">
        <f t="shared" ca="1" si="1083"/>
        <v>2.3752037664240234E-4</v>
      </c>
      <c r="IA448" s="223">
        <f t="shared" ca="1" si="1084"/>
        <v>1.6179192106123544E-4</v>
      </c>
      <c r="IB448" s="223">
        <f t="shared" ca="1" si="1085"/>
        <v>-4.1063696201184185E-4</v>
      </c>
      <c r="IC448" s="223">
        <f t="shared" ca="1" si="1086"/>
        <v>2.7758767356677775E-4</v>
      </c>
      <c r="ID448" s="223">
        <f t="shared" ca="1" si="1087"/>
        <v>1.1361947267540074E-4</v>
      </c>
      <c r="IE448" s="223">
        <f t="shared" ca="1" si="1088"/>
        <v>1.9991105221640925E-4</v>
      </c>
      <c r="IF448" s="223">
        <f t="shared" ca="1" si="1089"/>
        <v>3.1347979350137021E-4</v>
      </c>
      <c r="IG448" s="223">
        <f t="shared" ca="1" si="1090"/>
        <v>6.3738081663229569E-5</v>
      </c>
      <c r="IH448" s="223">
        <f t="shared" ca="1" si="1091"/>
        <v>-3.8167923747337842E-4</v>
      </c>
      <c r="II448" s="223">
        <f t="shared" ca="1" si="1092"/>
        <v>3.4465688555391865E-4</v>
      </c>
      <c r="IJ448" s="223">
        <f t="shared" ca="1" si="1093"/>
        <v>1.2898010575272467E-5</v>
      </c>
      <c r="IK448" s="223">
        <f t="shared" ca="1" si="1094"/>
        <v>-3.5845769547203029E-4</v>
      </c>
      <c r="IL448" s="223">
        <f t="shared" ca="1" si="1095"/>
        <v>3.7065001724022822E-4</v>
      </c>
      <c r="IM448" s="223">
        <f t="shared" ca="1" si="1096"/>
        <v>-3.8136058597214702E-5</v>
      </c>
      <c r="IN448" s="223">
        <f t="shared" ca="1" si="1097"/>
        <v>-3.298446160774346E-4</v>
      </c>
      <c r="IO448" s="223">
        <f t="shared" ca="1" si="1098"/>
        <v>3.9106822766523861E-4</v>
      </c>
      <c r="IP448" s="223">
        <f t="shared" ca="1" si="1099"/>
        <v>-8.8596525951281635E-5</v>
      </c>
      <c r="IQ448" s="223">
        <f t="shared" ca="1" si="1100"/>
        <v>-2.9627036663681418E-4</v>
      </c>
      <c r="IR448" s="223">
        <f t="shared" ca="1" si="1101"/>
        <v>4.0560440793884801E-4</v>
      </c>
      <c r="IS448" s="223">
        <f t="shared" ca="1" si="1102"/>
        <v>-1.3772441908916624E-4</v>
      </c>
      <c r="IT448" s="223">
        <f t="shared" ca="1" si="1103"/>
        <v>-2.58239935112754E-4</v>
      </c>
      <c r="IU448" s="223">
        <f t="shared" ca="1" si="1104"/>
        <v>4.1403992037942225E-4</v>
      </c>
      <c r="IV448" s="223">
        <f t="shared" ca="1" si="1105"/>
        <v>-1.8478080876970502E-4</v>
      </c>
      <c r="IW448" s="223">
        <f t="shared" ca="1" si="1106"/>
        <v>-2.1632533459419983E-4</v>
      </c>
      <c r="IX448" s="223">
        <f t="shared" ca="1" si="1107"/>
        <v>4.1624788702807405E-4</v>
      </c>
      <c r="IY448" s="223">
        <f t="shared" ca="1" si="1108"/>
        <v>-2.2905792309189357E-4</v>
      </c>
      <c r="IZ448" s="223">
        <f t="shared" ca="1" si="1109"/>
        <v>-1.7115699968716898E-4</v>
      </c>
      <c r="JA448" s="223">
        <f t="shared" ca="1" si="1110"/>
        <v>4.1219509801121586E-4</v>
      </c>
      <c r="JB448" s="223">
        <f t="shared" ca="1" si="1111"/>
        <v>-2.6988979304307402E-4</v>
      </c>
    </row>
    <row r="449" spans="2:262">
      <c r="B449" s="230">
        <v>88</v>
      </c>
      <c r="C449" s="229">
        <f t="shared" si="1112"/>
        <v>1.7187500000000011E-3</v>
      </c>
      <c r="D449" s="226">
        <f t="shared" ca="1" si="855"/>
        <v>49.850507998869773</v>
      </c>
      <c r="E449" s="225">
        <f ca="1">CP361</f>
        <v>-0.14949200113022751</v>
      </c>
      <c r="F449" s="224">
        <v>88</v>
      </c>
      <c r="G449" s="223">
        <f t="shared" ca="1" si="856"/>
        <v>-8.2283070175552731E-5</v>
      </c>
      <c r="H449" s="223">
        <f t="shared" ca="1" si="857"/>
        <v>2.4633970276083015E-4</v>
      </c>
      <c r="I449" s="223">
        <f t="shared" ca="1" si="858"/>
        <v>-1.9143494195407511E-4</v>
      </c>
      <c r="J449" s="223">
        <f t="shared" ca="1" si="859"/>
        <v>-3.3628592141791205E-5</v>
      </c>
      <c r="K449" s="223">
        <f t="shared" ca="1" si="860"/>
        <v>2.2880103149874732E-4</v>
      </c>
      <c r="L449" s="223">
        <f t="shared" ca="1" si="861"/>
        <v>-2.2060149262797743E-4</v>
      </c>
      <c r="M449" s="223">
        <f t="shared" ca="1" si="862"/>
        <v>1.6318213828847575E-5</v>
      </c>
      <c r="N449" s="223">
        <f t="shared" ca="1" si="863"/>
        <v>2.0246966490926438E-4</v>
      </c>
      <c r="O449" s="223">
        <f t="shared" ca="1" si="864"/>
        <v>-2.4129045165492902E-4</v>
      </c>
      <c r="P449" s="223">
        <f t="shared" ca="1" si="865"/>
        <v>6.5637919993403475E-5</v>
      </c>
      <c r="Q449" s="223">
        <f t="shared" ca="1" si="866"/>
        <v>1.6835750264361472E-4</v>
      </c>
      <c r="R449" s="223">
        <f t="shared" ca="1" si="867"/>
        <v>-2.5270675394202605E-4</v>
      </c>
      <c r="S449" s="223">
        <f t="shared" ca="1" si="868"/>
        <v>1.1243519770278253E-4</v>
      </c>
      <c r="T449" s="223">
        <f t="shared" ca="1" si="869"/>
        <v>1.2777545596734621E-4</v>
      </c>
      <c r="U449" s="223">
        <f t="shared" ca="1" si="870"/>
        <v>-2.5441167739471141E-4</v>
      </c>
      <c r="V449" s="223">
        <f t="shared" ca="1" si="871"/>
        <v>1.54911653818829E-4</v>
      </c>
      <c r="W449" s="223">
        <f t="shared" ca="1" si="872"/>
        <v>8.228307017555391E-5</v>
      </c>
      <c r="X449" s="223">
        <f t="shared" ca="1" si="873"/>
        <v>-2.4633970276083047E-4</v>
      </c>
      <c r="Y449" s="223">
        <f t="shared" ca="1" si="874"/>
        <v>1.9143494195407424E-4</v>
      </c>
      <c r="Z449" s="223">
        <f t="shared" ca="1" si="875"/>
        <v>3.3628592141792465E-5</v>
      </c>
      <c r="AA449" s="223">
        <f t="shared" ca="1" si="876"/>
        <v>-2.2880103149874786E-4</v>
      </c>
      <c r="AB449" s="223">
        <f t="shared" ca="1" si="877"/>
        <v>2.2060149262797681E-4</v>
      </c>
      <c r="AC449" s="223">
        <f t="shared" ca="1" si="878"/>
        <v>-1.6318213828846314E-5</v>
      </c>
      <c r="AD449" s="223">
        <f t="shared" ca="1" si="879"/>
        <v>-2.0246966490926514E-4</v>
      </c>
      <c r="AE449" s="223">
        <f t="shared" ca="1" si="880"/>
        <v>2.4129045165492864E-4</v>
      </c>
      <c r="AF449" s="223">
        <f t="shared" ca="1" si="881"/>
        <v>-6.5637919993402269E-5</v>
      </c>
      <c r="AG449" s="223">
        <f t="shared" ca="1" si="882"/>
        <v>-1.6835750264361567E-4</v>
      </c>
      <c r="AH449" s="223">
        <f t="shared" ca="1" si="883"/>
        <v>2.5270675394202589E-4</v>
      </c>
      <c r="AI449" s="223">
        <f t="shared" ca="1" si="884"/>
        <v>-1.1243519770278141E-4</v>
      </c>
      <c r="AJ449" s="223">
        <f t="shared" ca="1" si="885"/>
        <v>-1.277754559673473E-4</v>
      </c>
      <c r="AK449" s="223">
        <f t="shared" ca="1" si="886"/>
        <v>2.5441167739471146E-4</v>
      </c>
      <c r="AL449" s="223">
        <f t="shared" ca="1" si="887"/>
        <v>-1.5491165381882802E-4</v>
      </c>
      <c r="AM449" s="223">
        <f t="shared" ca="1" si="888"/>
        <v>-8.2283070175555103E-5</v>
      </c>
      <c r="AN449" s="223">
        <f t="shared" ca="1" si="889"/>
        <v>2.463397027608308E-4</v>
      </c>
      <c r="AO449" s="223">
        <f t="shared" ca="1" si="890"/>
        <v>-1.9143494195407345E-4</v>
      </c>
      <c r="AP449" s="223">
        <f t="shared" ca="1" si="891"/>
        <v>-3.3628592141793725E-5</v>
      </c>
      <c r="AQ449" s="223">
        <f t="shared" ca="1" si="892"/>
        <v>2.288010314987484E-4</v>
      </c>
      <c r="AR449" s="223">
        <f t="shared" ca="1" si="893"/>
        <v>-2.2060149262797618E-4</v>
      </c>
      <c r="AS449" s="223">
        <f t="shared" ca="1" si="894"/>
        <v>1.631821382884504E-5</v>
      </c>
      <c r="AT449" s="223">
        <f t="shared" ca="1" si="895"/>
        <v>2.024696649092659E-4</v>
      </c>
      <c r="AU449" s="223">
        <f t="shared" ca="1" si="896"/>
        <v>-2.4129045165492821E-4</v>
      </c>
      <c r="AV449" s="223">
        <f t="shared" ca="1" si="897"/>
        <v>6.5637919993401077E-5</v>
      </c>
      <c r="AW449" s="223">
        <f t="shared" ca="1" si="898"/>
        <v>1.6835750264361659E-4</v>
      </c>
      <c r="AX449" s="223">
        <f t="shared" ca="1" si="899"/>
        <v>-2.5270675394202568E-4</v>
      </c>
      <c r="AY449" s="223">
        <f t="shared" ca="1" si="900"/>
        <v>1.1243519770278031E-4</v>
      </c>
      <c r="AZ449" s="223">
        <f t="shared" ca="1" si="901"/>
        <v>1.2777545596734841E-4</v>
      </c>
      <c r="BA449" s="223">
        <f t="shared" ca="1" si="902"/>
        <v>-2.5441167739471157E-4</v>
      </c>
      <c r="BB449" s="223">
        <f t="shared" ca="1" si="903"/>
        <v>1.5491165381882702E-4</v>
      </c>
      <c r="BC449" s="223">
        <f t="shared" ca="1" si="904"/>
        <v>8.2283070175556282E-5</v>
      </c>
      <c r="BD449" s="223">
        <f t="shared" ca="1" si="905"/>
        <v>-2.4633970276083112E-4</v>
      </c>
      <c r="BE449" s="223">
        <f t="shared" ca="1" si="906"/>
        <v>1.9143494195407264E-4</v>
      </c>
      <c r="BF449" s="223">
        <f t="shared" ca="1" si="907"/>
        <v>3.3628592141794931E-5</v>
      </c>
      <c r="BG449" s="223">
        <f t="shared" ca="1" si="908"/>
        <v>-2.2880103149874897E-4</v>
      </c>
      <c r="BH449" s="223">
        <f t="shared" ca="1" si="909"/>
        <v>2.2060149262797559E-4</v>
      </c>
      <c r="BI449" s="223">
        <f t="shared" ca="1" si="910"/>
        <v>-1.6318213828843807E-5</v>
      </c>
      <c r="BJ449" s="223">
        <f t="shared" ca="1" si="911"/>
        <v>-2.0246966490926666E-4</v>
      </c>
      <c r="BK449" s="223">
        <f t="shared" ca="1" si="912"/>
        <v>2.4129045165492783E-4</v>
      </c>
      <c r="BL449" s="223">
        <f t="shared" ca="1" si="913"/>
        <v>-6.563791999339987E-5</v>
      </c>
      <c r="BM449" s="223">
        <f t="shared" ca="1" si="914"/>
        <v>-1.6835750264361754E-4</v>
      </c>
      <c r="BN449" s="223">
        <f t="shared" ca="1" si="915"/>
        <v>2.5270675394202557E-4</v>
      </c>
      <c r="BO449" s="223">
        <f t="shared" ca="1" si="916"/>
        <v>-1.1243519770277917E-4</v>
      </c>
      <c r="BP449" s="223">
        <f t="shared" ca="1" si="917"/>
        <v>-1.2777545596734949E-4</v>
      </c>
      <c r="BQ449" s="223">
        <f t="shared" ca="1" si="918"/>
        <v>2.5441167739471163E-4</v>
      </c>
      <c r="BR449" s="223">
        <f t="shared" ca="1" si="919"/>
        <v>-1.5491165381882605E-4</v>
      </c>
      <c r="BS449" s="223">
        <f t="shared" ca="1" si="920"/>
        <v>-8.2283070175557461E-5</v>
      </c>
      <c r="BT449" s="223">
        <f t="shared" ca="1" si="921"/>
        <v>2.4633970276083145E-4</v>
      </c>
      <c r="BU449" s="223">
        <f t="shared" ca="1" si="922"/>
        <v>-1.914349419540718E-4</v>
      </c>
      <c r="BV449" s="223">
        <f t="shared" ca="1" si="923"/>
        <v>-3.3628592141796165E-5</v>
      </c>
      <c r="BW449" s="223">
        <f t="shared" ca="1" si="924"/>
        <v>2.2880103149874951E-4</v>
      </c>
      <c r="BX449" s="223">
        <f t="shared" ca="1" si="925"/>
        <v>-2.2060149262797494E-4</v>
      </c>
      <c r="BY449" s="223">
        <f t="shared" ca="1" si="926"/>
        <v>1.631821382884256E-5</v>
      </c>
      <c r="BZ449" s="223">
        <f t="shared" ca="1" si="927"/>
        <v>2.0246966490926742E-4</v>
      </c>
      <c r="CA449" s="223">
        <f t="shared" ca="1" si="928"/>
        <v>-2.4129045165492745E-4</v>
      </c>
      <c r="CB449" s="223">
        <f t="shared" ca="1" si="929"/>
        <v>6.5637919993398651E-5</v>
      </c>
      <c r="CC449" s="223">
        <f t="shared" ca="1" si="930"/>
        <v>1.6835750264361849E-4</v>
      </c>
      <c r="CD449" s="223">
        <f t="shared" ca="1" si="931"/>
        <v>-2.5270675394202535E-4</v>
      </c>
      <c r="CE449" s="223">
        <f t="shared" ca="1" si="932"/>
        <v>1.1243519770277806E-4</v>
      </c>
      <c r="CF449" s="223">
        <f t="shared" ca="1" si="933"/>
        <v>1.2777545596735058E-4</v>
      </c>
      <c r="CG449" s="223">
        <f t="shared" ca="1" si="934"/>
        <v>-2.5441167739471174E-4</v>
      </c>
      <c r="CH449" s="223">
        <f t="shared" ca="1" si="935"/>
        <v>1.5491165381882504E-4</v>
      </c>
      <c r="CI449" s="223">
        <f t="shared" ca="1" si="936"/>
        <v>8.2283070175558613E-5</v>
      </c>
      <c r="CJ449" s="223">
        <f t="shared" ca="1" si="937"/>
        <v>-2.4633970276083183E-4</v>
      </c>
      <c r="CK449" s="223">
        <f t="shared" ca="1" si="938"/>
        <v>1.9143494195407096E-4</v>
      </c>
      <c r="CL449" s="223">
        <f t="shared" ca="1" si="939"/>
        <v>3.3628592141797412E-5</v>
      </c>
      <c r="CM449" s="223">
        <f t="shared" ca="1" si="940"/>
        <v>-2.2880103149875005E-4</v>
      </c>
      <c r="CN449" s="223">
        <f t="shared" ca="1" si="941"/>
        <v>2.2060149262797429E-4</v>
      </c>
      <c r="CO449" s="223">
        <f t="shared" ca="1" si="942"/>
        <v>-1.6318213828841327E-5</v>
      </c>
      <c r="CP449" s="223">
        <f t="shared" ca="1" si="943"/>
        <v>-2.0246966490926818E-4</v>
      </c>
      <c r="CQ449" s="223">
        <f t="shared" ca="1" si="944"/>
        <v>2.4129045165492702E-4</v>
      </c>
      <c r="CR449" s="223">
        <f t="shared" ca="1" si="945"/>
        <v>-6.5637919993397431E-5</v>
      </c>
      <c r="CS449" s="223">
        <f t="shared" ca="1" si="946"/>
        <v>-1.6835750264361941E-4</v>
      </c>
      <c r="CT449" s="223">
        <f t="shared" ca="1" si="947"/>
        <v>2.5270675394202524E-4</v>
      </c>
      <c r="CU449" s="223">
        <f t="shared" ca="1" si="948"/>
        <v>-1.1243519770277692E-4</v>
      </c>
      <c r="CV449" s="223">
        <f t="shared" ca="1" si="949"/>
        <v>-1.2777545596735161E-4</v>
      </c>
      <c r="CW449" s="223">
        <f t="shared" ca="1" si="950"/>
        <v>2.5441167739471179E-4</v>
      </c>
      <c r="CX449" s="223">
        <f t="shared" ca="1" si="951"/>
        <v>-1.5491165381882404E-4</v>
      </c>
      <c r="CY449" s="223">
        <f t="shared" ca="1" si="952"/>
        <v>-8.2283070175559819E-5</v>
      </c>
      <c r="CZ449" s="223">
        <f t="shared" ca="1" si="953"/>
        <v>2.463397027608321E-4</v>
      </c>
      <c r="DA449" s="223">
        <f t="shared" ca="1" si="954"/>
        <v>-1.9143494195407015E-4</v>
      </c>
      <c r="DB449" s="223">
        <f t="shared" ca="1" si="955"/>
        <v>-3.3628592141798658E-5</v>
      </c>
      <c r="DC449" s="223">
        <f t="shared" ca="1" si="956"/>
        <v>2.288010314987506E-4</v>
      </c>
      <c r="DD449" s="223">
        <f t="shared" ca="1" si="957"/>
        <v>-2.2060149262797369E-4</v>
      </c>
      <c r="DE449" s="223">
        <f t="shared" ca="1" si="958"/>
        <v>1.6318213828840067E-5</v>
      </c>
      <c r="DF449" s="223">
        <f t="shared" ca="1" si="959"/>
        <v>2.0246966490926894E-4</v>
      </c>
      <c r="DG449" s="223">
        <f t="shared" ca="1" si="960"/>
        <v>-2.4129045165492664E-4</v>
      </c>
      <c r="DH449" s="223">
        <f t="shared" ca="1" si="961"/>
        <v>6.5637919993396238E-5</v>
      </c>
      <c r="DI449" s="223">
        <f t="shared" ca="1" si="962"/>
        <v>1.6835750264362036E-4</v>
      </c>
      <c r="DJ449" s="223">
        <f t="shared" ca="1" si="963"/>
        <v>-2.5270675394202508E-4</v>
      </c>
      <c r="DK449" s="223">
        <f t="shared" ca="1" si="964"/>
        <v>1.1243519770277581E-4</v>
      </c>
      <c r="DL449" s="223">
        <f t="shared" ca="1" si="965"/>
        <v>1.2777545596735269E-4</v>
      </c>
      <c r="DM449" s="223">
        <f t="shared" ca="1" si="966"/>
        <v>-2.544116773947119E-4</v>
      </c>
      <c r="DN449" s="223">
        <f t="shared" ca="1" si="967"/>
        <v>1.5491165381882306E-4</v>
      </c>
      <c r="DO449" s="223">
        <f t="shared" ca="1" si="968"/>
        <v>8.2283070175560998E-5</v>
      </c>
      <c r="DP449" s="223">
        <f t="shared" ca="1" si="969"/>
        <v>-2.4633970276083242E-4</v>
      </c>
      <c r="DQ449" s="223">
        <f t="shared" ca="1" si="970"/>
        <v>1.9143494195406931E-4</v>
      </c>
      <c r="DR449" s="223">
        <f t="shared" ca="1" si="971"/>
        <v>3.3628592141799905E-5</v>
      </c>
      <c r="DS449" s="223">
        <f t="shared" ca="1" si="972"/>
        <v>-2.2880103149875116E-4</v>
      </c>
      <c r="DT449" s="223">
        <f t="shared" ca="1" si="973"/>
        <v>2.2060149262797304E-4</v>
      </c>
      <c r="DU449" s="223">
        <f t="shared" ca="1" si="974"/>
        <v>-1.6318213828838847E-5</v>
      </c>
      <c r="DV449" s="223">
        <f t="shared" ca="1" si="975"/>
        <v>-2.0246966490926969E-4</v>
      </c>
      <c r="DW449" s="223">
        <f t="shared" ca="1" si="976"/>
        <v>2.412904516549262E-4</v>
      </c>
      <c r="DX449" s="223">
        <f t="shared" ca="1" si="977"/>
        <v>-6.5637919993395019E-5</v>
      </c>
      <c r="DY449" s="223">
        <f t="shared" ca="1" si="978"/>
        <v>-1.6835750264362128E-4</v>
      </c>
      <c r="DZ449" s="223">
        <f t="shared" ca="1" si="979"/>
        <v>2.5270675394202492E-4</v>
      </c>
      <c r="EA449" s="223">
        <f t="shared" ca="1" si="980"/>
        <v>-1.1243519770277467E-4</v>
      </c>
      <c r="EB449" s="223">
        <f t="shared" ca="1" si="981"/>
        <v>-1.2777545596735377E-4</v>
      </c>
      <c r="EC449" s="223">
        <f t="shared" ca="1" si="982"/>
        <v>2.5441167739471195E-4</v>
      </c>
      <c r="ED449" s="223">
        <f t="shared" ca="1" si="983"/>
        <v>-1.5491165381882206E-4</v>
      </c>
      <c r="EE449" s="223">
        <f t="shared" ca="1" si="984"/>
        <v>-8.2283070175562191E-5</v>
      </c>
      <c r="EF449" s="223">
        <f t="shared" ca="1" si="985"/>
        <v>2.4633970276083275E-4</v>
      </c>
      <c r="EG449" s="223">
        <f t="shared" ca="1" si="986"/>
        <v>-1.9143494195406849E-4</v>
      </c>
      <c r="EH449" s="223">
        <f t="shared" ca="1" si="987"/>
        <v>-3.3628592141801139E-5</v>
      </c>
      <c r="EI449" s="223">
        <f t="shared" ca="1" si="988"/>
        <v>2.2880103149875171E-4</v>
      </c>
      <c r="EJ449" s="223">
        <f t="shared" ca="1" si="989"/>
        <v>-2.2060149262797244E-4</v>
      </c>
      <c r="EK449" s="223">
        <f t="shared" ca="1" si="990"/>
        <v>1.6318213828837573E-5</v>
      </c>
      <c r="EL449" s="223">
        <f t="shared" ca="1" si="991"/>
        <v>2.0246966490927045E-4</v>
      </c>
      <c r="EM449" s="223">
        <f t="shared" ca="1" si="992"/>
        <v>-2.4129045165492582E-4</v>
      </c>
      <c r="EN449" s="223">
        <f t="shared" ca="1" si="993"/>
        <v>6.5637919993393812E-5</v>
      </c>
      <c r="EO449" s="223">
        <f t="shared" ca="1" si="994"/>
        <v>1.6835750264362223E-4</v>
      </c>
      <c r="EP449" s="223">
        <f t="shared" ca="1" si="995"/>
        <v>-2.527067539420247E-4</v>
      </c>
      <c r="EQ449" s="223">
        <f t="shared" ca="1" si="996"/>
        <v>1.1243519770277356E-4</v>
      </c>
      <c r="ER449" s="223">
        <f t="shared" ca="1" si="997"/>
        <v>1.2777545596735486E-4</v>
      </c>
      <c r="ES449" s="223">
        <f t="shared" ca="1" si="998"/>
        <v>-2.5441167739471206E-4</v>
      </c>
      <c r="ET449" s="223">
        <f t="shared" ca="1" si="999"/>
        <v>1.5491165381882109E-4</v>
      </c>
      <c r="EU449" s="223">
        <f t="shared" ca="1" si="1000"/>
        <v>8.228307017556337E-5</v>
      </c>
      <c r="EV449" s="223">
        <f t="shared" ca="1" si="1001"/>
        <v>-2.4633970276083308E-4</v>
      </c>
      <c r="EW449" s="223">
        <f t="shared" ca="1" si="1002"/>
        <v>1.9143494195406768E-4</v>
      </c>
      <c r="EX449" s="223">
        <f t="shared" ca="1" si="1003"/>
        <v>3.3628592141802345E-5</v>
      </c>
      <c r="EY449" s="223">
        <f t="shared" ca="1" si="1004"/>
        <v>-2.2880103149875228E-4</v>
      </c>
      <c r="EZ449" s="223">
        <f t="shared" ca="1" si="1005"/>
        <v>2.2060149262797182E-4</v>
      </c>
      <c r="FA449" s="223">
        <f t="shared" ca="1" si="1006"/>
        <v>-1.631821382883634E-5</v>
      </c>
      <c r="FB449" s="223">
        <f t="shared" ca="1" si="1007"/>
        <v>-2.0246966490927121E-4</v>
      </c>
      <c r="FC449" s="223">
        <f t="shared" ca="1" si="1008"/>
        <v>2.4129045165492542E-4</v>
      </c>
      <c r="FD449" s="223">
        <f t="shared" ca="1" si="1009"/>
        <v>-6.563791999339262E-5</v>
      </c>
      <c r="FE449" s="223">
        <f t="shared" ca="1" si="1010"/>
        <v>-1.6835750264362318E-4</v>
      </c>
      <c r="FF449" s="223">
        <f t="shared" ca="1" si="1011"/>
        <v>2.5270675394202459E-4</v>
      </c>
      <c r="FG449" s="223">
        <f t="shared" ca="1" si="1012"/>
        <v>-1.1243519770277246E-4</v>
      </c>
      <c r="FH449" s="223">
        <f t="shared" ca="1" si="1013"/>
        <v>-1.2777545596735594E-4</v>
      </c>
      <c r="FI449" s="223">
        <f t="shared" ca="1" si="1014"/>
        <v>2.5441167739471211E-4</v>
      </c>
      <c r="FJ449" s="223">
        <f t="shared" ca="1" si="1015"/>
        <v>-1.5491165381882008E-4</v>
      </c>
      <c r="FK449" s="223">
        <f t="shared" ca="1" si="1016"/>
        <v>-8.2283070175564549E-5</v>
      </c>
      <c r="FL449" s="223">
        <f t="shared" ca="1" si="1017"/>
        <v>2.463397027608334E-4</v>
      </c>
      <c r="FM449" s="223">
        <f t="shared" ca="1" si="1018"/>
        <v>-1.9143494195406687E-4</v>
      </c>
      <c r="FN449" s="223">
        <f t="shared" ca="1" si="1019"/>
        <v>-3.3628592141803592E-5</v>
      </c>
      <c r="FO449" s="223">
        <f t="shared" ca="1" si="1020"/>
        <v>2.2880103149875279E-4</v>
      </c>
      <c r="FP449" s="223">
        <f t="shared" ca="1" si="1021"/>
        <v>-2.206014926279712E-4</v>
      </c>
      <c r="FQ449" s="223">
        <f t="shared" ca="1" si="1022"/>
        <v>1.6318213828835093E-5</v>
      </c>
      <c r="FR449" s="223">
        <f t="shared" ca="1" si="1023"/>
        <v>2.0246966490927197E-4</v>
      </c>
      <c r="FS449" s="223">
        <f t="shared" ca="1" si="1024"/>
        <v>-2.4129045165492501E-4</v>
      </c>
      <c r="FT449" s="223">
        <f t="shared" ca="1" si="1025"/>
        <v>6.5637919993391414E-5</v>
      </c>
      <c r="FU449" s="223">
        <f t="shared" ca="1" si="1026"/>
        <v>1.683575026436241E-4</v>
      </c>
      <c r="FV449" s="223">
        <f t="shared" ca="1" si="1027"/>
        <v>-2.5270675394202437E-4</v>
      </c>
      <c r="FW449" s="223">
        <f t="shared" ca="1" si="1028"/>
        <v>1.1243519770277133E-4</v>
      </c>
      <c r="FX449" s="223">
        <f t="shared" ca="1" si="1029"/>
        <v>1.2777545596735705E-4</v>
      </c>
      <c r="FY449" s="223">
        <f t="shared" ca="1" si="1030"/>
        <v>-2.5441167739471222E-4</v>
      </c>
      <c r="FZ449" s="223">
        <f t="shared" ca="1" si="1031"/>
        <v>1.5491165381881908E-4</v>
      </c>
      <c r="GA449" s="223">
        <f t="shared" ca="1" si="1032"/>
        <v>8.2283070175565728E-5</v>
      </c>
      <c r="GB449" s="223">
        <f t="shared" ca="1" si="1033"/>
        <v>-2.4633970276083373E-4</v>
      </c>
      <c r="GC449" s="223">
        <f t="shared" ca="1" si="1034"/>
        <v>1.91434941954066E-4</v>
      </c>
      <c r="GD449" s="223">
        <f t="shared" ca="1" si="1035"/>
        <v>3.3628592141804865E-5</v>
      </c>
      <c r="GE449" s="223">
        <f t="shared" ca="1" si="1036"/>
        <v>-2.2880103149875339E-4</v>
      </c>
      <c r="GF449" s="223">
        <f t="shared" ca="1" si="1037"/>
        <v>2.2060149262797055E-4</v>
      </c>
      <c r="GG449" s="223">
        <f t="shared" ca="1" si="1038"/>
        <v>-1.631821382883386E-5</v>
      </c>
      <c r="GH449" s="223">
        <f t="shared" ca="1" si="1039"/>
        <v>-2.0246966490927273E-4</v>
      </c>
      <c r="GI449" s="223">
        <f t="shared" ca="1" si="1040"/>
        <v>2.4129045165492463E-4</v>
      </c>
      <c r="GJ449" s="223">
        <f t="shared" ca="1" si="1041"/>
        <v>-6.5637919993390194E-5</v>
      </c>
      <c r="GK449" s="223">
        <f t="shared" ca="1" si="1042"/>
        <v>-1.6835750264362505E-4</v>
      </c>
      <c r="GL449" s="223">
        <f t="shared" ca="1" si="1043"/>
        <v>2.5270675394202421E-4</v>
      </c>
      <c r="GM449" s="223">
        <f t="shared" ca="1" si="1044"/>
        <v>-1.124351977027702E-4</v>
      </c>
      <c r="GN449" s="223">
        <f t="shared" ca="1" si="1045"/>
        <v>-1.2777545596735814E-4</v>
      </c>
      <c r="GO449" s="223">
        <f t="shared" ca="1" si="1046"/>
        <v>2.5441167739471228E-4</v>
      </c>
      <c r="GP449" s="223">
        <f t="shared" ca="1" si="1047"/>
        <v>-1.549116538188181E-4</v>
      </c>
      <c r="GQ449" s="223">
        <f t="shared" ca="1" si="1048"/>
        <v>-8.2283070175566921E-5</v>
      </c>
      <c r="GR449" s="223">
        <f t="shared" ca="1" si="1049"/>
        <v>2.4633970276083405E-4</v>
      </c>
      <c r="GS449" s="223">
        <f t="shared" ca="1" si="1050"/>
        <v>-1.9143494195406519E-4</v>
      </c>
      <c r="GT449" s="223">
        <f t="shared" ca="1" si="1051"/>
        <v>-3.3628592141806085E-5</v>
      </c>
      <c r="GU449" s="223">
        <f t="shared" ca="1" si="1052"/>
        <v>2.288010314987539E-4</v>
      </c>
      <c r="GV449" s="223">
        <f t="shared" ca="1" si="1053"/>
        <v>-2.2060149262796992E-4</v>
      </c>
      <c r="GW449" s="223">
        <f t="shared" ca="1" si="1054"/>
        <v>1.6318213828832599E-5</v>
      </c>
      <c r="GX449" s="223">
        <f t="shared" ca="1" si="1055"/>
        <v>2.0246966490927349E-4</v>
      </c>
      <c r="GY449" s="223">
        <f t="shared" ca="1" si="1056"/>
        <v>-2.412904516549242E-4</v>
      </c>
      <c r="GZ449" s="223">
        <f t="shared" ca="1" si="1057"/>
        <v>6.5637919993388988E-5</v>
      </c>
      <c r="HA449" s="223">
        <f t="shared" ca="1" si="1058"/>
        <v>1.6835750264362594E-4</v>
      </c>
      <c r="HB449" s="223">
        <f t="shared" ca="1" si="1059"/>
        <v>-2.527067539420241E-4</v>
      </c>
      <c r="HC449" s="223">
        <f t="shared" ca="1" si="1060"/>
        <v>1.1243519770276909E-4</v>
      </c>
      <c r="HD449" s="223">
        <f t="shared" ca="1" si="1061"/>
        <v>1.277754559673592E-4</v>
      </c>
      <c r="HE449" s="223">
        <f t="shared" ca="1" si="1062"/>
        <v>-2.5441167739471239E-4</v>
      </c>
      <c r="HF449" s="223">
        <f t="shared" ca="1" si="1063"/>
        <v>1.549116538188171E-4</v>
      </c>
      <c r="HG449" s="223">
        <f t="shared" ca="1" si="1064"/>
        <v>8.22830701755681E-5</v>
      </c>
      <c r="HH449" s="223">
        <f t="shared" ca="1" si="1065"/>
        <v>-2.4633970276083438E-4</v>
      </c>
      <c r="HI449" s="223">
        <f t="shared" ca="1" si="1066"/>
        <v>1.9143494195406437E-4</v>
      </c>
      <c r="HJ449" s="223">
        <f t="shared" ca="1" si="1067"/>
        <v>3.3628592141807319E-5</v>
      </c>
      <c r="HK449" s="223">
        <f t="shared" ca="1" si="1068"/>
        <v>-2.288010314987545E-4</v>
      </c>
      <c r="HL449" s="223">
        <f t="shared" ca="1" si="1069"/>
        <v>2.206014926279693E-4</v>
      </c>
      <c r="HM449" s="223">
        <f t="shared" ca="1" si="1070"/>
        <v>-1.6318213828831325E-5</v>
      </c>
      <c r="HN449" s="223">
        <f t="shared" ca="1" si="1071"/>
        <v>-2.0246966490927425E-4</v>
      </c>
      <c r="HO449" s="223">
        <f t="shared" ca="1" si="1072"/>
        <v>2.4129045165492382E-4</v>
      </c>
      <c r="HP449" s="223">
        <f t="shared" ca="1" si="1073"/>
        <v>-6.5637919993387795E-5</v>
      </c>
      <c r="HQ449" s="223">
        <f t="shared" ca="1" si="1074"/>
        <v>-1.6835750264362692E-4</v>
      </c>
      <c r="HR449" s="223">
        <f t="shared" ca="1" si="1075"/>
        <v>2.5270675394202389E-4</v>
      </c>
      <c r="HS449" s="223">
        <f t="shared" ca="1" si="1076"/>
        <v>-1.1243519770276795E-4</v>
      </c>
      <c r="HT449" s="223">
        <f t="shared" ca="1" si="1077"/>
        <v>-1.2777545596736028E-4</v>
      </c>
      <c r="HU449" s="223">
        <f t="shared" ca="1" si="1078"/>
        <v>2.5441167739471244E-4</v>
      </c>
      <c r="HV449" s="223">
        <f t="shared" ca="1" si="1079"/>
        <v>-1.5491165381881613E-4</v>
      </c>
      <c r="HW449" s="223">
        <f t="shared" ca="1" si="1080"/>
        <v>-8.2283070175569292E-5</v>
      </c>
      <c r="HX449" s="223">
        <f t="shared" ca="1" si="1081"/>
        <v>2.463397027608347E-4</v>
      </c>
      <c r="HY449" s="223">
        <f t="shared" ca="1" si="1082"/>
        <v>-1.9143494195406353E-4</v>
      </c>
      <c r="HZ449" s="223">
        <f t="shared" ca="1" si="1083"/>
        <v>-3.3628592141808552E-5</v>
      </c>
      <c r="IA449" s="223">
        <f t="shared" ca="1" si="1084"/>
        <v>2.2880103149875501E-4</v>
      </c>
      <c r="IB449" s="223">
        <f t="shared" ca="1" si="1085"/>
        <v>-2.2060149262796868E-4</v>
      </c>
      <c r="IC449" s="223">
        <f t="shared" ca="1" si="1086"/>
        <v>1.6318213828830119E-5</v>
      </c>
      <c r="ID449" s="223">
        <f t="shared" ca="1" si="1087"/>
        <v>2.0246966490927501E-4</v>
      </c>
      <c r="IE449" s="223">
        <f t="shared" ca="1" si="1088"/>
        <v>3.9543041043229481E-5</v>
      </c>
      <c r="IF449" s="223">
        <f t="shared" ca="1" si="1089"/>
        <v>6.5637919993386575E-5</v>
      </c>
      <c r="IG449" s="223">
        <f t="shared" ca="1" si="1090"/>
        <v>1.6835750264362784E-4</v>
      </c>
      <c r="IH449" s="223">
        <f t="shared" ca="1" si="1091"/>
        <v>-2.5270675394202372E-4</v>
      </c>
      <c r="II449" s="223">
        <f t="shared" ca="1" si="1092"/>
        <v>1.1243519770276684E-4</v>
      </c>
      <c r="IJ449" s="223">
        <f t="shared" ca="1" si="1093"/>
        <v>1.2777545596736134E-4</v>
      </c>
      <c r="IK449" s="223">
        <f t="shared" ca="1" si="1094"/>
        <v>-2.5441167739471255E-4</v>
      </c>
      <c r="IL449" s="223">
        <f t="shared" ca="1" si="1095"/>
        <v>1.5491165381881512E-4</v>
      </c>
      <c r="IM449" s="223">
        <f t="shared" ca="1" si="1096"/>
        <v>8.2283070175570431E-5</v>
      </c>
      <c r="IN449" s="223">
        <f t="shared" ca="1" si="1097"/>
        <v>-2.4633970276083497E-4</v>
      </c>
      <c r="IO449" s="223">
        <f t="shared" ca="1" si="1098"/>
        <v>1.9143494195406272E-4</v>
      </c>
      <c r="IP449" s="223">
        <f t="shared" ca="1" si="1099"/>
        <v>3.3628592141809799E-5</v>
      </c>
      <c r="IQ449" s="223">
        <f t="shared" ca="1" si="1100"/>
        <v>-2.2880103149875558E-4</v>
      </c>
      <c r="IR449" s="223">
        <f t="shared" ca="1" si="1101"/>
        <v>2.2060149262796805E-4</v>
      </c>
      <c r="IS449" s="223">
        <f t="shared" ca="1" si="1102"/>
        <v>-1.6318213828828845E-5</v>
      </c>
      <c r="IT449" s="223">
        <f t="shared" ca="1" si="1103"/>
        <v>-2.0246966490927577E-4</v>
      </c>
      <c r="IU449" s="223">
        <f t="shared" ca="1" si="1104"/>
        <v>2.41290451654923E-4</v>
      </c>
      <c r="IV449" s="223">
        <f t="shared" ca="1" si="1105"/>
        <v>-6.5637919993385369E-5</v>
      </c>
      <c r="IW449" s="223">
        <f t="shared" ca="1" si="1106"/>
        <v>-1.6835750264362879E-4</v>
      </c>
      <c r="IX449" s="223">
        <f t="shared" ca="1" si="1107"/>
        <v>2.5270675394202362E-4</v>
      </c>
      <c r="IY449" s="223">
        <f t="shared" ca="1" si="1108"/>
        <v>-1.1243519770276573E-4</v>
      </c>
      <c r="IZ449" s="223">
        <f t="shared" ca="1" si="1109"/>
        <v>-1.2777545596736242E-4</v>
      </c>
      <c r="JA449" s="223">
        <f t="shared" ca="1" si="1110"/>
        <v>2.544116773947126E-4</v>
      </c>
      <c r="JB449" s="223">
        <f t="shared" ca="1" si="1111"/>
        <v>-1.5491165381881412E-4</v>
      </c>
    </row>
    <row r="450" spans="2:262">
      <c r="B450" s="230">
        <v>89</v>
      </c>
      <c r="C450" s="229">
        <f t="shared" si="1112"/>
        <v>1.7382812500000011E-3</v>
      </c>
      <c r="D450" s="226">
        <f t="shared" ca="1" si="855"/>
        <v>49.852012711857377</v>
      </c>
      <c r="E450" s="225">
        <f ca="1">CQ361</f>
        <v>-0.14798728814262085</v>
      </c>
      <c r="F450" s="224">
        <v>89</v>
      </c>
      <c r="G450" s="223">
        <f t="shared" ca="1" si="856"/>
        <v>-2.7667738759902314E-5</v>
      </c>
      <c r="H450" s="223">
        <f t="shared" ca="1" si="857"/>
        <v>3.4334058201349739E-5</v>
      </c>
      <c r="I450" s="223">
        <f t="shared" ca="1" si="858"/>
        <v>-1.1871925154006139E-5</v>
      </c>
      <c r="J450" s="223">
        <f t="shared" ca="1" si="859"/>
        <v>-2.066215469819712E-5</v>
      </c>
      <c r="K450" s="223">
        <f t="shared" ca="1" si="860"/>
        <v>3.5666801009135391E-5</v>
      </c>
      <c r="L450" s="223">
        <f t="shared" ca="1" si="861"/>
        <v>-2.0412317667263717E-5</v>
      </c>
      <c r="M450" s="223">
        <f t="shared" ca="1" si="862"/>
        <v>-1.2159641571868072E-5</v>
      </c>
      <c r="N450" s="223">
        <f t="shared" ca="1" si="863"/>
        <v>3.4415560110836931E-5</v>
      </c>
      <c r="O450" s="223">
        <f t="shared" ca="1" si="864"/>
        <v>-2.7473881276238219E-5</v>
      </c>
      <c r="P450" s="223">
        <f t="shared" ca="1" si="865"/>
        <v>-2.7761883330381945E-6</v>
      </c>
      <c r="Q450" s="223">
        <f t="shared" ca="1" si="866"/>
        <v>3.0670985242402388E-5</v>
      </c>
      <c r="R450" s="223">
        <f t="shared" ca="1" si="867"/>
        <v>-3.2545020749824027E-5</v>
      </c>
      <c r="S450" s="223">
        <f t="shared" ca="1" si="868"/>
        <v>6.8083938328225075E-6</v>
      </c>
      <c r="T450" s="223">
        <f t="shared" ca="1" si="869"/>
        <v>2.4704362871148209E-5</v>
      </c>
      <c r="U450" s="223">
        <f t="shared" ca="1" si="870"/>
        <v>-3.5258342842754498E-5</v>
      </c>
      <c r="V450" s="223">
        <f t="shared" ca="1" si="871"/>
        <v>1.5899722378205418E-5</v>
      </c>
      <c r="W450" s="223">
        <f t="shared" ca="1" si="872"/>
        <v>1.6947962069473822E-5</v>
      </c>
      <c r="X450" s="223">
        <f t="shared" ca="1" si="873"/>
        <v>-3.5417273153089445E-5</v>
      </c>
      <c r="Y450" s="223">
        <f t="shared" ca="1" si="874"/>
        <v>2.3839149928990565E-5</v>
      </c>
      <c r="Z450" s="223">
        <f t="shared" ca="1" si="875"/>
        <v>7.9637175419875325E-6</v>
      </c>
      <c r="AA450" s="223">
        <f t="shared" ca="1" si="876"/>
        <v>-3.3010297518619507E-5</v>
      </c>
      <c r="AB450" s="223">
        <f t="shared" ca="1" si="877"/>
        <v>3.0051481882734915E-5</v>
      </c>
      <c r="AC450" s="223">
        <f t="shared" ca="1" si="878"/>
        <v>-1.5974813460280756E-6</v>
      </c>
      <c r="AD450" s="223">
        <f t="shared" ca="1" si="879"/>
        <v>-2.8211796193374717E-5</v>
      </c>
      <c r="AE450" s="223">
        <f t="shared" ca="1" si="880"/>
        <v>3.4086648031539825E-5</v>
      </c>
      <c r="AF450" s="223">
        <f t="shared" ca="1" si="881"/>
        <v>-1.1042946115700618E-5</v>
      </c>
      <c r="AG450" s="223">
        <f t="shared" ca="1" si="882"/>
        <v>-2.1369410369927203E-5</v>
      </c>
      <c r="AH450" s="223">
        <f t="shared" ca="1" si="883"/>
        <v>3.5652309189247756E-5</v>
      </c>
      <c r="AI450" s="223">
        <f t="shared" ca="1" si="884"/>
        <v>-1.9688372978333875E-5</v>
      </c>
      <c r="AJ450" s="223">
        <f t="shared" ca="1" si="885"/>
        <v>-1.2978856316019104E-5</v>
      </c>
      <c r="AK450" s="223">
        <f t="shared" ca="1" si="886"/>
        <v>3.4635036542331786E-5</v>
      </c>
      <c r="AL450" s="223">
        <f t="shared" ca="1" si="887"/>
        <v>-2.6907419186243122E-5</v>
      </c>
      <c r="AM450" s="223">
        <f t="shared" ca="1" si="888"/>
        <v>-3.6480117876267219E-6</v>
      </c>
      <c r="AN450" s="223">
        <f t="shared" ca="1" si="889"/>
        <v>3.1108529325651786E-5</v>
      </c>
      <c r="AO450" s="223">
        <f t="shared" ca="1" si="890"/>
        <v>-3.2177080229718513E-5</v>
      </c>
      <c r="AP450" s="223">
        <f t="shared" ca="1" si="891"/>
        <v>5.9471234187100756E-6</v>
      </c>
      <c r="AQ450" s="223">
        <f t="shared" ca="1" si="892"/>
        <v>2.5328275469985942E-5</v>
      </c>
      <c r="AR450" s="223">
        <f t="shared" ca="1" si="893"/>
        <v>-3.5115580398921332E-5</v>
      </c>
      <c r="AS450" s="223">
        <f t="shared" ca="1" si="894"/>
        <v>1.511140221019585E-5</v>
      </c>
      <c r="AT450" s="223">
        <f t="shared" ca="1" si="895"/>
        <v>1.7713042046040272E-5</v>
      </c>
      <c r="AU450" s="223">
        <f t="shared" ca="1" si="896"/>
        <v>-3.5510031620273318E-5</v>
      </c>
      <c r="AV450" s="223">
        <f t="shared" ca="1" si="897"/>
        <v>2.3180892122879627E-5</v>
      </c>
      <c r="AW450" s="223">
        <f t="shared" ca="1" si="898"/>
        <v>8.8145364828182872E-6</v>
      </c>
      <c r="AX450" s="223">
        <f t="shared" ca="1" si="899"/>
        <v>-3.3331856743596087E-5</v>
      </c>
      <c r="AY450" s="223">
        <f t="shared" ca="1" si="900"/>
        <v>2.957097581343938E-5</v>
      </c>
      <c r="AZ450" s="223">
        <f t="shared" ca="1" si="901"/>
        <v>-7.2256345959877964E-7</v>
      </c>
      <c r="BA450" s="223">
        <f t="shared" ca="1" si="902"/>
        <v>-2.8738859895726992E-5</v>
      </c>
      <c r="BB450" s="223">
        <f t="shared" ca="1" si="903"/>
        <v>3.3818705339537537E-5</v>
      </c>
      <c r="BC450" s="223">
        <f t="shared" ca="1" si="904"/>
        <v>-1.0207315219577107E-5</v>
      </c>
      <c r="BD450" s="223">
        <f t="shared" ca="1" si="905"/>
        <v>-2.2063793907904419E-5</v>
      </c>
      <c r="BE450" s="223">
        <f t="shared" ca="1" si="906"/>
        <v>3.5616341751430221E-5</v>
      </c>
      <c r="BF450" s="223">
        <f t="shared" ca="1" si="907"/>
        <v>-1.895256874971757E-5</v>
      </c>
      <c r="BG450" s="223">
        <f t="shared" ca="1" si="908"/>
        <v>-1.3790253082435654E-5</v>
      </c>
      <c r="BH450" s="223">
        <f t="shared" ca="1" si="909"/>
        <v>3.4833650122900897E-5</v>
      </c>
      <c r="BI450" s="223">
        <f t="shared" ca="1" si="910"/>
        <v>-2.6324749073063279E-5</v>
      </c>
      <c r="BJ450" s="223">
        <f t="shared" ca="1" si="911"/>
        <v>-4.5176378163225786E-6</v>
      </c>
      <c r="BK450" s="223">
        <f t="shared" ca="1" si="912"/>
        <v>3.1527334794058428E-5</v>
      </c>
      <c r="BL450" s="223">
        <f t="shared" ca="1" si="913"/>
        <v>-3.1789757439660922E-5</v>
      </c>
      <c r="BM450" s="223">
        <f t="shared" ca="1" si="914"/>
        <v>5.082270679827982E-6</v>
      </c>
      <c r="BN450" s="223">
        <f t="shared" ca="1" si="915"/>
        <v>2.5936931262765867E-5</v>
      </c>
      <c r="BO450" s="223">
        <f t="shared" ca="1" si="916"/>
        <v>-3.4951665642512042E-5</v>
      </c>
      <c r="BP450" s="223">
        <f t="shared" ca="1" si="917"/>
        <v>1.4313979498546352E-5</v>
      </c>
      <c r="BQ450" s="223">
        <f t="shared" ca="1" si="918"/>
        <v>1.8467452348411269E-5</v>
      </c>
      <c r="BR450" s="223">
        <f t="shared" ca="1" si="919"/>
        <v>-3.5581400172214793E-5</v>
      </c>
      <c r="BS450" s="223">
        <f t="shared" ca="1" si="920"/>
        <v>2.2508671014143249E-5</v>
      </c>
      <c r="BT450" s="223">
        <f t="shared" ca="1" si="921"/>
        <v>9.6600458764680507E-6</v>
      </c>
      <c r="BU450" s="223">
        <f t="shared" ca="1" si="922"/>
        <v>-3.3633338104428814E-5</v>
      </c>
      <c r="BV450" s="223">
        <f t="shared" ca="1" si="923"/>
        <v>2.907265729404399E-5</v>
      </c>
      <c r="BW450" s="223">
        <f t="shared" ca="1" si="924"/>
        <v>1.527896720404444E-7</v>
      </c>
      <c r="BX450" s="223">
        <f t="shared" ca="1" si="925"/>
        <v>-2.9248612383493278E-5</v>
      </c>
      <c r="BY450" s="223">
        <f t="shared" ca="1" si="926"/>
        <v>3.3530391524001709E-5</v>
      </c>
      <c r="BZ450" s="223">
        <f t="shared" ca="1" si="927"/>
        <v>-9.3655358184414207E-6</v>
      </c>
      <c r="CA450" s="223">
        <f t="shared" ca="1" si="928"/>
        <v>-2.2744887041449507E-5</v>
      </c>
      <c r="CB450" s="223">
        <f t="shared" ca="1" si="929"/>
        <v>3.5558920361122411E-5</v>
      </c>
      <c r="CC450" s="223">
        <f t="shared" ca="1" si="930"/>
        <v>-1.8205348202368847E-5</v>
      </c>
      <c r="CD450" s="223">
        <f t="shared" ca="1" si="931"/>
        <v>-1.4593343116046589E-5</v>
      </c>
      <c r="CE450" s="223">
        <f t="shared" ca="1" si="932"/>
        <v>3.5011281215150254E-5</v>
      </c>
      <c r="CF450" s="223">
        <f t="shared" ca="1" si="933"/>
        <v>-2.5726221915387932E-5</v>
      </c>
      <c r="CG450" s="223">
        <f t="shared" ca="1" si="934"/>
        <v>-5.384542588923242E-6</v>
      </c>
      <c r="CH450" s="223">
        <f t="shared" ca="1" si="935"/>
        <v>3.1927149374867891E-5</v>
      </c>
      <c r="CI450" s="223">
        <f t="shared" ca="1" si="936"/>
        <v>-3.1383285688417273E-5</v>
      </c>
      <c r="CJ450" s="223">
        <f t="shared" ca="1" si="937"/>
        <v>4.2143565711267034E-6</v>
      </c>
      <c r="CK450" s="223">
        <f t="shared" ca="1" si="938"/>
        <v>2.6529963617997079E-5</v>
      </c>
      <c r="CL450" s="223">
        <f t="shared" ca="1" si="939"/>
        <v>-3.4766697309646459E-5</v>
      </c>
      <c r="CM450" s="223">
        <f t="shared" ca="1" si="940"/>
        <v>1.3507934580881564E-5</v>
      </c>
      <c r="CN450" s="223">
        <f t="shared" ca="1" si="941"/>
        <v>1.9210738548030974E-5</v>
      </c>
      <c r="CO450" s="223">
        <f t="shared" ca="1" si="942"/>
        <v>-3.563133581916675E-5</v>
      </c>
      <c r="CP450" s="223">
        <f t="shared" ca="1" si="943"/>
        <v>2.1822891523641764E-5</v>
      </c>
      <c r="CQ450" s="223">
        <f t="shared" ca="1" si="944"/>
        <v>1.0499736419694216E-5</v>
      </c>
      <c r="CR450" s="223">
        <f t="shared" ca="1" si="945"/>
        <v>-3.3914560000018783E-5</v>
      </c>
      <c r="CS450" s="223">
        <f t="shared" ca="1" si="946"/>
        <v>2.8556826492990748E-5</v>
      </c>
      <c r="CT450" s="223">
        <f t="shared" ca="1" si="947"/>
        <v>1.0280507688938981E-6</v>
      </c>
      <c r="CU450" s="223">
        <f t="shared" ca="1" si="948"/>
        <v>-2.9740746600836381E-5</v>
      </c>
      <c r="CV450" s="223">
        <f t="shared" ca="1" si="949"/>
        <v>3.3221880254393945E-5</v>
      </c>
      <c r="CW450" s="223">
        <f t="shared" ca="1" si="950"/>
        <v>-8.518114968729136E-6</v>
      </c>
      <c r="CX450" s="223">
        <f t="shared" ca="1" si="951"/>
        <v>-2.3412279505527707E-5</v>
      </c>
      <c r="CY450" s="223">
        <f t="shared" ca="1" si="952"/>
        <v>3.5480079606822774E-5</v>
      </c>
      <c r="CZ450" s="223">
        <f t="shared" ca="1" si="953"/>
        <v>-1.7447161434003959E-5</v>
      </c>
      <c r="DA450" s="223">
        <f t="shared" ca="1" si="954"/>
        <v>-1.5387642665444201E-5</v>
      </c>
      <c r="DB450" s="223">
        <f t="shared" ca="1" si="955"/>
        <v>3.5167822820751533E-5</v>
      </c>
      <c r="DC450" s="223">
        <f t="shared" ca="1" si="956"/>
        <v>-2.511219824359617E-5</v>
      </c>
      <c r="DD450" s="223">
        <f t="shared" ca="1" si="957"/>
        <v>-6.2482039144088537E-6</v>
      </c>
      <c r="DE450" s="223">
        <f t="shared" ca="1" si="958"/>
        <v>3.2307732234727375E-5</v>
      </c>
      <c r="DF450" s="223">
        <f t="shared" ca="1" si="959"/>
        <v>-3.0957909819371801E-5</v>
      </c>
      <c r="DG450" s="223">
        <f t="shared" ca="1" si="960"/>
        <v>3.3439038916109125E-6</v>
      </c>
      <c r="DH450" s="223">
        <f t="shared" ca="1" si="961"/>
        <v>2.7107015315164057E-5</v>
      </c>
      <c r="DI450" s="223">
        <f t="shared" ca="1" si="962"/>
        <v>-3.4560786818332298E-5</v>
      </c>
      <c r="DJ450" s="223">
        <f t="shared" ca="1" si="963"/>
        <v>1.2693752988519466E-5</v>
      </c>
      <c r="DK450" s="223">
        <f t="shared" ca="1" si="964"/>
        <v>1.9942452917084269E-5</v>
      </c>
      <c r="DL450" s="223">
        <f t="shared" ca="1" si="965"/>
        <v>-3.565980848176273E-5</v>
      </c>
      <c r="DM450" s="223">
        <f t="shared" ca="1" si="966"/>
        <v>2.1123966739296926E-5</v>
      </c>
      <c r="DN450" s="223">
        <f t="shared" ca="1" si="967"/>
        <v>1.1333102314312557E-5</v>
      </c>
      <c r="DO450" s="223">
        <f t="shared" ca="1" si="968"/>
        <v>-3.417535303281183E-5</v>
      </c>
      <c r="DP450" s="223">
        <f t="shared" ca="1" si="969"/>
        <v>2.8023794127467255E-5</v>
      </c>
      <c r="DQ450" s="223">
        <f t="shared" ca="1" si="970"/>
        <v>1.902692606405465E-6</v>
      </c>
      <c r="DR450" s="223">
        <f t="shared" ca="1" si="971"/>
        <v>-3.0214966104504718E-5</v>
      </c>
      <c r="DS450" s="223">
        <f t="shared" ca="1" si="972"/>
        <v>3.2893357366366661E-5</v>
      </c>
      <c r="DT450" s="223">
        <f t="shared" ca="1" si="973"/>
        <v>-7.6655631250725262E-6</v>
      </c>
      <c r="DU450" s="223">
        <f t="shared" ca="1" si="974"/>
        <v>-2.4065569287871781E-5</v>
      </c>
      <c r="DV450" s="223">
        <f t="shared" ca="1" si="975"/>
        <v>3.5379866979253506E-5</v>
      </c>
      <c r="DW450" s="223">
        <f t="shared" ca="1" si="976"/>
        <v>-1.667846514798349E-5</v>
      </c>
      <c r="DX450" s="223">
        <f t="shared" ca="1" si="977"/>
        <v>-1.6172673274281176E-5</v>
      </c>
      <c r="DY450" s="223">
        <f t="shared" ca="1" si="978"/>
        <v>3.5303180644895348E-5</v>
      </c>
      <c r="DZ450" s="223">
        <f t="shared" ca="1" si="979"/>
        <v>-2.4483047922587315E-5</v>
      </c>
      <c r="EA450" s="223">
        <f t="shared" ca="1" si="980"/>
        <v>-7.1081015554918199E-6</v>
      </c>
      <c r="EB450" s="223">
        <f t="shared" ca="1" si="981"/>
        <v>3.266885412475174E-5</v>
      </c>
      <c r="EC450" s="223">
        <f t="shared" ca="1" si="982"/>
        <v>-3.0513886063041441E-5</v>
      </c>
      <c r="ED450" s="223">
        <f t="shared" ca="1" si="983"/>
        <v>2.471436969428444E-6</v>
      </c>
      <c r="EE450" s="223">
        <f t="shared" ca="1" si="984"/>
        <v>2.7667738759901788E-5</v>
      </c>
      <c r="EF450" s="223">
        <f t="shared" ca="1" si="985"/>
        <v>-3.4334058201349576E-5</v>
      </c>
      <c r="EG450" s="223">
        <f t="shared" ca="1" si="986"/>
        <v>1.1871925154006132E-5</v>
      </c>
      <c r="EH450" s="223">
        <f t="shared" ca="1" si="987"/>
        <v>2.0662154698196662E-5</v>
      </c>
      <c r="EI450" s="223">
        <f t="shared" ca="1" si="988"/>
        <v>-3.5666801009135404E-5</v>
      </c>
      <c r="EJ450" s="223">
        <f t="shared" ca="1" si="989"/>
        <v>2.0412317667263504E-5</v>
      </c>
      <c r="EK450" s="223">
        <f t="shared" ca="1" si="990"/>
        <v>1.2159641571867782E-5</v>
      </c>
      <c r="EL450" s="223">
        <f t="shared" ca="1" si="991"/>
        <v>-3.4415560110836701E-5</v>
      </c>
      <c r="EM450" s="223">
        <f t="shared" ca="1" si="992"/>
        <v>2.7473881276237891E-5</v>
      </c>
      <c r="EN450" s="223">
        <f t="shared" ca="1" si="993"/>
        <v>2.7761883330382039E-6</v>
      </c>
      <c r="EO450" s="223">
        <f t="shared" ca="1" si="994"/>
        <v>-3.0670985242402063E-5</v>
      </c>
      <c r="EP450" s="223">
        <f t="shared" ca="1" si="995"/>
        <v>3.2545020749824535E-5</v>
      </c>
      <c r="EQ450" s="223">
        <f t="shared" ca="1" si="996"/>
        <v>-6.80839383282225E-6</v>
      </c>
      <c r="ER450" s="223">
        <f t="shared" ca="1" si="997"/>
        <v>-2.4704362871147944E-5</v>
      </c>
      <c r="ES450" s="223">
        <f t="shared" ca="1" si="998"/>
        <v>3.5258342842754647E-5</v>
      </c>
      <c r="ET450" s="223">
        <f t="shared" ca="1" si="999"/>
        <v>-1.5899722378204957E-5</v>
      </c>
      <c r="EU450" s="223">
        <f t="shared" ca="1" si="1000"/>
        <v>-1.6947962069473836E-5</v>
      </c>
      <c r="EV450" s="223">
        <f t="shared" ca="1" si="1001"/>
        <v>3.541727315308935E-5</v>
      </c>
      <c r="EW450" s="223">
        <f t="shared" ca="1" si="1002"/>
        <v>-2.38391499289915E-5</v>
      </c>
      <c r="EX450" s="223">
        <f t="shared" ca="1" si="1003"/>
        <v>-7.9637175419877866E-6</v>
      </c>
      <c r="EY450" s="223">
        <f t="shared" ca="1" si="1004"/>
        <v>3.3010297518619317E-5</v>
      </c>
      <c r="EZ450" s="223">
        <f t="shared" ca="1" si="1005"/>
        <v>-3.0051481882735454E-5</v>
      </c>
      <c r="FA450" s="223">
        <f t="shared" ca="1" si="1006"/>
        <v>1.5974813460275606E-6</v>
      </c>
      <c r="FB450" s="223">
        <f t="shared" ca="1" si="1007"/>
        <v>2.8211796193374571E-5</v>
      </c>
      <c r="FC450" s="223">
        <f t="shared" ca="1" si="1008"/>
        <v>-3.4086648031540056E-5</v>
      </c>
      <c r="FD450" s="223">
        <f t="shared" ca="1" si="1009"/>
        <v>1.1042946115699888E-5</v>
      </c>
      <c r="FE450" s="223">
        <f t="shared" ca="1" si="1010"/>
        <v>2.1369410369927413E-5</v>
      </c>
      <c r="FF450" s="223">
        <f t="shared" ca="1" si="1011"/>
        <v>-3.5652309189247769E-5</v>
      </c>
      <c r="FG450" s="223">
        <f t="shared" ca="1" si="1012"/>
        <v>1.9688372978334716E-5</v>
      </c>
      <c r="FH450" s="223">
        <f t="shared" ca="1" si="1013"/>
        <v>1.2978856316019349E-5</v>
      </c>
      <c r="FI450" s="223">
        <f t="shared" ca="1" si="1014"/>
        <v>-3.4635036542331738E-5</v>
      </c>
      <c r="FJ450" s="223">
        <f t="shared" ca="1" si="1015"/>
        <v>2.690741918624362E-5</v>
      </c>
      <c r="FK450" s="223">
        <f t="shared" ca="1" si="1016"/>
        <v>3.6480117876274864E-6</v>
      </c>
      <c r="FL450" s="223">
        <f t="shared" ca="1" si="1017"/>
        <v>-3.1108529325651915E-5</v>
      </c>
      <c r="FM450" s="223">
        <f t="shared" ca="1" si="1018"/>
        <v>3.2177080229718614E-5</v>
      </c>
      <c r="FN450" s="223">
        <f t="shared" ca="1" si="1019"/>
        <v>-5.9471234187113165E-6</v>
      </c>
      <c r="FO450" s="223">
        <f t="shared" ca="1" si="1020"/>
        <v>-2.5328275469986129E-5</v>
      </c>
      <c r="FP450" s="223">
        <f t="shared" ca="1" si="1021"/>
        <v>3.511558039892138E-5</v>
      </c>
      <c r="FQ450" s="223">
        <f t="shared" ca="1" si="1022"/>
        <v>-1.5111402210196531E-5</v>
      </c>
      <c r="FR450" s="223">
        <f t="shared" ca="1" si="1023"/>
        <v>-1.771304204604094E-5</v>
      </c>
      <c r="FS450" s="223">
        <f t="shared" ca="1" si="1024"/>
        <v>3.5510031620273339E-5</v>
      </c>
      <c r="FT450" s="223">
        <f t="shared" ca="1" si="1025"/>
        <v>-2.31808921228802E-5</v>
      </c>
      <c r="FU450" s="223">
        <f t="shared" ca="1" si="1026"/>
        <v>-8.8145364828170675E-6</v>
      </c>
      <c r="FV450" s="223">
        <f t="shared" ca="1" si="1027"/>
        <v>3.3331856743596182E-5</v>
      </c>
      <c r="FW450" s="223">
        <f t="shared" ca="1" si="1028"/>
        <v>-2.9570975813439519E-5</v>
      </c>
      <c r="FX450" s="223">
        <f t="shared" ca="1" si="1029"/>
        <v>7.2256345959953096E-7</v>
      </c>
      <c r="FY450" s="223">
        <f t="shared" ca="1" si="1030"/>
        <v>2.8738859895727446E-5</v>
      </c>
      <c r="FZ450" s="223">
        <f t="shared" ca="1" si="1031"/>
        <v>-3.3818705339537611E-5</v>
      </c>
      <c r="GA450" s="223">
        <f t="shared" ca="1" si="1032"/>
        <v>1.0207315219577825E-5</v>
      </c>
      <c r="GB450" s="223">
        <f t="shared" ca="1" si="1033"/>
        <v>2.2063793907903426E-5</v>
      </c>
      <c r="GC450" s="223">
        <f t="shared" ca="1" si="1034"/>
        <v>-3.5616341751430207E-5</v>
      </c>
      <c r="GD450" s="223">
        <f t="shared" ca="1" si="1035"/>
        <v>1.8952568749717777E-5</v>
      </c>
      <c r="GE450" s="223">
        <f t="shared" ca="1" si="1036"/>
        <v>1.379025308243496E-5</v>
      </c>
      <c r="GF450" s="223">
        <f t="shared" ca="1" si="1037"/>
        <v>-3.4833650122901067E-5</v>
      </c>
      <c r="GG450" s="223">
        <f t="shared" ca="1" si="1038"/>
        <v>2.6324749073063442E-5</v>
      </c>
      <c r="GH450" s="223">
        <f t="shared" ca="1" si="1039"/>
        <v>4.517637816321835E-6</v>
      </c>
      <c r="GI450" s="223">
        <f t="shared" ca="1" si="1040"/>
        <v>-3.1527334794057852E-5</v>
      </c>
      <c r="GJ450" s="223">
        <f t="shared" ca="1" si="1041"/>
        <v>3.17897574396608E-5</v>
      </c>
      <c r="GK450" s="223">
        <f t="shared" ca="1" si="1042"/>
        <v>-5.0822706798282234E-6</v>
      </c>
      <c r="GL450" s="223">
        <f t="shared" ca="1" si="1043"/>
        <v>-2.5936931262764999E-5</v>
      </c>
      <c r="GM450" s="223">
        <f t="shared" ca="1" si="1044"/>
        <v>3.4951665642511886E-5</v>
      </c>
      <c r="GN450" s="223">
        <f t="shared" ca="1" si="1045"/>
        <v>-1.4313979498546577E-5</v>
      </c>
      <c r="GO450" s="223">
        <f t="shared" ca="1" si="1046"/>
        <v>-1.8467452348411063E-5</v>
      </c>
      <c r="GP450" s="223">
        <f t="shared" ca="1" si="1047"/>
        <v>3.5581400172214847E-5</v>
      </c>
      <c r="GQ450" s="223">
        <f t="shared" ca="1" si="1048"/>
        <v>-2.2508671014143439E-5</v>
      </c>
      <c r="GR450" s="223">
        <f t="shared" ca="1" si="1049"/>
        <v>-9.6600458764678153E-6</v>
      </c>
      <c r="GS450" s="223">
        <f t="shared" ca="1" si="1050"/>
        <v>3.3633338104428394E-5</v>
      </c>
      <c r="GT450" s="223">
        <f t="shared" ca="1" si="1051"/>
        <v>-2.9072657294043547E-5</v>
      </c>
      <c r="GU450" s="223">
        <f t="shared" ca="1" si="1052"/>
        <v>-1.5278967204019961E-7</v>
      </c>
      <c r="GV450" s="223">
        <f t="shared" ca="1" si="1053"/>
        <v>2.9248612383493136E-5</v>
      </c>
      <c r="GW450" s="223">
        <f t="shared" ca="1" si="1054"/>
        <v>-3.3530391524001451E-5</v>
      </c>
      <c r="GX450" s="223">
        <f t="shared" ca="1" si="1055"/>
        <v>9.3655358184416562E-6</v>
      </c>
      <c r="GY450" s="223">
        <f t="shared" ca="1" si="1056"/>
        <v>2.2744887041449318E-5</v>
      </c>
      <c r="GZ450" s="223">
        <f t="shared" ca="1" si="1057"/>
        <v>-3.5558920361122499E-5</v>
      </c>
      <c r="HA450" s="223">
        <f t="shared" ca="1" si="1058"/>
        <v>1.8205348202368187E-5</v>
      </c>
      <c r="HB450" s="223">
        <f t="shared" ca="1" si="1059"/>
        <v>1.4593343116046364E-5</v>
      </c>
      <c r="HC450" s="223">
        <f t="shared" ca="1" si="1060"/>
        <v>-3.5011281215150024E-5</v>
      </c>
      <c r="HD450" s="223">
        <f t="shared" ca="1" si="1061"/>
        <v>2.57262219153874E-5</v>
      </c>
      <c r="HE450" s="223">
        <f t="shared" ca="1" si="1062"/>
        <v>5.3845425889230014E-6</v>
      </c>
      <c r="HF450" s="223">
        <f t="shared" ca="1" si="1063"/>
        <v>-3.1927149374867775E-5</v>
      </c>
      <c r="HG450" s="223">
        <f t="shared" ca="1" si="1064"/>
        <v>3.138328568841787E-5</v>
      </c>
      <c r="HH450" s="223">
        <f t="shared" ca="1" si="1065"/>
        <v>-4.2143565711259402E-6</v>
      </c>
      <c r="HI450" s="223">
        <f t="shared" ca="1" si="1066"/>
        <v>-2.6529963617996916E-5</v>
      </c>
      <c r="HJ450" s="223">
        <f t="shared" ca="1" si="1067"/>
        <v>3.476669730964673E-5</v>
      </c>
      <c r="HK450" s="223">
        <f t="shared" ca="1" si="1068"/>
        <v>-1.3507934580880853E-5</v>
      </c>
      <c r="HL450" s="223">
        <f t="shared" ca="1" si="1069"/>
        <v>-1.921073854803077E-5</v>
      </c>
      <c r="HM450" s="223">
        <f t="shared" ca="1" si="1070"/>
        <v>3.563133581916673E-5</v>
      </c>
      <c r="HN450" s="223">
        <f t="shared" ca="1" si="1071"/>
        <v>-2.1822891523642761E-5</v>
      </c>
      <c r="HO450" s="223">
        <f t="shared" ca="1" si="1072"/>
        <v>-1.0499736419694951E-5</v>
      </c>
      <c r="HP450" s="223">
        <f t="shared" ca="1" si="1073"/>
        <v>3.3914560000018709E-5</v>
      </c>
      <c r="HQ450" s="223">
        <f t="shared" ca="1" si="1074"/>
        <v>-2.8556826492991504E-5</v>
      </c>
      <c r="HR450" s="223">
        <f t="shared" ca="1" si="1075"/>
        <v>-1.0280507688946664E-6</v>
      </c>
      <c r="HS450" s="223">
        <f t="shared" ca="1" si="1076"/>
        <v>2.9740746600836245E-5</v>
      </c>
      <c r="HT450" s="223">
        <f t="shared" ca="1" si="1077"/>
        <v>-3.3221880254394026E-5</v>
      </c>
      <c r="HU450" s="223">
        <f t="shared" ca="1" si="1078"/>
        <v>8.5181149687303574E-6</v>
      </c>
      <c r="HV450" s="223">
        <f t="shared" ca="1" si="1079"/>
        <v>2.3412279505527524E-5</v>
      </c>
      <c r="HW450" s="223">
        <f t="shared" ca="1" si="1080"/>
        <v>-3.5480079606822801E-5</v>
      </c>
      <c r="HX450" s="223">
        <f t="shared" ca="1" si="1081"/>
        <v>1.7447161434005053E-5</v>
      </c>
      <c r="HY450" s="223">
        <f t="shared" ca="1" si="1082"/>
        <v>1.5387642665444896E-5</v>
      </c>
      <c r="HZ450" s="223">
        <f t="shared" ca="1" si="1083"/>
        <v>-3.5167822820751499E-5</v>
      </c>
      <c r="IA450" s="223">
        <f t="shared" ca="1" si="1084"/>
        <v>2.5112198243596346E-5</v>
      </c>
      <c r="IB450" s="223">
        <f t="shared" ca="1" si="1085"/>
        <v>6.2482039144076136E-6</v>
      </c>
      <c r="IC450" s="223">
        <f t="shared" ca="1" si="1086"/>
        <v>-3.2307732234727266E-5</v>
      </c>
      <c r="ID450" s="223">
        <f t="shared" ca="1" si="1087"/>
        <v>3.0957909819371923E-5</v>
      </c>
      <c r="IE450" s="223">
        <f t="shared" ca="1" si="1088"/>
        <v>3.6123707593597906E-6</v>
      </c>
      <c r="IF450" s="223">
        <f t="shared" ca="1" si="1089"/>
        <v>-2.7107015315164562E-5</v>
      </c>
      <c r="IG450" s="223">
        <f t="shared" ca="1" si="1090"/>
        <v>3.456078681833286E-5</v>
      </c>
      <c r="IH450" s="223">
        <f t="shared" ca="1" si="1091"/>
        <v>-1.2693752988519697E-5</v>
      </c>
      <c r="II450" s="223">
        <f t="shared" ca="1" si="1092"/>
        <v>-1.9942452917084906E-5</v>
      </c>
      <c r="IJ450" s="223">
        <f t="shared" ca="1" si="1093"/>
        <v>3.565980848176269E-5</v>
      </c>
      <c r="IK450" s="223">
        <f t="shared" ca="1" si="1094"/>
        <v>-2.1123966739297122E-5</v>
      </c>
      <c r="IL450" s="223">
        <f t="shared" ca="1" si="1095"/>
        <v>-1.1333102314313287E-5</v>
      </c>
      <c r="IM450" s="223">
        <f t="shared" ca="1" si="1096"/>
        <v>3.4175353032811478E-5</v>
      </c>
      <c r="IN450" s="223">
        <f t="shared" ca="1" si="1097"/>
        <v>-2.8023794127467401E-5</v>
      </c>
      <c r="IO450" s="223">
        <f t="shared" ca="1" si="1098"/>
        <v>-1.9026926064072451E-6</v>
      </c>
      <c r="IP450" s="223">
        <f t="shared" ca="1" si="1099"/>
        <v>3.0214966104504043E-5</v>
      </c>
      <c r="IQ450" s="223">
        <f t="shared" ca="1" si="1100"/>
        <v>-3.2893357366366756E-5</v>
      </c>
      <c r="IR450" s="223">
        <f t="shared" ca="1" si="1101"/>
        <v>7.6655631250707864E-6</v>
      </c>
      <c r="IS450" s="223">
        <f t="shared" ca="1" si="1102"/>
        <v>2.4065569287871598E-5</v>
      </c>
      <c r="IT450" s="223">
        <f t="shared" ca="1" si="1103"/>
        <v>-3.537986697925354E-5</v>
      </c>
      <c r="IU450" s="223">
        <f t="shared" ca="1" si="1104"/>
        <v>1.6678465147985499E-5</v>
      </c>
      <c r="IV450" s="223">
        <f t="shared" ca="1" si="1105"/>
        <v>1.6172673274280955E-5</v>
      </c>
      <c r="IW450" s="223">
        <f t="shared" ca="1" si="1106"/>
        <v>-3.5303180644895314E-5</v>
      </c>
      <c r="IX450" s="223">
        <f t="shared" ca="1" si="1107"/>
        <v>2.4483047922588965E-5</v>
      </c>
      <c r="IY450" s="223">
        <f t="shared" ca="1" si="1108"/>
        <v>7.1081015554915794E-6</v>
      </c>
      <c r="IZ450" s="223">
        <f t="shared" ca="1" si="1109"/>
        <v>-3.2668854124752458E-5</v>
      </c>
      <c r="JA450" s="223">
        <f t="shared" ca="1" si="1110"/>
        <v>3.0513886063042614E-5</v>
      </c>
      <c r="JB450" s="223">
        <f t="shared" ca="1" si="1111"/>
        <v>-2.4714369694286884E-6</v>
      </c>
    </row>
    <row r="451" spans="2:262">
      <c r="B451" s="230">
        <v>90</v>
      </c>
      <c r="C451" s="229">
        <f t="shared" si="1112"/>
        <v>1.7578125000000011E-3</v>
      </c>
      <c r="D451" s="226">
        <f t="shared" ca="1" si="855"/>
        <v>49.852848534674699</v>
      </c>
      <c r="E451" s="225">
        <f ca="1">CR361</f>
        <v>-0.14715146532530024</v>
      </c>
      <c r="F451" s="224">
        <v>90</v>
      </c>
      <c r="G451" s="223">
        <f t="shared" ca="1" si="856"/>
        <v>-4.7587057136585004E-5</v>
      </c>
      <c r="H451" s="223">
        <f t="shared" ca="1" si="857"/>
        <v>1.6137395053597374E-4</v>
      </c>
      <c r="I451" s="223">
        <f t="shared" ca="1" si="858"/>
        <v>-1.4467364305836684E-4</v>
      </c>
      <c r="J451" s="223">
        <f t="shared" ca="1" si="859"/>
        <v>1.0990026560537557E-5</v>
      </c>
      <c r="K451" s="223">
        <f t="shared" ca="1" si="860"/>
        <v>1.3158014070143567E-4</v>
      </c>
      <c r="L451" s="223">
        <f t="shared" ca="1" si="861"/>
        <v>-1.6775442316226103E-4</v>
      </c>
      <c r="M451" s="223">
        <f t="shared" ca="1" si="862"/>
        <v>6.8282245705140879E-5</v>
      </c>
      <c r="N451" s="223">
        <f t="shared" ca="1" si="863"/>
        <v>8.640305061079334E-5</v>
      </c>
      <c r="O451" s="223">
        <f t="shared" ca="1" si="864"/>
        <v>-1.7122272001488897E-4</v>
      </c>
      <c r="P451" s="223">
        <f t="shared" ca="1" si="865"/>
        <v>1.1759145984155063E-4</v>
      </c>
      <c r="Q451" s="223">
        <f t="shared" ca="1" si="866"/>
        <v>3.1124418331165602E-5</v>
      </c>
      <c r="R451" s="223">
        <f t="shared" ca="1" si="867"/>
        <v>-1.5467304854676446E-4</v>
      </c>
      <c r="S451" s="223">
        <f t="shared" ca="1" si="868"/>
        <v>1.5315283655489837E-4</v>
      </c>
      <c r="T451" s="223">
        <f t="shared" ca="1" si="869"/>
        <v>-2.7793027886828151E-5</v>
      </c>
      <c r="U451" s="223">
        <f t="shared" ca="1" si="870"/>
        <v>-1.2004026179105363E-4</v>
      </c>
      <c r="V451" s="223">
        <f t="shared" ca="1" si="871"/>
        <v>1.7080882880686889E-4</v>
      </c>
      <c r="W451" s="223">
        <f t="shared" ca="1" si="872"/>
        <v>-8.3461139251783559E-5</v>
      </c>
      <c r="X451" s="223">
        <f t="shared" ca="1" si="873"/>
        <v>-7.1373343598000891E-5</v>
      </c>
      <c r="Y451" s="223">
        <f t="shared" ca="1" si="874"/>
        <v>1.6849524153304157E-4</v>
      </c>
      <c r="Z451" s="223">
        <f t="shared" ca="1" si="875"/>
        <v>-1.2937165278503336E-4</v>
      </c>
      <c r="AA451" s="223">
        <f t="shared" ca="1" si="876"/>
        <v>-1.4362034362878912E-5</v>
      </c>
      <c r="AB451" s="223">
        <f t="shared" ca="1" si="877"/>
        <v>1.4648256054716091E-4</v>
      </c>
      <c r="AC451" s="223">
        <f t="shared" ca="1" si="878"/>
        <v>-1.6015708451354958E-4</v>
      </c>
      <c r="AD451" s="223">
        <f t="shared" ca="1" si="879"/>
        <v>4.43283671613544E-5</v>
      </c>
      <c r="AE451" s="223">
        <f t="shared" ca="1" si="880"/>
        <v>1.0734432953894212E-4</v>
      </c>
      <c r="AF451" s="223">
        <f t="shared" ca="1" si="881"/>
        <v>-1.722182520564628E-4</v>
      </c>
      <c r="AG451" s="223">
        <f t="shared" ca="1" si="882"/>
        <v>9.7836256402932174E-5</v>
      </c>
      <c r="AH451" s="223">
        <f t="shared" ca="1" si="883"/>
        <v>5.5656272269721827E-5</v>
      </c>
      <c r="AI451" s="223">
        <f t="shared" ca="1" si="884"/>
        <v>-1.6414506176636257E-4</v>
      </c>
      <c r="AJ451" s="223">
        <f t="shared" ca="1" si="885"/>
        <v>1.3990592599045769E-4</v>
      </c>
      <c r="AK451" s="223">
        <f t="shared" ca="1" si="886"/>
        <v>-2.5386638474070533E-6</v>
      </c>
      <c r="AL451" s="223">
        <f t="shared" ca="1" si="887"/>
        <v>-1.368813654139753E-4</v>
      </c>
      <c r="AM451" s="223">
        <f t="shared" ca="1" si="888"/>
        <v>1.6561893219756754E-4</v>
      </c>
      <c r="AN451" s="223">
        <f t="shared" ca="1" si="889"/>
        <v>-6.0436800027764619E-5</v>
      </c>
      <c r="AO451" s="223">
        <f t="shared" ca="1" si="890"/>
        <v>-9.3614612712991077E-5</v>
      </c>
      <c r="AP451" s="223">
        <f t="shared" ca="1" si="891"/>
        <v>1.7196911939467991E-4</v>
      </c>
      <c r="AQ451" s="223">
        <f t="shared" ca="1" si="892"/>
        <v>-1.1126915692218252E-4</v>
      </c>
      <c r="AR451" s="223">
        <f t="shared" ca="1" si="893"/>
        <v>-3.9403200614672107E-5</v>
      </c>
      <c r="AS451" s="223">
        <f t="shared" ca="1" si="894"/>
        <v>1.5821407532405483E-4</v>
      </c>
      <c r="AT451" s="223">
        <f t="shared" ca="1" si="895"/>
        <v>-1.4909282864823375E-4</v>
      </c>
      <c r="AU451" s="223">
        <f t="shared" ca="1" si="896"/>
        <v>1.9414913337070119E-5</v>
      </c>
      <c r="AV451" s="223">
        <f t="shared" ca="1" si="897"/>
        <v>1.2596192790488651E-4</v>
      </c>
      <c r="AW451" s="223">
        <f t="shared" ca="1" si="898"/>
        <v>-1.6948577902800452E-4</v>
      </c>
      <c r="AX451" s="223">
        <f t="shared" ca="1" si="899"/>
        <v>7.5963193471794213E-5</v>
      </c>
      <c r="AY451" s="223">
        <f t="shared" ca="1" si="900"/>
        <v>7.8983335991660003E-5</v>
      </c>
      <c r="AZ451" s="223">
        <f t="shared" ca="1" si="901"/>
        <v>-1.7006383010524331E-4</v>
      </c>
      <c r="BA451" s="223">
        <f t="shared" ca="1" si="902"/>
        <v>1.2363047463436472E-4</v>
      </c>
      <c r="BB451" s="223">
        <f t="shared" ca="1" si="903"/>
        <v>2.2770654597721365E-5</v>
      </c>
      <c r="BC451" s="223">
        <f t="shared" ca="1" si="904"/>
        <v>-1.5075940084776618E-4</v>
      </c>
      <c r="BD451" s="223">
        <f t="shared" ca="1" si="905"/>
        <v>1.5684388586369792E-4</v>
      </c>
      <c r="BE451" s="223">
        <f t="shared" ca="1" si="906"/>
        <v>-3.6104186598023564E-5</v>
      </c>
      <c r="BF451" s="223">
        <f t="shared" ca="1" si="907"/>
        <v>-1.1382940817228129E-4</v>
      </c>
      <c r="BG451" s="223">
        <f t="shared" ca="1" si="908"/>
        <v>1.71720385156051E-4</v>
      </c>
      <c r="BH451" s="223">
        <f t="shared" ca="1" si="909"/>
        <v>-9.0758019836982684E-5</v>
      </c>
      <c r="BI451" s="223">
        <f t="shared" ca="1" si="910"/>
        <v>-6.3591406568047995E-5</v>
      </c>
      <c r="BJ451" s="223">
        <f t="shared" ca="1" si="911"/>
        <v>1.6652073316554664E-4</v>
      </c>
      <c r="BK451" s="223">
        <f t="shared" ca="1" si="912"/>
        <v>-1.3480116329252424E-4</v>
      </c>
      <c r="BL451" s="223">
        <f t="shared" ca="1" si="913"/>
        <v>-5.9188147292910104E-6</v>
      </c>
      <c r="BM451" s="223">
        <f t="shared" ca="1" si="914"/>
        <v>1.418528309278407E-4</v>
      </c>
      <c r="BN451" s="223">
        <f t="shared" ca="1" si="915"/>
        <v>-1.6308445071870501E-4</v>
      </c>
      <c r="BO451" s="223">
        <f t="shared" ca="1" si="916"/>
        <v>5.2445756805486752E-5</v>
      </c>
      <c r="BP451" s="223">
        <f t="shared" ca="1" si="917"/>
        <v>1.0060064901349307E-4</v>
      </c>
      <c r="BQ451" s="223">
        <f t="shared" ca="1" si="918"/>
        <v>-1.723012301031333E-4</v>
      </c>
      <c r="BR451" s="223">
        <f t="shared" ca="1" si="919"/>
        <v>1.0467879685776273E-4</v>
      </c>
      <c r="BS451" s="223">
        <f t="shared" ca="1" si="920"/>
        <v>4.7587057136584516E-5</v>
      </c>
      <c r="BT451" s="223">
        <f t="shared" ca="1" si="921"/>
        <v>-1.6137395053597328E-4</v>
      </c>
      <c r="BU451" s="223">
        <f t="shared" ca="1" si="922"/>
        <v>1.4467364305836532E-4</v>
      </c>
      <c r="BV451" s="223">
        <f t="shared" ca="1" si="923"/>
        <v>-1.0990026560535687E-5</v>
      </c>
      <c r="BW451" s="223">
        <f t="shared" ca="1" si="924"/>
        <v>-1.3158014070143627E-4</v>
      </c>
      <c r="BX451" s="223">
        <f t="shared" ca="1" si="925"/>
        <v>1.6775442316226092E-4</v>
      </c>
      <c r="BY451" s="223">
        <f t="shared" ca="1" si="926"/>
        <v>-6.8282245705141421E-5</v>
      </c>
      <c r="BZ451" s="223">
        <f t="shared" ca="1" si="927"/>
        <v>-8.6403050610792039E-5</v>
      </c>
      <c r="CA451" s="223">
        <f t="shared" ca="1" si="928"/>
        <v>1.712227200148893E-4</v>
      </c>
      <c r="CB451" s="223">
        <f t="shared" ca="1" si="929"/>
        <v>-1.1759145984154949E-4</v>
      </c>
      <c r="CC451" s="223">
        <f t="shared" ca="1" si="930"/>
        <v>-3.1124418331166537E-5</v>
      </c>
      <c r="CD451" s="223">
        <f t="shared" ca="1" si="931"/>
        <v>1.5467304854676462E-4</v>
      </c>
      <c r="CE451" s="223">
        <f t="shared" ca="1" si="932"/>
        <v>-1.531528365548988E-4</v>
      </c>
      <c r="CF451" s="223">
        <f t="shared" ca="1" si="933"/>
        <v>2.7793027886829642E-5</v>
      </c>
      <c r="CG451" s="223">
        <f t="shared" ca="1" si="934"/>
        <v>1.2004026179105564E-4</v>
      </c>
      <c r="CH451" s="223">
        <f t="shared" ca="1" si="935"/>
        <v>-1.7080882880686867E-4</v>
      </c>
      <c r="CI451" s="223">
        <f t="shared" ca="1" si="936"/>
        <v>8.3461139251783247E-5</v>
      </c>
      <c r="CJ451" s="223">
        <f t="shared" ca="1" si="937"/>
        <v>7.1373343598001189E-5</v>
      </c>
      <c r="CK451" s="223">
        <f t="shared" ca="1" si="938"/>
        <v>-1.6849524153304138E-4</v>
      </c>
      <c r="CL451" s="223">
        <f t="shared" ca="1" si="939"/>
        <v>1.2937165278503477E-4</v>
      </c>
      <c r="CM451" s="223">
        <f t="shared" ca="1" si="940"/>
        <v>1.436203436288169E-5</v>
      </c>
      <c r="CN451" s="223">
        <f t="shared" ca="1" si="941"/>
        <v>-1.4648256054716175E-4</v>
      </c>
      <c r="CO451" s="223">
        <f t="shared" ca="1" si="942"/>
        <v>1.6015708451354944E-4</v>
      </c>
      <c r="CP451" s="223">
        <f t="shared" ca="1" si="943"/>
        <v>-4.4328367161354068E-5</v>
      </c>
      <c r="CQ451" s="223">
        <f t="shared" ca="1" si="944"/>
        <v>-1.0734432953894143E-4</v>
      </c>
      <c r="CR451" s="223">
        <f t="shared" ca="1" si="945"/>
        <v>1.7221825205646286E-4</v>
      </c>
      <c r="CS451" s="223">
        <f t="shared" ca="1" si="946"/>
        <v>-9.7836256402930886E-5</v>
      </c>
      <c r="CT451" s="223">
        <f t="shared" ca="1" si="947"/>
        <v>-5.5656272269723318E-5</v>
      </c>
      <c r="CU451" s="223">
        <f t="shared" ca="1" si="948"/>
        <v>1.641450617663627E-4</v>
      </c>
      <c r="CV451" s="223">
        <f t="shared" ca="1" si="949"/>
        <v>-1.399059259904575E-4</v>
      </c>
      <c r="CW451" s="223">
        <f t="shared" ca="1" si="950"/>
        <v>2.5386638474091811E-6</v>
      </c>
      <c r="CX451" s="223">
        <f t="shared" ca="1" si="951"/>
        <v>1.36881365413974E-4</v>
      </c>
      <c r="CY451" s="223">
        <f t="shared" ca="1" si="952"/>
        <v>-1.6561893219756678E-4</v>
      </c>
      <c r="CZ451" s="223">
        <f t="shared" ca="1" si="953"/>
        <v>6.0436800027764307E-5</v>
      </c>
      <c r="DA451" s="223">
        <f t="shared" ca="1" si="954"/>
        <v>9.3614612712991375E-5</v>
      </c>
      <c r="DB451" s="223">
        <f t="shared" ca="1" si="955"/>
        <v>-1.7196911939467994E-4</v>
      </c>
      <c r="DC451" s="223">
        <f t="shared" ca="1" si="956"/>
        <v>1.1126915692218414E-4</v>
      </c>
      <c r="DD451" s="223">
        <f t="shared" ca="1" si="957"/>
        <v>3.9403200614674817E-5</v>
      </c>
      <c r="DE451" s="223">
        <f t="shared" ca="1" si="958"/>
        <v>-1.5821407532405594E-4</v>
      </c>
      <c r="DF451" s="223">
        <f t="shared" ca="1" si="959"/>
        <v>1.4909282864823356E-4</v>
      </c>
      <c r="DG451" s="223">
        <f t="shared" ca="1" si="960"/>
        <v>-1.9414913337069794E-5</v>
      </c>
      <c r="DH451" s="223">
        <f t="shared" ca="1" si="961"/>
        <v>-1.2596192790488675E-4</v>
      </c>
      <c r="DI451" s="223">
        <f t="shared" ca="1" si="962"/>
        <v>1.694857790280049E-4</v>
      </c>
      <c r="DJ451" s="223">
        <f t="shared" ca="1" si="963"/>
        <v>-7.5963193471791719E-5</v>
      </c>
      <c r="DK451" s="223">
        <f t="shared" ca="1" si="964"/>
        <v>-7.898333599166247E-5</v>
      </c>
      <c r="DL451" s="223">
        <f t="shared" ca="1" si="965"/>
        <v>1.7006383010524333E-4</v>
      </c>
      <c r="DM451" s="223">
        <f t="shared" ca="1" si="966"/>
        <v>-1.2363047463436448E-4</v>
      </c>
      <c r="DN451" s="223">
        <f t="shared" ca="1" si="967"/>
        <v>-2.2770654597721704E-5</v>
      </c>
      <c r="DO451" s="223">
        <f t="shared" ca="1" si="968"/>
        <v>1.5075940084776515E-4</v>
      </c>
      <c r="DP451" s="223">
        <f t="shared" ca="1" si="969"/>
        <v>-1.5684388586369679E-4</v>
      </c>
      <c r="DQ451" s="223">
        <f t="shared" ca="1" si="970"/>
        <v>3.6104186598023239E-5</v>
      </c>
      <c r="DR451" s="223">
        <f t="shared" ca="1" si="971"/>
        <v>1.1382940817228155E-4</v>
      </c>
      <c r="DS451" s="223">
        <f t="shared" ca="1" si="972"/>
        <v>-1.7172038515605054E-4</v>
      </c>
      <c r="DT451" s="223">
        <f t="shared" ca="1" si="973"/>
        <v>9.0758019836984459E-5</v>
      </c>
      <c r="DU451" s="223">
        <f t="shared" ca="1" si="974"/>
        <v>6.359140656805057E-5</v>
      </c>
      <c r="DV451" s="223">
        <f t="shared" ca="1" si="975"/>
        <v>-1.6652073316554612E-4</v>
      </c>
      <c r="DW451" s="223">
        <f t="shared" ca="1" si="976"/>
        <v>1.3480116329252402E-4</v>
      </c>
      <c r="DX451" s="223">
        <f t="shared" ca="1" si="977"/>
        <v>5.9188147292864296E-6</v>
      </c>
      <c r="DY451" s="223">
        <f t="shared" ca="1" si="978"/>
        <v>-1.4185283092784092E-4</v>
      </c>
      <c r="DZ451" s="223">
        <f t="shared" ca="1" si="979"/>
        <v>1.6308445071870333E-4</v>
      </c>
      <c r="EA451" s="223">
        <f t="shared" ca="1" si="980"/>
        <v>-5.2445756805486433E-5</v>
      </c>
      <c r="EB451" s="223">
        <f t="shared" ca="1" si="981"/>
        <v>-1.0060064901349334E-4</v>
      </c>
      <c r="EC451" s="223">
        <f t="shared" ca="1" si="982"/>
        <v>1.7230123010313325E-4</v>
      </c>
      <c r="ED451" s="223">
        <f t="shared" ca="1" si="983"/>
        <v>-1.0467879685776246E-4</v>
      </c>
      <c r="EE451" s="223">
        <f t="shared" ca="1" si="984"/>
        <v>-4.7587057136589558E-5</v>
      </c>
      <c r="EF451" s="223">
        <f t="shared" ca="1" si="985"/>
        <v>1.6137395053597339E-4</v>
      </c>
      <c r="EG451" s="223">
        <f t="shared" ca="1" si="986"/>
        <v>-1.4467364305836513E-4</v>
      </c>
      <c r="EH451" s="223">
        <f t="shared" ca="1" si="987"/>
        <v>1.0990026560540254E-5</v>
      </c>
      <c r="EI451" s="223">
        <f t="shared" ca="1" si="988"/>
        <v>1.3158014070143649E-4</v>
      </c>
      <c r="EJ451" s="223">
        <f t="shared" ca="1" si="989"/>
        <v>-1.6775442316225973E-4</v>
      </c>
      <c r="EK451" s="223">
        <f t="shared" ca="1" si="990"/>
        <v>6.8282245705141123E-5</v>
      </c>
      <c r="EL451" s="223">
        <f t="shared" ca="1" si="991"/>
        <v>8.6403050610796566E-5</v>
      </c>
      <c r="EM451" s="223">
        <f t="shared" ca="1" si="992"/>
        <v>-1.7122272001488878E-4</v>
      </c>
      <c r="EN451" s="223">
        <f t="shared" ca="1" si="993"/>
        <v>1.1759145984154922E-4</v>
      </c>
      <c r="EO451" s="223">
        <f t="shared" ca="1" si="994"/>
        <v>3.1124418331162051E-5</v>
      </c>
      <c r="EP451" s="223">
        <f t="shared" ca="1" si="995"/>
        <v>-1.5467304854676475E-4</v>
      </c>
      <c r="EQ451" s="223">
        <f t="shared" ca="1" si="996"/>
        <v>1.5315283655489639E-4</v>
      </c>
      <c r="ER451" s="223">
        <f t="shared" ca="1" si="997"/>
        <v>-2.779302788682929E-5</v>
      </c>
      <c r="ES451" s="223">
        <f t="shared" ca="1" si="998"/>
        <v>-1.200402617910559E-4</v>
      </c>
      <c r="ET451" s="223">
        <f t="shared" ca="1" si="999"/>
        <v>1.7080882880686927E-4</v>
      </c>
      <c r="EU451" s="223">
        <f t="shared" ca="1" si="1000"/>
        <v>-8.3461139251782962E-5</v>
      </c>
      <c r="EV451" s="223">
        <f t="shared" ca="1" si="1001"/>
        <v>-7.137334359800596E-5</v>
      </c>
      <c r="EW451" s="223">
        <f t="shared" ca="1" si="1002"/>
        <v>1.6849524153304146E-4</v>
      </c>
      <c r="EX451" s="223">
        <f t="shared" ca="1" si="1003"/>
        <v>-1.293716527850313E-4</v>
      </c>
      <c r="EY451" s="223">
        <f t="shared" ca="1" si="1004"/>
        <v>-1.4362034362877163E-5</v>
      </c>
      <c r="EZ451" s="223">
        <f t="shared" ca="1" si="1005"/>
        <v>1.4648256054716191E-4</v>
      </c>
      <c r="FA451" s="223">
        <f t="shared" ca="1" si="1006"/>
        <v>-1.6015708451355112E-4</v>
      </c>
      <c r="FB451" s="223">
        <f t="shared" ca="1" si="1007"/>
        <v>4.4328367161353743E-5</v>
      </c>
      <c r="FC451" s="223">
        <f t="shared" ca="1" si="1008"/>
        <v>1.0734432953894552E-4</v>
      </c>
      <c r="FD451" s="223">
        <f t="shared" ca="1" si="1009"/>
        <v>-1.7221825205646286E-4</v>
      </c>
      <c r="FE451" s="223">
        <f t="shared" ca="1" si="1010"/>
        <v>9.7836256402930602E-5</v>
      </c>
      <c r="FF451" s="223">
        <f t="shared" ca="1" si="1011"/>
        <v>5.5656272269718988E-5</v>
      </c>
      <c r="FG451" s="223">
        <f t="shared" ca="1" si="1012"/>
        <v>-1.6414506176636278E-4</v>
      </c>
      <c r="FH451" s="223">
        <f t="shared" ca="1" si="1013"/>
        <v>1.3990592599045444E-4</v>
      </c>
      <c r="FI451" s="223">
        <f t="shared" ca="1" si="1014"/>
        <v>-2.5386638474088287E-6</v>
      </c>
      <c r="FJ451" s="223">
        <f t="shared" ca="1" si="1015"/>
        <v>-1.368813654139772E-4</v>
      </c>
      <c r="FK451" s="223">
        <f t="shared" ca="1" si="1016"/>
        <v>1.6561893219756802E-4</v>
      </c>
      <c r="FL451" s="223">
        <f t="shared" ca="1" si="1017"/>
        <v>-6.0436800027763982E-5</v>
      </c>
      <c r="FM451" s="223">
        <f t="shared" ca="1" si="1018"/>
        <v>-9.3614612712995739E-5</v>
      </c>
      <c r="FN451" s="223">
        <f t="shared" ca="1" si="1019"/>
        <v>1.7196911939467997E-4</v>
      </c>
      <c r="FO451" s="223">
        <f t="shared" ca="1" si="1020"/>
        <v>-1.1126915692218013E-4</v>
      </c>
      <c r="FP451" s="223">
        <f t="shared" ca="1" si="1021"/>
        <v>-3.9403200614670372E-5</v>
      </c>
      <c r="FQ451" s="223">
        <f t="shared" ca="1" si="1022"/>
        <v>1.5821407532405607E-4</v>
      </c>
      <c r="FR451" s="223">
        <f t="shared" ca="1" si="1023"/>
        <v>-1.4909282864823586E-4</v>
      </c>
      <c r="FS451" s="223">
        <f t="shared" ca="1" si="1024"/>
        <v>1.9414913337069468E-5</v>
      </c>
      <c r="FT451" s="223">
        <f t="shared" ca="1" si="1025"/>
        <v>1.259619279048903E-4</v>
      </c>
      <c r="FU451" s="223">
        <f t="shared" ca="1" si="1026"/>
        <v>-1.6948577902800485E-4</v>
      </c>
      <c r="FV451" s="223">
        <f t="shared" ca="1" si="1027"/>
        <v>7.5963193471791408E-5</v>
      </c>
      <c r="FW451" s="223">
        <f t="shared" ca="1" si="1028"/>
        <v>7.8983335991658404E-5</v>
      </c>
      <c r="FX451" s="223">
        <f t="shared" ca="1" si="1029"/>
        <v>-1.7006383010524339E-4</v>
      </c>
      <c r="FY451" s="223">
        <f t="shared" ca="1" si="1030"/>
        <v>1.2363047463436082E-4</v>
      </c>
      <c r="FZ451" s="223">
        <f t="shared" ca="1" si="1031"/>
        <v>2.2770654597722043E-5</v>
      </c>
      <c r="GA451" s="223">
        <f t="shared" ca="1" si="1032"/>
        <v>-1.5075940084776767E-4</v>
      </c>
      <c r="GB451" s="223">
        <f t="shared" ca="1" si="1033"/>
        <v>1.5684388586369868E-4</v>
      </c>
      <c r="GC451" s="223">
        <f t="shared" ca="1" si="1034"/>
        <v>-3.61041865980229E-5</v>
      </c>
      <c r="GD451" s="223">
        <f t="shared" ca="1" si="1035"/>
        <v>-1.1382940817227812E-4</v>
      </c>
      <c r="GE451" s="223">
        <f t="shared" ca="1" si="1036"/>
        <v>1.7172038515605092E-4</v>
      </c>
      <c r="GF451" s="223">
        <f t="shared" ca="1" si="1037"/>
        <v>-9.0758019836980028E-5</v>
      </c>
      <c r="GG451" s="223">
        <f t="shared" ca="1" si="1038"/>
        <v>-6.3591406568046341E-5</v>
      </c>
      <c r="GH451" s="223">
        <f t="shared" ca="1" si="1039"/>
        <v>1.6652073316554745E-4</v>
      </c>
      <c r="GI451" s="223">
        <f t="shared" ca="1" si="1040"/>
        <v>-1.3480116329252684E-4</v>
      </c>
      <c r="GJ451" s="223">
        <f t="shared" ca="1" si="1041"/>
        <v>-5.9188147292916745E-6</v>
      </c>
      <c r="GK451" s="223">
        <f t="shared" ca="1" si="1042"/>
        <v>1.4185283092784388E-4</v>
      </c>
      <c r="GL451" s="223">
        <f t="shared" ca="1" si="1043"/>
        <v>-1.6308445071870479E-4</v>
      </c>
      <c r="GM451" s="223">
        <f t="shared" ca="1" si="1044"/>
        <v>5.2445756805481446E-5</v>
      </c>
      <c r="GN451" s="223">
        <f t="shared" ca="1" si="1045"/>
        <v>1.0060064901348963E-4</v>
      </c>
      <c r="GO451" s="223">
        <f t="shared" ca="1" si="1046"/>
        <v>-1.723012301031333E-4</v>
      </c>
      <c r="GP451" s="223">
        <f t="shared" ca="1" si="1047"/>
        <v>1.046787968577661E-4</v>
      </c>
      <c r="GQ451" s="223">
        <f t="shared" ca="1" si="1048"/>
        <v>4.758705713658518E-5</v>
      </c>
      <c r="GR451" s="223">
        <f t="shared" ca="1" si="1049"/>
        <v>-1.6137395053597526E-4</v>
      </c>
      <c r="GS451" s="223">
        <f t="shared" ca="1" si="1050"/>
        <v>1.4467364305836763E-4</v>
      </c>
      <c r="GT451" s="223">
        <f t="shared" ca="1" si="1051"/>
        <v>-1.0990026560535023E-5</v>
      </c>
      <c r="GU451" s="223">
        <f t="shared" ca="1" si="1052"/>
        <v>-1.3158014070143356E-4</v>
      </c>
      <c r="GV451" s="223">
        <f t="shared" ca="1" si="1053"/>
        <v>1.6775442316226079E-4</v>
      </c>
      <c r="GW451" s="223">
        <f t="shared" ca="1" si="1054"/>
        <v>-6.8282245705136299E-5</v>
      </c>
      <c r="GX451" s="223">
        <f t="shared" ca="1" si="1055"/>
        <v>-8.6403050610792635E-5</v>
      </c>
      <c r="GY451" s="223">
        <f t="shared" ca="1" si="1056"/>
        <v>1.7122272001488938E-4</v>
      </c>
      <c r="GZ451" s="223">
        <f t="shared" ca="1" si="1057"/>
        <v>-1.1759145984155256E-4</v>
      </c>
      <c r="HA451" s="223">
        <f t="shared" ca="1" si="1058"/>
        <v>-3.1124418331167188E-5</v>
      </c>
      <c r="HB451" s="223">
        <f t="shared" ca="1" si="1059"/>
        <v>1.5467304854676706E-4</v>
      </c>
      <c r="HC451" s="223">
        <f t="shared" ca="1" si="1060"/>
        <v>-1.5315283655489847E-4</v>
      </c>
      <c r="HD451" s="223">
        <f t="shared" ca="1" si="1061"/>
        <v>2.779302788682414E-5</v>
      </c>
      <c r="HE451" s="223">
        <f t="shared" ca="1" si="1062"/>
        <v>1.2004026179105262E-4</v>
      </c>
      <c r="HF451" s="223">
        <f t="shared" ca="1" si="1063"/>
        <v>-1.7080882880686859E-4</v>
      </c>
      <c r="HG451" s="223">
        <f t="shared" ca="1" si="1064"/>
        <v>8.346113925178696E-5</v>
      </c>
      <c r="HH451" s="223">
        <f t="shared" ca="1" si="1065"/>
        <v>7.1373343598001826E-5</v>
      </c>
      <c r="HI451" s="223">
        <f t="shared" ca="1" si="1066"/>
        <v>-1.6849524153304254E-4</v>
      </c>
      <c r="HJ451" s="223">
        <f t="shared" ca="1" si="1067"/>
        <v>1.2937165278503431E-4</v>
      </c>
      <c r="HK451" s="223">
        <f t="shared" ca="1" si="1068"/>
        <v>1.4362034362882368E-5</v>
      </c>
      <c r="HL451" s="223">
        <f t="shared" ca="1" si="1069"/>
        <v>-1.4648256054715952E-4</v>
      </c>
      <c r="HM451" s="223">
        <f t="shared" ca="1" si="1070"/>
        <v>1.6015708451354917E-4</v>
      </c>
      <c r="HN451" s="223">
        <f t="shared" ca="1" si="1071"/>
        <v>-4.4328367161348681E-5</v>
      </c>
      <c r="HO451" s="223">
        <f t="shared" ca="1" si="1072"/>
        <v>-1.0734432953894197E-4</v>
      </c>
      <c r="HP451" s="223">
        <f t="shared" ca="1" si="1073"/>
        <v>1.7221825205646267E-4</v>
      </c>
      <c r="HQ451" s="223">
        <f t="shared" ca="1" si="1074"/>
        <v>-9.7836256402934369E-5</v>
      </c>
      <c r="HR451" s="223">
        <f t="shared" ca="1" si="1075"/>
        <v>-5.5656272269723942E-5</v>
      </c>
      <c r="HS451" s="223">
        <f t="shared" ca="1" si="1076"/>
        <v>1.6414506176636138E-4</v>
      </c>
      <c r="HT451" s="223">
        <f t="shared" ca="1" si="1077"/>
        <v>-1.3990592599045712E-4</v>
      </c>
      <c r="HU451" s="223">
        <f t="shared" ca="1" si="1078"/>
        <v>2.538663847403611E-6</v>
      </c>
      <c r="HV451" s="223">
        <f t="shared" ca="1" si="1079"/>
        <v>1.3688136541397444E-4</v>
      </c>
      <c r="HW451" s="223">
        <f t="shared" ca="1" si="1080"/>
        <v>-1.6561893219756659E-4</v>
      </c>
      <c r="HX451" s="223">
        <f t="shared" ca="1" si="1081"/>
        <v>6.0436800027768244E-5</v>
      </c>
      <c r="HY451" s="223">
        <f t="shared" ca="1" si="1082"/>
        <v>9.3614612712991944E-5</v>
      </c>
      <c r="HZ451" s="223">
        <f t="shared" ca="1" si="1083"/>
        <v>-1.7196911939468032E-4</v>
      </c>
      <c r="IA451" s="223">
        <f t="shared" ca="1" si="1084"/>
        <v>1.1126915692218362E-4</v>
      </c>
      <c r="IB451" s="223">
        <f t="shared" ca="1" si="1085"/>
        <v>3.9403200614675482E-5</v>
      </c>
      <c r="IC451" s="223">
        <f t="shared" ca="1" si="1086"/>
        <v>-1.5821407532405426E-4</v>
      </c>
      <c r="ID451" s="223">
        <f t="shared" ca="1" si="1087"/>
        <v>1.4909282864823323E-4</v>
      </c>
      <c r="IE451" s="223">
        <f t="shared" ca="1" si="1088"/>
        <v>-1.7132613310039363E-4</v>
      </c>
      <c r="IF451" s="223">
        <f t="shared" ca="1" si="1089"/>
        <v>-1.2596192790489388E-4</v>
      </c>
      <c r="IG451" s="223">
        <f t="shared" ca="1" si="1090"/>
        <v>1.6948577902800387E-4</v>
      </c>
      <c r="IH451" s="223">
        <f t="shared" ca="1" si="1091"/>
        <v>-7.5963193471795514E-5</v>
      </c>
      <c r="II451" s="223">
        <f t="shared" ca="1" si="1092"/>
        <v>-7.8983335991654352E-5</v>
      </c>
      <c r="IJ451" s="223">
        <f t="shared" ca="1" si="1093"/>
        <v>1.7006383010524426E-4</v>
      </c>
      <c r="IK451" s="223">
        <f t="shared" ca="1" si="1094"/>
        <v>-1.2363047463436399E-4</v>
      </c>
      <c r="IL451" s="223">
        <f t="shared" ca="1" si="1095"/>
        <v>-2.2770654597717516E-5</v>
      </c>
      <c r="IM451" s="223">
        <f t="shared" ca="1" si="1096"/>
        <v>1.5075940084777022E-4</v>
      </c>
      <c r="IN451" s="223">
        <f t="shared" ca="1" si="1097"/>
        <v>-1.5684388586369649E-4</v>
      </c>
      <c r="IO451" s="223">
        <f t="shared" ca="1" si="1098"/>
        <v>3.6104186598027359E-5</v>
      </c>
      <c r="IP451" s="223">
        <f t="shared" ca="1" si="1099"/>
        <v>1.138294081722747E-4</v>
      </c>
      <c r="IQ451" s="223">
        <f t="shared" ca="1" si="1100"/>
        <v>-1.7172038515605049E-4</v>
      </c>
      <c r="IR451" s="223">
        <f t="shared" ca="1" si="1101"/>
        <v>9.0758019836983904E-5</v>
      </c>
      <c r="IS451" s="223">
        <f t="shared" ca="1" si="1102"/>
        <v>6.3591406568042099E-5</v>
      </c>
      <c r="IT451" s="223">
        <f t="shared" ca="1" si="1103"/>
        <v>-1.665207331655488E-4</v>
      </c>
      <c r="IU451" s="223">
        <f t="shared" ca="1" si="1104"/>
        <v>1.3480116329252359E-4</v>
      </c>
      <c r="IV451" s="223">
        <f t="shared" ca="1" si="1105"/>
        <v>5.9188147292871208E-6</v>
      </c>
      <c r="IW451" s="223">
        <f t="shared" ca="1" si="1106"/>
        <v>-1.4185283092784686E-4</v>
      </c>
      <c r="IX451" s="223">
        <f t="shared" ca="1" si="1107"/>
        <v>1.6308445071870308E-4</v>
      </c>
      <c r="IY451" s="223">
        <f t="shared" ca="1" si="1108"/>
        <v>-5.244575680548579E-5</v>
      </c>
      <c r="IZ451" s="223">
        <f t="shared" ca="1" si="1109"/>
        <v>-1.0060064901348592E-4</v>
      </c>
      <c r="JA451" s="223">
        <f t="shared" ca="1" si="1110"/>
        <v>1.7230123010313338E-4</v>
      </c>
      <c r="JB451" s="223">
        <f t="shared" ca="1" si="1111"/>
        <v>-1.0467879685776193E-4</v>
      </c>
    </row>
    <row r="452" spans="2:262">
      <c r="B452" s="230">
        <v>91</v>
      </c>
      <c r="C452" s="229">
        <f t="shared" si="1112"/>
        <v>1.7773437500000011E-3</v>
      </c>
      <c r="D452" s="226">
        <f t="shared" ca="1" si="855"/>
        <v>49.856075298245813</v>
      </c>
      <c r="E452" s="225">
        <f ca="1">CS361</f>
        <v>-0.14392470175418562</v>
      </c>
      <c r="F452" s="224">
        <v>91</v>
      </c>
      <c r="G452" s="223">
        <f t="shared" ca="1" si="856"/>
        <v>-7.8570577511432639E-5</v>
      </c>
      <c r="H452" s="223">
        <f t="shared" ca="1" si="857"/>
        <v>3.4066647180094428E-4</v>
      </c>
      <c r="I452" s="223">
        <f t="shared" ca="1" si="858"/>
        <v>-3.4060697309573764E-4</v>
      </c>
      <c r="J452" s="223">
        <f t="shared" ca="1" si="859"/>
        <v>7.8437867840142652E-5</v>
      </c>
      <c r="K452" s="223">
        <f t="shared" ca="1" si="860"/>
        <v>2.4409206470964967E-4</v>
      </c>
      <c r="L452" s="223">
        <f t="shared" ca="1" si="861"/>
        <v>-3.7878416627899682E-4</v>
      </c>
      <c r="M452" s="223">
        <f t="shared" ca="1" si="862"/>
        <v>2.2198790550351778E-4</v>
      </c>
      <c r="N452" s="223">
        <f t="shared" ca="1" si="863"/>
        <v>1.0563622189381451E-4</v>
      </c>
      <c r="O452" s="223">
        <f t="shared" ca="1" si="864"/>
        <v>-3.5196938714083685E-4</v>
      </c>
      <c r="P452" s="223">
        <f t="shared" ca="1" si="865"/>
        <v>3.2744914987887673E-4</v>
      </c>
      <c r="Q452" s="223">
        <f t="shared" ca="1" si="866"/>
        <v>-5.0944735487674052E-5</v>
      </c>
      <c r="R452" s="223">
        <f t="shared" ca="1" si="867"/>
        <v>-2.6476352858729557E-4</v>
      </c>
      <c r="S452" s="223">
        <f t="shared" ca="1" si="868"/>
        <v>3.7672650912867512E-4</v>
      </c>
      <c r="T452" s="223">
        <f t="shared" ca="1" si="869"/>
        <v>-1.9878457026294827E-4</v>
      </c>
      <c r="U452" s="223">
        <f t="shared" ca="1" si="870"/>
        <v>-1.3212941443715493E-4</v>
      </c>
      <c r="V452" s="223">
        <f t="shared" ca="1" si="871"/>
        <v>3.6136494987626367E-4</v>
      </c>
      <c r="W452" s="223">
        <f t="shared" ca="1" si="872"/>
        <v>-3.1251685134776967E-4</v>
      </c>
      <c r="X452" s="223">
        <f t="shared" ca="1" si="873"/>
        <v>2.3175529199611765E-5</v>
      </c>
      <c r="Y452" s="223">
        <f t="shared" ca="1" si="874"/>
        <v>2.8400021596371985E-4</v>
      </c>
      <c r="Z452" s="223">
        <f t="shared" ca="1" si="875"/>
        <v>-3.7262733838481371E-4</v>
      </c>
      <c r="AA452" s="223">
        <f t="shared" ca="1" si="876"/>
        <v>1.7450400421290912E-4</v>
      </c>
      <c r="AB452" s="223">
        <f t="shared" ca="1" si="877"/>
        <v>1.5790658623562062E-4</v>
      </c>
      <c r="AC452" s="223">
        <f t="shared" ca="1" si="878"/>
        <v>-3.688022446387048E-4</v>
      </c>
      <c r="AD452" s="223">
        <f t="shared" ca="1" si="879"/>
        <v>2.9589099692192949E-4</v>
      </c>
      <c r="AE452" s="223">
        <f t="shared" ca="1" si="880"/>
        <v>4.7192672891731421E-6</v>
      </c>
      <c r="AF452" s="223">
        <f t="shared" ca="1" si="881"/>
        <v>-3.016978815633157E-4</v>
      </c>
      <c r="AG452" s="223">
        <f t="shared" ca="1" si="882"/>
        <v>3.6650886780883562E-4</v>
      </c>
      <c r="AH452" s="223">
        <f t="shared" ca="1" si="883"/>
        <v>-1.4927778584455378E-4</v>
      </c>
      <c r="AI452" s="223">
        <f t="shared" ca="1" si="884"/>
        <v>-1.8282804856183522E-4</v>
      </c>
      <c r="AJ452" s="223">
        <f t="shared" ca="1" si="885"/>
        <v>3.7424096808345668E-4</v>
      </c>
      <c r="AK452" s="223">
        <f t="shared" ca="1" si="886"/>
        <v>-2.7766168354700178E-4</v>
      </c>
      <c r="AL452" s="223">
        <f t="shared" ca="1" si="887"/>
        <v>-3.2588489659625679E-5</v>
      </c>
      <c r="AM452" s="223">
        <f t="shared" ca="1" si="888"/>
        <v>3.1776062020282507E-4</v>
      </c>
      <c r="AN452" s="223">
        <f t="shared" ca="1" si="889"/>
        <v>-3.5840425392291378E-4</v>
      </c>
      <c r="AO452" s="223">
        <f t="shared" ca="1" si="890"/>
        <v>1.2324261822088827E-4</v>
      </c>
      <c r="AP452" s="223">
        <f t="shared" ca="1" si="891"/>
        <v>2.0675874985219453E-4</v>
      </c>
      <c r="AQ452" s="223">
        <f t="shared" ca="1" si="892"/>
        <v>-3.776516472969463E-4</v>
      </c>
      <c r="AR452" s="223">
        <f t="shared" ca="1" si="893"/>
        <v>2.5792769745159368E-4</v>
      </c>
      <c r="AS452" s="223">
        <f t="shared" ca="1" si="894"/>
        <v>6.0281112181063214E-5</v>
      </c>
      <c r="AT452" s="223">
        <f t="shared" ca="1" si="895"/>
        <v>-3.3210138650983988E-4</v>
      </c>
      <c r="AU452" s="223">
        <f t="shared" ca="1" si="896"/>
        <v>3.4835741633189923E-4</v>
      </c>
      <c r="AV452" s="223">
        <f t="shared" ca="1" si="897"/>
        <v>-9.6539588171025588E-5</v>
      </c>
      <c r="AW452" s="223">
        <f t="shared" ca="1" si="898"/>
        <v>-2.295690075629849E-4</v>
      </c>
      <c r="AX452" s="223">
        <f t="shared" ca="1" si="899"/>
        <v>3.790157995130054E-4</v>
      </c>
      <c r="AY452" s="223">
        <f t="shared" ca="1" si="900"/>
        <v>-2.3679597881616388E-4</v>
      </c>
      <c r="AZ452" s="223">
        <f t="shared" ca="1" si="901"/>
        <v>-8.764706613267282E-5</v>
      </c>
      <c r="BA452" s="223">
        <f t="shared" ca="1" si="902"/>
        <v>3.4464246662922651E-4</v>
      </c>
      <c r="BB452" s="223">
        <f t="shared" ca="1" si="903"/>
        <v>-3.3642279971918282E-4</v>
      </c>
      <c r="BC452" s="223">
        <f t="shared" ca="1" si="904"/>
        <v>6.931340172841615E-5</v>
      </c>
      <c r="BD452" s="223">
        <f t="shared" ca="1" si="905"/>
        <v>2.5113521093133114E-4</v>
      </c>
      <c r="BE452" s="223">
        <f t="shared" ca="1" si="906"/>
        <v>-3.7832603227258197E-4</v>
      </c>
      <c r="BF452" s="223">
        <f t="shared" ca="1" si="907"/>
        <v>2.143810422549052E-4</v>
      </c>
      <c r="BG452" s="223">
        <f t="shared" ca="1" si="908"/>
        <v>1.1453805303894335E-4</v>
      </c>
      <c r="BH452" s="223">
        <f t="shared" ca="1" si="909"/>
        <v>-3.5531589936122301E-4</v>
      </c>
      <c r="BI452" s="223">
        <f t="shared" ca="1" si="910"/>
        <v>3.2266507880623804E-4</v>
      </c>
      <c r="BJ452" s="223">
        <f t="shared" ca="1" si="911"/>
        <v>-4.1711599956345693E-5</v>
      </c>
      <c r="BK452" s="223">
        <f t="shared" ca="1" si="912"/>
        <v>-2.7134049083262396E-4</v>
      </c>
      <c r="BL452" s="223">
        <f t="shared" ca="1" si="913"/>
        <v>3.7558608348411536E-4</v>
      </c>
      <c r="BM452" s="223">
        <f t="shared" ca="1" si="914"/>
        <v>-1.9080435625113657E-4</v>
      </c>
      <c r="BN452" s="223">
        <f t="shared" ca="1" si="915"/>
        <v>-1.4080834831191877E-4</v>
      </c>
      <c r="BO452" s="223">
        <f t="shared" ca="1" si="916"/>
        <v>3.6406384444908051E-4</v>
      </c>
      <c r="BP452" s="223">
        <f t="shared" ca="1" si="917"/>
        <v>-3.0715880787469507E-4</v>
      </c>
      <c r="BQ452" s="223">
        <f t="shared" ca="1" si="918"/>
        <v>1.3883759410114859E-5</v>
      </c>
      <c r="BR452" s="223">
        <f t="shared" ca="1" si="919"/>
        <v>2.900753531044478E-4</v>
      </c>
      <c r="BS452" s="223">
        <f t="shared" ca="1" si="920"/>
        <v>-3.7081080116748452E-4</v>
      </c>
      <c r="BT452" s="223">
        <f t="shared" ca="1" si="921"/>
        <v>1.6619368490904438E-4</v>
      </c>
      <c r="BU452" s="223">
        <f t="shared" ca="1" si="922"/>
        <v>1.6631559094538285E-4</v>
      </c>
      <c r="BV452" s="223">
        <f t="shared" ca="1" si="923"/>
        <v>-3.7083889602042188E-4</v>
      </c>
      <c r="BW452" s="223">
        <f t="shared" ca="1" si="924"/>
        <v>2.8998801675022884E-4</v>
      </c>
      <c r="BX452" s="223">
        <f t="shared" ca="1" si="925"/>
        <v>1.4019318431295427E-5</v>
      </c>
      <c r="BY452" s="223">
        <f t="shared" ca="1" si="926"/>
        <v>-3.0723827190490678E-4</v>
      </c>
      <c r="BZ452" s="223">
        <f t="shared" ca="1" si="927"/>
        <v>3.6402606299130991E-4</v>
      </c>
      <c r="CA452" s="223">
        <f t="shared" ca="1" si="928"/>
        <v>-1.4068239558898338E-4</v>
      </c>
      <c r="CB452" s="223">
        <f t="shared" ca="1" si="929"/>
        <v>-1.9092155498150491E-4</v>
      </c>
      <c r="CC452" s="223">
        <f t="shared" ca="1" si="930"/>
        <v>3.756043394837757E-4</v>
      </c>
      <c r="CD452" s="223">
        <f t="shared" ca="1" si="931"/>
        <v>-2.7124575543767849E-4</v>
      </c>
      <c r="CE452" s="223">
        <f t="shared" ca="1" si="932"/>
        <v>-4.1846424371445298E-5</v>
      </c>
      <c r="CF452" s="223">
        <f t="shared" ca="1" si="933"/>
        <v>3.2273623988999042E-4</v>
      </c>
      <c r="CG452" s="223">
        <f t="shared" ca="1" si="934"/>
        <v>-3.5526863603961415E-4</v>
      </c>
      <c r="CH452" s="223">
        <f t="shared" ca="1" si="935"/>
        <v>1.1440873617813465E-4</v>
      </c>
      <c r="CI452" s="223">
        <f t="shared" ca="1" si="936"/>
        <v>2.1449289856922916E-4</v>
      </c>
      <c r="CJ452" s="223">
        <f t="shared" ca="1" si="937"/>
        <v>-3.7833435048812423E-4</v>
      </c>
      <c r="CK452" s="223">
        <f t="shared" ca="1" si="938"/>
        <v>2.5103358987496079E-4</v>
      </c>
      <c r="CL452" s="223">
        <f t="shared" ca="1" si="939"/>
        <v>6.9446760912242529E-5</v>
      </c>
      <c r="CM452" s="223">
        <f t="shared" ca="1" si="940"/>
        <v>-3.3648527222839112E-4</v>
      </c>
      <c r="CN452" s="223">
        <f t="shared" ca="1" si="941"/>
        <v>3.4458597756781045E-4</v>
      </c>
      <c r="CO452" s="223">
        <f t="shared" ca="1" si="942"/>
        <v>-8.7515085913253648E-5</v>
      </c>
      <c r="CP452" s="223">
        <f t="shared" ca="1" si="943"/>
        <v>-2.3690188655538046E-4</v>
      </c>
      <c r="CQ452" s="223">
        <f t="shared" ca="1" si="944"/>
        <v>3.7901413486729745E-4</v>
      </c>
      <c r="CR452" s="223">
        <f t="shared" ca="1" si="945"/>
        <v>-2.2946105153851077E-4</v>
      </c>
      <c r="CS452" s="223">
        <f t="shared" ca="1" si="946"/>
        <v>-9.667075943861755E-5</v>
      </c>
      <c r="CT452" s="223">
        <f t="shared" ca="1" si="947"/>
        <v>3.4841086172262116E-4</v>
      </c>
      <c r="CU452" s="223">
        <f t="shared" ca="1" si="948"/>
        <v>-3.3203597782773925E-4</v>
      </c>
      <c r="CV452" s="223">
        <f t="shared" ca="1" si="949"/>
        <v>6.0147183815282797E-5</v>
      </c>
      <c r="CW452" s="223">
        <f t="shared" ca="1" si="950"/>
        <v>2.5802708269249633E-4</v>
      </c>
      <c r="CX452" s="223">
        <f t="shared" ca="1" si="951"/>
        <v>-3.7764000881084696E-4</v>
      </c>
      <c r="CY452" s="223">
        <f t="shared" ca="1" si="952"/>
        <v>2.0664504388266726E-4</v>
      </c>
      <c r="CZ452" s="223">
        <f t="shared" ca="1" si="953"/>
        <v>1.2337089074377649E-4</v>
      </c>
      <c r="DA452" s="223">
        <f t="shared" ca="1" si="954"/>
        <v>-3.5844838256995058E-4</v>
      </c>
      <c r="DB452" s="223">
        <f t="shared" ca="1" si="955"/>
        <v>3.176866463553472E-4</v>
      </c>
      <c r="DC452" s="223">
        <f t="shared" ca="1" si="956"/>
        <v>-3.2453338916907501E-5</v>
      </c>
      <c r="DD452" s="223">
        <f t="shared" ca="1" si="957"/>
        <v>-2.7775400771235117E-4</v>
      </c>
      <c r="DE452" s="223">
        <f t="shared" ca="1" si="958"/>
        <v>3.7421941882693143E-4</v>
      </c>
      <c r="DF452" s="223">
        <f t="shared" ca="1" si="959"/>
        <v>-1.8270920882974652E-4</v>
      </c>
      <c r="DG452" s="223">
        <f t="shared" ca="1" si="960"/>
        <v>-1.4940246450281775E-4</v>
      </c>
      <c r="DH452" s="223">
        <f t="shared" ca="1" si="961"/>
        <v>3.6654344057522283E-4</v>
      </c>
      <c r="DI452" s="223">
        <f t="shared" ca="1" si="962"/>
        <v>-3.0161574342115794E-4</v>
      </c>
      <c r="DJ452" s="223">
        <f t="shared" ca="1" si="963"/>
        <v>4.5836265630884204E-6</v>
      </c>
      <c r="DK452" s="223">
        <f t="shared" ca="1" si="964"/>
        <v>2.9597575969907825E-4</v>
      </c>
      <c r="DL452" s="223">
        <f t="shared" ca="1" si="965"/>
        <v>-3.6877090138904265E-4</v>
      </c>
      <c r="DM452" s="223">
        <f t="shared" ca="1" si="966"/>
        <v>1.5778325674378223E-4</v>
      </c>
      <c r="DN452" s="223">
        <f t="shared" ca="1" si="967"/>
        <v>1.7462441336210725E-4</v>
      </c>
      <c r="DO452" s="223">
        <f t="shared" ca="1" si="968"/>
        <v>-3.7265216791773658E-4</v>
      </c>
      <c r="DP452" s="223">
        <f t="shared" ca="1" si="969"/>
        <v>2.8391035864059174E-4</v>
      </c>
      <c r="DQ452" s="223">
        <f t="shared" ca="1" si="970"/>
        <v>2.3310924860213471E-5</v>
      </c>
      <c r="DR452" s="223">
        <f t="shared" ca="1" si="971"/>
        <v>-3.1259359339988132E-4</v>
      </c>
      <c r="DS452" s="223">
        <f t="shared" ca="1" si="972"/>
        <v>3.6132398248525015E-4</v>
      </c>
      <c r="DT452" s="223">
        <f t="shared" ca="1" si="973"/>
        <v>-1.3200226351876883E-4</v>
      </c>
      <c r="DU452" s="223">
        <f t="shared" ca="1" si="974"/>
        <v>-1.9890005739546117E-4</v>
      </c>
      <c r="DV452" s="223">
        <f t="shared" ca="1" si="975"/>
        <v>3.7674146087474179E-4</v>
      </c>
      <c r="DW452" s="223">
        <f t="shared" ca="1" si="976"/>
        <v>-2.6466643902780764E-4</v>
      </c>
      <c r="DX452" s="223">
        <f t="shared" ca="1" si="977"/>
        <v>-5.1079152361967542E-5</v>
      </c>
      <c r="DY452" s="223">
        <f t="shared" ca="1" si="978"/>
        <v>3.2751745533413394E-4</v>
      </c>
      <c r="DZ452" s="223">
        <f t="shared" ca="1" si="979"/>
        <v>-3.5191901761431432E-4</v>
      </c>
      <c r="EA452" s="223">
        <f t="shared" ca="1" si="980"/>
        <v>1.0550593859072554E-4</v>
      </c>
      <c r="EB452" s="223">
        <f t="shared" ca="1" si="981"/>
        <v>2.2209784478456737E-4</v>
      </c>
      <c r="EC452" s="223">
        <f t="shared" ca="1" si="982"/>
        <v>-3.7878915921340031E-4</v>
      </c>
      <c r="ED452" s="223">
        <f t="shared" ca="1" si="983"/>
        <v>2.4398826905054575E-4</v>
      </c>
      <c r="EE452" s="223">
        <f t="shared" ca="1" si="984"/>
        <v>7.8570577511440526E-5</v>
      </c>
      <c r="EF452" s="223">
        <f t="shared" ca="1" si="985"/>
        <v>-3.4066647180094889E-4</v>
      </c>
      <c r="EG452" s="223">
        <f t="shared" ca="1" si="986"/>
        <v>3.4060697309573195E-4</v>
      </c>
      <c r="EH452" s="223">
        <f t="shared" ca="1" si="987"/>
        <v>-7.8437867840127284E-5</v>
      </c>
      <c r="EI452" s="223">
        <f t="shared" ca="1" si="988"/>
        <v>-2.4409206470964721E-4</v>
      </c>
      <c r="EJ452" s="223">
        <f t="shared" ca="1" si="989"/>
        <v>3.7878416627899693E-4</v>
      </c>
      <c r="EK452" s="223">
        <f t="shared" ca="1" si="990"/>
        <v>-2.2198790550351656E-4</v>
      </c>
      <c r="EL452" s="223">
        <f t="shared" ca="1" si="991"/>
        <v>-1.0563622189381855E-4</v>
      </c>
      <c r="EM452" s="223">
        <f t="shared" ca="1" si="992"/>
        <v>3.519693871408395E-4</v>
      </c>
      <c r="EN452" s="223">
        <f t="shared" ca="1" si="993"/>
        <v>-3.2744914987887185E-4</v>
      </c>
      <c r="EO452" s="223">
        <f t="shared" ca="1" si="994"/>
        <v>5.0944735487661827E-5</v>
      </c>
      <c r="EP452" s="223">
        <f t="shared" ca="1" si="995"/>
        <v>2.6476352858730533E-4</v>
      </c>
      <c r="EQ452" s="223">
        <f t="shared" ca="1" si="996"/>
        <v>-3.7672650912867571E-4</v>
      </c>
      <c r="ER452" s="223">
        <f t="shared" ca="1" si="997"/>
        <v>1.9878457026295044E-4</v>
      </c>
      <c r="ES452" s="223">
        <f t="shared" ca="1" si="998"/>
        <v>1.3212941443715509E-4</v>
      </c>
      <c r="ET452" s="223">
        <f t="shared" ca="1" si="999"/>
        <v>-3.6136494987626459E-4</v>
      </c>
      <c r="EU452" s="223">
        <f t="shared" ca="1" si="1000"/>
        <v>3.1251685134776652E-4</v>
      </c>
      <c r="EV452" s="223">
        <f t="shared" ca="1" si="1001"/>
        <v>-2.3175529199603498E-5</v>
      </c>
      <c r="EW452" s="223">
        <f t="shared" ca="1" si="1002"/>
        <v>-2.8400021596372712E-4</v>
      </c>
      <c r="EX452" s="223">
        <f t="shared" ca="1" si="1003"/>
        <v>3.7262733838481121E-4</v>
      </c>
      <c r="EY452" s="223">
        <f t="shared" ca="1" si="1004"/>
        <v>-1.7450400421289462E-4</v>
      </c>
      <c r="EZ452" s="223">
        <f t="shared" ca="1" si="1005"/>
        <v>-1.5790658623561835E-4</v>
      </c>
      <c r="FA452" s="223">
        <f t="shared" ca="1" si="1006"/>
        <v>3.688022446387048E-4</v>
      </c>
      <c r="FB452" s="223">
        <f t="shared" ca="1" si="1007"/>
        <v>-2.9589099692192938E-4</v>
      </c>
      <c r="FC452" s="223">
        <f t="shared" ca="1" si="1008"/>
        <v>-4.7192672891760423E-6</v>
      </c>
      <c r="FD452" s="223">
        <f t="shared" ca="1" si="1009"/>
        <v>3.0169788156331911E-4</v>
      </c>
      <c r="FE452" s="223">
        <f t="shared" ca="1" si="1010"/>
        <v>-3.6650886780883356E-4</v>
      </c>
      <c r="FF452" s="223">
        <f t="shared" ca="1" si="1011"/>
        <v>1.492777858445437E-4</v>
      </c>
      <c r="FG452" s="223">
        <f t="shared" ca="1" si="1012"/>
        <v>1.8282804856184953E-4</v>
      </c>
      <c r="FH452" s="223">
        <f t="shared" ca="1" si="1013"/>
        <v>-3.7424096808345592E-4</v>
      </c>
      <c r="FI452" s="223">
        <f t="shared" ca="1" si="1014"/>
        <v>2.7766168354700167E-4</v>
      </c>
      <c r="FJ452" s="223">
        <f t="shared" ca="1" si="1015"/>
        <v>3.2588489659625842E-5</v>
      </c>
      <c r="FK452" s="223">
        <f t="shared" ca="1" si="1016"/>
        <v>-3.1776062020282513E-4</v>
      </c>
      <c r="FL452" s="223">
        <f t="shared" ca="1" si="1017"/>
        <v>3.5840425392291199E-4</v>
      </c>
      <c r="FM452" s="223">
        <f t="shared" ca="1" si="1018"/>
        <v>-1.2324261822088298E-4</v>
      </c>
      <c r="FN452" s="223">
        <f t="shared" ca="1" si="1019"/>
        <v>-2.0675874985220366E-4</v>
      </c>
      <c r="FO452" s="223">
        <f t="shared" ca="1" si="1020"/>
        <v>3.7765164729694728E-4</v>
      </c>
      <c r="FP452" s="223">
        <f t="shared" ca="1" si="1021"/>
        <v>-2.5792769745158176E-4</v>
      </c>
      <c r="FQ452" s="223">
        <f t="shared" ca="1" si="1022"/>
        <v>-6.0281112181058064E-5</v>
      </c>
      <c r="FR452" s="223">
        <f t="shared" ca="1" si="1023"/>
        <v>3.3210138650983999E-4</v>
      </c>
      <c r="FS452" s="223">
        <f t="shared" ca="1" si="1024"/>
        <v>-3.4835741633189917E-4</v>
      </c>
      <c r="FT452" s="223">
        <f t="shared" ca="1" si="1025"/>
        <v>9.6539588171020194E-5</v>
      </c>
      <c r="FU452" s="223">
        <f t="shared" ca="1" si="1026"/>
        <v>2.2956900756298929E-4</v>
      </c>
      <c r="FV452" s="223">
        <f t="shared" ca="1" si="1027"/>
        <v>-3.7901579951300551E-4</v>
      </c>
      <c r="FW452" s="223">
        <f t="shared" ca="1" si="1028"/>
        <v>2.3679597881615531E-4</v>
      </c>
      <c r="FX452" s="223">
        <f t="shared" ca="1" si="1029"/>
        <v>8.7647066132688731E-5</v>
      </c>
      <c r="FY452" s="223">
        <f t="shared" ca="1" si="1030"/>
        <v>-3.4464246662922434E-4</v>
      </c>
      <c r="FZ452" s="223">
        <f t="shared" ca="1" si="1031"/>
        <v>3.364227997191852E-4</v>
      </c>
      <c r="GA452" s="223">
        <f t="shared" ca="1" si="1032"/>
        <v>-6.931340172841596E-5</v>
      </c>
      <c r="GB452" s="223">
        <f t="shared" ca="1" si="1033"/>
        <v>-2.5113521093133125E-4</v>
      </c>
      <c r="GC452" s="223">
        <f t="shared" ca="1" si="1034"/>
        <v>3.7832603227258164E-4</v>
      </c>
      <c r="GD452" s="223">
        <f t="shared" ca="1" si="1035"/>
        <v>-2.1438104225490059E-4</v>
      </c>
      <c r="GE452" s="223">
        <f t="shared" ca="1" si="1036"/>
        <v>-1.1453805303895381E-4</v>
      </c>
      <c r="GF452" s="223">
        <f t="shared" ca="1" si="1037"/>
        <v>3.5531589936122686E-4</v>
      </c>
      <c r="GG452" s="223">
        <f t="shared" ca="1" si="1038"/>
        <v>-3.2266507880622947E-4</v>
      </c>
      <c r="GH452" s="223">
        <f t="shared" ca="1" si="1039"/>
        <v>4.171159995635087E-5</v>
      </c>
      <c r="GI452" s="223">
        <f t="shared" ca="1" si="1040"/>
        <v>2.7134049083262413E-4</v>
      </c>
      <c r="GJ452" s="223">
        <f t="shared" ca="1" si="1041"/>
        <v>-3.7558608348411461E-4</v>
      </c>
      <c r="GK452" s="223">
        <f t="shared" ca="1" si="1042"/>
        <v>1.9080435625113177E-4</v>
      </c>
      <c r="GL452" s="223">
        <f t="shared" ca="1" si="1043"/>
        <v>1.4080834831192392E-4</v>
      </c>
      <c r="GM452" s="223">
        <f t="shared" ca="1" si="1044"/>
        <v>-3.6406384444908203E-4</v>
      </c>
      <c r="GN452" s="223">
        <f t="shared" ca="1" si="1045"/>
        <v>3.0715880787468547E-4</v>
      </c>
      <c r="GO452" s="223">
        <f t="shared" ca="1" si="1046"/>
        <v>-1.3883759410098488E-5</v>
      </c>
      <c r="GP452" s="223">
        <f t="shared" ca="1" si="1047"/>
        <v>-2.9007535310445831E-4</v>
      </c>
      <c r="GQ452" s="223">
        <f t="shared" ca="1" si="1048"/>
        <v>3.7081080116748561E-4</v>
      </c>
      <c r="GR452" s="223">
        <f t="shared" ca="1" si="1049"/>
        <v>-1.6619368490904904E-4</v>
      </c>
      <c r="GS452" s="223">
        <f t="shared" ca="1" si="1050"/>
        <v>-1.6631559094538786E-4</v>
      </c>
      <c r="GT452" s="223">
        <f t="shared" ca="1" si="1051"/>
        <v>3.7083889602042302E-4</v>
      </c>
      <c r="GU452" s="223">
        <f t="shared" ca="1" si="1052"/>
        <v>-2.8998801675022526E-4</v>
      </c>
      <c r="GV452" s="223">
        <f t="shared" ca="1" si="1053"/>
        <v>-1.4019318431300983E-5</v>
      </c>
      <c r="GW452" s="223">
        <f t="shared" ca="1" si="1054"/>
        <v>3.0723827190491632E-4</v>
      </c>
      <c r="GX452" s="223">
        <f t="shared" ca="1" si="1055"/>
        <v>-3.640260629913053E-4</v>
      </c>
      <c r="GY452" s="223">
        <f t="shared" ca="1" si="1056"/>
        <v>1.4068239558898824E-4</v>
      </c>
      <c r="GZ452" s="223">
        <f t="shared" ca="1" si="1057"/>
        <v>1.9092155498150046E-4</v>
      </c>
      <c r="HA452" s="223">
        <f t="shared" ca="1" si="1058"/>
        <v>-3.7560433948377646E-4</v>
      </c>
      <c r="HB452" s="223">
        <f t="shared" ca="1" si="1059"/>
        <v>2.7124575543767458E-4</v>
      </c>
      <c r="HC452" s="223">
        <f t="shared" ca="1" si="1060"/>
        <v>4.1846424371450827E-5</v>
      </c>
      <c r="HD452" s="223">
        <f t="shared" ca="1" si="1061"/>
        <v>-3.2273623988999335E-4</v>
      </c>
      <c r="HE452" s="223">
        <f t="shared" ca="1" si="1062"/>
        <v>3.5526863603960841E-4</v>
      </c>
      <c r="HF452" s="223">
        <f t="shared" ca="1" si="1063"/>
        <v>-1.1440873617811905E-4</v>
      </c>
      <c r="HG452" s="223">
        <f t="shared" ca="1" si="1064"/>
        <v>-2.1449289856924261E-4</v>
      </c>
      <c r="HH452" s="223">
        <f t="shared" ca="1" si="1065"/>
        <v>3.783343504881239E-4</v>
      </c>
      <c r="HI452" s="223">
        <f t="shared" ca="1" si="1066"/>
        <v>-2.5103358987496469E-4</v>
      </c>
      <c r="HJ452" s="223">
        <f t="shared" ca="1" si="1067"/>
        <v>-6.9446760912248004E-5</v>
      </c>
      <c r="HK452" s="223">
        <f t="shared" ca="1" si="1068"/>
        <v>3.3648527222839366E-4</v>
      </c>
      <c r="HL452" s="223">
        <f t="shared" ca="1" si="1069"/>
        <v>-3.4458597756780812E-4</v>
      </c>
      <c r="HM452" s="223">
        <f t="shared" ca="1" si="1070"/>
        <v>8.7515085913248227E-5</v>
      </c>
      <c r="HN452" s="223">
        <f t="shared" ca="1" si="1071"/>
        <v>2.3690188655539323E-4</v>
      </c>
      <c r="HO452" s="223">
        <f t="shared" ca="1" si="1072"/>
        <v>-3.7901413486729723E-4</v>
      </c>
      <c r="HP452" s="223">
        <f t="shared" ca="1" si="1073"/>
        <v>2.2946105153851492E-4</v>
      </c>
      <c r="HQ452" s="223">
        <f t="shared" ca="1" si="1074"/>
        <v>9.6670759438612536E-5</v>
      </c>
      <c r="HR452" s="223">
        <f t="shared" ca="1" si="1075"/>
        <v>-3.4841086172262333E-4</v>
      </c>
      <c r="HS452" s="223">
        <f t="shared" ca="1" si="1076"/>
        <v>3.3203597782773653E-4</v>
      </c>
      <c r="HT452" s="223">
        <f t="shared" ca="1" si="1077"/>
        <v>-6.0147183815277322E-5</v>
      </c>
      <c r="HU452" s="223">
        <f t="shared" ca="1" si="1078"/>
        <v>-2.5802708269250039E-4</v>
      </c>
      <c r="HV452" s="223">
        <f t="shared" ca="1" si="1079"/>
        <v>3.7764000881084642E-4</v>
      </c>
      <c r="HW452" s="223">
        <f t="shared" ca="1" si="1080"/>
        <v>-2.0664504388265357E-4</v>
      </c>
      <c r="HX452" s="223">
        <f t="shared" ca="1" si="1081"/>
        <v>-1.2337089074379188E-4</v>
      </c>
      <c r="HY452" s="223">
        <f t="shared" ca="1" si="1082"/>
        <v>3.5844838256994885E-4</v>
      </c>
      <c r="HZ452" s="223">
        <f t="shared" ca="1" si="1083"/>
        <v>-3.1768664635535007E-4</v>
      </c>
      <c r="IA452" s="223">
        <f t="shared" ca="1" si="1084"/>
        <v>3.2453338916901944E-5</v>
      </c>
      <c r="IB452" s="223">
        <f t="shared" ca="1" si="1085"/>
        <v>2.777540077123696E-4</v>
      </c>
      <c r="IC452" s="223">
        <f t="shared" ca="1" si="1086"/>
        <v>-3.7421941882693403E-4</v>
      </c>
      <c r="ID452" s="223">
        <f t="shared" ca="1" si="1087"/>
        <v>1.8270920882976053E-4</v>
      </c>
      <c r="IE452" s="223">
        <f t="shared" ca="1" si="1088"/>
        <v>-3.9759374151560468E-4</v>
      </c>
      <c r="IF452" s="223">
        <f t="shared" ca="1" si="1089"/>
        <v>-3.6654344057522148E-4</v>
      </c>
      <c r="IG452" s="223">
        <f t="shared" ca="1" si="1090"/>
        <v>3.0161574342116109E-4</v>
      </c>
      <c r="IH452" s="223">
        <f t="shared" ca="1" si="1091"/>
        <v>-4.5836265630935704E-6</v>
      </c>
      <c r="II452" s="223">
        <f t="shared" ca="1" si="1092"/>
        <v>-2.9597575969908172E-4</v>
      </c>
      <c r="IJ452" s="223">
        <f t="shared" ca="1" si="1093"/>
        <v>3.6877090138904135E-4</v>
      </c>
      <c r="IK452" s="223">
        <f t="shared" ca="1" si="1094"/>
        <v>-1.5778325674377713E-4</v>
      </c>
      <c r="IL452" s="223">
        <f t="shared" ca="1" si="1095"/>
        <v>-1.7462441336211219E-4</v>
      </c>
      <c r="IM452" s="223">
        <f t="shared" ca="1" si="1096"/>
        <v>3.7265216791773756E-4</v>
      </c>
      <c r="IN452" s="223">
        <f t="shared" ca="1" si="1097"/>
        <v>-2.8391035864058089E-4</v>
      </c>
      <c r="IO452" s="223">
        <f t="shared" ca="1" si="1098"/>
        <v>-2.3310924860219E-5</v>
      </c>
      <c r="IP452" s="223">
        <f t="shared" ca="1" si="1099"/>
        <v>3.1259359339989672E-4</v>
      </c>
      <c r="IQ452" s="223">
        <f t="shared" ca="1" si="1100"/>
        <v>-3.6132398248524202E-4</v>
      </c>
      <c r="IR452" s="223">
        <f t="shared" ca="1" si="1101"/>
        <v>1.3200226351874341E-4</v>
      </c>
      <c r="IS452" s="223">
        <f t="shared" ca="1" si="1102"/>
        <v>1.9890005739548426E-4</v>
      </c>
      <c r="IT452" s="223">
        <f t="shared" ca="1" si="1103"/>
        <v>-3.7674146087474005E-4</v>
      </c>
      <c r="IU452" s="223">
        <f t="shared" ca="1" si="1104"/>
        <v>2.6466643902781908E-4</v>
      </c>
      <c r="IV452" s="223">
        <f t="shared" ca="1" si="1105"/>
        <v>5.1079152361951685E-5</v>
      </c>
      <c r="IW452" s="223">
        <f t="shared" ca="1" si="1106"/>
        <v>-3.2751745533412592E-4</v>
      </c>
      <c r="IX452" s="223">
        <f t="shared" ca="1" si="1107"/>
        <v>3.5191901761431226E-4</v>
      </c>
      <c r="IY452" s="223">
        <f t="shared" ca="1" si="1108"/>
        <v>-1.0550593859072021E-4</v>
      </c>
      <c r="IZ452" s="223">
        <f t="shared" ca="1" si="1109"/>
        <v>-2.2209784478457187E-4</v>
      </c>
      <c r="JA452" s="223">
        <f t="shared" ca="1" si="1110"/>
        <v>3.7878915921340053E-4</v>
      </c>
      <c r="JB452" s="223">
        <f t="shared" ca="1" si="1111"/>
        <v>-2.4398826905054147E-4</v>
      </c>
    </row>
    <row r="453" spans="2:262">
      <c r="B453" s="230">
        <v>92</v>
      </c>
      <c r="C453" s="229">
        <f t="shared" si="1112"/>
        <v>1.7968750000000012E-3</v>
      </c>
      <c r="D453" s="226">
        <f t="shared" ca="1" si="855"/>
        <v>49.858157219696082</v>
      </c>
      <c r="E453" s="225">
        <f ca="1">CT361</f>
        <v>-0.14184278030392003</v>
      </c>
      <c r="F453" s="224">
        <v>92</v>
      </c>
      <c r="G453" s="223">
        <f t="shared" ca="1" si="856"/>
        <v>-5.8091542271973944E-5</v>
      </c>
      <c r="H453" s="223">
        <f t="shared" ca="1" si="857"/>
        <v>2.2142824255335337E-4</v>
      </c>
      <c r="I453" s="223">
        <f t="shared" ca="1" si="858"/>
        <v>-2.2285363772803831E-4</v>
      </c>
      <c r="J453" s="223">
        <f t="shared" ca="1" si="859"/>
        <v>6.1325459698857498E-5</v>
      </c>
      <c r="K453" s="223">
        <f t="shared" ca="1" si="860"/>
        <v>1.4504471816563134E-4</v>
      </c>
      <c r="L453" s="223">
        <f t="shared" ca="1" si="861"/>
        <v>-2.4535624991422784E-4</v>
      </c>
      <c r="M453" s="223">
        <f t="shared" ca="1" si="862"/>
        <v>1.6625999618069504E-4</v>
      </c>
      <c r="N453" s="223">
        <f t="shared" ca="1" si="863"/>
        <v>3.4407799910015407E-5</v>
      </c>
      <c r="O453" s="223">
        <f t="shared" ca="1" si="864"/>
        <v>-2.0991615055221554E-4</v>
      </c>
      <c r="P453" s="223">
        <f t="shared" ca="1" si="865"/>
        <v>2.3193099238560494E-4</v>
      </c>
      <c r="Q453" s="223">
        <f t="shared" ca="1" si="866"/>
        <v>-8.4354777365458949E-5</v>
      </c>
      <c r="R453" s="223">
        <f t="shared" ca="1" si="867"/>
        <v>-1.2490278389007094E-4</v>
      </c>
      <c r="S453" s="223">
        <f t="shared" ca="1" si="868"/>
        <v>2.4282975191186802E-4</v>
      </c>
      <c r="T453" s="223">
        <f t="shared" ca="1" si="869"/>
        <v>-1.8319634372595528E-4</v>
      </c>
      <c r="U453" s="223">
        <f t="shared" ca="1" si="870"/>
        <v>-1.0392691625707461E-5</v>
      </c>
      <c r="V453" s="223">
        <f t="shared" ca="1" si="871"/>
        <v>1.9638245126941926E-4</v>
      </c>
      <c r="W453" s="223">
        <f t="shared" ca="1" si="872"/>
        <v>-2.3877472480012137E-4</v>
      </c>
      <c r="X453" s="223">
        <f t="shared" ca="1" si="873"/>
        <v>1.0657171241301949E-4</v>
      </c>
      <c r="Y453" s="223">
        <f t="shared" ca="1" si="874"/>
        <v>1.0355796752684247E-4</v>
      </c>
      <c r="Z453" s="223">
        <f t="shared" ca="1" si="875"/>
        <v>-2.3796467065435189E-4</v>
      </c>
      <c r="AA453" s="223">
        <f t="shared" ca="1" si="876"/>
        <v>1.983684103358262E-4</v>
      </c>
      <c r="AB453" s="223">
        <f t="shared" ca="1" si="877"/>
        <v>-1.3722503960180067E-5</v>
      </c>
      <c r="AC453" s="223">
        <f t="shared" ca="1" si="878"/>
        <v>-1.8095748162733056E-4</v>
      </c>
      <c r="AD453" s="223">
        <f t="shared" ca="1" si="879"/>
        <v>2.4331892608727047E-4</v>
      </c>
      <c r="AE453" s="223">
        <f t="shared" ca="1" si="880"/>
        <v>-1.2776230361201865E-4</v>
      </c>
      <c r="AF453" s="223">
        <f t="shared" ca="1" si="881"/>
        <v>-8.1215831325787019E-5</v>
      </c>
      <c r="AG453" s="223">
        <f t="shared" ca="1" si="882"/>
        <v>2.3080785953371303E-4</v>
      </c>
      <c r="AH453" s="223">
        <f t="shared" ca="1" si="883"/>
        <v>-2.1163008071495954E-4</v>
      </c>
      <c r="AI453" s="223">
        <f t="shared" ca="1" si="884"/>
        <v>3.7705544331447327E-5</v>
      </c>
      <c r="AJ453" s="223">
        <f t="shared" ca="1" si="885"/>
        <v>1.637897925157502E-4</v>
      </c>
      <c r="AK453" s="223">
        <f t="shared" ca="1" si="886"/>
        <v>-2.455198331045441E-4</v>
      </c>
      <c r="AL453" s="223">
        <f t="shared" ca="1" si="887"/>
        <v>1.4772247398525456E-4</v>
      </c>
      <c r="AM453" s="223">
        <f t="shared" ca="1" si="888"/>
        <v>5.8091542271976424E-5</v>
      </c>
      <c r="AN453" s="223">
        <f t="shared" ca="1" si="889"/>
        <v>-2.214282425533534E-4</v>
      </c>
      <c r="AO453" s="223">
        <f t="shared" ca="1" si="890"/>
        <v>2.2285363772803782E-4</v>
      </c>
      <c r="AP453" s="223">
        <f t="shared" ca="1" si="891"/>
        <v>-6.1325459698855547E-5</v>
      </c>
      <c r="AQ453" s="223">
        <f t="shared" ca="1" si="892"/>
        <v>-1.4504471816563369E-4</v>
      </c>
      <c r="AR453" s="223">
        <f t="shared" ca="1" si="893"/>
        <v>2.4535624991422784E-4</v>
      </c>
      <c r="AS453" s="223">
        <f t="shared" ca="1" si="894"/>
        <v>-1.6625999618069391E-4</v>
      </c>
      <c r="AT453" s="223">
        <f t="shared" ca="1" si="895"/>
        <v>-3.4407799910017819E-5</v>
      </c>
      <c r="AU453" s="223">
        <f t="shared" ca="1" si="896"/>
        <v>2.0991615055221543E-4</v>
      </c>
      <c r="AV453" s="223">
        <f t="shared" ca="1" si="897"/>
        <v>-2.3193099238560472E-4</v>
      </c>
      <c r="AW453" s="223">
        <f t="shared" ca="1" si="898"/>
        <v>8.4354777365457486E-5</v>
      </c>
      <c r="AX453" s="223">
        <f t="shared" ca="1" si="899"/>
        <v>1.2490278389007381E-4</v>
      </c>
      <c r="AY453" s="223">
        <f t="shared" ca="1" si="900"/>
        <v>-2.4282975191186813E-4</v>
      </c>
      <c r="AZ453" s="223">
        <f t="shared" ca="1" si="901"/>
        <v>1.8319634372595419E-4</v>
      </c>
      <c r="BA453" s="223">
        <f t="shared" ca="1" si="902"/>
        <v>1.039269162570902E-5</v>
      </c>
      <c r="BB453" s="223">
        <f t="shared" ca="1" si="903"/>
        <v>-1.9638245126941915E-4</v>
      </c>
      <c r="BC453" s="223">
        <f t="shared" ca="1" si="904"/>
        <v>2.3877472480012099E-4</v>
      </c>
      <c r="BD453" s="223">
        <f t="shared" ca="1" si="905"/>
        <v>-1.0657171241301811E-4</v>
      </c>
      <c r="BE453" s="223">
        <f t="shared" ca="1" si="906"/>
        <v>-1.0355796752684549E-4</v>
      </c>
      <c r="BF453" s="223">
        <f t="shared" ca="1" si="907"/>
        <v>2.3796467065435189E-4</v>
      </c>
      <c r="BG453" s="223">
        <f t="shared" ca="1" si="908"/>
        <v>-1.9836841033582525E-4</v>
      </c>
      <c r="BH453" s="223">
        <f t="shared" ca="1" si="909"/>
        <v>1.3722503960178508E-5</v>
      </c>
      <c r="BI453" s="223">
        <f t="shared" ca="1" si="910"/>
        <v>1.8095748162733281E-4</v>
      </c>
      <c r="BJ453" s="223">
        <f t="shared" ca="1" si="911"/>
        <v>-2.4331892608727023E-4</v>
      </c>
      <c r="BK453" s="223">
        <f t="shared" ca="1" si="912"/>
        <v>1.2776230361202033E-4</v>
      </c>
      <c r="BL453" s="223">
        <f t="shared" ca="1" si="913"/>
        <v>8.121583132579015E-5</v>
      </c>
      <c r="BM453" s="223">
        <f t="shared" ca="1" si="914"/>
        <v>-2.3080785953371298E-4</v>
      </c>
      <c r="BN453" s="223">
        <f t="shared" ca="1" si="915"/>
        <v>2.1163008071495699E-4</v>
      </c>
      <c r="BO453" s="223">
        <f t="shared" ca="1" si="916"/>
        <v>-3.7705544331445795E-5</v>
      </c>
      <c r="BP453" s="223">
        <f t="shared" ca="1" si="917"/>
        <v>-1.6378979251574876E-4</v>
      </c>
      <c r="BQ453" s="223">
        <f t="shared" ca="1" si="918"/>
        <v>2.4551983310454393E-4</v>
      </c>
      <c r="BR453" s="223">
        <f t="shared" ca="1" si="919"/>
        <v>-1.4772247398525332E-4</v>
      </c>
      <c r="BS453" s="223">
        <f t="shared" ca="1" si="920"/>
        <v>-5.8091542271974567E-5</v>
      </c>
      <c r="BT453" s="223">
        <f t="shared" ca="1" si="921"/>
        <v>2.214282425533556E-4</v>
      </c>
      <c r="BU453" s="223">
        <f t="shared" ca="1" si="922"/>
        <v>-2.2285363772803714E-4</v>
      </c>
      <c r="BV453" s="223">
        <f t="shared" ca="1" si="923"/>
        <v>6.1325459698857417E-5</v>
      </c>
      <c r="BW453" s="223">
        <f t="shared" ca="1" si="924"/>
        <v>1.4504471816563494E-4</v>
      </c>
      <c r="BX453" s="223">
        <f t="shared" ca="1" si="925"/>
        <v>-2.4535624991422794E-4</v>
      </c>
      <c r="BY453" s="223">
        <f t="shared" ca="1" si="926"/>
        <v>1.6625999618069019E-4</v>
      </c>
      <c r="BZ453" s="223">
        <f t="shared" ca="1" si="927"/>
        <v>3.4407799910019351E-5</v>
      </c>
      <c r="CA453" s="223">
        <f t="shared" ca="1" si="928"/>
        <v>-2.0991615055221627E-4</v>
      </c>
      <c r="CB453" s="223">
        <f t="shared" ca="1" si="929"/>
        <v>2.3193099238560304E-4</v>
      </c>
      <c r="CC453" s="223">
        <f t="shared" ca="1" si="930"/>
        <v>-8.4354777365456022E-5</v>
      </c>
      <c r="CD453" s="223">
        <f t="shared" ca="1" si="931"/>
        <v>-1.2490278389007213E-4</v>
      </c>
      <c r="CE453" s="223">
        <f t="shared" ca="1" si="932"/>
        <v>2.4282975191186888E-4</v>
      </c>
      <c r="CF453" s="223">
        <f t="shared" ca="1" si="933"/>
        <v>-1.8319634372595316E-4</v>
      </c>
      <c r="CG453" s="223">
        <f t="shared" ca="1" si="934"/>
        <v>-1.0392691625707096E-5</v>
      </c>
      <c r="CH453" s="223">
        <f t="shared" ca="1" si="935"/>
        <v>1.9638245126942221E-4</v>
      </c>
      <c r="CI453" s="223">
        <f t="shared" ca="1" si="936"/>
        <v>-2.3877472480012061E-4</v>
      </c>
      <c r="CJ453" s="223">
        <f t="shared" ca="1" si="937"/>
        <v>1.0657171241301983E-4</v>
      </c>
      <c r="CK453" s="223">
        <f t="shared" ca="1" si="938"/>
        <v>1.0355796752684691E-4</v>
      </c>
      <c r="CL453" s="223">
        <f t="shared" ca="1" si="939"/>
        <v>-2.3796467065435227E-4</v>
      </c>
      <c r="CM453" s="223">
        <f t="shared" ca="1" si="940"/>
        <v>1.9836841033582227E-4</v>
      </c>
      <c r="CN453" s="223">
        <f t="shared" ca="1" si="941"/>
        <v>-1.3722503960176923E-5</v>
      </c>
      <c r="CO453" s="223">
        <f t="shared" ca="1" si="942"/>
        <v>-1.809574816273315E-4</v>
      </c>
      <c r="CP453" s="223">
        <f t="shared" ca="1" si="943"/>
        <v>2.433189260872695E-4</v>
      </c>
      <c r="CQ453" s="223">
        <f t="shared" ca="1" si="944"/>
        <v>-1.27762303612016E-4</v>
      </c>
      <c r="CR453" s="223">
        <f t="shared" ca="1" si="945"/>
        <v>-8.121583132578832E-5</v>
      </c>
      <c r="CS453" s="223">
        <f t="shared" ca="1" si="946"/>
        <v>2.3080785953371469E-4</v>
      </c>
      <c r="CT453" s="223">
        <f t="shared" ca="1" si="947"/>
        <v>-2.1163008071495797E-4</v>
      </c>
      <c r="CU453" s="223">
        <f t="shared" ca="1" si="948"/>
        <v>3.7705544331447693E-5</v>
      </c>
      <c r="CV453" s="223">
        <f t="shared" ca="1" si="949"/>
        <v>1.6378979251575253E-4</v>
      </c>
      <c r="CW453" s="223">
        <f t="shared" ca="1" si="950"/>
        <v>-2.4551983310454393E-4</v>
      </c>
      <c r="CX453" s="223">
        <f t="shared" ca="1" si="951"/>
        <v>1.4772247398525483E-4</v>
      </c>
      <c r="CY453" s="223">
        <f t="shared" ca="1" si="952"/>
        <v>5.8091542271979487E-5</v>
      </c>
      <c r="CZ453" s="223">
        <f t="shared" ca="1" si="953"/>
        <v>-2.2142824255335476E-4</v>
      </c>
      <c r="DA453" s="223">
        <f t="shared" ca="1" si="954"/>
        <v>2.2285363772803503E-4</v>
      </c>
      <c r="DB453" s="223">
        <f t="shared" ca="1" si="955"/>
        <v>-6.1325459698852511E-5</v>
      </c>
      <c r="DC453" s="223">
        <f t="shared" ca="1" si="956"/>
        <v>-1.450447181656334E-4</v>
      </c>
      <c r="DD453" s="223">
        <f t="shared" ca="1" si="957"/>
        <v>2.4535624991422827E-4</v>
      </c>
      <c r="DE453" s="223">
        <f t="shared" ca="1" si="958"/>
        <v>-1.662599961806916E-4</v>
      </c>
      <c r="DF453" s="223">
        <f t="shared" ca="1" si="959"/>
        <v>-3.4407799910017467E-5</v>
      </c>
      <c r="DG453" s="223">
        <f t="shared" ca="1" si="960"/>
        <v>2.0991615055221887E-4</v>
      </c>
      <c r="DH453" s="223">
        <f t="shared" ca="1" si="961"/>
        <v>-2.3193099238560364E-4</v>
      </c>
      <c r="DI453" s="223">
        <f t="shared" ca="1" si="962"/>
        <v>8.4354777365457811E-5</v>
      </c>
      <c r="DJ453" s="223">
        <f t="shared" ca="1" si="963"/>
        <v>1.249027838900765E-4</v>
      </c>
      <c r="DK453" s="223">
        <f t="shared" ca="1" si="964"/>
        <v>-2.4282975191186856E-4</v>
      </c>
      <c r="DL453" s="223">
        <f t="shared" ca="1" si="965"/>
        <v>1.831963437259498E-4</v>
      </c>
      <c r="DM453" s="223">
        <f t="shared" ca="1" si="966"/>
        <v>1.0392691625712151E-5</v>
      </c>
      <c r="DN453" s="223">
        <f t="shared" ca="1" si="967"/>
        <v>-1.9638245126942105E-4</v>
      </c>
      <c r="DO453" s="223">
        <f t="shared" ca="1" si="968"/>
        <v>2.3877472480011942E-4</v>
      </c>
      <c r="DP453" s="223">
        <f t="shared" ca="1" si="969"/>
        <v>-1.0657171241302158E-4</v>
      </c>
      <c r="DQ453" s="223">
        <f t="shared" ca="1" si="970"/>
        <v>-1.0355796752685149E-4</v>
      </c>
      <c r="DR453" s="223">
        <f t="shared" ca="1" si="971"/>
        <v>2.3796467065435352E-4</v>
      </c>
      <c r="DS453" s="223">
        <f t="shared" ca="1" si="972"/>
        <v>-1.9836841033582341E-4</v>
      </c>
      <c r="DT453" s="223">
        <f t="shared" ca="1" si="973"/>
        <v>1.3722503960178861E-5</v>
      </c>
      <c r="DU453" s="223">
        <f t="shared" ca="1" si="974"/>
        <v>1.8095748162733018E-4</v>
      </c>
      <c r="DV453" s="223">
        <f t="shared" ca="1" si="975"/>
        <v>-2.4331892608726879E-4</v>
      </c>
      <c r="DW453" s="223">
        <f t="shared" ca="1" si="976"/>
        <v>1.2776230361201166E-4</v>
      </c>
      <c r="DX453" s="223">
        <f t="shared" ca="1" si="977"/>
        <v>8.1215831325793104E-5</v>
      </c>
      <c r="DY453" s="223">
        <f t="shared" ca="1" si="978"/>
        <v>-2.3080785953371403E-4</v>
      </c>
      <c r="DZ453" s="223">
        <f t="shared" ca="1" si="979"/>
        <v>2.1163008071495895E-4</v>
      </c>
      <c r="EA453" s="223">
        <f t="shared" ca="1" si="980"/>
        <v>-3.770554433144959E-5</v>
      </c>
      <c r="EB453" s="223">
        <f t="shared" ca="1" si="981"/>
        <v>-1.6378979251575629E-4</v>
      </c>
      <c r="EC453" s="223">
        <f t="shared" ca="1" si="982"/>
        <v>2.4551983310454377E-4</v>
      </c>
      <c r="ED453" s="223">
        <f t="shared" ca="1" si="983"/>
        <v>-1.4772247398525079E-4</v>
      </c>
      <c r="EE453" s="223">
        <f t="shared" ca="1" si="984"/>
        <v>-5.8091542271977589E-5</v>
      </c>
      <c r="EF453" s="223">
        <f t="shared" ca="1" si="985"/>
        <v>2.2142824255335392E-4</v>
      </c>
      <c r="EG453" s="223">
        <f t="shared" ca="1" si="986"/>
        <v>-2.2285363772803289E-4</v>
      </c>
      <c r="EH453" s="223">
        <f t="shared" ca="1" si="987"/>
        <v>6.1325459698847618E-5</v>
      </c>
      <c r="EI453" s="223">
        <f t="shared" ca="1" si="988"/>
        <v>1.4504471816563746E-4</v>
      </c>
      <c r="EJ453" s="223">
        <f t="shared" ca="1" si="989"/>
        <v>-2.4535624991422816E-4</v>
      </c>
      <c r="EK453" s="223">
        <f t="shared" ca="1" si="990"/>
        <v>1.6625999618069301E-4</v>
      </c>
      <c r="EL453" s="223">
        <f t="shared" ca="1" si="991"/>
        <v>3.4407799910015542E-5</v>
      </c>
      <c r="EM453" s="223">
        <f t="shared" ca="1" si="992"/>
        <v>-2.099161505522215E-4</v>
      </c>
      <c r="EN453" s="223">
        <f t="shared" ca="1" si="993"/>
        <v>2.3193099238560195E-4</v>
      </c>
      <c r="EO453" s="223">
        <f t="shared" ca="1" si="994"/>
        <v>-8.4354777365453068E-5</v>
      </c>
      <c r="EP453" s="223">
        <f t="shared" ca="1" si="995"/>
        <v>-1.2490278389007484E-4</v>
      </c>
      <c r="EQ453" s="223">
        <f t="shared" ca="1" si="996"/>
        <v>2.4282975191186831E-4</v>
      </c>
      <c r="ER453" s="223">
        <f t="shared" ca="1" si="997"/>
        <v>-1.8319634372594644E-4</v>
      </c>
      <c r="ES453" s="223">
        <f t="shared" ca="1" si="998"/>
        <v>-1.0392691625717206E-5</v>
      </c>
      <c r="ET453" s="223">
        <f t="shared" ca="1" si="999"/>
        <v>1.9638245126942408E-4</v>
      </c>
      <c r="EU453" s="223">
        <f t="shared" ca="1" si="1000"/>
        <v>-2.3877472480011988E-4</v>
      </c>
      <c r="EV453" s="223">
        <f t="shared" ca="1" si="1001"/>
        <v>1.0657171241301703E-4</v>
      </c>
      <c r="EW453" s="223">
        <f t="shared" ca="1" si="1002"/>
        <v>1.0355796752684342E-4</v>
      </c>
      <c r="EX453" s="223">
        <f t="shared" ca="1" si="1003"/>
        <v>-2.3796467065435479E-4</v>
      </c>
      <c r="EY453" s="223">
        <f t="shared" ca="1" si="1004"/>
        <v>1.9836841033582043E-4</v>
      </c>
      <c r="EZ453" s="223">
        <f t="shared" ca="1" si="1005"/>
        <v>-1.3722503960173819E-5</v>
      </c>
      <c r="FA453" s="223">
        <f t="shared" ca="1" si="1006"/>
        <v>-1.8095748162733362E-4</v>
      </c>
      <c r="FB453" s="223">
        <f t="shared" ca="1" si="1007"/>
        <v>2.4331892608727007E-4</v>
      </c>
      <c r="FC453" s="223">
        <f t="shared" ca="1" si="1008"/>
        <v>-1.2776230361201927E-4</v>
      </c>
      <c r="FD453" s="223">
        <f t="shared" ca="1" si="1009"/>
        <v>-8.1215831325797875E-5</v>
      </c>
      <c r="FE453" s="223">
        <f t="shared" ca="1" si="1010"/>
        <v>2.308078595337158E-4</v>
      </c>
      <c r="FF453" s="223">
        <f t="shared" ca="1" si="1011"/>
        <v>-2.1163008071495637E-4</v>
      </c>
      <c r="FG453" s="223">
        <f t="shared" ca="1" si="1012"/>
        <v>3.7705544331444589E-5</v>
      </c>
      <c r="FH453" s="223">
        <f t="shared" ca="1" si="1013"/>
        <v>1.6378979251574965E-4</v>
      </c>
      <c r="FI453" s="223">
        <f t="shared" ca="1" si="1014"/>
        <v>-2.4551983310454355E-4</v>
      </c>
      <c r="FJ453" s="223">
        <f t="shared" ca="1" si="1015"/>
        <v>1.4772247398524676E-4</v>
      </c>
      <c r="FK453" s="223">
        <f t="shared" ca="1" si="1016"/>
        <v>5.8091542271982509E-5</v>
      </c>
      <c r="FL453" s="223">
        <f t="shared" ca="1" si="1017"/>
        <v>-2.2142824255335611E-4</v>
      </c>
      <c r="FM453" s="223">
        <f t="shared" ca="1" si="1018"/>
        <v>2.2285363772803665E-4</v>
      </c>
      <c r="FN453" s="223">
        <f t="shared" ca="1" si="1019"/>
        <v>-6.1325459698856251E-5</v>
      </c>
      <c r="FO453" s="223">
        <f t="shared" ca="1" si="1020"/>
        <v>-1.4504471816564158E-4</v>
      </c>
      <c r="FP453" s="223">
        <f t="shared" ca="1" si="1021"/>
        <v>2.4535624991422843E-4</v>
      </c>
      <c r="FQ453" s="223">
        <f t="shared" ca="1" si="1022"/>
        <v>-1.662599961806893E-4</v>
      </c>
      <c r="FR453" s="223">
        <f t="shared" ca="1" si="1023"/>
        <v>-3.440779991002057E-5</v>
      </c>
      <c r="FS453" s="223">
        <f t="shared" ca="1" si="1024"/>
        <v>2.0991615055221687E-4</v>
      </c>
      <c r="FT453" s="223">
        <f t="shared" ca="1" si="1025"/>
        <v>-2.3193099238560033E-4</v>
      </c>
      <c r="FU453" s="223">
        <f t="shared" ca="1" si="1026"/>
        <v>8.4354777365448324E-5</v>
      </c>
      <c r="FV453" s="223">
        <f t="shared" ca="1" si="1027"/>
        <v>1.2490278389007921E-4</v>
      </c>
      <c r="FW453" s="223">
        <f t="shared" ca="1" si="1028"/>
        <v>-2.4282975191186907E-4</v>
      </c>
      <c r="FX453" s="223">
        <f t="shared" ca="1" si="1029"/>
        <v>1.8319634372595238E-4</v>
      </c>
      <c r="FY453" s="223">
        <f t="shared" ca="1" si="1030"/>
        <v>1.0392691625708288E-5</v>
      </c>
      <c r="FZ453" s="223">
        <f t="shared" ca="1" si="1031"/>
        <v>-1.9638245126942712E-4</v>
      </c>
      <c r="GA453" s="223">
        <f t="shared" ca="1" si="1032"/>
        <v>2.3877472480011866E-4</v>
      </c>
      <c r="GB453" s="223">
        <f t="shared" ca="1" si="1033"/>
        <v>-1.0657171241301247E-4</v>
      </c>
      <c r="GC453" s="223">
        <f t="shared" ca="1" si="1034"/>
        <v>-1.0355796752684798E-4</v>
      </c>
      <c r="GD453" s="223">
        <f t="shared" ca="1" si="1035"/>
        <v>2.3796467065435254E-4</v>
      </c>
      <c r="GE453" s="223">
        <f t="shared" ca="1" si="1036"/>
        <v>-1.9836841033581744E-4</v>
      </c>
      <c r="GF453" s="223">
        <f t="shared" ca="1" si="1037"/>
        <v>1.372250396016875E-5</v>
      </c>
      <c r="GG453" s="223">
        <f t="shared" ca="1" si="1038"/>
        <v>1.8095748162733706E-4</v>
      </c>
      <c r="GH453" s="223">
        <f t="shared" ca="1" si="1039"/>
        <v>-2.4331892608726933E-4</v>
      </c>
      <c r="GI453" s="223">
        <f t="shared" ca="1" si="1040"/>
        <v>1.2776230361201497E-4</v>
      </c>
      <c r="GJ453" s="223">
        <f t="shared" ca="1" si="1041"/>
        <v>8.1215831325789459E-5</v>
      </c>
      <c r="GK453" s="223">
        <f t="shared" ca="1" si="1042"/>
        <v>-2.308078595337175E-4</v>
      </c>
      <c r="GL453" s="223">
        <f t="shared" ca="1" si="1043"/>
        <v>2.116300807149538E-4</v>
      </c>
      <c r="GM453" s="223">
        <f t="shared" ca="1" si="1044"/>
        <v>-3.7705544331439588E-5</v>
      </c>
      <c r="GN453" s="223">
        <f t="shared" ca="1" si="1045"/>
        <v>-1.6378979251575342E-4</v>
      </c>
      <c r="GO453" s="223">
        <f t="shared" ca="1" si="1046"/>
        <v>2.4551983310454393E-4</v>
      </c>
      <c r="GP453" s="223">
        <f t="shared" ca="1" si="1047"/>
        <v>-1.4772247398525388E-4</v>
      </c>
      <c r="GQ453" s="223">
        <f t="shared" ca="1" si="1048"/>
        <v>-5.8091542271987401E-5</v>
      </c>
      <c r="GR453" s="223">
        <f t="shared" ca="1" si="1049"/>
        <v>2.2142824255335831E-4</v>
      </c>
      <c r="GS453" s="223">
        <f t="shared" ca="1" si="1050"/>
        <v>-2.2285363772803451E-4</v>
      </c>
      <c r="GT453" s="223">
        <f t="shared" ca="1" si="1051"/>
        <v>6.1325459698851386E-5</v>
      </c>
      <c r="GU453" s="223">
        <f t="shared" ca="1" si="1052"/>
        <v>1.4504471816563437E-4</v>
      </c>
      <c r="GV453" s="223">
        <f t="shared" ca="1" si="1053"/>
        <v>-2.453562499142287E-4</v>
      </c>
      <c r="GW453" s="223">
        <f t="shared" ca="1" si="1054"/>
        <v>1.6625999618068558E-4</v>
      </c>
      <c r="GX453" s="223">
        <f t="shared" ca="1" si="1055"/>
        <v>3.4407799910025571E-5</v>
      </c>
      <c r="GY453" s="223">
        <f t="shared" ca="1" si="1056"/>
        <v>-2.0991615055221952E-4</v>
      </c>
      <c r="GZ453" s="223">
        <f t="shared" ca="1" si="1057"/>
        <v>2.3193099238560326E-4</v>
      </c>
      <c r="HA453" s="223">
        <f t="shared" ca="1" si="1058"/>
        <v>-8.43547773654567E-5</v>
      </c>
      <c r="HB453" s="223">
        <f t="shared" ca="1" si="1059"/>
        <v>-1.2490278389008352E-4</v>
      </c>
      <c r="HC453" s="223">
        <f t="shared" ca="1" si="1060"/>
        <v>2.4282975191186986E-4</v>
      </c>
      <c r="HD453" s="223">
        <f t="shared" ca="1" si="1061"/>
        <v>-1.8319634372594899E-4</v>
      </c>
      <c r="HE453" s="223">
        <f t="shared" ca="1" si="1062"/>
        <v>-1.0392691625713343E-5</v>
      </c>
      <c r="HF453" s="223">
        <f t="shared" ca="1" si="1063"/>
        <v>1.9638245126942178E-4</v>
      </c>
      <c r="HG453" s="223">
        <f t="shared" ca="1" si="1064"/>
        <v>-2.3877472480011747E-4</v>
      </c>
      <c r="HH453" s="223">
        <f t="shared" ca="1" si="1065"/>
        <v>1.0657171241300789E-4</v>
      </c>
      <c r="HI453" s="223">
        <f t="shared" ca="1" si="1066"/>
        <v>1.0355796752685257E-4</v>
      </c>
      <c r="HJ453" s="223">
        <f t="shared" ca="1" si="1067"/>
        <v>-2.3796467065435382E-4</v>
      </c>
      <c r="HK453" s="223">
        <f t="shared" ca="1" si="1068"/>
        <v>1.983684103358227E-4</v>
      </c>
      <c r="HL453" s="223">
        <f t="shared" ca="1" si="1069"/>
        <v>-1.3722503960177641E-5</v>
      </c>
      <c r="HM453" s="223">
        <f t="shared" ca="1" si="1070"/>
        <v>-1.8095748162734048E-4</v>
      </c>
      <c r="HN453" s="223">
        <f t="shared" ca="1" si="1071"/>
        <v>2.4331892608726863E-4</v>
      </c>
      <c r="HO453" s="223">
        <f t="shared" ca="1" si="1072"/>
        <v>-1.2776230361201063E-4</v>
      </c>
      <c r="HP453" s="223">
        <f t="shared" ca="1" si="1073"/>
        <v>-8.1215831325794202E-5</v>
      </c>
      <c r="HQ453" s="223">
        <f t="shared" ca="1" si="1074"/>
        <v>2.3080785953371447E-4</v>
      </c>
      <c r="HR453" s="223">
        <f t="shared" ca="1" si="1075"/>
        <v>-2.1163008071495122E-4</v>
      </c>
      <c r="HS453" s="223">
        <f t="shared" ca="1" si="1076"/>
        <v>3.7705544331434587E-5</v>
      </c>
      <c r="HT453" s="223">
        <f t="shared" ca="1" si="1077"/>
        <v>1.6378979251575719E-4</v>
      </c>
      <c r="HU453" s="223">
        <f t="shared" ca="1" si="1078"/>
        <v>-2.4551983310454372E-4</v>
      </c>
      <c r="HV453" s="223">
        <f t="shared" ca="1" si="1079"/>
        <v>1.4772247398524985E-4</v>
      </c>
      <c r="HW453" s="223">
        <f t="shared" ca="1" si="1080"/>
        <v>5.8091542271978769E-5</v>
      </c>
      <c r="HX453" s="223">
        <f t="shared" ca="1" si="1081"/>
        <v>-2.214282425533605E-4</v>
      </c>
      <c r="HY453" s="223">
        <f t="shared" ca="1" si="1082"/>
        <v>2.228536377280324E-4</v>
      </c>
      <c r="HZ453" s="223">
        <f t="shared" ca="1" si="1083"/>
        <v>-6.1325459698859992E-5</v>
      </c>
      <c r="IA453" s="223">
        <f t="shared" ca="1" si="1084"/>
        <v>-1.4504471816563846E-4</v>
      </c>
      <c r="IB453" s="223">
        <f t="shared" ca="1" si="1085"/>
        <v>2.4535624991422897E-4</v>
      </c>
      <c r="IC453" s="223">
        <f t="shared" ca="1" si="1086"/>
        <v>-1.6625999618069212E-4</v>
      </c>
      <c r="ID453" s="223">
        <f t="shared" ca="1" si="1087"/>
        <v>-3.4407799910030572E-5</v>
      </c>
      <c r="IE453" s="223">
        <f t="shared" ca="1" si="1088"/>
        <v>-1.3732635322581175E-4</v>
      </c>
      <c r="IF453" s="223">
        <f t="shared" ca="1" si="1089"/>
        <v>-2.3193099238560158E-4</v>
      </c>
      <c r="IG453" s="223">
        <f t="shared" ca="1" si="1090"/>
        <v>8.4354777365438824E-5</v>
      </c>
      <c r="IH453" s="223">
        <f t="shared" ca="1" si="1091"/>
        <v>1.2490278389007587E-4</v>
      </c>
      <c r="II453" s="223">
        <f t="shared" ca="1" si="1092"/>
        <v>-2.4282975191187065E-4</v>
      </c>
      <c r="IJ453" s="223">
        <f t="shared" ca="1" si="1093"/>
        <v>1.8319634372595495E-4</v>
      </c>
      <c r="IK453" s="223">
        <f t="shared" ca="1" si="1094"/>
        <v>1.0392691625718398E-5</v>
      </c>
      <c r="IL453" s="223">
        <f t="shared" ca="1" si="1095"/>
        <v>-1.9638245126943319E-4</v>
      </c>
      <c r="IM453" s="223">
        <f t="shared" ca="1" si="1096"/>
        <v>2.3877472480011961E-4</v>
      </c>
      <c r="IN453" s="223">
        <f t="shared" ca="1" si="1097"/>
        <v>-1.0657171241300334E-4</v>
      </c>
      <c r="IO453" s="223">
        <f t="shared" ca="1" si="1098"/>
        <v>-1.0355796752684452E-4</v>
      </c>
      <c r="IP453" s="223">
        <f t="shared" ca="1" si="1099"/>
        <v>2.3796467065435509E-4</v>
      </c>
      <c r="IQ453" s="223">
        <f t="shared" ca="1" si="1100"/>
        <v>-1.9836841033581148E-4</v>
      </c>
      <c r="IR453" s="223">
        <f t="shared" ca="1" si="1101"/>
        <v>1.3722503960172599E-5</v>
      </c>
      <c r="IS453" s="223">
        <f t="shared" ca="1" si="1102"/>
        <v>1.8095748162734389E-4</v>
      </c>
      <c r="IT453" s="223">
        <f t="shared" ca="1" si="1103"/>
        <v>-2.4331892608726988E-4</v>
      </c>
      <c r="IU453" s="223">
        <f t="shared" ca="1" si="1104"/>
        <v>1.2776230361200632E-4</v>
      </c>
      <c r="IV453" s="223">
        <f t="shared" ca="1" si="1105"/>
        <v>8.1215831325785826E-5</v>
      </c>
      <c r="IW453" s="223">
        <f t="shared" ca="1" si="1106"/>
        <v>-2.308078595337162E-4</v>
      </c>
      <c r="IX453" s="223">
        <f t="shared" ca="1" si="1107"/>
        <v>2.1163008071494865E-4</v>
      </c>
      <c r="IY453" s="223">
        <f t="shared" ca="1" si="1108"/>
        <v>-3.7705544331443383E-5</v>
      </c>
      <c r="IZ453" s="223">
        <f t="shared" ca="1" si="1109"/>
        <v>-1.6378979251576098E-4</v>
      </c>
      <c r="JA453" s="223">
        <f t="shared" ca="1" si="1110"/>
        <v>2.455198331045441E-4</v>
      </c>
      <c r="JB453" s="223">
        <f t="shared" ca="1" si="1111"/>
        <v>-1.4772247398524581E-4</v>
      </c>
    </row>
    <row r="454" spans="2:262">
      <c r="B454" s="230">
        <v>93</v>
      </c>
      <c r="C454" s="229">
        <f t="shared" si="1112"/>
        <v>1.8164062500000012E-3</v>
      </c>
      <c r="D454" s="226">
        <f t="shared" ca="1" si="855"/>
        <v>49.861215122109449</v>
      </c>
      <c r="E454" s="225">
        <f ca="1">CU361</f>
        <v>-0.13878487789055283</v>
      </c>
      <c r="F454" s="224">
        <v>93</v>
      </c>
      <c r="G454" s="223">
        <f t="shared" ca="1" si="856"/>
        <v>-2.9123426055246691E-5</v>
      </c>
      <c r="H454" s="223">
        <f t="shared" ca="1" si="857"/>
        <v>5.2915607526863524E-5</v>
      </c>
      <c r="I454" s="223">
        <f t="shared" ca="1" si="858"/>
        <v>-4.0002649554648703E-5</v>
      </c>
      <c r="J454" s="223">
        <f t="shared" ca="1" si="859"/>
        <v>-6.5831885627647146E-7</v>
      </c>
      <c r="K454" s="223">
        <f t="shared" ca="1" si="860"/>
        <v>4.086264155249707E-5</v>
      </c>
      <c r="L454" s="223">
        <f t="shared" ca="1" si="861"/>
        <v>-5.2722416650614801E-5</v>
      </c>
      <c r="M454" s="223">
        <f t="shared" ca="1" si="862"/>
        <v>2.8011059989654096E-5</v>
      </c>
      <c r="N454" s="223">
        <f t="shared" ca="1" si="863"/>
        <v>1.6130289275432479E-5</v>
      </c>
      <c r="O454" s="223">
        <f t="shared" ca="1" si="864"/>
        <v>-4.9082793797056246E-5</v>
      </c>
      <c r="P454" s="223">
        <f t="shared" ca="1" si="865"/>
        <v>4.7988806653641929E-5</v>
      </c>
      <c r="Q454" s="223">
        <f t="shared" ca="1" si="866"/>
        <v>-1.360717674678055E-5</v>
      </c>
      <c r="R454" s="223">
        <f t="shared" ca="1" si="867"/>
        <v>-3.0213130013103609E-5</v>
      </c>
      <c r="S454" s="223">
        <f t="shared" ca="1" si="868"/>
        <v>5.3075968797162382E-5</v>
      </c>
      <c r="T454" s="223">
        <f t="shared" ca="1" si="869"/>
        <v>-3.9122432850433416E-5</v>
      </c>
      <c r="U454" s="223">
        <f t="shared" ca="1" si="870"/>
        <v>-1.968547420790637E-6</v>
      </c>
      <c r="V454" s="223">
        <f t="shared" ca="1" si="871"/>
        <v>4.1694036281087839E-5</v>
      </c>
      <c r="W454" s="223">
        <f t="shared" ca="1" si="872"/>
        <v>-5.2498277003081373E-5</v>
      </c>
      <c r="X454" s="223">
        <f t="shared" ca="1" si="873"/>
        <v>2.6886861399467109E-5</v>
      </c>
      <c r="Y454" s="223">
        <f t="shared" ca="1" si="874"/>
        <v>1.7374741606292889E-5</v>
      </c>
      <c r="Z454" s="223">
        <f t="shared" ca="1" si="875"/>
        <v>-4.9584280140606586E-5</v>
      </c>
      <c r="AA454" s="223">
        <f t="shared" ca="1" si="876"/>
        <v>4.739946884421999E-5</v>
      </c>
      <c r="AB454" s="223">
        <f t="shared" ca="1" si="877"/>
        <v>-1.2335811498349571E-5</v>
      </c>
      <c r="AC454" s="223">
        <f t="shared" ca="1" si="878"/>
        <v>-3.1284634711182268E-5</v>
      </c>
      <c r="AD454" s="223">
        <f t="shared" ca="1" si="879"/>
        <v>5.3204359088496149E-5</v>
      </c>
      <c r="AE454" s="223">
        <f t="shared" ca="1" si="880"/>
        <v>-3.8218650255551152E-5</v>
      </c>
      <c r="AF454" s="223">
        <f t="shared" ca="1" si="881"/>
        <v>-3.2775902059473468E-6</v>
      </c>
      <c r="AG454" s="223">
        <f t="shared" ca="1" si="882"/>
        <v>4.2500316081263312E-5</v>
      </c>
      <c r="AH454" s="223">
        <f t="shared" ca="1" si="883"/>
        <v>-5.2242514356518293E-5</v>
      </c>
      <c r="AI454" s="223">
        <f t="shared" ca="1" si="884"/>
        <v>2.5746467169337998E-5</v>
      </c>
      <c r="AJ454" s="223">
        <f t="shared" ca="1" si="885"/>
        <v>1.8608728042493278E-5</v>
      </c>
      <c r="AK454" s="223">
        <f t="shared" ca="1" si="886"/>
        <v>-5.0055898767875961E-5</v>
      </c>
      <c r="AL454" s="223">
        <f t="shared" ca="1" si="887"/>
        <v>4.6781579367146582E-5</v>
      </c>
      <c r="AM454" s="223">
        <f t="shared" ca="1" si="888"/>
        <v>-1.1057015618337682E-5</v>
      </c>
      <c r="AN454" s="223">
        <f t="shared" ca="1" si="889"/>
        <v>-3.2337294715118736E-5</v>
      </c>
      <c r="AO454" s="223">
        <f t="shared" ca="1" si="890"/>
        <v>5.3300701063354099E-5</v>
      </c>
      <c r="AP454" s="223">
        <f t="shared" ca="1" si="891"/>
        <v>-3.7291846174841905E-5</v>
      </c>
      <c r="AQ454" s="223">
        <f t="shared" ca="1" si="892"/>
        <v>-4.5846586933213604E-6</v>
      </c>
      <c r="AR454" s="223">
        <f t="shared" ca="1" si="893"/>
        <v>4.3280995280220374E-5</v>
      </c>
      <c r="AS454" s="223">
        <f t="shared" ca="1" si="894"/>
        <v>-5.1955282772780356E-5</v>
      </c>
      <c r="AT454" s="223">
        <f t="shared" ca="1" si="895"/>
        <v>2.4590564230108158E-5</v>
      </c>
      <c r="AU454" s="223">
        <f t="shared" ca="1" si="896"/>
        <v>1.9831505276746028E-5</v>
      </c>
      <c r="AV454" s="223">
        <f t="shared" ca="1" si="897"/>
        <v>-5.0497365593438167E-5</v>
      </c>
      <c r="AW454" s="223">
        <f t="shared" ca="1" si="898"/>
        <v>4.613551041593832E-5</v>
      </c>
      <c r="AX454" s="223">
        <f t="shared" ca="1" si="899"/>
        <v>-9.7715594055657509E-6</v>
      </c>
      <c r="AY454" s="223">
        <f t="shared" ca="1" si="900"/>
        <v>-3.3370475941888149E-5</v>
      </c>
      <c r="AZ454" s="223">
        <f t="shared" ca="1" si="901"/>
        <v>5.3364936688933062E-5</v>
      </c>
      <c r="BA454" s="223">
        <f t="shared" ca="1" si="902"/>
        <v>-3.6342578880429145E-5</v>
      </c>
      <c r="BB454" s="223">
        <f t="shared" ca="1" si="903"/>
        <v>-5.8889655537295662E-6</v>
      </c>
      <c r="BC454" s="223">
        <f t="shared" ca="1" si="904"/>
        <v>4.4035603626001506E-5</v>
      </c>
      <c r="BD454" s="223">
        <f t="shared" ca="1" si="905"/>
        <v>-5.1636755269433175E-5</v>
      </c>
      <c r="BE454" s="223">
        <f t="shared" ca="1" si="906"/>
        <v>2.3419848854486519E-5</v>
      </c>
      <c r="BF454" s="223">
        <f t="shared" ca="1" si="907"/>
        <v>2.1042336753767801E-5</v>
      </c>
      <c r="BG454" s="223">
        <f t="shared" ca="1" si="908"/>
        <v>-5.0908414694184998E-5</v>
      </c>
      <c r="BH454" s="223">
        <f t="shared" ca="1" si="909"/>
        <v>4.5461651158373346E-5</v>
      </c>
      <c r="BI454" s="223">
        <f t="shared" ca="1" si="910"/>
        <v>-8.4802171707900454E-6</v>
      </c>
      <c r="BJ454" s="223">
        <f t="shared" ca="1" si="911"/>
        <v>-3.4383556041752633E-5</v>
      </c>
      <c r="BK454" s="223">
        <f t="shared" ca="1" si="912"/>
        <v>5.3397027272094099E-5</v>
      </c>
      <c r="BL454" s="223">
        <f t="shared" ca="1" si="913"/>
        <v>-3.5371420175435925E-5</v>
      </c>
      <c r="BM454" s="223">
        <f t="shared" ca="1" si="914"/>
        <v>-7.1897251214900644E-6</v>
      </c>
      <c r="BN454" s="223">
        <f t="shared" ca="1" si="915"/>
        <v>4.4763686570755616E-5</v>
      </c>
      <c r="BO454" s="223">
        <f t="shared" ca="1" si="916"/>
        <v>-5.1287123715534316E-5</v>
      </c>
      <c r="BP454" s="223">
        <f t="shared" ca="1" si="917"/>
        <v>2.2235026237639485E-5</v>
      </c>
      <c r="BQ454" s="223">
        <f t="shared" ca="1" si="918"/>
        <v>2.2240493113952758E-5</v>
      </c>
      <c r="BR454" s="223">
        <f t="shared" ca="1" si="919"/>
        <v>-5.1288798469508273E-5</v>
      </c>
      <c r="BS454" s="223">
        <f t="shared" ca="1" si="920"/>
        <v>4.4760407502071175E-5</v>
      </c>
      <c r="BT454" s="223">
        <f t="shared" ca="1" si="921"/>
        <v>-7.1837667702863997E-6</v>
      </c>
      <c r="BU454" s="223">
        <f t="shared" ca="1" si="922"/>
        <v>-3.537592477314152E-5</v>
      </c>
      <c r="BV454" s="223">
        <f t="shared" ca="1" si="923"/>
        <v>5.3396953482669889E-5</v>
      </c>
      <c r="BW454" s="223">
        <f t="shared" ca="1" si="924"/>
        <v>-3.4378955049550473E-5</v>
      </c>
      <c r="BX454" s="223">
        <f t="shared" ca="1" si="925"/>
        <v>-8.4861538676800089E-6</v>
      </c>
      <c r="BY454" s="223">
        <f t="shared" ca="1" si="926"/>
        <v>4.5464805544541936E-5</v>
      </c>
      <c r="BZ454" s="223">
        <f t="shared" ca="1" si="927"/>
        <v>-5.0906598716058058E-5</v>
      </c>
      <c r="CA454" s="223">
        <f t="shared" ca="1" si="928"/>
        <v>2.1036810072407381E-5</v>
      </c>
      <c r="CB454" s="223">
        <f t="shared" ca="1" si="929"/>
        <v>2.3425252632712147E-5</v>
      </c>
      <c r="CC454" s="223">
        <f t="shared" ca="1" si="930"/>
        <v>-5.1638287790445015E-5</v>
      </c>
      <c r="CD454" s="223">
        <f t="shared" ca="1" si="931"/>
        <v>4.4032201849989632E-5</v>
      </c>
      <c r="CE454" s="223">
        <f t="shared" ca="1" si="932"/>
        <v>-5.8829891372994254E-6</v>
      </c>
      <c r="CF454" s="223">
        <f t="shared" ca="1" si="933"/>
        <v>-3.6346984370237545E-5</v>
      </c>
      <c r="CG454" s="223">
        <f t="shared" ca="1" si="934"/>
        <v>5.3364715365108424E-5</v>
      </c>
      <c r="CH454" s="223">
        <f t="shared" ca="1" si="935"/>
        <v>-3.336578132665625E-5</v>
      </c>
      <c r="CI454" s="223">
        <f t="shared" ca="1" si="936"/>
        <v>-9.7774708720962985E-6</v>
      </c>
      <c r="CJ454" s="223">
        <f t="shared" ca="1" si="937"/>
        <v>4.6138538219505989E-5</v>
      </c>
      <c r="CK454" s="223">
        <f t="shared" ca="1" si="938"/>
        <v>-5.0495409485036018E-5</v>
      </c>
      <c r="CL454" s="223">
        <f t="shared" ca="1" si="939"/>
        <v>1.9825922119406044E-5</v>
      </c>
      <c r="CM454" s="223">
        <f t="shared" ca="1" si="940"/>
        <v>2.4595901655210839E-5</v>
      </c>
      <c r="CN454" s="223">
        <f t="shared" ca="1" si="941"/>
        <v>-5.1956672137697118E-5</v>
      </c>
      <c r="CO454" s="223">
        <f t="shared" ca="1" si="942"/>
        <v>4.3277472845982854E-5</v>
      </c>
      <c r="CP454" s="223">
        <f t="shared" ca="1" si="943"/>
        <v>-4.5786678116337671E-6</v>
      </c>
      <c r="CQ454" s="223">
        <f t="shared" ca="1" si="944"/>
        <v>-3.7296149903051313E-5</v>
      </c>
      <c r="CR454" s="223">
        <f t="shared" ca="1" si="945"/>
        <v>5.3300332338446179E-5</v>
      </c>
      <c r="CS454" s="223">
        <f t="shared" ca="1" si="946"/>
        <v>-3.2332509304716586E-5</v>
      </c>
      <c r="CT454" s="223">
        <f t="shared" ca="1" si="947"/>
        <v>-1.1062898293663912E-5</v>
      </c>
      <c r="CU454" s="223">
        <f t="shared" ca="1" si="948"/>
        <v>4.6784478764278451E-5</v>
      </c>
      <c r="CV454" s="223">
        <f t="shared" ca="1" si="949"/>
        <v>-5.0053803707484669E-5</v>
      </c>
      <c r="CW454" s="223">
        <f t="shared" ca="1" si="950"/>
        <v>1.860309177225754E-5</v>
      </c>
      <c r="CX454" s="223">
        <f t="shared" ca="1" si="951"/>
        <v>2.5751735026253775E-5</v>
      </c>
      <c r="CY454" s="223">
        <f t="shared" ca="1" si="952"/>
        <v>-5.2243759728438222E-5</v>
      </c>
      <c r="CZ454" s="223">
        <f t="shared" ca="1" si="953"/>
        <v>4.2496675110583486E-5</v>
      </c>
      <c r="DA454" s="223">
        <f t="shared" ca="1" si="954"/>
        <v>-3.271588467687307E-6</v>
      </c>
      <c r="DB454" s="223">
        <f t="shared" ca="1" si="955"/>
        <v>-3.8222849629755271E-5</v>
      </c>
      <c r="DC454" s="223">
        <f t="shared" ca="1" si="956"/>
        <v>5.3203843184611147E-5</v>
      </c>
      <c r="DD454" s="223">
        <f t="shared" ca="1" si="957"/>
        <v>-3.1279761388163356E-5</v>
      </c>
      <c r="DE454" s="223">
        <f t="shared" ca="1" si="958"/>
        <v>-1.234166183896635E-5</v>
      </c>
      <c r="DF454" s="223">
        <f t="shared" ca="1" si="959"/>
        <v>4.7402238088426901E-5</v>
      </c>
      <c r="DG454" s="223">
        <f t="shared" ca="1" si="960"/>
        <v>-4.9582047390212733E-5</v>
      </c>
      <c r="DH454" s="223">
        <f t="shared" ca="1" si="961"/>
        <v>1.7369055618241257E-5</v>
      </c>
      <c r="DI454" s="223">
        <f t="shared" ca="1" si="962"/>
        <v>2.6892056515034957E-5</v>
      </c>
      <c r="DJ454" s="223">
        <f t="shared" ca="1" si="963"/>
        <v>-5.2499377631839224E-5</v>
      </c>
      <c r="DK454" s="223">
        <f t="shared" ca="1" si="964"/>
        <v>4.1690278967149595E-5</v>
      </c>
      <c r="DL454" s="223">
        <f t="shared" ca="1" si="965"/>
        <v>-1.9625384411789699E-6</v>
      </c>
      <c r="DM454" s="223">
        <f t="shared" ca="1" si="966"/>
        <v>-3.9126525341087727E-5</v>
      </c>
      <c r="DN454" s="223">
        <f t="shared" ca="1" si="967"/>
        <v>5.3075306025061394E-5</v>
      </c>
      <c r="DO454" s="223">
        <f t="shared" ca="1" si="968"/>
        <v>-3.0208171712974277E-5</v>
      </c>
      <c r="DP454" s="223">
        <f t="shared" ca="1" si="969"/>
        <v>-1.3612991228661457E-5</v>
      </c>
      <c r="DQ454" s="223">
        <f t="shared" ca="1" si="970"/>
        <v>4.7991444076835419E-5</v>
      </c>
      <c r="DR454" s="223">
        <f t="shared" ca="1" si="971"/>
        <v>-4.9080424701585123E-5</v>
      </c>
      <c r="DS454" s="223">
        <f t="shared" ca="1" si="972"/>
        <v>1.6124556994589926E-5</v>
      </c>
      <c r="DT454" s="223">
        <f t="shared" ca="1" si="973"/>
        <v>2.801617923453025E-5</v>
      </c>
      <c r="DU454" s="223">
        <f t="shared" ca="1" si="974"/>
        <v>-5.2723371873232928E-5</v>
      </c>
      <c r="DV454" s="223">
        <f t="shared" ca="1" si="975"/>
        <v>4.0858770158566791E-5</v>
      </c>
      <c r="DW454" s="223">
        <f t="shared" ca="1" si="976"/>
        <v>-6.5230625489770469E-7</v>
      </c>
      <c r="DX454" s="223">
        <f t="shared" ca="1" si="977"/>
        <v>-4.0006632696588673E-5</v>
      </c>
      <c r="DY454" s="223">
        <f t="shared" ca="1" si="978"/>
        <v>5.2914798285775613E-5</v>
      </c>
      <c r="DZ454" s="223">
        <f t="shared" ca="1" si="979"/>
        <v>-2.9118385764702844E-5</v>
      </c>
      <c r="EA454" s="223">
        <f t="shared" ca="1" si="980"/>
        <v>-1.4876120661465872E-5</v>
      </c>
      <c r="EB454" s="223">
        <f t="shared" ca="1" si="981"/>
        <v>4.8551741813847061E-5</v>
      </c>
      <c r="EC454" s="223">
        <f t="shared" ca="1" si="982"/>
        <v>-4.8549237800351322E-5</v>
      </c>
      <c r="ED454" s="223">
        <f t="shared" ca="1" si="983"/>
        <v>1.487034554074252E-5</v>
      </c>
      <c r="EE454" s="223">
        <f t="shared" ca="1" si="984"/>
        <v>2.9123426055247098E-5</v>
      </c>
      <c r="EF454" s="223">
        <f t="shared" ca="1" si="985"/>
        <v>-5.2915607526863808E-5</v>
      </c>
      <c r="EG454" s="223">
        <f t="shared" ca="1" si="986"/>
        <v>4.0002649554648303E-5</v>
      </c>
      <c r="EH454" s="223">
        <f t="shared" ca="1" si="987"/>
        <v>6.5831885627869238E-7</v>
      </c>
      <c r="EI454" s="223">
        <f t="shared" ca="1" si="988"/>
        <v>-4.0862641552497585E-5</v>
      </c>
      <c r="EJ454" s="223">
        <f t="shared" ca="1" si="989"/>
        <v>5.2722416650614435E-5</v>
      </c>
      <c r="EK454" s="223">
        <f t="shared" ca="1" si="990"/>
        <v>-2.8011059989653337E-5</v>
      </c>
      <c r="EL454" s="223">
        <f t="shared" ca="1" si="991"/>
        <v>-1.6130289275434867E-5</v>
      </c>
      <c r="EM454" s="223">
        <f t="shared" ca="1" si="992"/>
        <v>4.9082793797056626E-5</v>
      </c>
      <c r="EN454" s="223">
        <f t="shared" ca="1" si="993"/>
        <v>-4.798880665364075E-5</v>
      </c>
      <c r="EO454" s="223">
        <f t="shared" ca="1" si="994"/>
        <v>1.3607176746779414E-5</v>
      </c>
      <c r="EP454" s="223">
        <f t="shared" ca="1" si="995"/>
        <v>3.0213130013105835E-5</v>
      </c>
      <c r="EQ454" s="223">
        <f t="shared" ca="1" si="996"/>
        <v>-5.3075968797162538E-5</v>
      </c>
      <c r="ER454" s="223">
        <f t="shared" ca="1" si="997"/>
        <v>3.9122432850431458E-5</v>
      </c>
      <c r="ES454" s="223">
        <f t="shared" ca="1" si="998"/>
        <v>1.9685474207921972E-6</v>
      </c>
      <c r="ET454" s="223">
        <f t="shared" ca="1" si="999"/>
        <v>-4.1694036281089757E-5</v>
      </c>
      <c r="EU454" s="223">
        <f t="shared" ca="1" si="1000"/>
        <v>5.2498277003081088E-5</v>
      </c>
      <c r="EV454" s="223">
        <f t="shared" ca="1" si="1001"/>
        <v>-2.6886861399464453E-5</v>
      </c>
      <c r="EW454" s="223">
        <f t="shared" ca="1" si="1002"/>
        <v>-1.7374741606294719E-5</v>
      </c>
      <c r="EX454" s="223">
        <f t="shared" ca="1" si="1003"/>
        <v>4.9584280140607873E-5</v>
      </c>
      <c r="EY454" s="223">
        <f t="shared" ca="1" si="1004"/>
        <v>-4.7399468844219102E-5</v>
      </c>
      <c r="EZ454" s="223">
        <f t="shared" ca="1" si="1005"/>
        <v>1.2335811498349163E-5</v>
      </c>
      <c r="FA454" s="223">
        <f t="shared" ca="1" si="1006"/>
        <v>3.1284634711183833E-5</v>
      </c>
      <c r="FB454" s="223">
        <f t="shared" ca="1" si="1007"/>
        <v>-5.3204359088496182E-5</v>
      </c>
      <c r="FC454" s="223">
        <f t="shared" ca="1" si="1008"/>
        <v>3.8218650255549532E-5</v>
      </c>
      <c r="FD454" s="223">
        <f t="shared" ca="1" si="1009"/>
        <v>3.277590205948143E-6</v>
      </c>
      <c r="FE454" s="223">
        <f t="shared" ca="1" si="1010"/>
        <v>-4.2500316081264708E-5</v>
      </c>
      <c r="FF454" s="223">
        <f t="shared" ca="1" si="1011"/>
        <v>5.2242514356518131E-5</v>
      </c>
      <c r="FG454" s="223">
        <f t="shared" ca="1" si="1012"/>
        <v>-2.5746467169335637E-5</v>
      </c>
      <c r="FH454" s="223">
        <f t="shared" ca="1" si="1013"/>
        <v>-1.8608728042494386E-5</v>
      </c>
      <c r="FI454" s="223">
        <f t="shared" ca="1" si="1014"/>
        <v>5.0055898767876896E-5</v>
      </c>
      <c r="FJ454" s="223">
        <f t="shared" ca="1" si="1015"/>
        <v>-4.6781579367146013E-5</v>
      </c>
      <c r="FK454" s="223">
        <f t="shared" ca="1" si="1016"/>
        <v>1.1057015618335046E-5</v>
      </c>
      <c r="FL454" s="223">
        <f t="shared" ca="1" si="1017"/>
        <v>3.2337294715119671E-5</v>
      </c>
      <c r="FM454" s="223">
        <f t="shared" ca="1" si="1018"/>
        <v>-5.3300701063354262E-5</v>
      </c>
      <c r="FN454" s="223">
        <f t="shared" ca="1" si="1019"/>
        <v>3.7291846174841065E-5</v>
      </c>
      <c r="FO454" s="223">
        <f t="shared" ca="1" si="1020"/>
        <v>4.5846586933240472E-6</v>
      </c>
      <c r="FP454" s="223">
        <f t="shared" ca="1" si="1021"/>
        <v>-4.3280995280221505E-5</v>
      </c>
      <c r="FQ454" s="223">
        <f t="shared" ca="1" si="1022"/>
        <v>5.1955282772779557E-5</v>
      </c>
      <c r="FR454" s="223">
        <f t="shared" ca="1" si="1023"/>
        <v>-2.459056423010644E-5</v>
      </c>
      <c r="FS454" s="223">
        <f t="shared" ca="1" si="1024"/>
        <v>-1.983150527674923E-5</v>
      </c>
      <c r="FT454" s="223">
        <f t="shared" ca="1" si="1025"/>
        <v>5.0497365593438797E-5</v>
      </c>
      <c r="FU454" s="223">
        <f t="shared" ca="1" si="1026"/>
        <v>-4.613551041593811E-5</v>
      </c>
      <c r="FV454" s="223">
        <f t="shared" ca="1" si="1027"/>
        <v>9.7715594055638467E-6</v>
      </c>
      <c r="FW454" s="223">
        <f t="shared" ca="1" si="1028"/>
        <v>3.3370475941888481E-5</v>
      </c>
      <c r="FX454" s="223">
        <f t="shared" ca="1" si="1029"/>
        <v>-5.3364936688933129E-5</v>
      </c>
      <c r="FY454" s="223">
        <f t="shared" ca="1" si="1030"/>
        <v>3.6342578880428834E-5</v>
      </c>
      <c r="FZ454" s="223">
        <f t="shared" ca="1" si="1031"/>
        <v>5.8889655537314906E-6</v>
      </c>
      <c r="GA454" s="223">
        <f t="shared" ca="1" si="1032"/>
        <v>-4.403560362600217E-5</v>
      </c>
      <c r="GB454" s="223">
        <f t="shared" ca="1" si="1033"/>
        <v>5.1636755269432483E-5</v>
      </c>
      <c r="GC454" s="223">
        <f t="shared" ca="1" si="1034"/>
        <v>-2.3419848854485462E-5</v>
      </c>
      <c r="GD454" s="223">
        <f t="shared" ca="1" si="1035"/>
        <v>-2.1042336753770282E-5</v>
      </c>
      <c r="GE454" s="223">
        <f t="shared" ca="1" si="1036"/>
        <v>5.0908414694185351E-5</v>
      </c>
      <c r="GF454" s="223">
        <f t="shared" ca="1" si="1037"/>
        <v>-4.546165115837193E-5</v>
      </c>
      <c r="GG454" s="223">
        <f t="shared" ca="1" si="1038"/>
        <v>8.4802171707888832E-6</v>
      </c>
      <c r="GH454" s="223">
        <f t="shared" ca="1" si="1039"/>
        <v>3.4383556041754693E-5</v>
      </c>
      <c r="GI454" s="223">
        <f t="shared" ca="1" si="1040"/>
        <v>-5.3397027272094126E-5</v>
      </c>
      <c r="GJ454" s="223">
        <f t="shared" ca="1" si="1041"/>
        <v>3.5371420175433337E-5</v>
      </c>
      <c r="GK454" s="223">
        <f t="shared" ca="1" si="1042"/>
        <v>7.1897251214919787E-6</v>
      </c>
      <c r="GL454" s="223">
        <f t="shared" ca="1" si="1043"/>
        <v>-4.4763686570757493E-5</v>
      </c>
      <c r="GM454" s="223">
        <f t="shared" ca="1" si="1044"/>
        <v>5.1287123715533774E-5</v>
      </c>
      <c r="GN454" s="223">
        <f t="shared" ca="1" si="1045"/>
        <v>-2.2235026237636348E-5</v>
      </c>
      <c r="GO454" s="223">
        <f t="shared" ca="1" si="1046"/>
        <v>-2.2240493113954523E-5</v>
      </c>
      <c r="GP454" s="223">
        <f t="shared" ca="1" si="1047"/>
        <v>5.1288798469509235E-5</v>
      </c>
      <c r="GQ454" s="223">
        <f t="shared" ca="1" si="1048"/>
        <v>-4.4760407502070118E-5</v>
      </c>
      <c r="GR454" s="223">
        <f t="shared" ca="1" si="1049"/>
        <v>7.1837667702859838E-6</v>
      </c>
      <c r="GS454" s="223">
        <f t="shared" ca="1" si="1050"/>
        <v>3.537592477314297E-5</v>
      </c>
      <c r="GT454" s="223">
        <f t="shared" ca="1" si="1051"/>
        <v>-5.3396953482669882E-5</v>
      </c>
      <c r="GU454" s="223">
        <f t="shared" ca="1" si="1052"/>
        <v>3.4378955049548989E-5</v>
      </c>
      <c r="GV454" s="223">
        <f t="shared" ca="1" si="1053"/>
        <v>8.4861538676804222E-6</v>
      </c>
      <c r="GW454" s="223">
        <f t="shared" ca="1" si="1054"/>
        <v>-4.5464805544542946E-5</v>
      </c>
      <c r="GX454" s="223">
        <f t="shared" ca="1" si="1055"/>
        <v>5.0906598716057922E-5</v>
      </c>
      <c r="GY454" s="223">
        <f t="shared" ca="1" si="1056"/>
        <v>-2.1036810072405602E-5</v>
      </c>
      <c r="GZ454" s="223">
        <f t="shared" ca="1" si="1057"/>
        <v>-2.3425252632712527E-5</v>
      </c>
      <c r="HA454" s="223">
        <f t="shared" ca="1" si="1058"/>
        <v>5.1638287790445903E-5</v>
      </c>
      <c r="HB454" s="223">
        <f t="shared" ca="1" si="1059"/>
        <v>-4.4032201849988534E-5</v>
      </c>
      <c r="HC454" s="223">
        <f t="shared" ca="1" si="1060"/>
        <v>5.8829891372959916E-6</v>
      </c>
      <c r="HD454" s="223">
        <f t="shared" ca="1" si="1061"/>
        <v>3.6346984370238961E-5</v>
      </c>
      <c r="HE454" s="223">
        <f t="shared" ca="1" si="1062"/>
        <v>-5.3364715365108295E-5</v>
      </c>
      <c r="HF454" s="223">
        <f t="shared" ca="1" si="1063"/>
        <v>3.3365781326654739E-5</v>
      </c>
      <c r="HG454" s="223">
        <f t="shared" ca="1" si="1064"/>
        <v>9.7774708720996951E-6</v>
      </c>
      <c r="HH454" s="223">
        <f t="shared" ca="1" si="1065"/>
        <v>-4.6138538219506972E-5</v>
      </c>
      <c r="HI454" s="223">
        <f t="shared" ca="1" si="1066"/>
        <v>5.04954094850349E-5</v>
      </c>
      <c r="HJ454" s="223">
        <f t="shared" ca="1" si="1067"/>
        <v>-1.9825922119404245E-5</v>
      </c>
      <c r="HK454" s="223">
        <f t="shared" ca="1" si="1068"/>
        <v>-2.4595901655213909E-5</v>
      </c>
      <c r="HL454" s="223">
        <f t="shared" ca="1" si="1069"/>
        <v>5.1956672137697572E-5</v>
      </c>
      <c r="HM454" s="223">
        <f t="shared" ca="1" si="1070"/>
        <v>-4.327747284598261E-5</v>
      </c>
      <c r="HN454" s="223">
        <f t="shared" ca="1" si="1071"/>
        <v>4.5786678116318359E-6</v>
      </c>
      <c r="HO454" s="223">
        <f t="shared" ca="1" si="1072"/>
        <v>3.7296149903051611E-5</v>
      </c>
      <c r="HP454" s="223">
        <f t="shared" ca="1" si="1073"/>
        <v>-5.3300332338446057E-5</v>
      </c>
      <c r="HQ454" s="223">
        <f t="shared" ca="1" si="1074"/>
        <v>3.2332509304716254E-5</v>
      </c>
      <c r="HR454" s="223">
        <f t="shared" ca="1" si="1075"/>
        <v>1.1062898293665806E-5</v>
      </c>
      <c r="HS454" s="223">
        <f t="shared" ca="1" si="1076"/>
        <v>-4.6784478764278647E-5</v>
      </c>
      <c r="HT454" s="223">
        <f t="shared" ca="1" si="1077"/>
        <v>5.0053803707484005E-5</v>
      </c>
      <c r="HU454" s="223">
        <f t="shared" ca="1" si="1078"/>
        <v>-1.860309177225715E-5</v>
      </c>
      <c r="HV454" s="223">
        <f t="shared" ca="1" si="1079"/>
        <v>-2.5751735026255469E-5</v>
      </c>
      <c r="HW454" s="223">
        <f t="shared" ca="1" si="1080"/>
        <v>5.2243759728439258E-5</v>
      </c>
      <c r="HX454" s="223">
        <f t="shared" ca="1" si="1081"/>
        <v>-4.2496675110581392E-5</v>
      </c>
      <c r="HY454" s="223">
        <f t="shared" ca="1" si="1082"/>
        <v>3.2715884676853741E-6</v>
      </c>
      <c r="HZ454" s="223">
        <f t="shared" ca="1" si="1083"/>
        <v>3.8222849629755569E-5</v>
      </c>
      <c r="IA454" s="223">
        <f t="shared" ca="1" si="1084"/>
        <v>-5.3203843184610714E-5</v>
      </c>
      <c r="IB454" s="223">
        <f t="shared" ca="1" si="1085"/>
        <v>3.1279761388160558E-5</v>
      </c>
      <c r="IC454" s="223">
        <f t="shared" ca="1" si="1086"/>
        <v>1.2341661838968232E-5</v>
      </c>
      <c r="ID454" s="223">
        <f t="shared" ca="1" si="1087"/>
        <v>-4.7402238088427091E-5</v>
      </c>
      <c r="IE454" s="223">
        <f t="shared" ca="1" si="1088"/>
        <v>5.3756682625589015E-6</v>
      </c>
      <c r="IF454" s="223">
        <f t="shared" ca="1" si="1089"/>
        <v>-1.7369055618237991E-5</v>
      </c>
      <c r="IG454" s="223">
        <f t="shared" ca="1" si="1090"/>
        <v>-2.6892056515036635E-5</v>
      </c>
      <c r="IH454" s="223">
        <f t="shared" ca="1" si="1091"/>
        <v>5.2499377631839299E-5</v>
      </c>
      <c r="II454" s="223">
        <f t="shared" ca="1" si="1092"/>
        <v>-4.1690278967150286E-5</v>
      </c>
      <c r="IJ454" s="223">
        <f t="shared" ca="1" si="1093"/>
        <v>1.9625384411755174E-6</v>
      </c>
      <c r="IK454" s="223">
        <f t="shared" ca="1" si="1094"/>
        <v>3.9126525341089042E-5</v>
      </c>
      <c r="IL454" s="223">
        <f t="shared" ca="1" si="1095"/>
        <v>-5.3075306025061346E-5</v>
      </c>
      <c r="IM454" s="223">
        <f t="shared" ca="1" si="1096"/>
        <v>3.0208171712975185E-5</v>
      </c>
      <c r="IN454" s="223">
        <f t="shared" ca="1" si="1097"/>
        <v>1.3612991228666265E-5</v>
      </c>
      <c r="IO454" s="223">
        <f t="shared" ca="1" si="1098"/>
        <v>-4.7991444076836266E-5</v>
      </c>
      <c r="IP454" s="223">
        <f t="shared" ca="1" si="1099"/>
        <v>4.9080424701584364E-5</v>
      </c>
      <c r="IQ454" s="223">
        <f t="shared" ca="1" si="1100"/>
        <v>-1.6124556994590973E-5</v>
      </c>
      <c r="IR454" s="223">
        <f t="shared" ca="1" si="1101"/>
        <v>-2.8016179234534489E-5</v>
      </c>
      <c r="IS454" s="223">
        <f t="shared" ca="1" si="1102"/>
        <v>5.272337187323324E-5</v>
      </c>
      <c r="IT454" s="223">
        <f t="shared" ca="1" si="1103"/>
        <v>-4.0858770158565544E-5</v>
      </c>
      <c r="IU454" s="223">
        <f t="shared" ca="1" si="1104"/>
        <v>6.5230625489880245E-7</v>
      </c>
      <c r="IV454" s="223">
        <f t="shared" ca="1" si="1105"/>
        <v>4.0006632696591973E-5</v>
      </c>
      <c r="IW454" s="223">
        <f t="shared" ca="1" si="1106"/>
        <v>-5.2914798285775355E-5</v>
      </c>
      <c r="IX454" s="223">
        <f t="shared" ca="1" si="1107"/>
        <v>2.9118385764701217E-5</v>
      </c>
      <c r="IY454" s="223">
        <f t="shared" ca="1" si="1108"/>
        <v>1.4876120661464816E-5</v>
      </c>
      <c r="IZ454" s="223">
        <f t="shared" ca="1" si="1109"/>
        <v>-4.8551741813849134E-5</v>
      </c>
      <c r="JA454" s="223">
        <f t="shared" ca="1" si="1110"/>
        <v>4.8549237800350516E-5</v>
      </c>
      <c r="JB454" s="223">
        <f t="shared" ca="1" si="1111"/>
        <v>-1.487034554074066E-5</v>
      </c>
    </row>
    <row r="455" spans="2:262">
      <c r="B455" s="230">
        <v>94</v>
      </c>
      <c r="C455" s="229">
        <f t="shared" si="1112"/>
        <v>1.8359375000000012E-3</v>
      </c>
      <c r="D455" s="226">
        <f t="shared" ca="1" si="855"/>
        <v>49.862328107925698</v>
      </c>
      <c r="E455" s="225">
        <f ca="1">CV361</f>
        <v>-0.13767189207430131</v>
      </c>
      <c r="F455" s="224">
        <v>94</v>
      </c>
      <c r="G455" s="223">
        <f t="shared" ca="1" si="856"/>
        <v>-3.1259503934214026E-5</v>
      </c>
      <c r="H455" s="223">
        <f t="shared" ca="1" si="857"/>
        <v>1.4189009864906048E-4</v>
      </c>
      <c r="I455" s="223">
        <f t="shared" ca="1" si="858"/>
        <v>-1.5931562876959275E-4</v>
      </c>
      <c r="J455" s="223">
        <f t="shared" ca="1" si="859"/>
        <v>7.208957564554613E-5</v>
      </c>
      <c r="K455" s="223">
        <f t="shared" ca="1" si="860"/>
        <v>6.2490828617816567E-5</v>
      </c>
      <c r="L455" s="223">
        <f t="shared" ca="1" si="861"/>
        <v>-1.5602212675375641E-4</v>
      </c>
      <c r="M455" s="223">
        <f t="shared" ca="1" si="862"/>
        <v>1.4706528413370657E-4</v>
      </c>
      <c r="N455" s="223">
        <f t="shared" ca="1" si="863"/>
        <v>-4.1503890260467307E-5</v>
      </c>
      <c r="O455" s="223">
        <f t="shared" ca="1" si="864"/>
        <v>-9.1320665802896987E-5</v>
      </c>
      <c r="P455" s="223">
        <f t="shared" ca="1" si="865"/>
        <v>1.6415831202552217E-4</v>
      </c>
      <c r="Q455" s="223">
        <f t="shared" ca="1" si="866"/>
        <v>-1.2916330310372366E-4</v>
      </c>
      <c r="R455" s="223">
        <f t="shared" ca="1" si="867"/>
        <v>9.3232336483285548E-6</v>
      </c>
      <c r="S455" s="223">
        <f t="shared" ca="1" si="868"/>
        <v>1.1664110101439147E-4</v>
      </c>
      <c r="T455" s="223">
        <f t="shared" ca="1" si="869"/>
        <v>-1.6598598542718918E-4</v>
      </c>
      <c r="U455" s="223">
        <f t="shared" ca="1" si="870"/>
        <v>1.0629764877107953E-4</v>
      </c>
      <c r="V455" s="223">
        <f t="shared" ca="1" si="871"/>
        <v>2.3215709604385804E-5</v>
      </c>
      <c r="W455" s="223">
        <f t="shared" ca="1" si="872"/>
        <v>-1.3747908412698601E-4</v>
      </c>
      <c r="X455" s="223">
        <f t="shared" ca="1" si="873"/>
        <v>1.6143491049490247E-4</v>
      </c>
      <c r="Y455" s="223">
        <f t="shared" ca="1" si="874"/>
        <v>-7.9347035408571553E-5</v>
      </c>
      <c r="Z455" s="223">
        <f t="shared" ca="1" si="875"/>
        <v>-5.4862486156523015E-5</v>
      </c>
      <c r="AA455" s="223">
        <f t="shared" ca="1" si="876"/>
        <v>1.5303382313573927E-4</v>
      </c>
      <c r="AB455" s="223">
        <f t="shared" ca="1" si="877"/>
        <v>-1.5067998248603716E-4</v>
      </c>
      <c r="AC455" s="223">
        <f t="shared" ca="1" si="878"/>
        <v>4.9347159973641261E-5</v>
      </c>
      <c r="AD455" s="223">
        <f t="shared" ca="1" si="879"/>
        <v>8.4400928132902827E-5</v>
      </c>
      <c r="AE455" s="223">
        <f t="shared" ca="1" si="880"/>
        <v>-1.6270755814374246E-4</v>
      </c>
      <c r="AF455" s="223">
        <f t="shared" ca="1" si="881"/>
        <v>1.3413450725254173E-4</v>
      </c>
      <c r="AG455" s="223">
        <f t="shared" ca="1" si="882"/>
        <v>-1.7450900855131205E-5</v>
      </c>
      <c r="AH455" s="223">
        <f t="shared" ca="1" si="883"/>
        <v>-1.1069588977372086E-4</v>
      </c>
      <c r="AI455" s="223">
        <f t="shared" ca="1" si="884"/>
        <v>1.6612853293973166E-4</v>
      </c>
      <c r="AJ455" s="223">
        <f t="shared" ca="1" si="885"/>
        <v>-1.124343181288287E-4</v>
      </c>
      <c r="AK455" s="223">
        <f t="shared" ca="1" si="886"/>
        <v>-1.5115986596664764E-5</v>
      </c>
      <c r="AL455" s="223">
        <f t="shared" ca="1" si="887"/>
        <v>1.3273687044950417E-4</v>
      </c>
      <c r="AM455" s="223">
        <f t="shared" ca="1" si="888"/>
        <v>-1.6316528138080163E-4</v>
      </c>
      <c r="AN455" s="223">
        <f t="shared" ca="1" si="889"/>
        <v>8.6413341213317693E-5</v>
      </c>
      <c r="AO455" s="223">
        <f t="shared" ca="1" si="890"/>
        <v>4.7101975160692676E-5</v>
      </c>
      <c r="AP455" s="223">
        <f t="shared" ca="1" si="891"/>
        <v>-1.4967684763360776E-4</v>
      </c>
      <c r="AQ455" s="223">
        <f t="shared" ca="1" si="892"/>
        <v>1.5393167956255163E-4</v>
      </c>
      <c r="AR455" s="223">
        <f t="shared" ca="1" si="893"/>
        <v>-5.7071548056139096E-5</v>
      </c>
      <c r="AS455" s="223">
        <f t="shared" ca="1" si="894"/>
        <v>-7.7277861234387245E-5</v>
      </c>
      <c r="AT455" s="223">
        <f t="shared" ca="1" si="895"/>
        <v>1.6086482750289524E-4</v>
      </c>
      <c r="AU455" s="223">
        <f t="shared" ca="1" si="896"/>
        <v>-1.3878256962459215E-4</v>
      </c>
      <c r="AV455" s="223">
        <f t="shared" ca="1" si="897"/>
        <v>2.5536527313253698E-5</v>
      </c>
      <c r="AW455" s="223">
        <f t="shared" ca="1" si="898"/>
        <v>1.0448400243877013E-4</v>
      </c>
      <c r="AX455" s="223">
        <f t="shared" ca="1" si="899"/>
        <v>-1.6587086226528143E-4</v>
      </c>
      <c r="AY455" s="223">
        <f t="shared" ca="1" si="900"/>
        <v>1.1830012336612239E-4</v>
      </c>
      <c r="AZ455" s="223">
        <f t="shared" ca="1" si="901"/>
        <v>6.9798478532282876E-6</v>
      </c>
      <c r="BA455" s="223">
        <f t="shared" ca="1" si="902"/>
        <v>-1.2767488202473278E-4</v>
      </c>
      <c r="BB455" s="223">
        <f t="shared" ca="1" si="903"/>
        <v>1.6450257281226373E-4</v>
      </c>
      <c r="BC455" s="223">
        <f t="shared" ca="1" si="904"/>
        <v>-9.3271469710166211E-5</v>
      </c>
      <c r="BD455" s="223">
        <f t="shared" ca="1" si="905"/>
        <v>-3.9227991381054488E-5</v>
      </c>
      <c r="BE455" s="223">
        <f t="shared" ca="1" si="906"/>
        <v>1.4595928749538384E-4</v>
      </c>
      <c r="BF455" s="223">
        <f t="shared" ca="1" si="907"/>
        <v>-1.5681254174017663E-4</v>
      </c>
      <c r="BG455" s="223">
        <f t="shared" ca="1" si="908"/>
        <v>6.4658445780491341E-5</v>
      </c>
      <c r="BH455" s="223">
        <f t="shared" ca="1" si="909"/>
        <v>6.9968625199417835E-5</v>
      </c>
      <c r="BI455" s="223">
        <f t="shared" ca="1" si="910"/>
        <v>-1.5863455940249899E-4</v>
      </c>
      <c r="BJ455" s="223">
        <f t="shared" ca="1" si="911"/>
        <v>1.4309629263050018E-4</v>
      </c>
      <c r="BK455" s="223">
        <f t="shared" ca="1" si="912"/>
        <v>-3.3560634040346427E-5</v>
      </c>
      <c r="BL455" s="223">
        <f t="shared" ca="1" si="913"/>
        <v>-9.8020403990226634E-5</v>
      </c>
      <c r="BM455" s="223">
        <f t="shared" ca="1" si="914"/>
        <v>1.6521359415506222E-4</v>
      </c>
      <c r="BN455" s="223">
        <f t="shared" ca="1" si="915"/>
        <v>-1.2388093324436003E-4</v>
      </c>
      <c r="BO455" s="223">
        <f t="shared" ca="1" si="916"/>
        <v>1.1731059550514246E-6</v>
      </c>
      <c r="BP455" s="223">
        <f t="shared" ca="1" si="917"/>
        <v>1.2230531362616488E-4</v>
      </c>
      <c r="BQ455" s="223">
        <f t="shared" ca="1" si="918"/>
        <v>-1.6544356313709764E-4</v>
      </c>
      <c r="BR455" s="223">
        <f t="shared" ca="1" si="919"/>
        <v>9.9904899066867054E-5</v>
      </c>
      <c r="BS455" s="223">
        <f t="shared" ca="1" si="920"/>
        <v>3.1259503934215395E-5</v>
      </c>
      <c r="BT455" s="223">
        <f t="shared" ca="1" si="921"/>
        <v>-1.4189009864905991E-4</v>
      </c>
      <c r="BU455" s="223">
        <f t="shared" ca="1" si="922"/>
        <v>1.5931562876959245E-4</v>
      </c>
      <c r="BV455" s="223">
        <f t="shared" ca="1" si="923"/>
        <v>-7.2089575645547404E-5</v>
      </c>
      <c r="BW455" s="223">
        <f t="shared" ca="1" si="924"/>
        <v>-6.2490828617817434E-5</v>
      </c>
      <c r="BX455" s="223">
        <f t="shared" ca="1" si="925"/>
        <v>1.5602212675375581E-4</v>
      </c>
      <c r="BY455" s="223">
        <f t="shared" ca="1" si="926"/>
        <v>-1.4706528413370643E-4</v>
      </c>
      <c r="BZ455" s="223">
        <f t="shared" ca="1" si="927"/>
        <v>4.1503890260469245E-5</v>
      </c>
      <c r="CA455" s="223">
        <f t="shared" ca="1" si="928"/>
        <v>9.1320665802897312E-5</v>
      </c>
      <c r="CB455" s="223">
        <f t="shared" ca="1" si="929"/>
        <v>-1.6415831202552184E-4</v>
      </c>
      <c r="CC455" s="223">
        <f t="shared" ca="1" si="930"/>
        <v>1.291633031037238E-4</v>
      </c>
      <c r="CD455" s="223">
        <f t="shared" ca="1" si="931"/>
        <v>-9.3232336483311433E-6</v>
      </c>
      <c r="CE455" s="223">
        <f t="shared" ca="1" si="932"/>
        <v>-1.1664110101439131E-4</v>
      </c>
      <c r="CF455" s="223">
        <f t="shared" ca="1" si="933"/>
        <v>1.6598598542718932E-4</v>
      </c>
      <c r="CG455" s="223">
        <f t="shared" ca="1" si="934"/>
        <v>-1.0629764877108015E-4</v>
      </c>
      <c r="CH455" s="223">
        <f t="shared" ca="1" si="935"/>
        <v>-2.321570960438266E-5</v>
      </c>
      <c r="CI455" s="223">
        <f t="shared" ca="1" si="936"/>
        <v>1.3747908412698555E-4</v>
      </c>
      <c r="CJ455" s="223">
        <f t="shared" ca="1" si="937"/>
        <v>-1.6143491049490209E-4</v>
      </c>
      <c r="CK455" s="223">
        <f t="shared" ca="1" si="938"/>
        <v>7.9347035408572258E-5</v>
      </c>
      <c r="CL455" s="223">
        <f t="shared" ca="1" si="939"/>
        <v>5.4862486156524459E-5</v>
      </c>
      <c r="CM455" s="223">
        <f t="shared" ca="1" si="940"/>
        <v>-1.5303382313573851E-4</v>
      </c>
      <c r="CN455" s="223">
        <f t="shared" ca="1" si="941"/>
        <v>1.5067998248603702E-4</v>
      </c>
      <c r="CO455" s="223">
        <f t="shared" ca="1" si="942"/>
        <v>-4.9347159973643165E-5</v>
      </c>
      <c r="CP455" s="223">
        <f t="shared" ca="1" si="943"/>
        <v>-8.4400928132903125E-5</v>
      </c>
      <c r="CQ455" s="223">
        <f t="shared" ca="1" si="944"/>
        <v>1.6270755814374205E-4</v>
      </c>
      <c r="CR455" s="223">
        <f t="shared" ca="1" si="945"/>
        <v>-1.3413450725254151E-4</v>
      </c>
      <c r="CS455" s="223">
        <f t="shared" ca="1" si="946"/>
        <v>1.7450900855133197E-5</v>
      </c>
      <c r="CT455" s="223">
        <f t="shared" ca="1" si="947"/>
        <v>1.1069588977372028E-4</v>
      </c>
      <c r="CU455" s="223">
        <f t="shared" ca="1" si="948"/>
        <v>-1.6612853293973166E-4</v>
      </c>
      <c r="CV455" s="223">
        <f t="shared" ca="1" si="949"/>
        <v>1.1243431812882931E-4</v>
      </c>
      <c r="CW455" s="223">
        <f t="shared" ca="1" si="950"/>
        <v>1.5115986596661606E-5</v>
      </c>
      <c r="CX455" s="223">
        <f t="shared" ca="1" si="951"/>
        <v>-1.3273687044950368E-4</v>
      </c>
      <c r="CY455" s="223">
        <f t="shared" ca="1" si="952"/>
        <v>1.6316528138080134E-4</v>
      </c>
      <c r="CZ455" s="223">
        <f t="shared" ca="1" si="953"/>
        <v>-8.6413341213318397E-5</v>
      </c>
      <c r="DA455" s="223">
        <f t="shared" ca="1" si="954"/>
        <v>-4.710197516069416E-5</v>
      </c>
      <c r="DB455" s="223">
        <f t="shared" ca="1" si="955"/>
        <v>1.4967684763360741E-4</v>
      </c>
      <c r="DC455" s="223">
        <f t="shared" ca="1" si="956"/>
        <v>-1.5393167956255103E-4</v>
      </c>
      <c r="DD455" s="223">
        <f t="shared" ca="1" si="957"/>
        <v>5.7071548056139855E-5</v>
      </c>
      <c r="DE455" s="223">
        <f t="shared" ca="1" si="958"/>
        <v>7.7277861234388613E-5</v>
      </c>
      <c r="DF455" s="223">
        <f t="shared" ca="1" si="959"/>
        <v>-1.6086482750289505E-4</v>
      </c>
      <c r="DG455" s="223">
        <f t="shared" ca="1" si="960"/>
        <v>1.3878256962459259E-4</v>
      </c>
      <c r="DH455" s="223">
        <f t="shared" ca="1" si="961"/>
        <v>-2.5536527313256829E-5</v>
      </c>
      <c r="DI455" s="223">
        <f t="shared" ca="1" si="962"/>
        <v>-1.0448400243876949E-4</v>
      </c>
      <c r="DJ455" s="223">
        <f t="shared" ca="1" si="963"/>
        <v>1.6587086226528124E-4</v>
      </c>
      <c r="DK455" s="223">
        <f t="shared" ca="1" si="964"/>
        <v>-1.1830012336612294E-4</v>
      </c>
      <c r="DL455" s="223">
        <f t="shared" ca="1" si="965"/>
        <v>-6.9798478532251163E-6</v>
      </c>
      <c r="DM455" s="223">
        <f t="shared" ca="1" si="966"/>
        <v>1.2767488202473226E-4</v>
      </c>
      <c r="DN455" s="223">
        <f t="shared" ca="1" si="967"/>
        <v>-1.6450257281226351E-4</v>
      </c>
      <c r="DO455" s="223">
        <f t="shared" ca="1" si="968"/>
        <v>9.3271469710162985E-5</v>
      </c>
      <c r="DP455" s="223">
        <f t="shared" ca="1" si="969"/>
        <v>3.9227991381051398E-5</v>
      </c>
      <c r="DQ455" s="223">
        <f t="shared" ca="1" si="970"/>
        <v>-1.4595928749538346E-4</v>
      </c>
      <c r="DR455" s="223">
        <f t="shared" ca="1" si="971"/>
        <v>1.5681254174017614E-4</v>
      </c>
      <c r="DS455" s="223">
        <f t="shared" ca="1" si="972"/>
        <v>-6.4658445780487736E-5</v>
      </c>
      <c r="DT455" s="223">
        <f t="shared" ca="1" si="973"/>
        <v>-6.9968625199414949E-5</v>
      </c>
      <c r="DU455" s="223">
        <f t="shared" ca="1" si="974"/>
        <v>1.5863455940249877E-4</v>
      </c>
      <c r="DV455" s="223">
        <f t="shared" ca="1" si="975"/>
        <v>-1.4309629263050061E-4</v>
      </c>
      <c r="DW455" s="223">
        <f t="shared" ca="1" si="976"/>
        <v>3.3560634040342585E-5</v>
      </c>
      <c r="DX455" s="223">
        <f t="shared" ca="1" si="977"/>
        <v>9.8020403990222175E-5</v>
      </c>
      <c r="DY455" s="223">
        <f t="shared" ca="1" si="978"/>
        <v>-1.6521359415506211E-4</v>
      </c>
      <c r="DZ455" s="223">
        <f t="shared" ca="1" si="979"/>
        <v>1.2388093324436057E-4</v>
      </c>
      <c r="EA455" s="223">
        <f t="shared" ca="1" si="980"/>
        <v>-1.173105955047535E-6</v>
      </c>
      <c r="EB455" s="223">
        <f t="shared" ca="1" si="981"/>
        <v>-1.2230531362616114E-4</v>
      </c>
      <c r="EC455" s="223">
        <f t="shared" ca="1" si="982"/>
        <v>1.6544356313709773E-4</v>
      </c>
      <c r="ED455" s="223">
        <f t="shared" ca="1" si="983"/>
        <v>-9.9904899066867705E-5</v>
      </c>
      <c r="EE455" s="223">
        <f t="shared" ca="1" si="984"/>
        <v>-3.1259503934214609E-5</v>
      </c>
      <c r="EF455" s="223">
        <f t="shared" ca="1" si="985"/>
        <v>1.4189009864906194E-4</v>
      </c>
      <c r="EG455" s="223">
        <f t="shared" ca="1" si="986"/>
        <v>-1.5931562876959402E-4</v>
      </c>
      <c r="EH455" s="223">
        <f t="shared" ca="1" si="987"/>
        <v>7.2089575645548136E-5</v>
      </c>
      <c r="EI455" s="223">
        <f t="shared" ca="1" si="988"/>
        <v>6.2490828617816689E-5</v>
      </c>
      <c r="EJ455" s="223">
        <f t="shared" ca="1" si="989"/>
        <v>-1.5602212675375717E-4</v>
      </c>
      <c r="EK455" s="223">
        <f t="shared" ca="1" si="990"/>
        <v>1.4706528413370901E-4</v>
      </c>
      <c r="EL455" s="223">
        <f t="shared" ca="1" si="991"/>
        <v>-4.1503890260470038E-5</v>
      </c>
      <c r="EM455" s="223">
        <f t="shared" ca="1" si="992"/>
        <v>-9.1320665802896634E-5</v>
      </c>
      <c r="EN455" s="223">
        <f t="shared" ca="1" si="993"/>
        <v>1.6415831202552244E-4</v>
      </c>
      <c r="EO455" s="223">
        <f t="shared" ca="1" si="994"/>
        <v>-1.2916330310372727E-4</v>
      </c>
      <c r="EP455" s="223">
        <f t="shared" ca="1" si="995"/>
        <v>9.3232336483319565E-6</v>
      </c>
      <c r="EQ455" s="223">
        <f t="shared" ca="1" si="996"/>
        <v>1.1664110101439075E-4</v>
      </c>
      <c r="ER455" s="223">
        <f t="shared" ca="1" si="997"/>
        <v>-1.6598598542718915E-4</v>
      </c>
      <c r="ES455" s="223">
        <f t="shared" ca="1" si="998"/>
        <v>1.0629764877108441E-4</v>
      </c>
      <c r="ET455" s="223">
        <f t="shared" ca="1" si="999"/>
        <v>2.321570960438186E-5</v>
      </c>
      <c r="EU455" s="223">
        <f t="shared" ca="1" si="1000"/>
        <v>-1.3747908412698508E-4</v>
      </c>
      <c r="EV455" s="223">
        <f t="shared" ca="1" si="1001"/>
        <v>1.6143491049490228E-4</v>
      </c>
      <c r="EW455" s="223">
        <f t="shared" ca="1" si="1002"/>
        <v>-7.9347035408568829E-5</v>
      </c>
      <c r="EX455" s="223">
        <f t="shared" ca="1" si="1003"/>
        <v>-5.4862486156519234E-5</v>
      </c>
      <c r="EY455" s="223">
        <f t="shared" ca="1" si="1004"/>
        <v>1.5303382313573818E-4</v>
      </c>
      <c r="EZ455" s="223">
        <f t="shared" ca="1" si="1005"/>
        <v>-1.5067998248603738E-4</v>
      </c>
      <c r="FA455" s="223">
        <f t="shared" ca="1" si="1006"/>
        <v>4.9347159973639425E-5</v>
      </c>
      <c r="FB455" s="223">
        <f t="shared" ca="1" si="1007"/>
        <v>8.4400928132898382E-5</v>
      </c>
      <c r="FC455" s="223">
        <f t="shared" ca="1" si="1008"/>
        <v>-1.6270755814374186E-4</v>
      </c>
      <c r="FD455" s="223">
        <f t="shared" ca="1" si="1009"/>
        <v>1.3413450725254197E-4</v>
      </c>
      <c r="FE455" s="223">
        <f t="shared" ca="1" si="1010"/>
        <v>-1.7450900855129294E-5</v>
      </c>
      <c r="FF455" s="223">
        <f t="shared" ca="1" si="1011"/>
        <v>-1.1069588977371614E-4</v>
      </c>
      <c r="FG455" s="223">
        <f t="shared" ca="1" si="1012"/>
        <v>1.6612853293973163E-4</v>
      </c>
      <c r="FH455" s="223">
        <f t="shared" ca="1" si="1013"/>
        <v>-1.1243431812882991E-4</v>
      </c>
      <c r="FI455" s="223">
        <f t="shared" ca="1" si="1014"/>
        <v>-1.5115986596665482E-5</v>
      </c>
      <c r="FJ455" s="223">
        <f t="shared" ca="1" si="1015"/>
        <v>1.3273687044950035E-4</v>
      </c>
      <c r="FK455" s="223">
        <f t="shared" ca="1" si="1016"/>
        <v>-1.6316528138080239E-4</v>
      </c>
      <c r="FL455" s="223">
        <f t="shared" ca="1" si="1017"/>
        <v>8.6413341213319088E-5</v>
      </c>
      <c r="FM455" s="223">
        <f t="shared" ca="1" si="1018"/>
        <v>4.7101975160693381E-5</v>
      </c>
      <c r="FN455" s="223">
        <f t="shared" ca="1" si="1019"/>
        <v>-1.4967684763360909E-4</v>
      </c>
      <c r="FO455" s="223">
        <f t="shared" ca="1" si="1020"/>
        <v>1.5393167956255315E-4</v>
      </c>
      <c r="FP455" s="223">
        <f t="shared" ca="1" si="1021"/>
        <v>-5.7071548056140627E-5</v>
      </c>
      <c r="FQ455" s="223">
        <f t="shared" ca="1" si="1022"/>
        <v>-7.7277861234387895E-5</v>
      </c>
      <c r="FR455" s="223">
        <f t="shared" ca="1" si="1023"/>
        <v>1.6086482750289602E-4</v>
      </c>
      <c r="FS455" s="223">
        <f t="shared" ca="1" si="1024"/>
        <v>-1.3878256962459562E-4</v>
      </c>
      <c r="FT455" s="223">
        <f t="shared" ca="1" si="1025"/>
        <v>2.5536527313257628E-5</v>
      </c>
      <c r="FU455" s="223">
        <f t="shared" ca="1" si="1026"/>
        <v>1.0448400243876886E-4</v>
      </c>
      <c r="FV455" s="223">
        <f t="shared" ca="1" si="1027"/>
        <v>-1.6587086226528146E-4</v>
      </c>
      <c r="FW455" s="223">
        <f t="shared" ca="1" si="1028"/>
        <v>1.1830012336612683E-4</v>
      </c>
      <c r="FX455" s="223">
        <f t="shared" ca="1" si="1029"/>
        <v>6.9798478532243031E-6</v>
      </c>
      <c r="FY455" s="223">
        <f t="shared" ca="1" si="1030"/>
        <v>-1.2767488202473172E-4</v>
      </c>
      <c r="FZ455" s="223">
        <f t="shared" ca="1" si="1031"/>
        <v>1.6450257281226362E-4</v>
      </c>
      <c r="GA455" s="223">
        <f t="shared" ca="1" si="1032"/>
        <v>-9.3271469710163663E-5</v>
      </c>
      <c r="GB455" s="223">
        <f t="shared" ca="1" si="1033"/>
        <v>-3.9227991381050599E-5</v>
      </c>
      <c r="GC455" s="223">
        <f t="shared" ca="1" si="1034"/>
        <v>1.4595928749538305E-4</v>
      </c>
      <c r="GD455" s="223">
        <f t="shared" ca="1" si="1035"/>
        <v>-1.5681254174017642E-4</v>
      </c>
      <c r="GE455" s="223">
        <f t="shared" ca="1" si="1036"/>
        <v>6.4658445780488495E-5</v>
      </c>
      <c r="GF455" s="223">
        <f t="shared" ca="1" si="1037"/>
        <v>6.9968625199414217E-5</v>
      </c>
      <c r="GG455" s="223">
        <f t="shared" ca="1" si="1038"/>
        <v>-1.5863455940249855E-4</v>
      </c>
      <c r="GH455" s="223">
        <f t="shared" ca="1" si="1039"/>
        <v>1.4309629263050102E-4</v>
      </c>
      <c r="GI455" s="223">
        <f t="shared" ca="1" si="1040"/>
        <v>-3.3560634040343391E-5</v>
      </c>
      <c r="GJ455" s="223">
        <f t="shared" ca="1" si="1041"/>
        <v>-9.8020403990221525E-5</v>
      </c>
      <c r="GK455" s="223">
        <f t="shared" ca="1" si="1042"/>
        <v>1.6521359415506203E-4</v>
      </c>
      <c r="GL455" s="223">
        <f t="shared" ca="1" si="1043"/>
        <v>-1.2388093324436112E-4</v>
      </c>
      <c r="GM455" s="223">
        <f t="shared" ca="1" si="1044"/>
        <v>1.1731059550483482E-6</v>
      </c>
      <c r="GN455" s="223">
        <f t="shared" ca="1" si="1045"/>
        <v>1.2230531362616059E-4</v>
      </c>
      <c r="GO455" s="223">
        <f t="shared" ca="1" si="1046"/>
        <v>-1.6544356313709781E-4</v>
      </c>
      <c r="GP455" s="223">
        <f t="shared" ca="1" si="1047"/>
        <v>9.9904899066868355E-5</v>
      </c>
      <c r="GQ455" s="223">
        <f t="shared" ca="1" si="1048"/>
        <v>3.1259503934213809E-5</v>
      </c>
      <c r="GR455" s="223">
        <f t="shared" ca="1" si="1049"/>
        <v>-1.4189009864906151E-4</v>
      </c>
      <c r="GS455" s="223">
        <f t="shared" ca="1" si="1050"/>
        <v>1.5931562876959427E-4</v>
      </c>
      <c r="GT455" s="223">
        <f t="shared" ca="1" si="1051"/>
        <v>-7.2089575645548868E-5</v>
      </c>
      <c r="GU455" s="223">
        <f t="shared" ca="1" si="1052"/>
        <v>-6.249082861781593E-5</v>
      </c>
      <c r="GV455" s="223">
        <f t="shared" ca="1" si="1053"/>
        <v>1.560221267537569E-4</v>
      </c>
      <c r="GW455" s="223">
        <f t="shared" ca="1" si="1054"/>
        <v>-1.4706528413370939E-4</v>
      </c>
      <c r="GX455" s="223">
        <f t="shared" ca="1" si="1055"/>
        <v>4.150389026047081E-5</v>
      </c>
      <c r="GY455" s="223">
        <f t="shared" ca="1" si="1056"/>
        <v>9.1320665802895916E-5</v>
      </c>
      <c r="GZ455" s="223">
        <f t="shared" ca="1" si="1057"/>
        <v>-1.6415831202552233E-4</v>
      </c>
      <c r="HA455" s="223">
        <f t="shared" ca="1" si="1058"/>
        <v>1.2916330310372778E-4</v>
      </c>
      <c r="HB455" s="223">
        <f t="shared" ca="1" si="1059"/>
        <v>-9.3232336483327561E-6</v>
      </c>
      <c r="HC455" s="223">
        <f t="shared" ca="1" si="1060"/>
        <v>-1.1664110101439015E-4</v>
      </c>
      <c r="HD455" s="223">
        <f t="shared" ca="1" si="1061"/>
        <v>1.6598598542718918E-4</v>
      </c>
      <c r="HE455" s="223">
        <f t="shared" ca="1" si="1062"/>
        <v>-1.0629764877108503E-4</v>
      </c>
      <c r="HF455" s="223">
        <f t="shared" ca="1" si="1063"/>
        <v>-2.3215709604381047E-5</v>
      </c>
      <c r="HG455" s="223">
        <f t="shared" ca="1" si="1064"/>
        <v>1.3747908412698462E-4</v>
      </c>
      <c r="HH455" s="223">
        <f t="shared" ca="1" si="1065"/>
        <v>-1.6143491049490247E-4</v>
      </c>
      <c r="HI455" s="223">
        <f t="shared" ca="1" si="1066"/>
        <v>7.9347035408569547E-5</v>
      </c>
      <c r="HJ455" s="223">
        <f t="shared" ca="1" si="1067"/>
        <v>5.4862486156518469E-5</v>
      </c>
      <c r="HK455" s="223">
        <f t="shared" ca="1" si="1068"/>
        <v>-1.5303382313573786E-4</v>
      </c>
      <c r="HL455" s="223">
        <f t="shared" ca="1" si="1069"/>
        <v>1.506799824860377E-4</v>
      </c>
      <c r="HM455" s="223">
        <f t="shared" ca="1" si="1070"/>
        <v>-4.9347159973640217E-5</v>
      </c>
      <c r="HN455" s="223">
        <f t="shared" ca="1" si="1071"/>
        <v>-8.4400928132897677E-5</v>
      </c>
      <c r="HO455" s="223">
        <f t="shared" ca="1" si="1072"/>
        <v>1.627075581437417E-4</v>
      </c>
      <c r="HP455" s="223">
        <f t="shared" ca="1" si="1073"/>
        <v>-1.3413450725254249E-4</v>
      </c>
      <c r="HQ455" s="223">
        <f t="shared" ca="1" si="1074"/>
        <v>1.7450900855130107E-5</v>
      </c>
      <c r="HR455" s="223">
        <f t="shared" ca="1" si="1075"/>
        <v>1.1069588977371553E-4</v>
      </c>
      <c r="HS455" s="223">
        <f t="shared" ca="1" si="1076"/>
        <v>-1.6612853293973163E-4</v>
      </c>
      <c r="HT455" s="223">
        <f t="shared" ca="1" si="1077"/>
        <v>1.1243431812883049E-4</v>
      </c>
      <c r="HU455" s="223">
        <f t="shared" ca="1" si="1078"/>
        <v>1.5115986596664656E-5</v>
      </c>
      <c r="HV455" s="223">
        <f t="shared" ca="1" si="1079"/>
        <v>-1.3273687044950555E-4</v>
      </c>
      <c r="HW455" s="223">
        <f t="shared" ca="1" si="1080"/>
        <v>1.6316528138080077E-4</v>
      </c>
      <c r="HX455" s="223">
        <f t="shared" ca="1" si="1081"/>
        <v>-8.6413341213311716E-5</v>
      </c>
      <c r="HY455" s="223">
        <f t="shared" ca="1" si="1082"/>
        <v>-4.7101975160683542E-5</v>
      </c>
      <c r="HZ455" s="223">
        <f t="shared" ca="1" si="1083"/>
        <v>1.4967684763360464E-4</v>
      </c>
      <c r="IA455" s="223">
        <f t="shared" ca="1" si="1084"/>
        <v>-1.5393167956255342E-4</v>
      </c>
      <c r="IB455" s="223">
        <f t="shared" ca="1" si="1085"/>
        <v>5.7071548056141386E-5</v>
      </c>
      <c r="IC455" s="223">
        <f t="shared" ca="1" si="1086"/>
        <v>7.727786123438719E-5</v>
      </c>
      <c r="ID455" s="223">
        <f t="shared" ca="1" si="1087"/>
        <v>-1.6086482750289581E-4</v>
      </c>
      <c r="IE455" s="223">
        <f t="shared" ca="1" si="1088"/>
        <v>1.8320549878785041E-4</v>
      </c>
      <c r="IF455" s="223">
        <f t="shared" ca="1" si="1089"/>
        <v>-2.5536527313249117E-5</v>
      </c>
      <c r="IG455" s="223">
        <f t="shared" ca="1" si="1090"/>
        <v>-1.0448400243876089E-4</v>
      </c>
      <c r="IH455" s="223">
        <f t="shared" ca="1" si="1091"/>
        <v>1.6587086226528089E-4</v>
      </c>
      <c r="II455" s="223">
        <f t="shared" ca="1" si="1092"/>
        <v>-1.183001233661274E-4</v>
      </c>
      <c r="IJ455" s="223">
        <f t="shared" ca="1" si="1093"/>
        <v>-6.97984785322349E-6</v>
      </c>
      <c r="IK455" s="223">
        <f t="shared" ca="1" si="1094"/>
        <v>1.276748820247312E-4</v>
      </c>
      <c r="IL455" s="223">
        <f t="shared" ca="1" si="1095"/>
        <v>-1.6450257281226373E-4</v>
      </c>
      <c r="IM455" s="223">
        <f t="shared" ca="1" si="1096"/>
        <v>9.3271469710164327E-5</v>
      </c>
      <c r="IN455" s="223">
        <f t="shared" ca="1" si="1097"/>
        <v>3.9227991381058974E-5</v>
      </c>
      <c r="IO455" s="223">
        <f t="shared" ca="1" si="1098"/>
        <v>-1.459592874953872E-4</v>
      </c>
      <c r="IP455" s="223">
        <f t="shared" ca="1" si="1099"/>
        <v>1.5681254174017978E-4</v>
      </c>
      <c r="IQ455" s="223">
        <f t="shared" ca="1" si="1100"/>
        <v>-6.4658445780497927E-5</v>
      </c>
      <c r="IR455" s="223">
        <f t="shared" ca="1" si="1101"/>
        <v>-6.9968625199413458E-5</v>
      </c>
      <c r="IS455" s="223">
        <f t="shared" ca="1" si="1102"/>
        <v>1.5863455940249828E-4</v>
      </c>
      <c r="IT455" s="223">
        <f t="shared" ca="1" si="1103"/>
        <v>-1.4309629263050143E-4</v>
      </c>
      <c r="IU455" s="223">
        <f t="shared" ca="1" si="1104"/>
        <v>3.3560634040344184E-5</v>
      </c>
      <c r="IV455" s="223">
        <f t="shared" ca="1" si="1105"/>
        <v>9.8020403990228491E-5</v>
      </c>
      <c r="IW455" s="223">
        <f t="shared" ca="1" si="1106"/>
        <v>-1.6521359415506295E-4</v>
      </c>
      <c r="IX455" s="223">
        <f t="shared" ca="1" si="1107"/>
        <v>1.2388093324436795E-4</v>
      </c>
      <c r="IY455" s="223">
        <f t="shared" ca="1" si="1108"/>
        <v>-1.1731059550585939E-6</v>
      </c>
      <c r="IZ455" s="223">
        <f t="shared" ca="1" si="1109"/>
        <v>-1.2230531362616005E-4</v>
      </c>
      <c r="JA455" s="223">
        <f t="shared" ca="1" si="1110"/>
        <v>1.6544356313709786E-4</v>
      </c>
      <c r="JB455" s="223">
        <f t="shared" ca="1" si="1111"/>
        <v>-9.9904899066869006E-5</v>
      </c>
    </row>
    <row r="456" spans="2:262">
      <c r="B456" s="230">
        <v>95</v>
      </c>
      <c r="C456" s="229">
        <f t="shared" si="1112"/>
        <v>1.8554687500000012E-3</v>
      </c>
      <c r="D456" s="226">
        <f t="shared" ca="1" si="855"/>
        <v>49.863381561696642</v>
      </c>
      <c r="E456" s="225">
        <f ca="1">CW361</f>
        <v>-0.13661843830336082</v>
      </c>
      <c r="F456" s="224">
        <v>95</v>
      </c>
      <c r="G456" s="223">
        <f t="shared" ca="1" si="856"/>
        <v>-3.9469133858535595E-5</v>
      </c>
      <c r="H456" s="223">
        <f t="shared" ca="1" si="857"/>
        <v>2.7559681828538972E-4</v>
      </c>
      <c r="I456" s="223">
        <f t="shared" ca="1" si="858"/>
        <v>-3.4060122655808452E-4</v>
      </c>
      <c r="J456" s="223">
        <f t="shared" ca="1" si="859"/>
        <v>1.9411989231255978E-4</v>
      </c>
      <c r="K456" s="223">
        <f t="shared" ca="1" si="860"/>
        <v>7.2894153979078047E-5</v>
      </c>
      <c r="L456" s="223">
        <f t="shared" ca="1" si="861"/>
        <v>-2.9464684159832198E-4</v>
      </c>
      <c r="M456" s="223">
        <f t="shared" ca="1" si="862"/>
        <v>3.3344773334244835E-4</v>
      </c>
      <c r="N456" s="223">
        <f t="shared" ca="1" si="863"/>
        <v>-1.6520462178226219E-4</v>
      </c>
      <c r="O456" s="223">
        <f t="shared" ca="1" si="864"/>
        <v>-1.0561716354880402E-4</v>
      </c>
      <c r="P456" s="223">
        <f t="shared" ca="1" si="865"/>
        <v>3.1085925475631459E-4</v>
      </c>
      <c r="Q456" s="223">
        <f t="shared" ca="1" si="866"/>
        <v>-3.2308295617365168E-4</v>
      </c>
      <c r="R456" s="223">
        <f t="shared" ca="1" si="867"/>
        <v>1.3469834043416877E-4</v>
      </c>
      <c r="S456" s="223">
        <f t="shared" ca="1" si="868"/>
        <v>1.3732302209734041E-4</v>
      </c>
      <c r="T456" s="223">
        <f t="shared" ca="1" si="869"/>
        <v>-3.2407792335804956E-4</v>
      </c>
      <c r="U456" s="223">
        <f t="shared" ca="1" si="870"/>
        <v>3.096067135217929E-4</v>
      </c>
      <c r="V456" s="223">
        <f t="shared" ca="1" si="871"/>
        <v>-1.0289484043409133E-4</v>
      </c>
      <c r="W456" s="223">
        <f t="shared" ca="1" si="872"/>
        <v>-1.6770638487467851E-4</v>
      </c>
      <c r="X456" s="223">
        <f t="shared" ca="1" si="873"/>
        <v>3.3417554439883279E-4</v>
      </c>
      <c r="Y456" s="223">
        <f t="shared" ca="1" si="874"/>
        <v>-2.9314878897047393E-4</v>
      </c>
      <c r="Z456" s="223">
        <f t="shared" ca="1" si="875"/>
        <v>7.0100406872592201E-5</v>
      </c>
      <c r="AA456" s="223">
        <f t="shared" ca="1" si="876"/>
        <v>1.9647464348803903E-4</v>
      </c>
      <c r="AB456" s="223">
        <f t="shared" ca="1" si="877"/>
        <v>-3.4105487226812056E-4</v>
      </c>
      <c r="AC456" s="223">
        <f t="shared" ca="1" si="878"/>
        <v>2.738676813299404E-4</v>
      </c>
      <c r="AD456" s="223">
        <f t="shared" ca="1" si="879"/>
        <v>-3.663086807212962E-5</v>
      </c>
      <c r="AE456" s="223">
        <f t="shared" ca="1" si="880"/>
        <v>-2.233507438806444E-4</v>
      </c>
      <c r="AF456" s="223">
        <f t="shared" ca="1" si="881"/>
        <v>3.4464965527790831E-4</v>
      </c>
      <c r="AG456" s="223">
        <f t="shared" ca="1" si="882"/>
        <v>-2.5194907820689621E-4</v>
      </c>
      <c r="AH456" s="223">
        <f t="shared" ca="1" si="883"/>
        <v>2.8085539876630122E-6</v>
      </c>
      <c r="AI456" s="223">
        <f t="shared" ca="1" si="884"/>
        <v>2.4807585451374291E-4</v>
      </c>
      <c r="AJ456" s="223">
        <f t="shared" ca="1" si="885"/>
        <v>-3.4492527370270345E-4</v>
      </c>
      <c r="AK456" s="223">
        <f t="shared" ca="1" si="886"/>
        <v>2.2760406773134349E-4</v>
      </c>
      <c r="AL456" s="223">
        <f t="shared" ca="1" si="887"/>
        <v>3.1040808007016494E-5</v>
      </c>
      <c r="AM456" s="223">
        <f t="shared" ca="1" si="888"/>
        <v>-2.7041185905581739E-4</v>
      </c>
      <c r="AN456" s="223">
        <f t="shared" ca="1" si="889"/>
        <v>3.4187907318640747E-4</v>
      </c>
      <c r="AO456" s="223">
        <f t="shared" ca="1" si="890"/>
        <v>-2.0106710566249831E-4</v>
      </c>
      <c r="AP456" s="223">
        <f t="shared" ca="1" si="891"/>
        <v>-6.4591230051956779E-5</v>
      </c>
      <c r="AQ456" s="223">
        <f t="shared" ca="1" si="892"/>
        <v>2.9014364957302561E-4</v>
      </c>
      <c r="AR456" s="223">
        <f t="shared" ca="1" si="893"/>
        <v>-3.3554039030521301E-4</v>
      </c>
      <c r="AS456" s="223">
        <f t="shared" ca="1" si="894"/>
        <v>1.7259375745166272E-4</v>
      </c>
      <c r="AT456" s="223">
        <f t="shared" ca="1" si="895"/>
        <v>9.7519603242338717E-5</v>
      </c>
      <c r="AU456" s="223">
        <f t="shared" ca="1" si="896"/>
        <v>-3.0708119813619296E-4</v>
      </c>
      <c r="AV456" s="223">
        <f t="shared" ca="1" si="897"/>
        <v>3.2597027004034623E-4</v>
      </c>
      <c r="AW456" s="223">
        <f t="shared" ca="1" si="898"/>
        <v>-1.4245823700722253E-4</v>
      </c>
      <c r="AX456" s="223">
        <f t="shared" ca="1" si="899"/>
        <v>-1.2950880934385904E-4</v>
      </c>
      <c r="AY456" s="223">
        <f t="shared" ca="1" si="900"/>
        <v>3.2106138689365029E-4</v>
      </c>
      <c r="AZ456" s="223">
        <f t="shared" ca="1" si="901"/>
        <v>-3.1326087788151216E-4</v>
      </c>
      <c r="BA456" s="223">
        <f t="shared" ca="1" si="902"/>
        <v>1.109507658648089E-4</v>
      </c>
      <c r="BB456" s="223">
        <f t="shared" ca="1" si="903"/>
        <v>1.6025077481468137E-4</v>
      </c>
      <c r="BC456" s="223">
        <f t="shared" ca="1" si="904"/>
        <v>-3.3194957898531456E-4</v>
      </c>
      <c r="BD456" s="223">
        <f t="shared" ca="1" si="905"/>
        <v>2.9753461222286801E-4</v>
      </c>
      <c r="BE456" s="223">
        <f t="shared" ca="1" si="906"/>
        <v>-7.8374778195258916E-5</v>
      </c>
      <c r="BF456" s="223">
        <f t="shared" ca="1" si="907"/>
        <v>-1.8944943772205384E-4</v>
      </c>
      <c r="BG456" s="223">
        <f t="shared" ca="1" si="908"/>
        <v>3.3964091516925201E-4</v>
      </c>
      <c r="BH456" s="223">
        <f t="shared" ca="1" si="909"/>
        <v>-2.7894292559954895E-4</v>
      </c>
      <c r="BI456" s="223">
        <f t="shared" ca="1" si="910"/>
        <v>4.5043998567676716E-5</v>
      </c>
      <c r="BJ456" s="223">
        <f t="shared" ca="1" si="911"/>
        <v>2.1682359898056574E-4</v>
      </c>
      <c r="BK456" s="223">
        <f t="shared" ca="1" si="912"/>
        <v>-3.4406132367349913E-4</v>
      </c>
      <c r="BL456" s="223">
        <f t="shared" ca="1" si="913"/>
        <v>2.5766486611699779E-4</v>
      </c>
      <c r="BM456" s="223">
        <f t="shared" ca="1" si="914"/>
        <v>-1.1279420610338386E-5</v>
      </c>
      <c r="BN456" s="223">
        <f t="shared" ca="1" si="915"/>
        <v>-2.4210963045306232E-4</v>
      </c>
      <c r="BO456" s="223">
        <f t="shared" ca="1" si="916"/>
        <v>3.451682335477189E-4</v>
      </c>
      <c r="BP456" s="223">
        <f t="shared" ca="1" si="917"/>
        <v>-2.3390535311978994E-4</v>
      </c>
      <c r="BQ456" s="223">
        <f t="shared" ca="1" si="918"/>
        <v>-2.2593784333445799E-5</v>
      </c>
      <c r="BR456" s="223">
        <f t="shared" ca="1" si="919"/>
        <v>2.6506401383370211E-4</v>
      </c>
      <c r="BS456" s="223">
        <f t="shared" ca="1" si="920"/>
        <v>-3.4295098464472433E-4</v>
      </c>
      <c r="BT456" s="223">
        <f t="shared" ca="1" si="921"/>
        <v>2.0789320370637307E-4</v>
      </c>
      <c r="BU456" s="223">
        <f t="shared" ca="1" si="922"/>
        <v>5.6249398783070283E-5</v>
      </c>
      <c r="BV456" s="223">
        <f t="shared" ca="1" si="923"/>
        <v>-2.8546568586239492E-4</v>
      </c>
      <c r="BW456" s="223">
        <f t="shared" ca="1" si="924"/>
        <v>3.3743093028352155E-4</v>
      </c>
      <c r="BX456" s="223">
        <f t="shared" ca="1" si="925"/>
        <v>-1.7987892909527073E-4</v>
      </c>
      <c r="BY456" s="223">
        <f t="shared" ca="1" si="926"/>
        <v>-8.936330077337427E-5</v>
      </c>
      <c r="BZ456" s="223">
        <f t="shared" ca="1" si="927"/>
        <v>3.0311816728482082E-4</v>
      </c>
      <c r="CA456" s="223">
        <f t="shared" ca="1" si="928"/>
        <v>-3.2866123160518073E-4</v>
      </c>
      <c r="CB456" s="223">
        <f t="shared" ca="1" si="929"/>
        <v>1.5013232206516418E-4</v>
      </c>
      <c r="CC456" s="223">
        <f t="shared" ca="1" si="930"/>
        <v>1.2161658532627184E-4</v>
      </c>
      <c r="CD456" s="223">
        <f t="shared" ca="1" si="931"/>
        <v>-3.1785145505504759E-4</v>
      </c>
      <c r="CE456" s="223">
        <f t="shared" ca="1" si="932"/>
        <v>3.1672634560197426E-4</v>
      </c>
      <c r="CF456" s="223">
        <f t="shared" ca="1" si="933"/>
        <v>-1.189398587028858E-4</v>
      </c>
      <c r="CG456" s="223">
        <f t="shared" ca="1" si="934"/>
        <v>-1.5269863568009834E-4</v>
      </c>
      <c r="CH456" s="223">
        <f t="shared" ca="1" si="935"/>
        <v>3.2952365955781046E-4</v>
      </c>
      <c r="CI456" s="223">
        <f t="shared" ca="1" si="936"/>
        <v>-3.0174121175039224E-4</v>
      </c>
      <c r="CJ456" s="223">
        <f t="shared" ca="1" si="937"/>
        <v>8.6601939482167266E-5</v>
      </c>
      <c r="CK456" s="223">
        <f t="shared" ca="1" si="938"/>
        <v>1.8231011469875156E-4</v>
      </c>
      <c r="CL456" s="223">
        <f t="shared" ca="1" si="939"/>
        <v>-3.3802237108307675E-4</v>
      </c>
      <c r="CM456" s="223">
        <f t="shared" ca="1" si="940"/>
        <v>2.8385014508112408E-4</v>
      </c>
      <c r="CN456" s="223">
        <f t="shared" ca="1" si="941"/>
        <v>-5.3429996242790269E-5</v>
      </c>
      <c r="CO456" s="223">
        <f t="shared" ca="1" si="942"/>
        <v>-2.1016584765201773E-4</v>
      </c>
      <c r="CP456" s="223">
        <f t="shared" ca="1" si="943"/>
        <v>3.4326574239299077E-4</v>
      </c>
      <c r="CQ456" s="223">
        <f t="shared" ca="1" si="944"/>
        <v>-2.6322544634645715E-4</v>
      </c>
      <c r="CR456" s="223">
        <f t="shared" ca="1" si="945"/>
        <v>1.9743492931797828E-5</v>
      </c>
      <c r="CS456" s="223">
        <f t="shared" ca="1" si="946"/>
        <v>2.3599756860404839E-4</v>
      </c>
      <c r="CT456" s="223">
        <f t="shared" ca="1" si="947"/>
        <v>-3.4520327695551688E-4</v>
      </c>
      <c r="CU456" s="223">
        <f t="shared" ca="1" si="948"/>
        <v>2.4006574266980155E-4</v>
      </c>
      <c r="CV456" s="223">
        <f t="shared" ca="1" si="949"/>
        <v>1.4133151009028627E-5</v>
      </c>
      <c r="CW456" s="223">
        <f t="shared" ca="1" si="950"/>
        <v>-2.5955650396103532E-4</v>
      </c>
      <c r="CX456" s="223">
        <f t="shared" ca="1" si="951"/>
        <v>3.4381631525365461E-4</v>
      </c>
      <c r="CY456" s="223">
        <f t="shared" ca="1" si="952"/>
        <v>-2.1459407465795869E-4</v>
      </c>
      <c r="CZ456" s="223">
        <f t="shared" ca="1" si="953"/>
        <v>-4.7873684979662191E-5</v>
      </c>
      <c r="DA456" s="223">
        <f t="shared" ca="1" si="954"/>
        <v>2.8061576829685296E-4</v>
      </c>
      <c r="DB456" s="223">
        <f t="shared" ca="1" si="955"/>
        <v>-3.3911821448678436E-4</v>
      </c>
      <c r="DC456" s="223">
        <f t="shared" ca="1" si="956"/>
        <v>1.870557483980981E-4</v>
      </c>
      <c r="DD456" s="223">
        <f t="shared" ca="1" si="957"/>
        <v>8.115316919353295E-5</v>
      </c>
      <c r="DE456" s="223">
        <f t="shared" ca="1" si="958"/>
        <v>-2.9897254938379469E-4</v>
      </c>
      <c r="DF456" s="223">
        <f t="shared" ca="1" si="959"/>
        <v>3.3115421993353141E-4</v>
      </c>
      <c r="DG456" s="223">
        <f t="shared" ca="1" si="960"/>
        <v>-1.5771597302609845E-4</v>
      </c>
      <c r="DH456" s="223">
        <f t="shared" ca="1" si="961"/>
        <v>-1.1365110402522562E-4</v>
      </c>
      <c r="DI456" s="223">
        <f t="shared" ca="1" si="962"/>
        <v>3.1445006138514531E-4</v>
      </c>
      <c r="DJ456" s="223">
        <f t="shared" ca="1" si="963"/>
        <v>-3.2000102921500681E-4</v>
      </c>
      <c r="DK456" s="223">
        <f t="shared" ca="1" si="964"/>
        <v>1.2685730661752794E-4</v>
      </c>
      <c r="DL456" s="223">
        <f t="shared" ca="1" si="965"/>
        <v>1.4505451659715143E-4</v>
      </c>
      <c r="DM456" s="223">
        <f t="shared" ca="1" si="966"/>
        <v>-3.2689924739947213E-4</v>
      </c>
      <c r="DN456" s="223">
        <f t="shared" ca="1" si="967"/>
        <v>3.0576605365478869E-4</v>
      </c>
      <c r="DO456" s="223">
        <f t="shared" ca="1" si="968"/>
        <v>-9.4776934998981873E-5</v>
      </c>
      <c r="DP456" s="223">
        <f t="shared" ca="1" si="969"/>
        <v>-1.7506097487937308E-4</v>
      </c>
      <c r="DQ456" s="223">
        <f t="shared" ca="1" si="970"/>
        <v>3.3620021496003262E-4</v>
      </c>
      <c r="DR456" s="223">
        <f t="shared" ca="1" si="971"/>
        <v>-2.8858638384914839E-4</v>
      </c>
      <c r="DS456" s="223">
        <f t="shared" ca="1" si="972"/>
        <v>6.1783809686053029E-5</v>
      </c>
      <c r="DT456" s="223">
        <f t="shared" ca="1" si="973"/>
        <v>2.033815002754435E-4</v>
      </c>
      <c r="DU456" s="223">
        <f t="shared" ca="1" si="974"/>
        <v>-3.4226339066479656E-4</v>
      </c>
      <c r="DV456" s="223">
        <f t="shared" ca="1" si="975"/>
        <v>2.6862746940966469E-4</v>
      </c>
      <c r="DW456" s="223">
        <f t="shared" ca="1" si="976"/>
        <v>-2.8195672511362147E-5</v>
      </c>
      <c r="DX456" s="223">
        <f t="shared" ca="1" si="977"/>
        <v>-2.2974335064423931E-4</v>
      </c>
      <c r="DY456" s="223">
        <f t="shared" ca="1" si="978"/>
        <v>3.4503038281725887E-4</v>
      </c>
      <c r="DZ456" s="223">
        <f t="shared" ca="1" si="979"/>
        <v>-2.4608152559306526E-4</v>
      </c>
      <c r="EA456" s="223">
        <f t="shared" ca="1" si="980"/>
        <v>-5.6640044029162152E-6</v>
      </c>
      <c r="EB456" s="223">
        <f t="shared" ca="1" si="981"/>
        <v>2.538926469558252E-4</v>
      </c>
      <c r="EC456" s="223">
        <f t="shared" ca="1" si="982"/>
        <v>-3.4447454377039617E-4</v>
      </c>
      <c r="ED456" s="223">
        <f t="shared" ca="1" si="983"/>
        <v>2.2116568216315973E-4</v>
      </c>
      <c r="EE456" s="223">
        <f t="shared" ca="1" si="984"/>
        <v>3.9469133858534701E-5</v>
      </c>
      <c r="EF456" s="223">
        <f t="shared" ca="1" si="985"/>
        <v>-2.7559681828538847E-4</v>
      </c>
      <c r="EG456" s="223">
        <f t="shared" ca="1" si="986"/>
        <v>3.4060122655808506E-4</v>
      </c>
      <c r="EH456" s="223">
        <f t="shared" ca="1" si="987"/>
        <v>-1.9411989231256355E-4</v>
      </c>
      <c r="EI456" s="223">
        <f t="shared" ca="1" si="988"/>
        <v>-7.2894153979072382E-5</v>
      </c>
      <c r="EJ456" s="223">
        <f t="shared" ca="1" si="989"/>
        <v>2.946468415983183E-4</v>
      </c>
      <c r="EK456" s="223">
        <f t="shared" ca="1" si="990"/>
        <v>-3.3344773334245052E-4</v>
      </c>
      <c r="EL456" s="223">
        <f t="shared" ca="1" si="991"/>
        <v>1.6520462178227051E-4</v>
      </c>
      <c r="EM456" s="223">
        <f t="shared" ca="1" si="992"/>
        <v>1.0561716354881252E-4</v>
      </c>
      <c r="EN456" s="223">
        <f t="shared" ca="1" si="993"/>
        <v>-3.1085925475631796E-4</v>
      </c>
      <c r="EO456" s="223">
        <f t="shared" ca="1" si="994"/>
        <v>3.2308295617364941E-4</v>
      </c>
      <c r="EP456" s="223">
        <f t="shared" ca="1" si="995"/>
        <v>-1.3469834043416392E-4</v>
      </c>
      <c r="EQ456" s="223">
        <f t="shared" ca="1" si="996"/>
        <v>-1.3732302209734415E-4</v>
      </c>
      <c r="ER456" s="223">
        <f t="shared" ca="1" si="997"/>
        <v>3.2407792335805054E-4</v>
      </c>
      <c r="ES456" s="223">
        <f t="shared" ca="1" si="998"/>
        <v>-3.0960671352179273E-4</v>
      </c>
      <c r="ET456" s="223">
        <f t="shared" ca="1" si="999"/>
        <v>1.0289484043409099E-4</v>
      </c>
      <c r="EU456" s="223">
        <f t="shared" ca="1" si="1000"/>
        <v>1.6770638487467878E-4</v>
      </c>
      <c r="EV456" s="223">
        <f t="shared" ca="1" si="1001"/>
        <v>-3.3417554439883231E-4</v>
      </c>
      <c r="EW456" s="223">
        <f t="shared" ca="1" si="1002"/>
        <v>2.9314878897047637E-4</v>
      </c>
      <c r="EX456" s="223">
        <f t="shared" ca="1" si="1003"/>
        <v>-7.01004068725967E-5</v>
      </c>
      <c r="EY456" s="223">
        <f t="shared" ca="1" si="1004"/>
        <v>-1.9647464348803529E-4</v>
      </c>
      <c r="EZ456" s="223">
        <f t="shared" ca="1" si="1005"/>
        <v>3.4105487226811942E-4</v>
      </c>
      <c r="FA456" s="223">
        <f t="shared" ca="1" si="1006"/>
        <v>-2.738676813299462E-4</v>
      </c>
      <c r="FB456" s="223">
        <f t="shared" ca="1" si="1007"/>
        <v>3.6630868072119537E-5</v>
      </c>
      <c r="FC456" s="223">
        <f t="shared" ca="1" si="1008"/>
        <v>2.2335074388065218E-4</v>
      </c>
      <c r="FD456" s="223">
        <f t="shared" ca="1" si="1009"/>
        <v>-3.4464965527790869E-4</v>
      </c>
      <c r="FE456" s="223">
        <f t="shared" ca="1" si="1010"/>
        <v>2.5194907820689263E-4</v>
      </c>
      <c r="FF456" s="223">
        <f t="shared" ca="1" si="1011"/>
        <v>-2.8085539876578081E-6</v>
      </c>
      <c r="FG456" s="223">
        <f t="shared" ca="1" si="1012"/>
        <v>-2.480758545137466E-4</v>
      </c>
      <c r="FH456" s="223">
        <f t="shared" ca="1" si="1013"/>
        <v>3.4492527370270345E-4</v>
      </c>
      <c r="FI456" s="223">
        <f t="shared" ca="1" si="1014"/>
        <v>-2.2760406773134325E-4</v>
      </c>
      <c r="FJ456" s="223">
        <f t="shared" ca="1" si="1015"/>
        <v>-3.1040808007016846E-5</v>
      </c>
      <c r="FK456" s="223">
        <f t="shared" ca="1" si="1016"/>
        <v>2.7041185905581761E-4</v>
      </c>
      <c r="FL456" s="223">
        <f t="shared" ca="1" si="1017"/>
        <v>-3.4187907318640741E-4</v>
      </c>
      <c r="FM456" s="223">
        <f t="shared" ca="1" si="1018"/>
        <v>2.01067105662502E-4</v>
      </c>
      <c r="FN456" s="223">
        <f t="shared" ca="1" si="1019"/>
        <v>6.4591230051952333E-5</v>
      </c>
      <c r="FO456" s="223">
        <f t="shared" ca="1" si="1020"/>
        <v>-2.9014364957302317E-4</v>
      </c>
      <c r="FP456" s="223">
        <f t="shared" ca="1" si="1021"/>
        <v>3.3554039030521529E-4</v>
      </c>
      <c r="FQ456" s="223">
        <f t="shared" ca="1" si="1022"/>
        <v>-1.7259375745167096E-4</v>
      </c>
      <c r="FR456" s="223">
        <f t="shared" ca="1" si="1023"/>
        <v>-9.751960324232961E-5</v>
      </c>
      <c r="FS456" s="223">
        <f t="shared" ca="1" si="1024"/>
        <v>3.0708119813619762E-4</v>
      </c>
      <c r="FT456" s="223">
        <f t="shared" ca="1" si="1025"/>
        <v>-3.2597027004034292E-4</v>
      </c>
      <c r="FU456" s="223">
        <f t="shared" ca="1" si="1026"/>
        <v>1.4245823700721776E-4</v>
      </c>
      <c r="FV456" s="223">
        <f t="shared" ca="1" si="1027"/>
        <v>1.2950880934386392E-4</v>
      </c>
      <c r="FW456" s="223">
        <f t="shared" ca="1" si="1028"/>
        <v>-3.2106138689365219E-4</v>
      </c>
      <c r="FX456" s="223">
        <f t="shared" ca="1" si="1029"/>
        <v>3.1326087788151194E-4</v>
      </c>
      <c r="FY456" s="223">
        <f t="shared" ca="1" si="1030"/>
        <v>-1.1095076586480856E-4</v>
      </c>
      <c r="FZ456" s="223">
        <f t="shared" ca="1" si="1031"/>
        <v>-1.6025077481468167E-4</v>
      </c>
      <c r="GA456" s="223">
        <f t="shared" ca="1" si="1032"/>
        <v>3.3194957898531466E-4</v>
      </c>
      <c r="GB456" s="223">
        <f t="shared" ca="1" si="1033"/>
        <v>-2.9753461222286785E-4</v>
      </c>
      <c r="GC456" s="223">
        <f t="shared" ca="1" si="1034"/>
        <v>7.8374778195263375E-5</v>
      </c>
      <c r="GD456" s="223">
        <f t="shared" ca="1" si="1035"/>
        <v>1.8944943772205002E-4</v>
      </c>
      <c r="GE456" s="223">
        <f t="shared" ca="1" si="1036"/>
        <v>-3.3964091516925114E-4</v>
      </c>
      <c r="GF456" s="223">
        <f t="shared" ca="1" si="1037"/>
        <v>2.7894292559955448E-4</v>
      </c>
      <c r="GG456" s="223">
        <f t="shared" ca="1" si="1038"/>
        <v>-4.5043998567686122E-5</v>
      </c>
      <c r="GH456" s="223">
        <f t="shared" ca="1" si="1039"/>
        <v>-2.1682359898057363E-4</v>
      </c>
      <c r="GI456" s="223">
        <f t="shared" ca="1" si="1040"/>
        <v>3.4406132367349995E-4</v>
      </c>
      <c r="GJ456" s="223">
        <f t="shared" ca="1" si="1041"/>
        <v>-2.5766486611699107E-4</v>
      </c>
      <c r="GK456" s="223">
        <f t="shared" ca="1" si="1042"/>
        <v>1.1279420610328222E-5</v>
      </c>
      <c r="GL456" s="223">
        <f t="shared" ca="1" si="1043"/>
        <v>2.4210963045306254E-4</v>
      </c>
      <c r="GM456" s="223">
        <f t="shared" ca="1" si="1044"/>
        <v>-3.451682335477189E-4</v>
      </c>
      <c r="GN456" s="223">
        <f t="shared" ca="1" si="1045"/>
        <v>2.3390535311978969E-4</v>
      </c>
      <c r="GO456" s="223">
        <f t="shared" ca="1" si="1046"/>
        <v>2.2593784333446178E-5</v>
      </c>
      <c r="GP456" s="223">
        <f t="shared" ca="1" si="1047"/>
        <v>-2.6506401383370233E-4</v>
      </c>
      <c r="GQ456" s="223">
        <f t="shared" ca="1" si="1048"/>
        <v>3.4295098464472433E-4</v>
      </c>
      <c r="GR456" s="223">
        <f t="shared" ca="1" si="1049"/>
        <v>-2.078932037063728E-4</v>
      </c>
      <c r="GS456" s="223">
        <f t="shared" ca="1" si="1050"/>
        <v>-5.6249398783070608E-5</v>
      </c>
      <c r="GT456" s="223">
        <f t="shared" ca="1" si="1051"/>
        <v>2.8546568586239514E-4</v>
      </c>
      <c r="GU456" s="223">
        <f t="shared" ca="1" si="1052"/>
        <v>-3.3743093028352355E-4</v>
      </c>
      <c r="GV456" s="223">
        <f t="shared" ca="1" si="1053"/>
        <v>1.7987892909527878E-4</v>
      </c>
      <c r="GW456" s="223">
        <f t="shared" ca="1" si="1054"/>
        <v>8.9363300773365108E-5</v>
      </c>
      <c r="GX456" s="223">
        <f t="shared" ca="1" si="1055"/>
        <v>-3.0311816728481632E-4</v>
      </c>
      <c r="GY456" s="223">
        <f t="shared" ca="1" si="1056"/>
        <v>3.2866123160517769E-4</v>
      </c>
      <c r="GZ456" s="223">
        <f t="shared" ca="1" si="1057"/>
        <v>-1.5013232206515507E-4</v>
      </c>
      <c r="HA456" s="223">
        <f t="shared" ca="1" si="1058"/>
        <v>-1.2161658532628131E-4</v>
      </c>
      <c r="HB456" s="223">
        <f t="shared" ca="1" si="1059"/>
        <v>3.1785145505504764E-4</v>
      </c>
      <c r="HC456" s="223">
        <f t="shared" ca="1" si="1060"/>
        <v>-3.1672634560197415E-4</v>
      </c>
      <c r="HD456" s="223">
        <f t="shared" ca="1" si="1061"/>
        <v>1.1893985870288551E-4</v>
      </c>
      <c r="HE456" s="223">
        <f t="shared" ca="1" si="1062"/>
        <v>1.5269863568009861E-4</v>
      </c>
      <c r="HF456" s="223">
        <f t="shared" ca="1" si="1063"/>
        <v>-3.2952365955781063E-4</v>
      </c>
      <c r="HG456" s="223">
        <f t="shared" ca="1" si="1064"/>
        <v>3.0174121175039202E-4</v>
      </c>
      <c r="HH456" s="223">
        <f t="shared" ca="1" si="1065"/>
        <v>-8.6601939482166914E-5</v>
      </c>
      <c r="HI456" s="223">
        <f t="shared" ca="1" si="1066"/>
        <v>-1.8231011469875183E-4</v>
      </c>
      <c r="HJ456" s="223">
        <f t="shared" ca="1" si="1067"/>
        <v>3.3802237108307681E-4</v>
      </c>
      <c r="HK456" s="223">
        <f t="shared" ca="1" si="1068"/>
        <v>-2.8385014508112944E-4</v>
      </c>
      <c r="HL456" s="223">
        <f t="shared" ca="1" si="1069"/>
        <v>5.342999624279962E-5</v>
      </c>
      <c r="HM456" s="223">
        <f t="shared" ca="1" si="1070"/>
        <v>2.1016584765201025E-4</v>
      </c>
      <c r="HN456" s="223">
        <f t="shared" ca="1" si="1071"/>
        <v>-3.432657423929919E-4</v>
      </c>
      <c r="HO456" s="223">
        <f t="shared" ca="1" si="1072"/>
        <v>2.6322544634645059E-4</v>
      </c>
      <c r="HP456" s="223">
        <f t="shared" ca="1" si="1073"/>
        <v>-1.974349293178769E-5</v>
      </c>
      <c r="HQ456" s="223">
        <f t="shared" ca="1" si="1074"/>
        <v>-2.3599756860405582E-4</v>
      </c>
      <c r="HR456" s="223">
        <f t="shared" ca="1" si="1075"/>
        <v>3.4520327695551688E-4</v>
      </c>
      <c r="HS456" s="223">
        <f t="shared" ca="1" si="1076"/>
        <v>-2.4006574266981543E-4</v>
      </c>
      <c r="HT456" s="223">
        <f t="shared" ca="1" si="1077"/>
        <v>-1.4133151009028953E-5</v>
      </c>
      <c r="HU456" s="223">
        <f t="shared" ca="1" si="1078"/>
        <v>2.5955650396102258E-4</v>
      </c>
      <c r="HV456" s="223">
        <f t="shared" ca="1" si="1079"/>
        <v>-3.4381631525365455E-4</v>
      </c>
      <c r="HW456" s="223">
        <f t="shared" ca="1" si="1080"/>
        <v>2.1459407465794308E-4</v>
      </c>
      <c r="HX456" s="223">
        <f t="shared" ca="1" si="1081"/>
        <v>4.7873684979662516E-5</v>
      </c>
      <c r="HY456" s="223">
        <f t="shared" ca="1" si="1082"/>
        <v>-2.8061576829686456E-4</v>
      </c>
      <c r="HZ456" s="223">
        <f t="shared" ca="1" si="1083"/>
        <v>3.3911821448678425E-4</v>
      </c>
      <c r="IA456" s="223">
        <f t="shared" ca="1" si="1084"/>
        <v>-1.8705574839808953E-4</v>
      </c>
      <c r="IB456" s="223">
        <f t="shared" ca="1" si="1085"/>
        <v>-8.1153169193523789E-5</v>
      </c>
      <c r="IC456" s="223">
        <f t="shared" ca="1" si="1086"/>
        <v>2.9897254938379973E-4</v>
      </c>
      <c r="ID456" s="223">
        <f t="shared" ca="1" si="1087"/>
        <v>-3.3115421993353412E-4</v>
      </c>
      <c r="IE456" s="223">
        <f t="shared" ca="1" si="1088"/>
        <v>4.8077600868644396E-4</v>
      </c>
      <c r="IF456" s="223">
        <f t="shared" ca="1" si="1089"/>
        <v>1.1365110402521668E-4</v>
      </c>
      <c r="IG456" s="223">
        <f t="shared" ca="1" si="1090"/>
        <v>-3.1445006138514949E-4</v>
      </c>
      <c r="IH456" s="223">
        <f t="shared" ca="1" si="1091"/>
        <v>3.2000102921501402E-4</v>
      </c>
      <c r="II456" s="223">
        <f t="shared" ca="1" si="1092"/>
        <v>-1.2685730661752767E-4</v>
      </c>
      <c r="IJ456" s="223">
        <f t="shared" ca="1" si="1093"/>
        <v>-1.4505451659713392E-4</v>
      </c>
      <c r="IK456" s="223">
        <f t="shared" ca="1" si="1094"/>
        <v>3.2689924739947218E-4</v>
      </c>
      <c r="IL456" s="223">
        <f t="shared" ca="1" si="1095"/>
        <v>-3.0576605365477936E-4</v>
      </c>
      <c r="IM456" s="223">
        <f t="shared" ca="1" si="1096"/>
        <v>9.4776934998981575E-5</v>
      </c>
      <c r="IN456" s="223">
        <f t="shared" ca="1" si="1097"/>
        <v>1.7506097487939026E-4</v>
      </c>
      <c r="IO456" s="223">
        <f t="shared" ca="1" si="1098"/>
        <v>-3.3620021496003267E-4</v>
      </c>
      <c r="IP456" s="223">
        <f t="shared" ca="1" si="1099"/>
        <v>2.8858638384913744E-4</v>
      </c>
      <c r="IQ456" s="223">
        <f t="shared" ca="1" si="1100"/>
        <v>-6.1783809686052676E-5</v>
      </c>
      <c r="IR456" s="223">
        <f t="shared" ca="1" si="1101"/>
        <v>-2.033815002754596E-4</v>
      </c>
      <c r="IS456" s="223">
        <f t="shared" ca="1" si="1102"/>
        <v>3.4226339066479661E-4</v>
      </c>
      <c r="IT456" s="223">
        <f t="shared" ca="1" si="1103"/>
        <v>-2.6862746940966442E-4</v>
      </c>
      <c r="IU456" s="223">
        <f t="shared" ca="1" si="1104"/>
        <v>2.8195672511381392E-5</v>
      </c>
      <c r="IV456" s="223">
        <f t="shared" ca="1" si="1105"/>
        <v>2.2974335064423953E-4</v>
      </c>
      <c r="IW456" s="223">
        <f t="shared" ca="1" si="1106"/>
        <v>-3.4503038281725822E-4</v>
      </c>
      <c r="IX456" s="223">
        <f t="shared" ca="1" si="1107"/>
        <v>2.4608152559306499E-4</v>
      </c>
      <c r="IY456" s="223">
        <f t="shared" ca="1" si="1108"/>
        <v>5.6640044028969164E-6</v>
      </c>
      <c r="IZ456" s="223">
        <f t="shared" ca="1" si="1109"/>
        <v>-2.5389264695582542E-4</v>
      </c>
      <c r="JA456" s="223">
        <f t="shared" ca="1" si="1110"/>
        <v>3.4447454377039747E-4</v>
      </c>
      <c r="JB456" s="223">
        <f t="shared" ca="1" si="1111"/>
        <v>-2.2116568216315948E-4</v>
      </c>
    </row>
    <row r="457" spans="2:262">
      <c r="B457" s="230">
        <v>96</v>
      </c>
      <c r="C457" s="229">
        <f t="shared" si="1112"/>
        <v>1.8750000000000012E-3</v>
      </c>
      <c r="D457" s="226">
        <f t="shared" ca="1" si="855"/>
        <v>49.86327690969874</v>
      </c>
      <c r="E457" s="225">
        <f ca="1">CX361</f>
        <v>-0.13672309030125701</v>
      </c>
      <c r="F457" s="224">
        <v>96</v>
      </c>
      <c r="G457" s="223">
        <f t="shared" ca="1" si="856"/>
        <v>-3.4661268124327088E-5</v>
      </c>
      <c r="H457" s="223">
        <f t="shared" ca="1" si="857"/>
        <v>1.9027348539017301E-4</v>
      </c>
      <c r="I457" s="223">
        <f t="shared" ca="1" si="858"/>
        <v>-2.3442607547445452E-4</v>
      </c>
      <c r="J457" s="223">
        <f t="shared" ca="1" si="859"/>
        <v>1.4125504991969933E-4</v>
      </c>
      <c r="K457" s="223">
        <f t="shared" ca="1" si="860"/>
        <v>3.4661268124327373E-5</v>
      </c>
      <c r="L457" s="223">
        <f t="shared" ca="1" si="861"/>
        <v>-1.9027348539017307E-4</v>
      </c>
      <c r="M457" s="223">
        <f t="shared" ca="1" si="862"/>
        <v>2.3442607547445452E-4</v>
      </c>
      <c r="N457" s="223">
        <f t="shared" ca="1" si="863"/>
        <v>-1.4125504991969928E-4</v>
      </c>
      <c r="O457" s="223">
        <f t="shared" ca="1" si="864"/>
        <v>-3.4661268124327441E-5</v>
      </c>
      <c r="P457" s="223">
        <f t="shared" ca="1" si="865"/>
        <v>1.9027348539017337E-4</v>
      </c>
      <c r="Q457" s="223">
        <f t="shared" ca="1" si="866"/>
        <v>-2.3442607547445452E-4</v>
      </c>
      <c r="R457" s="223">
        <f t="shared" ca="1" si="867"/>
        <v>1.4125504991969919E-4</v>
      </c>
      <c r="S457" s="223">
        <f t="shared" ca="1" si="868"/>
        <v>3.4661268124327563E-5</v>
      </c>
      <c r="T457" s="223">
        <f t="shared" ca="1" si="869"/>
        <v>-1.9027348539017291E-4</v>
      </c>
      <c r="U457" s="223">
        <f t="shared" ca="1" si="870"/>
        <v>2.3442607547445452E-4</v>
      </c>
      <c r="V457" s="223">
        <f t="shared" ca="1" si="871"/>
        <v>-1.4125504991969914E-4</v>
      </c>
      <c r="W457" s="223">
        <f t="shared" ca="1" si="872"/>
        <v>-3.4661268124327617E-5</v>
      </c>
      <c r="X457" s="223">
        <f t="shared" ca="1" si="873"/>
        <v>1.9027348539017347E-4</v>
      </c>
      <c r="Y457" s="223">
        <f t="shared" ca="1" si="874"/>
        <v>-2.3442607547445439E-4</v>
      </c>
      <c r="Z457" s="223">
        <f t="shared" ca="1" si="875"/>
        <v>1.4125504991969838E-4</v>
      </c>
      <c r="AA457" s="223">
        <f t="shared" ca="1" si="876"/>
        <v>3.4661268124326898E-5</v>
      </c>
      <c r="AB457" s="223">
        <f t="shared" ca="1" si="877"/>
        <v>-1.9027348539017301E-4</v>
      </c>
      <c r="AC457" s="223">
        <f t="shared" ca="1" si="878"/>
        <v>2.3442607547445447E-4</v>
      </c>
      <c r="AD457" s="223">
        <f t="shared" ca="1" si="879"/>
        <v>-1.4125504991969901E-4</v>
      </c>
      <c r="AE457" s="223">
        <f t="shared" ca="1" si="880"/>
        <v>-3.4661268124327806E-5</v>
      </c>
      <c r="AF457" s="223">
        <f t="shared" ca="1" si="881"/>
        <v>1.9027348539017358E-4</v>
      </c>
      <c r="AG457" s="223">
        <f t="shared" ca="1" si="882"/>
        <v>-2.3442607547445436E-4</v>
      </c>
      <c r="AH457" s="223">
        <f t="shared" ca="1" si="883"/>
        <v>1.412550499196996E-4</v>
      </c>
      <c r="AI457" s="223">
        <f t="shared" ca="1" si="884"/>
        <v>3.4661268124328742E-5</v>
      </c>
      <c r="AJ457" s="223">
        <f t="shared" ca="1" si="885"/>
        <v>-1.9027348539017312E-4</v>
      </c>
      <c r="AK457" s="223">
        <f t="shared" ca="1" si="886"/>
        <v>2.344260754744542E-4</v>
      </c>
      <c r="AL457" s="223">
        <f t="shared" ca="1" si="887"/>
        <v>-1.4125504991969884E-4</v>
      </c>
      <c r="AM457" s="223">
        <f t="shared" ca="1" si="888"/>
        <v>-3.4661268124326302E-5</v>
      </c>
      <c r="AN457" s="223">
        <f t="shared" ca="1" si="889"/>
        <v>1.9027348539017369E-4</v>
      </c>
      <c r="AO457" s="223">
        <f t="shared" ca="1" si="890"/>
        <v>-2.3442607547445458E-4</v>
      </c>
      <c r="AP457" s="223">
        <f t="shared" ca="1" si="891"/>
        <v>1.4125504991969811E-4</v>
      </c>
      <c r="AQ457" s="223">
        <f t="shared" ca="1" si="892"/>
        <v>3.4661268124327237E-5</v>
      </c>
      <c r="AR457" s="223">
        <f t="shared" ca="1" si="893"/>
        <v>-1.9027348539017423E-4</v>
      </c>
      <c r="AS457" s="223">
        <f t="shared" ca="1" si="894"/>
        <v>2.3442607547445447E-4</v>
      </c>
      <c r="AT457" s="223">
        <f t="shared" ca="1" si="895"/>
        <v>-1.4125504991969735E-4</v>
      </c>
      <c r="AU457" s="223">
        <f t="shared" ca="1" si="896"/>
        <v>-3.4661268124328145E-5</v>
      </c>
      <c r="AV457" s="223">
        <f t="shared" ca="1" si="897"/>
        <v>1.9027348539017277E-4</v>
      </c>
      <c r="AW457" s="223">
        <f t="shared" ca="1" si="898"/>
        <v>-2.344260754744543E-4</v>
      </c>
      <c r="AX457" s="223">
        <f t="shared" ca="1" si="899"/>
        <v>1.4125504991969933E-4</v>
      </c>
      <c r="AY457" s="223">
        <f t="shared" ca="1" si="900"/>
        <v>3.4661268124329067E-5</v>
      </c>
      <c r="AZ457" s="223">
        <f t="shared" ca="1" si="901"/>
        <v>-1.9027348539017334E-4</v>
      </c>
      <c r="BA457" s="223">
        <f t="shared" ca="1" si="902"/>
        <v>2.344260754744542E-4</v>
      </c>
      <c r="BB457" s="223">
        <f t="shared" ca="1" si="903"/>
        <v>-1.4125504991969857E-4</v>
      </c>
      <c r="BC457" s="223">
        <f t="shared" ca="1" si="904"/>
        <v>-3.4661268124326668E-5</v>
      </c>
      <c r="BD457" s="223">
        <f t="shared" ca="1" si="905"/>
        <v>1.9027348539017388E-4</v>
      </c>
      <c r="BE457" s="223">
        <f t="shared" ca="1" si="906"/>
        <v>-2.3442607547445452E-4</v>
      </c>
      <c r="BF457" s="223">
        <f t="shared" ca="1" si="907"/>
        <v>1.4125504991969784E-4</v>
      </c>
      <c r="BG457" s="223">
        <f t="shared" ca="1" si="908"/>
        <v>3.4661268124327563E-5</v>
      </c>
      <c r="BH457" s="223">
        <f t="shared" ca="1" si="909"/>
        <v>-1.9027348539017445E-4</v>
      </c>
      <c r="BI457" s="223">
        <f t="shared" ca="1" si="910"/>
        <v>2.3442607547445392E-4</v>
      </c>
      <c r="BJ457" s="223">
        <f t="shared" ca="1" si="911"/>
        <v>-1.4125504991969979E-4</v>
      </c>
      <c r="BK457" s="223">
        <f t="shared" ca="1" si="912"/>
        <v>-3.4661268124328498E-5</v>
      </c>
      <c r="BL457" s="223">
        <f t="shared" ca="1" si="913"/>
        <v>1.9027348539017499E-4</v>
      </c>
      <c r="BM457" s="223">
        <f t="shared" ca="1" si="914"/>
        <v>-2.3442607547445477E-4</v>
      </c>
      <c r="BN457" s="223">
        <f t="shared" ca="1" si="915"/>
        <v>1.4125504991969903E-4</v>
      </c>
      <c r="BO457" s="223">
        <f t="shared" ca="1" si="916"/>
        <v>3.4661268124329406E-5</v>
      </c>
      <c r="BP457" s="223">
        <f t="shared" ca="1" si="917"/>
        <v>-1.9027348539017553E-4</v>
      </c>
      <c r="BQ457" s="223">
        <f t="shared" ca="1" si="918"/>
        <v>2.3442607547445463E-4</v>
      </c>
      <c r="BR457" s="223">
        <f t="shared" ca="1" si="919"/>
        <v>-1.412550499196983E-4</v>
      </c>
      <c r="BS457" s="223">
        <f t="shared" ca="1" si="920"/>
        <v>-3.4661268124330341E-5</v>
      </c>
      <c r="BT457" s="223">
        <f t="shared" ca="1" si="921"/>
        <v>1.9027348539017209E-4</v>
      </c>
      <c r="BU457" s="223">
        <f t="shared" ca="1" si="922"/>
        <v>-2.3442607547445447E-4</v>
      </c>
      <c r="BV457" s="223">
        <f t="shared" ca="1" si="923"/>
        <v>1.4125504991969754E-4</v>
      </c>
      <c r="BW457" s="223">
        <f t="shared" ca="1" si="924"/>
        <v>3.4661268124331249E-5</v>
      </c>
      <c r="BX457" s="223">
        <f t="shared" ca="1" si="925"/>
        <v>-1.9027348539017263E-4</v>
      </c>
      <c r="BY457" s="223">
        <f t="shared" ca="1" si="926"/>
        <v>2.3442607547445436E-4</v>
      </c>
      <c r="BZ457" s="223">
        <f t="shared" ca="1" si="927"/>
        <v>-1.4125504991969681E-4</v>
      </c>
      <c r="CA457" s="223">
        <f t="shared" ca="1" si="928"/>
        <v>-3.4661268124325489E-5</v>
      </c>
      <c r="CB457" s="223">
        <f t="shared" ca="1" si="929"/>
        <v>1.902734853901732E-4</v>
      </c>
      <c r="CC457" s="223">
        <f t="shared" ca="1" si="930"/>
        <v>-2.344260754744542E-4</v>
      </c>
      <c r="CD457" s="223">
        <f t="shared" ca="1" si="931"/>
        <v>1.4125504991969605E-4</v>
      </c>
      <c r="CE457" s="223">
        <f t="shared" ca="1" si="932"/>
        <v>3.4661268124326424E-5</v>
      </c>
      <c r="CF457" s="223">
        <f t="shared" ca="1" si="933"/>
        <v>-1.9027348539017375E-4</v>
      </c>
      <c r="CG457" s="223">
        <f t="shared" ca="1" si="934"/>
        <v>2.3442607547445409E-4</v>
      </c>
      <c r="CH457" s="223">
        <f t="shared" ca="1" si="935"/>
        <v>-1.4125504991969532E-4</v>
      </c>
      <c r="CI457" s="223">
        <f t="shared" ca="1" si="936"/>
        <v>-3.4661268124327332E-5</v>
      </c>
      <c r="CJ457" s="223">
        <f t="shared" ca="1" si="937"/>
        <v>1.9027348539017432E-4</v>
      </c>
      <c r="CK457" s="223">
        <f t="shared" ca="1" si="938"/>
        <v>-2.3442607547445392E-4</v>
      </c>
      <c r="CL457" s="223">
        <f t="shared" ca="1" si="939"/>
        <v>1.4125504991969998E-4</v>
      </c>
      <c r="CM457" s="223">
        <f t="shared" ca="1" si="940"/>
        <v>3.4661268124328267E-5</v>
      </c>
      <c r="CN457" s="223">
        <f t="shared" ca="1" si="941"/>
        <v>-1.9027348539017486E-4</v>
      </c>
      <c r="CO457" s="223">
        <f t="shared" ca="1" si="942"/>
        <v>2.3442607547445382E-4</v>
      </c>
      <c r="CP457" s="223">
        <f t="shared" ca="1" si="943"/>
        <v>-1.4125504991969922E-4</v>
      </c>
      <c r="CQ457" s="223">
        <f t="shared" ca="1" si="944"/>
        <v>-3.4661268124329175E-5</v>
      </c>
      <c r="CR457" s="223">
        <f t="shared" ca="1" si="945"/>
        <v>1.902734853901754E-4</v>
      </c>
      <c r="CS457" s="223">
        <f t="shared" ca="1" si="946"/>
        <v>-2.3442607547445463E-4</v>
      </c>
      <c r="CT457" s="223">
        <f t="shared" ca="1" si="947"/>
        <v>1.4125504991969849E-4</v>
      </c>
      <c r="CU457" s="223">
        <f t="shared" ca="1" si="948"/>
        <v>3.4661268124330083E-5</v>
      </c>
      <c r="CV457" s="223">
        <f t="shared" ca="1" si="949"/>
        <v>-1.9027348539017597E-4</v>
      </c>
      <c r="CW457" s="223">
        <f t="shared" ca="1" si="950"/>
        <v>2.3442607547445452E-4</v>
      </c>
      <c r="CX457" s="223">
        <f t="shared" ca="1" si="951"/>
        <v>-1.4125504991969773E-4</v>
      </c>
      <c r="CY457" s="223">
        <f t="shared" ca="1" si="952"/>
        <v>-3.4661268124331018E-5</v>
      </c>
      <c r="CZ457" s="223">
        <f t="shared" ca="1" si="953"/>
        <v>1.902734853901725E-4</v>
      </c>
      <c r="DA457" s="223">
        <f t="shared" ca="1" si="954"/>
        <v>-2.3442607547445436E-4</v>
      </c>
      <c r="DB457" s="223">
        <f t="shared" ca="1" si="955"/>
        <v>1.41255049919697E-4</v>
      </c>
      <c r="DC457" s="223">
        <f t="shared" ca="1" si="956"/>
        <v>3.4661268124331926E-5</v>
      </c>
      <c r="DD457" s="223">
        <f t="shared" ca="1" si="957"/>
        <v>-1.9027348539017307E-4</v>
      </c>
      <c r="DE457" s="223">
        <f t="shared" ca="1" si="958"/>
        <v>2.3442607547445425E-4</v>
      </c>
      <c r="DF457" s="223">
        <f t="shared" ca="1" si="959"/>
        <v>-1.4125504991969624E-4</v>
      </c>
      <c r="DG457" s="223">
        <f t="shared" ca="1" si="960"/>
        <v>-3.4661268124326194E-5</v>
      </c>
      <c r="DH457" s="223">
        <f t="shared" ca="1" si="961"/>
        <v>1.9027348539017361E-4</v>
      </c>
      <c r="DI457" s="223">
        <f t="shared" ca="1" si="962"/>
        <v>-2.3442607547445409E-4</v>
      </c>
      <c r="DJ457" s="223">
        <f t="shared" ca="1" si="963"/>
        <v>1.4125504991969551E-4</v>
      </c>
      <c r="DK457" s="223">
        <f t="shared" ca="1" si="964"/>
        <v>3.4661268124327102E-5</v>
      </c>
      <c r="DL457" s="223">
        <f t="shared" ca="1" si="965"/>
        <v>-1.9027348539017819E-4</v>
      </c>
      <c r="DM457" s="223">
        <f t="shared" ca="1" si="966"/>
        <v>2.3442607547445398E-4</v>
      </c>
      <c r="DN457" s="223">
        <f t="shared" ca="1" si="967"/>
        <v>-1.4125504991970017E-4</v>
      </c>
      <c r="DO457" s="223">
        <f t="shared" ca="1" si="968"/>
        <v>-3.4661268124334691E-5</v>
      </c>
      <c r="DP457" s="223">
        <f t="shared" ca="1" si="969"/>
        <v>1.9027348539017472E-4</v>
      </c>
      <c r="DQ457" s="223">
        <f t="shared" ca="1" si="970"/>
        <v>-2.3442607547445479E-4</v>
      </c>
      <c r="DR457" s="223">
        <f t="shared" ca="1" si="971"/>
        <v>1.4125504991969399E-4</v>
      </c>
      <c r="DS457" s="223">
        <f t="shared" ca="1" si="972"/>
        <v>3.4661268124328945E-5</v>
      </c>
      <c r="DT457" s="223">
        <f t="shared" ca="1" si="973"/>
        <v>-1.9027348539017125E-4</v>
      </c>
      <c r="DU457" s="223">
        <f t="shared" ca="1" si="974"/>
        <v>2.3442607547445371E-4</v>
      </c>
      <c r="DV457" s="223">
        <f t="shared" ca="1" si="975"/>
        <v>-1.4125504991969865E-4</v>
      </c>
      <c r="DW457" s="223">
        <f t="shared" ca="1" si="976"/>
        <v>-3.4661268124323212E-5</v>
      </c>
      <c r="DX457" s="223">
        <f t="shared" ca="1" si="977"/>
        <v>1.9027348539017583E-4</v>
      </c>
      <c r="DY457" s="223">
        <f t="shared" ca="1" si="978"/>
        <v>-2.3442607547445452E-4</v>
      </c>
      <c r="DZ457" s="223">
        <f t="shared" ca="1" si="979"/>
        <v>1.412550499196925E-4</v>
      </c>
      <c r="EA457" s="223">
        <f t="shared" ca="1" si="980"/>
        <v>3.4661268124330788E-5</v>
      </c>
      <c r="EB457" s="223">
        <f t="shared" ca="1" si="981"/>
        <v>-1.9027348539017236E-4</v>
      </c>
      <c r="EC457" s="223">
        <f t="shared" ca="1" si="982"/>
        <v>2.3442607547445344E-4</v>
      </c>
      <c r="ED457" s="223">
        <f t="shared" ca="1" si="983"/>
        <v>-1.4125504991969716E-4</v>
      </c>
      <c r="EE457" s="223">
        <f t="shared" ca="1" si="984"/>
        <v>-3.4661268124325055E-5</v>
      </c>
      <c r="EF457" s="223">
        <f t="shared" ca="1" si="985"/>
        <v>1.9027348539017694E-4</v>
      </c>
      <c r="EG457" s="223">
        <f t="shared" ca="1" si="986"/>
        <v>-2.3442607547445425E-4</v>
      </c>
      <c r="EH457" s="223">
        <f t="shared" ca="1" si="987"/>
        <v>1.4125504991970182E-4</v>
      </c>
      <c r="EI457" s="223">
        <f t="shared" ca="1" si="988"/>
        <v>3.4661268124332631E-5</v>
      </c>
      <c r="EJ457" s="223">
        <f t="shared" ca="1" si="989"/>
        <v>-1.9027348539017347E-4</v>
      </c>
      <c r="EK457" s="223">
        <f t="shared" ca="1" si="990"/>
        <v>2.3442607547445317E-4</v>
      </c>
      <c r="EL457" s="223">
        <f t="shared" ca="1" si="991"/>
        <v>-1.4125504991969567E-4</v>
      </c>
      <c r="EM457" s="223">
        <f t="shared" ca="1" si="992"/>
        <v>-3.4661268124326898E-5</v>
      </c>
      <c r="EN457" s="223">
        <f t="shared" ca="1" si="993"/>
        <v>1.9027348539017803E-4</v>
      </c>
      <c r="EO457" s="223">
        <f t="shared" ca="1" si="994"/>
        <v>-2.3442607547445398E-4</v>
      </c>
      <c r="EP457" s="223">
        <f t="shared" ca="1" si="995"/>
        <v>1.4125504991970033E-4</v>
      </c>
      <c r="EQ457" s="223">
        <f t="shared" ca="1" si="996"/>
        <v>3.4661268124334474E-5</v>
      </c>
      <c r="ER457" s="223">
        <f t="shared" ca="1" si="997"/>
        <v>-1.9027348539017459E-4</v>
      </c>
      <c r="ES457" s="223">
        <f t="shared" ca="1" si="998"/>
        <v>2.3442607547445485E-4</v>
      </c>
      <c r="ET457" s="223">
        <f t="shared" ca="1" si="999"/>
        <v>-1.4125504991969418E-4</v>
      </c>
      <c r="EU457" s="223">
        <f t="shared" ca="1" si="1000"/>
        <v>-3.4661268124328742E-5</v>
      </c>
      <c r="EV457" s="223">
        <f t="shared" ca="1" si="1001"/>
        <v>1.9027348539017112E-4</v>
      </c>
      <c r="EW457" s="223">
        <f t="shared" ca="1" si="1002"/>
        <v>-2.3442607547445371E-4</v>
      </c>
      <c r="EX457" s="223">
        <f t="shared" ca="1" si="1003"/>
        <v>1.4125504991969884E-4</v>
      </c>
      <c r="EY457" s="223">
        <f t="shared" ca="1" si="1004"/>
        <v>3.4661268124336304E-5</v>
      </c>
      <c r="EZ457" s="223">
        <f t="shared" ca="1" si="1005"/>
        <v>-1.902734853901757E-4</v>
      </c>
      <c r="FA457" s="223">
        <f t="shared" ca="1" si="1006"/>
        <v>2.3442607547445458E-4</v>
      </c>
      <c r="FB457" s="223">
        <f t="shared" ca="1" si="1007"/>
        <v>-1.4125504991969269E-4</v>
      </c>
      <c r="FC457" s="223">
        <f t="shared" ca="1" si="1008"/>
        <v>-3.4661268124330585E-5</v>
      </c>
      <c r="FD457" s="223">
        <f t="shared" ca="1" si="1009"/>
        <v>1.9027348539017223E-4</v>
      </c>
      <c r="FE457" s="223">
        <f t="shared" ca="1" si="1010"/>
        <v>-2.3442607547445344E-4</v>
      </c>
      <c r="FF457" s="223">
        <f t="shared" ca="1" si="1011"/>
        <v>1.4125504991969735E-4</v>
      </c>
      <c r="FG457" s="223">
        <f t="shared" ca="1" si="1012"/>
        <v>3.4661268124324825E-5</v>
      </c>
      <c r="FH457" s="223">
        <f t="shared" ca="1" si="1013"/>
        <v>-1.9027348539017678E-4</v>
      </c>
      <c r="FI457" s="223">
        <f t="shared" ca="1" si="1014"/>
        <v>2.344260754744543E-4</v>
      </c>
      <c r="FJ457" s="223">
        <f t="shared" ca="1" si="1015"/>
        <v>-1.412550499196912E-4</v>
      </c>
      <c r="FK457" s="223">
        <f t="shared" ca="1" si="1016"/>
        <v>-3.4661268124332428E-5</v>
      </c>
      <c r="FL457" s="223">
        <f t="shared" ca="1" si="1017"/>
        <v>1.9027348539017334E-4</v>
      </c>
      <c r="FM457" s="223">
        <f t="shared" ca="1" si="1018"/>
        <v>-2.3442607547445319E-4</v>
      </c>
      <c r="FN457" s="223">
        <f t="shared" ca="1" si="1019"/>
        <v>1.4125504991969586E-4</v>
      </c>
      <c r="FO457" s="223">
        <f t="shared" ca="1" si="1020"/>
        <v>3.4661268124326668E-5</v>
      </c>
      <c r="FP457" s="223">
        <f t="shared" ca="1" si="1021"/>
        <v>-1.9027348539017789E-4</v>
      </c>
      <c r="FQ457" s="223">
        <f t="shared" ca="1" si="1022"/>
        <v>2.3442607547445403E-4</v>
      </c>
      <c r="FR457" s="223">
        <f t="shared" ca="1" si="1023"/>
        <v>-1.4125504991970052E-4</v>
      </c>
      <c r="FS457" s="223">
        <f t="shared" ca="1" si="1024"/>
        <v>-3.4661268124334271E-5</v>
      </c>
      <c r="FT457" s="223">
        <f t="shared" ca="1" si="1025"/>
        <v>1.9027348539017445E-4</v>
      </c>
      <c r="FU457" s="223">
        <f t="shared" ca="1" si="1026"/>
        <v>-2.344260754744549E-4</v>
      </c>
      <c r="FV457" s="223">
        <f t="shared" ca="1" si="1027"/>
        <v>1.4125504991969437E-4</v>
      </c>
      <c r="FW457" s="223">
        <f t="shared" ca="1" si="1028"/>
        <v>3.4661268124328498E-5</v>
      </c>
      <c r="FX457" s="223">
        <f t="shared" ca="1" si="1029"/>
        <v>-1.90273485390179E-4</v>
      </c>
      <c r="FY457" s="223">
        <f t="shared" ca="1" si="1030"/>
        <v>2.3442607547445379E-4</v>
      </c>
      <c r="FZ457" s="223">
        <f t="shared" ca="1" si="1031"/>
        <v>-1.4125504991969903E-4</v>
      </c>
      <c r="GA457" s="223">
        <f t="shared" ca="1" si="1032"/>
        <v>-3.4661268124336087E-5</v>
      </c>
      <c r="GB457" s="223">
        <f t="shared" ca="1" si="1033"/>
        <v>1.9027348539017553E-4</v>
      </c>
      <c r="GC457" s="223">
        <f t="shared" ca="1" si="1034"/>
        <v>-2.3442607547445463E-4</v>
      </c>
      <c r="GD457" s="223">
        <f t="shared" ca="1" si="1035"/>
        <v>1.4125504991969288E-4</v>
      </c>
      <c r="GE457" s="223">
        <f t="shared" ca="1" si="1036"/>
        <v>3.4661268124330341E-5</v>
      </c>
      <c r="GF457" s="223">
        <f t="shared" ca="1" si="1037"/>
        <v>-1.9027348539017209E-4</v>
      </c>
      <c r="GG457" s="223">
        <f t="shared" ca="1" si="1038"/>
        <v>2.3442607547445349E-4</v>
      </c>
      <c r="GH457" s="223">
        <f t="shared" ca="1" si="1039"/>
        <v>-1.4125504991969754E-4</v>
      </c>
      <c r="GI457" s="223">
        <f t="shared" ca="1" si="1040"/>
        <v>-3.4661268124324581E-5</v>
      </c>
      <c r="GJ457" s="223">
        <f t="shared" ca="1" si="1041"/>
        <v>1.9027348539017665E-4</v>
      </c>
      <c r="GK457" s="223">
        <f t="shared" ca="1" si="1042"/>
        <v>-2.3442607547445436E-4</v>
      </c>
      <c r="GL457" s="223">
        <f t="shared" ca="1" si="1043"/>
        <v>1.4125504991969139E-4</v>
      </c>
      <c r="GM457" s="223">
        <f t="shared" ca="1" si="1044"/>
        <v>3.4661268124332157E-5</v>
      </c>
      <c r="GN457" s="223">
        <f t="shared" ca="1" si="1045"/>
        <v>-1.902734853901732E-4</v>
      </c>
      <c r="GO457" s="223">
        <f t="shared" ca="1" si="1046"/>
        <v>2.3442607547445322E-4</v>
      </c>
      <c r="GP457" s="223">
        <f t="shared" ca="1" si="1047"/>
        <v>-1.4125504991969605E-4</v>
      </c>
      <c r="GQ457" s="223">
        <f t="shared" ca="1" si="1048"/>
        <v>-3.4661268124326424E-5</v>
      </c>
      <c r="GR457" s="223">
        <f t="shared" ca="1" si="1049"/>
        <v>1.9027348539017776E-4</v>
      </c>
      <c r="GS457" s="223">
        <f t="shared" ca="1" si="1050"/>
        <v>-2.3442607547445409E-4</v>
      </c>
      <c r="GT457" s="223">
        <f t="shared" ca="1" si="1051"/>
        <v>1.4125504991970071E-4</v>
      </c>
      <c r="GU457" s="223">
        <f t="shared" ca="1" si="1052"/>
        <v>3.4661268124334E-5</v>
      </c>
      <c r="GV457" s="223">
        <f t="shared" ca="1" si="1053"/>
        <v>-1.9027348539017432E-4</v>
      </c>
      <c r="GW457" s="223">
        <f t="shared" ca="1" si="1054"/>
        <v>2.3442607547445295E-4</v>
      </c>
      <c r="GX457" s="223">
        <f t="shared" ca="1" si="1055"/>
        <v>-1.4125504991969456E-4</v>
      </c>
      <c r="GY457" s="223">
        <f t="shared" ca="1" si="1056"/>
        <v>-3.4661268124328267E-5</v>
      </c>
      <c r="GZ457" s="223">
        <f t="shared" ca="1" si="1057"/>
        <v>1.9027348539017887E-4</v>
      </c>
      <c r="HA457" s="223">
        <f t="shared" ca="1" si="1058"/>
        <v>-2.3442607547445382E-4</v>
      </c>
      <c r="HB457" s="223">
        <f t="shared" ca="1" si="1059"/>
        <v>1.4125504991969922E-4</v>
      </c>
      <c r="HC457" s="223">
        <f t="shared" ca="1" si="1060"/>
        <v>3.466126812433583E-5</v>
      </c>
      <c r="HD457" s="223">
        <f t="shared" ca="1" si="1061"/>
        <v>-1.902734853901754E-4</v>
      </c>
      <c r="HE457" s="223">
        <f t="shared" ca="1" si="1062"/>
        <v>2.3442607547445463E-4</v>
      </c>
      <c r="HF457" s="223">
        <f t="shared" ca="1" si="1063"/>
        <v>-1.4125504991969307E-4</v>
      </c>
      <c r="HG457" s="223">
        <f t="shared" ca="1" si="1064"/>
        <v>-3.4661268124330083E-5</v>
      </c>
      <c r="HH457" s="223">
        <f t="shared" ca="1" si="1065"/>
        <v>1.9027348539017196E-4</v>
      </c>
      <c r="HI457" s="223">
        <f t="shared" ca="1" si="1066"/>
        <v>-2.3442607547445355E-4</v>
      </c>
      <c r="HJ457" s="223">
        <f t="shared" ca="1" si="1067"/>
        <v>1.4125504991969773E-4</v>
      </c>
      <c r="HK457" s="223">
        <f t="shared" ca="1" si="1068"/>
        <v>3.4661268124337673E-5</v>
      </c>
      <c r="HL457" s="223">
        <f t="shared" ca="1" si="1069"/>
        <v>-1.9027348539017651E-4</v>
      </c>
      <c r="HM457" s="223">
        <f t="shared" ca="1" si="1070"/>
        <v>2.3442607547445436E-4</v>
      </c>
      <c r="HN457" s="223">
        <f t="shared" ca="1" si="1071"/>
        <v>-1.4125504991969158E-4</v>
      </c>
      <c r="HO457" s="223">
        <f t="shared" ca="1" si="1072"/>
        <v>-3.4661268124331926E-5</v>
      </c>
      <c r="HP457" s="223">
        <f t="shared" ca="1" si="1073"/>
        <v>1.9027348539017307E-4</v>
      </c>
      <c r="HQ457" s="223">
        <f t="shared" ca="1" si="1074"/>
        <v>-2.3442607547445523E-4</v>
      </c>
      <c r="HR457" s="223">
        <f t="shared" ca="1" si="1075"/>
        <v>1.4125504991968543E-4</v>
      </c>
      <c r="HS457" s="223">
        <f t="shared" ca="1" si="1076"/>
        <v>3.4661268124339516E-5</v>
      </c>
      <c r="HT457" s="223">
        <f t="shared" ca="1" si="1077"/>
        <v>-1.9027348539017762E-4</v>
      </c>
      <c r="HU457" s="223">
        <f t="shared" ca="1" si="1078"/>
        <v>2.3442607547445409E-4</v>
      </c>
      <c r="HV457" s="223">
        <f t="shared" ca="1" si="1079"/>
        <v>-1.412550499197009E-4</v>
      </c>
      <c r="HW457" s="223">
        <f t="shared" ca="1" si="1080"/>
        <v>-3.4661268124320447E-5</v>
      </c>
      <c r="HX457" s="223">
        <f t="shared" ca="1" si="1081"/>
        <v>1.902734853901822E-4</v>
      </c>
      <c r="HY457" s="223">
        <f t="shared" ca="1" si="1082"/>
        <v>-2.34426075474453E-4</v>
      </c>
      <c r="HZ457" s="223">
        <f t="shared" ca="1" si="1083"/>
        <v>1.4125504991969475E-4</v>
      </c>
      <c r="IA457" s="223">
        <f t="shared" ca="1" si="1084"/>
        <v>3.4661268124328037E-5</v>
      </c>
      <c r="IB457" s="223">
        <f t="shared" ca="1" si="1085"/>
        <v>-1.9027348539017071E-4</v>
      </c>
      <c r="IC457" s="223">
        <f t="shared" ca="1" si="1086"/>
        <v>2.3442607547445186E-4</v>
      </c>
      <c r="ID457" s="223">
        <f t="shared" ca="1" si="1087"/>
        <v>-1.412550499196886E-4</v>
      </c>
      <c r="IE457" s="223">
        <f t="shared" ca="1" si="1088"/>
        <v>2.3442607547444921E-4</v>
      </c>
      <c r="IF457" s="223">
        <f t="shared" ca="1" si="1089"/>
        <v>1.9027348539017526E-4</v>
      </c>
      <c r="IG457" s="223">
        <f t="shared" ca="1" si="1090"/>
        <v>-2.3442607547445468E-4</v>
      </c>
      <c r="IH457" s="223">
        <f t="shared" ca="1" si="1091"/>
        <v>1.4125504991970407E-4</v>
      </c>
      <c r="II457" s="223">
        <f t="shared" ca="1" si="1092"/>
        <v>3.4661268124343202E-5</v>
      </c>
      <c r="IJ457" s="223">
        <f t="shared" ca="1" si="1093"/>
        <v>-1.9027348539017984E-4</v>
      </c>
      <c r="IK457" s="223">
        <f t="shared" ca="1" si="1094"/>
        <v>2.3442607547445355E-4</v>
      </c>
      <c r="IL457" s="223">
        <f t="shared" ca="1" si="1095"/>
        <v>-1.4125504991969792E-4</v>
      </c>
      <c r="IM457" s="223">
        <f t="shared" ca="1" si="1096"/>
        <v>-3.466126812432412E-5</v>
      </c>
      <c r="IN457" s="223">
        <f t="shared" ca="1" si="1097"/>
        <v>1.9027348539016835E-4</v>
      </c>
      <c r="IO457" s="223">
        <f t="shared" ca="1" si="1098"/>
        <v>-2.3442607547445246E-4</v>
      </c>
      <c r="IP457" s="223">
        <f t="shared" ca="1" si="1099"/>
        <v>1.4125504991969177E-4</v>
      </c>
      <c r="IQ457" s="223">
        <f t="shared" ca="1" si="1100"/>
        <v>3.4661268124331723E-5</v>
      </c>
      <c r="IR457" s="223">
        <f t="shared" ca="1" si="1101"/>
        <v>-1.9027348539017291E-4</v>
      </c>
      <c r="IS457" s="223">
        <f t="shared" ca="1" si="1102"/>
        <v>2.3442607547445523E-4</v>
      </c>
      <c r="IT457" s="223">
        <f t="shared" ca="1" si="1103"/>
        <v>-1.4125504991968562E-4</v>
      </c>
      <c r="IU457" s="223">
        <f t="shared" ca="1" si="1104"/>
        <v>-3.4661268124339285E-5</v>
      </c>
      <c r="IV457" s="223">
        <f t="shared" ca="1" si="1105"/>
        <v>1.9027348539017749E-4</v>
      </c>
      <c r="IW457" s="223">
        <f t="shared" ca="1" si="1106"/>
        <v>-2.3442607547445414E-4</v>
      </c>
      <c r="IX457" s="223">
        <f t="shared" ca="1" si="1107"/>
        <v>1.4125504991970109E-4</v>
      </c>
      <c r="IY457" s="223">
        <f t="shared" ca="1" si="1108"/>
        <v>3.4661268124320244E-5</v>
      </c>
      <c r="IZ457" s="223">
        <f t="shared" ca="1" si="1109"/>
        <v>-1.9027348539018207E-4</v>
      </c>
      <c r="JA457" s="223">
        <f t="shared" ca="1" si="1110"/>
        <v>2.34426075474453E-4</v>
      </c>
      <c r="JB457" s="223">
        <f t="shared" ca="1" si="1111"/>
        <v>-1.4125504991969494E-4</v>
      </c>
    </row>
    <row r="458" spans="2:262">
      <c r="B458" s="230">
        <v>97</v>
      </c>
      <c r="C458" s="229">
        <f t="shared" si="1112"/>
        <v>1.8945312500000012E-3</v>
      </c>
      <c r="D458" s="226">
        <f t="shared" ca="1" si="855"/>
        <v>49.863513067390485</v>
      </c>
      <c r="E458" s="225">
        <f ca="1">CY361</f>
        <v>-0.13648693260951619</v>
      </c>
      <c r="F458" s="224">
        <v>97</v>
      </c>
      <c r="G458" s="223">
        <f t="shared" ca="1" si="856"/>
        <v>-2.6365458972859165E-5</v>
      </c>
      <c r="H458" s="223">
        <f t="shared" ca="1" si="857"/>
        <v>6.3812364075252454E-5</v>
      </c>
      <c r="I458" s="223">
        <f t="shared" ca="1" si="858"/>
        <v>-6.6066378102617968E-5</v>
      </c>
      <c r="J458" s="223">
        <f t="shared" ca="1" si="859"/>
        <v>3.1884399168726984E-5</v>
      </c>
      <c r="K458" s="223">
        <f t="shared" ca="1" si="860"/>
        <v>1.988201192339657E-5</v>
      </c>
      <c r="L458" s="223">
        <f t="shared" ca="1" si="861"/>
        <v>-6.068337744617949E-5</v>
      </c>
      <c r="M458" s="223">
        <f t="shared" ca="1" si="862"/>
        <v>6.8017506274680039E-5</v>
      </c>
      <c r="N458" s="223">
        <f t="shared" ca="1" si="863"/>
        <v>-3.7839583571960783E-5</v>
      </c>
      <c r="O458" s="223">
        <f t="shared" ca="1" si="864"/>
        <v>-1.3207090230498272E-5</v>
      </c>
      <c r="P458" s="223">
        <f t="shared" ca="1" si="865"/>
        <v>5.6969976719391336E-5</v>
      </c>
      <c r="Q458" s="223">
        <f t="shared" ca="1" si="866"/>
        <v>-6.9313588679165885E-5</v>
      </c>
      <c r="R458" s="223">
        <f t="shared" ca="1" si="867"/>
        <v>4.3430352100176105E-5</v>
      </c>
      <c r="S458" s="223">
        <f t="shared" ca="1" si="868"/>
        <v>6.4049770389504756E-6</v>
      </c>
      <c r="T458" s="223">
        <f t="shared" ca="1" si="869"/>
        <v>-5.2707923973838462E-5</v>
      </c>
      <c r="U458" s="223">
        <f t="shared" ca="1" si="870"/>
        <v>6.994214333400954E-5</v>
      </c>
      <c r="V458" s="223">
        <f t="shared" ca="1" si="871"/>
        <v>-4.8602862596221278E-5</v>
      </c>
      <c r="W458" s="223">
        <f t="shared" ca="1" si="872"/>
        <v>4.5881958279901533E-7</v>
      </c>
      <c r="X458" s="223">
        <f t="shared" ca="1" si="873"/>
        <v>4.7938265107334882E-5</v>
      </c>
      <c r="Y458" s="223">
        <f t="shared" ca="1" si="874"/>
        <v>-6.9897116914281897E-5</v>
      </c>
      <c r="Z458" s="223">
        <f t="shared" ca="1" si="875"/>
        <v>5.3307300956437529E-5</v>
      </c>
      <c r="AA458" s="223">
        <f t="shared" ca="1" si="876"/>
        <v>-7.3181975211498574E-6</v>
      </c>
      <c r="AB458" s="223">
        <f t="shared" ca="1" si="877"/>
        <v>-4.2706934542127028E-5</v>
      </c>
      <c r="AC458" s="223">
        <f t="shared" ca="1" si="878"/>
        <v>6.9178943049018929E-5</v>
      </c>
      <c r="AD458" s="223">
        <f t="shared" ca="1" si="879"/>
        <v>-5.7498360867708373E-5</v>
      </c>
      <c r="AE458" s="223">
        <f t="shared" ca="1" si="880"/>
        <v>1.4107097216838321E-5</v>
      </c>
      <c r="AF458" s="223">
        <f t="shared" ca="1" si="881"/>
        <v>3.7064312851292516E-5</v>
      </c>
      <c r="AG458" s="223">
        <f t="shared" ca="1" si="882"/>
        <v>-6.7794538145136873E-5</v>
      </c>
      <c r="AH458" s="223">
        <f t="shared" ca="1" si="883"/>
        <v>6.1135680132021642E-5</v>
      </c>
      <c r="AI458" s="223">
        <f t="shared" ca="1" si="884"/>
        <v>-2.0760137854604855E-5</v>
      </c>
      <c r="AJ458" s="223">
        <f t="shared" ca="1" si="885"/>
        <v>-3.1064741566286492E-5</v>
      </c>
      <c r="AK458" s="223">
        <f t="shared" ca="1" si="886"/>
        <v>6.5757234778652642E-5</v>
      </c>
      <c r="AL458" s="223">
        <f t="shared" ca="1" si="887"/>
        <v>-6.4184229376501741E-5</v>
      </c>
      <c r="AM458" s="223">
        <f t="shared" ca="1" si="888"/>
        <v>2.7213247016185347E-5</v>
      </c>
      <c r="AN458" s="223">
        <f t="shared" ca="1" si="889"/>
        <v>2.4765999838281119E-5</v>
      </c>
      <c r="AO458" s="223">
        <f t="shared" ca="1" si="890"/>
        <v>-6.3086653294689273E-5</v>
      </c>
      <c r="AP458" s="223">
        <f t="shared" ca="1" si="891"/>
        <v>6.6614649405417228E-5</v>
      </c>
      <c r="AQ458" s="223">
        <f t="shared" ca="1" si="892"/>
        <v>-3.3404277732726839E-5</v>
      </c>
      <c r="AR458" s="223">
        <f t="shared" ca="1" si="893"/>
        <v>-1.8228747993361364E-5</v>
      </c>
      <c r="AS458" s="223">
        <f t="shared" ca="1" si="894"/>
        <v>5.9808512852824946E-5</v>
      </c>
      <c r="AT458" s="223">
        <f t="shared" ca="1" si="895"/>
        <v>-6.8403533945286696E-5</v>
      </c>
      <c r="AU458" s="223">
        <f t="shared" ca="1" si="896"/>
        <v>3.9273606994065621E-5</v>
      </c>
      <c r="AV458" s="223">
        <f t="shared" ca="1" si="897"/>
        <v>1.1515943340417304E-5</v>
      </c>
      <c r="AW458" s="223">
        <f t="shared" ca="1" si="898"/>
        <v>-5.5954383737529572E-5</v>
      </c>
      <c r="AX458" s="223">
        <f t="shared" ca="1" si="899"/>
        <v>6.9533655060087851E-5</v>
      </c>
      <c r="AY458" s="223">
        <f t="shared" ca="1" si="900"/>
        <v>-4.4764709950914931E-5</v>
      </c>
      <c r="AZ458" s="223">
        <f t="shared" ca="1" si="901"/>
        <v>-4.6922338578510208E-6</v>
      </c>
      <c r="BA458" s="223">
        <f t="shared" ca="1" si="902"/>
        <v>5.1561383319063641E-5</v>
      </c>
      <c r="BB458" s="223">
        <f t="shared" ca="1" si="903"/>
        <v>-6.9994129065698119E-5</v>
      </c>
      <c r="BC458" s="223">
        <f t="shared" ca="1" si="904"/>
        <v>4.9824704280056518E-5</v>
      </c>
      <c r="BD458" s="223">
        <f t="shared" ca="1" si="905"/>
        <v>-2.1766644018033063E-6</v>
      </c>
      <c r="BE458" s="223">
        <f t="shared" ca="1" si="906"/>
        <v>-4.667181859291655E-5</v>
      </c>
      <c r="BF458" s="223">
        <f t="shared" ca="1" si="907"/>
        <v>6.978052134572256E-5</v>
      </c>
      <c r="BG458" s="223">
        <f t="shared" ca="1" si="908"/>
        <v>-5.440485947002794E-5</v>
      </c>
      <c r="BH458" s="223">
        <f t="shared" ca="1" si="909"/>
        <v>9.0246001933814758E-6</v>
      </c>
      <c r="BI458" s="223">
        <f t="shared" ca="1" si="910"/>
        <v>4.1332778740307655E-5</v>
      </c>
      <c r="BJ458" s="223">
        <f t="shared" ca="1" si="911"/>
        <v>-6.8894889059274776E-5</v>
      </c>
      <c r="BK458" s="223">
        <f t="shared" ca="1" si="912"/>
        <v>5.8461066122580936E-5</v>
      </c>
      <c r="BL458" s="223">
        <f t="shared" ca="1" si="913"/>
        <v>-1.5785624151750072E-5</v>
      </c>
      <c r="BM458" s="223">
        <f t="shared" ca="1" si="914"/>
        <v>-3.5595681633634316E-5</v>
      </c>
      <c r="BN458" s="223">
        <f t="shared" ca="1" si="915"/>
        <v>6.734576132940856E-5</v>
      </c>
      <c r="BO458" s="223">
        <f t="shared" ca="1" si="916"/>
        <v>-6.1954260750304497E-5</v>
      </c>
      <c r="BP458" s="223">
        <f t="shared" ca="1" si="917"/>
        <v>2.2394623920237363E-5</v>
      </c>
      <c r="BQ458" s="223">
        <f t="shared" ca="1" si="918"/>
        <v>2.9515778654251924E-5</v>
      </c>
      <c r="BR458" s="223">
        <f t="shared" ca="1" si="919"/>
        <v>-6.5148057103002089E-5</v>
      </c>
      <c r="BS458" s="223">
        <f t="shared" ca="1" si="920"/>
        <v>6.4850801979358578E-5</v>
      </c>
      <c r="BT458" s="223">
        <f t="shared" ca="1" si="921"/>
        <v>-2.8787951218224207E-5</v>
      </c>
      <c r="BU458" s="223">
        <f t="shared" ca="1" si="922"/>
        <v>-2.3151622591461464E-5</v>
      </c>
      <c r="BV458" s="223">
        <f t="shared" ca="1" si="923"/>
        <v>6.232294147314298E-5</v>
      </c>
      <c r="BW458" s="223">
        <f t="shared" ca="1" si="924"/>
        <v>-6.7122794534296319E-5</v>
      </c>
      <c r="BX458" s="223">
        <f t="shared" ca="1" si="925"/>
        <v>3.4904034808886476E-5</v>
      </c>
      <c r="BY458" s="223">
        <f t="shared" ca="1" si="926"/>
        <v>1.6564503747150909E-5</v>
      </c>
      <c r="BZ458" s="223">
        <f t="shared" ca="1" si="927"/>
        <v>-5.8897621847712052E-5</v>
      </c>
      <c r="CA458" s="223">
        <f t="shared" ca="1" si="928"/>
        <v>6.8748357884817511E-5</v>
      </c>
      <c r="CB458" s="223">
        <f t="shared" ca="1" si="929"/>
        <v>-4.0683973463852811E-5</v>
      </c>
      <c r="CC458" s="223">
        <f t="shared" ca="1" si="930"/>
        <v>-9.8178596766764451E-6</v>
      </c>
      <c r="CD458" s="223">
        <f t="shared" ca="1" si="931"/>
        <v>5.4905085927173658E-5</v>
      </c>
      <c r="CE458" s="223">
        <f t="shared" ca="1" si="932"/>
        <v>-6.9711836967232578E-5</v>
      </c>
      <c r="CF458" s="223">
        <f t="shared" ca="1" si="933"/>
        <v>4.6072103214240027E-5</v>
      </c>
      <c r="CG458" s="223">
        <f t="shared" ca="1" si="934"/>
        <v>2.9766642505295264E-6</v>
      </c>
      <c r="CH458" s="223">
        <f t="shared" ca="1" si="935"/>
        <v>-5.0383784014982407E-5</v>
      </c>
      <c r="CI458" s="223">
        <f t="shared" ca="1" si="936"/>
        <v>7.0003952951286594E-5</v>
      </c>
      <c r="CJ458" s="223">
        <f t="shared" ca="1" si="937"/>
        <v>-5.101653342509917E-5</v>
      </c>
      <c r="CK458" s="223">
        <f t="shared" ca="1" si="938"/>
        <v>3.8931980795621704E-6</v>
      </c>
      <c r="CL458" s="223">
        <f t="shared" ca="1" si="939"/>
        <v>4.5377258720148803E-5</v>
      </c>
      <c r="CM458" s="223">
        <f t="shared" ca="1" si="940"/>
        <v>-6.9621892600366507E-5</v>
      </c>
      <c r="CN458" s="223">
        <f t="shared" ca="1" si="941"/>
        <v>5.5469646530602039E-5</v>
      </c>
      <c r="CO458" s="223">
        <f t="shared" ca="1" si="942"/>
        <v>-1.0725566783909123E-5</v>
      </c>
      <c r="CP458" s="223">
        <f t="shared" ca="1" si="943"/>
        <v>-3.9933725618108885E-5</v>
      </c>
      <c r="CQ458" s="223">
        <f t="shared" ca="1" si="944"/>
        <v>6.856933536450689E-5</v>
      </c>
      <c r="CR458" s="223">
        <f t="shared" ca="1" si="945"/>
        <v>-5.9388556617221886E-5</v>
      </c>
      <c r="CS458" s="223">
        <f t="shared" ca="1" si="946"/>
        <v>1.7454642416935802E-5</v>
      </c>
      <c r="CT458" s="223">
        <f t="shared" ca="1" si="947"/>
        <v>3.4105608908370014E-5</v>
      </c>
      <c r="CU458" s="223">
        <f t="shared" ca="1" si="948"/>
        <v>-6.6856417945275378E-5</v>
      </c>
      <c r="CV458" s="223">
        <f t="shared" ca="1" si="949"/>
        <v>6.2735522438530386E-5</v>
      </c>
      <c r="CW458" s="223">
        <f t="shared" ca="1" si="950"/>
        <v>-2.4015620301807369E-5</v>
      </c>
      <c r="CX458" s="223">
        <f t="shared" ca="1" si="951"/>
        <v>-2.7949036540821187E-5</v>
      </c>
      <c r="CY458" s="223">
        <f t="shared" ca="1" si="952"/>
        <v>6.4499636673795126E-5</v>
      </c>
      <c r="CZ458" s="223">
        <f t="shared" ca="1" si="953"/>
        <v>-6.5478310884030012E-5</v>
      </c>
      <c r="DA458" s="223">
        <f t="shared" ca="1" si="954"/>
        <v>3.0345314634900953E-5</v>
      </c>
      <c r="DB458" s="223">
        <f t="shared" ca="1" si="955"/>
        <v>2.1523299672886702E-5</v>
      </c>
      <c r="DC458" s="223">
        <f t="shared" ca="1" si="956"/>
        <v>-6.1521688642059076E-5</v>
      </c>
      <c r="DD458" s="223">
        <f t="shared" ca="1" si="957"/>
        <v>6.7590507401631502E-5</v>
      </c>
      <c r="DE458" s="223">
        <f t="shared" ca="1" si="958"/>
        <v>-3.6382766999624029E-5</v>
      </c>
      <c r="DF458" s="223">
        <f t="shared" ca="1" si="959"/>
        <v>-1.4890281663269868E-5</v>
      </c>
      <c r="DG458" s="223">
        <f t="shared" ca="1" si="960"/>
        <v>5.7951253117523165E-5</v>
      </c>
      <c r="DH458" s="223">
        <f t="shared" ca="1" si="961"/>
        <v>-6.9051770384225393E-5</v>
      </c>
      <c r="DI458" s="223">
        <f t="shared" ca="1" si="962"/>
        <v>4.2069833429297133E-5</v>
      </c>
      <c r="DJ458" s="223">
        <f t="shared" ca="1" si="963"/>
        <v>8.1138621013817425E-6</v>
      </c>
      <c r="DK458" s="223">
        <f t="shared" ca="1" si="964"/>
        <v>-5.382271534608929E-5</v>
      </c>
      <c r="DL458" s="223">
        <f t="shared" ca="1" si="965"/>
        <v>6.9848027070481693E-5</v>
      </c>
      <c r="DM458" s="223">
        <f t="shared" ca="1" si="966"/>
        <v>-4.7351744365334292E-5</v>
      </c>
      <c r="DN458" s="223">
        <f t="shared" ca="1" si="967"/>
        <v>-1.2593016119691471E-6</v>
      </c>
      <c r="DO458" s="223">
        <f t="shared" ca="1" si="968"/>
        <v>4.9175835403380895E-5</v>
      </c>
      <c r="DP458" s="223">
        <f t="shared" ca="1" si="969"/>
        <v>-6.997160907323366E-5</v>
      </c>
      <c r="DQ458" s="223">
        <f t="shared" ca="1" si="970"/>
        <v>5.2177632118039619E-5</v>
      </c>
      <c r="DR458" s="223">
        <f t="shared" ca="1" si="971"/>
        <v>-5.6073866403749617E-6</v>
      </c>
      <c r="DS458" s="223">
        <f t="shared" ca="1" si="972"/>
        <v>-4.4055365283494585E-5</v>
      </c>
      <c r="DT458" s="223">
        <f t="shared" ca="1" si="973"/>
        <v>6.9421326230237809E-5</v>
      </c>
      <c r="DU458" s="223">
        <f t="shared" ca="1" si="974"/>
        <v>-5.6501020750250402E-5</v>
      </c>
      <c r="DV458" s="223">
        <f t="shared" ca="1" si="975"/>
        <v>1.242007269405896E-5</v>
      </c>
      <c r="DW458" s="223">
        <f t="shared" ca="1" si="976"/>
        <v>3.8510617912812682E-5</v>
      </c>
      <c r="DX458" s="223">
        <f t="shared" ca="1" si="977"/>
        <v>-6.8202478066088E-5</v>
      </c>
      <c r="DY458" s="223">
        <f t="shared" ca="1" si="978"/>
        <v>6.0280273666036757E-5</v>
      </c>
      <c r="DZ458" s="223">
        <f t="shared" ca="1" si="979"/>
        <v>-1.9113146658200685E-5</v>
      </c>
      <c r="EA458" s="223">
        <f t="shared" ca="1" si="980"/>
        <v>-3.2594992239588453E-5</v>
      </c>
      <c r="EB458" s="223">
        <f t="shared" ca="1" si="981"/>
        <v>6.632680275489507E-5</v>
      </c>
      <c r="EC458" s="223">
        <f t="shared" ca="1" si="982"/>
        <v>-6.3478994593871567E-5</v>
      </c>
      <c r="ED458" s="223">
        <f t="shared" ca="1" si="983"/>
        <v>2.5622150571711332E-5</v>
      </c>
      <c r="EE458" s="223">
        <f t="shared" ca="1" si="984"/>
        <v>2.6365458972861893E-5</v>
      </c>
      <c r="EF458" s="223">
        <f t="shared" ca="1" si="985"/>
        <v>-6.381236407525259E-5</v>
      </c>
      <c r="EG458" s="223">
        <f t="shared" ca="1" si="986"/>
        <v>6.6066378102617399E-5</v>
      </c>
      <c r="EH458" s="223">
        <f t="shared" ca="1" si="987"/>
        <v>-3.1884399168724253E-5</v>
      </c>
      <c r="EI458" s="223">
        <f t="shared" ca="1" si="988"/>
        <v>-1.988201192339701E-5</v>
      </c>
      <c r="EJ458" s="223">
        <f t="shared" ca="1" si="989"/>
        <v>6.0683377446180391E-5</v>
      </c>
      <c r="EK458" s="223">
        <f t="shared" ca="1" si="990"/>
        <v>-6.8017506274679321E-5</v>
      </c>
      <c r="EL458" s="223">
        <f t="shared" ca="1" si="991"/>
        <v>3.7839583571960288E-5</v>
      </c>
      <c r="EM458" s="223">
        <f t="shared" ca="1" si="992"/>
        <v>1.3207090230500312E-5</v>
      </c>
      <c r="EN458" s="223">
        <f t="shared" ca="1" si="993"/>
        <v>-5.696997671939326E-5</v>
      </c>
      <c r="EO458" s="223">
        <f t="shared" ca="1" si="994"/>
        <v>6.9313588679165803E-5</v>
      </c>
      <c r="EP458" s="223">
        <f t="shared" ca="1" si="995"/>
        <v>-4.3430352100174465E-5</v>
      </c>
      <c r="EQ458" s="223">
        <f t="shared" ca="1" si="996"/>
        <v>-6.4049770389540297E-6</v>
      </c>
      <c r="ER458" s="223">
        <f t="shared" ca="1" si="997"/>
        <v>5.2707923973838835E-5</v>
      </c>
      <c r="ES458" s="223">
        <f t="shared" ca="1" si="998"/>
        <v>-6.9942143334009431E-5</v>
      </c>
      <c r="ET458" s="223">
        <f t="shared" ca="1" si="999"/>
        <v>4.8602862596221577E-5</v>
      </c>
      <c r="EU458" s="223">
        <f t="shared" ca="1" si="1000"/>
        <v>-4.5881958279793113E-7</v>
      </c>
      <c r="EV458" s="223">
        <f t="shared" ca="1" si="1001"/>
        <v>-4.7938265107336759E-5</v>
      </c>
      <c r="EW458" s="223">
        <f t="shared" ca="1" si="1002"/>
        <v>6.9897116914281884E-5</v>
      </c>
      <c r="EX458" s="223">
        <f t="shared" ca="1" si="1003"/>
        <v>-5.3307300956436824E-5</v>
      </c>
      <c r="EY458" s="223">
        <f t="shared" ca="1" si="1004"/>
        <v>7.3181975211472959E-6</v>
      </c>
      <c r="EZ458" s="223">
        <f t="shared" ca="1" si="1005"/>
        <v>4.2706934542126703E-5</v>
      </c>
      <c r="FA458" s="223">
        <f t="shared" ca="1" si="1006"/>
        <v>-6.9178943049019105E-5</v>
      </c>
      <c r="FB458" s="223">
        <f t="shared" ca="1" si="1007"/>
        <v>5.749836086770691E-5</v>
      </c>
      <c r="FC458" s="223">
        <f t="shared" ca="1" si="1008"/>
        <v>-1.4107097216838237E-5</v>
      </c>
      <c r="FD458" s="223">
        <f t="shared" ca="1" si="1009"/>
        <v>-3.7064312851293858E-5</v>
      </c>
      <c r="FE458" s="223">
        <f t="shared" ca="1" si="1010"/>
        <v>6.7794538145137524E-5</v>
      </c>
      <c r="FF458" s="223">
        <f t="shared" ca="1" si="1011"/>
        <v>-6.1135680132021832E-5</v>
      </c>
      <c r="FG458" s="223">
        <f t="shared" ca="1" si="1012"/>
        <v>2.0760137854603351E-5</v>
      </c>
      <c r="FH458" s="223">
        <f t="shared" ca="1" si="1013"/>
        <v>3.1064741566288803E-5</v>
      </c>
      <c r="FI458" s="223">
        <f t="shared" ca="1" si="1014"/>
        <v>-6.5757234778652832E-5</v>
      </c>
      <c r="FJ458" s="223">
        <f t="shared" ca="1" si="1015"/>
        <v>6.4184229376501118E-5</v>
      </c>
      <c r="FK458" s="223">
        <f t="shared" ca="1" si="1016"/>
        <v>-2.7213247016182975E-5</v>
      </c>
      <c r="FL458" s="223">
        <f t="shared" ca="1" si="1017"/>
        <v>-2.4765999838281661E-5</v>
      </c>
      <c r="FM458" s="223">
        <f t="shared" ca="1" si="1018"/>
        <v>6.3086653294689964E-5</v>
      </c>
      <c r="FN458" s="223">
        <f t="shared" ca="1" si="1019"/>
        <v>-6.661464940541613E-5</v>
      </c>
      <c r="FO458" s="223">
        <f t="shared" ca="1" si="1020"/>
        <v>3.3404277732726331E-5</v>
      </c>
      <c r="FP458" s="223">
        <f t="shared" ca="1" si="1021"/>
        <v>1.8228747993362889E-5</v>
      </c>
      <c r="FQ458" s="223">
        <f t="shared" ca="1" si="1022"/>
        <v>-5.9808512852826789E-5</v>
      </c>
      <c r="FR458" s="223">
        <f t="shared" ca="1" si="1023"/>
        <v>6.8403533945286574E-5</v>
      </c>
      <c r="FS458" s="223">
        <f t="shared" ca="1" si="1024"/>
        <v>-3.9273606994064307E-5</v>
      </c>
      <c r="FT458" s="223">
        <f t="shared" ca="1" si="1025"/>
        <v>-1.1515943340420827E-5</v>
      </c>
      <c r="FU458" s="223">
        <f t="shared" ca="1" si="1026"/>
        <v>5.5954383737529925E-5</v>
      </c>
      <c r="FV458" s="223">
        <f t="shared" ca="1" si="1027"/>
        <v>-6.9533655060087662E-5</v>
      </c>
      <c r="FW458" s="223">
        <f t="shared" ca="1" si="1028"/>
        <v>4.476470995091218E-5</v>
      </c>
      <c r="FX458" s="223">
        <f t="shared" ca="1" si="1029"/>
        <v>4.6922338578516036E-6</v>
      </c>
      <c r="FY458" s="223">
        <f t="shared" ca="1" si="1030"/>
        <v>-5.1561383319065382E-5</v>
      </c>
      <c r="FZ458" s="223">
        <f t="shared" ca="1" si="1031"/>
        <v>6.9994129065698051E-5</v>
      </c>
      <c r="GA458" s="223">
        <f t="shared" ca="1" si="1032"/>
        <v>-4.9824704280056104E-5</v>
      </c>
      <c r="GB458" s="223">
        <f t="shared" ca="1" si="1033"/>
        <v>2.1766644018007347E-6</v>
      </c>
      <c r="GC458" s="223">
        <f t="shared" ca="1" si="1034"/>
        <v>4.6671818592916238E-5</v>
      </c>
      <c r="GD458" s="223">
        <f t="shared" ca="1" si="1035"/>
        <v>-6.9780521345722682E-5</v>
      </c>
      <c r="GE458" s="223">
        <f t="shared" ca="1" si="1036"/>
        <v>5.440485947002632E-5</v>
      </c>
      <c r="GF458" s="223">
        <f t="shared" ca="1" si="1037"/>
        <v>-9.0246001933818824E-6</v>
      </c>
      <c r="GG458" s="223">
        <f t="shared" ca="1" si="1038"/>
        <v>-4.1332778740308922E-5</v>
      </c>
      <c r="GH458" s="223">
        <f t="shared" ca="1" si="1039"/>
        <v>6.8894889059275047E-5</v>
      </c>
      <c r="GI458" s="223">
        <f t="shared" ca="1" si="1040"/>
        <v>-5.8461066122581167E-5</v>
      </c>
      <c r="GJ458" s="223">
        <f t="shared" ca="1" si="1041"/>
        <v>1.5785624151748537E-5</v>
      </c>
      <c r="GK458" s="223">
        <f t="shared" ca="1" si="1042"/>
        <v>3.5595681633637386E-5</v>
      </c>
      <c r="GL458" s="223">
        <f t="shared" ca="1" si="1043"/>
        <v>-6.7345761329408452E-5</v>
      </c>
      <c r="GM458" s="223">
        <f t="shared" ca="1" si="1044"/>
        <v>6.1954260750303765E-5</v>
      </c>
      <c r="GN458" s="223">
        <f t="shared" ca="1" si="1045"/>
        <v>-2.2394623920233979E-5</v>
      </c>
      <c r="GO458" s="223">
        <f t="shared" ca="1" si="1046"/>
        <v>-2.9515778654251558E-5</v>
      </c>
      <c r="GP458" s="223">
        <f t="shared" ca="1" si="1047"/>
        <v>6.5148057103002672E-5</v>
      </c>
      <c r="GQ458" s="223">
        <f t="shared" ca="1" si="1048"/>
        <v>-6.4850801979357236E-5</v>
      </c>
      <c r="GR458" s="223">
        <f t="shared" ca="1" si="1049"/>
        <v>2.878795121822458E-5</v>
      </c>
      <c r="GS458" s="223">
        <f t="shared" ca="1" si="1050"/>
        <v>2.3151622591462952E-5</v>
      </c>
      <c r="GT458" s="223">
        <f t="shared" ca="1" si="1051"/>
        <v>-6.2322941473144606E-5</v>
      </c>
      <c r="GU458" s="223">
        <f t="shared" ca="1" si="1052"/>
        <v>6.7122794534296441E-5</v>
      </c>
      <c r="GV458" s="223">
        <f t="shared" ca="1" si="1053"/>
        <v>-3.4904034808885107E-5</v>
      </c>
      <c r="GW458" s="223">
        <f t="shared" ca="1" si="1054"/>
        <v>-1.6564503747154385E-5</v>
      </c>
      <c r="GX458" s="223">
        <f t="shared" ca="1" si="1055"/>
        <v>5.8897621847712919E-5</v>
      </c>
      <c r="GY458" s="223">
        <f t="shared" ca="1" si="1056"/>
        <v>-6.8748357884817213E-5</v>
      </c>
      <c r="GZ458" s="223">
        <f t="shared" ca="1" si="1057"/>
        <v>4.0683973463849911E-5</v>
      </c>
      <c r="HA458" s="223">
        <f t="shared" ca="1" si="1058"/>
        <v>9.8178596766780036E-6</v>
      </c>
      <c r="HB458" s="223">
        <f t="shared" ca="1" si="1059"/>
        <v>-5.4905085927174647E-5</v>
      </c>
      <c r="HC458" s="223">
        <f t="shared" ca="1" si="1060"/>
        <v>6.9711836967232253E-5</v>
      </c>
      <c r="HD458" s="223">
        <f t="shared" ca="1" si="1061"/>
        <v>-4.6072103214238834E-5</v>
      </c>
      <c r="HE458" s="223">
        <f t="shared" ca="1" si="1062"/>
        <v>-2.9766642505310985E-6</v>
      </c>
      <c r="HF458" s="223">
        <f t="shared" ca="1" si="1063"/>
        <v>5.0383784014982115E-5</v>
      </c>
      <c r="HG458" s="223">
        <f t="shared" ca="1" si="1064"/>
        <v>-7.0003952951286607E-5</v>
      </c>
      <c r="HH458" s="223">
        <f t="shared" ca="1" si="1065"/>
        <v>5.1016533425098086E-5</v>
      </c>
      <c r="HI458" s="223">
        <f t="shared" ca="1" si="1066"/>
        <v>-3.8931980795625838E-6</v>
      </c>
      <c r="HJ458" s="223">
        <f t="shared" ca="1" si="1067"/>
        <v>-4.5377258720150009E-5</v>
      </c>
      <c r="HK458" s="223">
        <f t="shared" ca="1" si="1068"/>
        <v>6.962189260036667E-5</v>
      </c>
      <c r="HL458" s="223">
        <f t="shared" ca="1" si="1069"/>
        <v>-5.5469646530602296E-5</v>
      </c>
      <c r="HM458" s="223">
        <f t="shared" ca="1" si="1070"/>
        <v>1.0725566783907563E-5</v>
      </c>
      <c r="HN458" s="223">
        <f t="shared" ca="1" si="1071"/>
        <v>3.9933725618110179E-5</v>
      </c>
      <c r="HO458" s="223">
        <f t="shared" ca="1" si="1072"/>
        <v>-6.8569335364507595E-5</v>
      </c>
      <c r="HP458" s="223">
        <f t="shared" ca="1" si="1073"/>
        <v>5.9388556617218945E-5</v>
      </c>
      <c r="HQ458" s="223">
        <f t="shared" ca="1" si="1074"/>
        <v>-1.7454642416936202E-5</v>
      </c>
      <c r="HR458" s="223">
        <f t="shared" ca="1" si="1075"/>
        <v>-3.4105608908369655E-5</v>
      </c>
      <c r="HS458" s="223">
        <f t="shared" ca="1" si="1076"/>
        <v>6.6856417945275853E-5</v>
      </c>
      <c r="HT458" s="223">
        <f t="shared" ca="1" si="1077"/>
        <v>-6.2735522438528801E-5</v>
      </c>
      <c r="HU458" s="223">
        <f t="shared" ca="1" si="1078"/>
        <v>2.4015620301804018E-5</v>
      </c>
      <c r="HV458" s="223">
        <f t="shared" ca="1" si="1079"/>
        <v>2.7949036540826286E-5</v>
      </c>
      <c r="HW458" s="223">
        <f t="shared" ca="1" si="1080"/>
        <v>-6.4499636673794964E-5</v>
      </c>
      <c r="HX458" s="223">
        <f t="shared" ca="1" si="1081"/>
        <v>6.5478310884030161E-5</v>
      </c>
      <c r="HY458" s="223">
        <f t="shared" ca="1" si="1082"/>
        <v>-3.034531463489953E-5</v>
      </c>
      <c r="HZ458" s="223">
        <f t="shared" ca="1" si="1083"/>
        <v>-2.15232996728901E-5</v>
      </c>
      <c r="IA458" s="223">
        <f t="shared" ca="1" si="1084"/>
        <v>6.1521688642060784E-5</v>
      </c>
      <c r="IB458" s="223">
        <f t="shared" ca="1" si="1085"/>
        <v>-6.7590507401632126E-5</v>
      </c>
      <c r="IC458" s="223">
        <f t="shared" ca="1" si="1086"/>
        <v>3.6382766999624381E-5</v>
      </c>
      <c r="ID458" s="223">
        <f t="shared" ca="1" si="1087"/>
        <v>1.4890281663271406E-5</v>
      </c>
      <c r="IE458" s="223">
        <f t="shared" ca="1" si="1088"/>
        <v>4.0150316085536724E-6</v>
      </c>
      <c r="IF458" s="223">
        <f t="shared" ca="1" si="1089"/>
        <v>6.905177038422481E-5</v>
      </c>
      <c r="IG458" s="223">
        <f t="shared" ca="1" si="1090"/>
        <v>-4.2069833429292695E-5</v>
      </c>
      <c r="IH458" s="223">
        <f t="shared" ca="1" si="1091"/>
        <v>-8.1138621013793573E-6</v>
      </c>
      <c r="II458" s="223">
        <f t="shared" ca="1" si="1092"/>
        <v>5.3822715346087765E-5</v>
      </c>
      <c r="IJ458" s="223">
        <f t="shared" ca="1" si="1093"/>
        <v>-6.9848027070481598E-5</v>
      </c>
      <c r="IK458" s="223">
        <f t="shared" ca="1" si="1094"/>
        <v>4.7351744365333126E-5</v>
      </c>
      <c r="IL458" s="223">
        <f t="shared" ca="1" si="1095"/>
        <v>1.259301611970726E-6</v>
      </c>
      <c r="IM458" s="223">
        <f t="shared" ca="1" si="1096"/>
        <v>-4.9175835403384859E-5</v>
      </c>
      <c r="IN458" s="223">
        <f t="shared" ca="1" si="1097"/>
        <v>6.9971609073233605E-5</v>
      </c>
      <c r="IO458" s="223">
        <f t="shared" ca="1" si="1098"/>
        <v>-5.2177632118038562E-5</v>
      </c>
      <c r="IP458" s="223">
        <f t="shared" ca="1" si="1099"/>
        <v>5.6073866403733862E-6</v>
      </c>
      <c r="IQ458" s="223">
        <f t="shared" ca="1" si="1100"/>
        <v>4.4055365283495804E-5</v>
      </c>
      <c r="IR458" s="223">
        <f t="shared" ca="1" si="1101"/>
        <v>-6.9421326230238514E-5</v>
      </c>
      <c r="IS458" s="223">
        <f t="shared" ca="1" si="1102"/>
        <v>5.6501020750247108E-5</v>
      </c>
      <c r="IT458" s="223">
        <f t="shared" ca="1" si="1103"/>
        <v>-1.2420072694061321E-5</v>
      </c>
      <c r="IU458" s="223">
        <f t="shared" ca="1" si="1104"/>
        <v>-3.851061791281399E-5</v>
      </c>
      <c r="IV458" s="223">
        <f t="shared" ca="1" si="1105"/>
        <v>6.8202478066088353E-5</v>
      </c>
      <c r="IW458" s="223">
        <f t="shared" ca="1" si="1106"/>
        <v>-6.0280273666035958E-5</v>
      </c>
      <c r="IX458" s="223">
        <f t="shared" ca="1" si="1107"/>
        <v>1.9113146658195338E-5</v>
      </c>
      <c r="IY458" s="223">
        <f t="shared" ca="1" si="1108"/>
        <v>3.2594992239593373E-5</v>
      </c>
      <c r="IZ458" s="223">
        <f t="shared" ca="1" si="1109"/>
        <v>-6.6326802754894298E-5</v>
      </c>
      <c r="JA458" s="223">
        <f t="shared" ca="1" si="1110"/>
        <v>6.3478994593870903E-5</v>
      </c>
      <c r="JB458" s="223">
        <f t="shared" ca="1" si="1111"/>
        <v>-2.5622150571709862E-5</v>
      </c>
    </row>
    <row r="459" spans="2:262">
      <c r="B459" s="230">
        <v>98</v>
      </c>
      <c r="C459" s="229">
        <f t="shared" si="1112"/>
        <v>1.9140625000000013E-3</v>
      </c>
      <c r="D459" s="226">
        <f t="shared" ca="1" si="855"/>
        <v>49.864435544671473</v>
      </c>
      <c r="E459" s="225">
        <f ca="1">CZ361</f>
        <v>-0.13556445532852762</v>
      </c>
      <c r="F459" s="224">
        <v>98</v>
      </c>
      <c r="G459" s="223">
        <f t="shared" ca="1" si="856"/>
        <v>-1.5512215696608737E-5</v>
      </c>
      <c r="H459" s="223">
        <f t="shared" ca="1" si="857"/>
        <v>1.1860639698161538E-4</v>
      </c>
      <c r="I459" s="223">
        <f t="shared" ca="1" si="858"/>
        <v>-1.6025087093904112E-4</v>
      </c>
      <c r="J459" s="223">
        <f t="shared" ca="1" si="859"/>
        <v>1.1886972934117421E-4</v>
      </c>
      <c r="K459" s="223">
        <f t="shared" ca="1" si="860"/>
        <v>-1.5902448512923834E-5</v>
      </c>
      <c r="L459" s="223">
        <f t="shared" ca="1" si="861"/>
        <v>-9.5303855098073978E-5</v>
      </c>
      <c r="M459" s="223">
        <f t="shared" ca="1" si="862"/>
        <v>1.5713344588409148E-4</v>
      </c>
      <c r="N459" s="223">
        <f t="shared" ca="1" si="863"/>
        <v>-1.3755255201936616E-4</v>
      </c>
      <c r="O459" s="223">
        <f t="shared" ca="1" si="864"/>
        <v>4.6705990544300481E-5</v>
      </c>
      <c r="P459" s="223">
        <f t="shared" ca="1" si="865"/>
        <v>6.8338839510131071E-5</v>
      </c>
      <c r="Q459" s="223">
        <f t="shared" ca="1" si="866"/>
        <v>-1.4797747062526791E-4</v>
      </c>
      <c r="R459" s="223">
        <f t="shared" ca="1" si="867"/>
        <v>1.5094930726381383E-4</v>
      </c>
      <c r="S459" s="223">
        <f t="shared" ca="1" si="868"/>
        <v>-7.5714647552080941E-5</v>
      </c>
      <c r="T459" s="223">
        <f t="shared" ca="1" si="869"/>
        <v>-3.8747600644677381E-5</v>
      </c>
      <c r="U459" s="223">
        <f t="shared" ca="1" si="870"/>
        <v>1.3313480415703662E-4</v>
      </c>
      <c r="V459" s="223">
        <f t="shared" ca="1" si="871"/>
        <v>-1.5854516528345997E-4</v>
      </c>
      <c r="W459" s="223">
        <f t="shared" ca="1" si="872"/>
        <v>1.0181363311569805E-4</v>
      </c>
      <c r="X459" s="223">
        <f t="shared" ca="1" si="873"/>
        <v>7.6673132163524241E-6</v>
      </c>
      <c r="Y459" s="223">
        <f t="shared" ca="1" si="874"/>
        <v>-1.1317584182790946E-4</v>
      </c>
      <c r="Z459" s="223">
        <f t="shared" ca="1" si="875"/>
        <v>1.6004822151441579E-4</v>
      </c>
      <c r="AA459" s="223">
        <f t="shared" ca="1" si="876"/>
        <v>-1.2399997785642305E-4</v>
      </c>
      <c r="AB459" s="223">
        <f t="shared" ca="1" si="877"/>
        <v>2.3707624758997041E-5</v>
      </c>
      <c r="AC459" s="223">
        <f t="shared" ca="1" si="878"/>
        <v>8.8867595367078298E-5</v>
      </c>
      <c r="AD459" s="223">
        <f t="shared" ca="1" si="879"/>
        <v>-1.5540071434864944E-4</v>
      </c>
      <c r="AE459" s="223">
        <f t="shared" ca="1" si="880"/>
        <v>1.4142107298811379E-4</v>
      </c>
      <c r="AF459" s="223">
        <f t="shared" ca="1" si="881"/>
        <v>-5.4171492010248481E-5</v>
      </c>
      <c r="AG459" s="223">
        <f t="shared" ca="1" si="882"/>
        <v>-6.1144217053812935E-5</v>
      </c>
      <c r="AH459" s="223">
        <f t="shared" ca="1" si="883"/>
        <v>1.4478124488018939E-4</v>
      </c>
      <c r="AI459" s="223">
        <f t="shared" ca="1" si="884"/>
        <v>-1.5340743559472299E-4</v>
      </c>
      <c r="AJ459" s="223">
        <f t="shared" ca="1" si="885"/>
        <v>8.2553579203268755E-5</v>
      </c>
      <c r="AK459" s="223">
        <f t="shared" ca="1" si="886"/>
        <v>3.1071100769240501E-5</v>
      </c>
      <c r="AL459" s="223">
        <f t="shared" ca="1" si="887"/>
        <v>-1.285979133652408E-4</v>
      </c>
      <c r="AM459" s="223">
        <f t="shared" ca="1" si="888"/>
        <v>1.5949843648330842E-4</v>
      </c>
      <c r="AN459" s="223">
        <f t="shared" ca="1" si="889"/>
        <v>-1.0776317864408624E-4</v>
      </c>
      <c r="AO459" s="223">
        <f t="shared" ca="1" si="890"/>
        <v>1.9606049301980984E-7</v>
      </c>
      <c r="AP459" s="223">
        <f t="shared" ca="1" si="891"/>
        <v>1.0747263615820656E-4</v>
      </c>
      <c r="AQ459" s="223">
        <f t="shared" ca="1" si="892"/>
        <v>-1.5946000190559384E-4</v>
      </c>
      <c r="AR459" s="223">
        <f t="shared" ca="1" si="893"/>
        <v>1.2883149956390016E-4</v>
      </c>
      <c r="AS459" s="223">
        <f t="shared" ca="1" si="894"/>
        <v>-3.1455687260483152E-5</v>
      </c>
      <c r="AT459" s="223">
        <f t="shared" ca="1" si="895"/>
        <v>-8.2217245814961054E-5</v>
      </c>
      <c r="AU459" s="223">
        <f t="shared" ca="1" si="896"/>
        <v>1.5329360888084644E-4</v>
      </c>
      <c r="AV459" s="223">
        <f t="shared" ca="1" si="897"/>
        <v>-1.4494889820501058E-4</v>
      </c>
      <c r="AW459" s="223">
        <f t="shared" ca="1" si="898"/>
        <v>6.1506489607080996E-5</v>
      </c>
      <c r="AX459" s="223">
        <f t="shared" ca="1" si="899"/>
        <v>5.3802292823011306E-5</v>
      </c>
      <c r="AY459" s="223">
        <f t="shared" ca="1" si="900"/>
        <v>-1.412362284348553E-4</v>
      </c>
      <c r="AZ459" s="223">
        <f t="shared" ca="1" si="901"/>
        <v>1.5549599197638093E-4</v>
      </c>
      <c r="BA459" s="223">
        <f t="shared" ca="1" si="902"/>
        <v>-8.9193632051315431E-5</v>
      </c>
      <c r="BB459" s="223">
        <f t="shared" ca="1" si="903"/>
        <v>-2.3319747890544659E-5</v>
      </c>
      <c r="BC459" s="223">
        <f t="shared" ca="1" si="904"/>
        <v>1.2375121893630131E-4</v>
      </c>
      <c r="BD459" s="223">
        <f t="shared" ca="1" si="905"/>
        <v>-1.6006746197925564E-4</v>
      </c>
      <c r="BE459" s="223">
        <f t="shared" ca="1" si="906"/>
        <v>1.1345311323618284E-4</v>
      </c>
      <c r="BF459" s="223">
        <f t="shared" ca="1" si="907"/>
        <v>-8.0589618754903729E-6</v>
      </c>
      <c r="BG459" s="223">
        <f t="shared" ca="1" si="908"/>
        <v>-1.0151051949450825E-4</v>
      </c>
      <c r="BH459" s="223">
        <f t="shared" ca="1" si="909"/>
        <v>1.5848762918513481E-4</v>
      </c>
      <c r="BI459" s="223">
        <f t="shared" ca="1" si="910"/>
        <v>-1.333526549046213E-4</v>
      </c>
      <c r="BJ459" s="223">
        <f t="shared" ca="1" si="911"/>
        <v>3.9127970256165972E-5</v>
      </c>
      <c r="BK459" s="223">
        <f t="shared" ca="1" si="912"/>
        <v>7.5368827716298362E-5</v>
      </c>
      <c r="BL459" s="223">
        <f t="shared" ca="1" si="913"/>
        <v>-1.5081720568231626E-4</v>
      </c>
      <c r="BM459" s="223">
        <f t="shared" ca="1" si="914"/>
        <v>1.4812752883010792E-4</v>
      </c>
      <c r="BN459" s="223">
        <f t="shared" ca="1" si="915"/>
        <v>-6.8693312683119917E-5</v>
      </c>
      <c r="BO459" s="223">
        <f t="shared" ca="1" si="916"/>
        <v>-4.6330754156272613E-5</v>
      </c>
      <c r="BP459" s="223">
        <f t="shared" ca="1" si="917"/>
        <v>1.3735096154438803E-4</v>
      </c>
      <c r="BQ459" s="223">
        <f t="shared" ca="1" si="918"/>
        <v>-1.5720994489352687E-4</v>
      </c>
      <c r="BR459" s="223">
        <f t="shared" ca="1" si="919"/>
        <v>9.5618809627311054E-5</v>
      </c>
      <c r="BS459" s="223">
        <f t="shared" ca="1" si="920"/>
        <v>1.5512215696611813E-5</v>
      </c>
      <c r="BT459" s="223">
        <f t="shared" ca="1" si="921"/>
        <v>-1.1860639698161775E-4</v>
      </c>
      <c r="BU459" s="223">
        <f t="shared" ca="1" si="922"/>
        <v>1.6025087093904112E-4</v>
      </c>
      <c r="BV459" s="223">
        <f t="shared" ca="1" si="923"/>
        <v>-1.1886972934117128E-4</v>
      </c>
      <c r="BW459" s="223">
        <f t="shared" ca="1" si="924"/>
        <v>1.5902448512918914E-5</v>
      </c>
      <c r="BX459" s="223">
        <f t="shared" ca="1" si="925"/>
        <v>9.5303855098074534E-5</v>
      </c>
      <c r="BY459" s="223">
        <f t="shared" ca="1" si="926"/>
        <v>-1.5713344588409164E-4</v>
      </c>
      <c r="BZ459" s="223">
        <f t="shared" ca="1" si="927"/>
        <v>1.3755255201936537E-4</v>
      </c>
      <c r="CA459" s="223">
        <f t="shared" ca="1" si="928"/>
        <v>-4.6705990544298475E-5</v>
      </c>
      <c r="CB459" s="223">
        <f t="shared" ca="1" si="929"/>
        <v>-6.8338839510133511E-5</v>
      </c>
      <c r="CC459" s="223">
        <f t="shared" ca="1" si="930"/>
        <v>1.4797747062526894E-4</v>
      </c>
      <c r="CD459" s="223">
        <f t="shared" ca="1" si="931"/>
        <v>-1.5094930726381275E-4</v>
      </c>
      <c r="CE459" s="223">
        <f t="shared" ca="1" si="932"/>
        <v>7.571464755207758E-5</v>
      </c>
      <c r="CF459" s="223">
        <f t="shared" ca="1" si="933"/>
        <v>3.8747600644681053E-5</v>
      </c>
      <c r="CG459" s="223">
        <f t="shared" ca="1" si="934"/>
        <v>-1.3313480415703938E-4</v>
      </c>
      <c r="CH459" s="223">
        <f t="shared" ca="1" si="935"/>
        <v>1.5854516528345989E-4</v>
      </c>
      <c r="CI459" s="223">
        <f t="shared" ca="1" si="936"/>
        <v>-1.0181363311569775E-4</v>
      </c>
      <c r="CJ459" s="223">
        <f t="shared" ca="1" si="937"/>
        <v>-7.6673132163539691E-6</v>
      </c>
      <c r="CK459" s="223">
        <f t="shared" ca="1" si="938"/>
        <v>1.1317584182791055E-4</v>
      </c>
      <c r="CL459" s="223">
        <f t="shared" ca="1" si="939"/>
        <v>-1.6004822151441595E-4</v>
      </c>
      <c r="CM459" s="223">
        <f t="shared" ca="1" si="940"/>
        <v>1.2399997785642137E-4</v>
      </c>
      <c r="CN459" s="223">
        <f t="shared" ca="1" si="941"/>
        <v>-2.3707624758994391E-5</v>
      </c>
      <c r="CO459" s="223">
        <f t="shared" ca="1" si="942"/>
        <v>-8.8867595367081469E-5</v>
      </c>
      <c r="CP459" s="223">
        <f t="shared" ca="1" si="943"/>
        <v>1.5540071434865036E-4</v>
      </c>
      <c r="CQ459" s="223">
        <f t="shared" ca="1" si="944"/>
        <v>-1.41421072988112E-4</v>
      </c>
      <c r="CR459" s="223">
        <f t="shared" ca="1" si="945"/>
        <v>5.4171492010243846E-5</v>
      </c>
      <c r="CS459" s="223">
        <f t="shared" ca="1" si="946"/>
        <v>6.1144217053813314E-5</v>
      </c>
      <c r="CT459" s="223">
        <f t="shared" ca="1" si="947"/>
        <v>-1.4478124488018955E-4</v>
      </c>
      <c r="CU459" s="223">
        <f t="shared" ca="1" si="948"/>
        <v>1.5340743559472288E-4</v>
      </c>
      <c r="CV459" s="223">
        <f t="shared" ca="1" si="949"/>
        <v>-8.2553579203266478E-5</v>
      </c>
      <c r="CW459" s="223">
        <f t="shared" ca="1" si="950"/>
        <v>-3.1071100769243117E-5</v>
      </c>
      <c r="CX459" s="223">
        <f t="shared" ca="1" si="951"/>
        <v>1.285979133652424E-4</v>
      </c>
      <c r="CY459" s="223">
        <f t="shared" ca="1" si="952"/>
        <v>-1.5949843648330815E-4</v>
      </c>
      <c r="CZ459" s="223">
        <f t="shared" ca="1" si="953"/>
        <v>1.0776317864408426E-4</v>
      </c>
      <c r="DA459" s="223">
        <f t="shared" ca="1" si="954"/>
        <v>-1.9606049301487672E-7</v>
      </c>
      <c r="DB459" s="223">
        <f t="shared" ca="1" si="955"/>
        <v>-1.0747263615821022E-4</v>
      </c>
      <c r="DC459" s="223">
        <f t="shared" ca="1" si="956"/>
        <v>1.5946000190559433E-4</v>
      </c>
      <c r="DD459" s="223">
        <f t="shared" ca="1" si="957"/>
        <v>-1.2883149956389989E-4</v>
      </c>
      <c r="DE459" s="223">
        <f t="shared" ca="1" si="958"/>
        <v>3.1455687260482752E-5</v>
      </c>
      <c r="DF459" s="223">
        <f t="shared" ca="1" si="959"/>
        <v>8.2217245814963344E-5</v>
      </c>
      <c r="DG459" s="223">
        <f t="shared" ca="1" si="960"/>
        <v>-1.532936088808472E-4</v>
      </c>
      <c r="DH459" s="223">
        <f t="shared" ca="1" si="961"/>
        <v>1.4494889820500944E-4</v>
      </c>
      <c r="DI459" s="223">
        <f t="shared" ca="1" si="962"/>
        <v>-6.150648960707853E-5</v>
      </c>
      <c r="DJ459" s="223">
        <f t="shared" ca="1" si="963"/>
        <v>-5.3802292823013806E-5</v>
      </c>
      <c r="DK459" s="223">
        <f t="shared" ca="1" si="964"/>
        <v>1.4123622843485658E-4</v>
      </c>
      <c r="DL459" s="223">
        <f t="shared" ca="1" si="965"/>
        <v>-1.5549599197637974E-4</v>
      </c>
      <c r="DM459" s="223">
        <f t="shared" ca="1" si="966"/>
        <v>8.9193632051311325E-5</v>
      </c>
      <c r="DN459" s="223">
        <f t="shared" ca="1" si="967"/>
        <v>2.3319747890549551E-5</v>
      </c>
      <c r="DO459" s="223">
        <f t="shared" ca="1" si="968"/>
        <v>-1.2375121893630446E-4</v>
      </c>
      <c r="DP459" s="223">
        <f t="shared" ca="1" si="969"/>
        <v>1.6006746197925537E-4</v>
      </c>
      <c r="DQ459" s="223">
        <f t="shared" ca="1" si="970"/>
        <v>-1.1345311323617774E-4</v>
      </c>
      <c r="DR459" s="223">
        <f t="shared" ca="1" si="971"/>
        <v>8.0589618754831494E-6</v>
      </c>
      <c r="DS459" s="223">
        <f t="shared" ca="1" si="972"/>
        <v>1.0151051949451385E-4</v>
      </c>
      <c r="DT459" s="223">
        <f t="shared" ca="1" si="973"/>
        <v>-1.5848762918513451E-4</v>
      </c>
      <c r="DU459" s="223">
        <f t="shared" ca="1" si="974"/>
        <v>1.3335265490462233E-4</v>
      </c>
      <c r="DV459" s="223">
        <f t="shared" ca="1" si="975"/>
        <v>-3.9127970256167802E-5</v>
      </c>
      <c r="DW459" s="223">
        <f t="shared" ca="1" si="976"/>
        <v>-7.5368827716296681E-5</v>
      </c>
      <c r="DX459" s="223">
        <f t="shared" ca="1" si="977"/>
        <v>1.5081720568231561E-4</v>
      </c>
      <c r="DY459" s="223">
        <f t="shared" ca="1" si="978"/>
        <v>-1.4812752883010689E-4</v>
      </c>
      <c r="DZ459" s="223">
        <f t="shared" ca="1" si="979"/>
        <v>6.8693312683117518E-5</v>
      </c>
      <c r="EA459" s="223">
        <f t="shared" ca="1" si="980"/>
        <v>4.6330754156275168E-5</v>
      </c>
      <c r="EB459" s="223">
        <f t="shared" ca="1" si="981"/>
        <v>-1.3735096154438939E-4</v>
      </c>
      <c r="EC459" s="223">
        <f t="shared" ca="1" si="982"/>
        <v>1.5720994489352638E-4</v>
      </c>
      <c r="ED459" s="223">
        <f t="shared" ca="1" si="983"/>
        <v>-9.5618809627308912E-5</v>
      </c>
      <c r="EE459" s="223">
        <f t="shared" ca="1" si="984"/>
        <v>-1.5512215696614483E-5</v>
      </c>
      <c r="EF459" s="223">
        <f t="shared" ca="1" si="985"/>
        <v>1.1860639698161956E-4</v>
      </c>
      <c r="EG459" s="223">
        <f t="shared" ca="1" si="986"/>
        <v>-1.6025087093904112E-4</v>
      </c>
      <c r="EH459" s="223">
        <f t="shared" ca="1" si="987"/>
        <v>1.1886972934116948E-4</v>
      </c>
      <c r="EI459" s="223">
        <f t="shared" ca="1" si="988"/>
        <v>-1.5902448512916258E-5</v>
      </c>
      <c r="EJ459" s="223">
        <f t="shared" ca="1" si="989"/>
        <v>-9.5303855098080348E-5</v>
      </c>
      <c r="EK459" s="223">
        <f t="shared" ca="1" si="990"/>
        <v>1.5713344588409305E-4</v>
      </c>
      <c r="EL459" s="223">
        <f t="shared" ca="1" si="991"/>
        <v>-1.3755255201936169E-4</v>
      </c>
      <c r="EM459" s="223">
        <f t="shared" ca="1" si="992"/>
        <v>4.6705990544291563E-5</v>
      </c>
      <c r="EN459" s="223">
        <f t="shared" ca="1" si="993"/>
        <v>6.8338839510140016E-5</v>
      </c>
      <c r="EO459" s="223">
        <f t="shared" ca="1" si="994"/>
        <v>-1.4797747062526818E-4</v>
      </c>
      <c r="EP459" s="223">
        <f t="shared" ca="1" si="995"/>
        <v>1.5094930726381337E-4</v>
      </c>
      <c r="EQ459" s="223">
        <f t="shared" ca="1" si="996"/>
        <v>-7.5714647552079233E-5</v>
      </c>
      <c r="ER459" s="223">
        <f t="shared" ca="1" si="997"/>
        <v>-3.8747600644679237E-5</v>
      </c>
      <c r="ES459" s="223">
        <f t="shared" ca="1" si="998"/>
        <v>1.3313480415703833E-4</v>
      </c>
      <c r="ET459" s="223">
        <f t="shared" ca="1" si="999"/>
        <v>-1.5854516528345951E-4</v>
      </c>
      <c r="EU459" s="223">
        <f t="shared" ca="1" si="1000"/>
        <v>1.0181363311569568E-4</v>
      </c>
      <c r="EV459" s="223">
        <f t="shared" ca="1" si="1001"/>
        <v>7.6673132163566254E-6</v>
      </c>
      <c r="EW459" s="223">
        <f t="shared" ca="1" si="1002"/>
        <v>-1.1317584182791243E-4</v>
      </c>
      <c r="EX459" s="223">
        <f t="shared" ca="1" si="1003"/>
        <v>1.6004822151441606E-4</v>
      </c>
      <c r="EY459" s="223">
        <f t="shared" ca="1" si="1004"/>
        <v>-1.2399997785641966E-4</v>
      </c>
      <c r="EZ459" s="223">
        <f t="shared" ca="1" si="1005"/>
        <v>2.3707624758991755E-5</v>
      </c>
      <c r="FA459" s="223">
        <f t="shared" ca="1" si="1006"/>
        <v>8.8867595367083692E-5</v>
      </c>
      <c r="FB459" s="223">
        <f t="shared" ca="1" si="1007"/>
        <v>-1.5540071434865102E-4</v>
      </c>
      <c r="FC459" s="223">
        <f t="shared" ca="1" si="1008"/>
        <v>1.4142107298811073E-4</v>
      </c>
      <c r="FD459" s="223">
        <f t="shared" ca="1" si="1009"/>
        <v>-5.4171492010241319E-5</v>
      </c>
      <c r="FE459" s="223">
        <f t="shared" ca="1" si="1010"/>
        <v>-6.1144217053819968E-5</v>
      </c>
      <c r="FF459" s="223">
        <f t="shared" ca="1" si="1011"/>
        <v>1.447812448801927E-4</v>
      </c>
      <c r="FG459" s="223">
        <f t="shared" ca="1" si="1012"/>
        <v>-1.5340743559472079E-4</v>
      </c>
      <c r="FH459" s="223">
        <f t="shared" ca="1" si="1013"/>
        <v>8.2553579203260271E-5</v>
      </c>
      <c r="FI459" s="223">
        <f t="shared" ca="1" si="1014"/>
        <v>3.1071100769250218E-5</v>
      </c>
      <c r="FJ459" s="223">
        <f t="shared" ca="1" si="1015"/>
        <v>-1.2859791336524128E-4</v>
      </c>
      <c r="FK459" s="223">
        <f t="shared" ca="1" si="1016"/>
        <v>1.5949843648330834E-4</v>
      </c>
      <c r="FL459" s="223">
        <f t="shared" ca="1" si="1017"/>
        <v>-1.0776317864408565E-4</v>
      </c>
      <c r="FM459" s="223">
        <f t="shared" ca="1" si="1018"/>
        <v>1.9606049301676052E-7</v>
      </c>
      <c r="FN459" s="223">
        <f t="shared" ca="1" si="1019"/>
        <v>1.0747263615820881E-4</v>
      </c>
      <c r="FO459" s="223">
        <f t="shared" ca="1" si="1020"/>
        <v>-1.5946000190559414E-4</v>
      </c>
      <c r="FP459" s="223">
        <f t="shared" ca="1" si="1021"/>
        <v>1.2883149956389832E-4</v>
      </c>
      <c r="FQ459" s="223">
        <f t="shared" ca="1" si="1022"/>
        <v>-3.1455687260480143E-5</v>
      </c>
      <c r="FR459" s="223">
        <f t="shared" ca="1" si="1023"/>
        <v>-8.2217245814965621E-5</v>
      </c>
      <c r="FS459" s="223">
        <f t="shared" ca="1" si="1024"/>
        <v>1.5329360888084799E-4</v>
      </c>
      <c r="FT459" s="223">
        <f t="shared" ca="1" si="1025"/>
        <v>-1.449488982050083E-4</v>
      </c>
      <c r="FU459" s="223">
        <f t="shared" ca="1" si="1026"/>
        <v>6.1506489607076063E-5</v>
      </c>
      <c r="FV459" s="223">
        <f t="shared" ca="1" si="1027"/>
        <v>5.3802292823016341E-5</v>
      </c>
      <c r="FW459" s="223">
        <f t="shared" ca="1" si="1028"/>
        <v>-1.4123622843485782E-4</v>
      </c>
      <c r="FX459" s="223">
        <f t="shared" ca="1" si="1029"/>
        <v>1.5549599197637909E-4</v>
      </c>
      <c r="FY459" s="223">
        <f t="shared" ca="1" si="1030"/>
        <v>-8.9193632051309102E-5</v>
      </c>
      <c r="FZ459" s="223">
        <f t="shared" ca="1" si="1031"/>
        <v>-2.3319747890552194E-5</v>
      </c>
      <c r="GA459" s="223">
        <f t="shared" ca="1" si="1032"/>
        <v>1.2375121893630617E-4</v>
      </c>
      <c r="GB459" s="223">
        <f t="shared" ca="1" si="1033"/>
        <v>-1.6006746197925526E-4</v>
      </c>
      <c r="GC459" s="223">
        <f t="shared" ca="1" si="1034"/>
        <v>1.1345311323617586E-4</v>
      </c>
      <c r="GD459" s="223">
        <f t="shared" ca="1" si="1035"/>
        <v>-8.0589618754804796E-6</v>
      </c>
      <c r="GE459" s="223">
        <f t="shared" ca="1" si="1036"/>
        <v>-1.0151051949451594E-4</v>
      </c>
      <c r="GF459" s="223">
        <f t="shared" ca="1" si="1037"/>
        <v>1.5848762918513492E-4</v>
      </c>
      <c r="GG459" s="223">
        <f t="shared" ca="1" si="1038"/>
        <v>-1.3335265490462087E-4</v>
      </c>
      <c r="GH459" s="223">
        <f t="shared" ca="1" si="1039"/>
        <v>3.9127970256165213E-5</v>
      </c>
      <c r="GI459" s="223">
        <f t="shared" ca="1" si="1040"/>
        <v>7.5368827716299053E-5</v>
      </c>
      <c r="GJ459" s="223">
        <f t="shared" ca="1" si="1041"/>
        <v>-1.5081720568231653E-4</v>
      </c>
      <c r="GK459" s="223">
        <f t="shared" ca="1" si="1042"/>
        <v>1.4812752883010589E-4</v>
      </c>
      <c r="GL459" s="223">
        <f t="shared" ca="1" si="1043"/>
        <v>-6.8693312683115105E-5</v>
      </c>
      <c r="GM459" s="223">
        <f t="shared" ca="1" si="1044"/>
        <v>-4.6330754156277729E-5</v>
      </c>
      <c r="GN459" s="223">
        <f t="shared" ca="1" si="1045"/>
        <v>1.373509615443908E-4</v>
      </c>
      <c r="GO459" s="223">
        <f t="shared" ca="1" si="1046"/>
        <v>-1.5720994489352584E-4</v>
      </c>
      <c r="GP459" s="223">
        <f t="shared" ca="1" si="1047"/>
        <v>9.5618809627306771E-5</v>
      </c>
      <c r="GQ459" s="223">
        <f t="shared" ca="1" si="1048"/>
        <v>1.5512215696617139E-5</v>
      </c>
      <c r="GR459" s="223">
        <f t="shared" ca="1" si="1049"/>
        <v>-1.1860639698162136E-4</v>
      </c>
      <c r="GS459" s="223">
        <f t="shared" ca="1" si="1050"/>
        <v>1.6025087093904112E-4</v>
      </c>
      <c r="GT459" s="223">
        <f t="shared" ca="1" si="1051"/>
        <v>-1.188697293411677E-4</v>
      </c>
      <c r="GU459" s="223">
        <f t="shared" ca="1" si="1052"/>
        <v>1.5902448512913601E-5</v>
      </c>
      <c r="GV459" s="223">
        <f t="shared" ca="1" si="1053"/>
        <v>9.5303855098082489E-5</v>
      </c>
      <c r="GW459" s="223">
        <f t="shared" ca="1" si="1054"/>
        <v>-1.5713344588409359E-4</v>
      </c>
      <c r="GX459" s="223">
        <f t="shared" ca="1" si="1055"/>
        <v>1.375525520193603E-4</v>
      </c>
      <c r="GY459" s="223">
        <f t="shared" ca="1" si="1056"/>
        <v>-4.6705990544289009E-5</v>
      </c>
      <c r="GZ459" s="223">
        <f t="shared" ca="1" si="1057"/>
        <v>-6.8338839510142456E-5</v>
      </c>
      <c r="HA459" s="223">
        <f t="shared" ca="1" si="1058"/>
        <v>1.4797747062526921E-4</v>
      </c>
      <c r="HB459" s="223">
        <f t="shared" ca="1" si="1059"/>
        <v>-1.5094930726381248E-4</v>
      </c>
      <c r="HC459" s="223">
        <f t="shared" ca="1" si="1060"/>
        <v>7.5714647552076888E-5</v>
      </c>
      <c r="HD459" s="223">
        <f t="shared" ca="1" si="1061"/>
        <v>3.8747600644681826E-5</v>
      </c>
      <c r="HE459" s="223">
        <f t="shared" ca="1" si="1062"/>
        <v>-1.3313480415703982E-4</v>
      </c>
      <c r="HF459" s="223">
        <f t="shared" ca="1" si="1063"/>
        <v>1.5854516528345913E-4</v>
      </c>
      <c r="HG459" s="223">
        <f t="shared" ca="1" si="1064"/>
        <v>-1.0181363311569363E-4</v>
      </c>
      <c r="HH459" s="223">
        <f t="shared" ca="1" si="1065"/>
        <v>-7.6673132163592952E-6</v>
      </c>
      <c r="HI459" s="223">
        <f t="shared" ca="1" si="1066"/>
        <v>1.1317584182791433E-4</v>
      </c>
      <c r="HJ459" s="223">
        <f t="shared" ca="1" si="1067"/>
        <v>-1.6004822151441622E-4</v>
      </c>
      <c r="HK459" s="223">
        <f t="shared" ca="1" si="1068"/>
        <v>1.2399997785641221E-4</v>
      </c>
      <c r="HL459" s="223">
        <f t="shared" ca="1" si="1069"/>
        <v>-2.3707624758989126E-5</v>
      </c>
      <c r="HM459" s="223">
        <f t="shared" ca="1" si="1070"/>
        <v>-8.8867595367078339E-5</v>
      </c>
      <c r="HN459" s="223">
        <f t="shared" ca="1" si="1071"/>
        <v>1.5540071434865169E-4</v>
      </c>
      <c r="HO459" s="223">
        <f t="shared" ca="1" si="1072"/>
        <v>-1.4142107298811376E-4</v>
      </c>
      <c r="HP459" s="223">
        <f t="shared" ca="1" si="1073"/>
        <v>5.4171492010238812E-5</v>
      </c>
      <c r="HQ459" s="223">
        <f t="shared" ca="1" si="1074"/>
        <v>6.1144217053814019E-5</v>
      </c>
      <c r="HR459" s="223">
        <f t="shared" ca="1" si="1075"/>
        <v>-1.4478124488019381E-4</v>
      </c>
      <c r="HS459" s="223">
        <f t="shared" ca="1" si="1076"/>
        <v>1.5340743559472266E-4</v>
      </c>
      <c r="HT459" s="223">
        <f t="shared" ca="1" si="1077"/>
        <v>-8.2553579203257995E-5</v>
      </c>
      <c r="HU459" s="223">
        <f t="shared" ca="1" si="1078"/>
        <v>-3.1071100769243889E-5</v>
      </c>
      <c r="HV459" s="223">
        <f t="shared" ca="1" si="1079"/>
        <v>1.285979133652483E-4</v>
      </c>
      <c r="HW459" s="223">
        <f t="shared" ca="1" si="1080"/>
        <v>-1.5949843648330807E-4</v>
      </c>
      <c r="HX459" s="223">
        <f t="shared" ca="1" si="1081"/>
        <v>1.0776317864407694E-4</v>
      </c>
      <c r="HY459" s="223">
        <f t="shared" ca="1" si="1082"/>
        <v>-1.9606049301407712E-7</v>
      </c>
      <c r="HZ459" s="223">
        <f t="shared" ca="1" si="1083"/>
        <v>-1.0747263615821755E-4</v>
      </c>
      <c r="IA459" s="223">
        <f t="shared" ca="1" si="1084"/>
        <v>1.5946000190559438E-4</v>
      </c>
      <c r="IB459" s="223">
        <f t="shared" ca="1" si="1085"/>
        <v>-1.2883149956389133E-4</v>
      </c>
      <c r="IC459" s="223">
        <f t="shared" ca="1" si="1086"/>
        <v>3.1455687260477528E-5</v>
      </c>
      <c r="ID459" s="223">
        <f t="shared" ca="1" si="1087"/>
        <v>8.2217245814975758E-5</v>
      </c>
      <c r="IE459" s="223">
        <f t="shared" ca="1" si="1088"/>
        <v>-1.2749777538316568E-4</v>
      </c>
      <c r="IF459" s="223">
        <f t="shared" ca="1" si="1089"/>
        <v>1.4494889820500326E-4</v>
      </c>
      <c r="IG459" s="223">
        <f t="shared" ca="1" si="1090"/>
        <v>-6.1506489607073597E-5</v>
      </c>
      <c r="IH459" s="223">
        <f t="shared" ca="1" si="1091"/>
        <v>-5.3802292823010276E-5</v>
      </c>
      <c r="II459" s="223">
        <f t="shared" ca="1" si="1092"/>
        <v>1.412362284348591E-4</v>
      </c>
      <c r="IJ459" s="223">
        <f t="shared" ca="1" si="1093"/>
        <v>-1.5549599197638066E-4</v>
      </c>
      <c r="IK459" s="223">
        <f t="shared" ca="1" si="1094"/>
        <v>8.919363205130688E-5</v>
      </c>
      <c r="IL459" s="223">
        <f t="shared" ca="1" si="1095"/>
        <v>2.3319747890545811E-5</v>
      </c>
      <c r="IM459" s="223">
        <f t="shared" ca="1" si="1096"/>
        <v>-1.2375121893630785E-4</v>
      </c>
      <c r="IN459" s="223">
        <f t="shared" ca="1" si="1097"/>
        <v>1.6006746197925559E-4</v>
      </c>
      <c r="IO459" s="223">
        <f t="shared" ca="1" si="1098"/>
        <v>-1.1345311323617396E-4</v>
      </c>
      <c r="IP459" s="223">
        <f t="shared" ca="1" si="1099"/>
        <v>8.058961875486917E-6</v>
      </c>
      <c r="IQ459" s="223">
        <f t="shared" ca="1" si="1100"/>
        <v>1.01510519494518E-4</v>
      </c>
      <c r="IR459" s="223">
        <f t="shared" ca="1" si="1101"/>
        <v>-1.584876291851353E-4</v>
      </c>
      <c r="IS459" s="223">
        <f t="shared" ca="1" si="1102"/>
        <v>1.3335265490461431E-4</v>
      </c>
      <c r="IT459" s="223">
        <f t="shared" ca="1" si="1103"/>
        <v>-3.9127970256162625E-5</v>
      </c>
      <c r="IU459" s="223">
        <f t="shared" ca="1" si="1104"/>
        <v>-7.5368827716309448E-5</v>
      </c>
      <c r="IV459" s="223">
        <f t="shared" ca="1" si="1105"/>
        <v>1.5081720568231745E-4</v>
      </c>
      <c r="IW459" s="223">
        <f t="shared" ca="1" si="1106"/>
        <v>-1.4812752883010141E-4</v>
      </c>
      <c r="IX459" s="223">
        <f t="shared" ca="1" si="1107"/>
        <v>6.8693312683112693E-5</v>
      </c>
      <c r="IY459" s="223">
        <f t="shared" ca="1" si="1108"/>
        <v>4.6330754156289005E-5</v>
      </c>
      <c r="IZ459" s="223">
        <f t="shared" ca="1" si="1109"/>
        <v>-1.3735096154439215E-4</v>
      </c>
      <c r="JA459" s="223">
        <f t="shared" ca="1" si="1110"/>
        <v>1.5720994489352356E-4</v>
      </c>
      <c r="JB459" s="223">
        <f t="shared" ca="1" si="1111"/>
        <v>-9.561880962730463E-5</v>
      </c>
    </row>
    <row r="460" spans="2:262">
      <c r="B460" s="230">
        <v>99</v>
      </c>
      <c r="C460" s="229">
        <f t="shared" si="1112"/>
        <v>1.9335937500000013E-3</v>
      </c>
      <c r="D460" s="226">
        <f t="shared" ca="1" si="855"/>
        <v>49.865935535943123</v>
      </c>
      <c r="E460" s="225">
        <f ca="1">DA361</f>
        <v>-0.13406446405687458</v>
      </c>
      <c r="F460" s="224">
        <v>99</v>
      </c>
      <c r="G460" s="223">
        <f t="shared" ca="1" si="856"/>
        <v>-5.7704706115522717E-6</v>
      </c>
      <c r="H460" s="223">
        <f t="shared" ca="1" si="857"/>
        <v>2.0972372891689812E-4</v>
      </c>
      <c r="I460" s="223">
        <f t="shared" ca="1" si="858"/>
        <v>-3.1183885510485394E-4</v>
      </c>
      <c r="J460" s="223">
        <f t="shared" ca="1" si="859"/>
        <v>2.6253055062280036E-4</v>
      </c>
      <c r="K460" s="223">
        <f t="shared" ca="1" si="860"/>
        <v>-8.5742055714751775E-5</v>
      </c>
      <c r="L460" s="223">
        <f t="shared" ca="1" si="861"/>
        <v>-1.3268126441307607E-4</v>
      </c>
      <c r="M460" s="223">
        <f t="shared" ca="1" si="862"/>
        <v>2.8667691007324667E-4</v>
      </c>
      <c r="N460" s="223">
        <f t="shared" ca="1" si="863"/>
        <v>-3.0146732038013641E-4</v>
      </c>
      <c r="O460" s="223">
        <f t="shared" ca="1" si="864"/>
        <v>1.6987053377564104E-4</v>
      </c>
      <c r="P460" s="223">
        <f t="shared" ca="1" si="865"/>
        <v>4.4212378508748558E-5</v>
      </c>
      <c r="Q460" s="223">
        <f t="shared" ca="1" si="866"/>
        <v>-2.3682654203947614E-4</v>
      </c>
      <c r="R460" s="223">
        <f t="shared" ca="1" si="867"/>
        <v>3.1444192693091375E-4</v>
      </c>
      <c r="S460" s="223">
        <f t="shared" ca="1" si="868"/>
        <v>-2.3936987552979145E-4</v>
      </c>
      <c r="T460" s="223">
        <f t="shared" ca="1" si="869"/>
        <v>4.8064047745714452E-5</v>
      </c>
      <c r="U460" s="223">
        <f t="shared" ca="1" si="870"/>
        <v>1.6658083122586136E-4</v>
      </c>
      <c r="V460" s="223">
        <f t="shared" ca="1" si="871"/>
        <v>-3.0033700587096617E-4</v>
      </c>
      <c r="W460" s="223">
        <f t="shared" ca="1" si="872"/>
        <v>2.8825484433166957E-4</v>
      </c>
      <c r="X460" s="223">
        <f t="shared" ca="1" si="873"/>
        <v>-1.3620123048161331E-4</v>
      </c>
      <c r="Y460" s="223">
        <f t="shared" ca="1" si="874"/>
        <v>-8.1989291080177123E-5</v>
      </c>
      <c r="Z460" s="223">
        <f t="shared" ca="1" si="875"/>
        <v>2.6036726353102389E-4</v>
      </c>
      <c r="AA460" s="223">
        <f t="shared" ca="1" si="876"/>
        <v>-3.1231549949257574E-4</v>
      </c>
      <c r="AB460" s="223">
        <f t="shared" ca="1" si="877"/>
        <v>2.1260885470271565E-4</v>
      </c>
      <c r="AC460" s="223">
        <f t="shared" ca="1" si="878"/>
        <v>-9.6631117604403175E-6</v>
      </c>
      <c r="AD460" s="223">
        <f t="shared" ca="1" si="879"/>
        <v>-1.9797486728314142E-4</v>
      </c>
      <c r="AE460" s="223">
        <f t="shared" ca="1" si="880"/>
        <v>3.0947975354592616E-4</v>
      </c>
      <c r="AF460" s="223">
        <f t="shared" ca="1" si="881"/>
        <v>-2.7070674711610228E-4</v>
      </c>
      <c r="AG460" s="223">
        <f t="shared" ca="1" si="882"/>
        <v>1.0048333390468647E-4</v>
      </c>
      <c r="AH460" s="223">
        <f t="shared" ca="1" si="883"/>
        <v>1.1853300839791512E-4</v>
      </c>
      <c r="AI460" s="223">
        <f t="shared" ca="1" si="884"/>
        <v>-2.7999181902854393E-4</v>
      </c>
      <c r="AJ460" s="223">
        <f t="shared" ca="1" si="885"/>
        <v>3.0549155623779705E-4</v>
      </c>
      <c r="AK460" s="223">
        <f t="shared" ca="1" si="886"/>
        <v>-1.8264999880404217E-4</v>
      </c>
      <c r="AL460" s="223">
        <f t="shared" ca="1" si="887"/>
        <v>-2.8883166420157956E-5</v>
      </c>
      <c r="AM460" s="223">
        <f t="shared" ca="1" si="888"/>
        <v>2.263911770609675E-4</v>
      </c>
      <c r="AN460" s="223">
        <f t="shared" ca="1" si="889"/>
        <v>-3.1396763766300287E-4</v>
      </c>
      <c r="AO460" s="223">
        <f t="shared" ca="1" si="890"/>
        <v>2.4908696844936902E-4</v>
      </c>
      <c r="AP460" s="223">
        <f t="shared" ca="1" si="891"/>
        <v>-6.325407445568462E-5</v>
      </c>
      <c r="AQ460" s="223">
        <f t="shared" ca="1" si="892"/>
        <v>-1.5329387893852058E-4</v>
      </c>
      <c r="AR460" s="223">
        <f t="shared" ca="1" si="893"/>
        <v>2.9540503695076823E-4</v>
      </c>
      <c r="AS460" s="223">
        <f t="shared" ca="1" si="894"/>
        <v>-2.9407273562487258E-4</v>
      </c>
      <c r="AT460" s="223">
        <f t="shared" ca="1" si="895"/>
        <v>1.4994391691226401E-4</v>
      </c>
      <c r="AU460" s="223">
        <f t="shared" ca="1" si="896"/>
        <v>6.6995014893273495E-5</v>
      </c>
      <c r="AV460" s="223">
        <f t="shared" ca="1" si="897"/>
        <v>-2.5140235281030475E-4</v>
      </c>
      <c r="AW460" s="223">
        <f t="shared" ca="1" si="898"/>
        <v>3.1373315626774062E-4</v>
      </c>
      <c r="AX460" s="223">
        <f t="shared" ca="1" si="899"/>
        <v>-2.2372068992636417E-4</v>
      </c>
      <c r="AY460" s="223">
        <f t="shared" ca="1" si="900"/>
        <v>2.5073414849813514E-5</v>
      </c>
      <c r="AZ460" s="223">
        <f t="shared" ca="1" si="901"/>
        <v>1.8574906685355248E-4</v>
      </c>
      <c r="BA460" s="223">
        <f t="shared" ca="1" si="902"/>
        <v>-3.0637508815348213E-4</v>
      </c>
      <c r="BB460" s="223">
        <f t="shared" ca="1" si="903"/>
        <v>2.782307873444909E-4</v>
      </c>
      <c r="BC460" s="223">
        <f t="shared" ca="1" si="904"/>
        <v>-1.1498253894194471E-4</v>
      </c>
      <c r="BD460" s="223">
        <f t="shared" ca="1" si="905"/>
        <v>-1.040991959832572E-4</v>
      </c>
      <c r="BE460" s="223">
        <f t="shared" ca="1" si="906"/>
        <v>2.7263220316741402E-4</v>
      </c>
      <c r="BF460" s="223">
        <f t="shared" ca="1" si="907"/>
        <v>-3.0877983617858082E-4</v>
      </c>
      <c r="BG460" s="223">
        <f t="shared" ca="1" si="908"/>
        <v>1.949894439870713E-4</v>
      </c>
      <c r="BH460" s="223">
        <f t="shared" ca="1" si="909"/>
        <v>1.3484372253793567E-5</v>
      </c>
      <c r="BI460" s="223">
        <f t="shared" ca="1" si="910"/>
        <v>-2.154104159073962E-4</v>
      </c>
      <c r="BJ460" s="223">
        <f t="shared" ca="1" si="911"/>
        <v>3.127369728556445E-4</v>
      </c>
      <c r="BK460" s="223">
        <f t="shared" ca="1" si="912"/>
        <v>-2.5820398904450909E-4</v>
      </c>
      <c r="BL460" s="223">
        <f t="shared" ca="1" si="913"/>
        <v>7.829171655989062E-5</v>
      </c>
      <c r="BM460" s="223">
        <f t="shared" ca="1" si="914"/>
        <v>1.3963762826986082E-4</v>
      </c>
      <c r="BN460" s="223">
        <f t="shared" ca="1" si="915"/>
        <v>-2.8976141142212969E-4</v>
      </c>
      <c r="BO460" s="223">
        <f t="shared" ca="1" si="916"/>
        <v>2.991821799402251E-4</v>
      </c>
      <c r="BP460" s="223">
        <f t="shared" ca="1" si="917"/>
        <v>-1.6332537531353898E-4</v>
      </c>
      <c r="BQ460" s="223">
        <f t="shared" ca="1" si="918"/>
        <v>-5.1839341847423933E-5</v>
      </c>
      <c r="BR460" s="223">
        <f t="shared" ca="1" si="919"/>
        <v>2.4183179180141873E-4</v>
      </c>
      <c r="BS460" s="223">
        <f t="shared" ca="1" si="920"/>
        <v>-3.1439500238967762E-4</v>
      </c>
      <c r="BT460" s="223">
        <f t="shared" ca="1" si="921"/>
        <v>2.3429356241236351E-4</v>
      </c>
      <c r="BU460" s="223">
        <f t="shared" ca="1" si="922"/>
        <v>-4.0423313886648433E-5</v>
      </c>
      <c r="BV460" s="223">
        <f t="shared" ca="1" si="923"/>
        <v>-1.73075780652213E-4</v>
      </c>
      <c r="BW460" s="223">
        <f t="shared" ca="1" si="924"/>
        <v>3.0253233833838584E-4</v>
      </c>
      <c r="BX460" s="223">
        <f t="shared" ca="1" si="925"/>
        <v>-2.8508454523602593E-4</v>
      </c>
      <c r="BY460" s="223">
        <f t="shared" ca="1" si="926"/>
        <v>1.2920474097161073E-4</v>
      </c>
      <c r="BZ460" s="223">
        <f t="shared" ca="1" si="927"/>
        <v>8.9414599487467177E-5</v>
      </c>
      <c r="CA460" s="223">
        <f t="shared" ca="1" si="928"/>
        <v>-2.6461579244909289E-4</v>
      </c>
      <c r="CB460" s="223">
        <f t="shared" ca="1" si="929"/>
        <v>3.1132423844809024E-4</v>
      </c>
      <c r="CC460" s="223">
        <f t="shared" ca="1" si="930"/>
        <v>-2.0685914252048426E-4</v>
      </c>
      <c r="CD460" s="223">
        <f t="shared" ca="1" si="931"/>
        <v>1.9469069464173115E-6</v>
      </c>
      <c r="CE460" s="223">
        <f t="shared" ca="1" si="932"/>
        <v>2.0391071219417323E-4</v>
      </c>
      <c r="CF460" s="223">
        <f t="shared" ca="1" si="933"/>
        <v>-3.1075289728815374E-4</v>
      </c>
      <c r="CG460" s="223">
        <f t="shared" ca="1" si="934"/>
        <v>2.6669897361404746E-4</v>
      </c>
      <c r="CH460" s="223">
        <f t="shared" ca="1" si="935"/>
        <v>-9.3140747061355099E-5</v>
      </c>
      <c r="CI460" s="223">
        <f t="shared" ca="1" si="936"/>
        <v>-1.2564497832387919E-4</v>
      </c>
      <c r="CJ460" s="223">
        <f t="shared" ca="1" si="937"/>
        <v>2.834197252732749E-4</v>
      </c>
      <c r="CK460" s="223">
        <f t="shared" ca="1" si="938"/>
        <v>-3.035708681788402E-4</v>
      </c>
      <c r="CL460" s="223">
        <f t="shared" ca="1" si="939"/>
        <v>1.7631336858006652E-4</v>
      </c>
      <c r="CM460" s="223">
        <f t="shared" ca="1" si="940"/>
        <v>3.6558783286464998E-5</v>
      </c>
      <c r="CN460" s="223">
        <f t="shared" ca="1" si="941"/>
        <v>-2.3167863682412268E-4</v>
      </c>
      <c r="CO460" s="223">
        <f t="shared" ca="1" si="942"/>
        <v>3.1429944341310764E-4</v>
      </c>
      <c r="CP460" s="223">
        <f t="shared" ca="1" si="943"/>
        <v>-2.4430200118481614E-4</v>
      </c>
      <c r="CQ460" s="223">
        <f t="shared" ca="1" si="944"/>
        <v>5.567582961965738E-5</v>
      </c>
      <c r="CR460" s="223">
        <f t="shared" ca="1" si="945"/>
        <v>1.599855397356382E-4</v>
      </c>
      <c r="CS460" s="223">
        <f t="shared" ca="1" si="946"/>
        <v>-2.979607616215313E-4</v>
      </c>
      <c r="CT460" s="223">
        <f t="shared" ca="1" si="947"/>
        <v>2.9125150948763054E-4</v>
      </c>
      <c r="CU460" s="223">
        <f t="shared" ca="1" si="948"/>
        <v>-1.4311567746327344E-4</v>
      </c>
      <c r="CV460" s="223">
        <f t="shared" ca="1" si="949"/>
        <v>-7.4514595389717914E-5</v>
      </c>
      <c r="CW460" s="223">
        <f t="shared" ca="1" si="950"/>
        <v>2.559618991091583E-4</v>
      </c>
      <c r="CX460" s="223">
        <f t="shared" ca="1" si="951"/>
        <v>-3.1311863335839652E-4</v>
      </c>
      <c r="CY460" s="223">
        <f t="shared" ca="1" si="952"/>
        <v>2.1823049926083754E-4</v>
      </c>
      <c r="CZ460" s="223">
        <f t="shared" ca="1" si="953"/>
        <v>-1.7373495877274326E-5</v>
      </c>
      <c r="DA460" s="223">
        <f t="shared" ca="1" si="954"/>
        <v>-1.9191976971481224E-4</v>
      </c>
      <c r="DB460" s="223">
        <f t="shared" ca="1" si="955"/>
        <v>3.0802019077235505E-4</v>
      </c>
      <c r="DC460" s="223">
        <f t="shared" ca="1" si="956"/>
        <v>-2.7455145699607363E-4</v>
      </c>
      <c r="DD460" s="223">
        <f t="shared" ca="1" si="957"/>
        <v>1.077653933449913E-4</v>
      </c>
      <c r="DE460" s="223">
        <f t="shared" ca="1" si="958"/>
        <v>1.1134963861992313E-4</v>
      </c>
      <c r="DF460" s="223">
        <f t="shared" ca="1" si="959"/>
        <v>-2.7639525618159674E-4</v>
      </c>
      <c r="DG460" s="223">
        <f t="shared" ca="1" si="960"/>
        <v>3.0722822760634224E-4</v>
      </c>
      <c r="DH460" s="223">
        <f t="shared" ca="1" si="961"/>
        <v>-1.8887660749845764E-4</v>
      </c>
      <c r="DI460" s="223">
        <f t="shared" ca="1" si="962"/>
        <v>-2.1190151414406626E-5</v>
      </c>
      <c r="DJ460" s="223">
        <f t="shared" ca="1" si="963"/>
        <v>2.2096734771805923E-4</v>
      </c>
      <c r="DK460" s="223">
        <f t="shared" ca="1" si="964"/>
        <v>-3.1344670954797516E-4</v>
      </c>
      <c r="DL460" s="223">
        <f t="shared" ca="1" si="965"/>
        <v>2.5372189503808666E-4</v>
      </c>
      <c r="DM460" s="223">
        <f t="shared" ca="1" si="966"/>
        <v>-7.0794217402485906E-5</v>
      </c>
      <c r="DN460" s="223">
        <f t="shared" ca="1" si="967"/>
        <v>-1.4650987964075411E-4</v>
      </c>
      <c r="DO460" s="223">
        <f t="shared" ca="1" si="968"/>
        <v>2.9267137133164717E-4</v>
      </c>
      <c r="DP460" s="223">
        <f t="shared" ca="1" si="969"/>
        <v>-2.967168233422604E-4</v>
      </c>
      <c r="DQ460" s="223">
        <f t="shared" ca="1" si="970"/>
        <v>1.5668183575247435E-4</v>
      </c>
      <c r="DR460" s="223">
        <f t="shared" ca="1" si="971"/>
        <v>5.9435079104958386E-5</v>
      </c>
      <c r="DS460" s="223">
        <f t="shared" ca="1" si="972"/>
        <v>-2.4669137113464987E-4</v>
      </c>
      <c r="DT460" s="223">
        <f t="shared" ca="1" si="973"/>
        <v>3.1415869805498787E-4</v>
      </c>
      <c r="DU460" s="223">
        <f t="shared" ca="1" si="974"/>
        <v>-2.2907611961373744E-4</v>
      </c>
      <c r="DV460" s="223">
        <f t="shared" ca="1" si="975"/>
        <v>3.2758230534815495E-5</v>
      </c>
      <c r="DW460" s="223">
        <f t="shared" ca="1" si="976"/>
        <v>1.794664757000146E-4</v>
      </c>
      <c r="DX460" s="223">
        <f t="shared" ca="1" si="977"/>
        <v>-3.045454366376074E-4</v>
      </c>
      <c r="DY460" s="223">
        <f t="shared" ca="1" si="978"/>
        <v>2.8174252187032893E-4</v>
      </c>
      <c r="DZ460" s="223">
        <f t="shared" ca="1" si="979"/>
        <v>-1.2213042335691728E-4</v>
      </c>
      <c r="EA460" s="223">
        <f t="shared" ca="1" si="980"/>
        <v>-9.6786047883446819E-5</v>
      </c>
      <c r="EB460" s="223">
        <f t="shared" ca="1" si="981"/>
        <v>2.6870492670842059E-4</v>
      </c>
      <c r="EC460" s="223">
        <f t="shared" ca="1" si="982"/>
        <v>-3.1014544732352632E-4</v>
      </c>
      <c r="ED460" s="223">
        <f t="shared" ca="1" si="983"/>
        <v>2.009848261257551E-4</v>
      </c>
      <c r="EE460" s="223">
        <f t="shared" ca="1" si="984"/>
        <v>5.7704706115439504E-6</v>
      </c>
      <c r="EF460" s="223">
        <f t="shared" ca="1" si="985"/>
        <v>-2.0972372891688869E-4</v>
      </c>
      <c r="EG460" s="223">
        <f t="shared" ca="1" si="986"/>
        <v>3.1183885510485405E-4</v>
      </c>
      <c r="EH460" s="223">
        <f t="shared" ca="1" si="987"/>
        <v>-2.6253055062280226E-4</v>
      </c>
      <c r="EI460" s="223">
        <f t="shared" ca="1" si="988"/>
        <v>8.5742055714759392E-5</v>
      </c>
      <c r="EJ460" s="223">
        <f t="shared" ca="1" si="989"/>
        <v>1.3268126441306534E-4</v>
      </c>
      <c r="EK460" s="223">
        <f t="shared" ca="1" si="990"/>
        <v>-2.8667691007324732E-4</v>
      </c>
      <c r="EL460" s="223">
        <f t="shared" ca="1" si="991"/>
        <v>3.0146732038013722E-4</v>
      </c>
      <c r="EM460" s="223">
        <f t="shared" ca="1" si="992"/>
        <v>-1.6987053377564722E-4</v>
      </c>
      <c r="EN460" s="223">
        <f t="shared" ca="1" si="993"/>
        <v>-4.4212378508736848E-5</v>
      </c>
      <c r="EO460" s="223">
        <f t="shared" ca="1" si="994"/>
        <v>2.368265420394772E-4</v>
      </c>
      <c r="EP460" s="223">
        <f t="shared" ca="1" si="995"/>
        <v>-3.1444192693091375E-4</v>
      </c>
      <c r="EQ460" s="223">
        <f t="shared" ca="1" si="996"/>
        <v>2.3936987552979552E-4</v>
      </c>
      <c r="ER460" s="223">
        <f t="shared" ca="1" si="997"/>
        <v>-4.8064047745725023E-5</v>
      </c>
      <c r="ES460" s="223">
        <f t="shared" ca="1" si="998"/>
        <v>-1.6658083122586369E-4</v>
      </c>
      <c r="ET460" s="223">
        <f t="shared" ca="1" si="999"/>
        <v>3.0033700587096563E-4</v>
      </c>
      <c r="EU460" s="223">
        <f t="shared" ca="1" si="1000"/>
        <v>-2.8825484433167212E-4</v>
      </c>
      <c r="EV460" s="223">
        <f t="shared" ca="1" si="1001"/>
        <v>1.3620123048162296E-4</v>
      </c>
      <c r="EW460" s="223">
        <f t="shared" ca="1" si="1002"/>
        <v>8.1989291080179725E-5</v>
      </c>
      <c r="EX460" s="223">
        <f t="shared" ca="1" si="1003"/>
        <v>-2.6036726353102291E-4</v>
      </c>
      <c r="EY460" s="223">
        <f t="shared" ca="1" si="1004"/>
        <v>3.123154994925765E-4</v>
      </c>
      <c r="EZ460" s="223">
        <f t="shared" ca="1" si="1005"/>
        <v>-2.1260885470272353E-4</v>
      </c>
      <c r="FA460" s="223">
        <f t="shared" ca="1" si="1006"/>
        <v>9.663111760437607E-6</v>
      </c>
      <c r="FB460" s="223">
        <f t="shared" ca="1" si="1007"/>
        <v>1.9797486728314175E-4</v>
      </c>
      <c r="FC460" s="223">
        <f t="shared" ca="1" si="1008"/>
        <v>-3.0947975354592551E-4</v>
      </c>
      <c r="FD460" s="223">
        <f t="shared" ca="1" si="1009"/>
        <v>2.7070674711610656E-4</v>
      </c>
      <c r="FE460" s="223">
        <f t="shared" ca="1" si="1010"/>
        <v>-1.004833339046818E-4</v>
      </c>
      <c r="FF460" s="223">
        <f t="shared" ca="1" si="1011"/>
        <v>-1.1853300839791557E-4</v>
      </c>
      <c r="FG460" s="223">
        <f t="shared" ca="1" si="1012"/>
        <v>2.7999181902854214E-4</v>
      </c>
      <c r="FH460" s="223">
        <f t="shared" ca="1" si="1013"/>
        <v>-3.0549155623779906E-4</v>
      </c>
      <c r="FI460" s="223">
        <f t="shared" ca="1" si="1014"/>
        <v>1.8264999880403818E-4</v>
      </c>
      <c r="FJ460" s="223">
        <f t="shared" ca="1" si="1015"/>
        <v>2.8883166420158471E-5</v>
      </c>
      <c r="FK460" s="223">
        <f t="shared" ca="1" si="1016"/>
        <v>-2.2639117706096471E-4</v>
      </c>
      <c r="FL460" s="223">
        <f t="shared" ca="1" si="1017"/>
        <v>3.1396763766300244E-4</v>
      </c>
      <c r="FM460" s="223">
        <f t="shared" ca="1" si="1018"/>
        <v>-2.4908696844937693E-4</v>
      </c>
      <c r="FN460" s="223">
        <f t="shared" ca="1" si="1019"/>
        <v>6.3254074455684159E-5</v>
      </c>
      <c r="FO460" s="223">
        <f t="shared" ca="1" si="1020"/>
        <v>1.5329387893851703E-4</v>
      </c>
      <c r="FP460" s="223">
        <f t="shared" ca="1" si="1021"/>
        <v>-2.954050369507653E-4</v>
      </c>
      <c r="FQ460" s="223">
        <f t="shared" ca="1" si="1022"/>
        <v>2.9407273562487719E-4</v>
      </c>
      <c r="FR460" s="223">
        <f t="shared" ca="1" si="1023"/>
        <v>-1.4994391691226357E-4</v>
      </c>
      <c r="FS460" s="223">
        <f t="shared" ca="1" si="1024"/>
        <v>-6.6995014893269592E-5</v>
      </c>
      <c r="FT460" s="223">
        <f t="shared" ca="1" si="1025"/>
        <v>2.5140235281029966E-4</v>
      </c>
      <c r="FU460" s="223">
        <f t="shared" ca="1" si="1026"/>
        <v>-3.1373315626774149E-4</v>
      </c>
      <c r="FV460" s="223">
        <f t="shared" ca="1" si="1027"/>
        <v>2.2372068992636388E-4</v>
      </c>
      <c r="FW460" s="223">
        <f t="shared" ca="1" si="1028"/>
        <v>-2.5073414849817525E-5</v>
      </c>
      <c r="FX460" s="223">
        <f t="shared" ca="1" si="1029"/>
        <v>-1.8574906685354565E-4</v>
      </c>
      <c r="FY460" s="223">
        <f t="shared" ca="1" si="1030"/>
        <v>3.0637508815347921E-4</v>
      </c>
      <c r="FZ460" s="223">
        <f t="shared" ca="1" si="1031"/>
        <v>-2.7823078734448862E-4</v>
      </c>
      <c r="GA460" s="223">
        <f t="shared" ca="1" si="1032"/>
        <v>1.1498253894194426E-4</v>
      </c>
      <c r="GB460" s="223">
        <f t="shared" ca="1" si="1033"/>
        <v>1.0409919598325345E-4</v>
      </c>
      <c r="GC460" s="223">
        <f t="shared" ca="1" si="1034"/>
        <v>-2.7263220316740974E-4</v>
      </c>
      <c r="GD460" s="223">
        <f t="shared" ca="1" si="1035"/>
        <v>3.087798361785799E-4</v>
      </c>
      <c r="GE460" s="223">
        <f t="shared" ca="1" si="1036"/>
        <v>-1.9498944398707444E-4</v>
      </c>
      <c r="GF460" s="223">
        <f t="shared" ca="1" si="1037"/>
        <v>-1.3484372253789556E-5</v>
      </c>
      <c r="GG460" s="223">
        <f t="shared" ca="1" si="1038"/>
        <v>2.1541041590738674E-4</v>
      </c>
      <c r="GH460" s="223">
        <f t="shared" ca="1" si="1039"/>
        <v>-3.1273697285564504E-4</v>
      </c>
      <c r="GI460" s="223">
        <f t="shared" ca="1" si="1040"/>
        <v>2.5820398904451136E-4</v>
      </c>
      <c r="GJ460" s="223">
        <f t="shared" ca="1" si="1041"/>
        <v>-7.8291716559894523E-5</v>
      </c>
      <c r="GK460" s="223">
        <f t="shared" ca="1" si="1042"/>
        <v>-1.3963762826984925E-4</v>
      </c>
      <c r="GL460" s="223">
        <f t="shared" ca="1" si="1043"/>
        <v>2.8976141142213164E-4</v>
      </c>
      <c r="GM460" s="223">
        <f t="shared" ca="1" si="1044"/>
        <v>-2.9918217994022634E-4</v>
      </c>
      <c r="GN460" s="223">
        <f t="shared" ca="1" si="1045"/>
        <v>1.6332537531354242E-4</v>
      </c>
      <c r="GO460" s="223">
        <f t="shared" ca="1" si="1046"/>
        <v>5.1839341847411167E-5</v>
      </c>
      <c r="GP460" s="223">
        <f t="shared" ca="1" si="1047"/>
        <v>-2.4183179180141046E-4</v>
      </c>
      <c r="GQ460" s="223">
        <f t="shared" ca="1" si="1048"/>
        <v>3.1439500238967751E-4</v>
      </c>
      <c r="GR460" s="223">
        <f t="shared" ca="1" si="1049"/>
        <v>-2.3429356241236619E-4</v>
      </c>
      <c r="GS460" s="223">
        <f t="shared" ca="1" si="1050"/>
        <v>4.042331388665239E-5</v>
      </c>
      <c r="GT460" s="223">
        <f t="shared" ca="1" si="1051"/>
        <v>1.7307578065220222E-4</v>
      </c>
      <c r="GU460" s="223">
        <f t="shared" ca="1" si="1052"/>
        <v>-3.0253233833838714E-4</v>
      </c>
      <c r="GV460" s="223">
        <f t="shared" ca="1" si="1053"/>
        <v>2.8508454523602767E-4</v>
      </c>
      <c r="GW460" s="223">
        <f t="shared" ca="1" si="1054"/>
        <v>-1.2920474097161439E-4</v>
      </c>
      <c r="GX460" s="223">
        <f t="shared" ca="1" si="1055"/>
        <v>-8.9414599487454749E-5</v>
      </c>
      <c r="GY460" s="223">
        <f t="shared" ca="1" si="1056"/>
        <v>2.6461579244909555E-4</v>
      </c>
      <c r="GZ460" s="223">
        <f t="shared" ca="1" si="1057"/>
        <v>-3.1132423844809078E-4</v>
      </c>
      <c r="HA460" s="223">
        <f t="shared" ca="1" si="1058"/>
        <v>2.0685914252048727E-4</v>
      </c>
      <c r="HB460" s="223">
        <f t="shared" ca="1" si="1059"/>
        <v>-1.9469069464302677E-6</v>
      </c>
      <c r="HC460" s="223">
        <f t="shared" ca="1" si="1060"/>
        <v>-2.0391071219417702E-4</v>
      </c>
      <c r="HD460" s="223">
        <f t="shared" ca="1" si="1061"/>
        <v>3.1075289728815309E-4</v>
      </c>
      <c r="HE460" s="223">
        <f t="shared" ca="1" si="1062"/>
        <v>-2.6669897361404963E-4</v>
      </c>
      <c r="HF460" s="223">
        <f t="shared" ca="1" si="1063"/>
        <v>9.3140747061367472E-5</v>
      </c>
      <c r="HG460" s="223">
        <f t="shared" ca="1" si="1064"/>
        <v>1.2564497832388374E-4</v>
      </c>
      <c r="HH460" s="223">
        <f t="shared" ca="1" si="1065"/>
        <v>-2.8341972527327317E-4</v>
      </c>
      <c r="HI460" s="223">
        <f t="shared" ca="1" si="1066"/>
        <v>3.0357086817883662E-4</v>
      </c>
      <c r="HJ460" s="223">
        <f t="shared" ca="1" si="1067"/>
        <v>-1.7631336858006243E-4</v>
      </c>
      <c r="HK460" s="223">
        <f t="shared" ca="1" si="1068"/>
        <v>-3.6558783286469904E-5</v>
      </c>
      <c r="HL460" s="223">
        <f t="shared" ca="1" si="1069"/>
        <v>2.3167863682411997E-4</v>
      </c>
      <c r="HM460" s="223">
        <f t="shared" ca="1" si="1070"/>
        <v>-3.1429944341310754E-4</v>
      </c>
      <c r="HN460" s="223">
        <f t="shared" ca="1" si="1071"/>
        <v>2.4430200118482427E-4</v>
      </c>
      <c r="HO460" s="223">
        <f t="shared" ca="1" si="1072"/>
        <v>-5.5675829619670106E-5</v>
      </c>
      <c r="HP460" s="223">
        <f t="shared" ca="1" si="1073"/>
        <v>-1.5998553973561934E-4</v>
      </c>
      <c r="HQ460" s="223">
        <f t="shared" ca="1" si="1074"/>
        <v>2.9796076162153575E-4</v>
      </c>
      <c r="HR460" s="223">
        <f t="shared" ca="1" si="1075"/>
        <v>-2.912515094876287E-4</v>
      </c>
      <c r="HS460" s="223">
        <f t="shared" ca="1" si="1076"/>
        <v>1.4311567746326905E-4</v>
      </c>
      <c r="HT460" s="223">
        <f t="shared" ca="1" si="1077"/>
        <v>7.4514595389714051E-5</v>
      </c>
      <c r="HU460" s="223">
        <f t="shared" ca="1" si="1078"/>
        <v>-2.5596189910915591E-4</v>
      </c>
      <c r="HV460" s="223">
        <f t="shared" ca="1" si="1079"/>
        <v>3.131186333583969E-4</v>
      </c>
      <c r="HW460" s="223">
        <f t="shared" ca="1" si="1080"/>
        <v>-2.1823049926084686E-4</v>
      </c>
      <c r="HX460" s="223">
        <f t="shared" ca="1" si="1081"/>
        <v>1.7373495877287228E-5</v>
      </c>
      <c r="HY460" s="223">
        <f t="shared" ca="1" si="1082"/>
        <v>1.9191976971479492E-4</v>
      </c>
      <c r="HZ460" s="223">
        <f t="shared" ca="1" si="1083"/>
        <v>-3.0802019077235787E-4</v>
      </c>
      <c r="IA460" s="223">
        <f t="shared" ca="1" si="1084"/>
        <v>2.7455145699607124E-4</v>
      </c>
      <c r="IB460" s="223">
        <f t="shared" ca="1" si="1085"/>
        <v>-1.0776539334498666E-4</v>
      </c>
      <c r="IC460" s="223">
        <f t="shared" ca="1" si="1086"/>
        <v>-1.1134963861991939E-4</v>
      </c>
      <c r="ID460" s="223">
        <f t="shared" ca="1" si="1087"/>
        <v>2.7639525618159479E-4</v>
      </c>
      <c r="IE460" s="223">
        <f t="shared" ca="1" si="1088"/>
        <v>-3.9962220776844977E-4</v>
      </c>
      <c r="IF460" s="223">
        <f t="shared" ca="1" si="1089"/>
        <v>1.8887660749847515E-4</v>
      </c>
      <c r="IG460" s="223">
        <f t="shared" ca="1" si="1090"/>
        <v>2.1190151414384779E-5</v>
      </c>
      <c r="IH460" s="223">
        <f t="shared" ca="1" si="1091"/>
        <v>-2.2096734771806907E-4</v>
      </c>
      <c r="II460" s="223">
        <f t="shared" ca="1" si="1092"/>
        <v>3.134467095479763E-4</v>
      </c>
      <c r="IJ460" s="223">
        <f t="shared" ca="1" si="1093"/>
        <v>-2.5372189503808905E-4</v>
      </c>
      <c r="IK460" s="223">
        <f t="shared" ca="1" si="1094"/>
        <v>7.0794217402489796E-5</v>
      </c>
      <c r="IL460" s="223">
        <f t="shared" ca="1" si="1095"/>
        <v>1.4650987964075056E-4</v>
      </c>
      <c r="IM460" s="223">
        <f t="shared" ca="1" si="1096"/>
        <v>-2.9267137133164571E-4</v>
      </c>
      <c r="IN460" s="223">
        <f t="shared" ca="1" si="1097"/>
        <v>2.9671682334226766E-4</v>
      </c>
      <c r="IO460" s="223">
        <f t="shared" ca="1" si="1098"/>
        <v>-1.5668183575249332E-4</v>
      </c>
      <c r="IP460" s="223">
        <f t="shared" ca="1" si="1099"/>
        <v>-5.9435079104971992E-5</v>
      </c>
      <c r="IQ460" s="223">
        <f t="shared" ca="1" si="1100"/>
        <v>2.4669137113465843E-4</v>
      </c>
      <c r="IR460" s="223">
        <f t="shared" ca="1" si="1101"/>
        <v>-3.1415869805498809E-4</v>
      </c>
      <c r="IS460" s="223">
        <f t="shared" ca="1" si="1102"/>
        <v>2.2907611961374018E-4</v>
      </c>
      <c r="IT460" s="223">
        <f t="shared" ca="1" si="1103"/>
        <v>-3.2758230534819452E-5</v>
      </c>
      <c r="IU460" s="223">
        <f t="shared" ca="1" si="1104"/>
        <v>-1.7946647570001129E-4</v>
      </c>
      <c r="IV460" s="223">
        <f t="shared" ca="1" si="1105"/>
        <v>3.0454543663760187E-4</v>
      </c>
      <c r="IW460" s="223">
        <f t="shared" ca="1" si="1106"/>
        <v>-2.8174252187033869E-4</v>
      </c>
      <c r="IX460" s="223">
        <f t="shared" ca="1" si="1107"/>
        <v>1.2213042335690452E-4</v>
      </c>
      <c r="IY460" s="223">
        <f t="shared" ca="1" si="1108"/>
        <v>9.6786047883459992E-5</v>
      </c>
      <c r="IZ460" s="223">
        <f t="shared" ca="1" si="1109"/>
        <v>-2.6870492670841853E-4</v>
      </c>
      <c r="JA460" s="223">
        <f t="shared" ca="1" si="1110"/>
        <v>3.1014544732352697E-4</v>
      </c>
      <c r="JB460" s="223">
        <f t="shared" ca="1" si="1111"/>
        <v>-2.0098482612575816E-4</v>
      </c>
    </row>
    <row r="461" spans="2:262">
      <c r="B461" s="230">
        <v>100</v>
      </c>
      <c r="C461" s="229">
        <f t="shared" si="1112"/>
        <v>1.9531250000000013E-3</v>
      </c>
      <c r="D461" s="226">
        <f t="shared" ca="1" si="855"/>
        <v>49.868839798160693</v>
      </c>
      <c r="E461" s="225">
        <f ca="1">DB361</f>
        <v>-0.13116020183931054</v>
      </c>
      <c r="F461" s="224">
        <v>100</v>
      </c>
      <c r="G461" s="223">
        <f t="shared" ca="1" si="856"/>
        <v>-1.2146006855316094E-5</v>
      </c>
      <c r="H461" s="223">
        <f t="shared" ca="1" si="857"/>
        <v>1.5424643053914202E-4</v>
      </c>
      <c r="I461" s="223">
        <f t="shared" ca="1" si="858"/>
        <v>-2.2632219954597609E-4</v>
      </c>
      <c r="J461" s="223">
        <f t="shared" ca="1" si="859"/>
        <v>1.9565242161503156E-4</v>
      </c>
      <c r="K461" s="223">
        <f t="shared" ca="1" si="860"/>
        <v>-7.616053472232984E-5</v>
      </c>
      <c r="L461" s="223">
        <f t="shared" ca="1" si="861"/>
        <v>-7.7906642666918593E-5</v>
      </c>
      <c r="M461" s="223">
        <f t="shared" ca="1" si="862"/>
        <v>1.9660583305817627E-4</v>
      </c>
      <c r="N461" s="223">
        <f t="shared" ca="1" si="863"/>
        <v>-2.2605008562520066E-4</v>
      </c>
      <c r="O461" s="223">
        <f t="shared" ca="1" si="864"/>
        <v>1.5287232528546712E-4</v>
      </c>
      <c r="P461" s="223">
        <f t="shared" ca="1" si="865"/>
        <v>-1.0293725325869344E-5</v>
      </c>
      <c r="Q461" s="223">
        <f t="shared" ca="1" si="866"/>
        <v>-1.3695801072358422E-4</v>
      </c>
      <c r="R461" s="223">
        <f t="shared" ca="1" si="867"/>
        <v>2.2203367324806202E-4</v>
      </c>
      <c r="S461" s="223">
        <f t="shared" ca="1" si="868"/>
        <v>-2.0631069011497216E-4</v>
      </c>
      <c r="T461" s="223">
        <f t="shared" ca="1" si="869"/>
        <v>9.6926966950646126E-5</v>
      </c>
      <c r="U461" s="223">
        <f t="shared" ca="1" si="870"/>
        <v>5.6459572783785513E-5</v>
      </c>
      <c r="V461" s="223">
        <f t="shared" ca="1" si="871"/>
        <v>-1.8421464685916577E-4</v>
      </c>
      <c r="W461" s="223">
        <f t="shared" ca="1" si="872"/>
        <v>2.2834012258553547E-4</v>
      </c>
      <c r="X461" s="223">
        <f t="shared" ca="1" si="873"/>
        <v>-1.6880395650232914E-4</v>
      </c>
      <c r="Y461" s="223">
        <f t="shared" ca="1" si="874"/>
        <v>3.2634323305043517E-5</v>
      </c>
      <c r="Z461" s="223">
        <f t="shared" ca="1" si="875"/>
        <v>1.1835061039589342E-4</v>
      </c>
      <c r="AA461" s="223">
        <f t="shared" ca="1" si="876"/>
        <v>-2.1560684130081685E-4</v>
      </c>
      <c r="AB461" s="223">
        <f t="shared" ca="1" si="877"/>
        <v>2.1498207388821001E-4</v>
      </c>
      <c r="AC461" s="223">
        <f t="shared" ca="1" si="878"/>
        <v>-1.1675993950155705E-4</v>
      </c>
      <c r="AD461" s="223">
        <f t="shared" ca="1" si="879"/>
        <v>-3.4468766350802596E-5</v>
      </c>
      <c r="AE461" s="223">
        <f t="shared" ca="1" si="880"/>
        <v>1.7004937290893208E-4</v>
      </c>
      <c r="AF461" s="223">
        <f t="shared" ca="1" si="881"/>
        <v>-2.2843111934196331E-4</v>
      </c>
      <c r="AG461" s="223">
        <f t="shared" ca="1" si="882"/>
        <v>1.831099133404456E-4</v>
      </c>
      <c r="AH461" s="223">
        <f t="shared" ca="1" si="883"/>
        <v>-5.4660634911055922E-5</v>
      </c>
      <c r="AI461" s="223">
        <f t="shared" ca="1" si="884"/>
        <v>-9.8603428993067636E-5</v>
      </c>
      <c r="AJ461" s="223">
        <f t="shared" ca="1" si="885"/>
        <v>2.0710359760915635E-4</v>
      </c>
      <c r="AK461" s="223">
        <f t="shared" ca="1" si="886"/>
        <v>-2.2158306276874856E-4</v>
      </c>
      <c r="AL461" s="223">
        <f t="shared" ca="1" si="887"/>
        <v>1.3546845000759249E-4</v>
      </c>
      <c r="AM461" s="223">
        <f t="shared" ca="1" si="888"/>
        <v>1.2146006855315471E-5</v>
      </c>
      <c r="AN461" s="223">
        <f t="shared" ca="1" si="889"/>
        <v>-1.5424643053914118E-4</v>
      </c>
      <c r="AO461" s="223">
        <f t="shared" ca="1" si="890"/>
        <v>2.2632219954597582E-4</v>
      </c>
      <c r="AP461" s="223">
        <f t="shared" ca="1" si="891"/>
        <v>-1.9565242161503102E-4</v>
      </c>
      <c r="AQ461" s="223">
        <f t="shared" ca="1" si="892"/>
        <v>7.6160534722329189E-5</v>
      </c>
      <c r="AR461" s="223">
        <f t="shared" ca="1" si="893"/>
        <v>7.7906642666918498E-5</v>
      </c>
      <c r="AS461" s="223">
        <f t="shared" ca="1" si="894"/>
        <v>-1.9660583305817619E-4</v>
      </c>
      <c r="AT461" s="223">
        <f t="shared" ca="1" si="895"/>
        <v>2.2605008562520082E-4</v>
      </c>
      <c r="AU461" s="223">
        <f t="shared" ca="1" si="896"/>
        <v>-1.528723252854684E-4</v>
      </c>
      <c r="AV461" s="223">
        <f t="shared" ca="1" si="897"/>
        <v>1.029372532586784E-5</v>
      </c>
      <c r="AW461" s="223">
        <f t="shared" ca="1" si="898"/>
        <v>1.3695801072358479E-4</v>
      </c>
      <c r="AX461" s="223">
        <f t="shared" ca="1" si="899"/>
        <v>-2.2203367324806196E-4</v>
      </c>
      <c r="AY461" s="223">
        <f t="shared" ca="1" si="900"/>
        <v>2.0631069011497222E-4</v>
      </c>
      <c r="AZ461" s="223">
        <f t="shared" ca="1" si="901"/>
        <v>-9.6926966950646208E-5</v>
      </c>
      <c r="BA461" s="223">
        <f t="shared" ca="1" si="902"/>
        <v>-5.6459572783783819E-5</v>
      </c>
      <c r="BB461" s="223">
        <f t="shared" ca="1" si="903"/>
        <v>1.8421464685916666E-4</v>
      </c>
      <c r="BC461" s="223">
        <f t="shared" ca="1" si="904"/>
        <v>-2.2834012258553536E-4</v>
      </c>
      <c r="BD461" s="223">
        <f t="shared" ca="1" si="905"/>
        <v>1.6880395650232925E-4</v>
      </c>
      <c r="BE461" s="223">
        <f t="shared" ca="1" si="906"/>
        <v>-3.2634323305043625E-5</v>
      </c>
      <c r="BF461" s="223">
        <f t="shared" ca="1" si="907"/>
        <v>-1.1835061039589334E-4</v>
      </c>
      <c r="BG461" s="223">
        <f t="shared" ca="1" si="908"/>
        <v>2.1560684130081628E-4</v>
      </c>
      <c r="BH461" s="223">
        <f t="shared" ca="1" si="909"/>
        <v>-2.1498207388821061E-4</v>
      </c>
      <c r="BI461" s="223">
        <f t="shared" ca="1" si="910"/>
        <v>1.1675993950155855E-4</v>
      </c>
      <c r="BJ461" s="223">
        <f t="shared" ca="1" si="911"/>
        <v>3.4468766350799249E-5</v>
      </c>
      <c r="BK461" s="223">
        <f t="shared" ca="1" si="912"/>
        <v>-1.7004937290892983E-4</v>
      </c>
      <c r="BL461" s="223">
        <f t="shared" ca="1" si="913"/>
        <v>2.2843111934196344E-4</v>
      </c>
      <c r="BM461" s="223">
        <f t="shared" ca="1" si="914"/>
        <v>-1.8310991334044373E-4</v>
      </c>
      <c r="BN461" s="223">
        <f t="shared" ca="1" si="915"/>
        <v>5.4660634911052886E-5</v>
      </c>
      <c r="BO461" s="223">
        <f t="shared" ca="1" si="916"/>
        <v>9.8603428993067555E-5</v>
      </c>
      <c r="BP461" s="223">
        <f t="shared" ca="1" si="917"/>
        <v>-2.0710359760915632E-4</v>
      </c>
      <c r="BQ461" s="223">
        <f t="shared" ca="1" si="918"/>
        <v>2.2158306276874856E-4</v>
      </c>
      <c r="BR461" s="223">
        <f t="shared" ca="1" si="919"/>
        <v>-1.354684500075926E-4</v>
      </c>
      <c r="BS461" s="223">
        <f t="shared" ca="1" si="920"/>
        <v>-1.2146006855315376E-5</v>
      </c>
      <c r="BT461" s="223">
        <f t="shared" ca="1" si="921"/>
        <v>1.5424643053914112E-4</v>
      </c>
      <c r="BU461" s="223">
        <f t="shared" ca="1" si="922"/>
        <v>-2.2632219954597582E-4</v>
      </c>
      <c r="BV461" s="223">
        <f t="shared" ca="1" si="923"/>
        <v>1.9565242161503275E-4</v>
      </c>
      <c r="BW461" s="223">
        <f t="shared" ca="1" si="924"/>
        <v>-7.616053472233236E-5</v>
      </c>
      <c r="BX461" s="223">
        <f t="shared" ca="1" si="925"/>
        <v>-7.7906642666915327E-5</v>
      </c>
      <c r="BY461" s="223">
        <f t="shared" ca="1" si="926"/>
        <v>1.9660583305817781E-4</v>
      </c>
      <c r="BZ461" s="223">
        <f t="shared" ca="1" si="927"/>
        <v>-2.2605008562520034E-4</v>
      </c>
      <c r="CA461" s="223">
        <f t="shared" ca="1" si="928"/>
        <v>1.5287232528546607E-4</v>
      </c>
      <c r="CB461" s="223">
        <f t="shared" ca="1" si="929"/>
        <v>-1.0293725325867962E-5</v>
      </c>
      <c r="CC461" s="223">
        <f t="shared" ca="1" si="930"/>
        <v>-1.3695801072358471E-4</v>
      </c>
      <c r="CD461" s="223">
        <f t="shared" ca="1" si="931"/>
        <v>2.2203367324806193E-4</v>
      </c>
      <c r="CE461" s="223">
        <f t="shared" ca="1" si="932"/>
        <v>-2.0631069011497224E-4</v>
      </c>
      <c r="CF461" s="223">
        <f t="shared" ca="1" si="933"/>
        <v>9.6926966950646316E-5</v>
      </c>
      <c r="CG461" s="223">
        <f t="shared" ca="1" si="934"/>
        <v>5.645957278378371E-5</v>
      </c>
      <c r="CH461" s="223">
        <f t="shared" ca="1" si="935"/>
        <v>-1.8421464685916466E-4</v>
      </c>
      <c r="CI461" s="223">
        <f t="shared" ca="1" si="936"/>
        <v>2.2834012258553558E-4</v>
      </c>
      <c r="CJ461" s="223">
        <f t="shared" ca="1" si="937"/>
        <v>-1.6880395650233153E-4</v>
      </c>
      <c r="CK461" s="223">
        <f t="shared" ca="1" si="938"/>
        <v>3.2634323305046959E-5</v>
      </c>
      <c r="CL461" s="223">
        <f t="shared" ca="1" si="939"/>
        <v>1.1835061039589602E-4</v>
      </c>
      <c r="CM461" s="223">
        <f t="shared" ca="1" si="940"/>
        <v>-2.1560684130081731E-4</v>
      </c>
      <c r="CN461" s="223">
        <f t="shared" ca="1" si="941"/>
        <v>2.1498207388820953E-4</v>
      </c>
      <c r="CO461" s="223">
        <f t="shared" ca="1" si="942"/>
        <v>-1.1675993950155584E-4</v>
      </c>
      <c r="CP461" s="223">
        <f t="shared" ca="1" si="943"/>
        <v>-3.4468766350802379E-5</v>
      </c>
      <c r="CQ461" s="223">
        <f t="shared" ca="1" si="944"/>
        <v>1.7004937290893195E-4</v>
      </c>
      <c r="CR461" s="223">
        <f t="shared" ca="1" si="945"/>
        <v>-2.2843111934196325E-4</v>
      </c>
      <c r="CS461" s="223">
        <f t="shared" ca="1" si="946"/>
        <v>1.8310991334044574E-4</v>
      </c>
      <c r="CT461" s="223">
        <f t="shared" ca="1" si="947"/>
        <v>-5.4660634911056112E-5</v>
      </c>
      <c r="CU461" s="223">
        <f t="shared" ca="1" si="948"/>
        <v>-9.8603428993064519E-5</v>
      </c>
      <c r="CV461" s="223">
        <f t="shared" ca="1" si="949"/>
        <v>2.0710359760915491E-4</v>
      </c>
      <c r="CW461" s="223">
        <f t="shared" ca="1" si="950"/>
        <v>-2.2158306276874942E-4</v>
      </c>
      <c r="CX461" s="223">
        <f t="shared" ca="1" si="951"/>
        <v>1.3546845000759005E-4</v>
      </c>
      <c r="CY461" s="223">
        <f t="shared" ca="1" si="952"/>
        <v>1.214600685531848E-5</v>
      </c>
      <c r="CZ461" s="223">
        <f t="shared" ca="1" si="953"/>
        <v>-1.5424643053914343E-4</v>
      </c>
      <c r="DA461" s="223">
        <f t="shared" ca="1" si="954"/>
        <v>2.2632219954597628E-4</v>
      </c>
      <c r="DB461" s="223">
        <f t="shared" ca="1" si="955"/>
        <v>-1.9565242161503113E-4</v>
      </c>
      <c r="DC461" s="223">
        <f t="shared" ca="1" si="956"/>
        <v>7.6160534722329379E-5</v>
      </c>
      <c r="DD461" s="223">
        <f t="shared" ca="1" si="957"/>
        <v>7.7906642666918295E-5</v>
      </c>
      <c r="DE461" s="223">
        <f t="shared" ca="1" si="958"/>
        <v>-1.9660583305817608E-4</v>
      </c>
      <c r="DF461" s="223">
        <f t="shared" ca="1" si="959"/>
        <v>2.2605008562520082E-4</v>
      </c>
      <c r="DG461" s="223">
        <f t="shared" ca="1" si="960"/>
        <v>-1.5287232528546376E-4</v>
      </c>
      <c r="DH461" s="223">
        <f t="shared" ca="1" si="961"/>
        <v>1.0293725325871323E-5</v>
      </c>
      <c r="DI461" s="223">
        <f t="shared" ca="1" si="962"/>
        <v>1.3695801072358723E-4</v>
      </c>
      <c r="DJ461" s="223">
        <f t="shared" ca="1" si="963"/>
        <v>-2.2203367324806115E-4</v>
      </c>
      <c r="DK461" s="223">
        <f t="shared" ca="1" si="964"/>
        <v>2.0631069011497089E-4</v>
      </c>
      <c r="DL461" s="223">
        <f t="shared" ca="1" si="965"/>
        <v>-9.6926966950649352E-5</v>
      </c>
      <c r="DM461" s="223">
        <f t="shared" ca="1" si="966"/>
        <v>-5.6459572783786746E-5</v>
      </c>
      <c r="DN461" s="223">
        <f t="shared" ca="1" si="967"/>
        <v>1.8421464685916268E-4</v>
      </c>
      <c r="DO461" s="223">
        <f t="shared" ca="1" si="968"/>
        <v>-2.2834012258553539E-4</v>
      </c>
      <c r="DP461" s="223">
        <f t="shared" ca="1" si="969"/>
        <v>1.6880395650233378E-4</v>
      </c>
      <c r="DQ461" s="223">
        <f t="shared" ca="1" si="970"/>
        <v>-3.2634323305043856E-5</v>
      </c>
      <c r="DR461" s="223">
        <f t="shared" ca="1" si="971"/>
        <v>-1.1835061039589872E-4</v>
      </c>
      <c r="DS461" s="223">
        <f t="shared" ca="1" si="972"/>
        <v>2.156068413008162E-4</v>
      </c>
      <c r="DT461" s="223">
        <f t="shared" ca="1" si="973"/>
        <v>-2.149820738882085E-4</v>
      </c>
      <c r="DU461" s="223">
        <f t="shared" ca="1" si="974"/>
        <v>1.1675993950155876E-4</v>
      </c>
      <c r="DV461" s="223">
        <f t="shared" ca="1" si="975"/>
        <v>3.4468766350805469E-5</v>
      </c>
      <c r="DW461" s="223">
        <f t="shared" ca="1" si="976"/>
        <v>-1.700493729089297E-4</v>
      </c>
      <c r="DX461" s="223">
        <f t="shared" ca="1" si="977"/>
        <v>2.2843111934196342E-4</v>
      </c>
      <c r="DY461" s="223">
        <f t="shared" ca="1" si="978"/>
        <v>-1.831099133404478E-4</v>
      </c>
      <c r="DZ461" s="223">
        <f t="shared" ca="1" si="979"/>
        <v>5.4660634911053076E-5</v>
      </c>
      <c r="EA461" s="223">
        <f t="shared" ca="1" si="980"/>
        <v>9.860342899306147E-5</v>
      </c>
      <c r="EB461" s="223">
        <f t="shared" ca="1" si="981"/>
        <v>-2.0710359760915624E-4</v>
      </c>
      <c r="EC461" s="223">
        <f t="shared" ca="1" si="982"/>
        <v>2.2158306276875024E-4</v>
      </c>
      <c r="ED461" s="223">
        <f t="shared" ca="1" si="983"/>
        <v>-1.3546845000759276E-4</v>
      </c>
      <c r="EE461" s="223">
        <f t="shared" ca="1" si="984"/>
        <v>-1.2146006855321637E-5</v>
      </c>
      <c r="EF461" s="223">
        <f t="shared" ca="1" si="985"/>
        <v>1.5424643053914093E-4</v>
      </c>
      <c r="EG461" s="223">
        <f t="shared" ca="1" si="986"/>
        <v>-2.2632219954597674E-4</v>
      </c>
      <c r="EH461" s="223">
        <f t="shared" ca="1" si="987"/>
        <v>1.9565242161503286E-4</v>
      </c>
      <c r="EI461" s="223">
        <f t="shared" ca="1" si="988"/>
        <v>-7.6160534722326424E-5</v>
      </c>
      <c r="EJ461" s="223">
        <f t="shared" ca="1" si="989"/>
        <v>-7.7906642666915096E-5</v>
      </c>
      <c r="EK461" s="223">
        <f t="shared" ca="1" si="990"/>
        <v>1.966058330581777E-4</v>
      </c>
      <c r="EL461" s="223">
        <f t="shared" ca="1" si="991"/>
        <v>-2.2605008562520137E-4</v>
      </c>
      <c r="EM461" s="223">
        <f t="shared" ca="1" si="992"/>
        <v>1.5287232528546623E-4</v>
      </c>
      <c r="EN461" s="223">
        <f t="shared" ca="1" si="993"/>
        <v>-1.0293725325874684E-5</v>
      </c>
      <c r="EO461" s="223">
        <f t="shared" ca="1" si="994"/>
        <v>-1.3695801072358452E-4</v>
      </c>
      <c r="EP461" s="223">
        <f t="shared" ca="1" si="995"/>
        <v>2.2203367324806034E-4</v>
      </c>
      <c r="EQ461" s="223">
        <f t="shared" ca="1" si="996"/>
        <v>-2.0631069011497235E-4</v>
      </c>
      <c r="ER461" s="223">
        <f t="shared" ca="1" si="997"/>
        <v>9.6926966950640624E-5</v>
      </c>
      <c r="ES461" s="223">
        <f t="shared" ca="1" si="998"/>
        <v>5.645957278378348E-5</v>
      </c>
      <c r="ET461" s="223">
        <f t="shared" ca="1" si="999"/>
        <v>-1.842146468591684E-4</v>
      </c>
      <c r="EU461" s="223">
        <f t="shared" ca="1" si="1000"/>
        <v>2.2834012258553558E-4</v>
      </c>
      <c r="EV461" s="223">
        <f t="shared" ca="1" si="1001"/>
        <v>-1.688039565023273E-4</v>
      </c>
      <c r="EW461" s="223">
        <f t="shared" ca="1" si="1002"/>
        <v>3.2634323305047176E-5</v>
      </c>
      <c r="EX461" s="223">
        <f t="shared" ca="1" si="1003"/>
        <v>1.1835061039589582E-4</v>
      </c>
      <c r="EY461" s="223">
        <f t="shared" ca="1" si="1004"/>
        <v>-2.1560684130081506E-4</v>
      </c>
      <c r="EZ461" s="223">
        <f t="shared" ca="1" si="1005"/>
        <v>2.1498207388820963E-4</v>
      </c>
      <c r="FA461" s="223">
        <f t="shared" ca="1" si="1006"/>
        <v>-1.1675993950156164E-4</v>
      </c>
      <c r="FB461" s="223">
        <f t="shared" ca="1" si="1007"/>
        <v>-3.4468766350802122E-5</v>
      </c>
      <c r="FC461" s="223">
        <f t="shared" ca="1" si="1008"/>
        <v>1.7004937290892745E-4</v>
      </c>
      <c r="FD461" s="223">
        <f t="shared" ca="1" si="1009"/>
        <v>-2.2843111934196325E-4</v>
      </c>
      <c r="FE461" s="223">
        <f t="shared" ca="1" si="1010"/>
        <v>1.83109913340442E-4</v>
      </c>
      <c r="FF461" s="223">
        <f t="shared" ca="1" si="1011"/>
        <v>-5.4660634911056342E-5</v>
      </c>
      <c r="FG461" s="223">
        <f t="shared" ca="1" si="1012"/>
        <v>-9.8603428993070184E-5</v>
      </c>
      <c r="FH461" s="223">
        <f t="shared" ca="1" si="1013"/>
        <v>2.071035976091548E-4</v>
      </c>
      <c r="FI461" s="223">
        <f t="shared" ca="1" si="1014"/>
        <v>-2.2158306276874785E-4</v>
      </c>
      <c r="FJ461" s="223">
        <f t="shared" ca="1" si="1015"/>
        <v>1.3546845000759548E-4</v>
      </c>
      <c r="FK461" s="223">
        <f t="shared" ca="1" si="1016"/>
        <v>1.2146006855318263E-5</v>
      </c>
      <c r="FL461" s="223">
        <f t="shared" ca="1" si="1017"/>
        <v>-1.5424643053913847E-4</v>
      </c>
      <c r="FM461" s="223">
        <f t="shared" ca="1" si="1018"/>
        <v>2.2632219954597625E-4</v>
      </c>
      <c r="FN461" s="223">
        <f t="shared" ca="1" si="1019"/>
        <v>-1.956524216150346E-4</v>
      </c>
      <c r="FO461" s="223">
        <f t="shared" ca="1" si="1020"/>
        <v>7.6160534722329623E-5</v>
      </c>
      <c r="FP461" s="223">
        <f t="shared" ca="1" si="1021"/>
        <v>7.7906642666911952E-5</v>
      </c>
      <c r="FQ461" s="223">
        <f t="shared" ca="1" si="1022"/>
        <v>-1.9660583305817597E-4</v>
      </c>
      <c r="FR461" s="223">
        <f t="shared" ca="1" si="1023"/>
        <v>2.260500856251999E-4</v>
      </c>
      <c r="FS461" s="223">
        <f t="shared" ca="1" si="1024"/>
        <v>-1.5287232528546875E-4</v>
      </c>
      <c r="FT461" s="223">
        <f t="shared" ca="1" si="1025"/>
        <v>1.0293725325865048E-5</v>
      </c>
      <c r="FU461" s="223">
        <f t="shared" ca="1" si="1026"/>
        <v>1.3695801072358184E-4</v>
      </c>
      <c r="FV461" s="223">
        <f t="shared" ca="1" si="1027"/>
        <v>-2.2203367324806264E-4</v>
      </c>
      <c r="FW461" s="223">
        <f t="shared" ca="1" si="1028"/>
        <v>2.0631069011497382E-4</v>
      </c>
      <c r="FX461" s="223">
        <f t="shared" ca="1" si="1029"/>
        <v>-9.6926966950643687E-5</v>
      </c>
      <c r="FY461" s="223">
        <f t="shared" ca="1" si="1030"/>
        <v>-5.6459572783780227E-5</v>
      </c>
      <c r="FZ461" s="223">
        <f t="shared" ca="1" si="1031"/>
        <v>1.8421464685916639E-4</v>
      </c>
      <c r="GA461" s="223">
        <f t="shared" ca="1" si="1032"/>
        <v>-2.2834012258553574E-4</v>
      </c>
      <c r="GB461" s="223">
        <f t="shared" ca="1" si="1033"/>
        <v>1.6880395650232955E-4</v>
      </c>
      <c r="GC461" s="223">
        <f t="shared" ca="1" si="1034"/>
        <v>-3.2634323305050496E-5</v>
      </c>
      <c r="GD461" s="223">
        <f t="shared" ca="1" si="1035"/>
        <v>-1.1835061039589296E-4</v>
      </c>
      <c r="GE461" s="223">
        <f t="shared" ca="1" si="1036"/>
        <v>2.1560684130081829E-4</v>
      </c>
      <c r="GF461" s="223">
        <f t="shared" ca="1" si="1037"/>
        <v>-2.1498207388821077E-4</v>
      </c>
      <c r="GG461" s="223">
        <f t="shared" ca="1" si="1038"/>
        <v>1.1675993950155335E-4</v>
      </c>
      <c r="GH461" s="223">
        <f t="shared" ca="1" si="1039"/>
        <v>3.4468766350798829E-5</v>
      </c>
      <c r="GI461" s="223">
        <f t="shared" ca="1" si="1040"/>
        <v>-1.7004937290893387E-4</v>
      </c>
      <c r="GJ461" s="223">
        <f t="shared" ca="1" si="1041"/>
        <v>2.2843111934196315E-4</v>
      </c>
      <c r="GK461" s="223">
        <f t="shared" ca="1" si="1042"/>
        <v>-1.83109913340444E-4</v>
      </c>
      <c r="GL461" s="223">
        <f t="shared" ca="1" si="1043"/>
        <v>5.4660634911059595E-5</v>
      </c>
      <c r="GM461" s="223">
        <f t="shared" ca="1" si="1044"/>
        <v>9.8603428993067162E-5</v>
      </c>
      <c r="GN461" s="223">
        <f t="shared" ca="1" si="1045"/>
        <v>-2.0710359760915337E-4</v>
      </c>
      <c r="GO461" s="223">
        <f t="shared" ca="1" si="1046"/>
        <v>2.2158306276874869E-4</v>
      </c>
      <c r="GP461" s="223">
        <f t="shared" ca="1" si="1047"/>
        <v>-1.3546845000758772E-4</v>
      </c>
      <c r="GQ461" s="223">
        <f t="shared" ca="1" si="1048"/>
        <v>-1.2146006855314915E-5</v>
      </c>
      <c r="GR461" s="223">
        <f t="shared" ca="1" si="1049"/>
        <v>1.5424643053914557E-4</v>
      </c>
      <c r="GS461" s="223">
        <f t="shared" ca="1" si="1050"/>
        <v>-2.2632219954597579E-4</v>
      </c>
      <c r="GT461" s="223">
        <f t="shared" ca="1" si="1051"/>
        <v>1.9565242161502961E-4</v>
      </c>
      <c r="GU461" s="223">
        <f t="shared" ca="1" si="1052"/>
        <v>-7.6160534722332781E-5</v>
      </c>
      <c r="GV461" s="223">
        <f t="shared" ca="1" si="1053"/>
        <v>-7.7906642666920992E-5</v>
      </c>
      <c r="GW461" s="223">
        <f t="shared" ca="1" si="1054"/>
        <v>1.9660583305817426E-4</v>
      </c>
      <c r="GX461" s="223">
        <f t="shared" ca="1" si="1055"/>
        <v>-2.2605008562520039E-4</v>
      </c>
      <c r="GY461" s="223">
        <f t="shared" ca="1" si="1056"/>
        <v>1.5287232528547124E-4</v>
      </c>
      <c r="GZ461" s="223">
        <f t="shared" ca="1" si="1057"/>
        <v>-1.0293725325868396E-5</v>
      </c>
      <c r="HA461" s="223">
        <f t="shared" ca="1" si="1058"/>
        <v>-1.3695801072357913E-4</v>
      </c>
      <c r="HB461" s="223">
        <f t="shared" ca="1" si="1059"/>
        <v>2.2203367324806183E-4</v>
      </c>
      <c r="HC461" s="223">
        <f t="shared" ca="1" si="1060"/>
        <v>-2.0631069011496964E-4</v>
      </c>
      <c r="HD461" s="223">
        <f t="shared" ca="1" si="1061"/>
        <v>9.6926966950646723E-5</v>
      </c>
      <c r="HE461" s="223">
        <f t="shared" ca="1" si="1062"/>
        <v>5.6459572783789579E-5</v>
      </c>
      <c r="HF461" s="223">
        <f t="shared" ca="1" si="1063"/>
        <v>-1.8421464685916441E-4</v>
      </c>
      <c r="HG461" s="223">
        <f t="shared" ca="1" si="1064"/>
        <v>2.2834012258553525E-4</v>
      </c>
      <c r="HH461" s="223">
        <f t="shared" ca="1" si="1065"/>
        <v>-1.6880395650232304E-4</v>
      </c>
      <c r="HI461" s="223">
        <f t="shared" ca="1" si="1066"/>
        <v>3.263432330505383E-5</v>
      </c>
      <c r="HJ461" s="223">
        <f t="shared" ca="1" si="1067"/>
        <v>1.1835061039589009E-4</v>
      </c>
      <c r="HK461" s="223">
        <f t="shared" ca="1" si="1068"/>
        <v>-2.1560684130081717E-4</v>
      </c>
      <c r="HL461" s="223">
        <f t="shared" ca="1" si="1069"/>
        <v>2.1498207388820749E-4</v>
      </c>
      <c r="HM461" s="223">
        <f t="shared" ca="1" si="1070"/>
        <v>-1.167599395015674E-4</v>
      </c>
      <c r="HN461" s="223">
        <f t="shared" ca="1" si="1071"/>
        <v>-3.4468766350795495E-5</v>
      </c>
      <c r="HO461" s="223">
        <f t="shared" ca="1" si="1072"/>
        <v>1.7004937290893162E-4</v>
      </c>
      <c r="HP461" s="223">
        <f t="shared" ca="1" si="1073"/>
        <v>-2.2843111934196358E-4</v>
      </c>
      <c r="HQ461" s="223">
        <f t="shared" ca="1" si="1074"/>
        <v>1.8310991334043826E-4</v>
      </c>
      <c r="HR461" s="223">
        <f t="shared" ca="1" si="1075"/>
        <v>-5.4660634911062888E-5</v>
      </c>
      <c r="HS461" s="223">
        <f t="shared" ca="1" si="1076"/>
        <v>-9.8603428993064099E-5</v>
      </c>
      <c r="HT461" s="223">
        <f t="shared" ca="1" si="1077"/>
        <v>2.0710359760915743E-4</v>
      </c>
      <c r="HU461" s="223">
        <f t="shared" ca="1" si="1078"/>
        <v>-2.2158306276874631E-4</v>
      </c>
      <c r="HV461" s="223">
        <f t="shared" ca="1" si="1079"/>
        <v>1.354684500076009E-4</v>
      </c>
      <c r="HW461" s="223">
        <f t="shared" ca="1" si="1080"/>
        <v>1.2146006855311568E-5</v>
      </c>
      <c r="HX461" s="223">
        <f t="shared" ca="1" si="1081"/>
        <v>-1.5424643053914307E-4</v>
      </c>
      <c r="HY461" s="223">
        <f t="shared" ca="1" si="1082"/>
        <v>2.2632219954597717E-4</v>
      </c>
      <c r="HZ461" s="223">
        <f t="shared" ca="1" si="1083"/>
        <v>-1.9565242161503809E-4</v>
      </c>
      <c r="IA461" s="223">
        <f t="shared" ca="1" si="1084"/>
        <v>7.6160534722335938E-5</v>
      </c>
      <c r="IB461" s="223">
        <f t="shared" ca="1" si="1085"/>
        <v>7.7906642666917847E-5</v>
      </c>
      <c r="IC461" s="223">
        <f t="shared" ca="1" si="1086"/>
        <v>-1.9660583305817919E-4</v>
      </c>
      <c r="ID461" s="223">
        <f t="shared" ca="1" si="1087"/>
        <v>2.2605008562519895E-4</v>
      </c>
      <c r="IE461" s="223">
        <f t="shared" ca="1" si="1088"/>
        <v>-2.51680667205538E-4</v>
      </c>
      <c r="IF461" s="223">
        <f t="shared" ca="1" si="1089"/>
        <v>1.0293725325871757E-5</v>
      </c>
      <c r="IG461" s="223">
        <f t="shared" ca="1" si="1090"/>
        <v>1.3695801072358685E-4</v>
      </c>
      <c r="IH461" s="223">
        <f t="shared" ca="1" si="1091"/>
        <v>-2.2203367324806416E-4</v>
      </c>
      <c r="II461" s="223">
        <f t="shared" ca="1" si="1092"/>
        <v>2.0631069011497669E-4</v>
      </c>
      <c r="IJ461" s="223">
        <f t="shared" ca="1" si="1093"/>
        <v>-9.6926966950649758E-5</v>
      </c>
      <c r="IK461" s="223">
        <f t="shared" ca="1" si="1094"/>
        <v>-5.6459572783786326E-5</v>
      </c>
      <c r="IL461" s="223">
        <f t="shared" ca="1" si="1095"/>
        <v>1.842146468591701E-4</v>
      </c>
      <c r="IM461" s="223">
        <f t="shared" ca="1" si="1096"/>
        <v>-2.283401225855361E-4</v>
      </c>
      <c r="IN461" s="223">
        <f t="shared" ca="1" si="1097"/>
        <v>1.6880395650233407E-4</v>
      </c>
      <c r="IO461" s="223">
        <f t="shared" ca="1" si="1098"/>
        <v>-3.2634323305044303E-5</v>
      </c>
      <c r="IP461" s="223">
        <f t="shared" ca="1" si="1099"/>
        <v>-1.183506103958983E-4</v>
      </c>
      <c r="IQ461" s="223">
        <f t="shared" ca="1" si="1100"/>
        <v>2.1560684130082037E-4</v>
      </c>
      <c r="IR461" s="223">
        <f t="shared" ca="1" si="1101"/>
        <v>-2.1498207388821305E-4</v>
      </c>
      <c r="IS461" s="223">
        <f t="shared" ca="1" si="1102"/>
        <v>1.1675993950155911E-4</v>
      </c>
      <c r="IT461" s="223">
        <f t="shared" ca="1" si="1103"/>
        <v>3.4468766350805022E-5</v>
      </c>
      <c r="IU461" s="223">
        <f t="shared" ca="1" si="1104"/>
        <v>-1.7004937290893807E-4</v>
      </c>
      <c r="IV461" s="223">
        <f t="shared" ca="1" si="1105"/>
        <v>2.2843111934196282E-4</v>
      </c>
      <c r="IW461" s="223">
        <f t="shared" ca="1" si="1106"/>
        <v>-1.8310991334044804E-4</v>
      </c>
      <c r="IX461" s="223">
        <f t="shared" ca="1" si="1107"/>
        <v>5.4660634911053523E-5</v>
      </c>
      <c r="IY461" s="223">
        <f t="shared" ca="1" si="1108"/>
        <v>9.86034289930728E-5</v>
      </c>
      <c r="IZ461" s="223">
        <f t="shared" ca="1" si="1109"/>
        <v>-2.0710359760915052E-4</v>
      </c>
      <c r="JA461" s="223">
        <f t="shared" ca="1" si="1110"/>
        <v>2.2158306276875034E-4</v>
      </c>
      <c r="JB461" s="223">
        <f t="shared" ca="1" si="1111"/>
        <v>-1.3546845000759314E-4</v>
      </c>
    </row>
    <row r="462" spans="2:262">
      <c r="B462" s="230">
        <v>101</v>
      </c>
      <c r="C462" s="229">
        <f t="shared" si="1112"/>
        <v>1.9726562500000013E-3</v>
      </c>
      <c r="D462" s="226">
        <f t="shared" ca="1" si="855"/>
        <v>49.870997467183621</v>
      </c>
      <c r="E462" s="225">
        <f ca="1">DC361</f>
        <v>-0.12900253281638208</v>
      </c>
      <c r="F462" s="224">
        <v>101</v>
      </c>
      <c r="G462" s="223">
        <f t="shared" ca="1" si="856"/>
        <v>-1.9971292150990214E-5</v>
      </c>
      <c r="H462" s="223">
        <f t="shared" ca="1" si="857"/>
        <v>6.6554950883490816E-5</v>
      </c>
      <c r="I462" s="223">
        <f t="shared" ca="1" si="858"/>
        <v>-8.496542338873825E-5</v>
      </c>
      <c r="J462" s="223">
        <f t="shared" ca="1" si="859"/>
        <v>6.7409425117096966E-5</v>
      </c>
      <c r="K462" s="223">
        <f t="shared" ca="1" si="860"/>
        <v>-2.1318535570114944E-5</v>
      </c>
      <c r="L462" s="223">
        <f t="shared" ca="1" si="861"/>
        <v>-3.3796642399235138E-5</v>
      </c>
      <c r="M462" s="223">
        <f t="shared" ca="1" si="862"/>
        <v>7.4605460172536979E-5</v>
      </c>
      <c r="N462" s="223">
        <f t="shared" ca="1" si="863"/>
        <v>-8.383325361768185E-5</v>
      </c>
      <c r="O462" s="223">
        <f t="shared" ca="1" si="864"/>
        <v>5.7573831839092656E-5</v>
      </c>
      <c r="P462" s="223">
        <f t="shared" ca="1" si="865"/>
        <v>-6.9429956925652618E-6</v>
      </c>
      <c r="Q462" s="223">
        <f t="shared" ca="1" si="866"/>
        <v>-4.6626860136570954E-5</v>
      </c>
      <c r="R462" s="223">
        <f t="shared" ca="1" si="867"/>
        <v>8.045923293278757E-5</v>
      </c>
      <c r="S462" s="223">
        <f t="shared" ca="1" si="868"/>
        <v>-8.023263756770924E-5</v>
      </c>
      <c r="T462" s="223">
        <f t="shared" ca="1" si="869"/>
        <v>4.6042993478339828E-5</v>
      </c>
      <c r="U462" s="223">
        <f t="shared" ca="1" si="870"/>
        <v>7.6369787159400853E-6</v>
      </c>
      <c r="V462" s="223">
        <f t="shared" ca="1" si="871"/>
        <v>-5.8084163255483908E-5</v>
      </c>
      <c r="W462" s="223">
        <f t="shared" ca="1" si="872"/>
        <v>8.3943906492342404E-5</v>
      </c>
      <c r="X462" s="223">
        <f t="shared" ca="1" si="873"/>
        <v>-7.4269594353036178E-5</v>
      </c>
      <c r="Y462" s="223">
        <f t="shared" ca="1" si="874"/>
        <v>3.315643228664396E-5</v>
      </c>
      <c r="Z462" s="223">
        <f t="shared" ca="1" si="875"/>
        <v>2.1992084460997802E-5</v>
      </c>
      <c r="AA462" s="223">
        <f t="shared" ca="1" si="876"/>
        <v>-6.7831194728423959E-5</v>
      </c>
      <c r="AB462" s="223">
        <f t="shared" ca="1" si="877"/>
        <v>8.4956875630598036E-5</v>
      </c>
      <c r="AC462" s="223">
        <f t="shared" ca="1" si="878"/>
        <v>-6.611970408297547E-5</v>
      </c>
      <c r="AD462" s="223">
        <f t="shared" ca="1" si="879"/>
        <v>1.9293589388486461E-5</v>
      </c>
      <c r="AE462" s="223">
        <f t="shared" ca="1" si="880"/>
        <v>3.5699639541960106E-5</v>
      </c>
      <c r="AF462" s="223">
        <f t="shared" ca="1" si="881"/>
        <v>-7.5580955989409926E-5</v>
      </c>
      <c r="AG462" s="223">
        <f t="shared" ca="1" si="882"/>
        <v>8.3468313759749919E-5</v>
      </c>
      <c r="AH462" s="223">
        <f t="shared" ca="1" si="883"/>
        <v>-5.6022937955620779E-5</v>
      </c>
      <c r="AI462" s="223">
        <f t="shared" ca="1" si="884"/>
        <v>4.8626522451719303E-6</v>
      </c>
      <c r="AJ462" s="223">
        <f t="shared" ca="1" si="885"/>
        <v>4.8356028903077179E-5</v>
      </c>
      <c r="AK462" s="223">
        <f t="shared" ca="1" si="886"/>
        <v>-8.1105257525072207E-5</v>
      </c>
      <c r="AL462" s="223">
        <f t="shared" ca="1" si="887"/>
        <v>7.9522051160175504E-5</v>
      </c>
      <c r="AM462" s="223">
        <f t="shared" ca="1" si="888"/>
        <v>-4.4276592374257415E-5</v>
      </c>
      <c r="AN462" s="223">
        <f t="shared" ca="1" si="889"/>
        <v>-9.7114643087258893E-6</v>
      </c>
      <c r="AO462" s="223">
        <f t="shared" ca="1" si="890"/>
        <v>5.9588588763871125E-5</v>
      </c>
      <c r="AP462" s="223">
        <f t="shared" ca="1" si="891"/>
        <v>-8.4241437849891932E-5</v>
      </c>
      <c r="AQ462" s="223">
        <f t="shared" ca="1" si="892"/>
        <v>7.3234284410310919E-5</v>
      </c>
      <c r="AR462" s="223">
        <f t="shared" ca="1" si="893"/>
        <v>-3.1226535139427294E-5</v>
      </c>
      <c r="AS462" s="223">
        <f t="shared" ca="1" si="894"/>
        <v>-2.3999629561662335E-5</v>
      </c>
      <c r="AT462" s="223">
        <f t="shared" ca="1" si="895"/>
        <v>6.9066579598024935E-5</v>
      </c>
      <c r="AU462" s="223">
        <f t="shared" ca="1" si="896"/>
        <v>-8.4897153027320129E-5</v>
      </c>
      <c r="AV462" s="223">
        <f t="shared" ca="1" si="897"/>
        <v>6.4790155011489858E-5</v>
      </c>
      <c r="AW462" s="223">
        <f t="shared" ca="1" si="898"/>
        <v>-1.7257021470043253E-5</v>
      </c>
      <c r="AX462" s="223">
        <f t="shared" ca="1" si="899"/>
        <v>-3.7581132556720501E-5</v>
      </c>
      <c r="AY462" s="223">
        <f t="shared" ca="1" si="900"/>
        <v>7.6510924664548567E-5</v>
      </c>
      <c r="AZ462" s="223">
        <f t="shared" ca="1" si="901"/>
        <v>-8.305309571069022E-5</v>
      </c>
      <c r="BA462" s="223">
        <f t="shared" ca="1" si="902"/>
        <v>5.4438297949157916E-5</v>
      </c>
      <c r="BB462" s="223">
        <f t="shared" ca="1" si="903"/>
        <v>-2.7793797178929913E-6</v>
      </c>
      <c r="BC462" s="223">
        <f t="shared" ca="1" si="904"/>
        <v>-5.0056069805921314E-5</v>
      </c>
      <c r="BD462" s="223">
        <f t="shared" ca="1" si="905"/>
        <v>8.1702427342944273E-5</v>
      </c>
      <c r="BE462" s="223">
        <f t="shared" ca="1" si="906"/>
        <v>-7.8763563642543667E-5</v>
      </c>
      <c r="BF462" s="223">
        <f t="shared" ca="1" si="907"/>
        <v>4.2483520706536157E-5</v>
      </c>
      <c r="BG462" s="223">
        <f t="shared" ca="1" si="908"/>
        <v>1.178010007854714E-5</v>
      </c>
      <c r="BH462" s="223">
        <f t="shared" ca="1" si="909"/>
        <v>-6.1057120334547429E-5</v>
      </c>
      <c r="BI462" s="223">
        <f t="shared" ca="1" si="910"/>
        <v>8.4488225315271101E-5</v>
      </c>
      <c r="BJ462" s="223">
        <f t="shared" ca="1" si="911"/>
        <v>-7.2154860873063157E-5</v>
      </c>
      <c r="BK462" s="223">
        <f t="shared" ca="1" si="912"/>
        <v>2.9277828295078573E-5</v>
      </c>
      <c r="BL462" s="223">
        <f t="shared" ca="1" si="913"/>
        <v>2.5992718182884034E-5</v>
      </c>
      <c r="BM462" s="223">
        <f t="shared" ca="1" si="914"/>
        <v>-7.0260361342641797E-5</v>
      </c>
      <c r="BN462" s="223">
        <f t="shared" ca="1" si="915"/>
        <v>8.4786291553567636E-5</v>
      </c>
      <c r="BO462" s="223">
        <f t="shared" ca="1" si="916"/>
        <v>-6.3421578773284481E-5</v>
      </c>
      <c r="BP462" s="223">
        <f t="shared" ca="1" si="917"/>
        <v>1.5210058567148068E-5</v>
      </c>
      <c r="BQ462" s="223">
        <f t="shared" ca="1" si="918"/>
        <v>3.943998810247724E-5</v>
      </c>
      <c r="BR462" s="223">
        <f t="shared" ca="1" si="919"/>
        <v>-7.7394806019597553E-5</v>
      </c>
      <c r="BS462" s="223">
        <f t="shared" ca="1" si="920"/>
        <v>8.2587849582329659E-5</v>
      </c>
      <c r="BT462" s="223">
        <f t="shared" ca="1" si="921"/>
        <v>-5.2820866347589573E-5</v>
      </c>
      <c r="BU462" s="223">
        <f t="shared" ca="1" si="922"/>
        <v>6.9443299619848387E-7</v>
      </c>
      <c r="BV462" s="223">
        <f t="shared" ca="1" si="923"/>
        <v>5.1725958804031339E-5</v>
      </c>
      <c r="BW462" s="223">
        <f t="shared" ca="1" si="924"/>
        <v>-8.2250382673635503E-5</v>
      </c>
      <c r="BX462" s="223">
        <f t="shared" ca="1" si="925"/>
        <v>7.7957631899333354E-5</v>
      </c>
      <c r="BY462" s="223">
        <f t="shared" ca="1" si="926"/>
        <v>-4.066485855450241E-5</v>
      </c>
      <c r="BZ462" s="223">
        <f t="shared" ca="1" si="927"/>
        <v>-1.3841639956565003E-5</v>
      </c>
      <c r="CA462" s="223">
        <f t="shared" ca="1" si="928"/>
        <v>6.2488873379007803E-5</v>
      </c>
      <c r="CB462" s="223">
        <f t="shared" ca="1" si="929"/>
        <v>-8.4684120232938559E-5</v>
      </c>
      <c r="CC462" s="223">
        <f t="shared" ca="1" si="930"/>
        <v>7.1031973945670767E-5</v>
      </c>
      <c r="CD462" s="223">
        <f t="shared" ca="1" si="931"/>
        <v>-2.731148558173227E-5</v>
      </c>
      <c r="CE462" s="223">
        <f t="shared" ca="1" si="932"/>
        <v>-2.7970149762602688E-5</v>
      </c>
      <c r="CF462" s="223">
        <f t="shared" ca="1" si="933"/>
        <v>7.1411820872788632E-5</v>
      </c>
      <c r="CG462" s="223">
        <f t="shared" ca="1" si="934"/>
        <v>-8.4624357988146825E-5</v>
      </c>
      <c r="CH462" s="223">
        <f t="shared" ca="1" si="935"/>
        <v>6.201479974751163E-5</v>
      </c>
      <c r="CI462" s="223">
        <f t="shared" ca="1" si="936"/>
        <v>-1.3153933693715149E-5</v>
      </c>
      <c r="CJ462" s="223">
        <f t="shared" ca="1" si="937"/>
        <v>-4.1275086474158265E-5</v>
      </c>
      <c r="CK462" s="223">
        <f t="shared" ca="1" si="938"/>
        <v>7.823206763747851E-5</v>
      </c>
      <c r="CL462" s="223">
        <f t="shared" ca="1" si="939"/>
        <v>-8.2072855621539897E-5</v>
      </c>
      <c r="CM462" s="223">
        <f t="shared" ca="1" si="940"/>
        <v>5.1171617431231896E-5</v>
      </c>
      <c r="CN462" s="223">
        <f t="shared" ca="1" si="941"/>
        <v>1.390932025966413E-6</v>
      </c>
      <c r="CO462" s="223">
        <f t="shared" ca="1" si="942"/>
        <v>-5.3364690018714109E-5</v>
      </c>
      <c r="CP462" s="223">
        <f t="shared" ca="1" si="943"/>
        <v>8.2748793449344355E-5</v>
      </c>
      <c r="CQ462" s="223">
        <f t="shared" ca="1" si="944"/>
        <v>-7.710474139369001E-5</v>
      </c>
      <c r="CR462" s="223">
        <f t="shared" ca="1" si="945"/>
        <v>3.8821701412234568E-5</v>
      </c>
      <c r="CS462" s="223">
        <f t="shared" ca="1" si="946"/>
        <v>1.5894842148247677E-5</v>
      </c>
      <c r="CT462" s="223">
        <f t="shared" ca="1" si="947"/>
        <v>-6.388298546275412E-5</v>
      </c>
      <c r="CU462" s="223">
        <f t="shared" ca="1" si="948"/>
        <v>8.4829004603120711E-5</v>
      </c>
      <c r="CV462" s="223">
        <f t="shared" ca="1" si="949"/>
        <v>-6.986630001322879E-5</v>
      </c>
      <c r="CW462" s="223">
        <f t="shared" ca="1" si="950"/>
        <v>2.5328691450713745E-5</v>
      </c>
      <c r="CX462" s="223">
        <f t="shared" ca="1" si="951"/>
        <v>2.9930733169973337E-5</v>
      </c>
      <c r="CY462" s="223">
        <f t="shared" ca="1" si="952"/>
        <v>-7.2520264592303E-5</v>
      </c>
      <c r="CZ462" s="223">
        <f t="shared" ca="1" si="953"/>
        <v>8.4411449873782489E-5</v>
      </c>
      <c r="DA462" s="223">
        <f t="shared" ca="1" si="954"/>
        <v>-6.0570665325253574E-5</v>
      </c>
      <c r="DB462" s="223">
        <f t="shared" ca="1" si="955"/>
        <v>1.108988538248E-5</v>
      </c>
      <c r="DC462" s="223">
        <f t="shared" ca="1" si="956"/>
        <v>4.3085322277122135E-5</v>
      </c>
      <c r="DD462" s="223">
        <f t="shared" ca="1" si="957"/>
        <v>-7.9022205183100047E-5</v>
      </c>
      <c r="DE462" s="223">
        <f t="shared" ca="1" si="958"/>
        <v>8.150842404142485E-5</v>
      </c>
      <c r="DF462" s="223">
        <f t="shared" ca="1" si="959"/>
        <v>-4.9491544645963649E-5</v>
      </c>
      <c r="DG462" s="223">
        <f t="shared" ca="1" si="960"/>
        <v>-3.4754592026891554E-6</v>
      </c>
      <c r="DH462" s="223">
        <f t="shared" ca="1" si="961"/>
        <v>5.4971276339567636E-5</v>
      </c>
      <c r="DI462" s="223">
        <f t="shared" ca="1" si="962"/>
        <v>-8.3197359446055463E-5</v>
      </c>
      <c r="DJ462" s="223">
        <f t="shared" ca="1" si="963"/>
        <v>7.6205405874964124E-5</v>
      </c>
      <c r="DK462" s="223">
        <f t="shared" ca="1" si="964"/>
        <v>-3.6955159528670778E-5</v>
      </c>
      <c r="DL462" s="223">
        <f t="shared" ca="1" si="965"/>
        <v>-1.7938469881366665E-5</v>
      </c>
      <c r="DM462" s="223">
        <f t="shared" ca="1" si="966"/>
        <v>6.5238616824796333E-5</v>
      </c>
      <c r="DN462" s="223">
        <f t="shared" ca="1" si="967"/>
        <v>-8.4922791152890973E-5</v>
      </c>
      <c r="DO462" s="223">
        <f t="shared" ca="1" si="968"/>
        <v>6.8658541234129474E-5</v>
      </c>
      <c r="DP462" s="223">
        <f t="shared" ca="1" si="969"/>
        <v>-2.3330640263068402E-5</v>
      </c>
      <c r="DQ462" s="223">
        <f t="shared" ca="1" si="970"/>
        <v>-3.187328742286687E-5</v>
      </c>
      <c r="DR462" s="223">
        <f t="shared" ca="1" si="971"/>
        <v>7.358502481613429E-5</v>
      </c>
      <c r="DS462" s="223">
        <f t="shared" ca="1" si="972"/>
        <v>-8.414769545836156E-5</v>
      </c>
      <c r="DT462" s="223">
        <f t="shared" ca="1" si="973"/>
        <v>5.9090045399086608E-5</v>
      </c>
      <c r="DU462" s="223">
        <f t="shared" ca="1" si="974"/>
        <v>-9.0191569389703807E-6</v>
      </c>
      <c r="DV462" s="223">
        <f t="shared" ca="1" si="975"/>
        <v>-4.4869605093008156E-5</v>
      </c>
      <c r="DW462" s="223">
        <f t="shared" ca="1" si="976"/>
        <v>7.9764742707148973E-5</v>
      </c>
      <c r="DX462" s="223">
        <f t="shared" ca="1" si="977"/>
        <v>-8.0894894834463501E-5</v>
      </c>
      <c r="DY462" s="223">
        <f t="shared" ca="1" si="978"/>
        <v>4.7781660004808702E-5</v>
      </c>
      <c r="DZ462" s="223">
        <f t="shared" ca="1" si="979"/>
        <v>5.5578928927439895E-6</v>
      </c>
      <c r="EA462" s="223">
        <f t="shared" ca="1" si="980"/>
        <v>-5.6544750019057094E-5</v>
      </c>
      <c r="EB462" s="223">
        <f t="shared" ca="1" si="981"/>
        <v>8.3595810464386455E-5</v>
      </c>
      <c r="EC462" s="223">
        <f t="shared" ca="1" si="982"/>
        <v>-7.5260167069241777E-5</v>
      </c>
      <c r="ED462" s="223">
        <f t="shared" ca="1" si="983"/>
        <v>3.5066357238849314E-5</v>
      </c>
      <c r="EE462" s="223">
        <f t="shared" ca="1" si="984"/>
        <v>1.9971292150991711E-5</v>
      </c>
      <c r="EF462" s="223">
        <f t="shared" ca="1" si="985"/>
        <v>-6.6554950883492266E-5</v>
      </c>
      <c r="EG462" s="223">
        <f t="shared" ca="1" si="986"/>
        <v>8.4965423388738278E-5</v>
      </c>
      <c r="EH462" s="223">
        <f t="shared" ca="1" si="987"/>
        <v>-6.7409425117097521E-5</v>
      </c>
      <c r="EI462" s="223">
        <f t="shared" ca="1" si="988"/>
        <v>2.1318535570115093E-5</v>
      </c>
      <c r="EJ462" s="223">
        <f t="shared" ca="1" si="989"/>
        <v>3.3796642399235823E-5</v>
      </c>
      <c r="EK462" s="223">
        <f t="shared" ca="1" si="990"/>
        <v>-7.460546017253763E-5</v>
      </c>
      <c r="EL462" s="223">
        <f t="shared" ca="1" si="991"/>
        <v>8.3833253617681471E-5</v>
      </c>
      <c r="EM462" s="223">
        <f t="shared" ca="1" si="992"/>
        <v>-5.7573831839090325E-5</v>
      </c>
      <c r="EN462" s="223">
        <f t="shared" ca="1" si="993"/>
        <v>6.9429956925663223E-6</v>
      </c>
      <c r="EO462" s="223">
        <f t="shared" ca="1" si="994"/>
        <v>4.6626860136570818E-5</v>
      </c>
      <c r="EP462" s="223">
        <f t="shared" ca="1" si="995"/>
        <v>-8.0459232932787828E-5</v>
      </c>
      <c r="EQ462" s="223">
        <f t="shared" ca="1" si="996"/>
        <v>8.0232637567708792E-5</v>
      </c>
      <c r="ER462" s="223">
        <f t="shared" ca="1" si="997"/>
        <v>-4.6042993478338188E-5</v>
      </c>
      <c r="ES462" s="223">
        <f t="shared" ca="1" si="998"/>
        <v>-7.6369787159432431E-6</v>
      </c>
      <c r="ET462" s="223">
        <f t="shared" ca="1" si="999"/>
        <v>5.8084163255483142E-5</v>
      </c>
      <c r="EU462" s="223">
        <f t="shared" ca="1" si="1000"/>
        <v>-8.3943906492342336E-5</v>
      </c>
      <c r="EV462" s="223">
        <f t="shared" ca="1" si="1001"/>
        <v>7.4269594353035812E-5</v>
      </c>
      <c r="EW462" s="223">
        <f t="shared" ca="1" si="1002"/>
        <v>-3.3156432286642713E-5</v>
      </c>
      <c r="EX462" s="223">
        <f t="shared" ca="1" si="1003"/>
        <v>-2.1992084460999693E-5</v>
      </c>
      <c r="EY462" s="223">
        <f t="shared" ca="1" si="1004"/>
        <v>6.783119472842587E-5</v>
      </c>
      <c r="EZ462" s="223">
        <f t="shared" ca="1" si="1005"/>
        <v>-8.4956875630598063E-5</v>
      </c>
      <c r="FA462" s="223">
        <f t="shared" ca="1" si="1006"/>
        <v>6.6119704082975768E-5</v>
      </c>
      <c r="FB462" s="223">
        <f t="shared" ca="1" si="1007"/>
        <v>-1.9293589388485736E-5</v>
      </c>
      <c r="FC462" s="223">
        <f t="shared" ca="1" si="1008"/>
        <v>-3.5699639541961339E-5</v>
      </c>
      <c r="FD462" s="223">
        <f t="shared" ca="1" si="1009"/>
        <v>7.5580955989410807E-5</v>
      </c>
      <c r="FE462" s="223">
        <f t="shared" ca="1" si="1010"/>
        <v>-8.3468313759749337E-5</v>
      </c>
      <c r="FF462" s="223">
        <f t="shared" ca="1" si="1011"/>
        <v>5.6022937955622025E-5</v>
      </c>
      <c r="FG462" s="223">
        <f t="shared" ca="1" si="1012"/>
        <v>-4.8626522451723876E-6</v>
      </c>
      <c r="FH462" s="223">
        <f t="shared" ca="1" si="1013"/>
        <v>-4.8356028903077783E-5</v>
      </c>
      <c r="FI462" s="223">
        <f t="shared" ca="1" si="1014"/>
        <v>8.1105257525072424E-5</v>
      </c>
      <c r="FJ462" s="223">
        <f t="shared" ca="1" si="1015"/>
        <v>-7.9522051160174813E-5</v>
      </c>
      <c r="FK462" s="223">
        <f t="shared" ca="1" si="1016"/>
        <v>4.4276592374254718E-5</v>
      </c>
      <c r="FL462" s="223">
        <f t="shared" ca="1" si="1017"/>
        <v>9.7114643087242325E-6</v>
      </c>
      <c r="FM462" s="223">
        <f t="shared" ca="1" si="1018"/>
        <v>-5.9588588763870806E-5</v>
      </c>
      <c r="FN462" s="223">
        <f t="shared" ca="1" si="1019"/>
        <v>8.424143784989204E-5</v>
      </c>
      <c r="FO462" s="223">
        <f t="shared" ca="1" si="1020"/>
        <v>-7.3234284410310553E-5</v>
      </c>
      <c r="FP462" s="223">
        <f t="shared" ca="1" si="1021"/>
        <v>3.1226535139425485E-5</v>
      </c>
      <c r="FQ462" s="223">
        <f t="shared" ca="1" si="1022"/>
        <v>2.3999629561665371E-5</v>
      </c>
      <c r="FR462" s="223">
        <f t="shared" ca="1" si="1023"/>
        <v>-6.9066579598023973E-5</v>
      </c>
      <c r="FS462" s="223">
        <f t="shared" ca="1" si="1024"/>
        <v>8.4897153027320156E-5</v>
      </c>
      <c r="FT462" s="223">
        <f t="shared" ca="1" si="1025"/>
        <v>-6.4790155011489384E-5</v>
      </c>
      <c r="FU462" s="223">
        <f t="shared" ca="1" si="1026"/>
        <v>1.7257021470042518E-5</v>
      </c>
      <c r="FV462" s="223">
        <f t="shared" ca="1" si="1027"/>
        <v>3.758113255672225E-5</v>
      </c>
      <c r="FW462" s="223">
        <f t="shared" ca="1" si="1028"/>
        <v>-7.651092466454995E-5</v>
      </c>
      <c r="FX462" s="223">
        <f t="shared" ca="1" si="1029"/>
        <v>8.30530957106906E-5</v>
      </c>
      <c r="FY462" s="223">
        <f t="shared" ca="1" si="1030"/>
        <v>-5.4438297949158268E-5</v>
      </c>
      <c r="FZ462" s="223">
        <f t="shared" ca="1" si="1031"/>
        <v>2.7793797178922425E-6</v>
      </c>
      <c r="GA462" s="223">
        <f t="shared" ca="1" si="1032"/>
        <v>5.0056069805921917E-5</v>
      </c>
      <c r="GB462" s="223">
        <f t="shared" ca="1" si="1033"/>
        <v>-8.1702427342944802E-5</v>
      </c>
      <c r="GC462" s="223">
        <f t="shared" ca="1" si="1034"/>
        <v>7.8763563642542936E-5</v>
      </c>
      <c r="GD462" s="223">
        <f t="shared" ca="1" si="1035"/>
        <v>-4.2483520706537593E-5</v>
      </c>
      <c r="GE462" s="223">
        <f t="shared" ca="1" si="1036"/>
        <v>-1.1780100078545493E-5</v>
      </c>
      <c r="GF462" s="223">
        <f t="shared" ca="1" si="1037"/>
        <v>6.1057120334547944E-5</v>
      </c>
      <c r="GG462" s="223">
        <f t="shared" ca="1" si="1038"/>
        <v>-8.4488225315271183E-5</v>
      </c>
      <c r="GH462" s="223">
        <f t="shared" ca="1" si="1039"/>
        <v>7.2154860873062751E-5</v>
      </c>
      <c r="GI462" s="223">
        <f t="shared" ca="1" si="1040"/>
        <v>-2.9277828295075599E-5</v>
      </c>
      <c r="GJ462" s="223">
        <f t="shared" ca="1" si="1041"/>
        <v>-2.5992718182882449E-5</v>
      </c>
      <c r="GK462" s="223">
        <f t="shared" ca="1" si="1042"/>
        <v>7.0260361342640862E-5</v>
      </c>
      <c r="GL462" s="223">
        <f t="shared" ca="1" si="1043"/>
        <v>-8.4786291553567595E-5</v>
      </c>
      <c r="GM462" s="223">
        <f t="shared" ca="1" si="1044"/>
        <v>6.342157877328398E-5</v>
      </c>
      <c r="GN462" s="223">
        <f t="shared" ca="1" si="1045"/>
        <v>-1.5210058567147329E-5</v>
      </c>
      <c r="GO462" s="223">
        <f t="shared" ca="1" si="1046"/>
        <v>-3.9439988102480045E-5</v>
      </c>
      <c r="GP462" s="223">
        <f t="shared" ca="1" si="1047"/>
        <v>7.7394806019596876E-5</v>
      </c>
      <c r="GQ462" s="223">
        <f t="shared" ca="1" si="1048"/>
        <v>-8.2587849582330052E-5</v>
      </c>
      <c r="GR462" s="223">
        <f t="shared" ca="1" si="1049"/>
        <v>5.2820866347588984E-5</v>
      </c>
      <c r="GS462" s="223">
        <f t="shared" ca="1" si="1050"/>
        <v>-6.9443299619773171E-7</v>
      </c>
      <c r="GT462" s="223">
        <f t="shared" ca="1" si="1051"/>
        <v>-5.1725958804031942E-5</v>
      </c>
      <c r="GU462" s="223">
        <f t="shared" ca="1" si="1052"/>
        <v>8.2250382673636303E-5</v>
      </c>
      <c r="GV462" s="223">
        <f t="shared" ca="1" si="1053"/>
        <v>-7.7957631899332094E-5</v>
      </c>
      <c r="GW462" s="223">
        <f t="shared" ca="1" si="1054"/>
        <v>4.0664858554503874E-5</v>
      </c>
      <c r="GX462" s="223">
        <f t="shared" ca="1" si="1055"/>
        <v>1.3841639956565749E-5</v>
      </c>
      <c r="GY462" s="223">
        <f t="shared" ca="1" si="1056"/>
        <v>-6.2488873379008304E-5</v>
      </c>
      <c r="GZ462" s="223">
        <f t="shared" ca="1" si="1057"/>
        <v>8.4684120232938613E-5</v>
      </c>
      <c r="HA462" s="223">
        <f t="shared" ca="1" si="1058"/>
        <v>-7.1031973945669032E-5</v>
      </c>
      <c r="HB462" s="223">
        <f t="shared" ca="1" si="1059"/>
        <v>2.7311485581729275E-5</v>
      </c>
      <c r="HC462" s="223">
        <f t="shared" ca="1" si="1060"/>
        <v>2.7970149762601116E-5</v>
      </c>
      <c r="HD462" s="223">
        <f t="shared" ca="1" si="1061"/>
        <v>-7.1411820872789025E-5</v>
      </c>
      <c r="HE462" s="223">
        <f t="shared" ca="1" si="1062"/>
        <v>8.4624357988146337E-5</v>
      </c>
      <c r="HF462" s="223">
        <f t="shared" ca="1" si="1063"/>
        <v>-6.2014799747511115E-5</v>
      </c>
      <c r="HG462" s="223">
        <f t="shared" ca="1" si="1064"/>
        <v>1.3153933693716792E-5</v>
      </c>
      <c r="HH462" s="223">
        <f t="shared" ca="1" si="1065"/>
        <v>4.127508647416103E-5</v>
      </c>
      <c r="HI462" s="223">
        <f t="shared" ca="1" si="1066"/>
        <v>-7.8232067637477859E-5</v>
      </c>
      <c r="HJ462" s="223">
        <f t="shared" ca="1" si="1067"/>
        <v>8.2072855621538447E-5</v>
      </c>
      <c r="HK462" s="223">
        <f t="shared" ca="1" si="1068"/>
        <v>-5.1171617431231293E-5</v>
      </c>
      <c r="HL462" s="223">
        <f t="shared" ca="1" si="1069"/>
        <v>-1.3909320259623337E-6</v>
      </c>
      <c r="HM462" s="223">
        <f t="shared" ca="1" si="1070"/>
        <v>5.3364690018716575E-5</v>
      </c>
      <c r="HN462" s="223">
        <f t="shared" ca="1" si="1071"/>
        <v>-8.2748793449343962E-5</v>
      </c>
      <c r="HO462" s="223">
        <f t="shared" ca="1" si="1072"/>
        <v>7.7104741393688682E-5</v>
      </c>
      <c r="HP462" s="223">
        <f t="shared" ca="1" si="1073"/>
        <v>-3.8821701412233904E-5</v>
      </c>
      <c r="HQ462" s="223">
        <f t="shared" ca="1" si="1074"/>
        <v>-1.5894842148253155E-5</v>
      </c>
      <c r="HR462" s="223">
        <f t="shared" ca="1" si="1075"/>
        <v>6.3882985462754608E-5</v>
      </c>
      <c r="HS462" s="223">
        <f t="shared" ca="1" si="1076"/>
        <v>-8.4829004603120616E-5</v>
      </c>
      <c r="HT462" s="223">
        <f t="shared" ca="1" si="1077"/>
        <v>6.9866300013226988E-5</v>
      </c>
      <c r="HU462" s="223">
        <f t="shared" ca="1" si="1078"/>
        <v>-2.5328691450715334E-5</v>
      </c>
      <c r="HV462" s="223">
        <f t="shared" ca="1" si="1079"/>
        <v>-2.9930733169978555E-5</v>
      </c>
      <c r="HW462" s="223">
        <f t="shared" ca="1" si="1080"/>
        <v>7.2520264592303393E-5</v>
      </c>
      <c r="HX462" s="223">
        <f t="shared" ca="1" si="1081"/>
        <v>-8.4411449873782963E-5</v>
      </c>
      <c r="HY462" s="223">
        <f t="shared" ca="1" si="1082"/>
        <v>6.0570665325253039E-5</v>
      </c>
      <c r="HZ462" s="223">
        <f t="shared" ca="1" si="1083"/>
        <v>-1.1089885382481653E-5</v>
      </c>
      <c r="IA462" s="223">
        <f t="shared" ca="1" si="1084"/>
        <v>-4.3085322277124853E-5</v>
      </c>
      <c r="IB462" s="223">
        <f t="shared" ca="1" si="1085"/>
        <v>7.9022205183099423E-5</v>
      </c>
      <c r="IC462" s="223">
        <f t="shared" ca="1" si="1086"/>
        <v>-8.1508424041423278E-5</v>
      </c>
      <c r="ID462" s="223">
        <f t="shared" ca="1" si="1087"/>
        <v>4.9491544645963039E-5</v>
      </c>
      <c r="IE462" s="223">
        <f t="shared" ca="1" si="1088"/>
        <v>-2.1848171978373882E-5</v>
      </c>
      <c r="IF462" s="223">
        <f t="shared" ca="1" si="1089"/>
        <v>-5.4971276339568198E-5</v>
      </c>
      <c r="IG462" s="223">
        <f t="shared" ca="1" si="1090"/>
        <v>8.3197359446055626E-5</v>
      </c>
      <c r="IH462" s="223">
        <f t="shared" ca="1" si="1091"/>
        <v>-7.6205405874961657E-5</v>
      </c>
      <c r="II462" s="223">
        <f t="shared" ca="1" si="1092"/>
        <v>3.6955159528670101E-5</v>
      </c>
      <c r="IJ462" s="223">
        <f t="shared" ca="1" si="1093"/>
        <v>1.7938469881362684E-5</v>
      </c>
      <c r="IK462" s="223">
        <f t="shared" ca="1" si="1094"/>
        <v>-6.5238616824796821E-5</v>
      </c>
      <c r="IL462" s="223">
        <f t="shared" ca="1" si="1095"/>
        <v>8.4922791152890851E-5</v>
      </c>
      <c r="IM462" s="223">
        <f t="shared" ca="1" si="1096"/>
        <v>-6.865854123412618E-5</v>
      </c>
      <c r="IN462" s="223">
        <f t="shared" ca="1" si="1097"/>
        <v>2.3330640263067677E-5</v>
      </c>
      <c r="IO462" s="223">
        <f t="shared" ca="1" si="1098"/>
        <v>3.1873287422872034E-5</v>
      </c>
      <c r="IP462" s="223">
        <f t="shared" ca="1" si="1099"/>
        <v>-7.3585024816134656E-5</v>
      </c>
      <c r="IQ462" s="223">
        <f t="shared" ca="1" si="1100"/>
        <v>8.4147695458362129E-5</v>
      </c>
      <c r="IR462" s="223">
        <f t="shared" ca="1" si="1101"/>
        <v>-5.909004539908608E-5</v>
      </c>
      <c r="IS462" s="223">
        <f t="shared" ca="1" si="1102"/>
        <v>9.0191569389696319E-6</v>
      </c>
      <c r="IT462" s="223">
        <f t="shared" ca="1" si="1103"/>
        <v>4.4869605093012893E-5</v>
      </c>
      <c r="IU462" s="223">
        <f t="shared" ca="1" si="1104"/>
        <v>-7.9764742707149231E-5</v>
      </c>
      <c r="IV462" s="223">
        <f t="shared" ca="1" si="1105"/>
        <v>8.0894894834464747E-5</v>
      </c>
      <c r="IW462" s="223">
        <f t="shared" ca="1" si="1106"/>
        <v>-4.7781660004808085E-5</v>
      </c>
      <c r="IX462" s="223">
        <f t="shared" ca="1" si="1107"/>
        <v>-5.5578928927399237E-6</v>
      </c>
      <c r="IY462" s="223">
        <f t="shared" ca="1" si="1108"/>
        <v>5.6544750019061261E-5</v>
      </c>
      <c r="IZ462" s="223">
        <f t="shared" ca="1" si="1109"/>
        <v>-8.359581046438659E-5</v>
      </c>
      <c r="JA462" s="223">
        <f t="shared" ca="1" si="1110"/>
        <v>7.5260167069239202E-5</v>
      </c>
      <c r="JB462" s="223">
        <f t="shared" ca="1" si="1111"/>
        <v>-3.506635723884863E-5</v>
      </c>
    </row>
    <row r="463" spans="2:262">
      <c r="B463" s="230">
        <v>102</v>
      </c>
      <c r="C463" s="229">
        <f t="shared" si="1112"/>
        <v>1.9921875000000013E-3</v>
      </c>
      <c r="D463" s="226">
        <f t="shared" ca="1" si="855"/>
        <v>49.873898995324318</v>
      </c>
      <c r="E463" s="225">
        <f ca="1">DD361</f>
        <v>-0.1261010046756848</v>
      </c>
      <c r="F463" s="224">
        <v>102</v>
      </c>
      <c r="G463" s="223">
        <f t="shared" ca="1" si="856"/>
        <v>-4.4532598447240724E-7</v>
      </c>
      <c r="H463" s="223">
        <f t="shared" ca="1" si="857"/>
        <v>9.2503844718228354E-5</v>
      </c>
      <c r="I463" s="223">
        <f t="shared" ca="1" si="858"/>
        <v>-1.4815424355272175E-4</v>
      </c>
      <c r="J463" s="223">
        <f t="shared" ca="1" si="859"/>
        <v>1.4549336376649938E-4</v>
      </c>
      <c r="K463" s="223">
        <f t="shared" ca="1" si="860"/>
        <v>-8.5568487562689242E-5</v>
      </c>
      <c r="L463" s="223">
        <f t="shared" ca="1" si="861"/>
        <v>-8.0348564309798431E-6</v>
      </c>
      <c r="M463" s="223">
        <f t="shared" ca="1" si="862"/>
        <v>9.8475801962146425E-5</v>
      </c>
      <c r="N463" s="223">
        <f t="shared" ca="1" si="863"/>
        <v>-1.5015815517820515E-4</v>
      </c>
      <c r="O463" s="223">
        <f t="shared" ca="1" si="864"/>
        <v>1.4274052034260118E-4</v>
      </c>
      <c r="P463" s="223">
        <f t="shared" ca="1" si="865"/>
        <v>-7.9142366795081852E-5</v>
      </c>
      <c r="Q463" s="223">
        <f t="shared" ca="1" si="866"/>
        <v>-1.5605030204574258E-5</v>
      </c>
      <c r="R463" s="223">
        <f t="shared" ca="1" si="867"/>
        <v>1.0421052237367626E-4</v>
      </c>
      <c r="S463" s="223">
        <f t="shared" ca="1" si="868"/>
        <v>-1.5180032265556324E-4</v>
      </c>
      <c r="T463" s="223">
        <f t="shared" ca="1" si="869"/>
        <v>1.3964380250260458E-4</v>
      </c>
      <c r="U463" s="223">
        <f t="shared" ca="1" si="870"/>
        <v>-7.2525585133812227E-5</v>
      </c>
      <c r="V463" s="223">
        <f t="shared" ca="1" si="871"/>
        <v>-2.3137610093567184E-5</v>
      </c>
      <c r="W463" s="223">
        <f t="shared" ca="1" si="872"/>
        <v>1.0969419050904372E-4</v>
      </c>
      <c r="X463" s="223">
        <f t="shared" ca="1" si="873"/>
        <v>-1.5307678985950607E-4</v>
      </c>
      <c r="Y463" s="223">
        <f t="shared" ca="1" si="874"/>
        <v>1.3621067051102688E-4</v>
      </c>
      <c r="Z463" s="223">
        <f t="shared" ca="1" si="875"/>
        <v>-6.5734082985464737E-5</v>
      </c>
      <c r="AA463" s="223">
        <f t="shared" ca="1" si="876"/>
        <v>-3.0614449453228868E-5</v>
      </c>
      <c r="AB463" s="223">
        <f t="shared" ca="1" si="877"/>
        <v>1.1491359573139864E-4</v>
      </c>
      <c r="AC463" s="223">
        <f t="shared" ca="1" si="878"/>
        <v>-1.5398448166873411E-4</v>
      </c>
      <c r="AD463" s="223">
        <f t="shared" ca="1" si="879"/>
        <v>1.3244939508354192E-4</v>
      </c>
      <c r="AE463" s="223">
        <f t="shared" ca="1" si="880"/>
        <v>-5.8784221673578594E-5</v>
      </c>
      <c r="AF463" s="223">
        <f t="shared" ca="1" si="881"/>
        <v>-3.8017535922649742E-5</v>
      </c>
      <c r="AG463" s="223">
        <f t="shared" ca="1" si="882"/>
        <v>1.1985616403639438E-4</v>
      </c>
      <c r="AH463" s="223">
        <f t="shared" ca="1" si="883"/>
        <v>-1.5452121137417461E-4</v>
      </c>
      <c r="AI463" s="223">
        <f t="shared" ca="1" si="884"/>
        <v>1.2836903746210504E-4</v>
      </c>
      <c r="AJ463" s="223">
        <f t="shared" ca="1" si="885"/>
        <v>-5.1692744022792092E-5</v>
      </c>
      <c r="AK463" s="223">
        <f t="shared" ca="1" si="886"/>
        <v>-4.5329034818087946E-5</v>
      </c>
      <c r="AL463" s="223">
        <f t="shared" ca="1" si="887"/>
        <v>1.2450998834406707E-4</v>
      </c>
      <c r="AM463" s="223">
        <f t="shared" ca="1" si="888"/>
        <v>-1.54685685946955E-4</v>
      </c>
      <c r="AN463" s="223">
        <f t="shared" ca="1" si="889"/>
        <v>1.2397942758562099E-4</v>
      </c>
      <c r="AO463" s="223">
        <f t="shared" ca="1" si="890"/>
        <v>-4.4476734023904015E-5</v>
      </c>
      <c r="AP463" s="223">
        <f t="shared" ca="1" si="891"/>
        <v>-5.2531332098296971E-5</v>
      </c>
      <c r="AQ463" s="223">
        <f t="shared" ca="1" si="892"/>
        <v>1.2886385718403185E-4</v>
      </c>
      <c r="AR463" s="223">
        <f t="shared" ca="1" si="893"/>
        <v>-1.5447750915342329E-4</v>
      </c>
      <c r="AS463" s="223">
        <f t="shared" ca="1" si="894"/>
        <v>1.1929114040876779E-4</v>
      </c>
      <c r="AT463" s="223">
        <f t="shared" ca="1" si="895"/>
        <v>-3.7153575677052674E-5</v>
      </c>
      <c r="AU463" s="223">
        <f t="shared" ca="1" si="896"/>
        <v>-5.9607076798279881E-5</v>
      </c>
      <c r="AV463" s="223">
        <f t="shared" ca="1" si="897"/>
        <v>1.3290728170489827E-4</v>
      </c>
      <c r="AW463" s="223">
        <f t="shared" ca="1" si="898"/>
        <v>-1.5389718250970912E-4</v>
      </c>
      <c r="AX463" s="223">
        <f t="shared" ca="1" si="899"/>
        <v>1.1431547042600144E-4</v>
      </c>
      <c r="AY463" s="223">
        <f t="shared" ca="1" si="900"/>
        <v>-2.9740911112124287E-5</v>
      </c>
      <c r="AZ463" s="223">
        <f t="shared" ca="1" si="901"/>
        <v>-6.6539222829290414E-5</v>
      </c>
      <c r="BA463" s="223">
        <f t="shared" ca="1" si="902"/>
        <v>1.3663052094283577E-4</v>
      </c>
      <c r="BB463" s="223">
        <f t="shared" ca="1" si="903"/>
        <v>-1.5294610407352784E-4</v>
      </c>
      <c r="BC463" s="223">
        <f t="shared" ca="1" si="904"/>
        <v>1.0906440446212473E-4</v>
      </c>
      <c r="BD463" s="223">
        <f t="shared" ca="1" si="905"/>
        <v>-2.2256598087330643E-5</v>
      </c>
      <c r="BE463" s="223">
        <f t="shared" ca="1" si="906"/>
        <v>-7.3311070044359612E-5</v>
      </c>
      <c r="BF463" s="223">
        <f t="shared" ca="1" si="907"/>
        <v>1.4002460528840169E-4</v>
      </c>
      <c r="BG463" s="223">
        <f t="shared" ca="1" si="908"/>
        <v>-1.5162656507613722E-4</v>
      </c>
      <c r="BH463" s="223">
        <f t="shared" ca="1" si="909"/>
        <v>1.0355059279498676E-4</v>
      </c>
      <c r="BI463" s="223">
        <f t="shared" ca="1" si="910"/>
        <v>-1.4718666968296839E-5</v>
      </c>
      <c r="BJ463" s="223">
        <f t="shared" ca="1" si="911"/>
        <v>-7.9906304470400528E-5</v>
      </c>
      <c r="BK463" s="223">
        <f t="shared" ca="1" si="912"/>
        <v>1.4308135809512002E-4</v>
      </c>
      <c r="BL463" s="223">
        <f t="shared" ca="1" si="913"/>
        <v>-1.4994174440255981E-4</v>
      </c>
      <c r="BM463" s="223">
        <f t="shared" ca="1" si="914"/>
        <v>9.7787318679841634E-5</v>
      </c>
      <c r="BN463" s="223">
        <f t="shared" ca="1" si="915"/>
        <v>-7.1452772913356316E-6</v>
      </c>
      <c r="BO463" s="223">
        <f t="shared" ca="1" si="916"/>
        <v>-8.6309037610004754E-5</v>
      </c>
      <c r="BP463" s="223">
        <f t="shared" ca="1" si="917"/>
        <v>1.4579341537774052E-4</v>
      </c>
      <c r="BQ463" s="223">
        <f t="shared" ca="1" si="918"/>
        <v>-1.4789570093336974E-4</v>
      </c>
      <c r="BR463" s="223">
        <f t="shared" ca="1" si="919"/>
        <v>9.1788466348842582E-5</v>
      </c>
      <c r="BS463" s="223">
        <f t="shared" ca="1" si="920"/>
        <v>4.4532598447274605E-7</v>
      </c>
      <c r="BT463" s="223">
        <f t="shared" ca="1" si="921"/>
        <v>-9.2503844718231214E-5</v>
      </c>
      <c r="BU463" s="223">
        <f t="shared" ca="1" si="922"/>
        <v>1.4815424355272243E-4</v>
      </c>
      <c r="BV463" s="223">
        <f t="shared" ca="1" si="923"/>
        <v>-1.4549336376649898E-4</v>
      </c>
      <c r="BW463" s="223">
        <f t="shared" ca="1" si="924"/>
        <v>8.5568487562689134E-5</v>
      </c>
      <c r="BX463" s="223">
        <f t="shared" ca="1" si="925"/>
        <v>8.0348564309830009E-6</v>
      </c>
      <c r="BY463" s="223">
        <f t="shared" ca="1" si="926"/>
        <v>-9.8475801962148011E-5</v>
      </c>
      <c r="BZ463" s="223">
        <f t="shared" ca="1" si="927"/>
        <v>1.5015815517820536E-4</v>
      </c>
      <c r="CA463" s="223">
        <f t="shared" ca="1" si="928"/>
        <v>-1.4274052034260123E-4</v>
      </c>
      <c r="CB463" s="223">
        <f t="shared" ca="1" si="929"/>
        <v>7.9142366795079128E-5</v>
      </c>
      <c r="CC463" s="223">
        <f t="shared" ca="1" si="930"/>
        <v>1.5605030204576318E-5</v>
      </c>
      <c r="CD463" s="223">
        <f t="shared" ca="1" si="931"/>
        <v>-1.0421052237367656E-4</v>
      </c>
      <c r="CE463" s="223">
        <f t="shared" ca="1" si="932"/>
        <v>1.5180032265556311E-4</v>
      </c>
      <c r="CF463" s="223">
        <f t="shared" ca="1" si="933"/>
        <v>-1.3964380250260344E-4</v>
      </c>
      <c r="CG463" s="223">
        <f t="shared" ca="1" si="934"/>
        <v>7.2525585133810885E-5</v>
      </c>
      <c r="CH463" s="223">
        <f t="shared" ca="1" si="935"/>
        <v>2.313761009356759E-5</v>
      </c>
      <c r="CI463" s="223">
        <f t="shared" ca="1" si="936"/>
        <v>-1.0969419050904636E-4</v>
      </c>
      <c r="CJ463" s="223">
        <f t="shared" ca="1" si="937"/>
        <v>1.5307678985950645E-4</v>
      </c>
      <c r="CK463" s="223">
        <f t="shared" ca="1" si="938"/>
        <v>-1.3621067051102618E-4</v>
      </c>
      <c r="CL463" s="223">
        <f t="shared" ca="1" si="939"/>
        <v>6.5734082985464357E-5</v>
      </c>
      <c r="CM463" s="223">
        <f t="shared" ca="1" si="940"/>
        <v>3.0614449453232514E-5</v>
      </c>
      <c r="CN463" s="223">
        <f t="shared" ca="1" si="941"/>
        <v>-1.149135957314004E-4</v>
      </c>
      <c r="CO463" s="223">
        <f t="shared" ca="1" si="942"/>
        <v>1.5398448166873427E-4</v>
      </c>
      <c r="CP463" s="223">
        <f t="shared" ca="1" si="943"/>
        <v>-1.324493950835423E-4</v>
      </c>
      <c r="CQ463" s="223">
        <f t="shared" ca="1" si="944"/>
        <v>5.8784221673576168E-5</v>
      </c>
      <c r="CR463" s="223">
        <f t="shared" ca="1" si="945"/>
        <v>3.8017535922651206E-5</v>
      </c>
      <c r="CS463" s="223">
        <f t="shared" ca="1" si="946"/>
        <v>-1.1985616403639535E-4</v>
      </c>
      <c r="CT463" s="223">
        <f t="shared" ca="1" si="947"/>
        <v>1.5452121137417456E-4</v>
      </c>
      <c r="CU463" s="223">
        <f t="shared" ca="1" si="948"/>
        <v>-1.2836903746210298E-4</v>
      </c>
      <c r="CV463" s="223">
        <f t="shared" ca="1" si="949"/>
        <v>5.1692744022790669E-5</v>
      </c>
      <c r="CW463" s="223">
        <f t="shared" ca="1" si="950"/>
        <v>4.5329034818089403E-5</v>
      </c>
      <c r="CX463" s="223">
        <f t="shared" ca="1" si="951"/>
        <v>-1.2450998834406926E-4</v>
      </c>
      <c r="CY463" s="223">
        <f t="shared" ca="1" si="952"/>
        <v>1.5468568594695497E-4</v>
      </c>
      <c r="CZ463" s="223">
        <f t="shared" ca="1" si="953"/>
        <v>-1.239794275856201E-4</v>
      </c>
      <c r="DA463" s="223">
        <f t="shared" ca="1" si="954"/>
        <v>4.4476734023904673E-5</v>
      </c>
      <c r="DB463" s="223">
        <f t="shared" ca="1" si="955"/>
        <v>5.2531332098300448E-5</v>
      </c>
      <c r="DC463" s="223">
        <f t="shared" ca="1" si="956"/>
        <v>-1.2886385718403269E-4</v>
      </c>
      <c r="DD463" s="223">
        <f t="shared" ca="1" si="957"/>
        <v>1.544775091534232E-4</v>
      </c>
      <c r="DE463" s="223">
        <f t="shared" ca="1" si="958"/>
        <v>-1.1929114040876543E-4</v>
      </c>
      <c r="DF463" s="223">
        <f t="shared" ca="1" si="959"/>
        <v>3.7153575677049075E-5</v>
      </c>
      <c r="DG463" s="223">
        <f t="shared" ca="1" si="960"/>
        <v>5.9607076798281276E-5</v>
      </c>
      <c r="DH463" s="223">
        <f t="shared" ca="1" si="961"/>
        <v>-1.3290728170489905E-4</v>
      </c>
      <c r="DI463" s="223">
        <f t="shared" ca="1" si="962"/>
        <v>1.5389718250970918E-4</v>
      </c>
      <c r="DJ463" s="223">
        <f t="shared" ca="1" si="963"/>
        <v>-1.143154704260019E-4</v>
      </c>
      <c r="DK463" s="223">
        <f t="shared" ca="1" si="964"/>
        <v>2.9740911112127113E-5</v>
      </c>
      <c r="DL463" s="223">
        <f t="shared" ca="1" si="965"/>
        <v>6.6539222829295767E-5</v>
      </c>
      <c r="DM463" s="223">
        <f t="shared" ca="1" si="966"/>
        <v>-1.3663052094283753E-4</v>
      </c>
      <c r="DN463" s="223">
        <f t="shared" ca="1" si="967"/>
        <v>1.529461040735276E-4</v>
      </c>
      <c r="DO463" s="223">
        <f t="shared" ca="1" si="968"/>
        <v>-1.0906440446212366E-4</v>
      </c>
      <c r="DP463" s="223">
        <f t="shared" ca="1" si="969"/>
        <v>2.225659808733132E-5</v>
      </c>
      <c r="DQ463" s="223">
        <f t="shared" ca="1" si="970"/>
        <v>7.3311070044359015E-5</v>
      </c>
      <c r="DR463" s="223">
        <f t="shared" ca="1" si="971"/>
        <v>-1.4002460528840047E-4</v>
      </c>
      <c r="DS463" s="223">
        <f t="shared" ca="1" si="972"/>
        <v>1.5162656507613609E-4</v>
      </c>
      <c r="DT463" s="223">
        <f t="shared" ca="1" si="973"/>
        <v>-1.0355059279498238E-4</v>
      </c>
      <c r="DU463" s="223">
        <f t="shared" ca="1" si="974"/>
        <v>1.4718666968295348E-5</v>
      </c>
      <c r="DV463" s="223">
        <f t="shared" ca="1" si="975"/>
        <v>7.9906304470401843E-5</v>
      </c>
      <c r="DW463" s="223">
        <f t="shared" ca="1" si="976"/>
        <v>-1.4308135809512059E-4</v>
      </c>
      <c r="DX463" s="223">
        <f t="shared" ca="1" si="977"/>
        <v>1.4994174440255943E-4</v>
      </c>
      <c r="DY463" s="223">
        <f t="shared" ca="1" si="978"/>
        <v>-9.7787318679843857E-5</v>
      </c>
      <c r="DZ463" s="223">
        <f t="shared" ca="1" si="979"/>
        <v>7.1452772913385183E-6</v>
      </c>
      <c r="EA463" s="223">
        <f t="shared" ca="1" si="980"/>
        <v>8.6309037610009674E-5</v>
      </c>
      <c r="EB463" s="223">
        <f t="shared" ca="1" si="981"/>
        <v>-1.4579341537774247E-4</v>
      </c>
      <c r="EC463" s="223">
        <f t="shared" ca="1" si="982"/>
        <v>1.4789570093336934E-4</v>
      </c>
      <c r="ED463" s="223">
        <f t="shared" ca="1" si="983"/>
        <v>-9.1788466348841362E-5</v>
      </c>
      <c r="EE463" s="223">
        <f t="shared" ca="1" si="984"/>
        <v>-4.4532598447427749E-7</v>
      </c>
      <c r="EF463" s="223">
        <f t="shared" ca="1" si="985"/>
        <v>9.2503844718228896E-5</v>
      </c>
      <c r="EG463" s="223">
        <f t="shared" ca="1" si="986"/>
        <v>-1.4815424355272162E-4</v>
      </c>
      <c r="EH463" s="223">
        <f t="shared" ca="1" si="987"/>
        <v>1.4549336376649697E-4</v>
      </c>
      <c r="EI463" s="223">
        <f t="shared" ca="1" si="988"/>
        <v>-8.55684875626842E-5</v>
      </c>
      <c r="EJ463" s="223">
        <f t="shared" ca="1" si="989"/>
        <v>-8.0348564309845187E-6</v>
      </c>
      <c r="EK463" s="223">
        <f t="shared" ca="1" si="990"/>
        <v>9.847580196214919E-5</v>
      </c>
      <c r="EL463" s="223">
        <f t="shared" ca="1" si="991"/>
        <v>-1.5015815517820574E-4</v>
      </c>
      <c r="EM463" s="223">
        <f t="shared" ca="1" si="992"/>
        <v>1.4274052034260064E-4</v>
      </c>
      <c r="EN463" s="223">
        <f t="shared" ca="1" si="993"/>
        <v>-7.9142366795081594E-5</v>
      </c>
      <c r="EO463" s="223">
        <f t="shared" ca="1" si="994"/>
        <v>-1.5605030204573459E-5</v>
      </c>
      <c r="EP463" s="223">
        <f t="shared" ca="1" si="995"/>
        <v>1.0421052237368093E-4</v>
      </c>
      <c r="EQ463" s="223">
        <f t="shared" ca="1" si="996"/>
        <v>-1.5180032265556427E-4</v>
      </c>
      <c r="ER463" s="223">
        <f t="shared" ca="1" si="997"/>
        <v>1.3964380250260279E-4</v>
      </c>
      <c r="ES463" s="223">
        <f t="shared" ca="1" si="998"/>
        <v>-7.2525585133809557E-5</v>
      </c>
      <c r="ET463" s="223">
        <f t="shared" ca="1" si="999"/>
        <v>-2.3137610093569108E-5</v>
      </c>
      <c r="EU463" s="223">
        <f t="shared" ca="1" si="1000"/>
        <v>1.0969419050904436E-4</v>
      </c>
      <c r="EV463" s="223">
        <f t="shared" ca="1" si="1001"/>
        <v>-1.5307678985950602E-4</v>
      </c>
      <c r="EW463" s="223">
        <f t="shared" ca="1" si="1002"/>
        <v>1.3621067051102336E-4</v>
      </c>
      <c r="EX463" s="223">
        <f t="shared" ca="1" si="1003"/>
        <v>-6.5734082985459004E-5</v>
      </c>
      <c r="EY463" s="223">
        <f t="shared" ca="1" si="1004"/>
        <v>-3.0614449453234005E-5</v>
      </c>
      <c r="EZ463" s="223">
        <f t="shared" ca="1" si="1005"/>
        <v>1.1491359573140143E-4</v>
      </c>
      <c r="FA463" s="223">
        <f t="shared" ca="1" si="1006"/>
        <v>-1.5398448166873441E-4</v>
      </c>
      <c r="FB463" s="223">
        <f t="shared" ca="1" si="1007"/>
        <v>1.3244939508354152E-4</v>
      </c>
      <c r="FC463" s="223">
        <f t="shared" ca="1" si="1008"/>
        <v>-5.8784221673578837E-5</v>
      </c>
      <c r="FD463" s="223">
        <f t="shared" ca="1" si="1009"/>
        <v>-3.8017535922648414E-5</v>
      </c>
      <c r="FE463" s="223">
        <f t="shared" ca="1" si="1010"/>
        <v>1.1985616403639909E-4</v>
      </c>
      <c r="FF463" s="223">
        <f t="shared" ca="1" si="1011"/>
        <v>-1.5452121137417483E-4</v>
      </c>
      <c r="FG463" s="223">
        <f t="shared" ca="1" si="1012"/>
        <v>1.2836903746210214E-4</v>
      </c>
      <c r="FH463" s="223">
        <f t="shared" ca="1" si="1013"/>
        <v>-5.1692744022789239E-5</v>
      </c>
      <c r="FI463" s="223">
        <f t="shared" ca="1" si="1014"/>
        <v>-4.532903481809086E-5</v>
      </c>
      <c r="FJ463" s="223">
        <f t="shared" ca="1" si="1015"/>
        <v>1.2450998834406755E-4</v>
      </c>
      <c r="FK463" s="223">
        <f t="shared" ca="1" si="1016"/>
        <v>-1.54685685946955E-4</v>
      </c>
      <c r="FL463" s="223">
        <f t="shared" ca="1" si="1017"/>
        <v>1.2397942758561654E-4</v>
      </c>
      <c r="FM463" s="223">
        <f t="shared" ca="1" si="1018"/>
        <v>-4.4476734023899015E-5</v>
      </c>
      <c r="FN463" s="223">
        <f t="shared" ca="1" si="1019"/>
        <v>-5.2531332098301884E-5</v>
      </c>
      <c r="FO463" s="223">
        <f t="shared" ca="1" si="1020"/>
        <v>1.2886385718403353E-4</v>
      </c>
      <c r="FP463" s="223">
        <f t="shared" ca="1" si="1021"/>
        <v>-1.5447750915342312E-4</v>
      </c>
      <c r="FQ463" s="223">
        <f t="shared" ca="1" si="1022"/>
        <v>1.1929114040876726E-4</v>
      </c>
      <c r="FR463" s="223">
        <f t="shared" ca="1" si="1023"/>
        <v>-3.7153575677051867E-5</v>
      </c>
      <c r="FS463" s="223">
        <f t="shared" ca="1" si="1024"/>
        <v>-5.960707679827862E-5</v>
      </c>
      <c r="FT463" s="223">
        <f t="shared" ca="1" si="1025"/>
        <v>1.3290728170490206E-4</v>
      </c>
      <c r="FU463" s="223">
        <f t="shared" ca="1" si="1026"/>
        <v>-1.5389718250970858E-4</v>
      </c>
      <c r="FV463" s="223">
        <f t="shared" ca="1" si="1027"/>
        <v>1.1431547042599791E-4</v>
      </c>
      <c r="FW463" s="223">
        <f t="shared" ca="1" si="1028"/>
        <v>-2.9740911112121319E-5</v>
      </c>
      <c r="FX463" s="223">
        <f t="shared" ca="1" si="1029"/>
        <v>-6.6539222829293165E-5</v>
      </c>
      <c r="FY463" s="223">
        <f t="shared" ca="1" si="1030"/>
        <v>1.3663052094283615E-4</v>
      </c>
      <c r="FZ463" s="223">
        <f t="shared" ca="1" si="1031"/>
        <v>-1.5294610407352803E-4</v>
      </c>
      <c r="GA463" s="223">
        <f t="shared" ca="1" si="1032"/>
        <v>1.0906440446211946E-4</v>
      </c>
      <c r="GB463" s="223">
        <f t="shared" ca="1" si="1033"/>
        <v>-2.2256598087325452E-5</v>
      </c>
      <c r="GC463" s="223">
        <f t="shared" ca="1" si="1034"/>
        <v>-7.3311070044364206E-5</v>
      </c>
      <c r="GD463" s="223">
        <f t="shared" ca="1" si="1035"/>
        <v>1.4002460528840296E-4</v>
      </c>
      <c r="GE463" s="223">
        <f t="shared" ca="1" si="1036"/>
        <v>-1.5162656507613663E-4</v>
      </c>
      <c r="GF463" s="223">
        <f t="shared" ca="1" si="1037"/>
        <v>1.0355059279498451E-4</v>
      </c>
      <c r="GG463" s="223">
        <f t="shared" ca="1" si="1038"/>
        <v>-1.4718666968298194E-5</v>
      </c>
      <c r="GH463" s="223">
        <f t="shared" ca="1" si="1039"/>
        <v>-7.990630447039939E-5</v>
      </c>
      <c r="GI463" s="223">
        <f t="shared" ca="1" si="1040"/>
        <v>1.4308135809512284E-4</v>
      </c>
      <c r="GJ463" s="223">
        <f t="shared" ca="1" si="1041"/>
        <v>-1.4994174440255799E-4</v>
      </c>
      <c r="GK463" s="223">
        <f t="shared" ca="1" si="1042"/>
        <v>9.778731867983929E-5</v>
      </c>
      <c r="GL463" s="223">
        <f t="shared" ca="1" si="1043"/>
        <v>-7.1452772913326094E-6</v>
      </c>
      <c r="GM463" s="223">
        <f t="shared" ca="1" si="1044"/>
        <v>-8.6309037610007261E-5</v>
      </c>
      <c r="GN463" s="223">
        <f t="shared" ca="1" si="1045"/>
        <v>1.4579341537774153E-4</v>
      </c>
      <c r="GO463" s="223">
        <f t="shared" ca="1" si="1046"/>
        <v>-1.4789570093337015E-4</v>
      </c>
      <c r="GP463" s="223">
        <f t="shared" ca="1" si="1047"/>
        <v>9.1788466348836605E-5</v>
      </c>
      <c r="GQ463" s="223">
        <f t="shared" ca="1" si="1048"/>
        <v>4.4532598448018639E-7</v>
      </c>
      <c r="GR463" s="223">
        <f t="shared" ca="1" si="1049"/>
        <v>-9.250384471823364E-5</v>
      </c>
      <c r="GS463" s="223">
        <f t="shared" ca="1" si="1050"/>
        <v>1.481542435527233E-4</v>
      </c>
      <c r="GT463" s="223">
        <f t="shared" ca="1" si="1051"/>
        <v>-1.4549336376649795E-4</v>
      </c>
      <c r="GU463" s="223">
        <f t="shared" ca="1" si="1052"/>
        <v>8.5568487562686613E-5</v>
      </c>
      <c r="GV463" s="223">
        <f t="shared" ca="1" si="1053"/>
        <v>8.0348564309816456E-6</v>
      </c>
      <c r="GW463" s="223">
        <f t="shared" ca="1" si="1054"/>
        <v>-9.8475801962146967E-5</v>
      </c>
      <c r="GX463" s="223">
        <f t="shared" ca="1" si="1055"/>
        <v>1.5015815517820718E-4</v>
      </c>
      <c r="GY463" s="223">
        <f t="shared" ca="1" si="1056"/>
        <v>-1.4274052034259836E-4</v>
      </c>
      <c r="GZ463" s="223">
        <f t="shared" ca="1" si="1057"/>
        <v>7.9142366795076512E-5</v>
      </c>
      <c r="HA463" s="223">
        <f t="shared" ca="1" si="1058"/>
        <v>1.560503020457934E-5</v>
      </c>
      <c r="HB463" s="223">
        <f t="shared" ca="1" si="1059"/>
        <v>-1.0421052237367878E-4</v>
      </c>
      <c r="HC463" s="223">
        <f t="shared" ca="1" si="1060"/>
        <v>1.5180032265556541E-4</v>
      </c>
      <c r="HD463" s="223">
        <f t="shared" ca="1" si="1061"/>
        <v>-1.3964380250260024E-4</v>
      </c>
      <c r="HE463" s="223">
        <f t="shared" ca="1" si="1062"/>
        <v>7.2525585133804326E-5</v>
      </c>
      <c r="HF463" s="223">
        <f t="shared" ca="1" si="1063"/>
        <v>2.3137610093574949E-5</v>
      </c>
      <c r="HG463" s="223">
        <f t="shared" ca="1" si="1064"/>
        <v>-1.096941905090485E-4</v>
      </c>
      <c r="HH463" s="223">
        <f t="shared" ca="1" si="1065"/>
        <v>1.5307678985950688E-4</v>
      </c>
      <c r="HI463" s="223">
        <f t="shared" ca="1" si="1066"/>
        <v>-1.3621067051102474E-4</v>
      </c>
      <c r="HJ463" s="223">
        <f t="shared" ca="1" si="1067"/>
        <v>6.573408298546162E-5</v>
      </c>
      <c r="HK463" s="223">
        <f t="shared" ca="1" si="1068"/>
        <v>3.0614449453231172E-5</v>
      </c>
      <c r="HL463" s="223">
        <f t="shared" ca="1" si="1069"/>
        <v>-1.1491359573139948E-4</v>
      </c>
      <c r="HM463" s="223">
        <f t="shared" ca="1" si="1070"/>
        <v>1.5398448166873414E-4</v>
      </c>
      <c r="HN463" s="223">
        <f t="shared" ca="1" si="1071"/>
        <v>-1.3244939508354301E-4</v>
      </c>
      <c r="HO463" s="223">
        <f t="shared" ca="1" si="1072"/>
        <v>5.8784221673581494E-5</v>
      </c>
      <c r="HP463" s="223">
        <f t="shared" ca="1" si="1073"/>
        <v>3.8017535922645629E-5</v>
      </c>
      <c r="HQ463" s="223">
        <f t="shared" ca="1" si="1074"/>
        <v>-1.1985616403640284E-4</v>
      </c>
      <c r="HR463" s="223">
        <f t="shared" ca="1" si="1075"/>
        <v>1.5452121137417513E-4</v>
      </c>
      <c r="HS463" s="223">
        <f t="shared" ca="1" si="1076"/>
        <v>-1.2836903746209883E-4</v>
      </c>
      <c r="HT463" s="223">
        <f t="shared" ca="1" si="1077"/>
        <v>5.1692744022783669E-5</v>
      </c>
      <c r="HU463" s="223">
        <f t="shared" ca="1" si="1078"/>
        <v>4.5329034818096512E-5</v>
      </c>
      <c r="HV463" s="223">
        <f t="shared" ca="1" si="1079"/>
        <v>-1.2450998834407105E-4</v>
      </c>
      <c r="HW463" s="223">
        <f t="shared" ca="1" si="1080"/>
        <v>1.5468568594695494E-4</v>
      </c>
      <c r="HX463" s="223">
        <f t="shared" ca="1" si="1081"/>
        <v>-1.2397942758561828E-4</v>
      </c>
      <c r="HY463" s="223">
        <f t="shared" ca="1" si="1082"/>
        <v>4.4476734023901772E-5</v>
      </c>
      <c r="HZ463" s="223">
        <f t="shared" ca="1" si="1083"/>
        <v>5.2531332098299167E-5</v>
      </c>
      <c r="IA463" s="223">
        <f t="shared" ca="1" si="1084"/>
        <v>-1.2886385718403193E-4</v>
      </c>
      <c r="IB463" s="223">
        <f t="shared" ca="1" si="1085"/>
        <v>1.5447750915342329E-4</v>
      </c>
      <c r="IC463" s="223">
        <f t="shared" ca="1" si="1086"/>
        <v>-1.1929114040876909E-4</v>
      </c>
      <c r="ID463" s="223">
        <f t="shared" ca="1" si="1087"/>
        <v>3.7153575677054659E-5</v>
      </c>
      <c r="IE463" s="223">
        <f t="shared" ca="1" si="1088"/>
        <v>5.2818657947296554E-5</v>
      </c>
      <c r="IF463" s="223">
        <f t="shared" ca="1" si="1089"/>
        <v>-1.3290728170490512E-4</v>
      </c>
      <c r="IG463" s="223">
        <f t="shared" ca="1" si="1090"/>
        <v>1.5389718250970798E-4</v>
      </c>
      <c r="IH463" s="223">
        <f t="shared" ca="1" si="1091"/>
        <v>-1.1431547042599393E-4</v>
      </c>
      <c r="II463" s="223">
        <f t="shared" ca="1" si="1092"/>
        <v>2.9740911112115512E-5</v>
      </c>
      <c r="IJ463" s="223">
        <f t="shared" ca="1" si="1093"/>
        <v>6.6539222829298505E-5</v>
      </c>
      <c r="IK463" s="223">
        <f t="shared" ca="1" si="1094"/>
        <v>-1.3663052094283894E-4</v>
      </c>
      <c r="IL463" s="223">
        <f t="shared" ca="1" si="1095"/>
        <v>1.5294610407352714E-4</v>
      </c>
      <c r="IM463" s="223">
        <f t="shared" ca="1" si="1096"/>
        <v>-1.0906440446212151E-4</v>
      </c>
      <c r="IN463" s="223">
        <f t="shared" ca="1" si="1097"/>
        <v>2.2256598087328312E-5</v>
      </c>
      <c r="IO463" s="223">
        <f t="shared" ca="1" si="1098"/>
        <v>7.3311070044361672E-5</v>
      </c>
      <c r="IP463" s="223">
        <f t="shared" ca="1" si="1099"/>
        <v>-1.4002460528840174E-4</v>
      </c>
      <c r="IQ463" s="223">
        <f t="shared" ca="1" si="1100"/>
        <v>1.5162656507613722E-4</v>
      </c>
      <c r="IR463" s="223">
        <f t="shared" ca="1" si="1101"/>
        <v>-1.0355059279498665E-4</v>
      </c>
      <c r="IS463" s="223">
        <f t="shared" ca="1" si="1102"/>
        <v>1.4718666968301068E-5</v>
      </c>
      <c r="IT463" s="223">
        <f t="shared" ca="1" si="1103"/>
        <v>7.9906304470396896E-5</v>
      </c>
      <c r="IU463" s="223">
        <f t="shared" ca="1" si="1104"/>
        <v>-1.4308135809512509E-4</v>
      </c>
      <c r="IV463" s="223">
        <f t="shared" ca="1" si="1105"/>
        <v>1.4994174440255653E-4</v>
      </c>
      <c r="IW463" s="223">
        <f t="shared" ca="1" si="1106"/>
        <v>-9.7787318679834709E-5</v>
      </c>
      <c r="IX463" s="223">
        <f t="shared" ca="1" si="1107"/>
        <v>7.1452772913267005E-6</v>
      </c>
      <c r="IY463" s="223">
        <f t="shared" ca="1" si="1108"/>
        <v>8.6309037610012181E-5</v>
      </c>
      <c r="IZ463" s="223">
        <f t="shared" ca="1" si="1109"/>
        <v>-1.457934153777435E-4</v>
      </c>
      <c r="JA463" s="223">
        <f t="shared" ca="1" si="1110"/>
        <v>1.4789570093336841E-4</v>
      </c>
      <c r="JB463" s="223">
        <f t="shared" ca="1" si="1111"/>
        <v>-9.1788466348838923E-5</v>
      </c>
    </row>
    <row r="464" spans="2:262">
      <c r="B464" s="230">
        <v>103</v>
      </c>
      <c r="C464" s="229">
        <f t="shared" si="1112"/>
        <v>2.0117187500000014E-3</v>
      </c>
      <c r="D464" s="226">
        <f t="shared" ca="1" si="855"/>
        <v>49.874500498561439</v>
      </c>
      <c r="E464" s="225">
        <f ca="1">DE361</f>
        <v>-0.12549950143855967</v>
      </c>
      <c r="F464" s="224">
        <v>103</v>
      </c>
      <c r="G464" s="223">
        <f t="shared" ca="1" si="856"/>
        <v>2.2837334721052089E-5</v>
      </c>
      <c r="H464" s="223">
        <f t="shared" ca="1" si="857"/>
        <v>1.4571260693390051E-4</v>
      </c>
      <c r="I464" s="223">
        <f t="shared" ca="1" si="858"/>
        <v>-2.6110216374881841E-4</v>
      </c>
      <c r="J464" s="223">
        <f t="shared" ca="1" si="859"/>
        <v>2.8123372059020332E-4</v>
      </c>
      <c r="K464" s="223">
        <f t="shared" ca="1" si="860"/>
        <v>-1.9876267405251354E-4</v>
      </c>
      <c r="L464" s="223">
        <f t="shared" ca="1" si="861"/>
        <v>4.3776966863263845E-5</v>
      </c>
      <c r="M464" s="223">
        <f t="shared" ca="1" si="862"/>
        <v>1.2717990750602467E-4</v>
      </c>
      <c r="N464" s="223">
        <f t="shared" ca="1" si="863"/>
        <v>-2.5173768869316151E-4</v>
      </c>
      <c r="O464" s="223">
        <f t="shared" ca="1" si="864"/>
        <v>2.8445391484079507E-4</v>
      </c>
      <c r="P464" s="223">
        <f t="shared" ca="1" si="865"/>
        <v>-2.133927129375342E-4</v>
      </c>
      <c r="Q464" s="223">
        <f t="shared" ca="1" si="866"/>
        <v>6.4479367829091611E-5</v>
      </c>
      <c r="R464" s="223">
        <f t="shared" ca="1" si="867"/>
        <v>1.0795800914017307E-4</v>
      </c>
      <c r="S464" s="223">
        <f t="shared" ca="1" si="868"/>
        <v>-2.4100902529126383E-4</v>
      </c>
      <c r="T464" s="223">
        <f t="shared" ca="1" si="869"/>
        <v>2.8613262868103229E-4</v>
      </c>
      <c r="U464" s="223">
        <f t="shared" ca="1" si="870"/>
        <v>-2.2686635822224244E-4</v>
      </c>
      <c r="V464" s="223">
        <f t="shared" ca="1" si="871"/>
        <v>8.4832349513993204E-5</v>
      </c>
      <c r="W464" s="223">
        <f t="shared" ca="1" si="872"/>
        <v>8.8151076969026222E-5</v>
      </c>
      <c r="X464" s="223">
        <f t="shared" ca="1" si="873"/>
        <v>-2.2897431309965905E-4</v>
      </c>
      <c r="Y464" s="223">
        <f t="shared" ca="1" si="874"/>
        <v>2.8626076501516654E-4</v>
      </c>
      <c r="Z464" s="223">
        <f t="shared" ca="1" si="875"/>
        <v>-2.3911059505544947E-4</v>
      </c>
      <c r="AA464" s="223">
        <f t="shared" ca="1" si="876"/>
        <v>1.0472561734678149E-4</v>
      </c>
      <c r="AB464" s="223">
        <f t="shared" ca="1" si="877"/>
        <v>6.786644647414592E-5</v>
      </c>
      <c r="AC464" s="223">
        <f t="shared" ca="1" si="878"/>
        <v>-2.1569876926643292E-4</v>
      </c>
      <c r="AD464" s="223">
        <f t="shared" ca="1" si="879"/>
        <v>2.8483762946130103E-4</v>
      </c>
      <c r="AE464" s="223">
        <f t="shared" ca="1" si="880"/>
        <v>-2.5005907085688271E-4</v>
      </c>
      <c r="AF464" s="223">
        <f t="shared" ca="1" si="881"/>
        <v>1.240513679854639E-4</v>
      </c>
      <c r="AG464" s="223">
        <f t="shared" ca="1" si="882"/>
        <v>4.7214041825691591E-5</v>
      </c>
      <c r="AH464" s="223">
        <f t="shared" ca="1" si="883"/>
        <v>-2.0125433511384558E-4</v>
      </c>
      <c r="AI464" s="223">
        <f t="shared" ca="1" si="884"/>
        <v>2.8187093411430672E-4</v>
      </c>
      <c r="AJ464" s="223">
        <f t="shared" ca="1" si="885"/>
        <v>-2.5965245488756867E-4</v>
      </c>
      <c r="AK464" s="223">
        <f t="shared" ca="1" si="886"/>
        <v>1.4270487351290126E-4</v>
      </c>
      <c r="AL464" s="223">
        <f t="shared" ca="1" si="887"/>
        <v>2.6305780193839587E-5</v>
      </c>
      <c r="AM464" s="223">
        <f t="shared" ca="1" si="888"/>
        <v>-1.8571928628207505E-4</v>
      </c>
      <c r="AN464" s="223">
        <f t="shared" ca="1" si="889"/>
        <v>2.7737675575331016E-4</v>
      </c>
      <c r="AO464" s="223">
        <f t="shared" ca="1" si="890"/>
        <v>-2.6783875976825174E-4</v>
      </c>
      <c r="AP464" s="223">
        <f t="shared" ca="1" si="891"/>
        <v>1.6058504896644462E-4</v>
      </c>
      <c r="AQ464" s="223">
        <f t="shared" ca="1" si="892"/>
        <v>5.2549652599154554E-6</v>
      </c>
      <c r="AR464" s="223">
        <f t="shared" ca="1" si="893"/>
        <v>-1.6917780854673337E-4</v>
      </c>
      <c r="AS464" s="223">
        <f t="shared" ca="1" si="894"/>
        <v>2.7137944872023862E-4</v>
      </c>
      <c r="AT464" s="223">
        <f t="shared" ca="1" si="895"/>
        <v>-2.7457362320349745E-4</v>
      </c>
      <c r="AU464" s="223">
        <f t="shared" ca="1" si="896"/>
        <v>1.7759500012613284E-4</v>
      </c>
      <c r="AV464" s="223">
        <f t="shared" ca="1" si="897"/>
        <v>-1.5824326786060129E-5</v>
      </c>
      <c r="AW464" s="223">
        <f t="shared" ca="1" si="898"/>
        <v>-1.5171954160887179E-4</v>
      </c>
      <c r="AX464" s="223">
        <f t="shared" ca="1" si="899"/>
        <v>2.6391151294152609E-4</v>
      </c>
      <c r="AY464" s="223">
        <f t="shared" ca="1" si="900"/>
        <v>-2.7982054838482655E-4</v>
      </c>
      <c r="AZ464" s="223">
        <f t="shared" ca="1" si="901"/>
        <v>1.9364254859283834E-4</v>
      </c>
      <c r="BA464" s="223">
        <f t="shared" ca="1" si="902"/>
        <v>-3.6817865434116904E-5</v>
      </c>
      <c r="BB464" s="223">
        <f t="shared" ca="1" si="903"/>
        <v>-1.3343909332964971E-4</v>
      </c>
      <c r="BC464" s="223">
        <f t="shared" ca="1" si="904"/>
        <v>2.5501341780819706E-4</v>
      </c>
      <c r="BD464" s="223">
        <f t="shared" ca="1" si="905"/>
        <v>-2.8355110177007213E-4</v>
      </c>
      <c r="BE464" s="223">
        <f t="shared" ca="1" si="906"/>
        <v>2.0864073131102181E-4</v>
      </c>
      <c r="BF464" s="223">
        <f t="shared" ca="1" si="907"/>
        <v>-5.7611884879389924E-5</v>
      </c>
      <c r="BG464" s="223">
        <f t="shared" ca="1" si="908"/>
        <v>-1.1443552704216897E-4</v>
      </c>
      <c r="BH464" s="223">
        <f t="shared" ca="1" si="909"/>
        <v>2.4473338286873456E-4</v>
      </c>
      <c r="BI464" s="223">
        <f t="shared" ca="1" si="910"/>
        <v>-2.8574506716721597E-4</v>
      </c>
      <c r="BJ464" s="223">
        <f t="shared" ca="1" si="911"/>
        <v>2.2250827182905406E-4</v>
      </c>
      <c r="BK464" s="223">
        <f t="shared" ca="1" si="912"/>
        <v>-7.8093700528860885E-5</v>
      </c>
      <c r="BL464" s="223">
        <f t="shared" ca="1" si="913"/>
        <v>-9.4811824718645559E-5</v>
      </c>
      <c r="BM464" s="223">
        <f t="shared" ca="1" si="914"/>
        <v>2.3312711652316947E-4</v>
      </c>
      <c r="BN464" s="223">
        <f t="shared" ca="1" si="915"/>
        <v>-2.8639055528767931E-4</v>
      </c>
      <c r="BO464" s="223">
        <f t="shared" ca="1" si="916"/>
        <v>2.3517002074334493E-4</v>
      </c>
      <c r="BP464" s="223">
        <f t="shared" ca="1" si="917"/>
        <v>-9.8152319648923058E-5</v>
      </c>
      <c r="BQ464" s="223">
        <f t="shared" ca="1" si="918"/>
        <v>-7.4674328902226862E-5</v>
      </c>
      <c r="BR464" s="223">
        <f t="shared" ca="1" si="919"/>
        <v>2.2025751413441681E-4</v>
      </c>
      <c r="BS464" s="223">
        <f t="shared" ca="1" si="920"/>
        <v>-2.8548406817541097E-4</v>
      </c>
      <c r="BT464" s="223">
        <f t="shared" ca="1" si="921"/>
        <v>2.465573629394766E-4</v>
      </c>
      <c r="BU464" s="223">
        <f t="shared" ca="1" si="922"/>
        <v>-1.176790428446261E-4</v>
      </c>
      <c r="BV464" s="223">
        <f t="shared" ca="1" si="923"/>
        <v>-5.4132166427507439E-5</v>
      </c>
      <c r="BW464" s="223">
        <f t="shared" ca="1" si="924"/>
        <v>2.0619431719288146E-4</v>
      </c>
      <c r="BX464" s="223">
        <f t="shared" ca="1" si="925"/>
        <v>-2.830305181626123E-4</v>
      </c>
      <c r="BY464" s="223">
        <f t="shared" ca="1" si="926"/>
        <v>2.5660858942346779E-4</v>
      </c>
      <c r="BZ464" s="223">
        <f t="shared" ca="1" si="927"/>
        <v>-1.3656805311114116E-4</v>
      </c>
      <c r="CA464" s="223">
        <f t="shared" ca="1" si="928"/>
        <v>-3.3296657052772665E-5</v>
      </c>
      <c r="CB464" s="223">
        <f t="shared" ca="1" si="929"/>
        <v>1.9101373538126797E-4</v>
      </c>
      <c r="CC464" s="223">
        <f t="shared" ca="1" si="930"/>
        <v>-2.7904320124938465E-4</v>
      </c>
      <c r="CD464" s="223">
        <f t="shared" ca="1" si="931"/>
        <v>2.6526923172813256E-4</v>
      </c>
      <c r="CE464" s="223">
        <f t="shared" ca="1" si="932"/>
        <v>-1.5471698926523286E-4</v>
      </c>
      <c r="CF464" s="223">
        <f t="shared" ca="1" si="933"/>
        <v>-1.2280710208551322E-5</v>
      </c>
      <c r="CG464" s="223">
        <f t="shared" ca="1" si="934"/>
        <v>1.7479803358768715E-4</v>
      </c>
      <c r="CH464" s="223">
        <f t="shared" ca="1" si="935"/>
        <v>-2.7354372505155472E-4</v>
      </c>
      <c r="CI464" s="223">
        <f t="shared" ca="1" si="936"/>
        <v>2.7249235708243864E-4</v>
      </c>
      <c r="CJ464" s="223">
        <f t="shared" ca="1" si="937"/>
        <v>-1.7202750064941087E-4</v>
      </c>
      <c r="CK464" s="223">
        <f t="shared" ca="1" si="938"/>
        <v>8.8017868683230892E-6</v>
      </c>
      <c r="CL464" s="223">
        <f t="shared" ca="1" si="939"/>
        <v>1.5763508610513492E-4</v>
      </c>
      <c r="CM464" s="223">
        <f t="shared" ca="1" si="940"/>
        <v>-2.6656189170712341E-4</v>
      </c>
      <c r="CN464" s="223">
        <f t="shared" ca="1" si="941"/>
        <v>2.7823882274426615E-4</v>
      </c>
      <c r="CO464" s="223">
        <f t="shared" ca="1" si="942"/>
        <v>-1.8840578010265012E-4</v>
      </c>
      <c r="CP464" s="223">
        <f t="shared" ca="1" si="943"/>
        <v>2.9836586299540076E-5</v>
      </c>
      <c r="CQ464" s="223">
        <f t="shared" ca="1" si="944"/>
        <v>1.3961790043306199E-4</v>
      </c>
      <c r="CR464" s="223">
        <f t="shared" ca="1" si="945"/>
        <v>-2.5813553637591032E-4</v>
      </c>
      <c r="CS464" s="223">
        <f t="shared" ca="1" si="946"/>
        <v>2.8247748811830169E-4</v>
      </c>
      <c r="CT464" s="223">
        <f t="shared" ca="1" si="947"/>
        <v>-2.0376307230954906E-4</v>
      </c>
      <c r="CU464" s="223">
        <f t="shared" ca="1" si="948"/>
        <v>5.0709698684487983E-5</v>
      </c>
      <c r="CV464" s="223">
        <f t="shared" ca="1" si="949"/>
        <v>1.2084411326168891E-4</v>
      </c>
      <c r="CW464" s="223">
        <f t="shared" ca="1" si="950"/>
        <v>-2.4831032220754088E-4</v>
      </c>
      <c r="CX464" s="223">
        <f t="shared" ca="1" si="951"/>
        <v>2.8518538350963429E-4</v>
      </c>
      <c r="CY464" s="223">
        <f t="shared" ca="1" si="952"/>
        <v>-2.1801615477303604E-4</v>
      </c>
      <c r="CZ464" s="223">
        <f t="shared" ca="1" si="953"/>
        <v>7.1308010818643428E-5</v>
      </c>
      <c r="DA464" s="223">
        <f t="shared" ca="1" si="954"/>
        <v>1.0141546137029297E-4</v>
      </c>
      <c r="DB464" s="223">
        <f t="shared" ca="1" si="955"/>
        <v>-2.3713949288886821E-4</v>
      </c>
      <c r="DC464" s="223">
        <f t="shared" ca="1" si="956"/>
        <v>2.8634783459851915E-4</v>
      </c>
      <c r="DD464" s="223">
        <f t="shared" ca="1" si="957"/>
        <v>-2.3108778880431212E-4</v>
      </c>
      <c r="DE464" s="223">
        <f t="shared" ca="1" si="958"/>
        <v>9.1519898663859747E-5</v>
      </c>
      <c r="DF464" s="223">
        <f t="shared" ca="1" si="959"/>
        <v>8.1437230306837864E-5</v>
      </c>
      <c r="DG464" s="223">
        <f t="shared" ca="1" si="960"/>
        <v>-2.2468358411184365E-4</v>
      </c>
      <c r="DH464" s="223">
        <f t="shared" ca="1" si="961"/>
        <v>2.8595854196178893E-4</v>
      </c>
      <c r="DI464" s="223">
        <f t="shared" ca="1" si="962"/>
        <v>-2.4290713808601126E-4</v>
      </c>
      <c r="DJ464" s="223">
        <f t="shared" ca="1" si="963"/>
        <v>1.1123583224869273E-4</v>
      </c>
      <c r="DK464" s="223">
        <f t="shared" ca="1" si="964"/>
        <v>6.1017683836407343E-5</v>
      </c>
      <c r="DL464" s="223">
        <f t="shared" ca="1" si="965"/>
        <v>-2.1101009552534247E-4</v>
      </c>
      <c r="DM464" s="223">
        <f t="shared" ca="1" si="966"/>
        <v>2.8401961520997047E-4</v>
      </c>
      <c r="DN464" s="223">
        <f t="shared" ca="1" si="967"/>
        <v>-2.534101525403113E-4</v>
      </c>
      <c r="DO464" s="223">
        <f t="shared" ca="1" si="968"/>
        <v>1.3034896922079154E-4</v>
      </c>
      <c r="DP464" s="223">
        <f t="shared" ca="1" si="969"/>
        <v>4.0267477250535314E-5</v>
      </c>
      <c r="DQ464" s="223">
        <f t="shared" ca="1" si="970"/>
        <v>-1.9619312494872178E-4</v>
      </c>
      <c r="DR464" s="223">
        <f t="shared" ca="1" si="971"/>
        <v>2.8054156155512546E-4</v>
      </c>
      <c r="DS464" s="223">
        <f t="shared" ca="1" si="972"/>
        <v>-2.6253991542187567E-4</v>
      </c>
      <c r="DT464" s="223">
        <f t="shared" ca="1" si="973"/>
        <v>1.4875573383492158E-4</v>
      </c>
      <c r="DU464" s="223">
        <f t="shared" ca="1" si="974"/>
        <v>1.9299057716562858E-5</v>
      </c>
      <c r="DV464" s="223">
        <f t="shared" ca="1" si="975"/>
        <v>-1.8031296682933016E-4</v>
      </c>
      <c r="DW464" s="223">
        <f t="shared" ca="1" si="976"/>
        <v>2.7554322887135709E-4</v>
      </c>
      <c r="DX464" s="223">
        <f t="shared" ca="1" si="977"/>
        <v>-2.7024695175462262E-4</v>
      </c>
      <c r="DY464" s="223">
        <f t="shared" ca="1" si="978"/>
        <v>1.6635637823881361E-4</v>
      </c>
      <c r="DZ464" s="223">
        <f t="shared" ca="1" si="979"/>
        <v>-1.7739450832965863E-6</v>
      </c>
      <c r="EA464" s="223">
        <f t="shared" ca="1" si="980"/>
        <v>-1.6345567711989053E-4</v>
      </c>
      <c r="EB464" s="223">
        <f t="shared" ca="1" si="981"/>
        <v>2.6905170355654741E-4</v>
      </c>
      <c r="EC464" s="223">
        <f t="shared" ca="1" si="982"/>
        <v>-2.7648949644090291E-4</v>
      </c>
      <c r="ED464" s="223">
        <f t="shared" ca="1" si="983"/>
        <v>1.830555230154769E-4</v>
      </c>
      <c r="EE464" s="223">
        <f t="shared" ca="1" si="984"/>
        <v>-2.2837334721050409E-5</v>
      </c>
      <c r="EF464" s="223">
        <f t="shared" ca="1" si="985"/>
        <v>-1.4571260693390999E-4</v>
      </c>
      <c r="EG464" s="223">
        <f t="shared" ca="1" si="986"/>
        <v>2.6110216374882009E-4</v>
      </c>
      <c r="EH464" s="223">
        <f t="shared" ca="1" si="987"/>
        <v>-2.8123372059020083E-4</v>
      </c>
      <c r="EI464" s="223">
        <f t="shared" ca="1" si="988"/>
        <v>1.987626740525091E-4</v>
      </c>
      <c r="EJ464" s="223">
        <f t="shared" ca="1" si="989"/>
        <v>-4.3776966863248192E-5</v>
      </c>
      <c r="EK464" s="223">
        <f t="shared" ca="1" si="990"/>
        <v>-1.2717990750603245E-4</v>
      </c>
      <c r="EL464" s="223">
        <f t="shared" ca="1" si="991"/>
        <v>2.5173768869316226E-4</v>
      </c>
      <c r="EM464" s="223">
        <f t="shared" ca="1" si="992"/>
        <v>-2.8445391484079383E-4</v>
      </c>
      <c r="EN464" s="223">
        <f t="shared" ca="1" si="993"/>
        <v>2.1339271293753178E-4</v>
      </c>
      <c r="EO464" s="223">
        <f t="shared" ca="1" si="994"/>
        <v>-6.447936782907917E-5</v>
      </c>
      <c r="EP464" s="223">
        <f t="shared" ca="1" si="995"/>
        <v>-1.0795800914017927E-4</v>
      </c>
      <c r="EQ464" s="223">
        <f t="shared" ca="1" si="996"/>
        <v>2.4100902529127183E-4</v>
      </c>
      <c r="ER464" s="223">
        <f t="shared" ca="1" si="997"/>
        <v>-2.8613262868103196E-4</v>
      </c>
      <c r="ES464" s="223">
        <f t="shared" ca="1" si="998"/>
        <v>2.2686635822224212E-4</v>
      </c>
      <c r="ET464" s="223">
        <f t="shared" ca="1" si="999"/>
        <v>-8.4832349513982945E-5</v>
      </c>
      <c r="EU464" s="223">
        <f t="shared" ca="1" si="1000"/>
        <v>-8.8151076969030613E-5</v>
      </c>
      <c r="EV464" s="223">
        <f t="shared" ca="1" si="1001"/>
        <v>2.2897431309966672E-4</v>
      </c>
      <c r="EW464" s="223">
        <f t="shared" ca="1" si="1002"/>
        <v>-2.8626076501516676E-4</v>
      </c>
      <c r="EX464" s="223">
        <f t="shared" ca="1" si="1003"/>
        <v>2.3911059505544134E-4</v>
      </c>
      <c r="EY464" s="223">
        <f t="shared" ca="1" si="1004"/>
        <v>-1.0472561734677339E-4</v>
      </c>
      <c r="EZ464" s="223">
        <f t="shared" ca="1" si="1005"/>
        <v>-6.7866446474146476E-5</v>
      </c>
      <c r="FA464" s="223">
        <f t="shared" ca="1" si="1006"/>
        <v>2.1569876926643997E-4</v>
      </c>
      <c r="FB464" s="223">
        <f t="shared" ca="1" si="1007"/>
        <v>-2.8483762946130152E-4</v>
      </c>
      <c r="FC464" s="223">
        <f t="shared" ca="1" si="1008"/>
        <v>2.5005907085687648E-4</v>
      </c>
      <c r="FD464" s="223">
        <f t="shared" ca="1" si="1009"/>
        <v>-1.2405136798545973E-4</v>
      </c>
      <c r="FE464" s="223">
        <f t="shared" ca="1" si="1010"/>
        <v>-4.721404182570822E-5</v>
      </c>
      <c r="FF464" s="223">
        <f t="shared" ca="1" si="1011"/>
        <v>2.0125433511385178E-4</v>
      </c>
      <c r="FG464" s="223">
        <f t="shared" ca="1" si="1012"/>
        <v>-2.8187093411430678E-4</v>
      </c>
      <c r="FH464" s="223">
        <f t="shared" ca="1" si="1013"/>
        <v>2.5965245488756498E-4</v>
      </c>
      <c r="FI464" s="223">
        <f t="shared" ca="1" si="1014"/>
        <v>-1.4270487351289722E-4</v>
      </c>
      <c r="FJ464" s="223">
        <f t="shared" ca="1" si="1015"/>
        <v>-2.6305780193852299E-5</v>
      </c>
      <c r="FK464" s="223">
        <f t="shared" ca="1" si="1016"/>
        <v>1.8571928628207854E-4</v>
      </c>
      <c r="FL464" s="223">
        <f t="shared" ca="1" si="1017"/>
        <v>-2.7737675575331428E-4</v>
      </c>
      <c r="FM464" s="223">
        <f t="shared" ca="1" si="1018"/>
        <v>2.6783875976824865E-4</v>
      </c>
      <c r="FN464" s="223">
        <f t="shared" ca="1" si="1019"/>
        <v>-1.6058504896644413E-4</v>
      </c>
      <c r="FO464" s="223">
        <f t="shared" ca="1" si="1020"/>
        <v>-5.2549652599241832E-6</v>
      </c>
      <c r="FP464" s="223">
        <f t="shared" ca="1" si="1021"/>
        <v>1.6917780854673717E-4</v>
      </c>
      <c r="FQ464" s="223">
        <f t="shared" ca="1" si="1022"/>
        <v>-2.7137944872024269E-4</v>
      </c>
      <c r="FR464" s="223">
        <f t="shared" ca="1" si="1023"/>
        <v>2.7457362320349615E-4</v>
      </c>
      <c r="FS464" s="223">
        <f t="shared" ca="1" si="1024"/>
        <v>-1.7759500012611961E-4</v>
      </c>
      <c r="FT464" s="223">
        <f t="shared" ca="1" si="1025"/>
        <v>1.5824326786051428E-5</v>
      </c>
      <c r="FU464" s="223">
        <f t="shared" ca="1" si="1026"/>
        <v>1.5171954160887225E-4</v>
      </c>
      <c r="FV464" s="223">
        <f t="shared" ca="1" si="1027"/>
        <v>-2.639115129415295E-4</v>
      </c>
      <c r="FW464" s="223">
        <f t="shared" ca="1" si="1028"/>
        <v>2.7982054838482557E-4</v>
      </c>
      <c r="FX464" s="223">
        <f t="shared" ca="1" si="1029"/>
        <v>-1.9364254859282893E-4</v>
      </c>
      <c r="FY464" s="223">
        <f t="shared" ca="1" si="1030"/>
        <v>3.6817865434112323E-5</v>
      </c>
      <c r="FZ464" s="223">
        <f t="shared" ca="1" si="1031"/>
        <v>1.3343909332966459E-4</v>
      </c>
      <c r="GA464" s="223">
        <f t="shared" ca="1" si="1032"/>
        <v>-2.5501341780820102E-4</v>
      </c>
      <c r="GB464" s="223">
        <f t="shared" ca="1" si="1033"/>
        <v>2.8355110177007202E-4</v>
      </c>
      <c r="GC464" s="223">
        <f t="shared" ca="1" si="1034"/>
        <v>-2.0864073131101585E-4</v>
      </c>
      <c r="GD464" s="223">
        <f t="shared" ca="1" si="1035"/>
        <v>5.7611884879389382E-5</v>
      </c>
      <c r="GE464" s="223">
        <f t="shared" ca="1" si="1036"/>
        <v>1.1443552704217693E-4</v>
      </c>
      <c r="GF464" s="223">
        <f t="shared" ca="1" si="1037"/>
        <v>-2.4473338286873906E-4</v>
      </c>
      <c r="GG464" s="223">
        <f t="shared" ca="1" si="1038"/>
        <v>2.8574506716721483E-4</v>
      </c>
      <c r="GH464" s="223">
        <f t="shared" ca="1" si="1039"/>
        <v>-2.2250827182904861E-4</v>
      </c>
      <c r="GI464" s="223">
        <f t="shared" ca="1" si="1040"/>
        <v>7.8093700528860356E-5</v>
      </c>
      <c r="GJ464" s="223">
        <f t="shared" ca="1" si="1041"/>
        <v>9.4811824718653786E-5</v>
      </c>
      <c r="GK464" s="223">
        <f t="shared" ca="1" si="1042"/>
        <v>-2.3312711652316982E-4</v>
      </c>
      <c r="GL464" s="223">
        <f t="shared" ca="1" si="1043"/>
        <v>2.8639055528767936E-4</v>
      </c>
      <c r="GM464" s="223">
        <f t="shared" ca="1" si="1044"/>
        <v>-2.3517002074333997E-4</v>
      </c>
      <c r="GN464" s="223">
        <f t="shared" ca="1" si="1045"/>
        <v>9.8152319648907269E-5</v>
      </c>
      <c r="GO464" s="223">
        <f t="shared" ca="1" si="1046"/>
        <v>7.4674328902235264E-5</v>
      </c>
      <c r="GP464" s="223">
        <f t="shared" ca="1" si="1047"/>
        <v>-2.2025751413441716E-4</v>
      </c>
      <c r="GQ464" s="223">
        <f t="shared" ca="1" si="1048"/>
        <v>2.8548406817541168E-4</v>
      </c>
      <c r="GR464" s="223">
        <f t="shared" ca="1" si="1049"/>
        <v>-2.4655736293947627E-4</v>
      </c>
      <c r="GS464" s="223">
        <f t="shared" ca="1" si="1050"/>
        <v>1.1767904284461819E-4</v>
      </c>
      <c r="GT464" s="223">
        <f t="shared" ca="1" si="1051"/>
        <v>5.4132166427515964E-5</v>
      </c>
      <c r="GU464" s="223">
        <f t="shared" ca="1" si="1052"/>
        <v>-2.0619431719289314E-4</v>
      </c>
      <c r="GV464" s="223">
        <f t="shared" ca="1" si="1053"/>
        <v>2.830305181626136E-4</v>
      </c>
      <c r="GW464" s="223">
        <f t="shared" ca="1" si="1054"/>
        <v>-2.5660858942346031E-4</v>
      </c>
      <c r="GX464" s="223">
        <f t="shared" ca="1" si="1055"/>
        <v>1.3656805311113349E-4</v>
      </c>
      <c r="GY464" s="223">
        <f t="shared" ca="1" si="1056"/>
        <v>3.3296657052773234E-5</v>
      </c>
      <c r="GZ464" s="223">
        <f t="shared" ca="1" si="1057"/>
        <v>-1.9101373538127445E-4</v>
      </c>
      <c r="HA464" s="223">
        <f t="shared" ca="1" si="1058"/>
        <v>2.790432012493866E-4</v>
      </c>
      <c r="HB464" s="223">
        <f t="shared" ca="1" si="1059"/>
        <v>-2.6526923172812616E-4</v>
      </c>
      <c r="HC464" s="223">
        <f t="shared" ca="1" si="1060"/>
        <v>1.5471698926521182E-4</v>
      </c>
      <c r="HD464" s="223">
        <f t="shared" ca="1" si="1061"/>
        <v>1.2280710208551865E-5</v>
      </c>
      <c r="HE464" s="223">
        <f t="shared" ca="1" si="1062"/>
        <v>-1.7479803358769403E-4</v>
      </c>
      <c r="HF464" s="223">
        <f t="shared" ca="1" si="1063"/>
        <v>2.7354372505155971E-4</v>
      </c>
      <c r="HG464" s="223">
        <f t="shared" ca="1" si="1064"/>
        <v>-2.7249235708244092E-4</v>
      </c>
      <c r="HH464" s="223">
        <f t="shared" ca="1" si="1065"/>
        <v>1.7202750064940393E-4</v>
      </c>
      <c r="HI464" s="223">
        <f t="shared" ca="1" si="1066"/>
        <v>-8.8017868683062841E-6</v>
      </c>
      <c r="HJ464" s="223">
        <f t="shared" ca="1" si="1067"/>
        <v>-1.5763508610515577E-4</v>
      </c>
      <c r="HK464" s="223">
        <f t="shared" ca="1" si="1068"/>
        <v>2.6656189170712362E-4</v>
      </c>
      <c r="HL464" s="223">
        <f t="shared" ca="1" si="1069"/>
        <v>-2.7823882274426409E-4</v>
      </c>
      <c r="HM464" s="223">
        <f t="shared" ca="1" si="1070"/>
        <v>1.8840578010263743E-4</v>
      </c>
      <c r="HN464" s="223">
        <f t="shared" ca="1" si="1071"/>
        <v>-2.9836586299547611E-5</v>
      </c>
      <c r="HO464" s="223">
        <f t="shared" ca="1" si="1072"/>
        <v>-1.3961790043306961E-4</v>
      </c>
      <c r="HP464" s="223">
        <f t="shared" ca="1" si="1073"/>
        <v>2.5813553637591758E-4</v>
      </c>
      <c r="HQ464" s="223">
        <f t="shared" ca="1" si="1074"/>
        <v>-2.8247748811829757E-4</v>
      </c>
      <c r="HR464" s="223">
        <f t="shared" ca="1" si="1075"/>
        <v>2.0376307230954871E-4</v>
      </c>
      <c r="HS464" s="223">
        <f t="shared" ca="1" si="1076"/>
        <v>-5.0709698684479418E-5</v>
      </c>
      <c r="HT464" s="223">
        <f t="shared" ca="1" si="1077"/>
        <v>-1.2084411326170417E-4</v>
      </c>
      <c r="HU464" s="223">
        <f t="shared" ca="1" si="1078"/>
        <v>2.4831032220753714E-4</v>
      </c>
      <c r="HV464" s="223">
        <f t="shared" ca="1" si="1079"/>
        <v>-2.8518538350963353E-4</v>
      </c>
      <c r="HW464" s="223">
        <f t="shared" ca="1" si="1080"/>
        <v>2.1801615477302509E-4</v>
      </c>
      <c r="HX464" s="223">
        <f t="shared" ca="1" si="1081"/>
        <v>-7.1308010818619237E-5</v>
      </c>
      <c r="HY464" s="223">
        <f t="shared" ca="1" si="1082"/>
        <v>-1.014154613702935E-4</v>
      </c>
      <c r="HZ464" s="223">
        <f t="shared" ca="1" si="1083"/>
        <v>2.3713949288887309E-4</v>
      </c>
      <c r="IA464" s="223">
        <f t="shared" ca="1" si="1084"/>
        <v>-2.8634783459851882E-4</v>
      </c>
      <c r="IB464" s="223">
        <f t="shared" ca="1" si="1085"/>
        <v>2.3108778880431659E-4</v>
      </c>
      <c r="IC464" s="223">
        <f t="shared" ca="1" si="1086"/>
        <v>-9.1519898663851494E-5</v>
      </c>
      <c r="ID464" s="223">
        <f t="shared" ca="1" si="1087"/>
        <v>-8.1437230306846212E-5</v>
      </c>
      <c r="IE464" s="223">
        <f t="shared" ca="1" si="1088"/>
        <v>2.2150721166752765E-4</v>
      </c>
      <c r="IF464" s="223">
        <f t="shared" ca="1" si="1089"/>
        <v>-2.8595854196178849E-4</v>
      </c>
      <c r="IG464" s="223">
        <f t="shared" ca="1" si="1090"/>
        <v>2.4290713808600666E-4</v>
      </c>
      <c r="IH464" s="223">
        <f t="shared" ca="1" si="1091"/>
        <v>-1.1123583224866971E-4</v>
      </c>
      <c r="II464" s="223">
        <f t="shared" ca="1" si="1092"/>
        <v>-6.101768383639997E-5</v>
      </c>
      <c r="IJ464" s="223">
        <f t="shared" ca="1" si="1093"/>
        <v>2.1101009552534835E-4</v>
      </c>
      <c r="IK464" s="223">
        <f t="shared" ca="1" si="1094"/>
        <v>-2.8401961520997161E-4</v>
      </c>
      <c r="IL464" s="223">
        <f t="shared" ca="1" si="1095"/>
        <v>2.5341015254029965E-4</v>
      </c>
      <c r="IM464" s="223">
        <f t="shared" ca="1" si="1096"/>
        <v>-1.3034896922079828E-4</v>
      </c>
      <c r="IN464" s="223">
        <f t="shared" ca="1" si="1097"/>
        <v>-4.0267477250543934E-5</v>
      </c>
      <c r="IO464" s="223">
        <f t="shared" ca="1" si="1098"/>
        <v>1.9619312494873999E-4</v>
      </c>
      <c r="IP464" s="223">
        <f t="shared" ca="1" si="1099"/>
        <v>-2.8054156155512394E-4</v>
      </c>
      <c r="IQ464" s="223">
        <f t="shared" ca="1" si="1100"/>
        <v>2.625399154218722E-4</v>
      </c>
      <c r="IR464" s="223">
        <f t="shared" ca="1" si="1101"/>
        <v>-1.4875573383491415E-4</v>
      </c>
      <c r="IS464" s="223">
        <f t="shared" ca="1" si="1102"/>
        <v>-1.9299057716587768E-5</v>
      </c>
      <c r="IT464" s="223">
        <f t="shared" ca="1" si="1103"/>
        <v>1.8031296682932425E-4</v>
      </c>
      <c r="IU464" s="223">
        <f t="shared" ca="1" si="1104"/>
        <v>-2.7554322887135947E-4</v>
      </c>
      <c r="IV464" s="223">
        <f t="shared" ca="1" si="1105"/>
        <v>2.7024695175461438E-4</v>
      </c>
      <c r="IW464" s="223">
        <f t="shared" ca="1" si="1106"/>
        <v>-1.6635637823881979E-4</v>
      </c>
      <c r="IX464" s="223">
        <f t="shared" ca="1" si="1107"/>
        <v>1.7739450832878856E-6</v>
      </c>
      <c r="IY464" s="223">
        <f t="shared" ca="1" si="1108"/>
        <v>1.6345567711989765E-4</v>
      </c>
      <c r="IZ464" s="223">
        <f t="shared" ca="1" si="1109"/>
        <v>-2.6905170355655597E-4</v>
      </c>
      <c r="JA464" s="223">
        <f t="shared" ca="1" si="1110"/>
        <v>2.7648949644090492E-4</v>
      </c>
      <c r="JB464" s="223">
        <f t="shared" ca="1" si="1111"/>
        <v>-1.8305552301547021E-4</v>
      </c>
    </row>
    <row r="465" spans="2:262">
      <c r="B465" s="230">
        <v>104</v>
      </c>
      <c r="C465" s="229">
        <f t="shared" si="1112"/>
        <v>2.0312500000000014E-3</v>
      </c>
      <c r="D465" s="226">
        <f t="shared" ca="1" si="855"/>
        <v>49.875775453073814</v>
      </c>
      <c r="E465" s="225">
        <f ca="1">DF361</f>
        <v>-0.12422454692618373</v>
      </c>
      <c r="F465" s="224">
        <v>104</v>
      </c>
      <c r="G465" s="223">
        <f t="shared" ca="1" si="856"/>
        <v>9.312022931368103E-6</v>
      </c>
      <c r="H465" s="223">
        <f t="shared" ca="1" si="857"/>
        <v>1.1482635252426689E-4</v>
      </c>
      <c r="I465" s="223">
        <f t="shared" ca="1" si="858"/>
        <v>-2.0026126856230328E-4</v>
      </c>
      <c r="J465" s="223">
        <f t="shared" ca="1" si="859"/>
        <v>2.1819596613716156E-4</v>
      </c>
      <c r="K465" s="223">
        <f t="shared" ca="1" si="860"/>
        <v>-1.6258536217778673E-4</v>
      </c>
      <c r="L465" s="223">
        <f t="shared" ca="1" si="861"/>
        <v>5.2173609974904954E-5</v>
      </c>
      <c r="M465" s="223">
        <f t="shared" ca="1" si="862"/>
        <v>7.582381966126949E-5</v>
      </c>
      <c r="N465" s="223">
        <f t="shared" ca="1" si="863"/>
        <v>-1.7826401384901327E-4</v>
      </c>
      <c r="O465" s="223">
        <f t="shared" ca="1" si="864"/>
        <v>2.2061840130379944E-4</v>
      </c>
      <c r="P465" s="223">
        <f t="shared" ca="1" si="865"/>
        <v>-1.8861097934874164E-4</v>
      </c>
      <c r="Q465" s="223">
        <f t="shared" ca="1" si="866"/>
        <v>9.3030194446404123E-5</v>
      </c>
      <c r="R465" s="223">
        <f t="shared" ca="1" si="867"/>
        <v>3.3907419931178154E-5</v>
      </c>
      <c r="S465" s="223">
        <f t="shared" ca="1" si="868"/>
        <v>-1.4941617305511666E-4</v>
      </c>
      <c r="T465" s="223">
        <f t="shared" ca="1" si="869"/>
        <v>2.1456259503255687E-4</v>
      </c>
      <c r="U465" s="223">
        <f t="shared" ca="1" si="870"/>
        <v>-2.073883823575803E-4</v>
      </c>
      <c r="V465" s="223">
        <f t="shared" ca="1" si="871"/>
        <v>1.3031168071726135E-4</v>
      </c>
      <c r="W465" s="223">
        <f t="shared" ca="1" si="872"/>
        <v>-9.3120229313681572E-6</v>
      </c>
      <c r="X465" s="223">
        <f t="shared" ca="1" si="873"/>
        <v>-1.148263525242672E-4</v>
      </c>
      <c r="Y465" s="223">
        <f t="shared" ca="1" si="874"/>
        <v>2.0026126856230293E-4</v>
      </c>
      <c r="Z465" s="223">
        <f t="shared" ca="1" si="875"/>
        <v>-2.1819596613716159E-4</v>
      </c>
      <c r="AA465" s="223">
        <f t="shared" ca="1" si="876"/>
        <v>1.6258536217778676E-4</v>
      </c>
      <c r="AB465" s="223">
        <f t="shared" ca="1" si="877"/>
        <v>-5.2173609974906133E-5</v>
      </c>
      <c r="AC465" s="223">
        <f t="shared" ca="1" si="878"/>
        <v>-7.5823819661269084E-5</v>
      </c>
      <c r="AD465" s="223">
        <f t="shared" ca="1" si="879"/>
        <v>1.7826401384901303E-4</v>
      </c>
      <c r="AE465" s="223">
        <f t="shared" ca="1" si="880"/>
        <v>-2.2061840130379942E-4</v>
      </c>
      <c r="AF465" s="223">
        <f t="shared" ca="1" si="881"/>
        <v>1.8861097934874145E-4</v>
      </c>
      <c r="AG465" s="223">
        <f t="shared" ca="1" si="882"/>
        <v>-9.3030194446403093E-5</v>
      </c>
      <c r="AH465" s="223">
        <f t="shared" ca="1" si="883"/>
        <v>-3.3907419931176176E-5</v>
      </c>
      <c r="AI465" s="223">
        <f t="shared" ca="1" si="884"/>
        <v>1.4941617305511519E-4</v>
      </c>
      <c r="AJ465" s="223">
        <f t="shared" ca="1" si="885"/>
        <v>-2.1456259503255682E-4</v>
      </c>
      <c r="AK465" s="223">
        <f t="shared" ca="1" si="886"/>
        <v>2.0738838235758047E-4</v>
      </c>
      <c r="AL465" s="223">
        <f t="shared" ca="1" si="887"/>
        <v>-1.303116807172617E-4</v>
      </c>
      <c r="AM465" s="223">
        <f t="shared" ca="1" si="888"/>
        <v>9.3120229313685909E-6</v>
      </c>
      <c r="AN465" s="223">
        <f t="shared" ca="1" si="889"/>
        <v>1.1482635252426682E-4</v>
      </c>
      <c r="AO465" s="223">
        <f t="shared" ca="1" si="890"/>
        <v>-2.0026126856230339E-4</v>
      </c>
      <c r="AP465" s="223">
        <f t="shared" ca="1" si="891"/>
        <v>2.181959661371614E-4</v>
      </c>
      <c r="AQ465" s="223">
        <f t="shared" ca="1" si="892"/>
        <v>-1.6258536217778812E-4</v>
      </c>
      <c r="AR465" s="223">
        <f t="shared" ca="1" si="893"/>
        <v>5.2173609974906566E-5</v>
      </c>
      <c r="AS465" s="223">
        <f t="shared" ca="1" si="894"/>
        <v>7.582381966126865E-5</v>
      </c>
      <c r="AT465" s="223">
        <f t="shared" ca="1" si="895"/>
        <v>-1.7826401384901276E-4</v>
      </c>
      <c r="AU465" s="223">
        <f t="shared" ca="1" si="896"/>
        <v>2.2061840130379939E-4</v>
      </c>
      <c r="AV465" s="223">
        <f t="shared" ca="1" si="897"/>
        <v>-1.8861097934874167E-4</v>
      </c>
      <c r="AW465" s="223">
        <f t="shared" ca="1" si="898"/>
        <v>9.3030194446403473E-5</v>
      </c>
      <c r="AX465" s="223">
        <f t="shared" ca="1" si="899"/>
        <v>3.3907419931175769E-5</v>
      </c>
      <c r="AY465" s="223">
        <f t="shared" ca="1" si="900"/>
        <v>-1.4941617305511487E-4</v>
      </c>
      <c r="AZ465" s="223">
        <f t="shared" ca="1" si="901"/>
        <v>2.1456259503255671E-4</v>
      </c>
      <c r="BA465" s="223">
        <f t="shared" ca="1" si="902"/>
        <v>-2.073883823575806E-4</v>
      </c>
      <c r="BB465" s="223">
        <f t="shared" ca="1" si="903"/>
        <v>1.3031168071726205E-4</v>
      </c>
      <c r="BC465" s="223">
        <f t="shared" ca="1" si="904"/>
        <v>-9.312022931369011E-6</v>
      </c>
      <c r="BD465" s="223">
        <f t="shared" ca="1" si="905"/>
        <v>-1.1482635252426645E-4</v>
      </c>
      <c r="BE465" s="223">
        <f t="shared" ca="1" si="906"/>
        <v>2.0026126856230193E-4</v>
      </c>
      <c r="BF465" s="223">
        <f t="shared" ca="1" si="907"/>
        <v>-2.1819596613716151E-4</v>
      </c>
      <c r="BG465" s="223">
        <f t="shared" ca="1" si="908"/>
        <v>1.6258536217778839E-4</v>
      </c>
      <c r="BH465" s="223">
        <f t="shared" ca="1" si="909"/>
        <v>-5.2173609974903937E-5</v>
      </c>
      <c r="BI465" s="223">
        <f t="shared" ca="1" si="910"/>
        <v>-7.5823819661268257E-5</v>
      </c>
      <c r="BJ465" s="223">
        <f t="shared" ca="1" si="911"/>
        <v>1.7826401384901067E-4</v>
      </c>
      <c r="BK465" s="223">
        <f t="shared" ca="1" si="912"/>
        <v>-2.2061840130379939E-4</v>
      </c>
      <c r="BL465" s="223">
        <f t="shared" ca="1" si="913"/>
        <v>1.8861097934874354E-4</v>
      </c>
      <c r="BM465" s="223">
        <f t="shared" ca="1" si="914"/>
        <v>-9.3030194446403879E-5</v>
      </c>
      <c r="BN465" s="223">
        <f t="shared" ca="1" si="915"/>
        <v>-3.3907419931175308E-5</v>
      </c>
      <c r="BO465" s="223">
        <f t="shared" ca="1" si="916"/>
        <v>1.4941617305511687E-4</v>
      </c>
      <c r="BP465" s="223">
        <f t="shared" ca="1" si="917"/>
        <v>-2.145625950325566E-4</v>
      </c>
      <c r="BQ465" s="223">
        <f t="shared" ca="1" si="918"/>
        <v>2.0738838235757968E-4</v>
      </c>
      <c r="BR465" s="223">
        <f t="shared" ca="1" si="919"/>
        <v>-1.303116807172624E-4</v>
      </c>
      <c r="BS465" s="223">
        <f t="shared" ca="1" si="920"/>
        <v>9.3120229313725753E-6</v>
      </c>
      <c r="BT465" s="223">
        <f t="shared" ca="1" si="921"/>
        <v>1.1482635252426607E-4</v>
      </c>
      <c r="BU465" s="223">
        <f t="shared" ca="1" si="922"/>
        <v>-2.0026126856230171E-4</v>
      </c>
      <c r="BV465" s="223">
        <f t="shared" ca="1" si="923"/>
        <v>2.1819596613716156E-4</v>
      </c>
      <c r="BW465" s="223">
        <f t="shared" ca="1" si="924"/>
        <v>-1.6258536217778871E-4</v>
      </c>
      <c r="BX465" s="223">
        <f t="shared" ca="1" si="925"/>
        <v>5.2173609974904357E-5</v>
      </c>
      <c r="BY465" s="223">
        <f t="shared" ca="1" si="926"/>
        <v>7.5823819661267877E-5</v>
      </c>
      <c r="BZ465" s="223">
        <f t="shared" ca="1" si="927"/>
        <v>-1.7826401384901411E-4</v>
      </c>
      <c r="CA465" s="223">
        <f t="shared" ca="1" si="928"/>
        <v>2.2061840130379939E-4</v>
      </c>
      <c r="CB465" s="223">
        <f t="shared" ca="1" si="929"/>
        <v>-1.8861097934874376E-4</v>
      </c>
      <c r="CC465" s="223">
        <f t="shared" ca="1" si="930"/>
        <v>9.3030194446404259E-5</v>
      </c>
      <c r="CD465" s="223">
        <f t="shared" ca="1" si="931"/>
        <v>3.3907419931174915E-5</v>
      </c>
      <c r="CE465" s="223">
        <f t="shared" ca="1" si="932"/>
        <v>-1.4941617305511652E-4</v>
      </c>
      <c r="CF465" s="223">
        <f t="shared" ca="1" si="933"/>
        <v>2.1456259503255649E-4</v>
      </c>
      <c r="CG465" s="223">
        <f t="shared" ca="1" si="934"/>
        <v>-2.0738838235757982E-4</v>
      </c>
      <c r="CH465" s="223">
        <f t="shared" ca="1" si="935"/>
        <v>1.3031168071726273E-4</v>
      </c>
      <c r="CI465" s="223">
        <f t="shared" ca="1" si="936"/>
        <v>-9.3120229313730225E-6</v>
      </c>
      <c r="CJ465" s="223">
        <f t="shared" ca="1" si="937"/>
        <v>-1.1482635252426571E-4</v>
      </c>
      <c r="CK465" s="223">
        <f t="shared" ca="1" si="938"/>
        <v>2.0026126856230155E-4</v>
      </c>
      <c r="CL465" s="223">
        <f t="shared" ca="1" si="939"/>
        <v>-2.1819596613716161E-4</v>
      </c>
      <c r="CM465" s="223">
        <f t="shared" ca="1" si="940"/>
        <v>1.6258536217778898E-4</v>
      </c>
      <c r="CN465" s="223">
        <f t="shared" ca="1" si="941"/>
        <v>-5.2173609974904777E-5</v>
      </c>
      <c r="CO465" s="223">
        <f t="shared" ca="1" si="942"/>
        <v>-7.5823819661267444E-5</v>
      </c>
      <c r="CP465" s="223">
        <f t="shared" ca="1" si="943"/>
        <v>1.7826401384901015E-4</v>
      </c>
      <c r="CQ465" s="223">
        <f t="shared" ca="1" si="944"/>
        <v>-2.2061840130379934E-4</v>
      </c>
      <c r="CR465" s="223">
        <f t="shared" ca="1" si="945"/>
        <v>1.88610979348744E-4</v>
      </c>
      <c r="CS465" s="223">
        <f t="shared" ca="1" si="946"/>
        <v>-9.3030194446404652E-5</v>
      </c>
      <c r="CT465" s="223">
        <f t="shared" ca="1" si="947"/>
        <v>-3.3907419931174482E-5</v>
      </c>
      <c r="CU465" s="223">
        <f t="shared" ca="1" si="948"/>
        <v>1.4941617305511622E-4</v>
      </c>
      <c r="CV465" s="223">
        <f t="shared" ca="1" si="949"/>
        <v>-2.1456259503255639E-4</v>
      </c>
      <c r="CW465" s="223">
        <f t="shared" ca="1" si="950"/>
        <v>2.0738838235757998E-4</v>
      </c>
      <c r="CX465" s="223">
        <f t="shared" ca="1" si="951"/>
        <v>-1.3031168071726308E-4</v>
      </c>
      <c r="CY465" s="223">
        <f t="shared" ca="1" si="952"/>
        <v>9.3120229313734698E-6</v>
      </c>
      <c r="CZ465" s="223">
        <f t="shared" ca="1" si="953"/>
        <v>1.1482635252426534E-4</v>
      </c>
      <c r="DA465" s="223">
        <f t="shared" ca="1" si="954"/>
        <v>-2.0026126856230136E-4</v>
      </c>
      <c r="DB465" s="223">
        <f t="shared" ca="1" si="955"/>
        <v>2.1819596613716169E-4</v>
      </c>
      <c r="DC465" s="223">
        <f t="shared" ca="1" si="956"/>
        <v>-1.6258536217778505E-4</v>
      </c>
      <c r="DD465" s="223">
        <f t="shared" ca="1" si="957"/>
        <v>5.2173609974911296E-5</v>
      </c>
      <c r="DE465" s="223">
        <f t="shared" ca="1" si="958"/>
        <v>7.5823819661267051E-5</v>
      </c>
      <c r="DF465" s="223">
        <f t="shared" ca="1" si="959"/>
        <v>-1.782640138490136E-4</v>
      </c>
      <c r="DG465" s="223">
        <f t="shared" ca="1" si="960"/>
        <v>2.2061840130379906E-4</v>
      </c>
      <c r="DH465" s="223">
        <f t="shared" ca="1" si="961"/>
        <v>-1.8861097934874422E-4</v>
      </c>
      <c r="DI465" s="223">
        <f t="shared" ca="1" si="962"/>
        <v>9.3030194446405045E-5</v>
      </c>
      <c r="DJ465" s="223">
        <f t="shared" ca="1" si="963"/>
        <v>3.3907419931180255E-5</v>
      </c>
      <c r="DK465" s="223">
        <f t="shared" ca="1" si="964"/>
        <v>-1.4941617305511129E-4</v>
      </c>
      <c r="DL465" s="223">
        <f t="shared" ca="1" si="965"/>
        <v>2.1456259503255628E-4</v>
      </c>
      <c r="DM465" s="223">
        <f t="shared" ca="1" si="966"/>
        <v>-2.0738838235758011E-4</v>
      </c>
      <c r="DN465" s="223">
        <f t="shared" ca="1" si="967"/>
        <v>1.303116807172685E-4</v>
      </c>
      <c r="DO465" s="223">
        <f t="shared" ca="1" si="968"/>
        <v>-9.3120229313738763E-6</v>
      </c>
      <c r="DP465" s="223">
        <f t="shared" ca="1" si="969"/>
        <v>-1.1482635252426496E-4</v>
      </c>
      <c r="DQ465" s="223">
        <f t="shared" ca="1" si="970"/>
        <v>2.0026126856230382E-4</v>
      </c>
      <c r="DR465" s="223">
        <f t="shared" ca="1" si="971"/>
        <v>-2.181959661371627E-4</v>
      </c>
      <c r="DS465" s="223">
        <f t="shared" ca="1" si="972"/>
        <v>1.6258536217778958E-4</v>
      </c>
      <c r="DT465" s="223">
        <f t="shared" ca="1" si="973"/>
        <v>-5.2173609974905618E-5</v>
      </c>
      <c r="DU465" s="223">
        <f t="shared" ca="1" si="974"/>
        <v>-7.5823819661272526E-5</v>
      </c>
      <c r="DV465" s="223">
        <f t="shared" ca="1" si="975"/>
        <v>1.7826401384900964E-4</v>
      </c>
      <c r="DW465" s="223">
        <f t="shared" ca="1" si="976"/>
        <v>-2.2061840130379931E-4</v>
      </c>
      <c r="DX465" s="223">
        <f t="shared" ca="1" si="977"/>
        <v>1.8861097934874118E-4</v>
      </c>
      <c r="DY465" s="223">
        <f t="shared" ca="1" si="978"/>
        <v>-9.3030194446411116E-5</v>
      </c>
      <c r="DZ465" s="223">
        <f t="shared" ca="1" si="979"/>
        <v>-3.3907419931173628E-5</v>
      </c>
      <c r="EA465" s="223">
        <f t="shared" ca="1" si="980"/>
        <v>1.494161730551156E-4</v>
      </c>
      <c r="EB465" s="223">
        <f t="shared" ca="1" si="981"/>
        <v>-2.1456259503255769E-4</v>
      </c>
      <c r="EC465" s="223">
        <f t="shared" ca="1" si="982"/>
        <v>2.0738838235758242E-4</v>
      </c>
      <c r="ED465" s="223">
        <f t="shared" ca="1" si="983"/>
        <v>-1.3031168071726379E-4</v>
      </c>
      <c r="EE465" s="223">
        <f t="shared" ca="1" si="984"/>
        <v>9.3120229313680352E-6</v>
      </c>
      <c r="EF465" s="223">
        <f t="shared" ca="1" si="985"/>
        <v>1.1482635252425924E-4</v>
      </c>
      <c r="EG465" s="223">
        <f t="shared" ca="1" si="986"/>
        <v>-2.00261268562301E-4</v>
      </c>
      <c r="EH465" s="223">
        <f t="shared" ca="1" si="987"/>
        <v>2.1819596613716183E-4</v>
      </c>
      <c r="EI465" s="223">
        <f t="shared" ca="1" si="988"/>
        <v>-1.6258536217778562E-4</v>
      </c>
      <c r="EJ465" s="223">
        <f t="shared" ca="1" si="989"/>
        <v>5.2173609974912136E-5</v>
      </c>
      <c r="EK465" s="223">
        <f t="shared" ca="1" si="990"/>
        <v>7.5823819661266211E-5</v>
      </c>
      <c r="EL465" s="223">
        <f t="shared" ca="1" si="991"/>
        <v>-1.7826401384901308E-4</v>
      </c>
      <c r="EM465" s="223">
        <f t="shared" ca="1" si="992"/>
        <v>2.2061840130379901E-4</v>
      </c>
      <c r="EN465" s="223">
        <f t="shared" ca="1" si="993"/>
        <v>-1.8861097934874465E-4</v>
      </c>
      <c r="EO465" s="223">
        <f t="shared" ca="1" si="994"/>
        <v>9.3030194446405844E-5</v>
      </c>
      <c r="EP465" s="223">
        <f t="shared" ca="1" si="995"/>
        <v>3.3907419931179388E-5</v>
      </c>
      <c r="EQ465" s="223">
        <f t="shared" ca="1" si="996"/>
        <v>-1.4941617305511061E-4</v>
      </c>
      <c r="ER465" s="223">
        <f t="shared" ca="1" si="997"/>
        <v>2.1456259503255606E-4</v>
      </c>
      <c r="ES465" s="223">
        <f t="shared" ca="1" si="998"/>
        <v>-2.0738838235758041E-4</v>
      </c>
      <c r="ET465" s="223">
        <f t="shared" ca="1" si="999"/>
        <v>1.3031168071725907E-4</v>
      </c>
      <c r="EU465" s="223">
        <f t="shared" ca="1" si="1000"/>
        <v>-9.3120229313747573E-6</v>
      </c>
      <c r="EV465" s="223">
        <f t="shared" ca="1" si="1001"/>
        <v>-1.1482635252426426E-4</v>
      </c>
      <c r="EW465" s="223">
        <f t="shared" ca="1" si="1002"/>
        <v>2.0026126856230344E-4</v>
      </c>
      <c r="EX465" s="223">
        <f t="shared" ca="1" si="1003"/>
        <v>-2.1819596613716286E-4</v>
      </c>
      <c r="EY465" s="223">
        <f t="shared" ca="1" si="1004"/>
        <v>1.6258536217779018E-4</v>
      </c>
      <c r="EZ465" s="223">
        <f t="shared" ca="1" si="1005"/>
        <v>-5.2173609974906471E-5</v>
      </c>
      <c r="FA465" s="223">
        <f t="shared" ca="1" si="1006"/>
        <v>-7.5823819661271726E-5</v>
      </c>
      <c r="FB465" s="223">
        <f t="shared" ca="1" si="1007"/>
        <v>1.7826401384900912E-4</v>
      </c>
      <c r="FC465" s="223">
        <f t="shared" ca="1" si="1008"/>
        <v>-2.2061840130379928E-4</v>
      </c>
      <c r="FD465" s="223">
        <f t="shared" ca="1" si="1009"/>
        <v>1.8861097934874161E-4</v>
      </c>
      <c r="FE465" s="223">
        <f t="shared" ca="1" si="1010"/>
        <v>-9.3030194446411916E-5</v>
      </c>
      <c r="FF465" s="223">
        <f t="shared" ca="1" si="1011"/>
        <v>-3.390741993117276E-5</v>
      </c>
      <c r="FG465" s="223">
        <f t="shared" ca="1" si="1012"/>
        <v>1.4941617305511495E-4</v>
      </c>
      <c r="FH465" s="223">
        <f t="shared" ca="1" si="1013"/>
        <v>-2.1456259503255744E-4</v>
      </c>
      <c r="FI465" s="223">
        <f t="shared" ca="1" si="1014"/>
        <v>2.0738838235758274E-4</v>
      </c>
      <c r="FJ465" s="223">
        <f t="shared" ca="1" si="1015"/>
        <v>-1.3031168071726449E-4</v>
      </c>
      <c r="FK465" s="223">
        <f t="shared" ca="1" si="1016"/>
        <v>9.3120229313689297E-6</v>
      </c>
      <c r="FL465" s="223">
        <f t="shared" ca="1" si="1017"/>
        <v>1.1482635252425851E-4</v>
      </c>
      <c r="FM465" s="223">
        <f t="shared" ca="1" si="1018"/>
        <v>-2.0026126856230063E-4</v>
      </c>
      <c r="FN465" s="223">
        <f t="shared" ca="1" si="1019"/>
        <v>2.1819596613716194E-4</v>
      </c>
      <c r="FO465" s="223">
        <f t="shared" ca="1" si="1020"/>
        <v>-1.6258536217778622E-4</v>
      </c>
      <c r="FP465" s="223">
        <f t="shared" ca="1" si="1021"/>
        <v>5.2173609974912963E-5</v>
      </c>
      <c r="FQ465" s="223">
        <f t="shared" ca="1" si="1022"/>
        <v>7.5823819661265411E-5</v>
      </c>
      <c r="FR465" s="223">
        <f t="shared" ca="1" si="1023"/>
        <v>-1.7826401384901257E-4</v>
      </c>
      <c r="FS465" s="223">
        <f t="shared" ca="1" si="1024"/>
        <v>2.2061840130379901E-4</v>
      </c>
      <c r="FT465" s="223">
        <f t="shared" ca="1" si="1025"/>
        <v>-1.8861097934874514E-4</v>
      </c>
      <c r="FU465" s="223">
        <f t="shared" ca="1" si="1026"/>
        <v>9.3030194446406617E-5</v>
      </c>
      <c r="FV465" s="223">
        <f t="shared" ca="1" si="1027"/>
        <v>3.3907419931178534E-5</v>
      </c>
      <c r="FW465" s="223">
        <f t="shared" ca="1" si="1028"/>
        <v>-1.4941617305511002E-4</v>
      </c>
      <c r="FX465" s="223">
        <f t="shared" ca="1" si="1029"/>
        <v>2.1456259503255587E-4</v>
      </c>
      <c r="FY465" s="223">
        <f t="shared" ca="1" si="1030"/>
        <v>-2.0738838235758074E-4</v>
      </c>
      <c r="FZ465" s="223">
        <f t="shared" ca="1" si="1031"/>
        <v>1.3031168071726991E-4</v>
      </c>
      <c r="GA465" s="223">
        <f t="shared" ca="1" si="1032"/>
        <v>-9.3120229313756111E-6</v>
      </c>
      <c r="GB465" s="223">
        <f t="shared" ca="1" si="1033"/>
        <v>-1.1482635252426347E-4</v>
      </c>
      <c r="GC465" s="223">
        <f t="shared" ca="1" si="1034"/>
        <v>2.0026126856230309E-4</v>
      </c>
      <c r="GD465" s="223">
        <f t="shared" ca="1" si="1035"/>
        <v>-2.1819596613716297E-4</v>
      </c>
      <c r="GE465" s="223">
        <f t="shared" ca="1" si="1036"/>
        <v>1.6258536217779077E-4</v>
      </c>
      <c r="GF465" s="223">
        <f t="shared" ca="1" si="1037"/>
        <v>-5.2173609974907298E-5</v>
      </c>
      <c r="GG465" s="223">
        <f t="shared" ca="1" si="1038"/>
        <v>-7.5823819661270913E-5</v>
      </c>
      <c r="GH465" s="223">
        <f t="shared" ca="1" si="1039"/>
        <v>1.7826401384900861E-4</v>
      </c>
      <c r="GI465" s="223">
        <f t="shared" ca="1" si="1040"/>
        <v>-2.2061840130379923E-4</v>
      </c>
      <c r="GJ465" s="223">
        <f t="shared" ca="1" si="1041"/>
        <v>1.8861097934874208E-4</v>
      </c>
      <c r="GK465" s="223">
        <f t="shared" ca="1" si="1042"/>
        <v>-9.3030194446412715E-5</v>
      </c>
      <c r="GL465" s="223">
        <f t="shared" ca="1" si="1043"/>
        <v>-3.3907419931171907E-5</v>
      </c>
      <c r="GM465" s="223">
        <f t="shared" ca="1" si="1044"/>
        <v>1.4941617305511433E-4</v>
      </c>
      <c r="GN465" s="223">
        <f t="shared" ca="1" si="1045"/>
        <v>-2.1456259503255728E-4</v>
      </c>
      <c r="GO465" s="223">
        <f t="shared" ca="1" si="1046"/>
        <v>2.0738838235758301E-4</v>
      </c>
      <c r="GP465" s="223">
        <f t="shared" ca="1" si="1047"/>
        <v>-1.303116807172652E-4</v>
      </c>
      <c r="GQ465" s="223">
        <f t="shared" ca="1" si="1048"/>
        <v>9.3120229313697699E-6</v>
      </c>
      <c r="GR465" s="223">
        <f t="shared" ca="1" si="1049"/>
        <v>1.1482635252425775E-4</v>
      </c>
      <c r="GS465" s="223">
        <f t="shared" ca="1" si="1050"/>
        <v>-2.0026126856230025E-4</v>
      </c>
      <c r="GT465" s="223">
        <f t="shared" ca="1" si="1051"/>
        <v>2.181959661371621E-4</v>
      </c>
      <c r="GU465" s="223">
        <f t="shared" ca="1" si="1052"/>
        <v>-1.6258536217778676E-4</v>
      </c>
      <c r="GV465" s="223">
        <f t="shared" ca="1" si="1053"/>
        <v>5.217360997491383E-5</v>
      </c>
      <c r="GW465" s="223">
        <f t="shared" ca="1" si="1054"/>
        <v>7.5823819661264611E-5</v>
      </c>
      <c r="GX465" s="223">
        <f t="shared" ca="1" si="1055"/>
        <v>-1.7826401384901208E-4</v>
      </c>
      <c r="GY465" s="223">
        <f t="shared" ca="1" si="1056"/>
        <v>2.2061840130379896E-4</v>
      </c>
      <c r="GZ465" s="223">
        <f t="shared" ca="1" si="1057"/>
        <v>-1.8861097934873904E-4</v>
      </c>
      <c r="HA465" s="223">
        <f t="shared" ca="1" si="1058"/>
        <v>9.3030194446407403E-5</v>
      </c>
      <c r="HB465" s="223">
        <f t="shared" ca="1" si="1059"/>
        <v>3.3907419931165293E-5</v>
      </c>
      <c r="HC465" s="223">
        <f t="shared" ca="1" si="1060"/>
        <v>-1.4941617305511861E-4</v>
      </c>
      <c r="HD465" s="223">
        <f t="shared" ca="1" si="1061"/>
        <v>2.1456259503255568E-4</v>
      </c>
      <c r="HE465" s="223">
        <f t="shared" ca="1" si="1062"/>
        <v>-2.0738838235758535E-4</v>
      </c>
      <c r="HF465" s="223">
        <f t="shared" ca="1" si="1063"/>
        <v>1.3031168071726048E-4</v>
      </c>
      <c r="HG465" s="223">
        <f t="shared" ca="1" si="1064"/>
        <v>-9.3120229313764513E-6</v>
      </c>
      <c r="HH465" s="223">
        <f t="shared" ca="1" si="1065"/>
        <v>-1.1482635252425203E-4</v>
      </c>
      <c r="HI465" s="223">
        <f t="shared" ca="1" si="1066"/>
        <v>2.0026126856230271E-4</v>
      </c>
      <c r="HJ465" s="223">
        <f t="shared" ca="1" si="1067"/>
        <v>-2.1819596613716313E-4</v>
      </c>
      <c r="HK465" s="223">
        <f t="shared" ca="1" si="1068"/>
        <v>1.6258536217778283E-4</v>
      </c>
      <c r="HL465" s="223">
        <f t="shared" ca="1" si="1069"/>
        <v>-5.2173609974908138E-5</v>
      </c>
      <c r="HM465" s="223">
        <f t="shared" ca="1" si="1070"/>
        <v>-7.5823819661258309E-5</v>
      </c>
      <c r="HN465" s="223">
        <f t="shared" ca="1" si="1071"/>
        <v>1.7826401384901552E-4</v>
      </c>
      <c r="HO465" s="223">
        <f t="shared" ca="1" si="1072"/>
        <v>-2.206184013037992E-4</v>
      </c>
      <c r="HP465" s="223">
        <f t="shared" ca="1" si="1073"/>
        <v>1.8861097934874904E-4</v>
      </c>
      <c r="HQ465" s="223">
        <f t="shared" ca="1" si="1074"/>
        <v>-9.3030194446402104E-5</v>
      </c>
      <c r="HR465" s="223">
        <f t="shared" ca="1" si="1075"/>
        <v>-3.3907419931171066E-5</v>
      </c>
      <c r="HS465" s="223">
        <f t="shared" ca="1" si="1076"/>
        <v>1.4941617305510443E-4</v>
      </c>
      <c r="HT465" s="223">
        <f t="shared" ca="1" si="1077"/>
        <v>-2.1456259503255704E-4</v>
      </c>
      <c r="HU465" s="223">
        <f t="shared" ca="1" si="1078"/>
        <v>2.0738838235758334E-4</v>
      </c>
      <c r="HV465" s="223">
        <f t="shared" ca="1" si="1079"/>
        <v>-1.3031168071727601E-4</v>
      </c>
      <c r="HW465" s="223">
        <f t="shared" ca="1" si="1080"/>
        <v>9.3120229313706237E-6</v>
      </c>
      <c r="HX465" s="223">
        <f t="shared" ca="1" si="1081"/>
        <v>1.1482635252425702E-4</v>
      </c>
      <c r="HY465" s="223">
        <f t="shared" ca="1" si="1082"/>
        <v>-2.0026126856230518E-4</v>
      </c>
      <c r="HZ465" s="223">
        <f t="shared" ca="1" si="1083"/>
        <v>2.1819596613716221E-4</v>
      </c>
      <c r="IA465" s="223">
        <f t="shared" ca="1" si="1084"/>
        <v>-1.6258536217779589E-4</v>
      </c>
      <c r="IB465" s="223">
        <f t="shared" ca="1" si="1085"/>
        <v>5.217360997490246E-5</v>
      </c>
      <c r="IC465" s="223">
        <f t="shared" ca="1" si="1086"/>
        <v>7.5823819661263798E-5</v>
      </c>
      <c r="ID465" s="223">
        <f t="shared" ca="1" si="1087"/>
        <v>-1.7826401384900414E-4</v>
      </c>
      <c r="IE465" s="223">
        <f t="shared" ca="1" si="1088"/>
        <v>1.7143547053437728E-4</v>
      </c>
      <c r="IF465" s="223">
        <f t="shared" ca="1" si="1089"/>
        <v>-1.8861097934874601E-4</v>
      </c>
      <c r="IG465" s="223">
        <f t="shared" ca="1" si="1090"/>
        <v>9.3030194446419573E-5</v>
      </c>
      <c r="IH465" s="223">
        <f t="shared" ca="1" si="1091"/>
        <v>3.390741993117684E-5</v>
      </c>
      <c r="II465" s="223">
        <f t="shared" ca="1" si="1092"/>
        <v>-1.4941617305510874E-4</v>
      </c>
      <c r="IJ465" s="223">
        <f t="shared" ca="1" si="1093"/>
        <v>2.1456259503255845E-4</v>
      </c>
      <c r="IK465" s="223">
        <f t="shared" ca="1" si="1094"/>
        <v>-2.0738838235758133E-4</v>
      </c>
      <c r="IL465" s="223">
        <f t="shared" ca="1" si="1095"/>
        <v>1.3031168071727129E-4</v>
      </c>
      <c r="IM465" s="223">
        <f t="shared" ca="1" si="1096"/>
        <v>-9.3120229313647961E-6</v>
      </c>
      <c r="IN465" s="223">
        <f t="shared" ca="1" si="1097"/>
        <v>-1.1482635252426202E-4</v>
      </c>
      <c r="IO465" s="223">
        <f t="shared" ca="1" si="1098"/>
        <v>2.0026126856229707E-4</v>
      </c>
      <c r="IP465" s="223">
        <f t="shared" ca="1" si="1099"/>
        <v>-2.1819596613716132E-4</v>
      </c>
      <c r="IQ465" s="223">
        <f t="shared" ca="1" si="1100"/>
        <v>1.6258536217779191E-4</v>
      </c>
      <c r="IR465" s="223">
        <f t="shared" ca="1" si="1101"/>
        <v>-5.2173609974921176E-5</v>
      </c>
      <c r="IS465" s="223">
        <f t="shared" ca="1" si="1102"/>
        <v>-7.5823819661269287E-5</v>
      </c>
      <c r="IT465" s="223">
        <f t="shared" ca="1" si="1103"/>
        <v>1.7826401384900761E-4</v>
      </c>
      <c r="IU465" s="223">
        <f t="shared" ca="1" si="1104"/>
        <v>-2.2061840130379863E-4</v>
      </c>
      <c r="IV465" s="223">
        <f t="shared" ca="1" si="1105"/>
        <v>1.8861097934874297E-4</v>
      </c>
      <c r="IW465" s="223">
        <f t="shared" ca="1" si="1106"/>
        <v>-9.3030194446414274E-5</v>
      </c>
      <c r="IX465" s="223">
        <f t="shared" ca="1" si="1107"/>
        <v>-3.3907419931182613E-5</v>
      </c>
      <c r="IY465" s="223">
        <f t="shared" ca="1" si="1108"/>
        <v>1.4941617305511303E-4</v>
      </c>
      <c r="IZ465" s="223">
        <f t="shared" ca="1" si="1109"/>
        <v>-2.1456259503255389E-4</v>
      </c>
      <c r="JA465" s="223">
        <f t="shared" ca="1" si="1110"/>
        <v>2.073883823575793E-4</v>
      </c>
      <c r="JB465" s="223">
        <f t="shared" ca="1" si="1111"/>
        <v>-1.3031168071726658E-4</v>
      </c>
    </row>
    <row r="466" spans="2:262">
      <c r="B466" s="230">
        <v>105</v>
      </c>
      <c r="C466" s="229">
        <f t="shared" si="1112"/>
        <v>2.0507812500000014E-3</v>
      </c>
      <c r="D466" s="226">
        <f t="shared" ca="1" si="855"/>
        <v>49.874888910954489</v>
      </c>
      <c r="E466" s="225">
        <f ca="1">DG361</f>
        <v>-0.12511108904551088</v>
      </c>
      <c r="F466" s="224">
        <v>105</v>
      </c>
      <c r="G466" s="223">
        <f t="shared" ca="1" si="856"/>
        <v>-1.0475808744332568E-5</v>
      </c>
      <c r="H466" s="223">
        <f t="shared" ca="1" si="857"/>
        <v>6.1182021654583059E-5</v>
      </c>
      <c r="I466" s="223">
        <f t="shared" ca="1" si="858"/>
        <v>-9.2903889503785978E-5</v>
      </c>
      <c r="J466" s="223">
        <f t="shared" ca="1" si="859"/>
        <v>9.5798342891093821E-5</v>
      </c>
      <c r="K466" s="223">
        <f t="shared" ca="1" si="860"/>
        <v>-6.8967253569323151E-5</v>
      </c>
      <c r="L466" s="223">
        <f t="shared" ca="1" si="861"/>
        <v>2.0736117235952584E-5</v>
      </c>
      <c r="M466" s="223">
        <f t="shared" ca="1" si="862"/>
        <v>3.3929288416862286E-5</v>
      </c>
      <c r="N466" s="223">
        <f t="shared" ca="1" si="863"/>
        <v>-7.8066677806695828E-5</v>
      </c>
      <c r="O466" s="223">
        <f t="shared" ca="1" si="864"/>
        <v>9.7980533727512091E-5</v>
      </c>
      <c r="P466" s="223">
        <f t="shared" ca="1" si="865"/>
        <v>-8.7491728682819792E-5</v>
      </c>
      <c r="Q466" s="223">
        <f t="shared" ca="1" si="866"/>
        <v>4.9854864087568425E-5</v>
      </c>
      <c r="R466" s="223">
        <f t="shared" ca="1" si="867"/>
        <v>3.2516093439760539E-6</v>
      </c>
      <c r="S466" s="223">
        <f t="shared" ca="1" si="868"/>
        <v>-5.5349131581683586E-5</v>
      </c>
      <c r="T466" s="223">
        <f t="shared" ca="1" si="869"/>
        <v>9.0272212956544711E-5</v>
      </c>
      <c r="U466" s="223">
        <f t="shared" ca="1" si="870"/>
        <v>-9.7184470336951701E-5</v>
      </c>
      <c r="V466" s="223">
        <f t="shared" ca="1" si="871"/>
        <v>7.3941079545611487E-5</v>
      </c>
      <c r="W466" s="223">
        <f t="shared" ca="1" si="872"/>
        <v>-2.7754299008092482E-5</v>
      </c>
      <c r="X466" s="223">
        <f t="shared" ca="1" si="873"/>
        <v>-2.704444260962478E-5</v>
      </c>
      <c r="Y466" s="223">
        <f t="shared" ca="1" si="874"/>
        <v>7.345148652595769E-5</v>
      </c>
      <c r="Z466" s="223">
        <f t="shared" ca="1" si="875"/>
        <v>-9.7067057919067638E-5</v>
      </c>
      <c r="AA466" s="223">
        <f t="shared" ca="1" si="876"/>
        <v>9.0563413376490339E-5</v>
      </c>
      <c r="AB466" s="223">
        <f t="shared" ca="1" si="877"/>
        <v>-5.5958587425554097E-5</v>
      </c>
      <c r="AC466" s="223">
        <f t="shared" ca="1" si="878"/>
        <v>3.9902108091433291E-6</v>
      </c>
      <c r="AD466" s="223">
        <f t="shared" ca="1" si="879"/>
        <v>4.9216299769148778E-5</v>
      </c>
      <c r="AE466" s="223">
        <f t="shared" ca="1" si="880"/>
        <v>-8.7151343465871066E-5</v>
      </c>
      <c r="AF466" s="223">
        <f t="shared" ca="1" si="881"/>
        <v>9.804394671773655E-5</v>
      </c>
      <c r="AG466" s="223">
        <f t="shared" ca="1" si="882"/>
        <v>-7.851421240539312E-5</v>
      </c>
      <c r="AH466" s="223">
        <f t="shared" ca="1" si="883"/>
        <v>3.4622077829201845E-5</v>
      </c>
      <c r="AI466" s="223">
        <f t="shared" ca="1" si="884"/>
        <v>2.0013040624685046E-5</v>
      </c>
      <c r="AJ466" s="223">
        <f t="shared" ca="1" si="885"/>
        <v>-6.8438255275706658E-5</v>
      </c>
      <c r="AK466" s="223">
        <f t="shared" ca="1" si="886"/>
        <v>9.5627567313615692E-5</v>
      </c>
      <c r="AL466" s="223">
        <f t="shared" ca="1" si="887"/>
        <v>-9.3144327086422591E-5</v>
      </c>
      <c r="AM466" s="223">
        <f t="shared" ca="1" si="888"/>
        <v>6.1759066329882372E-5</v>
      </c>
      <c r="AN466" s="223">
        <f t="shared" ca="1" si="889"/>
        <v>-1.1210407664165991E-5</v>
      </c>
      <c r="AO466" s="223">
        <f t="shared" ca="1" si="890"/>
        <v>-4.2816760563935797E-5</v>
      </c>
      <c r="AP466" s="223">
        <f t="shared" ca="1" si="891"/>
        <v>8.3558193293934463E-5</v>
      </c>
      <c r="AQ466" s="223">
        <f t="shared" ca="1" si="892"/>
        <v>-9.837211445647369E-5</v>
      </c>
      <c r="AR466" s="223">
        <f t="shared" ca="1" si="893"/>
        <v>8.2661869945473718E-5</v>
      </c>
      <c r="AS466" s="223">
        <f t="shared" ca="1" si="894"/>
        <v>-4.1302236610808554E-5</v>
      </c>
      <c r="AT466" s="223">
        <f t="shared" ca="1" si="895"/>
        <v>-1.2873186238616505E-5</v>
      </c>
      <c r="AU466" s="223">
        <f t="shared" ca="1" si="896"/>
        <v>6.3054151190446877E-5</v>
      </c>
      <c r="AV466" s="223">
        <f t="shared" ca="1" si="897"/>
        <v>-9.3669862635468388E-5</v>
      </c>
      <c r="AW466" s="223">
        <f t="shared" ca="1" si="898"/>
        <v>9.5220483617604784E-5</v>
      </c>
      <c r="AX466" s="223">
        <f t="shared" ca="1" si="899"/>
        <v>-6.722486750280118E-5</v>
      </c>
      <c r="AY466" s="223">
        <f t="shared" ca="1" si="900"/>
        <v>1.8369854348756762E-5</v>
      </c>
      <c r="AZ466" s="223">
        <f t="shared" ca="1" si="901"/>
        <v>3.6185193623471186E-5</v>
      </c>
      <c r="BA466" s="223">
        <f t="shared" ca="1" si="902"/>
        <v>-7.9512234032837984E-5</v>
      </c>
      <c r="BB466" s="223">
        <f t="shared" ca="1" si="903"/>
        <v>9.8167195183753434E-5</v>
      </c>
      <c r="BC466" s="223">
        <f t="shared" ca="1" si="904"/>
        <v>-8.6361575650278037E-5</v>
      </c>
      <c r="BD466" s="223">
        <f t="shared" ca="1" si="905"/>
        <v>4.7758574993684806E-5</v>
      </c>
      <c r="BE466" s="223">
        <f t="shared" ca="1" si="906"/>
        <v>5.6635709409570993E-6</v>
      </c>
      <c r="BF466" s="223">
        <f t="shared" ca="1" si="907"/>
        <v>-5.7328351196709298E-5</v>
      </c>
      <c r="BG466" s="223">
        <f t="shared" ca="1" si="908"/>
        <v>9.1204552855897269E-5</v>
      </c>
      <c r="BH466" s="223">
        <f t="shared" ca="1" si="909"/>
        <v>-9.6780632097911127E-5</v>
      </c>
      <c r="BI466" s="223">
        <f t="shared" ca="1" si="910"/>
        <v>7.2326371294183738E-5</v>
      </c>
      <c r="BJ466" s="223">
        <f t="shared" ca="1" si="911"/>
        <v>-2.5429753201019333E-5</v>
      </c>
      <c r="BK466" s="223">
        <f t="shared" ca="1" si="912"/>
        <v>-2.9357535983581035E-5</v>
      </c>
      <c r="BL466" s="223">
        <f t="shared" ca="1" si="913"/>
        <v>7.503539108636936E-5</v>
      </c>
      <c r="BM466" s="223">
        <f t="shared" ca="1" si="914"/>
        <v>-9.7430299374869547E-5</v>
      </c>
      <c r="BN466" s="223">
        <f t="shared" ca="1" si="915"/>
        <v>8.959328049404041E-5</v>
      </c>
      <c r="BO466" s="223">
        <f t="shared" ca="1" si="916"/>
        <v>-5.3956105520744699E-5</v>
      </c>
      <c r="BP466" s="223">
        <f t="shared" ca="1" si="917"/>
        <v>1.5767357383407685E-6</v>
      </c>
      <c r="BQ466" s="223">
        <f t="shared" ca="1" si="918"/>
        <v>5.1291883900757052E-5</v>
      </c>
      <c r="BR466" s="223">
        <f t="shared" ca="1" si="919"/>
        <v>-8.8244997702198097E-5</v>
      </c>
      <c r="BS466" s="223">
        <f t="shared" ca="1" si="920"/>
        <v>9.7816317947551588E-5</v>
      </c>
      <c r="BT466" s="223">
        <f t="shared" ca="1" si="921"/>
        <v>-7.7035932212977734E-5</v>
      </c>
      <c r="BU466" s="223">
        <f t="shared" ca="1" si="922"/>
        <v>3.2351846017386479E-5</v>
      </c>
      <c r="BV466" s="223">
        <f t="shared" ca="1" si="923"/>
        <v>2.2370787312580694E-5</v>
      </c>
      <c r="BW466" s="223">
        <f t="shared" ca="1" si="924"/>
        <v>-7.0151924854339922E-5</v>
      </c>
      <c r="BX466" s="223">
        <f t="shared" ca="1" si="925"/>
        <v>9.6165420332056621E-5</v>
      </c>
      <c r="BY466" s="223">
        <f t="shared" ca="1" si="926"/>
        <v>-9.2339471588209589E-5</v>
      </c>
      <c r="BZ466" s="223">
        <f t="shared" ca="1" si="927"/>
        <v>5.9861243237089272E-5</v>
      </c>
      <c r="CA466" s="223">
        <f t="shared" ca="1" si="928"/>
        <v>-8.8084979500600385E-6</v>
      </c>
      <c r="CB466" s="223">
        <f t="shared" ca="1" si="929"/>
        <v>-4.4977461441883334E-5</v>
      </c>
      <c r="CC466" s="223">
        <f t="shared" ca="1" si="930"/>
        <v>8.4807235260172823E-5</v>
      </c>
      <c r="CD466" s="223">
        <f t="shared" ca="1" si="931"/>
        <v>-9.8321928695172098E-5</v>
      </c>
      <c r="CE466" s="223">
        <f t="shared" ca="1" si="932"/>
        <v>8.132802874051453E-5</v>
      </c>
      <c r="CF466" s="223">
        <f t="shared" ca="1" si="933"/>
        <v>-3.9098621377136679E-5</v>
      </c>
      <c r="CG466" s="223">
        <f t="shared" ca="1" si="934"/>
        <v>-1.5262809406869827E-5</v>
      </c>
      <c r="CH466" s="223">
        <f t="shared" ca="1" si="935"/>
        <v>6.4888299263378177E-5</v>
      </c>
      <c r="CI466" s="223">
        <f t="shared" ca="1" si="936"/>
        <v>-9.4379412544441004E-5</v>
      </c>
      <c r="CJ466" s="223">
        <f t="shared" ca="1" si="937"/>
        <v>9.458526708530765E-5</v>
      </c>
      <c r="CK466" s="223">
        <f t="shared" ca="1" si="938"/>
        <v>-6.5441987689794954E-5</v>
      </c>
      <c r="CL466" s="223">
        <f t="shared" ca="1" si="939"/>
        <v>1.5992526148193833E-5</v>
      </c>
      <c r="CM466" s="223">
        <f t="shared" ca="1" si="940"/>
        <v>3.841930222249349E-5</v>
      </c>
      <c r="CN466" s="223">
        <f t="shared" ca="1" si="941"/>
        <v>-8.0909895062353099E-5</v>
      </c>
      <c r="CO466" s="223">
        <f t="shared" ca="1" si="942"/>
        <v>9.8294724392323989E-5</v>
      </c>
      <c r="CP466" s="223">
        <f t="shared" ca="1" si="943"/>
        <v>-8.5179401633831504E-5</v>
      </c>
      <c r="CQ466" s="223">
        <f t="shared" ca="1" si="944"/>
        <v>4.5633517920034647E-5</v>
      </c>
      <c r="CR466" s="223">
        <f t="shared" ca="1" si="945"/>
        <v>8.0721210145761132E-6</v>
      </c>
      <c r="CS466" s="223">
        <f t="shared" ca="1" si="946"/>
        <v>-5.9273038356618093E-5</v>
      </c>
      <c r="CT466" s="223">
        <f t="shared" ca="1" si="947"/>
        <v>9.2081954542966806E-5</v>
      </c>
      <c r="CU466" s="223">
        <f t="shared" ca="1" si="948"/>
        <v>-9.6318496824955926E-5</v>
      </c>
      <c r="CV466" s="223">
        <f t="shared" ca="1" si="949"/>
        <v>7.0668096341146508E-5</v>
      </c>
      <c r="CW466" s="223">
        <f t="shared" ca="1" si="950"/>
        <v>-2.308988946149896E-5</v>
      </c>
      <c r="CX466" s="223">
        <f t="shared" ca="1" si="951"/>
        <v>-3.165294547560841E-5</v>
      </c>
      <c r="CY466" s="223">
        <f t="shared" ca="1" si="952"/>
        <v>7.6574097132943713E-5</v>
      </c>
      <c r="CZ466" s="223">
        <f t="shared" ca="1" si="953"/>
        <v>-9.7734852461481392E-5</v>
      </c>
      <c r="DA466" s="223">
        <f t="shared" ca="1" si="954"/>
        <v>8.8569179969529715E-5</v>
      </c>
      <c r="DB466" s="223">
        <f t="shared" ca="1" si="955"/>
        <v>-5.1921122475516551E-5</v>
      </c>
      <c r="DC466" s="223">
        <f t="shared" ca="1" si="956"/>
        <v>-8.3768909911471705E-7</v>
      </c>
      <c r="DD466" s="223">
        <f t="shared" ca="1" si="957"/>
        <v>5.3336571719432327E-5</v>
      </c>
      <c r="DE466" s="223">
        <f t="shared" ca="1" si="958"/>
        <v>-8.9285496451603537E-5</v>
      </c>
      <c r="DF466" s="223">
        <f t="shared" ca="1" si="959"/>
        <v>9.7529768285022401E-5</v>
      </c>
      <c r="DG466" s="223">
        <f t="shared" ca="1" si="960"/>
        <v>-7.5511248455554527E-5</v>
      </c>
      <c r="DH466" s="223">
        <f t="shared" ca="1" si="961"/>
        <v>3.0062126663241024E-5</v>
      </c>
      <c r="DI466" s="223">
        <f t="shared" ca="1" si="962"/>
        <v>2.4715058674699569E-5</v>
      </c>
      <c r="DJ466" s="223">
        <f t="shared" ca="1" si="963"/>
        <v>-7.1823337536592311E-5</v>
      </c>
      <c r="DK466" s="223">
        <f t="shared" ca="1" si="964"/>
        <v>9.6645346897146757E-5</v>
      </c>
      <c r="DL466" s="223">
        <f t="shared" ca="1" si="965"/>
        <v>-9.1478994245106093E-5</v>
      </c>
      <c r="DM466" s="223">
        <f t="shared" ca="1" si="966"/>
        <v>5.7927361969723966E-5</v>
      </c>
      <c r="DN466" s="223">
        <f t="shared" ca="1" si="967"/>
        <v>-6.4012823261571378E-6</v>
      </c>
      <c r="DO466" s="223">
        <f t="shared" ca="1" si="968"/>
        <v>-4.7111069578876369E-5</v>
      </c>
      <c r="DP466" s="223">
        <f t="shared" ca="1" si="969"/>
        <v>8.6005192519038608E-5</v>
      </c>
      <c r="DQ466" s="223">
        <f t="shared" ca="1" si="970"/>
        <v>-9.8212517480518127E-5</v>
      </c>
      <c r="DR466" s="223">
        <f t="shared" ca="1" si="971"/>
        <v>7.9945198572091327E-5</v>
      </c>
      <c r="DS466" s="223">
        <f t="shared" ca="1" si="972"/>
        <v>-3.6871454595936252E-5</v>
      </c>
      <c r="DT466" s="223">
        <f t="shared" ca="1" si="973"/>
        <v>-1.7643238829452417E-5</v>
      </c>
      <c r="DU466" s="223">
        <f t="shared" ca="1" si="974"/>
        <v>6.6683361051166163E-5</v>
      </c>
      <c r="DV466" s="223">
        <f t="shared" ca="1" si="975"/>
        <v>-9.5032111824370003E-5</v>
      </c>
      <c r="DW466" s="223">
        <f t="shared" ca="1" si="976"/>
        <v>9.389307592488963E-5</v>
      </c>
      <c r="DX466" s="223">
        <f t="shared" ca="1" si="977"/>
        <v>-6.3619688070438979E-5</v>
      </c>
      <c r="DY466" s="223">
        <f t="shared" ca="1" si="978"/>
        <v>1.3605564647879671E-5</v>
      </c>
      <c r="DZ466" s="223">
        <f t="shared" ca="1" si="979"/>
        <v>4.0630268470445916E-5</v>
      </c>
      <c r="EA466" s="223">
        <f t="shared" ca="1" si="980"/>
        <v>-8.225881899649772E-5</v>
      </c>
      <c r="EB466" s="223">
        <f t="shared" ca="1" si="981"/>
        <v>9.836304453439701E-5</v>
      </c>
      <c r="EC466" s="223">
        <f t="shared" ca="1" si="982"/>
        <v>-8.3945918730904433E-5</v>
      </c>
      <c r="ED466" s="223">
        <f t="shared" ca="1" si="983"/>
        <v>4.3480972921536633E-5</v>
      </c>
      <c r="EE466" s="223">
        <f t="shared" ca="1" si="984"/>
        <v>1.0475808744331999E-5</v>
      </c>
      <c r="EF466" s="223">
        <f t="shared" ca="1" si="985"/>
        <v>-6.1182021654582544E-5</v>
      </c>
      <c r="EG466" s="223">
        <f t="shared" ca="1" si="986"/>
        <v>9.2903889503785747E-5</v>
      </c>
      <c r="EH466" s="223">
        <f t="shared" ca="1" si="987"/>
        <v>-9.5798342891094011E-5</v>
      </c>
      <c r="EI466" s="223">
        <f t="shared" ca="1" si="988"/>
        <v>6.8967253569323747E-5</v>
      </c>
      <c r="EJ466" s="223">
        <f t="shared" ca="1" si="989"/>
        <v>-2.073611723595357E-5</v>
      </c>
      <c r="EK466" s="223">
        <f t="shared" ca="1" si="990"/>
        <v>-3.3929288416861174E-5</v>
      </c>
      <c r="EL466" s="223">
        <f t="shared" ca="1" si="991"/>
        <v>7.806667780669511E-5</v>
      </c>
      <c r="EM466" s="223">
        <f t="shared" ca="1" si="992"/>
        <v>-9.7980533727511982E-5</v>
      </c>
      <c r="EN466" s="223">
        <f t="shared" ca="1" si="993"/>
        <v>8.7491728682820335E-5</v>
      </c>
      <c r="EO466" s="223">
        <f t="shared" ca="1" si="994"/>
        <v>-4.9854864087569747E-5</v>
      </c>
      <c r="EP466" s="223">
        <f t="shared" ca="1" si="995"/>
        <v>-3.2516093439745292E-6</v>
      </c>
      <c r="EQ466" s="223">
        <f t="shared" ca="1" si="996"/>
        <v>5.5349131581682021E-5</v>
      </c>
      <c r="ER466" s="223">
        <f t="shared" ca="1" si="997"/>
        <v>-9.0272212956543979E-5</v>
      </c>
      <c r="ES466" s="223">
        <f t="shared" ca="1" si="998"/>
        <v>9.7184470336951999E-5</v>
      </c>
      <c r="ET466" s="223">
        <f t="shared" ca="1" si="999"/>
        <v>-7.3941079545612721E-5</v>
      </c>
      <c r="EU466" s="223">
        <f t="shared" ca="1" si="1000"/>
        <v>2.7754299008094281E-5</v>
      </c>
      <c r="EV466" s="223">
        <f t="shared" ca="1" si="1001"/>
        <v>2.7044442609622978E-5</v>
      </c>
      <c r="EW466" s="223">
        <f t="shared" ca="1" si="1002"/>
        <v>-7.3451486525956443E-5</v>
      </c>
      <c r="EX466" s="223">
        <f t="shared" ca="1" si="1003"/>
        <v>9.706705791906734E-5</v>
      </c>
      <c r="EY466" s="223">
        <f t="shared" ca="1" si="1004"/>
        <v>-9.0563413376491342E-5</v>
      </c>
      <c r="EZ466" s="223">
        <f t="shared" ca="1" si="1005"/>
        <v>5.5958587425556218E-5</v>
      </c>
      <c r="FA466" s="223">
        <f t="shared" ca="1" si="1006"/>
        <v>-3.990210809145904E-6</v>
      </c>
      <c r="FB466" s="223">
        <f t="shared" ca="1" si="1007"/>
        <v>-4.9216299769146542E-5</v>
      </c>
      <c r="FC466" s="223">
        <f t="shared" ca="1" si="1008"/>
        <v>8.7151343465869549E-5</v>
      </c>
      <c r="FD466" s="223">
        <f t="shared" ca="1" si="1009"/>
        <v>-9.8043946717736835E-5</v>
      </c>
      <c r="FE466" s="223">
        <f t="shared" ca="1" si="1010"/>
        <v>7.8514212405395099E-5</v>
      </c>
      <c r="FF466" s="223">
        <f t="shared" ca="1" si="1011"/>
        <v>-3.4622077829204922E-5</v>
      </c>
      <c r="FG466" s="223">
        <f t="shared" ca="1" si="1012"/>
        <v>-2.0013040624681848E-5</v>
      </c>
      <c r="FH466" s="223">
        <f t="shared" ca="1" si="1013"/>
        <v>6.84382552757043E-5</v>
      </c>
      <c r="FI466" s="223">
        <f t="shared" ca="1" si="1014"/>
        <v>-9.562756731361492E-5</v>
      </c>
      <c r="FJ466" s="223">
        <f t="shared" ca="1" si="1015"/>
        <v>9.3144327086423648E-5</v>
      </c>
      <c r="FK466" s="223">
        <f t="shared" ca="1" si="1016"/>
        <v>-6.1759066329880569E-5</v>
      </c>
      <c r="FL466" s="223">
        <f t="shared" ca="1" si="1017"/>
        <v>1.1210407664163697E-5</v>
      </c>
      <c r="FM466" s="223">
        <f t="shared" ca="1" si="1018"/>
        <v>4.2816760563937884E-5</v>
      </c>
      <c r="FN466" s="223">
        <f t="shared" ca="1" si="1019"/>
        <v>-8.3558193293935683E-5</v>
      </c>
      <c r="FO466" s="223">
        <f t="shared" ca="1" si="1020"/>
        <v>9.8372114456473663E-5</v>
      </c>
      <c r="FP466" s="223">
        <f t="shared" ca="1" si="1021"/>
        <v>-8.2661869945472457E-5</v>
      </c>
      <c r="FQ466" s="223">
        <f t="shared" ca="1" si="1022"/>
        <v>4.1302236610806454E-5</v>
      </c>
      <c r="FR466" s="223">
        <f t="shared" ca="1" si="1023"/>
        <v>1.2873186238618803E-5</v>
      </c>
      <c r="FS466" s="223">
        <f t="shared" ca="1" si="1024"/>
        <v>-6.3054151190447595E-5</v>
      </c>
      <c r="FT466" s="223">
        <f t="shared" ca="1" si="1025"/>
        <v>9.3669862635468673E-5</v>
      </c>
      <c r="FU466" s="223">
        <f t="shared" ca="1" si="1026"/>
        <v>-9.5220483617604567E-5</v>
      </c>
      <c r="FV466" s="223">
        <f t="shared" ca="1" si="1027"/>
        <v>6.7224867502800516E-5</v>
      </c>
      <c r="FW466" s="223">
        <f t="shared" ca="1" si="1028"/>
        <v>-1.8369854348755871E-5</v>
      </c>
      <c r="FX466" s="223">
        <f t="shared" ca="1" si="1029"/>
        <v>-3.6185193623472033E-5</v>
      </c>
      <c r="FY466" s="223">
        <f t="shared" ca="1" si="1030"/>
        <v>7.9512234032838526E-5</v>
      </c>
      <c r="FZ466" s="223">
        <f t="shared" ca="1" si="1031"/>
        <v>-9.8167195183753488E-5</v>
      </c>
      <c r="GA466" s="223">
        <f t="shared" ca="1" si="1032"/>
        <v>8.6361575650277604E-5</v>
      </c>
      <c r="GB466" s="223">
        <f t="shared" ca="1" si="1033"/>
        <v>-4.7758574993685219E-5</v>
      </c>
      <c r="GC466" s="223">
        <f t="shared" ca="1" si="1034"/>
        <v>-5.6635709409566182E-6</v>
      </c>
      <c r="GD466" s="223">
        <f t="shared" ca="1" si="1035"/>
        <v>5.7328351196708905E-5</v>
      </c>
      <c r="GE466" s="223">
        <f t="shared" ca="1" si="1036"/>
        <v>-9.1204552855897092E-5</v>
      </c>
      <c r="GF466" s="223">
        <f t="shared" ca="1" si="1037"/>
        <v>9.6780632097911209E-5</v>
      </c>
      <c r="GG466" s="223">
        <f t="shared" ca="1" si="1038"/>
        <v>-7.2326371294184063E-5</v>
      </c>
      <c r="GH466" s="223">
        <f t="shared" ca="1" si="1039"/>
        <v>2.5429753201019797E-5</v>
      </c>
      <c r="GI466" s="223">
        <f t="shared" ca="1" si="1040"/>
        <v>2.9357535983580574E-5</v>
      </c>
      <c r="GJ466" s="223">
        <f t="shared" ca="1" si="1041"/>
        <v>-7.5035391086369048E-5</v>
      </c>
      <c r="GK466" s="223">
        <f t="shared" ca="1" si="1042"/>
        <v>9.7430299374869479E-5</v>
      </c>
      <c r="GL466" s="223">
        <f t="shared" ca="1" si="1043"/>
        <v>-8.95932804940406E-5</v>
      </c>
      <c r="GM466" s="223">
        <f t="shared" ca="1" si="1044"/>
        <v>5.3956105520745092E-5</v>
      </c>
      <c r="GN466" s="223">
        <f t="shared" ca="1" si="1045"/>
        <v>-1.5767357383412496E-6</v>
      </c>
      <c r="GO466" s="223">
        <f t="shared" ca="1" si="1046"/>
        <v>-5.1291883900756638E-5</v>
      </c>
      <c r="GP466" s="223">
        <f t="shared" ca="1" si="1047"/>
        <v>8.824499770219788E-5</v>
      </c>
      <c r="GQ466" s="223">
        <f t="shared" ca="1" si="1048"/>
        <v>-9.7816317947551642E-5</v>
      </c>
      <c r="GR466" s="223">
        <f t="shared" ca="1" si="1049"/>
        <v>7.7035932212978045E-5</v>
      </c>
      <c r="GS466" s="223">
        <f t="shared" ca="1" si="1050"/>
        <v>-3.2351846017386933E-5</v>
      </c>
      <c r="GT466" s="223">
        <f t="shared" ca="1" si="1051"/>
        <v>-2.237078731258022E-5</v>
      </c>
      <c r="GU466" s="223">
        <f t="shared" ca="1" si="1052"/>
        <v>7.0151924854339583E-5</v>
      </c>
      <c r="GV466" s="223">
        <f t="shared" ca="1" si="1053"/>
        <v>-9.6165420332056513E-5</v>
      </c>
      <c r="GW466" s="223">
        <f t="shared" ca="1" si="1054"/>
        <v>9.2339471588207813E-5</v>
      </c>
      <c r="GX466" s="223">
        <f t="shared" ca="1" si="1055"/>
        <v>-5.986124323708522E-5</v>
      </c>
      <c r="GY466" s="223">
        <f t="shared" ca="1" si="1056"/>
        <v>8.8084979500549496E-6</v>
      </c>
      <c r="GZ466" s="223">
        <f t="shared" ca="1" si="1057"/>
        <v>4.4977461441887887E-5</v>
      </c>
      <c r="HA466" s="223">
        <f t="shared" ca="1" si="1058"/>
        <v>-8.4807235260175412E-5</v>
      </c>
      <c r="HB466" s="223">
        <f t="shared" ca="1" si="1059"/>
        <v>9.8321928695171935E-5</v>
      </c>
      <c r="HC466" s="223">
        <f t="shared" ca="1" si="1060"/>
        <v>-8.1328028740511657E-5</v>
      </c>
      <c r="HD466" s="223">
        <f t="shared" ca="1" si="1061"/>
        <v>3.9098621377131983E-5</v>
      </c>
      <c r="HE466" s="223">
        <f t="shared" ca="1" si="1062"/>
        <v>1.5262809406874882E-5</v>
      </c>
      <c r="HF466" s="223">
        <f t="shared" ca="1" si="1063"/>
        <v>-6.4888299263382026E-5</v>
      </c>
      <c r="HG466" s="223">
        <f t="shared" ca="1" si="1064"/>
        <v>9.4379412544441654E-5</v>
      </c>
      <c r="HH466" s="223">
        <f t="shared" ca="1" si="1065"/>
        <v>-9.4585267085307013E-5</v>
      </c>
      <c r="HI466" s="223">
        <f t="shared" ca="1" si="1066"/>
        <v>6.5441987689793233E-5</v>
      </c>
      <c r="HJ466" s="223">
        <f t="shared" ca="1" si="1067"/>
        <v>-1.5992526148191546E-5</v>
      </c>
      <c r="HK466" s="223">
        <f t="shared" ca="1" si="1068"/>
        <v>-3.8419302222495618E-5</v>
      </c>
      <c r="HL466" s="223">
        <f t="shared" ca="1" si="1069"/>
        <v>8.0909895062354428E-5</v>
      </c>
      <c r="HM466" s="223">
        <f t="shared" ca="1" si="1070"/>
        <v>-9.829472439232407E-5</v>
      </c>
      <c r="HN466" s="223">
        <f t="shared" ca="1" si="1071"/>
        <v>8.5179401633830339E-5</v>
      </c>
      <c r="HO466" s="223">
        <f t="shared" ca="1" si="1072"/>
        <v>-4.5633517920032607E-5</v>
      </c>
      <c r="HP466" s="223">
        <f t="shared" ca="1" si="1073"/>
        <v>-8.0721210145784239E-6</v>
      </c>
      <c r="HQ466" s="223">
        <f t="shared" ca="1" si="1074"/>
        <v>5.927303835661993E-5</v>
      </c>
      <c r="HR466" s="223">
        <f t="shared" ca="1" si="1075"/>
        <v>-9.2081954542967619E-5</v>
      </c>
      <c r="HS466" s="223">
        <f t="shared" ca="1" si="1076"/>
        <v>9.6318496824955466E-5</v>
      </c>
      <c r="HT466" s="223">
        <f t="shared" ca="1" si="1077"/>
        <v>-7.0668096341144909E-5</v>
      </c>
      <c r="HU466" s="223">
        <f t="shared" ca="1" si="1078"/>
        <v>2.3089889461496717E-5</v>
      </c>
      <c r="HV466" s="223">
        <f t="shared" ca="1" si="1079"/>
        <v>3.1652945475610612E-5</v>
      </c>
      <c r="HW466" s="223">
        <f t="shared" ca="1" si="1080"/>
        <v>-7.6574097132945163E-5</v>
      </c>
      <c r="HX466" s="223">
        <f t="shared" ca="1" si="1081"/>
        <v>9.7734852461481649E-5</v>
      </c>
      <c r="HY466" s="223">
        <f t="shared" ca="1" si="1082"/>
        <v>-8.8569179969528699E-5</v>
      </c>
      <c r="HZ466" s="223">
        <f t="shared" ca="1" si="1083"/>
        <v>5.1921122475516965E-5</v>
      </c>
      <c r="IA466" s="223">
        <f t="shared" ca="1" si="1084"/>
        <v>8.3768909911424271E-7</v>
      </c>
      <c r="IB466" s="223">
        <f t="shared" ca="1" si="1085"/>
        <v>-5.3336571719431921E-5</v>
      </c>
      <c r="IC466" s="223">
        <f t="shared" ca="1" si="1086"/>
        <v>8.9285496451603334E-5</v>
      </c>
      <c r="ID466" s="223">
        <f t="shared" ca="1" si="1087"/>
        <v>-9.7529768285022468E-5</v>
      </c>
      <c r="IE466" s="223">
        <f t="shared" ca="1" si="1088"/>
        <v>2.0416141198156105E-5</v>
      </c>
      <c r="IF466" s="223">
        <f t="shared" ca="1" si="1089"/>
        <v>-3.0062126663241481E-5</v>
      </c>
      <c r="IG466" s="223">
        <f t="shared" ca="1" si="1090"/>
        <v>-2.4715058674699102E-5</v>
      </c>
      <c r="IH466" s="223">
        <f t="shared" ca="1" si="1091"/>
        <v>7.1823337536591986E-5</v>
      </c>
      <c r="II466" s="223">
        <f t="shared" ca="1" si="1092"/>
        <v>-9.6645346897146663E-5</v>
      </c>
      <c r="IJ466" s="223">
        <f t="shared" ca="1" si="1093"/>
        <v>9.1478994245106269E-5</v>
      </c>
      <c r="IK466" s="223">
        <f t="shared" ca="1" si="1094"/>
        <v>-5.7927361969724352E-5</v>
      </c>
      <c r="IL466" s="223">
        <f t="shared" ca="1" si="1095"/>
        <v>6.4012823261576257E-6</v>
      </c>
      <c r="IM466" s="223">
        <f t="shared" ca="1" si="1096"/>
        <v>4.7111069578875942E-5</v>
      </c>
      <c r="IN466" s="223">
        <f t="shared" ca="1" si="1097"/>
        <v>-8.6005192519038377E-5</v>
      </c>
      <c r="IO466" s="223">
        <f t="shared" ca="1" si="1098"/>
        <v>9.8212517480518168E-5</v>
      </c>
      <c r="IP466" s="223">
        <f t="shared" ca="1" si="1099"/>
        <v>-7.9945198572091598E-5</v>
      </c>
      <c r="IQ466" s="223">
        <f t="shared" ca="1" si="1100"/>
        <v>3.68714545959367E-5</v>
      </c>
      <c r="IR466" s="223">
        <f t="shared" ca="1" si="1101"/>
        <v>1.7643238829451936E-5</v>
      </c>
      <c r="IS466" s="223">
        <f t="shared" ca="1" si="1102"/>
        <v>-6.6683361051165797E-5</v>
      </c>
      <c r="IT466" s="223">
        <f t="shared" ca="1" si="1103"/>
        <v>9.5032111824369881E-5</v>
      </c>
      <c r="IU466" s="223">
        <f t="shared" ca="1" si="1104"/>
        <v>-9.3893075924889779E-5</v>
      </c>
      <c r="IV466" s="223">
        <f t="shared" ca="1" si="1105"/>
        <v>6.3619688070439332E-5</v>
      </c>
      <c r="IW466" s="223">
        <f t="shared" ca="1" si="1106"/>
        <v>-1.3605564647880152E-5</v>
      </c>
      <c r="IX466" s="223">
        <f t="shared" ca="1" si="1107"/>
        <v>-4.0630268470445482E-5</v>
      </c>
      <c r="IY466" s="223">
        <f t="shared" ca="1" si="1108"/>
        <v>8.2258818996497449E-5</v>
      </c>
      <c r="IZ466" s="223">
        <f t="shared" ca="1" si="1109"/>
        <v>-9.8363044534396997E-5</v>
      </c>
      <c r="JA466" s="223">
        <f t="shared" ca="1" si="1110"/>
        <v>8.3945918730904677E-5</v>
      </c>
      <c r="JB466" s="223">
        <f t="shared" ca="1" si="1111"/>
        <v>-4.3480972921537067E-5</v>
      </c>
    </row>
    <row r="467" spans="2:262">
      <c r="B467" s="230">
        <v>106</v>
      </c>
      <c r="C467" s="229">
        <f t="shared" si="1112"/>
        <v>2.0703125000000014E-3</v>
      </c>
      <c r="D467" s="226">
        <f t="shared" ca="1" si="855"/>
        <v>49.87590300904391</v>
      </c>
      <c r="E467" s="225">
        <f ca="1">DH361</f>
        <v>-0.12409699095608784</v>
      </c>
      <c r="F467" s="224">
        <v>106</v>
      </c>
      <c r="G467" s="223">
        <f t="shared" ca="1" si="856"/>
        <v>1.3849219155100611E-5</v>
      </c>
      <c r="H467" s="223">
        <f t="shared" ca="1" si="857"/>
        <v>6.4618937318039832E-5</v>
      </c>
      <c r="I467" s="223">
        <f t="shared" ca="1" si="858"/>
        <v>-1.2470024172609465E-4</v>
      </c>
      <c r="J467" s="223">
        <f t="shared" ca="1" si="859"/>
        <v>1.4929899268680233E-4</v>
      </c>
      <c r="K467" s="223">
        <f t="shared" ca="1" si="860"/>
        <v>-1.3141579321728882E-4</v>
      </c>
      <c r="L467" s="223">
        <f t="shared" ca="1" si="861"/>
        <v>7.6139178609894328E-5</v>
      </c>
      <c r="M467" s="223">
        <f t="shared" ca="1" si="862"/>
        <v>8.0228954603459273E-7</v>
      </c>
      <c r="N467" s="223">
        <f t="shared" ca="1" si="863"/>
        <v>-7.7515472004170347E-5</v>
      </c>
      <c r="O467" s="223">
        <f t="shared" ca="1" si="864"/>
        <v>1.3217218656526945E-4</v>
      </c>
      <c r="P467" s="223">
        <f t="shared" ca="1" si="865"/>
        <v>-1.4922025972248008E-4</v>
      </c>
      <c r="Q467" s="223">
        <f t="shared" ca="1" si="866"/>
        <v>1.2380878534601537E-4</v>
      </c>
      <c r="R467" s="223">
        <f t="shared" ca="1" si="867"/>
        <v>-6.3168414998839549E-5</v>
      </c>
      <c r="S467" s="223">
        <f t="shared" ca="1" si="868"/>
        <v>-1.5446071760264873E-5</v>
      </c>
      <c r="T467" s="223">
        <f t="shared" ca="1" si="869"/>
        <v>8.9665490320633355E-5</v>
      </c>
      <c r="U467" s="223">
        <f t="shared" ca="1" si="870"/>
        <v>-1.3837124099515418E-4</v>
      </c>
      <c r="V467" s="223">
        <f t="shared" ca="1" si="871"/>
        <v>1.4770445408493883E-4</v>
      </c>
      <c r="W467" s="223">
        <f t="shared" ca="1" si="872"/>
        <v>-1.150094311910935E-4</v>
      </c>
      <c r="X467" s="223">
        <f t="shared" ca="1" si="873"/>
        <v>4.9589305019977736E-5</v>
      </c>
      <c r="Y467" s="223">
        <f t="shared" ca="1" si="874"/>
        <v>2.9941099859763664E-5</v>
      </c>
      <c r="Z467" s="223">
        <f t="shared" ca="1" si="875"/>
        <v>-1.0095198094916569E-4</v>
      </c>
      <c r="AA467" s="223">
        <f t="shared" ca="1" si="876"/>
        <v>1.4323770473284036E-4</v>
      </c>
      <c r="AB467" s="223">
        <f t="shared" ca="1" si="877"/>
        <v>-1.4476617381109166E-4</v>
      </c>
      <c r="AC467" s="223">
        <f t="shared" ca="1" si="878"/>
        <v>1.0510247334325002E-4</v>
      </c>
      <c r="AD467" s="223">
        <f t="shared" ca="1" si="879"/>
        <v>-3.553262292550193E-5</v>
      </c>
      <c r="AE467" s="223">
        <f t="shared" ca="1" si="880"/>
        <v>-4.4147778800140747E-5</v>
      </c>
      <c r="AF467" s="223">
        <f t="shared" ca="1" si="881"/>
        <v>1.112662488151905E-4</v>
      </c>
      <c r="AG467" s="223">
        <f t="shared" ca="1" si="882"/>
        <v>-1.4672471107225559E-4</v>
      </c>
      <c r="AH467" s="223">
        <f t="shared" ca="1" si="883"/>
        <v>1.4043371614620324E-4</v>
      </c>
      <c r="AI467" s="223">
        <f t="shared" ca="1" si="884"/>
        <v>-9.4183321222256262E-5</v>
      </c>
      <c r="AJ467" s="223">
        <f t="shared" ca="1" si="885"/>
        <v>2.1133742248144982E-5</v>
      </c>
      <c r="AK467" s="223">
        <f t="shared" ca="1" si="886"/>
        <v>5.7929290497043725E-5</v>
      </c>
      <c r="AL467" s="223">
        <f t="shared" ca="1" si="887"/>
        <v>-1.2050896188080773E-4</v>
      </c>
      <c r="AM467" s="223">
        <f t="shared" ca="1" si="888"/>
        <v>1.487986782361587E-4</v>
      </c>
      <c r="AN467" s="223">
        <f t="shared" ca="1" si="889"/>
        <v>-1.3474880502594905E-4</v>
      </c>
      <c r="AO467" s="223">
        <f t="shared" ca="1" si="890"/>
        <v>8.235713223204996E-5</v>
      </c>
      <c r="AP467" s="223">
        <f t="shared" ca="1" si="891"/>
        <v>-6.5313320800617817E-6</v>
      </c>
      <c r="AQ467" s="223">
        <f t="shared" ca="1" si="892"/>
        <v>-7.115291145908678E-5</v>
      </c>
      <c r="AR467" s="223">
        <f t="shared" ca="1" si="893"/>
        <v>1.2859110776661299E-4</v>
      </c>
      <c r="AS467" s="223">
        <f t="shared" ca="1" si="894"/>
        <v>-1.4943963278701611E-4</v>
      </c>
      <c r="AT467" s="223">
        <f t="shared" ca="1" si="895"/>
        <v>1.2776618925210435E-4</v>
      </c>
      <c r="AU467" s="223">
        <f t="shared" ca="1" si="896"/>
        <v>-6.9737799037462728E-5</v>
      </c>
      <c r="AV467" s="223">
        <f t="shared" ca="1" si="897"/>
        <v>-8.1339783863416953E-6</v>
      </c>
      <c r="AW467" s="223">
        <f t="shared" ca="1" si="898"/>
        <v>8.369129098764275E-5</v>
      </c>
      <c r="AX467" s="223">
        <f t="shared" ca="1" si="899"/>
        <v>-1.3543485098957471E-4</v>
      </c>
      <c r="AY467" s="223">
        <f t="shared" ca="1" si="900"/>
        <v>1.4864140198212153E-4</v>
      </c>
      <c r="AZ467" s="223">
        <f t="shared" ca="1" si="901"/>
        <v>-1.1955311523165812E-4</v>
      </c>
      <c r="BA467" s="223">
        <f t="shared" ca="1" si="902"/>
        <v>5.6446852715584058E-5</v>
      </c>
      <c r="BB467" s="223">
        <f t="shared" ca="1" si="903"/>
        <v>2.2720954194401917E-5</v>
      </c>
      <c r="BC467" s="223">
        <f t="shared" ca="1" si="904"/>
        <v>-9.5423677633672547E-5</v>
      </c>
      <c r="BD467" s="223">
        <f t="shared" ca="1" si="905"/>
        <v>1.4097428256128644E-4</v>
      </c>
      <c r="BE467" s="223">
        <f t="shared" ca="1" si="906"/>
        <v>-1.4641167322048315E-4</v>
      </c>
      <c r="BF467" s="223">
        <f t="shared" ca="1" si="907"/>
        <v>1.1018867935715297E-4</v>
      </c>
      <c r="BG467" s="223">
        <f t="shared" ca="1" si="908"/>
        <v>-4.2612292345067755E-5</v>
      </c>
      <c r="BH467" s="223">
        <f t="shared" ca="1" si="909"/>
        <v>-3.7089114793033027E-5</v>
      </c>
      <c r="BI467" s="223">
        <f t="shared" ca="1" si="910"/>
        <v>1.0623708210020187E-4</v>
      </c>
      <c r="BJ467" s="223">
        <f t="shared" ca="1" si="911"/>
        <v>-1.4515605472755177E-4</v>
      </c>
      <c r="BK467" s="223">
        <f t="shared" ca="1" si="912"/>
        <v>1.4277192000896938E-4</v>
      </c>
      <c r="BL467" s="223">
        <f t="shared" ca="1" si="913"/>
        <v>-9.9763066265176452E-5</v>
      </c>
      <c r="BM467" s="223">
        <f t="shared" ca="1" si="914"/>
        <v>2.8367352305017944E-5</v>
      </c>
      <c r="BN467" s="223">
        <f t="shared" ca="1" si="915"/>
        <v>5.1100086941234657E-5</v>
      </c>
      <c r="BO467" s="223">
        <f t="shared" ca="1" si="916"/>
        <v>-1.1602736539101121E-4</v>
      </c>
      <c r="BP467" s="223">
        <f t="shared" ca="1" si="917"/>
        <v>1.4793989473641951E-4</v>
      </c>
      <c r="BQ467" s="223">
        <f t="shared" ca="1" si="918"/>
        <v>-1.3775719516070014E-4</v>
      </c>
      <c r="BR467" s="223">
        <f t="shared" ca="1" si="919"/>
        <v>8.8376680309026651E-5</v>
      </c>
      <c r="BS467" s="223">
        <f t="shared" ca="1" si="920"/>
        <v>-1.3849219155098578E-5</v>
      </c>
      <c r="BT467" s="223">
        <f t="shared" ca="1" si="921"/>
        <v>-6.4618937318039276E-5</v>
      </c>
      <c r="BU467" s="223">
        <f t="shared" ca="1" si="922"/>
        <v>1.2470024172609516E-4</v>
      </c>
      <c r="BV467" s="223">
        <f t="shared" ca="1" si="923"/>
        <v>-1.4929899268680225E-4</v>
      </c>
      <c r="BW467" s="223">
        <f t="shared" ca="1" si="924"/>
        <v>1.3141579321728888E-4</v>
      </c>
      <c r="BX467" s="223">
        <f t="shared" ca="1" si="925"/>
        <v>-7.6139178609893054E-5</v>
      </c>
      <c r="BY467" s="223">
        <f t="shared" ca="1" si="926"/>
        <v>-8.0228954603344077E-7</v>
      </c>
      <c r="BZ467" s="223">
        <f t="shared" ca="1" si="927"/>
        <v>7.7515472004170726E-5</v>
      </c>
      <c r="CA467" s="223">
        <f t="shared" ca="1" si="928"/>
        <v>-1.3217218656527043E-4</v>
      </c>
      <c r="CB467" s="223">
        <f t="shared" ca="1" si="929"/>
        <v>1.4922025972248011E-4</v>
      </c>
      <c r="CC467" s="223">
        <f t="shared" ca="1" si="930"/>
        <v>-1.2380878534601483E-4</v>
      </c>
      <c r="CD467" s="223">
        <f t="shared" ca="1" si="931"/>
        <v>6.3168414998837231E-5</v>
      </c>
      <c r="CE467" s="223">
        <f t="shared" ca="1" si="932"/>
        <v>1.544607176026532E-5</v>
      </c>
      <c r="CF467" s="223">
        <f t="shared" ca="1" si="933"/>
        <v>-8.9665490320634547E-5</v>
      </c>
      <c r="CG467" s="223">
        <f t="shared" ca="1" si="934"/>
        <v>1.3837124099515355E-4</v>
      </c>
      <c r="CH467" s="223">
        <f t="shared" ca="1" si="935"/>
        <v>-1.4770445408493873E-4</v>
      </c>
      <c r="CI467" s="223">
        <f t="shared" ca="1" si="936"/>
        <v>1.1500943119109187E-4</v>
      </c>
      <c r="CJ467" s="223">
        <f t="shared" ca="1" si="937"/>
        <v>-4.9589305019978326E-5</v>
      </c>
      <c r="CK467" s="223">
        <f t="shared" ca="1" si="938"/>
        <v>-2.9941099859764091E-5</v>
      </c>
      <c r="CL467" s="223">
        <f t="shared" ca="1" si="939"/>
        <v>1.0095198094916444E-4</v>
      </c>
      <c r="CM467" s="223">
        <f t="shared" ca="1" si="940"/>
        <v>-1.432377047328405E-4</v>
      </c>
      <c r="CN467" s="223">
        <f t="shared" ca="1" si="941"/>
        <v>1.4476617381109131E-4</v>
      </c>
      <c r="CO467" s="223">
        <f t="shared" ca="1" si="942"/>
        <v>-1.0510247334325122E-4</v>
      </c>
      <c r="CP467" s="223">
        <f t="shared" ca="1" si="943"/>
        <v>3.553262292550151E-5</v>
      </c>
      <c r="CQ467" s="223">
        <f t="shared" ca="1" si="944"/>
        <v>4.4147778800143193E-5</v>
      </c>
      <c r="CR467" s="223">
        <f t="shared" ca="1" si="945"/>
        <v>-1.112662488151908E-4</v>
      </c>
      <c r="CS467" s="223">
        <f t="shared" ca="1" si="946"/>
        <v>1.4672471107225567E-4</v>
      </c>
      <c r="CT467" s="223">
        <f t="shared" ca="1" si="947"/>
        <v>-1.4043371614620237E-4</v>
      </c>
      <c r="CU467" s="223">
        <f t="shared" ca="1" si="948"/>
        <v>9.4183321222255923E-5</v>
      </c>
      <c r="CV467" s="223">
        <f t="shared" ca="1" si="949"/>
        <v>-2.1133742248144528E-5</v>
      </c>
      <c r="CW467" s="223">
        <f t="shared" ca="1" si="950"/>
        <v>-5.7929290497042153E-5</v>
      </c>
      <c r="CX467" s="223">
        <f t="shared" ca="1" si="951"/>
        <v>1.2050896188080799E-4</v>
      </c>
      <c r="CY467" s="223">
        <f t="shared" ca="1" si="952"/>
        <v>-1.4879867823615892E-4</v>
      </c>
      <c r="CZ467" s="223">
        <f t="shared" ca="1" si="953"/>
        <v>1.3474880502594889E-4</v>
      </c>
      <c r="DA467" s="223">
        <f t="shared" ca="1" si="954"/>
        <v>-8.2357132232049594E-5</v>
      </c>
      <c r="DB467" s="223">
        <f t="shared" ca="1" si="955"/>
        <v>6.5313320800634758E-6</v>
      </c>
      <c r="DC467" s="223">
        <f t="shared" ca="1" si="956"/>
        <v>7.11529114590909E-5</v>
      </c>
      <c r="DD467" s="223">
        <f t="shared" ca="1" si="957"/>
        <v>-1.2859110776661321E-4</v>
      </c>
      <c r="DE467" s="223">
        <f t="shared" ca="1" si="958"/>
        <v>1.4943963278701611E-4</v>
      </c>
      <c r="DF467" s="223">
        <f t="shared" ca="1" si="959"/>
        <v>-1.2776618925210636E-4</v>
      </c>
      <c r="DG467" s="223">
        <f t="shared" ca="1" si="960"/>
        <v>6.9737799037460465E-5</v>
      </c>
      <c r="DH467" s="223">
        <f t="shared" ca="1" si="961"/>
        <v>8.133978386342129E-6</v>
      </c>
      <c r="DI467" s="223">
        <f t="shared" ca="1" si="962"/>
        <v>-8.3691290987639592E-5</v>
      </c>
      <c r="DJ467" s="223">
        <f t="shared" ca="1" si="963"/>
        <v>1.354348509895758E-4</v>
      </c>
      <c r="DK467" s="223">
        <f t="shared" ca="1" si="964"/>
        <v>-1.4864140198212147E-4</v>
      </c>
      <c r="DL467" s="223">
        <f t="shared" ca="1" si="965"/>
        <v>1.1955311523166039E-4</v>
      </c>
      <c r="DM467" s="223">
        <f t="shared" ca="1" si="966"/>
        <v>-5.6446852715581672E-5</v>
      </c>
      <c r="DN467" s="223">
        <f t="shared" ca="1" si="967"/>
        <v>-2.2720954194402338E-5</v>
      </c>
      <c r="DO467" s="223">
        <f t="shared" ca="1" si="968"/>
        <v>9.542367763367126E-5</v>
      </c>
      <c r="DP467" s="223">
        <f t="shared" ca="1" si="969"/>
        <v>-1.4097428256128799E-4</v>
      </c>
      <c r="DQ467" s="223">
        <f t="shared" ca="1" si="970"/>
        <v>1.464116732204831E-4</v>
      </c>
      <c r="DR467" s="223">
        <f t="shared" ca="1" si="971"/>
        <v>-1.1018867935715268E-4</v>
      </c>
      <c r="DS467" s="223">
        <f t="shared" ca="1" si="972"/>
        <v>4.2612292345063276E-5</v>
      </c>
      <c r="DT467" s="223">
        <f t="shared" ca="1" si="973"/>
        <v>3.7089114793033454E-5</v>
      </c>
      <c r="DU467" s="223">
        <f t="shared" ca="1" si="974"/>
        <v>-1.0623708210020217E-4</v>
      </c>
      <c r="DV467" s="223">
        <f t="shared" ca="1" si="975"/>
        <v>1.4515605472755291E-4</v>
      </c>
      <c r="DW467" s="223">
        <f t="shared" ca="1" si="976"/>
        <v>-1.4277192000896921E-4</v>
      </c>
      <c r="DX467" s="223">
        <f t="shared" ca="1" si="977"/>
        <v>9.9763066265176126E-5</v>
      </c>
      <c r="DY467" s="223">
        <f t="shared" ca="1" si="978"/>
        <v>-2.8367352305021685E-5</v>
      </c>
      <c r="DZ467" s="223">
        <f t="shared" ca="1" si="979"/>
        <v>-5.1100086941235077E-5</v>
      </c>
      <c r="EA467" s="223">
        <f t="shared" ca="1" si="980"/>
        <v>1.1602736539101148E-4</v>
      </c>
      <c r="EB467" s="223">
        <f t="shared" ca="1" si="981"/>
        <v>-1.4793989473641894E-4</v>
      </c>
      <c r="EC467" s="223">
        <f t="shared" ca="1" si="982"/>
        <v>1.3775719516069833E-4</v>
      </c>
      <c r="ED467" s="223">
        <f t="shared" ca="1" si="983"/>
        <v>-8.8376680309026299E-5</v>
      </c>
      <c r="EE467" s="223">
        <f t="shared" ca="1" si="984"/>
        <v>1.3849219155102373E-5</v>
      </c>
      <c r="EF467" s="223">
        <f t="shared" ca="1" si="985"/>
        <v>6.4618937318043504E-5</v>
      </c>
      <c r="EG467" s="223">
        <f t="shared" ca="1" si="986"/>
        <v>-1.2470024172609541E-4</v>
      </c>
      <c r="EH467" s="223">
        <f t="shared" ca="1" si="987"/>
        <v>1.4929899268680227E-4</v>
      </c>
      <c r="EI467" s="223">
        <f t="shared" ca="1" si="988"/>
        <v>-1.3141579321728663E-4</v>
      </c>
      <c r="EJ467" s="223">
        <f t="shared" ca="1" si="989"/>
        <v>7.6139178609892661E-5</v>
      </c>
      <c r="EK467" s="223">
        <f t="shared" ca="1" si="990"/>
        <v>8.0228954603387445E-7</v>
      </c>
      <c r="EL467" s="223">
        <f t="shared" ca="1" si="991"/>
        <v>-7.7515472004167473E-5</v>
      </c>
      <c r="EM467" s="223">
        <f t="shared" ca="1" si="992"/>
        <v>1.3217218656527062E-4</v>
      </c>
      <c r="EN467" s="223">
        <f t="shared" ca="1" si="993"/>
        <v>-1.4922025972248011E-4</v>
      </c>
      <c r="EO467" s="223">
        <f t="shared" ca="1" si="994"/>
        <v>1.2380878534601697E-4</v>
      </c>
      <c r="EP467" s="223">
        <f t="shared" ca="1" si="995"/>
        <v>-6.3168414998836838E-5</v>
      </c>
      <c r="EQ467" s="223">
        <f t="shared" ca="1" si="996"/>
        <v>-1.5446071760265753E-5</v>
      </c>
      <c r="ER467" s="223">
        <f t="shared" ca="1" si="997"/>
        <v>8.9665490320631512E-5</v>
      </c>
      <c r="ES467" s="223">
        <f t="shared" ca="1" si="998"/>
        <v>-1.3837124099515532E-4</v>
      </c>
      <c r="ET467" s="223">
        <f t="shared" ca="1" si="999"/>
        <v>1.4770445408493867E-4</v>
      </c>
      <c r="EU467" s="223">
        <f t="shared" ca="1" si="1000"/>
        <v>-1.150094311910943E-4</v>
      </c>
      <c r="EV467" s="223">
        <f t="shared" ca="1" si="1001"/>
        <v>4.9589305019973908E-5</v>
      </c>
      <c r="EW467" s="223">
        <f t="shared" ca="1" si="1002"/>
        <v>2.9941099859764517E-5</v>
      </c>
      <c r="EX467" s="223">
        <f t="shared" ca="1" si="1003"/>
        <v>-1.0095198094916477E-4</v>
      </c>
      <c r="EY467" s="223">
        <f t="shared" ca="1" si="1004"/>
        <v>1.4323770473284185E-4</v>
      </c>
      <c r="EZ467" s="223">
        <f t="shared" ca="1" si="1005"/>
        <v>-1.4476617381109123E-4</v>
      </c>
      <c r="FA467" s="223">
        <f t="shared" ca="1" si="1006"/>
        <v>1.0510247334325092E-4</v>
      </c>
      <c r="FB467" s="223">
        <f t="shared" ca="1" si="1007"/>
        <v>-3.5532622925496956E-5</v>
      </c>
      <c r="FC467" s="223">
        <f t="shared" ca="1" si="1008"/>
        <v>-4.414777880014362E-5</v>
      </c>
      <c r="FD467" s="223">
        <f t="shared" ca="1" si="1009"/>
        <v>1.1126624881519108E-4</v>
      </c>
      <c r="FE467" s="223">
        <f t="shared" ca="1" si="1010"/>
        <v>-1.4672471107225494E-4</v>
      </c>
      <c r="FF467" s="223">
        <f t="shared" ca="1" si="1011"/>
        <v>1.4043371614620221E-4</v>
      </c>
      <c r="FG467" s="223">
        <f t="shared" ca="1" si="1012"/>
        <v>-9.4183321222255585E-5</v>
      </c>
      <c r="FH467" s="223">
        <f t="shared" ca="1" si="1013"/>
        <v>2.1133742248148309E-5</v>
      </c>
      <c r="FI467" s="223">
        <f t="shared" ca="1" si="1014"/>
        <v>5.7929290497046476E-5</v>
      </c>
      <c r="FJ467" s="223">
        <f t="shared" ca="1" si="1015"/>
        <v>-1.2050896188080824E-4</v>
      </c>
      <c r="FK467" s="223">
        <f t="shared" ca="1" si="1016"/>
        <v>1.487986782361586E-4</v>
      </c>
      <c r="FL467" s="223">
        <f t="shared" ca="1" si="1017"/>
        <v>-1.3474880502594686E-4</v>
      </c>
      <c r="FM467" s="223">
        <f t="shared" ca="1" si="1018"/>
        <v>8.2357132232049228E-5</v>
      </c>
      <c r="FN467" s="223">
        <f t="shared" ca="1" si="1019"/>
        <v>-6.5313320800630285E-6</v>
      </c>
      <c r="FO467" s="223">
        <f t="shared" ca="1" si="1020"/>
        <v>-7.1152911459091279E-5</v>
      </c>
      <c r="FP467" s="223">
        <f t="shared" ca="1" si="1021"/>
        <v>1.2859110776661345E-4</v>
      </c>
      <c r="FQ467" s="223">
        <f t="shared" ca="1" si="1022"/>
        <v>-1.4943963278701611E-4</v>
      </c>
      <c r="FR467" s="223">
        <f t="shared" ca="1" si="1023"/>
        <v>1.2776618925210614E-4</v>
      </c>
      <c r="FS467" s="223">
        <f t="shared" ca="1" si="1024"/>
        <v>-6.9737799037460072E-5</v>
      </c>
      <c r="FT467" s="223">
        <f t="shared" ca="1" si="1025"/>
        <v>-8.1339783863425627E-6</v>
      </c>
      <c r="FU467" s="223">
        <f t="shared" ca="1" si="1026"/>
        <v>8.3691290987639958E-5</v>
      </c>
      <c r="FV467" s="223">
        <f t="shared" ca="1" si="1027"/>
        <v>-1.3543485098957598E-4</v>
      </c>
      <c r="FW467" s="223">
        <f t="shared" ca="1" si="1028"/>
        <v>1.4864140198212145E-4</v>
      </c>
      <c r="FX467" s="223">
        <f t="shared" ca="1" si="1029"/>
        <v>-1.1955311523166014E-4</v>
      </c>
      <c r="FY467" s="223">
        <f t="shared" ca="1" si="1030"/>
        <v>5.6446852715581273E-5</v>
      </c>
      <c r="FZ467" s="223">
        <f t="shared" ca="1" si="1031"/>
        <v>2.2720954194402785E-5</v>
      </c>
      <c r="GA467" s="223">
        <f t="shared" ca="1" si="1032"/>
        <v>-9.5423677633671599E-5</v>
      </c>
      <c r="GB467" s="223">
        <f t="shared" ca="1" si="1033"/>
        <v>1.4097428256128815E-4</v>
      </c>
      <c r="GC467" s="223">
        <f t="shared" ca="1" si="1034"/>
        <v>-1.4641167322048299E-4</v>
      </c>
      <c r="GD467" s="223">
        <f t="shared" ca="1" si="1035"/>
        <v>1.101886793571524E-4</v>
      </c>
      <c r="GE467" s="223">
        <f t="shared" ca="1" si="1036"/>
        <v>-4.2612292345062849E-5</v>
      </c>
      <c r="GF467" s="223">
        <f t="shared" ca="1" si="1037"/>
        <v>-3.7089114793033887E-5</v>
      </c>
      <c r="GG467" s="223">
        <f t="shared" ca="1" si="1038"/>
        <v>1.0623708210020248E-4</v>
      </c>
      <c r="GH467" s="223">
        <f t="shared" ca="1" si="1039"/>
        <v>-1.4515605472755302E-4</v>
      </c>
      <c r="GI467" s="223">
        <f t="shared" ca="1" si="1040"/>
        <v>1.4277192000896911E-4</v>
      </c>
      <c r="GJ467" s="223">
        <f t="shared" ca="1" si="1041"/>
        <v>-9.9763066265175801E-5</v>
      </c>
      <c r="GK467" s="223">
        <f t="shared" ca="1" si="1042"/>
        <v>2.8367352305021258E-5</v>
      </c>
      <c r="GL467" s="223">
        <f t="shared" ca="1" si="1043"/>
        <v>5.1100086941235483E-5</v>
      </c>
      <c r="GM467" s="223">
        <f t="shared" ca="1" si="1044"/>
        <v>-1.1602736539101175E-4</v>
      </c>
      <c r="GN467" s="223">
        <f t="shared" ca="1" si="1045"/>
        <v>1.47939894736419E-4</v>
      </c>
      <c r="GO467" s="223">
        <f t="shared" ca="1" si="1046"/>
        <v>-1.3775719516069817E-4</v>
      </c>
      <c r="GP467" s="223">
        <f t="shared" ca="1" si="1047"/>
        <v>8.8376680309025946E-5</v>
      </c>
      <c r="GQ467" s="223">
        <f t="shared" ca="1" si="1048"/>
        <v>-1.3849219155101939E-5</v>
      </c>
      <c r="GR467" s="223">
        <f t="shared" ca="1" si="1049"/>
        <v>-6.4618937318043884E-5</v>
      </c>
      <c r="GS467" s="223">
        <f t="shared" ca="1" si="1050"/>
        <v>1.2470024172609565E-4</v>
      </c>
      <c r="GT467" s="223">
        <f t="shared" ca="1" si="1051"/>
        <v>-1.4929899268680227E-4</v>
      </c>
      <c r="GU467" s="223">
        <f t="shared" ca="1" si="1052"/>
        <v>1.3141579321729048E-4</v>
      </c>
      <c r="GV467" s="223">
        <f t="shared" ca="1" si="1053"/>
        <v>-7.6139178609892281E-5</v>
      </c>
      <c r="GW467" s="223">
        <f t="shared" ca="1" si="1054"/>
        <v>-8.0228954604281912E-7</v>
      </c>
      <c r="GX467" s="223">
        <f t="shared" ca="1" si="1055"/>
        <v>7.7515472004167853E-5</v>
      </c>
      <c r="GY467" s="223">
        <f t="shared" ca="1" si="1056"/>
        <v>-1.3217218656527084E-4</v>
      </c>
      <c r="GZ467" s="223">
        <f t="shared" ca="1" si="1057"/>
        <v>1.4922025972247959E-4</v>
      </c>
      <c r="HA467" s="223">
        <f t="shared" ca="1" si="1058"/>
        <v>-1.2380878534601673E-4</v>
      </c>
      <c r="HB467" s="223">
        <f t="shared" ca="1" si="1059"/>
        <v>6.3168414998836432E-5</v>
      </c>
      <c r="HC467" s="223">
        <f t="shared" ca="1" si="1060"/>
        <v>1.544607176027463E-5</v>
      </c>
      <c r="HD467" s="223">
        <f t="shared" ca="1" si="1061"/>
        <v>-8.966549032063185E-5</v>
      </c>
      <c r="HE467" s="223">
        <f t="shared" ca="1" si="1062"/>
        <v>1.3837124099515548E-4</v>
      </c>
      <c r="HF467" s="223">
        <f t="shared" ca="1" si="1063"/>
        <v>-1.4770445408493992E-4</v>
      </c>
      <c r="HG467" s="223">
        <f t="shared" ca="1" si="1064"/>
        <v>1.1500943119109403E-4</v>
      </c>
      <c r="HH467" s="223">
        <f t="shared" ca="1" si="1065"/>
        <v>-4.9589305019973488E-5</v>
      </c>
      <c r="HI467" s="223">
        <f t="shared" ca="1" si="1066"/>
        <v>-2.9941099859756623E-5</v>
      </c>
      <c r="HJ467" s="223">
        <f t="shared" ca="1" si="1067"/>
        <v>1.0095198094916508E-4</v>
      </c>
      <c r="HK467" s="223">
        <f t="shared" ca="1" si="1068"/>
        <v>-1.4323770473284196E-4</v>
      </c>
      <c r="HL467" s="223">
        <f t="shared" ca="1" si="1069"/>
        <v>1.4476617381109323E-4</v>
      </c>
      <c r="HM467" s="223">
        <f t="shared" ca="1" si="1070"/>
        <v>-1.0510247334325059E-4</v>
      </c>
      <c r="HN467" s="223">
        <f t="shared" ca="1" si="1071"/>
        <v>3.5532622925496522E-5</v>
      </c>
      <c r="HO467" s="223">
        <f t="shared" ca="1" si="1072"/>
        <v>4.4147778800135915E-5</v>
      </c>
      <c r="HP467" s="223">
        <f t="shared" ca="1" si="1073"/>
        <v>-1.1126624881519137E-4</v>
      </c>
      <c r="HQ467" s="223">
        <f t="shared" ca="1" si="1074"/>
        <v>1.4672471107225665E-4</v>
      </c>
      <c r="HR467" s="223">
        <f t="shared" ca="1" si="1075"/>
        <v>-1.4043371614620498E-4</v>
      </c>
      <c r="HS467" s="223">
        <f t="shared" ca="1" si="1076"/>
        <v>9.4183321222255246E-5</v>
      </c>
      <c r="HT467" s="223">
        <f t="shared" ca="1" si="1077"/>
        <v>-2.1133742248139459E-5</v>
      </c>
      <c r="HU467" s="223">
        <f t="shared" ca="1" si="1078"/>
        <v>-5.7929290497039063E-5</v>
      </c>
      <c r="HV467" s="223">
        <f t="shared" ca="1" si="1079"/>
        <v>1.205089618808085E-4</v>
      </c>
      <c r="HW467" s="223">
        <f t="shared" ca="1" si="1080"/>
        <v>-1.4879867823615941E-4</v>
      </c>
      <c r="HX467" s="223">
        <f t="shared" ca="1" si="1081"/>
        <v>1.3474880502595032E-4</v>
      </c>
      <c r="HY467" s="223">
        <f t="shared" ca="1" si="1082"/>
        <v>-8.2357132232048862E-5</v>
      </c>
      <c r="HZ467" s="223">
        <f t="shared" ca="1" si="1083"/>
        <v>6.5313320800540974E-6</v>
      </c>
      <c r="IA467" s="223">
        <f t="shared" ca="1" si="1084"/>
        <v>7.1152911459084205E-5</v>
      </c>
      <c r="IB467" s="223">
        <f t="shared" ca="1" si="1085"/>
        <v>-1.2859110776661367E-4</v>
      </c>
      <c r="IC467" s="223">
        <f t="shared" ca="1" si="1086"/>
        <v>1.4943963278701608E-4</v>
      </c>
      <c r="ID467" s="223">
        <f t="shared" ca="1" si="1087"/>
        <v>-1.277661892521059E-4</v>
      </c>
      <c r="IE467" s="223">
        <f t="shared" ca="1" si="1088"/>
        <v>-1.5943848176242856E-5</v>
      </c>
      <c r="IF467" s="223">
        <f t="shared" ca="1" si="1089"/>
        <v>8.1339783863514938E-6</v>
      </c>
      <c r="IG467" s="223">
        <f t="shared" ca="1" si="1090"/>
        <v>-8.3691290987640324E-5</v>
      </c>
      <c r="IH467" s="223">
        <f t="shared" ca="1" si="1091"/>
        <v>1.3543485098957615E-4</v>
      </c>
      <c r="II467" s="223">
        <f t="shared" ca="1" si="1092"/>
        <v>-1.486414019821205E-4</v>
      </c>
      <c r="IJ467" s="223">
        <f t="shared" ca="1" si="1093"/>
        <v>1.1955311523165987E-4</v>
      </c>
      <c r="IK467" s="223">
        <f t="shared" ca="1" si="1094"/>
        <v>-5.6446852715580866E-5</v>
      </c>
      <c r="IL467" s="223">
        <f t="shared" ca="1" si="1095"/>
        <v>-2.2720954194411621E-5</v>
      </c>
      <c r="IM467" s="223">
        <f t="shared" ca="1" si="1096"/>
        <v>9.5423677633671937E-5</v>
      </c>
      <c r="IN467" s="223">
        <f t="shared" ca="1" si="1097"/>
        <v>-1.4097428256128831E-4</v>
      </c>
      <c r="IO467" s="223">
        <f t="shared" ca="1" si="1098"/>
        <v>1.4641167322048461E-4</v>
      </c>
      <c r="IP467" s="223">
        <f t="shared" ca="1" si="1099"/>
        <v>-1.1018867935715209E-4</v>
      </c>
      <c r="IQ467" s="223">
        <f t="shared" ca="1" si="1100"/>
        <v>4.2612292345062429E-5</v>
      </c>
      <c r="IR467" s="223">
        <f t="shared" ca="1" si="1101"/>
        <v>3.7089114793026074E-5</v>
      </c>
      <c r="IS467" s="223">
        <f t="shared" ca="1" si="1102"/>
        <v>-1.062370821002028E-4</v>
      </c>
      <c r="IT467" s="223">
        <f t="shared" ca="1" si="1103"/>
        <v>1.451560547275531E-4</v>
      </c>
      <c r="IU467" s="223">
        <f t="shared" ca="1" si="1104"/>
        <v>-1.4277192000897149E-4</v>
      </c>
      <c r="IV467" s="223">
        <f t="shared" ca="1" si="1105"/>
        <v>9.9763066265175449E-5</v>
      </c>
      <c r="IW467" s="223">
        <f t="shared" ca="1" si="1106"/>
        <v>-2.8367352305012476E-5</v>
      </c>
      <c r="IX467" s="223">
        <f t="shared" ca="1" si="1107"/>
        <v>-5.1100086941227914E-5</v>
      </c>
      <c r="IY467" s="223">
        <f t="shared" ca="1" si="1108"/>
        <v>1.1602736539101204E-4</v>
      </c>
      <c r="IZ467" s="223">
        <f t="shared" ca="1" si="1109"/>
        <v>-1.479398947364203E-4</v>
      </c>
      <c r="JA467" s="223">
        <f t="shared" ca="1" si="1110"/>
        <v>1.3775719516070126E-4</v>
      </c>
      <c r="JB467" s="223">
        <f t="shared" ca="1" si="1111"/>
        <v>-8.837668030902558E-5</v>
      </c>
    </row>
    <row r="468" spans="2:262">
      <c r="B468" s="230">
        <v>107</v>
      </c>
      <c r="C468" s="229">
        <f t="shared" si="1112"/>
        <v>2.0898437500000014E-3</v>
      </c>
      <c r="D468" s="226">
        <f t="shared" ca="1" si="855"/>
        <v>49.875922539684211</v>
      </c>
      <c r="E468" s="225">
        <f ca="1">DI361</f>
        <v>-0.12407746031579063</v>
      </c>
      <c r="F468" s="224">
        <v>107</v>
      </c>
      <c r="G468" s="223">
        <f t="shared" ca="1" si="856"/>
        <v>4.6647550635273586E-5</v>
      </c>
      <c r="H468" s="223">
        <f t="shared" ca="1" si="857"/>
        <v>8.5858863539759709E-5</v>
      </c>
      <c r="I468" s="223">
        <f t="shared" ca="1" si="858"/>
        <v>-1.9605691110991953E-4</v>
      </c>
      <c r="J468" s="223">
        <f t="shared" ca="1" si="859"/>
        <v>2.5531427220763624E-4</v>
      </c>
      <c r="K468" s="223">
        <f t="shared" ca="1" si="860"/>
        <v>-2.4823434267458576E-4</v>
      </c>
      <c r="L468" s="223">
        <f t="shared" ca="1" si="861"/>
        <v>1.7665667240752213E-4</v>
      </c>
      <c r="M468" s="223">
        <f t="shared" ca="1" si="862"/>
        <v>-5.917900243409089E-5</v>
      </c>
      <c r="N468" s="223">
        <f t="shared" ca="1" si="863"/>
        <v>-7.3674912078136039E-5</v>
      </c>
      <c r="O468" s="223">
        <f t="shared" ca="1" si="864"/>
        <v>1.873861675746193E-4</v>
      </c>
      <c r="P468" s="223">
        <f t="shared" ca="1" si="865"/>
        <v>-2.5240962136265034E-4</v>
      </c>
      <c r="Q468" s="223">
        <f t="shared" ca="1" si="866"/>
        <v>2.518504883820159E-4</v>
      </c>
      <c r="R468" s="223">
        <f t="shared" ca="1" si="867"/>
        <v>-1.8585404592848492E-4</v>
      </c>
      <c r="S468" s="223">
        <f t="shared" ca="1" si="868"/>
        <v>7.1567886832576248E-5</v>
      </c>
      <c r="T468" s="223">
        <f t="shared" ca="1" si="869"/>
        <v>6.131347130015556E-5</v>
      </c>
      <c r="U468" s="223">
        <f t="shared" ca="1" si="870"/>
        <v>-1.7826399434854156E-4</v>
      </c>
      <c r="V468" s="223">
        <f t="shared" ca="1" si="871"/>
        <v>2.4889689363132998E-4</v>
      </c>
      <c r="W468" s="223">
        <f t="shared" ca="1" si="872"/>
        <v>-2.54859904203436E-4</v>
      </c>
      <c r="X468" s="223">
        <f t="shared" ca="1" si="873"/>
        <v>1.9460368077391387E-4</v>
      </c>
      <c r="Y468" s="223">
        <f t="shared" ca="1" si="874"/>
        <v>-8.3784357923073662E-5</v>
      </c>
      <c r="Z468" s="223">
        <f t="shared" ca="1" si="875"/>
        <v>-4.8804320999389019E-5</v>
      </c>
      <c r="AA468" s="223">
        <f t="shared" ca="1" si="876"/>
        <v>1.6871236754599636E-4</v>
      </c>
      <c r="AB468" s="223">
        <f t="shared" ca="1" si="877"/>
        <v>-2.4478455148245861E-4</v>
      </c>
      <c r="AC468" s="223">
        <f t="shared" ca="1" si="878"/>
        <v>2.5725534019253914E-4</v>
      </c>
      <c r="AD468" s="223">
        <f t="shared" ca="1" si="879"/>
        <v>-2.0288449830708984E-4</v>
      </c>
      <c r="AE468" s="223">
        <f t="shared" ca="1" si="880"/>
        <v>9.57989851566931E-5</v>
      </c>
      <c r="AF468" s="223">
        <f t="shared" ca="1" si="881"/>
        <v>3.6177596814577619E-5</v>
      </c>
      <c r="AG468" s="223">
        <f t="shared" ca="1" si="882"/>
        <v>-1.5875429787257621E-4</v>
      </c>
      <c r="AH468" s="223">
        <f t="shared" ca="1" si="883"/>
        <v>2.4008250190847149E-4</v>
      </c>
      <c r="AI468" s="223">
        <f t="shared" ca="1" si="884"/>
        <v>-2.5903102553421169E-4</v>
      </c>
      <c r="AJ468" s="223">
        <f t="shared" ca="1" si="885"/>
        <v>2.106765493132607E-4</v>
      </c>
      <c r="AK468" s="223">
        <f t="shared" ca="1" si="886"/>
        <v>-1.0758282424406834E-4</v>
      </c>
      <c r="AL468" s="223">
        <f t="shared" ca="1" si="887"/>
        <v>-2.3463717630260381E-5</v>
      </c>
      <c r="AM468" s="223">
        <f t="shared" ca="1" si="888"/>
        <v>1.4841377519034382E-4</v>
      </c>
      <c r="AN468" s="223">
        <f t="shared" ca="1" si="889"/>
        <v>-2.3480207255864409E-4</v>
      </c>
      <c r="AO468" s="223">
        <f t="shared" ca="1" si="890"/>
        <v>2.6018268244693449E-4</v>
      </c>
      <c r="AP468" s="223">
        <f t="shared" ca="1" si="891"/>
        <v>-2.179610620590486E-4</v>
      </c>
      <c r="AQ468" s="223">
        <f t="shared" ca="1" si="892"/>
        <v>1.1910748688470047E-4</v>
      </c>
      <c r="AR468" s="223">
        <f t="shared" ca="1" si="893"/>
        <v>1.0693312294992886E-5</v>
      </c>
      <c r="AS468" s="223">
        <f t="shared" ca="1" si="894"/>
        <v>-1.3771571072416955E-4</v>
      </c>
      <c r="AT468" s="223">
        <f t="shared" ca="1" si="895"/>
        <v>2.2895598444979049E-4</v>
      </c>
      <c r="AU468" s="223">
        <f t="shared" ca="1" si="896"/>
        <v>-2.6070753648833092E-4</v>
      </c>
      <c r="AV468" s="223">
        <f t="shared" ca="1" si="897"/>
        <v>2.2472048751520396E-4</v>
      </c>
      <c r="AW468" s="223">
        <f t="shared" ca="1" si="898"/>
        <v>-1.3034520915684031E-4</v>
      </c>
      <c r="AX468" s="223">
        <f t="shared" ca="1" si="899"/>
        <v>2.1028541662204757E-6</v>
      </c>
      <c r="AY468" s="223">
        <f t="shared" ca="1" si="900"/>
        <v>1.2668587704838923E-4</v>
      </c>
      <c r="AZ468" s="223">
        <f t="shared" ca="1" si="901"/>
        <v>-2.2255832132021979E-4</v>
      </c>
      <c r="BA468" s="223">
        <f t="shared" ca="1" si="902"/>
        <v>2.6060432323904388E-4</v>
      </c>
      <c r="BB468" s="223">
        <f t="shared" ca="1" si="903"/>
        <v>-2.3093854163374331E-4</v>
      </c>
      <c r="BC468" s="223">
        <f t="shared" ca="1" si="904"/>
        <v>1.4126891840322955E-4</v>
      </c>
      <c r="BD468" s="223">
        <f t="shared" ca="1" si="905"/>
        <v>-1.4893954667555398E-5</v>
      </c>
      <c r="BE468" s="223">
        <f t="shared" ca="1" si="906"/>
        <v>-1.1535084599842378E-4</v>
      </c>
      <c r="BF468" s="223">
        <f t="shared" ca="1" si="907"/>
        <v>2.1562449570078189E-4</v>
      </c>
      <c r="BG468" s="223">
        <f t="shared" ca="1" si="908"/>
        <v>-2.5987329134883127E-4</v>
      </c>
      <c r="BH468" s="223">
        <f t="shared" ca="1" si="909"/>
        <v>2.3660024457765983E-4</v>
      </c>
      <c r="BI468" s="223">
        <f t="shared" ca="1" si="910"/>
        <v>-1.5185229845149261E-4</v>
      </c>
      <c r="BJ468" s="223">
        <f t="shared" ca="1" si="911"/>
        <v>2.7649174327543577E-5</v>
      </c>
      <c r="BK468" s="223">
        <f t="shared" ca="1" si="912"/>
        <v>1.0373792465690721E-4</v>
      </c>
      <c r="BL468" s="223">
        <f t="shared" ca="1" si="913"/>
        <v>-2.0817121178472983E-4</v>
      </c>
      <c r="BM468" s="223">
        <f t="shared" ca="1" si="914"/>
        <v>2.5851620193754706E-4</v>
      </c>
      <c r="BN468" s="223">
        <f t="shared" ca="1" si="915"/>
        <v>-2.4169195680865646E-4</v>
      </c>
      <c r="BO468" s="223">
        <f t="shared" ca="1" si="916"/>
        <v>1.6206985301209546E-4</v>
      </c>
      <c r="BP468" s="223">
        <f t="shared" ca="1" si="917"/>
        <v>-4.0337784704787697E-5</v>
      </c>
      <c r="BQ468" s="223">
        <f t="shared" ca="1" si="918"/>
        <v>-9.1875089568529931E-5</v>
      </c>
      <c r="BR468" s="223">
        <f t="shared" ca="1" si="919"/>
        <v>2.0021642518583939E-4</v>
      </c>
      <c r="BS468" s="223">
        <f t="shared" ca="1" si="920"/>
        <v>-2.5653632435245014E-4</v>
      </c>
      <c r="BT468" s="223">
        <f t="shared" ca="1" si="921"/>
        <v>2.4620141194598572E-4</v>
      </c>
      <c r="BU468" s="223">
        <f t="shared" ca="1" si="922"/>
        <v>-1.7189696710114387E-4</v>
      </c>
      <c r="BV468" s="223">
        <f t="shared" ca="1" si="923"/>
        <v>5.2929217825512653E-5</v>
      </c>
      <c r="BW468" s="223">
        <f t="shared" ca="1" si="924"/>
        <v>7.9790919342067812E-5</v>
      </c>
      <c r="BX468" s="223">
        <f t="shared" ca="1" si="925"/>
        <v>-1.9177929968178844E-4</v>
      </c>
      <c r="BY468" s="223">
        <f t="shared" ca="1" si="926"/>
        <v>2.5393842829206137E-4</v>
      </c>
      <c r="BZ468" s="223">
        <f t="shared" ca="1" si="927"/>
        <v>-2.5011774631723794E-4</v>
      </c>
      <c r="CA468" s="223">
        <f t="shared" ca="1" si="928"/>
        <v>1.8130996634005525E-4</v>
      </c>
      <c r="CB468" s="223">
        <f t="shared" ca="1" si="929"/>
        <v>-6.5393139824443977E-5</v>
      </c>
      <c r="CC468" s="223">
        <f t="shared" ca="1" si="930"/>
        <v>-6.7514525802051439E-5</v>
      </c>
      <c r="CD468" s="223">
        <f t="shared" ca="1" si="931"/>
        <v>1.8288016104692648E-4</v>
      </c>
      <c r="CE468" s="223">
        <f t="shared" ca="1" si="932"/>
        <v>-2.5072877231553615E-4</v>
      </c>
      <c r="CF468" s="223">
        <f t="shared" ca="1" si="933"/>
        <v>2.5343152512988709E-4</v>
      </c>
      <c r="CG468" s="223">
        <f t="shared" ca="1" si="934"/>
        <v>-1.9028617398917586E-4</v>
      </c>
      <c r="CH468" s="223">
        <f t="shared" ca="1" si="935"/>
        <v>7.7699524021768526E-5</v>
      </c>
      <c r="CI468" s="223">
        <f t="shared" ca="1" si="936"/>
        <v>5.5075483855811073E-5</v>
      </c>
      <c r="CJ468" s="223">
        <f t="shared" ca="1" si="937"/>
        <v>-1.7354044808568704E-4</v>
      </c>
      <c r="CK468" s="223">
        <f t="shared" ca="1" si="938"/>
        <v>2.4691508876525589E-4</v>
      </c>
      <c r="CL468" s="223">
        <f t="shared" ca="1" si="939"/>
        <v>-2.5613476520051817E-4</v>
      </c>
      <c r="CM468" s="223">
        <f t="shared" ca="1" si="940"/>
        <v>1.9880396557805122E-4</v>
      </c>
      <c r="CN468" s="223">
        <f t="shared" ca="1" si="941"/>
        <v>-8.9818723260057205E-5</v>
      </c>
      <c r="CO468" s="223">
        <f t="shared" ca="1" si="942"/>
        <v>-4.2503760244912253E-5</v>
      </c>
      <c r="CP468" s="223">
        <f t="shared" ca="1" si="943"/>
        <v>1.6378266098466103E-4</v>
      </c>
      <c r="CQ468" s="223">
        <f t="shared" ca="1" si="944"/>
        <v>-2.4250656513893242E-4</v>
      </c>
      <c r="CR468" s="223">
        <f t="shared" ca="1" si="945"/>
        <v>2.5822095418702429E-4</v>
      </c>
      <c r="CS468" s="223">
        <f t="shared" ca="1" si="946"/>
        <v>-2.0684282100068315E-4</v>
      </c>
      <c r="CT468" s="223">
        <f t="shared" ca="1" si="947"/>
        <v>1.0172154132682135E-4</v>
      </c>
      <c r="CU468" s="223">
        <f t="shared" ca="1" si="948"/>
        <v>2.9829641352693693E-5</v>
      </c>
      <c r="CV468" s="223">
        <f t="shared" ca="1" si="949"/>
        <v>-1.5363030710766201E-4</v>
      </c>
      <c r="CW468" s="223">
        <f t="shared" ca="1" si="950"/>
        <v>2.3751382195612571E-4</v>
      </c>
      <c r="CX468" s="223">
        <f t="shared" ca="1" si="951"/>
        <v>-2.5968506627741065E-4</v>
      </c>
      <c r="CY468" s="223">
        <f t="shared" ca="1" si="952"/>
        <v>2.1438337395023293E-4</v>
      </c>
      <c r="CZ468" s="223">
        <f t="shared" ca="1" si="953"/>
        <v>-1.1337930329076769E-4</v>
      </c>
      <c r="DA468" s="223">
        <f t="shared" ca="1" si="954"/>
        <v>-1.7083660241688442E-5</v>
      </c>
      <c r="DB468" s="223">
        <f t="shared" ca="1" si="955"/>
        <v>1.431078443644091E-4</v>
      </c>
      <c r="DC468" s="223">
        <f t="shared" ca="1" si="956"/>
        <v>-2.3194888717247339E-4</v>
      </c>
      <c r="DD468" s="223">
        <f t="shared" ca="1" si="957"/>
        <v>2.6052357429740908E-4</v>
      </c>
      <c r="DE468" s="223">
        <f t="shared" ca="1" si="958"/>
        <v>-2.2140745857416667E-4</v>
      </c>
      <c r="DF468" s="223">
        <f t="shared" ca="1" si="959"/>
        <v>1.2476392458224574E-4</v>
      </c>
      <c r="DG468" s="223">
        <f t="shared" ca="1" si="960"/>
        <v>4.2965230968164739E-6</v>
      </c>
      <c r="DH468" s="223">
        <f t="shared" ca="1" si="961"/>
        <v>-1.322406222893219E-4</v>
      </c>
      <c r="DI468" s="223">
        <f t="shared" ca="1" si="962"/>
        <v>2.2582516720329258E-4</v>
      </c>
      <c r="DJ468" s="223">
        <f t="shared" ca="1" si="963"/>
        <v>-2.6073445820775488E-4</v>
      </c>
      <c r="DK468" s="223">
        <f t="shared" ca="1" si="964"/>
        <v>2.2789815323739993E-4</v>
      </c>
      <c r="DL468" s="223">
        <f t="shared" ca="1" si="965"/>
        <v>-1.3584797865136291E-4</v>
      </c>
      <c r="DM468" s="223">
        <f t="shared" ca="1" si="966"/>
        <v>8.5009647485266885E-6</v>
      </c>
      <c r="DN468" s="223">
        <f t="shared" ca="1" si="967"/>
        <v>1.2105482097221633E-4</v>
      </c>
      <c r="DO468" s="223">
        <f t="shared" ca="1" si="968"/>
        <v>-2.1915741462637771E-4</v>
      </c>
      <c r="DP468" s="223">
        <f t="shared" ca="1" si="969"/>
        <v>2.6031720997063662E-4</v>
      </c>
      <c r="DQ468" s="223">
        <f t="shared" ca="1" si="970"/>
        <v>-2.3383982128795627E-4</v>
      </c>
      <c r="DR468" s="223">
        <f t="shared" ca="1" si="971"/>
        <v>1.4660476304103161E-4</v>
      </c>
      <c r="DS468" s="223">
        <f t="shared" ca="1" si="972"/>
        <v>-2.1277973025208861E-5</v>
      </c>
      <c r="DT468" s="223">
        <f t="shared" ca="1" si="973"/>
        <v>-1.0957738798825167E-4</v>
      </c>
      <c r="DU468" s="223">
        <f t="shared" ca="1" si="974"/>
        <v>2.1196169264170599E-4</v>
      </c>
      <c r="DV468" s="223">
        <f t="shared" ca="1" si="975"/>
        <v>-2.5927283477360501E-4</v>
      </c>
      <c r="DW468" s="223">
        <f t="shared" ca="1" si="976"/>
        <v>2.3921814872708105E-4</v>
      </c>
      <c r="DX468" s="223">
        <f t="shared" ca="1" si="977"/>
        <v>-1.5700836371548596E-4</v>
      </c>
      <c r="DY468" s="223">
        <f t="shared" ca="1" si="978"/>
        <v>3.4003720801128263E-5</v>
      </c>
      <c r="DZ468" s="223">
        <f t="shared" ca="1" si="979"/>
        <v>9.7835973478777882E-5</v>
      </c>
      <c r="EA468" s="223">
        <f t="shared" ca="1" si="980"/>
        <v>-2.0425533637379996E-4</v>
      </c>
      <c r="EB468" s="223">
        <f t="shared" ca="1" si="981"/>
        <v>2.5760384860798609E-4</v>
      </c>
      <c r="EC468" s="223">
        <f t="shared" ca="1" si="982"/>
        <v>-2.4402017869289282E-4</v>
      </c>
      <c r="ED468" s="223">
        <f t="shared" ca="1" si="983"/>
        <v>1.6703371748942928E-4</v>
      </c>
      <c r="EE468" s="223">
        <f t="shared" ca="1" si="984"/>
        <v>-4.6647550635263598E-5</v>
      </c>
      <c r="EF468" s="223">
        <f t="shared" ca="1" si="985"/>
        <v>-8.5858863539760752E-5</v>
      </c>
      <c r="EG468" s="223">
        <f t="shared" ca="1" si="986"/>
        <v>1.9605691110992409E-4</v>
      </c>
      <c r="EH468" s="223">
        <f t="shared" ca="1" si="987"/>
        <v>-2.553142722076358E-4</v>
      </c>
      <c r="EI468" s="223">
        <f t="shared" ca="1" si="988"/>
        <v>2.4823434267458473E-4</v>
      </c>
      <c r="EJ468" s="223">
        <f t="shared" ca="1" si="989"/>
        <v>-1.7665667240751516E-4</v>
      </c>
      <c r="EK468" s="223">
        <f t="shared" ca="1" si="990"/>
        <v>5.9179002434090253E-5</v>
      </c>
      <c r="EL468" s="223">
        <f t="shared" ca="1" si="991"/>
        <v>7.3674912078141989E-5</v>
      </c>
      <c r="EM468" s="223">
        <f t="shared" ca="1" si="992"/>
        <v>-1.8738616757461721E-4</v>
      </c>
      <c r="EN468" s="223">
        <f t="shared" ca="1" si="993"/>
        <v>2.5240962136265099E-4</v>
      </c>
      <c r="EO468" s="223">
        <f t="shared" ca="1" si="994"/>
        <v>-2.5185048838201351E-4</v>
      </c>
      <c r="EP468" s="223">
        <f t="shared" ca="1" si="995"/>
        <v>1.8585404592848511E-4</v>
      </c>
      <c r="EQ468" s="223">
        <f t="shared" ca="1" si="996"/>
        <v>-7.1567886832570271E-5</v>
      </c>
      <c r="ER468" s="223">
        <f t="shared" ca="1" si="997"/>
        <v>-6.1313471300167012E-5</v>
      </c>
      <c r="ES468" s="223">
        <f t="shared" ca="1" si="998"/>
        <v>1.7826399434854337E-4</v>
      </c>
      <c r="ET468" s="223">
        <f t="shared" ca="1" si="999"/>
        <v>-2.4889689363133242E-4</v>
      </c>
      <c r="EU468" s="223">
        <f t="shared" ca="1" si="1000"/>
        <v>2.5485990420343627E-4</v>
      </c>
      <c r="EV468" s="223">
        <f t="shared" ca="1" si="1001"/>
        <v>-1.9460368077391099E-4</v>
      </c>
      <c r="EW468" s="223">
        <f t="shared" ca="1" si="1002"/>
        <v>8.3784357923064271E-5</v>
      </c>
      <c r="EX468" s="223">
        <f t="shared" ca="1" si="1003"/>
        <v>4.8804320999389656E-5</v>
      </c>
      <c r="EY468" s="223">
        <f t="shared" ca="1" si="1004"/>
        <v>-1.6871236754600248E-4</v>
      </c>
      <c r="EZ468" s="223">
        <f t="shared" ca="1" si="1005"/>
        <v>2.4478455148245818E-4</v>
      </c>
      <c r="FA468" s="223">
        <f t="shared" ca="1" si="1006"/>
        <v>-2.5725534019253844E-4</v>
      </c>
      <c r="FB468" s="223">
        <f t="shared" ca="1" si="1007"/>
        <v>2.0288449830708358E-4</v>
      </c>
      <c r="FC468" s="223">
        <f t="shared" ca="1" si="1008"/>
        <v>-9.5798985156692531E-5</v>
      </c>
      <c r="FD468" s="223">
        <f t="shared" ca="1" si="1009"/>
        <v>-3.6177596814585615E-5</v>
      </c>
      <c r="FE468" s="223">
        <f t="shared" ca="1" si="1010"/>
        <v>1.5875429787257377E-4</v>
      </c>
      <c r="FF468" s="223">
        <f t="shared" ca="1" si="1011"/>
        <v>-2.4008250190847319E-4</v>
      </c>
      <c r="FG468" s="223">
        <f t="shared" ca="1" si="1012"/>
        <v>2.5903102553421077E-4</v>
      </c>
      <c r="FH468" s="223">
        <f t="shared" ca="1" si="1013"/>
        <v>-2.1067654931326032E-4</v>
      </c>
      <c r="FI468" s="223">
        <f t="shared" ca="1" si="1014"/>
        <v>1.0758282424406439E-4</v>
      </c>
      <c r="FJ468" s="223">
        <f t="shared" ca="1" si="1015"/>
        <v>2.3463717630272063E-5</v>
      </c>
      <c r="FK468" s="223">
        <f t="shared" ca="1" si="1016"/>
        <v>-1.4841377519034742E-4</v>
      </c>
      <c r="FL468" s="223">
        <f t="shared" ca="1" si="1017"/>
        <v>2.3480207255864759E-4</v>
      </c>
      <c r="FM468" s="223">
        <f t="shared" ca="1" si="1018"/>
        <v>-2.6018268244693444E-4</v>
      </c>
      <c r="FN468" s="223">
        <f t="shared" ca="1" si="1019"/>
        <v>2.1796106205904618E-4</v>
      </c>
      <c r="FO468" s="223">
        <f t="shared" ca="1" si="1020"/>
        <v>-1.1910748688469001E-4</v>
      </c>
      <c r="FP468" s="223">
        <f t="shared" ca="1" si="1021"/>
        <v>-1.0693312294993536E-5</v>
      </c>
      <c r="FQ468" s="223">
        <f t="shared" ca="1" si="1022"/>
        <v>1.377157107241764E-4</v>
      </c>
      <c r="FR468" s="223">
        <f t="shared" ca="1" si="1023"/>
        <v>-2.28955984449789E-4</v>
      </c>
      <c r="FS468" s="223">
        <f t="shared" ca="1" si="1024"/>
        <v>2.6070753648833086E-4</v>
      </c>
      <c r="FT468" s="223">
        <f t="shared" ca="1" si="1025"/>
        <v>-2.24720487515198E-4</v>
      </c>
      <c r="FU468" s="223">
        <f t="shared" ca="1" si="1026"/>
        <v>1.303452091568398E-4</v>
      </c>
      <c r="FV468" s="223">
        <f t="shared" ca="1" si="1027"/>
        <v>-2.1028541662124255E-6</v>
      </c>
      <c r="FW468" s="223">
        <f t="shared" ca="1" si="1028"/>
        <v>-1.2668587704838655E-4</v>
      </c>
      <c r="FX468" s="223">
        <f t="shared" ca="1" si="1029"/>
        <v>2.2255832132022204E-4</v>
      </c>
      <c r="FY468" s="223">
        <f t="shared" ca="1" si="1030"/>
        <v>-2.6060432323904415E-4</v>
      </c>
      <c r="FZ468" s="223">
        <f t="shared" ca="1" si="1031"/>
        <v>2.3093854163374299E-4</v>
      </c>
      <c r="GA468" s="223">
        <f t="shared" ca="1" si="1032"/>
        <v>-1.4126891840322592E-4</v>
      </c>
      <c r="GB468" s="223">
        <f t="shared" ca="1" si="1033"/>
        <v>1.4893954667558461E-5</v>
      </c>
      <c r="GC468" s="223">
        <f t="shared" ca="1" si="1034"/>
        <v>1.1535084599842767E-4</v>
      </c>
      <c r="GD468" s="223">
        <f t="shared" ca="1" si="1035"/>
        <v>-2.1562449570078848E-4</v>
      </c>
      <c r="GE468" s="223">
        <f t="shared" ca="1" si="1036"/>
        <v>2.5987329134883106E-4</v>
      </c>
      <c r="GF468" s="223">
        <f t="shared" ca="1" si="1037"/>
        <v>-2.3660024457765799E-4</v>
      </c>
      <c r="GG468" s="223">
        <f t="shared" ca="1" si="1038"/>
        <v>1.5185229845148305E-4</v>
      </c>
      <c r="GH468" s="223">
        <f t="shared" ca="1" si="1039"/>
        <v>-2.7649174327539253E-5</v>
      </c>
      <c r="GI468" s="223">
        <f t="shared" ca="1" si="1040"/>
        <v>-1.03737924656918E-4</v>
      </c>
      <c r="GJ468" s="223">
        <f t="shared" ca="1" si="1041"/>
        <v>2.0817121178472802E-4</v>
      </c>
      <c r="GK468" s="223">
        <f t="shared" ca="1" si="1042"/>
        <v>-2.5851620193754766E-4</v>
      </c>
      <c r="GL468" s="223">
        <f t="shared" ca="1" si="1043"/>
        <v>2.4169195680865204E-4</v>
      </c>
      <c r="GM468" s="223">
        <f t="shared" ca="1" si="1044"/>
        <v>-1.6206985301209204E-4</v>
      </c>
      <c r="GN468" s="223">
        <f t="shared" ca="1" si="1045"/>
        <v>4.0337784704783388E-5</v>
      </c>
      <c r="GO468" s="223">
        <f t="shared" ca="1" si="1046"/>
        <v>9.1875089568527071E-5</v>
      </c>
      <c r="GP468" s="223">
        <f t="shared" ca="1" si="1047"/>
        <v>-2.0021642518584218E-4</v>
      </c>
      <c r="GQ468" s="223">
        <f t="shared" ca="1" si="1048"/>
        <v>2.5653632435245226E-4</v>
      </c>
      <c r="GR468" s="223">
        <f t="shared" ca="1" si="1049"/>
        <v>-2.4620141194598431E-4</v>
      </c>
      <c r="GS468" s="223">
        <f t="shared" ca="1" si="1050"/>
        <v>1.7189696710115176E-4</v>
      </c>
      <c r="GT468" s="223">
        <f t="shared" ca="1" si="1051"/>
        <v>-5.2929217825501147E-5</v>
      </c>
      <c r="GU468" s="223">
        <f t="shared" ca="1" si="1052"/>
        <v>-7.9790919342071932E-5</v>
      </c>
      <c r="GV468" s="223">
        <f t="shared" ca="1" si="1053"/>
        <v>1.9177929968178638E-4</v>
      </c>
      <c r="GW468" s="223">
        <f t="shared" ca="1" si="1054"/>
        <v>-2.5393842829206403E-4</v>
      </c>
      <c r="GX468" s="223">
        <f t="shared" ca="1" si="1055"/>
        <v>2.5011774631723675E-4</v>
      </c>
      <c r="GY468" s="223">
        <f t="shared" ca="1" si="1056"/>
        <v>-1.8130996634005747E-4</v>
      </c>
      <c r="GZ468" s="223">
        <f t="shared" ca="1" si="1057"/>
        <v>6.5393139824425437E-5</v>
      </c>
      <c r="HA468" s="223">
        <f t="shared" ca="1" si="1058"/>
        <v>6.7514525802062769E-5</v>
      </c>
      <c r="HB468" s="223">
        <f t="shared" ca="1" si="1059"/>
        <v>-1.8288016104692429E-4</v>
      </c>
      <c r="HC468" s="223">
        <f t="shared" ca="1" si="1060"/>
        <v>2.5072877231553328E-4</v>
      </c>
      <c r="HD468" s="223">
        <f t="shared" ca="1" si="1061"/>
        <v>-2.5343152512988433E-4</v>
      </c>
      <c r="HE468" s="223">
        <f t="shared" ca="1" si="1062"/>
        <v>1.9028617398917288E-4</v>
      </c>
      <c r="HF468" s="223">
        <f t="shared" ca="1" si="1063"/>
        <v>-7.7699524021778528E-5</v>
      </c>
      <c r="HG468" s="223">
        <f t="shared" ca="1" si="1064"/>
        <v>-5.5075483855822593E-5</v>
      </c>
      <c r="HH468" s="223">
        <f t="shared" ca="1" si="1065"/>
        <v>1.7354044808569027E-4</v>
      </c>
      <c r="HI468" s="223">
        <f t="shared" ca="1" si="1066"/>
        <v>-2.4691508876525492E-4</v>
      </c>
      <c r="HJ468" s="223">
        <f t="shared" ca="1" si="1067"/>
        <v>2.5613476520051459E-4</v>
      </c>
      <c r="HK468" s="223">
        <f t="shared" ca="1" si="1068"/>
        <v>-1.988039655780484E-4</v>
      </c>
      <c r="HL468" s="223">
        <f t="shared" ca="1" si="1069"/>
        <v>8.9818723260060078E-5</v>
      </c>
      <c r="HM468" s="223">
        <f t="shared" ca="1" si="1070"/>
        <v>4.2503760244931173E-5</v>
      </c>
      <c r="HN468" s="223">
        <f t="shared" ca="1" si="1071"/>
        <v>-1.6378266098467017E-4</v>
      </c>
      <c r="HO468" s="223">
        <f t="shared" ca="1" si="1072"/>
        <v>2.4250656513893402E-4</v>
      </c>
      <c r="HP468" s="223">
        <f t="shared" ca="1" si="1073"/>
        <v>-2.582209541870257E-4</v>
      </c>
      <c r="HQ468" s="223">
        <f t="shared" ca="1" si="1074"/>
        <v>2.06842821000676E-4</v>
      </c>
      <c r="HR468" s="223">
        <f t="shared" ca="1" si="1075"/>
        <v>-1.0172154132681737E-4</v>
      </c>
      <c r="HS468" s="223">
        <f t="shared" ca="1" si="1076"/>
        <v>-2.9829641352690657E-5</v>
      </c>
      <c r="HT468" s="223">
        <f t="shared" ca="1" si="1077"/>
        <v>1.5363030710767152E-4</v>
      </c>
      <c r="HU468" s="223">
        <f t="shared" ca="1" si="1078"/>
        <v>-2.3751382195612752E-4</v>
      </c>
      <c r="HV468" s="223">
        <f t="shared" ca="1" si="1079"/>
        <v>2.5968506627741092E-4</v>
      </c>
      <c r="HW468" s="223">
        <f t="shared" ca="1" si="1080"/>
        <v>-2.1438337395022198E-4</v>
      </c>
      <c r="HX468" s="223">
        <f t="shared" ca="1" si="1081"/>
        <v>1.1337930329076377E-4</v>
      </c>
      <c r="HY468" s="223">
        <f t="shared" ca="1" si="1082"/>
        <v>1.7083660241692765E-5</v>
      </c>
      <c r="HZ468" s="223">
        <f t="shared" ca="1" si="1083"/>
        <v>-1.4310784436440035E-4</v>
      </c>
      <c r="IA468" s="223">
        <f t="shared" ca="1" si="1084"/>
        <v>2.3194888717247537E-4</v>
      </c>
      <c r="IB468" s="223">
        <f t="shared" ca="1" si="1085"/>
        <v>-2.6052357429740892E-4</v>
      </c>
      <c r="IC468" s="223">
        <f t="shared" ca="1" si="1086"/>
        <v>2.214074585741722E-4</v>
      </c>
      <c r="ID468" s="223">
        <f t="shared" ca="1" si="1087"/>
        <v>-1.2476392458222891E-4</v>
      </c>
      <c r="IE468" s="223">
        <f t="shared" ca="1" si="1088"/>
        <v>-6.6484390025372224E-5</v>
      </c>
      <c r="IF468" s="223">
        <f t="shared" ca="1" si="1089"/>
        <v>1.3224062228931285E-4</v>
      </c>
      <c r="IG468" s="223">
        <f t="shared" ca="1" si="1090"/>
        <v>-2.2582516720330215E-4</v>
      </c>
      <c r="IH468" s="223">
        <f t="shared" ca="1" si="1091"/>
        <v>2.6073445820775493E-4</v>
      </c>
      <c r="II468" s="223">
        <f t="shared" ca="1" si="1092"/>
        <v>-2.2789815323739782E-4</v>
      </c>
      <c r="IJ468" s="223">
        <f t="shared" ca="1" si="1093"/>
        <v>1.3584797865134657E-4</v>
      </c>
      <c r="IK468" s="223">
        <f t="shared" ca="1" si="1094"/>
        <v>-8.5009647485223517E-6</v>
      </c>
      <c r="IL468" s="223">
        <f t="shared" ca="1" si="1095"/>
        <v>-1.2105482097222017E-4</v>
      </c>
      <c r="IM468" s="223">
        <f t="shared" ca="1" si="1096"/>
        <v>2.1915741462637207E-4</v>
      </c>
      <c r="IN468" s="223">
        <f t="shared" ca="1" si="1097"/>
        <v>-2.603172099706377E-4</v>
      </c>
      <c r="IO468" s="223">
        <f t="shared" ca="1" si="1098"/>
        <v>2.3383982128795437E-4</v>
      </c>
      <c r="IP468" s="223">
        <f t="shared" ca="1" si="1099"/>
        <v>-1.4660476304104026E-4</v>
      </c>
      <c r="IQ468" s="223">
        <f t="shared" ca="1" si="1100"/>
        <v>2.1277973025189792E-5</v>
      </c>
      <c r="IR468" s="223">
        <f t="shared" ca="1" si="1101"/>
        <v>1.095773879882556E-4</v>
      </c>
      <c r="IS468" s="223">
        <f t="shared" ca="1" si="1102"/>
        <v>-2.1196169264169987E-4</v>
      </c>
      <c r="IT468" s="223">
        <f t="shared" ca="1" si="1103"/>
        <v>2.5927283477360707E-4</v>
      </c>
      <c r="IU468" s="223">
        <f t="shared" ca="1" si="1104"/>
        <v>-2.3921814872707934E-4</v>
      </c>
      <c r="IV468" s="223">
        <f t="shared" ca="1" si="1105"/>
        <v>1.5700836371548247E-4</v>
      </c>
      <c r="IW468" s="223">
        <f t="shared" ca="1" si="1106"/>
        <v>-3.4003720801138645E-5</v>
      </c>
      <c r="IX468" s="223">
        <f t="shared" ca="1" si="1107"/>
        <v>-9.783597347878192E-5</v>
      </c>
      <c r="IY468" s="223">
        <f t="shared" ca="1" si="1108"/>
        <v>2.042553363738027E-4</v>
      </c>
      <c r="IZ468" s="223">
        <f t="shared" ca="1" si="1109"/>
        <v>-2.5760384860798447E-4</v>
      </c>
      <c r="JA468" s="223">
        <f t="shared" ca="1" si="1110"/>
        <v>2.4402017869288607E-4</v>
      </c>
      <c r="JB468" s="223">
        <f t="shared" ca="1" si="1111"/>
        <v>-1.6703371748942594E-4</v>
      </c>
    </row>
    <row r="469" spans="2:262">
      <c r="B469" s="230">
        <v>108</v>
      </c>
      <c r="C469" s="229">
        <f t="shared" si="1112"/>
        <v>2.1093750000000014E-3</v>
      </c>
      <c r="D469" s="226">
        <f t="shared" ca="1" si="855"/>
        <v>49.878523146655816</v>
      </c>
      <c r="E469" s="225">
        <f ca="1">DJ361</f>
        <v>-0.12147685334418691</v>
      </c>
      <c r="F469" s="224">
        <v>108</v>
      </c>
      <c r="G469" s="223">
        <f t="shared" ca="1" si="856"/>
        <v>2.958304410068444E-5</v>
      </c>
      <c r="H469" s="223">
        <f t="shared" ca="1" si="857"/>
        <v>7.3549030065191666E-5</v>
      </c>
      <c r="I469" s="223">
        <f t="shared" ca="1" si="858"/>
        <v>-1.5931195127406246E-4</v>
      </c>
      <c r="J469" s="223">
        <f t="shared" ca="1" si="859"/>
        <v>2.0745216492165769E-4</v>
      </c>
      <c r="K469" s="223">
        <f t="shared" ca="1" si="860"/>
        <v>-2.0660099988496113E-4</v>
      </c>
      <c r="L469" s="223">
        <f t="shared" ca="1" si="861"/>
        <v>1.5695946514670081E-4</v>
      </c>
      <c r="M469" s="223">
        <f t="shared" ca="1" si="862"/>
        <v>-7.0250780022278363E-5</v>
      </c>
      <c r="N469" s="223">
        <f t="shared" ca="1" si="863"/>
        <v>-3.3048151669288402E-5</v>
      </c>
      <c r="O469" s="223">
        <f t="shared" ca="1" si="864"/>
        <v>1.2854251543138845E-4</v>
      </c>
      <c r="P469" s="223">
        <f t="shared" ca="1" si="865"/>
        <v>-1.9368060379424819E-4</v>
      </c>
      <c r="Q469" s="223">
        <f t="shared" ca="1" si="866"/>
        <v>2.1307957052456354E-4</v>
      </c>
      <c r="R469" s="223">
        <f t="shared" ca="1" si="867"/>
        <v>-1.8215820469340689E-4</v>
      </c>
      <c r="S469" s="223">
        <f t="shared" ca="1" si="868"/>
        <v>1.0821881786470851E-4</v>
      </c>
      <c r="T469" s="223">
        <f t="shared" ca="1" si="869"/>
        <v>-8.7227486616478554E-6</v>
      </c>
      <c r="U469" s="223">
        <f t="shared" ca="1" si="870"/>
        <v>-9.2833262808160363E-5</v>
      </c>
      <c r="V469" s="223">
        <f t="shared" ca="1" si="871"/>
        <v>1.7246600568035983E-4</v>
      </c>
      <c r="W469" s="223">
        <f t="shared" ca="1" si="872"/>
        <v>-2.1136961276530694E-4</v>
      </c>
      <c r="X469" s="223">
        <f t="shared" ca="1" si="873"/>
        <v>2.0035670658924388E-4</v>
      </c>
      <c r="Y469" s="223">
        <f t="shared" ca="1" si="874"/>
        <v>-1.4202806722640892E-4</v>
      </c>
      <c r="Z469" s="223">
        <f t="shared" ca="1" si="875"/>
        <v>5.0158438653292309E-5</v>
      </c>
      <c r="AA469" s="223">
        <f t="shared" ca="1" si="876"/>
        <v>5.3556479956706919E-5</v>
      </c>
      <c r="AB469" s="223">
        <f t="shared" ca="1" si="877"/>
        <v>-1.4462363568822613E-4</v>
      </c>
      <c r="AC469" s="223">
        <f t="shared" ca="1" si="878"/>
        <v>2.0153683932492436E-4</v>
      </c>
      <c r="AD469" s="223">
        <f t="shared" ca="1" si="879"/>
        <v>-2.1085561261219131E-4</v>
      </c>
      <c r="AE469" s="223">
        <f t="shared" ca="1" si="880"/>
        <v>1.7037925761485644E-4</v>
      </c>
      <c r="AF469" s="223">
        <f t="shared" ca="1" si="881"/>
        <v>-8.9666567976667155E-5</v>
      </c>
      <c r="AG469" s="223">
        <f t="shared" ca="1" si="882"/>
        <v>-1.222155161533871E-5</v>
      </c>
      <c r="AH469" s="223">
        <f t="shared" ca="1" si="883"/>
        <v>1.1122346048246347E-4</v>
      </c>
      <c r="AI469" s="223">
        <f t="shared" ca="1" si="884"/>
        <v>-1.8395911817244614E-4</v>
      </c>
      <c r="AJ469" s="223">
        <f t="shared" ca="1" si="885"/>
        <v>2.1325145569164248E-4</v>
      </c>
      <c r="AK469" s="223">
        <f t="shared" ca="1" si="886"/>
        <v>-1.9218286868295516E-4</v>
      </c>
      <c r="AL469" s="223">
        <f t="shared" ca="1" si="887"/>
        <v>1.2572886137828801E-4</v>
      </c>
      <c r="AM469" s="223">
        <f t="shared" ca="1" si="888"/>
        <v>-2.9583044100681851E-5</v>
      </c>
      <c r="AN469" s="223">
        <f t="shared" ca="1" si="889"/>
        <v>-7.3549030065192344E-5</v>
      </c>
      <c r="AO469" s="223">
        <f t="shared" ca="1" si="890"/>
        <v>1.593119512740637E-4</v>
      </c>
      <c r="AP469" s="223">
        <f t="shared" ca="1" si="891"/>
        <v>-2.0745216492165769E-4</v>
      </c>
      <c r="AQ469" s="223">
        <f t="shared" ca="1" si="892"/>
        <v>2.0660099988496083E-4</v>
      </c>
      <c r="AR469" s="223">
        <f t="shared" ca="1" si="893"/>
        <v>-1.5695946514669929E-4</v>
      </c>
      <c r="AS469" s="223">
        <f t="shared" ca="1" si="894"/>
        <v>7.0250780022278403E-5</v>
      </c>
      <c r="AT469" s="223">
        <f t="shared" ca="1" si="895"/>
        <v>3.3048151669289852E-5</v>
      </c>
      <c r="AU469" s="223">
        <f t="shared" ca="1" si="896"/>
        <v>-1.2854251543139086E-4</v>
      </c>
      <c r="AV469" s="223">
        <f t="shared" ca="1" si="897"/>
        <v>1.9368060379424849E-4</v>
      </c>
      <c r="AW469" s="223">
        <f t="shared" ca="1" si="898"/>
        <v>-2.1307957052456346E-4</v>
      </c>
      <c r="AX469" s="223">
        <f t="shared" ca="1" si="899"/>
        <v>1.8215820469340537E-4</v>
      </c>
      <c r="AY469" s="223">
        <f t="shared" ca="1" si="900"/>
        <v>-1.0821881786470726E-4</v>
      </c>
      <c r="AZ469" s="223">
        <f t="shared" ca="1" si="901"/>
        <v>8.7227486616464053E-6</v>
      </c>
      <c r="BA469" s="223">
        <f t="shared" ca="1" si="902"/>
        <v>9.2833262808160309E-5</v>
      </c>
      <c r="BB469" s="223">
        <f t="shared" ca="1" si="903"/>
        <v>-1.7246600568036069E-4</v>
      </c>
      <c r="BC469" s="223">
        <f t="shared" ca="1" si="904"/>
        <v>2.1136961276530734E-4</v>
      </c>
      <c r="BD469" s="223">
        <f t="shared" ca="1" si="905"/>
        <v>-2.0035670658924231E-4</v>
      </c>
      <c r="BE469" s="223">
        <f t="shared" ca="1" si="906"/>
        <v>1.4202806722641008E-4</v>
      </c>
      <c r="BF469" s="223">
        <f t="shared" ca="1" si="907"/>
        <v>-5.0158438653292363E-5</v>
      </c>
      <c r="BG469" s="223">
        <f t="shared" ca="1" si="908"/>
        <v>-5.3556479956708342E-5</v>
      </c>
      <c r="BH469" s="223">
        <f t="shared" ca="1" si="909"/>
        <v>1.4462363568822721E-4</v>
      </c>
      <c r="BI469" s="223">
        <f t="shared" ca="1" si="910"/>
        <v>-2.0153683932492533E-4</v>
      </c>
      <c r="BJ469" s="223">
        <f t="shared" ca="1" si="911"/>
        <v>2.108556126121906E-4</v>
      </c>
      <c r="BK469" s="223">
        <f t="shared" ca="1" si="912"/>
        <v>-1.7037925761485739E-4</v>
      </c>
      <c r="BL469" s="223">
        <f t="shared" ca="1" si="913"/>
        <v>8.9666567976665827E-5</v>
      </c>
      <c r="BM469" s="223">
        <f t="shared" ca="1" si="914"/>
        <v>1.2221551615340174E-5</v>
      </c>
      <c r="BN469" s="223">
        <f t="shared" ca="1" si="915"/>
        <v>-1.1122346048246473E-4</v>
      </c>
      <c r="BO469" s="223">
        <f t="shared" ca="1" si="916"/>
        <v>1.8395911817244842E-4</v>
      </c>
      <c r="BP469" s="223">
        <f t="shared" ca="1" si="917"/>
        <v>-2.1325145569164243E-4</v>
      </c>
      <c r="BQ469" s="223">
        <f t="shared" ca="1" si="918"/>
        <v>1.9218286868295451E-4</v>
      </c>
      <c r="BR469" s="223">
        <f t="shared" ca="1" si="919"/>
        <v>-1.2572886137828684E-4</v>
      </c>
      <c r="BS469" s="223">
        <f t="shared" ca="1" si="920"/>
        <v>2.9583044100680401E-5</v>
      </c>
      <c r="BT469" s="223">
        <f t="shared" ca="1" si="921"/>
        <v>7.3549030065196545E-5</v>
      </c>
      <c r="BU469" s="223">
        <f t="shared" ca="1" si="922"/>
        <v>-1.5931195127406265E-4</v>
      </c>
      <c r="BV469" s="223">
        <f t="shared" ca="1" si="923"/>
        <v>2.0745216492165801E-4</v>
      </c>
      <c r="BW469" s="223">
        <f t="shared" ca="1" si="924"/>
        <v>-2.0660099988496045E-4</v>
      </c>
      <c r="BX469" s="223">
        <f t="shared" ca="1" si="925"/>
        <v>1.5695946514669831E-4</v>
      </c>
      <c r="BY469" s="223">
        <f t="shared" ca="1" si="926"/>
        <v>-7.0250780022274148E-5</v>
      </c>
      <c r="BZ469" s="223">
        <f t="shared" ca="1" si="927"/>
        <v>-3.3048151669288293E-5</v>
      </c>
      <c r="CA469" s="223">
        <f t="shared" ca="1" si="928"/>
        <v>1.2854251543138959E-4</v>
      </c>
      <c r="CB469" s="223">
        <f t="shared" ca="1" si="929"/>
        <v>-1.9368060379424914E-4</v>
      </c>
      <c r="CC469" s="223">
        <f t="shared" ca="1" si="930"/>
        <v>2.1307957052456338E-4</v>
      </c>
      <c r="CD469" s="223">
        <f t="shared" ca="1" si="931"/>
        <v>-1.8215820469340461E-4</v>
      </c>
      <c r="CE469" s="223">
        <f t="shared" ca="1" si="932"/>
        <v>1.0821881786470337E-4</v>
      </c>
      <c r="CF469" s="223">
        <f t="shared" ca="1" si="933"/>
        <v>-8.7227486616479639E-6</v>
      </c>
      <c r="CG469" s="223">
        <f t="shared" ca="1" si="934"/>
        <v>-9.2833262808161637E-5</v>
      </c>
      <c r="CH469" s="223">
        <f t="shared" ca="1" si="935"/>
        <v>1.7246600568036156E-4</v>
      </c>
      <c r="CI469" s="223">
        <f t="shared" ca="1" si="936"/>
        <v>-2.1136961276530756E-4</v>
      </c>
      <c r="CJ469" s="223">
        <f t="shared" ca="1" si="937"/>
        <v>2.0035670658924179E-4</v>
      </c>
      <c r="CK469" s="223">
        <f t="shared" ca="1" si="938"/>
        <v>-1.4202806722640897E-4</v>
      </c>
      <c r="CL469" s="223">
        <f t="shared" ca="1" si="939"/>
        <v>5.015843865329094E-5</v>
      </c>
      <c r="CM469" s="223">
        <f t="shared" ca="1" si="940"/>
        <v>5.3556479956709765E-5</v>
      </c>
      <c r="CN469" s="223">
        <f t="shared" ca="1" si="941"/>
        <v>-1.4462363568822827E-4</v>
      </c>
      <c r="CO469" s="223">
        <f t="shared" ca="1" si="942"/>
        <v>2.0153683932492579E-4</v>
      </c>
      <c r="CP469" s="223">
        <f t="shared" ca="1" si="943"/>
        <v>-2.1085561261219036E-4</v>
      </c>
      <c r="CQ469" s="223">
        <f t="shared" ca="1" si="944"/>
        <v>1.7037925761485649E-4</v>
      </c>
      <c r="CR469" s="223">
        <f t="shared" ca="1" si="945"/>
        <v>-8.9666567976664499E-5</v>
      </c>
      <c r="CS469" s="223">
        <f t="shared" ca="1" si="946"/>
        <v>-1.2221551615341624E-5</v>
      </c>
      <c r="CT469" s="223">
        <f t="shared" ca="1" si="947"/>
        <v>1.1122346048246599E-4</v>
      </c>
      <c r="CU469" s="223">
        <f t="shared" ca="1" si="948"/>
        <v>-1.8395911817244918E-4</v>
      </c>
      <c r="CV469" s="223">
        <f t="shared" ca="1" si="949"/>
        <v>2.1325145569164248E-4</v>
      </c>
      <c r="CW469" s="223">
        <f t="shared" ca="1" si="950"/>
        <v>-1.9218286868295388E-4</v>
      </c>
      <c r="CX469" s="223">
        <f t="shared" ca="1" si="951"/>
        <v>1.2572886137828565E-4</v>
      </c>
      <c r="CY469" s="223">
        <f t="shared" ca="1" si="952"/>
        <v>-2.9583044100678951E-5</v>
      </c>
      <c r="CZ469" s="223">
        <f t="shared" ca="1" si="953"/>
        <v>-7.3549030065197914E-5</v>
      </c>
      <c r="DA469" s="223">
        <f t="shared" ca="1" si="954"/>
        <v>1.5931195127406766E-4</v>
      </c>
      <c r="DB469" s="223">
        <f t="shared" ca="1" si="955"/>
        <v>-2.0745216492165978E-4</v>
      </c>
      <c r="DC469" s="223">
        <f t="shared" ca="1" si="956"/>
        <v>2.0660099988495861E-4</v>
      </c>
      <c r="DD469" s="223">
        <f t="shared" ca="1" si="957"/>
        <v>-1.569594651467014E-4</v>
      </c>
      <c r="DE469" s="223">
        <f t="shared" ca="1" si="958"/>
        <v>7.0250780022278512E-5</v>
      </c>
      <c r="DF469" s="223">
        <f t="shared" ca="1" si="959"/>
        <v>3.3048151669289757E-5</v>
      </c>
      <c r="DG469" s="223">
        <f t="shared" ca="1" si="960"/>
        <v>-1.2854251543139076E-4</v>
      </c>
      <c r="DH469" s="223">
        <f t="shared" ca="1" si="961"/>
        <v>1.9368060379424974E-4</v>
      </c>
      <c r="DI469" s="223">
        <f t="shared" ca="1" si="962"/>
        <v>-2.1307957052456327E-4</v>
      </c>
      <c r="DJ469" s="223">
        <f t="shared" ca="1" si="963"/>
        <v>1.8215820469340383E-4</v>
      </c>
      <c r="DK469" s="223">
        <f t="shared" ca="1" si="964"/>
        <v>-1.0821881786470211E-4</v>
      </c>
      <c r="DL469" s="223">
        <f t="shared" ca="1" si="965"/>
        <v>8.7227486616404422E-6</v>
      </c>
      <c r="DM469" s="223">
        <f t="shared" ca="1" si="966"/>
        <v>9.2833262808168413E-5</v>
      </c>
      <c r="DN469" s="223">
        <f t="shared" ca="1" si="967"/>
        <v>-1.7246600568036598E-4</v>
      </c>
      <c r="DO469" s="223">
        <f t="shared" ca="1" si="968"/>
        <v>2.1136961276530691E-4</v>
      </c>
      <c r="DP469" s="223">
        <f t="shared" ca="1" si="969"/>
        <v>-2.0035670658924339E-4</v>
      </c>
      <c r="DQ469" s="223">
        <f t="shared" ca="1" si="970"/>
        <v>1.4202806722640789E-4</v>
      </c>
      <c r="DR469" s="223">
        <f t="shared" ca="1" si="971"/>
        <v>-5.0158438653289517E-5</v>
      </c>
      <c r="DS469" s="223">
        <f t="shared" ca="1" si="972"/>
        <v>-5.3556479956711189E-5</v>
      </c>
      <c r="DT469" s="223">
        <f t="shared" ca="1" si="973"/>
        <v>1.4462363568822938E-4</v>
      </c>
      <c r="DU469" s="223">
        <f t="shared" ca="1" si="974"/>
        <v>-2.0153683932492628E-4</v>
      </c>
      <c r="DV469" s="223">
        <f t="shared" ca="1" si="975"/>
        <v>2.1085561261219012E-4</v>
      </c>
      <c r="DW469" s="223">
        <f t="shared" ca="1" si="976"/>
        <v>-1.7037925761485197E-4</v>
      </c>
      <c r="DX469" s="223">
        <f t="shared" ca="1" si="977"/>
        <v>8.9666567976657668E-5</v>
      </c>
      <c r="DY469" s="223">
        <f t="shared" ca="1" si="978"/>
        <v>1.2221551615337043E-5</v>
      </c>
      <c r="DZ469" s="223">
        <f t="shared" ca="1" si="979"/>
        <v>-1.1122346048246203E-4</v>
      </c>
      <c r="EA469" s="223">
        <f t="shared" ca="1" si="980"/>
        <v>1.8395911817244682E-4</v>
      </c>
      <c r="EB469" s="223">
        <f t="shared" ca="1" si="981"/>
        <v>-2.1325145569164254E-4</v>
      </c>
      <c r="EC469" s="223">
        <f t="shared" ca="1" si="982"/>
        <v>1.9218286868295326E-4</v>
      </c>
      <c r="ED469" s="223">
        <f t="shared" ca="1" si="983"/>
        <v>-1.2572886137828446E-4</v>
      </c>
      <c r="EE469" s="223">
        <f t="shared" ca="1" si="984"/>
        <v>2.9583044100677514E-5</v>
      </c>
      <c r="EF469" s="223">
        <f t="shared" ca="1" si="985"/>
        <v>7.354903006519931E-5</v>
      </c>
      <c r="EG469" s="223">
        <f t="shared" ca="1" si="986"/>
        <v>-1.5931195127406864E-4</v>
      </c>
      <c r="EH469" s="223">
        <f t="shared" ca="1" si="987"/>
        <v>2.0745216492166013E-4</v>
      </c>
      <c r="EI469" s="223">
        <f t="shared" ca="1" si="988"/>
        <v>-2.0660099988495823E-4</v>
      </c>
      <c r="EJ469" s="223">
        <f t="shared" ca="1" si="989"/>
        <v>1.5695946514670043E-4</v>
      </c>
      <c r="EK469" s="223">
        <f t="shared" ca="1" si="990"/>
        <v>-7.0250780022277116E-5</v>
      </c>
      <c r="EL469" s="223">
        <f t="shared" ca="1" si="991"/>
        <v>-3.3048151669291207E-5</v>
      </c>
      <c r="EM469" s="223">
        <f t="shared" ca="1" si="992"/>
        <v>1.2854251543139195E-4</v>
      </c>
      <c r="EN469" s="223">
        <f t="shared" ca="1" si="993"/>
        <v>-1.9368060379425033E-4</v>
      </c>
      <c r="EO469" s="223">
        <f t="shared" ca="1" si="994"/>
        <v>2.1307957052456322E-4</v>
      </c>
      <c r="EP469" s="223">
        <f t="shared" ca="1" si="995"/>
        <v>-1.8215820469340307E-4</v>
      </c>
      <c r="EQ469" s="223">
        <f t="shared" ca="1" si="996"/>
        <v>1.0821881786470085E-4</v>
      </c>
      <c r="ER469" s="223">
        <f t="shared" ca="1" si="997"/>
        <v>-8.7227486616389921E-6</v>
      </c>
      <c r="ES469" s="223">
        <f t="shared" ca="1" si="998"/>
        <v>-9.2833262808169728E-5</v>
      </c>
      <c r="ET469" s="223">
        <f t="shared" ca="1" si="999"/>
        <v>1.7246600568035969E-4</v>
      </c>
      <c r="EU469" s="223">
        <f t="shared" ca="1" si="1000"/>
        <v>-2.113696127653071E-4</v>
      </c>
      <c r="EV469" s="223">
        <f t="shared" ca="1" si="1001"/>
        <v>2.003567065892429E-4</v>
      </c>
      <c r="EW469" s="223">
        <f t="shared" ca="1" si="1002"/>
        <v>-1.420280672264068E-4</v>
      </c>
      <c r="EX469" s="223">
        <f t="shared" ca="1" si="1003"/>
        <v>5.0158438653288094E-5</v>
      </c>
      <c r="EY469" s="223">
        <f t="shared" ca="1" si="1004"/>
        <v>5.3556479956712598E-5</v>
      </c>
      <c r="EZ469" s="223">
        <f t="shared" ca="1" si="1005"/>
        <v>-1.4462363568823044E-4</v>
      </c>
      <c r="FA469" s="223">
        <f t="shared" ca="1" si="1006"/>
        <v>2.0153683932492677E-4</v>
      </c>
      <c r="FB469" s="223">
        <f t="shared" ca="1" si="1007"/>
        <v>-2.1085561261218993E-4</v>
      </c>
      <c r="FC469" s="223">
        <f t="shared" ca="1" si="1008"/>
        <v>1.7037925761485107E-4</v>
      </c>
      <c r="FD469" s="223">
        <f t="shared" ca="1" si="1009"/>
        <v>-8.9666567976656313E-5</v>
      </c>
      <c r="FE469" s="223">
        <f t="shared" ca="1" si="1010"/>
        <v>-1.2221551615338493E-5</v>
      </c>
      <c r="FF469" s="223">
        <f t="shared" ca="1" si="1011"/>
        <v>1.1122346048246331E-4</v>
      </c>
      <c r="FG469" s="223">
        <f t="shared" ca="1" si="1012"/>
        <v>-1.8395911817244758E-4</v>
      </c>
      <c r="FH469" s="223">
        <f t="shared" ca="1" si="1013"/>
        <v>2.1325145569164259E-4</v>
      </c>
      <c r="FI469" s="223">
        <f t="shared" ca="1" si="1014"/>
        <v>-1.9218286868295261E-4</v>
      </c>
      <c r="FJ469" s="223">
        <f t="shared" ca="1" si="1015"/>
        <v>1.2572886137828329E-4</v>
      </c>
      <c r="FK469" s="223">
        <f t="shared" ca="1" si="1016"/>
        <v>-2.9583044100676064E-5</v>
      </c>
      <c r="FL469" s="223">
        <f t="shared" ca="1" si="1017"/>
        <v>-7.3549030065200692E-5</v>
      </c>
      <c r="FM469" s="223">
        <f t="shared" ca="1" si="1018"/>
        <v>1.5931195127406961E-4</v>
      </c>
      <c r="FN469" s="223">
        <f t="shared" ca="1" si="1019"/>
        <v>-2.0745216492166045E-4</v>
      </c>
      <c r="FO469" s="223">
        <f t="shared" ca="1" si="1020"/>
        <v>2.0660099988495785E-4</v>
      </c>
      <c r="FP469" s="223">
        <f t="shared" ca="1" si="1021"/>
        <v>-1.5695946514669945E-4</v>
      </c>
      <c r="FQ469" s="223">
        <f t="shared" ca="1" si="1022"/>
        <v>7.0250780022275747E-5</v>
      </c>
      <c r="FR469" s="223">
        <f t="shared" ca="1" si="1023"/>
        <v>3.304815166929263E-5</v>
      </c>
      <c r="FS469" s="223">
        <f t="shared" ca="1" si="1024"/>
        <v>-1.2854251543139311E-4</v>
      </c>
      <c r="FT469" s="223">
        <f t="shared" ca="1" si="1025"/>
        <v>1.9368060379425095E-4</v>
      </c>
      <c r="FU469" s="223">
        <f t="shared" ca="1" si="1026"/>
        <v>-2.1307957052456311E-4</v>
      </c>
      <c r="FV469" s="223">
        <f t="shared" ca="1" si="1027"/>
        <v>1.8215820469340234E-4</v>
      </c>
      <c r="FW469" s="223">
        <f t="shared" ca="1" si="1028"/>
        <v>-1.0821881786469959E-4</v>
      </c>
      <c r="FX469" s="223">
        <f t="shared" ca="1" si="1029"/>
        <v>8.7227486616375149E-6</v>
      </c>
      <c r="FY469" s="223">
        <f t="shared" ca="1" si="1030"/>
        <v>9.2833262808171056E-5</v>
      </c>
      <c r="FZ469" s="223">
        <f t="shared" ca="1" si="1031"/>
        <v>-1.7246600568036771E-4</v>
      </c>
      <c r="GA469" s="223">
        <f t="shared" ca="1" si="1032"/>
        <v>2.1136961276530731E-4</v>
      </c>
      <c r="GB469" s="223">
        <f t="shared" ca="1" si="1033"/>
        <v>-2.0035670658924239E-4</v>
      </c>
      <c r="GC469" s="223">
        <f t="shared" ca="1" si="1034"/>
        <v>1.4202806722640572E-4</v>
      </c>
      <c r="GD469" s="223">
        <f t="shared" ca="1" si="1035"/>
        <v>-5.0158438653286671E-5</v>
      </c>
      <c r="GE469" s="223">
        <f t="shared" ca="1" si="1036"/>
        <v>-5.3556479956714021E-5</v>
      </c>
      <c r="GF469" s="223">
        <f t="shared" ca="1" si="1037"/>
        <v>1.4462363568823152E-4</v>
      </c>
      <c r="GG469" s="223">
        <f t="shared" ca="1" si="1038"/>
        <v>-2.0153683932492726E-4</v>
      </c>
      <c r="GH469" s="223">
        <f t="shared" ca="1" si="1039"/>
        <v>2.1085561261218968E-4</v>
      </c>
      <c r="GI469" s="223">
        <f t="shared" ca="1" si="1040"/>
        <v>-1.703792576148502E-4</v>
      </c>
      <c r="GJ469" s="223">
        <f t="shared" ca="1" si="1041"/>
        <v>8.9666567976654985E-5</v>
      </c>
      <c r="GK469" s="223">
        <f t="shared" ca="1" si="1042"/>
        <v>1.2221551615339957E-5</v>
      </c>
      <c r="GL469" s="223">
        <f t="shared" ca="1" si="1043"/>
        <v>-1.1122346048246455E-4</v>
      </c>
      <c r="GM469" s="223">
        <f t="shared" ca="1" si="1044"/>
        <v>1.8395911817244831E-4</v>
      </c>
      <c r="GN469" s="223">
        <f t="shared" ca="1" si="1045"/>
        <v>-2.1325145569164265E-4</v>
      </c>
      <c r="GO469" s="223">
        <f t="shared" ca="1" si="1046"/>
        <v>1.9218286868295196E-4</v>
      </c>
      <c r="GP469" s="223">
        <f t="shared" ca="1" si="1047"/>
        <v>-1.257288613782821E-4</v>
      </c>
      <c r="GQ469" s="223">
        <f t="shared" ca="1" si="1048"/>
        <v>2.9583044100674614E-5</v>
      </c>
      <c r="GR469" s="223">
        <f t="shared" ca="1" si="1049"/>
        <v>7.3549030065202047E-5</v>
      </c>
      <c r="GS469" s="223">
        <f t="shared" ca="1" si="1050"/>
        <v>-1.5931195127407059E-4</v>
      </c>
      <c r="GT469" s="223">
        <f t="shared" ca="1" si="1051"/>
        <v>2.0745216492166083E-4</v>
      </c>
      <c r="GU469" s="223">
        <f t="shared" ca="1" si="1052"/>
        <v>-2.0660099988495747E-4</v>
      </c>
      <c r="GV469" s="223">
        <f t="shared" ca="1" si="1053"/>
        <v>1.5695946514669021E-4</v>
      </c>
      <c r="GW469" s="223">
        <f t="shared" ca="1" si="1054"/>
        <v>-7.0250780022262899E-5</v>
      </c>
      <c r="GX469" s="223">
        <f t="shared" ca="1" si="1055"/>
        <v>-3.3048151669306074E-5</v>
      </c>
      <c r="GY469" s="223">
        <f t="shared" ca="1" si="1056"/>
        <v>1.2854251543140396E-4</v>
      </c>
      <c r="GZ469" s="223">
        <f t="shared" ca="1" si="1057"/>
        <v>-1.9368060379425667E-4</v>
      </c>
      <c r="HA469" s="223">
        <f t="shared" ca="1" si="1058"/>
        <v>2.1307957052456373E-4</v>
      </c>
      <c r="HB469" s="223">
        <f t="shared" ca="1" si="1059"/>
        <v>-1.8215820469340787E-4</v>
      </c>
      <c r="HC469" s="223">
        <f t="shared" ca="1" si="1060"/>
        <v>1.0821881786470876E-4</v>
      </c>
      <c r="HD469" s="223">
        <f t="shared" ca="1" si="1061"/>
        <v>-8.7227486616481671E-6</v>
      </c>
      <c r="HE469" s="223">
        <f t="shared" ca="1" si="1062"/>
        <v>-9.2833262808161447E-5</v>
      </c>
      <c r="HF469" s="223">
        <f t="shared" ca="1" si="1063"/>
        <v>1.7246600568036143E-4</v>
      </c>
      <c r="HG469" s="223">
        <f t="shared" ca="1" si="1064"/>
        <v>-2.113696127653075E-4</v>
      </c>
      <c r="HH469" s="223">
        <f t="shared" ca="1" si="1065"/>
        <v>2.0035670658924187E-4</v>
      </c>
      <c r="HI469" s="223">
        <f t="shared" ca="1" si="1066"/>
        <v>-1.4202806722640464E-4</v>
      </c>
      <c r="HJ469" s="223">
        <f t="shared" ca="1" si="1067"/>
        <v>5.0158438653285248E-5</v>
      </c>
      <c r="HK469" s="223">
        <f t="shared" ca="1" si="1068"/>
        <v>5.3556479956715417E-5</v>
      </c>
      <c r="HL469" s="223">
        <f t="shared" ca="1" si="1069"/>
        <v>-1.4462363568823258E-4</v>
      </c>
      <c r="HM469" s="223">
        <f t="shared" ca="1" si="1070"/>
        <v>2.0153683932492775E-4</v>
      </c>
      <c r="HN469" s="223">
        <f t="shared" ca="1" si="1071"/>
        <v>-2.1085561261218946E-4</v>
      </c>
      <c r="HO469" s="223">
        <f t="shared" ca="1" si="1072"/>
        <v>1.7037925761484934E-4</v>
      </c>
      <c r="HP469" s="223">
        <f t="shared" ca="1" si="1073"/>
        <v>-8.966656797665367E-5</v>
      </c>
      <c r="HQ469" s="223">
        <f t="shared" ca="1" si="1074"/>
        <v>-1.2221551615353523E-5</v>
      </c>
      <c r="HR469" s="223">
        <f t="shared" ca="1" si="1075"/>
        <v>1.1122346048247613E-4</v>
      </c>
      <c r="HS469" s="223">
        <f t="shared" ca="1" si="1076"/>
        <v>-1.839591181724552E-4</v>
      </c>
      <c r="HT469" s="223">
        <f t="shared" ca="1" si="1077"/>
        <v>2.1325145569164324E-4</v>
      </c>
      <c r="HU469" s="223">
        <f t="shared" ca="1" si="1078"/>
        <v>-1.9218286868294605E-4</v>
      </c>
      <c r="HV469" s="223">
        <f t="shared" ca="1" si="1079"/>
        <v>1.2572886137827112E-4</v>
      </c>
      <c r="HW469" s="223">
        <f t="shared" ca="1" si="1080"/>
        <v>-2.9583044100685172E-5</v>
      </c>
      <c r="HX469" s="223">
        <f t="shared" ca="1" si="1081"/>
        <v>-7.3549030065192059E-5</v>
      </c>
      <c r="HY469" s="223">
        <f t="shared" ca="1" si="1082"/>
        <v>1.5931195127406349E-4</v>
      </c>
      <c r="HZ469" s="223">
        <f t="shared" ca="1" si="1083"/>
        <v>-2.0745216492165831E-4</v>
      </c>
      <c r="IA469" s="223">
        <f t="shared" ca="1" si="1084"/>
        <v>2.0660099988496018E-4</v>
      </c>
      <c r="IB469" s="223">
        <f t="shared" ca="1" si="1085"/>
        <v>-1.5695946514669744E-4</v>
      </c>
      <c r="IC469" s="223">
        <f t="shared" ca="1" si="1086"/>
        <v>7.0250780022272982E-5</v>
      </c>
      <c r="ID469" s="223">
        <f t="shared" ca="1" si="1087"/>
        <v>3.3048151669295544E-5</v>
      </c>
      <c r="IE469" s="223">
        <f t="shared" ca="1" si="1088"/>
        <v>-4.4802750344357505E-5</v>
      </c>
      <c r="IF469" s="223">
        <f t="shared" ca="1" si="1089"/>
        <v>1.936806037942522E-4</v>
      </c>
      <c r="IG469" s="223">
        <f t="shared" ca="1" si="1090"/>
        <v>-2.1307957052456295E-4</v>
      </c>
      <c r="IH469" s="223">
        <f t="shared" ca="1" si="1091"/>
        <v>1.8215820469340077E-4</v>
      </c>
      <c r="II469" s="223">
        <f t="shared" ca="1" si="1092"/>
        <v>-1.0821881786469704E-4</v>
      </c>
      <c r="IJ469" s="223">
        <f t="shared" ca="1" si="1093"/>
        <v>8.7227486616345875E-6</v>
      </c>
      <c r="IK469" s="223">
        <f t="shared" ca="1" si="1094"/>
        <v>9.2833262808173698E-5</v>
      </c>
      <c r="IL469" s="223">
        <f t="shared" ca="1" si="1095"/>
        <v>-1.7246600568036945E-4</v>
      </c>
      <c r="IM469" s="223">
        <f t="shared" ca="1" si="1096"/>
        <v>2.113696127653094E-4</v>
      </c>
      <c r="IN469" s="223">
        <f t="shared" ca="1" si="1097"/>
        <v>-2.0035670658923718E-4</v>
      </c>
      <c r="IO469" s="223">
        <f t="shared" ca="1" si="1098"/>
        <v>1.4202806722639447E-4</v>
      </c>
      <c r="IP469" s="223">
        <f t="shared" ca="1" si="1099"/>
        <v>-5.0158438653272034E-5</v>
      </c>
      <c r="IQ469" s="223">
        <f t="shared" ca="1" si="1100"/>
        <v>-5.3556479956728604E-5</v>
      </c>
      <c r="IR469" s="223">
        <f t="shared" ca="1" si="1101"/>
        <v>1.4462363568822474E-4</v>
      </c>
      <c r="IS469" s="223">
        <f t="shared" ca="1" si="1102"/>
        <v>-2.0153683932492422E-4</v>
      </c>
      <c r="IT469" s="223">
        <f t="shared" ca="1" si="1103"/>
        <v>2.1085561261219109E-4</v>
      </c>
      <c r="IU469" s="223">
        <f t="shared" ca="1" si="1104"/>
        <v>-1.7037925761485573E-4</v>
      </c>
      <c r="IV469" s="223">
        <f t="shared" ca="1" si="1105"/>
        <v>8.9666567976663333E-5</v>
      </c>
      <c r="IW469" s="223">
        <f t="shared" ca="1" si="1106"/>
        <v>1.2221551615342871E-5</v>
      </c>
      <c r="IX469" s="223">
        <f t="shared" ca="1" si="1107"/>
        <v>-1.1122346048246705E-4</v>
      </c>
      <c r="IY469" s="223">
        <f t="shared" ca="1" si="1108"/>
        <v>1.839591181724498E-4</v>
      </c>
      <c r="IZ469" s="223">
        <f t="shared" ca="1" si="1109"/>
        <v>-2.1325145569164275E-4</v>
      </c>
      <c r="JA469" s="223">
        <f t="shared" ca="1" si="1110"/>
        <v>1.9218286868295068E-4</v>
      </c>
      <c r="JB469" s="223">
        <f t="shared" ca="1" si="1111"/>
        <v>-1.2572886137827974E-4</v>
      </c>
    </row>
    <row r="470" spans="2:262">
      <c r="B470" s="230">
        <v>109</v>
      </c>
      <c r="C470" s="229">
        <f t="shared" si="1112"/>
        <v>2.1289062500000015E-3</v>
      </c>
      <c r="D470" s="226">
        <f t="shared" ca="1" si="855"/>
        <v>49.880267463816864</v>
      </c>
      <c r="E470" s="225">
        <f ca="1">DK361</f>
        <v>-0.11973253618313799</v>
      </c>
      <c r="F470" s="224">
        <v>109</v>
      </c>
      <c r="G470" s="223">
        <f t="shared" ca="1" si="856"/>
        <v>1.6224683521898274E-6</v>
      </c>
      <c r="H470" s="223">
        <f t="shared" ca="1" si="857"/>
        <v>4.8194020130859605E-5</v>
      </c>
      <c r="I470" s="223">
        <f t="shared" ca="1" si="858"/>
        <v>-8.7718608258569207E-5</v>
      </c>
      <c r="J470" s="223">
        <f t="shared" ca="1" si="859"/>
        <v>1.0851076499634754E-4</v>
      </c>
      <c r="K470" s="223">
        <f t="shared" ca="1" si="860"/>
        <v>-1.0613029621353749E-4</v>
      </c>
      <c r="L470" s="223">
        <f t="shared" ca="1" si="861"/>
        <v>8.108555434567238E-5</v>
      </c>
      <c r="M470" s="223">
        <f t="shared" ca="1" si="862"/>
        <v>-3.8724879021391053E-5</v>
      </c>
      <c r="N470" s="223">
        <f t="shared" ca="1" si="863"/>
        <v>-1.1905548340146559E-5</v>
      </c>
      <c r="O470" s="223">
        <f t="shared" ca="1" si="864"/>
        <v>5.999352921434475E-5</v>
      </c>
      <c r="P470" s="223">
        <f t="shared" ca="1" si="865"/>
        <v>-9.5269808077325105E-5</v>
      </c>
      <c r="Q470" s="223">
        <f t="shared" ca="1" si="866"/>
        <v>1.1020108627545448E-4</v>
      </c>
      <c r="R470" s="223">
        <f t="shared" ca="1" si="867"/>
        <v>-1.0159876848143365E-4</v>
      </c>
      <c r="S470" s="223">
        <f t="shared" ca="1" si="868"/>
        <v>7.1299891682852904E-5</v>
      </c>
      <c r="T470" s="223">
        <f t="shared" ca="1" si="869"/>
        <v>-2.5774823366030261E-5</v>
      </c>
      <c r="U470" s="223">
        <f t="shared" ca="1" si="870"/>
        <v>-2.5254494503731744E-5</v>
      </c>
      <c r="V470" s="223">
        <f t="shared" ca="1" si="871"/>
        <v>7.0890679776314524E-5</v>
      </c>
      <c r="W470" s="223">
        <f t="shared" ca="1" si="872"/>
        <v>-1.0138806130521523E-4</v>
      </c>
      <c r="X470" s="223">
        <f t="shared" ca="1" si="873"/>
        <v>1.1023388064152314E-4</v>
      </c>
      <c r="Y470" s="223">
        <f t="shared" ca="1" si="874"/>
        <v>-9.5539100702973488E-5</v>
      </c>
      <c r="Z470" s="223">
        <f t="shared" ca="1" si="875"/>
        <v>6.044181228300018E-5</v>
      </c>
      <c r="AA470" s="223">
        <f t="shared" ca="1" si="876"/>
        <v>-1.2437090375972659E-5</v>
      </c>
      <c r="AB470" s="223">
        <f t="shared" ca="1" si="877"/>
        <v>-3.8223589563032904E-5</v>
      </c>
      <c r="AC470" s="223">
        <f t="shared" ca="1" si="878"/>
        <v>8.0721568529220557E-5</v>
      </c>
      <c r="AD470" s="223">
        <f t="shared" ca="1" si="879"/>
        <v>-1.059813437188057E-4</v>
      </c>
      <c r="AE470" s="223">
        <f t="shared" ca="1" si="880"/>
        <v>1.0860865483676278E-4</v>
      </c>
      <c r="AF470" s="223">
        <f t="shared" ca="1" si="881"/>
        <v>-8.8042435921899172E-5</v>
      </c>
      <c r="AG470" s="223">
        <f t="shared" ca="1" si="882"/>
        <v>4.867463176701563E-5</v>
      </c>
      <c r="AH470" s="223">
        <f t="shared" ca="1" si="883"/>
        <v>1.0877080298161645E-6</v>
      </c>
      <c r="AI470" s="223">
        <f t="shared" ca="1" si="884"/>
        <v>-5.0617766256690213E-5</v>
      </c>
      <c r="AJ470" s="223">
        <f t="shared" ca="1" si="885"/>
        <v>8.9338329755602887E-5</v>
      </c>
      <c r="AK470" s="223">
        <f t="shared" ca="1" si="886"/>
        <v>-1.0898056807515674E-4</v>
      </c>
      <c r="AL470" s="223">
        <f t="shared" ca="1" si="887"/>
        <v>1.0534985377004117E-4</v>
      </c>
      <c r="AM470" s="223">
        <f t="shared" ca="1" si="888"/>
        <v>-7.9221530954432445E-5</v>
      </c>
      <c r="AN470" s="223">
        <f t="shared" ca="1" si="889"/>
        <v>3.6175339482782263E-5</v>
      </c>
      <c r="AO470" s="223">
        <f t="shared" ca="1" si="890"/>
        <v>1.4596146294393558E-5</v>
      </c>
      <c r="AP470" s="223">
        <f t="shared" ca="1" si="891"/>
        <v>-6.2250604630698084E-5</v>
      </c>
      <c r="AQ470" s="223">
        <f t="shared" ca="1" si="892"/>
        <v>9.6611359346113508E-5</v>
      </c>
      <c r="AR470" s="223">
        <f t="shared" ca="1" si="893"/>
        <v>-1.1034062324826375E-4</v>
      </c>
      <c r="AS470" s="223">
        <f t="shared" ca="1" si="894"/>
        <v>1.0050649284270227E-4</v>
      </c>
      <c r="AT470" s="223">
        <f t="shared" ca="1" si="895"/>
        <v>-6.9209060421806766E-5</v>
      </c>
      <c r="AU470" s="223">
        <f t="shared" ca="1" si="896"/>
        <v>2.3131936420629995E-5</v>
      </c>
      <c r="AV470" s="223">
        <f t="shared" ca="1" si="897"/>
        <v>2.7885044932574176E-5</v>
      </c>
      <c r="AW470" s="223">
        <f t="shared" ca="1" si="898"/>
        <v>-7.2947135968038171E-5</v>
      </c>
      <c r="AX470" s="223">
        <f t="shared" ca="1" si="899"/>
        <v>1.0243126416595588E-4</v>
      </c>
      <c r="AY470" s="223">
        <f t="shared" ca="1" si="900"/>
        <v>-1.1004105274237992E-4</v>
      </c>
      <c r="AZ470" s="223">
        <f t="shared" ca="1" si="901"/>
        <v>9.4151420711306925E-5</v>
      </c>
      <c r="BA470" s="223">
        <f t="shared" ca="1" si="902"/>
        <v>-5.8155621200463906E-5</v>
      </c>
      <c r="BB470" s="223">
        <f t="shared" ca="1" si="903"/>
        <v>9.7406075034422776E-6</v>
      </c>
      <c r="BC470" s="223">
        <f t="shared" ca="1" si="904"/>
        <v>4.0754526539497099E-5</v>
      </c>
      <c r="BD470" s="223">
        <f t="shared" ca="1" si="905"/>
        <v>-8.2546474481035427E-5</v>
      </c>
      <c r="BE470" s="223">
        <f t="shared" ca="1" si="906"/>
        <v>1.0671050742945718E-4</v>
      </c>
      <c r="BF470" s="223">
        <f t="shared" ca="1" si="907"/>
        <v>-1.0808636237675502E-4</v>
      </c>
      <c r="BG470" s="223">
        <f t="shared" ca="1" si="908"/>
        <v>8.638022357602645E-5</v>
      </c>
      <c r="BH470" s="223">
        <f t="shared" ca="1" si="909"/>
        <v>-4.6227467304863706E-5</v>
      </c>
      <c r="BI470" s="223">
        <f t="shared" ca="1" si="910"/>
        <v>-3.7972292171751523E-6</v>
      </c>
      <c r="BJ470" s="223">
        <f t="shared" ca="1" si="911"/>
        <v>5.3011022132847432E-5</v>
      </c>
      <c r="BK470" s="223">
        <f t="shared" ca="1" si="912"/>
        <v>-9.090423718336756E-5</v>
      </c>
      <c r="BL470" s="223">
        <f t="shared" ca="1" si="913"/>
        <v>1.0938472533480362E-4</v>
      </c>
      <c r="BM470" s="223">
        <f t="shared" ca="1" si="914"/>
        <v>-1.0450595251391848E-4</v>
      </c>
      <c r="BN470" s="223">
        <f t="shared" ca="1" si="915"/>
        <v>7.7309787475230506E-5</v>
      </c>
      <c r="BO470" s="223">
        <f t="shared" ca="1" si="916"/>
        <v>-3.3604009272352457E-5</v>
      </c>
      <c r="BP470" s="223">
        <f t="shared" ca="1" si="917"/>
        <v>-1.727795207589864E-5</v>
      </c>
      <c r="BQ470" s="223">
        <f t="shared" ca="1" si="918"/>
        <v>6.4470182610523516E-5</v>
      </c>
      <c r="BR470" s="223">
        <f t="shared" ca="1" si="919"/>
        <v>-9.7894715544563171E-5</v>
      </c>
      <c r="BS470" s="223">
        <f t="shared" ca="1" si="920"/>
        <v>1.1041369515552986E-4</v>
      </c>
      <c r="BT470" s="223">
        <f t="shared" ca="1" si="921"/>
        <v>-9.9353675850862196E-5</v>
      </c>
      <c r="BU470" s="223">
        <f t="shared" ca="1" si="922"/>
        <v>6.7076540210655363E-5</v>
      </c>
      <c r="BV470" s="223">
        <f t="shared" ca="1" si="923"/>
        <v>-2.0475115661686442E-5</v>
      </c>
      <c r="BW470" s="223">
        <f t="shared" ca="1" si="924"/>
        <v>-3.0498798453038209E-5</v>
      </c>
      <c r="BX470" s="223">
        <f t="shared" ca="1" si="925"/>
        <v>7.4959651532722588E-5</v>
      </c>
      <c r="BY470" s="223">
        <f t="shared" ca="1" si="926"/>
        <v>-1.0341276626331461E-4</v>
      </c>
      <c r="BZ470" s="223">
        <f t="shared" ca="1" si="927"/>
        <v>1.0978194022776485E-4</v>
      </c>
      <c r="CA470" s="223">
        <f t="shared" ca="1" si="928"/>
        <v>-9.2707027424350976E-5</v>
      </c>
      <c r="CB470" s="223">
        <f t="shared" ca="1" si="929"/>
        <v>5.5834399346295169E-5</v>
      </c>
      <c r="CC470" s="223">
        <f t="shared" ca="1" si="930"/>
        <v>-7.0382572531812776E-6</v>
      </c>
      <c r="CD470" s="223">
        <f t="shared" ca="1" si="931"/>
        <v>-4.3260914513083773E-5</v>
      </c>
      <c r="CE470" s="223">
        <f t="shared" ca="1" si="932"/>
        <v>8.4321657523234923E-5</v>
      </c>
      <c r="CF470" s="223">
        <f t="shared" ca="1" si="933"/>
        <v>-1.0737539272059599E-4</v>
      </c>
      <c r="CG470" s="223">
        <f t="shared" ca="1" si="934"/>
        <v>1.0749896273366088E-4</v>
      </c>
      <c r="CH470" s="223">
        <f t="shared" ca="1" si="935"/>
        <v>-8.4665979013439074E-5</v>
      </c>
      <c r="CI470" s="223">
        <f t="shared" ca="1" si="936"/>
        <v>4.3752457144963652E-5</v>
      </c>
      <c r="CJ470" s="223">
        <f t="shared" ca="1" si="937"/>
        <v>6.5044630956428377E-6</v>
      </c>
      <c r="CK470" s="223">
        <f t="shared" ca="1" si="938"/>
        <v>-5.5372346151481622E-5</v>
      </c>
      <c r="CL470" s="223">
        <f t="shared" ca="1" si="939"/>
        <v>9.2415387297781291E-5</v>
      </c>
      <c r="CM470" s="223">
        <f t="shared" ca="1" si="940"/>
        <v>-1.0972299332606686E-4</v>
      </c>
      <c r="CN470" s="223">
        <f t="shared" ca="1" si="941"/>
        <v>1.0359910077973063E-4</v>
      </c>
      <c r="CO470" s="223">
        <f t="shared" ca="1" si="942"/>
        <v>-7.5351475470851497E-5</v>
      </c>
      <c r="CP470" s="223">
        <f t="shared" ca="1" si="943"/>
        <v>3.1012437263271809E-5</v>
      </c>
      <c r="CQ470" s="223">
        <f t="shared" ca="1" si="944"/>
        <v>1.9949350265137432E-5</v>
      </c>
      <c r="CR470" s="223">
        <f t="shared" ca="1" si="945"/>
        <v>-6.6650926163038427E-5</v>
      </c>
      <c r="CS470" s="223">
        <f t="shared" ca="1" si="946"/>
        <v>9.9119103626887938E-5</v>
      </c>
      <c r="CT470" s="223">
        <f t="shared" ca="1" si="947"/>
        <v>-1.1042025798146824E-4</v>
      </c>
      <c r="CU470" s="223">
        <f t="shared" ca="1" si="948"/>
        <v>9.8141011919762751E-5</v>
      </c>
      <c r="CV470" s="223">
        <f t="shared" ca="1" si="949"/>
        <v>-6.4903615599834426E-5</v>
      </c>
      <c r="CW470" s="223">
        <f t="shared" ca="1" si="950"/>
        <v>1.7805961458683695E-5</v>
      </c>
      <c r="CX470" s="223">
        <f t="shared" ca="1" si="951"/>
        <v>3.3094180637740645E-5</v>
      </c>
      <c r="CY470" s="223">
        <f t="shared" ca="1" si="952"/>
        <v>-7.6927014206249015E-5</v>
      </c>
      <c r="CZ470" s="223">
        <f t="shared" ca="1" si="953"/>
        <v>1.0433197637712866E-4</v>
      </c>
      <c r="DA470" s="223">
        <f t="shared" ca="1" si="954"/>
        <v>-1.0945669917736755E-4</v>
      </c>
      <c r="DB470" s="223">
        <f t="shared" ca="1" si="955"/>
        <v>9.1206790890616175E-5</v>
      </c>
      <c r="DC470" s="223">
        <f t="shared" ca="1" si="956"/>
        <v>-5.3479544937740129E-5</v>
      </c>
      <c r="DD470" s="223">
        <f t="shared" ca="1" si="957"/>
        <v>4.3316674199220869E-6</v>
      </c>
      <c r="DE470" s="223">
        <f t="shared" ca="1" si="958"/>
        <v>4.5741243729397506E-5</v>
      </c>
      <c r="DF470" s="223">
        <f t="shared" ca="1" si="959"/>
        <v>-8.6046048351932236E-5</v>
      </c>
      <c r="DG470" s="223">
        <f t="shared" ca="1" si="960"/>
        <v>1.0797559909018375E-4</v>
      </c>
      <c r="DH470" s="223">
        <f t="shared" ca="1" si="961"/>
        <v>-1.0684680973506025E-4</v>
      </c>
      <c r="DI470" s="223">
        <f t="shared" ca="1" si="962"/>
        <v>8.2900734830954788E-5</v>
      </c>
      <c r="DJ470" s="223">
        <f t="shared" ca="1" si="963"/>
        <v>-4.1251092140889193E-5</v>
      </c>
      <c r="DK470" s="223">
        <f t="shared" ca="1" si="964"/>
        <v>-9.2077789287592363E-6</v>
      </c>
      <c r="DL470" s="223">
        <f t="shared" ca="1" si="965"/>
        <v>5.7700315939296799E-5</v>
      </c>
      <c r="DM470" s="223">
        <f t="shared" ca="1" si="966"/>
        <v>-9.3870869838522344E-5</v>
      </c>
      <c r="DN470" s="223">
        <f t="shared" ca="1" si="967"/>
        <v>1.0999516828895739E-4</v>
      </c>
      <c r="DO470" s="223">
        <f t="shared" ca="1" si="968"/>
        <v>-1.026298448210529E-4</v>
      </c>
      <c r="DP470" s="223">
        <f t="shared" ca="1" si="969"/>
        <v>7.3347774555221964E-5</v>
      </c>
      <c r="DQ470" s="223">
        <f t="shared" ca="1" si="970"/>
        <v>-2.8402184521616513E-5</v>
      </c>
      <c r="DR470" s="223">
        <f t="shared" ca="1" si="971"/>
        <v>-2.2608731711733824E-5</v>
      </c>
      <c r="DS470" s="223">
        <f t="shared" ca="1" si="972"/>
        <v>6.8791521689871355E-5</v>
      </c>
      <c r="DT470" s="223">
        <f t="shared" ca="1" si="973"/>
        <v>-1.0028378606748983E-4</v>
      </c>
      <c r="DU470" s="223">
        <f t="shared" ca="1" si="974"/>
        <v>1.1036030777287796E-4</v>
      </c>
      <c r="DV470" s="223">
        <f t="shared" ca="1" si="975"/>
        <v>-9.6869231512813122E-5</v>
      </c>
      <c r="DW470" s="223">
        <f t="shared" ca="1" si="976"/>
        <v>6.2691595477876034E-5</v>
      </c>
      <c r="DX470" s="223">
        <f t="shared" ca="1" si="977"/>
        <v>-1.5126081610306014E-5</v>
      </c>
      <c r="DY470" s="223">
        <f t="shared" ca="1" si="978"/>
        <v>-3.5669628125492022E-5</v>
      </c>
      <c r="DZ470" s="223">
        <f t="shared" ca="1" si="979"/>
        <v>7.8848038922899383E-5</v>
      </c>
      <c r="EA470" s="223">
        <f t="shared" ca="1" si="980"/>
        <v>-1.0518834080959598E-4</v>
      </c>
      <c r="EB470" s="223">
        <f t="shared" ca="1" si="981"/>
        <v>1.0906552550423485E-4</v>
      </c>
      <c r="EC470" s="223">
        <f t="shared" ca="1" si="982"/>
        <v>-8.9651614796486858E-5</v>
      </c>
      <c r="ED470" s="223">
        <f t="shared" ca="1" si="983"/>
        <v>5.1092476451049056E-5</v>
      </c>
      <c r="EE470" s="223">
        <f t="shared" ca="1" si="984"/>
        <v>-1.6224683521868865E-6</v>
      </c>
      <c r="EF470" s="223">
        <f t="shared" ca="1" si="985"/>
        <v>-4.8194020130861109E-5</v>
      </c>
      <c r="EG470" s="223">
        <f t="shared" ca="1" si="986"/>
        <v>8.7718608258573205E-5</v>
      </c>
      <c r="EH470" s="223">
        <f t="shared" ca="1" si="987"/>
        <v>-1.0851076499634854E-4</v>
      </c>
      <c r="EI470" s="223">
        <f t="shared" ca="1" si="988"/>
        <v>1.0613029621353633E-4</v>
      </c>
      <c r="EJ470" s="223">
        <f t="shared" ca="1" si="989"/>
        <v>-8.1085554345670577E-5</v>
      </c>
      <c r="EK470" s="223">
        <f t="shared" ca="1" si="990"/>
        <v>3.8724879021389678E-5</v>
      </c>
      <c r="EL470" s="223">
        <f t="shared" ca="1" si="991"/>
        <v>1.1905548340153105E-5</v>
      </c>
      <c r="EM470" s="223">
        <f t="shared" ca="1" si="992"/>
        <v>-5.9993529214349284E-5</v>
      </c>
      <c r="EN470" s="223">
        <f t="shared" ca="1" si="993"/>
        <v>9.5269808077327246E-5</v>
      </c>
      <c r="EO470" s="223">
        <f t="shared" ca="1" si="994"/>
        <v>-1.1020108627545466E-4</v>
      </c>
      <c r="EP470" s="223">
        <f t="shared" ca="1" si="995"/>
        <v>1.0159876848143325E-4</v>
      </c>
      <c r="EQ470" s="223">
        <f t="shared" ca="1" si="996"/>
        <v>-7.1299891682847876E-5</v>
      </c>
      <c r="ER470" s="223">
        <f t="shared" ca="1" si="997"/>
        <v>2.5774823366025402E-5</v>
      </c>
      <c r="ES470" s="223">
        <f t="shared" ca="1" si="998"/>
        <v>2.5254494503735864E-5</v>
      </c>
      <c r="ET470" s="223">
        <f t="shared" ca="1" si="999"/>
        <v>-7.0890679776316543E-5</v>
      </c>
      <c r="EU470" s="223">
        <f t="shared" ca="1" si="1000"/>
        <v>1.0138806130521565E-4</v>
      </c>
      <c r="EV470" s="223">
        <f t="shared" ca="1" si="1001"/>
        <v>-1.1023388064152273E-4</v>
      </c>
      <c r="EW470" s="223">
        <f t="shared" ca="1" si="1002"/>
        <v>9.5539100702970981E-5</v>
      </c>
      <c r="EX470" s="223">
        <f t="shared" ca="1" si="1003"/>
        <v>-6.0441812282996643E-5</v>
      </c>
      <c r="EY470" s="223">
        <f t="shared" ca="1" si="1004"/>
        <v>1.2437090375970023E-5</v>
      </c>
      <c r="EZ470" s="223">
        <f t="shared" ca="1" si="1005"/>
        <v>3.8223589563033928E-5</v>
      </c>
      <c r="FA470" s="223">
        <f t="shared" ca="1" si="1006"/>
        <v>-8.0721568529225043E-5</v>
      </c>
      <c r="FB470" s="223">
        <f t="shared" ca="1" si="1007"/>
        <v>1.0598134371880689E-4</v>
      </c>
      <c r="FC470" s="223">
        <f t="shared" ca="1" si="1008"/>
        <v>-1.0860865483676202E-4</v>
      </c>
      <c r="FD470" s="223">
        <f t="shared" ca="1" si="1009"/>
        <v>8.8042435921897573E-5</v>
      </c>
      <c r="FE470" s="223">
        <f t="shared" ca="1" si="1010"/>
        <v>-4.8674631767014668E-5</v>
      </c>
      <c r="FF470" s="223">
        <f t="shared" ca="1" si="1011"/>
        <v>-1.0877080298219514E-6</v>
      </c>
      <c r="FG470" s="223">
        <f t="shared" ca="1" si="1012"/>
        <v>5.061776625669396E-5</v>
      </c>
      <c r="FH470" s="223">
        <f t="shared" ca="1" si="1013"/>
        <v>-8.9338329755605367E-5</v>
      </c>
      <c r="FI470" s="223">
        <f t="shared" ca="1" si="1014"/>
        <v>1.0898056807515716E-4</v>
      </c>
      <c r="FJ470" s="223">
        <f t="shared" ca="1" si="1015"/>
        <v>-1.0534985377004083E-4</v>
      </c>
      <c r="FK470" s="223">
        <f t="shared" ca="1" si="1016"/>
        <v>7.922153095442842E-5</v>
      </c>
      <c r="FL470" s="223">
        <f t="shared" ca="1" si="1017"/>
        <v>-3.6175339482778272E-5</v>
      </c>
      <c r="FM470" s="223">
        <f t="shared" ca="1" si="1018"/>
        <v>-1.4596146294397739E-5</v>
      </c>
      <c r="FN470" s="223">
        <f t="shared" ca="1" si="1019"/>
        <v>6.2250604630700279E-5</v>
      </c>
      <c r="FO470" s="223">
        <f t="shared" ca="1" si="1020"/>
        <v>-9.6611359346117086E-5</v>
      </c>
      <c r="FP470" s="223">
        <f t="shared" ca="1" si="1021"/>
        <v>1.1034062324826398E-4</v>
      </c>
      <c r="FQ470" s="223">
        <f t="shared" ca="1" si="1022"/>
        <v>-1.005064928427005E-4</v>
      </c>
      <c r="FR470" s="223">
        <f t="shared" ca="1" si="1023"/>
        <v>6.9209060421803473E-5</v>
      </c>
      <c r="FS470" s="223">
        <f t="shared" ca="1" si="1024"/>
        <v>-2.3131936420627403E-5</v>
      </c>
      <c r="FT470" s="223">
        <f t="shared" ca="1" si="1025"/>
        <v>-2.7885044932581305E-5</v>
      </c>
      <c r="FU470" s="223">
        <f t="shared" ca="1" si="1026"/>
        <v>7.2947135968042521E-5</v>
      </c>
      <c r="FV470" s="223">
        <f t="shared" ca="1" si="1027"/>
        <v>-1.0243126416595747E-4</v>
      </c>
      <c r="FW470" s="223">
        <f t="shared" ca="1" si="1028"/>
        <v>1.100410527423797E-4</v>
      </c>
      <c r="FX470" s="223">
        <f t="shared" ca="1" si="1029"/>
        <v>-9.4151420711305542E-5</v>
      </c>
      <c r="FY470" s="223">
        <f t="shared" ca="1" si="1030"/>
        <v>5.8155621200457638E-5</v>
      </c>
      <c r="FZ470" s="223">
        <f t="shared" ca="1" si="1031"/>
        <v>-9.7406075034380763E-6</v>
      </c>
      <c r="GA470" s="223">
        <f t="shared" ca="1" si="1032"/>
        <v>-4.0754526539501009E-5</v>
      </c>
      <c r="GB470" s="223">
        <f t="shared" ca="1" si="1033"/>
        <v>8.2546474481038232E-5</v>
      </c>
      <c r="GC470" s="223">
        <f t="shared" ca="1" si="1034"/>
        <v>-1.0671050742945746E-4</v>
      </c>
      <c r="GD470" s="223">
        <f t="shared" ca="1" si="1035"/>
        <v>1.0808636237675352E-4</v>
      </c>
      <c r="GE470" s="223">
        <f t="shared" ca="1" si="1036"/>
        <v>-8.6380223576023834E-5</v>
      </c>
      <c r="GF470" s="223">
        <f t="shared" ca="1" si="1037"/>
        <v>4.6227467304859877E-5</v>
      </c>
      <c r="GG470" s="223">
        <f t="shared" ca="1" si="1038"/>
        <v>3.7972292171793739E-6</v>
      </c>
      <c r="GH470" s="223">
        <f t="shared" ca="1" si="1039"/>
        <v>-5.3011022132848395E-5</v>
      </c>
      <c r="GI470" s="223">
        <f t="shared" ca="1" si="1040"/>
        <v>9.0904237183371734E-5</v>
      </c>
      <c r="GJ470" s="223">
        <f t="shared" ca="1" si="1041"/>
        <v>-1.0938472533480419E-4</v>
      </c>
      <c r="GK470" s="223">
        <f t="shared" ca="1" si="1042"/>
        <v>1.0450595251391712E-4</v>
      </c>
      <c r="GL470" s="223">
        <f t="shared" ca="1" si="1043"/>
        <v>-7.7309787475227483E-5</v>
      </c>
      <c r="GM470" s="223">
        <f t="shared" ca="1" si="1044"/>
        <v>3.360400927235142E-5</v>
      </c>
      <c r="GN470" s="223">
        <f t="shared" ca="1" si="1045"/>
        <v>1.7277952075905911E-5</v>
      </c>
      <c r="GO470" s="223">
        <f t="shared" ca="1" si="1046"/>
        <v>-6.4470182610526944E-5</v>
      </c>
      <c r="GP470" s="223">
        <f t="shared" ca="1" si="1047"/>
        <v>9.7894715544568023E-5</v>
      </c>
      <c r="GQ470" s="223">
        <f t="shared" ca="1" si="1048"/>
        <v>-1.1041369515552992E-4</v>
      </c>
      <c r="GR470" s="223">
        <f t="shared" ca="1" si="1049"/>
        <v>9.9353675850858984E-5</v>
      </c>
      <c r="GS470" s="223">
        <f t="shared" ca="1" si="1050"/>
        <v>-6.7076540210654509E-5</v>
      </c>
      <c r="GT470" s="223">
        <f t="shared" ca="1" si="1051"/>
        <v>2.0475115661682292E-5</v>
      </c>
      <c r="GU470" s="223">
        <f t="shared" ca="1" si="1052"/>
        <v>3.0498798453048306E-5</v>
      </c>
      <c r="GV470" s="223">
        <f t="shared" ca="1" si="1053"/>
        <v>-7.4959651532725705E-5</v>
      </c>
      <c r="GW470" s="223">
        <f t="shared" ca="1" si="1054"/>
        <v>1.0341276626331719E-4</v>
      </c>
      <c r="GX470" s="223">
        <f t="shared" ca="1" si="1055"/>
        <v>-1.0978194022776474E-4</v>
      </c>
      <c r="GY470" s="223">
        <f t="shared" ca="1" si="1056"/>
        <v>9.2707027424348672E-5</v>
      </c>
      <c r="GZ470" s="223">
        <f t="shared" ca="1" si="1057"/>
        <v>-5.5834399346286116E-5</v>
      </c>
      <c r="HA470" s="223">
        <f t="shared" ca="1" si="1058"/>
        <v>7.0382572531770696E-6</v>
      </c>
      <c r="HB470" s="223">
        <f t="shared" ca="1" si="1059"/>
        <v>4.3260914513090536E-5</v>
      </c>
      <c r="HC470" s="223">
        <f t="shared" ca="1" si="1060"/>
        <v>-8.4321657523235628E-5</v>
      </c>
      <c r="HD470" s="223">
        <f t="shared" ca="1" si="1061"/>
        <v>1.0737539272059696E-4</v>
      </c>
      <c r="HE470" s="223">
        <f t="shared" ca="1" si="1062"/>
        <v>-1.0749896273365848E-4</v>
      </c>
      <c r="HF470" s="223">
        <f t="shared" ca="1" si="1063"/>
        <v>8.4665979013436363E-5</v>
      </c>
      <c r="HG470" s="223">
        <f t="shared" ca="1" si="1064"/>
        <v>-4.3752457144956889E-5</v>
      </c>
      <c r="HH470" s="223">
        <f t="shared" ca="1" si="1065"/>
        <v>-6.5044630956439151E-6</v>
      </c>
      <c r="HI470" s="223">
        <f t="shared" ca="1" si="1066"/>
        <v>5.5372346151485267E-5</v>
      </c>
      <c r="HJ470" s="223">
        <f t="shared" ca="1" si="1067"/>
        <v>-9.2415387297787037E-5</v>
      </c>
      <c r="HK470" s="223">
        <f t="shared" ca="1" si="1068"/>
        <v>1.0972299332606697E-4</v>
      </c>
      <c r="HL470" s="223">
        <f t="shared" ca="1" si="1069"/>
        <v>-1.0359910077972808E-4</v>
      </c>
      <c r="HM470" s="223">
        <f t="shared" ca="1" si="1070"/>
        <v>7.5351475470850711E-5</v>
      </c>
      <c r="HN470" s="223">
        <f t="shared" ca="1" si="1071"/>
        <v>-3.1012437263267756E-5</v>
      </c>
      <c r="HO470" s="223">
        <f t="shared" ca="1" si="1072"/>
        <v>-1.9949350265147759E-5</v>
      </c>
      <c r="HP470" s="223">
        <f t="shared" ca="1" si="1073"/>
        <v>6.6650926163039294E-5</v>
      </c>
      <c r="HQ470" s="223">
        <f t="shared" ca="1" si="1074"/>
        <v>-9.9119103626891177E-5</v>
      </c>
      <c r="HR470" s="223">
        <f t="shared" ca="1" si="1075"/>
        <v>1.1042025798146825E-4</v>
      </c>
      <c r="HS470" s="223">
        <f t="shared" ca="1" si="1076"/>
        <v>-9.8141011919760827E-5</v>
      </c>
      <c r="HT470" s="223">
        <f t="shared" ca="1" si="1077"/>
        <v>6.4903615599825928E-5</v>
      </c>
      <c r="HU470" s="223">
        <f t="shared" ca="1" si="1078"/>
        <v>-1.7805961458682631E-5</v>
      </c>
      <c r="HV470" s="223">
        <f t="shared" ca="1" si="1079"/>
        <v>-3.309418063774467E-5</v>
      </c>
      <c r="HW470" s="223">
        <f t="shared" ca="1" si="1080"/>
        <v>7.6927014206247551E-5</v>
      </c>
      <c r="HX470" s="223">
        <f t="shared" ca="1" si="1081"/>
        <v>-1.0433197637713003E-4</v>
      </c>
      <c r="HY470" s="223">
        <f t="shared" ca="1" si="1082"/>
        <v>1.0945669917736615E-4</v>
      </c>
      <c r="HZ470" s="223">
        <f t="shared" ca="1" si="1083"/>
        <v>-9.120679089061379E-5</v>
      </c>
      <c r="IA470" s="223">
        <f t="shared" ca="1" si="1084"/>
        <v>5.3479544937736443E-5</v>
      </c>
      <c r="IB470" s="223">
        <f t="shared" ca="1" si="1085"/>
        <v>-4.3316674199241469E-6</v>
      </c>
      <c r="IC470" s="223">
        <f t="shared" ca="1" si="1086"/>
        <v>-4.5741243729401348E-5</v>
      </c>
      <c r="ID470" s="223">
        <f t="shared" ca="1" si="1087"/>
        <v>8.6046048351938809E-5</v>
      </c>
      <c r="IE470" s="223">
        <f t="shared" ca="1" si="1088"/>
        <v>1.7080769467393196E-5</v>
      </c>
      <c r="IF470" s="223">
        <f t="shared" ca="1" si="1089"/>
        <v>1.068468097350592E-4</v>
      </c>
      <c r="IG470" s="223">
        <f t="shared" ca="1" si="1090"/>
        <v>-8.2900734830956144E-5</v>
      </c>
      <c r="IH470" s="223">
        <f t="shared" ca="1" si="1091"/>
        <v>4.1251092140885283E-5</v>
      </c>
      <c r="II470" s="223">
        <f t="shared" ca="1" si="1092"/>
        <v>9.2077789287696988E-6</v>
      </c>
      <c r="IJ470" s="223">
        <f t="shared" ca="1" si="1093"/>
        <v>-5.7700315939300404E-5</v>
      </c>
      <c r="IK470" s="223">
        <f t="shared" ca="1" si="1094"/>
        <v>9.3870869838524553E-5</v>
      </c>
      <c r="IL470" s="223">
        <f t="shared" ca="1" si="1095"/>
        <v>-1.099951682889572E-4</v>
      </c>
      <c r="IM470" s="223">
        <f t="shared" ca="1" si="1096"/>
        <v>1.0262984482105135E-4</v>
      </c>
      <c r="IN470" s="223">
        <f t="shared" ca="1" si="1097"/>
        <v>-7.3347774555214103E-5</v>
      </c>
      <c r="IO470" s="223">
        <f t="shared" ca="1" si="1098"/>
        <v>2.8402184521612433E-5</v>
      </c>
      <c r="IP470" s="223">
        <f t="shared" ca="1" si="1099"/>
        <v>2.2608731711737971E-5</v>
      </c>
      <c r="IQ470" s="223">
        <f t="shared" ca="1" si="1100"/>
        <v>-6.8791521689869756E-5</v>
      </c>
      <c r="IR470" s="223">
        <f t="shared" ca="1" si="1101"/>
        <v>1.002837860674916E-4</v>
      </c>
      <c r="IS470" s="223">
        <f t="shared" ca="1" si="1102"/>
        <v>-1.103603077728776E-4</v>
      </c>
      <c r="IT470" s="223">
        <f t="shared" ca="1" si="1103"/>
        <v>9.6869231512811089E-5</v>
      </c>
      <c r="IU470" s="223">
        <f t="shared" ca="1" si="1104"/>
        <v>-6.2691595477872551E-5</v>
      </c>
      <c r="IV470" s="223">
        <f t="shared" ca="1" si="1105"/>
        <v>1.5126081610308054E-5</v>
      </c>
      <c r="IW470" s="223">
        <f t="shared" ca="1" si="1106"/>
        <v>3.5669628125496013E-5</v>
      </c>
      <c r="IX470" s="223">
        <f t="shared" ca="1" si="1107"/>
        <v>-7.8848038922906742E-5</v>
      </c>
      <c r="IY470" s="223">
        <f t="shared" ca="1" si="1108"/>
        <v>1.0518834080959727E-4</v>
      </c>
      <c r="IZ470" s="223">
        <f t="shared" ca="1" si="1109"/>
        <v>-1.0906552550423419E-4</v>
      </c>
      <c r="JA470" s="223">
        <f t="shared" ca="1" si="1110"/>
        <v>8.9651614796488064E-5</v>
      </c>
      <c r="JB470" s="223">
        <f t="shared" ca="1" si="1111"/>
        <v>-5.1092476451045316E-5</v>
      </c>
    </row>
    <row r="471" spans="2:262">
      <c r="B471" s="230">
        <v>110</v>
      </c>
      <c r="C471" s="229">
        <f t="shared" si="1112"/>
        <v>2.1484375000000015E-3</v>
      </c>
      <c r="D471" s="226">
        <f t="shared" ca="1" si="855"/>
        <v>49.883444734985957</v>
      </c>
      <c r="E471" s="225">
        <f ca="1">DL361</f>
        <v>-0.11655526501403923</v>
      </c>
      <c r="F471" s="224">
        <v>110</v>
      </c>
      <c r="G471" s="223">
        <f t="shared" ca="1" si="856"/>
        <v>2.7288133405057997E-5</v>
      </c>
      <c r="H471" s="223">
        <f t="shared" ca="1" si="857"/>
        <v>3.6007897964459398E-5</v>
      </c>
      <c r="I471" s="223">
        <f t="shared" ca="1" si="858"/>
        <v>-9.238964186056341E-5</v>
      </c>
      <c r="J471" s="223">
        <f t="shared" ca="1" si="859"/>
        <v>1.310305961104583E-4</v>
      </c>
      <c r="K471" s="223">
        <f t="shared" ca="1" si="860"/>
        <v>-1.4451087005030975E-4</v>
      </c>
      <c r="L471" s="223">
        <f t="shared" ca="1" si="861"/>
        <v>1.3024196242040836E-4</v>
      </c>
      <c r="M471" s="223">
        <f t="shared" ca="1" si="862"/>
        <v>-9.0963809036560242E-5</v>
      </c>
      <c r="N471" s="223">
        <f t="shared" ca="1" si="863"/>
        <v>3.4218656441143559E-5</v>
      </c>
      <c r="O471" s="223">
        <f t="shared" ca="1" si="864"/>
        <v>2.909721094083359E-5</v>
      </c>
      <c r="P471" s="223">
        <f t="shared" ca="1" si="865"/>
        <v>-8.6825790741679298E-5</v>
      </c>
      <c r="Q471" s="223">
        <f t="shared" ca="1" si="866"/>
        <v>1.2788195945407575E-4</v>
      </c>
      <c r="R471" s="223">
        <f t="shared" ca="1" si="867"/>
        <v>-1.443820535185822E-4</v>
      </c>
      <c r="S471" s="223">
        <f t="shared" ca="1" si="868"/>
        <v>1.33157701545873E-4</v>
      </c>
      <c r="T471" s="223">
        <f t="shared" ca="1" si="869"/>
        <v>-9.6364219470210114E-5</v>
      </c>
      <c r="U471" s="223">
        <f t="shared" ca="1" si="870"/>
        <v>4.1066743736662144E-5</v>
      </c>
      <c r="V471" s="223">
        <f t="shared" ca="1" si="871"/>
        <v>2.2116426187436501E-5</v>
      </c>
      <c r="W471" s="223">
        <f t="shared" ca="1" si="872"/>
        <v>-8.1052768687857218E-5</v>
      </c>
      <c r="X471" s="223">
        <f t="shared" ca="1" si="873"/>
        <v>1.2442524395623147E-4</v>
      </c>
      <c r="Y471" s="223">
        <f t="shared" ca="1" si="874"/>
        <v>-1.4390540797355414E-4</v>
      </c>
      <c r="Z471" s="223">
        <f t="shared" ca="1" si="875"/>
        <v>1.3575265210507629E-4</v>
      </c>
      <c r="AA471" s="223">
        <f t="shared" ca="1" si="876"/>
        <v>-1.0153248005864712E-4</v>
      </c>
      <c r="AB471" s="223">
        <f t="shared" ca="1" si="877"/>
        <v>4.7815897649496701E-5</v>
      </c>
      <c r="AC471" s="223">
        <f t="shared" ca="1" si="878"/>
        <v>1.5082361026184251E-5</v>
      </c>
      <c r="AD471" s="223">
        <f t="shared" ca="1" si="879"/>
        <v>-7.5084483414881558E-5</v>
      </c>
      <c r="AE471" s="223">
        <f t="shared" ca="1" si="880"/>
        <v>1.2066877714733213E-4</v>
      </c>
      <c r="AF471" s="223">
        <f t="shared" ca="1" si="881"/>
        <v>-1.4308208169609257E-4</v>
      </c>
      <c r="AG471" s="223">
        <f t="shared" ca="1" si="882"/>
        <v>1.380205626348308E-4</v>
      </c>
      <c r="AH471" s="223">
        <f t="shared" ca="1" si="883"/>
        <v>-1.0645614000942864E-4</v>
      </c>
      <c r="AI471" s="223">
        <f t="shared" ca="1" si="884"/>
        <v>5.4449858876716594E-5</v>
      </c>
      <c r="AJ471" s="223">
        <f t="shared" ca="1" si="885"/>
        <v>8.0119611361600962E-6</v>
      </c>
      <c r="AK471" s="223">
        <f t="shared" ca="1" si="886"/>
        <v>-6.8935313044736336E-5</v>
      </c>
      <c r="AL471" s="223">
        <f t="shared" ca="1" si="887"/>
        <v>1.1662160868494883E-4</v>
      </c>
      <c r="AM471" s="223">
        <f t="shared" ca="1" si="888"/>
        <v>-1.4191405815131505E-4</v>
      </c>
      <c r="AN471" s="223">
        <f t="shared" ca="1" si="889"/>
        <v>1.3995596954002418E-4</v>
      </c>
      <c r="AO471" s="223">
        <f t="shared" ca="1" si="890"/>
        <v>-1.1112333779447016E-4</v>
      </c>
      <c r="AP471" s="223">
        <f t="shared" ca="1" si="891"/>
        <v>6.0952645624657159E-5</v>
      </c>
      <c r="AQ471" s="223">
        <f t="shared" ca="1" si="892"/>
        <v>9.2225972999505489E-7</v>
      </c>
      <c r="AR471" s="223">
        <f t="shared" ca="1" si="893"/>
        <v>-6.2620071467446022E-5</v>
      </c>
      <c r="AS471" s="223">
        <f t="shared" ca="1" si="894"/>
        <v>1.1229348855239703E-4</v>
      </c>
      <c r="AT471" s="223">
        <f t="shared" ca="1" si="895"/>
        <v>-1.4040415121024764E-4</v>
      </c>
      <c r="AU471" s="223">
        <f t="shared" ca="1" si="896"/>
        <v>1.4155421025590059E-4</v>
      </c>
      <c r="AV471" s="223">
        <f t="shared" ca="1" si="897"/>
        <v>-1.1552282972550996E-4</v>
      </c>
      <c r="AW471" s="223">
        <f t="shared" ca="1" si="898"/>
        <v>6.7308592110466723E-5</v>
      </c>
      <c r="AX471" s="223">
        <f t="shared" ca="1" si="899"/>
        <v>-6.1696634806399775E-6</v>
      </c>
      <c r="AY471" s="223">
        <f t="shared" ca="1" si="900"/>
        <v>-5.6153972653120219E-5</v>
      </c>
      <c r="AZ471" s="223">
        <f t="shared" ca="1" si="901"/>
        <v>1.0769484357017457E-4</v>
      </c>
      <c r="BA471" s="223">
        <f t="shared" ca="1" si="902"/>
        <v>-1.385559983709636E-4</v>
      </c>
      <c r="BB471" s="223">
        <f t="shared" ca="1" si="903"/>
        <v>1.428114344805864E-4</v>
      </c>
      <c r="BC471" s="223">
        <f t="shared" ca="1" si="904"/>
        <v>-1.1964401704113738E-4</v>
      </c>
      <c r="BD471" s="223">
        <f t="shared" ca="1" si="905"/>
        <v>7.3502386302347588E-5</v>
      </c>
      <c r="BE471" s="223">
        <f t="shared" ca="1" si="906"/>
        <v>-1.3246723431553487E-5</v>
      </c>
      <c r="BF471" s="223">
        <f t="shared" ca="1" si="907"/>
        <v>-4.9552594000163993E-5</v>
      </c>
      <c r="BG471" s="223">
        <f t="shared" ca="1" si="908"/>
        <v>1.0283675227683593E-4</v>
      </c>
      <c r="BH471" s="223">
        <f t="shared" ca="1" si="909"/>
        <v>-1.363740519955311E-4</v>
      </c>
      <c r="BI471" s="223">
        <f t="shared" ca="1" si="910"/>
        <v>1.4372461345080374E-4</v>
      </c>
      <c r="BJ471" s="223">
        <f t="shared" ca="1" si="911"/>
        <v>-1.234769714401333E-4</v>
      </c>
      <c r="BK471" s="223">
        <f t="shared" ca="1" si="912"/>
        <v>7.951910680757561E-5</v>
      </c>
      <c r="BL471" s="223">
        <f t="shared" ca="1" si="913"/>
        <v>-2.0291870865442401E-5</v>
      </c>
      <c r="BM471" s="223">
        <f t="shared" ca="1" si="914"/>
        <v>-4.2831838807968678E-5</v>
      </c>
      <c r="BN471" s="223">
        <f t="shared" ca="1" si="915"/>
        <v>9.7730918239828142E-5</v>
      </c>
      <c r="BO471" s="223">
        <f t="shared" ca="1" si="916"/>
        <v>-1.3386356858388583E-4</v>
      </c>
      <c r="BP471" s="223">
        <f t="shared" ca="1" si="917"/>
        <v>1.4429154723842887E-4</v>
      </c>
      <c r="BQ471" s="223">
        <f t="shared" ca="1" si="918"/>
        <v>-1.2701245899962463E-4</v>
      </c>
      <c r="BR471" s="223">
        <f t="shared" ca="1" si="919"/>
        <v>8.5344258819453067E-5</v>
      </c>
      <c r="BS471" s="223">
        <f t="shared" ca="1" si="920"/>
        <v>-2.7288133405058498E-5</v>
      </c>
      <c r="BT471" s="223">
        <f t="shared" ca="1" si="921"/>
        <v>-3.6007897964458985E-5</v>
      </c>
      <c r="BU471" s="223">
        <f t="shared" ca="1" si="922"/>
        <v>9.2389641860563166E-5</v>
      </c>
      <c r="BV471" s="223">
        <f t="shared" ca="1" si="923"/>
        <v>-1.3103059611045817E-4</v>
      </c>
      <c r="BW471" s="223">
        <f t="shared" ca="1" si="924"/>
        <v>1.4451087005030975E-4</v>
      </c>
      <c r="BX471" s="223">
        <f t="shared" ca="1" si="925"/>
        <v>-1.3024196242040838E-4</v>
      </c>
      <c r="BY471" s="223">
        <f t="shared" ca="1" si="926"/>
        <v>9.0963809036560269E-5</v>
      </c>
      <c r="BZ471" s="223">
        <f t="shared" ca="1" si="927"/>
        <v>-3.4218656441143613E-5</v>
      </c>
      <c r="CA471" s="223">
        <f t="shared" ca="1" si="928"/>
        <v>-2.9097210940833536E-5</v>
      </c>
      <c r="CB471" s="223">
        <f t="shared" ca="1" si="929"/>
        <v>8.6825790741679258E-5</v>
      </c>
      <c r="CC471" s="223">
        <f t="shared" ca="1" si="930"/>
        <v>-1.2788195945407572E-4</v>
      </c>
      <c r="CD471" s="223">
        <f t="shared" ca="1" si="931"/>
        <v>1.4438205351858223E-4</v>
      </c>
      <c r="CE471" s="223">
        <f t="shared" ca="1" si="932"/>
        <v>-1.3315770154587281E-4</v>
      </c>
      <c r="CF471" s="223">
        <f t="shared" ca="1" si="933"/>
        <v>9.6364219470209775E-5</v>
      </c>
      <c r="CG471" s="223">
        <f t="shared" ca="1" si="934"/>
        <v>-4.1066743736661703E-5</v>
      </c>
      <c r="CH471" s="223">
        <f t="shared" ca="1" si="935"/>
        <v>-2.2116426187436961E-5</v>
      </c>
      <c r="CI471" s="223">
        <f t="shared" ca="1" si="936"/>
        <v>8.1052768687857611E-5</v>
      </c>
      <c r="CJ471" s="223">
        <f t="shared" ca="1" si="937"/>
        <v>-1.2442524395623171E-4</v>
      </c>
      <c r="CK471" s="223">
        <f t="shared" ca="1" si="938"/>
        <v>1.4390540797355416E-4</v>
      </c>
      <c r="CL471" s="223">
        <f t="shared" ca="1" si="939"/>
        <v>-1.3575265210507613E-4</v>
      </c>
      <c r="CM471" s="223">
        <f t="shared" ca="1" si="940"/>
        <v>1.0153248005864678E-4</v>
      </c>
      <c r="CN471" s="223">
        <f t="shared" ca="1" si="941"/>
        <v>-4.7815897649496267E-5</v>
      </c>
      <c r="CO471" s="223">
        <f t="shared" ca="1" si="942"/>
        <v>-1.5082361026184712E-5</v>
      </c>
      <c r="CP471" s="223">
        <f t="shared" ca="1" si="943"/>
        <v>7.5084483414882832E-5</v>
      </c>
      <c r="CQ471" s="223">
        <f t="shared" ca="1" si="944"/>
        <v>-1.2066877714733294E-4</v>
      </c>
      <c r="CR471" s="223">
        <f t="shared" ca="1" si="945"/>
        <v>1.4308208169609276E-4</v>
      </c>
      <c r="CS471" s="223">
        <f t="shared" ca="1" si="946"/>
        <v>-1.3802056263483034E-4</v>
      </c>
      <c r="CT471" s="223">
        <f t="shared" ca="1" si="947"/>
        <v>1.0645614000942763E-4</v>
      </c>
      <c r="CU471" s="223">
        <f t="shared" ca="1" si="948"/>
        <v>-5.4449858876715211E-5</v>
      </c>
      <c r="CV471" s="223">
        <f t="shared" ca="1" si="949"/>
        <v>-8.0119611361616005E-6</v>
      </c>
      <c r="CW471" s="223">
        <f t="shared" ca="1" si="950"/>
        <v>6.893531304473765E-5</v>
      </c>
      <c r="CX471" s="223">
        <f t="shared" ca="1" si="951"/>
        <v>-1.1662160868494727E-4</v>
      </c>
      <c r="CY471" s="223">
        <f t="shared" ca="1" si="952"/>
        <v>1.4191405815131534E-4</v>
      </c>
      <c r="CZ471" s="223">
        <f t="shared" ca="1" si="953"/>
        <v>-1.3995596954002483E-4</v>
      </c>
      <c r="DA471" s="223">
        <f t="shared" ca="1" si="954"/>
        <v>1.1112333779446921E-4</v>
      </c>
      <c r="DB471" s="223">
        <f t="shared" ca="1" si="955"/>
        <v>-6.095264562465953E-5</v>
      </c>
      <c r="DC471" s="223">
        <f t="shared" ca="1" si="956"/>
        <v>-9.2225972999653212E-7</v>
      </c>
      <c r="DD471" s="223">
        <f t="shared" ca="1" si="957"/>
        <v>6.2620071467443664E-5</v>
      </c>
      <c r="DE471" s="223">
        <f t="shared" ca="1" si="958"/>
        <v>-1.1229348855239795E-4</v>
      </c>
      <c r="DF471" s="223">
        <f t="shared" ca="1" si="959"/>
        <v>1.4040415121024702E-4</v>
      </c>
      <c r="DG471" s="223">
        <f t="shared" ca="1" si="960"/>
        <v>-1.4155421025590026E-4</v>
      </c>
      <c r="DH471" s="223">
        <f t="shared" ca="1" si="961"/>
        <v>1.1552282972551155E-4</v>
      </c>
      <c r="DI471" s="223">
        <f t="shared" ca="1" si="962"/>
        <v>-6.7308592110465395E-5</v>
      </c>
      <c r="DJ471" s="223">
        <f t="shared" ca="1" si="963"/>
        <v>6.1696634806426067E-6</v>
      </c>
      <c r="DK471" s="223">
        <f t="shared" ca="1" si="964"/>
        <v>5.6153972653121581E-5</v>
      </c>
      <c r="DL471" s="223">
        <f t="shared" ca="1" si="965"/>
        <v>-1.0769484357017284E-4</v>
      </c>
      <c r="DM471" s="223">
        <f t="shared" ca="1" si="966"/>
        <v>1.38555998370964E-4</v>
      </c>
      <c r="DN471" s="223">
        <f t="shared" ca="1" si="967"/>
        <v>-1.4281143448058648E-4</v>
      </c>
      <c r="DO471" s="223">
        <f t="shared" ca="1" si="968"/>
        <v>1.196440170411354E-4</v>
      </c>
      <c r="DP471" s="223">
        <f t="shared" ca="1" si="969"/>
        <v>-7.3502386302348063E-5</v>
      </c>
      <c r="DQ471" s="223">
        <f t="shared" ca="1" si="970"/>
        <v>1.3246723431549957E-5</v>
      </c>
      <c r="DR471" s="223">
        <f t="shared" ca="1" si="971"/>
        <v>4.9552594000163465E-5</v>
      </c>
      <c r="DS471" s="223">
        <f t="shared" ca="1" si="972"/>
        <v>-1.0283675227683843E-4</v>
      </c>
      <c r="DT471" s="223">
        <f t="shared" ca="1" si="973"/>
        <v>1.3637405199553093E-4</v>
      </c>
      <c r="DU471" s="223">
        <f t="shared" ca="1" si="974"/>
        <v>-1.4372461345080339E-4</v>
      </c>
      <c r="DV471" s="223">
        <f t="shared" ca="1" si="975"/>
        <v>1.234769714401336E-4</v>
      </c>
      <c r="DW471" s="223">
        <f t="shared" ca="1" si="976"/>
        <v>-7.9519106807572656E-5</v>
      </c>
      <c r="DX471" s="223">
        <f t="shared" ca="1" si="977"/>
        <v>2.0291870865442957E-5</v>
      </c>
      <c r="DY471" s="223">
        <f t="shared" ca="1" si="978"/>
        <v>4.283183880797206E-5</v>
      </c>
      <c r="DZ471" s="223">
        <f t="shared" ca="1" si="979"/>
        <v>-9.7730918239827708E-5</v>
      </c>
      <c r="EA471" s="223">
        <f t="shared" ca="1" si="980"/>
        <v>1.3386356858388716E-4</v>
      </c>
      <c r="EB471" s="223">
        <f t="shared" ca="1" si="981"/>
        <v>-1.4429154723842889E-4</v>
      </c>
      <c r="EC471" s="223">
        <f t="shared" ca="1" si="982"/>
        <v>1.2701245899962295E-4</v>
      </c>
      <c r="ED471" s="223">
        <f t="shared" ca="1" si="983"/>
        <v>-8.5344258819453514E-5</v>
      </c>
      <c r="EE471" s="223">
        <f t="shared" ca="1" si="984"/>
        <v>2.7288133405063072E-5</v>
      </c>
      <c r="EF471" s="223">
        <f t="shared" ca="1" si="985"/>
        <v>3.6007897964458429E-5</v>
      </c>
      <c r="EG471" s="223">
        <f t="shared" ca="1" si="986"/>
        <v>-9.2389641860559575E-5</v>
      </c>
      <c r="EH471" s="223">
        <f t="shared" ca="1" si="987"/>
        <v>1.3103059611045792E-4</v>
      </c>
      <c r="EI471" s="223">
        <f t="shared" ca="1" si="988"/>
        <v>-1.4451087005030978E-4</v>
      </c>
      <c r="EJ471" s="223">
        <f t="shared" ca="1" si="989"/>
        <v>1.3024196242040863E-4</v>
      </c>
      <c r="EK471" s="223">
        <f t="shared" ca="1" si="990"/>
        <v>-9.0963809036563915E-5</v>
      </c>
      <c r="EL471" s="223">
        <f t="shared" ca="1" si="991"/>
        <v>3.4218656441144162E-5</v>
      </c>
      <c r="EM471" s="223">
        <f t="shared" ca="1" si="992"/>
        <v>2.9097210940828955E-5</v>
      </c>
      <c r="EN471" s="223">
        <f t="shared" ca="1" si="993"/>
        <v>-8.682579074167881E-5</v>
      </c>
      <c r="EO471" s="223">
        <f t="shared" ca="1" si="994"/>
        <v>1.2788195945407355E-4</v>
      </c>
      <c r="EP471" s="223">
        <f t="shared" ca="1" si="995"/>
        <v>-1.4438205351858217E-4</v>
      </c>
      <c r="EQ471" s="223">
        <f t="shared" ca="1" si="996"/>
        <v>1.3315770154587463E-4</v>
      </c>
      <c r="ER471" s="223">
        <f t="shared" ca="1" si="997"/>
        <v>-9.6364219470210181E-5</v>
      </c>
      <c r="ES471" s="223">
        <f t="shared" ca="1" si="998"/>
        <v>4.1066743736666189E-5</v>
      </c>
      <c r="ET471" s="223">
        <f t="shared" ca="1" si="999"/>
        <v>2.2116426187436406E-5</v>
      </c>
      <c r="EU471" s="223">
        <f t="shared" ca="1" si="1000"/>
        <v>-8.1052768687853708E-5</v>
      </c>
      <c r="EV471" s="223">
        <f t="shared" ca="1" si="1001"/>
        <v>1.2442524395623141E-4</v>
      </c>
      <c r="EW471" s="223">
        <f t="shared" ca="1" si="1002"/>
        <v>-1.4390540797355373E-4</v>
      </c>
      <c r="EX471" s="223">
        <f t="shared" ca="1" si="1003"/>
        <v>1.3575265210507631E-4</v>
      </c>
      <c r="EY471" s="223">
        <f t="shared" ca="1" si="1004"/>
        <v>-1.015324800586501E-4</v>
      </c>
      <c r="EZ471" s="223">
        <f t="shared" ca="1" si="1005"/>
        <v>4.7815897649496796E-5</v>
      </c>
      <c r="FA471" s="223">
        <f t="shared" ca="1" si="1006"/>
        <v>1.5082361026180064E-5</v>
      </c>
      <c r="FB471" s="223">
        <f t="shared" ca="1" si="1007"/>
        <v>-7.5084483414882344E-5</v>
      </c>
      <c r="FC471" s="223">
        <f t="shared" ca="1" si="1008"/>
        <v>1.2066877714733038E-4</v>
      </c>
      <c r="FD471" s="223">
        <f t="shared" ca="1" si="1009"/>
        <v>-1.430820816960927E-4</v>
      </c>
      <c r="FE471" s="223">
        <f t="shared" ca="1" si="1010"/>
        <v>1.3802056263483172E-4</v>
      </c>
      <c r="FF471" s="223">
        <f t="shared" ca="1" si="1011"/>
        <v>-1.0645614000942801E-4</v>
      </c>
      <c r="FG471" s="223">
        <f t="shared" ca="1" si="1012"/>
        <v>5.4449858876719535E-5</v>
      </c>
      <c r="FH471" s="223">
        <f t="shared" ca="1" si="1013"/>
        <v>8.0119611361610177E-6</v>
      </c>
      <c r="FI471" s="223">
        <f t="shared" ca="1" si="1014"/>
        <v>-6.893531304473353E-5</v>
      </c>
      <c r="FJ471" s="223">
        <f t="shared" ca="1" si="1015"/>
        <v>1.1662160868494937E-4</v>
      </c>
      <c r="FK471" s="223">
        <f t="shared" ca="1" si="1016"/>
        <v>-1.4191405815131445E-4</v>
      </c>
      <c r="FL471" s="223">
        <f t="shared" ca="1" si="1017"/>
        <v>1.3995596954002393E-4</v>
      </c>
      <c r="FM471" s="223">
        <f t="shared" ca="1" si="1018"/>
        <v>-1.1112333779447219E-4</v>
      </c>
      <c r="FN471" s="223">
        <f t="shared" ca="1" si="1019"/>
        <v>6.0952645624656325E-5</v>
      </c>
      <c r="FO471" s="223">
        <f t="shared" ca="1" si="1020"/>
        <v>9.2225972999185649E-7</v>
      </c>
      <c r="FP471" s="223">
        <f t="shared" ca="1" si="1021"/>
        <v>-6.2620071467446863E-5</v>
      </c>
      <c r="FQ471" s="223">
        <f t="shared" ca="1" si="1022"/>
        <v>1.1229348855239501E-4</v>
      </c>
      <c r="FR471" s="223">
        <f t="shared" ca="1" si="1023"/>
        <v>-1.4040415121024786E-4</v>
      </c>
      <c r="FS471" s="223">
        <f t="shared" ca="1" si="1024"/>
        <v>1.4155421025590121E-4</v>
      </c>
      <c r="FT471" s="223">
        <f t="shared" ca="1" si="1025"/>
        <v>-1.1552282972550942E-4</v>
      </c>
      <c r="FU471" s="223">
        <f t="shared" ca="1" si="1026"/>
        <v>6.7308592110469542E-5</v>
      </c>
      <c r="FV471" s="223">
        <f t="shared" ca="1" si="1027"/>
        <v>-6.1696634806390559E-6</v>
      </c>
      <c r="FW471" s="223">
        <f t="shared" ca="1" si="1028"/>
        <v>-5.6153972653117271E-5</v>
      </c>
      <c r="FX471" s="223">
        <f t="shared" ca="1" si="1029"/>
        <v>1.0769484357017518E-4</v>
      </c>
      <c r="FY471" s="223">
        <f t="shared" ca="1" si="1030"/>
        <v>-1.3855599837096267E-4</v>
      </c>
      <c r="FZ471" s="223">
        <f t="shared" ca="1" si="1031"/>
        <v>1.4281143448058591E-4</v>
      </c>
      <c r="GA471" s="223">
        <f t="shared" ca="1" si="1032"/>
        <v>-1.1964401704113803E-4</v>
      </c>
      <c r="GB471" s="223">
        <f t="shared" ca="1" si="1033"/>
        <v>7.3502386302345013E-5</v>
      </c>
      <c r="GC471" s="223">
        <f t="shared" ca="1" si="1034"/>
        <v>-1.3246723431554619E-5</v>
      </c>
      <c r="GD471" s="223">
        <f t="shared" ca="1" si="1035"/>
        <v>-4.9552594000166792E-5</v>
      </c>
      <c r="GE471" s="223">
        <f t="shared" ca="1" si="1036"/>
        <v>1.0283675227683515E-4</v>
      </c>
      <c r="GF471" s="223">
        <f t="shared" ca="1" si="1037"/>
        <v>-1.363740519955321E-4</v>
      </c>
      <c r="GG471" s="223">
        <f t="shared" ca="1" si="1038"/>
        <v>1.4372461345080388E-4</v>
      </c>
      <c r="GH471" s="223">
        <f t="shared" ca="1" si="1039"/>
        <v>-1.2347697144013175E-4</v>
      </c>
      <c r="GI471" s="223">
        <f t="shared" ca="1" si="1040"/>
        <v>7.9519106807576545E-5</v>
      </c>
      <c r="GJ471" s="223">
        <f t="shared" ca="1" si="1041"/>
        <v>-2.029187086543946E-5</v>
      </c>
      <c r="GK471" s="223">
        <f t="shared" ca="1" si="1042"/>
        <v>-4.2831838807967594E-5</v>
      </c>
      <c r="GL471" s="223">
        <f t="shared" ca="1" si="1043"/>
        <v>9.7730918239830324E-5</v>
      </c>
      <c r="GM471" s="223">
        <f t="shared" ca="1" si="1044"/>
        <v>-1.3386356858388539E-4</v>
      </c>
      <c r="GN471" s="223">
        <f t="shared" ca="1" si="1045"/>
        <v>1.442915472384287E-4</v>
      </c>
      <c r="GO471" s="223">
        <f t="shared" ca="1" si="1046"/>
        <v>-1.2701245899962517E-4</v>
      </c>
      <c r="GP471" s="223">
        <f t="shared" ca="1" si="1047"/>
        <v>8.5344258819457296E-5</v>
      </c>
      <c r="GQ471" s="223">
        <f t="shared" ca="1" si="1048"/>
        <v>-2.728813340506768E-5</v>
      </c>
      <c r="GR471" s="223">
        <f t="shared" ca="1" si="1049"/>
        <v>-3.6007897964461858E-5</v>
      </c>
      <c r="GS471" s="223">
        <f t="shared" ca="1" si="1050"/>
        <v>9.2389641860562299E-5</v>
      </c>
      <c r="GT471" s="223">
        <f t="shared" ca="1" si="1051"/>
        <v>-1.3103059611045594E-4</v>
      </c>
      <c r="GU471" s="223">
        <f t="shared" ca="1" si="1052"/>
        <v>1.4451087005030983E-4</v>
      </c>
      <c r="GV471" s="223">
        <f t="shared" ca="1" si="1053"/>
        <v>-1.3024196242040708E-4</v>
      </c>
      <c r="GW471" s="223">
        <f t="shared" ca="1" si="1054"/>
        <v>9.096380903656115E-5</v>
      </c>
      <c r="GX471" s="223">
        <f t="shared" ca="1" si="1055"/>
        <v>-3.4218656441148702E-5</v>
      </c>
      <c r="GY471" s="223">
        <f t="shared" ca="1" si="1056"/>
        <v>-2.9097210940824394E-5</v>
      </c>
      <c r="GZ471" s="223">
        <f t="shared" ca="1" si="1057"/>
        <v>8.6825790741681643E-5</v>
      </c>
      <c r="HA471" s="223">
        <f t="shared" ca="1" si="1058"/>
        <v>-1.2788195945407521E-4</v>
      </c>
      <c r="HB471" s="223">
        <f t="shared" ca="1" si="1059"/>
        <v>1.4438205351858201E-4</v>
      </c>
      <c r="HC471" s="223">
        <f t="shared" ca="1" si="1060"/>
        <v>-1.3315770154587647E-4</v>
      </c>
      <c r="HD471" s="223">
        <f t="shared" ca="1" si="1061"/>
        <v>9.6364219470207539E-5</v>
      </c>
      <c r="HE471" s="223">
        <f t="shared" ca="1" si="1062"/>
        <v>-4.1066743736662794E-5</v>
      </c>
      <c r="HF471" s="223">
        <f t="shared" ca="1" si="1063"/>
        <v>-2.2116426187431798E-5</v>
      </c>
      <c r="HG471" s="223">
        <f t="shared" ca="1" si="1064"/>
        <v>8.1052768687849859E-5</v>
      </c>
      <c r="HH471" s="223">
        <f t="shared" ca="1" si="1065"/>
        <v>-1.2442524395623323E-4</v>
      </c>
      <c r="HI471" s="223">
        <f t="shared" ca="1" si="1066"/>
        <v>1.4390540797355405E-4</v>
      </c>
      <c r="HJ471" s="223">
        <f t="shared" ca="1" si="1067"/>
        <v>-1.3575265210507794E-4</v>
      </c>
      <c r="HK471" s="223">
        <f t="shared" ca="1" si="1068"/>
        <v>1.0153248005865344E-4</v>
      </c>
      <c r="HL471" s="223">
        <f t="shared" ca="1" si="1069"/>
        <v>-4.7815897649493469E-5</v>
      </c>
      <c r="HM471" s="223">
        <f t="shared" ca="1" si="1070"/>
        <v>-1.5082361026183587E-5</v>
      </c>
      <c r="HN471" s="223">
        <f t="shared" ca="1" si="1071"/>
        <v>7.508448341487836E-5</v>
      </c>
      <c r="HO471" s="223">
        <f t="shared" ca="1" si="1072"/>
        <v>-1.206687771473278E-4</v>
      </c>
      <c r="HP471" s="223">
        <f t="shared" ca="1" si="1073"/>
        <v>1.4308208169609319E-4</v>
      </c>
      <c r="HQ471" s="223">
        <f t="shared" ca="1" si="1074"/>
        <v>-1.3802056263483069E-4</v>
      </c>
      <c r="HR471" s="223">
        <f t="shared" ca="1" si="1075"/>
        <v>1.0645614000943118E-4</v>
      </c>
      <c r="HS471" s="223">
        <f t="shared" ca="1" si="1076"/>
        <v>-5.4449858876723872E-5</v>
      </c>
      <c r="HT471" s="223">
        <f t="shared" ca="1" si="1077"/>
        <v>-8.0119611361645414E-6</v>
      </c>
      <c r="HU471" s="223">
        <f t="shared" ca="1" si="1078"/>
        <v>6.8935313044736634E-5</v>
      </c>
      <c r="HV471" s="223">
        <f t="shared" ca="1" si="1079"/>
        <v>-1.1662160868494661E-4</v>
      </c>
      <c r="HW471" s="223">
        <f t="shared" ca="1" si="1080"/>
        <v>1.4191405815131355E-4</v>
      </c>
      <c r="HX471" s="223">
        <f t="shared" ca="1" si="1081"/>
        <v>-1.3995596954002307E-4</v>
      </c>
      <c r="HY471" s="223">
        <f t="shared" ca="1" si="1082"/>
        <v>1.1112333779446993E-4</v>
      </c>
      <c r="HZ471" s="223">
        <f t="shared" ca="1" si="1083"/>
        <v>-6.0952645624660567E-5</v>
      </c>
      <c r="IA471" s="223">
        <f t="shared" ca="1" si="1084"/>
        <v>-9.2225972998718087E-7</v>
      </c>
      <c r="IB471" s="223">
        <f t="shared" ca="1" si="1085"/>
        <v>6.2620071467450061E-5</v>
      </c>
      <c r="IC471" s="223">
        <f t="shared" ca="1" si="1086"/>
        <v>-1.1229348855239724E-4</v>
      </c>
      <c r="ID471" s="223">
        <f t="shared" ca="1" si="1087"/>
        <v>1.4040415121024675E-4</v>
      </c>
      <c r="IE471" s="223">
        <f t="shared" ca="1" si="1088"/>
        <v>4.2188760983170585E-5</v>
      </c>
      <c r="IF471" s="223">
        <f t="shared" ca="1" si="1089"/>
        <v>1.1552282972550728E-4</v>
      </c>
      <c r="IG471" s="223">
        <f t="shared" ca="1" si="1090"/>
        <v>-6.7308592110466398E-5</v>
      </c>
      <c r="IH471" s="223">
        <f t="shared" ca="1" si="1091"/>
        <v>6.169663480643718E-6</v>
      </c>
      <c r="II471" s="223">
        <f t="shared" ca="1" si="1092"/>
        <v>5.6153972653112975E-5</v>
      </c>
      <c r="IJ471" s="223">
        <f t="shared" ca="1" si="1093"/>
        <v>-1.0769484357017755E-4</v>
      </c>
      <c r="IK471" s="223">
        <f t="shared" ca="1" si="1094"/>
        <v>1.385559983709637E-4</v>
      </c>
      <c r="IL471" s="223">
        <f t="shared" ca="1" si="1095"/>
        <v>-1.4281143448058664E-4</v>
      </c>
      <c r="IM471" s="223">
        <f t="shared" ca="1" si="1096"/>
        <v>1.1964401704114066E-4</v>
      </c>
      <c r="IN471" s="223">
        <f t="shared" ca="1" si="1097"/>
        <v>-7.3502386302341978E-5</v>
      </c>
      <c r="IO471" s="223">
        <f t="shared" ca="1" si="1098"/>
        <v>1.3246723431551089E-5</v>
      </c>
      <c r="IP471" s="223">
        <f t="shared" ca="1" si="1099"/>
        <v>4.9552594000162414E-5</v>
      </c>
      <c r="IQ471" s="223">
        <f t="shared" ca="1" si="1100"/>
        <v>-1.0283675227683185E-4</v>
      </c>
      <c r="IR471" s="223">
        <f t="shared" ca="1" si="1101"/>
        <v>1.3637405199553326E-4</v>
      </c>
      <c r="IS471" s="223">
        <f t="shared" ca="1" si="1102"/>
        <v>-1.4372461345080352E-4</v>
      </c>
      <c r="IT471" s="223">
        <f t="shared" ca="1" si="1103"/>
        <v>1.2347697144013419E-4</v>
      </c>
      <c r="IU471" s="223">
        <f t="shared" ca="1" si="1104"/>
        <v>-7.9519106807580462E-5</v>
      </c>
      <c r="IV471" s="223">
        <f t="shared" ca="1" si="1105"/>
        <v>2.0291870865435943E-5</v>
      </c>
      <c r="IW471" s="223">
        <f t="shared" ca="1" si="1106"/>
        <v>4.2831838807970982E-5</v>
      </c>
      <c r="IX471" s="223">
        <f t="shared" ca="1" si="1107"/>
        <v>-9.7730918239826882E-5</v>
      </c>
      <c r="IY471" s="223">
        <f t="shared" ca="1" si="1108"/>
        <v>1.3386356858388363E-4</v>
      </c>
      <c r="IZ471" s="223">
        <f t="shared" ca="1" si="1109"/>
        <v>-1.4429154723842851E-4</v>
      </c>
      <c r="JA471" s="223">
        <f t="shared" ca="1" si="1110"/>
        <v>1.2701245899962349E-4</v>
      </c>
      <c r="JB471" s="223">
        <f t="shared" ca="1" si="1111"/>
        <v>-8.5344258819454436E-5</v>
      </c>
    </row>
    <row r="472" spans="2:262">
      <c r="B472" s="230">
        <v>111</v>
      </c>
      <c r="C472" s="229">
        <f t="shared" si="1112"/>
        <v>2.1679687500000015E-3</v>
      </c>
      <c r="D472" s="226">
        <f t="shared" ca="1" si="855"/>
        <v>49.884940458435324</v>
      </c>
      <c r="E472" s="225">
        <f ca="1">DM361</f>
        <v>-0.11505954156467868</v>
      </c>
      <c r="F472" s="224">
        <v>111</v>
      </c>
      <c r="G472" s="223">
        <f t="shared" ca="1" si="856"/>
        <v>6.5941209123666366E-5</v>
      </c>
      <c r="H472" s="223">
        <f t="shared" ca="1" si="857"/>
        <v>3.2050733139403901E-5</v>
      </c>
      <c r="I472" s="223">
        <f t="shared" ca="1" si="858"/>
        <v>-1.2454339495065342E-4</v>
      </c>
      <c r="J472" s="223">
        <f t="shared" ca="1" si="859"/>
        <v>1.9566684020524638E-4</v>
      </c>
      <c r="K472" s="223">
        <f t="shared" ca="1" si="860"/>
        <v>-2.3321767341598671E-4</v>
      </c>
      <c r="L472" s="223">
        <f t="shared" ca="1" si="861"/>
        <v>2.307529042735036E-4</v>
      </c>
      <c r="M472" s="223">
        <f t="shared" ca="1" si="862"/>
        <v>-1.8869543907153345E-4</v>
      </c>
      <c r="N472" s="223">
        <f t="shared" ca="1" si="863"/>
        <v>1.1426151823841008E-4</v>
      </c>
      <c r="O472" s="223">
        <f t="shared" ca="1" si="864"/>
        <v>-2.0222550278569196E-5</v>
      </c>
      <c r="P472" s="223">
        <f t="shared" ca="1" si="865"/>
        <v>-7.7286212738663103E-5</v>
      </c>
      <c r="Q472" s="223">
        <f t="shared" ca="1" si="866"/>
        <v>1.6153416961269852E-4</v>
      </c>
      <c r="R472" s="223">
        <f t="shared" ca="1" si="867"/>
        <v>-2.1806601474013234E-4</v>
      </c>
      <c r="S472" s="223">
        <f t="shared" ca="1" si="868"/>
        <v>2.3718198651293904E-4</v>
      </c>
      <c r="T472" s="223">
        <f t="shared" ca="1" si="869"/>
        <v>-2.1560215715441227E-4</v>
      </c>
      <c r="U472" s="223">
        <f t="shared" ca="1" si="870"/>
        <v>1.5702920432963903E-4</v>
      </c>
      <c r="V472" s="223">
        <f t="shared" ca="1" si="871"/>
        <v>-7.1513103902626904E-5</v>
      </c>
      <c r="W472" s="223">
        <f t="shared" ca="1" si="872"/>
        <v>-2.6273249832795413E-5</v>
      </c>
      <c r="X472" s="223">
        <f t="shared" ca="1" si="873"/>
        <v>1.1955162652498384E-4</v>
      </c>
      <c r="Y472" s="223">
        <f t="shared" ca="1" si="874"/>
        <v>-1.9231727672593354E-4</v>
      </c>
      <c r="Z472" s="223">
        <f t="shared" ca="1" si="875"/>
        <v>2.3208503462138452E-4</v>
      </c>
      <c r="AA472" s="223">
        <f t="shared" ca="1" si="876"/>
        <v>-2.3203152888138934E-4</v>
      </c>
      <c r="AB472" s="223">
        <f t="shared" ca="1" si="877"/>
        <v>1.9216594004695884E-4</v>
      </c>
      <c r="AC472" s="223">
        <f t="shared" ca="1" si="878"/>
        <v>-1.1932842532835013E-4</v>
      </c>
      <c r="AD472" s="223">
        <f t="shared" ca="1" si="879"/>
        <v>2.6016481088875649E-5</v>
      </c>
      <c r="AE472" s="223">
        <f t="shared" ca="1" si="880"/>
        <v>7.1759383687295574E-5</v>
      </c>
      <c r="AF472" s="223">
        <f t="shared" ca="1" si="881"/>
        <v>-1.5722273834927258E-4</v>
      </c>
      <c r="AG472" s="223">
        <f t="shared" ca="1" si="882"/>
        <v>2.1570973874736194E-4</v>
      </c>
      <c r="AH472" s="223">
        <f t="shared" ca="1" si="883"/>
        <v>-2.3718515677692413E-4</v>
      </c>
      <c r="AI472" s="223">
        <f t="shared" ca="1" si="884"/>
        <v>2.1796422971970806E-4</v>
      </c>
      <c r="AJ472" s="223">
        <f t="shared" ca="1" si="885"/>
        <v>-1.6134489363140125E-4</v>
      </c>
      <c r="AK472" s="223">
        <f t="shared" ca="1" si="886"/>
        <v>7.7041921861843206E-5</v>
      </c>
      <c r="AL472" s="223">
        <f t="shared" ca="1" si="887"/>
        <v>2.0479940502908766E-5</v>
      </c>
      <c r="AM472" s="223">
        <f t="shared" ca="1" si="888"/>
        <v>-1.1448784466981738E-4</v>
      </c>
      <c r="AN472" s="223">
        <f t="shared" ca="1" si="889"/>
        <v>1.8885186851032648E-4</v>
      </c>
      <c r="AO472" s="223">
        <f t="shared" ca="1" si="890"/>
        <v>-2.3081259648014465E-4</v>
      </c>
      <c r="AP472" s="223">
        <f t="shared" ca="1" si="891"/>
        <v>2.3317038637249459E-4</v>
      </c>
      <c r="AQ472" s="223">
        <f t="shared" ca="1" si="892"/>
        <v>-1.9552068744564731E-4</v>
      </c>
      <c r="AR472" s="223">
        <f t="shared" ca="1" si="893"/>
        <v>1.2432345343684888E-4</v>
      </c>
      <c r="AS472" s="223">
        <f t="shared" ca="1" si="894"/>
        <v>-3.1794740543794744E-5</v>
      </c>
      <c r="AT472" s="223">
        <f t="shared" ca="1" si="895"/>
        <v>-6.6189329466449402E-5</v>
      </c>
      <c r="AU472" s="223">
        <f t="shared" ca="1" si="896"/>
        <v>1.5281660198720125E-4</v>
      </c>
      <c r="AV472" s="223">
        <f t="shared" ca="1" si="897"/>
        <v>-2.1322352727387822E-4</v>
      </c>
      <c r="AW472" s="223">
        <f t="shared" ca="1" si="898"/>
        <v>2.3704545557139118E-4</v>
      </c>
      <c r="AX472" s="223">
        <f t="shared" ca="1" si="899"/>
        <v>-2.2019500878322956E-4</v>
      </c>
      <c r="AY472" s="223">
        <f t="shared" ca="1" si="900"/>
        <v>1.655633948023153E-4</v>
      </c>
      <c r="AZ472" s="223">
        <f t="shared" ca="1" si="901"/>
        <v>-8.2524332648114537E-5</v>
      </c>
      <c r="BA472" s="223">
        <f t="shared" ca="1" si="902"/>
        <v>-1.467429482265582E-5</v>
      </c>
      <c r="BB472" s="223">
        <f t="shared" ca="1" si="903"/>
        <v>1.0935509961800102E-4</v>
      </c>
      <c r="BC472" s="223">
        <f t="shared" ca="1" si="904"/>
        <v>-1.8527270299075493E-4</v>
      </c>
      <c r="BD472" s="223">
        <f t="shared" ca="1" si="905"/>
        <v>2.2940112546142479E-4</v>
      </c>
      <c r="BE472" s="223">
        <f t="shared" ca="1" si="906"/>
        <v>-2.3416879074165226E-4</v>
      </c>
      <c r="BF472" s="223">
        <f t="shared" ca="1" si="907"/>
        <v>1.9875766049320883E-4</v>
      </c>
      <c r="BG472" s="223">
        <f t="shared" ca="1" si="908"/>
        <v>-1.2924359374574926E-4</v>
      </c>
      <c r="BH472" s="223">
        <f t="shared" ca="1" si="909"/>
        <v>3.7553848035892158E-5</v>
      </c>
      <c r="BI472" s="223">
        <f t="shared" ca="1" si="910"/>
        <v>6.0579405268514294E-5</v>
      </c>
      <c r="BJ472" s="223">
        <f t="shared" ca="1" si="911"/>
        <v>-1.4831841461827362E-4</v>
      </c>
      <c r="BK472" s="223">
        <f t="shared" ca="1" si="912"/>
        <v>2.1060887792050451E-4</v>
      </c>
      <c r="BL472" s="223">
        <f t="shared" ca="1" si="913"/>
        <v>-2.3676296704712262E-4</v>
      </c>
      <c r="BM472" s="223">
        <f t="shared" ca="1" si="914"/>
        <v>2.2229315060708164E-4</v>
      </c>
      <c r="BN472" s="223">
        <f t="shared" ca="1" si="915"/>
        <v>-1.6968216677501217E-4</v>
      </c>
      <c r="BO472" s="223">
        <f t="shared" ca="1" si="916"/>
        <v>8.7957033862182154E-5</v>
      </c>
      <c r="BP472" s="223">
        <f t="shared" ca="1" si="917"/>
        <v>8.8598098959122751E-6</v>
      </c>
      <c r="BQ472" s="223">
        <f t="shared" ca="1" si="918"/>
        <v>-1.0415648314321934E-4</v>
      </c>
      <c r="BR472" s="223">
        <f t="shared" ca="1" si="919"/>
        <v>1.8158193612269642E-4</v>
      </c>
      <c r="BS472" s="223">
        <f t="shared" ca="1" si="920"/>
        <v>-2.2785147178258766E-4</v>
      </c>
      <c r="BT472" s="223">
        <f t="shared" ca="1" si="921"/>
        <v>2.3502614058740104E-4</v>
      </c>
      <c r="BU472" s="223">
        <f t="shared" ca="1" si="922"/>
        <v>-2.0187490935811507E-4</v>
      </c>
      <c r="BV472" s="223">
        <f t="shared" ca="1" si="923"/>
        <v>1.3408588254651204E-4</v>
      </c>
      <c r="BW472" s="223">
        <f t="shared" ca="1" si="924"/>
        <v>-4.3290334494158257E-5</v>
      </c>
      <c r="BX472" s="223">
        <f t="shared" ca="1" si="925"/>
        <v>-5.4932990302048815E-5</v>
      </c>
      <c r="BY472" s="223">
        <f t="shared" ca="1" si="926"/>
        <v>1.4373088578236527E-4</v>
      </c>
      <c r="BZ472" s="223">
        <f t="shared" ca="1" si="927"/>
        <v>-2.0786736565424626E-4</v>
      </c>
      <c r="CA472" s="223">
        <f t="shared" ca="1" si="928"/>
        <v>2.3633786136464198E-4</v>
      </c>
      <c r="CB472" s="223">
        <f t="shared" ca="1" si="929"/>
        <v>-2.2425739134908319E-4</v>
      </c>
      <c r="CC472" s="223">
        <f t="shared" ca="1" si="930"/>
        <v>1.7369872855527328E-4</v>
      </c>
      <c r="CD472" s="223">
        <f t="shared" ca="1" si="931"/>
        <v>-9.3336753047973441E-5</v>
      </c>
      <c r="CE472" s="223">
        <f t="shared" ca="1" si="932"/>
        <v>-3.0399881509770552E-6</v>
      </c>
      <c r="CF472" s="223">
        <f t="shared" ca="1" si="933"/>
        <v>9.8895126697660007E-5</v>
      </c>
      <c r="CG472" s="223">
        <f t="shared" ca="1" si="934"/>
        <v>-1.7778179108610364E-4</v>
      </c>
      <c r="CH472" s="223">
        <f t="shared" ca="1" si="935"/>
        <v>2.2616456889706211E-4</v>
      </c>
      <c r="CI472" s="223">
        <f t="shared" ca="1" si="936"/>
        <v>-2.3574191947425355E-4</v>
      </c>
      <c r="CJ472" s="223">
        <f t="shared" ca="1" si="937"/>
        <v>2.0487055632621649E-4</v>
      </c>
      <c r="CK472" s="223">
        <f t="shared" ca="1" si="938"/>
        <v>-1.3884740302541731E-4</v>
      </c>
      <c r="CL472" s="223">
        <f t="shared" ca="1" si="939"/>
        <v>4.9000744473654977E-5</v>
      </c>
      <c r="CM472" s="223">
        <f t="shared" ca="1" si="940"/>
        <v>4.9253485756308696E-5</v>
      </c>
      <c r="CN472" s="223">
        <f t="shared" ca="1" si="941"/>
        <v>-1.3905677883530569E-4</v>
      </c>
      <c r="CO472" s="223">
        <f t="shared" ca="1" si="942"/>
        <v>2.0500064185957598E-4</v>
      </c>
      <c r="CP472" s="223">
        <f t="shared" ca="1" si="943"/>
        <v>-2.3577039459171765E-4</v>
      </c>
      <c r="CQ472" s="223">
        <f t="shared" ca="1" si="944"/>
        <v>2.260865478240622E-4</v>
      </c>
      <c r="CR472" s="223">
        <f t="shared" ca="1" si="945"/>
        <v>-1.7761066071646188E-4</v>
      </c>
      <c r="CS472" s="223">
        <f t="shared" ca="1" si="946"/>
        <v>9.8660249663814668E-5</v>
      </c>
      <c r="CT472" s="223">
        <f t="shared" ca="1" si="947"/>
        <v>-2.7816647691545721E-6</v>
      </c>
      <c r="CU472" s="223">
        <f t="shared" ca="1" si="948"/>
        <v>-9.3574199525704981E-5</v>
      </c>
      <c r="CV472" s="223">
        <f t="shared" ca="1" si="949"/>
        <v>1.7387455694624544E-4</v>
      </c>
      <c r="CW472" s="223">
        <f t="shared" ca="1" si="950"/>
        <v>-2.2434143293207287E-4</v>
      </c>
      <c r="CX472" s="223">
        <f t="shared" ca="1" si="951"/>
        <v>2.3631569624377305E-4</v>
      </c>
      <c r="CY472" s="223">
        <f t="shared" ca="1" si="952"/>
        <v>-2.077427969317839E-4</v>
      </c>
      <c r="CZ472" s="223">
        <f t="shared" ca="1" si="953"/>
        <v>1.4352528702058431E-4</v>
      </c>
      <c r="DA472" s="223">
        <f t="shared" ca="1" si="954"/>
        <v>-5.4681638236943182E-5</v>
      </c>
      <c r="DB472" s="223">
        <f t="shared" ca="1" si="955"/>
        <v>-4.3544312752455487E-5</v>
      </c>
      <c r="DC472" s="223">
        <f t="shared" ca="1" si="956"/>
        <v>1.3429890928434366E-4</v>
      </c>
      <c r="DD472" s="223">
        <f t="shared" ca="1" si="957"/>
        <v>-2.0201043334371706E-4</v>
      </c>
      <c r="DE472" s="223">
        <f t="shared" ca="1" si="958"/>
        <v>2.3506090854911335E-4</v>
      </c>
      <c r="DF472" s="223">
        <f t="shared" ca="1" si="959"/>
        <v>-2.277795182165504E-4</v>
      </c>
      <c r="DG472" s="223">
        <f t="shared" ca="1" si="960"/>
        <v>1.8141560685692534E-4</v>
      </c>
      <c r="DH472" s="223">
        <f t="shared" ca="1" si="961"/>
        <v>-1.0392431703440278E-4</v>
      </c>
      <c r="DI472" s="223">
        <f t="shared" ca="1" si="962"/>
        <v>8.6016421184423965E-6</v>
      </c>
      <c r="DJ472" s="223">
        <f t="shared" ca="1" si="963"/>
        <v>8.8196906754914149E-5</v>
      </c>
      <c r="DK472" s="223">
        <f t="shared" ca="1" si="964"/>
        <v>-1.6986258727487579E-4</v>
      </c>
      <c r="DL472" s="223">
        <f t="shared" ca="1" si="965"/>
        <v>2.2238316207655193E-4</v>
      </c>
      <c r="DM472" s="223">
        <f t="shared" ca="1" si="966"/>
        <v>-2.3674712527428841E-4</v>
      </c>
      <c r="DN472" s="223">
        <f t="shared" ca="1" si="967"/>
        <v>2.1048990104449277E-4</v>
      </c>
      <c r="DO472" s="223">
        <f t="shared" ca="1" si="968"/>
        <v>-1.4811671674960084E-4</v>
      </c>
      <c r="DP472" s="223">
        <f t="shared" ca="1" si="969"/>
        <v>6.0329593826029051E-5</v>
      </c>
      <c r="DQ472" s="223">
        <f t="shared" ca="1" si="970"/>
        <v>3.7808910282826941E-5</v>
      </c>
      <c r="DR472" s="223">
        <f t="shared" ca="1" si="971"/>
        <v>-1.2946014309218851E-4</v>
      </c>
      <c r="DS472" s="223">
        <f t="shared" ca="1" si="972"/>
        <v>1.9889854129647201E-4</v>
      </c>
      <c r="DT472" s="223">
        <f t="shared" ca="1" si="973"/>
        <v>-2.3420983060469346E-4</v>
      </c>
      <c r="DU472" s="223">
        <f t="shared" ca="1" si="974"/>
        <v>2.2933528274448988E-4</v>
      </c>
      <c r="DV472" s="223">
        <f t="shared" ca="1" si="975"/>
        <v>-1.8511127501938474E-4</v>
      </c>
      <c r="DW472" s="223">
        <f t="shared" ca="1" si="976"/>
        <v>1.0912578428240192E-4</v>
      </c>
      <c r="DX472" s="223">
        <f t="shared" ca="1" si="977"/>
        <v>-1.4416438160147452E-5</v>
      </c>
      <c r="DY472" s="223">
        <f t="shared" ca="1" si="978"/>
        <v>-8.2766487465395157E-5</v>
      </c>
      <c r="DZ472" s="223">
        <f t="shared" ca="1" si="979"/>
        <v>1.657482987325031E-4</v>
      </c>
      <c r="EA472" s="223">
        <f t="shared" ca="1" si="980"/>
        <v>-2.202909359196382E-4</v>
      </c>
      <c r="EB472" s="223">
        <f t="shared" ca="1" si="981"/>
        <v>2.3703594668908438E-4</v>
      </c>
      <c r="EC472" s="223">
        <f t="shared" ca="1" si="982"/>
        <v>-2.1311021391153041E-4</v>
      </c>
      <c r="ED472" s="223">
        <f t="shared" ca="1" si="983"/>
        <v>1.5261892650688825E-4</v>
      </c>
      <c r="EE472" s="223">
        <f t="shared" ca="1" si="984"/>
        <v>-6.5941209123662951E-5</v>
      </c>
      <c r="EF472" s="223">
        <f t="shared" ca="1" si="985"/>
        <v>-3.205073313941023E-5</v>
      </c>
      <c r="EG472" s="223">
        <f t="shared" ca="1" si="986"/>
        <v>1.2454339495064973E-4</v>
      </c>
      <c r="EH472" s="223">
        <f t="shared" ca="1" si="987"/>
        <v>-1.9566684020524557E-4</v>
      </c>
      <c r="EI472" s="223">
        <f t="shared" ca="1" si="988"/>
        <v>2.3321767341598698E-4</v>
      </c>
      <c r="EJ472" s="223">
        <f t="shared" ca="1" si="989"/>
        <v>-2.3075290427350268E-4</v>
      </c>
      <c r="EK472" s="223">
        <f t="shared" ca="1" si="990"/>
        <v>1.8869543907152895E-4</v>
      </c>
      <c r="EL472" s="223">
        <f t="shared" ca="1" si="991"/>
        <v>-1.1426151823841314E-4</v>
      </c>
      <c r="EM472" s="223">
        <f t="shared" ca="1" si="992"/>
        <v>2.0222550278570171E-5</v>
      </c>
      <c r="EN472" s="223">
        <f t="shared" ca="1" si="993"/>
        <v>7.7286212738665353E-5</v>
      </c>
      <c r="EO472" s="223">
        <f t="shared" ca="1" si="994"/>
        <v>-1.6153416961270213E-4</v>
      </c>
      <c r="EP472" s="223">
        <f t="shared" ca="1" si="995"/>
        <v>2.1806601474012996E-4</v>
      </c>
      <c r="EQ472" s="223">
        <f t="shared" ca="1" si="996"/>
        <v>-2.3718198651293907E-4</v>
      </c>
      <c r="ER472" s="223">
        <f t="shared" ca="1" si="997"/>
        <v>2.1560215715441197E-4</v>
      </c>
      <c r="ES472" s="223">
        <f t="shared" ca="1" si="998"/>
        <v>-1.5702920432963724E-4</v>
      </c>
      <c r="ET472" s="223">
        <f t="shared" ca="1" si="999"/>
        <v>7.1513103902621415E-5</v>
      </c>
      <c r="EU472" s="223">
        <f t="shared" ca="1" si="1000"/>
        <v>2.6273249832791076E-5</v>
      </c>
      <c r="EV472" s="223">
        <f t="shared" ca="1" si="1001"/>
        <v>-1.1955162652498155E-4</v>
      </c>
      <c r="EW472" s="223">
        <f t="shared" ca="1" si="1002"/>
        <v>1.9231727672593398E-4</v>
      </c>
      <c r="EX472" s="223">
        <f t="shared" ca="1" si="1003"/>
        <v>-2.3208503462138539E-4</v>
      </c>
      <c r="EY472" s="223">
        <f t="shared" ca="1" si="1004"/>
        <v>2.3203152888138812E-4</v>
      </c>
      <c r="EZ472" s="223">
        <f t="shared" ca="1" si="1005"/>
        <v>-1.9216594004696139E-4</v>
      </c>
      <c r="FA472" s="223">
        <f t="shared" ca="1" si="1006"/>
        <v>1.1932842532835098E-4</v>
      </c>
      <c r="FB472" s="223">
        <f t="shared" ca="1" si="1007"/>
        <v>-2.6016481088874958E-5</v>
      </c>
      <c r="FC472" s="223">
        <f t="shared" ca="1" si="1008"/>
        <v>-7.175938368729945E-5</v>
      </c>
      <c r="FD472" s="223">
        <f t="shared" ca="1" si="1009"/>
        <v>1.5722273834927817E-4</v>
      </c>
      <c r="FE472" s="223">
        <f t="shared" ca="1" si="1010"/>
        <v>-2.1570973874736083E-4</v>
      </c>
      <c r="FF472" s="223">
        <f t="shared" ca="1" si="1011"/>
        <v>2.3718515677692418E-4</v>
      </c>
      <c r="FG472" s="223">
        <f t="shared" ca="1" si="1012"/>
        <v>-2.1796422971970779E-4</v>
      </c>
      <c r="FH472" s="223">
        <f t="shared" ca="1" si="1013"/>
        <v>1.6134489363139827E-4</v>
      </c>
      <c r="FI472" s="223">
        <f t="shared" ca="1" si="1014"/>
        <v>-7.7041921861848911E-5</v>
      </c>
      <c r="FJ472" s="223">
        <f t="shared" ca="1" si="1015"/>
        <v>-2.0479940502906083E-5</v>
      </c>
      <c r="FK472" s="223">
        <f t="shared" ca="1" si="1016"/>
        <v>1.1448784466981798E-4</v>
      </c>
      <c r="FL472" s="223">
        <f t="shared" ca="1" si="1017"/>
        <v>-1.8885186851032892E-4</v>
      </c>
      <c r="FM472" s="223">
        <f t="shared" ca="1" si="1018"/>
        <v>2.3081259648014636E-4</v>
      </c>
      <c r="FN472" s="223">
        <f t="shared" ca="1" si="1019"/>
        <v>-2.3317038637249573E-4</v>
      </c>
      <c r="FO472" s="223">
        <f t="shared" ca="1" si="1020"/>
        <v>1.9552068744564883E-4</v>
      </c>
      <c r="FP472" s="223">
        <f t="shared" ca="1" si="1021"/>
        <v>-1.2432345343684831E-4</v>
      </c>
      <c r="FQ472" s="223">
        <f t="shared" ca="1" si="1022"/>
        <v>3.1794740543790692E-5</v>
      </c>
      <c r="FR472" s="223">
        <f t="shared" ca="1" si="1023"/>
        <v>6.6189329466456544E-5</v>
      </c>
      <c r="FS472" s="223">
        <f t="shared" ca="1" si="1024"/>
        <v>-1.5281660198719919E-4</v>
      </c>
      <c r="FT472" s="223">
        <f t="shared" ca="1" si="1025"/>
        <v>2.1322352727387705E-4</v>
      </c>
      <c r="FU472" s="223">
        <f t="shared" ca="1" si="1026"/>
        <v>-2.3704545557139123E-4</v>
      </c>
      <c r="FV472" s="223">
        <f t="shared" ca="1" si="1027"/>
        <v>2.2019500878322801E-4</v>
      </c>
      <c r="FW472" s="223">
        <f t="shared" ca="1" si="1028"/>
        <v>-1.6556339480230999E-4</v>
      </c>
      <c r="FX472" s="223">
        <f t="shared" ca="1" si="1029"/>
        <v>8.252433264811703E-5</v>
      </c>
      <c r="FY472" s="223">
        <f t="shared" ca="1" si="1030"/>
        <v>1.4674294822656497E-5</v>
      </c>
      <c r="FZ472" s="223">
        <f t="shared" ca="1" si="1031"/>
        <v>-1.0935509961800166E-4</v>
      </c>
      <c r="GA472" s="223">
        <f t="shared" ca="1" si="1032"/>
        <v>1.8527270299075954E-4</v>
      </c>
      <c r="GB472" s="223">
        <f t="shared" ca="1" si="1033"/>
        <v>-2.2940112546142327E-4</v>
      </c>
      <c r="GC472" s="223">
        <f t="shared" ca="1" si="1034"/>
        <v>2.3416879074165215E-4</v>
      </c>
      <c r="GD472" s="223">
        <f t="shared" ca="1" si="1035"/>
        <v>-1.9875766049320845E-4</v>
      </c>
      <c r="GE472" s="223">
        <f t="shared" ca="1" si="1036"/>
        <v>1.2924359374574866E-4</v>
      </c>
      <c r="GF472" s="223">
        <f t="shared" ca="1" si="1037"/>
        <v>-3.7553848035884813E-5</v>
      </c>
      <c r="GG472" s="223">
        <f t="shared" ca="1" si="1038"/>
        <v>-6.0579405268508467E-5</v>
      </c>
      <c r="GH472" s="223">
        <f t="shared" ca="1" si="1039"/>
        <v>1.4831841461827413E-4</v>
      </c>
      <c r="GI472" s="223">
        <f t="shared" ca="1" si="1040"/>
        <v>-2.1060887792050481E-4</v>
      </c>
      <c r="GJ472" s="223">
        <f t="shared" ca="1" si="1041"/>
        <v>2.3676296704712267E-4</v>
      </c>
      <c r="GK472" s="223">
        <f t="shared" ca="1" si="1042"/>
        <v>-2.2229315060707906E-4</v>
      </c>
      <c r="GL472" s="223">
        <f t="shared" ca="1" si="1043"/>
        <v>1.6968216677501637E-4</v>
      </c>
      <c r="GM472" s="223">
        <f t="shared" ca="1" si="1044"/>
        <v>-8.7957033862181503E-5</v>
      </c>
      <c r="GN472" s="223">
        <f t="shared" ca="1" si="1045"/>
        <v>-8.8598098959129392E-6</v>
      </c>
      <c r="GO472" s="223">
        <f t="shared" ca="1" si="1046"/>
        <v>1.0415648314322605E-4</v>
      </c>
      <c r="GP472" s="223">
        <f t="shared" ca="1" si="1047"/>
        <v>-1.8158193612270122E-4</v>
      </c>
      <c r="GQ472" s="223">
        <f t="shared" ca="1" si="1048"/>
        <v>2.2785147178258974E-4</v>
      </c>
      <c r="GR472" s="223">
        <f t="shared" ca="1" si="1049"/>
        <v>-2.3502614058739914E-4</v>
      </c>
      <c r="GS472" s="223">
        <f t="shared" ca="1" si="1050"/>
        <v>2.0187490935812173E-4</v>
      </c>
      <c r="GT472" s="223">
        <f t="shared" ca="1" si="1051"/>
        <v>-1.3408588254651706E-4</v>
      </c>
      <c r="GU472" s="223">
        <f t="shared" ca="1" si="1052"/>
        <v>4.329033449416422E-5</v>
      </c>
      <c r="GV472" s="223">
        <f t="shared" ca="1" si="1053"/>
        <v>5.4932990302049479E-5</v>
      </c>
      <c r="GW472" s="223">
        <f t="shared" ca="1" si="1054"/>
        <v>-1.4373088578236581E-4</v>
      </c>
      <c r="GX472" s="223">
        <f t="shared" ca="1" si="1055"/>
        <v>2.0786736565424655E-4</v>
      </c>
      <c r="GY472" s="223">
        <f t="shared" ca="1" si="1056"/>
        <v>-2.363378613646426E-4</v>
      </c>
      <c r="GZ472" s="223">
        <f t="shared" ca="1" si="1057"/>
        <v>2.2425739134908075E-4</v>
      </c>
      <c r="HA472" s="223">
        <f t="shared" ca="1" si="1058"/>
        <v>-1.7369872855526361E-4</v>
      </c>
      <c r="HB472" s="223">
        <f t="shared" ca="1" si="1059"/>
        <v>9.3336753047985205E-5</v>
      </c>
      <c r="HC472" s="223">
        <f t="shared" ca="1" si="1060"/>
        <v>3.039988150964248E-6</v>
      </c>
      <c r="HD472" s="223">
        <f t="shared" ca="1" si="1061"/>
        <v>-9.8895126697654505E-5</v>
      </c>
      <c r="HE472" s="223">
        <f t="shared" ca="1" si="1062"/>
        <v>1.7778179108609966E-4</v>
      </c>
      <c r="HF472" s="223">
        <f t="shared" ca="1" si="1063"/>
        <v>-2.261645688970623E-4</v>
      </c>
      <c r="HG472" s="223">
        <f t="shared" ca="1" si="1064"/>
        <v>2.357419194742535E-4</v>
      </c>
      <c r="HH472" s="223">
        <f t="shared" ca="1" si="1065"/>
        <v>-2.0487055632621275E-4</v>
      </c>
      <c r="HI472" s="223">
        <f t="shared" ca="1" si="1066"/>
        <v>1.388474030254113E-4</v>
      </c>
      <c r="HJ472" s="223">
        <f t="shared" ca="1" si="1067"/>
        <v>-4.9000744473647699E-5</v>
      </c>
      <c r="HK472" s="223">
        <f t="shared" ca="1" si="1068"/>
        <v>-4.925348575632256E-5</v>
      </c>
      <c r="HL472" s="223">
        <f t="shared" ca="1" si="1069"/>
        <v>1.3905677883529533E-4</v>
      </c>
      <c r="HM472" s="223">
        <f t="shared" ca="1" si="1070"/>
        <v>-2.0500064185957292E-4</v>
      </c>
      <c r="HN472" s="223">
        <f t="shared" ca="1" si="1071"/>
        <v>2.35770394591717E-4</v>
      </c>
      <c r="HO472" s="223">
        <f t="shared" ca="1" si="1072"/>
        <v>-2.2608654782406201E-4</v>
      </c>
      <c r="HP472" s="223">
        <f t="shared" ca="1" si="1073"/>
        <v>1.7761066071646142E-4</v>
      </c>
      <c r="HQ472" s="223">
        <f t="shared" ca="1" si="1074"/>
        <v>-9.8660249663814017E-5</v>
      </c>
      <c r="HR472" s="223">
        <f t="shared" ca="1" si="1075"/>
        <v>2.7816647691471317E-6</v>
      </c>
      <c r="HS472" s="223">
        <f t="shared" ca="1" si="1076"/>
        <v>9.3574199525711825E-5</v>
      </c>
      <c r="HT472" s="223">
        <f t="shared" ca="1" si="1077"/>
        <v>-1.7387455694625509E-4</v>
      </c>
      <c r="HU472" s="223">
        <f t="shared" ca="1" si="1078"/>
        <v>2.2434143293206869E-4</v>
      </c>
      <c r="HV472" s="223">
        <f t="shared" ca="1" si="1079"/>
        <v>-2.3631569624377413E-4</v>
      </c>
      <c r="HW472" s="223">
        <f t="shared" ca="1" si="1080"/>
        <v>2.0774279693179005E-4</v>
      </c>
      <c r="HX472" s="223">
        <f t="shared" ca="1" si="1081"/>
        <v>-1.4352528702058374E-4</v>
      </c>
      <c r="HY472" s="223">
        <f t="shared" ca="1" si="1082"/>
        <v>5.4681638236942518E-5</v>
      </c>
      <c r="HZ472" s="223">
        <f t="shared" ca="1" si="1083"/>
        <v>4.3544312752456151E-5</v>
      </c>
      <c r="IA472" s="223">
        <f t="shared" ca="1" si="1084"/>
        <v>-1.3429890928434425E-4</v>
      </c>
      <c r="IB472" s="223">
        <f t="shared" ca="1" si="1085"/>
        <v>2.0201043334372451E-4</v>
      </c>
      <c r="IC472" s="223">
        <f t="shared" ca="1" si="1086"/>
        <v>-2.3506090854911527E-4</v>
      </c>
      <c r="ID472" s="223">
        <f t="shared" ca="1" si="1087"/>
        <v>2.2777951821654645E-4</v>
      </c>
      <c r="IE472" s="223">
        <f t="shared" ca="1" si="1088"/>
        <v>1.904262270831098E-5</v>
      </c>
      <c r="IF472" s="223">
        <f t="shared" ca="1" si="1089"/>
        <v>1.0392431703441427E-4</v>
      </c>
      <c r="IG472" s="223">
        <f t="shared" ca="1" si="1090"/>
        <v>-8.6016421184417053E-6</v>
      </c>
      <c r="IH472" s="223">
        <f t="shared" ca="1" si="1091"/>
        <v>-8.8196906754914786E-5</v>
      </c>
      <c r="II472" s="223">
        <f t="shared" ca="1" si="1092"/>
        <v>1.6986258727487628E-4</v>
      </c>
      <c r="IJ472" s="223">
        <f t="shared" ca="1" si="1093"/>
        <v>-2.2238316207655217E-4</v>
      </c>
      <c r="IK472" s="223">
        <f t="shared" ca="1" si="1094"/>
        <v>2.3674712527428838E-4</v>
      </c>
      <c r="IL472" s="223">
        <f t="shared" ca="1" si="1095"/>
        <v>-2.1048990104448627E-4</v>
      </c>
      <c r="IM472" s="223">
        <f t="shared" ca="1" si="1096"/>
        <v>1.4811671674958978E-4</v>
      </c>
      <c r="IN472" s="223">
        <f t="shared" ca="1" si="1097"/>
        <v>-6.0329593826041424E-5</v>
      </c>
      <c r="IO472" s="223">
        <f t="shared" ca="1" si="1098"/>
        <v>-3.7808910282814283E-5</v>
      </c>
      <c r="IP472" s="223">
        <f t="shared" ca="1" si="1099"/>
        <v>1.2946014309217781E-4</v>
      </c>
      <c r="IQ472" s="223">
        <f t="shared" ca="1" si="1100"/>
        <v>-1.9889854129647241E-4</v>
      </c>
      <c r="IR472" s="223">
        <f t="shared" ca="1" si="1101"/>
        <v>2.3420983060469354E-4</v>
      </c>
      <c r="IS472" s="223">
        <f t="shared" ca="1" si="1102"/>
        <v>-2.2933528274448966E-4</v>
      </c>
      <c r="IT472" s="223">
        <f t="shared" ca="1" si="1103"/>
        <v>1.8511127501938431E-4</v>
      </c>
      <c r="IU472" s="223">
        <f t="shared" ca="1" si="1104"/>
        <v>-1.0912578428238933E-4</v>
      </c>
      <c r="IV472" s="223">
        <f t="shared" ca="1" si="1105"/>
        <v>1.4416438160133304E-5</v>
      </c>
      <c r="IW472" s="223">
        <f t="shared" ca="1" si="1106"/>
        <v>8.2766487465408466E-5</v>
      </c>
      <c r="IX472" s="223">
        <f t="shared" ca="1" si="1107"/>
        <v>-1.6574829873249394E-4</v>
      </c>
      <c r="IY472" s="223">
        <f t="shared" ca="1" si="1108"/>
        <v>2.2029093591963345E-4</v>
      </c>
      <c r="IZ472" s="223">
        <f t="shared" ca="1" si="1109"/>
        <v>-2.3703594668908435E-4</v>
      </c>
      <c r="JA472" s="223">
        <f t="shared" ca="1" si="1110"/>
        <v>2.1311021391153006E-4</v>
      </c>
      <c r="JB472" s="223">
        <f t="shared" ca="1" si="1111"/>
        <v>-1.5261892650688774E-4</v>
      </c>
    </row>
    <row r="473" spans="2:262">
      <c r="B473" s="230">
        <v>112</v>
      </c>
      <c r="C473" s="229">
        <f t="shared" si="1112"/>
        <v>2.1875000000000015E-3</v>
      </c>
      <c r="D473" s="226">
        <f t="shared" ca="1" si="855"/>
        <v>49.886382641555983</v>
      </c>
      <c r="E473" s="225">
        <f ca="1">DN361</f>
        <v>-0.11361735844401462</v>
      </c>
      <c r="F473" s="224">
        <v>112</v>
      </c>
      <c r="G473" s="223">
        <f t="shared" ca="1" si="856"/>
        <v>4.8550270480388224E-5</v>
      </c>
      <c r="H473" s="223">
        <f t="shared" ca="1" si="857"/>
        <v>3.1953867217654808E-5</v>
      </c>
      <c r="I473" s="223">
        <f t="shared" ca="1" si="858"/>
        <v>-1.0759331829433745E-4</v>
      </c>
      <c r="J473" s="223">
        <f t="shared" ca="1" si="859"/>
        <v>1.6685266199656645E-4</v>
      </c>
      <c r="K473" s="223">
        <f t="shared" ca="1" si="860"/>
        <v>-2.0071020043296557E-4</v>
      </c>
      <c r="L473" s="223">
        <f t="shared" ca="1" si="861"/>
        <v>2.0401143029594334E-4</v>
      </c>
      <c r="M473" s="223">
        <f t="shared" ca="1" si="862"/>
        <v>-1.762537692645844E-4</v>
      </c>
      <c r="N473" s="223">
        <f t="shared" ca="1" si="863"/>
        <v>1.2166306960708984E-4</v>
      </c>
      <c r="O473" s="223">
        <f t="shared" ca="1" si="864"/>
        <v>-4.8550270480388305E-5</v>
      </c>
      <c r="P473" s="223">
        <f t="shared" ca="1" si="865"/>
        <v>-3.195386721765516E-5</v>
      </c>
      <c r="Q473" s="223">
        <f t="shared" ca="1" si="866"/>
        <v>1.0759331829433759E-4</v>
      </c>
      <c r="R473" s="223">
        <f t="shared" ca="1" si="867"/>
        <v>-1.6685266199656634E-4</v>
      </c>
      <c r="S473" s="223">
        <f t="shared" ca="1" si="868"/>
        <v>2.0071020043296563E-4</v>
      </c>
      <c r="T473" s="223">
        <f t="shared" ca="1" si="869"/>
        <v>-2.0401143029594317E-4</v>
      </c>
      <c r="U473" s="223">
        <f t="shared" ca="1" si="870"/>
        <v>1.7625376926458473E-4</v>
      </c>
      <c r="V473" s="223">
        <f t="shared" ca="1" si="871"/>
        <v>-1.2166306960708971E-4</v>
      </c>
      <c r="W473" s="223">
        <f t="shared" ca="1" si="872"/>
        <v>4.8550270480387424E-5</v>
      </c>
      <c r="X473" s="223">
        <f t="shared" ca="1" si="873"/>
        <v>3.1953867217654618E-5</v>
      </c>
      <c r="Y473" s="223">
        <f t="shared" ca="1" si="874"/>
        <v>-1.0759331829433776E-4</v>
      </c>
      <c r="Z473" s="223">
        <f t="shared" ca="1" si="875"/>
        <v>1.6685266199656688E-4</v>
      </c>
      <c r="AA473" s="223">
        <f t="shared" ca="1" si="876"/>
        <v>-2.0071020043296547E-4</v>
      </c>
      <c r="AB473" s="223">
        <f t="shared" ca="1" si="877"/>
        <v>2.0401143029594328E-4</v>
      </c>
      <c r="AC473" s="223">
        <f t="shared" ca="1" si="878"/>
        <v>-1.7625376926458424E-4</v>
      </c>
      <c r="AD473" s="223">
        <f t="shared" ca="1" si="879"/>
        <v>1.2166306960709016E-4</v>
      </c>
      <c r="AE473" s="223">
        <f t="shared" ca="1" si="880"/>
        <v>-4.8550270480386543E-5</v>
      </c>
      <c r="AF473" s="223">
        <f t="shared" ca="1" si="881"/>
        <v>-3.1953867217655513E-5</v>
      </c>
      <c r="AG473" s="223">
        <f t="shared" ca="1" si="882"/>
        <v>1.0759331829433728E-4</v>
      </c>
      <c r="AH473" s="223">
        <f t="shared" ca="1" si="883"/>
        <v>-1.6685266199656739E-4</v>
      </c>
      <c r="AI473" s="223">
        <f t="shared" ca="1" si="884"/>
        <v>2.0071020043296571E-4</v>
      </c>
      <c r="AJ473" s="223">
        <f t="shared" ca="1" si="885"/>
        <v>-2.0401143029594336E-4</v>
      </c>
      <c r="AK473" s="223">
        <f t="shared" ca="1" si="886"/>
        <v>1.7625376926458375E-4</v>
      </c>
      <c r="AL473" s="223">
        <f t="shared" ca="1" si="887"/>
        <v>-1.2166306960708942E-4</v>
      </c>
      <c r="AM473" s="223">
        <f t="shared" ca="1" si="888"/>
        <v>4.8550270480388522E-5</v>
      </c>
      <c r="AN473" s="223">
        <f t="shared" ca="1" si="889"/>
        <v>3.1953867217656407E-5</v>
      </c>
      <c r="AO473" s="223">
        <f t="shared" ca="1" si="890"/>
        <v>-1.0759331829433804E-4</v>
      </c>
      <c r="AP473" s="223">
        <f t="shared" ca="1" si="891"/>
        <v>1.668526619965662E-4</v>
      </c>
      <c r="AQ473" s="223">
        <f t="shared" ca="1" si="892"/>
        <v>-2.0071020043296593E-4</v>
      </c>
      <c r="AR473" s="223">
        <f t="shared" ca="1" si="893"/>
        <v>2.0401143029594323E-4</v>
      </c>
      <c r="AS473" s="223">
        <f t="shared" ca="1" si="894"/>
        <v>-1.7625376926458483E-4</v>
      </c>
      <c r="AT473" s="223">
        <f t="shared" ca="1" si="895"/>
        <v>1.2166306960708868E-4</v>
      </c>
      <c r="AU473" s="223">
        <f t="shared" ca="1" si="896"/>
        <v>-4.8550270480387627E-5</v>
      </c>
      <c r="AV473" s="223">
        <f t="shared" ca="1" si="897"/>
        <v>-3.1953867217654429E-5</v>
      </c>
      <c r="AW473" s="223">
        <f t="shared" ca="1" si="898"/>
        <v>1.0759331829433884E-4</v>
      </c>
      <c r="AX473" s="223">
        <f t="shared" ca="1" si="899"/>
        <v>-1.6685266199656674E-4</v>
      </c>
      <c r="AY473" s="223">
        <f t="shared" ca="1" si="900"/>
        <v>2.0071020043296541E-4</v>
      </c>
      <c r="AZ473" s="223">
        <f t="shared" ca="1" si="901"/>
        <v>-2.0401143029594306E-4</v>
      </c>
      <c r="BA473" s="223">
        <f t="shared" ca="1" si="902"/>
        <v>1.7625376926458435E-4</v>
      </c>
      <c r="BB473" s="223">
        <f t="shared" ca="1" si="903"/>
        <v>-1.2166306960709032E-4</v>
      </c>
      <c r="BC473" s="223">
        <f t="shared" ca="1" si="904"/>
        <v>4.8550270480389592E-5</v>
      </c>
      <c r="BD473" s="223">
        <f t="shared" ca="1" si="905"/>
        <v>3.1953867217658196E-5</v>
      </c>
      <c r="BE473" s="223">
        <f t="shared" ca="1" si="906"/>
        <v>-1.075933182943396E-4</v>
      </c>
      <c r="BF473" s="223">
        <f t="shared" ca="1" si="907"/>
        <v>1.6685266199656729E-4</v>
      </c>
      <c r="BG473" s="223">
        <f t="shared" ca="1" si="908"/>
        <v>-2.0071020043296566E-4</v>
      </c>
      <c r="BH473" s="223">
        <f t="shared" ca="1" si="909"/>
        <v>2.0401143029594342E-4</v>
      </c>
      <c r="BI473" s="223">
        <f t="shared" ca="1" si="910"/>
        <v>-1.7625376926458538E-4</v>
      </c>
      <c r="BJ473" s="223">
        <f t="shared" ca="1" si="911"/>
        <v>1.2166306960708722E-4</v>
      </c>
      <c r="BK473" s="223">
        <f t="shared" ca="1" si="912"/>
        <v>-4.8550270480385852E-5</v>
      </c>
      <c r="BL473" s="223">
        <f t="shared" ca="1" si="913"/>
        <v>-3.1953867217656218E-5</v>
      </c>
      <c r="BM473" s="223">
        <f t="shared" ca="1" si="914"/>
        <v>1.0759331829433788E-4</v>
      </c>
      <c r="BN473" s="223">
        <f t="shared" ca="1" si="915"/>
        <v>-1.6685266199656609E-4</v>
      </c>
      <c r="BO473" s="223">
        <f t="shared" ca="1" si="916"/>
        <v>2.0071020043296517E-4</v>
      </c>
      <c r="BP473" s="223">
        <f t="shared" ca="1" si="917"/>
        <v>-2.0401143029594279E-4</v>
      </c>
      <c r="BQ473" s="223">
        <f t="shared" ca="1" si="918"/>
        <v>1.7625376926458337E-4</v>
      </c>
      <c r="BR473" s="223">
        <f t="shared" ca="1" si="919"/>
        <v>-1.2166306960708885E-4</v>
      </c>
      <c r="BS473" s="223">
        <f t="shared" ca="1" si="920"/>
        <v>4.8550270480387831E-5</v>
      </c>
      <c r="BT473" s="223">
        <f t="shared" ca="1" si="921"/>
        <v>3.1953867217654212E-5</v>
      </c>
      <c r="BU473" s="223">
        <f t="shared" ca="1" si="922"/>
        <v>-1.0759331829434115E-4</v>
      </c>
      <c r="BV473" s="223">
        <f t="shared" ca="1" si="923"/>
        <v>1.6685266199656837E-4</v>
      </c>
      <c r="BW473" s="223">
        <f t="shared" ca="1" si="924"/>
        <v>-2.0071020043296609E-4</v>
      </c>
      <c r="BX473" s="223">
        <f t="shared" ca="1" si="925"/>
        <v>2.0401143029594312E-4</v>
      </c>
      <c r="BY473" s="223">
        <f t="shared" ca="1" si="926"/>
        <v>-1.7625376926458445E-4</v>
      </c>
      <c r="BZ473" s="223">
        <f t="shared" ca="1" si="927"/>
        <v>1.2166306960709048E-4</v>
      </c>
      <c r="CA473" s="223">
        <f t="shared" ca="1" si="928"/>
        <v>-4.855027048038409E-5</v>
      </c>
      <c r="CB473" s="223">
        <f t="shared" ca="1" si="929"/>
        <v>-3.1953867217658006E-5</v>
      </c>
      <c r="CC473" s="223">
        <f t="shared" ca="1" si="930"/>
        <v>1.0759331829433944E-4</v>
      </c>
      <c r="CD473" s="223">
        <f t="shared" ca="1" si="931"/>
        <v>-1.6685266199656718E-4</v>
      </c>
      <c r="CE473" s="223">
        <f t="shared" ca="1" si="932"/>
        <v>2.0071020043296563E-4</v>
      </c>
      <c r="CF473" s="223">
        <f t="shared" ca="1" si="933"/>
        <v>-2.0401143029594344E-4</v>
      </c>
      <c r="CG473" s="223">
        <f t="shared" ca="1" si="934"/>
        <v>1.7625376926458245E-4</v>
      </c>
      <c r="CH473" s="223">
        <f t="shared" ca="1" si="935"/>
        <v>-1.2166306960708738E-4</v>
      </c>
      <c r="CI473" s="223">
        <f t="shared" ca="1" si="936"/>
        <v>4.8550270480386055E-5</v>
      </c>
      <c r="CJ473" s="223">
        <f t="shared" ca="1" si="937"/>
        <v>3.1953867217656001E-5</v>
      </c>
      <c r="CK473" s="223">
        <f t="shared" ca="1" si="938"/>
        <v>-1.0759331829433773E-4</v>
      </c>
      <c r="CL473" s="223">
        <f t="shared" ca="1" si="939"/>
        <v>1.6685266199656598E-4</v>
      </c>
      <c r="CM473" s="223">
        <f t="shared" ca="1" si="940"/>
        <v>-2.007102004329665E-4</v>
      </c>
      <c r="CN473" s="223">
        <f t="shared" ca="1" si="941"/>
        <v>2.0401143029594285E-4</v>
      </c>
      <c r="CO473" s="223">
        <f t="shared" ca="1" si="942"/>
        <v>-1.7625376926458348E-4</v>
      </c>
      <c r="CP473" s="223">
        <f t="shared" ca="1" si="943"/>
        <v>1.2166306960708902E-4</v>
      </c>
      <c r="CQ473" s="223">
        <f t="shared" ca="1" si="944"/>
        <v>-4.855027048038802E-5</v>
      </c>
      <c r="CR473" s="223">
        <f t="shared" ca="1" si="945"/>
        <v>-3.1953867217654008E-5</v>
      </c>
      <c r="CS473" s="223">
        <f t="shared" ca="1" si="946"/>
        <v>1.0759331829434098E-4</v>
      </c>
      <c r="CT473" s="223">
        <f t="shared" ca="1" si="947"/>
        <v>-1.6685266199656823E-4</v>
      </c>
      <c r="CU473" s="223">
        <f t="shared" ca="1" si="948"/>
        <v>2.0071020043296604E-4</v>
      </c>
      <c r="CV473" s="223">
        <f t="shared" ca="1" si="949"/>
        <v>-2.0401143029594315E-4</v>
      </c>
      <c r="CW473" s="223">
        <f t="shared" ca="1" si="950"/>
        <v>1.7625376926458456E-4</v>
      </c>
      <c r="CX473" s="223">
        <f t="shared" ca="1" si="951"/>
        <v>-1.2166306960709064E-4</v>
      </c>
      <c r="CY473" s="223">
        <f t="shared" ca="1" si="952"/>
        <v>4.8550270480389985E-5</v>
      </c>
      <c r="CZ473" s="223">
        <f t="shared" ca="1" si="953"/>
        <v>3.195386721765203E-5</v>
      </c>
      <c r="DA473" s="223">
        <f t="shared" ca="1" si="954"/>
        <v>-1.0759331829434426E-4</v>
      </c>
      <c r="DB473" s="223">
        <f t="shared" ca="1" si="955"/>
        <v>1.6685266199657051E-4</v>
      </c>
      <c r="DC473" s="223">
        <f t="shared" ca="1" si="956"/>
        <v>-2.0071020043296693E-4</v>
      </c>
      <c r="DD473" s="223">
        <f t="shared" ca="1" si="957"/>
        <v>2.0401143029594255E-4</v>
      </c>
      <c r="DE473" s="223">
        <f t="shared" ca="1" si="958"/>
        <v>-1.7625376926458256E-4</v>
      </c>
      <c r="DF473" s="223">
        <f t="shared" ca="1" si="959"/>
        <v>1.2166306960708754E-4</v>
      </c>
      <c r="DG473" s="223">
        <f t="shared" ca="1" si="960"/>
        <v>-4.8550270480386245E-5</v>
      </c>
      <c r="DH473" s="223">
        <f t="shared" ca="1" si="961"/>
        <v>-3.1953867217655797E-5</v>
      </c>
      <c r="DI473" s="223">
        <f t="shared" ca="1" si="962"/>
        <v>1.0759331829433753E-4</v>
      </c>
      <c r="DJ473" s="223">
        <f t="shared" ca="1" si="963"/>
        <v>-1.6685266199656585E-4</v>
      </c>
      <c r="DK473" s="223">
        <f t="shared" ca="1" si="964"/>
        <v>2.0071020043296509E-4</v>
      </c>
      <c r="DL473" s="223">
        <f t="shared" ca="1" si="965"/>
        <v>-2.040114302959438E-4</v>
      </c>
      <c r="DM473" s="223">
        <f t="shared" ca="1" si="966"/>
        <v>1.7625376926458055E-4</v>
      </c>
      <c r="DN473" s="223">
        <f t="shared" ca="1" si="967"/>
        <v>-1.2166306960708444E-4</v>
      </c>
      <c r="DO473" s="223">
        <f t="shared" ca="1" si="968"/>
        <v>4.8550270480382518E-5</v>
      </c>
      <c r="DP473" s="223">
        <f t="shared" ca="1" si="969"/>
        <v>3.1953867217659619E-5</v>
      </c>
      <c r="DQ473" s="223">
        <f t="shared" ca="1" si="970"/>
        <v>-1.0759331829434082E-4</v>
      </c>
      <c r="DR473" s="223">
        <f t="shared" ca="1" si="971"/>
        <v>1.6685266199656813E-4</v>
      </c>
      <c r="DS473" s="223">
        <f t="shared" ca="1" si="972"/>
        <v>-2.0071020043296598E-4</v>
      </c>
      <c r="DT473" s="223">
        <f t="shared" ca="1" si="973"/>
        <v>2.0401143029594317E-4</v>
      </c>
      <c r="DU473" s="223">
        <f t="shared" ca="1" si="974"/>
        <v>-1.7625376926458467E-4</v>
      </c>
      <c r="DV473" s="223">
        <f t="shared" ca="1" si="975"/>
        <v>1.2166306960709081E-4</v>
      </c>
      <c r="DW473" s="223">
        <f t="shared" ca="1" si="976"/>
        <v>-4.8550270480390189E-5</v>
      </c>
      <c r="DX473" s="223">
        <f t="shared" ca="1" si="977"/>
        <v>-3.1953867217651799E-5</v>
      </c>
      <c r="DY473" s="223">
        <f t="shared" ca="1" si="978"/>
        <v>1.075933182943441E-4</v>
      </c>
      <c r="DZ473" s="223">
        <f t="shared" ca="1" si="979"/>
        <v>-1.6685266199657038E-4</v>
      </c>
      <c r="EA473" s="223">
        <f t="shared" ca="1" si="980"/>
        <v>2.0071020043296688E-4</v>
      </c>
      <c r="EB473" s="223">
        <f t="shared" ca="1" si="981"/>
        <v>-2.0401143029594258E-4</v>
      </c>
      <c r="EC473" s="223">
        <f t="shared" ca="1" si="982"/>
        <v>1.7625376926458267E-4</v>
      </c>
      <c r="ED473" s="223">
        <f t="shared" ca="1" si="983"/>
        <v>-1.216630696070877E-4</v>
      </c>
      <c r="EE473" s="223">
        <f t="shared" ca="1" si="984"/>
        <v>4.8550270480386435E-5</v>
      </c>
      <c r="EF473" s="223">
        <f t="shared" ca="1" si="985"/>
        <v>3.1953867217655608E-5</v>
      </c>
      <c r="EG473" s="223">
        <f t="shared" ca="1" si="986"/>
        <v>-1.0759331829433736E-4</v>
      </c>
      <c r="EH473" s="223">
        <f t="shared" ca="1" si="987"/>
        <v>1.6685266199656574E-4</v>
      </c>
      <c r="EI473" s="223">
        <f t="shared" ca="1" si="988"/>
        <v>-2.0071020043296503E-4</v>
      </c>
      <c r="EJ473" s="223">
        <f t="shared" ca="1" si="989"/>
        <v>2.0401143029594198E-4</v>
      </c>
      <c r="EK473" s="223">
        <f t="shared" ca="1" si="990"/>
        <v>-1.7625376926458066E-4</v>
      </c>
      <c r="EL473" s="223">
        <f t="shared" ca="1" si="991"/>
        <v>1.216630696070846E-4</v>
      </c>
      <c r="EM473" s="223">
        <f t="shared" ca="1" si="992"/>
        <v>-4.8550270480382708E-5</v>
      </c>
      <c r="EN473" s="223">
        <f t="shared" ca="1" si="993"/>
        <v>-3.1953867217659416E-5</v>
      </c>
      <c r="EO473" s="223">
        <f t="shared" ca="1" si="994"/>
        <v>1.0759331829434066E-4</v>
      </c>
      <c r="EP473" s="223">
        <f t="shared" ca="1" si="995"/>
        <v>-1.6685266199656799E-4</v>
      </c>
      <c r="EQ473" s="223">
        <f t="shared" ca="1" si="996"/>
        <v>2.0071020043296593E-4</v>
      </c>
      <c r="ER473" s="223">
        <f t="shared" ca="1" si="997"/>
        <v>-2.040114302959432E-4</v>
      </c>
      <c r="ES473" s="223">
        <f t="shared" ca="1" si="998"/>
        <v>1.7625376926458475E-4</v>
      </c>
      <c r="ET473" s="223">
        <f t="shared" ca="1" si="999"/>
        <v>-1.2166306960709097E-4</v>
      </c>
      <c r="EU473" s="223">
        <f t="shared" ca="1" si="1000"/>
        <v>4.8550270480390392E-5</v>
      </c>
      <c r="EV473" s="223">
        <f t="shared" ca="1" si="1001"/>
        <v>3.1953867217663211E-5</v>
      </c>
      <c r="EW473" s="223">
        <f t="shared" ca="1" si="1002"/>
        <v>-1.0759331829434391E-4</v>
      </c>
      <c r="EX473" s="223">
        <f t="shared" ca="1" si="1003"/>
        <v>1.6685266199657027E-4</v>
      </c>
      <c r="EY473" s="223">
        <f t="shared" ca="1" si="1004"/>
        <v>-2.0071020043296685E-4</v>
      </c>
      <c r="EZ473" s="223">
        <f t="shared" ca="1" si="1005"/>
        <v>2.0401143029594263E-4</v>
      </c>
      <c r="FA473" s="223">
        <f t="shared" ca="1" si="1006"/>
        <v>-1.7625376926458277E-4</v>
      </c>
      <c r="FB473" s="223">
        <f t="shared" ca="1" si="1007"/>
        <v>1.2166306960708787E-4</v>
      </c>
      <c r="FC473" s="223">
        <f t="shared" ca="1" si="1008"/>
        <v>-4.8550270480386652E-5</v>
      </c>
      <c r="FD473" s="223">
        <f t="shared" ca="1" si="1009"/>
        <v>-3.1953867217655404E-5</v>
      </c>
      <c r="FE473" s="223">
        <f t="shared" ca="1" si="1010"/>
        <v>1.075933182943372E-4</v>
      </c>
      <c r="FF473" s="223">
        <f t="shared" ca="1" si="1011"/>
        <v>-1.6685266199656561E-4</v>
      </c>
      <c r="FG473" s="223">
        <f t="shared" ca="1" si="1012"/>
        <v>2.0071020043296501E-4</v>
      </c>
      <c r="FH473" s="223">
        <f t="shared" ca="1" si="1013"/>
        <v>-2.0401143029594203E-4</v>
      </c>
      <c r="FI473" s="223">
        <f t="shared" ca="1" si="1014"/>
        <v>1.7625376926458077E-4</v>
      </c>
      <c r="FJ473" s="223">
        <f t="shared" ca="1" si="1015"/>
        <v>-1.2166306960708476E-4</v>
      </c>
      <c r="FK473" s="223">
        <f t="shared" ca="1" si="1016"/>
        <v>4.8550270480382911E-5</v>
      </c>
      <c r="FL473" s="223">
        <f t="shared" ca="1" si="1017"/>
        <v>3.1953867217659199E-5</v>
      </c>
      <c r="FM473" s="223">
        <f t="shared" ca="1" si="1018"/>
        <v>-1.0759331829434049E-4</v>
      </c>
      <c r="FN473" s="223">
        <f t="shared" ca="1" si="1019"/>
        <v>1.6685266199656788E-4</v>
      </c>
      <c r="FO473" s="223">
        <f t="shared" ca="1" si="1020"/>
        <v>-2.0071020043296587E-4</v>
      </c>
      <c r="FP473" s="223">
        <f t="shared" ca="1" si="1021"/>
        <v>2.0401143029594323E-4</v>
      </c>
      <c r="FQ473" s="223">
        <f t="shared" ca="1" si="1022"/>
        <v>-1.7625376926458486E-4</v>
      </c>
      <c r="FR473" s="223">
        <f t="shared" ca="1" si="1023"/>
        <v>1.2166306960709113E-4</v>
      </c>
      <c r="FS473" s="223">
        <f t="shared" ca="1" si="1024"/>
        <v>-4.8550270480379171E-5</v>
      </c>
      <c r="FT473" s="223">
        <f t="shared" ca="1" si="1025"/>
        <v>-3.1953867217663007E-5</v>
      </c>
      <c r="FU473" s="223">
        <f t="shared" ca="1" si="1026"/>
        <v>1.0759331829434375E-4</v>
      </c>
      <c r="FV473" s="223">
        <f t="shared" ca="1" si="1027"/>
        <v>-1.6685266199657016E-4</v>
      </c>
      <c r="FW473" s="223">
        <f t="shared" ca="1" si="1028"/>
        <v>2.0071020043296679E-4</v>
      </c>
      <c r="FX473" s="223">
        <f t="shared" ca="1" si="1029"/>
        <v>-2.0401143029594263E-4</v>
      </c>
      <c r="FY473" s="223">
        <f t="shared" ca="1" si="1030"/>
        <v>1.7625376926458288E-4</v>
      </c>
      <c r="FZ473" s="223">
        <f t="shared" ca="1" si="1031"/>
        <v>-1.2166306960708803E-4</v>
      </c>
      <c r="GA473" s="223">
        <f t="shared" ca="1" si="1032"/>
        <v>4.8550270480386841E-5</v>
      </c>
      <c r="GB473" s="223">
        <f t="shared" ca="1" si="1033"/>
        <v>3.1953867217655201E-5</v>
      </c>
      <c r="GC473" s="223">
        <f t="shared" ca="1" si="1034"/>
        <v>-1.07593318294337E-4</v>
      </c>
      <c r="GD473" s="223">
        <f t="shared" ca="1" si="1035"/>
        <v>1.668526619965655E-4</v>
      </c>
      <c r="GE473" s="223">
        <f t="shared" ca="1" si="1036"/>
        <v>-2.0071020043296769E-4</v>
      </c>
      <c r="GF473" s="223">
        <f t="shared" ca="1" si="1037"/>
        <v>2.0401143029594206E-4</v>
      </c>
      <c r="GG473" s="223">
        <f t="shared" ca="1" si="1038"/>
        <v>-1.7625376926458088E-4</v>
      </c>
      <c r="GH473" s="223">
        <f t="shared" ca="1" si="1039"/>
        <v>1.2166306960708492E-4</v>
      </c>
      <c r="GI473" s="223">
        <f t="shared" ca="1" si="1040"/>
        <v>-4.8550270480383101E-5</v>
      </c>
      <c r="GJ473" s="223">
        <f t="shared" ca="1" si="1041"/>
        <v>-3.1953867217659009E-5</v>
      </c>
      <c r="GK473" s="223">
        <f t="shared" ca="1" si="1042"/>
        <v>1.0759331829435031E-4</v>
      </c>
      <c r="GL473" s="223">
        <f t="shared" ca="1" si="1043"/>
        <v>-1.6685266199656777E-4</v>
      </c>
      <c r="GM473" s="223">
        <f t="shared" ca="1" si="1044"/>
        <v>2.0071020043296861E-4</v>
      </c>
      <c r="GN473" s="223">
        <f t="shared" ca="1" si="1045"/>
        <v>-2.0401143029594328E-4</v>
      </c>
      <c r="GO473" s="223">
        <f t="shared" ca="1" si="1046"/>
        <v>1.7625376926457887E-4</v>
      </c>
      <c r="GP473" s="223">
        <f t="shared" ca="1" si="1047"/>
        <v>-1.2166306960709131E-4</v>
      </c>
      <c r="GQ473" s="223">
        <f t="shared" ca="1" si="1048"/>
        <v>4.8550270480379374E-5</v>
      </c>
      <c r="GR473" s="223">
        <f t="shared" ca="1" si="1049"/>
        <v>3.1953867217651217E-5</v>
      </c>
      <c r="GS473" s="223">
        <f t="shared" ca="1" si="1050"/>
        <v>-1.0759331829434358E-4</v>
      </c>
      <c r="GT473" s="223">
        <f t="shared" ca="1" si="1051"/>
        <v>1.6685266199656311E-4</v>
      </c>
      <c r="GU473" s="223">
        <f t="shared" ca="1" si="1052"/>
        <v>-2.0071020043296674E-4</v>
      </c>
      <c r="GV473" s="223">
        <f t="shared" ca="1" si="1053"/>
        <v>2.0401143029594087E-4</v>
      </c>
      <c r="GW473" s="223">
        <f t="shared" ca="1" si="1054"/>
        <v>-1.7625376926458299E-4</v>
      </c>
      <c r="GX473" s="223">
        <f t="shared" ca="1" si="1055"/>
        <v>1.216630696070787E-4</v>
      </c>
      <c r="GY473" s="223">
        <f t="shared" ca="1" si="1056"/>
        <v>-4.8550270480387031E-5</v>
      </c>
      <c r="GZ473" s="223">
        <f t="shared" ca="1" si="1057"/>
        <v>-3.1953867217666585E-5</v>
      </c>
      <c r="HA473" s="223">
        <f t="shared" ca="1" si="1058"/>
        <v>1.0759331829433684E-4</v>
      </c>
      <c r="HB473" s="223">
        <f t="shared" ca="1" si="1059"/>
        <v>-1.668526619965723E-4</v>
      </c>
      <c r="HC473" s="223">
        <f t="shared" ca="1" si="1060"/>
        <v>2.007102004329649E-4</v>
      </c>
      <c r="HD473" s="223">
        <f t="shared" ca="1" si="1061"/>
        <v>-2.0401143029594209E-4</v>
      </c>
      <c r="HE473" s="223">
        <f t="shared" ca="1" si="1062"/>
        <v>1.7625376926458706E-4</v>
      </c>
      <c r="HF473" s="223">
        <f t="shared" ca="1" si="1063"/>
        <v>-1.2166306960708509E-4</v>
      </c>
      <c r="HG473" s="223">
        <f t="shared" ca="1" si="1064"/>
        <v>4.8550270480394715E-5</v>
      </c>
      <c r="HH473" s="223">
        <f t="shared" ca="1" si="1065"/>
        <v>3.1953867217658806E-5</v>
      </c>
      <c r="HI473" s="223">
        <f t="shared" ca="1" si="1066"/>
        <v>-1.0759331829435014E-4</v>
      </c>
      <c r="HJ473" s="223">
        <f t="shared" ca="1" si="1067"/>
        <v>1.6685266199656764E-4</v>
      </c>
      <c r="HK473" s="223">
        <f t="shared" ca="1" si="1068"/>
        <v>-2.0071020043296856E-4</v>
      </c>
      <c r="HL473" s="223">
        <f t="shared" ca="1" si="1069"/>
        <v>2.0401143029594328E-4</v>
      </c>
      <c r="HM473" s="223">
        <f t="shared" ca="1" si="1070"/>
        <v>-1.7625376926457895E-4</v>
      </c>
      <c r="HN473" s="223">
        <f t="shared" ca="1" si="1071"/>
        <v>1.2166306960709147E-4</v>
      </c>
      <c r="HO473" s="223">
        <f t="shared" ca="1" si="1072"/>
        <v>-4.8550270480379564E-5</v>
      </c>
      <c r="HP473" s="223">
        <f t="shared" ca="1" si="1073"/>
        <v>-3.1953867217651013E-5</v>
      </c>
      <c r="HQ473" s="223">
        <f t="shared" ca="1" si="1074"/>
        <v>1.0759331829434342E-4</v>
      </c>
      <c r="HR473" s="223">
        <f t="shared" ca="1" si="1075"/>
        <v>-1.66852661996563E-4</v>
      </c>
      <c r="HS473" s="223">
        <f t="shared" ca="1" si="1076"/>
        <v>2.0071020043296671E-4</v>
      </c>
      <c r="HT473" s="223">
        <f t="shared" ca="1" si="1077"/>
        <v>-2.040114302959409E-4</v>
      </c>
      <c r="HU473" s="223">
        <f t="shared" ca="1" si="1078"/>
        <v>1.7625376926458307E-4</v>
      </c>
      <c r="HV473" s="223">
        <f t="shared" ca="1" si="1079"/>
        <v>-1.2166306960707887E-4</v>
      </c>
      <c r="HW473" s="223">
        <f t="shared" ca="1" si="1080"/>
        <v>4.8550270480387234E-5</v>
      </c>
      <c r="HX473" s="223">
        <f t="shared" ca="1" si="1081"/>
        <v>3.1953867217666395E-5</v>
      </c>
      <c r="HY473" s="223">
        <f t="shared" ca="1" si="1082"/>
        <v>-1.0759331829433667E-4</v>
      </c>
      <c r="HZ473" s="223">
        <f t="shared" ca="1" si="1083"/>
        <v>1.6685266199657216E-4</v>
      </c>
      <c r="IA473" s="223">
        <f t="shared" ca="1" si="1084"/>
        <v>-2.0071020043296487E-4</v>
      </c>
      <c r="IB473" s="223">
        <f t="shared" ca="1" si="1085"/>
        <v>2.0401143029594212E-4</v>
      </c>
      <c r="IC473" s="223">
        <f t="shared" ca="1" si="1086"/>
        <v>-1.7625376926458716E-4</v>
      </c>
      <c r="ID473" s="223">
        <f t="shared" ca="1" si="1087"/>
        <v>1.2166306960708525E-4</v>
      </c>
      <c r="IE473" s="223">
        <f t="shared" ca="1" si="1088"/>
        <v>-4.8550270480386746E-5</v>
      </c>
      <c r="IF473" s="223">
        <f t="shared" ca="1" si="1089"/>
        <v>-3.1953867217658616E-5</v>
      </c>
      <c r="IG473" s="223">
        <f t="shared" ca="1" si="1090"/>
        <v>1.0759331829434998E-4</v>
      </c>
      <c r="IH473" s="223">
        <f t="shared" ca="1" si="1091"/>
        <v>-1.6685266199656753E-4</v>
      </c>
      <c r="II473" s="223">
        <f t="shared" ca="1" si="1092"/>
        <v>2.007102004329685E-4</v>
      </c>
      <c r="IJ473" s="223">
        <f t="shared" ca="1" si="1093"/>
        <v>-2.0401143029594334E-4</v>
      </c>
      <c r="IK473" s="223">
        <f t="shared" ca="1" si="1094"/>
        <v>1.7625376926457906E-4</v>
      </c>
      <c r="IL473" s="223">
        <f t="shared" ca="1" si="1095"/>
        <v>-1.2166306960709163E-4</v>
      </c>
      <c r="IM473" s="223">
        <f t="shared" ca="1" si="1096"/>
        <v>4.8550270480379767E-5</v>
      </c>
      <c r="IN473" s="223">
        <f t="shared" ca="1" si="1097"/>
        <v>3.195386721765081E-5</v>
      </c>
      <c r="IO473" s="223">
        <f t="shared" ca="1" si="1098"/>
        <v>-1.0759331829434323E-4</v>
      </c>
      <c r="IP473" s="223">
        <f t="shared" ca="1" si="1099"/>
        <v>1.6685266199656287E-4</v>
      </c>
      <c r="IQ473" s="223">
        <f t="shared" ca="1" si="1100"/>
        <v>-2.0071020043296666E-4</v>
      </c>
      <c r="IR473" s="223">
        <f t="shared" ca="1" si="1101"/>
        <v>2.0401143029594092E-4</v>
      </c>
      <c r="IS473" s="223">
        <f t="shared" ca="1" si="1102"/>
        <v>-1.7625376926458318E-4</v>
      </c>
      <c r="IT473" s="223">
        <f t="shared" ca="1" si="1103"/>
        <v>1.2166306960707904E-4</v>
      </c>
      <c r="IU473" s="223">
        <f t="shared" ca="1" si="1104"/>
        <v>-4.8550270480387424E-5</v>
      </c>
      <c r="IV473" s="223">
        <f t="shared" ca="1" si="1105"/>
        <v>-3.1953867217666206E-5</v>
      </c>
      <c r="IW473" s="223">
        <f t="shared" ca="1" si="1106"/>
        <v>1.0759331829433648E-4</v>
      </c>
      <c r="IX473" s="223">
        <f t="shared" ca="1" si="1107"/>
        <v>-1.6685266199657206E-4</v>
      </c>
      <c r="IY473" s="223">
        <f t="shared" ca="1" si="1108"/>
        <v>2.0071020043296482E-4</v>
      </c>
      <c r="IZ473" s="223">
        <f t="shared" ca="1" si="1109"/>
        <v>-2.0401143029594214E-4</v>
      </c>
      <c r="JA473" s="223">
        <f t="shared" ca="1" si="1110"/>
        <v>1.7625376926458727E-4</v>
      </c>
      <c r="JB473" s="223">
        <f t="shared" ca="1" si="1111"/>
        <v>-1.2166306960708541E-4</v>
      </c>
    </row>
    <row r="474" spans="2:262">
      <c r="B474" s="230">
        <v>113</v>
      </c>
      <c r="C474" s="229">
        <f t="shared" si="1112"/>
        <v>2.2070312500000015E-3</v>
      </c>
      <c r="D474" s="226">
        <f t="shared" ca="1" si="855"/>
        <v>49.886382116909928</v>
      </c>
      <c r="E474" s="225">
        <f ca="1">DO361</f>
        <v>-0.11361788309007284</v>
      </c>
      <c r="F474" s="224">
        <v>113</v>
      </c>
      <c r="G474" s="223">
        <f t="shared" ca="1" si="856"/>
        <v>1.5856692539607277E-5</v>
      </c>
      <c r="H474" s="223">
        <f t="shared" ca="1" si="857"/>
        <v>2.8496637680876954E-5</v>
      </c>
      <c r="I474" s="223">
        <f t="shared" ca="1" si="858"/>
        <v>-6.9031008034129077E-5</v>
      </c>
      <c r="J474" s="223">
        <f t="shared" ca="1" si="859"/>
        <v>1.0031422910341383E-4</v>
      </c>
      <c r="K474" s="223">
        <f t="shared" ca="1" si="860"/>
        <v>-1.181538987141575E-4</v>
      </c>
      <c r="L474" s="223">
        <f t="shared" ca="1" si="861"/>
        <v>1.201592442057023E-4</v>
      </c>
      <c r="M474" s="223">
        <f t="shared" ca="1" si="862"/>
        <v>-1.060615204005326E-4</v>
      </c>
      <c r="N474" s="223">
        <f t="shared" ca="1" si="863"/>
        <v>7.7750025328619064E-5</v>
      </c>
      <c r="O474" s="223">
        <f t="shared" ca="1" si="864"/>
        <v>-3.901890708110768E-5</v>
      </c>
      <c r="P474" s="223">
        <f t="shared" ca="1" si="865"/>
        <v>-4.9413066784685146E-6</v>
      </c>
      <c r="Q474" s="223">
        <f t="shared" ca="1" si="866"/>
        <v>4.8239314176797944E-5</v>
      </c>
      <c r="R474" s="223">
        <f t="shared" ca="1" si="867"/>
        <v>-8.5072558816889817E-5</v>
      </c>
      <c r="S474" s="223">
        <f t="shared" ca="1" si="868"/>
        <v>1.1050485533240761E-4</v>
      </c>
      <c r="T474" s="223">
        <f t="shared" ca="1" si="869"/>
        <v>-1.2112790970593201E-4</v>
      </c>
      <c r="U474" s="223">
        <f t="shared" ca="1" si="870"/>
        <v>1.155180796546705E-4</v>
      </c>
      <c r="V474" s="223">
        <f t="shared" ca="1" si="871"/>
        <v>-9.4427163200118684E-5</v>
      </c>
      <c r="W474" s="223">
        <f t="shared" ca="1" si="872"/>
        <v>6.0681646905536277E-5</v>
      </c>
      <c r="X474" s="223">
        <f t="shared" ca="1" si="873"/>
        <v>-1.8803915968476675E-5</v>
      </c>
      <c r="Y474" s="223">
        <f t="shared" ca="1" si="874"/>
        <v>-2.55938105285717E-5</v>
      </c>
      <c r="Z474" s="223">
        <f t="shared" ca="1" si="875"/>
        <v>6.656159780427291E-5</v>
      </c>
      <c r="AA474" s="223">
        <f t="shared" ca="1" si="876"/>
        <v>-9.860917233206991E-5</v>
      </c>
      <c r="AB474" s="223">
        <f t="shared" ca="1" si="877"/>
        <v>1.1744169756547709E-4</v>
      </c>
      <c r="AC474" s="223">
        <f t="shared" ca="1" si="878"/>
        <v>-1.2053534389096495E-4</v>
      </c>
      <c r="AD474" s="223">
        <f t="shared" ca="1" si="879"/>
        <v>1.0747551814520079E-4</v>
      </c>
      <c r="AE474" s="223">
        <f t="shared" ca="1" si="880"/>
        <v>-8.0012425070045113E-5</v>
      </c>
      <c r="AF474" s="223">
        <f t="shared" ca="1" si="881"/>
        <v>4.1826514670110474E-5</v>
      </c>
      <c r="AG474" s="223">
        <f t="shared" ca="1" si="882"/>
        <v>1.9647510949063465E-6</v>
      </c>
      <c r="AH474" s="223">
        <f t="shared" ca="1" si="883"/>
        <v>-4.5492711916212645E-5</v>
      </c>
      <c r="AI474" s="223">
        <f t="shared" ca="1" si="884"/>
        <v>8.2923994139671618E-5</v>
      </c>
      <c r="AJ474" s="223">
        <f t="shared" ca="1" si="885"/>
        <v>-1.0924226684964394E-4</v>
      </c>
      <c r="AK474" s="223">
        <f t="shared" ca="1" si="886"/>
        <v>1.2092050245852913E-4</v>
      </c>
      <c r="AL474" s="223">
        <f t="shared" ca="1" si="887"/>
        <v>-1.1639364920092827E-4</v>
      </c>
      <c r="AM474" s="223">
        <f t="shared" ca="1" si="888"/>
        <v>9.6268370610595944E-5</v>
      </c>
      <c r="AN474" s="223">
        <f t="shared" ca="1" si="889"/>
        <v>-6.3241743869552395E-5</v>
      </c>
      <c r="AO474" s="223">
        <f t="shared" ca="1" si="890"/>
        <v>2.1739812621489457E-5</v>
      </c>
      <c r="AP474" s="223">
        <f t="shared" ca="1" si="891"/>
        <v>2.2675566621818363E-5</v>
      </c>
      <c r="AQ474" s="223">
        <f t="shared" ca="1" si="892"/>
        <v>-6.4052093356798816E-5</v>
      </c>
      <c r="AR474" s="223">
        <f t="shared" ca="1" si="893"/>
        <v>9.6844717082547729E-5</v>
      </c>
      <c r="AS474" s="223">
        <f t="shared" ca="1" si="894"/>
        <v>-1.1665875392961146E-4</v>
      </c>
      <c r="AT474" s="223">
        <f t="shared" ca="1" si="895"/>
        <v>1.2083883759217444E-4</v>
      </c>
      <c r="AU474" s="223">
        <f t="shared" ca="1" si="896"/>
        <v>-1.0882477665650701E-4</v>
      </c>
      <c r="AV474" s="223">
        <f t="shared" ca="1" si="897"/>
        <v>8.2226628318465936E-5</v>
      </c>
      <c r="AW474" s="223">
        <f t="shared" ca="1" si="898"/>
        <v>-4.4608927530670505E-5</v>
      </c>
      <c r="AX474" s="223">
        <f t="shared" ca="1" si="899"/>
        <v>1.0129879812481872E-6</v>
      </c>
      <c r="AY474" s="223">
        <f t="shared" ca="1" si="900"/>
        <v>4.2718706547050724E-5</v>
      </c>
      <c r="AZ474" s="223">
        <f t="shared" ca="1" si="901"/>
        <v>-8.0725479149112162E-5</v>
      </c>
      <c r="BA474" s="223">
        <f t="shared" ca="1" si="902"/>
        <v>1.0791387491016153E-4</v>
      </c>
      <c r="BB474" s="223">
        <f t="shared" ca="1" si="903"/>
        <v>-1.206402572219543E-4</v>
      </c>
      <c r="BC474" s="223">
        <f t="shared" ca="1" si="904"/>
        <v>1.1719910756514582E-4</v>
      </c>
      <c r="BD474" s="223">
        <f t="shared" ca="1" si="905"/>
        <v>-9.8051589554325186E-5</v>
      </c>
      <c r="BE474" s="223">
        <f t="shared" ca="1" si="906"/>
        <v>6.5763746371822623E-5</v>
      </c>
      <c r="BF474" s="223">
        <f t="shared" ca="1" si="907"/>
        <v>-2.466261402428386E-5</v>
      </c>
      <c r="BG474" s="223">
        <f t="shared" ca="1" si="908"/>
        <v>-1.9743663801627764E-5</v>
      </c>
      <c r="BH474" s="223">
        <f t="shared" ca="1" si="909"/>
        <v>6.1504006323346414E-5</v>
      </c>
      <c r="BI474" s="223">
        <f t="shared" ca="1" si="910"/>
        <v>-9.5021926196712245E-5</v>
      </c>
      <c r="BJ474" s="223">
        <f t="shared" ca="1" si="911"/>
        <v>1.1580553942253021E-4</v>
      </c>
      <c r="BK474" s="223">
        <f t="shared" ca="1" si="912"/>
        <v>-1.210695424960735E-4</v>
      </c>
      <c r="BL474" s="223">
        <f t="shared" ca="1" si="913"/>
        <v>1.1010848319157656E-4</v>
      </c>
      <c r="BM474" s="223">
        <f t="shared" ca="1" si="914"/>
        <v>-8.4391301320639405E-5</v>
      </c>
      <c r="BN474" s="223">
        <f t="shared" ca="1" si="915"/>
        <v>4.7364469641321305E-5</v>
      </c>
      <c r="BO474" s="223">
        <f t="shared" ca="1" si="916"/>
        <v>-3.9901168713191553E-6</v>
      </c>
      <c r="BP474" s="223">
        <f t="shared" ca="1" si="917"/>
        <v>-3.9918969026418548E-5</v>
      </c>
      <c r="BQ474" s="223">
        <f t="shared" ca="1" si="918"/>
        <v>7.8478338148433384E-5</v>
      </c>
      <c r="BR474" s="223">
        <f t="shared" ca="1" si="919"/>
        <v>-1.0652047968759291E-4</v>
      </c>
      <c r="BS474" s="223">
        <f t="shared" ca="1" si="920"/>
        <v>1.202873428054586E-4</v>
      </c>
      <c r="BT474" s="223">
        <f t="shared" ca="1" si="921"/>
        <v>-1.1793396956932355E-4</v>
      </c>
      <c r="BU474" s="223">
        <f t="shared" ca="1" si="922"/>
        <v>9.9775745886890961E-5</v>
      </c>
      <c r="BV474" s="223">
        <f t="shared" ca="1" si="923"/>
        <v>-6.8246135252343339E-5</v>
      </c>
      <c r="BW474" s="223">
        <f t="shared" ca="1" si="924"/>
        <v>2.7570559590584589E-5</v>
      </c>
      <c r="BX474" s="223">
        <f t="shared" ca="1" si="925"/>
        <v>1.6799868136624531E-5</v>
      </c>
      <c r="BY474" s="223">
        <f t="shared" ca="1" si="926"/>
        <v>-5.8918871576269247E-5</v>
      </c>
      <c r="BZ474" s="223">
        <f t="shared" ca="1" si="927"/>
        <v>9.3141897655634552E-5</v>
      </c>
      <c r="CA474" s="223">
        <f t="shared" ca="1" si="928"/>
        <v>-1.1488256798874886E-4</v>
      </c>
      <c r="CB474" s="223">
        <f t="shared" ca="1" si="929"/>
        <v>1.2122731963465487E-4</v>
      </c>
      <c r="CC474" s="223">
        <f t="shared" ca="1" si="930"/>
        <v>-1.1132586449359216E-4</v>
      </c>
      <c r="CD474" s="223">
        <f t="shared" ca="1" si="931"/>
        <v>8.6505140158491325E-5</v>
      </c>
      <c r="CE474" s="223">
        <f t="shared" ca="1" si="932"/>
        <v>-5.0091481166531781E-5</v>
      </c>
      <c r="CF474" s="223">
        <f t="shared" ca="1" si="933"/>
        <v>6.9648422641886408E-6</v>
      </c>
      <c r="CG474" s="223">
        <f t="shared" ca="1" si="934"/>
        <v>3.7095185811512874E-5</v>
      </c>
      <c r="CH474" s="223">
        <f t="shared" ca="1" si="935"/>
        <v>-7.6183924731348067E-5</v>
      </c>
      <c r="CI474" s="223">
        <f t="shared" ca="1" si="936"/>
        <v>1.0506292051111779E-4</v>
      </c>
      <c r="CJ474" s="223">
        <f t="shared" ca="1" si="937"/>
        <v>-1.1986197179149039E-4</v>
      </c>
      <c r="CK474" s="223">
        <f t="shared" ca="1" si="938"/>
        <v>1.1859779256006788E-4</v>
      </c>
      <c r="CL474" s="223">
        <f t="shared" ca="1" si="939"/>
        <v>-1.0143980104098993E-4</v>
      </c>
      <c r="CM474" s="223">
        <f t="shared" ca="1" si="940"/>
        <v>7.0687415212875403E-5</v>
      </c>
      <c r="CN474" s="223">
        <f t="shared" ca="1" si="941"/>
        <v>-3.0461897682717563E-5</v>
      </c>
      <c r="CO474" s="223">
        <f t="shared" ca="1" si="942"/>
        <v>-1.3845952859243325E-5</v>
      </c>
      <c r="CP474" s="223">
        <f t="shared" ca="1" si="943"/>
        <v>5.6298246304073039E-5</v>
      </c>
      <c r="CQ474" s="223">
        <f t="shared" ca="1" si="944"/>
        <v>-9.120576391820901E-5</v>
      </c>
      <c r="CR474" s="223">
        <f t="shared" ca="1" si="945"/>
        <v>1.1389039559174702E-4</v>
      </c>
      <c r="CS474" s="223">
        <f t="shared" ca="1" si="946"/>
        <v>-1.2131207396886979E-4</v>
      </c>
      <c r="CT474" s="223">
        <f t="shared" ca="1" si="947"/>
        <v>1.1247618725757903E-4</v>
      </c>
      <c r="CU474" s="223">
        <f t="shared" ca="1" si="948"/>
        <v>-8.8566871534544964E-5</v>
      </c>
      <c r="CV474" s="223">
        <f t="shared" ca="1" si="949"/>
        <v>5.2788319456528677E-5</v>
      </c>
      <c r="CW474" s="223">
        <f t="shared" ca="1" si="950"/>
        <v>-9.935372296513834E-6</v>
      </c>
      <c r="CX474" s="223">
        <f t="shared" ca="1" si="951"/>
        <v>-3.4249057843756E-5</v>
      </c>
      <c r="CY474" s="223">
        <f t="shared" ca="1" si="952"/>
        <v>7.3843620966705049E-5</v>
      </c>
      <c r="CZ474" s="223">
        <f t="shared" ca="1" si="953"/>
        <v>-1.0354207535988423E-4</v>
      </c>
      <c r="DA474" s="223">
        <f t="shared" ca="1" si="954"/>
        <v>1.1936440040764277E-4</v>
      </c>
      <c r="DB474" s="223">
        <f t="shared" ca="1" si="955"/>
        <v>-1.1919017667523179E-4</v>
      </c>
      <c r="DC474" s="223">
        <f t="shared" ca="1" si="956"/>
        <v>1.0304275265201848E-4</v>
      </c>
      <c r="DD474" s="223">
        <f t="shared" ca="1" si="957"/>
        <v>-7.3086115717655955E-5</v>
      </c>
      <c r="DE474" s="223">
        <f t="shared" ca="1" si="958"/>
        <v>3.3334886666733528E-5</v>
      </c>
      <c r="DF474" s="223">
        <f t="shared" ca="1" si="959"/>
        <v>1.0883697297593246E-5</v>
      </c>
      <c r="DG474" s="223">
        <f t="shared" ca="1" si="960"/>
        <v>-5.364370907343029E-5</v>
      </c>
      <c r="DH474" s="223">
        <f t="shared" ca="1" si="961"/>
        <v>8.9214691239004637E-5</v>
      </c>
      <c r="DI474" s="223">
        <f t="shared" ca="1" si="962"/>
        <v>-1.1282961987907693E-4</v>
      </c>
      <c r="DJ474" s="223">
        <f t="shared" ca="1" si="963"/>
        <v>1.2132375444587646E-4</v>
      </c>
      <c r="DK474" s="223">
        <f t="shared" ca="1" si="964"/>
        <v>-1.1355875857211627E-4</v>
      </c>
      <c r="DL474" s="223">
        <f t="shared" ca="1" si="965"/>
        <v>9.0575253538919561E-5</v>
      </c>
      <c r="DM474" s="223">
        <f t="shared" ca="1" si="966"/>
        <v>-5.5453360036770429E-5</v>
      </c>
      <c r="DN474" s="223">
        <f t="shared" ca="1" si="967"/>
        <v>1.2899917632068245E-5</v>
      </c>
      <c r="DO474" s="223">
        <f t="shared" ca="1" si="968"/>
        <v>3.1382299524202179E-5</v>
      </c>
      <c r="DP474" s="223">
        <f t="shared" ca="1" si="969"/>
        <v>-7.1458836565985301E-5</v>
      </c>
      <c r="DQ474" s="223">
        <f t="shared" ca="1" si="970"/>
        <v>1.0195886033413786E-4</v>
      </c>
      <c r="DR474" s="223">
        <f t="shared" ca="1" si="971"/>
        <v>-1.1879492837231135E-4</v>
      </c>
      <c r="DS474" s="223">
        <f t="shared" ca="1" si="972"/>
        <v>1.1971076508477303E-4</v>
      </c>
      <c r="DT474" s="223">
        <f t="shared" ca="1" si="973"/>
        <v>-1.0458363516186979E-4</v>
      </c>
      <c r="DU474" s="223">
        <f t="shared" ca="1" si="974"/>
        <v>7.544079187919138E-5</v>
      </c>
      <c r="DV474" s="223">
        <f t="shared" ca="1" si="975"/>
        <v>-3.6187795961486511E-5</v>
      </c>
      <c r="DW474" s="223">
        <f t="shared" ca="1" si="976"/>
        <v>-7.9148858036553059E-6</v>
      </c>
      <c r="DX474" s="223">
        <f t="shared" ca="1" si="977"/>
        <v>5.0956858878312314E-5</v>
      </c>
      <c r="DY474" s="223">
        <f t="shared" ca="1" si="978"/>
        <v>-8.7169878965745421E-5</v>
      </c>
      <c r="DZ474" s="223">
        <f t="shared" ca="1" si="979"/>
        <v>1.1170087982236156E-4</v>
      </c>
      <c r="EA474" s="223">
        <f t="shared" ca="1" si="980"/>
        <v>-1.2126235402979239E-4</v>
      </c>
      <c r="EB474" s="223">
        <f t="shared" ca="1" si="981"/>
        <v>1.1457292633672758E-4</v>
      </c>
      <c r="EC474" s="223">
        <f t="shared" ca="1" si="982"/>
        <v>-9.2529076397384602E-5</v>
      </c>
      <c r="ED474" s="223">
        <f t="shared" ca="1" si="983"/>
        <v>5.8084997586454593E-5</v>
      </c>
      <c r="EE474" s="223">
        <f t="shared" ca="1" si="984"/>
        <v>-1.5856692539606945E-5</v>
      </c>
      <c r="EF474" s="223">
        <f t="shared" ca="1" si="985"/>
        <v>-2.8496637680881426E-5</v>
      </c>
      <c r="EG474" s="223">
        <f t="shared" ca="1" si="986"/>
        <v>6.9031008034130649E-5</v>
      </c>
      <c r="EH474" s="223">
        <f t="shared" ca="1" si="987"/>
        <v>-1.0031422910341731E-4</v>
      </c>
      <c r="EI474" s="223">
        <f t="shared" ca="1" si="988"/>
        <v>1.1815389871415831E-4</v>
      </c>
      <c r="EJ474" s="223">
        <f t="shared" ca="1" si="989"/>
        <v>-1.2015924420570218E-4</v>
      </c>
      <c r="EK474" s="223">
        <f t="shared" ca="1" si="990"/>
        <v>1.0606152040053011E-4</v>
      </c>
      <c r="EL474" s="223">
        <f t="shared" ca="1" si="991"/>
        <v>-7.7750025328617099E-5</v>
      </c>
      <c r="EM474" s="223">
        <f t="shared" ca="1" si="992"/>
        <v>3.9018907081107727E-5</v>
      </c>
      <c r="EN474" s="223">
        <f t="shared" ca="1" si="993"/>
        <v>4.9413066784727701E-6</v>
      </c>
      <c r="EO474" s="223">
        <f t="shared" ca="1" si="994"/>
        <v>-4.8239314176799475E-5</v>
      </c>
      <c r="EP474" s="223">
        <f t="shared" ca="1" si="995"/>
        <v>8.5072558816893775E-5</v>
      </c>
      <c r="EQ474" s="223">
        <f t="shared" ca="1" si="996"/>
        <v>-1.1050485533240883E-4</v>
      </c>
      <c r="ER474" s="223">
        <f t="shared" ca="1" si="997"/>
        <v>1.2112790970593204E-4</v>
      </c>
      <c r="ES474" s="223">
        <f t="shared" ca="1" si="998"/>
        <v>-1.1551807965466906E-4</v>
      </c>
      <c r="ET474" s="223">
        <f t="shared" ca="1" si="999"/>
        <v>9.4427163200117356E-5</v>
      </c>
      <c r="EU474" s="223">
        <f t="shared" ca="1" si="1000"/>
        <v>-6.0681646905530714E-5</v>
      </c>
      <c r="EV474" s="223">
        <f t="shared" ca="1" si="1001"/>
        <v>1.880391596847288E-5</v>
      </c>
      <c r="EW474" s="223">
        <f t="shared" ca="1" si="1002"/>
        <v>2.5593810528572926E-5</v>
      </c>
      <c r="EX474" s="223">
        <f t="shared" ca="1" si="1003"/>
        <v>-6.6561597804277545E-5</v>
      </c>
      <c r="EY474" s="223">
        <f t="shared" ca="1" si="1004"/>
        <v>9.8609172332071631E-5</v>
      </c>
      <c r="EZ474" s="223">
        <f t="shared" ca="1" si="1005"/>
        <v>-1.174416975654772E-4</v>
      </c>
      <c r="FA474" s="223">
        <f t="shared" ca="1" si="1006"/>
        <v>1.2053534389096441E-4</v>
      </c>
      <c r="FB474" s="223">
        <f t="shared" ca="1" si="1007"/>
        <v>-1.074755181452002E-4</v>
      </c>
      <c r="FC474" s="223">
        <f t="shared" ca="1" si="1008"/>
        <v>8.0012425070040302E-5</v>
      </c>
      <c r="FD474" s="223">
        <f t="shared" ca="1" si="1009"/>
        <v>-4.1826514670107668E-5</v>
      </c>
      <c r="FE474" s="223">
        <f t="shared" ca="1" si="1010"/>
        <v>-1.9647510949075933E-6</v>
      </c>
      <c r="FF474" s="223">
        <f t="shared" ca="1" si="1011"/>
        <v>4.5492711916217008E-5</v>
      </c>
      <c r="FG474" s="223">
        <f t="shared" ca="1" si="1012"/>
        <v>-8.2923994139673786E-5</v>
      </c>
      <c r="FH474" s="223">
        <f t="shared" ca="1" si="1013"/>
        <v>1.0924226684964374E-4</v>
      </c>
      <c r="FI474" s="223">
        <f t="shared" ca="1" si="1014"/>
        <v>-1.2092050245852951E-4</v>
      </c>
      <c r="FJ474" s="223">
        <f t="shared" ca="1" si="1015"/>
        <v>1.163936492009279E-4</v>
      </c>
      <c r="FK474" s="223">
        <f t="shared" ca="1" si="1016"/>
        <v>-9.6268370610593084E-5</v>
      </c>
      <c r="FL474" s="223">
        <f t="shared" ca="1" si="1017"/>
        <v>6.324174386954986E-5</v>
      </c>
      <c r="FM474" s="223">
        <f t="shared" ca="1" si="1018"/>
        <v>-2.1739812621489924E-5</v>
      </c>
      <c r="FN474" s="223">
        <f t="shared" ca="1" si="1019"/>
        <v>-2.2675566621822957E-5</v>
      </c>
      <c r="FO474" s="223">
        <f t="shared" ca="1" si="1020"/>
        <v>6.4052093356799873E-5</v>
      </c>
      <c r="FP474" s="223">
        <f t="shared" ca="1" si="1021"/>
        <v>-9.6844717082551592E-5</v>
      </c>
      <c r="FQ474" s="223">
        <f t="shared" ca="1" si="1022"/>
        <v>1.1665875392961228E-4</v>
      </c>
      <c r="FR474" s="223">
        <f t="shared" ca="1" si="1023"/>
        <v>-1.2083883759217434E-4</v>
      </c>
      <c r="FS474" s="223">
        <f t="shared" ca="1" si="1024"/>
        <v>1.0882477665650492E-4</v>
      </c>
      <c r="FT474" s="223">
        <f t="shared" ca="1" si="1025"/>
        <v>-8.2226628318463754E-5</v>
      </c>
      <c r="FU474" s="223">
        <f t="shared" ca="1" si="1026"/>
        <v>4.4608927530670939E-5</v>
      </c>
      <c r="FV474" s="223">
        <f t="shared" ca="1" si="1027"/>
        <v>-1.0129879812434913E-6</v>
      </c>
      <c r="FW474" s="223">
        <f t="shared" ca="1" si="1028"/>
        <v>-4.271870654705189E-5</v>
      </c>
      <c r="FX474" s="223">
        <f t="shared" ca="1" si="1029"/>
        <v>8.0725479149116959E-5</v>
      </c>
      <c r="FY474" s="223">
        <f t="shared" ca="1" si="1030"/>
        <v>-1.0791387491016287E-4</v>
      </c>
      <c r="FZ474" s="223">
        <f t="shared" ca="1" si="1031"/>
        <v>1.2064025722195425E-4</v>
      </c>
      <c r="GA474" s="223">
        <f t="shared" ca="1" si="1032"/>
        <v>-1.1719910756514505E-4</v>
      </c>
      <c r="GB474" s="223">
        <f t="shared" ca="1" si="1033"/>
        <v>9.8051589554323438E-5</v>
      </c>
      <c r="GC474" s="223">
        <f t="shared" ca="1" si="1034"/>
        <v>-6.5763746371817229E-5</v>
      </c>
      <c r="GD474" s="223">
        <f t="shared" ca="1" si="1035"/>
        <v>2.4662614024280953E-5</v>
      </c>
      <c r="GE474" s="223">
        <f t="shared" ca="1" si="1036"/>
        <v>1.9743663801627303E-5</v>
      </c>
      <c r="GF474" s="223">
        <f t="shared" ca="1" si="1037"/>
        <v>-6.1504006323351957E-5</v>
      </c>
      <c r="GG474" s="223">
        <f t="shared" ca="1" si="1038"/>
        <v>9.5021926196714088E-5</v>
      </c>
      <c r="GH474" s="223">
        <f t="shared" ca="1" si="1039"/>
        <v>-1.1580553942253006E-4</v>
      </c>
      <c r="GI474" s="223">
        <f t="shared" ca="1" si="1040"/>
        <v>1.2106954249607375E-4</v>
      </c>
      <c r="GJ474" s="223">
        <f t="shared" ca="1" si="1041"/>
        <v>-1.1010848319157243E-4</v>
      </c>
      <c r="GK474" s="223">
        <f t="shared" ca="1" si="1042"/>
        <v>8.4391301320634797E-5</v>
      </c>
      <c r="GL474" s="223">
        <f t="shared" ca="1" si="1043"/>
        <v>-4.7364469641318574E-5</v>
      </c>
      <c r="GM474" s="223">
        <f t="shared" ca="1" si="1044"/>
        <v>3.9901168713196228E-6</v>
      </c>
      <c r="GN474" s="223">
        <f t="shared" ca="1" si="1045"/>
        <v>3.9918969026418094E-5</v>
      </c>
      <c r="GO474" s="223">
        <f t="shared" ca="1" si="1046"/>
        <v>-7.8478338148440906E-5</v>
      </c>
      <c r="GP474" s="223">
        <f t="shared" ca="1" si="1047"/>
        <v>1.0652047968759598E-4</v>
      </c>
      <c r="GQ474" s="223">
        <f t="shared" ca="1" si="1048"/>
        <v>-1.20287342805459E-4</v>
      </c>
      <c r="GR474" s="223">
        <f t="shared" ca="1" si="1049"/>
        <v>1.1793396956932367E-4</v>
      </c>
      <c r="GS474" s="223">
        <f t="shared" ca="1" si="1050"/>
        <v>-9.9775745886891245E-5</v>
      </c>
      <c r="GT474" s="223">
        <f t="shared" ca="1" si="1051"/>
        <v>6.8246135252335167E-5</v>
      </c>
      <c r="GU474" s="223">
        <f t="shared" ca="1" si="1052"/>
        <v>-2.7570559590578341E-5</v>
      </c>
      <c r="GV474" s="223">
        <f t="shared" ca="1" si="1053"/>
        <v>-1.6799868136627486E-5</v>
      </c>
      <c r="GW474" s="223">
        <f t="shared" ca="1" si="1054"/>
        <v>5.8918871576271835E-5</v>
      </c>
      <c r="GX474" s="223">
        <f t="shared" ca="1" si="1055"/>
        <v>-9.3141897655634254E-5</v>
      </c>
      <c r="GY474" s="223">
        <f t="shared" ca="1" si="1056"/>
        <v>1.148825679887476E-4</v>
      </c>
      <c r="GZ474" s="223">
        <f t="shared" ca="1" si="1057"/>
        <v>-1.212273196346546E-4</v>
      </c>
      <c r="HA474" s="223">
        <f t="shared" ca="1" si="1058"/>
        <v>1.1132586449358962E-4</v>
      </c>
      <c r="HB474" s="223">
        <f t="shared" ca="1" si="1059"/>
        <v>-8.6505140158489238E-5</v>
      </c>
      <c r="HC474" s="223">
        <f t="shared" ca="1" si="1060"/>
        <v>5.0091481166532222E-5</v>
      </c>
      <c r="HD474" s="223">
        <f t="shared" ca="1" si="1061"/>
        <v>-6.9648422641925507E-6</v>
      </c>
      <c r="HE474" s="223">
        <f t="shared" ca="1" si="1062"/>
        <v>-3.7095185811522279E-5</v>
      </c>
      <c r="HF474" s="223">
        <f t="shared" ca="1" si="1063"/>
        <v>7.6183924731353081E-5</v>
      </c>
      <c r="HG474" s="223">
        <f t="shared" ca="1" si="1064"/>
        <v>-1.0506292051111927E-4</v>
      </c>
      <c r="HH474" s="223">
        <f t="shared" ca="1" si="1065"/>
        <v>1.1986197179149031E-4</v>
      </c>
      <c r="HI474" s="223">
        <f t="shared" ca="1" si="1066"/>
        <v>-1.185977925600687E-4</v>
      </c>
      <c r="HJ474" s="223">
        <f t="shared" ca="1" si="1067"/>
        <v>1.0143980104098451E-4</v>
      </c>
      <c r="HK474" s="223">
        <f t="shared" ca="1" si="1068"/>
        <v>-7.0687415212870186E-5</v>
      </c>
      <c r="HL474" s="223">
        <f t="shared" ca="1" si="1069"/>
        <v>3.0461897682714694E-5</v>
      </c>
      <c r="HM474" s="223">
        <f t="shared" ca="1" si="1070"/>
        <v>1.3845952859242857E-5</v>
      </c>
      <c r="HN474" s="223">
        <f t="shared" ca="1" si="1071"/>
        <v>-5.6298246304072605E-5</v>
      </c>
      <c r="HO474" s="223">
        <f t="shared" ca="1" si="1072"/>
        <v>9.1205763918215515E-5</v>
      </c>
      <c r="HP474" s="223">
        <f t="shared" ca="1" si="1073"/>
        <v>-1.1389039559174924E-4</v>
      </c>
      <c r="HQ474" s="223">
        <f t="shared" ca="1" si="1074"/>
        <v>1.2131207396886972E-4</v>
      </c>
      <c r="HR474" s="223">
        <f t="shared" ca="1" si="1075"/>
        <v>-1.1247618725757792E-4</v>
      </c>
      <c r="HS474" s="223">
        <f t="shared" ca="1" si="1076"/>
        <v>8.8566871534547648E-5</v>
      </c>
      <c r="HT474" s="223">
        <f t="shared" ca="1" si="1077"/>
        <v>-5.2788319456532208E-5</v>
      </c>
      <c r="HU474" s="223">
        <f t="shared" ca="1" si="1078"/>
        <v>9.9353722965040016E-6</v>
      </c>
      <c r="HV474" s="223">
        <f t="shared" ca="1" si="1079"/>
        <v>3.4249057843758846E-5</v>
      </c>
      <c r="HW474" s="223">
        <f t="shared" ca="1" si="1080"/>
        <v>-7.3843620966707393E-5</v>
      </c>
      <c r="HX474" s="223">
        <f t="shared" ca="1" si="1081"/>
        <v>1.0354207535988219E-4</v>
      </c>
      <c r="HY474" s="223">
        <f t="shared" ca="1" si="1082"/>
        <v>-1.1936440040764208E-4</v>
      </c>
      <c r="HZ474" s="223">
        <f t="shared" ca="1" si="1083"/>
        <v>1.1919017667522995E-4</v>
      </c>
      <c r="IA474" s="223">
        <f t="shared" ca="1" si="1084"/>
        <v>-1.030427526520169E-4</v>
      </c>
      <c r="IB474" s="223">
        <f t="shared" ca="1" si="1085"/>
        <v>7.3086115717653583E-5</v>
      </c>
      <c r="IC474" s="223">
        <f t="shared" ca="1" si="1086"/>
        <v>-3.3334886666730668E-5</v>
      </c>
      <c r="ID474" s="223">
        <f t="shared" ca="1" si="1087"/>
        <v>-1.0883697297589343E-5</v>
      </c>
      <c r="IE474" s="223">
        <f t="shared" ca="1" si="1088"/>
        <v>-7.6612316565812888E-5</v>
      </c>
      <c r="IF474" s="223">
        <f t="shared" ca="1" si="1089"/>
        <v>-8.9214691239006657E-5</v>
      </c>
      <c r="IG474" s="223">
        <f t="shared" ca="1" si="1090"/>
        <v>1.1282961987907801E-4</v>
      </c>
      <c r="IH474" s="223">
        <f t="shared" ca="1" si="1091"/>
        <v>-1.2132375444587648E-4</v>
      </c>
      <c r="II474" s="223">
        <f t="shared" ca="1" si="1092"/>
        <v>1.1355875857211765E-4</v>
      </c>
      <c r="IJ474" s="223">
        <f t="shared" ca="1" si="1093"/>
        <v>-9.0575253538913001E-5</v>
      </c>
      <c r="IK474" s="223">
        <f t="shared" ca="1" si="1094"/>
        <v>5.5453360036761647E-5</v>
      </c>
      <c r="IL474" s="223">
        <f t="shared" ca="1" si="1095"/>
        <v>-1.2899917632065284E-5</v>
      </c>
      <c r="IM474" s="223">
        <f t="shared" ca="1" si="1096"/>
        <v>-3.1382299524205059E-5</v>
      </c>
      <c r="IN474" s="223">
        <f t="shared" ca="1" si="1097"/>
        <v>7.1458836565982116E-5</v>
      </c>
      <c r="IO474" s="223">
        <f t="shared" ca="1" si="1098"/>
        <v>-1.0195886033414322E-4</v>
      </c>
      <c r="IP474" s="223">
        <f t="shared" ca="1" si="1099"/>
        <v>1.1879492837231335E-4</v>
      </c>
      <c r="IQ474" s="223">
        <f t="shared" ca="1" si="1100"/>
        <v>-1.1971076508477256E-4</v>
      </c>
      <c r="IR474" s="223">
        <f t="shared" ca="1" si="1101"/>
        <v>1.0458363516186828E-4</v>
      </c>
      <c r="IS474" s="223">
        <f t="shared" ca="1" si="1102"/>
        <v>-7.5440791879194456E-5</v>
      </c>
      <c r="IT474" s="223">
        <f t="shared" ca="1" si="1103"/>
        <v>3.6187795961490252E-5</v>
      </c>
      <c r="IU474" s="223">
        <f t="shared" ca="1" si="1104"/>
        <v>7.9148858036651585E-6</v>
      </c>
      <c r="IV474" s="223">
        <f t="shared" ca="1" si="1105"/>
        <v>-5.0956858878315004E-5</v>
      </c>
      <c r="IW474" s="223">
        <f t="shared" ca="1" si="1106"/>
        <v>8.7169878965747495E-5</v>
      </c>
      <c r="IX474" s="223">
        <f t="shared" ca="1" si="1107"/>
        <v>-1.1170087982236273E-4</v>
      </c>
      <c r="IY474" s="223">
        <f t="shared" ca="1" si="1108"/>
        <v>1.2126235402979226E-4</v>
      </c>
      <c r="IZ474" s="223">
        <f t="shared" ca="1" si="1109"/>
        <v>-1.1457292633672434E-4</v>
      </c>
      <c r="JA474" s="223">
        <f t="shared" ca="1" si="1110"/>
        <v>9.2529076397382677E-5</v>
      </c>
      <c r="JB474" s="223">
        <f t="shared" ca="1" si="1111"/>
        <v>-5.8084997586451984E-5</v>
      </c>
    </row>
    <row r="475" spans="2:262">
      <c r="B475" s="230">
        <v>114</v>
      </c>
      <c r="C475" s="229">
        <f t="shared" si="1112"/>
        <v>2.2265625000000015E-3</v>
      </c>
      <c r="D475" s="226">
        <f t="shared" ca="1" si="855"/>
        <v>49.886294903493635</v>
      </c>
      <c r="E475" s="225">
        <f ca="1">DP361</f>
        <v>-0.11370509650636343</v>
      </c>
      <c r="F475" s="224">
        <v>114</v>
      </c>
      <c r="G475" s="223">
        <f t="shared" ca="1" si="856"/>
        <v>3.9797079317341851E-5</v>
      </c>
      <c r="H475" s="223">
        <f t="shared" ca="1" si="857"/>
        <v>7.7108348938278656E-6</v>
      </c>
      <c r="I475" s="223">
        <f t="shared" ca="1" si="858"/>
        <v>-5.4317260981121359E-5</v>
      </c>
      <c r="J475" s="223">
        <f t="shared" ca="1" si="859"/>
        <v>9.4573354533716381E-5</v>
      </c>
      <c r="K475" s="223">
        <f t="shared" ca="1" si="860"/>
        <v>-1.2377270039021939E-4</v>
      </c>
      <c r="L475" s="223">
        <f t="shared" ca="1" si="861"/>
        <v>1.3850154843445797E-4</v>
      </c>
      <c r="M475" s="223">
        <f t="shared" ca="1" si="862"/>
        <v>-1.3703792150402587E-4</v>
      </c>
      <c r="N475" s="223">
        <f t="shared" ca="1" si="863"/>
        <v>1.1955293495980639E-4</v>
      </c>
      <c r="O475" s="223">
        <f t="shared" ca="1" si="864"/>
        <v>-8.8090791269208865E-5</v>
      </c>
      <c r="P475" s="223">
        <f t="shared" ca="1" si="865"/>
        <v>4.6329788473793299E-5</v>
      </c>
      <c r="Q475" s="223">
        <f t="shared" ca="1" si="866"/>
        <v>8.4771651183928156E-7</v>
      </c>
      <c r="R475" s="223">
        <f t="shared" ca="1" si="867"/>
        <v>-4.7926113375152679E-5</v>
      </c>
      <c r="S475" s="223">
        <f t="shared" ca="1" si="868"/>
        <v>8.9401378719488787E-5</v>
      </c>
      <c r="T475" s="223">
        <f t="shared" ca="1" si="869"/>
        <v>-1.2042456172987508E-4</v>
      </c>
      <c r="U475" s="223">
        <f t="shared" ca="1" si="870"/>
        <v>1.3736868407857207E-4</v>
      </c>
      <c r="V475" s="223">
        <f t="shared" ca="1" si="871"/>
        <v>-1.3825277674248639E-4</v>
      </c>
      <c r="W475" s="223">
        <f t="shared" ca="1" si="872"/>
        <v>1.2297347879535063E-4</v>
      </c>
      <c r="X475" s="223">
        <f t="shared" ca="1" si="873"/>
        <v>-9.3317121526857982E-5</v>
      </c>
      <c r="Y475" s="223">
        <f t="shared" ca="1" si="874"/>
        <v>5.2750885111801717E-5</v>
      </c>
      <c r="Z475" s="223">
        <f t="shared" ca="1" si="875"/>
        <v>-6.0174440934776698E-6</v>
      </c>
      <c r="AA475" s="223">
        <f t="shared" ca="1" si="876"/>
        <v>-4.1419507564231751E-5</v>
      </c>
      <c r="AB475" s="223">
        <f t="shared" ca="1" si="877"/>
        <v>8.4014027153289815E-5</v>
      </c>
      <c r="AC475" s="223">
        <f t="shared" ca="1" si="878"/>
        <v>-1.1678630975237839E-4</v>
      </c>
      <c r="AD475" s="223">
        <f t="shared" ca="1" si="879"/>
        <v>1.3590488653066499E-4</v>
      </c>
      <c r="AE475" s="223">
        <f t="shared" ca="1" si="880"/>
        <v>-1.3913456893226126E-4</v>
      </c>
      <c r="AF475" s="223">
        <f t="shared" ca="1" si="881"/>
        <v>1.2609776874927161E-4</v>
      </c>
      <c r="AG475" s="223">
        <f t="shared" ca="1" si="882"/>
        <v>-9.8318642665135142E-5</v>
      </c>
      <c r="AH475" s="223">
        <f t="shared" ca="1" si="883"/>
        <v>5.9044900247143487E-5</v>
      </c>
      <c r="AI475" s="223">
        <f t="shared" ca="1" si="884"/>
        <v>-1.2868108148907547E-5</v>
      </c>
      <c r="AJ475" s="223">
        <f t="shared" ca="1" si="885"/>
        <v>-3.4813118531669181E-5</v>
      </c>
      <c r="AK475" s="223">
        <f t="shared" ca="1" si="886"/>
        <v>7.8424278436918114E-5</v>
      </c>
      <c r="AL475" s="223">
        <f t="shared" ca="1" si="887"/>
        <v>-1.1286670932541453E-4</v>
      </c>
      <c r="AM475" s="223">
        <f t="shared" ca="1" si="888"/>
        <v>1.3411368220724387E-4</v>
      </c>
      <c r="AN475" s="223">
        <f t="shared" ca="1" si="889"/>
        <v>-1.396811737587295E-4</v>
      </c>
      <c r="AO475" s="223">
        <f t="shared" ca="1" si="890"/>
        <v>1.2891827813341642E-4</v>
      </c>
      <c r="AP475" s="223">
        <f t="shared" ca="1" si="891"/>
        <v>-1.0308330558153459E-4</v>
      </c>
      <c r="AQ475" s="223">
        <f t="shared" ca="1" si="892"/>
        <v>6.5196671046066605E-5</v>
      </c>
      <c r="AR475" s="223">
        <f t="shared" ca="1" si="893"/>
        <v>-1.9687771804694567E-5</v>
      </c>
      <c r="AS475" s="223">
        <f t="shared" ca="1" si="894"/>
        <v>-2.8122861647292856E-5</v>
      </c>
      <c r="AT475" s="223">
        <f t="shared" ca="1" si="895"/>
        <v>7.264559876463803E-5</v>
      </c>
      <c r="AU475" s="223">
        <f t="shared" ca="1" si="896"/>
        <v>-1.0867520310972954E-4</v>
      </c>
      <c r="AV475" s="223">
        <f t="shared" ca="1" si="897"/>
        <v>1.3199938627641376E-4</v>
      </c>
      <c r="AW475" s="223">
        <f t="shared" ca="1" si="898"/>
        <v>-1.3989127440298702E-4</v>
      </c>
      <c r="AX475" s="223">
        <f t="shared" ca="1" si="899"/>
        <v>1.3142821209362955E-4</v>
      </c>
      <c r="AY475" s="223">
        <f t="shared" ca="1" si="900"/>
        <v>-1.075996317857583E-4</v>
      </c>
      <c r="AZ475" s="223">
        <f t="shared" ca="1" si="901"/>
        <v>7.119137735388584E-5</v>
      </c>
      <c r="BA475" s="223">
        <f t="shared" ca="1" si="902"/>
        <v>-2.6460005893756953E-5</v>
      </c>
      <c r="BB475" s="223">
        <f t="shared" ca="1" si="903"/>
        <v>-2.1364854325936425E-5</v>
      </c>
      <c r="BC475" s="223">
        <f t="shared" ca="1" si="904"/>
        <v>6.6691909481931066E-5</v>
      </c>
      <c r="BD475" s="223">
        <f t="shared" ca="1" si="905"/>
        <v>-1.0422188881093095E-4</v>
      </c>
      <c r="BE475" s="223">
        <f t="shared" ca="1" si="906"/>
        <v>1.2956709226226304E-4</v>
      </c>
      <c r="BF475" s="223">
        <f t="shared" ca="1" si="907"/>
        <v>-1.3976436471417942E-4</v>
      </c>
      <c r="BG475" s="223">
        <f t="shared" ca="1" si="908"/>
        <v>1.3362152397915808E-4</v>
      </c>
      <c r="BH475" s="223">
        <f t="shared" ca="1" si="909"/>
        <v>-1.1185674105239543E-4</v>
      </c>
      <c r="BI475" s="223">
        <f t="shared" ca="1" si="910"/>
        <v>7.7014577398033104E-5</v>
      </c>
      <c r="BJ475" s="223">
        <f t="shared" ca="1" si="911"/>
        <v>-3.3168495511000461E-5</v>
      </c>
      <c r="BK475" s="223">
        <f t="shared" ca="1" si="912"/>
        <v>-1.45553771991686E-5</v>
      </c>
      <c r="BL475" s="223">
        <f t="shared" ca="1" si="913"/>
        <v>6.0577553547759042E-5</v>
      </c>
      <c r="BM475" s="223">
        <f t="shared" ca="1" si="914"/>
        <v>-9.9517494853226189E-5</v>
      </c>
      <c r="BN475" s="223">
        <f t="shared" ca="1" si="915"/>
        <v>1.2682265977411716E-4</v>
      </c>
      <c r="BO475" s="223">
        <f t="shared" ca="1" si="916"/>
        <v>-1.3930075042886279E-4</v>
      </c>
      <c r="BP475" s="223">
        <f t="shared" ca="1" si="917"/>
        <v>1.3549292990955753E-4</v>
      </c>
      <c r="BQ475" s="223">
        <f t="shared" ca="1" si="918"/>
        <v>-1.1584437763234167E-4</v>
      </c>
      <c r="BR475" s="223">
        <f t="shared" ca="1" si="919"/>
        <v>8.2652242579548212E-5</v>
      </c>
      <c r="BS475" s="223">
        <f t="shared" ca="1" si="920"/>
        <v>-3.9797079317340854E-5</v>
      </c>
      <c r="BT475" s="223">
        <f t="shared" ca="1" si="921"/>
        <v>-7.7108348938314571E-6</v>
      </c>
      <c r="BU475" s="223">
        <f t="shared" ca="1" si="922"/>
        <v>5.4317260981123406E-5</v>
      </c>
      <c r="BV475" s="223">
        <f t="shared" ca="1" si="923"/>
        <v>-9.4573354533716923E-5</v>
      </c>
      <c r="BW475" s="223">
        <f t="shared" ca="1" si="924"/>
        <v>1.2377270039022088E-4</v>
      </c>
      <c r="BX475" s="223">
        <f t="shared" ca="1" si="925"/>
        <v>-1.3850154843445824E-4</v>
      </c>
      <c r="BY475" s="223">
        <f t="shared" ca="1" si="926"/>
        <v>1.3703792150402495E-4</v>
      </c>
      <c r="BZ475" s="223">
        <f t="shared" ca="1" si="927"/>
        <v>-1.1955293495980485E-4</v>
      </c>
      <c r="CA475" s="223">
        <f t="shared" ca="1" si="928"/>
        <v>8.8090791269207714E-5</v>
      </c>
      <c r="CB475" s="223">
        <f t="shared" ca="1" si="929"/>
        <v>-4.6329788473789565E-5</v>
      </c>
      <c r="CC475" s="223">
        <f t="shared" ca="1" si="930"/>
        <v>-8.4771651184173456E-7</v>
      </c>
      <c r="CD475" s="223">
        <f t="shared" ca="1" si="931"/>
        <v>4.7926113375154054E-5</v>
      </c>
      <c r="CE475" s="223">
        <f t="shared" ca="1" si="932"/>
        <v>-8.9401378719491443E-5</v>
      </c>
      <c r="CF475" s="223">
        <f t="shared" ca="1" si="933"/>
        <v>1.2042456172987634E-4</v>
      </c>
      <c r="CG475" s="223">
        <f t="shared" ca="1" si="934"/>
        <v>-1.3736868407857218E-4</v>
      </c>
      <c r="CH475" s="223">
        <f t="shared" ca="1" si="935"/>
        <v>1.3825277674248587E-4</v>
      </c>
      <c r="CI475" s="223">
        <f t="shared" ca="1" si="936"/>
        <v>-1.2297347879534947E-4</v>
      </c>
      <c r="CJ475" s="223">
        <f t="shared" ca="1" si="937"/>
        <v>9.3317121526857629E-5</v>
      </c>
      <c r="CK475" s="223">
        <f t="shared" ca="1" si="938"/>
        <v>-5.2750885111798506E-5</v>
      </c>
      <c r="CL475" s="223">
        <f t="shared" ca="1" si="939"/>
        <v>6.0174440934761925E-6</v>
      </c>
      <c r="CM475" s="223">
        <f t="shared" ca="1" si="940"/>
        <v>4.1419507564236013E-5</v>
      </c>
      <c r="CN475" s="223">
        <f t="shared" ca="1" si="941"/>
        <v>-8.4014027153291794E-5</v>
      </c>
      <c r="CO475" s="223">
        <f t="shared" ca="1" si="942"/>
        <v>1.1678630975237864E-4</v>
      </c>
      <c r="CP475" s="223">
        <f t="shared" ca="1" si="943"/>
        <v>-1.3590488653066605E-4</v>
      </c>
      <c r="CQ475" s="223">
        <f t="shared" ca="1" si="944"/>
        <v>1.3913456893226102E-4</v>
      </c>
      <c r="CR475" s="223">
        <f t="shared" ca="1" si="945"/>
        <v>-1.2609776874927142E-4</v>
      </c>
      <c r="CS475" s="223">
        <f t="shared" ca="1" si="946"/>
        <v>9.831864266513197E-5</v>
      </c>
      <c r="CT475" s="223">
        <f t="shared" ca="1" si="947"/>
        <v>-5.9044900247137645E-5</v>
      </c>
      <c r="CU475" s="223">
        <f t="shared" ca="1" si="948"/>
        <v>1.2868108148907072E-5</v>
      </c>
      <c r="CV475" s="223">
        <f t="shared" ca="1" si="949"/>
        <v>3.4813118531671566E-5</v>
      </c>
      <c r="CW475" s="223">
        <f t="shared" ca="1" si="950"/>
        <v>-7.8424278436923454E-5</v>
      </c>
      <c r="CX475" s="223">
        <f t="shared" ca="1" si="951"/>
        <v>1.1286670932541481E-4</v>
      </c>
      <c r="CY475" s="223">
        <f t="shared" ca="1" si="952"/>
        <v>-1.3411368220724455E-4</v>
      </c>
      <c r="CZ475" s="223">
        <f t="shared" ca="1" si="953"/>
        <v>1.3968117375872915E-4</v>
      </c>
      <c r="DA475" s="223">
        <f t="shared" ca="1" si="954"/>
        <v>-1.2891827813341623E-4</v>
      </c>
      <c r="DB475" s="223">
        <f t="shared" ca="1" si="955"/>
        <v>1.0308330558153291E-4</v>
      </c>
      <c r="DC475" s="223">
        <f t="shared" ca="1" si="956"/>
        <v>-6.5196671046062634E-5</v>
      </c>
      <c r="DD475" s="223">
        <f t="shared" ca="1" si="957"/>
        <v>1.9687771804694092E-5</v>
      </c>
      <c r="DE475" s="223">
        <f t="shared" ca="1" si="958"/>
        <v>2.8122861647295275E-5</v>
      </c>
      <c r="DF475" s="223">
        <f t="shared" ca="1" si="959"/>
        <v>-7.2645598764641852E-5</v>
      </c>
      <c r="DG475" s="223">
        <f t="shared" ca="1" si="960"/>
        <v>1.0867520310972984E-4</v>
      </c>
      <c r="DH475" s="223">
        <f t="shared" ca="1" si="961"/>
        <v>-1.319993862764146E-4</v>
      </c>
      <c r="DI475" s="223">
        <f t="shared" ca="1" si="962"/>
        <v>1.3989127440298699E-4</v>
      </c>
      <c r="DJ475" s="223">
        <f t="shared" ca="1" si="963"/>
        <v>-1.3142821209363004E-4</v>
      </c>
      <c r="DK475" s="223">
        <f t="shared" ca="1" si="964"/>
        <v>1.0759963178575671E-4</v>
      </c>
      <c r="DL475" s="223">
        <f t="shared" ca="1" si="965"/>
        <v>-7.1191377353883712E-5</v>
      </c>
      <c r="DM475" s="223">
        <f t="shared" ca="1" si="966"/>
        <v>2.646000589375845E-5</v>
      </c>
      <c r="DN475" s="223">
        <f t="shared" ca="1" si="967"/>
        <v>2.1364854325938871E-5</v>
      </c>
      <c r="DO475" s="223">
        <f t="shared" ca="1" si="968"/>
        <v>-6.6691909481933248E-5</v>
      </c>
      <c r="DP475" s="223">
        <f t="shared" ca="1" si="969"/>
        <v>1.0422188881092993E-4</v>
      </c>
      <c r="DQ475" s="223">
        <f t="shared" ca="1" si="970"/>
        <v>-1.2956709226226397E-4</v>
      </c>
      <c r="DR475" s="223">
        <f t="shared" ca="1" si="971"/>
        <v>1.3976436471417952E-4</v>
      </c>
      <c r="DS475" s="223">
        <f t="shared" ca="1" si="972"/>
        <v>-1.3362152397915615E-4</v>
      </c>
      <c r="DT475" s="223">
        <f t="shared" ca="1" si="973"/>
        <v>1.1185674105239395E-4</v>
      </c>
      <c r="DU475" s="223">
        <f t="shared" ca="1" si="974"/>
        <v>-7.7014577398031058E-5</v>
      </c>
      <c r="DV475" s="223">
        <f t="shared" ca="1" si="975"/>
        <v>3.3168495510994193E-5</v>
      </c>
      <c r="DW475" s="223">
        <f t="shared" ca="1" si="976"/>
        <v>1.4555377199171039E-5</v>
      </c>
      <c r="DX475" s="223">
        <f t="shared" ca="1" si="977"/>
        <v>-6.0577553547761251E-5</v>
      </c>
      <c r="DY475" s="223">
        <f t="shared" ca="1" si="978"/>
        <v>9.9517494853230715E-5</v>
      </c>
      <c r="DZ475" s="223">
        <f t="shared" ca="1" si="979"/>
        <v>-1.2682265977411654E-4</v>
      </c>
      <c r="EA475" s="223">
        <f t="shared" ca="1" si="980"/>
        <v>1.3930075042886301E-4</v>
      </c>
      <c r="EB475" s="223">
        <f t="shared" ca="1" si="981"/>
        <v>-1.354929299095559E-4</v>
      </c>
      <c r="EC475" s="223">
        <f t="shared" ca="1" si="982"/>
        <v>1.1584437763234252E-4</v>
      </c>
      <c r="ED475" s="223">
        <f t="shared" ca="1" si="983"/>
        <v>-8.265224257954622E-5</v>
      </c>
      <c r="EE475" s="223">
        <f t="shared" ca="1" si="984"/>
        <v>3.9797079317334688E-5</v>
      </c>
      <c r="EF475" s="223">
        <f t="shared" ca="1" si="985"/>
        <v>7.7108348938299392E-6</v>
      </c>
      <c r="EG475" s="223">
        <f t="shared" ca="1" si="986"/>
        <v>-5.4317260981125669E-5</v>
      </c>
      <c r="EH475" s="223">
        <f t="shared" ca="1" si="987"/>
        <v>9.457335453372168E-5</v>
      </c>
      <c r="EI475" s="223">
        <f t="shared" ca="1" si="988"/>
        <v>-1.2377270039022018E-4</v>
      </c>
      <c r="EJ475" s="223">
        <f t="shared" ca="1" si="989"/>
        <v>1.3850154843445859E-4</v>
      </c>
      <c r="EK475" s="223">
        <f t="shared" ca="1" si="990"/>
        <v>-1.3703792150402446E-4</v>
      </c>
      <c r="EL475" s="223">
        <f t="shared" ca="1" si="991"/>
        <v>1.1955293495980563E-4</v>
      </c>
      <c r="EM475" s="223">
        <f t="shared" ca="1" si="992"/>
        <v>-8.8090791269205803E-5</v>
      </c>
      <c r="EN475" s="223">
        <f t="shared" ca="1" si="993"/>
        <v>4.6329788473787241E-5</v>
      </c>
      <c r="EO475" s="223">
        <f t="shared" ca="1" si="994"/>
        <v>8.4771651184024379E-7</v>
      </c>
      <c r="EP475" s="223">
        <f t="shared" ca="1" si="995"/>
        <v>-4.7926113375156392E-5</v>
      </c>
      <c r="EQ475" s="223">
        <f t="shared" ca="1" si="996"/>
        <v>8.940137871949334E-5</v>
      </c>
      <c r="ER475" s="223">
        <f t="shared" ca="1" si="997"/>
        <v>-1.2042456172987962E-4</v>
      </c>
      <c r="ES475" s="223">
        <f t="shared" ca="1" si="998"/>
        <v>1.3736868407857264E-4</v>
      </c>
      <c r="ET475" s="223">
        <f t="shared" ca="1" si="999"/>
        <v>-1.3825277674248549E-4</v>
      </c>
      <c r="EU475" s="223">
        <f t="shared" ca="1" si="1000"/>
        <v>1.2297347879534638E-4</v>
      </c>
      <c r="EV475" s="223">
        <f t="shared" ca="1" si="1001"/>
        <v>-9.3317121526855786E-5</v>
      </c>
      <c r="EW475" s="223">
        <f t="shared" ca="1" si="1002"/>
        <v>5.2750885111796215E-5</v>
      </c>
      <c r="EX475" s="223">
        <f t="shared" ca="1" si="1003"/>
        <v>-6.0174440934697551E-6</v>
      </c>
      <c r="EY475" s="223">
        <f t="shared" ca="1" si="1004"/>
        <v>-4.1419507564234577E-5</v>
      </c>
      <c r="EZ475" s="223">
        <f t="shared" ca="1" si="1005"/>
        <v>8.4014027153293759E-5</v>
      </c>
      <c r="FA475" s="223">
        <f t="shared" ca="1" si="1006"/>
        <v>-1.1678630975238219E-4</v>
      </c>
      <c r="FB475" s="223">
        <f t="shared" ca="1" si="1007"/>
        <v>1.3590488653066567E-4</v>
      </c>
      <c r="FC475" s="223">
        <f t="shared" ca="1" si="1008"/>
        <v>-1.3913456893226075E-4</v>
      </c>
      <c r="FD475" s="223">
        <f t="shared" ca="1" si="1009"/>
        <v>1.2609776874926862E-4</v>
      </c>
      <c r="FE475" s="223">
        <f t="shared" ca="1" si="1010"/>
        <v>-9.8318642665133041E-5</v>
      </c>
      <c r="FF475" s="223">
        <f t="shared" ca="1" si="1011"/>
        <v>5.9044900247139014E-5</v>
      </c>
      <c r="FG475" s="223">
        <f t="shared" ca="1" si="1012"/>
        <v>-1.2868108148900655E-5</v>
      </c>
      <c r="FH475" s="223">
        <f t="shared" ca="1" si="1013"/>
        <v>-3.4813118531670123E-5</v>
      </c>
      <c r="FI475" s="223">
        <f t="shared" ca="1" si="1014"/>
        <v>7.8424278436922207E-5</v>
      </c>
      <c r="FJ475" s="223">
        <f t="shared" ca="1" si="1015"/>
        <v>-1.1286670932541862E-4</v>
      </c>
      <c r="FK475" s="223">
        <f t="shared" ca="1" si="1016"/>
        <v>1.3411368220724414E-4</v>
      </c>
      <c r="FL475" s="223">
        <f t="shared" ca="1" si="1017"/>
        <v>-1.3968117375872923E-4</v>
      </c>
      <c r="FM475" s="223">
        <f t="shared" ca="1" si="1018"/>
        <v>1.2891827813341374E-4</v>
      </c>
      <c r="FN475" s="223">
        <f t="shared" ca="1" si="1019"/>
        <v>-1.0308330558153394E-4</v>
      </c>
      <c r="FO475" s="223">
        <f t="shared" ca="1" si="1020"/>
        <v>6.5196671046063989E-5</v>
      </c>
      <c r="FP475" s="223">
        <f t="shared" ca="1" si="1021"/>
        <v>-1.9687771804687716E-5</v>
      </c>
      <c r="FQ475" s="223">
        <f t="shared" ca="1" si="1022"/>
        <v>-2.812286164730159E-5</v>
      </c>
      <c r="FR475" s="223">
        <f t="shared" ca="1" si="1023"/>
        <v>7.2645598764640551E-5</v>
      </c>
      <c r="FS475" s="223">
        <f t="shared" ca="1" si="1024"/>
        <v>-1.0867520310973391E-4</v>
      </c>
      <c r="FT475" s="223">
        <f t="shared" ca="1" si="1025"/>
        <v>1.3199938627641672E-4</v>
      </c>
      <c r="FU475" s="223">
        <f t="shared" ca="1" si="1026"/>
        <v>-1.3989127440298702E-4</v>
      </c>
      <c r="FV475" s="223">
        <f t="shared" ca="1" si="1027"/>
        <v>1.3142821209362785E-4</v>
      </c>
      <c r="FW475" s="223">
        <f t="shared" ca="1" si="1028"/>
        <v>-1.0759963178575259E-4</v>
      </c>
      <c r="FX475" s="223">
        <f t="shared" ca="1" si="1029"/>
        <v>7.1191377353885027E-5</v>
      </c>
      <c r="FY475" s="223">
        <f t="shared" ca="1" si="1030"/>
        <v>-2.6460005893752108E-5</v>
      </c>
      <c r="FZ475" s="223">
        <f t="shared" ca="1" si="1031"/>
        <v>-2.1364854325945234E-5</v>
      </c>
      <c r="GA475" s="223">
        <f t="shared" ca="1" si="1032"/>
        <v>6.6691909481931893E-5</v>
      </c>
      <c r="GB475" s="223">
        <f t="shared" ca="1" si="1033"/>
        <v>-1.0422188881093424E-4</v>
      </c>
      <c r="GC475" s="223">
        <f t="shared" ca="1" si="1034"/>
        <v>1.2956709226226638E-4</v>
      </c>
      <c r="GD475" s="223">
        <f t="shared" ca="1" si="1035"/>
        <v>-1.3976436471417947E-4</v>
      </c>
      <c r="GE475" s="223">
        <f t="shared" ca="1" si="1036"/>
        <v>1.3362152397915661E-4</v>
      </c>
      <c r="GF475" s="223">
        <f t="shared" ca="1" si="1037"/>
        <v>-1.1185674105239007E-4</v>
      </c>
      <c r="GG475" s="223">
        <f t="shared" ca="1" si="1038"/>
        <v>7.7014577398025664E-5</v>
      </c>
      <c r="GH475" s="223">
        <f t="shared" ca="1" si="1039"/>
        <v>-3.3168495510987939E-5</v>
      </c>
      <c r="GI475" s="223">
        <f t="shared" ca="1" si="1040"/>
        <v>-1.4555377199169535E-5</v>
      </c>
      <c r="GJ475" s="223">
        <f t="shared" ca="1" si="1041"/>
        <v>6.0577553547759909E-5</v>
      </c>
      <c r="GK475" s="223">
        <f t="shared" ca="1" si="1042"/>
        <v>-9.9517494853229658E-5</v>
      </c>
      <c r="GL475" s="223">
        <f t="shared" ca="1" si="1043"/>
        <v>1.2682265977411925E-4</v>
      </c>
      <c r="GM475" s="223">
        <f t="shared" ca="1" si="1044"/>
        <v>-1.3930075042886361E-4</v>
      </c>
      <c r="GN475" s="223">
        <f t="shared" ca="1" si="1045"/>
        <v>1.3549292990955428E-4</v>
      </c>
      <c r="GO475" s="223">
        <f t="shared" ca="1" si="1046"/>
        <v>-1.1584437763234335E-4</v>
      </c>
      <c r="GP475" s="223">
        <f t="shared" ca="1" si="1047"/>
        <v>8.265224257954744E-5</v>
      </c>
      <c r="GQ475" s="223">
        <f t="shared" ca="1" si="1048"/>
        <v>-3.9797079317336118E-5</v>
      </c>
      <c r="GR475" s="223">
        <f t="shared" ca="1" si="1049"/>
        <v>-7.7108348938363902E-6</v>
      </c>
      <c r="GS475" s="223">
        <f t="shared" ca="1" si="1050"/>
        <v>5.4317260981131619E-5</v>
      </c>
      <c r="GT475" s="223">
        <f t="shared" ca="1" si="1051"/>
        <v>-9.4573354533726423E-5</v>
      </c>
      <c r="GU475" s="223">
        <f t="shared" ca="1" si="1052"/>
        <v>1.2377270039021947E-4</v>
      </c>
      <c r="GV475" s="223">
        <f t="shared" ca="1" si="1053"/>
        <v>-1.3850154843445838E-4</v>
      </c>
      <c r="GW475" s="223">
        <f t="shared" ca="1" si="1054"/>
        <v>1.3703792150402479E-4</v>
      </c>
      <c r="GX475" s="223">
        <f t="shared" ca="1" si="1055"/>
        <v>-1.1955293495980227E-4</v>
      </c>
      <c r="GY475" s="223">
        <f t="shared" ca="1" si="1056"/>
        <v>8.8090791269200788E-5</v>
      </c>
      <c r="GZ475" s="223">
        <f t="shared" ca="1" si="1057"/>
        <v>-4.6329788473781149E-5</v>
      </c>
      <c r="HA475" s="223">
        <f t="shared" ca="1" si="1058"/>
        <v>-8.4771651183873946E-7</v>
      </c>
      <c r="HB475" s="223">
        <f t="shared" ca="1" si="1059"/>
        <v>4.7926113375154969E-5</v>
      </c>
      <c r="HC475" s="223">
        <f t="shared" ca="1" si="1060"/>
        <v>-8.9401378719492175E-5</v>
      </c>
      <c r="HD475" s="223">
        <f t="shared" ca="1" si="1061"/>
        <v>1.2042456172987886E-4</v>
      </c>
      <c r="HE475" s="223">
        <f t="shared" ca="1" si="1062"/>
        <v>-1.3736868407857386E-4</v>
      </c>
      <c r="HF475" s="223">
        <f t="shared" ca="1" si="1063"/>
        <v>1.3825277674248452E-4</v>
      </c>
      <c r="HG475" s="223">
        <f t="shared" ca="1" si="1064"/>
        <v>-1.2297347879534331E-4</v>
      </c>
      <c r="HH475" s="223">
        <f t="shared" ca="1" si="1065"/>
        <v>9.3317121526856911E-5</v>
      </c>
      <c r="HI475" s="223">
        <f t="shared" ca="1" si="1066"/>
        <v>-5.2750885111797604E-5</v>
      </c>
      <c r="HJ475" s="223">
        <f t="shared" ca="1" si="1067"/>
        <v>6.0174440934712459E-6</v>
      </c>
      <c r="HK475" s="223">
        <f t="shared" ca="1" si="1068"/>
        <v>4.1419507564240723E-5</v>
      </c>
      <c r="HL475" s="223">
        <f t="shared" ca="1" si="1069"/>
        <v>-8.4014027153298923E-5</v>
      </c>
      <c r="HM475" s="223">
        <f t="shared" ca="1" si="1070"/>
        <v>1.1678630975238574E-4</v>
      </c>
      <c r="HN475" s="223">
        <f t="shared" ca="1" si="1071"/>
        <v>-1.3590488653066532E-4</v>
      </c>
      <c r="HO475" s="223">
        <f t="shared" ca="1" si="1072"/>
        <v>1.3913456893226091E-4</v>
      </c>
      <c r="HP475" s="223">
        <f t="shared" ca="1" si="1073"/>
        <v>-1.2609776874926928E-4</v>
      </c>
      <c r="HQ475" s="223">
        <f t="shared" ca="1" si="1074"/>
        <v>9.831864266512846E-5</v>
      </c>
      <c r="HR475" s="223">
        <f t="shared" ca="1" si="1075"/>
        <v>-5.9044900247133173E-5</v>
      </c>
      <c r="HS475" s="223">
        <f t="shared" ca="1" si="1076"/>
        <v>1.2868108148894245E-5</v>
      </c>
      <c r="HT475" s="223">
        <f t="shared" ca="1" si="1077"/>
        <v>3.4813118531668639E-5</v>
      </c>
      <c r="HU475" s="223">
        <f t="shared" ca="1" si="1078"/>
        <v>-7.842427843692096E-5</v>
      </c>
      <c r="HV475" s="223">
        <f t="shared" ca="1" si="1079"/>
        <v>1.1286670932541772E-4</v>
      </c>
      <c r="HW475" s="223">
        <f t="shared" ca="1" si="1080"/>
        <v>-1.3411368220724596E-4</v>
      </c>
      <c r="HX475" s="223">
        <f t="shared" ca="1" si="1081"/>
        <v>1.3968117375872887E-4</v>
      </c>
      <c r="HY475" s="223">
        <f t="shared" ca="1" si="1082"/>
        <v>-1.2891827813341121E-4</v>
      </c>
      <c r="HZ475" s="223">
        <f t="shared" ca="1" si="1083"/>
        <v>1.0308330558153497E-4</v>
      </c>
      <c r="IA475" s="223">
        <f t="shared" ca="1" si="1084"/>
        <v>-6.5196671046065317E-5</v>
      </c>
      <c r="IB475" s="223">
        <f t="shared" ca="1" si="1085"/>
        <v>1.9687771804689207E-5</v>
      </c>
      <c r="IC475" s="223">
        <f t="shared" ca="1" si="1086"/>
        <v>2.8122861647300106E-5</v>
      </c>
      <c r="ID475" s="223">
        <f t="shared" ca="1" si="1087"/>
        <v>-7.2645598764646053E-5</v>
      </c>
      <c r="IE475" s="223">
        <f t="shared" ca="1" si="1088"/>
        <v>-1.1032453364339743E-4</v>
      </c>
      <c r="IF475" s="223">
        <f t="shared" ca="1" si="1089"/>
        <v>-1.3199938627641886E-4</v>
      </c>
      <c r="IG475" s="223">
        <f t="shared" ca="1" si="1090"/>
        <v>1.3989127440298705E-4</v>
      </c>
      <c r="IH475" s="223">
        <f t="shared" ca="1" si="1091"/>
        <v>-1.3142821209362836E-4</v>
      </c>
      <c r="II475" s="223">
        <f t="shared" ca="1" si="1092"/>
        <v>1.0759963178575357E-4</v>
      </c>
      <c r="IJ475" s="223">
        <f t="shared" ca="1" si="1093"/>
        <v>-7.119137735387947E-5</v>
      </c>
      <c r="IK475" s="223">
        <f t="shared" ca="1" si="1094"/>
        <v>2.6460005893745799E-5</v>
      </c>
      <c r="IL475" s="223">
        <f t="shared" ca="1" si="1095"/>
        <v>2.1364854325951617E-5</v>
      </c>
      <c r="IM475" s="223">
        <f t="shared" ca="1" si="1096"/>
        <v>-6.6691909481930592E-5</v>
      </c>
      <c r="IN475" s="223">
        <f t="shared" ca="1" si="1097"/>
        <v>1.0422188881093321E-4</v>
      </c>
      <c r="IO475" s="223">
        <f t="shared" ca="1" si="1098"/>
        <v>-1.2956709226226584E-4</v>
      </c>
      <c r="IP475" s="223">
        <f t="shared" ca="1" si="1099"/>
        <v>1.3976436471417974E-4</v>
      </c>
      <c r="IQ475" s="223">
        <f t="shared" ca="1" si="1100"/>
        <v>-1.3362152397915469E-4</v>
      </c>
      <c r="IR475" s="223">
        <f t="shared" ca="1" si="1101"/>
        <v>1.118567410523862E-4</v>
      </c>
      <c r="IS475" s="223">
        <f t="shared" ca="1" si="1102"/>
        <v>-7.7014577398033579E-5</v>
      </c>
      <c r="IT475" s="223">
        <f t="shared" ca="1" si="1103"/>
        <v>3.3168495510997134E-5</v>
      </c>
      <c r="IU475" s="223">
        <f t="shared" ca="1" si="1104"/>
        <v>1.4555377199175959E-5</v>
      </c>
      <c r="IV475" s="223">
        <f t="shared" ca="1" si="1105"/>
        <v>-6.0577553547765703E-5</v>
      </c>
      <c r="IW475" s="223">
        <f t="shared" ca="1" si="1106"/>
        <v>9.9517494853234198E-5</v>
      </c>
      <c r="IX475" s="223">
        <f t="shared" ca="1" si="1107"/>
        <v>-1.2682265977412199E-4</v>
      </c>
      <c r="IY475" s="223">
        <f t="shared" ca="1" si="1108"/>
        <v>1.3930075042886274E-4</v>
      </c>
      <c r="IZ475" s="223">
        <f t="shared" ca="1" si="1109"/>
        <v>-1.3549292990955666E-4</v>
      </c>
      <c r="JA475" s="223">
        <f t="shared" ca="1" si="1110"/>
        <v>1.1584437763233974E-4</v>
      </c>
      <c r="JB475" s="223">
        <f t="shared" ca="1" si="1111"/>
        <v>-8.2652242579542236E-5</v>
      </c>
    </row>
    <row r="476" spans="2:262">
      <c r="B476" s="230">
        <v>115</v>
      </c>
      <c r="C476" s="229">
        <f t="shared" si="1112"/>
        <v>2.2460937500000016E-3</v>
      </c>
      <c r="D476" s="226">
        <f t="shared" ca="1" si="855"/>
        <v>49.886503973231768</v>
      </c>
      <c r="E476" s="225">
        <f ca="1">DQ361</f>
        <v>-0.11349602676823134</v>
      </c>
      <c r="F476" s="224">
        <v>115</v>
      </c>
      <c r="G476" s="223">
        <f t="shared" ca="1" si="856"/>
        <v>8.0991847412483674E-5</v>
      </c>
      <c r="H476" s="223">
        <f t="shared" ca="1" si="857"/>
        <v>-1.4257566509485355E-5</v>
      </c>
      <c r="I476" s="223">
        <f t="shared" ca="1" si="858"/>
        <v>-5.3915925037611981E-5</v>
      </c>
      <c r="J476" s="223">
        <f t="shared" ca="1" si="859"/>
        <v>1.1664694692139387E-4</v>
      </c>
      <c r="K476" s="223">
        <f t="shared" ca="1" si="860"/>
        <v>-1.6760320152639532E-4</v>
      </c>
      <c r="L476" s="223">
        <f t="shared" ca="1" si="861"/>
        <v>2.0164097909245856E-4</v>
      </c>
      <c r="M476" s="223">
        <f t="shared" ca="1" si="862"/>
        <v>-2.1532438249492611E-4</v>
      </c>
      <c r="N476" s="223">
        <f t="shared" ca="1" si="863"/>
        <v>2.0727215920299412E-4</v>
      </c>
      <c r="O476" s="223">
        <f t="shared" ca="1" si="864"/>
        <v>-1.7829712993629214E-4</v>
      </c>
      <c r="P476" s="223">
        <f t="shared" ca="1" si="865"/>
        <v>1.3132413958374175E-4</v>
      </c>
      <c r="Q476" s="223">
        <f t="shared" ca="1" si="866"/>
        <v>-7.1094812717500592E-5</v>
      </c>
      <c r="R476" s="223">
        <f t="shared" ca="1" si="867"/>
        <v>3.6889167547596259E-6</v>
      </c>
      <c r="S476" s="223">
        <f t="shared" ca="1" si="868"/>
        <v>6.4089351888488443E-5</v>
      </c>
      <c r="T476" s="223">
        <f t="shared" ca="1" si="869"/>
        <v>-1.2539820814288499E-4</v>
      </c>
      <c r="U476" s="223">
        <f t="shared" ca="1" si="870"/>
        <v>1.7404891296659387E-4</v>
      </c>
      <c r="V476" s="223">
        <f t="shared" ca="1" si="871"/>
        <v>-2.0513048718384614E-4</v>
      </c>
      <c r="W476" s="223">
        <f t="shared" ca="1" si="872"/>
        <v>2.1550544359308723E-4</v>
      </c>
      <c r="X476" s="223">
        <f t="shared" ca="1" si="873"/>
        <v>-2.0412649634183249E-4</v>
      </c>
      <c r="Y476" s="223">
        <f t="shared" ca="1" si="874"/>
        <v>1.7214227777149612E-4</v>
      </c>
      <c r="Z476" s="223">
        <f t="shared" ca="1" si="875"/>
        <v>-1.2278139128918657E-4</v>
      </c>
      <c r="AA476" s="223">
        <f t="shared" ca="1" si="876"/>
        <v>6.102650439150985E-5</v>
      </c>
      <c r="AB476" s="223">
        <f t="shared" ca="1" si="877"/>
        <v>6.8886199235385071E-6</v>
      </c>
      <c r="AC476" s="223">
        <f t="shared" ca="1" si="878"/>
        <v>-7.410838187710023E-5</v>
      </c>
      <c r="AD476" s="223">
        <f t="shared" ca="1" si="879"/>
        <v>1.3384737409737532E-4</v>
      </c>
      <c r="AE476" s="223">
        <f t="shared" ca="1" si="880"/>
        <v>-1.8007532533057227E-4</v>
      </c>
      <c r="AF476" s="223">
        <f t="shared" ca="1" si="881"/>
        <v>2.0812581796429943E-4</v>
      </c>
      <c r="AG476" s="223">
        <f t="shared" ca="1" si="882"/>
        <v>-2.1516733320158508E-4</v>
      </c>
      <c r="AH476" s="223">
        <f t="shared" ca="1" si="883"/>
        <v>2.0048907487161497E-4</v>
      </c>
      <c r="AI476" s="223">
        <f t="shared" ca="1" si="884"/>
        <v>-1.6557271978166589E-4</v>
      </c>
      <c r="AJ476" s="223">
        <f t="shared" ca="1" si="885"/>
        <v>1.1394285186863671E-4</v>
      </c>
      <c r="AK476" s="223">
        <f t="shared" ca="1" si="886"/>
        <v>-5.0811177871150939E-5</v>
      </c>
      <c r="AL476" s="223">
        <f t="shared" ca="1" si="887"/>
        <v>-1.7449561313070502E-5</v>
      </c>
      <c r="AM476" s="223">
        <f t="shared" ca="1" si="888"/>
        <v>8.3948878282643908E-5</v>
      </c>
      <c r="AN476" s="223">
        <f t="shared" ca="1" si="889"/>
        <v>-1.4197409000401971E-4</v>
      </c>
      <c r="AO476" s="223">
        <f t="shared" ca="1" si="890"/>
        <v>1.8566792046309364E-4</v>
      </c>
      <c r="AP476" s="223">
        <f t="shared" ca="1" si="891"/>
        <v>-2.10619755419608E-4</v>
      </c>
      <c r="AQ476" s="223">
        <f t="shared" ca="1" si="892"/>
        <v>2.1431086585796801E-4</v>
      </c>
      <c r="AR476" s="223">
        <f t="shared" ca="1" si="893"/>
        <v>-1.9636865765926178E-4</v>
      </c>
      <c r="AS476" s="223">
        <f t="shared" ca="1" si="894"/>
        <v>1.5860428260742326E-4</v>
      </c>
      <c r="AT476" s="223">
        <f t="shared" ca="1" si="895"/>
        <v>-1.0482981413771885E-4</v>
      </c>
      <c r="AU476" s="223">
        <f t="shared" ca="1" si="896"/>
        <v>4.0473442772765396E-5</v>
      </c>
      <c r="AV476" s="223">
        <f t="shared" ca="1" si="897"/>
        <v>2.7968465180998268E-5</v>
      </c>
      <c r="AW476" s="223">
        <f t="shared" ca="1" si="898"/>
        <v>-9.3587134487351347E-5</v>
      </c>
      <c r="AX476" s="223">
        <f t="shared" ca="1" si="899"/>
        <v>1.4975877789238053E-4</v>
      </c>
      <c r="AY476" s="223">
        <f t="shared" ca="1" si="900"/>
        <v>-1.9081322531262882E-4</v>
      </c>
      <c r="AZ476" s="223">
        <f t="shared" ca="1" si="901"/>
        <v>2.1260629143599844E-4</v>
      </c>
      <c r="BA476" s="223">
        <f t="shared" ca="1" si="902"/>
        <v>-2.1293810486708401E-4</v>
      </c>
      <c r="BB476" s="223">
        <f t="shared" ca="1" si="903"/>
        <v>1.9177517115074439E-4</v>
      </c>
      <c r="BC476" s="223">
        <f t="shared" ca="1" si="904"/>
        <v>-1.5125375382428485E-4</v>
      </c>
      <c r="BD476" s="223">
        <f t="shared" ca="1" si="905"/>
        <v>9.5464232202535973E-5</v>
      </c>
      <c r="BE476" s="223">
        <f t="shared" ca="1" si="906"/>
        <v>-3.0038203605685371E-5</v>
      </c>
      <c r="BF476" s="223">
        <f t="shared" ca="1" si="907"/>
        <v>-3.8419990566556785E-5</v>
      </c>
      <c r="BG476" s="223">
        <f t="shared" ca="1" si="908"/>
        <v>1.0299993108781391E-4</v>
      </c>
      <c r="BH476" s="223">
        <f t="shared" ca="1" si="909"/>
        <v>-1.5718268376748327E-4</v>
      </c>
      <c r="BI476" s="223">
        <f t="shared" ca="1" si="910"/>
        <v>1.95498844389124E-4</v>
      </c>
      <c r="BJ476" s="223">
        <f t="shared" ca="1" si="911"/>
        <v>-2.1408064027420807E-4</v>
      </c>
      <c r="BK476" s="223">
        <f t="shared" ca="1" si="912"/>
        <v>2.110523573304006E-4</v>
      </c>
      <c r="BL476" s="223">
        <f t="shared" ca="1" si="913"/>
        <v>-1.8671968145740522E-4</v>
      </c>
      <c r="BM476" s="223">
        <f t="shared" ca="1" si="914"/>
        <v>1.4353884149992185E-4</v>
      </c>
      <c r="BN476" s="223">
        <f t="shared" ca="1" si="915"/>
        <v>-8.586866857030075E-5</v>
      </c>
      <c r="BO476" s="223">
        <f t="shared" ca="1" si="916"/>
        <v>1.9530599775086351E-5</v>
      </c>
      <c r="BP476" s="223">
        <f t="shared" ca="1" si="917"/>
        <v>4.8778958829643747E-5</v>
      </c>
      <c r="BQ476" s="223">
        <f t="shared" ca="1" si="918"/>
        <v>-1.121645918325548E-4</v>
      </c>
      <c r="BR476" s="223">
        <f t="shared" ca="1" si="919"/>
        <v>1.6422792278980884E-4</v>
      </c>
      <c r="BS476" s="223">
        <f t="shared" ca="1" si="920"/>
        <v>-1.9971348962580679E-4</v>
      </c>
      <c r="BT476" s="223">
        <f t="shared" ca="1" si="921"/>
        <v>2.1503925009874823E-4</v>
      </c>
      <c r="BU476" s="223">
        <f t="shared" ca="1" si="922"/>
        <v>-2.0865816617890372E-4</v>
      </c>
      <c r="BV476" s="223">
        <f t="shared" ca="1" si="923"/>
        <v>1.8121436769671947E-4</v>
      </c>
      <c r="BW476" s="223">
        <f t="shared" ca="1" si="924"/>
        <v>-1.3547813153386328E-4</v>
      </c>
      <c r="BX476" s="223">
        <f t="shared" ca="1" si="925"/>
        <v>7.6066239794266976E-5</v>
      </c>
      <c r="BY476" s="223">
        <f t="shared" ca="1" si="926"/>
        <v>-8.9759450189445827E-6</v>
      </c>
      <c r="BZ476" s="223">
        <f t="shared" ca="1" si="927"/>
        <v>-5.9020414308383825E-5</v>
      </c>
      <c r="CA476" s="223">
        <f t="shared" ca="1" si="928"/>
        <v>1.2105903825111329E-4</v>
      </c>
      <c r="CB476" s="223">
        <f t="shared" ca="1" si="929"/>
        <v>-1.7087752236146682E-4</v>
      </c>
      <c r="CC476" s="223">
        <f t="shared" ca="1" si="930"/>
        <v>2.0344700757314558E-4</v>
      </c>
      <c r="CD476" s="223">
        <f t="shared" ca="1" si="931"/>
        <v>-2.154798115345863E-4</v>
      </c>
      <c r="CE476" s="223">
        <f t="shared" ca="1" si="932"/>
        <v>2.0576129922878655E-4</v>
      </c>
      <c r="CF476" s="223">
        <f t="shared" ca="1" si="933"/>
        <v>-1.7527249265175164E-4</v>
      </c>
      <c r="CG476" s="223">
        <f t="shared" ca="1" si="934"/>
        <v>1.2709104288246152E-4</v>
      </c>
      <c r="CH476" s="223">
        <f t="shared" ca="1" si="935"/>
        <v>-6.6080560783958784E-5</v>
      </c>
      <c r="CI476" s="223">
        <f t="shared" ca="1" si="936"/>
        <v>-1.6003335749416471E-6</v>
      </c>
      <c r="CJ476" s="223">
        <f t="shared" ca="1" si="937"/>
        <v>6.9119684439471394E-5</v>
      </c>
      <c r="CK476" s="223">
        <f t="shared" ca="1" si="938"/>
        <v>-1.2966184284301046E-4</v>
      </c>
      <c r="CL476" s="223">
        <f t="shared" ca="1" si="939"/>
        <v>1.7711546301465647E-4</v>
      </c>
      <c r="CM476" s="223">
        <f t="shared" ca="1" si="940"/>
        <v>-2.0669040385938936E-4</v>
      </c>
      <c r="CN476" s="223">
        <f t="shared" ca="1" si="941"/>
        <v>2.154012632306352E-4</v>
      </c>
      <c r="CO476" s="223">
        <f t="shared" ca="1" si="942"/>
        <v>-2.0236873528626406E-4</v>
      </c>
      <c r="CP476" s="223">
        <f t="shared" ca="1" si="943"/>
        <v>1.6890837081992872E-4</v>
      </c>
      <c r="CQ476" s="223">
        <f t="shared" ca="1" si="944"/>
        <v>-1.1839778077689543E-4</v>
      </c>
      <c r="CR476" s="223">
        <f t="shared" ca="1" si="945"/>
        <v>5.5935687914748601E-5</v>
      </c>
      <c r="CS476" s="223">
        <f t="shared" ca="1" si="946"/>
        <v>1.2172756825073197E-5</v>
      </c>
      <c r="CT476" s="223">
        <f t="shared" ca="1" si="947"/>
        <v>-7.9052439196575011E-5</v>
      </c>
      <c r="CU476" s="223">
        <f t="shared" ca="1" si="948"/>
        <v>1.379522806984578E-4</v>
      </c>
      <c r="CV476" s="223">
        <f t="shared" ca="1" si="949"/>
        <v>-1.8292671700395786E-4</v>
      </c>
      <c r="CW476" s="223">
        <f t="shared" ca="1" si="950"/>
        <v>2.0943586485879287E-4</v>
      </c>
      <c r="CX476" s="223">
        <f t="shared" ca="1" si="951"/>
        <v>-2.1480379441663928E-4</v>
      </c>
      <c r="CY476" s="223">
        <f t="shared" ca="1" si="952"/>
        <v>1.9848864733503126E-4</v>
      </c>
      <c r="CZ476" s="223">
        <f t="shared" ca="1" si="953"/>
        <v>-1.6213733392817081E-4</v>
      </c>
      <c r="DA476" s="223">
        <f t="shared" ca="1" si="954"/>
        <v>1.0941928804701187E-4</v>
      </c>
      <c r="DB476" s="223">
        <f t="shared" ca="1" si="955"/>
        <v>-4.5656061073958239E-5</v>
      </c>
      <c r="DC476" s="223">
        <f t="shared" ca="1" si="956"/>
        <v>-2.2715854837811663E-5</v>
      </c>
      <c r="DD476" s="223">
        <f t="shared" ca="1" si="957"/>
        <v>8.8794749703483868E-5</v>
      </c>
      <c r="DE476" s="223">
        <f t="shared" ca="1" si="958"/>
        <v>-1.4591037942651448E-4</v>
      </c>
      <c r="DF476" s="223">
        <f t="shared" ca="1" si="959"/>
        <v>1.882972845095119E-4</v>
      </c>
      <c r="DG476" s="223">
        <f t="shared" ca="1" si="960"/>
        <v>-2.1167677651533776E-4</v>
      </c>
      <c r="DH476" s="223">
        <f t="shared" ca="1" si="961"/>
        <v>2.1368884444730282E-4</v>
      </c>
      <c r="DI476" s="223">
        <f t="shared" ca="1" si="962"/>
        <v>-1.9413038284681381E-4</v>
      </c>
      <c r="DJ476" s="223">
        <f t="shared" ca="1" si="963"/>
        <v>1.5497569399742646E-4</v>
      </c>
      <c r="DK476" s="223">
        <f t="shared" ca="1" si="964"/>
        <v>-1.0017719466822514E-4</v>
      </c>
      <c r="DL476" s="223">
        <f t="shared" ca="1" si="965"/>
        <v>3.5266444783041992E-5</v>
      </c>
      <c r="DM476" s="223">
        <f t="shared" ca="1" si="966"/>
        <v>3.3204228366571912E-5</v>
      </c>
      <c r="DN476" s="223">
        <f t="shared" ca="1" si="967"/>
        <v>-9.8323145880844473E-5</v>
      </c>
      <c r="DO476" s="223">
        <f t="shared" ca="1" si="968"/>
        <v>1.5351696727028405E-4</v>
      </c>
      <c r="DP476" s="223">
        <f t="shared" ca="1" si="969"/>
        <v>-1.9321422736378254E-4</v>
      </c>
      <c r="DQ476" s="223">
        <f t="shared" ca="1" si="970"/>
        <v>2.1340774027655925E-4</v>
      </c>
      <c r="DR476" s="223">
        <f t="shared" ca="1" si="971"/>
        <v>-2.1205909933476243E-4</v>
      </c>
      <c r="DS476" s="223">
        <f t="shared" ca="1" si="972"/>
        <v>1.8930444126251056E-4</v>
      </c>
      <c r="DT476" s="223">
        <f t="shared" ca="1" si="973"/>
        <v>-1.4744070404558343E-4</v>
      </c>
      <c r="DU476" s="223">
        <f t="shared" ca="1" si="974"/>
        <v>9.0693765653007704E-5</v>
      </c>
      <c r="DV476" s="223">
        <f t="shared" ca="1" si="975"/>
        <v>-2.4791868537679765E-5</v>
      </c>
      <c r="DW476" s="223">
        <f t="shared" ca="1" si="976"/>
        <v>-4.3612610000838106E-5</v>
      </c>
      <c r="DX476" s="223">
        <f t="shared" ca="1" si="977"/>
        <v>1.0761467298769865E-4</v>
      </c>
      <c r="DY476" s="223">
        <f t="shared" ca="1" si="978"/>
        <v>-1.6075371929341004E-4</v>
      </c>
      <c r="DZ476" s="223">
        <f t="shared" ca="1" si="979"/>
        <v>1.9766570022077191E-4</v>
      </c>
      <c r="EA476" s="223">
        <f t="shared" ca="1" si="980"/>
        <v>-2.1462458609914606E-4</v>
      </c>
      <c r="EB476" s="223">
        <f t="shared" ca="1" si="981"/>
        <v>2.0991848527773924E-4</v>
      </c>
      <c r="EC476" s="223">
        <f t="shared" ca="1" si="982"/>
        <v>-1.8402244869808956E-4</v>
      </c>
      <c r="ED476" s="223">
        <f t="shared" ca="1" si="983"/>
        <v>1.3955051652340535E-4</v>
      </c>
      <c r="EE476" s="223">
        <f t="shared" ca="1" si="984"/>
        <v>-8.099184741248549E-5</v>
      </c>
      <c r="EF476" s="223">
        <f t="shared" ca="1" si="985"/>
        <v>1.4257566509486927E-5</v>
      </c>
      <c r="EG476" s="223">
        <f t="shared" ca="1" si="986"/>
        <v>5.3915925037610843E-5</v>
      </c>
      <c r="EH476" s="223">
        <f t="shared" ca="1" si="987"/>
        <v>-1.1664694692139322E-4</v>
      </c>
      <c r="EI476" s="223">
        <f t="shared" ca="1" si="988"/>
        <v>1.6760320152639507E-4</v>
      </c>
      <c r="EJ476" s="223">
        <f t="shared" ca="1" si="989"/>
        <v>-2.0164097909245858E-4</v>
      </c>
      <c r="EK476" s="223">
        <f t="shared" ca="1" si="990"/>
        <v>2.1532438249492617E-4</v>
      </c>
      <c r="EL476" s="223">
        <f t="shared" ca="1" si="991"/>
        <v>-2.0727215920299393E-4</v>
      </c>
      <c r="EM476" s="223">
        <f t="shared" ca="1" si="992"/>
        <v>1.7829712993629171E-4</v>
      </c>
      <c r="EN476" s="223">
        <f t="shared" ca="1" si="993"/>
        <v>-1.3132413958374055E-4</v>
      </c>
      <c r="EO476" s="223">
        <f t="shared" ca="1" si="994"/>
        <v>7.1094812717498477E-5</v>
      </c>
      <c r="EP476" s="223">
        <f t="shared" ca="1" si="995"/>
        <v>-3.6889167547573626E-6</v>
      </c>
      <c r="EQ476" s="223">
        <f t="shared" ca="1" si="996"/>
        <v>-6.4089351888490639E-5</v>
      </c>
      <c r="ER476" s="223">
        <f t="shared" ca="1" si="997"/>
        <v>1.2539820814288805E-4</v>
      </c>
      <c r="ES476" s="223">
        <f t="shared" ca="1" si="998"/>
        <v>-1.7404891296659609E-4</v>
      </c>
      <c r="ET476" s="223">
        <f t="shared" ca="1" si="999"/>
        <v>2.0513048718384731E-4</v>
      </c>
      <c r="EU476" s="223">
        <f t="shared" ca="1" si="1000"/>
        <v>-2.1550544359308732E-4</v>
      </c>
      <c r="EV476" s="223">
        <f t="shared" ca="1" si="1001"/>
        <v>2.0412649634183518E-4</v>
      </c>
      <c r="EW476" s="223">
        <f t="shared" ca="1" si="1002"/>
        <v>-1.7214227777150029E-4</v>
      </c>
      <c r="EX476" s="223">
        <f t="shared" ca="1" si="1003"/>
        <v>1.2278139128919227E-4</v>
      </c>
      <c r="EY476" s="223">
        <f t="shared" ca="1" si="1004"/>
        <v>-6.1026504391516477E-5</v>
      </c>
      <c r="EZ476" s="223">
        <f t="shared" ca="1" si="1005"/>
        <v>-6.8886199235331132E-6</v>
      </c>
      <c r="FA476" s="223">
        <f t="shared" ca="1" si="1006"/>
        <v>7.4108381877095161E-5</v>
      </c>
      <c r="FB476" s="223">
        <f t="shared" ca="1" si="1007"/>
        <v>-1.3384737409737109E-4</v>
      </c>
      <c r="FC476" s="223">
        <f t="shared" ca="1" si="1008"/>
        <v>1.8007532533056931E-4</v>
      </c>
      <c r="FD476" s="223">
        <f t="shared" ca="1" si="1009"/>
        <v>-2.0812581796429805E-4</v>
      </c>
      <c r="FE476" s="223">
        <f t="shared" ca="1" si="1010"/>
        <v>2.151673332015854E-4</v>
      </c>
      <c r="FF476" s="223">
        <f t="shared" ca="1" si="1011"/>
        <v>-2.0048907487161584E-4</v>
      </c>
      <c r="FG476" s="223">
        <f t="shared" ca="1" si="1012"/>
        <v>1.6557271978166741E-4</v>
      </c>
      <c r="FH476" s="223">
        <f t="shared" ca="1" si="1013"/>
        <v>-1.1394285186863867E-4</v>
      </c>
      <c r="FI476" s="223">
        <f t="shared" ca="1" si="1014"/>
        <v>5.0811177871153189E-5</v>
      </c>
      <c r="FJ476" s="223">
        <f t="shared" ca="1" si="1015"/>
        <v>1.7449561313068212E-5</v>
      </c>
      <c r="FK476" s="223">
        <f t="shared" ca="1" si="1016"/>
        <v>-8.394887828264174E-5</v>
      </c>
      <c r="FL476" s="223">
        <f t="shared" ca="1" si="1017"/>
        <v>1.4197409000401794E-4</v>
      </c>
      <c r="FM476" s="223">
        <f t="shared" ca="1" si="1018"/>
        <v>-1.8566792046309245E-4</v>
      </c>
      <c r="FN476" s="223">
        <f t="shared" ca="1" si="1019"/>
        <v>2.1061975541960753E-4</v>
      </c>
      <c r="FO476" s="223">
        <f t="shared" ca="1" si="1020"/>
        <v>-2.1431086585796792E-4</v>
      </c>
      <c r="FP476" s="223">
        <f t="shared" ca="1" si="1021"/>
        <v>1.9636865765926151E-4</v>
      </c>
      <c r="FQ476" s="223">
        <f t="shared" ca="1" si="1022"/>
        <v>-1.5860428260742275E-4</v>
      </c>
      <c r="FR476" s="223">
        <f t="shared" ca="1" si="1023"/>
        <v>1.0482981413771823E-4</v>
      </c>
      <c r="FS476" s="223">
        <f t="shared" ca="1" si="1024"/>
        <v>-4.0473442772764678E-5</v>
      </c>
      <c r="FT476" s="223">
        <f t="shared" ca="1" si="1025"/>
        <v>-2.7968465180999E-5</v>
      </c>
      <c r="FU476" s="223">
        <f t="shared" ca="1" si="1026"/>
        <v>9.3587134487351997E-5</v>
      </c>
      <c r="FV476" s="223">
        <f t="shared" ca="1" si="1027"/>
        <v>-1.4975877789238329E-4</v>
      </c>
      <c r="FW476" s="223">
        <f t="shared" ca="1" si="1028"/>
        <v>1.9081322531263055E-4</v>
      </c>
      <c r="FX476" s="223">
        <f t="shared" ca="1" si="1029"/>
        <v>-2.1260629143599909E-4</v>
      </c>
      <c r="FY476" s="223">
        <f t="shared" ca="1" si="1030"/>
        <v>2.1293810486708344E-4</v>
      </c>
      <c r="FZ476" s="223">
        <f t="shared" ca="1" si="1031"/>
        <v>-1.9177517115074824E-4</v>
      </c>
      <c r="GA476" s="223">
        <f t="shared" ca="1" si="1032"/>
        <v>1.5125375382429087E-4</v>
      </c>
      <c r="GB476" s="223">
        <f t="shared" ca="1" si="1033"/>
        <v>-9.5464232202543522E-5</v>
      </c>
      <c r="GC476" s="223">
        <f t="shared" ca="1" si="1034"/>
        <v>3.0038203605693733E-5</v>
      </c>
      <c r="GD476" s="223">
        <f t="shared" ca="1" si="1035"/>
        <v>3.8419990566548464E-5</v>
      </c>
      <c r="GE476" s="223">
        <f t="shared" ca="1" si="1036"/>
        <v>-1.0299993108780646E-4</v>
      </c>
      <c r="GF476" s="223">
        <f t="shared" ca="1" si="1037"/>
        <v>1.5718268376747747E-4</v>
      </c>
      <c r="GG476" s="223">
        <f t="shared" ca="1" si="1038"/>
        <v>-1.954988443891256E-4</v>
      </c>
      <c r="GH476" s="223">
        <f t="shared" ca="1" si="1039"/>
        <v>2.1408064027420779E-4</v>
      </c>
      <c r="GI476" s="223">
        <f t="shared" ca="1" si="1040"/>
        <v>-2.110523573303986E-4</v>
      </c>
      <c r="GJ476" s="223">
        <f t="shared" ca="1" si="1041"/>
        <v>1.8671968145740636E-4</v>
      </c>
      <c r="GK476" s="223">
        <f t="shared" ca="1" si="1042"/>
        <v>-1.4353884149991445E-4</v>
      </c>
      <c r="GL476" s="223">
        <f t="shared" ca="1" si="1043"/>
        <v>8.5868668570302864E-5</v>
      </c>
      <c r="GM476" s="223">
        <f t="shared" ca="1" si="1044"/>
        <v>-1.9530599775076471E-5</v>
      </c>
      <c r="GN476" s="223">
        <f t="shared" ca="1" si="1045"/>
        <v>-4.8778958829641484E-5</v>
      </c>
      <c r="GO476" s="223">
        <f t="shared" ca="1" si="1046"/>
        <v>1.121645918325633E-4</v>
      </c>
      <c r="GP476" s="223">
        <f t="shared" ca="1" si="1047"/>
        <v>-1.6422792278980735E-4</v>
      </c>
      <c r="GQ476" s="223">
        <f t="shared" ca="1" si="1048"/>
        <v>1.9971348962580132E-4</v>
      </c>
      <c r="GR476" s="223">
        <f t="shared" ca="1" si="1049"/>
        <v>-2.1503925009874807E-4</v>
      </c>
      <c r="GS476" s="223">
        <f t="shared" ca="1" si="1050"/>
        <v>2.0865816617890741E-4</v>
      </c>
      <c r="GT476" s="223">
        <f t="shared" ca="1" si="1051"/>
        <v>-1.8121436769672074E-4</v>
      </c>
      <c r="GU476" s="223">
        <f t="shared" ca="1" si="1052"/>
        <v>1.3547813153387461E-4</v>
      </c>
      <c r="GV476" s="223">
        <f t="shared" ca="1" si="1053"/>
        <v>-7.6066239794269158E-5</v>
      </c>
      <c r="GW476" s="223">
        <f t="shared" ca="1" si="1054"/>
        <v>8.9759450189591381E-6</v>
      </c>
      <c r="GX476" s="223">
        <f t="shared" ca="1" si="1055"/>
        <v>5.9020414308381602E-5</v>
      </c>
      <c r="GY476" s="223">
        <f t="shared" ca="1" si="1056"/>
        <v>-1.2105903825110631E-4</v>
      </c>
      <c r="GZ476" s="223">
        <f t="shared" ca="1" si="1057"/>
        <v>1.7087752236146913E-4</v>
      </c>
      <c r="HA476" s="223">
        <f t="shared" ca="1" si="1058"/>
        <v>-2.0344700757314279E-4</v>
      </c>
      <c r="HB476" s="223">
        <f t="shared" ca="1" si="1059"/>
        <v>2.1547981153458636E-4</v>
      </c>
      <c r="HC476" s="223">
        <f t="shared" ca="1" si="1060"/>
        <v>-2.0576129922878904E-4</v>
      </c>
      <c r="HD476" s="223">
        <f t="shared" ca="1" si="1061"/>
        <v>1.7527249265174944E-4</v>
      </c>
      <c r="HE476" s="223">
        <f t="shared" ca="1" si="1062"/>
        <v>-1.2709104288246835E-4</v>
      </c>
      <c r="HF476" s="223">
        <f t="shared" ca="1" si="1063"/>
        <v>6.6080560783955193E-5</v>
      </c>
      <c r="HG476" s="223">
        <f t="shared" ca="1" si="1064"/>
        <v>1.6003335749331904E-6</v>
      </c>
      <c r="HH476" s="223">
        <f t="shared" ca="1" si="1065"/>
        <v>-6.9119684439474986E-5</v>
      </c>
      <c r="HI476" s="223">
        <f t="shared" ca="1" si="1066"/>
        <v>1.2966184284300371E-4</v>
      </c>
      <c r="HJ476" s="223">
        <f t="shared" ca="1" si="1067"/>
        <v>-1.7711546301465861E-4</v>
      </c>
      <c r="HK476" s="223">
        <f t="shared" ca="1" si="1068"/>
        <v>2.0669040385938695E-4</v>
      </c>
      <c r="HL476" s="223">
        <f t="shared" ca="1" si="1069"/>
        <v>-2.1540126323063509E-4</v>
      </c>
      <c r="HM476" s="223">
        <f t="shared" ca="1" si="1070"/>
        <v>2.0236873528626696E-4</v>
      </c>
      <c r="HN476" s="223">
        <f t="shared" ca="1" si="1071"/>
        <v>-1.6890837081992257E-4</v>
      </c>
      <c r="HO476" s="223">
        <f t="shared" ca="1" si="1072"/>
        <v>1.1839778077689737E-4</v>
      </c>
      <c r="HP476" s="223">
        <f t="shared" ca="1" si="1073"/>
        <v>-5.593568791473902E-5</v>
      </c>
      <c r="HQ476" s="223">
        <f t="shared" ca="1" si="1074"/>
        <v>-1.2172756825070866E-5</v>
      </c>
      <c r="HR476" s="223">
        <f t="shared" ca="1" si="1075"/>
        <v>7.9052439196584254E-5</v>
      </c>
      <c r="HS476" s="223">
        <f t="shared" ca="1" si="1076"/>
        <v>-1.3795228069845601E-4</v>
      </c>
      <c r="HT476" s="223">
        <f t="shared" ca="1" si="1077"/>
        <v>1.8292671700396312E-4</v>
      </c>
      <c r="HU476" s="223">
        <f t="shared" ca="1" si="1078"/>
        <v>-2.0943586485879231E-4</v>
      </c>
      <c r="HV476" s="223">
        <f t="shared" ca="1" si="1079"/>
        <v>2.1480379441664044E-4</v>
      </c>
      <c r="HW476" s="223">
        <f t="shared" ca="1" si="1080"/>
        <v>-1.9848864733503218E-4</v>
      </c>
      <c r="HX476" s="223">
        <f t="shared" ca="1" si="1081"/>
        <v>1.621373339281804E-4</v>
      </c>
      <c r="HY476" s="223">
        <f t="shared" ca="1" si="1082"/>
        <v>-1.0941928804701386E-4</v>
      </c>
      <c r="HZ476" s="223">
        <f t="shared" ca="1" si="1083"/>
        <v>4.5656061073972497E-5</v>
      </c>
      <c r="IA476" s="223">
        <f t="shared" ca="1" si="1084"/>
        <v>2.2715854837809332E-5</v>
      </c>
      <c r="IB476" s="223">
        <f t="shared" ca="1" si="1085"/>
        <v>-8.8794749703470559E-5</v>
      </c>
      <c r="IC476" s="223">
        <f t="shared" ca="1" si="1086"/>
        <v>1.459103794265128E-4</v>
      </c>
      <c r="ID476" s="223">
        <f t="shared" ca="1" si="1087"/>
        <v>-1.882972845095048E-4</v>
      </c>
      <c r="IE476" s="223">
        <f t="shared" ca="1" si="1088"/>
        <v>-7.7908174251602446E-5</v>
      </c>
      <c r="IF476" s="223">
        <f t="shared" ca="1" si="1089"/>
        <v>-2.1368884444730472E-4</v>
      </c>
      <c r="IG476" s="223">
        <f t="shared" ca="1" si="1090"/>
        <v>1.9413038284681481E-4</v>
      </c>
      <c r="IH476" s="223">
        <f t="shared" ca="1" si="1091"/>
        <v>-1.549756939974366E-4</v>
      </c>
      <c r="II476" s="223">
        <f t="shared" ca="1" si="1092"/>
        <v>1.0017719466822722E-4</v>
      </c>
      <c r="IJ476" s="223">
        <f t="shared" ca="1" si="1093"/>
        <v>-3.5266444783056358E-5</v>
      </c>
      <c r="IK476" s="223">
        <f t="shared" ca="1" si="1094"/>
        <v>-3.3204228366569594E-5</v>
      </c>
      <c r="IL476" s="223">
        <f t="shared" ca="1" si="1095"/>
        <v>9.8323145880842413E-5</v>
      </c>
      <c r="IM476" s="223">
        <f t="shared" ca="1" si="1096"/>
        <v>-1.5351696727029102E-4</v>
      </c>
      <c r="IN476" s="223">
        <f t="shared" ca="1" si="1097"/>
        <v>1.9321422736378149E-4</v>
      </c>
      <c r="IO476" s="223">
        <f t="shared" ca="1" si="1098"/>
        <v>-2.1340774027656063E-4</v>
      </c>
      <c r="IP476" s="223">
        <f t="shared" ca="1" si="1099"/>
        <v>2.1205909933476287E-4</v>
      </c>
      <c r="IQ476" s="223">
        <f t="shared" ca="1" si="1100"/>
        <v>-1.8930444126250581E-4</v>
      </c>
      <c r="IR476" s="223">
        <f t="shared" ca="1" si="1101"/>
        <v>1.4744070404558511E-4</v>
      </c>
      <c r="IS476" s="223">
        <f t="shared" ca="1" si="1102"/>
        <v>-9.0693765652998678E-5</v>
      </c>
      <c r="IT476" s="223">
        <f t="shared" ca="1" si="1103"/>
        <v>2.4791868537682056E-5</v>
      </c>
      <c r="IU476" s="223">
        <f t="shared" ca="1" si="1104"/>
        <v>4.3612610000847809E-5</v>
      </c>
      <c r="IV476" s="223">
        <f t="shared" ca="1" si="1105"/>
        <v>-1.0761467298769667E-4</v>
      </c>
      <c r="IW476" s="223">
        <f t="shared" ca="1" si="1106"/>
        <v>1.6075371929341666E-4</v>
      </c>
      <c r="IX476" s="223">
        <f t="shared" ca="1" si="1107"/>
        <v>-1.9766570022077093E-4</v>
      </c>
      <c r="IY476" s="223">
        <f t="shared" ca="1" si="1108"/>
        <v>2.1462458609914693E-4</v>
      </c>
      <c r="IZ476" s="223">
        <f t="shared" ca="1" si="1109"/>
        <v>-2.0991848527773978E-4</v>
      </c>
      <c r="JA476" s="223">
        <f t="shared" ca="1" si="1110"/>
        <v>1.8402244869808438E-4</v>
      </c>
      <c r="JB476" s="223">
        <f t="shared" ca="1" si="1111"/>
        <v>-1.3955051652340714E-4</v>
      </c>
    </row>
    <row r="477" spans="2:262">
      <c r="B477" s="230">
        <v>116</v>
      </c>
      <c r="C477" s="229">
        <f t="shared" si="1112"/>
        <v>2.2656250000000016E-3</v>
      </c>
      <c r="D477" s="226">
        <f t="shared" ca="1" si="855"/>
        <v>49.887193219391833</v>
      </c>
      <c r="E477" s="225">
        <f ca="1">DR361</f>
        <v>-0.11280678060816542</v>
      </c>
      <c r="F477" s="224">
        <v>116</v>
      </c>
      <c r="G477" s="223">
        <f t="shared" ca="1" si="856"/>
        <v>6.6110263032796989E-5</v>
      </c>
      <c r="H477" s="223">
        <f t="shared" ca="1" si="857"/>
        <v>-8.4681715516326281E-6</v>
      </c>
      <c r="I477" s="223">
        <f t="shared" ca="1" si="858"/>
        <v>-4.9903193177482677E-5</v>
      </c>
      <c r="J477" s="223">
        <f t="shared" ca="1" si="859"/>
        <v>1.0397692841837137E-4</v>
      </c>
      <c r="K477" s="223">
        <f t="shared" ca="1" si="860"/>
        <v>-1.490962404006777E-4</v>
      </c>
      <c r="L477" s="223">
        <f t="shared" ca="1" si="861"/>
        <v>1.8137548427249825E-4</v>
      </c>
      <c r="M477" s="223">
        <f t="shared" ca="1" si="862"/>
        <v>-1.9803479322595485E-4</v>
      </c>
      <c r="N477" s="223">
        <f t="shared" ca="1" si="863"/>
        <v>1.9763947876010941E-4</v>
      </c>
      <c r="O477" s="223">
        <f t="shared" ca="1" si="864"/>
        <v>-1.8022358509132099E-4</v>
      </c>
      <c r="P477" s="223">
        <f t="shared" ca="1" si="865"/>
        <v>1.4728695728819272E-4</v>
      </c>
      <c r="Q477" s="223">
        <f t="shared" ca="1" si="866"/>
        <v>-1.0166607562135579E-4</v>
      </c>
      <c r="R477" s="223">
        <f t="shared" ca="1" si="867"/>
        <v>4.7289779787159785E-5</v>
      </c>
      <c r="S477" s="223">
        <f t="shared" ca="1" si="868"/>
        <v>1.115908012890135E-5</v>
      </c>
      <c r="T477" s="223">
        <f t="shared" ca="1" si="869"/>
        <v>-6.8646927557186691E-5</v>
      </c>
      <c r="U477" s="223">
        <f t="shared" ca="1" si="870"/>
        <v>1.2022294767821643E-4</v>
      </c>
      <c r="V477" s="223">
        <f t="shared" ca="1" si="871"/>
        <v>-1.6144544827062979E-4</v>
      </c>
      <c r="W477" s="223">
        <f t="shared" ca="1" si="872"/>
        <v>1.8876437526285051E-4</v>
      </c>
      <c r="X477" s="223">
        <f t="shared" ca="1" si="873"/>
        <v>-1.9982704100599596E-4</v>
      </c>
      <c r="Y477" s="223">
        <f t="shared" ca="1" si="874"/>
        <v>1.9368073615445288E-4</v>
      </c>
      <c r="Z477" s="223">
        <f t="shared" ca="1" si="875"/>
        <v>-1.7085477635501116E-4</v>
      </c>
      <c r="AA477" s="223">
        <f t="shared" ca="1" si="876"/>
        <v>1.3331491793877782E-4</v>
      </c>
      <c r="AB477" s="223">
        <f t="shared" ca="1" si="877"/>
        <v>-8.4294068305881462E-5</v>
      </c>
      <c r="AC477" s="223">
        <f t="shared" ca="1" si="878"/>
        <v>2.8013870110951583E-5</v>
      </c>
      <c r="AD477" s="223">
        <f t="shared" ca="1" si="879"/>
        <v>3.0678863767620587E-5</v>
      </c>
      <c r="AE477" s="223">
        <f t="shared" ca="1" si="880"/>
        <v>-8.6729554498287837E-5</v>
      </c>
      <c r="AF477" s="223">
        <f t="shared" ca="1" si="881"/>
        <v>1.3531115423137243E-4</v>
      </c>
      <c r="AG477" s="223">
        <f t="shared" ca="1" si="882"/>
        <v>-1.7223984821867667E-4</v>
      </c>
      <c r="AH477" s="223">
        <f t="shared" ca="1" si="883"/>
        <v>1.9433536213031794E-4</v>
      </c>
      <c r="AI477" s="223">
        <f t="shared" ca="1" si="884"/>
        <v>-1.9969484514457711E-4</v>
      </c>
      <c r="AJ477" s="223">
        <f t="shared" ca="1" si="885"/>
        <v>1.8785674218296835E-4</v>
      </c>
      <c r="AK477" s="223">
        <f t="shared" ca="1" si="886"/>
        <v>-1.5984054272368044E-4</v>
      </c>
      <c r="AL477" s="223">
        <f t="shared" ca="1" si="887"/>
        <v>1.180589830522662E-4</v>
      </c>
      <c r="AM477" s="223">
        <f t="shared" ca="1" si="888"/>
        <v>-6.6110263032797178E-5</v>
      </c>
      <c r="AN477" s="223">
        <f t="shared" ca="1" si="889"/>
        <v>8.4681715516329804E-6</v>
      </c>
      <c r="AO477" s="223">
        <f t="shared" ca="1" si="890"/>
        <v>4.9903193177481972E-5</v>
      </c>
      <c r="AP477" s="223">
        <f t="shared" ca="1" si="891"/>
        <v>-1.0397692841837076E-4</v>
      </c>
      <c r="AQ477" s="223">
        <f t="shared" ca="1" si="892"/>
        <v>1.4909624040067724E-4</v>
      </c>
      <c r="AR477" s="223">
        <f t="shared" ca="1" si="893"/>
        <v>-1.8137548427249768E-4</v>
      </c>
      <c r="AS477" s="223">
        <f t="shared" ca="1" si="894"/>
        <v>1.9803479322595463E-4</v>
      </c>
      <c r="AT477" s="223">
        <f t="shared" ca="1" si="895"/>
        <v>-1.9763947876010962E-4</v>
      </c>
      <c r="AU477" s="223">
        <f t="shared" ca="1" si="896"/>
        <v>1.8022358509132036E-4</v>
      </c>
      <c r="AV477" s="223">
        <f t="shared" ca="1" si="897"/>
        <v>-1.4728695728819178E-4</v>
      </c>
      <c r="AW477" s="223">
        <f t="shared" ca="1" si="898"/>
        <v>1.0166607562135516E-4</v>
      </c>
      <c r="AX477" s="223">
        <f t="shared" ca="1" si="899"/>
        <v>-4.7289779787159785E-5</v>
      </c>
      <c r="AY477" s="223">
        <f t="shared" ca="1" si="900"/>
        <v>-1.115908012890135E-5</v>
      </c>
      <c r="AZ477" s="223">
        <f t="shared" ca="1" si="901"/>
        <v>6.8646927557184021E-5</v>
      </c>
      <c r="BA477" s="223">
        <f t="shared" ca="1" si="902"/>
        <v>-1.2022294767821643E-4</v>
      </c>
      <c r="BB477" s="223">
        <f t="shared" ca="1" si="903"/>
        <v>1.6144544827063147E-4</v>
      </c>
      <c r="BC477" s="223">
        <f t="shared" ca="1" si="904"/>
        <v>-1.8876437526285051E-4</v>
      </c>
      <c r="BD477" s="223">
        <f t="shared" ca="1" si="905"/>
        <v>1.9982704100599609E-4</v>
      </c>
      <c r="BE477" s="223">
        <f t="shared" ca="1" si="906"/>
        <v>-1.9368073615445288E-4</v>
      </c>
      <c r="BF477" s="223">
        <f t="shared" ca="1" si="907"/>
        <v>1.7085477635500967E-4</v>
      </c>
      <c r="BG477" s="223">
        <f t="shared" ca="1" si="908"/>
        <v>-1.3331491793877888E-4</v>
      </c>
      <c r="BH477" s="223">
        <f t="shared" ca="1" si="909"/>
        <v>8.4294068305880188E-5</v>
      </c>
      <c r="BI477" s="223">
        <f t="shared" ca="1" si="910"/>
        <v>-2.8013870110951583E-5</v>
      </c>
      <c r="BJ477" s="223">
        <f t="shared" ca="1" si="911"/>
        <v>-3.0678863767620587E-5</v>
      </c>
      <c r="BK477" s="223">
        <f t="shared" ca="1" si="912"/>
        <v>8.6729554498285276E-5</v>
      </c>
      <c r="BL477" s="223">
        <f t="shared" ca="1" si="913"/>
        <v>-1.3531115423137243E-4</v>
      </c>
      <c r="BM477" s="223">
        <f t="shared" ca="1" si="914"/>
        <v>1.7223984821867518E-4</v>
      </c>
      <c r="BN477" s="223">
        <f t="shared" ca="1" si="915"/>
        <v>-1.9433536213031794E-4</v>
      </c>
      <c r="BO477" s="223">
        <f t="shared" ca="1" si="916"/>
        <v>1.9969484514457728E-4</v>
      </c>
      <c r="BP477" s="223">
        <f t="shared" ca="1" si="917"/>
        <v>-1.8785674218296835E-4</v>
      </c>
      <c r="BQ477" s="223">
        <f t="shared" ca="1" si="918"/>
        <v>1.5984054272368214E-4</v>
      </c>
      <c r="BR477" s="223">
        <f t="shared" ca="1" si="919"/>
        <v>-1.180589830522662E-4</v>
      </c>
      <c r="BS477" s="223">
        <f t="shared" ca="1" si="920"/>
        <v>6.6110263032794509E-5</v>
      </c>
      <c r="BT477" s="223">
        <f t="shared" ca="1" si="921"/>
        <v>-8.4681715516329804E-6</v>
      </c>
      <c r="BU477" s="223">
        <f t="shared" ca="1" si="922"/>
        <v>-4.9903193177484737E-5</v>
      </c>
      <c r="BV477" s="223">
        <f t="shared" ca="1" si="923"/>
        <v>1.0397692841837076E-4</v>
      </c>
      <c r="BW477" s="223">
        <f t="shared" ca="1" si="924"/>
        <v>-1.4909624040067911E-4</v>
      </c>
      <c r="BX477" s="223">
        <f t="shared" ca="1" si="925"/>
        <v>1.8137548427249768E-4</v>
      </c>
      <c r="BY477" s="223">
        <f t="shared" ca="1" si="926"/>
        <v>-1.9803479322595504E-4</v>
      </c>
      <c r="BZ477" s="223">
        <f t="shared" ca="1" si="927"/>
        <v>1.9763947876010962E-4</v>
      </c>
      <c r="CA477" s="223">
        <f t="shared" ca="1" si="928"/>
        <v>-1.8022358509132036E-4</v>
      </c>
      <c r="CB477" s="223">
        <f t="shared" ca="1" si="929"/>
        <v>1.472869572881937E-4</v>
      </c>
      <c r="CC477" s="223">
        <f t="shared" ca="1" si="930"/>
        <v>-1.0166607562135516E-4</v>
      </c>
      <c r="CD477" s="223">
        <f t="shared" ca="1" si="931"/>
        <v>4.7289779787162549E-5</v>
      </c>
      <c r="CE477" s="223">
        <f t="shared" ca="1" si="932"/>
        <v>1.115908012890135E-5</v>
      </c>
      <c r="CF477" s="223">
        <f t="shared" ca="1" si="933"/>
        <v>-6.8646927557184021E-5</v>
      </c>
      <c r="CG477" s="223">
        <f t="shared" ca="1" si="934"/>
        <v>1.2022294767821643E-4</v>
      </c>
      <c r="CH477" s="223">
        <f t="shared" ca="1" si="935"/>
        <v>-1.6144544827062811E-4</v>
      </c>
      <c r="CI477" s="223">
        <f t="shared" ca="1" si="936"/>
        <v>1.8876437526285051E-4</v>
      </c>
      <c r="CJ477" s="223">
        <f t="shared" ca="1" si="937"/>
        <v>-1.9982704100599609E-4</v>
      </c>
      <c r="CK477" s="223">
        <f t="shared" ca="1" si="938"/>
        <v>1.9368073615445288E-4</v>
      </c>
      <c r="CL477" s="223">
        <f t="shared" ca="1" si="939"/>
        <v>-1.7085477635500967E-4</v>
      </c>
      <c r="CM477" s="223">
        <f t="shared" ca="1" si="940"/>
        <v>1.3331491793877888E-4</v>
      </c>
      <c r="CN477" s="223">
        <f t="shared" ca="1" si="941"/>
        <v>-8.4294068305880188E-5</v>
      </c>
      <c r="CO477" s="223">
        <f t="shared" ca="1" si="942"/>
        <v>2.8013870110951583E-5</v>
      </c>
      <c r="CP477" s="223">
        <f t="shared" ca="1" si="943"/>
        <v>3.0678863767620587E-5</v>
      </c>
      <c r="CQ477" s="223">
        <f t="shared" ca="1" si="944"/>
        <v>-8.6729554498285276E-5</v>
      </c>
      <c r="CR477" s="223">
        <f t="shared" ca="1" si="945"/>
        <v>1.3531115423137243E-4</v>
      </c>
      <c r="CS477" s="223">
        <f t="shared" ca="1" si="946"/>
        <v>-1.7223984821867518E-4</v>
      </c>
      <c r="CT477" s="223">
        <f t="shared" ca="1" si="947"/>
        <v>1.9433536213031658E-4</v>
      </c>
      <c r="CU477" s="223">
        <f t="shared" ca="1" si="948"/>
        <v>-1.9969484514457698E-4</v>
      </c>
      <c r="CV477" s="223">
        <f t="shared" ca="1" si="949"/>
        <v>1.8785674218296835E-4</v>
      </c>
      <c r="CW477" s="223">
        <f t="shared" ca="1" si="950"/>
        <v>-1.5984054272368214E-4</v>
      </c>
      <c r="CX477" s="223">
        <f t="shared" ca="1" si="951"/>
        <v>1.1805898305226161E-4</v>
      </c>
      <c r="CY477" s="223">
        <f t="shared" ca="1" si="952"/>
        <v>-6.6110263032794509E-5</v>
      </c>
      <c r="CZ477" s="223">
        <f t="shared" ca="1" si="953"/>
        <v>8.4681715516329804E-6</v>
      </c>
      <c r="DA477" s="223">
        <f t="shared" ca="1" si="954"/>
        <v>4.9903193177479235E-5</v>
      </c>
      <c r="DB477" s="223">
        <f t="shared" ca="1" si="955"/>
        <v>-1.0397692841837563E-4</v>
      </c>
      <c r="DC477" s="223">
        <f t="shared" ca="1" si="956"/>
        <v>1.4909624040067911E-4</v>
      </c>
      <c r="DD477" s="223">
        <f t="shared" ca="1" si="957"/>
        <v>-1.8137548427249768E-4</v>
      </c>
      <c r="DE477" s="223">
        <f t="shared" ca="1" si="958"/>
        <v>1.9803479322595425E-4</v>
      </c>
      <c r="DF477" s="223">
        <f t="shared" ca="1" si="959"/>
        <v>-1.9763947876010876E-4</v>
      </c>
      <c r="DG477" s="223">
        <f t="shared" ca="1" si="960"/>
        <v>1.8022358509132036E-4</v>
      </c>
      <c r="DH477" s="223">
        <f t="shared" ca="1" si="961"/>
        <v>-1.472869572881937E-4</v>
      </c>
      <c r="DI477" s="223">
        <f t="shared" ca="1" si="962"/>
        <v>1.0166607562136007E-4</v>
      </c>
      <c r="DJ477" s="223">
        <f t="shared" ca="1" si="963"/>
        <v>-4.728977978715702E-5</v>
      </c>
      <c r="DK477" s="223">
        <f t="shared" ca="1" si="964"/>
        <v>-1.115908012890135E-5</v>
      </c>
      <c r="DL477" s="223">
        <f t="shared" ca="1" si="965"/>
        <v>6.8646927557184021E-5</v>
      </c>
      <c r="DM477" s="223">
        <f t="shared" ca="1" si="966"/>
        <v>-1.2022294767821189E-4</v>
      </c>
      <c r="DN477" s="223">
        <f t="shared" ca="1" si="967"/>
        <v>1.6144544827063147E-4</v>
      </c>
      <c r="DO477" s="223">
        <f t="shared" ca="1" si="968"/>
        <v>-1.8876437526285051E-4</v>
      </c>
      <c r="DP477" s="223">
        <f t="shared" ca="1" si="969"/>
        <v>1.9982704100599582E-4</v>
      </c>
      <c r="DQ477" s="223">
        <f t="shared" ca="1" si="970"/>
        <v>-1.9368073615445147E-4</v>
      </c>
      <c r="DR477" s="223">
        <f t="shared" ca="1" si="971"/>
        <v>1.7085477635500967E-4</v>
      </c>
      <c r="DS477" s="223">
        <f t="shared" ca="1" si="972"/>
        <v>-1.3331491793877888E-4</v>
      </c>
      <c r="DT477" s="223">
        <f t="shared" ca="1" si="973"/>
        <v>8.4294068305885338E-5</v>
      </c>
      <c r="DU477" s="223">
        <f t="shared" ca="1" si="974"/>
        <v>-2.8013870110945945E-5</v>
      </c>
      <c r="DV477" s="223">
        <f t="shared" ca="1" si="975"/>
        <v>-3.0678863767620587E-5</v>
      </c>
      <c r="DW477" s="223">
        <f t="shared" ca="1" si="976"/>
        <v>8.6729554498285276E-5</v>
      </c>
      <c r="DX477" s="223">
        <f t="shared" ca="1" si="977"/>
        <v>-1.3531115423136823E-4</v>
      </c>
      <c r="DY477" s="223">
        <f t="shared" ca="1" si="978"/>
        <v>1.722398482186781E-4</v>
      </c>
      <c r="DZ477" s="223">
        <f t="shared" ca="1" si="979"/>
        <v>-1.9433536213031794E-4</v>
      </c>
      <c r="EA477" s="223">
        <f t="shared" ca="1" si="980"/>
        <v>1.9969484514457728E-4</v>
      </c>
      <c r="EB477" s="223">
        <f t="shared" ca="1" si="981"/>
        <v>-1.878567421829703E-4</v>
      </c>
      <c r="EC477" s="223">
        <f t="shared" ca="1" si="982"/>
        <v>1.5984054272367873E-4</v>
      </c>
      <c r="ED477" s="223">
        <f t="shared" ca="1" si="983"/>
        <v>-1.180589830522662E-4</v>
      </c>
      <c r="EE477" s="223">
        <f t="shared" ca="1" si="984"/>
        <v>6.6110263032799862E-5</v>
      </c>
      <c r="EF477" s="223">
        <f t="shared" ca="1" si="985"/>
        <v>-8.4681715516272884E-6</v>
      </c>
      <c r="EG477" s="223">
        <f t="shared" ca="1" si="986"/>
        <v>-4.9903193177484737E-5</v>
      </c>
      <c r="EH477" s="223">
        <f t="shared" ca="1" si="987"/>
        <v>1.0397692841837076E-4</v>
      </c>
      <c r="EI477" s="223">
        <f t="shared" ca="1" si="988"/>
        <v>-1.4909624040067532E-4</v>
      </c>
      <c r="EJ477" s="223">
        <f t="shared" ca="1" si="989"/>
        <v>1.8137548427250009E-4</v>
      </c>
      <c r="EK477" s="223">
        <f t="shared" ca="1" si="990"/>
        <v>-1.9803479322595504E-4</v>
      </c>
      <c r="EL477" s="223">
        <f t="shared" ca="1" si="991"/>
        <v>1.9763947876010962E-4</v>
      </c>
      <c r="EM477" s="223">
        <f t="shared" ca="1" si="992"/>
        <v>-1.8022358509132286E-4</v>
      </c>
      <c r="EN477" s="223">
        <f t="shared" ca="1" si="993"/>
        <v>1.4728695728818985E-4</v>
      </c>
      <c r="EO477" s="223">
        <f t="shared" ca="1" si="994"/>
        <v>-1.0166607562135516E-4</v>
      </c>
      <c r="EP477" s="223">
        <f t="shared" ca="1" si="995"/>
        <v>4.7289779787162549E-5</v>
      </c>
      <c r="EQ477" s="223">
        <f t="shared" ca="1" si="996"/>
        <v>1.1159080128895658E-5</v>
      </c>
      <c r="ER477" s="223">
        <f t="shared" ca="1" si="997"/>
        <v>-6.8646927557189361E-5</v>
      </c>
      <c r="ES477" s="223">
        <f t="shared" ca="1" si="998"/>
        <v>1.2022294767821643E-4</v>
      </c>
      <c r="ET477" s="223">
        <f t="shared" ca="1" si="999"/>
        <v>-1.6144544827062811E-4</v>
      </c>
      <c r="EU477" s="223">
        <f t="shared" ca="1" si="1000"/>
        <v>1.8876437526285238E-4</v>
      </c>
      <c r="EV477" s="223">
        <f t="shared" ca="1" si="1001"/>
        <v>-1.9982704100599609E-4</v>
      </c>
      <c r="EW477" s="223">
        <f t="shared" ca="1" si="1002"/>
        <v>1.9368073615445288E-4</v>
      </c>
      <c r="EX477" s="223">
        <f t="shared" ca="1" si="1003"/>
        <v>-1.7085477635501263E-4</v>
      </c>
      <c r="EY477" s="223">
        <f t="shared" ca="1" si="1004"/>
        <v>1.3331491793877462E-4</v>
      </c>
      <c r="EZ477" s="223">
        <f t="shared" ca="1" si="1005"/>
        <v>-8.4294068305880188E-5</v>
      </c>
      <c r="FA477" s="223">
        <f t="shared" ca="1" si="1006"/>
        <v>2.8013870110951583E-5</v>
      </c>
      <c r="FB477" s="223">
        <f t="shared" ca="1" si="1007"/>
        <v>3.0678863767614963E-5</v>
      </c>
      <c r="FC477" s="223">
        <f t="shared" ca="1" si="1008"/>
        <v>-8.6729554498290399E-5</v>
      </c>
      <c r="FD477" s="223">
        <f t="shared" ca="1" si="1009"/>
        <v>1.3531115423137243E-4</v>
      </c>
      <c r="FE477" s="223">
        <f t="shared" ca="1" si="1010"/>
        <v>-1.7223984821867518E-4</v>
      </c>
      <c r="FF477" s="223">
        <f t="shared" ca="1" si="1011"/>
        <v>1.9433536213031658E-4</v>
      </c>
      <c r="FG477" s="223">
        <f t="shared" ca="1" si="1012"/>
        <v>-1.9969484514457698E-4</v>
      </c>
      <c r="FH477" s="223">
        <f t="shared" ca="1" si="1013"/>
        <v>1.8785674218296835E-4</v>
      </c>
      <c r="FI477" s="223">
        <f t="shared" ca="1" si="1014"/>
        <v>-1.5984054272368214E-4</v>
      </c>
      <c r="FJ477" s="223">
        <f t="shared" ca="1" si="1015"/>
        <v>1.180589830522708E-4</v>
      </c>
      <c r="FK477" s="223">
        <f t="shared" ca="1" si="1016"/>
        <v>-6.6110263032794509E-5</v>
      </c>
      <c r="FL477" s="223">
        <f t="shared" ca="1" si="1017"/>
        <v>8.4681715516329804E-6</v>
      </c>
      <c r="FM477" s="223">
        <f t="shared" ca="1" si="1018"/>
        <v>4.9903193177479235E-5</v>
      </c>
      <c r="FN477" s="223">
        <f t="shared" ca="1" si="1019"/>
        <v>-1.0397692841837563E-4</v>
      </c>
      <c r="FO477" s="223">
        <f t="shared" ca="1" si="1020"/>
        <v>1.4909624040067911E-4</v>
      </c>
      <c r="FP477" s="223">
        <f t="shared" ca="1" si="1021"/>
        <v>-1.8137548427249768E-4</v>
      </c>
      <c r="FQ477" s="223">
        <f t="shared" ca="1" si="1022"/>
        <v>1.9803479322595425E-4</v>
      </c>
      <c r="FR477" s="223">
        <f t="shared" ca="1" si="1023"/>
        <v>-1.9763947876010876E-4</v>
      </c>
      <c r="FS477" s="223">
        <f t="shared" ca="1" si="1024"/>
        <v>1.8022358509132036E-4</v>
      </c>
      <c r="FT477" s="223">
        <f t="shared" ca="1" si="1025"/>
        <v>-1.472869572881937E-4</v>
      </c>
      <c r="FU477" s="223">
        <f t="shared" ca="1" si="1026"/>
        <v>1.0166607562136007E-4</v>
      </c>
      <c r="FV477" s="223">
        <f t="shared" ca="1" si="1027"/>
        <v>-4.728977978715702E-5</v>
      </c>
      <c r="FW477" s="223">
        <f t="shared" ca="1" si="1028"/>
        <v>-1.115908012890135E-5</v>
      </c>
      <c r="FX477" s="223">
        <f t="shared" ca="1" si="1029"/>
        <v>6.8646927557184021E-5</v>
      </c>
      <c r="FY477" s="223">
        <f t="shared" ca="1" si="1030"/>
        <v>-1.2022294767821189E-4</v>
      </c>
      <c r="FZ477" s="223">
        <f t="shared" ca="1" si="1031"/>
        <v>1.6144544827063147E-4</v>
      </c>
      <c r="GA477" s="223">
        <f t="shared" ca="1" si="1032"/>
        <v>-1.8876437526285051E-4</v>
      </c>
      <c r="GB477" s="223">
        <f t="shared" ca="1" si="1033"/>
        <v>1.9982704100599582E-4</v>
      </c>
      <c r="GC477" s="223">
        <f t="shared" ca="1" si="1034"/>
        <v>-1.9368073615445147E-4</v>
      </c>
      <c r="GD477" s="223">
        <f t="shared" ca="1" si="1035"/>
        <v>1.7085477635500967E-4</v>
      </c>
      <c r="GE477" s="223">
        <f t="shared" ca="1" si="1036"/>
        <v>-1.3331491793877888E-4</v>
      </c>
      <c r="GF477" s="223">
        <f t="shared" ca="1" si="1037"/>
        <v>8.4294068305885338E-5</v>
      </c>
      <c r="GG477" s="223">
        <f t="shared" ca="1" si="1038"/>
        <v>-2.8013870110957207E-5</v>
      </c>
      <c r="GH477" s="223">
        <f t="shared" ca="1" si="1039"/>
        <v>-3.0678863767609352E-5</v>
      </c>
      <c r="GI477" s="223">
        <f t="shared" ca="1" si="1040"/>
        <v>8.6729554498295522E-5</v>
      </c>
      <c r="GJ477" s="223">
        <f t="shared" ca="1" si="1041"/>
        <v>-1.3531115423137658E-4</v>
      </c>
      <c r="GK477" s="223">
        <f t="shared" ca="1" si="1042"/>
        <v>1.722398482186781E-4</v>
      </c>
      <c r="GL477" s="223">
        <f t="shared" ca="1" si="1043"/>
        <v>-1.9433536213031794E-4</v>
      </c>
      <c r="GM477" s="223">
        <f t="shared" ca="1" si="1044"/>
        <v>1.9969484514457728E-4</v>
      </c>
      <c r="GN477" s="223">
        <f t="shared" ca="1" si="1045"/>
        <v>-1.878567421829703E-4</v>
      </c>
      <c r="GO477" s="223">
        <f t="shared" ca="1" si="1046"/>
        <v>1.5984054272368556E-4</v>
      </c>
      <c r="GP477" s="223">
        <f t="shared" ca="1" si="1047"/>
        <v>-1.1805898305225703E-4</v>
      </c>
      <c r="GQ477" s="223">
        <f t="shared" ca="1" si="1048"/>
        <v>6.6110263032789128E-5</v>
      </c>
      <c r="GR477" s="223">
        <f t="shared" ca="1" si="1049"/>
        <v>-8.4681715516272884E-6</v>
      </c>
      <c r="GS477" s="223">
        <f t="shared" ca="1" si="1050"/>
        <v>-4.9903193177484737E-5</v>
      </c>
      <c r="GT477" s="223">
        <f t="shared" ca="1" si="1051"/>
        <v>1.0397692841837076E-4</v>
      </c>
      <c r="GU477" s="223">
        <f t="shared" ca="1" si="1052"/>
        <v>-1.4909624040067532E-4</v>
      </c>
      <c r="GV477" s="223">
        <f t="shared" ca="1" si="1053"/>
        <v>1.8137548427249526E-4</v>
      </c>
      <c r="GW477" s="223">
        <f t="shared" ca="1" si="1054"/>
        <v>-1.9803479322595346E-4</v>
      </c>
      <c r="GX477" s="223">
        <f t="shared" ca="1" si="1055"/>
        <v>1.9763947876010789E-4</v>
      </c>
      <c r="GY477" s="223">
        <f t="shared" ca="1" si="1056"/>
        <v>-1.8022358509131792E-4</v>
      </c>
      <c r="GZ477" s="223">
        <f t="shared" ca="1" si="1057"/>
        <v>1.4728695728818985E-4</v>
      </c>
      <c r="HA477" s="223">
        <f t="shared" ca="1" si="1058"/>
        <v>-1.0166607562135516E-4</v>
      </c>
      <c r="HB477" s="223">
        <f t="shared" ca="1" si="1059"/>
        <v>4.7289779787162549E-5</v>
      </c>
      <c r="HC477" s="223">
        <f t="shared" ca="1" si="1060"/>
        <v>1.1159080128895658E-5</v>
      </c>
      <c r="HD477" s="223">
        <f t="shared" ca="1" si="1061"/>
        <v>-6.8646927557178695E-5</v>
      </c>
      <c r="HE477" s="223">
        <f t="shared" ca="1" si="1062"/>
        <v>1.2022294767820735E-4</v>
      </c>
      <c r="HF477" s="223">
        <f t="shared" ca="1" si="1063"/>
        <v>-1.6144544827063483E-4</v>
      </c>
      <c r="HG477" s="223">
        <f t="shared" ca="1" si="1064"/>
        <v>1.8876437526285238E-4</v>
      </c>
      <c r="HH477" s="223">
        <f t="shared" ca="1" si="1065"/>
        <v>-1.9982704100599609E-4</v>
      </c>
      <c r="HI477" s="223">
        <f t="shared" ca="1" si="1066"/>
        <v>1.9368073615445288E-4</v>
      </c>
      <c r="HJ477" s="223">
        <f t="shared" ca="1" si="1067"/>
        <v>-1.7085477635501263E-4</v>
      </c>
      <c r="HK477" s="223">
        <f t="shared" ca="1" si="1068"/>
        <v>1.3331491793878311E-4</v>
      </c>
      <c r="HL477" s="223">
        <f t="shared" ca="1" si="1069"/>
        <v>-8.4294068305890488E-5</v>
      </c>
      <c r="HM477" s="223">
        <f t="shared" ca="1" si="1070"/>
        <v>2.8013870110940321E-5</v>
      </c>
      <c r="HN477" s="223">
        <f t="shared" ca="1" si="1071"/>
        <v>3.0678863767626198E-5</v>
      </c>
      <c r="HO477" s="223">
        <f t="shared" ca="1" si="1072"/>
        <v>-8.6729554498290399E-5</v>
      </c>
      <c r="HP477" s="223">
        <f t="shared" ca="1" si="1073"/>
        <v>1.3531115423137243E-4</v>
      </c>
      <c r="HQ477" s="223">
        <f t="shared" ca="1" si="1074"/>
        <v>-1.7223984821867518E-4</v>
      </c>
      <c r="HR477" s="223">
        <f t="shared" ca="1" si="1075"/>
        <v>1.9433536213031658E-4</v>
      </c>
      <c r="HS477" s="223">
        <f t="shared" ca="1" si="1076"/>
        <v>-1.9969484514457763E-4</v>
      </c>
      <c r="HT477" s="223">
        <f t="shared" ca="1" si="1077"/>
        <v>1.8785674218297225E-4</v>
      </c>
      <c r="HU477" s="223">
        <f t="shared" ca="1" si="1078"/>
        <v>-1.5984054272367531E-4</v>
      </c>
      <c r="HV477" s="223">
        <f t="shared" ca="1" si="1079"/>
        <v>1.1805898305226161E-4</v>
      </c>
      <c r="HW477" s="223">
        <f t="shared" ca="1" si="1080"/>
        <v>-6.6110263032794509E-5</v>
      </c>
      <c r="HX477" s="223">
        <f t="shared" ca="1" si="1081"/>
        <v>8.4681715516329804E-6</v>
      </c>
      <c r="HY477" s="223">
        <f t="shared" ca="1" si="1082"/>
        <v>4.9903193177479235E-5</v>
      </c>
      <c r="HZ477" s="223">
        <f t="shared" ca="1" si="1083"/>
        <v>-1.0397692841836593E-4</v>
      </c>
      <c r="IA477" s="223">
        <f t="shared" ca="1" si="1084"/>
        <v>1.4909624040067152E-4</v>
      </c>
      <c r="IB477" s="223">
        <f t="shared" ca="1" si="1085"/>
        <v>-1.8137548427250247E-4</v>
      </c>
      <c r="IC477" s="223">
        <f t="shared" ca="1" si="1086"/>
        <v>1.9803479322595582E-4</v>
      </c>
      <c r="ID477" s="223">
        <f t="shared" ca="1" si="1087"/>
        <v>-1.9763947876010876E-4</v>
      </c>
      <c r="IE477" s="223">
        <f t="shared" ca="1" si="1088"/>
        <v>5.7253587755700937E-5</v>
      </c>
      <c r="IF477" s="223">
        <f t="shared" ca="1" si="1089"/>
        <v>-1.472869572881937E-4</v>
      </c>
      <c r="IG477" s="223">
        <f t="shared" ca="1" si="1090"/>
        <v>1.0166607562136007E-4</v>
      </c>
      <c r="IH477" s="223">
        <f t="shared" ca="1" si="1091"/>
        <v>-4.7289779787168079E-5</v>
      </c>
      <c r="II477" s="223">
        <f t="shared" ca="1" si="1092"/>
        <v>-1.115908012888998E-5</v>
      </c>
      <c r="IJ477" s="223">
        <f t="shared" ca="1" si="1093"/>
        <v>6.8646927557194701E-5</v>
      </c>
      <c r="IK477" s="223">
        <f t="shared" ca="1" si="1094"/>
        <v>-1.2022294767822097E-4</v>
      </c>
      <c r="IL477" s="223">
        <f t="shared" ca="1" si="1095"/>
        <v>1.6144544827063147E-4</v>
      </c>
      <c r="IM477" s="223">
        <f t="shared" ca="1" si="1096"/>
        <v>-1.8876437526285051E-4</v>
      </c>
      <c r="IN477" s="223">
        <f t="shared" ca="1" si="1097"/>
        <v>1.9982704100599582E-4</v>
      </c>
      <c r="IO477" s="223">
        <f t="shared" ca="1" si="1098"/>
        <v>-1.9368073615445429E-4</v>
      </c>
      <c r="IP477" s="223">
        <f t="shared" ca="1" si="1099"/>
        <v>1.7085477635501555E-4</v>
      </c>
      <c r="IQ477" s="223">
        <f t="shared" ca="1" si="1100"/>
        <v>-1.333149179387704E-4</v>
      </c>
      <c r="IR477" s="223">
        <f t="shared" ca="1" si="1101"/>
        <v>8.4294068305875038E-5</v>
      </c>
      <c r="IS477" s="223">
        <f t="shared" ca="1" si="1102"/>
        <v>-2.8013870110945945E-5</v>
      </c>
      <c r="IT477" s="223">
        <f t="shared" ca="1" si="1103"/>
        <v>-3.0678863767620587E-5</v>
      </c>
      <c r="IU477" s="223">
        <f t="shared" ca="1" si="1104"/>
        <v>8.6729554498285276E-5</v>
      </c>
      <c r="IV477" s="223">
        <f t="shared" ca="1" si="1105"/>
        <v>-1.3531115423136823E-4</v>
      </c>
      <c r="IW477" s="223">
        <f t="shared" ca="1" si="1106"/>
        <v>1.722398482186723E-4</v>
      </c>
      <c r="IX477" s="223">
        <f t="shared" ca="1" si="1107"/>
        <v>-1.9433536213031525E-4</v>
      </c>
      <c r="IY477" s="223">
        <f t="shared" ca="1" si="1108"/>
        <v>1.9969484514457663E-4</v>
      </c>
      <c r="IZ477" s="223">
        <f t="shared" ca="1" si="1109"/>
        <v>-1.878567421829664E-4</v>
      </c>
      <c r="JA477" s="223">
        <f t="shared" ca="1" si="1110"/>
        <v>1.5984054272367873E-4</v>
      </c>
      <c r="JB477" s="223">
        <f t="shared" ca="1" si="1111"/>
        <v>-1.180589830522662E-4</v>
      </c>
    </row>
    <row r="478" spans="2:262">
      <c r="B478" s="230">
        <v>117</v>
      </c>
      <c r="C478" s="229">
        <f t="shared" si="1112"/>
        <v>2.2851562500000016E-3</v>
      </c>
      <c r="D478" s="226">
        <f t="shared" ca="1" si="855"/>
        <v>49.889394304013067</v>
      </c>
      <c r="E478" s="225">
        <f ca="1">DS361</f>
        <v>-0.1106056959869306</v>
      </c>
      <c r="F478" s="224">
        <v>117</v>
      </c>
      <c r="G478" s="223">
        <f t="shared" ca="1" si="856"/>
        <v>3.1788114786128154E-5</v>
      </c>
      <c r="H478" s="223">
        <f t="shared" ca="1" si="857"/>
        <v>3.3352072233912999E-6</v>
      </c>
      <c r="I478" s="223">
        <f t="shared" ca="1" si="858"/>
        <v>-3.8216900578873378E-5</v>
      </c>
      <c r="J478" s="223">
        <f t="shared" ca="1" si="859"/>
        <v>7.0329860950212785E-5</v>
      </c>
      <c r="K478" s="223">
        <f t="shared" ca="1" si="860"/>
        <v>-9.7347572810199462E-5</v>
      </c>
      <c r="L478" s="223">
        <f t="shared" ca="1" si="861"/>
        <v>1.1731266052528554E-4</v>
      </c>
      <c r="M478" s="223">
        <f t="shared" ca="1" si="862"/>
        <v>-1.2877869604791193E-4</v>
      </c>
      <c r="N478" s="223">
        <f t="shared" ca="1" si="863"/>
        <v>1.3091498954536108E-4</v>
      </c>
      <c r="O478" s="223">
        <f t="shared" ca="1" si="864"/>
        <v>-1.2356677110744659E-4</v>
      </c>
      <c r="P478" s="223">
        <f t="shared" ca="1" si="865"/>
        <v>1.0726640349659987E-4</v>
      </c>
      <c r="Q478" s="223">
        <f t="shared" ca="1" si="866"/>
        <v>-8.3194813600511917E-5</v>
      </c>
      <c r="R478" s="223">
        <f t="shared" ca="1" si="867"/>
        <v>5.309593679637278E-5</v>
      </c>
      <c r="S478" s="223">
        <f t="shared" ca="1" si="868"/>
        <v>-1.9150372550151506E-5</v>
      </c>
      <c r="T478" s="223">
        <f t="shared" ca="1" si="869"/>
        <v>-1.6182595366569659E-5</v>
      </c>
      <c r="U478" s="223">
        <f t="shared" ca="1" si="870"/>
        <v>5.0343168743655512E-5</v>
      </c>
      <c r="V478" s="223">
        <f t="shared" ca="1" si="871"/>
        <v>-8.0856486856302045E-5</v>
      </c>
      <c r="W478" s="223">
        <f t="shared" ca="1" si="872"/>
        <v>1.0551192484915959E-4</v>
      </c>
      <c r="X478" s="223">
        <f t="shared" ca="1" si="873"/>
        <v>-1.2252324879495277E-4</v>
      </c>
      <c r="Y478" s="223">
        <f t="shared" ca="1" si="874"/>
        <v>1.3065802453499106E-4</v>
      </c>
      <c r="Z478" s="223">
        <f t="shared" ca="1" si="875"/>
        <v>-1.2932690490692264E-4</v>
      </c>
      <c r="AA478" s="223">
        <f t="shared" ca="1" si="876"/>
        <v>1.1862632669039889E-4</v>
      </c>
      <c r="AB478" s="223">
        <f t="shared" ca="1" si="877"/>
        <v>-9.9331523967951439E-5</v>
      </c>
      <c r="AC478" s="223">
        <f t="shared" ca="1" si="878"/>
        <v>7.2840364068196259E-5</v>
      </c>
      <c r="AD478" s="223">
        <f t="shared" ca="1" si="879"/>
        <v>-4.1072075057556744E-5</v>
      </c>
      <c r="AE478" s="223">
        <f t="shared" ca="1" si="880"/>
        <v>6.3282017578579158E-6</v>
      </c>
      <c r="AF478" s="223">
        <f t="shared" ca="1" si="881"/>
        <v>2.8874136270060559E-5</v>
      </c>
      <c r="AG478" s="223">
        <f t="shared" ca="1" si="882"/>
        <v>-6.1984604673060383E-5</v>
      </c>
      <c r="AH478" s="223">
        <f t="shared" ca="1" si="883"/>
        <v>9.0604420593313258E-5</v>
      </c>
      <c r="AI478" s="223">
        <f t="shared" ca="1" si="884"/>
        <v>-1.1266013937313736E-4</v>
      </c>
      <c r="AJ478" s="223">
        <f t="shared" ca="1" si="885"/>
        <v>1.2655387120070398E-4</v>
      </c>
      <c r="AK478" s="223">
        <f t="shared" ca="1" si="886"/>
        <v>-1.3127904482085649E-4</v>
      </c>
      <c r="AL478" s="223">
        <f t="shared" ca="1" si="887"/>
        <v>1.2649333147695286E-4</v>
      </c>
      <c r="AM478" s="223">
        <f t="shared" ca="1" si="888"/>
        <v>-1.1254344589957595E-4</v>
      </c>
      <c r="AN478" s="223">
        <f t="shared" ca="1" si="889"/>
        <v>9.0440027563357814E-5</v>
      </c>
      <c r="AO478" s="223">
        <f t="shared" ca="1" si="890"/>
        <v>-6.1784422011310842E-5</v>
      </c>
      <c r="AP478" s="223">
        <f t="shared" ca="1" si="891"/>
        <v>2.8652666783656334E-5</v>
      </c>
      <c r="AQ478" s="223">
        <f t="shared" ca="1" si="892"/>
        <v>6.5549130767108166E-6</v>
      </c>
      <c r="AR478" s="223">
        <f t="shared" ca="1" si="893"/>
        <v>-4.1287603457064991E-5</v>
      </c>
      <c r="AS478" s="223">
        <f t="shared" ca="1" si="894"/>
        <v>7.3029094975232006E-5</v>
      </c>
      <c r="AT478" s="223">
        <f t="shared" ca="1" si="895"/>
        <v>-9.9479784230596384E-5</v>
      </c>
      <c r="AU478" s="223">
        <f t="shared" ca="1" si="896"/>
        <v>1.1872337516865502E-4</v>
      </c>
      <c r="AV478" s="223">
        <f t="shared" ca="1" si="897"/>
        <v>-1.2936571064540856E-4</v>
      </c>
      <c r="AW478" s="223">
        <f t="shared" ca="1" si="898"/>
        <v>1.3063577614067125E-4</v>
      </c>
      <c r="AX478" s="223">
        <f t="shared" ca="1" si="899"/>
        <v>-1.2244155811657123E-4</v>
      </c>
      <c r="AY478" s="223">
        <f t="shared" ca="1" si="900"/>
        <v>1.0537671020223332E-4</v>
      </c>
      <c r="AZ478" s="223">
        <f t="shared" ca="1" si="901"/>
        <v>-8.0677544253778872E-5</v>
      </c>
      <c r="BA478" s="223">
        <f t="shared" ca="1" si="902"/>
        <v>5.0133462195655822E-5</v>
      </c>
      <c r="BB478" s="223">
        <f t="shared" ca="1" si="903"/>
        <v>-1.5957317665488393E-5</v>
      </c>
      <c r="BC478" s="223">
        <f t="shared" ca="1" si="904"/>
        <v>-1.9374900515070838E-5</v>
      </c>
      <c r="BD478" s="223">
        <f t="shared" ca="1" si="905"/>
        <v>5.3303448452674465E-5</v>
      </c>
      <c r="BE478" s="223">
        <f t="shared" ca="1" si="906"/>
        <v>-8.3370275171026491E-5</v>
      </c>
      <c r="BF478" s="223">
        <f t="shared" ca="1" si="907"/>
        <v>1.0739710316455601E-4</v>
      </c>
      <c r="BG478" s="223">
        <f t="shared" ca="1" si="908"/>
        <v>-1.2364323996050052E-4</v>
      </c>
      <c r="BH478" s="223">
        <f t="shared" ca="1" si="909"/>
        <v>1.3093168757810747E-4</v>
      </c>
      <c r="BI478" s="223">
        <f t="shared" ca="1" si="910"/>
        <v>-1.287344135234719E-4</v>
      </c>
      <c r="BJ478" s="223">
        <f t="shared" ca="1" si="911"/>
        <v>1.1721060561816279E-4</v>
      </c>
      <c r="BK478" s="223">
        <f t="shared" ca="1" si="912"/>
        <v>-9.7195139180875965E-5</v>
      </c>
      <c r="BL478" s="223">
        <f t="shared" ca="1" si="913"/>
        <v>7.0138092090207067E-5</v>
      </c>
      <c r="BM478" s="223">
        <f t="shared" ca="1" si="914"/>
        <v>-3.7999689733320236E-5</v>
      </c>
      <c r="BN478" s="223">
        <f t="shared" ca="1" si="915"/>
        <v>3.1082908550427666E-6</v>
      </c>
      <c r="BO478" s="223">
        <f t="shared" ca="1" si="916"/>
        <v>3.2008297070074563E-5</v>
      </c>
      <c r="BP478" s="223">
        <f t="shared" ca="1" si="917"/>
        <v>-6.480595210105914E-5</v>
      </c>
      <c r="BQ478" s="223">
        <f t="shared" ca="1" si="918"/>
        <v>9.2908554042098548E-5</v>
      </c>
      <c r="BR478" s="223">
        <f t="shared" ca="1" si="919"/>
        <v>-1.1428012928581455E-4</v>
      </c>
      <c r="BS478" s="223">
        <f t="shared" ca="1" si="920"/>
        <v>1.2737235276125483E-4</v>
      </c>
      <c r="BT478" s="223">
        <f t="shared" ca="1" si="921"/>
        <v>-1.3123672078488787E-4</v>
      </c>
      <c r="BU478" s="223">
        <f t="shared" ca="1" si="922"/>
        <v>1.2559326813065317E-4</v>
      </c>
      <c r="BV478" s="223">
        <f t="shared" ca="1" si="923"/>
        <v>-1.1085085091381777E-4</v>
      </c>
      <c r="BW478" s="223">
        <f t="shared" ca="1" si="924"/>
        <v>8.8077525836936538E-5</v>
      </c>
      <c r="BX478" s="223">
        <f t="shared" ca="1" si="925"/>
        <v>-5.8923171758422194E-5</v>
      </c>
      <c r="BY478" s="223">
        <f t="shared" ca="1" si="926"/>
        <v>2.5499959486105796E-5</v>
      </c>
      <c r="BZ478" s="223">
        <f t="shared" ca="1" si="927"/>
        <v>9.7706704954978374E-6</v>
      </c>
      <c r="CA478" s="223">
        <f t="shared" ca="1" si="928"/>
        <v>-4.4333436226774799E-5</v>
      </c>
      <c r="CB478" s="223">
        <f t="shared" ca="1" si="929"/>
        <v>7.5684339004170333E-5</v>
      </c>
      <c r="CC478" s="223">
        <f t="shared" ca="1" si="930"/>
        <v>-1.0155207274876064E-4</v>
      </c>
      <c r="CD478" s="223">
        <f t="shared" ca="1" si="931"/>
        <v>1.2006257529017699E-4</v>
      </c>
      <c r="CE478" s="223">
        <f t="shared" ca="1" si="932"/>
        <v>-1.2987480017610838E-4</v>
      </c>
      <c r="CF478" s="223">
        <f t="shared" ca="1" si="933"/>
        <v>1.3027787262922052E-4</v>
      </c>
      <c r="CG478" s="223">
        <f t="shared" ca="1" si="934"/>
        <v>-1.2124259090947101E-4</v>
      </c>
      <c r="CH478" s="223">
        <f t="shared" ca="1" si="935"/>
        <v>1.0342354191793157E-4</v>
      </c>
      <c r="CI478" s="223">
        <f t="shared" ca="1" si="936"/>
        <v>-7.8111677771116857E-5</v>
      </c>
      <c r="CJ478" s="223">
        <f t="shared" ca="1" si="937"/>
        <v>4.7140789071924838E-5</v>
      </c>
      <c r="CK478" s="223">
        <f t="shared" ca="1" si="938"/>
        <v>-1.2754650689347977E-5</v>
      </c>
      <c r="CL478" s="223">
        <f t="shared" ca="1" si="939"/>
        <v>-2.2555534947975013E-5</v>
      </c>
      <c r="CM478" s="223">
        <f t="shared" ca="1" si="940"/>
        <v>5.6231620157493241E-5</v>
      </c>
      <c r="CN478" s="223">
        <f t="shared" ca="1" si="941"/>
        <v>-8.5833844349406151E-5</v>
      </c>
      <c r="CO478" s="223">
        <f t="shared" ca="1" si="942"/>
        <v>1.0921758948084457E-4</v>
      </c>
      <c r="CP478" s="223">
        <f t="shared" ca="1" si="943"/>
        <v>-1.2468875306161363E-4</v>
      </c>
      <c r="CQ478" s="223">
        <f t="shared" ca="1" si="944"/>
        <v>1.3112648226847786E-4</v>
      </c>
      <c r="CR478" s="223">
        <f t="shared" ca="1" si="945"/>
        <v>-1.2806437734300396E-4</v>
      </c>
      <c r="CS478" s="223">
        <f t="shared" ca="1" si="946"/>
        <v>1.1572428125989E-4</v>
      </c>
      <c r="CT478" s="223">
        <f t="shared" ca="1" si="947"/>
        <v>-9.5000207676316362E-5</v>
      </c>
      <c r="CU478" s="223">
        <f t="shared" ca="1" si="948"/>
        <v>6.7393571548174982E-5</v>
      </c>
      <c r="CV478" s="223">
        <f t="shared" ca="1" si="949"/>
        <v>-3.490441481688473E-5</v>
      </c>
      <c r="CW478" s="223">
        <f t="shared" ca="1" si="950"/>
        <v>-1.1349236594952901E-7</v>
      </c>
      <c r="CX478" s="223">
        <f t="shared" ca="1" si="951"/>
        <v>3.5123177268797225E-5</v>
      </c>
      <c r="CY478" s="223">
        <f t="shared" ca="1" si="952"/>
        <v>-6.7588262846764418E-5</v>
      </c>
      <c r="CZ478" s="223">
        <f t="shared" ca="1" si="953"/>
        <v>9.5156722852002181E-5</v>
      </c>
      <c r="DA478" s="223">
        <f t="shared" ca="1" si="954"/>
        <v>-1.1583128112182006E-4</v>
      </c>
      <c r="DB478" s="223">
        <f t="shared" ca="1" si="955"/>
        <v>1.2811410997926135E-4</v>
      </c>
      <c r="DC478" s="223">
        <f t="shared" ca="1" si="956"/>
        <v>-1.3111534465557535E-4</v>
      </c>
      <c r="DD478" s="223">
        <f t="shared" ca="1" si="957"/>
        <v>1.2461755209586641E-4</v>
      </c>
      <c r="DE478" s="223">
        <f t="shared" ca="1" si="958"/>
        <v>-1.0909148352044736E-4</v>
      </c>
      <c r="DF478" s="223">
        <f t="shared" ca="1" si="959"/>
        <v>8.5661969502387475E-5</v>
      </c>
      <c r="DG478" s="223">
        <f t="shared" ca="1" si="960"/>
        <v>-5.6026428390147244E-5</v>
      </c>
      <c r="DH478" s="223">
        <f t="shared" ca="1" si="961"/>
        <v>2.2331891966463879E-5</v>
      </c>
      <c r="DI478" s="223">
        <f t="shared" ca="1" si="962"/>
        <v>1.2980542427725432E-5</v>
      </c>
      <c r="DJ478" s="223">
        <f t="shared" ca="1" si="963"/>
        <v>-4.7352564192239053E-5</v>
      </c>
      <c r="DK478" s="223">
        <f t="shared" ca="1" si="964"/>
        <v>7.8293993617312293E-5</v>
      </c>
      <c r="DL478" s="223">
        <f t="shared" ca="1" si="965"/>
        <v>-1.0356319009557993E-4</v>
      </c>
      <c r="DM478" s="223">
        <f t="shared" ca="1" si="966"/>
        <v>1.2132945420577004E-4</v>
      </c>
      <c r="DN478" s="223">
        <f t="shared" ca="1" si="967"/>
        <v>-1.3030565798351313E-4</v>
      </c>
      <c r="DO478" s="223">
        <f t="shared" ca="1" si="968"/>
        <v>1.2984149459870109E-4</v>
      </c>
      <c r="DP478" s="223">
        <f t="shared" ca="1" si="969"/>
        <v>-1.1997059169916013E-4</v>
      </c>
      <c r="DQ478" s="223">
        <f t="shared" ca="1" si="970"/>
        <v>1.0140807515923143E-4</v>
      </c>
      <c r="DR478" s="223">
        <f t="shared" ca="1" si="971"/>
        <v>-7.5498759734549334E-5</v>
      </c>
      <c r="DS478" s="223">
        <f t="shared" ca="1" si="972"/>
        <v>4.4119720099561064E-5</v>
      </c>
      <c r="DT478" s="223">
        <f t="shared" ca="1" si="973"/>
        <v>-9.5443007885594264E-6</v>
      </c>
      <c r="DU478" s="223">
        <f t="shared" ca="1" si="974"/>
        <v>-2.5722582770035993E-5</v>
      </c>
      <c r="DV478" s="223">
        <f t="shared" ca="1" si="975"/>
        <v>5.9125920036964779E-5</v>
      </c>
      <c r="DW478" s="223">
        <f t="shared" ca="1" si="976"/>
        <v>-8.8245710429481065E-5</v>
      </c>
      <c r="DX478" s="223">
        <f t="shared" ca="1" si="977"/>
        <v>1.1097228720513848E-4</v>
      </c>
      <c r="DY478" s="223">
        <f t="shared" ca="1" si="978"/>
        <v>-1.2565915832029527E-4</v>
      </c>
      <c r="DZ478" s="223">
        <f t="shared" ca="1" si="979"/>
        <v>1.312422912690648E-4</v>
      </c>
      <c r="EA478" s="223">
        <f t="shared" ca="1" si="980"/>
        <v>-1.2731719997026179E-4</v>
      </c>
      <c r="EB478" s="223">
        <f t="shared" ca="1" si="981"/>
        <v>1.1416824892179407E-4</v>
      </c>
      <c r="EC478" s="223">
        <f t="shared" ca="1" si="982"/>
        <v>-9.2748051598944275E-5</v>
      </c>
      <c r="ED478" s="223">
        <f t="shared" ca="1" si="983"/>
        <v>6.4608455638646972E-5</v>
      </c>
      <c r="EE478" s="223">
        <f t="shared" ca="1" si="984"/>
        <v>-3.1788114786123621E-5</v>
      </c>
      <c r="EF478" s="223">
        <f t="shared" ca="1" si="985"/>
        <v>-3.3352072233917742E-6</v>
      </c>
      <c r="EG478" s="223">
        <f t="shared" ca="1" si="986"/>
        <v>3.8216900578876949E-5</v>
      </c>
      <c r="EH478" s="223">
        <f t="shared" ca="1" si="987"/>
        <v>-7.0329860950212405E-5</v>
      </c>
      <c r="EI478" s="223">
        <f t="shared" ca="1" si="988"/>
        <v>9.7347572810201345E-5</v>
      </c>
      <c r="EJ478" s="223">
        <f t="shared" ca="1" si="989"/>
        <v>-1.173126605252849E-4</v>
      </c>
      <c r="EK478" s="223">
        <f t="shared" ca="1" si="990"/>
        <v>1.2877869604791228E-4</v>
      </c>
      <c r="EL478" s="223">
        <f t="shared" ca="1" si="991"/>
        <v>-1.3091498954536127E-4</v>
      </c>
      <c r="EM478" s="223">
        <f t="shared" ca="1" si="992"/>
        <v>1.2356677110744626E-4</v>
      </c>
      <c r="EN478" s="223">
        <f t="shared" ca="1" si="993"/>
        <v>-1.0726640349659745E-4</v>
      </c>
      <c r="EO478" s="223">
        <f t="shared" ca="1" si="994"/>
        <v>8.3194813600511903E-5</v>
      </c>
      <c r="EP478" s="223">
        <f t="shared" ca="1" si="995"/>
        <v>-5.3095936796369772E-5</v>
      </c>
      <c r="EQ478" s="223">
        <f t="shared" ca="1" si="996"/>
        <v>1.9150372550151947E-5</v>
      </c>
      <c r="ER478" s="223">
        <f t="shared" ca="1" si="997"/>
        <v>1.618259536657199E-5</v>
      </c>
      <c r="ES478" s="223">
        <f t="shared" ca="1" si="998"/>
        <v>-5.0343168743653371E-5</v>
      </c>
      <c r="ET478" s="223">
        <f t="shared" ca="1" si="999"/>
        <v>8.0856486856303156E-5</v>
      </c>
      <c r="EU478" s="223">
        <f t="shared" ca="1" si="1000"/>
        <v>-1.0551192484916264E-4</v>
      </c>
      <c r="EV478" s="223">
        <f t="shared" ca="1" si="1001"/>
        <v>1.2252324879495293E-4</v>
      </c>
      <c r="EW478" s="223">
        <f t="shared" ca="1" si="1002"/>
        <v>-1.3065802453499138E-4</v>
      </c>
      <c r="EX478" s="223">
        <f t="shared" ca="1" si="1003"/>
        <v>1.293269049069227E-4</v>
      </c>
      <c r="EY478" s="223">
        <f t="shared" ca="1" si="1004"/>
        <v>-1.1862632669039748E-4</v>
      </c>
      <c r="EZ478" s="223">
        <f t="shared" ca="1" si="1005"/>
        <v>9.9331523967952334E-5</v>
      </c>
      <c r="FA478" s="223">
        <f t="shared" ca="1" si="1006"/>
        <v>-7.2840364068195093E-5</v>
      </c>
      <c r="FB478" s="223">
        <f t="shared" ca="1" si="1007"/>
        <v>4.1072075057551851E-5</v>
      </c>
      <c r="FC478" s="223">
        <f t="shared" ca="1" si="1008"/>
        <v>-6.3282017578564995E-6</v>
      </c>
      <c r="FD478" s="223">
        <f t="shared" ca="1" si="1009"/>
        <v>-2.8874136270065573E-5</v>
      </c>
      <c r="FE478" s="223">
        <f t="shared" ca="1" si="1010"/>
        <v>6.1984604673059976E-5</v>
      </c>
      <c r="FF478" s="223">
        <f t="shared" ca="1" si="1011"/>
        <v>-9.060442059331563E-5</v>
      </c>
      <c r="FG478" s="223">
        <f t="shared" ca="1" si="1012"/>
        <v>1.1266013937313715E-4</v>
      </c>
      <c r="FH478" s="223">
        <f t="shared" ca="1" si="1013"/>
        <v>-1.2655387120070436E-4</v>
      </c>
      <c r="FI478" s="223">
        <f t="shared" ca="1" si="1014"/>
        <v>1.3127904482085651E-4</v>
      </c>
      <c r="FJ478" s="223">
        <f t="shared" ca="1" si="1015"/>
        <v>-1.264933314769525E-4</v>
      </c>
      <c r="FK478" s="223">
        <f t="shared" ca="1" si="1016"/>
        <v>1.1254344589957331E-4</v>
      </c>
      <c r="FL478" s="223">
        <f t="shared" ca="1" si="1017"/>
        <v>-9.0440027563356797E-5</v>
      </c>
      <c r="FM478" s="223">
        <f t="shared" ca="1" si="1018"/>
        <v>6.1784422011307955E-5</v>
      </c>
      <c r="FN478" s="223">
        <f t="shared" ca="1" si="1019"/>
        <v>-2.8652666783656775E-5</v>
      </c>
      <c r="FO478" s="223">
        <f t="shared" ca="1" si="1020"/>
        <v>-6.5549130767140963E-6</v>
      </c>
      <c r="FP478" s="223">
        <f t="shared" ca="1" si="1021"/>
        <v>4.1287603457062803E-5</v>
      </c>
      <c r="FQ478" s="223">
        <f t="shared" ca="1" si="1022"/>
        <v>-7.3029094975233158E-5</v>
      </c>
      <c r="FR478" s="223">
        <f t="shared" ca="1" si="1023"/>
        <v>9.9479784230594866E-5</v>
      </c>
      <c r="FS478" s="223">
        <f t="shared" ca="1" si="1024"/>
        <v>-1.1872337516865563E-4</v>
      </c>
      <c r="FT478" s="223">
        <f t="shared" ca="1" si="1025"/>
        <v>1.2936571064540943E-4</v>
      </c>
      <c r="FU478" s="223">
        <f t="shared" ca="1" si="1026"/>
        <v>-1.306357761406713E-4</v>
      </c>
      <c r="FV478" s="223">
        <f t="shared" ca="1" si="1027"/>
        <v>1.2244155811657004E-4</v>
      </c>
      <c r="FW478" s="223">
        <f t="shared" ca="1" si="1028"/>
        <v>-1.053767102022347E-4</v>
      </c>
      <c r="FX478" s="223">
        <f t="shared" ca="1" si="1029"/>
        <v>8.0677544253777761E-5</v>
      </c>
      <c r="FY478" s="223">
        <f t="shared" ca="1" si="1030"/>
        <v>-5.0133462195657956E-5</v>
      </c>
      <c r="FZ478" s="223">
        <f t="shared" ca="1" si="1031"/>
        <v>1.5957317665486983E-5</v>
      </c>
      <c r="GA478" s="223">
        <f t="shared" ca="1" si="1032"/>
        <v>1.9374900515075934E-5</v>
      </c>
      <c r="GB478" s="223">
        <f t="shared" ca="1" si="1033"/>
        <v>-5.3303448452675752E-5</v>
      </c>
      <c r="GC478" s="223">
        <f t="shared" ca="1" si="1034"/>
        <v>8.3370275171030476E-5</v>
      </c>
      <c r="GD478" s="223">
        <f t="shared" ca="1" si="1035"/>
        <v>-1.0739710316456112E-4</v>
      </c>
      <c r="GE478" s="223">
        <f t="shared" ca="1" si="1036"/>
        <v>1.2364323996049849E-4</v>
      </c>
      <c r="GF478" s="223">
        <f t="shared" ca="1" si="1037"/>
        <v>-1.3093168757810731E-4</v>
      </c>
      <c r="GG478" s="223">
        <f t="shared" ca="1" si="1038"/>
        <v>1.2873441352347163E-4</v>
      </c>
      <c r="GH478" s="223">
        <f t="shared" ca="1" si="1039"/>
        <v>-1.1721060561816048E-4</v>
      </c>
      <c r="GI478" s="223">
        <f t="shared" ca="1" si="1040"/>
        <v>9.7195139180870002E-5</v>
      </c>
      <c r="GJ478" s="223">
        <f t="shared" ca="1" si="1041"/>
        <v>-7.0138092090209033E-5</v>
      </c>
      <c r="GK478" s="223">
        <f t="shared" ca="1" si="1042"/>
        <v>3.799968973331888E-5</v>
      </c>
      <c r="GL478" s="223">
        <f t="shared" ca="1" si="1043"/>
        <v>-3.1082908550413504E-6</v>
      </c>
      <c r="GM478" s="223">
        <f t="shared" ca="1" si="1044"/>
        <v>-3.2008297070079544E-5</v>
      </c>
      <c r="GN478" s="223">
        <f t="shared" ca="1" si="1045"/>
        <v>6.4805952101053868E-5</v>
      </c>
      <c r="GO478" s="223">
        <f t="shared" ca="1" si="1046"/>
        <v>-9.2908554042096922E-5</v>
      </c>
      <c r="GP478" s="223">
        <f t="shared" ca="1" si="1047"/>
        <v>1.1428012928581525E-4</v>
      </c>
      <c r="GQ478" s="223">
        <f t="shared" ca="1" si="1048"/>
        <v>-1.2737235276125605E-4</v>
      </c>
      <c r="GR478" s="223">
        <f t="shared" ca="1" si="1049"/>
        <v>1.3123672078488766E-4</v>
      </c>
      <c r="GS478" s="223">
        <f t="shared" ca="1" si="1050"/>
        <v>-1.2559326813065387E-4</v>
      </c>
      <c r="GT478" s="223">
        <f t="shared" ca="1" si="1051"/>
        <v>1.1085085091381701E-4</v>
      </c>
      <c r="GU478" s="223">
        <f t="shared" ca="1" si="1052"/>
        <v>-8.8077525836935481E-5</v>
      </c>
      <c r="GV478" s="223">
        <f t="shared" ca="1" si="1053"/>
        <v>5.89231717584176E-5</v>
      </c>
      <c r="GW478" s="223">
        <f t="shared" ca="1" si="1054"/>
        <v>-2.5499959486111732E-5</v>
      </c>
      <c r="GX478" s="223">
        <f t="shared" ca="1" si="1055"/>
        <v>-9.7706704954955402E-6</v>
      </c>
      <c r="GY478" s="223">
        <f t="shared" ca="1" si="1056"/>
        <v>4.4333436226776134E-5</v>
      </c>
      <c r="GZ478" s="223">
        <f t="shared" ca="1" si="1057"/>
        <v>-7.5684339004174547E-5</v>
      </c>
      <c r="HA478" s="223">
        <f t="shared" ca="1" si="1058"/>
        <v>1.0155207274876626E-4</v>
      </c>
      <c r="HB478" s="223">
        <f t="shared" ca="1" si="1059"/>
        <v>-1.2006257529017455E-4</v>
      </c>
      <c r="HC478" s="223">
        <f t="shared" ca="1" si="1060"/>
        <v>1.2987480017610806E-4</v>
      </c>
      <c r="HD478" s="223">
        <f t="shared" ca="1" si="1061"/>
        <v>-1.3027787262922033E-4</v>
      </c>
      <c r="HE478" s="223">
        <f t="shared" ca="1" si="1062"/>
        <v>1.2124259090946904E-4</v>
      </c>
      <c r="HF478" s="223">
        <f t="shared" ca="1" si="1063"/>
        <v>-1.0342354191793529E-4</v>
      </c>
      <c r="HG478" s="223">
        <f t="shared" ca="1" si="1064"/>
        <v>7.8111677771118727E-5</v>
      </c>
      <c r="HH478" s="223">
        <f t="shared" ca="1" si="1065"/>
        <v>-4.714078907192351E-5</v>
      </c>
      <c r="HI478" s="223">
        <f t="shared" ca="1" si="1066"/>
        <v>1.2754650689342861E-5</v>
      </c>
      <c r="HJ478" s="223">
        <f t="shared" ca="1" si="1067"/>
        <v>2.2555534947983761E-5</v>
      </c>
      <c r="HK478" s="223">
        <f t="shared" ca="1" si="1068"/>
        <v>-5.6231620157487765E-5</v>
      </c>
      <c r="HL478" s="223">
        <f t="shared" ca="1" si="1069"/>
        <v>8.5833844349404416E-5</v>
      </c>
      <c r="HM478" s="223">
        <f t="shared" ca="1" si="1070"/>
        <v>-1.0921758948084534E-4</v>
      </c>
      <c r="HN478" s="223">
        <f t="shared" ca="1" si="1071"/>
        <v>1.2468875306161523E-4</v>
      </c>
      <c r="HO478" s="223">
        <f t="shared" ca="1" si="1072"/>
        <v>-1.3112648226847826E-4</v>
      </c>
      <c r="HP478" s="223">
        <f t="shared" ca="1" si="1073"/>
        <v>1.2806437734300528E-4</v>
      </c>
      <c r="HQ478" s="223">
        <f t="shared" ca="1" si="1074"/>
        <v>-1.1572428125988934E-4</v>
      </c>
      <c r="HR478" s="223">
        <f t="shared" ca="1" si="1075"/>
        <v>9.5000207676315386E-5</v>
      </c>
      <c r="HS478" s="223">
        <f t="shared" ca="1" si="1076"/>
        <v>-6.7393571548167352E-5</v>
      </c>
      <c r="HT478" s="223">
        <f t="shared" ca="1" si="1077"/>
        <v>3.4904414816890557E-5</v>
      </c>
      <c r="HU478" s="223">
        <f t="shared" ca="1" si="1078"/>
        <v>1.1349236595093847E-7</v>
      </c>
      <c r="HV478" s="223">
        <f t="shared" ca="1" si="1079"/>
        <v>-3.5123177268798601E-5</v>
      </c>
      <c r="HW478" s="223">
        <f t="shared" ca="1" si="1080"/>
        <v>6.7588262846765638E-5</v>
      </c>
      <c r="HX478" s="223">
        <f t="shared" ca="1" si="1081"/>
        <v>-9.5156722852008307E-5</v>
      </c>
      <c r="HY478" s="223">
        <f t="shared" ca="1" si="1082"/>
        <v>1.1583128112181723E-4</v>
      </c>
      <c r="HZ478" s="223">
        <f t="shared" ca="1" si="1083"/>
        <v>-1.2811410997926167E-4</v>
      </c>
      <c r="IA478" s="223">
        <f t="shared" ca="1" si="1084"/>
        <v>1.3111534465557527E-4</v>
      </c>
      <c r="IB478" s="223">
        <f t="shared" ca="1" si="1085"/>
        <v>-1.2461755209586359E-4</v>
      </c>
      <c r="IC478" s="223">
        <f t="shared" ca="1" si="1086"/>
        <v>1.0909148352045073E-4</v>
      </c>
      <c r="ID478" s="223">
        <f t="shared" ca="1" si="1087"/>
        <v>-8.5661969502386404E-5</v>
      </c>
      <c r="IE478" s="223">
        <f t="shared" ca="1" si="1088"/>
        <v>1.207618653619355E-4</v>
      </c>
      <c r="IF478" s="223">
        <f t="shared" ca="1" si="1089"/>
        <v>-2.2331891966462483E-5</v>
      </c>
      <c r="IG478" s="223">
        <f t="shared" ca="1" si="1090"/>
        <v>-1.2980542427734261E-5</v>
      </c>
      <c r="IH478" s="223">
        <f t="shared" ca="1" si="1091"/>
        <v>4.7352564192233415E-5</v>
      </c>
      <c r="II478" s="223">
        <f t="shared" ca="1" si="1092"/>
        <v>-7.8293993617313431E-5</v>
      </c>
      <c r="IJ478" s="223">
        <f t="shared" ca="1" si="1093"/>
        <v>1.0356319009558081E-4</v>
      </c>
      <c r="IK478" s="223">
        <f t="shared" ca="1" si="1094"/>
        <v>-1.2132945420577345E-4</v>
      </c>
      <c r="IL478" s="223">
        <f t="shared" ca="1" si="1095"/>
        <v>1.3030565798351421E-4</v>
      </c>
      <c r="IM478" s="223">
        <f t="shared" ca="1" si="1096"/>
        <v>-1.2984149459870195E-4</v>
      </c>
      <c r="IN478" s="223">
        <f t="shared" ca="1" si="1097"/>
        <v>1.1997059169915955E-4</v>
      </c>
      <c r="IO478" s="223">
        <f t="shared" ca="1" si="1098"/>
        <v>-1.0140807515923054E-4</v>
      </c>
      <c r="IP478" s="223">
        <f t="shared" ca="1" si="1099"/>
        <v>7.5498759734542056E-5</v>
      </c>
      <c r="IQ478" s="223">
        <f t="shared" ca="1" si="1100"/>
        <v>-4.411972009956675E-5</v>
      </c>
      <c r="IR478" s="223">
        <f t="shared" ca="1" si="1101"/>
        <v>9.5443007885580102E-6</v>
      </c>
      <c r="IS478" s="223">
        <f t="shared" ca="1" si="1102"/>
        <v>2.5722582770037369E-5</v>
      </c>
      <c r="IT478" s="223">
        <f t="shared" ca="1" si="1103"/>
        <v>-5.9125920036966046E-5</v>
      </c>
      <c r="IU478" s="223">
        <f t="shared" ca="1" si="1104"/>
        <v>8.8245710429487638E-5</v>
      </c>
      <c r="IV478" s="223">
        <f t="shared" ca="1" si="1105"/>
        <v>-1.1097228720513522E-4</v>
      </c>
      <c r="IW478" s="223">
        <f t="shared" ca="1" si="1106"/>
        <v>1.2565915832029567E-4</v>
      </c>
      <c r="IX478" s="223">
        <f t="shared" ca="1" si="1107"/>
        <v>-1.3124229126906483E-4</v>
      </c>
      <c r="IY478" s="223">
        <f t="shared" ca="1" si="1108"/>
        <v>1.2731719997025962E-4</v>
      </c>
      <c r="IZ478" s="223">
        <f t="shared" ca="1" si="1109"/>
        <v>-1.1416824892179704E-4</v>
      </c>
      <c r="JA478" s="223">
        <f t="shared" ca="1" si="1110"/>
        <v>9.2748051598943272E-5</v>
      </c>
      <c r="JB478" s="223">
        <f t="shared" ca="1" si="1111"/>
        <v>-6.4608455638645739E-5</v>
      </c>
    </row>
    <row r="479" spans="2:262">
      <c r="B479" s="230">
        <v>118</v>
      </c>
      <c r="C479" s="229">
        <f t="shared" si="1112"/>
        <v>2.3046875000000016E-3</v>
      </c>
      <c r="D479" s="226">
        <f t="shared" ca="1" si="855"/>
        <v>49.891332036381669</v>
      </c>
      <c r="E479" s="225">
        <f ca="1">DT361</f>
        <v>-0.10866796361833271</v>
      </c>
      <c r="F479" s="224">
        <v>118</v>
      </c>
      <c r="G479" s="223">
        <f t="shared" ca="1" si="856"/>
        <v>5.1310860104876239E-5</v>
      </c>
      <c r="H479" s="223">
        <f t="shared" ca="1" si="857"/>
        <v>-1.9282891914073254E-5</v>
      </c>
      <c r="I479" s="223">
        <f t="shared" ca="1" si="858"/>
        <v>-1.3900844487629279E-5</v>
      </c>
      <c r="J479" s="223">
        <f t="shared" ca="1" si="859"/>
        <v>4.6251399111668473E-5</v>
      </c>
      <c r="K479" s="223">
        <f t="shared" ca="1" si="860"/>
        <v>-7.5829760796956299E-5</v>
      </c>
      <c r="L479" s="223">
        <f t="shared" ca="1" si="861"/>
        <v>1.0086307667895919E-4</v>
      </c>
      <c r="M479" s="223">
        <f t="shared" ca="1" si="862"/>
        <v>-1.1985091254694038E-4</v>
      </c>
      <c r="N479" s="223">
        <f t="shared" ca="1" si="863"/>
        <v>1.3165518510987732E-4</v>
      </c>
      <c r="O479" s="223">
        <f t="shared" ca="1" si="864"/>
        <v>-1.3556837585644745E-4</v>
      </c>
      <c r="P479" s="223">
        <f t="shared" ca="1" si="865"/>
        <v>1.3135593794127997E-4</v>
      </c>
      <c r="Q479" s="223">
        <f t="shared" ca="1" si="866"/>
        <v>-1.1927035433500187E-4</v>
      </c>
      <c r="R479" s="223">
        <f t="shared" ca="1" si="867"/>
        <v>1.0003600462779849E-4</v>
      </c>
      <c r="S479" s="223">
        <f t="shared" ca="1" si="868"/>
        <v>-7.4805747532355013E-5</v>
      </c>
      <c r="T479" s="223">
        <f t="shared" ca="1" si="869"/>
        <v>4.5091821422131465E-5</v>
      </c>
      <c r="U479" s="223">
        <f t="shared" ca="1" si="870"/>
        <v>-1.2675204553514504E-5</v>
      </c>
      <c r="V479" s="223">
        <f t="shared" ca="1" si="871"/>
        <v>-2.050113230704575E-5</v>
      </c>
      <c r="W479" s="223">
        <f t="shared" ca="1" si="872"/>
        <v>5.2448682680935969E-5</v>
      </c>
      <c r="X479" s="223">
        <f t="shared" ca="1" si="873"/>
        <v>-8.12525904717368E-5</v>
      </c>
      <c r="Y479" s="223">
        <f t="shared" ca="1" si="874"/>
        <v>1.0518642164026783E-4</v>
      </c>
      <c r="Z479" s="223">
        <f t="shared" ca="1" si="875"/>
        <v>-1.2281564233378053E-4</v>
      </c>
      <c r="AA479" s="223">
        <f t="shared" ca="1" si="876"/>
        <v>1.3308360124959198E-4</v>
      </c>
      <c r="AB479" s="223">
        <f t="shared" ca="1" si="877"/>
        <v>-1.3537486266578921E-4</v>
      </c>
      <c r="AC479" s="223">
        <f t="shared" ca="1" si="878"/>
        <v>1.2955209411587751E-4</v>
      </c>
      <c r="AD479" s="223">
        <f t="shared" ca="1" si="879"/>
        <v>-1.1596429775261556E-4</v>
      </c>
      <c r="AE479" s="223">
        <f t="shared" ca="1" si="880"/>
        <v>9.542589203371129E-5</v>
      </c>
      <c r="AF479" s="223">
        <f t="shared" ca="1" si="881"/>
        <v>-6.9167897520722155E-5</v>
      </c>
      <c r="AG479" s="223">
        <f t="shared" ca="1" si="882"/>
        <v>3.8764152592002873E-5</v>
      </c>
      <c r="AH479" s="223">
        <f t="shared" ca="1" si="883"/>
        <v>-6.0369815149697719E-6</v>
      </c>
      <c r="AI479" s="223">
        <f t="shared" ca="1" si="884"/>
        <v>-2.7052031103047897E-5</v>
      </c>
      <c r="AJ479" s="223">
        <f t="shared" ca="1" si="885"/>
        <v>5.8519612779662604E-5</v>
      </c>
      <c r="AK479" s="223">
        <f t="shared" ca="1" si="886"/>
        <v>-8.6479675539184877E-5</v>
      </c>
      <c r="AL479" s="223">
        <f t="shared" ca="1" si="887"/>
        <v>1.0925636329860203E-4</v>
      </c>
      <c r="AM479" s="223">
        <f t="shared" ca="1" si="888"/>
        <v>-1.2548449848085808E-4</v>
      </c>
      <c r="AN479" s="223">
        <f t="shared" ca="1" si="889"/>
        <v>1.3419140733714983E-4</v>
      </c>
      <c r="AO479" s="223">
        <f t="shared" ca="1" si="890"/>
        <v>-1.3485521957353153E-4</v>
      </c>
      <c r="AP479" s="223">
        <f t="shared" ca="1" si="891"/>
        <v>1.2743614794832628E-4</v>
      </c>
      <c r="AQ479" s="223">
        <f t="shared" ca="1" si="892"/>
        <v>-1.1237887301966959E-4</v>
      </c>
      <c r="AR479" s="223">
        <f t="shared" ca="1" si="893"/>
        <v>9.0585890107393839E-5</v>
      </c>
      <c r="AS479" s="223">
        <f t="shared" ca="1" si="894"/>
        <v>-6.3363415985568728E-5</v>
      </c>
      <c r="AT479" s="223">
        <f t="shared" ca="1" si="895"/>
        <v>3.2343097522941361E-5</v>
      </c>
      <c r="AU479" s="223">
        <f t="shared" ca="1" si="896"/>
        <v>6.1578514082260281E-7</v>
      </c>
      <c r="AV479" s="223">
        <f t="shared" ca="1" si="897"/>
        <v>-3.3537759186642846E-5</v>
      </c>
      <c r="AW479" s="223">
        <f t="shared" ca="1" si="898"/>
        <v>6.4449564005491161E-5</v>
      </c>
      <c r="AX479" s="223">
        <f t="shared" ca="1" si="899"/>
        <v>-9.1498423493532597E-5</v>
      </c>
      <c r="AY479" s="223">
        <f t="shared" ca="1" si="900"/>
        <v>1.1306309680802218E-4</v>
      </c>
      <c r="AZ479" s="223">
        <f t="shared" ca="1" si="901"/>
        <v>-1.2785105147995198E-4</v>
      </c>
      <c r="BA479" s="223">
        <f t="shared" ca="1" si="902"/>
        <v>1.3497593457065325E-4</v>
      </c>
      <c r="BB479" s="223">
        <f t="shared" ca="1" si="903"/>
        <v>-1.340106984453992E-4</v>
      </c>
      <c r="BC479" s="223">
        <f t="shared" ca="1" si="904"/>
        <v>1.2501319693827996E-4</v>
      </c>
      <c r="BD479" s="223">
        <f t="shared" ca="1" si="905"/>
        <v>-1.085227177383924E-4</v>
      </c>
      <c r="BE479" s="223">
        <f t="shared" ca="1" si="906"/>
        <v>8.5527658837420719E-5</v>
      </c>
      <c r="BF479" s="223">
        <f t="shared" ca="1" si="907"/>
        <v>-5.740628643132803E-5</v>
      </c>
      <c r="BG479" s="223">
        <f t="shared" ca="1" si="908"/>
        <v>2.5844125099028188E-5</v>
      </c>
      <c r="BH479" s="223">
        <f t="shared" ca="1" si="909"/>
        <v>7.26706831627436E-6</v>
      </c>
      <c r="BI479" s="223">
        <f t="shared" ca="1" si="910"/>
        <v>-3.9942691870800117E-5</v>
      </c>
      <c r="BJ479" s="223">
        <f t="shared" ca="1" si="911"/>
        <v>7.0224250586513695E-5</v>
      </c>
      <c r="BK479" s="223">
        <f t="shared" ca="1" si="912"/>
        <v>-9.6296743731370463E-5</v>
      </c>
      <c r="BL479" s="223">
        <f t="shared" ca="1" si="913"/>
        <v>1.1659745141407617E-4</v>
      </c>
      <c r="BM479" s="223">
        <f t="shared" ca="1" si="914"/>
        <v>-1.2990960009760054E-4</v>
      </c>
      <c r="BN479" s="223">
        <f t="shared" ca="1" si="915"/>
        <v>1.3543529295528025E-4</v>
      </c>
      <c r="BO479" s="223">
        <f t="shared" ca="1" si="916"/>
        <v>-1.3284333380676034E-4</v>
      </c>
      <c r="BP479" s="223">
        <f t="shared" ca="1" si="917"/>
        <v>1.2228907818694494E-4</v>
      </c>
      <c r="BQ479" s="223">
        <f t="shared" ca="1" si="918"/>
        <v>-1.0440512172461719E-4</v>
      </c>
      <c r="BR479" s="223">
        <f t="shared" ca="1" si="919"/>
        <v>8.0263383945971615E-5</v>
      </c>
      <c r="BS479" s="223">
        <f t="shared" ca="1" si="920"/>
        <v>-5.1310860104873888E-5</v>
      </c>
      <c r="BT479" s="223">
        <f t="shared" ca="1" si="921"/>
        <v>1.9282891914073477E-5</v>
      </c>
      <c r="BU479" s="223">
        <f t="shared" ca="1" si="922"/>
        <v>1.3900844487630255E-5</v>
      </c>
      <c r="BV479" s="223">
        <f t="shared" ca="1" si="923"/>
        <v>-4.6251399111670309E-5</v>
      </c>
      <c r="BW479" s="223">
        <f t="shared" ca="1" si="924"/>
        <v>7.5829760796958698E-5</v>
      </c>
      <c r="BX479" s="223">
        <f t="shared" ca="1" si="925"/>
        <v>-1.0086307667895951E-4</v>
      </c>
      <c r="BY479" s="223">
        <f t="shared" ca="1" si="926"/>
        <v>1.1985091254694107E-4</v>
      </c>
      <c r="BZ479" s="223">
        <f t="shared" ca="1" si="927"/>
        <v>-1.3165518510987789E-4</v>
      </c>
      <c r="CA479" s="223">
        <f t="shared" ca="1" si="928"/>
        <v>1.3556837585644745E-4</v>
      </c>
      <c r="CB479" s="223">
        <f t="shared" ca="1" si="929"/>
        <v>-1.3135593794127987E-4</v>
      </c>
      <c r="CC479" s="223">
        <f t="shared" ca="1" si="930"/>
        <v>1.1927035433500094E-4</v>
      </c>
      <c r="CD479" s="223">
        <f t="shared" ca="1" si="931"/>
        <v>-1.0003600462779621E-4</v>
      </c>
      <c r="CE479" s="223">
        <f t="shared" ca="1" si="932"/>
        <v>7.4805747532354593E-5</v>
      </c>
      <c r="CF479" s="223">
        <f t="shared" ca="1" si="933"/>
        <v>-4.5091821422130082E-5</v>
      </c>
      <c r="CG479" s="223">
        <f t="shared" ca="1" si="934"/>
        <v>1.2675204553512085E-5</v>
      </c>
      <c r="CH479" s="223">
        <f t="shared" ca="1" si="935"/>
        <v>2.0501132307049091E-5</v>
      </c>
      <c r="CI479" s="223">
        <f t="shared" ca="1" si="936"/>
        <v>-5.2448682680936429E-5</v>
      </c>
      <c r="CJ479" s="223">
        <f t="shared" ca="1" si="937"/>
        <v>8.1252590471737966E-5</v>
      </c>
      <c r="CK479" s="223">
        <f t="shared" ca="1" si="938"/>
        <v>-1.0518642164026936E-4</v>
      </c>
      <c r="CL479" s="223">
        <f t="shared" ca="1" si="939"/>
        <v>1.2281564233378037E-4</v>
      </c>
      <c r="CM479" s="223">
        <f t="shared" ca="1" si="940"/>
        <v>-1.3308360124959228E-4</v>
      </c>
      <c r="CN479" s="223">
        <f t="shared" ca="1" si="941"/>
        <v>1.3537486266578907E-4</v>
      </c>
      <c r="CO479" s="223">
        <f t="shared" ca="1" si="942"/>
        <v>-1.2955209411587651E-4</v>
      </c>
      <c r="CP479" s="223">
        <f t="shared" ca="1" si="943"/>
        <v>1.159642977526148E-4</v>
      </c>
      <c r="CQ479" s="223">
        <f t="shared" ca="1" si="944"/>
        <v>-9.5425892033712984E-5</v>
      </c>
      <c r="CR479" s="223">
        <f t="shared" ca="1" si="945"/>
        <v>6.9167897520722562E-5</v>
      </c>
      <c r="CS479" s="223">
        <f t="shared" ca="1" si="946"/>
        <v>-3.876415259200332E-5</v>
      </c>
      <c r="CT479" s="223">
        <f t="shared" ca="1" si="947"/>
        <v>6.036981514968315E-6</v>
      </c>
      <c r="CU479" s="223">
        <f t="shared" ca="1" si="948"/>
        <v>2.7052031103049326E-5</v>
      </c>
      <c r="CV479" s="223">
        <f t="shared" ca="1" si="949"/>
        <v>-5.8519612779665646E-5</v>
      </c>
      <c r="CW479" s="223">
        <f t="shared" ca="1" si="950"/>
        <v>8.6479675539187479E-5</v>
      </c>
      <c r="CX479" s="223">
        <f t="shared" ca="1" si="951"/>
        <v>-1.0925636329860061E-4</v>
      </c>
      <c r="CY479" s="223">
        <f t="shared" ca="1" si="952"/>
        <v>1.2548449848085789E-4</v>
      </c>
      <c r="CZ479" s="223">
        <f t="shared" ca="1" si="953"/>
        <v>-1.3419140733714977E-4</v>
      </c>
      <c r="DA479" s="223">
        <f t="shared" ca="1" si="954"/>
        <v>1.3485521957353139E-4</v>
      </c>
      <c r="DB479" s="223">
        <f t="shared" ca="1" si="955"/>
        <v>-1.274361479483258E-4</v>
      </c>
      <c r="DC479" s="223">
        <f t="shared" ca="1" si="956"/>
        <v>1.1237887301966768E-4</v>
      </c>
      <c r="DD479" s="223">
        <f t="shared" ca="1" si="957"/>
        <v>-9.0585890107391318E-5</v>
      </c>
      <c r="DE479" s="223">
        <f t="shared" ca="1" si="958"/>
        <v>6.3363415985564039E-5</v>
      </c>
      <c r="DF479" s="223">
        <f t="shared" ca="1" si="959"/>
        <v>-3.2343097522943678E-5</v>
      </c>
      <c r="DG479" s="223">
        <f t="shared" ca="1" si="960"/>
        <v>-6.1578514082214202E-7</v>
      </c>
      <c r="DH479" s="223">
        <f t="shared" ca="1" si="961"/>
        <v>3.3537759186644263E-5</v>
      </c>
      <c r="DI479" s="223">
        <f t="shared" ca="1" si="962"/>
        <v>-6.4449564005492462E-5</v>
      </c>
      <c r="DJ479" s="223">
        <f t="shared" ca="1" si="963"/>
        <v>9.1498423493535105E-5</v>
      </c>
      <c r="DK479" s="223">
        <f t="shared" ca="1" si="964"/>
        <v>-1.1306309680802512E-4</v>
      </c>
      <c r="DL479" s="223">
        <f t="shared" ca="1" si="965"/>
        <v>1.2785105147995374E-4</v>
      </c>
      <c r="DM479" s="223">
        <f t="shared" ca="1" si="966"/>
        <v>-1.3497593457065303E-4</v>
      </c>
      <c r="DN479" s="223">
        <f t="shared" ca="1" si="967"/>
        <v>1.3401069844539896E-4</v>
      </c>
      <c r="DO479" s="223">
        <f t="shared" ca="1" si="968"/>
        <v>-1.250131969382794E-4</v>
      </c>
      <c r="DP479" s="223">
        <f t="shared" ca="1" si="969"/>
        <v>1.0852271773839154E-4</v>
      </c>
      <c r="DQ479" s="223">
        <f t="shared" ca="1" si="970"/>
        <v>-8.5527658837419594E-5</v>
      </c>
      <c r="DR479" s="223">
        <f t="shared" ca="1" si="971"/>
        <v>5.7406286431323212E-5</v>
      </c>
      <c r="DS479" s="223">
        <f t="shared" ca="1" si="972"/>
        <v>-2.5844125099022977E-5</v>
      </c>
      <c r="DT479" s="223">
        <f t="shared" ca="1" si="973"/>
        <v>-7.2670683162719748E-6</v>
      </c>
      <c r="DU479" s="223">
        <f t="shared" ca="1" si="974"/>
        <v>3.994269187079782E-5</v>
      </c>
      <c r="DV479" s="223">
        <f t="shared" ca="1" si="975"/>
        <v>-7.0224250586514941E-5</v>
      </c>
      <c r="DW479" s="223">
        <f t="shared" ca="1" si="976"/>
        <v>9.6296743731371493E-5</v>
      </c>
      <c r="DX479" s="223">
        <f t="shared" ca="1" si="977"/>
        <v>-1.1659745141407693E-4</v>
      </c>
      <c r="DY479" s="223">
        <f t="shared" ca="1" si="978"/>
        <v>1.2990960009760203E-4</v>
      </c>
      <c r="DZ479" s="223">
        <f t="shared" ca="1" si="979"/>
        <v>-1.3543529295528047E-4</v>
      </c>
      <c r="EA479" s="223">
        <f t="shared" ca="1" si="980"/>
        <v>1.328433338067608E-4</v>
      </c>
      <c r="EB479" s="223">
        <f t="shared" ca="1" si="981"/>
        <v>-1.2228907818694597E-4</v>
      </c>
      <c r="EC479" s="223">
        <f t="shared" ca="1" si="982"/>
        <v>1.0440512172461624E-4</v>
      </c>
      <c r="ED479" s="223">
        <f t="shared" ca="1" si="983"/>
        <v>-8.0263383945970436E-5</v>
      </c>
      <c r="EE479" s="223">
        <f t="shared" ca="1" si="984"/>
        <v>5.1310860104872526E-5</v>
      </c>
      <c r="EF479" s="223">
        <f t="shared" ca="1" si="985"/>
        <v>-1.9282891914068226E-5</v>
      </c>
      <c r="EG479" s="223">
        <f t="shared" ca="1" si="986"/>
        <v>-1.3900844487635541E-5</v>
      </c>
      <c r="EH479" s="223">
        <f t="shared" ca="1" si="987"/>
        <v>4.6251399111668066E-5</v>
      </c>
      <c r="EI479" s="223">
        <f t="shared" ca="1" si="988"/>
        <v>-7.5829760796956733E-5</v>
      </c>
      <c r="EJ479" s="223">
        <f t="shared" ca="1" si="989"/>
        <v>1.0086307667896049E-4</v>
      </c>
      <c r="EK479" s="223">
        <f t="shared" ca="1" si="990"/>
        <v>-1.1985091254694175E-4</v>
      </c>
      <c r="EL479" s="223">
        <f t="shared" ca="1" si="991"/>
        <v>1.3165518510987824E-4</v>
      </c>
      <c r="EM479" s="223">
        <f t="shared" ca="1" si="992"/>
        <v>-1.3556837585644742E-4</v>
      </c>
      <c r="EN479" s="223">
        <f t="shared" ca="1" si="993"/>
        <v>1.3135593794127854E-4</v>
      </c>
      <c r="EO479" s="223">
        <f t="shared" ca="1" si="994"/>
        <v>-1.1927035433500207E-4</v>
      </c>
      <c r="EP479" s="223">
        <f t="shared" ca="1" si="995"/>
        <v>1.0003600462779781E-4</v>
      </c>
      <c r="EQ479" s="223">
        <f t="shared" ca="1" si="996"/>
        <v>-7.4805747532353373E-5</v>
      </c>
      <c r="ER479" s="223">
        <f t="shared" ca="1" si="997"/>
        <v>4.50918214221287E-5</v>
      </c>
      <c r="ES479" s="223">
        <f t="shared" ca="1" si="998"/>
        <v>-1.2675204553510635E-5</v>
      </c>
      <c r="ET479" s="223">
        <f t="shared" ca="1" si="999"/>
        <v>-2.0501132307050541E-5</v>
      </c>
      <c r="EU479" s="223">
        <f t="shared" ca="1" si="1000"/>
        <v>5.2448682680941322E-5</v>
      </c>
      <c r="EV479" s="223">
        <f t="shared" ca="1" si="1001"/>
        <v>-8.1252590471736068E-5</v>
      </c>
      <c r="EW479" s="223">
        <f t="shared" ca="1" si="1002"/>
        <v>1.0518642164026786E-4</v>
      </c>
      <c r="EX479" s="223">
        <f t="shared" ca="1" si="1003"/>
        <v>-1.2281564233378097E-4</v>
      </c>
      <c r="EY479" s="223">
        <f t="shared" ca="1" si="1004"/>
        <v>1.3308360124959258E-4</v>
      </c>
      <c r="EZ479" s="223">
        <f t="shared" ca="1" si="1005"/>
        <v>-1.3537486266578899E-4</v>
      </c>
      <c r="FA479" s="223">
        <f t="shared" ca="1" si="1006"/>
        <v>1.2955209411587607E-4</v>
      </c>
      <c r="FB479" s="223">
        <f t="shared" ca="1" si="1007"/>
        <v>-1.1596429775261205E-4</v>
      </c>
      <c r="FC479" s="223">
        <f t="shared" ca="1" si="1008"/>
        <v>9.5425892033711954E-5</v>
      </c>
      <c r="FD479" s="223">
        <f t="shared" ca="1" si="1009"/>
        <v>-6.9167897520721301E-5</v>
      </c>
      <c r="FE479" s="223">
        <f t="shared" ca="1" si="1010"/>
        <v>3.8764152592001911E-5</v>
      </c>
      <c r="FF479" s="223">
        <f t="shared" ca="1" si="1011"/>
        <v>-6.0369815149668445E-6</v>
      </c>
      <c r="FG479" s="223">
        <f t="shared" ca="1" si="1012"/>
        <v>-2.705203110305077E-5</v>
      </c>
      <c r="FH479" s="223">
        <f t="shared" ca="1" si="1013"/>
        <v>5.8519612779666974E-5</v>
      </c>
      <c r="FI479" s="223">
        <f t="shared" ca="1" si="1014"/>
        <v>-8.6479675539188604E-5</v>
      </c>
      <c r="FJ479" s="223">
        <f t="shared" ca="1" si="1015"/>
        <v>1.0925636329860604E-4</v>
      </c>
      <c r="FK479" s="223">
        <f t="shared" ca="1" si="1016"/>
        <v>-1.2548449848085846E-4</v>
      </c>
      <c r="FL479" s="223">
        <f t="shared" ca="1" si="1017"/>
        <v>1.3419140733714996E-4</v>
      </c>
      <c r="FM479" s="223">
        <f t="shared" ca="1" si="1018"/>
        <v>-1.3485521957353123E-4</v>
      </c>
      <c r="FN479" s="223">
        <f t="shared" ca="1" si="1019"/>
        <v>1.2743614794832531E-4</v>
      </c>
      <c r="FO479" s="223">
        <f t="shared" ca="1" si="1020"/>
        <v>-1.1237887301966687E-4</v>
      </c>
      <c r="FP479" s="223">
        <f t="shared" ca="1" si="1021"/>
        <v>9.0585890107390234E-5</v>
      </c>
      <c r="FQ479" s="223">
        <f t="shared" ca="1" si="1022"/>
        <v>-6.3363415985562751E-5</v>
      </c>
      <c r="FR479" s="223">
        <f t="shared" ca="1" si="1023"/>
        <v>3.2343097522942269E-5</v>
      </c>
      <c r="FS479" s="223">
        <f t="shared" ca="1" si="1024"/>
        <v>6.1578514082360569E-7</v>
      </c>
      <c r="FT479" s="223">
        <f t="shared" ca="1" si="1025"/>
        <v>-3.3537759186645672E-5</v>
      </c>
      <c r="FU479" s="223">
        <f t="shared" ca="1" si="1026"/>
        <v>6.4449564005493722E-5</v>
      </c>
      <c r="FV479" s="223">
        <f t="shared" ca="1" si="1027"/>
        <v>-9.1498423493536189E-5</v>
      </c>
      <c r="FW479" s="223">
        <f t="shared" ca="1" si="1028"/>
        <v>1.1306309680802592E-4</v>
      </c>
      <c r="FX479" s="223">
        <f t="shared" ca="1" si="1029"/>
        <v>-1.2785105147995423E-4</v>
      </c>
      <c r="FY479" s="223">
        <f t="shared" ca="1" si="1030"/>
        <v>1.3497593457065317E-4</v>
      </c>
      <c r="FZ479" s="223">
        <f t="shared" ca="1" si="1031"/>
        <v>-1.3401069844539874E-4</v>
      </c>
      <c r="GA479" s="223">
        <f t="shared" ca="1" si="1032"/>
        <v>1.2501319693827883E-4</v>
      </c>
      <c r="GB479" s="223">
        <f t="shared" ca="1" si="1033"/>
        <v>-1.0852271773839528E-4</v>
      </c>
      <c r="GC479" s="223">
        <f t="shared" ca="1" si="1034"/>
        <v>8.5527658837418469E-5</v>
      </c>
      <c r="GD479" s="223">
        <f t="shared" ca="1" si="1035"/>
        <v>-5.7406286431328863E-5</v>
      </c>
      <c r="GE479" s="223">
        <f t="shared" ca="1" si="1036"/>
        <v>2.5844125099021533E-5</v>
      </c>
      <c r="GF479" s="223">
        <f t="shared" ca="1" si="1037"/>
        <v>7.2670683162734384E-6</v>
      </c>
      <c r="GG479" s="223">
        <f t="shared" ca="1" si="1038"/>
        <v>-3.9942691870806582E-5</v>
      </c>
      <c r="GH479" s="223">
        <f t="shared" ca="1" si="1039"/>
        <v>7.0224250586516215E-5</v>
      </c>
      <c r="GI479" s="223">
        <f t="shared" ca="1" si="1040"/>
        <v>-9.6296743731367102E-5</v>
      </c>
      <c r="GJ479" s="223">
        <f t="shared" ca="1" si="1041"/>
        <v>1.1659745141407766E-4</v>
      </c>
      <c r="GK479" s="223">
        <f t="shared" ca="1" si="1042"/>
        <v>-1.2990960009760024E-4</v>
      </c>
      <c r="GL479" s="223">
        <f t="shared" ca="1" si="1043"/>
        <v>1.3543529295528055E-4</v>
      </c>
      <c r="GM479" s="223">
        <f t="shared" ca="1" si="1044"/>
        <v>-1.328433338067605E-4</v>
      </c>
      <c r="GN479" s="223">
        <f t="shared" ca="1" si="1045"/>
        <v>1.2228907818694201E-4</v>
      </c>
      <c r="GO479" s="223">
        <f t="shared" ca="1" si="1046"/>
        <v>-1.0440512172461532E-4</v>
      </c>
      <c r="GP479" s="223">
        <f t="shared" ca="1" si="1047"/>
        <v>8.0263383945975477E-5</v>
      </c>
      <c r="GQ479" s="223">
        <f t="shared" ca="1" si="1048"/>
        <v>-5.1310860104871177E-5</v>
      </c>
      <c r="GR479" s="223">
        <f t="shared" ca="1" si="1049"/>
        <v>1.9282891914074399E-5</v>
      </c>
      <c r="GS479" s="223">
        <f t="shared" ca="1" si="1050"/>
        <v>1.3900844487636998E-5</v>
      </c>
      <c r="GT479" s="223">
        <f t="shared" ca="1" si="1051"/>
        <v>-4.6251399111669435E-5</v>
      </c>
      <c r="GU479" s="223">
        <f t="shared" ca="1" si="1052"/>
        <v>7.5829760796964322E-5</v>
      </c>
      <c r="GV479" s="223">
        <f t="shared" ca="1" si="1053"/>
        <v>-1.0086307667896147E-4</v>
      </c>
      <c r="GW479" s="223">
        <f t="shared" ca="1" si="1054"/>
        <v>1.1985091254694603E-4</v>
      </c>
      <c r="GX479" s="223">
        <f t="shared" ca="1" si="1055"/>
        <v>-1.316551851098786E-4</v>
      </c>
      <c r="GY479" s="223">
        <f t="shared" ca="1" si="1056"/>
        <v>1.3556837585644745E-4</v>
      </c>
      <c r="GZ479" s="223">
        <f t="shared" ca="1" si="1057"/>
        <v>-1.3135593794127819E-4</v>
      </c>
      <c r="HA479" s="223">
        <f t="shared" ca="1" si="1058"/>
        <v>1.1927035433500138E-4</v>
      </c>
      <c r="HB479" s="223">
        <f t="shared" ca="1" si="1059"/>
        <v>-1.0003600462779163E-4</v>
      </c>
      <c r="HC479" s="223">
        <f t="shared" ca="1" si="1060"/>
        <v>7.4805747532352167E-5</v>
      </c>
      <c r="HD479" s="223">
        <f t="shared" ca="1" si="1061"/>
        <v>-4.509182142212006E-5</v>
      </c>
      <c r="HE479" s="223">
        <f t="shared" ca="1" si="1062"/>
        <v>1.2675204553509178E-5</v>
      </c>
      <c r="HF479" s="223">
        <f t="shared" ca="1" si="1063"/>
        <v>2.0501132307044361E-5</v>
      </c>
      <c r="HG479" s="223">
        <f t="shared" ca="1" si="1064"/>
        <v>-5.2448682680942677E-5</v>
      </c>
      <c r="HH479" s="223">
        <f t="shared" ca="1" si="1065"/>
        <v>8.1252590471737234E-5</v>
      </c>
      <c r="HI479" s="223">
        <f t="shared" ca="1" si="1066"/>
        <v>-1.0518642164027363E-4</v>
      </c>
      <c r="HJ479" s="223">
        <f t="shared" ca="1" si="1067"/>
        <v>1.2281564233378159E-4</v>
      </c>
      <c r="HK479" s="223">
        <f t="shared" ca="1" si="1068"/>
        <v>-1.3308360124959431E-4</v>
      </c>
      <c r="HL479" s="223">
        <f t="shared" ca="1" si="1069"/>
        <v>1.3537486266578891E-4</v>
      </c>
      <c r="HM479" s="223">
        <f t="shared" ca="1" si="1070"/>
        <v>-1.2955209411587791E-4</v>
      </c>
      <c r="HN479" s="223">
        <f t="shared" ca="1" si="1071"/>
        <v>1.1596429775261128E-4</v>
      </c>
      <c r="HO479" s="223">
        <f t="shared" ca="1" si="1072"/>
        <v>-9.5425892033710924E-5</v>
      </c>
      <c r="HP479" s="223">
        <f t="shared" ca="1" si="1073"/>
        <v>6.91678975207134E-5</v>
      </c>
      <c r="HQ479" s="223">
        <f t="shared" ca="1" si="1074"/>
        <v>-3.8764152592000522E-5</v>
      </c>
      <c r="HR479" s="223">
        <f t="shared" ca="1" si="1075"/>
        <v>6.0369815149576966E-6</v>
      </c>
      <c r="HS479" s="223">
        <f t="shared" ca="1" si="1076"/>
        <v>2.7052031103052186E-5</v>
      </c>
      <c r="HT479" s="223">
        <f t="shared" ca="1" si="1077"/>
        <v>-5.851961277966133E-5</v>
      </c>
      <c r="HU479" s="223">
        <f t="shared" ca="1" si="1078"/>
        <v>8.6479675539189729E-5</v>
      </c>
      <c r="HV479" s="223">
        <f t="shared" ca="1" si="1079"/>
        <v>-1.0925636329860234E-4</v>
      </c>
      <c r="HW479" s="223">
        <f t="shared" ca="1" si="1080"/>
        <v>1.2548449848086193E-4</v>
      </c>
      <c r="HX479" s="223">
        <f t="shared" ca="1" si="1081"/>
        <v>-1.3419140733715018E-4</v>
      </c>
      <c r="HY479" s="223">
        <f t="shared" ca="1" si="1082"/>
        <v>1.3485521957353028E-4</v>
      </c>
      <c r="HZ479" s="223">
        <f t="shared" ca="1" si="1083"/>
        <v>-1.2743614794832479E-4</v>
      </c>
      <c r="IA479" s="223">
        <f t="shared" ca="1" si="1084"/>
        <v>1.1237887301967036E-4</v>
      </c>
      <c r="IB479" s="223">
        <f t="shared" ca="1" si="1085"/>
        <v>-9.0585890107389136E-5</v>
      </c>
      <c r="IC479" s="223">
        <f t="shared" ca="1" si="1086"/>
        <v>6.3363415985568267E-5</v>
      </c>
      <c r="ID479" s="223">
        <f t="shared" ca="1" si="1087"/>
        <v>-3.2343097522933351E-5</v>
      </c>
      <c r="IE479" s="223">
        <f t="shared" ca="1" si="1088"/>
        <v>1.7045024149754922E-4</v>
      </c>
      <c r="IF479" s="223">
        <f t="shared" ca="1" si="1089"/>
        <v>3.3537759186654563E-5</v>
      </c>
      <c r="IG479" s="223">
        <f t="shared" ca="1" si="1090"/>
        <v>-6.444956400549501E-5</v>
      </c>
      <c r="IH479" s="223">
        <f t="shared" ca="1" si="1091"/>
        <v>9.1498423493531567E-5</v>
      </c>
      <c r="II479" s="223">
        <f t="shared" ca="1" si="1092"/>
        <v>-1.1306309680802672E-4</v>
      </c>
      <c r="IJ479" s="223">
        <f t="shared" ca="1" si="1093"/>
        <v>1.2785105147995214E-4</v>
      </c>
      <c r="IK479" s="223">
        <f t="shared" ca="1" si="1094"/>
        <v>-1.3497593457065403E-4</v>
      </c>
      <c r="IL479" s="223">
        <f t="shared" ca="1" si="1095"/>
        <v>1.3401069844539852E-4</v>
      </c>
      <c r="IM479" s="223">
        <f t="shared" ca="1" si="1096"/>
        <v>-1.250131969382753E-4</v>
      </c>
      <c r="IN479" s="223">
        <f t="shared" ca="1" si="1097"/>
        <v>1.0852271773838979E-4</v>
      </c>
      <c r="IO479" s="223">
        <f t="shared" ca="1" si="1098"/>
        <v>-8.5527658837423294E-5</v>
      </c>
      <c r="IP479" s="223">
        <f t="shared" ca="1" si="1099"/>
        <v>5.7406286431320555E-5</v>
      </c>
      <c r="IQ479" s="223">
        <f t="shared" ca="1" si="1100"/>
        <v>-2.5844125099027679E-5</v>
      </c>
      <c r="IR479" s="223">
        <f t="shared" ca="1" si="1101"/>
        <v>-7.2670683162825728E-6</v>
      </c>
      <c r="IS479" s="223">
        <f t="shared" ca="1" si="1102"/>
        <v>3.9942691870800626E-5</v>
      </c>
      <c r="IT479" s="223">
        <f t="shared" ca="1" si="1103"/>
        <v>-7.0224250586524049E-5</v>
      </c>
      <c r="IU479" s="223">
        <f t="shared" ca="1" si="1104"/>
        <v>9.6296743731373539E-5</v>
      </c>
      <c r="IV479" s="223">
        <f t="shared" ca="1" si="1105"/>
        <v>-1.1659745141407449E-4</v>
      </c>
      <c r="IW479" s="223">
        <f t="shared" ca="1" si="1106"/>
        <v>1.2990960009760287E-4</v>
      </c>
      <c r="IX479" s="223">
        <f t="shared" ca="1" si="1107"/>
        <v>-1.3543529295528028E-4</v>
      </c>
      <c r="IY479" s="223">
        <f t="shared" ca="1" si="1108"/>
        <v>1.3284333380675868E-4</v>
      </c>
      <c r="IZ479" s="223">
        <f t="shared" ca="1" si="1109"/>
        <v>-1.2228907818694469E-4</v>
      </c>
      <c r="JA479" s="223">
        <f t="shared" ca="1" si="1110"/>
        <v>1.0440512172460946E-4</v>
      </c>
      <c r="JB479" s="223">
        <f t="shared" ca="1" si="1111"/>
        <v>-8.0263383945968078E-5</v>
      </c>
    </row>
    <row r="480" spans="2:262">
      <c r="B480" s="230">
        <v>119</v>
      </c>
      <c r="C480" s="229">
        <f t="shared" si="1112"/>
        <v>2.3242187500000016E-3</v>
      </c>
      <c r="D480" s="226">
        <f t="shared" ca="1" si="855"/>
        <v>49.894309330588698</v>
      </c>
      <c r="E480" s="225">
        <f ca="1">DU361</f>
        <v>-0.10569066941130245</v>
      </c>
      <c r="F480" s="224">
        <v>119</v>
      </c>
      <c r="G480" s="223">
        <f t="shared" ca="1" si="856"/>
        <v>9.2069094318606557E-5</v>
      </c>
      <c r="H480" s="223">
        <f t="shared" ca="1" si="857"/>
        <v>-5.2060697662178435E-5</v>
      </c>
      <c r="I480" s="223">
        <f t="shared" ca="1" si="858"/>
        <v>9.5223728819520895E-6</v>
      </c>
      <c r="J480" s="223">
        <f t="shared" ca="1" si="859"/>
        <v>3.3478698654294865E-5</v>
      </c>
      <c r="K480" s="223">
        <f t="shared" ca="1" si="860"/>
        <v>-7.485284805777912E-5</v>
      </c>
      <c r="L480" s="223">
        <f t="shared" ca="1" si="861"/>
        <v>1.1258946792455598E-4</v>
      </c>
      <c r="M480" s="223">
        <f t="shared" ca="1" si="862"/>
        <v>-1.4485471929000883E-4</v>
      </c>
      <c r="N480" s="223">
        <f t="shared" ca="1" si="863"/>
        <v>1.7008064839023302E-4</v>
      </c>
      <c r="O480" s="223">
        <f t="shared" ca="1" si="864"/>
        <v>-1.8704138253536006E-4</v>
      </c>
      <c r="P480" s="223">
        <f t="shared" ca="1" si="865"/>
        <v>1.9491270229997124E-4</v>
      </c>
      <c r="Q480" s="223">
        <f t="shared" ca="1" si="866"/>
        <v>-1.9331209507593487E-4</v>
      </c>
      <c r="R480" s="223">
        <f t="shared" ca="1" si="867"/>
        <v>1.8231734355562919E-4</v>
      </c>
      <c r="S480" s="223">
        <f t="shared" ca="1" si="868"/>
        <v>-1.6246274582445251E-4</v>
      </c>
      <c r="T480" s="223">
        <f t="shared" ca="1" si="869"/>
        <v>1.3471315075002261E-4</v>
      </c>
      <c r="U480" s="223">
        <f t="shared" ca="1" si="870"/>
        <v>-1.0041707043754528E-4</v>
      </c>
      <c r="V480" s="223">
        <f t="shared" ca="1" si="871"/>
        <v>6.1241148286261219E-5</v>
      </c>
      <c r="W480" s="223">
        <f t="shared" ca="1" si="872"/>
        <v>-1.9089167220275692E-5</v>
      </c>
      <c r="X480" s="223">
        <f t="shared" ca="1" si="873"/>
        <v>-2.3990466051291925E-5</v>
      </c>
      <c r="Y480" s="223">
        <f t="shared" ca="1" si="874"/>
        <v>6.5904264874002083E-5</v>
      </c>
      <c r="Z480" s="223">
        <f t="shared" ca="1" si="875"/>
        <v>-1.0461539718108117E-4</v>
      </c>
      <c r="AA480" s="223">
        <f t="shared" ca="1" si="876"/>
        <v>1.3824266685481313E-4</v>
      </c>
      <c r="AB480" s="223">
        <f t="shared" ca="1" si="877"/>
        <v>-1.6515193184381537E-4</v>
      </c>
      <c r="AC480" s="223">
        <f t="shared" ca="1" si="878"/>
        <v>1.8403551650516265E-4</v>
      </c>
      <c r="AD480" s="223">
        <f t="shared" ca="1" si="879"/>
        <v>-1.9397575906984158E-4</v>
      </c>
      <c r="AE480" s="223">
        <f t="shared" ca="1" si="880"/>
        <v>1.9448960609540661E-4</v>
      </c>
      <c r="AF480" s="223">
        <f t="shared" ca="1" si="881"/>
        <v>-1.8555208680544403E-4</v>
      </c>
      <c r="AG480" s="223">
        <f t="shared" ca="1" si="882"/>
        <v>1.6759752656292403E-4</v>
      </c>
      <c r="AH480" s="223">
        <f t="shared" ca="1" si="883"/>
        <v>-1.4149844050782327E-4</v>
      </c>
      <c r="AI480" s="223">
        <f t="shared" ca="1" si="884"/>
        <v>1.0852313303830427E-4</v>
      </c>
      <c r="AJ480" s="223">
        <f t="shared" ca="1" si="885"/>
        <v>-7.0274063620030737E-5</v>
      </c>
      <c r="AK480" s="223">
        <f t="shared" ca="1" si="886"/>
        <v>2.8609974082752403E-5</v>
      </c>
      <c r="AL480" s="223">
        <f t="shared" ca="1" si="887"/>
        <v>1.444443831425616E-5</v>
      </c>
      <c r="AM480" s="223">
        <f t="shared" ca="1" si="888"/>
        <v>-5.6796912543612076E-5</v>
      </c>
      <c r="AN480" s="223">
        <f t="shared" ca="1" si="889"/>
        <v>9.6389298782569989E-5</v>
      </c>
      <c r="AO480" s="223">
        <f t="shared" ca="1" si="890"/>
        <v>-1.3129757572653768E-4</v>
      </c>
      <c r="AP480" s="223">
        <f t="shared" ca="1" si="891"/>
        <v>1.5982534982798374E-4</v>
      </c>
      <c r="AQ480" s="223">
        <f t="shared" ca="1" si="892"/>
        <v>-1.8058629279609737E-4</v>
      </c>
      <c r="AR480" s="223">
        <f t="shared" ca="1" si="893"/>
        <v>1.9257151124584302E-4</v>
      </c>
      <c r="AS480" s="223">
        <f t="shared" ca="1" si="894"/>
        <v>-1.9519857461851723E-4</v>
      </c>
      <c r="AT480" s="223">
        <f t="shared" ca="1" si="895"/>
        <v>1.8833981882570086E-4</v>
      </c>
      <c r="AU480" s="223">
        <f t="shared" ca="1" si="896"/>
        <v>-1.7232855018009606E-4</v>
      </c>
      <c r="AV480" s="223">
        <f t="shared" ca="1" si="897"/>
        <v>1.4794284812864289E-4</v>
      </c>
      <c r="AW480" s="223">
        <f t="shared" ca="1" si="898"/>
        <v>-1.1636775390606909E-4</v>
      </c>
      <c r="AX480" s="223">
        <f t="shared" ca="1" si="899"/>
        <v>7.913768257925863E-5</v>
      </c>
      <c r="AY480" s="223">
        <f t="shared" ca="1" si="900"/>
        <v>-3.8061857011724635E-5</v>
      </c>
      <c r="AZ480" s="223">
        <f t="shared" ca="1" si="901"/>
        <v>-4.8636126601352137E-6</v>
      </c>
      <c r="BA480" s="223">
        <f t="shared" ca="1" si="902"/>
        <v>4.7552731476082608E-5</v>
      </c>
      <c r="BB480" s="223">
        <f t="shared" ca="1" si="903"/>
        <v>-8.7930990120587373E-5</v>
      </c>
      <c r="BC480" s="223">
        <f t="shared" ca="1" si="904"/>
        <v>1.2403617723802556E-4</v>
      </c>
      <c r="BD480" s="223">
        <f t="shared" ca="1" si="905"/>
        <v>-1.5411373454537246E-4</v>
      </c>
      <c r="BE480" s="223">
        <f t="shared" ca="1" si="906"/>
        <v>1.767020208901953E-4</v>
      </c>
      <c r="BF480" s="223">
        <f t="shared" ca="1" si="907"/>
        <v>-1.9070334178398045E-4</v>
      </c>
      <c r="BG480" s="223">
        <f t="shared" ca="1" si="908"/>
        <v>1.954372926779959E-4</v>
      </c>
      <c r="BH480" s="223">
        <f t="shared" ca="1" si="909"/>
        <v>-1.9067382372578689E-4</v>
      </c>
      <c r="BI480" s="223">
        <f t="shared" ca="1" si="910"/>
        <v>1.7664441922568723E-4</v>
      </c>
      <c r="BJ480" s="223">
        <f t="shared" ca="1" si="911"/>
        <v>-1.5403084847005402E-4</v>
      </c>
      <c r="BK480" s="223">
        <f t="shared" ca="1" si="912"/>
        <v>1.2393203466206279E-4</v>
      </c>
      <c r="BL480" s="223">
        <f t="shared" ca="1" si="913"/>
        <v>-8.7810651929513277E-5</v>
      </c>
      <c r="BM480" s="223">
        <f t="shared" ca="1" si="914"/>
        <v>4.7422045593333424E-5</v>
      </c>
      <c r="BN480" s="223">
        <f t="shared" ca="1" si="915"/>
        <v>-4.7289298628805956E-6</v>
      </c>
      <c r="BO480" s="223">
        <f t="shared" ca="1" si="916"/>
        <v>-3.8193991713297195E-5</v>
      </c>
      <c r="BP480" s="223">
        <f t="shared" ca="1" si="917"/>
        <v>7.9260848001556694E-5</v>
      </c>
      <c r="BQ480" s="223">
        <f t="shared" ca="1" si="918"/>
        <v>-1.1647596473426541E-4</v>
      </c>
      <c r="BR480" s="223">
        <f t="shared" ca="1" si="919"/>
        <v>1.4803084577746925E-4</v>
      </c>
      <c r="BS480" s="223">
        <f t="shared" ca="1" si="920"/>
        <v>-1.7239205833869848E-4</v>
      </c>
      <c r="BT480" s="223">
        <f t="shared" ca="1" si="921"/>
        <v>1.8837575126812167E-4</v>
      </c>
      <c r="BU480" s="223">
        <f t="shared" ca="1" si="922"/>
        <v>-1.952051851811283E-4</v>
      </c>
      <c r="BV480" s="223">
        <f t="shared" ca="1" si="923"/>
        <v>1.9254847868346365E-4</v>
      </c>
      <c r="BW480" s="223">
        <f t="shared" ca="1" si="924"/>
        <v>-1.805347363931377E-4</v>
      </c>
      <c r="BX480" s="223">
        <f t="shared" ca="1" si="925"/>
        <v>1.5974777500599543E-4</v>
      </c>
      <c r="BY480" s="223">
        <f t="shared" ca="1" si="926"/>
        <v>-1.3119775229139357E-4</v>
      </c>
      <c r="BZ480" s="223">
        <f t="shared" ca="1" si="927"/>
        <v>9.6272077727964977E-5</v>
      </c>
      <c r="CA480" s="223">
        <f t="shared" ca="1" si="928"/>
        <v>-5.6667990313421882E-5</v>
      </c>
      <c r="CB480" s="223">
        <f t="shared" ca="1" si="929"/>
        <v>1.4310079979656961E-5</v>
      </c>
      <c r="CC480" s="223">
        <f t="shared" ca="1" si="930"/>
        <v>2.8743239279075848E-5</v>
      </c>
      <c r="CD480" s="223">
        <f t="shared" ca="1" si="931"/>
        <v>-7.039975955726504E-5</v>
      </c>
      <c r="CE480" s="223">
        <f t="shared" ca="1" si="932"/>
        <v>1.0863515142936646E-4</v>
      </c>
      <c r="CF480" s="223">
        <f t="shared" ca="1" si="933"/>
        <v>-1.4159133773611728E-4</v>
      </c>
      <c r="CG480" s="223">
        <f t="shared" ca="1" si="934"/>
        <v>1.6766678821890555E-4</v>
      </c>
      <c r="CH480" s="223">
        <f t="shared" ca="1" si="935"/>
        <v>-1.855943470676895E-4</v>
      </c>
      <c r="CI480" s="223">
        <f t="shared" ca="1" si="936"/>
        <v>1.9450281129520437E-4</v>
      </c>
      <c r="CJ480" s="223">
        <f t="shared" ca="1" si="937"/>
        <v>-1.9395926749073627E-4</v>
      </c>
      <c r="CK480" s="223">
        <f t="shared" ca="1" si="938"/>
        <v>1.8399012956764405E-4</v>
      </c>
      <c r="CL480" s="223">
        <f t="shared" ca="1" si="939"/>
        <v>-1.6507985515969471E-4</v>
      </c>
      <c r="CM480" s="223">
        <f t="shared" ca="1" si="940"/>
        <v>1.3814740304388449E-4</v>
      </c>
      <c r="CN480" s="223">
        <f t="shared" ca="1" si="941"/>
        <v>-1.0450157565872712E-4</v>
      </c>
      <c r="CO480" s="223">
        <f t="shared" ca="1" si="942"/>
        <v>6.5777416881320931E-5</v>
      </c>
      <c r="CP480" s="223">
        <f t="shared" ca="1" si="943"/>
        <v>-2.3856755860341829E-5</v>
      </c>
      <c r="CQ480" s="223">
        <f t="shared" ca="1" si="944"/>
        <v>-1.9223241863826305E-5</v>
      </c>
      <c r="CR480" s="223">
        <f t="shared" ca="1" si="945"/>
        <v>6.1369071925904145E-5</v>
      </c>
      <c r="CS480" s="223">
        <f t="shared" ca="1" si="946"/>
        <v>-1.0053262652935863E-4</v>
      </c>
      <c r="CT480" s="223">
        <f t="shared" ca="1" si="947"/>
        <v>1.348107237602224E-4</v>
      </c>
      <c r="CU480" s="223">
        <f t="shared" ca="1" si="948"/>
        <v>-1.6253759412041742E-4</v>
      </c>
      <c r="CV480" s="223">
        <f t="shared" ca="1" si="949"/>
        <v>1.8236582982902833E-4</v>
      </c>
      <c r="CW480" s="223">
        <f t="shared" ca="1" si="950"/>
        <v>-1.9333186310043681E-4</v>
      </c>
      <c r="CX480" s="223">
        <f t="shared" ca="1" si="951"/>
        <v>1.9490279143379919E-4</v>
      </c>
      <c r="CY480" s="223">
        <f t="shared" ca="1" si="952"/>
        <v>-1.870022744043898E-4</v>
      </c>
      <c r="CZ480" s="223">
        <f t="shared" ca="1" si="953"/>
        <v>1.7001424348302659E-4</v>
      </c>
      <c r="DA480" s="223">
        <f t="shared" ca="1" si="954"/>
        <v>-1.44764244602167E-4</v>
      </c>
      <c r="DB480" s="223">
        <f t="shared" ca="1" si="955"/>
        <v>1.1247932014047066E-4</v>
      </c>
      <c r="DC480" s="223">
        <f t="shared" ca="1" si="956"/>
        <v>-7.472837989052646E-5</v>
      </c>
      <c r="DD480" s="223">
        <f t="shared" ca="1" si="957"/>
        <v>3.3345958726559621E-5</v>
      </c>
      <c r="DE480" s="223">
        <f t="shared" ca="1" si="958"/>
        <v>9.6569339751641524E-6</v>
      </c>
      <c r="DF480" s="223">
        <f t="shared" ca="1" si="959"/>
        <v>-5.2190540824977833E-5</v>
      </c>
      <c r="DG480" s="223">
        <f t="shared" ca="1" si="960"/>
        <v>9.2187909726423414E-5</v>
      </c>
      <c r="DH480" s="223">
        <f t="shared" ca="1" si="961"/>
        <v>-1.277053389427727E-4</v>
      </c>
      <c r="DI480" s="223">
        <f t="shared" ca="1" si="962"/>
        <v>1.570168327210784E-4</v>
      </c>
      <c r="DJ480" s="223">
        <f t="shared" ca="1" si="963"/>
        <v>-1.7869797733294695E-4</v>
      </c>
      <c r="DK480" s="223">
        <f t="shared" ca="1" si="964"/>
        <v>1.9169516151358834E-4</v>
      </c>
      <c r="DL480" s="223">
        <f t="shared" ca="1" si="965"/>
        <v>-1.9537677748082959E-4</v>
      </c>
      <c r="DM480" s="223">
        <f t="shared" ca="1" si="966"/>
        <v>1.895639143826305E-4</v>
      </c>
      <c r="DN480" s="223">
        <f t="shared" ca="1" si="967"/>
        <v>-1.7453905260231381E-4</v>
      </c>
      <c r="DO480" s="223">
        <f t="shared" ca="1" si="968"/>
        <v>1.5103233641534155E-4</v>
      </c>
      <c r="DP480" s="223">
        <f t="shared" ca="1" si="969"/>
        <v>-1.2018609208797551E-4</v>
      </c>
      <c r="DQ480" s="223">
        <f t="shared" ca="1" si="970"/>
        <v>8.3499315687147818E-5</v>
      </c>
      <c r="DR480" s="223">
        <f t="shared" ca="1" si="971"/>
        <v>-4.2754828257444107E-5</v>
      </c>
      <c r="DS480" s="223">
        <f t="shared" ca="1" si="972"/>
        <v>-6.7361686708318296E-8</v>
      </c>
      <c r="DT480" s="223">
        <f t="shared" ca="1" si="973"/>
        <v>4.2886278139852684E-5</v>
      </c>
      <c r="DU480" s="223">
        <f t="shared" ca="1" si="974"/>
        <v>-8.3621104174259989E-5</v>
      </c>
      <c r="DV480" s="223">
        <f t="shared" ca="1" si="975"/>
        <v>1.2029230077813507E-4</v>
      </c>
      <c r="DW480" s="223">
        <f t="shared" ca="1" si="976"/>
        <v>-1.5111780401866399E-4</v>
      </c>
      <c r="DX480" s="223">
        <f t="shared" ca="1" si="977"/>
        <v>1.7459962575737617E-4</v>
      </c>
      <c r="DY480" s="223">
        <f t="shared" ca="1" si="978"/>
        <v>-1.8959664949214045E-4</v>
      </c>
      <c r="DZ480" s="223">
        <f t="shared" ca="1" si="979"/>
        <v>1.9538008375792398E-4</v>
      </c>
      <c r="EA480" s="223">
        <f t="shared" ca="1" si="980"/>
        <v>-1.9166887828728327E-4</v>
      </c>
      <c r="EB480" s="223">
        <f t="shared" ca="1" si="981"/>
        <v>1.7864338185607191E-4</v>
      </c>
      <c r="EC480" s="223">
        <f t="shared" ca="1" si="982"/>
        <v>-1.5693657810122863E-4</v>
      </c>
      <c r="ED480" s="223">
        <f t="shared" ca="1" si="983"/>
        <v>1.2760332521258199E-4</v>
      </c>
      <c r="EE480" s="223">
        <f t="shared" ca="1" si="984"/>
        <v>-9.2069094318602518E-5</v>
      </c>
      <c r="EF480" s="223">
        <f t="shared" ca="1" si="985"/>
        <v>5.2060697662175684E-5</v>
      </c>
      <c r="EG480" s="223">
        <f t="shared" ca="1" si="986"/>
        <v>-9.5223728819509917E-6</v>
      </c>
      <c r="EH480" s="223">
        <f t="shared" ca="1" si="987"/>
        <v>-3.3478698654305206E-5</v>
      </c>
      <c r="EI480" s="223">
        <f t="shared" ca="1" si="988"/>
        <v>7.4852848057787211E-5</v>
      </c>
      <c r="EJ480" s="223">
        <f t="shared" ca="1" si="989"/>
        <v>-1.1258946792456173E-4</v>
      </c>
      <c r="EK480" s="223">
        <f t="shared" ca="1" si="990"/>
        <v>1.4485471929001213E-4</v>
      </c>
      <c r="EL480" s="223">
        <f t="shared" ca="1" si="991"/>
        <v>-1.7008064839023478E-4</v>
      </c>
      <c r="EM480" s="223">
        <f t="shared" ca="1" si="992"/>
        <v>1.8704138253536069E-4</v>
      </c>
      <c r="EN480" s="223">
        <f t="shared" ca="1" si="993"/>
        <v>-1.9491270229997208E-4</v>
      </c>
      <c r="EO480" s="223">
        <f t="shared" ca="1" si="994"/>
        <v>1.9331209507593352E-4</v>
      </c>
      <c r="EP480" s="223">
        <f t="shared" ca="1" si="995"/>
        <v>-1.8231734355562642E-4</v>
      </c>
      <c r="EQ480" s="223">
        <f t="shared" ca="1" si="996"/>
        <v>1.6246274582444896E-4</v>
      </c>
      <c r="ER480" s="223">
        <f t="shared" ca="1" si="997"/>
        <v>-1.3471315075002003E-4</v>
      </c>
      <c r="ES480" s="223">
        <f t="shared" ca="1" si="998"/>
        <v>1.0041707043754344E-4</v>
      </c>
      <c r="ET480" s="223">
        <f t="shared" ca="1" si="999"/>
        <v>-6.1241148286260514E-5</v>
      </c>
      <c r="EU480" s="223">
        <f t="shared" ca="1" si="1000"/>
        <v>1.9089167220265256E-5</v>
      </c>
      <c r="EV480" s="223">
        <f t="shared" ca="1" si="1001"/>
        <v>2.3990466051300951E-5</v>
      </c>
      <c r="EW480" s="223">
        <f t="shared" ca="1" si="1002"/>
        <v>-6.5904264874008033E-5</v>
      </c>
      <c r="EX480" s="223">
        <f t="shared" ca="1" si="1003"/>
        <v>1.0461539718108534E-4</v>
      </c>
      <c r="EY480" s="223">
        <f t="shared" ca="1" si="1004"/>
        <v>-1.3824266685481563E-4</v>
      </c>
      <c r="EZ480" s="223">
        <f t="shared" ca="1" si="1005"/>
        <v>1.6515193184381575E-4</v>
      </c>
      <c r="FA480" s="223">
        <f t="shared" ca="1" si="1006"/>
        <v>-1.8403551650516664E-4</v>
      </c>
      <c r="FB480" s="223">
        <f t="shared" ca="1" si="1007"/>
        <v>1.9397575906984272E-4</v>
      </c>
      <c r="FC480" s="223">
        <f t="shared" ca="1" si="1008"/>
        <v>-1.9448960609540599E-4</v>
      </c>
      <c r="FD480" s="223">
        <f t="shared" ca="1" si="1009"/>
        <v>1.8555208680544203E-4</v>
      </c>
      <c r="FE480" s="223">
        <f t="shared" ca="1" si="1010"/>
        <v>-1.6759752656292221E-4</v>
      </c>
      <c r="FF480" s="223">
        <f t="shared" ca="1" si="1011"/>
        <v>1.4149844050782276E-4</v>
      </c>
      <c r="FG480" s="223">
        <f t="shared" ca="1" si="1012"/>
        <v>-1.085231330382944E-4</v>
      </c>
      <c r="FH480" s="223">
        <f t="shared" ca="1" si="1013"/>
        <v>7.0274063620022253E-5</v>
      </c>
      <c r="FI480" s="223">
        <f t="shared" ca="1" si="1014"/>
        <v>-2.8609974082743404E-5</v>
      </c>
      <c r="FJ480" s="223">
        <f t="shared" ca="1" si="1015"/>
        <v>-1.4444438314262462E-5</v>
      </c>
      <c r="FK480" s="223">
        <f t="shared" ca="1" si="1016"/>
        <v>5.6796912543615504E-5</v>
      </c>
      <c r="FL480" s="223">
        <f t="shared" ca="1" si="1017"/>
        <v>-9.6389298782573066E-5</v>
      </c>
      <c r="FM480" s="223">
        <f t="shared" ca="1" si="1018"/>
        <v>1.3129757572653822E-4</v>
      </c>
      <c r="FN480" s="223">
        <f t="shared" ca="1" si="1019"/>
        <v>-1.5982534982799055E-4</v>
      </c>
      <c r="FO480" s="223">
        <f t="shared" ca="1" si="1020"/>
        <v>1.8058629279610084E-4</v>
      </c>
      <c r="FP480" s="223">
        <f t="shared" ca="1" si="1021"/>
        <v>-1.925715112458441E-4</v>
      </c>
      <c r="FQ480" s="223">
        <f t="shared" ca="1" si="1022"/>
        <v>1.9519857461851694E-4</v>
      </c>
      <c r="FR480" s="223">
        <f t="shared" ca="1" si="1023"/>
        <v>-1.8833981882569991E-4</v>
      </c>
      <c r="FS480" s="223">
        <f t="shared" ca="1" si="1024"/>
        <v>1.7232855018009568E-4</v>
      </c>
      <c r="FT480" s="223">
        <f t="shared" ca="1" si="1025"/>
        <v>-1.4794284812863514E-4</v>
      </c>
      <c r="FU480" s="223">
        <f t="shared" ca="1" si="1026"/>
        <v>1.1636775390606178E-4</v>
      </c>
      <c r="FV480" s="223">
        <f t="shared" ca="1" si="1027"/>
        <v>-7.9137682579252843E-5</v>
      </c>
      <c r="FW480" s="223">
        <f t="shared" ca="1" si="1028"/>
        <v>3.8061857011718441E-5</v>
      </c>
      <c r="FX480" s="223">
        <f t="shared" ca="1" si="1029"/>
        <v>4.8636126601415427E-6</v>
      </c>
      <c r="FY480" s="223">
        <f t="shared" ca="1" si="1030"/>
        <v>-4.7552731476083353E-5</v>
      </c>
      <c r="FZ480" s="223">
        <f t="shared" ca="1" si="1031"/>
        <v>8.7930990120597984E-5</v>
      </c>
      <c r="GA480" s="223">
        <f t="shared" ca="1" si="1032"/>
        <v>-1.2403617723803472E-4</v>
      </c>
      <c r="GB480" s="223">
        <f t="shared" ca="1" si="1033"/>
        <v>1.5411373454537634E-4</v>
      </c>
      <c r="GC480" s="223">
        <f t="shared" ca="1" si="1034"/>
        <v>-1.7670202089019801E-4</v>
      </c>
      <c r="GD480" s="223">
        <f t="shared" ca="1" si="1035"/>
        <v>1.9070334178398183E-4</v>
      </c>
      <c r="GE480" s="223">
        <f t="shared" ca="1" si="1036"/>
        <v>-1.954372926779959E-4</v>
      </c>
      <c r="GF480" s="223">
        <f t="shared" ca="1" si="1037"/>
        <v>1.9067382372578673E-4</v>
      </c>
      <c r="GG480" s="223">
        <f t="shared" ca="1" si="1038"/>
        <v>-1.7664441922568691E-4</v>
      </c>
      <c r="GH480" s="223">
        <f t="shared" ca="1" si="1039"/>
        <v>1.5403084847005698E-4</v>
      </c>
      <c r="GI480" s="223">
        <f t="shared" ca="1" si="1040"/>
        <v>-1.239320346620665E-4</v>
      </c>
      <c r="GJ480" s="223">
        <f t="shared" ca="1" si="1041"/>
        <v>8.7810651929497732E-5</v>
      </c>
      <c r="GK480" s="223">
        <f t="shared" ca="1" si="1042"/>
        <v>-4.7422045593316511E-5</v>
      </c>
      <c r="GL480" s="223">
        <f t="shared" ca="1" si="1043"/>
        <v>4.7289298628687236E-6</v>
      </c>
      <c r="GM480" s="223">
        <f t="shared" ca="1" si="1044"/>
        <v>3.8193991713308836E-5</v>
      </c>
      <c r="GN480" s="223">
        <f t="shared" ca="1" si="1045"/>
        <v>-7.9260848001567549E-5</v>
      </c>
      <c r="GO480" s="223">
        <f t="shared" ca="1" si="1046"/>
        <v>1.164759647342705E-4</v>
      </c>
      <c r="GP480" s="223">
        <f t="shared" ca="1" si="1047"/>
        <v>-1.4803084577747337E-4</v>
      </c>
      <c r="GQ480" s="223">
        <f t="shared" ca="1" si="1048"/>
        <v>1.7239205833870146E-4</v>
      </c>
      <c r="GR480" s="223">
        <f t="shared" ca="1" si="1049"/>
        <v>-1.8837575126812189E-4</v>
      </c>
      <c r="GS480" s="223">
        <f t="shared" ca="1" si="1050"/>
        <v>1.9520518518112835E-4</v>
      </c>
      <c r="GT480" s="223">
        <f t="shared" ca="1" si="1051"/>
        <v>-1.9254847868346354E-4</v>
      </c>
      <c r="GU480" s="223">
        <f t="shared" ca="1" si="1052"/>
        <v>1.8053473639313954E-4</v>
      </c>
      <c r="GV480" s="223">
        <f t="shared" ca="1" si="1053"/>
        <v>-1.5974777500599817E-4</v>
      </c>
      <c r="GW480" s="223">
        <f t="shared" ca="1" si="1054"/>
        <v>1.3119775229138064E-4</v>
      </c>
      <c r="GX480" s="223">
        <f t="shared" ca="1" si="1055"/>
        <v>-9.6272077727949798E-5</v>
      </c>
      <c r="GY480" s="223">
        <f t="shared" ca="1" si="1056"/>
        <v>5.6667990313410525E-5</v>
      </c>
      <c r="GZ480" s="223">
        <f t="shared" ca="1" si="1057"/>
        <v>-1.4310079979645103E-5</v>
      </c>
      <c r="HA480" s="223">
        <f t="shared" ca="1" si="1058"/>
        <v>-2.8743239279087598E-5</v>
      </c>
      <c r="HB480" s="223">
        <f t="shared" ca="1" si="1059"/>
        <v>7.0399759557270963E-5</v>
      </c>
      <c r="HC480" s="223">
        <f t="shared" ca="1" si="1060"/>
        <v>-1.0863515142937169E-4</v>
      </c>
      <c r="HD480" s="223">
        <f t="shared" ca="1" si="1061"/>
        <v>1.4159133773612161E-4</v>
      </c>
      <c r="HE480" s="223">
        <f t="shared" ca="1" si="1062"/>
        <v>-1.6766678821890593E-4</v>
      </c>
      <c r="HF480" s="223">
        <f t="shared" ca="1" si="1063"/>
        <v>1.8559434706768977E-4</v>
      </c>
      <c r="HG480" s="223">
        <f t="shared" ca="1" si="1064"/>
        <v>-1.9450281129520445E-4</v>
      </c>
      <c r="HH480" s="223">
        <f t="shared" ca="1" si="1065"/>
        <v>1.9395926749073687E-4</v>
      </c>
      <c r="HI480" s="223">
        <f t="shared" ca="1" si="1066"/>
        <v>-1.8399012956764565E-4</v>
      </c>
      <c r="HJ480" s="223">
        <f t="shared" ca="1" si="1067"/>
        <v>1.6507985515968538E-4</v>
      </c>
      <c r="HK480" s="223">
        <f t="shared" ca="1" si="1068"/>
        <v>-1.3814740304387608E-4</v>
      </c>
      <c r="HL480" s="223">
        <f t="shared" ca="1" si="1069"/>
        <v>1.045015756587171E-4</v>
      </c>
      <c r="HM480" s="223">
        <f t="shared" ca="1" si="1070"/>
        <v>-6.577741688130975E-5</v>
      </c>
      <c r="HN480" s="223">
        <f t="shared" ca="1" si="1071"/>
        <v>2.3856755860335541E-5</v>
      </c>
      <c r="HO480" s="223">
        <f t="shared" ca="1" si="1072"/>
        <v>1.9223241863832594E-5</v>
      </c>
      <c r="HP480" s="223">
        <f t="shared" ca="1" si="1073"/>
        <v>-6.1369071925910148E-5</v>
      </c>
      <c r="HQ480" s="223">
        <f t="shared" ca="1" si="1074"/>
        <v>1.0053262652936404E-4</v>
      </c>
      <c r="HR480" s="223">
        <f t="shared" ca="1" si="1075"/>
        <v>-1.3481072376022698E-4</v>
      </c>
      <c r="HS480" s="223">
        <f t="shared" ca="1" si="1076"/>
        <v>1.6253759412041474E-4</v>
      </c>
      <c r="HT480" s="223">
        <f t="shared" ca="1" si="1077"/>
        <v>-1.823658298290266E-4</v>
      </c>
      <c r="HU480" s="223">
        <f t="shared" ca="1" si="1078"/>
        <v>1.933318631004361E-4</v>
      </c>
      <c r="HV480" s="223">
        <f t="shared" ca="1" si="1079"/>
        <v>-1.9490279143379789E-4</v>
      </c>
      <c r="HW480" s="223">
        <f t="shared" ca="1" si="1080"/>
        <v>1.8700227440438474E-4</v>
      </c>
      <c r="HX480" s="223">
        <f t="shared" ca="1" si="1081"/>
        <v>-1.70014243483018E-4</v>
      </c>
      <c r="HY480" s="223">
        <f t="shared" ca="1" si="1082"/>
        <v>1.4476424460215529E-4</v>
      </c>
      <c r="HZ480" s="223">
        <f t="shared" ca="1" si="1083"/>
        <v>-1.1247932014046548E-4</v>
      </c>
      <c r="IA480" s="223">
        <f t="shared" ca="1" si="1084"/>
        <v>7.4728379890520578E-5</v>
      </c>
      <c r="IB480" s="223">
        <f t="shared" ca="1" si="1085"/>
        <v>-3.3345958726553387E-5</v>
      </c>
      <c r="IC480" s="223">
        <f t="shared" ca="1" si="1086"/>
        <v>-9.6569339751704678E-6</v>
      </c>
      <c r="ID480" s="223">
        <f t="shared" ca="1" si="1087"/>
        <v>5.2190540824983945E-5</v>
      </c>
      <c r="IE480" s="223">
        <f t="shared" ca="1" si="1088"/>
        <v>1.7098819121138766E-4</v>
      </c>
      <c r="IF480" s="223">
        <f t="shared" ca="1" si="1089"/>
        <v>1.2770533894276907E-4</v>
      </c>
      <c r="IG480" s="223">
        <f t="shared" ca="1" si="1090"/>
        <v>-1.5701683272107555E-4</v>
      </c>
      <c r="IH480" s="223">
        <f t="shared" ca="1" si="1091"/>
        <v>1.7869797733294503E-4</v>
      </c>
      <c r="II480" s="223">
        <f t="shared" ca="1" si="1092"/>
        <v>-1.9169516151359175E-4</v>
      </c>
      <c r="IJ480" s="223">
        <f t="shared" ca="1" si="1093"/>
        <v>1.9537677748082916E-4</v>
      </c>
      <c r="IK480" s="223">
        <f t="shared" ca="1" si="1094"/>
        <v>-1.8956391438262627E-4</v>
      </c>
      <c r="IL480" s="223">
        <f t="shared" ca="1" si="1095"/>
        <v>1.7453905260231094E-4</v>
      </c>
      <c r="IM480" s="223">
        <f t="shared" ca="1" si="1096"/>
        <v>-1.5103233641533754E-4</v>
      </c>
      <c r="IN480" s="223">
        <f t="shared" ca="1" si="1097"/>
        <v>1.2018609208797054E-4</v>
      </c>
      <c r="IO480" s="223">
        <f t="shared" ca="1" si="1098"/>
        <v>-8.3499315687142098E-5</v>
      </c>
      <c r="IP480" s="223">
        <f t="shared" ca="1" si="1099"/>
        <v>4.2754828257437913E-5</v>
      </c>
      <c r="IQ480" s="223">
        <f t="shared" ca="1" si="1100"/>
        <v>6.7361686714620221E-8</v>
      </c>
      <c r="IR480" s="223">
        <f t="shared" ca="1" si="1101"/>
        <v>-4.2886278139858851E-5</v>
      </c>
      <c r="IS480" s="223">
        <f t="shared" ca="1" si="1102"/>
        <v>8.3621104174255639E-5</v>
      </c>
      <c r="IT480" s="223">
        <f t="shared" ca="1" si="1103"/>
        <v>-1.202923007781313E-4</v>
      </c>
      <c r="IU480" s="223">
        <f t="shared" ca="1" si="1104"/>
        <v>1.5111780401866096E-4</v>
      </c>
      <c r="IV480" s="223">
        <f t="shared" ca="1" si="1105"/>
        <v>-1.7459962575738401E-4</v>
      </c>
      <c r="IW480" s="223">
        <f t="shared" ca="1" si="1106"/>
        <v>1.8959664949214468E-4</v>
      </c>
      <c r="IX480" s="223">
        <f t="shared" ca="1" si="1107"/>
        <v>-1.9538008375792441E-4</v>
      </c>
      <c r="IY480" s="223">
        <f t="shared" ca="1" si="1108"/>
        <v>1.9166887828728202E-4</v>
      </c>
      <c r="IZ480" s="223">
        <f t="shared" ca="1" si="1109"/>
        <v>-1.7864338185606937E-4</v>
      </c>
      <c r="JA480" s="223">
        <f t="shared" ca="1" si="1110"/>
        <v>1.5693657810122487E-4</v>
      </c>
      <c r="JB480" s="223">
        <f t="shared" ca="1" si="1111"/>
        <v>-1.2760332521257722E-4</v>
      </c>
    </row>
    <row r="481" spans="2:262">
      <c r="B481" s="230">
        <v>120</v>
      </c>
      <c r="C481" s="229">
        <f t="shared" si="1112"/>
        <v>2.3437500000000016E-3</v>
      </c>
      <c r="D481" s="226">
        <f t="shared" ca="1" si="855"/>
        <v>49.895394090336204</v>
      </c>
      <c r="E481" s="225">
        <f ca="1">DV361</f>
        <v>-0.10460590966379323</v>
      </c>
      <c r="F481" s="224">
        <v>120</v>
      </c>
      <c r="G481" s="223">
        <f t="shared" ca="1" si="856"/>
        <v>8.2173184658670978E-5</v>
      </c>
      <c r="H481" s="223">
        <f t="shared" ca="1" si="857"/>
        <v>-4.6323959773325902E-5</v>
      </c>
      <c r="I481" s="223">
        <f t="shared" ca="1" si="858"/>
        <v>8.6945310926676687E-6</v>
      </c>
      <c r="J481" s="223">
        <f t="shared" ca="1" si="859"/>
        <v>2.9269023541932246E-5</v>
      </c>
      <c r="K481" s="223">
        <f t="shared" ca="1" si="860"/>
        <v>-6.6107786016073202E-5</v>
      </c>
      <c r="L481" s="223">
        <f t="shared" ca="1" si="861"/>
        <v>1.004060633472906E-4</v>
      </c>
      <c r="M481" s="223">
        <f t="shared" ca="1" si="862"/>
        <v>-1.3084579197244003E-4</v>
      </c>
      <c r="N481" s="223">
        <f t="shared" ca="1" si="863"/>
        <v>1.5625719019125411E-4</v>
      </c>
      <c r="O481" s="223">
        <f t="shared" ca="1" si="864"/>
        <v>-1.7566371222106018E-4</v>
      </c>
      <c r="P481" s="223">
        <f t="shared" ca="1" si="865"/>
        <v>1.8831957630355571E-4</v>
      </c>
      <c r="Q481" s="223">
        <f t="shared" ca="1" si="866"/>
        <v>-1.9373842467954074E-4</v>
      </c>
      <c r="R481" s="223">
        <f t="shared" ca="1" si="867"/>
        <v>1.9171201404485108E-4</v>
      </c>
      <c r="S481" s="223">
        <f t="shared" ca="1" si="868"/>
        <v>-1.8231821822375417E-4</v>
      </c>
      <c r="T481" s="223">
        <f t="shared" ca="1" si="869"/>
        <v>1.6591803552155269E-4</v>
      </c>
      <c r="U481" s="223">
        <f t="shared" ca="1" si="870"/>
        <v>-1.4314171576216493E-4</v>
      </c>
      <c r="V481" s="223">
        <f t="shared" ca="1" si="871"/>
        <v>1.1486454014083536E-4</v>
      </c>
      <c r="W481" s="223">
        <f t="shared" ca="1" si="872"/>
        <v>-8.2173184658669568E-5</v>
      </c>
      <c r="X481" s="223">
        <f t="shared" ca="1" si="873"/>
        <v>4.6323959773325218E-5</v>
      </c>
      <c r="Y481" s="223">
        <f t="shared" ca="1" si="874"/>
        <v>-8.6945310926666387E-6</v>
      </c>
      <c r="Z481" s="223">
        <f t="shared" ca="1" si="875"/>
        <v>-2.9269023541932598E-5</v>
      </c>
      <c r="AA481" s="223">
        <f t="shared" ca="1" si="876"/>
        <v>6.6107786016074177E-5</v>
      </c>
      <c r="AB481" s="223">
        <f t="shared" ca="1" si="877"/>
        <v>-1.004060633472915E-4</v>
      </c>
      <c r="AC481" s="223">
        <f t="shared" ca="1" si="878"/>
        <v>1.3084579197244131E-4</v>
      </c>
      <c r="AD481" s="223">
        <f t="shared" ca="1" si="879"/>
        <v>-1.5625719019125554E-4</v>
      </c>
      <c r="AE481" s="223">
        <f t="shared" ca="1" si="880"/>
        <v>1.7566371222106031E-4</v>
      </c>
      <c r="AF481" s="223">
        <f t="shared" ca="1" si="881"/>
        <v>-1.8831957630355595E-4</v>
      </c>
      <c r="AG481" s="223">
        <f t="shared" ca="1" si="882"/>
        <v>1.937384246795408E-4</v>
      </c>
      <c r="AH481" s="223">
        <f t="shared" ca="1" si="883"/>
        <v>-1.9171201404485092E-4</v>
      </c>
      <c r="AI481" s="223">
        <f t="shared" ca="1" si="884"/>
        <v>1.8231821822375336E-4</v>
      </c>
      <c r="AJ481" s="223">
        <f t="shared" ca="1" si="885"/>
        <v>-1.6591803552155285E-4</v>
      </c>
      <c r="AK481" s="223">
        <f t="shared" ca="1" si="886"/>
        <v>1.4314171576216422E-4</v>
      </c>
      <c r="AL481" s="223">
        <f t="shared" ca="1" si="887"/>
        <v>-1.1486454014083452E-4</v>
      </c>
      <c r="AM481" s="223">
        <f t="shared" ca="1" si="888"/>
        <v>8.2173184658668619E-5</v>
      </c>
      <c r="AN481" s="223">
        <f t="shared" ca="1" si="889"/>
        <v>-4.6323959773322873E-5</v>
      </c>
      <c r="AO481" s="223">
        <f t="shared" ca="1" si="890"/>
        <v>8.6945310926669504E-6</v>
      </c>
      <c r="AP481" s="223">
        <f t="shared" ca="1" si="891"/>
        <v>2.9269023541933628E-5</v>
      </c>
      <c r="AQ481" s="223">
        <f t="shared" ca="1" si="892"/>
        <v>-6.610778601607518E-5</v>
      </c>
      <c r="AR481" s="223">
        <f t="shared" ca="1" si="893"/>
        <v>1.0040606334729238E-4</v>
      </c>
      <c r="AS481" s="223">
        <f t="shared" ca="1" si="894"/>
        <v>-1.3084579197244209E-4</v>
      </c>
      <c r="AT481" s="223">
        <f t="shared" ca="1" si="895"/>
        <v>1.5625719019125454E-4</v>
      </c>
      <c r="AU481" s="223">
        <f t="shared" ca="1" si="896"/>
        <v>-1.7566371222106078E-4</v>
      </c>
      <c r="AV481" s="223">
        <f t="shared" ca="1" si="897"/>
        <v>1.883195763035562E-4</v>
      </c>
      <c r="AW481" s="223">
        <f t="shared" ca="1" si="898"/>
        <v>-1.9373842467954082E-4</v>
      </c>
      <c r="AX481" s="223">
        <f t="shared" ca="1" si="899"/>
        <v>1.9171201404485081E-4</v>
      </c>
      <c r="AY481" s="223">
        <f t="shared" ca="1" si="900"/>
        <v>-1.8231821822375298E-4</v>
      </c>
      <c r="AZ481" s="223">
        <f t="shared" ca="1" si="901"/>
        <v>1.6591803552155088E-4</v>
      </c>
      <c r="BA481" s="223">
        <f t="shared" ca="1" si="902"/>
        <v>-1.4314171576216168E-4</v>
      </c>
      <c r="BB481" s="223">
        <f t="shared" ca="1" si="903"/>
        <v>1.1486454014083145E-4</v>
      </c>
      <c r="BC481" s="223">
        <f t="shared" ca="1" si="904"/>
        <v>-8.2173184658670164E-5</v>
      </c>
      <c r="BD481" s="223">
        <f t="shared" ca="1" si="905"/>
        <v>4.632395977332454E-5</v>
      </c>
      <c r="BE481" s="223">
        <f t="shared" ca="1" si="906"/>
        <v>-8.6945310926659069E-6</v>
      </c>
      <c r="BF481" s="223">
        <f t="shared" ca="1" si="907"/>
        <v>-2.9269023541934658E-5</v>
      </c>
      <c r="BG481" s="223">
        <f t="shared" ca="1" si="908"/>
        <v>6.6107786016076156E-5</v>
      </c>
      <c r="BH481" s="223">
        <f t="shared" ca="1" si="909"/>
        <v>-1.0040606334729327E-4</v>
      </c>
      <c r="BI481" s="223">
        <f t="shared" ca="1" si="910"/>
        <v>1.3084579197244285E-4</v>
      </c>
      <c r="BJ481" s="223">
        <f t="shared" ca="1" si="911"/>
        <v>-1.5625719019125679E-4</v>
      </c>
      <c r="BK481" s="223">
        <f t="shared" ca="1" si="912"/>
        <v>1.7566371222106237E-4</v>
      </c>
      <c r="BL481" s="223">
        <f t="shared" ca="1" si="913"/>
        <v>-1.8831957630355712E-4</v>
      </c>
      <c r="BM481" s="223">
        <f t="shared" ca="1" si="914"/>
        <v>1.9373842467954077E-4</v>
      </c>
      <c r="BN481" s="223">
        <f t="shared" ca="1" si="915"/>
        <v>-1.9171201404485103E-4</v>
      </c>
      <c r="BO481" s="223">
        <f t="shared" ca="1" si="916"/>
        <v>1.8231821822375357E-4</v>
      </c>
      <c r="BP481" s="223">
        <f t="shared" ca="1" si="917"/>
        <v>-1.6591803552155177E-4</v>
      </c>
      <c r="BQ481" s="223">
        <f t="shared" ca="1" si="918"/>
        <v>1.4314171576216281E-4</v>
      </c>
      <c r="BR481" s="223">
        <f t="shared" ca="1" si="919"/>
        <v>-1.1486454014083282E-4</v>
      </c>
      <c r="BS481" s="223">
        <f t="shared" ca="1" si="920"/>
        <v>8.2173184658666722E-5</v>
      </c>
      <c r="BT481" s="223">
        <f t="shared" ca="1" si="921"/>
        <v>-4.6323959773320834E-5</v>
      </c>
      <c r="BU481" s="223">
        <f t="shared" ca="1" si="922"/>
        <v>8.6945310926621122E-6</v>
      </c>
      <c r="BV481" s="223">
        <f t="shared" ca="1" si="923"/>
        <v>2.9269023541938412E-5</v>
      </c>
      <c r="BW481" s="223">
        <f t="shared" ca="1" si="924"/>
        <v>-6.6107786016079734E-5</v>
      </c>
      <c r="BX481" s="223">
        <f t="shared" ca="1" si="925"/>
        <v>1.0040606334729181E-4</v>
      </c>
      <c r="BY481" s="223">
        <f t="shared" ca="1" si="926"/>
        <v>-1.3084579197244158E-4</v>
      </c>
      <c r="BZ481" s="223">
        <f t="shared" ca="1" si="927"/>
        <v>1.5625719019125579E-4</v>
      </c>
      <c r="CA481" s="223">
        <f t="shared" ca="1" si="928"/>
        <v>-1.7566371222106164E-4</v>
      </c>
      <c r="CB481" s="223">
        <f t="shared" ca="1" si="929"/>
        <v>1.8831957630355669E-4</v>
      </c>
      <c r="CC481" s="223">
        <f t="shared" ca="1" si="930"/>
        <v>-1.9373842467954093E-4</v>
      </c>
      <c r="CD481" s="223">
        <f t="shared" ca="1" si="931"/>
        <v>1.9171201404485046E-4</v>
      </c>
      <c r="CE481" s="223">
        <f t="shared" ca="1" si="932"/>
        <v>-1.8231821822375227E-4</v>
      </c>
      <c r="CF481" s="223">
        <f t="shared" ca="1" si="933"/>
        <v>1.6591803552154979E-4</v>
      </c>
      <c r="CG481" s="223">
        <f t="shared" ca="1" si="934"/>
        <v>-1.4314171576216027E-4</v>
      </c>
      <c r="CH481" s="223">
        <f t="shared" ca="1" si="935"/>
        <v>1.148645401408342E-4</v>
      </c>
      <c r="CI481" s="223">
        <f t="shared" ca="1" si="936"/>
        <v>-8.2173184658668294E-5</v>
      </c>
      <c r="CJ481" s="223">
        <f t="shared" ca="1" si="937"/>
        <v>4.63239597733225E-5</v>
      </c>
      <c r="CK481" s="223">
        <f t="shared" ca="1" si="938"/>
        <v>-8.6945310926638198E-6</v>
      </c>
      <c r="CL481" s="223">
        <f t="shared" ca="1" si="939"/>
        <v>-2.9269023541936718E-5</v>
      </c>
      <c r="CM481" s="223">
        <f t="shared" ca="1" si="940"/>
        <v>6.6107786016078135E-5</v>
      </c>
      <c r="CN481" s="223">
        <f t="shared" ca="1" si="941"/>
        <v>-1.0040606334729506E-4</v>
      </c>
      <c r="CO481" s="223">
        <f t="shared" ca="1" si="942"/>
        <v>1.3084579197244033E-4</v>
      </c>
      <c r="CP481" s="223">
        <f t="shared" ca="1" si="943"/>
        <v>-1.5625719019125804E-4</v>
      </c>
      <c r="CQ481" s="223">
        <f t="shared" ca="1" si="944"/>
        <v>1.7566371222106094E-4</v>
      </c>
      <c r="CR481" s="223">
        <f t="shared" ca="1" si="945"/>
        <v>-1.8831957630355761E-4</v>
      </c>
      <c r="CS481" s="223">
        <f t="shared" ca="1" si="946"/>
        <v>1.9373842467954085E-4</v>
      </c>
      <c r="CT481" s="223">
        <f t="shared" ca="1" si="947"/>
        <v>-1.9171201404484989E-4</v>
      </c>
      <c r="CU481" s="223">
        <f t="shared" ca="1" si="948"/>
        <v>1.8231821822375287E-4</v>
      </c>
      <c r="CV481" s="223">
        <f t="shared" ca="1" si="949"/>
        <v>-1.6591803552154781E-4</v>
      </c>
      <c r="CW481" s="223">
        <f t="shared" ca="1" si="950"/>
        <v>1.431417157621614E-4</v>
      </c>
      <c r="CX481" s="223">
        <f t="shared" ca="1" si="951"/>
        <v>-1.148645401408267E-4</v>
      </c>
      <c r="CY481" s="223">
        <f t="shared" ca="1" si="952"/>
        <v>8.2173184658664825E-5</v>
      </c>
      <c r="CZ481" s="223">
        <f t="shared" ca="1" si="953"/>
        <v>-4.6323959773324154E-5</v>
      </c>
      <c r="DA481" s="223">
        <f t="shared" ca="1" si="954"/>
        <v>8.6945310926600251E-6</v>
      </c>
      <c r="DB481" s="223">
        <f t="shared" ca="1" si="955"/>
        <v>2.9269023541935037E-5</v>
      </c>
      <c r="DC481" s="223">
        <f t="shared" ca="1" si="956"/>
        <v>-6.6107786016081685E-5</v>
      </c>
      <c r="DD481" s="223">
        <f t="shared" ca="1" si="957"/>
        <v>1.0040606334729361E-4</v>
      </c>
      <c r="DE481" s="223">
        <f t="shared" ca="1" si="958"/>
        <v>-1.3084579197244719E-4</v>
      </c>
      <c r="DF481" s="223">
        <f t="shared" ca="1" si="959"/>
        <v>1.5625719019125701E-4</v>
      </c>
      <c r="DG481" s="223">
        <f t="shared" ca="1" si="960"/>
        <v>-1.7566371222106487E-4</v>
      </c>
      <c r="DH481" s="223">
        <f t="shared" ca="1" si="961"/>
        <v>1.8831957630355717E-4</v>
      </c>
      <c r="DI481" s="223">
        <f t="shared" ca="1" si="962"/>
        <v>-1.9373842467954077E-4</v>
      </c>
      <c r="DJ481" s="223">
        <f t="shared" ca="1" si="963"/>
        <v>1.9171201404485016E-4</v>
      </c>
      <c r="DK481" s="223">
        <f t="shared" ca="1" si="964"/>
        <v>-1.8231821822375346E-4</v>
      </c>
      <c r="DL481" s="223">
        <f t="shared" ca="1" si="965"/>
        <v>1.6591803552154871E-4</v>
      </c>
      <c r="DM481" s="223">
        <f t="shared" ca="1" si="966"/>
        <v>-1.4314171576216257E-4</v>
      </c>
      <c r="DN481" s="223">
        <f t="shared" ca="1" si="967"/>
        <v>1.1486454014082808E-4</v>
      </c>
      <c r="DO481" s="223">
        <f t="shared" ca="1" si="968"/>
        <v>-8.2173184658666397E-5</v>
      </c>
      <c r="DP481" s="223">
        <f t="shared" ca="1" si="969"/>
        <v>4.6323959773315114E-5</v>
      </c>
      <c r="DQ481" s="223">
        <f t="shared" ca="1" si="970"/>
        <v>-8.6945310926617327E-6</v>
      </c>
      <c r="DR481" s="223">
        <f t="shared" ca="1" si="971"/>
        <v>-2.926902354194424E-5</v>
      </c>
      <c r="DS481" s="223">
        <f t="shared" ca="1" si="972"/>
        <v>6.6107786016080086E-5</v>
      </c>
      <c r="DT481" s="223">
        <f t="shared" ca="1" si="973"/>
        <v>-1.0040606334729213E-4</v>
      </c>
      <c r="DU481" s="223">
        <f t="shared" ca="1" si="974"/>
        <v>1.3084579197244594E-4</v>
      </c>
      <c r="DV481" s="223">
        <f t="shared" ca="1" si="975"/>
        <v>-1.5625719019125601E-4</v>
      </c>
      <c r="DW481" s="223">
        <f t="shared" ca="1" si="976"/>
        <v>1.7566371222106416E-4</v>
      </c>
      <c r="DX481" s="223">
        <f t="shared" ca="1" si="977"/>
        <v>-1.8831957630355679E-4</v>
      </c>
      <c r="DY481" s="223">
        <f t="shared" ca="1" si="978"/>
        <v>1.9373842467954117E-4</v>
      </c>
      <c r="DZ481" s="223">
        <f t="shared" ca="1" si="979"/>
        <v>-1.917120140448504E-4</v>
      </c>
      <c r="EA481" s="223">
        <f t="shared" ca="1" si="980"/>
        <v>1.8231821822375027E-4</v>
      </c>
      <c r="EB481" s="223">
        <f t="shared" ca="1" si="981"/>
        <v>-1.659180355215496E-4</v>
      </c>
      <c r="EC481" s="223">
        <f t="shared" ca="1" si="982"/>
        <v>1.4314171576215628E-4</v>
      </c>
      <c r="ED481" s="223">
        <f t="shared" ca="1" si="983"/>
        <v>-1.1486454014082946E-4</v>
      </c>
      <c r="EE481" s="223">
        <f t="shared" ca="1" si="984"/>
        <v>8.2173184658667928E-5</v>
      </c>
      <c r="EF481" s="223">
        <f t="shared" ca="1" si="985"/>
        <v>-4.6323959773316781E-5</v>
      </c>
      <c r="EG481" s="223">
        <f t="shared" ca="1" si="986"/>
        <v>8.6945310926634268E-6</v>
      </c>
      <c r="EH481" s="223">
        <f t="shared" ca="1" si="987"/>
        <v>2.9269023541942573E-5</v>
      </c>
      <c r="EI481" s="223">
        <f t="shared" ca="1" si="988"/>
        <v>-6.6107786016078487E-5</v>
      </c>
      <c r="EJ481" s="223">
        <f t="shared" ca="1" si="989"/>
        <v>1.004060633473001E-4</v>
      </c>
      <c r="EK481" s="223">
        <f t="shared" ca="1" si="990"/>
        <v>-1.3084579197244467E-4</v>
      </c>
      <c r="EL481" s="223">
        <f t="shared" ca="1" si="991"/>
        <v>1.5625719019126154E-4</v>
      </c>
      <c r="EM481" s="223">
        <f t="shared" ca="1" si="992"/>
        <v>-1.7566371222106343E-4</v>
      </c>
      <c r="EN481" s="223">
        <f t="shared" ca="1" si="993"/>
        <v>1.8831957630355902E-4</v>
      </c>
      <c r="EO481" s="223">
        <f t="shared" ca="1" si="994"/>
        <v>-1.9373842467954112E-4</v>
      </c>
      <c r="EP481" s="223">
        <f t="shared" ca="1" si="995"/>
        <v>1.9171201404485067E-4</v>
      </c>
      <c r="EQ481" s="223">
        <f t="shared" ca="1" si="996"/>
        <v>-1.8231821822375086E-4</v>
      </c>
      <c r="ER481" s="223">
        <f t="shared" ca="1" si="997"/>
        <v>1.659180355215505E-4</v>
      </c>
      <c r="ES481" s="223">
        <f t="shared" ca="1" si="998"/>
        <v>-1.4314171576215745E-4</v>
      </c>
      <c r="ET481" s="223">
        <f t="shared" ca="1" si="999"/>
        <v>1.1486454014083083E-4</v>
      </c>
      <c r="EU481" s="223">
        <f t="shared" ca="1" si="1000"/>
        <v>-8.2173184658659499E-5</v>
      </c>
      <c r="EV481" s="223">
        <f t="shared" ca="1" si="1001"/>
        <v>4.6323959773318442E-5</v>
      </c>
      <c r="EW481" s="223">
        <f t="shared" ca="1" si="1002"/>
        <v>-8.6945310926541297E-6</v>
      </c>
      <c r="EX481" s="223">
        <f t="shared" ca="1" si="1003"/>
        <v>-2.9269023541940865E-5</v>
      </c>
      <c r="EY481" s="223">
        <f t="shared" ca="1" si="1004"/>
        <v>6.6107786016087242E-5</v>
      </c>
      <c r="EZ481" s="223">
        <f t="shared" ca="1" si="1005"/>
        <v>-1.0040606334729863E-4</v>
      </c>
      <c r="FA481" s="223">
        <f t="shared" ca="1" si="1006"/>
        <v>1.3084579197244339E-4</v>
      </c>
      <c r="FB481" s="223">
        <f t="shared" ca="1" si="1007"/>
        <v>-1.5625719019126051E-4</v>
      </c>
      <c r="FC481" s="223">
        <f t="shared" ca="1" si="1008"/>
        <v>1.756637122210627E-4</v>
      </c>
      <c r="FD481" s="223">
        <f t="shared" ca="1" si="1009"/>
        <v>-1.8831957630355858E-4</v>
      </c>
      <c r="FE481" s="223">
        <f t="shared" ca="1" si="1010"/>
        <v>1.9373842467954104E-4</v>
      </c>
      <c r="FF481" s="223">
        <f t="shared" ca="1" si="1011"/>
        <v>-1.9171201404484924E-4</v>
      </c>
      <c r="FG481" s="223">
        <f t="shared" ca="1" si="1012"/>
        <v>1.8231821822375143E-4</v>
      </c>
      <c r="FH481" s="223">
        <f t="shared" ca="1" si="1013"/>
        <v>-1.6591803552154567E-4</v>
      </c>
      <c r="FI481" s="223">
        <f t="shared" ca="1" si="1014"/>
        <v>1.4314171576215859E-4</v>
      </c>
      <c r="FJ481" s="223">
        <f t="shared" ca="1" si="1015"/>
        <v>-1.1486454014083221E-4</v>
      </c>
      <c r="FK481" s="223">
        <f t="shared" ca="1" si="1016"/>
        <v>8.2173184658661044E-5</v>
      </c>
      <c r="FL481" s="223">
        <f t="shared" ca="1" si="1017"/>
        <v>-4.6323959773320108E-5</v>
      </c>
      <c r="FM481" s="223">
        <f t="shared" ca="1" si="1018"/>
        <v>8.6945310926558373E-6</v>
      </c>
      <c r="FN481" s="223">
        <f t="shared" ca="1" si="1019"/>
        <v>2.9269023541939157E-5</v>
      </c>
      <c r="FO481" s="223">
        <f t="shared" ca="1" si="1020"/>
        <v>-6.6107786016085616E-5</v>
      </c>
      <c r="FP481" s="223">
        <f t="shared" ca="1" si="1021"/>
        <v>1.0040606334729718E-4</v>
      </c>
      <c r="FQ481" s="223">
        <f t="shared" ca="1" si="1022"/>
        <v>-1.3084579197245028E-4</v>
      </c>
      <c r="FR481" s="223">
        <f t="shared" ca="1" si="1023"/>
        <v>1.562571901912595E-4</v>
      </c>
      <c r="FS481" s="223">
        <f t="shared" ca="1" si="1024"/>
        <v>-1.7566371222106666E-4</v>
      </c>
      <c r="FT481" s="223">
        <f t="shared" ca="1" si="1025"/>
        <v>1.883195763035582E-4</v>
      </c>
      <c r="FU481" s="223">
        <f t="shared" ca="1" si="1026"/>
        <v>-1.9373842467954098E-4</v>
      </c>
      <c r="FV481" s="223">
        <f t="shared" ca="1" si="1027"/>
        <v>1.9171201404484951E-4</v>
      </c>
      <c r="FW481" s="223">
        <f t="shared" ca="1" si="1028"/>
        <v>-1.82318218223752E-4</v>
      </c>
      <c r="FX481" s="223">
        <f t="shared" ca="1" si="1029"/>
        <v>1.6591803552155226E-4</v>
      </c>
      <c r="FY481" s="223">
        <f t="shared" ca="1" si="1030"/>
        <v>-1.4314171576215975E-4</v>
      </c>
      <c r="FZ481" s="223">
        <f t="shared" ca="1" si="1031"/>
        <v>1.148645401408247E-4</v>
      </c>
      <c r="GA481" s="223">
        <f t="shared" ca="1" si="1032"/>
        <v>-8.2173184658652614E-5</v>
      </c>
      <c r="GB481" s="223">
        <f t="shared" ca="1" si="1033"/>
        <v>4.6323959773321762E-5</v>
      </c>
      <c r="GC481" s="223">
        <f t="shared" ca="1" si="1034"/>
        <v>-8.6945310926575314E-6</v>
      </c>
      <c r="GD481" s="223">
        <f t="shared" ca="1" si="1035"/>
        <v>-2.9269023541948373E-5</v>
      </c>
      <c r="GE481" s="223">
        <f t="shared" ca="1" si="1036"/>
        <v>6.6107786016094371E-5</v>
      </c>
      <c r="GF481" s="223">
        <f t="shared" ca="1" si="1037"/>
        <v>-1.0040606334729571E-4</v>
      </c>
      <c r="GG481" s="223">
        <f t="shared" ca="1" si="1038"/>
        <v>1.30845791972449E-4</v>
      </c>
      <c r="GH481" s="223">
        <f t="shared" ca="1" si="1039"/>
        <v>-1.56257190191265E-4</v>
      </c>
      <c r="GI481" s="223">
        <f t="shared" ca="1" si="1040"/>
        <v>1.7566371222106126E-4</v>
      </c>
      <c r="GJ481" s="223">
        <f t="shared" ca="1" si="1041"/>
        <v>-1.8831957630355777E-4</v>
      </c>
      <c r="GK481" s="223">
        <f t="shared" ca="1" si="1042"/>
        <v>1.9373842467954136E-4</v>
      </c>
      <c r="GL481" s="223">
        <f t="shared" ca="1" si="1043"/>
        <v>-1.917120140448481E-4</v>
      </c>
      <c r="GM481" s="223">
        <f t="shared" ca="1" si="1044"/>
        <v>1.823182182237526E-4</v>
      </c>
      <c r="GN481" s="223">
        <f t="shared" ca="1" si="1045"/>
        <v>-1.6591803552154743E-4</v>
      </c>
      <c r="GO481" s="223">
        <f t="shared" ca="1" si="1046"/>
        <v>1.4314171576215346E-4</v>
      </c>
      <c r="GP481" s="223">
        <f t="shared" ca="1" si="1047"/>
        <v>-1.1486454014081721E-4</v>
      </c>
      <c r="GQ481" s="223">
        <f t="shared" ca="1" si="1048"/>
        <v>8.2173184658664147E-5</v>
      </c>
      <c r="GR481" s="223">
        <f t="shared" ca="1" si="1049"/>
        <v>-4.6323959773312729E-5</v>
      </c>
      <c r="GS481" s="223">
        <f t="shared" ca="1" si="1050"/>
        <v>8.6945310926482615E-6</v>
      </c>
      <c r="GT481" s="223">
        <f t="shared" ca="1" si="1051"/>
        <v>2.9269023541935796E-5</v>
      </c>
      <c r="GU481" s="223">
        <f t="shared" ca="1" si="1052"/>
        <v>-6.6107786016082417E-5</v>
      </c>
      <c r="GV481" s="223">
        <f t="shared" ca="1" si="1053"/>
        <v>1.0040606334730368E-4</v>
      </c>
      <c r="GW481" s="223">
        <f t="shared" ca="1" si="1054"/>
        <v>-1.3084579197245589E-4</v>
      </c>
      <c r="GX481" s="223">
        <f t="shared" ca="1" si="1055"/>
        <v>1.5625719019125747E-4</v>
      </c>
      <c r="GY481" s="223">
        <f t="shared" ca="1" si="1056"/>
        <v>-1.7566371222106522E-4</v>
      </c>
      <c r="GZ481" s="223">
        <f t="shared" ca="1" si="1057"/>
        <v>1.8831957630356002E-4</v>
      </c>
      <c r="HA481" s="223">
        <f t="shared" ca="1" si="1058"/>
        <v>-1.9373842467954082E-4</v>
      </c>
      <c r="HB481" s="223">
        <f t="shared" ca="1" si="1059"/>
        <v>1.9171201404485002E-4</v>
      </c>
      <c r="HC481" s="223">
        <f t="shared" ca="1" si="1060"/>
        <v>-1.8231821822374943E-4</v>
      </c>
      <c r="HD481" s="223">
        <f t="shared" ca="1" si="1061"/>
        <v>1.6591803552154261E-4</v>
      </c>
      <c r="HE481" s="223">
        <f t="shared" ca="1" si="1062"/>
        <v>-1.4314171576216205E-4</v>
      </c>
      <c r="HF481" s="223">
        <f t="shared" ca="1" si="1063"/>
        <v>1.1486454014082747E-4</v>
      </c>
      <c r="HG481" s="223">
        <f t="shared" ca="1" si="1064"/>
        <v>-8.2173184658655717E-5</v>
      </c>
      <c r="HH481" s="223">
        <f t="shared" ca="1" si="1065"/>
        <v>4.6323959773303676E-5</v>
      </c>
      <c r="HI481" s="223">
        <f t="shared" ca="1" si="1066"/>
        <v>-8.6945310926609873E-6</v>
      </c>
      <c r="HJ481" s="223">
        <f t="shared" ca="1" si="1067"/>
        <v>-2.9269023541944998E-5</v>
      </c>
      <c r="HK481" s="223">
        <f t="shared" ca="1" si="1068"/>
        <v>6.6107786016091172E-5</v>
      </c>
      <c r="HL481" s="223">
        <f t="shared" ca="1" si="1069"/>
        <v>-1.004060633472928E-4</v>
      </c>
      <c r="HM481" s="223">
        <f t="shared" ca="1" si="1070"/>
        <v>1.3084579197244648E-4</v>
      </c>
      <c r="HN481" s="223">
        <f t="shared" ca="1" si="1071"/>
        <v>-1.5625719019126297E-4</v>
      </c>
      <c r="HO481" s="223">
        <f t="shared" ca="1" si="1072"/>
        <v>1.7566371222106915E-4</v>
      </c>
      <c r="HP481" s="223">
        <f t="shared" ca="1" si="1073"/>
        <v>-1.8831957630355696E-4</v>
      </c>
      <c r="HQ481" s="223">
        <f t="shared" ca="1" si="1074"/>
        <v>1.937384246795412E-4</v>
      </c>
      <c r="HR481" s="223">
        <f t="shared" ca="1" si="1075"/>
        <v>-1.9171201404484861E-4</v>
      </c>
      <c r="HS481" s="223">
        <f t="shared" ca="1" si="1076"/>
        <v>1.8231821822374625E-4</v>
      </c>
      <c r="HT481" s="223">
        <f t="shared" ca="1" si="1077"/>
        <v>-1.6591803552154922E-4</v>
      </c>
      <c r="HU481" s="223">
        <f t="shared" ca="1" si="1078"/>
        <v>1.4314171576215579E-4</v>
      </c>
      <c r="HV481" s="223">
        <f t="shared" ca="1" si="1079"/>
        <v>-1.1486454014081996E-4</v>
      </c>
      <c r="HW481" s="223">
        <f t="shared" ca="1" si="1080"/>
        <v>8.2173184658667237E-5</v>
      </c>
      <c r="HX481" s="223">
        <f t="shared" ca="1" si="1081"/>
        <v>-4.6323959773316029E-5</v>
      </c>
      <c r="HY481" s="223">
        <f t="shared" ca="1" si="1082"/>
        <v>8.6945310926516632E-6</v>
      </c>
      <c r="HZ481" s="223">
        <f t="shared" ca="1" si="1083"/>
        <v>2.9269023541954214E-5</v>
      </c>
      <c r="IA481" s="223">
        <f t="shared" ca="1" si="1084"/>
        <v>-6.6107786016079178E-5</v>
      </c>
      <c r="IB481" s="223">
        <f t="shared" ca="1" si="1085"/>
        <v>1.0040606334730075E-4</v>
      </c>
      <c r="IC481" s="223">
        <f t="shared" ca="1" si="1086"/>
        <v>-1.3084579197245337E-4</v>
      </c>
      <c r="ID481" s="223">
        <f t="shared" ca="1" si="1087"/>
        <v>1.562571901912685E-4</v>
      </c>
      <c r="IE481" s="223">
        <f t="shared" ca="1" si="1088"/>
        <v>8.0753054274206356E-6</v>
      </c>
      <c r="IF481" s="223">
        <f t="shared" ca="1" si="1089"/>
        <v>1.8831957630355921E-4</v>
      </c>
      <c r="IG481" s="223">
        <f t="shared" ca="1" si="1090"/>
        <v>-1.9373842467954164E-4</v>
      </c>
      <c r="IH481" s="223">
        <f t="shared" ca="1" si="1091"/>
        <v>1.9171201404485057E-4</v>
      </c>
      <c r="II481" s="223">
        <f t="shared" ca="1" si="1092"/>
        <v>-1.8231821822375059E-4</v>
      </c>
      <c r="IJ481" s="223">
        <f t="shared" ca="1" si="1093"/>
        <v>1.6591803552154437E-4</v>
      </c>
      <c r="IK481" s="223">
        <f t="shared" ca="1" si="1094"/>
        <v>-1.4314171576214948E-4</v>
      </c>
      <c r="IL481" s="223">
        <f t="shared" ca="1" si="1095"/>
        <v>1.1486454014083022E-4</v>
      </c>
      <c r="IM481" s="223">
        <f t="shared" ca="1" si="1096"/>
        <v>-8.2173184658658807E-5</v>
      </c>
      <c r="IN481" s="223">
        <f t="shared" ca="1" si="1097"/>
        <v>4.6323959773307003E-5</v>
      </c>
      <c r="IO481" s="223">
        <f t="shared" ca="1" si="1098"/>
        <v>-8.6945310926423661E-6</v>
      </c>
      <c r="IP481" s="223">
        <f t="shared" ca="1" si="1099"/>
        <v>-2.9269023541941597E-5</v>
      </c>
      <c r="IQ481" s="223">
        <f t="shared" ca="1" si="1100"/>
        <v>6.6107786016087947E-5</v>
      </c>
      <c r="IR481" s="223">
        <f t="shared" ca="1" si="1101"/>
        <v>-1.0040606334730872E-4</v>
      </c>
      <c r="IS481" s="223">
        <f t="shared" ca="1" si="1102"/>
        <v>1.3084579197244394E-4</v>
      </c>
      <c r="IT481" s="223">
        <f t="shared" ca="1" si="1103"/>
        <v>-1.5625719019126097E-4</v>
      </c>
      <c r="IU481" s="223">
        <f t="shared" ca="1" si="1104"/>
        <v>1.7566371222106771E-4</v>
      </c>
      <c r="IV481" s="223">
        <f t="shared" ca="1" si="1105"/>
        <v>-1.883195763035614E-4</v>
      </c>
      <c r="IW481" s="223">
        <f t="shared" ca="1" si="1106"/>
        <v>1.9373842467954109E-4</v>
      </c>
      <c r="IX481" s="223">
        <f t="shared" ca="1" si="1107"/>
        <v>-1.9171201404484913E-4</v>
      </c>
      <c r="IY481" s="223">
        <f t="shared" ca="1" si="1108"/>
        <v>1.8231821822374739E-4</v>
      </c>
      <c r="IZ481" s="223">
        <f t="shared" ca="1" si="1109"/>
        <v>-1.6591803552153955E-4</v>
      </c>
      <c r="JA481" s="223">
        <f t="shared" ca="1" si="1110"/>
        <v>1.431417157621581E-4</v>
      </c>
      <c r="JB481" s="223">
        <f t="shared" ca="1" si="1111"/>
        <v>-1.1486454014082272E-4</v>
      </c>
    </row>
    <row r="482" spans="2:262">
      <c r="B482" s="230">
        <v>121</v>
      </c>
      <c r="C482" s="229">
        <f t="shared" si="1112"/>
        <v>2.3632812500000017E-3</v>
      </c>
      <c r="D482" s="226">
        <f t="shared" ca="1" si="855"/>
        <v>49.896915489323781</v>
      </c>
      <c r="E482" s="225">
        <f ca="1">DW361</f>
        <v>-0.10308451067621661</v>
      </c>
      <c r="F482" s="224">
        <v>121</v>
      </c>
      <c r="G482" s="223">
        <f t="shared" ca="1" si="856"/>
        <v>-1.277869895457476E-4</v>
      </c>
      <c r="H482" s="223">
        <f t="shared" ca="1" si="857"/>
        <v>1.0874540635574199E-4</v>
      </c>
      <c r="I482" s="223">
        <f t="shared" ca="1" si="858"/>
        <v>-8.6501845643878169E-5</v>
      </c>
      <c r="J482" s="223">
        <f t="shared" ca="1" si="859"/>
        <v>6.1711262720842632E-5</v>
      </c>
      <c r="K482" s="223">
        <f t="shared" ca="1" si="860"/>
        <v>-3.5103609240994628E-5</v>
      </c>
      <c r="L482" s="223">
        <f t="shared" ca="1" si="861"/>
        <v>7.4623399837773276E-6</v>
      </c>
      <c r="M482" s="223">
        <f t="shared" ca="1" si="862"/>
        <v>2.039865574915321E-5</v>
      </c>
      <c r="N482" s="223">
        <f t="shared" ca="1" si="863"/>
        <v>-4.7659018872635916E-5</v>
      </c>
      <c r="O482" s="223">
        <f t="shared" ca="1" si="864"/>
        <v>7.3516075757648316E-5</v>
      </c>
      <c r="P482" s="223">
        <f t="shared" ca="1" si="865"/>
        <v>-9.7208472727729162E-5</v>
      </c>
      <c r="Q482" s="223">
        <f t="shared" ca="1" si="866"/>
        <v>1.180385939011646E-4</v>
      </c>
      <c r="R482" s="223">
        <f t="shared" ca="1" si="867"/>
        <v>-1.3539310229196156E-4</v>
      </c>
      <c r="S482" s="223">
        <f t="shared" ca="1" si="868"/>
        <v>1.4876099934273262E-4</v>
      </c>
      <c r="T482" s="223">
        <f t="shared" ca="1" si="869"/>
        <v>-1.5774867113169932E-4</v>
      </c>
      <c r="U482" s="223">
        <f t="shared" ca="1" si="870"/>
        <v>1.6209147822252563E-4</v>
      </c>
      <c r="V482" s="223">
        <f t="shared" ca="1" si="871"/>
        <v>-1.6166154789715756E-4</v>
      </c>
      <c r="W482" s="223">
        <f t="shared" ca="1" si="872"/>
        <v>1.5647153933159098E-4</v>
      </c>
      <c r="X482" s="223">
        <f t="shared" ca="1" si="873"/>
        <v>-1.4667427085003932E-4</v>
      </c>
      <c r="Y482" s="223">
        <f t="shared" ca="1" si="874"/>
        <v>1.325582202328965E-4</v>
      </c>
      <c r="Z482" s="223">
        <f t="shared" ca="1" si="875"/>
        <v>-1.1453903057064529E-4</v>
      </c>
      <c r="AA482" s="223">
        <f t="shared" ca="1" si="876"/>
        <v>9.314727177142399E-5</v>
      </c>
      <c r="AB482" s="223">
        <f t="shared" ca="1" si="877"/>
        <v>-6.9012818081176975E-5</v>
      </c>
      <c r="AC482" s="223">
        <f t="shared" ca="1" si="878"/>
        <v>4.2846301615852929E-5</v>
      </c>
      <c r="AD482" s="223">
        <f t="shared" ca="1" si="879"/>
        <v>-1.5418188001129144E-5</v>
      </c>
      <c r="AE482" s="223">
        <f t="shared" ca="1" si="880"/>
        <v>-1.2463909768528957E-5</v>
      </c>
      <c r="AF482" s="223">
        <f t="shared" ca="1" si="881"/>
        <v>3.9979011264498562E-5</v>
      </c>
      <c r="AG482" s="223">
        <f t="shared" ca="1" si="882"/>
        <v>-6.6316942158923164E-5</v>
      </c>
      <c r="AH482" s="223">
        <f t="shared" ca="1" si="883"/>
        <v>9.0702189577076639E-5</v>
      </c>
      <c r="AI482" s="223">
        <f t="shared" ca="1" si="884"/>
        <v>-1.1241673685311057E-4</v>
      </c>
      <c r="AJ482" s="223">
        <f t="shared" ca="1" si="885"/>
        <v>1.3082120532630488E-4</v>
      </c>
      <c r="AK482" s="223">
        <f t="shared" ca="1" si="886"/>
        <v>-1.4537368066365201E-4</v>
      </c>
      <c r="AL482" s="223">
        <f t="shared" ca="1" si="887"/>
        <v>1.5564566937306681E-4</v>
      </c>
      <c r="AM482" s="223">
        <f t="shared" ca="1" si="888"/>
        <v>-1.6133471567223579E-4</v>
      </c>
      <c r="AN482" s="223">
        <f t="shared" ca="1" si="889"/>
        <v>1.6227330721299443E-4</v>
      </c>
      <c r="AO482" s="223">
        <f t="shared" ca="1" si="890"/>
        <v>-1.5843380743471531E-4</v>
      </c>
      <c r="AP482" s="223">
        <f t="shared" ca="1" si="891"/>
        <v>1.4992926931496511E-4</v>
      </c>
      <c r="AQ482" s="223">
        <f t="shared" ca="1" si="892"/>
        <v>-1.370101065567756E-4</v>
      </c>
      <c r="AR482" s="223">
        <f t="shared" ca="1" si="893"/>
        <v>1.2005672022846983E-4</v>
      </c>
      <c r="AS482" s="223">
        <f t="shared" ca="1" si="894"/>
        <v>-9.9568297962535307E-5</v>
      </c>
      <c r="AT482" s="223">
        <f t="shared" ca="1" si="895"/>
        <v>7.6148115517943007E-5</v>
      </c>
      <c r="AU482" s="223">
        <f t="shared" ca="1" si="896"/>
        <v>-5.0485773497223922E-5</v>
      </c>
      <c r="AV482" s="223">
        <f t="shared" ca="1" si="897"/>
        <v>2.333689225311076E-5</v>
      </c>
      <c r="AW482" s="223">
        <f t="shared" ca="1" si="898"/>
        <v>4.4991371375645002E-6</v>
      </c>
      <c r="AX482" s="223">
        <f t="shared" ca="1" si="899"/>
        <v>-3.2202690716476644E-5</v>
      </c>
      <c r="AY482" s="223">
        <f t="shared" ca="1" si="900"/>
        <v>5.8958045237860679E-5</v>
      </c>
      <c r="AZ482" s="223">
        <f t="shared" ca="1" si="901"/>
        <v>-8.3977396907158913E-5</v>
      </c>
      <c r="BA482" s="223">
        <f t="shared" ca="1" si="902"/>
        <v>1.0652405803943503E-4</v>
      </c>
      <c r="BB482" s="223">
        <f t="shared" ca="1" si="903"/>
        <v>-1.2593414861843219E-4</v>
      </c>
      <c r="BC482" s="223">
        <f t="shared" ca="1" si="904"/>
        <v>1.4163614405462267E-4</v>
      </c>
      <c r="BD482" s="223">
        <f t="shared" ca="1" si="905"/>
        <v>-1.5316770356396369E-4</v>
      </c>
      <c r="BE482" s="223">
        <f t="shared" ca="1" si="906"/>
        <v>1.6018928366063964E-4</v>
      </c>
      <c r="BF482" s="223">
        <f t="shared" ca="1" si="907"/>
        <v>-1.6249413591829223E-4</v>
      </c>
      <c r="BG482" s="223">
        <f t="shared" ca="1" si="908"/>
        <v>1.600143946185666E-4</v>
      </c>
      <c r="BH482" s="223">
        <f t="shared" ca="1" si="909"/>
        <v>-1.5282307503785851E-4</v>
      </c>
      <c r="BI482" s="223">
        <f t="shared" ca="1" si="910"/>
        <v>1.4113192353329085E-4</v>
      </c>
      <c r="BJ482" s="223">
        <f t="shared" ca="1" si="911"/>
        <v>-1.2528518273153798E-4</v>
      </c>
      <c r="BK482" s="223">
        <f t="shared" ca="1" si="912"/>
        <v>1.0574945540270111E-4</v>
      </c>
      <c r="BL482" s="223">
        <f t="shared" ca="1" si="913"/>
        <v>-8.3099965474641124E-5</v>
      </c>
      <c r="BM482" s="223">
        <f t="shared" ca="1" si="914"/>
        <v>5.8003620728208634E-5</v>
      </c>
      <c r="BN482" s="223">
        <f t="shared" ca="1" si="915"/>
        <v>-3.1199375887586557E-5</v>
      </c>
      <c r="BO482" s="223">
        <f t="shared" ca="1" si="916"/>
        <v>3.476474308842221E-6</v>
      </c>
      <c r="BP482" s="223">
        <f t="shared" ca="1" si="917"/>
        <v>2.4348791065898426E-5</v>
      </c>
      <c r="BQ482" s="223">
        <f t="shared" ca="1" si="918"/>
        <v>-5.1457113221705353E-5</v>
      </c>
      <c r="BR482" s="223">
        <f t="shared" ca="1" si="919"/>
        <v>7.7050295332542577E-5</v>
      </c>
      <c r="BS482" s="223">
        <f t="shared" ca="1" si="920"/>
        <v>-1.0037475343953342E-4</v>
      </c>
      <c r="BT482" s="223">
        <f t="shared" ca="1" si="921"/>
        <v>1.207437055160105E-4</v>
      </c>
      <c r="BU482" s="223">
        <f t="shared" ca="1" si="922"/>
        <v>-1.3755739356870235E-4</v>
      </c>
      <c r="BV482" s="223">
        <f t="shared" ca="1" si="923"/>
        <v>1.5032074334106943E-4</v>
      </c>
      <c r="BW482" s="223">
        <f t="shared" ca="1" si="924"/>
        <v>-1.5865794163377996E-4</v>
      </c>
      <c r="BX482" s="223">
        <f t="shared" ca="1" si="925"/>
        <v>1.6232350201735745E-4</v>
      </c>
      <c r="BY482" s="223">
        <f t="shared" ca="1" si="926"/>
        <v>-1.6120949311017682E-4</v>
      </c>
      <c r="BZ482" s="223">
        <f t="shared" ca="1" si="927"/>
        <v>1.5534871658726449E-4</v>
      </c>
      <c r="CA482" s="223">
        <f t="shared" ca="1" si="928"/>
        <v>-1.4491374134432007E-4</v>
      </c>
      <c r="CB482" s="223">
        <f t="shared" ca="1" si="929"/>
        <v>1.3021182225571843E-4</v>
      </c>
      <c r="CC482" s="223">
        <f t="shared" ca="1" si="930"/>
        <v>-1.1167585314224692E-4</v>
      </c>
      <c r="CD482" s="223">
        <f t="shared" ca="1" si="931"/>
        <v>8.9851620335811586E-5</v>
      </c>
      <c r="CE482" s="223">
        <f t="shared" ca="1" si="932"/>
        <v>-6.5381732156346241E-5</v>
      </c>
      <c r="CF482" s="223">
        <f t="shared" ca="1" si="933"/>
        <v>3.8986697492804327E-5</v>
      </c>
      <c r="CG482" s="223">
        <f t="shared" ca="1" si="934"/>
        <v>-1.1443710624140389E-5</v>
      </c>
      <c r="CH482" s="223">
        <f t="shared" ca="1" si="935"/>
        <v>-1.6436233044940248E-5</v>
      </c>
      <c r="CI482" s="223">
        <f t="shared" ca="1" si="936"/>
        <v>4.3832216512683728E-5</v>
      </c>
      <c r="CJ482" s="223">
        <f t="shared" ca="1" si="937"/>
        <v>-6.9937572847661415E-5</v>
      </c>
      <c r="CK482" s="223">
        <f t="shared" ca="1" si="938"/>
        <v>9.3983637266809497E-5</v>
      </c>
      <c r="CL482" s="223">
        <f t="shared" ca="1" si="939"/>
        <v>-1.1526238025110127E-4</v>
      </c>
      <c r="CM482" s="223">
        <f t="shared" ca="1" si="940"/>
        <v>1.3314725527307272E-4</v>
      </c>
      <c r="CN482" s="223">
        <f t="shared" ca="1" si="941"/>
        <v>-1.4711164728092456E-4</v>
      </c>
      <c r="CO482" s="223">
        <f t="shared" ca="1" si="942"/>
        <v>1.5674437872873224E-4</v>
      </c>
      <c r="CP482" s="223">
        <f t="shared" ca="1" si="943"/>
        <v>-1.6176181658220302E-4</v>
      </c>
      <c r="CQ482" s="223">
        <f t="shared" ca="1" si="944"/>
        <v>1.6201622381260003E-4</v>
      </c>
      <c r="CR482" s="223">
        <f t="shared" ca="1" si="945"/>
        <v>-1.5750010947147136E-4</v>
      </c>
      <c r="CS482" s="223">
        <f t="shared" ca="1" si="946"/>
        <v>1.4834644925950212E-4</v>
      </c>
      <c r="CT482" s="223">
        <f t="shared" ca="1" si="947"/>
        <v>-1.3482477009487895E-4</v>
      </c>
      <c r="CU482" s="223">
        <f t="shared" ca="1" si="948"/>
        <v>1.1733321396992015E-4</v>
      </c>
      <c r="CV482" s="223">
        <f t="shared" ca="1" si="949"/>
        <v>-9.638681477352066E-5</v>
      </c>
      <c r="CW482" s="223">
        <f t="shared" ca="1" si="950"/>
        <v>7.2602333264947411E-5</v>
      </c>
      <c r="CX482" s="223">
        <f t="shared" ca="1" si="951"/>
        <v>-4.6680096728934995E-5</v>
      </c>
      <c r="CY482" s="223">
        <f t="shared" ca="1" si="952"/>
        <v>1.9383378038189688E-5</v>
      </c>
      <c r="CZ482" s="223">
        <f t="shared" ca="1" si="953"/>
        <v>8.4840786989328368E-6</v>
      </c>
      <c r="DA482" s="223">
        <f t="shared" ca="1" si="954"/>
        <v>-3.6101724154834227E-5</v>
      </c>
      <c r="DB482" s="223">
        <f t="shared" ca="1" si="955"/>
        <v>6.265636462397811E-5</v>
      </c>
      <c r="DC482" s="223">
        <f t="shared" ca="1" si="956"/>
        <v>-8.7366106279915509E-5</v>
      </c>
      <c r="DD482" s="223">
        <f t="shared" ca="1" si="957"/>
        <v>1.0950337781637508E-4</v>
      </c>
      <c r="DE482" s="223">
        <f t="shared" ca="1" si="958"/>
        <v>-1.2841635357716536E-4</v>
      </c>
      <c r="DF482" s="223">
        <f t="shared" ca="1" si="959"/>
        <v>1.4354814637701941E-4</v>
      </c>
      <c r="DG482" s="223">
        <f t="shared" ca="1" si="960"/>
        <v>-1.5445320488613858E-4</v>
      </c>
      <c r="DH482" s="223">
        <f t="shared" ca="1" si="961"/>
        <v>1.608104327622413E-4</v>
      </c>
      <c r="DI482" s="223">
        <f t="shared" ca="1" si="962"/>
        <v>-1.6243264324091375E-4</v>
      </c>
      <c r="DJ482" s="223">
        <f t="shared" ca="1" si="963"/>
        <v>1.5927207079658221E-4</v>
      </c>
      <c r="DK482" s="223">
        <f t="shared" ca="1" si="964"/>
        <v>-1.5142177758480755E-4</v>
      </c>
      <c r="DL482" s="223">
        <f t="shared" ca="1" si="965"/>
        <v>1.391129132536207E-4</v>
      </c>
      <c r="DM482" s="223">
        <f t="shared" ca="1" si="966"/>
        <v>-1.2270790880796717E-4</v>
      </c>
      <c r="DN482" s="223">
        <f t="shared" ca="1" si="967"/>
        <v>1.0268980493195612E-4</v>
      </c>
      <c r="DO482" s="223">
        <f t="shared" ca="1" si="968"/>
        <v>-7.9648028993508312E-5</v>
      </c>
      <c r="DP482" s="223">
        <f t="shared" ca="1" si="969"/>
        <v>5.4261039523343272E-5</v>
      </c>
      <c r="DQ482" s="223">
        <f t="shared" ca="1" si="970"/>
        <v>-2.7276349196766176E-5</v>
      </c>
      <c r="DR482" s="223">
        <f t="shared" ca="1" si="971"/>
        <v>-5.1148546421758148E-7</v>
      </c>
      <c r="DS482" s="223">
        <f t="shared" ca="1" si="972"/>
        <v>2.8284259581367186E-5</v>
      </c>
      <c r="DT482" s="223">
        <f t="shared" ca="1" si="973"/>
        <v>-5.5224211729874849E-5</v>
      </c>
      <c r="DU482" s="223">
        <f t="shared" ca="1" si="974"/>
        <v>8.0538102690622126E-5</v>
      </c>
      <c r="DV482" s="223">
        <f t="shared" ca="1" si="975"/>
        <v>-1.0348057215312267E-4</v>
      </c>
      <c r="DW482" s="223">
        <f t="shared" ca="1" si="976"/>
        <v>1.2337608563755222E-4</v>
      </c>
      <c r="DX482" s="223">
        <f t="shared" ca="1" si="977"/>
        <v>-1.3963882541516382E-4</v>
      </c>
      <c r="DY482" s="223">
        <f t="shared" ca="1" si="978"/>
        <v>1.5178993974447098E-4</v>
      </c>
      <c r="DZ482" s="223">
        <f t="shared" ca="1" si="979"/>
        <v>-1.5947164252442375E-4</v>
      </c>
      <c r="EA482" s="223">
        <f t="shared" ca="1" si="980"/>
        <v>1.6245774820424072E-4</v>
      </c>
      <c r="EB482" s="223">
        <f t="shared" ca="1" si="981"/>
        <v>-1.6066033175255657E-4</v>
      </c>
      <c r="EC482" s="223">
        <f t="shared" ca="1" si="982"/>
        <v>1.5413231758492959E-4</v>
      </c>
      <c r="ED482" s="223">
        <f t="shared" ca="1" si="983"/>
        <v>-1.4306592121948722E-4</v>
      </c>
      <c r="EE482" s="223">
        <f t="shared" ca="1" si="984"/>
        <v>1.2778698954574646E-4</v>
      </c>
      <c r="EF482" s="223">
        <f t="shared" ca="1" si="985"/>
        <v>-1.0874540635574566E-4</v>
      </c>
      <c r="EG482" s="223">
        <f t="shared" ca="1" si="986"/>
        <v>8.6501845643880283E-5</v>
      </c>
      <c r="EH482" s="223">
        <f t="shared" ca="1" si="987"/>
        <v>-6.1711262720842822E-5</v>
      </c>
      <c r="EI482" s="223">
        <f t="shared" ca="1" si="988"/>
        <v>3.5103609240992561E-5</v>
      </c>
      <c r="EJ482" s="223">
        <f t="shared" ca="1" si="989"/>
        <v>-7.4623399837818406E-6</v>
      </c>
      <c r="EK482" s="223">
        <f t="shared" ca="1" si="990"/>
        <v>-2.0398655749151014E-5</v>
      </c>
      <c r="EL482" s="223">
        <f t="shared" ca="1" si="991"/>
        <v>4.765901887263601E-5</v>
      </c>
      <c r="EM482" s="223">
        <f t="shared" ca="1" si="992"/>
        <v>-7.351607575765047E-5</v>
      </c>
      <c r="EN482" s="223">
        <f t="shared" ca="1" si="993"/>
        <v>9.720847272772553E-5</v>
      </c>
      <c r="EO482" s="223">
        <f t="shared" ca="1" si="994"/>
        <v>-1.1803859390116349E-4</v>
      </c>
      <c r="EP482" s="223">
        <f t="shared" ca="1" si="995"/>
        <v>1.3539310229196194E-4</v>
      </c>
      <c r="EQ482" s="223">
        <f t="shared" ca="1" si="996"/>
        <v>-1.4876099934273381E-4</v>
      </c>
      <c r="ER482" s="223">
        <f t="shared" ca="1" si="997"/>
        <v>1.5774867113169837E-4</v>
      </c>
      <c r="ES482" s="223">
        <f t="shared" ca="1" si="998"/>
        <v>-1.6209147822252549E-4</v>
      </c>
      <c r="ET482" s="223">
        <f t="shared" ca="1" si="999"/>
        <v>1.616615478971575E-4</v>
      </c>
      <c r="EU482" s="223">
        <f t="shared" ca="1" si="1000"/>
        <v>-1.5647153933159017E-4</v>
      </c>
      <c r="EV482" s="223">
        <f t="shared" ca="1" si="1001"/>
        <v>1.4667427085004103E-4</v>
      </c>
      <c r="EW482" s="223">
        <f t="shared" ca="1" si="1002"/>
        <v>-1.3255822023289744E-4</v>
      </c>
      <c r="EX482" s="223">
        <f t="shared" ca="1" si="1003"/>
        <v>1.1453903057064482E-4</v>
      </c>
      <c r="EY482" s="223">
        <f t="shared" ca="1" si="1004"/>
        <v>-9.3147271771421578E-5</v>
      </c>
      <c r="EZ482" s="223">
        <f t="shared" ca="1" si="1005"/>
        <v>6.9012818081179509E-5</v>
      </c>
      <c r="FA482" s="223">
        <f t="shared" ca="1" si="1006"/>
        <v>-4.2846301615853396E-5</v>
      </c>
      <c r="FB482" s="223">
        <f t="shared" ca="1" si="1007"/>
        <v>1.5418188001127328E-5</v>
      </c>
      <c r="FC482" s="223">
        <f t="shared" ca="1" si="1008"/>
        <v>1.246390976853309E-5</v>
      </c>
      <c r="FD482" s="223">
        <f t="shared" ca="1" si="1009"/>
        <v>-3.9979011264495858E-5</v>
      </c>
      <c r="FE482" s="223">
        <f t="shared" ca="1" si="1010"/>
        <v>6.6316942158922731E-5</v>
      </c>
      <c r="FF482" s="223">
        <f t="shared" ca="1" si="1011"/>
        <v>-9.070218957707817E-5</v>
      </c>
      <c r="FG482" s="223">
        <f t="shared" ca="1" si="1012"/>
        <v>1.1241673685311355E-4</v>
      </c>
      <c r="FH482" s="223">
        <f t="shared" ca="1" si="1013"/>
        <v>-1.3082120532630326E-4</v>
      </c>
      <c r="FI482" s="223">
        <f t="shared" ca="1" si="1014"/>
        <v>1.4537368066365182E-4</v>
      </c>
      <c r="FJ482" s="223">
        <f t="shared" ca="1" si="1015"/>
        <v>-1.5564566937306733E-4</v>
      </c>
      <c r="FK482" s="223">
        <f t="shared" ca="1" si="1016"/>
        <v>1.6133471567223519E-4</v>
      </c>
      <c r="FL482" s="223">
        <f t="shared" ca="1" si="1017"/>
        <v>-1.622733072129946E-4</v>
      </c>
      <c r="FM482" s="223">
        <f t="shared" ca="1" si="1018"/>
        <v>1.5843380743471539E-4</v>
      </c>
      <c r="FN482" s="223">
        <f t="shared" ca="1" si="1019"/>
        <v>-1.4992926931496441E-4</v>
      </c>
      <c r="FO482" s="223">
        <f t="shared" ca="1" si="1020"/>
        <v>1.3701010655677834E-4</v>
      </c>
      <c r="FP482" s="223">
        <f t="shared" ca="1" si="1021"/>
        <v>-1.2005672022847171E-4</v>
      </c>
      <c r="FQ482" s="223">
        <f t="shared" ca="1" si="1022"/>
        <v>9.9568297962535687E-5</v>
      </c>
      <c r="FR482" s="223">
        <f t="shared" ca="1" si="1023"/>
        <v>-7.6148115517941353E-5</v>
      </c>
      <c r="FS482" s="223">
        <f t="shared" ca="1" si="1024"/>
        <v>5.0485773497228767E-5</v>
      </c>
      <c r="FT482" s="223">
        <f t="shared" ca="1" si="1025"/>
        <v>-2.3336892253113511E-5</v>
      </c>
      <c r="FU482" s="223">
        <f t="shared" ca="1" si="1026"/>
        <v>-4.4991371375640259E-6</v>
      </c>
      <c r="FV482" s="223">
        <f t="shared" ca="1" si="1027"/>
        <v>3.2202690716480703E-5</v>
      </c>
      <c r="FW482" s="223">
        <f t="shared" ca="1" si="1028"/>
        <v>-5.8958045237855928E-5</v>
      </c>
      <c r="FX482" s="223">
        <f t="shared" ca="1" si="1029"/>
        <v>8.3977396907166407E-5</v>
      </c>
      <c r="FY482" s="223">
        <f t="shared" ca="1" si="1030"/>
        <v>-1.0652405803943465E-4</v>
      </c>
      <c r="FZ482" s="223">
        <f t="shared" ca="1" si="1031"/>
        <v>1.2593414861842897E-4</v>
      </c>
      <c r="GA482" s="223">
        <f t="shared" ca="1" si="1032"/>
        <v>-1.4163614405462467E-4</v>
      </c>
      <c r="GB482" s="223">
        <f t="shared" ca="1" si="1033"/>
        <v>1.5316770356396355E-4</v>
      </c>
      <c r="GC482" s="223">
        <f t="shared" ca="1" si="1034"/>
        <v>-1.6018928366063798E-4</v>
      </c>
      <c r="GD482" s="223">
        <f t="shared" ca="1" si="1035"/>
        <v>1.624941359182922E-4</v>
      </c>
      <c r="GE482" s="223">
        <f t="shared" ca="1" si="1036"/>
        <v>-1.6001439461856747E-4</v>
      </c>
      <c r="GF482" s="223">
        <f t="shared" ca="1" si="1037"/>
        <v>1.5282307503785555E-4</v>
      </c>
      <c r="GG482" s="223">
        <f t="shared" ca="1" si="1038"/>
        <v>-1.4113192353329109E-4</v>
      </c>
      <c r="GH482" s="223">
        <f t="shared" ca="1" si="1039"/>
        <v>1.2528518273154123E-4</v>
      </c>
      <c r="GI482" s="223">
        <f t="shared" ca="1" si="1040"/>
        <v>-1.0574945540269798E-4</v>
      </c>
      <c r="GJ482" s="223">
        <f t="shared" ca="1" si="1041"/>
        <v>8.3099965474641571E-5</v>
      </c>
      <c r="GK482" s="223">
        <f t="shared" ca="1" si="1042"/>
        <v>-5.8003620728217707E-5</v>
      </c>
      <c r="GL482" s="223">
        <f t="shared" ca="1" si="1043"/>
        <v>3.1199375887582511E-5</v>
      </c>
      <c r="GM482" s="223">
        <f t="shared" ca="1" si="1044"/>
        <v>-3.4764743088473303E-6</v>
      </c>
      <c r="GN482" s="223">
        <f t="shared" ca="1" si="1045"/>
        <v>-2.434879106590708E-5</v>
      </c>
      <c r="GO482" s="223">
        <f t="shared" ca="1" si="1046"/>
        <v>5.1457113221704899E-5</v>
      </c>
      <c r="GP482" s="223">
        <f t="shared" ca="1" si="1047"/>
        <v>-7.7050295332538091E-5</v>
      </c>
      <c r="GQ482" s="223">
        <f t="shared" ca="1" si="1048"/>
        <v>1.003747534395403E-4</v>
      </c>
      <c r="GR482" s="223">
        <f t="shared" ca="1" si="1049"/>
        <v>-1.2074370551601016E-4</v>
      </c>
      <c r="GS482" s="223">
        <f t="shared" ca="1" si="1050"/>
        <v>1.3755739356869964E-4</v>
      </c>
      <c r="GT482" s="223">
        <f t="shared" ca="1" si="1051"/>
        <v>-1.50320743341071E-4</v>
      </c>
      <c r="GU482" s="223">
        <f t="shared" ca="1" si="1052"/>
        <v>1.5865794163377988E-4</v>
      </c>
      <c r="GV482" s="223">
        <f t="shared" ca="1" si="1053"/>
        <v>-1.6232350201735702E-4</v>
      </c>
      <c r="GW482" s="223">
        <f t="shared" ca="1" si="1054"/>
        <v>1.612094931101763E-4</v>
      </c>
      <c r="GX482" s="223">
        <f t="shared" ca="1" si="1055"/>
        <v>-1.5534871658726601E-4</v>
      </c>
      <c r="GY482" s="223">
        <f t="shared" ca="1" si="1056"/>
        <v>1.4491374134431611E-4</v>
      </c>
      <c r="GZ482" s="223">
        <f t="shared" ca="1" si="1057"/>
        <v>-1.3021182225571873E-4</v>
      </c>
      <c r="HA482" s="223">
        <f t="shared" ca="1" si="1058"/>
        <v>1.1167585314225063E-4</v>
      </c>
      <c r="HB482" s="223">
        <f t="shared" ca="1" si="1059"/>
        <v>-8.9851620335808116E-5</v>
      </c>
      <c r="HC482" s="223">
        <f t="shared" ca="1" si="1060"/>
        <v>6.5381732156346661E-5</v>
      </c>
      <c r="HD482" s="223">
        <f t="shared" ca="1" si="1061"/>
        <v>-3.8986697492813766E-5</v>
      </c>
      <c r="HE482" s="223">
        <f t="shared" ca="1" si="1062"/>
        <v>1.1443710624136242E-5</v>
      </c>
      <c r="HF482" s="223">
        <f t="shared" ca="1" si="1063"/>
        <v>1.643623304493518E-5</v>
      </c>
      <c r="HG482" s="223">
        <f t="shared" ca="1" si="1064"/>
        <v>-4.3832216512692157E-5</v>
      </c>
      <c r="HH482" s="223">
        <f t="shared" ca="1" si="1065"/>
        <v>6.9937572847660981E-5</v>
      </c>
      <c r="HI482" s="223">
        <f t="shared" ca="1" si="1066"/>
        <v>-9.3983637266805323E-5</v>
      </c>
      <c r="HJ482" s="223">
        <f t="shared" ca="1" si="1067"/>
        <v>1.1526238025110419E-4</v>
      </c>
      <c r="HK482" s="223">
        <f t="shared" ca="1" si="1068"/>
        <v>-1.3314725527307245E-4</v>
      </c>
      <c r="HL482" s="223">
        <f t="shared" ca="1" si="1069"/>
        <v>1.4711164728092044E-4</v>
      </c>
      <c r="HM482" s="223">
        <f t="shared" ca="1" si="1070"/>
        <v>-1.5674437872873211E-4</v>
      </c>
      <c r="HN482" s="223">
        <f t="shared" ca="1" si="1071"/>
        <v>1.6176181658220296E-4</v>
      </c>
      <c r="HO482" s="223">
        <f t="shared" ca="1" si="1072"/>
        <v>-1.6201622381259933E-4</v>
      </c>
      <c r="HP482" s="223">
        <f t="shared" ca="1" si="1073"/>
        <v>1.5750010947147147E-4</v>
      </c>
      <c r="HQ482" s="223">
        <f t="shared" ca="1" si="1074"/>
        <v>-1.4834644925950605E-4</v>
      </c>
      <c r="HR482" s="223">
        <f t="shared" ca="1" si="1075"/>
        <v>1.3482477009487404E-4</v>
      </c>
      <c r="HS482" s="223">
        <f t="shared" ca="1" si="1076"/>
        <v>-1.1733321396992047E-4</v>
      </c>
      <c r="HT482" s="223">
        <f t="shared" ca="1" si="1077"/>
        <v>9.6386814773528494E-5</v>
      </c>
      <c r="HU482" s="223">
        <f t="shared" ca="1" si="1078"/>
        <v>-7.2602333264947831E-5</v>
      </c>
      <c r="HV482" s="223">
        <f t="shared" ca="1" si="1079"/>
        <v>4.6680096728935456E-5</v>
      </c>
      <c r="HW482" s="223">
        <f t="shared" ca="1" si="1080"/>
        <v>-1.9383378038199337E-5</v>
      </c>
      <c r="HX482" s="223">
        <f t="shared" ca="1" si="1081"/>
        <v>-8.4840786989323624E-6</v>
      </c>
      <c r="HY482" s="223">
        <f t="shared" ca="1" si="1082"/>
        <v>3.6101724154833773E-5</v>
      </c>
      <c r="HZ482" s="223">
        <f t="shared" ca="1" si="1083"/>
        <v>-6.2656364623986201E-5</v>
      </c>
      <c r="IA482" s="223">
        <f t="shared" ca="1" si="1084"/>
        <v>8.7366106279915102E-5</v>
      </c>
      <c r="IB482" s="223">
        <f t="shared" ca="1" si="1085"/>
        <v>-1.0950337781636791E-4</v>
      </c>
      <c r="IC482" s="223">
        <f t="shared" ca="1" si="1086"/>
        <v>1.2841635357717073E-4</v>
      </c>
      <c r="ID482" s="223">
        <f t="shared" ca="1" si="1087"/>
        <v>-1.4354814637701919E-4</v>
      </c>
      <c r="IE482" s="223">
        <f t="shared" ca="1" si="1088"/>
        <v>1.430159444546331E-4</v>
      </c>
      <c r="IF482" s="223">
        <f t="shared" ca="1" si="1089"/>
        <v>-1.6081043276224119E-4</v>
      </c>
      <c r="IG482" s="223">
        <f t="shared" ca="1" si="1090"/>
        <v>1.6243264324091377E-4</v>
      </c>
      <c r="IH482" s="223">
        <f t="shared" ca="1" si="1091"/>
        <v>-1.5927207079658047E-4</v>
      </c>
      <c r="II482" s="223">
        <f t="shared" ca="1" si="1092"/>
        <v>1.5142177758480774E-4</v>
      </c>
      <c r="IJ482" s="223">
        <f t="shared" ca="1" si="1093"/>
        <v>-1.3911291325362571E-4</v>
      </c>
      <c r="IK482" s="223">
        <f t="shared" ca="1" si="1094"/>
        <v>1.2270790880796145E-4</v>
      </c>
      <c r="IL482" s="223">
        <f t="shared" ca="1" si="1095"/>
        <v>-1.026898049319565E-4</v>
      </c>
      <c r="IM482" s="223">
        <f t="shared" ca="1" si="1096"/>
        <v>7.9648028993516769E-5</v>
      </c>
      <c r="IN482" s="223">
        <f t="shared" ca="1" si="1097"/>
        <v>-5.4261039523343719E-5</v>
      </c>
      <c r="IO482" s="223">
        <f t="shared" ca="1" si="1098"/>
        <v>2.7276349196766657E-5</v>
      </c>
      <c r="IP482" s="223">
        <f t="shared" ca="1" si="1099"/>
        <v>5.1148546422632286E-7</v>
      </c>
      <c r="IQ482" s="223">
        <f t="shared" ca="1" si="1100"/>
        <v>-2.8284259581366705E-5</v>
      </c>
      <c r="IR482" s="223">
        <f t="shared" ca="1" si="1101"/>
        <v>5.5224211729865708E-5</v>
      </c>
      <c r="IS482" s="223">
        <f t="shared" ca="1" si="1102"/>
        <v>-8.0538102690629729E-5</v>
      </c>
      <c r="IT482" s="223">
        <f t="shared" ca="1" si="1103"/>
        <v>1.034805721531223E-4</v>
      </c>
      <c r="IU482" s="223">
        <f t="shared" ca="1" si="1104"/>
        <v>-1.233760856375459E-4</v>
      </c>
      <c r="IV482" s="223">
        <f t="shared" ca="1" si="1105"/>
        <v>1.3963882541516358E-4</v>
      </c>
      <c r="IW482" s="223">
        <f t="shared" ca="1" si="1106"/>
        <v>-1.5178993974447079E-4</v>
      </c>
      <c r="IX482" s="223">
        <f t="shared" ca="1" si="1107"/>
        <v>1.5947164252442543E-4</v>
      </c>
      <c r="IY482" s="223">
        <f t="shared" ca="1" si="1108"/>
        <v>-1.6245774820424074E-4</v>
      </c>
      <c r="IZ482" s="223">
        <f t="shared" ca="1" si="1109"/>
        <v>1.6066033175255804E-4</v>
      </c>
      <c r="JA482" s="223">
        <f t="shared" ca="1" si="1110"/>
        <v>-1.5413231758492683E-4</v>
      </c>
      <c r="JB482" s="223">
        <f t="shared" ca="1" si="1111"/>
        <v>1.4306592121948747E-4</v>
      </c>
    </row>
    <row r="483" spans="2:262">
      <c r="B483" s="230">
        <v>122</v>
      </c>
      <c r="C483" s="229">
        <f t="shared" si="1112"/>
        <v>2.3828125000000017E-3</v>
      </c>
      <c r="D483" s="226">
        <f t="shared" ca="1" si="855"/>
        <v>49.896177332002814</v>
      </c>
      <c r="E483" s="225">
        <f ca="1">DX361</f>
        <v>-0.10382266799718848</v>
      </c>
      <c r="F483" s="224">
        <v>122</v>
      </c>
      <c r="G483" s="223">
        <f t="shared" ca="1" si="856"/>
        <v>8.9604069451468534E-5</v>
      </c>
      <c r="H483" s="223">
        <f t="shared" ca="1" si="857"/>
        <v>-6.3876249723240767E-5</v>
      </c>
      <c r="I483" s="223">
        <f t="shared" ca="1" si="858"/>
        <v>3.6765702090279636E-5</v>
      </c>
      <c r="J483" s="223">
        <f t="shared" ca="1" si="859"/>
        <v>-8.8592880368946873E-6</v>
      </c>
      <c r="K483" s="223">
        <f t="shared" ca="1" si="860"/>
        <v>-1.9238902848063178E-5</v>
      </c>
      <c r="L483" s="223">
        <f t="shared" ca="1" si="861"/>
        <v>4.6920629586492266E-5</v>
      </c>
      <c r="M483" s="223">
        <f t="shared" ca="1" si="862"/>
        <v>-7.3586666391369478E-5</v>
      </c>
      <c r="N483" s="223">
        <f t="shared" ca="1" si="863"/>
        <v>9.8659774095423387E-5</v>
      </c>
      <c r="O483" s="223">
        <f t="shared" ca="1" si="864"/>
        <v>-1.2159719563587971E-4</v>
      </c>
      <c r="P483" s="223">
        <f t="shared" ca="1" si="865"/>
        <v>1.4190240510578449E-4</v>
      </c>
      <c r="Q483" s="223">
        <f t="shared" ca="1" si="866"/>
        <v>-1.5913585604041721E-4</v>
      </c>
      <c r="R483" s="223">
        <f t="shared" ca="1" si="867"/>
        <v>1.7292449627085159E-4</v>
      </c>
      <c r="S483" s="223">
        <f t="shared" ca="1" si="868"/>
        <v>-1.8296984337681966E-4</v>
      </c>
      <c r="T483" s="223">
        <f t="shared" ca="1" si="869"/>
        <v>1.8905444592971866E-4</v>
      </c>
      <c r="U483" s="223">
        <f t="shared" ca="1" si="870"/>
        <v>-1.9104659065934945E-4</v>
      </c>
      <c r="V483" s="223">
        <f t="shared" ca="1" si="871"/>
        <v>1.8890315364845209E-4</v>
      </c>
      <c r="W483" s="223">
        <f t="shared" ca="1" si="872"/>
        <v>-1.8267053383528393E-4</v>
      </c>
      <c r="X483" s="223">
        <f t="shared" ca="1" si="873"/>
        <v>1.7248364861672659E-4</v>
      </c>
      <c r="Y483" s="223">
        <f t="shared" ca="1" si="874"/>
        <v>-1.585630132940871E-4</v>
      </c>
      <c r="Z483" s="223">
        <f t="shared" ca="1" si="875"/>
        <v>1.4120996758276196E-4</v>
      </c>
      <c r="AA483" s="223">
        <f t="shared" ca="1" si="876"/>
        <v>-1.208001525174246E-4</v>
      </c>
      <c r="AB483" s="223">
        <f t="shared" ca="1" si="877"/>
        <v>9.7775378958038836E-5</v>
      </c>
      <c r="AC483" s="223">
        <f t="shared" ca="1" si="878"/>
        <v>-7.2634063718965376E-5</v>
      </c>
      <c r="AD483" s="223">
        <f t="shared" ca="1" si="879"/>
        <v>4.5920440350134944E-5</v>
      </c>
      <c r="AE483" s="223">
        <f t="shared" ca="1" si="880"/>
        <v>-1.821277812421939E-5</v>
      </c>
      <c r="AF483" s="223">
        <f t="shared" ca="1" si="881"/>
        <v>-9.889135746778401E-6</v>
      </c>
      <c r="AG483" s="223">
        <f t="shared" ca="1" si="882"/>
        <v>3.7776979693351847E-5</v>
      </c>
      <c r="AH483" s="223">
        <f t="shared" ca="1" si="883"/>
        <v>-6.4847066113381992E-5</v>
      </c>
      <c r="AI483" s="223">
        <f t="shared" ca="1" si="884"/>
        <v>9.0513409385631778E-5</v>
      </c>
      <c r="AJ483" s="223">
        <f t="shared" ca="1" si="885"/>
        <v>-1.1422041068880093E-4</v>
      </c>
      <c r="AK483" s="223">
        <f t="shared" ca="1" si="886"/>
        <v>1.3545488503815243E-4</v>
      </c>
      <c r="AL483" s="223">
        <f t="shared" ca="1" si="887"/>
        <v>-1.5375717019063963E-4</v>
      </c>
      <c r="AM483" s="223">
        <f t="shared" ca="1" si="888"/>
        <v>1.6873107694432324E-4</v>
      </c>
      <c r="AN483" s="223">
        <f t="shared" ca="1" si="889"/>
        <v>-1.800524654381296E-4</v>
      </c>
      <c r="AO483" s="223">
        <f t="shared" ca="1" si="890"/>
        <v>1.8747626180096364E-4</v>
      </c>
      <c r="AP483" s="223">
        <f t="shared" ca="1" si="891"/>
        <v>-1.9084176326091229E-4</v>
      </c>
      <c r="AQ483" s="223">
        <f t="shared" ca="1" si="892"/>
        <v>1.9007611687494425E-4</v>
      </c>
      <c r="AR483" s="223">
        <f t="shared" ca="1" si="893"/>
        <v>-1.8519589657511822E-4</v>
      </c>
      <c r="AS483" s="223">
        <f t="shared" ca="1" si="894"/>
        <v>1.7630674439300377E-4</v>
      </c>
      <c r="AT483" s="223">
        <f t="shared" ca="1" si="895"/>
        <v>-1.6360108362873028E-4</v>
      </c>
      <c r="AU483" s="223">
        <f t="shared" ca="1" si="896"/>
        <v>1.473539534676437E-4</v>
      </c>
      <c r="AV483" s="223">
        <f t="shared" ca="1" si="897"/>
        <v>-1.2791705521254085E-4</v>
      </c>
      <c r="AW483" s="223">
        <f t="shared" ca="1" si="898"/>
        <v>1.0571113901258709E-4</v>
      </c>
      <c r="AX483" s="223">
        <f t="shared" ca="1" si="899"/>
        <v>-8.121689589320259E-5</v>
      </c>
      <c r="AY483" s="223">
        <f t="shared" ca="1" si="900"/>
        <v>5.4964552247029964E-5</v>
      </c>
      <c r="AZ483" s="223">
        <f t="shared" ca="1" si="901"/>
        <v>-2.7522392033790249E-5</v>
      </c>
      <c r="BA483" s="223">
        <f t="shared" ca="1" si="902"/>
        <v>-5.155448512956769E-7</v>
      </c>
      <c r="BB483" s="223">
        <f t="shared" ca="1" si="903"/>
        <v>2.8542321747260195E-5</v>
      </c>
      <c r="BC483" s="223">
        <f t="shared" ca="1" si="904"/>
        <v>-5.5951243573197737E-5</v>
      </c>
      <c r="BD483" s="223">
        <f t="shared" ca="1" si="905"/>
        <v>8.2148989944590115E-5</v>
      </c>
      <c r="BE483" s="223">
        <f t="shared" ca="1" si="906"/>
        <v>-1.0656845876784535E-4</v>
      </c>
      <c r="BF483" s="223">
        <f t="shared" ca="1" si="907"/>
        <v>1.2868104228801582E-4</v>
      </c>
      <c r="BG483" s="223">
        <f t="shared" ca="1" si="908"/>
        <v>-1.4800806985033451E-4</v>
      </c>
      <c r="BH483" s="223">
        <f t="shared" ca="1" si="909"/>
        <v>1.6413116967433909E-4</v>
      </c>
      <c r="BI483" s="223">
        <f t="shared" ca="1" si="910"/>
        <v>-1.7670132533946566E-4</v>
      </c>
      <c r="BJ483" s="223">
        <f t="shared" ca="1" si="911"/>
        <v>1.8544643093654895E-4</v>
      </c>
      <c r="BK483" s="223">
        <f t="shared" ca="1" si="912"/>
        <v>-1.9017718133901499E-4</v>
      </c>
      <c r="BL483" s="223">
        <f t="shared" ca="1" si="913"/>
        <v>1.9079117008718316E-4</v>
      </c>
      <c r="BM483" s="223">
        <f t="shared" ca="1" si="914"/>
        <v>-1.8727510617885812E-4</v>
      </c>
      <c r="BN483" s="223">
        <f t="shared" ca="1" si="915"/>
        <v>1.7970510177939026E-4</v>
      </c>
      <c r="BO483" s="223">
        <f t="shared" ca="1" si="916"/>
        <v>-1.6824502462314806E-4</v>
      </c>
      <c r="BP483" s="223">
        <f t="shared" ca="1" si="917"/>
        <v>1.5314295077193828E-4</v>
      </c>
      <c r="BQ483" s="223">
        <f t="shared" ca="1" si="918"/>
        <v>-1.3472579451744037E-4</v>
      </c>
      <c r="BR483" s="223">
        <f t="shared" ca="1" si="919"/>
        <v>1.133922316740496E-4</v>
      </c>
      <c r="BS483" s="223">
        <f t="shared" ca="1" si="920"/>
        <v>-8.9604069451468249E-5</v>
      </c>
      <c r="BT483" s="223">
        <f t="shared" ca="1" si="921"/>
        <v>6.3876249723240862E-5</v>
      </c>
      <c r="BU483" s="223">
        <f t="shared" ca="1" si="922"/>
        <v>-3.6765702090280219E-5</v>
      </c>
      <c r="BV483" s="223">
        <f t="shared" ca="1" si="923"/>
        <v>8.8592880368956495E-6</v>
      </c>
      <c r="BW483" s="223">
        <f t="shared" ca="1" si="924"/>
        <v>1.9238902848061904E-5</v>
      </c>
      <c r="BX483" s="223">
        <f t="shared" ca="1" si="925"/>
        <v>-4.6920629586490355E-5</v>
      </c>
      <c r="BY483" s="223">
        <f t="shared" ca="1" si="926"/>
        <v>7.358666639137269E-5</v>
      </c>
      <c r="BZ483" s="223">
        <f t="shared" ca="1" si="927"/>
        <v>-9.8659774095425786E-5</v>
      </c>
      <c r="CA483" s="223">
        <f t="shared" ca="1" si="928"/>
        <v>1.2159719563588134E-4</v>
      </c>
      <c r="CB483" s="223">
        <f t="shared" ca="1" si="929"/>
        <v>-1.419024051057859E-4</v>
      </c>
      <c r="CC483" s="223">
        <f t="shared" ca="1" si="930"/>
        <v>1.5913585604041837E-4</v>
      </c>
      <c r="CD483" s="223">
        <f t="shared" ca="1" si="931"/>
        <v>-1.7292449627085191E-4</v>
      </c>
      <c r="CE483" s="223">
        <f t="shared" ca="1" si="932"/>
        <v>1.8296984337681988E-4</v>
      </c>
      <c r="CF483" s="223">
        <f t="shared" ca="1" si="933"/>
        <v>-1.8905444592971879E-4</v>
      </c>
      <c r="CG483" s="223">
        <f t="shared" ca="1" si="934"/>
        <v>1.9104659065934945E-4</v>
      </c>
      <c r="CH483" s="223">
        <f t="shared" ca="1" si="935"/>
        <v>-1.889031536484522E-4</v>
      </c>
      <c r="CI483" s="223">
        <f t="shared" ca="1" si="936"/>
        <v>1.8267053383528409E-4</v>
      </c>
      <c r="CJ483" s="223">
        <f t="shared" ca="1" si="937"/>
        <v>-1.7248364861672746E-4</v>
      </c>
      <c r="CK483" s="223">
        <f t="shared" ca="1" si="938"/>
        <v>1.5856301329408818E-4</v>
      </c>
      <c r="CL483" s="223">
        <f t="shared" ca="1" si="939"/>
        <v>-1.4120996758275962E-4</v>
      </c>
      <c r="CM483" s="223">
        <f t="shared" ca="1" si="940"/>
        <v>1.2080015251742296E-4</v>
      </c>
      <c r="CN483" s="223">
        <f t="shared" ca="1" si="941"/>
        <v>-9.7775378958040517E-5</v>
      </c>
      <c r="CO483" s="223">
        <f t="shared" ca="1" si="942"/>
        <v>7.2634063718969713E-5</v>
      </c>
      <c r="CP483" s="223">
        <f t="shared" ca="1" si="943"/>
        <v>-4.5920440350139471E-5</v>
      </c>
      <c r="CQ483" s="223">
        <f t="shared" ca="1" si="944"/>
        <v>1.8212778124224079E-5</v>
      </c>
      <c r="CR483" s="223">
        <f t="shared" ca="1" si="945"/>
        <v>9.8891357467845674E-6</v>
      </c>
      <c r="CS483" s="223">
        <f t="shared" ca="1" si="946"/>
        <v>-3.7776979693357905E-5</v>
      </c>
      <c r="CT483" s="223">
        <f t="shared" ca="1" si="947"/>
        <v>6.4847066113387806E-5</v>
      </c>
      <c r="CU483" s="223">
        <f t="shared" ca="1" si="948"/>
        <v>-9.0513409385634854E-5</v>
      </c>
      <c r="CV483" s="223">
        <f t="shared" ca="1" si="949"/>
        <v>1.1422041068880371E-4</v>
      </c>
      <c r="CW483" s="223">
        <f t="shared" ca="1" si="950"/>
        <v>-1.3545488503815487E-4</v>
      </c>
      <c r="CX483" s="223">
        <f t="shared" ca="1" si="951"/>
        <v>1.5375717019064169E-4</v>
      </c>
      <c r="CY483" s="223">
        <f t="shared" ca="1" si="952"/>
        <v>-1.6873107694432486E-4</v>
      </c>
      <c r="CZ483" s="223">
        <f t="shared" ca="1" si="953"/>
        <v>1.8005246543813076E-4</v>
      </c>
      <c r="DA483" s="223">
        <f t="shared" ca="1" si="954"/>
        <v>-1.8747626180096435E-4</v>
      </c>
      <c r="DB483" s="223">
        <f t="shared" ca="1" si="955"/>
        <v>1.9084176326091229E-4</v>
      </c>
      <c r="DC483" s="223">
        <f t="shared" ca="1" si="956"/>
        <v>-1.900761168749442E-4</v>
      </c>
      <c r="DD483" s="223">
        <f t="shared" ca="1" si="957"/>
        <v>1.85195896575118E-4</v>
      </c>
      <c r="DE483" s="223">
        <f t="shared" ca="1" si="958"/>
        <v>-1.763067443930035E-4</v>
      </c>
      <c r="DF483" s="223">
        <f t="shared" ca="1" si="959"/>
        <v>1.636010836287299E-4</v>
      </c>
      <c r="DG483" s="223">
        <f t="shared" ca="1" si="960"/>
        <v>-1.4735395346764324E-4</v>
      </c>
      <c r="DH483" s="223">
        <f t="shared" ca="1" si="961"/>
        <v>1.2791705521254232E-4</v>
      </c>
      <c r="DI483" s="223">
        <f t="shared" ca="1" si="962"/>
        <v>-1.0571113901258648E-4</v>
      </c>
      <c r="DJ483" s="223">
        <f t="shared" ca="1" si="963"/>
        <v>8.1216895893201912E-5</v>
      </c>
      <c r="DK483" s="223">
        <f t="shared" ca="1" si="964"/>
        <v>-5.4964552247034429E-5</v>
      </c>
      <c r="DL483" s="223">
        <f t="shared" ca="1" si="965"/>
        <v>2.7522392033794884E-5</v>
      </c>
      <c r="DM483" s="223">
        <f t="shared" ca="1" si="966"/>
        <v>5.1554485129098773E-7</v>
      </c>
      <c r="DN483" s="223">
        <f t="shared" ca="1" si="967"/>
        <v>-2.8542321747255546E-5</v>
      </c>
      <c r="DO483" s="223">
        <f t="shared" ca="1" si="968"/>
        <v>5.5951243573193279E-5</v>
      </c>
      <c r="DP483" s="223">
        <f t="shared" ca="1" si="969"/>
        <v>-8.2148989944585873E-5</v>
      </c>
      <c r="DQ483" s="223">
        <f t="shared" ca="1" si="970"/>
        <v>1.0656845876784148E-4</v>
      </c>
      <c r="DR483" s="223">
        <f t="shared" ca="1" si="971"/>
        <v>-1.286810422880204E-4</v>
      </c>
      <c r="DS483" s="223">
        <f t="shared" ca="1" si="972"/>
        <v>1.4800806985033841E-4</v>
      </c>
      <c r="DT483" s="223">
        <f t="shared" ca="1" si="973"/>
        <v>-1.6413116967434226E-4</v>
      </c>
      <c r="DU483" s="223">
        <f t="shared" ca="1" si="974"/>
        <v>1.7670132533946799E-4</v>
      </c>
      <c r="DV483" s="223">
        <f t="shared" ca="1" si="975"/>
        <v>-1.8544643093655044E-4</v>
      </c>
      <c r="DW483" s="223">
        <f t="shared" ca="1" si="976"/>
        <v>1.9017718133901561E-4</v>
      </c>
      <c r="DX483" s="223">
        <f t="shared" ca="1" si="977"/>
        <v>-1.907911700871831E-4</v>
      </c>
      <c r="DY483" s="223">
        <f t="shared" ca="1" si="978"/>
        <v>1.8727510617885795E-4</v>
      </c>
      <c r="DZ483" s="223">
        <f t="shared" ca="1" si="979"/>
        <v>-1.7970510177938998E-4</v>
      </c>
      <c r="EA483" s="223">
        <f t="shared" ca="1" si="980"/>
        <v>1.6824502462314768E-4</v>
      </c>
      <c r="EB483" s="223">
        <f t="shared" ca="1" si="981"/>
        <v>-1.5314295077193782E-4</v>
      </c>
      <c r="EC483" s="223">
        <f t="shared" ca="1" si="982"/>
        <v>1.3472579451743986E-4</v>
      </c>
      <c r="ED483" s="223">
        <f t="shared" ca="1" si="983"/>
        <v>-1.1339223167404899E-4</v>
      </c>
      <c r="EE483" s="223">
        <f t="shared" ca="1" si="984"/>
        <v>8.9604069451467585E-5</v>
      </c>
      <c r="EF483" s="223">
        <f t="shared" ca="1" si="985"/>
        <v>-6.387624972324017E-5</v>
      </c>
      <c r="EG483" s="223">
        <f t="shared" ca="1" si="986"/>
        <v>3.67657020902795E-5</v>
      </c>
      <c r="EH483" s="223">
        <f t="shared" ca="1" si="987"/>
        <v>-8.8592880368948906E-6</v>
      </c>
      <c r="EI483" s="223">
        <f t="shared" ca="1" si="988"/>
        <v>-1.9238902848062636E-5</v>
      </c>
      <c r="EJ483" s="223">
        <f t="shared" ca="1" si="989"/>
        <v>4.6920629586491059E-5</v>
      </c>
      <c r="EK483" s="223">
        <f t="shared" ca="1" si="990"/>
        <v>-7.358666639136838E-5</v>
      </c>
      <c r="EL483" s="223">
        <f t="shared" ca="1" si="991"/>
        <v>9.8659774095421788E-5</v>
      </c>
      <c r="EM483" s="223">
        <f t="shared" ca="1" si="992"/>
        <v>-1.2159719563587772E-4</v>
      </c>
      <c r="EN483" s="223">
        <f t="shared" ca="1" si="993"/>
        <v>1.4190240510578275E-4</v>
      </c>
      <c r="EO483" s="223">
        <f t="shared" ca="1" si="994"/>
        <v>-1.5913585604041577E-4</v>
      </c>
      <c r="EP483" s="223">
        <f t="shared" ca="1" si="995"/>
        <v>1.7292449627084991E-4</v>
      </c>
      <c r="EQ483" s="223">
        <f t="shared" ca="1" si="996"/>
        <v>-1.8296984337682164E-4</v>
      </c>
      <c r="ER483" s="223">
        <f t="shared" ca="1" si="997"/>
        <v>1.8905444592971969E-4</v>
      </c>
      <c r="ES483" s="223">
        <f t="shared" ca="1" si="998"/>
        <v>-1.9104659065934942E-4</v>
      </c>
      <c r="ET483" s="223">
        <f t="shared" ca="1" si="999"/>
        <v>1.8890315364845128E-4</v>
      </c>
      <c r="EU483" s="223">
        <f t="shared" ca="1" si="1000"/>
        <v>-1.8267053383528231E-4</v>
      </c>
      <c r="EV483" s="223">
        <f t="shared" ca="1" si="1001"/>
        <v>1.7248364861672481E-4</v>
      </c>
      <c r="EW483" s="223">
        <f t="shared" ca="1" si="1002"/>
        <v>-1.5856301329408474E-4</v>
      </c>
      <c r="EX483" s="223">
        <f t="shared" ca="1" si="1003"/>
        <v>1.4120996758275911E-4</v>
      </c>
      <c r="EY483" s="223">
        <f t="shared" ca="1" si="1004"/>
        <v>-1.2080015251742238E-4</v>
      </c>
      <c r="EZ483" s="223">
        <f t="shared" ca="1" si="1005"/>
        <v>9.7775378958035204E-5</v>
      </c>
      <c r="FA483" s="223">
        <f t="shared" ca="1" si="1006"/>
        <v>-7.2634063718963993E-5</v>
      </c>
      <c r="FB483" s="223">
        <f t="shared" ca="1" si="1007"/>
        <v>4.5920440350133487E-5</v>
      </c>
      <c r="FC483" s="223">
        <f t="shared" ca="1" si="1008"/>
        <v>-1.8212778124217927E-5</v>
      </c>
      <c r="FD483" s="223">
        <f t="shared" ca="1" si="1009"/>
        <v>-9.8891357467799053E-6</v>
      </c>
      <c r="FE483" s="223">
        <f t="shared" ca="1" si="1010"/>
        <v>3.7776979693353324E-5</v>
      </c>
      <c r="FF483" s="223">
        <f t="shared" ca="1" si="1011"/>
        <v>-6.4847066113383374E-5</v>
      </c>
      <c r="FG483" s="223">
        <f t="shared" ca="1" si="1012"/>
        <v>9.051340938563072E-5</v>
      </c>
      <c r="FH483" s="223">
        <f t="shared" ca="1" si="1013"/>
        <v>-1.1422041068879994E-4</v>
      </c>
      <c r="FI483" s="223">
        <f t="shared" ca="1" si="1014"/>
        <v>1.3545488503815157E-4</v>
      </c>
      <c r="FJ483" s="223">
        <f t="shared" ca="1" si="1015"/>
        <v>-1.5375717019063892E-4</v>
      </c>
      <c r="FK483" s="223">
        <f t="shared" ca="1" si="1016"/>
        <v>1.6873107694432264E-4</v>
      </c>
      <c r="FL483" s="223">
        <f t="shared" ca="1" si="1017"/>
        <v>-1.8005246543812919E-4</v>
      </c>
      <c r="FM483" s="223">
        <f t="shared" ca="1" si="1018"/>
        <v>1.8747626180096343E-4</v>
      </c>
      <c r="FN483" s="223">
        <f t="shared" ca="1" si="1019"/>
        <v>-1.9084176326091207E-4</v>
      </c>
      <c r="FO483" s="223">
        <f t="shared" ca="1" si="1020"/>
        <v>1.9007611687494466E-4</v>
      </c>
      <c r="FP483" s="223">
        <f t="shared" ca="1" si="1021"/>
        <v>-1.8519589657511916E-4</v>
      </c>
      <c r="FQ483" s="223">
        <f t="shared" ca="1" si="1022"/>
        <v>1.7630674439300111E-4</v>
      </c>
      <c r="FR483" s="223">
        <f t="shared" ca="1" si="1023"/>
        <v>-1.636010836287267E-4</v>
      </c>
      <c r="FS483" s="223">
        <f t="shared" ca="1" si="1024"/>
        <v>1.4735395346763928E-4</v>
      </c>
      <c r="FT483" s="223">
        <f t="shared" ca="1" si="1025"/>
        <v>-1.2791705521253774E-4</v>
      </c>
      <c r="FU483" s="223">
        <f t="shared" ca="1" si="1026"/>
        <v>1.0571113901259036E-4</v>
      </c>
      <c r="FV483" s="223">
        <f t="shared" ca="1" si="1027"/>
        <v>-8.1216895893206141E-5</v>
      </c>
      <c r="FW483" s="223">
        <f t="shared" ca="1" si="1028"/>
        <v>5.4964552247038915E-5</v>
      </c>
      <c r="FX483" s="223">
        <f t="shared" ca="1" si="1029"/>
        <v>-2.7522392033799505E-5</v>
      </c>
      <c r="FY483" s="223">
        <f t="shared" ca="1" si="1030"/>
        <v>-5.1554485128632566E-7</v>
      </c>
      <c r="FZ483" s="223">
        <f t="shared" ca="1" si="1031"/>
        <v>2.8542321747250925E-5</v>
      </c>
      <c r="GA483" s="223">
        <f t="shared" ca="1" si="1032"/>
        <v>-5.5951243573188806E-5</v>
      </c>
      <c r="GB483" s="223">
        <f t="shared" ca="1" si="1033"/>
        <v>8.2148989944581672E-5</v>
      </c>
      <c r="GC483" s="223">
        <f t="shared" ca="1" si="1034"/>
        <v>-1.0656845876783758E-4</v>
      </c>
      <c r="GD483" s="223">
        <f t="shared" ca="1" si="1035"/>
        <v>1.2868104228802498E-4</v>
      </c>
      <c r="GE483" s="223">
        <f t="shared" ca="1" si="1036"/>
        <v>-1.4800806985034232E-4</v>
      </c>
      <c r="GF483" s="223">
        <f t="shared" ca="1" si="1037"/>
        <v>1.6413116967434541E-4</v>
      </c>
      <c r="GG483" s="223">
        <f t="shared" ca="1" si="1038"/>
        <v>-1.7670132533947034E-4</v>
      </c>
      <c r="GH483" s="223">
        <f t="shared" ca="1" si="1039"/>
        <v>1.854464309365519E-4</v>
      </c>
      <c r="GI483" s="223">
        <f t="shared" ca="1" si="1040"/>
        <v>-1.9017718133901621E-4</v>
      </c>
      <c r="GJ483" s="223">
        <f t="shared" ca="1" si="1041"/>
        <v>1.9079117008718278E-4</v>
      </c>
      <c r="GK483" s="223">
        <f t="shared" ca="1" si="1042"/>
        <v>-1.8727510617885673E-4</v>
      </c>
      <c r="GL483" s="223">
        <f t="shared" ca="1" si="1043"/>
        <v>1.7970510177938792E-4</v>
      </c>
      <c r="GM483" s="223">
        <f t="shared" ca="1" si="1044"/>
        <v>-1.6824502462314475E-4</v>
      </c>
      <c r="GN483" s="223">
        <f t="shared" ca="1" si="1045"/>
        <v>1.5314295077193413E-4</v>
      </c>
      <c r="GO483" s="223">
        <f t="shared" ca="1" si="1046"/>
        <v>-1.3472579451743547E-4</v>
      </c>
      <c r="GP483" s="223">
        <f t="shared" ca="1" si="1047"/>
        <v>1.1339223167404402E-4</v>
      </c>
      <c r="GQ483" s="223">
        <f t="shared" ca="1" si="1048"/>
        <v>-8.9604069451462123E-5</v>
      </c>
      <c r="GR483" s="223">
        <f t="shared" ca="1" si="1049"/>
        <v>6.3876249723234343E-5</v>
      </c>
      <c r="GS483" s="223">
        <f t="shared" ca="1" si="1050"/>
        <v>-3.6765702090273429E-5</v>
      </c>
      <c r="GT483" s="223">
        <f t="shared" ca="1" si="1051"/>
        <v>8.8592880368886971E-6</v>
      </c>
      <c r="GU483" s="223">
        <f t="shared" ca="1" si="1052"/>
        <v>1.9238902848068789E-5</v>
      </c>
      <c r="GV483" s="223">
        <f t="shared" ca="1" si="1053"/>
        <v>-4.6920629586497063E-5</v>
      </c>
      <c r="GW483" s="223">
        <f t="shared" ca="1" si="1054"/>
        <v>7.3586666391374072E-5</v>
      </c>
      <c r="GX483" s="223">
        <f t="shared" ca="1" si="1055"/>
        <v>-9.8659774095427073E-5</v>
      </c>
      <c r="GY483" s="223">
        <f t="shared" ca="1" si="1056"/>
        <v>1.215971956358825E-4</v>
      </c>
      <c r="GZ483" s="223">
        <f t="shared" ca="1" si="1057"/>
        <v>-1.4190240510578687E-4</v>
      </c>
      <c r="HA483" s="223">
        <f t="shared" ca="1" si="1058"/>
        <v>1.5913585604041921E-4</v>
      </c>
      <c r="HB483" s="223">
        <f t="shared" ca="1" si="1059"/>
        <v>-1.7292449627085254E-4</v>
      </c>
      <c r="HC483" s="223">
        <f t="shared" ca="1" si="1060"/>
        <v>1.8296984337682032E-4</v>
      </c>
      <c r="HD483" s="223">
        <f t="shared" ca="1" si="1061"/>
        <v>-1.8905444592971898E-4</v>
      </c>
      <c r="HE483" s="223">
        <f t="shared" ca="1" si="1062"/>
        <v>1.9104659065934945E-4</v>
      </c>
      <c r="HF483" s="223">
        <f t="shared" ca="1" si="1063"/>
        <v>-1.8890315364845196E-4</v>
      </c>
      <c r="HG483" s="223">
        <f t="shared" ca="1" si="1064"/>
        <v>1.8267053383528366E-4</v>
      </c>
      <c r="HH483" s="223">
        <f t="shared" ca="1" si="1065"/>
        <v>-1.7248364861672681E-4</v>
      </c>
      <c r="HI483" s="223">
        <f t="shared" ca="1" si="1066"/>
        <v>1.5856301329408734E-4</v>
      </c>
      <c r="HJ483" s="223">
        <f t="shared" ca="1" si="1067"/>
        <v>-1.4120996758276225E-4</v>
      </c>
      <c r="HK483" s="223">
        <f t="shared" ca="1" si="1068"/>
        <v>1.2080015251742601E-4</v>
      </c>
      <c r="HL483" s="223">
        <f t="shared" ca="1" si="1069"/>
        <v>-9.7775378958039243E-5</v>
      </c>
      <c r="HM483" s="223">
        <f t="shared" ca="1" si="1070"/>
        <v>7.263406371896833E-5</v>
      </c>
      <c r="HN483" s="223">
        <f t="shared" ca="1" si="1071"/>
        <v>-4.5920440350138027E-5</v>
      </c>
      <c r="HO483" s="223">
        <f t="shared" ca="1" si="1072"/>
        <v>1.8212778124222575E-5</v>
      </c>
      <c r="HP483" s="223">
        <f t="shared" ca="1" si="1073"/>
        <v>9.8891357467752297E-6</v>
      </c>
      <c r="HQ483" s="223">
        <f t="shared" ca="1" si="1074"/>
        <v>-3.7776979693348702E-5</v>
      </c>
      <c r="HR483" s="223">
        <f t="shared" ca="1" si="1075"/>
        <v>6.4847066113378983E-5</v>
      </c>
      <c r="HS483" s="223">
        <f t="shared" ca="1" si="1076"/>
        <v>-9.05134093856266E-5</v>
      </c>
      <c r="HT483" s="223">
        <f t="shared" ca="1" si="1077"/>
        <v>1.142204106887962E-4</v>
      </c>
      <c r="HU483" s="223">
        <f t="shared" ca="1" si="1078"/>
        <v>-1.3545488503814826E-4</v>
      </c>
      <c r="HV483" s="223">
        <f t="shared" ca="1" si="1079"/>
        <v>1.5375717019063613E-4</v>
      </c>
      <c r="HW483" s="223">
        <f t="shared" ca="1" si="1080"/>
        <v>-1.6873107694432047E-4</v>
      </c>
      <c r="HX483" s="223">
        <f t="shared" ca="1" si="1081"/>
        <v>1.8005246543812762E-4</v>
      </c>
      <c r="HY483" s="223">
        <f t="shared" ca="1" si="1082"/>
        <v>-1.8747626180096253E-4</v>
      </c>
      <c r="HZ483" s="223">
        <f t="shared" ca="1" si="1083"/>
        <v>1.9084176326091186E-4</v>
      </c>
      <c r="IA483" s="223">
        <f t="shared" ca="1" si="1084"/>
        <v>-1.9007611687494512E-4</v>
      </c>
      <c r="IB483" s="223">
        <f t="shared" ca="1" si="1085"/>
        <v>1.8519589657512033E-4</v>
      </c>
      <c r="IC483" s="223">
        <f t="shared" ca="1" si="1086"/>
        <v>-1.7630674439299873E-4</v>
      </c>
      <c r="ID483" s="223">
        <f t="shared" ca="1" si="1087"/>
        <v>1.636010836287235E-4</v>
      </c>
      <c r="IE483" s="223">
        <f t="shared" ca="1" si="1088"/>
        <v>-2.6208698958454373E-4</v>
      </c>
      <c r="IF483" s="223">
        <f t="shared" ca="1" si="1089"/>
        <v>1.2791705521253313E-4</v>
      </c>
      <c r="IG483" s="223">
        <f t="shared" ca="1" si="1090"/>
        <v>-1.0571113901257618E-4</v>
      </c>
      <c r="IH483" s="223">
        <f t="shared" ca="1" si="1091"/>
        <v>8.1216895893190732E-5</v>
      </c>
      <c r="II483" s="223">
        <f t="shared" ca="1" si="1092"/>
        <v>-5.4964552247022598E-5</v>
      </c>
      <c r="IJ483" s="223">
        <f t="shared" ca="1" si="1093"/>
        <v>2.7522392033782646E-5</v>
      </c>
      <c r="IK483" s="223">
        <f t="shared" ca="1" si="1094"/>
        <v>5.1554485130336119E-7</v>
      </c>
      <c r="IL483" s="223">
        <f t="shared" ca="1" si="1095"/>
        <v>-2.8542321747267771E-5</v>
      </c>
      <c r="IM483" s="223">
        <f t="shared" ca="1" si="1096"/>
        <v>5.5951243573205083E-5</v>
      </c>
      <c r="IN483" s="223">
        <f t="shared" ca="1" si="1097"/>
        <v>-8.214898994459704E-5</v>
      </c>
      <c r="IO483" s="223">
        <f t="shared" ca="1" si="1098"/>
        <v>1.0656845876785174E-4</v>
      </c>
      <c r="IP483" s="223">
        <f t="shared" ca="1" si="1099"/>
        <v>-1.2868104228802148E-4</v>
      </c>
      <c r="IQ483" s="223">
        <f t="shared" ca="1" si="1100"/>
        <v>1.4800806985033936E-4</v>
      </c>
      <c r="IR483" s="223">
        <f t="shared" ca="1" si="1101"/>
        <v>-1.6413116967434302E-4</v>
      </c>
      <c r="IS483" s="223">
        <f t="shared" ca="1" si="1102"/>
        <v>1.7670132533946858E-4</v>
      </c>
      <c r="IT483" s="223">
        <f t="shared" ca="1" si="1103"/>
        <v>-1.8544643093655079E-4</v>
      </c>
      <c r="IU483" s="223">
        <f t="shared" ca="1" si="1104"/>
        <v>1.9017718133901575E-4</v>
      </c>
      <c r="IV483" s="223">
        <f t="shared" ca="1" si="1105"/>
        <v>-1.9079117008718305E-4</v>
      </c>
      <c r="IW483" s="223">
        <f t="shared" ca="1" si="1106"/>
        <v>1.8727510617885768E-4</v>
      </c>
      <c r="IX483" s="223">
        <f t="shared" ca="1" si="1107"/>
        <v>-1.797051017793895E-4</v>
      </c>
      <c r="IY483" s="223">
        <f t="shared" ca="1" si="1108"/>
        <v>1.6824502462314697E-4</v>
      </c>
      <c r="IZ483" s="223">
        <f t="shared" ca="1" si="1109"/>
        <v>-1.5314295077193692E-4</v>
      </c>
      <c r="JA483" s="223">
        <f t="shared" ca="1" si="1110"/>
        <v>1.3472579451743877E-4</v>
      </c>
      <c r="JB483" s="223">
        <f t="shared" ca="1" si="1111"/>
        <v>-1.1339223167404779E-4</v>
      </c>
    </row>
    <row r="484" spans="2:262">
      <c r="B484" s="230">
        <v>123</v>
      </c>
      <c r="C484" s="229">
        <f t="shared" si="1112"/>
        <v>2.4023437500000017E-3</v>
      </c>
      <c r="D484" s="226">
        <f t="shared" ca="1" si="855"/>
        <v>49.896666706524819</v>
      </c>
      <c r="E484" s="225">
        <f ca="1">DY361</f>
        <v>-0.10333329347518047</v>
      </c>
      <c r="F484" s="224">
        <v>123</v>
      </c>
      <c r="G484" s="223">
        <f t="shared" ca="1" si="856"/>
        <v>1.0580220556118772E-4</v>
      </c>
      <c r="H484" s="223">
        <f t="shared" ca="1" si="857"/>
        <v>-8.5737755072007478E-5</v>
      </c>
      <c r="I484" s="223">
        <f t="shared" ca="1" si="858"/>
        <v>6.4383728941620684E-5</v>
      </c>
      <c r="J484" s="223">
        <f t="shared" ca="1" si="859"/>
        <v>-4.2061311599410773E-5</v>
      </c>
      <c r="K484" s="223">
        <f t="shared" ca="1" si="860"/>
        <v>1.9106252979968343E-5</v>
      </c>
      <c r="L484" s="223">
        <f t="shared" ca="1" si="861"/>
        <v>4.1361814684420415E-6</v>
      </c>
      <c r="M484" s="223">
        <f t="shared" ca="1" si="862"/>
        <v>-2.7316403897599347E-5</v>
      </c>
      <c r="N484" s="223">
        <f t="shared" ca="1" si="863"/>
        <v>5.0085762185956865E-5</v>
      </c>
      <c r="O484" s="223">
        <f t="shared" ca="1" si="864"/>
        <v>-7.2101783991080937E-5</v>
      </c>
      <c r="P484" s="223">
        <f t="shared" ca="1" si="865"/>
        <v>9.3033327852453209E-5</v>
      </c>
      <c r="Q484" s="223">
        <f t="shared" ca="1" si="866"/>
        <v>-1.1256556386726293E-4</v>
      </c>
      <c r="R484" s="223">
        <f t="shared" ca="1" si="867"/>
        <v>1.3040470902519073E-4</v>
      </c>
      <c r="S484" s="223">
        <f t="shared" ca="1" si="868"/>
        <v>-1.4628244597834103E-4</v>
      </c>
      <c r="T484" s="223">
        <f t="shared" ca="1" si="869"/>
        <v>1.5995995878389886E-4</v>
      </c>
      <c r="U484" s="223">
        <f t="shared" ca="1" si="870"/>
        <v>-1.7123152491820389E-4</v>
      </c>
      <c r="V484" s="223">
        <f t="shared" ca="1" si="871"/>
        <v>1.7992760953499455E-4</v>
      </c>
      <c r="W484" s="223">
        <f t="shared" ca="1" si="872"/>
        <v>-1.8591741542729566E-4</v>
      </c>
      <c r="X484" s="223">
        <f t="shared" ca="1" si="873"/>
        <v>1.8911085033916007E-4</v>
      </c>
      <c r="Y484" s="223">
        <f t="shared" ca="1" si="874"/>
        <v>-1.8945988203705624E-4</v>
      </c>
      <c r="Z484" s="223">
        <f t="shared" ca="1" si="875"/>
        <v>1.8695926075936798E-4</v>
      </c>
      <c r="AA484" s="223">
        <f t="shared" ca="1" si="876"/>
        <v>-1.8164659817769684E-4</v>
      </c>
      <c r="AB484" s="223">
        <f t="shared" ca="1" si="877"/>
        <v>1.7360180168231003E-4</v>
      </c>
      <c r="AC484" s="223">
        <f t="shared" ca="1" si="878"/>
        <v>-1.6294587250061736E-4</v>
      </c>
      <c r="AD484" s="223">
        <f t="shared" ca="1" si="879"/>
        <v>1.4983908572607706E-4</v>
      </c>
      <c r="AE484" s="223">
        <f t="shared" ca="1" si="880"/>
        <v>-1.3447857963160727E-4</v>
      </c>
      <c r="AF484" s="223">
        <f t="shared" ca="1" si="881"/>
        <v>1.1709539052647103E-4</v>
      </c>
      <c r="AG484" s="223">
        <f t="shared" ca="1" si="882"/>
        <v>-9.7950977755125178E-5</v>
      </c>
      <c r="AH484" s="223">
        <f t="shared" ca="1" si="883"/>
        <v>7.7333291105317111E-5</v>
      </c>
      <c r="AI484" s="223">
        <f t="shared" ca="1" si="884"/>
        <v>-5.5552439775260587E-5</v>
      </c>
      <c r="AJ484" s="223">
        <f t="shared" ca="1" si="885"/>
        <v>3.2936028042629943E-5</v>
      </c>
      <c r="AK484" s="223">
        <f t="shared" ca="1" si="886"/>
        <v>-9.8242277912955844E-6</v>
      </c>
      <c r="AL484" s="223">
        <f t="shared" ca="1" si="887"/>
        <v>-1.3435337990433732E-5</v>
      </c>
      <c r="AM484" s="223">
        <f t="shared" ca="1" si="888"/>
        <v>3.6492823783139687E-5</v>
      </c>
      <c r="AN484" s="223">
        <f t="shared" ca="1" si="889"/>
        <v>-5.9001423538535298E-5</v>
      </c>
      <c r="AO484" s="223">
        <f t="shared" ca="1" si="890"/>
        <v>8.0622586965231534E-5</v>
      </c>
      <c r="AP484" s="223">
        <f t="shared" ca="1" si="891"/>
        <v>-1.0103111164025879E-4</v>
      </c>
      <c r="AQ484" s="223">
        <f t="shared" ca="1" si="892"/>
        <v>1.1992003435619939E-4</v>
      </c>
      <c r="AR484" s="223">
        <f t="shared" ca="1" si="893"/>
        <v>-1.3700524813354325E-4</v>
      </c>
      <c r="AS484" s="223">
        <f t="shared" ca="1" si="894"/>
        <v>1.5202977545412033E-4</v>
      </c>
      <c r="AT484" s="223">
        <f t="shared" ca="1" si="895"/>
        <v>-1.6476763344216175E-4</v>
      </c>
      <c r="AU484" s="223">
        <f t="shared" ca="1" si="896"/>
        <v>1.750272328570933E-4</v>
      </c>
      <c r="AV484" s="223">
        <f t="shared" ca="1" si="897"/>
        <v>-1.8265425977405443E-4</v>
      </c>
      <c r="AW484" s="223">
        <f t="shared" ca="1" si="898"/>
        <v>1.8753399660895818E-4</v>
      </c>
      <c r="AX484" s="223">
        <f t="shared" ca="1" si="899"/>
        <v>-1.8959304757773488E-4</v>
      </c>
      <c r="AY484" s="223">
        <f t="shared" ca="1" si="900"/>
        <v>1.8880044263724471E-4</v>
      </c>
      <c r="AZ484" s="223">
        <f t="shared" ca="1" si="901"/>
        <v>-1.8516810330355095E-4</v>
      </c>
      <c r="BA484" s="223">
        <f t="shared" ca="1" si="902"/>
        <v>1.7875066334122308E-4</v>
      </c>
      <c r="BB484" s="223">
        <f t="shared" ca="1" si="903"/>
        <v>-1.6964464702066658E-4</v>
      </c>
      <c r="BC484" s="223">
        <f t="shared" ca="1" si="904"/>
        <v>1.5798701730324193E-4</v>
      </c>
      <c r="BD484" s="223">
        <f t="shared" ca="1" si="905"/>
        <v>-1.4395311579085284E-4</v>
      </c>
      <c r="BE484" s="223">
        <f t="shared" ca="1" si="906"/>
        <v>1.2775402542504141E-4</v>
      </c>
      <c r="BF484" s="223">
        <f t="shared" ca="1" si="907"/>
        <v>-1.0963339560305707E-4</v>
      </c>
      <c r="BG484" s="223">
        <f t="shared" ca="1" si="908"/>
        <v>8.9863777464155016E-5</v>
      </c>
      <c r="BH484" s="223">
        <f t="shared" ca="1" si="909"/>
        <v>-6.8742524466760955E-5</v>
      </c>
      <c r="BI484" s="223">
        <f t="shared" ca="1" si="910"/>
        <v>4.6587319915662815E-5</v>
      </c>
      <c r="BJ484" s="223">
        <f t="shared" ca="1" si="911"/>
        <v>-2.3731398709435402E-5</v>
      </c>
      <c r="BK484" s="223">
        <f t="shared" ca="1" si="912"/>
        <v>5.1853517737627597E-7</v>
      </c>
      <c r="BL484" s="223">
        <f t="shared" ca="1" si="913"/>
        <v>2.2702127606409841E-5</v>
      </c>
      <c r="BM484" s="223">
        <f t="shared" ca="1" si="914"/>
        <v>-4.5581329259796534E-5</v>
      </c>
      <c r="BN484" s="223">
        <f t="shared" ca="1" si="915"/>
        <v>6.7774945293891874E-5</v>
      </c>
      <c r="BO484" s="223">
        <f t="shared" ca="1" si="916"/>
        <v>-8.8949163065678234E-5</v>
      </c>
      <c r="BP484" s="223">
        <f t="shared" ca="1" si="917"/>
        <v>1.0878550263084609E-4</v>
      </c>
      <c r="BQ484" s="223">
        <f t="shared" ca="1" si="918"/>
        <v>-1.2698560697861524E-4</v>
      </c>
      <c r="BR484" s="223">
        <f t="shared" ca="1" si="919"/>
        <v>1.4327572959889958E-4</v>
      </c>
      <c r="BS484" s="223">
        <f t="shared" ca="1" si="920"/>
        <v>-1.5741085188459734E-4</v>
      </c>
      <c r="BT484" s="223">
        <f t="shared" ca="1" si="921"/>
        <v>1.6917836843952092E-4</v>
      </c>
      <c r="BU484" s="223">
        <f t="shared" ca="1" si="922"/>
        <v>-1.7840128486145489E-4</v>
      </c>
      <c r="BV484" s="223">
        <f t="shared" ca="1" si="923"/>
        <v>1.8494087990269593E-4</v>
      </c>
      <c r="BW484" s="223">
        <f t="shared" ca="1" si="924"/>
        <v>-1.886987919667513E-4</v>
      </c>
      <c r="BX484" s="223">
        <f t="shared" ca="1" si="925"/>
        <v>1.8961849855830509E-4</v>
      </c>
      <c r="BY484" s="223">
        <f t="shared" ca="1" si="926"/>
        <v>-1.8768616643415384E-4</v>
      </c>
      <c r="BZ484" s="223">
        <f t="shared" ca="1" si="927"/>
        <v>1.8293085966806597E-4</v>
      </c>
      <c r="CA484" s="223">
        <f t="shared" ca="1" si="928"/>
        <v>-1.7542410250005305E-4</v>
      </c>
      <c r="CB484" s="223">
        <f t="shared" ca="1" si="929"/>
        <v>1.652788035452317E-4</v>
      </c>
      <c r="CC484" s="223">
        <f t="shared" ca="1" si="930"/>
        <v>-1.5264755754315612E-4</v>
      </c>
      <c r="CD484" s="223">
        <f t="shared" ca="1" si="931"/>
        <v>1.3772035019088809E-4</v>
      </c>
      <c r="CE484" s="223">
        <f t="shared" ca="1" si="932"/>
        <v>-1.2072170058129155E-4</v>
      </c>
      <c r="CF484" s="223">
        <f t="shared" ca="1" si="933"/>
        <v>1.0190728422688625E-4</v>
      </c>
      <c r="CG484" s="223">
        <f t="shared" ca="1" si="934"/>
        <v>-8.1560087462141098E-5</v>
      </c>
      <c r="CH484" s="223">
        <f t="shared" ca="1" si="935"/>
        <v>5.9986151065625325E-5</v>
      </c>
      <c r="CI484" s="223">
        <f t="shared" ca="1" si="936"/>
        <v>-3.7509967121823526E-5</v>
      </c>
      <c r="CJ484" s="223">
        <f t="shared" ca="1" si="937"/>
        <v>1.446959835813012E-5</v>
      </c>
      <c r="CK484" s="223">
        <f t="shared" ca="1" si="938"/>
        <v>8.7884066332090768E-6</v>
      </c>
      <c r="CL484" s="223">
        <f t="shared" ca="1" si="939"/>
        <v>-3.1914225808507898E-5</v>
      </c>
      <c r="CM484" s="223">
        <f t="shared" ca="1" si="940"/>
        <v>5.4560025321813527E-5</v>
      </c>
      <c r="CN484" s="223">
        <f t="shared" ca="1" si="941"/>
        <v>-7.6385191269656358E-5</v>
      </c>
      <c r="CO484" s="223">
        <f t="shared" ca="1" si="942"/>
        <v>9.7061452841270814E-5</v>
      </c>
      <c r="CP484" s="223">
        <f t="shared" ca="1" si="943"/>
        <v>-1.162778198171108E-4</v>
      </c>
      <c r="CQ484" s="223">
        <f t="shared" ca="1" si="944"/>
        <v>1.3374526015119806E-4</v>
      </c>
      <c r="CR484" s="223">
        <f t="shared" ca="1" si="945"/>
        <v>-1.4920104728217867E-4</v>
      </c>
      <c r="CS484" s="223">
        <f t="shared" ca="1" si="946"/>
        <v>1.6241271178532181E-4</v>
      </c>
      <c r="CT484" s="223">
        <f t="shared" ca="1" si="947"/>
        <v>-1.7318153792903669E-4</v>
      </c>
      <c r="CU484" s="223">
        <f t="shared" ca="1" si="948"/>
        <v>1.8134555254447734E-4</v>
      </c>
      <c r="CV484" s="223">
        <f t="shared" ca="1" si="949"/>
        <v>-1.8678196125274359E-4</v>
      </c>
      <c r="CW484" s="223">
        <f t="shared" ca="1" si="950"/>
        <v>1.8940899540663484E-4</v>
      </c>
      <c r="CX484" s="223">
        <f t="shared" ca="1" si="951"/>
        <v>-1.8918714196722959E-4</v>
      </c>
      <c r="CY484" s="223">
        <f t="shared" ca="1" si="952"/>
        <v>1.8611973781675615E-4</v>
      </c>
      <c r="CZ484" s="223">
        <f t="shared" ca="1" si="953"/>
        <v>-1.8025291956878816E-4</v>
      </c>
      <c r="DA484" s="223">
        <f t="shared" ca="1" si="954"/>
        <v>1.7167492963062389E-4</v>
      </c>
      <c r="DB484" s="223">
        <f t="shared" ca="1" si="955"/>
        <v>-1.6051478895534263E-4</v>
      </c>
      <c r="DC484" s="223">
        <f t="shared" ca="1" si="956"/>
        <v>1.4694035644659869E-4</v>
      </c>
      <c r="DD484" s="223">
        <f t="shared" ca="1" si="957"/>
        <v>-1.3115580420443567E-4</v>
      </c>
      <c r="DE484" s="223">
        <f t="shared" ca="1" si="958"/>
        <v>1.1339854658686897E-4</v>
      </c>
      <c r="DF484" s="223">
        <f t="shared" ca="1" si="959"/>
        <v>-9.3935669276984352E-5</v>
      </c>
      <c r="DG484" s="223">
        <f t="shared" ca="1" si="960"/>
        <v>7.3059912065611017E-5</v>
      </c>
      <c r="DH484" s="223">
        <f t="shared" ca="1" si="961"/>
        <v>-5.1085265772406188E-5</v>
      </c>
      <c r="DI484" s="223">
        <f t="shared" ca="1" si="962"/>
        <v>2.8342249531697382E-5</v>
      </c>
      <c r="DJ484" s="223">
        <f t="shared" ca="1" si="963"/>
        <v>-5.1729394769929967E-6</v>
      </c>
      <c r="DK484" s="223">
        <f t="shared" ca="1" si="964"/>
        <v>-1.8074176402441499E-5</v>
      </c>
      <c r="DL484" s="223">
        <f t="shared" ca="1" si="965"/>
        <v>4.104943984528253E-5</v>
      </c>
      <c r="DM484" s="223">
        <f t="shared" ca="1" si="966"/>
        <v>-6.3407281503926219E-5</v>
      </c>
      <c r="DN484" s="223">
        <f t="shared" ca="1" si="967"/>
        <v>8.4811418629099551E-5</v>
      </c>
      <c r="DO484" s="223">
        <f t="shared" ca="1" si="968"/>
        <v>-1.0493991307539419E-4</v>
      </c>
      <c r="DP484" s="223">
        <f t="shared" ca="1" si="969"/>
        <v>1.2349001355069355E-4</v>
      </c>
      <c r="DQ484" s="223">
        <f t="shared" ca="1" si="970"/>
        <v>-1.4018270927737509E-4</v>
      </c>
      <c r="DR484" s="223">
        <f t="shared" ca="1" si="971"/>
        <v>1.5476692657408994E-4</v>
      </c>
      <c r="DS484" s="223">
        <f t="shared" ca="1" si="972"/>
        <v>-1.6702330523767664E-4</v>
      </c>
      <c r="DT484" s="223">
        <f t="shared" ca="1" si="973"/>
        <v>1.7676749792476992E-4</v>
      </c>
      <c r="DU484" s="223">
        <f t="shared" ca="1" si="974"/>
        <v>-1.8385294290742721E-4</v>
      </c>
      <c r="DV484" s="223">
        <f t="shared" ca="1" si="975"/>
        <v>1.8817306849796408E-4</v>
      </c>
      <c r="DW484" s="223">
        <f t="shared" ca="1" si="976"/>
        <v>-1.8966289598631482E-4</v>
      </c>
      <c r="DX484" s="223">
        <f t="shared" ca="1" si="977"/>
        <v>1.88300016980318E-4</v>
      </c>
      <c r="DY484" s="223">
        <f t="shared" ca="1" si="978"/>
        <v>-1.8410493044879644E-4</v>
      </c>
      <c r="DZ484" s="223">
        <f t="shared" ca="1" si="979"/>
        <v>1.7714073439797776E-4</v>
      </c>
      <c r="EA484" s="223">
        <f t="shared" ca="1" si="980"/>
        <v>-1.6751217681876431E-4</v>
      </c>
      <c r="EB484" s="223">
        <f t="shared" ca="1" si="981"/>
        <v>1.55364080179431E-4</v>
      </c>
      <c r="EC484" s="223">
        <f t="shared" ca="1" si="982"/>
        <v>-1.4087916316090596E-4</v>
      </c>
      <c r="ED484" s="223">
        <f t="shared" ca="1" si="983"/>
        <v>1.2427529239775913E-4</v>
      </c>
      <c r="EE484" s="223">
        <f t="shared" ca="1" si="984"/>
        <v>-1.0580220556118781E-4</v>
      </c>
      <c r="EF484" s="223">
        <f t="shared" ca="1" si="985"/>
        <v>8.5737755072001163E-5</v>
      </c>
      <c r="EG484" s="223">
        <f t="shared" ca="1" si="986"/>
        <v>-6.4383728941617364E-5</v>
      </c>
      <c r="EH484" s="223">
        <f t="shared" ca="1" si="987"/>
        <v>4.2061311599410936E-5</v>
      </c>
      <c r="EI484" s="223">
        <f t="shared" ca="1" si="988"/>
        <v>-1.9106252979961486E-5</v>
      </c>
      <c r="EJ484" s="223">
        <f t="shared" ca="1" si="989"/>
        <v>-4.1361814684455787E-6</v>
      </c>
      <c r="EK484" s="223">
        <f t="shared" ca="1" si="990"/>
        <v>2.7316403897598845E-5</v>
      </c>
      <c r="EL484" s="223">
        <f t="shared" ca="1" si="991"/>
        <v>-5.0085762185963519E-5</v>
      </c>
      <c r="EM484" s="223">
        <f t="shared" ca="1" si="992"/>
        <v>7.210178399108419E-5</v>
      </c>
      <c r="EN484" s="223">
        <f t="shared" ca="1" si="993"/>
        <v>-9.3033327852452748E-5</v>
      </c>
      <c r="EO484" s="223">
        <f t="shared" ca="1" si="994"/>
        <v>1.1256556386726794E-4</v>
      </c>
      <c r="EP484" s="223">
        <f t="shared" ca="1" si="995"/>
        <v>-1.3040470902519327E-4</v>
      </c>
      <c r="EQ484" s="223">
        <f t="shared" ca="1" si="996"/>
        <v>1.462824459783407E-4</v>
      </c>
      <c r="ER484" s="223">
        <f t="shared" ca="1" si="997"/>
        <v>-1.5995995878390222E-4</v>
      </c>
      <c r="ES484" s="223">
        <f t="shared" ca="1" si="998"/>
        <v>1.7123152491820541E-4</v>
      </c>
      <c r="ET484" s="223">
        <f t="shared" ca="1" si="999"/>
        <v>-1.7992760953499439E-4</v>
      </c>
      <c r="EU484" s="223">
        <f t="shared" ca="1" si="1000"/>
        <v>1.8591741542729691E-4</v>
      </c>
      <c r="EV484" s="223">
        <f t="shared" ca="1" si="1001"/>
        <v>-1.8911085033916032E-4</v>
      </c>
      <c r="EW484" s="223">
        <f t="shared" ca="1" si="1002"/>
        <v>1.8945988203705627E-4</v>
      </c>
      <c r="EX484" s="223">
        <f t="shared" ca="1" si="1003"/>
        <v>-1.8695926075936695E-4</v>
      </c>
      <c r="EY484" s="223">
        <f t="shared" ca="1" si="1004"/>
        <v>1.8164659817769581E-4</v>
      </c>
      <c r="EZ484" s="223">
        <f t="shared" ca="1" si="1005"/>
        <v>-1.7360180168231077E-4</v>
      </c>
      <c r="FA484" s="223">
        <f t="shared" ca="1" si="1006"/>
        <v>1.6294587250061419E-4</v>
      </c>
      <c r="FB484" s="223">
        <f t="shared" ca="1" si="1007"/>
        <v>-1.4983908572607489E-4</v>
      </c>
      <c r="FC484" s="223">
        <f t="shared" ca="1" si="1008"/>
        <v>1.3447857963160858E-4</v>
      </c>
      <c r="FD484" s="223">
        <f t="shared" ca="1" si="1009"/>
        <v>-1.1709539052646614E-4</v>
      </c>
      <c r="FE484" s="223">
        <f t="shared" ca="1" si="1010"/>
        <v>9.7950977755122183E-5</v>
      </c>
      <c r="FF484" s="223">
        <f t="shared" ca="1" si="1011"/>
        <v>-7.7333291105318819E-5</v>
      </c>
      <c r="FG484" s="223">
        <f t="shared" ca="1" si="1012"/>
        <v>5.555243977525463E-5</v>
      </c>
      <c r="FH484" s="223">
        <f t="shared" ca="1" si="1013"/>
        <v>-3.293602804262646E-5</v>
      </c>
      <c r="FI484" s="223">
        <f t="shared" ca="1" si="1014"/>
        <v>9.8242277912974682E-6</v>
      </c>
      <c r="FJ484" s="223">
        <f t="shared" ca="1" si="1015"/>
        <v>1.3435337990439939E-5</v>
      </c>
      <c r="FK484" s="223">
        <f t="shared" ca="1" si="1016"/>
        <v>-3.6492823783143156E-5</v>
      </c>
      <c r="FL484" s="223">
        <f t="shared" ca="1" si="1017"/>
        <v>5.9001423538533536E-5</v>
      </c>
      <c r="FM484" s="223">
        <f t="shared" ca="1" si="1018"/>
        <v>-8.0622586965237132E-5</v>
      </c>
      <c r="FN484" s="223">
        <f t="shared" ca="1" si="1019"/>
        <v>1.010311116402618E-4</v>
      </c>
      <c r="FO484" s="223">
        <f t="shared" ca="1" si="1020"/>
        <v>-1.1992003435619796E-4</v>
      </c>
      <c r="FP484" s="223">
        <f t="shared" ca="1" si="1021"/>
        <v>1.3700524813354756E-4</v>
      </c>
      <c r="FQ484" s="223">
        <f t="shared" ca="1" si="1022"/>
        <v>-1.5202977545412244E-4</v>
      </c>
      <c r="FR484" s="223">
        <f t="shared" ca="1" si="1023"/>
        <v>1.6476763344216083E-4</v>
      </c>
      <c r="FS484" s="223">
        <f t="shared" ca="1" si="1024"/>
        <v>-1.7502723285709568E-4</v>
      </c>
      <c r="FT484" s="223">
        <f t="shared" ca="1" si="1025"/>
        <v>1.8265425977405831E-4</v>
      </c>
      <c r="FU484" s="223">
        <f t="shared" ca="1" si="1026"/>
        <v>-1.8753399660895794E-4</v>
      </c>
      <c r="FV484" s="223">
        <f t="shared" ca="1" si="1027"/>
        <v>1.8959304757773499E-4</v>
      </c>
      <c r="FW484" s="223">
        <f t="shared" ca="1" si="1028"/>
        <v>-1.8880044263724335E-4</v>
      </c>
      <c r="FX484" s="223">
        <f t="shared" ca="1" si="1029"/>
        <v>1.8516810330355135E-4</v>
      </c>
      <c r="FY484" s="223">
        <f t="shared" ca="1" si="1030"/>
        <v>-1.7875066334122188E-4</v>
      </c>
      <c r="FZ484" s="223">
        <f t="shared" ca="1" si="1031"/>
        <v>1.6964464702066018E-4</v>
      </c>
      <c r="GA484" s="223">
        <f t="shared" ca="1" si="1032"/>
        <v>-1.5798701730324294E-4</v>
      </c>
      <c r="GB484" s="223">
        <f t="shared" ca="1" si="1033"/>
        <v>1.4395311579085054E-4</v>
      </c>
      <c r="GC484" s="223">
        <f t="shared" ca="1" si="1034"/>
        <v>-1.2775402542503081E-4</v>
      </c>
      <c r="GD484" s="223">
        <f t="shared" ca="1" si="1035"/>
        <v>1.0963339560305857E-4</v>
      </c>
      <c r="GE484" s="223">
        <f t="shared" ca="1" si="1036"/>
        <v>-8.9863777464151899E-5</v>
      </c>
      <c r="GF484" s="223">
        <f t="shared" ca="1" si="1037"/>
        <v>6.8742524466747619E-5</v>
      </c>
      <c r="GG484" s="223">
        <f t="shared" ca="1" si="1038"/>
        <v>-4.6587319915664604E-5</v>
      </c>
      <c r="GH484" s="223">
        <f t="shared" ca="1" si="1039"/>
        <v>2.3731398709431878E-5</v>
      </c>
      <c r="GI484" s="223">
        <f t="shared" ca="1" si="1040"/>
        <v>-5.1853517736195095E-7</v>
      </c>
      <c r="GJ484" s="223">
        <f t="shared" ca="1" si="1041"/>
        <v>-2.2702127606407985E-5</v>
      </c>
      <c r="GK484" s="223">
        <f t="shared" ca="1" si="1042"/>
        <v>4.5581329259799977E-5</v>
      </c>
      <c r="GL484" s="223">
        <f t="shared" ca="1" si="1043"/>
        <v>-6.7774945293905237E-5</v>
      </c>
      <c r="GM484" s="223">
        <f t="shared" ca="1" si="1044"/>
        <v>8.8949163065676581E-5</v>
      </c>
      <c r="GN484" s="223">
        <f t="shared" ca="1" si="1045"/>
        <v>-1.0878550263084898E-4</v>
      </c>
      <c r="GO484" s="223">
        <f t="shared" ca="1" si="1046"/>
        <v>1.2698560697862589E-4</v>
      </c>
      <c r="GP484" s="223">
        <f t="shared" ca="1" si="1047"/>
        <v>-1.4327572959889836E-4</v>
      </c>
      <c r="GQ484" s="223">
        <f t="shared" ca="1" si="1048"/>
        <v>1.5741085188459932E-4</v>
      </c>
      <c r="GR484" s="223">
        <f t="shared" ca="1" si="1049"/>
        <v>-1.6917836843952739E-4</v>
      </c>
      <c r="GS484" s="223">
        <f t="shared" ca="1" si="1050"/>
        <v>1.7840128486145426E-4</v>
      </c>
      <c r="GT484" s="223">
        <f t="shared" ca="1" si="1051"/>
        <v>-1.8494087990269671E-4</v>
      </c>
      <c r="GU484" s="223">
        <f t="shared" ca="1" si="1052"/>
        <v>1.8869879196675273E-4</v>
      </c>
      <c r="GV484" s="223">
        <f t="shared" ca="1" si="1053"/>
        <v>-1.8961849855830511E-4</v>
      </c>
      <c r="GW484" s="223">
        <f t="shared" ca="1" si="1054"/>
        <v>1.8768616643415333E-4</v>
      </c>
      <c r="GX484" s="223">
        <f t="shared" ca="1" si="1055"/>
        <v>-1.829308596680622E-4</v>
      </c>
      <c r="GY484" s="223">
        <f t="shared" ca="1" si="1056"/>
        <v>1.7542410250005373E-4</v>
      </c>
      <c r="GZ484" s="223">
        <f t="shared" ca="1" si="1057"/>
        <v>-1.6527880354522996E-4</v>
      </c>
      <c r="HA484" s="223">
        <f t="shared" ca="1" si="1058"/>
        <v>1.5264755754314764E-4</v>
      </c>
      <c r="HB484" s="223">
        <f t="shared" ca="1" si="1059"/>
        <v>-1.3772035019088939E-4</v>
      </c>
      <c r="HC484" s="223">
        <f t="shared" ca="1" si="1060"/>
        <v>1.2072170058128879E-4</v>
      </c>
      <c r="HD484" s="223">
        <f t="shared" ca="1" si="1061"/>
        <v>-1.0190728422687417E-4</v>
      </c>
      <c r="HE484" s="223">
        <f t="shared" ca="1" si="1062"/>
        <v>8.1560087462142778E-5</v>
      </c>
      <c r="HF484" s="223">
        <f t="shared" ca="1" si="1063"/>
        <v>-5.9986151065621971E-5</v>
      </c>
      <c r="HG484" s="223">
        <f t="shared" ca="1" si="1064"/>
        <v>3.7509967121809485E-5</v>
      </c>
      <c r="HH484" s="223">
        <f t="shared" ca="1" si="1065"/>
        <v>-1.4469598358131977E-5</v>
      </c>
      <c r="HI484" s="223">
        <f t="shared" ca="1" si="1066"/>
        <v>-8.788406633212614E-6</v>
      </c>
      <c r="HJ484" s="223">
        <f t="shared" ca="1" si="1067"/>
        <v>3.191422580852202E-5</v>
      </c>
      <c r="HK484" s="223">
        <f t="shared" ca="1" si="1068"/>
        <v>-5.4560025321806588E-5</v>
      </c>
      <c r="HL484" s="223">
        <f t="shared" ca="1" si="1069"/>
        <v>7.638519126965961E-5</v>
      </c>
      <c r="HM484" s="223">
        <f t="shared" ca="1" si="1070"/>
        <v>-9.7061452841283119E-5</v>
      </c>
      <c r="HN484" s="223">
        <f t="shared" ca="1" si="1071"/>
        <v>1.1627781981710507E-4</v>
      </c>
      <c r="HO484" s="223">
        <f t="shared" ca="1" si="1072"/>
        <v>-1.3374526015120055E-4</v>
      </c>
      <c r="HP484" s="223">
        <f t="shared" ca="1" si="1073"/>
        <v>1.4920104728218751E-4</v>
      </c>
      <c r="HQ484" s="223">
        <f t="shared" ca="1" si="1074"/>
        <v>-1.6241271178531809E-4</v>
      </c>
      <c r="HR484" s="223">
        <f t="shared" ca="1" si="1075"/>
        <v>1.7318153792903813E-4</v>
      </c>
      <c r="HS484" s="223">
        <f t="shared" ca="1" si="1076"/>
        <v>-1.8134555254448152E-4</v>
      </c>
      <c r="HT484" s="223">
        <f t="shared" ca="1" si="1077"/>
        <v>1.8678196125274229E-4</v>
      </c>
      <c r="HU484" s="223">
        <f t="shared" ca="1" si="1078"/>
        <v>-1.8940899540663501E-4</v>
      </c>
      <c r="HV484" s="223">
        <f t="shared" ca="1" si="1079"/>
        <v>1.8918714196722856E-4</v>
      </c>
      <c r="HW484" s="223">
        <f t="shared" ca="1" si="1080"/>
        <v>-1.8611973781675753E-4</v>
      </c>
      <c r="HX484" s="223">
        <f t="shared" ca="1" si="1081"/>
        <v>1.8025291956878705E-4</v>
      </c>
      <c r="HY484" s="223">
        <f t="shared" ca="1" si="1082"/>
        <v>-1.7167492963061779E-4</v>
      </c>
      <c r="HZ484" s="223">
        <f t="shared" ca="1" si="1083"/>
        <v>1.605147889553465E-4</v>
      </c>
      <c r="IA484" s="223">
        <f t="shared" ca="1" si="1084"/>
        <v>-1.4694035644659647E-4</v>
      </c>
      <c r="IB484" s="223">
        <f t="shared" ca="1" si="1085"/>
        <v>1.3115580420442532E-4</v>
      </c>
      <c r="IC484" s="223">
        <f t="shared" ca="1" si="1086"/>
        <v>-1.1339854658687479E-4</v>
      </c>
      <c r="ID484" s="223">
        <f t="shared" ca="1" si="1087"/>
        <v>9.3935669276981303E-5</v>
      </c>
      <c r="IE484" s="223">
        <f t="shared" ca="1" si="1088"/>
        <v>-2.3095380187799532E-4</v>
      </c>
      <c r="IF484" s="223">
        <f t="shared" ca="1" si="1089"/>
        <v>5.1085265772413181E-5</v>
      </c>
      <c r="IG484" s="223">
        <f t="shared" ca="1" si="1090"/>
        <v>-2.8342249531693899E-5</v>
      </c>
      <c r="IH484" s="223">
        <f t="shared" ca="1" si="1091"/>
        <v>5.1729394769786853E-6</v>
      </c>
      <c r="II484" s="223">
        <f t="shared" ca="1" si="1092"/>
        <v>1.8074176402434276E-5</v>
      </c>
      <c r="IJ484" s="223">
        <f t="shared" ca="1" si="1093"/>
        <v>-4.1049439845286E-5</v>
      </c>
      <c r="IK484" s="223">
        <f t="shared" ca="1" si="1094"/>
        <v>6.3407281503939677E-5</v>
      </c>
      <c r="IL484" s="223">
        <f t="shared" ca="1" si="1095"/>
        <v>-8.4811418629093073E-5</v>
      </c>
      <c r="IM484" s="223">
        <f t="shared" ca="1" si="1096"/>
        <v>1.0493991307539716E-4</v>
      </c>
      <c r="IN484" s="223">
        <f t="shared" ca="1" si="1097"/>
        <v>-1.2349001355070442E-4</v>
      </c>
      <c r="IO484" s="223">
        <f t="shared" ca="1" si="1098"/>
        <v>1.4018270927737024E-4</v>
      </c>
      <c r="IP484" s="223">
        <f t="shared" ca="1" si="1099"/>
        <v>-1.5476692657409198E-4</v>
      </c>
      <c r="IQ484" s="223">
        <f t="shared" ca="1" si="1100"/>
        <v>1.6702330523768339E-4</v>
      </c>
      <c r="IR484" s="223">
        <f t="shared" ca="1" si="1101"/>
        <v>-1.7676749792476726E-4</v>
      </c>
      <c r="IS484" s="223">
        <f t="shared" ca="1" si="1102"/>
        <v>1.8385294290742811E-4</v>
      </c>
      <c r="IT484" s="223">
        <f t="shared" ca="1" si="1103"/>
        <v>-1.8817306849796585E-4</v>
      </c>
      <c r="IU484" s="223">
        <f t="shared" ca="1" si="1104"/>
        <v>1.8966289598631482E-4</v>
      </c>
      <c r="IV484" s="223">
        <f t="shared" ca="1" si="1105"/>
        <v>-1.8830001698031757E-4</v>
      </c>
      <c r="IW484" s="223">
        <f t="shared" ca="1" si="1106"/>
        <v>1.8410493044879303E-4</v>
      </c>
      <c r="IX484" s="223">
        <f t="shared" ca="1" si="1107"/>
        <v>-1.7714073439798036E-4</v>
      </c>
      <c r="IY484" s="223">
        <f t="shared" ca="1" si="1108"/>
        <v>1.6751217681876263E-4</v>
      </c>
      <c r="IZ484" s="223">
        <f t="shared" ca="1" si="1109"/>
        <v>-1.5536408017942282E-4</v>
      </c>
      <c r="JA484" s="223">
        <f t="shared" ca="1" si="1110"/>
        <v>1.4087916316091078E-4</v>
      </c>
      <c r="JB484" s="223">
        <f t="shared" ca="1" si="1111"/>
        <v>-1.2427529239775645E-4</v>
      </c>
    </row>
    <row r="485" spans="2:262">
      <c r="B485" s="230">
        <v>124</v>
      </c>
      <c r="C485" s="229">
        <f t="shared" si="1112"/>
        <v>2.4218750000000017E-3</v>
      </c>
      <c r="D485" s="226">
        <f t="shared" ca="1" si="855"/>
        <v>49.896075014002975</v>
      </c>
      <c r="E485" s="225">
        <f ca="1">DZ361</f>
        <v>-0.10392498599702661</v>
      </c>
      <c r="F485" s="224">
        <v>124</v>
      </c>
      <c r="G485" s="223">
        <f t="shared" ca="1" si="856"/>
        <v>9.6634526947888017E-5</v>
      </c>
      <c r="H485" s="223">
        <f t="shared" ca="1" si="857"/>
        <v>-8.0333233075835953E-5</v>
      </c>
      <c r="I485" s="223">
        <f t="shared" ca="1" si="858"/>
        <v>6.3258286254651313E-5</v>
      </c>
      <c r="J485" s="223">
        <f t="shared" ca="1" si="859"/>
        <v>-4.5574127556337686E-5</v>
      </c>
      <c r="K485" s="223">
        <f t="shared" ca="1" si="860"/>
        <v>2.7451065096304207E-5</v>
      </c>
      <c r="L485" s="223">
        <f t="shared" ca="1" si="861"/>
        <v>-9.0636338731143616E-6</v>
      </c>
      <c r="M485" s="223">
        <f t="shared" ca="1" si="862"/>
        <v>-9.4110850989595311E-6</v>
      </c>
      <c r="N485" s="223">
        <f t="shared" ca="1" si="863"/>
        <v>2.7795170176907994E-5</v>
      </c>
      <c r="O485" s="223">
        <f t="shared" ca="1" si="864"/>
        <v>-4.5911572571667259E-5</v>
      </c>
      <c r="P485" s="223">
        <f t="shared" ca="1" si="865"/>
        <v>6.3585821424742823E-5</v>
      </c>
      <c r="Q485" s="223">
        <f t="shared" ca="1" si="866"/>
        <v>-8.0647704057952959E-5</v>
      </c>
      <c r="R485" s="223">
        <f t="shared" ca="1" si="867"/>
        <v>9.6932905214564832E-5</v>
      </c>
      <c r="S485" s="223">
        <f t="shared" ca="1" si="868"/>
        <v>-1.1228458950504437E-4</v>
      </c>
      <c r="T485" s="223">
        <f t="shared" ca="1" si="869"/>
        <v>1.2655491181758999E-4</v>
      </c>
      <c r="U485" s="223">
        <f t="shared" ca="1" si="870"/>
        <v>-1.396064411473802E-4</v>
      </c>
      <c r="V485" s="223">
        <f t="shared" ca="1" si="871"/>
        <v>1.5131348413227741E-4</v>
      </c>
      <c r="W485" s="223">
        <f t="shared" ca="1" si="872"/>
        <v>-1.6156329554861641E-4</v>
      </c>
      <c r="X485" s="223">
        <f t="shared" ca="1" si="873"/>
        <v>1.7025716410934096E-4</v>
      </c>
      <c r="Y485" s="223">
        <f t="shared" ca="1" si="874"/>
        <v>-1.7731136310765932E-4</v>
      </c>
      <c r="Z485" s="223">
        <f t="shared" ca="1" si="875"/>
        <v>1.8265795675100023E-4</v>
      </c>
      <c r="AA485" s="223">
        <f t="shared" ca="1" si="876"/>
        <v>-1.862454544198329E-4</v>
      </c>
      <c r="AB485" s="223">
        <f t="shared" ca="1" si="877"/>
        <v>1.8803930655048089E-4</v>
      </c>
      <c r="AC485" s="223">
        <f t="shared" ca="1" si="878"/>
        <v>-1.880222373663065E-4</v>
      </c>
      <c r="AD485" s="223">
        <f t="shared" ca="1" si="879"/>
        <v>1.8619441125288433E-4</v>
      </c>
      <c r="AE485" s="223">
        <f t="shared" ca="1" si="880"/>
        <v>-1.8257343117487852E-4</v>
      </c>
      <c r="AF485" s="223">
        <f t="shared" ca="1" si="881"/>
        <v>1.7719416914986825E-4</v>
      </c>
      <c r="AG485" s="223">
        <f t="shared" ca="1" si="882"/>
        <v>-1.7010843041175973E-4</v>
      </c>
      <c r="AH485" s="223">
        <f t="shared" ca="1" si="883"/>
        <v>1.6138445449805766E-4</v>
      </c>
      <c r="AI485" s="223">
        <f t="shared" ca="1" si="884"/>
        <v>-1.5110625806582389E-4</v>
      </c>
      <c r="AJ485" s="223">
        <f t="shared" ca="1" si="885"/>
        <v>1.3937282576533154E-4</v>
      </c>
      <c r="AK485" s="223">
        <f t="shared" ca="1" si="886"/>
        <v>-1.2629715696378427E-4</v>
      </c>
      <c r="AL485" s="223">
        <f t="shared" ca="1" si="887"/>
        <v>1.1200517749962488E-4</v>
      </c>
      <c r="AM485" s="223">
        <f t="shared" ca="1" si="888"/>
        <v>-9.6634526947885754E-5</v>
      </c>
      <c r="AN485" s="223">
        <f t="shared" ca="1" si="889"/>
        <v>8.0333233075834869E-5</v>
      </c>
      <c r="AO485" s="223">
        <f t="shared" ca="1" si="890"/>
        <v>-6.325828625464905E-5</v>
      </c>
      <c r="AP485" s="223">
        <f t="shared" ca="1" si="891"/>
        <v>4.5574127556336663E-5</v>
      </c>
      <c r="AQ485" s="223">
        <f t="shared" ca="1" si="892"/>
        <v>-2.7451065096301835E-5</v>
      </c>
      <c r="AR485" s="223">
        <f t="shared" ca="1" si="893"/>
        <v>9.0636338731136298E-6</v>
      </c>
      <c r="AS485" s="223">
        <f t="shared" ca="1" si="894"/>
        <v>9.4110850989615776E-6</v>
      </c>
      <c r="AT485" s="223">
        <f t="shared" ca="1" si="895"/>
        <v>-2.7795170176908698E-5</v>
      </c>
      <c r="AU485" s="223">
        <f t="shared" ca="1" si="896"/>
        <v>4.5911572571669251E-5</v>
      </c>
      <c r="AV485" s="223">
        <f t="shared" ca="1" si="897"/>
        <v>-6.3585821424743487E-5</v>
      </c>
      <c r="AW485" s="223">
        <f t="shared" ca="1" si="898"/>
        <v>8.0647704057951793E-5</v>
      </c>
      <c r="AX485" s="223">
        <f t="shared" ca="1" si="899"/>
        <v>-9.6932905214567163E-5</v>
      </c>
      <c r="AY485" s="223">
        <f t="shared" ca="1" si="900"/>
        <v>1.1228458950504548E-4</v>
      </c>
      <c r="AZ485" s="223">
        <f t="shared" ca="1" si="901"/>
        <v>-1.2655491181759001E-4</v>
      </c>
      <c r="BA485" s="223">
        <f t="shared" ca="1" si="902"/>
        <v>1.3960644114737931E-4</v>
      </c>
      <c r="BB485" s="223">
        <f t="shared" ca="1" si="903"/>
        <v>-1.5131348413227903E-4</v>
      </c>
      <c r="BC485" s="223">
        <f t="shared" ca="1" si="904"/>
        <v>1.6156329554861711E-4</v>
      </c>
      <c r="BD485" s="223">
        <f t="shared" ca="1" si="905"/>
        <v>-1.7025716410934099E-4</v>
      </c>
      <c r="BE485" s="223">
        <f t="shared" ca="1" si="906"/>
        <v>1.7731136310766068E-4</v>
      </c>
      <c r="BF485" s="223">
        <f t="shared" ca="1" si="907"/>
        <v>-1.8265795675100088E-4</v>
      </c>
      <c r="BG485" s="223">
        <f t="shared" ca="1" si="908"/>
        <v>1.8624545441983312E-4</v>
      </c>
      <c r="BH485" s="223">
        <f t="shared" ca="1" si="909"/>
        <v>-1.8803930655048083E-4</v>
      </c>
      <c r="BI485" s="223">
        <f t="shared" ca="1" si="910"/>
        <v>1.8802223736630631E-4</v>
      </c>
      <c r="BJ485" s="223">
        <f t="shared" ca="1" si="911"/>
        <v>-1.8619441125288411E-4</v>
      </c>
      <c r="BK485" s="223">
        <f t="shared" ca="1" si="912"/>
        <v>1.8257343117487817E-4</v>
      </c>
      <c r="BL485" s="223">
        <f t="shared" ca="1" si="913"/>
        <v>-1.7719416914986868E-4</v>
      </c>
      <c r="BM485" s="223">
        <f t="shared" ca="1" si="914"/>
        <v>1.70108430411758E-4</v>
      </c>
      <c r="BN485" s="223">
        <f t="shared" ca="1" si="915"/>
        <v>-1.6138445449805696E-4</v>
      </c>
      <c r="BO485" s="223">
        <f t="shared" ca="1" si="916"/>
        <v>1.5110625806582305E-4</v>
      </c>
      <c r="BP485" s="223">
        <f t="shared" ca="1" si="917"/>
        <v>-1.3937282576533241E-4</v>
      </c>
      <c r="BQ485" s="223">
        <f t="shared" ca="1" si="918"/>
        <v>1.2629715696378126E-4</v>
      </c>
      <c r="BR485" s="223">
        <f t="shared" ca="1" si="919"/>
        <v>-1.1200517749962377E-4</v>
      </c>
      <c r="BS485" s="223">
        <f t="shared" ca="1" si="920"/>
        <v>9.6634526947886865E-5</v>
      </c>
      <c r="BT485" s="223">
        <f t="shared" ca="1" si="921"/>
        <v>-8.0333233075831196E-5</v>
      </c>
      <c r="BU485" s="223">
        <f t="shared" ca="1" si="922"/>
        <v>6.3258286254647762E-5</v>
      </c>
      <c r="BV485" s="223">
        <f t="shared" ca="1" si="923"/>
        <v>-4.5574127556335314E-5</v>
      </c>
      <c r="BW485" s="223">
        <f t="shared" ca="1" si="924"/>
        <v>2.7451065096303109E-5</v>
      </c>
      <c r="BX485" s="223">
        <f t="shared" ca="1" si="925"/>
        <v>-9.0636338731095911E-6</v>
      </c>
      <c r="BY485" s="223">
        <f t="shared" ca="1" si="926"/>
        <v>-9.4110850989629599E-6</v>
      </c>
      <c r="BZ485" s="223">
        <f t="shared" ca="1" si="927"/>
        <v>2.7795170176910067E-5</v>
      </c>
      <c r="CA485" s="223">
        <f t="shared" ca="1" si="928"/>
        <v>-4.591157257166799E-5</v>
      </c>
      <c r="CB485" s="223">
        <f t="shared" ca="1" si="929"/>
        <v>6.3585821424747295E-5</v>
      </c>
      <c r="CC485" s="223">
        <f t="shared" ca="1" si="930"/>
        <v>-8.0647704057955439E-5</v>
      </c>
      <c r="CD485" s="223">
        <f t="shared" ca="1" si="931"/>
        <v>9.6932905214566051E-5</v>
      </c>
      <c r="CE485" s="223">
        <f t="shared" ca="1" si="932"/>
        <v>-1.1228458950504444E-4</v>
      </c>
      <c r="CF485" s="223">
        <f t="shared" ca="1" si="933"/>
        <v>1.2655491181759302E-4</v>
      </c>
      <c r="CG485" s="223">
        <f t="shared" ca="1" si="934"/>
        <v>-1.3960644114738204E-4</v>
      </c>
      <c r="CH485" s="223">
        <f t="shared" ca="1" si="935"/>
        <v>1.5131348413227827E-4</v>
      </c>
      <c r="CI485" s="223">
        <f t="shared" ca="1" si="936"/>
        <v>-1.615632955486192E-4</v>
      </c>
      <c r="CJ485" s="223">
        <f t="shared" ca="1" si="937"/>
        <v>1.702571641093427E-4</v>
      </c>
      <c r="CK485" s="223">
        <f t="shared" ca="1" si="938"/>
        <v>-1.7731136310766024E-4</v>
      </c>
      <c r="CL485" s="223">
        <f t="shared" ca="1" si="939"/>
        <v>1.8265795675100055E-4</v>
      </c>
      <c r="CM485" s="223">
        <f t="shared" ca="1" si="940"/>
        <v>-1.8624545441983369E-4</v>
      </c>
      <c r="CN485" s="223">
        <f t="shared" ca="1" si="941"/>
        <v>1.8803930655048078E-4</v>
      </c>
      <c r="CO485" s="223">
        <f t="shared" ca="1" si="942"/>
        <v>-1.8802223736630639E-4</v>
      </c>
      <c r="CP485" s="223">
        <f t="shared" ca="1" si="943"/>
        <v>1.8619441125288351E-4</v>
      </c>
      <c r="CQ485" s="223">
        <f t="shared" ca="1" si="944"/>
        <v>-1.8257343117487849E-4</v>
      </c>
      <c r="CR485" s="223">
        <f t="shared" ca="1" si="945"/>
        <v>1.7719416914986733E-4</v>
      </c>
      <c r="CS485" s="223">
        <f t="shared" ca="1" si="946"/>
        <v>-1.7010843041175626E-4</v>
      </c>
      <c r="CT485" s="223">
        <f t="shared" ca="1" si="947"/>
        <v>1.6138445449805761E-4</v>
      </c>
      <c r="CU485" s="223">
        <f t="shared" ca="1" si="948"/>
        <v>-1.5110625806582064E-4</v>
      </c>
      <c r="CV485" s="223">
        <f t="shared" ca="1" si="949"/>
        <v>1.3937282576533328E-4</v>
      </c>
      <c r="CW485" s="223">
        <f t="shared" ca="1" si="950"/>
        <v>-1.2629715696378221E-4</v>
      </c>
      <c r="CX485" s="223">
        <f t="shared" ca="1" si="951"/>
        <v>1.1200517749962051E-4</v>
      </c>
      <c r="CY485" s="223">
        <f t="shared" ca="1" si="952"/>
        <v>-9.6634526947887977E-5</v>
      </c>
      <c r="CZ485" s="223">
        <f t="shared" ca="1" si="953"/>
        <v>8.0333233075832362E-5</v>
      </c>
      <c r="DA485" s="223">
        <f t="shared" ca="1" si="954"/>
        <v>-6.3258286254643927E-5</v>
      </c>
      <c r="DB485" s="223">
        <f t="shared" ca="1" si="955"/>
        <v>4.5574127556336568E-5</v>
      </c>
      <c r="DC485" s="223">
        <f t="shared" ca="1" si="956"/>
        <v>-2.7451065096299111E-5</v>
      </c>
      <c r="DD485" s="223">
        <f t="shared" ca="1" si="957"/>
        <v>9.0636338731055254E-6</v>
      </c>
      <c r="DE485" s="223">
        <f t="shared" ca="1" si="958"/>
        <v>9.411085098961686E-6</v>
      </c>
      <c r="DF485" s="223">
        <f t="shared" ca="1" si="959"/>
        <v>-2.7795170176914092E-5</v>
      </c>
      <c r="DG485" s="223">
        <f t="shared" ca="1" si="960"/>
        <v>4.5911572571666744E-5</v>
      </c>
      <c r="DH485" s="223">
        <f t="shared" ca="1" si="961"/>
        <v>-6.3585821424746102E-5</v>
      </c>
      <c r="DI485" s="223">
        <f t="shared" ca="1" si="962"/>
        <v>8.0647704057959112E-5</v>
      </c>
      <c r="DJ485" s="223">
        <f t="shared" ca="1" si="963"/>
        <v>-9.6932905214564926E-5</v>
      </c>
      <c r="DK485" s="223">
        <f t="shared" ca="1" si="964"/>
        <v>1.1228458950504768E-4</v>
      </c>
      <c r="DL485" s="223">
        <f t="shared" ca="1" si="965"/>
        <v>-1.2655491181759606E-4</v>
      </c>
      <c r="DM485" s="223">
        <f t="shared" ca="1" si="966"/>
        <v>1.396064411473812E-4</v>
      </c>
      <c r="DN485" s="223">
        <f t="shared" ca="1" si="967"/>
        <v>-1.5131348413228068E-4</v>
      </c>
      <c r="DO485" s="223">
        <f t="shared" ca="1" si="968"/>
        <v>1.6156329554862129E-4</v>
      </c>
      <c r="DP485" s="223">
        <f t="shared" ca="1" si="969"/>
        <v>-1.7025716410934216E-4</v>
      </c>
      <c r="DQ485" s="223">
        <f t="shared" ca="1" si="970"/>
        <v>1.773113631076616E-4</v>
      </c>
      <c r="DR485" s="223">
        <f t="shared" ca="1" si="971"/>
        <v>-1.8265795675100023E-4</v>
      </c>
      <c r="DS485" s="223">
        <f t="shared" ca="1" si="972"/>
        <v>1.862454544198335E-4</v>
      </c>
      <c r="DT485" s="223">
        <f t="shared" ca="1" si="973"/>
        <v>-1.8803930655048121E-4</v>
      </c>
      <c r="DU485" s="223">
        <f t="shared" ca="1" si="974"/>
        <v>1.8802223736630644E-4</v>
      </c>
      <c r="DV485" s="223">
        <f t="shared" ca="1" si="975"/>
        <v>-1.861944112528837E-4</v>
      </c>
      <c r="DW485" s="223">
        <f t="shared" ca="1" si="976"/>
        <v>1.8257343117487619E-4</v>
      </c>
      <c r="DX485" s="223">
        <f t="shared" ca="1" si="977"/>
        <v>-1.7719416914986776E-4</v>
      </c>
      <c r="DY485" s="223">
        <f t="shared" ca="1" si="978"/>
        <v>1.701084304117568E-4</v>
      </c>
      <c r="DZ485" s="223">
        <f t="shared" ca="1" si="979"/>
        <v>-1.6138445449805829E-4</v>
      </c>
      <c r="EA485" s="223">
        <f t="shared" ca="1" si="980"/>
        <v>1.511062580658214E-4</v>
      </c>
      <c r="EB485" s="223">
        <f t="shared" ca="1" si="981"/>
        <v>-1.3937282576532696E-4</v>
      </c>
      <c r="EC485" s="223">
        <f t="shared" ca="1" si="982"/>
        <v>1.2629715696378319E-4</v>
      </c>
      <c r="ED485" s="223">
        <f t="shared" ca="1" si="983"/>
        <v>-1.1200517749962155E-4</v>
      </c>
      <c r="EE485" s="223">
        <f t="shared" ca="1" si="984"/>
        <v>9.6634526947879899E-5</v>
      </c>
      <c r="EF485" s="223">
        <f t="shared" ca="1" si="985"/>
        <v>-8.0333233075833527E-5</v>
      </c>
      <c r="EG485" s="223">
        <f t="shared" ca="1" si="986"/>
        <v>6.325828625464516E-5</v>
      </c>
      <c r="EH485" s="223">
        <f t="shared" ca="1" si="987"/>
        <v>-4.557412755632744E-5</v>
      </c>
      <c r="EI485" s="223">
        <f t="shared" ca="1" si="988"/>
        <v>2.7451065096300399E-5</v>
      </c>
      <c r="EJ485" s="223">
        <f t="shared" ca="1" si="989"/>
        <v>-9.0636338731068128E-6</v>
      </c>
      <c r="EK485" s="223">
        <f t="shared" ca="1" si="990"/>
        <v>-9.4110850989603849E-6</v>
      </c>
      <c r="EL485" s="223">
        <f t="shared" ca="1" si="991"/>
        <v>2.7795170176912832E-5</v>
      </c>
      <c r="EM485" s="223">
        <f t="shared" ca="1" si="992"/>
        <v>-4.5911572571675864E-5</v>
      </c>
      <c r="EN485" s="223">
        <f t="shared" ca="1" si="993"/>
        <v>6.3585821424744883E-5</v>
      </c>
      <c r="EO485" s="223">
        <f t="shared" ca="1" si="994"/>
        <v>-8.0647704057957946E-5</v>
      </c>
      <c r="EP485" s="223">
        <f t="shared" ca="1" si="995"/>
        <v>9.693290521457299E-5</v>
      </c>
      <c r="EQ485" s="223">
        <f t="shared" ca="1" si="996"/>
        <v>-1.1228458950504665E-4</v>
      </c>
      <c r="ER485" s="223">
        <f t="shared" ca="1" si="997"/>
        <v>1.2655491181759508E-4</v>
      </c>
      <c r="ES485" s="223">
        <f t="shared" ca="1" si="998"/>
        <v>-1.3960644114738031E-4</v>
      </c>
      <c r="ET485" s="223">
        <f t="shared" ca="1" si="999"/>
        <v>1.513134841322799E-4</v>
      </c>
      <c r="EU485" s="223">
        <f t="shared" ca="1" si="1000"/>
        <v>-1.6156329554862061E-4</v>
      </c>
      <c r="EV485" s="223">
        <f t="shared" ca="1" si="1001"/>
        <v>1.7025716410934161E-4</v>
      </c>
      <c r="EW485" s="223">
        <f t="shared" ca="1" si="1002"/>
        <v>-1.7731136310766119E-4</v>
      </c>
      <c r="EX485" s="223">
        <f t="shared" ca="1" si="1003"/>
        <v>1.8265795675100253E-4</v>
      </c>
      <c r="EY485" s="223">
        <f t="shared" ca="1" si="1004"/>
        <v>-1.8624545441983331E-4</v>
      </c>
      <c r="EZ485" s="223">
        <f t="shared" ca="1" si="1005"/>
        <v>1.8803930655048116E-4</v>
      </c>
      <c r="FA485" s="223">
        <f t="shared" ca="1" si="1006"/>
        <v>-1.8802223736630598E-4</v>
      </c>
      <c r="FB485" s="223">
        <f t="shared" ca="1" si="1007"/>
        <v>1.8619441125288389E-4</v>
      </c>
      <c r="FC485" s="223">
        <f t="shared" ca="1" si="1008"/>
        <v>-1.8257343117487649E-4</v>
      </c>
      <c r="FD485" s="223">
        <f t="shared" ca="1" si="1009"/>
        <v>1.771941691498682E-4</v>
      </c>
      <c r="FE485" s="223">
        <f t="shared" ca="1" si="1010"/>
        <v>-1.7010843041175735E-4</v>
      </c>
      <c r="FF485" s="223">
        <f t="shared" ca="1" si="1011"/>
        <v>1.6138445449805344E-4</v>
      </c>
      <c r="FG485" s="223">
        <f t="shared" ca="1" si="1012"/>
        <v>-1.5110625806582218E-4</v>
      </c>
      <c r="FH485" s="223">
        <f t="shared" ca="1" si="1013"/>
        <v>1.3937282576532783E-4</v>
      </c>
      <c r="FI485" s="223">
        <f t="shared" ca="1" si="1014"/>
        <v>-1.2629715696377619E-4</v>
      </c>
      <c r="FJ485" s="223">
        <f t="shared" ca="1" si="1015"/>
        <v>1.1200517749962258E-4</v>
      </c>
      <c r="FK485" s="223">
        <f t="shared" ca="1" si="1016"/>
        <v>-9.6634526947881011E-5</v>
      </c>
      <c r="FL485" s="223">
        <f t="shared" ca="1" si="1017"/>
        <v>8.0333233075825016E-5</v>
      </c>
      <c r="FM485" s="223">
        <f t="shared" ca="1" si="1018"/>
        <v>-6.3258286254646353E-5</v>
      </c>
      <c r="FN485" s="223">
        <f t="shared" ca="1" si="1019"/>
        <v>4.5574127556328694E-5</v>
      </c>
      <c r="FO485" s="223">
        <f t="shared" ca="1" si="1020"/>
        <v>-2.7451065096301659E-5</v>
      </c>
      <c r="FP485" s="223">
        <f t="shared" ca="1" si="1021"/>
        <v>9.0636338731081139E-6</v>
      </c>
      <c r="FQ485" s="223">
        <f t="shared" ca="1" si="1022"/>
        <v>9.4110850989698039E-6</v>
      </c>
      <c r="FR485" s="223">
        <f t="shared" ca="1" si="1023"/>
        <v>-2.7795170176911531E-5</v>
      </c>
      <c r="FS485" s="223">
        <f t="shared" ca="1" si="1024"/>
        <v>4.5911572571664223E-5</v>
      </c>
      <c r="FT485" s="223">
        <f t="shared" ca="1" si="1025"/>
        <v>-6.3585821424753719E-5</v>
      </c>
      <c r="FU485" s="223">
        <f t="shared" ca="1" si="1026"/>
        <v>8.0647704057956781E-5</v>
      </c>
      <c r="FV485" s="223">
        <f t="shared" ca="1" si="1027"/>
        <v>-9.6932905214562717E-5</v>
      </c>
      <c r="FW485" s="223">
        <f t="shared" ca="1" si="1028"/>
        <v>1.1228458950505418E-4</v>
      </c>
      <c r="FX485" s="223">
        <f t="shared" ca="1" si="1029"/>
        <v>-1.2655491181759411E-4</v>
      </c>
      <c r="FY485" s="223">
        <f t="shared" ca="1" si="1030"/>
        <v>1.3960644114737944E-4</v>
      </c>
      <c r="FZ485" s="223">
        <f t="shared" ca="1" si="1031"/>
        <v>-1.5131348413228551E-4</v>
      </c>
      <c r="GA485" s="223">
        <f t="shared" ca="1" si="1032"/>
        <v>1.6156329554861996E-4</v>
      </c>
      <c r="GB485" s="223">
        <f t="shared" ca="1" si="1033"/>
        <v>-1.7025716410934105E-4</v>
      </c>
      <c r="GC485" s="223">
        <f t="shared" ca="1" si="1034"/>
        <v>1.7731136310766431E-4</v>
      </c>
      <c r="GD485" s="223">
        <f t="shared" ca="1" si="1035"/>
        <v>-1.826579567510022E-4</v>
      </c>
      <c r="GE485" s="223">
        <f t="shared" ca="1" si="1036"/>
        <v>1.8624545441983312E-4</v>
      </c>
      <c r="GF485" s="223">
        <f t="shared" ca="1" si="1037"/>
        <v>-1.8803930655048159E-4</v>
      </c>
      <c r="GG485" s="223">
        <f t="shared" ca="1" si="1038"/>
        <v>1.8802223736630604E-4</v>
      </c>
      <c r="GH485" s="223">
        <f t="shared" ca="1" si="1039"/>
        <v>-1.8619441125288411E-4</v>
      </c>
      <c r="GI485" s="223">
        <f t="shared" ca="1" si="1040"/>
        <v>1.8257343117487421E-4</v>
      </c>
      <c r="GJ485" s="223">
        <f t="shared" ca="1" si="1041"/>
        <v>-1.77194169149865E-4</v>
      </c>
      <c r="GK485" s="223">
        <f t="shared" ca="1" si="1042"/>
        <v>1.7010843041175792E-4</v>
      </c>
      <c r="GL485" s="223">
        <f t="shared" ca="1" si="1043"/>
        <v>-1.6138445449805962E-4</v>
      </c>
      <c r="GM485" s="223">
        <f t="shared" ca="1" si="1044"/>
        <v>1.5110625806581657E-4</v>
      </c>
      <c r="GN485" s="223">
        <f t="shared" ca="1" si="1045"/>
        <v>-1.3937282576532867E-4</v>
      </c>
      <c r="GO485" s="223">
        <f t="shared" ca="1" si="1046"/>
        <v>1.2629715696378508E-4</v>
      </c>
      <c r="GP485" s="223">
        <f t="shared" ca="1" si="1047"/>
        <v>-1.1200517749961502E-4</v>
      </c>
      <c r="GQ485" s="223">
        <f t="shared" ca="1" si="1048"/>
        <v>9.6634526947882109E-5</v>
      </c>
      <c r="GR485" s="223">
        <f t="shared" ca="1" si="1049"/>
        <v>-8.0333233075835858E-5</v>
      </c>
      <c r="GS485" s="223">
        <f t="shared" ca="1" si="1050"/>
        <v>6.3258286254637503E-5</v>
      </c>
      <c r="GT485" s="223">
        <f t="shared" ca="1" si="1051"/>
        <v>-4.5574127556329954E-5</v>
      </c>
      <c r="GU485" s="223">
        <f t="shared" ca="1" si="1052"/>
        <v>2.7451065096302946E-5</v>
      </c>
      <c r="GV485" s="223">
        <f t="shared" ca="1" si="1053"/>
        <v>-9.0636338730987084E-6</v>
      </c>
      <c r="GW485" s="223">
        <f t="shared" ca="1" si="1054"/>
        <v>-9.4110850989684894E-6</v>
      </c>
      <c r="GX485" s="223">
        <f t="shared" ca="1" si="1055"/>
        <v>2.779517017691027E-5</v>
      </c>
      <c r="GY485" s="223">
        <f t="shared" ca="1" si="1056"/>
        <v>-4.5911572571683752E-5</v>
      </c>
      <c r="GZ485" s="223">
        <f t="shared" ca="1" si="1057"/>
        <v>6.3585821424752499E-5</v>
      </c>
      <c r="HA485" s="223">
        <f t="shared" ca="1" si="1058"/>
        <v>-8.0647704057955615E-5</v>
      </c>
      <c r="HB485" s="223">
        <f t="shared" ca="1" si="1059"/>
        <v>9.6932905214579956E-5</v>
      </c>
      <c r="HC485" s="223">
        <f t="shared" ca="1" si="1060"/>
        <v>-1.1228458950505315E-4</v>
      </c>
      <c r="HD485" s="223">
        <f t="shared" ca="1" si="1061"/>
        <v>1.2655491181759319E-4</v>
      </c>
      <c r="HE485" s="223">
        <f t="shared" ca="1" si="1062"/>
        <v>-1.3960644114737857E-4</v>
      </c>
      <c r="HF485" s="223">
        <f t="shared" ca="1" si="1063"/>
        <v>1.5131348413228475E-4</v>
      </c>
      <c r="HG485" s="223">
        <f t="shared" ca="1" si="1064"/>
        <v>-1.6156329554861931E-4</v>
      </c>
      <c r="HH485" s="223">
        <f t="shared" ca="1" si="1065"/>
        <v>1.702571641093405E-4</v>
      </c>
      <c r="HI485" s="223">
        <f t="shared" ca="1" si="1066"/>
        <v>-1.773113631076639E-4</v>
      </c>
      <c r="HJ485" s="223">
        <f t="shared" ca="1" si="1067"/>
        <v>1.8265795675100191E-4</v>
      </c>
      <c r="HK485" s="223">
        <f t="shared" ca="1" si="1068"/>
        <v>-1.8624545441983296E-4</v>
      </c>
      <c r="HL485" s="223">
        <f t="shared" ca="1" si="1069"/>
        <v>1.8803930655048157E-4</v>
      </c>
      <c r="HM485" s="223">
        <f t="shared" ca="1" si="1070"/>
        <v>-1.8802223736630609E-4</v>
      </c>
      <c r="HN485" s="223">
        <f t="shared" ca="1" si="1071"/>
        <v>1.8619441125288427E-4</v>
      </c>
      <c r="HO485" s="223">
        <f t="shared" ca="1" si="1072"/>
        <v>-1.8257343117487451E-4</v>
      </c>
      <c r="HP485" s="223">
        <f t="shared" ca="1" si="1073"/>
        <v>1.7719416914986543E-4</v>
      </c>
      <c r="HQ485" s="223">
        <f t="shared" ca="1" si="1074"/>
        <v>-1.7010843041175846E-4</v>
      </c>
      <c r="HR485" s="223">
        <f t="shared" ca="1" si="1075"/>
        <v>1.6138445449804926E-4</v>
      </c>
      <c r="HS485" s="223">
        <f t="shared" ca="1" si="1076"/>
        <v>-1.5110625806581733E-4</v>
      </c>
      <c r="HT485" s="223">
        <f t="shared" ca="1" si="1077"/>
        <v>1.3937282576532953E-4</v>
      </c>
      <c r="HU485" s="223">
        <f t="shared" ca="1" si="1078"/>
        <v>-1.2629715696377017E-4</v>
      </c>
      <c r="HV485" s="223">
        <f t="shared" ca="1" si="1079"/>
        <v>1.1200517749961606E-4</v>
      </c>
      <c r="HW485" s="223">
        <f t="shared" ca="1" si="1080"/>
        <v>-9.663452694788322E-5</v>
      </c>
      <c r="HX485" s="223">
        <f t="shared" ca="1" si="1081"/>
        <v>8.0333233075817684E-5</v>
      </c>
      <c r="HY485" s="223">
        <f t="shared" ca="1" si="1082"/>
        <v>-6.3258286254638723E-5</v>
      </c>
      <c r="HZ485" s="223">
        <f t="shared" ca="1" si="1083"/>
        <v>4.5574127556331214E-5</v>
      </c>
      <c r="IA485" s="223">
        <f t="shared" ca="1" si="1084"/>
        <v>-2.7451065096304207E-5</v>
      </c>
      <c r="IB485" s="223">
        <f t="shared" ca="1" si="1085"/>
        <v>9.0636338730999959E-6</v>
      </c>
      <c r="IC485" s="223">
        <f t="shared" ca="1" si="1086"/>
        <v>9.4110850989672019E-6</v>
      </c>
      <c r="ID485" s="223">
        <f t="shared" ca="1" si="1087"/>
        <v>-2.779517017690901E-5</v>
      </c>
      <c r="IE485" s="223">
        <f t="shared" ca="1" si="1088"/>
        <v>-8.5886647405245296E-5</v>
      </c>
      <c r="IF485" s="223">
        <f t="shared" ca="1" si="1089"/>
        <v>-6.3585821424751293E-5</v>
      </c>
      <c r="IG485" s="223">
        <f t="shared" ca="1" si="1090"/>
        <v>8.064770405795445E-5</v>
      </c>
      <c r="IH485" s="223">
        <f t="shared" ca="1" si="1091"/>
        <v>-9.6932905214578872E-5</v>
      </c>
      <c r="II485" s="223">
        <f t="shared" ca="1" si="1092"/>
        <v>1.1228458950505212E-4</v>
      </c>
      <c r="IJ485" s="223">
        <f t="shared" ca="1" si="1093"/>
        <v>-1.2655491181759221E-4</v>
      </c>
      <c r="IK485" s="223">
        <f t="shared" ca="1" si="1094"/>
        <v>1.3960644114739207E-4</v>
      </c>
      <c r="IL485" s="223">
        <f t="shared" ca="1" si="1095"/>
        <v>-1.5131348413228396E-4</v>
      </c>
      <c r="IM485" s="223">
        <f t="shared" ca="1" si="1096"/>
        <v>1.615632955486186E-4</v>
      </c>
      <c r="IN485" s="223">
        <f t="shared" ca="1" si="1097"/>
        <v>-1.702571641093491E-4</v>
      </c>
      <c r="IO485" s="223">
        <f t="shared" ca="1" si="1098"/>
        <v>1.7731136310766347E-4</v>
      </c>
      <c r="IP485" s="223">
        <f t="shared" ca="1" si="1099"/>
        <v>-1.8265795675100158E-4</v>
      </c>
      <c r="IQ485" s="223">
        <f t="shared" ca="1" si="1100"/>
        <v>1.8624545441983588E-4</v>
      </c>
      <c r="IR485" s="223">
        <f t="shared" ca="1" si="1101"/>
        <v>-1.8803930655048148E-4</v>
      </c>
      <c r="IS485" s="223">
        <f t="shared" ca="1" si="1102"/>
        <v>1.8802223736630617E-4</v>
      </c>
      <c r="IT485" s="223">
        <f t="shared" ca="1" si="1103"/>
        <v>-1.8619441125288449E-4</v>
      </c>
      <c r="IU485" s="223">
        <f t="shared" ca="1" si="1104"/>
        <v>1.8257343117487483E-4</v>
      </c>
      <c r="IV485" s="223">
        <f t="shared" ca="1" si="1105"/>
        <v>-1.7719416914986592E-4</v>
      </c>
      <c r="IW485" s="223">
        <f t="shared" ca="1" si="1106"/>
        <v>1.7010843041175903E-4</v>
      </c>
      <c r="IX485" s="223">
        <f t="shared" ca="1" si="1107"/>
        <v>-1.6138445449804994E-4</v>
      </c>
      <c r="IY485" s="223">
        <f t="shared" ca="1" si="1108"/>
        <v>1.5110625806581809E-4</v>
      </c>
      <c r="IZ485" s="223">
        <f t="shared" ca="1" si="1109"/>
        <v>-1.393728257653304E-4</v>
      </c>
      <c r="JA485" s="223">
        <f t="shared" ca="1" si="1110"/>
        <v>1.2629715696377112E-4</v>
      </c>
      <c r="JB485" s="223">
        <f t="shared" ca="1" si="1111"/>
        <v>-1.1200517749961709E-4</v>
      </c>
    </row>
    <row r="486" spans="2:262">
      <c r="B486" s="230">
        <v>125</v>
      </c>
      <c r="C486" s="229">
        <f t="shared" si="1112"/>
        <v>2.4414062500000017E-3</v>
      </c>
      <c r="D486" s="226">
        <f t="shared" ca="1" si="855"/>
        <v>49.897729433694039</v>
      </c>
      <c r="E486" s="225">
        <f ca="1">EA361</f>
        <v>-0.1022705663059611</v>
      </c>
      <c r="F486" s="224">
        <v>125</v>
      </c>
      <c r="G486" s="223">
        <f t="shared" ca="1" si="856"/>
        <v>1.1204092208832215E-4</v>
      </c>
      <c r="H486" s="223">
        <f t="shared" ca="1" si="857"/>
        <v>-1.0073060111303708E-4</v>
      </c>
      <c r="I486" s="223">
        <f t="shared" ca="1" si="858"/>
        <v>8.8874412282757389E-5</v>
      </c>
      <c r="J486" s="223">
        <f t="shared" ca="1" si="859"/>
        <v>-7.6536605312005381E-5</v>
      </c>
      <c r="K486" s="223">
        <f t="shared" ca="1" si="860"/>
        <v>6.3784039845735623E-5</v>
      </c>
      <c r="L486" s="223">
        <f t="shared" ca="1" si="861"/>
        <v>-5.0685823141125858E-5</v>
      </c>
      <c r="M486" s="223">
        <f t="shared" ca="1" si="862"/>
        <v>3.7312935569361523E-5</v>
      </c>
      <c r="N486" s="223">
        <f t="shared" ca="1" si="863"/>
        <v>-2.373784596685632E-5</v>
      </c>
      <c r="O486" s="223">
        <f t="shared" ca="1" si="864"/>
        <v>1.0034118920347574E-5</v>
      </c>
      <c r="P486" s="223">
        <f t="shared" ca="1" si="865"/>
        <v>3.7239838859729022E-6</v>
      </c>
      <c r="Q486" s="223">
        <f t="shared" ca="1" si="866"/>
        <v>-1.746190610095955E-5</v>
      </c>
      <c r="R486" s="223">
        <f t="shared" ca="1" si="867"/>
        <v>3.1105200733839172E-5</v>
      </c>
      <c r="S486" s="223">
        <f t="shared" ca="1" si="868"/>
        <v>-4.4579933588907361E-5</v>
      </c>
      <c r="T486" s="223">
        <f t="shared" ca="1" si="869"/>
        <v>5.7813083921333719E-5</v>
      </c>
      <c r="U486" s="223">
        <f t="shared" ca="1" si="870"/>
        <v>-7.0732940142914581E-5</v>
      </c>
      <c r="V486" s="223">
        <f t="shared" ca="1" si="871"/>
        <v>8.3269488433372542E-5</v>
      </c>
      <c r="W486" s="223">
        <f t="shared" ca="1" si="872"/>
        <v>-9.5354792151323495E-5</v>
      </c>
      <c r="X486" s="223">
        <f t="shared" ca="1" si="873"/>
        <v>1.0692335998881855E-4</v>
      </c>
      <c r="Y486" s="223">
        <f t="shared" ca="1" si="874"/>
        <v>-1.1791250087441312E-4</v>
      </c>
      <c r="Z486" s="223">
        <f t="shared" ca="1" si="875"/>
        <v>1.2826266370152229E-4</v>
      </c>
      <c r="AA486" s="223">
        <f t="shared" ca="1" si="876"/>
        <v>-1.3791776004101874E-4</v>
      </c>
      <c r="AB486" s="223">
        <f t="shared" ca="1" si="877"/>
        <v>1.4682546808929782E-4</v>
      </c>
      <c r="AC486" s="223">
        <f t="shared" ca="1" si="878"/>
        <v>-1.549375162046577E-4</v>
      </c>
      <c r="AD486" s="223">
        <f t="shared" ca="1" si="879"/>
        <v>1.6220994449551082E-4</v>
      </c>
      <c r="AE486" s="223">
        <f t="shared" ca="1" si="880"/>
        <v>-1.6860334304284969E-4</v>
      </c>
      <c r="AF486" s="223">
        <f t="shared" ca="1" si="881"/>
        <v>1.7408306546600394E-4</v>
      </c>
      <c r="AG486" s="223">
        <f t="shared" ca="1" si="882"/>
        <v>-1.7861941667438416E-4</v>
      </c>
      <c r="AH486" s="223">
        <f t="shared" ca="1" si="883"/>
        <v>1.8218781378775262E-4</v>
      </c>
      <c r="AI486" s="223">
        <f t="shared" ca="1" si="884"/>
        <v>-1.8476891935297567E-4</v>
      </c>
      <c r="AJ486" s="223">
        <f t="shared" ca="1" si="885"/>
        <v>1.8634874613536166E-4</v>
      </c>
      <c r="AK486" s="223">
        <f t="shared" ca="1" si="886"/>
        <v>-1.8691873291669646E-4</v>
      </c>
      <c r="AL486" s="223">
        <f t="shared" ca="1" si="887"/>
        <v>1.8647579088922712E-4</v>
      </c>
      <c r="AM486" s="223">
        <f t="shared" ca="1" si="888"/>
        <v>-1.850223203941779E-4</v>
      </c>
      <c r="AN486" s="223">
        <f t="shared" ca="1" si="889"/>
        <v>1.8256619791409462E-4</v>
      </c>
      <c r="AO486" s="223">
        <f t="shared" ca="1" si="890"/>
        <v>-1.7912073338950072E-4</v>
      </c>
      <c r="AP486" s="223">
        <f t="shared" ca="1" si="891"/>
        <v>1.7470459809117939E-4</v>
      </c>
      <c r="AQ486" s="223">
        <f t="shared" ca="1" si="892"/>
        <v>-1.6934172343893787E-4</v>
      </c>
      <c r="AR486" s="223">
        <f t="shared" ca="1" si="893"/>
        <v>1.6306117131517138E-4</v>
      </c>
      <c r="AS486" s="223">
        <f t="shared" ca="1" si="894"/>
        <v>-1.5589697657599977E-4</v>
      </c>
      <c r="AT486" s="223">
        <f t="shared" ca="1" si="895"/>
        <v>1.4788796261344024E-4</v>
      </c>
      <c r="AU486" s="223">
        <f t="shared" ca="1" si="896"/>
        <v>-1.3907753096807968E-4</v>
      </c>
      <c r="AV486" s="223">
        <f t="shared" ca="1" si="897"/>
        <v>1.295134261323598E-4</v>
      </c>
      <c r="AW486" s="223">
        <f t="shared" ca="1" si="898"/>
        <v>-1.1924747681904603E-4</v>
      </c>
      <c r="AX486" s="223">
        <f t="shared" ca="1" si="899"/>
        <v>1.0833531509693605E-4</v>
      </c>
      <c r="AY486" s="223">
        <f t="shared" ca="1" si="900"/>
        <v>-9.6836074915860197E-5</v>
      </c>
      <c r="AZ486" s="223">
        <f t="shared" ca="1" si="901"/>
        <v>8.4812071654684031E-5</v>
      </c>
      <c r="BA486" s="223">
        <f t="shared" ca="1" si="902"/>
        <v>-7.2328464428875921E-5</v>
      </c>
      <c r="BB486" s="223">
        <f t="shared" ca="1" si="903"/>
        <v>5.9452902987595327E-5</v>
      </c>
      <c r="BC486" s="223">
        <f t="shared" ca="1" si="904"/>
        <v>-4.6255161113869652E-5</v>
      </c>
      <c r="BD486" s="223">
        <f t="shared" ca="1" si="905"/>
        <v>3.2806758514399562E-5</v>
      </c>
      <c r="BE486" s="223">
        <f t="shared" ca="1" si="906"/>
        <v>-1.9180573248076425E-5</v>
      </c>
      <c r="BF486" s="223">
        <f t="shared" ca="1" si="907"/>
        <v>5.4504467934668449E-6</v>
      </c>
      <c r="BG486" s="223">
        <f t="shared" ca="1" si="908"/>
        <v>8.309216104557512E-6</v>
      </c>
      <c r="BH486" s="223">
        <f t="shared" ca="1" si="909"/>
        <v>-2.202385064057377E-5</v>
      </c>
      <c r="BI486" s="223">
        <f t="shared" ca="1" si="910"/>
        <v>3.5619136021769923E-5</v>
      </c>
      <c r="BJ486" s="223">
        <f t="shared" ca="1" si="911"/>
        <v>-4.9021398218728829E-5</v>
      </c>
      <c r="BK486" s="223">
        <f t="shared" ca="1" si="912"/>
        <v>6.2158009211398066E-5</v>
      </c>
      <c r="BL486" s="223">
        <f t="shared" ca="1" si="913"/>
        <v>-7.4957780566617941E-5</v>
      </c>
      <c r="BM486" s="223">
        <f t="shared" ca="1" si="914"/>
        <v>8.7351349214408798E-5</v>
      </c>
      <c r="BN486" s="223">
        <f t="shared" ca="1" si="915"/>
        <v>-9.9271553332457008E-5</v>
      </c>
      <c r="BO486" s="223">
        <f t="shared" ca="1" si="916"/>
        <v>1.1065379630184488E-4</v>
      </c>
      <c r="BP486" s="223">
        <f t="shared" ca="1" si="917"/>
        <v>-1.2143639676174268E-4</v>
      </c>
      <c r="BQ486" s="223">
        <f t="shared" ca="1" si="918"/>
        <v>1.3156092286602101E-4</v>
      </c>
      <c r="BR486" s="223">
        <f t="shared" ca="1" si="919"/>
        <v>-1.4097250893050527E-4</v>
      </c>
      <c r="BS486" s="223">
        <f t="shared" ca="1" si="920"/>
        <v>1.4962015275486759E-4</v>
      </c>
      <c r="BT486" s="223">
        <f t="shared" ca="1" si="921"/>
        <v>-1.5745699200796922E-4</v>
      </c>
      <c r="BU486" s="223">
        <f t="shared" ca="1" si="922"/>
        <v>1.6444055817889332E-4</v>
      </c>
      <c r="BV486" s="223">
        <f t="shared" ca="1" si="923"/>
        <v>-1.7053300671748296E-4</v>
      </c>
      <c r="BW486" s="223">
        <f t="shared" ca="1" si="924"/>
        <v>1.7570132211724656E-4</v>
      </c>
      <c r="BX486" s="223">
        <f t="shared" ca="1" si="925"/>
        <v>-1.799174968292339E-4</v>
      </c>
      <c r="BY486" s="223">
        <f t="shared" ca="1" si="926"/>
        <v>1.8315868303738026E-4</v>
      </c>
      <c r="BZ486" s="223">
        <f t="shared" ca="1" si="927"/>
        <v>-1.8540731647279885E-4</v>
      </c>
      <c r="CA486" s="223">
        <f t="shared" ca="1" si="928"/>
        <v>1.8665121159607565E-4</v>
      </c>
      <c r="CB486" s="223">
        <f t="shared" ca="1" si="929"/>
        <v>-1.8688362763176329E-4</v>
      </c>
      <c r="CC486" s="223">
        <f t="shared" ca="1" si="930"/>
        <v>1.8610330509722766E-4</v>
      </c>
      <c r="CD486" s="223">
        <f t="shared" ca="1" si="931"/>
        <v>-1.8431447262789216E-4</v>
      </c>
      <c r="CE486" s="223">
        <f t="shared" ca="1" si="932"/>
        <v>1.8152682406189722E-4</v>
      </c>
      <c r="CF486" s="223">
        <f t="shared" ca="1" si="933"/>
        <v>-1.7775546590835116E-4</v>
      </c>
      <c r="CG486" s="223">
        <f t="shared" ca="1" si="934"/>
        <v>1.7302083548384847E-4</v>
      </c>
      <c r="CH486" s="223">
        <f t="shared" ca="1" si="935"/>
        <v>-1.6734859016088023E-4</v>
      </c>
      <c r="CI486" s="223">
        <f t="shared" ca="1" si="936"/>
        <v>1.6076946832830984E-4</v>
      </c>
      <c r="CJ486" s="223">
        <f t="shared" ca="1" si="937"/>
        <v>-1.5331912281738342E-4</v>
      </c>
      <c r="CK486" s="223">
        <f t="shared" ca="1" si="938"/>
        <v>1.4503792769593636E-4</v>
      </c>
      <c r="CL486" s="223">
        <f t="shared" ca="1" si="939"/>
        <v>-1.3597075947783892E-4</v>
      </c>
      <c r="CM486" s="223">
        <f t="shared" ca="1" si="940"/>
        <v>1.261667539332682E-4</v>
      </c>
      <c r="CN486" s="223">
        <f t="shared" ca="1" si="941"/>
        <v>-1.1567903981771499E-4</v>
      </c>
      <c r="CO486" s="223">
        <f t="shared" ca="1" si="942"/>
        <v>1.0456445096265444E-4</v>
      </c>
      <c r="CP486" s="223">
        <f t="shared" ca="1" si="943"/>
        <v>-9.2883218288089249E-5</v>
      </c>
      <c r="CQ486" s="223">
        <f t="shared" ca="1" si="944"/>
        <v>8.0698643405975503E-5</v>
      </c>
      <c r="CR486" s="223">
        <f t="shared" ca="1" si="945"/>
        <v>-6.8076755583302851E-5</v>
      </c>
      <c r="CS486" s="223">
        <f t="shared" ca="1" si="946"/>
        <v>5.5085953923775839E-5</v>
      </c>
      <c r="CT486" s="223">
        <f t="shared" ca="1" si="947"/>
        <v>-4.1796636707144478E-5</v>
      </c>
      <c r="CU486" s="223">
        <f t="shared" ca="1" si="948"/>
        <v>2.8280819894837495E-5</v>
      </c>
      <c r="CV486" s="223">
        <f t="shared" ca="1" si="949"/>
        <v>-1.4611746869185692E-5</v>
      </c>
      <c r="CW486" s="223">
        <f t="shared" ca="1" si="950"/>
        <v>8.6349152124972175E-7</v>
      </c>
      <c r="CX486" s="223">
        <f t="shared" ca="1" si="951"/>
        <v>1.2889443162055058E-5</v>
      </c>
      <c r="CY486" s="223">
        <f t="shared" ca="1" si="952"/>
        <v>-2.6572528836089532E-5</v>
      </c>
      <c r="CZ486" s="223">
        <f t="shared" ca="1" si="953"/>
        <v>4.011161567404771E-5</v>
      </c>
      <c r="DA486" s="223">
        <f t="shared" ca="1" si="954"/>
        <v>-5.3433334191292764E-5</v>
      </c>
      <c r="DB486" s="223">
        <f t="shared" ca="1" si="955"/>
        <v>6.6465492840951082E-5</v>
      </c>
      <c r="DC486" s="223">
        <f t="shared" ca="1" si="956"/>
        <v>-7.9137469226159838E-5</v>
      </c>
      <c r="DD486" s="223">
        <f t="shared" ca="1" si="957"/>
        <v>9.13805928089544E-5</v>
      </c>
      <c r="DE486" s="223">
        <f t="shared" ca="1" si="958"/>
        <v>-1.0312851704186317E-4</v>
      </c>
      <c r="DF486" s="223">
        <f t="shared" ca="1" si="959"/>
        <v>1.143175789055972E-4</v>
      </c>
      <c r="DG486" s="223">
        <f t="shared" ca="1" si="960"/>
        <v>-1.2488714390446721E-4</v>
      </c>
      <c r="DH486" s="223">
        <f t="shared" ca="1" si="961"/>
        <v>1.3477993464996953E-4</v>
      </c>
      <c r="DI486" s="223">
        <f t="shared" ca="1" si="962"/>
        <v>-1.4394234125191021E-4</v>
      </c>
      <c r="DJ486" s="223">
        <f t="shared" ca="1" si="963"/>
        <v>1.5232471183507251E-4</v>
      </c>
      <c r="DK486" s="223">
        <f t="shared" ca="1" si="964"/>
        <v>-1.5988162160698844E-4</v>
      </c>
      <c r="DL486" s="223">
        <f t="shared" ca="1" si="965"/>
        <v>1.6657211901885348E-4</v>
      </c>
      <c r="DM486" s="223">
        <f t="shared" ca="1" si="966"/>
        <v>-1.7235994768551046E-4</v>
      </c>
      <c r="DN486" s="223">
        <f t="shared" ca="1" si="967"/>
        <v>1.7721374286194222E-4</v>
      </c>
      <c r="DO486" s="223">
        <f t="shared" ca="1" si="968"/>
        <v>-1.8110720141154208E-4</v>
      </c>
      <c r="DP486" s="223">
        <f t="shared" ca="1" si="969"/>
        <v>1.8401922434509036E-4</v>
      </c>
      <c r="DQ486" s="223">
        <f t="shared" ca="1" si="970"/>
        <v>-1.8593403115800479E-4</v>
      </c>
      <c r="DR486" s="223">
        <f t="shared" ca="1" si="971"/>
        <v>1.8684124534626233E-4</v>
      </c>
      <c r="DS486" s="223">
        <f t="shared" ca="1" si="972"/>
        <v>-1.8673595063757348E-4</v>
      </c>
      <c r="DT486" s="223">
        <f t="shared" ca="1" si="973"/>
        <v>1.8561871763308753E-4</v>
      </c>
      <c r="DU486" s="223">
        <f t="shared" ca="1" si="974"/>
        <v>-1.8349560071525582E-4</v>
      </c>
      <c r="DV486" s="223">
        <f t="shared" ca="1" si="975"/>
        <v>1.8037810523860852E-4</v>
      </c>
      <c r="DW486" s="223">
        <f t="shared" ca="1" si="976"/>
        <v>-1.7628312518124504E-4</v>
      </c>
      <c r="DX486" s="223">
        <f t="shared" ca="1" si="977"/>
        <v>1.7123285159488977E-4</v>
      </c>
      <c r="DY486" s="223">
        <f t="shared" ca="1" si="978"/>
        <v>-1.6525465234967887E-4</v>
      </c>
      <c r="DZ486" s="223">
        <f t="shared" ca="1" si="979"/>
        <v>1.5838092382528896E-4</v>
      </c>
      <c r="EA486" s="223">
        <f t="shared" ca="1" si="980"/>
        <v>-1.5064891535215158E-4</v>
      </c>
      <c r="EB486" s="223">
        <f t="shared" ca="1" si="981"/>
        <v>1.4210052735410414E-4</v>
      </c>
      <c r="EC486" s="223">
        <f t="shared" ca="1" si="982"/>
        <v>-1.3278208428636279E-4</v>
      </c>
      <c r="ED486" s="223">
        <f t="shared" ca="1" si="983"/>
        <v>1.2274408359928593E-4</v>
      </c>
      <c r="EE486" s="223">
        <f t="shared" ca="1" si="984"/>
        <v>-1.1204092208831552E-4</v>
      </c>
      <c r="EF486" s="223">
        <f t="shared" ca="1" si="985"/>
        <v>1.0073060111302949E-4</v>
      </c>
      <c r="EG486" s="223">
        <f t="shared" ca="1" si="986"/>
        <v>-8.8874412282748729E-5</v>
      </c>
      <c r="EH486" s="223">
        <f t="shared" ca="1" si="987"/>
        <v>7.6536605311995799E-5</v>
      </c>
      <c r="EI486" s="223">
        <f t="shared" ca="1" si="988"/>
        <v>-6.3784039845725133E-5</v>
      </c>
      <c r="EJ486" s="223">
        <f t="shared" ca="1" si="989"/>
        <v>5.0685823141114162E-5</v>
      </c>
      <c r="EK486" s="223">
        <f t="shared" ca="1" si="990"/>
        <v>-3.7312935569348946E-5</v>
      </c>
      <c r="EL486" s="223">
        <f t="shared" ca="1" si="991"/>
        <v>2.3737845966853487E-5</v>
      </c>
      <c r="EM486" s="223">
        <f t="shared" ca="1" si="992"/>
        <v>-1.0034118920344051E-5</v>
      </c>
      <c r="EN486" s="223">
        <f t="shared" ca="1" si="993"/>
        <v>-3.7239838859770899E-6</v>
      </c>
      <c r="EO486" s="223">
        <f t="shared" ca="1" si="994"/>
        <v>1.7461906100964389E-5</v>
      </c>
      <c r="EP486" s="223">
        <f t="shared" ca="1" si="995"/>
        <v>-3.1105200733845271E-5</v>
      </c>
      <c r="EQ486" s="223">
        <f t="shared" ca="1" si="996"/>
        <v>4.4579933588913338E-5</v>
      </c>
      <c r="ER486" s="223">
        <f t="shared" ca="1" si="997"/>
        <v>-5.7813083921340848E-5</v>
      </c>
      <c r="ES486" s="223">
        <f t="shared" ca="1" si="998"/>
        <v>7.0732940142921534E-5</v>
      </c>
      <c r="ET486" s="223">
        <f t="shared" ca="1" si="999"/>
        <v>-8.3269488433380457E-5</v>
      </c>
      <c r="EU486" s="223">
        <f t="shared" ca="1" si="1000"/>
        <v>9.5354792151332209E-5</v>
      </c>
      <c r="EV486" s="223">
        <f t="shared" ca="1" si="1001"/>
        <v>-1.0692335998882689E-4</v>
      </c>
      <c r="EW486" s="223">
        <f t="shared" ca="1" si="1002"/>
        <v>1.1791250087442205E-4</v>
      </c>
      <c r="EX486" s="223">
        <f t="shared" ca="1" si="1003"/>
        <v>-1.2826266370153064E-4</v>
      </c>
      <c r="EY486" s="223">
        <f t="shared" ca="1" si="1004"/>
        <v>1.3791776004102742E-4</v>
      </c>
      <c r="EZ486" s="223">
        <f t="shared" ca="1" si="1005"/>
        <v>-1.4682546808929915E-4</v>
      </c>
      <c r="FA486" s="223">
        <f t="shared" ca="1" si="1006"/>
        <v>1.5493751620465892E-4</v>
      </c>
      <c r="FB486" s="223">
        <f t="shared" ca="1" si="1007"/>
        <v>-1.6220994449551329E-4</v>
      </c>
      <c r="FC486" s="223">
        <f t="shared" ca="1" si="1008"/>
        <v>1.686033430428518E-4</v>
      </c>
      <c r="FD486" s="223">
        <f t="shared" ca="1" si="1009"/>
        <v>-1.740830654660057E-4</v>
      </c>
      <c r="FE486" s="223">
        <f t="shared" ca="1" si="1010"/>
        <v>1.7861941667438638E-4</v>
      </c>
      <c r="FF486" s="223">
        <f t="shared" ca="1" si="1011"/>
        <v>-1.821878137877543E-4</v>
      </c>
      <c r="FG486" s="223">
        <f t="shared" ca="1" si="1012"/>
        <v>1.8476891935297681E-4</v>
      </c>
      <c r="FH486" s="223">
        <f t="shared" ca="1" si="1013"/>
        <v>-1.8634874613536223E-4</v>
      </c>
      <c r="FI486" s="223">
        <f t="shared" ca="1" si="1014"/>
        <v>1.8691873291669652E-4</v>
      </c>
      <c r="FJ486" s="223">
        <f t="shared" ca="1" si="1015"/>
        <v>-1.8647579088922642E-4</v>
      </c>
      <c r="FK486" s="223">
        <f t="shared" ca="1" si="1016"/>
        <v>1.8502232039417649E-4</v>
      </c>
      <c r="FL486" s="223">
        <f t="shared" ca="1" si="1017"/>
        <v>-1.8256619791409185E-4</v>
      </c>
      <c r="FM486" s="223">
        <f t="shared" ca="1" si="1018"/>
        <v>1.7912073338949703E-4</v>
      </c>
      <c r="FN486" s="223">
        <f t="shared" ca="1" si="1019"/>
        <v>-1.7470459809117861E-4</v>
      </c>
      <c r="FO486" s="223">
        <f t="shared" ca="1" si="1020"/>
        <v>1.6934172343893695E-4</v>
      </c>
      <c r="FP486" s="223">
        <f t="shared" ca="1" si="1021"/>
        <v>-1.6306117131516902E-4</v>
      </c>
      <c r="FQ486" s="223">
        <f t="shared" ca="1" si="1022"/>
        <v>1.5589697657599708E-4</v>
      </c>
      <c r="FR486" s="223">
        <f t="shared" ca="1" si="1023"/>
        <v>-1.4788796261343726E-4</v>
      </c>
      <c r="FS486" s="223">
        <f t="shared" ca="1" si="1024"/>
        <v>1.3907753096807467E-4</v>
      </c>
      <c r="FT486" s="223">
        <f t="shared" ca="1" si="1025"/>
        <v>-1.2951342613235436E-4</v>
      </c>
      <c r="FU486" s="223">
        <f t="shared" ca="1" si="1026"/>
        <v>1.1924747681904026E-4</v>
      </c>
      <c r="FV486" s="223">
        <f t="shared" ca="1" si="1027"/>
        <v>-1.0833531509692992E-4</v>
      </c>
      <c r="FW486" s="223">
        <f t="shared" ca="1" si="1028"/>
        <v>9.6836074915853759E-5</v>
      </c>
      <c r="FX486" s="223">
        <f t="shared" ca="1" si="1029"/>
        <v>-8.4812071654677323E-5</v>
      </c>
      <c r="FY486" s="223">
        <f t="shared" ca="1" si="1030"/>
        <v>7.2328464428864103E-5</v>
      </c>
      <c r="FZ486" s="223">
        <f t="shared" ca="1" si="1031"/>
        <v>-5.9452902987583164E-5</v>
      </c>
      <c r="GA486" s="223">
        <f t="shared" ca="1" si="1032"/>
        <v>4.625516111385721E-5</v>
      </c>
      <c r="GB486" s="223">
        <f t="shared" ca="1" si="1033"/>
        <v>-3.2806758514386931E-5</v>
      </c>
      <c r="GC486" s="223">
        <f t="shared" ca="1" si="1034"/>
        <v>1.9180573248063685E-5</v>
      </c>
      <c r="GD486" s="223">
        <f t="shared" ca="1" si="1035"/>
        <v>-5.4504467934540378E-6</v>
      </c>
      <c r="GE486" s="223">
        <f t="shared" ca="1" si="1036"/>
        <v>-8.3092161045703327E-6</v>
      </c>
      <c r="GF486" s="223">
        <f t="shared" ca="1" si="1037"/>
        <v>2.2023850640591768E-5</v>
      </c>
      <c r="GG486" s="223">
        <f t="shared" ca="1" si="1038"/>
        <v>-3.5619136021787718E-5</v>
      </c>
      <c r="GH486" s="223">
        <f t="shared" ca="1" si="1039"/>
        <v>4.9021398218746326E-5</v>
      </c>
      <c r="GI486" s="223">
        <f t="shared" ca="1" si="1040"/>
        <v>-6.2158009211395112E-5</v>
      </c>
      <c r="GJ486" s="223">
        <f t="shared" ca="1" si="1041"/>
        <v>7.4957780566615068E-5</v>
      </c>
      <c r="GK486" s="223">
        <f t="shared" ca="1" si="1042"/>
        <v>-8.7351349214406061E-5</v>
      </c>
      <c r="GL486" s="223">
        <f t="shared" ca="1" si="1043"/>
        <v>9.9271553332454379E-5</v>
      </c>
      <c r="GM486" s="223">
        <f t="shared" ca="1" si="1044"/>
        <v>-1.1065379630184665E-4</v>
      </c>
      <c r="GN486" s="223">
        <f t="shared" ca="1" si="1045"/>
        <v>1.2143639676174434E-4</v>
      </c>
      <c r="GO486" s="223">
        <f t="shared" ca="1" si="1046"/>
        <v>-1.3156092286602255E-4</v>
      </c>
      <c r="GP486" s="223">
        <f t="shared" ca="1" si="1047"/>
        <v>1.4097250893050671E-4</v>
      </c>
      <c r="GQ486" s="223">
        <f t="shared" ca="1" si="1048"/>
        <v>-1.4962015275486891E-4</v>
      </c>
      <c r="GR486" s="223">
        <f t="shared" ca="1" si="1049"/>
        <v>1.5745699200797039E-4</v>
      </c>
      <c r="GS486" s="223">
        <f t="shared" ca="1" si="1050"/>
        <v>-1.6444055817889435E-4</v>
      </c>
      <c r="GT486" s="223">
        <f t="shared" ca="1" si="1051"/>
        <v>1.7053300671748603E-4</v>
      </c>
      <c r="GU486" s="223">
        <f t="shared" ca="1" si="1052"/>
        <v>-1.7570132211724911E-4</v>
      </c>
      <c r="GV486" s="223">
        <f t="shared" ca="1" si="1053"/>
        <v>1.7991749682923593E-4</v>
      </c>
      <c r="GW486" s="223">
        <f t="shared" ca="1" si="1054"/>
        <v>-1.8315868303738175E-4</v>
      </c>
      <c r="GX486" s="223">
        <f t="shared" ca="1" si="1055"/>
        <v>1.854073164727998E-4</v>
      </c>
      <c r="GY486" s="223">
        <f t="shared" ca="1" si="1056"/>
        <v>-1.8665121159607605E-4</v>
      </c>
      <c r="GZ486" s="223">
        <f t="shared" ca="1" si="1057"/>
        <v>1.868836276317631E-4</v>
      </c>
      <c r="HA486" s="223">
        <f t="shared" ca="1" si="1058"/>
        <v>-1.861033050972265E-4</v>
      </c>
      <c r="HB486" s="223">
        <f t="shared" ca="1" si="1059"/>
        <v>1.8431447262788999E-4</v>
      </c>
      <c r="HC486" s="223">
        <f t="shared" ca="1" si="1060"/>
        <v>-1.8152682406189413E-4</v>
      </c>
      <c r="HD486" s="223">
        <f t="shared" ca="1" si="1061"/>
        <v>1.777554659083472E-4</v>
      </c>
      <c r="HE486" s="223">
        <f t="shared" ca="1" si="1062"/>
        <v>-1.7302083548384359E-4</v>
      </c>
      <c r="HF486" s="223">
        <f t="shared" ca="1" si="1063"/>
        <v>1.6734859016087451E-4</v>
      </c>
      <c r="HG486" s="223">
        <f t="shared" ca="1" si="1064"/>
        <v>-1.6076946832830331E-4</v>
      </c>
      <c r="HH486" s="223">
        <f t="shared" ca="1" si="1065"/>
        <v>1.5331912281737304E-4</v>
      </c>
      <c r="HI486" s="223">
        <f t="shared" ca="1" si="1066"/>
        <v>-1.450379276959249E-4</v>
      </c>
      <c r="HJ486" s="223">
        <f t="shared" ca="1" si="1067"/>
        <v>1.3597075947782648E-4</v>
      </c>
      <c r="HK486" s="223">
        <f t="shared" ca="1" si="1068"/>
        <v>-1.2616675393325484E-4</v>
      </c>
      <c r="HL486" s="223">
        <f t="shared" ca="1" si="1069"/>
        <v>1.1567903981771742E-4</v>
      </c>
      <c r="HM486" s="223">
        <f t="shared" ca="1" si="1070"/>
        <v>-1.0456445096265701E-4</v>
      </c>
      <c r="HN486" s="223">
        <f t="shared" ca="1" si="1071"/>
        <v>9.2883218288091933E-5</v>
      </c>
      <c r="HO486" s="223">
        <f t="shared" ca="1" si="1072"/>
        <v>-8.0698643405978322E-5</v>
      </c>
      <c r="HP486" s="223">
        <f t="shared" ca="1" si="1073"/>
        <v>6.8076755583305779E-5</v>
      </c>
      <c r="HQ486" s="223">
        <f t="shared" ca="1" si="1074"/>
        <v>-5.5085953923778814E-5</v>
      </c>
      <c r="HR486" s="223">
        <f t="shared" ca="1" si="1075"/>
        <v>4.1796636707147513E-5</v>
      </c>
      <c r="HS486" s="223">
        <f t="shared" ca="1" si="1076"/>
        <v>-2.8280819894830068E-5</v>
      </c>
      <c r="HT486" s="223">
        <f t="shared" ca="1" si="1077"/>
        <v>1.4611746869178197E-5</v>
      </c>
      <c r="HU486" s="223">
        <f t="shared" ca="1" si="1078"/>
        <v>-8.6349152124221365E-7</v>
      </c>
      <c r="HV486" s="223">
        <f t="shared" ca="1" si="1079"/>
        <v>-1.2889443162062553E-5</v>
      </c>
      <c r="HW486" s="223">
        <f t="shared" ca="1" si="1080"/>
        <v>2.6572528836096959E-5</v>
      </c>
      <c r="HX486" s="223">
        <f t="shared" ca="1" si="1081"/>
        <v>-4.0111615674055055E-5</v>
      </c>
      <c r="HY486" s="223">
        <f t="shared" ca="1" si="1082"/>
        <v>5.3433334191299933E-5</v>
      </c>
      <c r="HZ486" s="223">
        <f t="shared" ca="1" si="1083"/>
        <v>-6.6465492840958102E-5</v>
      </c>
      <c r="IA486" s="223">
        <f t="shared" ca="1" si="1084"/>
        <v>7.9137469226166655E-5</v>
      </c>
      <c r="IB486" s="223">
        <f t="shared" ca="1" si="1085"/>
        <v>-9.1380592808960919E-5</v>
      </c>
      <c r="IC486" s="223">
        <f t="shared" ca="1" si="1086"/>
        <v>1.0312851704186945E-4</v>
      </c>
      <c r="ID486" s="223">
        <f t="shared" ca="1" si="1087"/>
        <v>-1.1431757890560313E-4</v>
      </c>
      <c r="IE486" s="223">
        <f t="shared" ca="1" si="1088"/>
        <v>7.705422828638197E-5</v>
      </c>
      <c r="IF486" s="223">
        <f t="shared" ca="1" si="1089"/>
        <v>-1.3477993464997473E-4</v>
      </c>
      <c r="IG486" s="223">
        <f t="shared" ca="1" si="1090"/>
        <v>1.4394234125192175E-4</v>
      </c>
      <c r="IH486" s="223">
        <f t="shared" ca="1" si="1091"/>
        <v>-1.5232471183508303E-4</v>
      </c>
      <c r="II486" s="223">
        <f t="shared" ca="1" si="1092"/>
        <v>1.5988162160699785E-4</v>
      </c>
      <c r="IJ486" s="223">
        <f t="shared" ca="1" si="1093"/>
        <v>-1.6657211901886169E-4</v>
      </c>
      <c r="IK486" s="223">
        <f t="shared" ca="1" si="1094"/>
        <v>1.7235994768551748E-4</v>
      </c>
      <c r="IL486" s="223">
        <f t="shared" ca="1" si="1095"/>
        <v>-1.7721374286194799E-4</v>
      </c>
      <c r="IM486" s="223">
        <f t="shared" ca="1" si="1096"/>
        <v>1.8110720141154658E-4</v>
      </c>
      <c r="IN486" s="223">
        <f t="shared" ca="1" si="1097"/>
        <v>-1.8401922434508979E-4</v>
      </c>
      <c r="IO486" s="223">
        <f t="shared" ca="1" si="1098"/>
        <v>1.8593403115800447E-4</v>
      </c>
      <c r="IP486" s="223">
        <f t="shared" ca="1" si="1099"/>
        <v>-1.8684124534626228E-4</v>
      </c>
      <c r="IQ486" s="223">
        <f t="shared" ca="1" si="1100"/>
        <v>1.8673595063757362E-4</v>
      </c>
      <c r="IR486" s="223">
        <f t="shared" ca="1" si="1101"/>
        <v>-1.8561871763308791E-4</v>
      </c>
      <c r="IS486" s="223">
        <f t="shared" ca="1" si="1102"/>
        <v>1.8349560071525645E-4</v>
      </c>
      <c r="IT486" s="223">
        <f t="shared" ca="1" si="1103"/>
        <v>-1.8037810523860933E-4</v>
      </c>
      <c r="IU486" s="223">
        <f t="shared" ca="1" si="1104"/>
        <v>1.7628312518124255E-4</v>
      </c>
      <c r="IV486" s="223">
        <f t="shared" ca="1" si="1105"/>
        <v>-1.7123285159488676E-4</v>
      </c>
      <c r="IW486" s="223">
        <f t="shared" ca="1" si="1106"/>
        <v>1.6525465234967535E-4</v>
      </c>
      <c r="IX486" s="223">
        <f t="shared" ca="1" si="1107"/>
        <v>-1.5838092382528495E-4</v>
      </c>
      <c r="IY486" s="223">
        <f t="shared" ca="1" si="1108"/>
        <v>1.5064891535214713E-4</v>
      </c>
      <c r="IZ486" s="223">
        <f t="shared" ca="1" si="1109"/>
        <v>-1.4210052735409926E-4</v>
      </c>
      <c r="JA486" s="223">
        <f t="shared" ca="1" si="1110"/>
        <v>1.3278208428635748E-4</v>
      </c>
      <c r="JB486" s="223">
        <f t="shared" ca="1" si="1111"/>
        <v>-1.2274408359928027E-4</v>
      </c>
    </row>
    <row r="487" spans="2:262">
      <c r="B487" s="230">
        <v>126</v>
      </c>
      <c r="C487" s="229">
        <f t="shared" si="1112"/>
        <v>2.4609375000000018E-3</v>
      </c>
      <c r="D487" s="226">
        <f t="shared" ca="1" si="855"/>
        <v>49.898995461607903</v>
      </c>
      <c r="E487" s="225">
        <f ca="1">EB361</f>
        <v>-0.1010045383920976</v>
      </c>
      <c r="F487" s="224">
        <v>126</v>
      </c>
      <c r="G487" s="223">
        <f t="shared" ca="1" si="856"/>
        <v>1.0325729547418138E-4</v>
      </c>
      <c r="H487" s="223">
        <f t="shared" ca="1" si="857"/>
        <v>-9.5567741257121942E-5</v>
      </c>
      <c r="I487" s="223">
        <f t="shared" ca="1" si="858"/>
        <v>8.7647955980628612E-5</v>
      </c>
      <c r="J487" s="223">
        <f t="shared" ca="1" si="859"/>
        <v>-7.9517019101123682E-5</v>
      </c>
      <c r="K487" s="223">
        <f t="shared" ca="1" si="860"/>
        <v>7.1194518757735861E-5</v>
      </c>
      <c r="L487" s="223">
        <f t="shared" ca="1" si="861"/>
        <v>-6.2700504582757311E-5</v>
      </c>
      <c r="M487" s="223">
        <f t="shared" ca="1" si="862"/>
        <v>5.4055439400323645E-5</v>
      </c>
      <c r="N487" s="223">
        <f t="shared" ca="1" si="863"/>
        <v>-4.5280149929676652E-5</v>
      </c>
      <c r="O487" s="223">
        <f t="shared" ca="1" si="864"/>
        <v>3.6395776611776359E-5</v>
      </c>
      <c r="P487" s="223">
        <f t="shared" ca="1" si="865"/>
        <v>-2.7423722680125403E-5</v>
      </c>
      <c r="Q487" s="223">
        <f t="shared" ca="1" si="866"/>
        <v>1.8385602598503615E-5</v>
      </c>
      <c r="R487" s="223">
        <f t="shared" ca="1" si="867"/>
        <v>-9.3031899898328012E-6</v>
      </c>
      <c r="S487" s="223">
        <f t="shared" ca="1" si="868"/>
        <v>1.9836518161326147E-7</v>
      </c>
      <c r="T487" s="223">
        <f t="shared" ca="1" si="869"/>
        <v>8.9069375057022058E-6</v>
      </c>
      <c r="U487" s="223">
        <f t="shared" ca="1" si="870"/>
        <v>-1.7990782600412164E-5</v>
      </c>
      <c r="V487" s="223">
        <f t="shared" ca="1" si="871"/>
        <v>2.703128632403129E-5</v>
      </c>
      <c r="W487" s="223">
        <f t="shared" ca="1" si="872"/>
        <v>-3.6006669311234779E-5</v>
      </c>
      <c r="X487" s="223">
        <f t="shared" ca="1" si="873"/>
        <v>4.4895309078255715E-5</v>
      </c>
      <c r="Y487" s="223">
        <f t="shared" ca="1" si="874"/>
        <v>-5.3675792113341245E-5</v>
      </c>
      <c r="Z487" s="223">
        <f t="shared" ca="1" si="875"/>
        <v>6.2326965463782881E-5</v>
      </c>
      <c r="AA487" s="223">
        <f t="shared" ca="1" si="876"/>
        <v>-7.0827987695223601E-5</v>
      </c>
      <c r="AB487" s="223">
        <f t="shared" ca="1" si="877"/>
        <v>7.9158379100508747E-5</v>
      </c>
      <c r="AC487" s="223">
        <f t="shared" ca="1" si="878"/>
        <v>-8.7298071037085614E-5</v>
      </c>
      <c r="AD487" s="223">
        <f t="shared" ca="1" si="879"/>
        <v>9.5227454274126184E-5</v>
      </c>
      <c r="AE487" s="223">
        <f t="shared" ca="1" si="880"/>
        <v>-1.0292742623288051E-4</v>
      </c>
      <c r="AF487" s="223">
        <f t="shared" ca="1" si="881"/>
        <v>1.1037943700646202E-4</v>
      </c>
      <c r="AG487" s="223">
        <f t="shared" ca="1" si="882"/>
        <v>-1.1756553404819811E-4</v>
      </c>
      <c r="AH487" s="223">
        <f t="shared" ca="1" si="883"/>
        <v>1.244684054208855E-4</v>
      </c>
      <c r="AI487" s="223">
        <f t="shared" ca="1" si="884"/>
        <v>-1.3107142150277132E-4</v>
      </c>
      <c r="AJ487" s="223">
        <f t="shared" ca="1" si="885"/>
        <v>1.373586750497563E-4</v>
      </c>
      <c r="AK487" s="223">
        <f t="shared" ca="1" si="886"/>
        <v>-1.4331501951734738E-4</v>
      </c>
      <c r="AL487" s="223">
        <f t="shared" ca="1" si="887"/>
        <v>1.4892610555000804E-4</v>
      </c>
      <c r="AM487" s="223">
        <f t="shared" ca="1" si="888"/>
        <v>-1.5417841555001246E-4</v>
      </c>
      <c r="AN487" s="223">
        <f t="shared" ca="1" si="889"/>
        <v>1.5905929624252259E-4</v>
      </c>
      <c r="AO487" s="223">
        <f t="shared" ca="1" si="890"/>
        <v>-1.6355698915843558E-4</v>
      </c>
      <c r="AP487" s="223">
        <f t="shared" ca="1" si="891"/>
        <v>1.6766065896156558E-4</v>
      </c>
      <c r="AQ487" s="223">
        <f t="shared" ca="1" si="892"/>
        <v>-1.7136041955191679E-4</v>
      </c>
      <c r="AR487" s="223">
        <f t="shared" ca="1" si="893"/>
        <v>1.7464735788216845E-4</v>
      </c>
      <c r="AS487" s="223">
        <f t="shared" ca="1" si="894"/>
        <v>-1.7751355542998013E-4</v>
      </c>
      <c r="AT487" s="223">
        <f t="shared" ca="1" si="895"/>
        <v>1.799521072744098E-4</v>
      </c>
      <c r="AU487" s="223">
        <f t="shared" ca="1" si="896"/>
        <v>-1.8195713873047235E-4</v>
      </c>
      <c r="AV487" s="223">
        <f t="shared" ca="1" si="897"/>
        <v>1.8352381950176975E-4</v>
      </c>
      <c r="AW487" s="223">
        <f t="shared" ca="1" si="898"/>
        <v>-1.8464837531710008E-4</v>
      </c>
      <c r="AX487" s="223">
        <f t="shared" ca="1" si="899"/>
        <v>1.8532809702300341E-4</v>
      </c>
      <c r="AY487" s="223">
        <f t="shared" ca="1" si="900"/>
        <v>-1.855613471103544E-4</v>
      </c>
      <c r="AZ487" s="223">
        <f t="shared" ca="1" si="901"/>
        <v>1.8534756365926215E-4</v>
      </c>
      <c r="BA487" s="223">
        <f t="shared" ca="1" si="902"/>
        <v>-1.8468726169278523E-4</v>
      </c>
      <c r="BB487" s="223">
        <f t="shared" ca="1" si="903"/>
        <v>1.8358203193619729E-4</v>
      </c>
      <c r="BC487" s="223">
        <f t="shared" ca="1" si="904"/>
        <v>-1.8203453698478842E-4</v>
      </c>
      <c r="BD487" s="223">
        <f t="shared" ca="1" si="905"/>
        <v>1.8004850488943978E-4</v>
      </c>
      <c r="BE487" s="223">
        <f t="shared" ca="1" si="906"/>
        <v>-1.7762872017542726E-4</v>
      </c>
      <c r="BF487" s="223">
        <f t="shared" ca="1" si="907"/>
        <v>1.7478101231607228E-4</v>
      </c>
      <c r="BG487" s="223">
        <f t="shared" ca="1" si="908"/>
        <v>-1.7151224168904098E-4</v>
      </c>
      <c r="BH487" s="223">
        <f t="shared" ca="1" si="909"/>
        <v>1.6783028304908059E-4</v>
      </c>
      <c r="BI487" s="223">
        <f t="shared" ca="1" si="910"/>
        <v>-1.6374400655706057E-4</v>
      </c>
      <c r="BJ487" s="223">
        <f t="shared" ca="1" si="911"/>
        <v>1.5926325641096376E-4</v>
      </c>
      <c r="BK487" s="223">
        <f t="shared" ca="1" si="912"/>
        <v>-1.5439882713035646E-4</v>
      </c>
      <c r="BL487" s="223">
        <f t="shared" ca="1" si="913"/>
        <v>1.4916243755145499E-4</v>
      </c>
      <c r="BM487" s="223">
        <f t="shared" ca="1" si="914"/>
        <v>-1.4356670259540246E-4</v>
      </c>
      <c r="BN487" s="223">
        <f t="shared" ca="1" si="915"/>
        <v>1.3762510287784291E-4</v>
      </c>
      <c r="BO487" s="223">
        <f t="shared" ca="1" si="916"/>
        <v>-1.3135195223291175E-4</v>
      </c>
      <c r="BP487" s="223">
        <f t="shared" ca="1" si="917"/>
        <v>1.2476236322998303E-4</v>
      </c>
      <c r="BQ487" s="223">
        <f t="shared" ca="1" si="918"/>
        <v>-1.1787221076613696E-4</v>
      </c>
      <c r="BR487" s="223">
        <f t="shared" ca="1" si="919"/>
        <v>1.1069809382217303E-4</v>
      </c>
      <c r="BS487" s="223">
        <f t="shared" ca="1" si="920"/>
        <v>-1.0325729547418375E-4</v>
      </c>
      <c r="BT487" s="223">
        <f t="shared" ca="1" si="921"/>
        <v>9.5567741257121847E-5</v>
      </c>
      <c r="BU487" s="223">
        <f t="shared" ca="1" si="922"/>
        <v>-8.7647955980630523E-5</v>
      </c>
      <c r="BV487" s="223">
        <f t="shared" ca="1" si="923"/>
        <v>7.9517019101122991E-5</v>
      </c>
      <c r="BW487" s="223">
        <f t="shared" ca="1" si="924"/>
        <v>-7.1194518757737297E-5</v>
      </c>
      <c r="BX487" s="223">
        <f t="shared" ca="1" si="925"/>
        <v>6.2700504582755982E-5</v>
      </c>
      <c r="BY487" s="223">
        <f t="shared" ca="1" si="926"/>
        <v>-5.405543940032416E-5</v>
      </c>
      <c r="BZ487" s="223">
        <f t="shared" ca="1" si="927"/>
        <v>4.5280149929674639E-5</v>
      </c>
      <c r="CA487" s="223">
        <f t="shared" ca="1" si="928"/>
        <v>-3.6395776611776887E-5</v>
      </c>
      <c r="CB487" s="223">
        <f t="shared" ca="1" si="929"/>
        <v>2.742372268012791E-5</v>
      </c>
      <c r="CC487" s="223">
        <f t="shared" ca="1" si="930"/>
        <v>-1.8385602598502856E-5</v>
      </c>
      <c r="CD487" s="223">
        <f t="shared" ca="1" si="931"/>
        <v>9.3031899898346579E-6</v>
      </c>
      <c r="CE487" s="223">
        <f t="shared" ca="1" si="932"/>
        <v>-1.9836518161247543E-7</v>
      </c>
      <c r="CF487" s="223">
        <f t="shared" ca="1" si="933"/>
        <v>-8.9069375057016637E-6</v>
      </c>
      <c r="CG487" s="223">
        <f t="shared" ca="1" si="934"/>
        <v>1.7990782600414237E-5</v>
      </c>
      <c r="CH487" s="223">
        <f t="shared" ca="1" si="935"/>
        <v>-2.7031286324030748E-5</v>
      </c>
      <c r="CI487" s="223">
        <f t="shared" ca="1" si="936"/>
        <v>3.6006669311231649E-5</v>
      </c>
      <c r="CJ487" s="223">
        <f t="shared" ca="1" si="937"/>
        <v>-4.4895309078255173E-5</v>
      </c>
      <c r="CK487" s="223">
        <f t="shared" ca="1" si="938"/>
        <v>5.3675792113339456E-5</v>
      </c>
      <c r="CL487" s="223">
        <f t="shared" ca="1" si="939"/>
        <v>-6.2326965463778639E-5</v>
      </c>
      <c r="CM487" s="223">
        <f t="shared" ca="1" si="940"/>
        <v>7.0827987695227965E-5</v>
      </c>
      <c r="CN487" s="223">
        <f t="shared" ca="1" si="941"/>
        <v>-7.915837910051063E-5</v>
      </c>
      <c r="CO487" s="223">
        <f t="shared" ca="1" si="942"/>
        <v>8.7298071037085153E-5</v>
      </c>
      <c r="CP487" s="223">
        <f t="shared" ca="1" si="943"/>
        <v>-9.5227454274123447E-5</v>
      </c>
      <c r="CQ487" s="223">
        <f t="shared" ca="1" si="944"/>
        <v>1.0292742623287567E-4</v>
      </c>
      <c r="CR487" s="223">
        <f t="shared" ca="1" si="945"/>
        <v>-1.1037943700646367E-4</v>
      </c>
      <c r="CS487" s="223">
        <f t="shared" ca="1" si="946"/>
        <v>1.1756553404819768E-4</v>
      </c>
      <c r="CT487" s="223">
        <f t="shared" ca="1" si="947"/>
        <v>-1.244684054208851E-4</v>
      </c>
      <c r="CU487" s="223">
        <f t="shared" ca="1" si="948"/>
        <v>1.3107142150276904E-4</v>
      </c>
      <c r="CV487" s="223">
        <f t="shared" ca="1" si="949"/>
        <v>-1.3735867504975947E-4</v>
      </c>
      <c r="CW487" s="223">
        <f t="shared" ca="1" si="950"/>
        <v>1.4331501951734871E-4</v>
      </c>
      <c r="CX487" s="223">
        <f t="shared" ca="1" si="951"/>
        <v>-1.4892610555000772E-4</v>
      </c>
      <c r="CY487" s="223">
        <f t="shared" ca="1" si="952"/>
        <v>1.5417841555001068E-4</v>
      </c>
      <c r="CZ487" s="223">
        <f t="shared" ca="1" si="953"/>
        <v>-1.5905929624251963E-4</v>
      </c>
      <c r="DA487" s="223">
        <f t="shared" ca="1" si="954"/>
        <v>1.6355698915843656E-4</v>
      </c>
      <c r="DB487" s="223">
        <f t="shared" ca="1" si="955"/>
        <v>-1.6766065896156533E-4</v>
      </c>
      <c r="DC487" s="223">
        <f t="shared" ca="1" si="956"/>
        <v>1.7136041955191658E-4</v>
      </c>
      <c r="DD487" s="223">
        <f t="shared" ca="1" si="957"/>
        <v>-1.7464735788216737E-4</v>
      </c>
      <c r="DE487" s="223">
        <f t="shared" ca="1" si="958"/>
        <v>1.7751355542998149E-4</v>
      </c>
      <c r="DF487" s="223">
        <f t="shared" ca="1" si="959"/>
        <v>-1.7995210727441032E-4</v>
      </c>
      <c r="DG487" s="223">
        <f t="shared" ca="1" si="960"/>
        <v>1.8195713873047227E-4</v>
      </c>
      <c r="DH487" s="223">
        <f t="shared" ca="1" si="961"/>
        <v>-1.8352381950176966E-4</v>
      </c>
      <c r="DI487" s="223">
        <f t="shared" ca="1" si="962"/>
        <v>1.8464837531709946E-4</v>
      </c>
      <c r="DJ487" s="223">
        <f t="shared" ca="1" si="963"/>
        <v>-1.8532809702300363E-4</v>
      </c>
      <c r="DK487" s="223">
        <f t="shared" ca="1" si="964"/>
        <v>1.855613471103544E-4</v>
      </c>
      <c r="DL487" s="223">
        <f t="shared" ca="1" si="965"/>
        <v>-1.8534756365926215E-4</v>
      </c>
      <c r="DM487" s="223">
        <f t="shared" ca="1" si="966"/>
        <v>1.8468726169278577E-4</v>
      </c>
      <c r="DN487" s="223">
        <f t="shared" ca="1" si="967"/>
        <v>-1.8358203193619816E-4</v>
      </c>
      <c r="DO487" s="223">
        <f t="shared" ca="1" si="968"/>
        <v>1.820345369847875E-4</v>
      </c>
      <c r="DP487" s="223">
        <f t="shared" ca="1" si="969"/>
        <v>-1.8004850488943992E-4</v>
      </c>
      <c r="DQ487" s="223">
        <f t="shared" ca="1" si="970"/>
        <v>1.7762872017542745E-4</v>
      </c>
      <c r="DR487" s="223">
        <f t="shared" ca="1" si="971"/>
        <v>-1.7478101231607421E-4</v>
      </c>
      <c r="DS487" s="223">
        <f t="shared" ca="1" si="972"/>
        <v>1.7151224168903916E-4</v>
      </c>
      <c r="DT487" s="223">
        <f t="shared" ca="1" si="973"/>
        <v>-1.6783028304908083E-4</v>
      </c>
      <c r="DU487" s="223">
        <f t="shared" ca="1" si="974"/>
        <v>1.6374400655706084E-4</v>
      </c>
      <c r="DV487" s="223">
        <f t="shared" ca="1" si="975"/>
        <v>-1.5926325641096406E-4</v>
      </c>
      <c r="DW487" s="223">
        <f t="shared" ca="1" si="976"/>
        <v>1.5439882713035968E-4</v>
      </c>
      <c r="DX487" s="223">
        <f t="shared" ca="1" si="977"/>
        <v>-1.4916243755145218E-4</v>
      </c>
      <c r="DY487" s="223">
        <f t="shared" ca="1" si="978"/>
        <v>1.4356670259540278E-4</v>
      </c>
      <c r="DZ487" s="223">
        <f t="shared" ca="1" si="979"/>
        <v>-1.3762510287784326E-4</v>
      </c>
      <c r="EA487" s="223">
        <f t="shared" ca="1" si="980"/>
        <v>1.3135195223291587E-4</v>
      </c>
      <c r="EB487" s="223">
        <f t="shared" ca="1" si="981"/>
        <v>-1.2476236322997954E-4</v>
      </c>
      <c r="EC487" s="223">
        <f t="shared" ca="1" si="982"/>
        <v>1.178722107661374E-4</v>
      </c>
      <c r="ED487" s="223">
        <f t="shared" ca="1" si="983"/>
        <v>-1.1069809382217348E-4</v>
      </c>
      <c r="EE487" s="223">
        <f t="shared" ca="1" si="984"/>
        <v>1.032572954741842E-4</v>
      </c>
      <c r="EF487" s="223">
        <f t="shared" ca="1" si="985"/>
        <v>-9.5567741257126848E-5</v>
      </c>
      <c r="EG487" s="223">
        <f t="shared" ca="1" si="986"/>
        <v>8.7647955980626376E-5</v>
      </c>
      <c r="EH487" s="223">
        <f t="shared" ca="1" si="987"/>
        <v>-7.9517019101123465E-5</v>
      </c>
      <c r="EI487" s="223">
        <f t="shared" ca="1" si="988"/>
        <v>7.1194518757737785E-5</v>
      </c>
      <c r="EJ487" s="223">
        <f t="shared" ca="1" si="989"/>
        <v>-6.2700504582761458E-5</v>
      </c>
      <c r="EK487" s="223">
        <f t="shared" ca="1" si="990"/>
        <v>5.405543940031964E-5</v>
      </c>
      <c r="EL487" s="223">
        <f t="shared" ca="1" si="991"/>
        <v>-4.5280149929675168E-5</v>
      </c>
      <c r="EM487" s="223">
        <f t="shared" ca="1" si="992"/>
        <v>3.6395776611777416E-5</v>
      </c>
      <c r="EN487" s="223">
        <f t="shared" ca="1" si="993"/>
        <v>-2.7423722680128439E-5</v>
      </c>
      <c r="EO487" s="223">
        <f t="shared" ca="1" si="994"/>
        <v>1.838560259850863E-5</v>
      </c>
      <c r="EP487" s="223">
        <f t="shared" ca="1" si="995"/>
        <v>-9.3031899898299417E-6</v>
      </c>
      <c r="EQ487" s="223">
        <f t="shared" ca="1" si="996"/>
        <v>1.9836518161304463E-7</v>
      </c>
      <c r="ER487" s="223">
        <f t="shared" ca="1" si="997"/>
        <v>8.9069375057011216E-6</v>
      </c>
      <c r="ES487" s="223">
        <f t="shared" ca="1" si="998"/>
        <v>-1.7990782600408464E-5</v>
      </c>
      <c r="ET487" s="223">
        <f t="shared" ca="1" si="999"/>
        <v>2.703128632403541E-5</v>
      </c>
      <c r="EU487" s="223">
        <f t="shared" ca="1" si="1000"/>
        <v>-3.6006669311236284E-5</v>
      </c>
      <c r="EV487" s="223">
        <f t="shared" ca="1" si="1001"/>
        <v>4.4895309078254672E-5</v>
      </c>
      <c r="EW487" s="223">
        <f t="shared" ca="1" si="1002"/>
        <v>-5.3675792113338941E-5</v>
      </c>
      <c r="EX487" s="223">
        <f t="shared" ca="1" si="1003"/>
        <v>6.2326965463778124E-5</v>
      </c>
      <c r="EY487" s="223">
        <f t="shared" ca="1" si="1004"/>
        <v>-7.0827987695227463E-5</v>
      </c>
      <c r="EZ487" s="223">
        <f t="shared" ca="1" si="1005"/>
        <v>7.9158379100510156E-5</v>
      </c>
      <c r="FA487" s="223">
        <f t="shared" ca="1" si="1006"/>
        <v>-8.7298071037084638E-5</v>
      </c>
      <c r="FB487" s="223">
        <f t="shared" ca="1" si="1007"/>
        <v>9.5227454274122986E-5</v>
      </c>
      <c r="FC487" s="223">
        <f t="shared" ca="1" si="1008"/>
        <v>-1.0292742623287522E-4</v>
      </c>
      <c r="FD487" s="223">
        <f t="shared" ca="1" si="1009"/>
        <v>1.1037943700646326E-4</v>
      </c>
      <c r="FE487" s="223">
        <f t="shared" ca="1" si="1010"/>
        <v>-1.1756553404819726E-4</v>
      </c>
      <c r="FF487" s="223">
        <f t="shared" ca="1" si="1011"/>
        <v>1.2446840542088469E-4</v>
      </c>
      <c r="FG487" s="223">
        <f t="shared" ca="1" si="1012"/>
        <v>-1.3107142150276863E-4</v>
      </c>
      <c r="FH487" s="223">
        <f t="shared" ca="1" si="1013"/>
        <v>1.3735867504975909E-4</v>
      </c>
      <c r="FI487" s="223">
        <f t="shared" ca="1" si="1014"/>
        <v>-1.4331501951734836E-4</v>
      </c>
      <c r="FJ487" s="223">
        <f t="shared" ca="1" si="1015"/>
        <v>1.4892610555000739E-4</v>
      </c>
      <c r="FK487" s="223">
        <f t="shared" ca="1" si="1016"/>
        <v>-1.541784155500104E-4</v>
      </c>
      <c r="FL487" s="223">
        <f t="shared" ca="1" si="1017"/>
        <v>1.5905929624251934E-4</v>
      </c>
      <c r="FM487" s="223">
        <f t="shared" ca="1" si="1018"/>
        <v>-1.6355698915843632E-4</v>
      </c>
      <c r="FN487" s="223">
        <f t="shared" ca="1" si="1019"/>
        <v>1.6766065896156509E-4</v>
      </c>
      <c r="FO487" s="223">
        <f t="shared" ca="1" si="1020"/>
        <v>-1.7136041955191633E-4</v>
      </c>
      <c r="FP487" s="223">
        <f t="shared" ca="1" si="1021"/>
        <v>1.746473578821672E-4</v>
      </c>
      <c r="FQ487" s="223">
        <f t="shared" ca="1" si="1022"/>
        <v>-1.7751355542998132E-4</v>
      </c>
      <c r="FR487" s="223">
        <f t="shared" ca="1" si="1023"/>
        <v>1.7995210727440761E-4</v>
      </c>
      <c r="FS487" s="223">
        <f t="shared" ca="1" si="1024"/>
        <v>-1.8195713873047216E-4</v>
      </c>
      <c r="FT487" s="223">
        <f t="shared" ca="1" si="1025"/>
        <v>1.8352381950177116E-4</v>
      </c>
      <c r="FU487" s="223">
        <f t="shared" ca="1" si="1026"/>
        <v>-1.8464837531709943E-4</v>
      </c>
      <c r="FV487" s="223">
        <f t="shared" ca="1" si="1027"/>
        <v>1.853280970230036E-4</v>
      </c>
      <c r="FW487" s="223">
        <f t="shared" ca="1" si="1028"/>
        <v>-1.855613471103544E-4</v>
      </c>
      <c r="FX487" s="223">
        <f t="shared" ca="1" si="1029"/>
        <v>1.8534756365926221E-4</v>
      </c>
      <c r="FY487" s="223">
        <f t="shared" ca="1" si="1030"/>
        <v>-1.8468726169278479E-4</v>
      </c>
      <c r="FZ487" s="223">
        <f t="shared" ca="1" si="1031"/>
        <v>1.8358203193619821E-4</v>
      </c>
      <c r="GA487" s="223">
        <f t="shared" ca="1" si="1032"/>
        <v>-1.8203453698478761E-4</v>
      </c>
      <c r="GB487" s="223">
        <f t="shared" ca="1" si="1033"/>
        <v>1.800485048894426E-4</v>
      </c>
      <c r="GC487" s="223">
        <f t="shared" ca="1" si="1034"/>
        <v>-1.7762872017542761E-4</v>
      </c>
      <c r="GD487" s="223">
        <f t="shared" ca="1" si="1035"/>
        <v>1.7478101231607084E-4</v>
      </c>
      <c r="GE487" s="223">
        <f t="shared" ca="1" si="1036"/>
        <v>-1.7151224168904339E-4</v>
      </c>
      <c r="GF487" s="223">
        <f t="shared" ca="1" si="1037"/>
        <v>1.6783028304908108E-4</v>
      </c>
      <c r="GG487" s="223">
        <f t="shared" ca="1" si="1038"/>
        <v>-1.6374400655705615E-4</v>
      </c>
      <c r="GH487" s="223">
        <f t="shared" ca="1" si="1039"/>
        <v>1.5926325641096433E-4</v>
      </c>
      <c r="GI487" s="223">
        <f t="shared" ca="1" si="1040"/>
        <v>-1.5439882713035415E-4</v>
      </c>
      <c r="GJ487" s="223">
        <f t="shared" ca="1" si="1041"/>
        <v>1.4916243755145879E-4</v>
      </c>
      <c r="GK487" s="223">
        <f t="shared" ca="1" si="1042"/>
        <v>-1.4356670259540314E-4</v>
      </c>
      <c r="GL487" s="223">
        <f t="shared" ca="1" si="1043"/>
        <v>1.3762510287783654E-4</v>
      </c>
      <c r="GM487" s="223">
        <f t="shared" ca="1" si="1044"/>
        <v>-1.3135195223291625E-4</v>
      </c>
      <c r="GN487" s="223">
        <f t="shared" ca="1" si="1045"/>
        <v>1.2476236322997994E-4</v>
      </c>
      <c r="GO487" s="223">
        <f t="shared" ca="1" si="1046"/>
        <v>-1.1787221076614595E-4</v>
      </c>
      <c r="GP487" s="223">
        <f t="shared" ca="1" si="1047"/>
        <v>1.1069809382217391E-4</v>
      </c>
      <c r="GQ487" s="223">
        <f t="shared" ca="1" si="1048"/>
        <v>-1.0325729547417588E-4</v>
      </c>
      <c r="GR487" s="223">
        <f t="shared" ca="1" si="1049"/>
        <v>9.5567741257127309E-5</v>
      </c>
      <c r="GS487" s="223">
        <f t="shared" ca="1" si="1050"/>
        <v>-8.764795598062685E-5</v>
      </c>
      <c r="GT487" s="223">
        <f t="shared" ca="1" si="1051"/>
        <v>7.9517019101133508E-5</v>
      </c>
      <c r="GU487" s="223">
        <f t="shared" ca="1" si="1052"/>
        <v>-7.11945187577383E-5</v>
      </c>
      <c r="GV487" s="223">
        <f t="shared" ca="1" si="1053"/>
        <v>6.2700504582752025E-5</v>
      </c>
      <c r="GW487" s="223">
        <f t="shared" ca="1" si="1054"/>
        <v>-5.4055439400330245E-5</v>
      </c>
      <c r="GX487" s="223">
        <f t="shared" ca="1" si="1055"/>
        <v>4.5280149929675697E-5</v>
      </c>
      <c r="GY487" s="223">
        <f t="shared" ca="1" si="1056"/>
        <v>-3.6395776611788312E-5</v>
      </c>
      <c r="GZ487" s="223">
        <f t="shared" ca="1" si="1057"/>
        <v>2.7423722680128981E-5</v>
      </c>
      <c r="HA487" s="223">
        <f t="shared" ca="1" si="1058"/>
        <v>-1.8385602598498696E-5</v>
      </c>
      <c r="HB487" s="223">
        <f t="shared" ca="1" si="1059"/>
        <v>9.3031899898410276E-6</v>
      </c>
      <c r="HC487" s="223">
        <f t="shared" ca="1" si="1060"/>
        <v>-1.9836518161357318E-7</v>
      </c>
      <c r="HD487" s="223">
        <f t="shared" ca="1" si="1061"/>
        <v>-8.9069375057111098E-6</v>
      </c>
      <c r="HE487" s="223">
        <f t="shared" ca="1" si="1062"/>
        <v>1.7990782600407908E-5</v>
      </c>
      <c r="HF487" s="223">
        <f t="shared" ca="1" si="1063"/>
        <v>-2.7031286324034909E-5</v>
      </c>
      <c r="HG487" s="223">
        <f t="shared" ca="1" si="1064"/>
        <v>3.6006669311225415E-5</v>
      </c>
      <c r="HH487" s="223">
        <f t="shared" ca="1" si="1065"/>
        <v>-4.489530907825413E-5</v>
      </c>
      <c r="HI487" s="223">
        <f t="shared" ca="1" si="1066"/>
        <v>5.3675792113348509E-5</v>
      </c>
      <c r="HJ487" s="223">
        <f t="shared" ca="1" si="1067"/>
        <v>-6.2326965463777609E-5</v>
      </c>
      <c r="HK487" s="223">
        <f t="shared" ca="1" si="1068"/>
        <v>7.0827987695226962E-5</v>
      </c>
      <c r="HL487" s="223">
        <f t="shared" ca="1" si="1069"/>
        <v>-7.9158379100500114E-5</v>
      </c>
      <c r="HM487" s="223">
        <f t="shared" ca="1" si="1070"/>
        <v>8.7298071037084191E-5</v>
      </c>
      <c r="HN487" s="223">
        <f t="shared" ca="1" si="1071"/>
        <v>-9.5227454274131605E-5</v>
      </c>
      <c r="HO487" s="223">
        <f t="shared" ca="1" si="1072"/>
        <v>1.0292742623287476E-4</v>
      </c>
      <c r="HP487" s="223">
        <f t="shared" ca="1" si="1073"/>
        <v>-1.1037943700646282E-4</v>
      </c>
      <c r="HQ487" s="223">
        <f t="shared" ca="1" si="1074"/>
        <v>1.1756553404818866E-4</v>
      </c>
      <c r="HR487" s="223">
        <f t="shared" ca="1" si="1075"/>
        <v>-1.2446840542088428E-4</v>
      </c>
      <c r="HS487" s="223">
        <f t="shared" ca="1" si="1076"/>
        <v>1.3107142150277574E-4</v>
      </c>
      <c r="HT487" s="223">
        <f t="shared" ca="1" si="1077"/>
        <v>-1.3735867504975163E-4</v>
      </c>
      <c r="HU487" s="223">
        <f t="shared" ca="1" si="1078"/>
        <v>1.4331501951734803E-4</v>
      </c>
      <c r="HV487" s="223">
        <f t="shared" ca="1" si="1079"/>
        <v>-1.4892610555000078E-4</v>
      </c>
      <c r="HW487" s="223">
        <f t="shared" ca="1" si="1080"/>
        <v>1.5417841555001008E-4</v>
      </c>
      <c r="HX487" s="223">
        <f t="shared" ca="1" si="1081"/>
        <v>-1.5905929624252449E-4</v>
      </c>
      <c r="HY487" s="223">
        <f t="shared" ca="1" si="1082"/>
        <v>1.6355698915843108E-4</v>
      </c>
      <c r="HZ487" s="223">
        <f t="shared" ca="1" si="1083"/>
        <v>-1.6766065896156484E-4</v>
      </c>
      <c r="IA487" s="223">
        <f t="shared" ca="1" si="1084"/>
        <v>1.7136041955192018E-4</v>
      </c>
      <c r="IB487" s="223">
        <f t="shared" ca="1" si="1085"/>
        <v>-1.7464735788216701E-4</v>
      </c>
      <c r="IC487" s="223">
        <f t="shared" ca="1" si="1086"/>
        <v>1.7751355542998116E-4</v>
      </c>
      <c r="ID487" s="223">
        <f t="shared" ca="1" si="1087"/>
        <v>-1.7995210727440747E-4</v>
      </c>
      <c r="IE487" s="223">
        <f t="shared" ca="1" si="1088"/>
        <v>1.9607625138037235E-4</v>
      </c>
      <c r="IF487" s="223">
        <f t="shared" ca="1" si="1089"/>
        <v>-1.8352381950177107E-4</v>
      </c>
      <c r="IG487" s="223">
        <f t="shared" ca="1" si="1090"/>
        <v>1.8464837531709938E-4</v>
      </c>
      <c r="IH487" s="223">
        <f t="shared" ca="1" si="1091"/>
        <v>-1.8532809702300358E-4</v>
      </c>
      <c r="II487" s="223">
        <f t="shared" ca="1" si="1092"/>
        <v>1.855613471103544E-4</v>
      </c>
      <c r="IJ487" s="223">
        <f t="shared" ca="1" si="1093"/>
        <v>-1.8534756365926221E-4</v>
      </c>
      <c r="IK487" s="223">
        <f t="shared" ca="1" si="1094"/>
        <v>1.8468726169278485E-4</v>
      </c>
      <c r="IL487" s="223">
        <f t="shared" ca="1" si="1095"/>
        <v>-1.8358203193619829E-4</v>
      </c>
      <c r="IM487" s="223">
        <f t="shared" ca="1" si="1096"/>
        <v>1.8203453698478772E-4</v>
      </c>
      <c r="IN487" s="223">
        <f t="shared" ca="1" si="1097"/>
        <v>-1.8004850488944274E-4</v>
      </c>
      <c r="IO487" s="223">
        <f t="shared" ca="1" si="1098"/>
        <v>1.7762872017542777E-4</v>
      </c>
      <c r="IP487" s="223">
        <f t="shared" ca="1" si="1099"/>
        <v>-1.7478101231607103E-4</v>
      </c>
      <c r="IQ487" s="223">
        <f t="shared" ca="1" si="1100"/>
        <v>1.7151224168904358E-4</v>
      </c>
      <c r="IR487" s="223">
        <f t="shared" ca="1" si="1101"/>
        <v>-1.678302830490813E-4</v>
      </c>
      <c r="IS487" s="223">
        <f t="shared" ca="1" si="1102"/>
        <v>1.6374400655705639E-4</v>
      </c>
      <c r="IT487" s="223">
        <f t="shared" ca="1" si="1103"/>
        <v>-1.592632564109646E-4</v>
      </c>
      <c r="IU487" s="223">
        <f t="shared" ca="1" si="1104"/>
        <v>1.5439882713035445E-4</v>
      </c>
      <c r="IV487" s="223">
        <f t="shared" ca="1" si="1105"/>
        <v>-1.4916243755145909E-4</v>
      </c>
      <c r="IW487" s="223">
        <f t="shared" ca="1" si="1106"/>
        <v>1.4356670259540349E-4</v>
      </c>
      <c r="IX487" s="223">
        <f t="shared" ca="1" si="1107"/>
        <v>-1.3762510287783692E-4</v>
      </c>
      <c r="IY487" s="223">
        <f t="shared" ca="1" si="1108"/>
        <v>1.3135195223291663E-4</v>
      </c>
      <c r="IZ487" s="223">
        <f t="shared" ca="1" si="1109"/>
        <v>-1.2476236322998032E-4</v>
      </c>
      <c r="JA487" s="223">
        <f t="shared" ca="1" si="1110"/>
        <v>1.1787221076614638E-4</v>
      </c>
      <c r="JB487" s="223">
        <f t="shared" ca="1" si="1111"/>
        <v>-1.1069809382217434E-4</v>
      </c>
    </row>
    <row r="488" spans="2:262">
      <c r="B488" s="230">
        <v>127</v>
      </c>
      <c r="C488" s="229">
        <f t="shared" si="1112"/>
        <v>2.4804687500000018E-3</v>
      </c>
      <c r="D488" s="226">
        <f t="shared" ca="1" si="855"/>
        <v>49.901877343798951</v>
      </c>
      <c r="E488" s="225">
        <f ca="1">EC361</f>
        <v>-9.8122656201048042E-2</v>
      </c>
      <c r="F488" s="224">
        <v>127</v>
      </c>
      <c r="G488" s="223">
        <f t="shared" ca="1" si="856"/>
        <v>1.1785360330555471E-4</v>
      </c>
      <c r="H488" s="223">
        <f t="shared" ca="1" si="857"/>
        <v>-1.1434173964888601E-4</v>
      </c>
      <c r="I488" s="223">
        <f t="shared" ca="1" si="858"/>
        <v>1.1076100080376574E-4</v>
      </c>
      <c r="J488" s="223">
        <f t="shared" ca="1" si="859"/>
        <v>-1.0711354367338211E-4</v>
      </c>
      <c r="K488" s="223">
        <f t="shared" ca="1" si="860"/>
        <v>1.0340156534952302E-4</v>
      </c>
      <c r="L488" s="223">
        <f t="shared" ca="1" si="861"/>
        <v>-9.9627301789130402E-5</v>
      </c>
      <c r="M488" s="223">
        <f t="shared" ca="1" si="862"/>
        <v>9.579302646744531E-5</v>
      </c>
      <c r="N488" s="223">
        <f t="shared" ca="1" si="863"/>
        <v>-9.1901049008548223E-5</v>
      </c>
      <c r="O488" s="223">
        <f t="shared" ca="1" si="864"/>
        <v>8.7953713794129926E-5</v>
      </c>
      <c r="P488" s="223">
        <f t="shared" ca="1" si="865"/>
        <v>-8.3953398551323238E-5</v>
      </c>
      <c r="Q488" s="223">
        <f t="shared" ca="1" si="866"/>
        <v>7.9902512920449029E-5</v>
      </c>
      <c r="R488" s="223">
        <f t="shared" ca="1" si="867"/>
        <v>-7.5803497003537737E-5</v>
      </c>
      <c r="S488" s="223">
        <f t="shared" ca="1" si="868"/>
        <v>7.1658819894508024E-5</v>
      </c>
      <c r="T488" s="223">
        <f t="shared" ca="1" si="869"/>
        <v>-6.7470978191869712E-5</v>
      </c>
      <c r="U488" s="223">
        <f t="shared" ca="1" si="870"/>
        <v>6.324249449487101E-5</v>
      </c>
      <c r="V488" s="223">
        <f t="shared" ca="1" si="871"/>
        <v>-5.8975915883977766E-5</v>
      </c>
      <c r="W488" s="223">
        <f t="shared" ca="1" si="872"/>
        <v>5.4673812386607566E-5</v>
      </c>
      <c r="X488" s="223">
        <f t="shared" ca="1" si="873"/>
        <v>-5.033877542904118E-5</v>
      </c>
      <c r="Y488" s="223">
        <f t="shared" ca="1" si="874"/>
        <v>4.5973416275444414E-5</v>
      </c>
      <c r="Z488" s="223">
        <f t="shared" ca="1" si="875"/>
        <v>-4.1580364454940082E-5</v>
      </c>
      <c r="AA488" s="223">
        <f t="shared" ca="1" si="876"/>
        <v>3.7162266177678038E-5</v>
      </c>
      <c r="AB488" s="223">
        <f t="shared" ca="1" si="877"/>
        <v>-3.2721782740857225E-5</v>
      </c>
      <c r="AC488" s="223">
        <f t="shared" ca="1" si="878"/>
        <v>2.8261588925659575E-5</v>
      </c>
      <c r="AD488" s="223">
        <f t="shared" ca="1" si="879"/>
        <v>-2.3784371386059399E-5</v>
      </c>
      <c r="AE488" s="223">
        <f t="shared" ca="1" si="880"/>
        <v>1.9292827030493789E-5</v>
      </c>
      <c r="AF488" s="223">
        <f t="shared" ca="1" si="881"/>
        <v>-1.4789661397330252E-5</v>
      </c>
      <c r="AG488" s="223">
        <f t="shared" ca="1" si="882"/>
        <v>1.0277587025162024E-5</v>
      </c>
      <c r="AH488" s="223">
        <f t="shared" ca="1" si="883"/>
        <v>-5.7593218188735894E-6</v>
      </c>
      <c r="AI488" s="223">
        <f t="shared" ca="1" si="884"/>
        <v>1.2375874124763691E-6</v>
      </c>
      <c r="AJ488" s="223">
        <f t="shared" ca="1" si="885"/>
        <v>3.2848924703017535E-6</v>
      </c>
      <c r="AK488" s="223">
        <f t="shared" ca="1" si="886"/>
        <v>-7.805393656685805E-6</v>
      </c>
      <c r="AL488" s="223">
        <f t="shared" ca="1" si="887"/>
        <v>1.2321193165793534E-5</v>
      </c>
      <c r="AM488" s="223">
        <f t="shared" ca="1" si="888"/>
        <v>-1.6829570848857304E-5</v>
      </c>
      <c r="AN488" s="223">
        <f t="shared" ca="1" si="889"/>
        <v>2.1327811027739861E-5</v>
      </c>
      <c r="AO488" s="223">
        <f t="shared" ca="1" si="890"/>
        <v>-2.5813204130757563E-5</v>
      </c>
      <c r="AP488" s="223">
        <f t="shared" ca="1" si="891"/>
        <v>3.0283048324824754E-5</v>
      </c>
      <c r="AQ488" s="223">
        <f t="shared" ca="1" si="892"/>
        <v>-3.47346511429372E-5</v>
      </c>
      <c r="AR488" s="223">
        <f t="shared" ca="1" si="893"/>
        <v>3.9165331106013384E-5</v>
      </c>
      <c r="AS488" s="223">
        <f t="shared" ca="1" si="894"/>
        <v>-4.357241933811738E-5</v>
      </c>
      <c r="AT488" s="223">
        <f t="shared" ca="1" si="895"/>
        <v>4.7953261174089794E-5</v>
      </c>
      <c r="AU488" s="223">
        <f t="shared" ca="1" si="896"/>
        <v>-5.2305217758621378E-5</v>
      </c>
      <c r="AV488" s="223">
        <f t="shared" ca="1" si="897"/>
        <v>5.6625667635788214E-5</v>
      </c>
      <c r="AW488" s="223">
        <f t="shared" ca="1" si="898"/>
        <v>-6.0912008328143861E-5</v>
      </c>
      <c r="AX488" s="223">
        <f t="shared" ca="1" si="899"/>
        <v>6.5161657904329318E-5</v>
      </c>
      <c r="AY488" s="223">
        <f t="shared" ca="1" si="900"/>
        <v>-6.9372056534344547E-5</v>
      </c>
      <c r="AZ488" s="223">
        <f t="shared" ca="1" si="901"/>
        <v>7.3540668031491755E-5</v>
      </c>
      <c r="BA488" s="223">
        <f t="shared" ca="1" si="902"/>
        <v>-7.7664981380079517E-5</v>
      </c>
      <c r="BB488" s="223">
        <f t="shared" ca="1" si="903"/>
        <v>8.174251224796928E-5</v>
      </c>
      <c r="BC488" s="223">
        <f t="shared" ca="1" si="904"/>
        <v>-8.5770804483025579E-5</v>
      </c>
      <c r="BD488" s="223">
        <f t="shared" ca="1" si="905"/>
        <v>8.9747431592638195E-5</v>
      </c>
      <c r="BE488" s="223">
        <f t="shared" ca="1" si="906"/>
        <v>-9.3669998205332059E-5</v>
      </c>
      <c r="BF488" s="223">
        <f t="shared" ca="1" si="907"/>
        <v>9.7536141513653859E-5</v>
      </c>
      <c r="BG488" s="223">
        <f t="shared" ca="1" si="908"/>
        <v>-1.0134353269743911E-4</v>
      </c>
      <c r="BH488" s="223">
        <f t="shared" ca="1" si="909"/>
        <v>1.0508987832660616E-4</v>
      </c>
      <c r="BI488" s="223">
        <f t="shared" ca="1" si="910"/>
        <v>-1.0877292174263294E-4</v>
      </c>
      <c r="BJ488" s="223">
        <f t="shared" ca="1" si="911"/>
        <v>1.1239044441788346E-4</v>
      </c>
      <c r="BK488" s="223">
        <f t="shared" ca="1" si="912"/>
        <v>-1.1594026729196609E-4</v>
      </c>
      <c r="BL488" s="223">
        <f t="shared" ca="1" si="913"/>
        <v>1.1942025208431788E-4</v>
      </c>
      <c r="BM488" s="223">
        <f t="shared" ca="1" si="914"/>
        <v>-1.2282830258222488E-4</v>
      </c>
      <c r="BN488" s="223">
        <f t="shared" ca="1" si="915"/>
        <v>1.2616236590350243E-4</v>
      </c>
      <c r="BO488" s="223">
        <f t="shared" ca="1" si="916"/>
        <v>-1.294204337330744E-4</v>
      </c>
      <c r="BP488" s="223">
        <f t="shared" ca="1" si="917"/>
        <v>1.3260054353270734E-4</v>
      </c>
      <c r="BQ488" s="223">
        <f t="shared" ca="1" si="918"/>
        <v>-1.3570077972316981E-4</v>
      </c>
      <c r="BR488" s="223">
        <f t="shared" ca="1" si="919"/>
        <v>1.3871927483810609E-4</v>
      </c>
      <c r="BS488" s="223">
        <f t="shared" ca="1" si="920"/>
        <v>-1.4165421064892765E-4</v>
      </c>
      <c r="BT488" s="223">
        <f t="shared" ca="1" si="921"/>
        <v>1.4450381926004642E-4</v>
      </c>
      <c r="BU488" s="223">
        <f t="shared" ca="1" si="922"/>
        <v>-1.4726638417378876E-4</v>
      </c>
      <c r="BV488" s="223">
        <f t="shared" ca="1" si="923"/>
        <v>1.499402413243496E-4</v>
      </c>
      <c r="BW488" s="223">
        <f t="shared" ca="1" si="924"/>
        <v>-1.5252378008016342E-4</v>
      </c>
      <c r="BX488" s="223">
        <f t="shared" ca="1" si="925"/>
        <v>1.5501544421408844E-4</v>
      </c>
      <c r="BY488" s="223">
        <f t="shared" ca="1" si="926"/>
        <v>-1.5741373284081968E-4</v>
      </c>
      <c r="BZ488" s="223">
        <f t="shared" ca="1" si="927"/>
        <v>1.5971720132096622E-4</v>
      </c>
      <c r="CA488" s="223">
        <f t="shared" ca="1" si="928"/>
        <v>-1.6192446213124785E-4</v>
      </c>
      <c r="CB488" s="223">
        <f t="shared" ca="1" si="929"/>
        <v>1.6403418570028723E-4</v>
      </c>
      <c r="CC488" s="223">
        <f t="shared" ca="1" si="930"/>
        <v>-1.6604510120949405E-4</v>
      </c>
      <c r="CD488" s="223">
        <f t="shared" ca="1" si="931"/>
        <v>1.6795599735855855E-4</v>
      </c>
      <c r="CE488" s="223">
        <f t="shared" ca="1" si="932"/>
        <v>-1.6976572309509346E-4</v>
      </c>
      <c r="CF488" s="223">
        <f t="shared" ca="1" si="933"/>
        <v>1.7147318830798517E-4</v>
      </c>
      <c r="CG488" s="223">
        <f t="shared" ca="1" si="934"/>
        <v>-1.7307736448403564E-4</v>
      </c>
      <c r="CH488" s="223">
        <f t="shared" ca="1" si="935"/>
        <v>1.7457728532750048E-4</v>
      </c>
      <c r="CI488" s="223">
        <f t="shared" ca="1" si="936"/>
        <v>-1.7597204734215072E-4</v>
      </c>
      <c r="CJ488" s="223">
        <f t="shared" ca="1" si="937"/>
        <v>1.7726081037549904E-4</v>
      </c>
      <c r="CK488" s="223">
        <f t="shared" ca="1" si="938"/>
        <v>-1.784427981248858E-4</v>
      </c>
      <c r="CL488" s="223">
        <f t="shared" ca="1" si="939"/>
        <v>1.7951729860508697E-4</v>
      </c>
      <c r="CM488" s="223">
        <f t="shared" ca="1" si="940"/>
        <v>-1.8048366457719492E-4</v>
      </c>
      <c r="CN488" s="223">
        <f t="shared" ca="1" si="941"/>
        <v>1.8134131393847836E-4</v>
      </c>
      <c r="CO488" s="223">
        <f t="shared" ca="1" si="942"/>
        <v>-1.8208973007303563E-4</v>
      </c>
      <c r="CP488" s="223">
        <f t="shared" ca="1" si="943"/>
        <v>1.8272846216296887E-4</v>
      </c>
      <c r="CQ488" s="223">
        <f t="shared" ca="1" si="944"/>
        <v>-1.8325712545995377E-4</v>
      </c>
      <c r="CR488" s="223">
        <f t="shared" ca="1" si="945"/>
        <v>1.8367540151698579E-4</v>
      </c>
      <c r="CS488" s="223">
        <f t="shared" ca="1" si="946"/>
        <v>-1.839830383802105E-4</v>
      </c>
      <c r="CT488" s="223">
        <f t="shared" ca="1" si="947"/>
        <v>1.8417985074068328E-4</v>
      </c>
      <c r="CU488" s="223">
        <f t="shared" ca="1" si="948"/>
        <v>-1.8426572004599838E-4</v>
      </c>
      <c r="CV488" s="223">
        <f t="shared" ca="1" si="949"/>
        <v>1.8424059457169679E-4</v>
      </c>
      <c r="CW488" s="223">
        <f t="shared" ca="1" si="950"/>
        <v>-1.8410448945242462E-4</v>
      </c>
      <c r="CX488" s="223">
        <f t="shared" ca="1" si="951"/>
        <v>1.8385748667281633E-4</v>
      </c>
      <c r="CY488" s="223">
        <f t="shared" ca="1" si="952"/>
        <v>-1.8349973501811126E-4</v>
      </c>
      <c r="CZ488" s="223">
        <f t="shared" ca="1" si="953"/>
        <v>1.830314499845274E-4</v>
      </c>
      <c r="DA488" s="223">
        <f t="shared" ca="1" si="954"/>
        <v>-1.8245291364946077E-4</v>
      </c>
      <c r="DB488" s="223">
        <f t="shared" ca="1" si="955"/>
        <v>1.8176447450156413E-4</v>
      </c>
      <c r="DC488" s="223">
        <f t="shared" ca="1" si="956"/>
        <v>-1.8096654723084095E-4</v>
      </c>
      <c r="DD488" s="223">
        <f t="shared" ca="1" si="957"/>
        <v>1.8005961247883901E-4</v>
      </c>
      <c r="DE488" s="223">
        <f t="shared" ca="1" si="958"/>
        <v>-1.7904421654914461E-4</v>
      </c>
      <c r="DF488" s="223">
        <f t="shared" ca="1" si="959"/>
        <v>1.77920971078293E-4</v>
      </c>
      <c r="DG488" s="223">
        <f t="shared" ca="1" si="960"/>
        <v>-1.7669055266736019E-4</v>
      </c>
      <c r="DH488" s="223">
        <f t="shared" ca="1" si="961"/>
        <v>1.7535370247438292E-4</v>
      </c>
      <c r="DI488" s="223">
        <f t="shared" ca="1" si="962"/>
        <v>-1.7391122576793555E-4</v>
      </c>
      <c r="DJ488" s="223">
        <f t="shared" ca="1" si="963"/>
        <v>1.7236399144204172E-4</v>
      </c>
      <c r="DK488" s="223">
        <f t="shared" ca="1" si="964"/>
        <v>-1.7071293149281171E-4</v>
      </c>
      <c r="DL488" s="223">
        <f t="shared" ca="1" si="965"/>
        <v>1.6895904045701412E-4</v>
      </c>
      <c r="DM488" s="223">
        <f t="shared" ca="1" si="966"/>
        <v>-1.6710337481303487E-4</v>
      </c>
      <c r="DN488" s="223">
        <f t="shared" ca="1" si="967"/>
        <v>1.6514705234446148E-4</v>
      </c>
      <c r="DO488" s="223">
        <f t="shared" ca="1" si="968"/>
        <v>-1.6309125146680647E-4</v>
      </c>
      <c r="DP488" s="223">
        <f t="shared" ca="1" si="969"/>
        <v>1.6093721051763769E-4</v>
      </c>
      <c r="DQ488" s="223">
        <f t="shared" ca="1" si="970"/>
        <v>-1.5868622701068808E-4</v>
      </c>
      <c r="DR488" s="223">
        <f t="shared" ca="1" si="971"/>
        <v>1.5633965685424214E-4</v>
      </c>
      <c r="DS488" s="223">
        <f t="shared" ca="1" si="972"/>
        <v>-1.5389891353442906E-4</v>
      </c>
      <c r="DT488" s="223">
        <f t="shared" ca="1" si="973"/>
        <v>1.5136546726374811E-4</v>
      </c>
      <c r="DU488" s="223">
        <f t="shared" ca="1" si="974"/>
        <v>-1.4874084409551285E-4</v>
      </c>
      <c r="DV488" s="223">
        <f t="shared" ca="1" si="975"/>
        <v>1.4602662500456666E-4</v>
      </c>
      <c r="DW488" s="223">
        <f t="shared" ca="1" si="976"/>
        <v>-1.4322444493501132E-4</v>
      </c>
      <c r="DX488" s="223">
        <f t="shared" ca="1" si="977"/>
        <v>1.4033599181532752E-4</v>
      </c>
      <c r="DY488" s="223">
        <f t="shared" ca="1" si="978"/>
        <v>-1.3736300554168164E-4</v>
      </c>
      <c r="DZ488" s="223">
        <f t="shared" ca="1" si="979"/>
        <v>1.3430727692982408E-4</v>
      </c>
      <c r="EA488" s="223">
        <f t="shared" ca="1" si="980"/>
        <v>-1.3117064663642375E-4</v>
      </c>
      <c r="EB488" s="223">
        <f t="shared" ca="1" si="981"/>
        <v>1.2795500405026868E-4</v>
      </c>
      <c r="EC488" s="223">
        <f t="shared" ca="1" si="982"/>
        <v>-1.2466228615422707E-4</v>
      </c>
      <c r="ED488" s="223">
        <f t="shared" ca="1" si="983"/>
        <v>1.2129447635842152E-4</v>
      </c>
      <c r="EE488" s="223">
        <f t="shared" ca="1" si="984"/>
        <v>-1.1785360330555013E-4</v>
      </c>
      <c r="EF488" s="223">
        <f t="shared" ca="1" si="985"/>
        <v>1.1434173964888555E-4</v>
      </c>
      <c r="EG488" s="223">
        <f t="shared" ca="1" si="986"/>
        <v>-1.1076100080376136E-4</v>
      </c>
      <c r="EH488" s="223">
        <f t="shared" ca="1" si="987"/>
        <v>1.0711354367338191E-4</v>
      </c>
      <c r="EI488" s="223">
        <f t="shared" ca="1" si="988"/>
        <v>-1.0340156534951848E-4</v>
      </c>
      <c r="EJ488" s="223">
        <f t="shared" ca="1" si="989"/>
        <v>9.9627301789130754E-5</v>
      </c>
      <c r="EK488" s="223">
        <f t="shared" ca="1" si="990"/>
        <v>-9.579302646744119E-5</v>
      </c>
      <c r="EL488" s="223">
        <f t="shared" ca="1" si="991"/>
        <v>9.1901049008548576E-5</v>
      </c>
      <c r="EM488" s="223">
        <f t="shared" ca="1" si="992"/>
        <v>-8.7953713794125684E-5</v>
      </c>
      <c r="EN488" s="223">
        <f t="shared" ca="1" si="993"/>
        <v>8.3953398551323618E-5</v>
      </c>
      <c r="EO488" s="223">
        <f t="shared" ca="1" si="994"/>
        <v>-7.9902512920444665E-5</v>
      </c>
      <c r="EP488" s="223">
        <f t="shared" ca="1" si="995"/>
        <v>7.5803497003539309E-5</v>
      </c>
      <c r="EQ488" s="223">
        <f t="shared" ca="1" si="996"/>
        <v>-7.1658819894504771E-5</v>
      </c>
      <c r="ER488" s="223">
        <f t="shared" ca="1" si="997"/>
        <v>6.7470978191871311E-5</v>
      </c>
      <c r="ES488" s="223">
        <f t="shared" ca="1" si="998"/>
        <v>-6.324249449486769E-5</v>
      </c>
      <c r="ET488" s="223">
        <f t="shared" ca="1" si="999"/>
        <v>5.8975915883979379E-5</v>
      </c>
      <c r="EU488" s="223">
        <f t="shared" ca="1" si="1000"/>
        <v>-5.4673812386604192E-5</v>
      </c>
      <c r="EV488" s="223">
        <f t="shared" ca="1" si="1001"/>
        <v>5.0338775429042833E-5</v>
      </c>
      <c r="EW488" s="223">
        <f t="shared" ca="1" si="1002"/>
        <v>-4.5973416275440999E-5</v>
      </c>
      <c r="EX488" s="223">
        <f t="shared" ca="1" si="1003"/>
        <v>4.1580364454941736E-5</v>
      </c>
      <c r="EY488" s="223">
        <f t="shared" ca="1" si="1004"/>
        <v>-3.7162266177674595E-5</v>
      </c>
      <c r="EZ488" s="223">
        <f t="shared" ca="1" si="1005"/>
        <v>3.2721782740858905E-5</v>
      </c>
      <c r="FA488" s="223">
        <f t="shared" ca="1" si="1006"/>
        <v>-2.8261588925656105E-5</v>
      </c>
      <c r="FB488" s="223">
        <f t="shared" ca="1" si="1007"/>
        <v>2.3784371386063709E-5</v>
      </c>
      <c r="FC488" s="223">
        <f t="shared" ca="1" si="1008"/>
        <v>-1.9292827030492867E-5</v>
      </c>
      <c r="FD488" s="223">
        <f t="shared" ca="1" si="1009"/>
        <v>1.4789661397334575E-5</v>
      </c>
      <c r="FE488" s="223">
        <f t="shared" ca="1" si="1010"/>
        <v>-1.027758702516113E-5</v>
      </c>
      <c r="FF488" s="223">
        <f t="shared" ca="1" si="1011"/>
        <v>5.7593218188779126E-6</v>
      </c>
      <c r="FG488" s="223">
        <f t="shared" ca="1" si="1012"/>
        <v>-1.2375874124754611E-6</v>
      </c>
      <c r="FH488" s="223">
        <f t="shared" ca="1" si="1013"/>
        <v>-3.2848924702974167E-6</v>
      </c>
      <c r="FI488" s="223">
        <f t="shared" ca="1" si="1014"/>
        <v>7.8053936566866995E-6</v>
      </c>
      <c r="FJ488" s="223">
        <f t="shared" ca="1" si="1015"/>
        <v>-1.2321193165789224E-5</v>
      </c>
      <c r="FK488" s="223">
        <f t="shared" ca="1" si="1016"/>
        <v>1.6829570848858185E-5</v>
      </c>
      <c r="FL488" s="223">
        <f t="shared" ca="1" si="1017"/>
        <v>-2.1327811027745987E-5</v>
      </c>
      <c r="FM488" s="223">
        <f t="shared" ca="1" si="1018"/>
        <v>2.5813204130758458E-5</v>
      </c>
      <c r="FN488" s="223">
        <f t="shared" ca="1" si="1019"/>
        <v>-3.0283048324830826E-5</v>
      </c>
      <c r="FO488" s="223">
        <f t="shared" ca="1" si="1020"/>
        <v>3.4734651142948367E-5</v>
      </c>
      <c r="FP488" s="223">
        <f t="shared" ca="1" si="1021"/>
        <v>-3.9165331106019388E-5</v>
      </c>
      <c r="FQ488" s="223">
        <f t="shared" ca="1" si="1022"/>
        <v>4.3572419338118261E-5</v>
      </c>
      <c r="FR488" s="223">
        <f t="shared" ca="1" si="1023"/>
        <v>-4.7953261174085607E-5</v>
      </c>
      <c r="FS488" s="223">
        <f t="shared" ca="1" si="1024"/>
        <v>5.2305217758629767E-5</v>
      </c>
      <c r="FT488" s="223">
        <f t="shared" ca="1" si="1025"/>
        <v>-5.6625667635794056E-5</v>
      </c>
      <c r="FU488" s="223">
        <f t="shared" ca="1" si="1026"/>
        <v>6.0912008328144701E-5</v>
      </c>
      <c r="FV488" s="223">
        <f t="shared" ca="1" si="1027"/>
        <v>-6.5161657904325279E-5</v>
      </c>
      <c r="FW488" s="223">
        <f t="shared" ca="1" si="1028"/>
        <v>6.9372056534355077E-5</v>
      </c>
      <c r="FX488" s="223">
        <f t="shared" ca="1" si="1029"/>
        <v>-7.3540668031497392E-5</v>
      </c>
      <c r="FY488" s="223">
        <f t="shared" ca="1" si="1030"/>
        <v>7.766498138008033E-5</v>
      </c>
      <c r="FZ488" s="223">
        <f t="shared" ca="1" si="1031"/>
        <v>-8.1742512247960701E-5</v>
      </c>
      <c r="GA488" s="223">
        <f t="shared" ca="1" si="1032"/>
        <v>8.5770804483031E-5</v>
      </c>
      <c r="GB488" s="223">
        <f t="shared" ca="1" si="1033"/>
        <v>-8.9747431592639008E-5</v>
      </c>
      <c r="GC488" s="223">
        <f t="shared" ca="1" si="1034"/>
        <v>9.3669998205328346E-5</v>
      </c>
      <c r="GD488" s="223">
        <f t="shared" ca="1" si="1035"/>
        <v>-9.7536141513645782E-5</v>
      </c>
      <c r="GE488" s="223">
        <f t="shared" ca="1" si="1036"/>
        <v>1.0134353269744426E-4</v>
      </c>
      <c r="GF488" s="223">
        <f t="shared" ca="1" si="1037"/>
        <v>-1.0508987832660693E-4</v>
      </c>
      <c r="GG488" s="223">
        <f t="shared" ca="1" si="1038"/>
        <v>1.0877292174262946E-4</v>
      </c>
      <c r="GH488" s="223">
        <f t="shared" ca="1" si="1039"/>
        <v>-1.123904444178759E-4</v>
      </c>
      <c r="GI488" s="223">
        <f t="shared" ca="1" si="1040"/>
        <v>1.1594026729197086E-4</v>
      </c>
      <c r="GJ488" s="223">
        <f t="shared" ca="1" si="1041"/>
        <v>-1.1942025208431854E-4</v>
      </c>
      <c r="GK488" s="223">
        <f t="shared" ca="1" si="1042"/>
        <v>1.2282830258222166E-4</v>
      </c>
      <c r="GL488" s="223">
        <f t="shared" ca="1" si="1043"/>
        <v>-1.2616236590349544E-4</v>
      </c>
      <c r="GM488" s="223">
        <f t="shared" ca="1" si="1044"/>
        <v>1.2942043373307877E-4</v>
      </c>
      <c r="GN488" s="223">
        <f t="shared" ca="1" si="1045"/>
        <v>-1.3260054353270796E-4</v>
      </c>
      <c r="GO488" s="223">
        <f t="shared" ca="1" si="1046"/>
        <v>1.3570077972316688E-4</v>
      </c>
      <c r="GP488" s="223">
        <f t="shared" ca="1" si="1047"/>
        <v>-1.3871927483811357E-4</v>
      </c>
      <c r="GQ488" s="223">
        <f t="shared" ca="1" si="1048"/>
        <v>1.416542106489316E-4</v>
      </c>
      <c r="GR488" s="223">
        <f t="shared" ca="1" si="1049"/>
        <v>-1.4450381926004696E-4</v>
      </c>
      <c r="GS488" s="223">
        <f t="shared" ca="1" si="1050"/>
        <v>1.4726638417378616E-4</v>
      </c>
      <c r="GT488" s="223">
        <f t="shared" ca="1" si="1051"/>
        <v>-1.4994024132435621E-4</v>
      </c>
      <c r="GU488" s="223">
        <f t="shared" ca="1" si="1052"/>
        <v>1.5252378008016689E-4</v>
      </c>
      <c r="GV488" s="223">
        <f t="shared" ca="1" si="1053"/>
        <v>-1.550154442140889E-4</v>
      </c>
      <c r="GW488" s="223">
        <f t="shared" ca="1" si="1054"/>
        <v>1.5741373284081743E-4</v>
      </c>
      <c r="GX488" s="223">
        <f t="shared" ca="1" si="1055"/>
        <v>-1.5971720132097189E-4</v>
      </c>
      <c r="GY488" s="223">
        <f t="shared" ca="1" si="1056"/>
        <v>1.6192446213125078E-4</v>
      </c>
      <c r="GZ488" s="223">
        <f t="shared" ca="1" si="1057"/>
        <v>-1.6403418570028763E-4</v>
      </c>
      <c r="HA488" s="223">
        <f t="shared" ca="1" si="1058"/>
        <v>1.6604510120949215E-4</v>
      </c>
      <c r="HB488" s="223">
        <f t="shared" ca="1" si="1059"/>
        <v>-1.6795599735856321E-4</v>
      </c>
      <c r="HC488" s="223">
        <f t="shared" ca="1" si="1060"/>
        <v>1.6976572309509584E-4</v>
      </c>
      <c r="HD488" s="223">
        <f t="shared" ca="1" si="1061"/>
        <v>-1.7147318830798553E-4</v>
      </c>
      <c r="HE488" s="223">
        <f t="shared" ca="1" si="1062"/>
        <v>1.7307736448403418E-4</v>
      </c>
      <c r="HF488" s="223">
        <f t="shared" ca="1" si="1063"/>
        <v>-1.7457728532750412E-4</v>
      </c>
      <c r="HG488" s="223">
        <f t="shared" ca="1" si="1064"/>
        <v>1.7597204734215097E-4</v>
      </c>
      <c r="HH488" s="223">
        <f t="shared" ca="1" si="1065"/>
        <v>-1.7726081037549787E-4</v>
      </c>
      <c r="HI488" s="223">
        <f t="shared" ca="1" si="1066"/>
        <v>1.7844279812488341E-4</v>
      </c>
      <c r="HJ488" s="223">
        <f t="shared" ca="1" si="1067"/>
        <v>-1.7951729860508952E-4</v>
      </c>
      <c r="HK488" s="223">
        <f t="shared" ca="1" si="1068"/>
        <v>1.8048366457719509E-4</v>
      </c>
      <c r="HL488" s="223">
        <f t="shared" ca="1" si="1069"/>
        <v>-1.8134131393847852E-4</v>
      </c>
      <c r="HM488" s="223">
        <f t="shared" ca="1" si="1070"/>
        <v>1.8208973007303417E-4</v>
      </c>
      <c r="HN488" s="223">
        <f t="shared" ca="1" si="1071"/>
        <v>-1.8272846216297033E-4</v>
      </c>
      <c r="HO488" s="223">
        <f t="shared" ca="1" si="1072"/>
        <v>1.8325712545995388E-4</v>
      </c>
      <c r="HP488" s="223">
        <f t="shared" ca="1" si="1073"/>
        <v>-1.836754015169859E-4</v>
      </c>
      <c r="HQ488" s="223">
        <f t="shared" ca="1" si="1074"/>
        <v>1.8398303838020996E-4</v>
      </c>
      <c r="HR488" s="223">
        <f t="shared" ca="1" si="1075"/>
        <v>-1.841798507406836E-4</v>
      </c>
      <c r="HS488" s="223">
        <f t="shared" ca="1" si="1076"/>
        <v>1.8426572004599838E-4</v>
      </c>
      <c r="HT488" s="223">
        <f t="shared" ca="1" si="1077"/>
        <v>-1.8424059457169682E-4</v>
      </c>
      <c r="HU488" s="223">
        <f t="shared" ca="1" si="1078"/>
        <v>1.8410448945242503E-4</v>
      </c>
      <c r="HV488" s="223">
        <f t="shared" ca="1" si="1079"/>
        <v>-1.8385748667281628E-4</v>
      </c>
      <c r="HW488" s="223">
        <f t="shared" ca="1" si="1080"/>
        <v>1.8349973501811115E-4</v>
      </c>
      <c r="HX488" s="223">
        <f t="shared" ca="1" si="1081"/>
        <v>-1.8303144998452848E-4</v>
      </c>
      <c r="HY488" s="223">
        <f t="shared" ca="1" si="1082"/>
        <v>1.824529136494592E-4</v>
      </c>
      <c r="HZ488" s="223">
        <f t="shared" ca="1" si="1083"/>
        <v>-1.8176447450156399E-4</v>
      </c>
      <c r="IA488" s="223">
        <f t="shared" ca="1" si="1084"/>
        <v>1.8096654723084079E-4</v>
      </c>
      <c r="IB488" s="223">
        <f t="shared" ca="1" si="1085"/>
        <v>-1.8005961247884102E-4</v>
      </c>
      <c r="IC488" s="223">
        <f t="shared" ca="1" si="1086"/>
        <v>1.790442165491419E-4</v>
      </c>
      <c r="ID488" s="223">
        <f t="shared" ca="1" si="1087"/>
        <v>-1.7792097107829279E-4</v>
      </c>
      <c r="IE488" s="223">
        <f t="shared" ca="1" si="1088"/>
        <v>2.0294310094715485E-4</v>
      </c>
      <c r="IF488" s="223">
        <f t="shared" ca="1" si="1089"/>
        <v>-1.7535370247438587E-4</v>
      </c>
      <c r="IG488" s="223">
        <f t="shared" ca="1" si="1090"/>
        <v>1.7391122576793181E-4</v>
      </c>
      <c r="IH488" s="223">
        <f t="shared" ca="1" si="1091"/>
        <v>-1.723639914420414E-4</v>
      </c>
      <c r="II488" s="223">
        <f t="shared" ca="1" si="1092"/>
        <v>1.7071293149281135E-4</v>
      </c>
      <c r="IJ488" s="223">
        <f t="shared" ca="1" si="1093"/>
        <v>-1.6895904045701794E-4</v>
      </c>
      <c r="IK488" s="223">
        <f t="shared" ca="1" si="1094"/>
        <v>1.6710337481303008E-4</v>
      </c>
      <c r="IL488" s="223">
        <f t="shared" ca="1" si="1095"/>
        <v>-1.6514705234446105E-4</v>
      </c>
      <c r="IM488" s="223">
        <f t="shared" ca="1" si="1096"/>
        <v>1.6309125146680604E-4</v>
      </c>
      <c r="IN488" s="223">
        <f t="shared" ca="1" si="1097"/>
        <v>-1.6093721051764235E-4</v>
      </c>
      <c r="IO488" s="223">
        <f t="shared" ca="1" si="1098"/>
        <v>1.5868622701068228E-4</v>
      </c>
      <c r="IP488" s="223">
        <f t="shared" ca="1" si="1099"/>
        <v>-1.5633965685424165E-4</v>
      </c>
      <c r="IQ488" s="223">
        <f t="shared" ca="1" si="1100"/>
        <v>1.5389891353442857E-4</v>
      </c>
      <c r="IR488" s="223">
        <f t="shared" ca="1" si="1101"/>
        <v>-1.5136546726375358E-4</v>
      </c>
      <c r="IS488" s="223">
        <f t="shared" ca="1" si="1102"/>
        <v>1.4874084409550613E-4</v>
      </c>
      <c r="IT488" s="223">
        <f t="shared" ca="1" si="1103"/>
        <v>-1.4602662500456611E-4</v>
      </c>
      <c r="IU488" s="223">
        <f t="shared" ca="1" si="1104"/>
        <v>1.4322444493501077E-4</v>
      </c>
      <c r="IV488" s="223">
        <f t="shared" ca="1" si="1105"/>
        <v>-1.403359918153337E-4</v>
      </c>
      <c r="IW488" s="223">
        <f t="shared" ca="1" si="1106"/>
        <v>1.3736300554167405E-4</v>
      </c>
      <c r="IX488" s="223">
        <f t="shared" ca="1" si="1107"/>
        <v>-1.3430727692982349E-4</v>
      </c>
      <c r="IY488" s="223">
        <f t="shared" ca="1" si="1108"/>
        <v>1.3117064663642312E-4</v>
      </c>
      <c r="IZ488" s="223">
        <f t="shared" ca="1" si="1109"/>
        <v>-1.2795500405027557E-4</v>
      </c>
      <c r="JA488" s="223">
        <f t="shared" ca="1" si="1110"/>
        <v>1.2466228615421867E-4</v>
      </c>
      <c r="JB488" s="223">
        <f t="shared" ca="1" si="1111"/>
        <v>-1.2129447635842084E-4</v>
      </c>
    </row>
    <row r="489" spans="2:262">
      <c r="B489" s="230">
        <v>128</v>
      </c>
      <c r="C489" s="229">
        <f t="shared" si="1112"/>
        <v>2.5000000000000018E-3</v>
      </c>
      <c r="D489" s="226">
        <f t="shared" ca="1" si="855"/>
        <v>49.903684996972004</v>
      </c>
      <c r="E489" s="225">
        <f ca="1">ED361</f>
        <v>-9.6315003027996504E-2</v>
      </c>
      <c r="F489" s="224">
        <v>128</v>
      </c>
      <c r="G489" s="223">
        <f t="shared" ca="1" si="856"/>
        <v>1.0946598679032779E-4</v>
      </c>
      <c r="H489" s="223">
        <f t="shared" ca="1" si="857"/>
        <v>-1.0946598679032776E-4</v>
      </c>
      <c r="I489" s="223">
        <f t="shared" ca="1" si="858"/>
        <v>1.0946598679032775E-4</v>
      </c>
      <c r="J489" s="223">
        <f t="shared" ca="1" si="859"/>
        <v>-1.0946598679032774E-4</v>
      </c>
      <c r="K489" s="223">
        <f t="shared" ca="1" si="860"/>
        <v>1.0946598679032771E-4</v>
      </c>
      <c r="L489" s="223">
        <f t="shared" ca="1" si="861"/>
        <v>-1.094659867903277E-4</v>
      </c>
      <c r="M489" s="223">
        <f t="shared" ca="1" si="862"/>
        <v>1.0946598679032768E-4</v>
      </c>
      <c r="N489" s="223">
        <f t="shared" ca="1" si="863"/>
        <v>-1.0946598679032766E-4</v>
      </c>
      <c r="O489" s="223">
        <f t="shared" ca="1" si="864"/>
        <v>1.0946598679032764E-4</v>
      </c>
      <c r="P489" s="223">
        <f t="shared" ca="1" si="865"/>
        <v>-1.0946598679032763E-4</v>
      </c>
      <c r="Q489" s="223">
        <f t="shared" ca="1" si="866"/>
        <v>1.0946598679032709E-4</v>
      </c>
      <c r="R489" s="223">
        <f t="shared" ca="1" si="867"/>
        <v>-1.0946598679032759E-4</v>
      </c>
      <c r="S489" s="223">
        <f t="shared" ca="1" si="868"/>
        <v>1.0946598679032809E-4</v>
      </c>
      <c r="T489" s="223">
        <f t="shared" ca="1" si="869"/>
        <v>-1.0946598679032755E-4</v>
      </c>
      <c r="U489" s="223">
        <f t="shared" ca="1" si="870"/>
        <v>1.0946598679032702E-4</v>
      </c>
      <c r="V489" s="223">
        <f t="shared" ca="1" si="871"/>
        <v>-1.0946598679032752E-4</v>
      </c>
      <c r="W489" s="223">
        <f t="shared" ca="1" si="872"/>
        <v>1.0946598679032802E-4</v>
      </c>
      <c r="X489" s="223">
        <f t="shared" ca="1" si="873"/>
        <v>-1.0946598679032748E-4</v>
      </c>
      <c r="Y489" s="223">
        <f t="shared" ca="1" si="874"/>
        <v>1.0946598679032694E-4</v>
      </c>
      <c r="Z489" s="223">
        <f t="shared" ca="1" si="875"/>
        <v>-1.0946598679032744E-4</v>
      </c>
      <c r="AA489" s="223">
        <f t="shared" ca="1" si="876"/>
        <v>1.0946598679032795E-4</v>
      </c>
      <c r="AB489" s="223">
        <f t="shared" ca="1" si="877"/>
        <v>-1.0946598679032637E-4</v>
      </c>
      <c r="AC489" s="223">
        <f t="shared" ca="1" si="878"/>
        <v>1.0946598679032687E-4</v>
      </c>
      <c r="AD489" s="223">
        <f t="shared" ca="1" si="879"/>
        <v>-1.0946598679032737E-4</v>
      </c>
      <c r="AE489" s="223">
        <f t="shared" ca="1" si="880"/>
        <v>1.0946598679032787E-4</v>
      </c>
      <c r="AF489" s="223">
        <f t="shared" ca="1" si="881"/>
        <v>-1.0946598679032837E-4</v>
      </c>
      <c r="AG489" s="223">
        <f t="shared" ca="1" si="882"/>
        <v>1.094659867903268E-4</v>
      </c>
      <c r="AH489" s="223">
        <f t="shared" ca="1" si="883"/>
        <v>-1.094659867903273E-4</v>
      </c>
      <c r="AI489" s="223">
        <f t="shared" ca="1" si="884"/>
        <v>1.0946598679032781E-4</v>
      </c>
      <c r="AJ489" s="223">
        <f t="shared" ca="1" si="885"/>
        <v>-1.0946598679032622E-4</v>
      </c>
      <c r="AK489" s="223">
        <f t="shared" ca="1" si="886"/>
        <v>1.0946598679032672E-4</v>
      </c>
      <c r="AL489" s="223">
        <f t="shared" ca="1" si="887"/>
        <v>-1.0946598679032724E-4</v>
      </c>
      <c r="AM489" s="223">
        <f t="shared" ca="1" si="888"/>
        <v>1.0946598679032774E-4</v>
      </c>
      <c r="AN489" s="223">
        <f t="shared" ca="1" si="889"/>
        <v>-1.0946598679032824E-4</v>
      </c>
      <c r="AO489" s="223">
        <f t="shared" ca="1" si="890"/>
        <v>1.0946598679032665E-4</v>
      </c>
      <c r="AP489" s="223">
        <f t="shared" ca="1" si="891"/>
        <v>-1.0946598679032715E-4</v>
      </c>
      <c r="AQ489" s="223">
        <f t="shared" ca="1" si="892"/>
        <v>1.0946598679032766E-4</v>
      </c>
      <c r="AR489" s="223">
        <f t="shared" ca="1" si="893"/>
        <v>-1.0946598679032608E-4</v>
      </c>
      <c r="AS489" s="223">
        <f t="shared" ca="1" si="894"/>
        <v>1.0946598679032659E-4</v>
      </c>
      <c r="AT489" s="223">
        <f t="shared" ca="1" si="895"/>
        <v>-1.0946598679032709E-4</v>
      </c>
      <c r="AU489" s="223">
        <f t="shared" ca="1" si="896"/>
        <v>1.094659867903255E-4</v>
      </c>
      <c r="AV489" s="223">
        <f t="shared" ca="1" si="897"/>
        <v>-1.0946598679032809E-4</v>
      </c>
      <c r="AW489" s="223">
        <f t="shared" ca="1" si="898"/>
        <v>1.0946598679032652E-4</v>
      </c>
      <c r="AX489" s="223">
        <f t="shared" ca="1" si="899"/>
        <v>-1.0946598679032493E-4</v>
      </c>
      <c r="AY489" s="223">
        <f t="shared" ca="1" si="900"/>
        <v>1.0946598679032752E-4</v>
      </c>
      <c r="AZ489" s="223">
        <f t="shared" ca="1" si="901"/>
        <v>-1.0946598679032593E-4</v>
      </c>
      <c r="BA489" s="223">
        <f t="shared" ca="1" si="902"/>
        <v>1.0946598679032852E-4</v>
      </c>
      <c r="BB489" s="223">
        <f t="shared" ca="1" si="903"/>
        <v>-1.0946598679032694E-4</v>
      </c>
      <c r="BC489" s="223">
        <f t="shared" ca="1" si="904"/>
        <v>1.0946598679032537E-4</v>
      </c>
      <c r="BD489" s="223">
        <f t="shared" ca="1" si="905"/>
        <v>-1.0946598679032795E-4</v>
      </c>
      <c r="BE489" s="223">
        <f t="shared" ca="1" si="906"/>
        <v>1.0946598679032637E-4</v>
      </c>
      <c r="BF489" s="223">
        <f t="shared" ca="1" si="907"/>
        <v>-1.0946598679032896E-4</v>
      </c>
      <c r="BG489" s="223">
        <f t="shared" ca="1" si="908"/>
        <v>1.0946598679032737E-4</v>
      </c>
      <c r="BH489" s="223">
        <f t="shared" ca="1" si="909"/>
        <v>-1.094659867903258E-4</v>
      </c>
      <c r="BI489" s="223">
        <f t="shared" ca="1" si="910"/>
        <v>1.0946598679032837E-4</v>
      </c>
      <c r="BJ489" s="223">
        <f t="shared" ca="1" si="911"/>
        <v>-1.094659867903268E-4</v>
      </c>
      <c r="BK489" s="223">
        <f t="shared" ca="1" si="912"/>
        <v>1.0946598679032522E-4</v>
      </c>
      <c r="BL489" s="223">
        <f t="shared" ca="1" si="913"/>
        <v>-1.0946598679032781E-4</v>
      </c>
      <c r="BM489" s="223">
        <f t="shared" ca="1" si="914"/>
        <v>1.0946598679032622E-4</v>
      </c>
      <c r="BN489" s="223">
        <f t="shared" ca="1" si="915"/>
        <v>-1.0946598679032465E-4</v>
      </c>
      <c r="BO489" s="223">
        <f t="shared" ca="1" si="916"/>
        <v>1.0946598679032724E-4</v>
      </c>
      <c r="BP489" s="223">
        <f t="shared" ca="1" si="917"/>
        <v>-1.0946598679032565E-4</v>
      </c>
      <c r="BQ489" s="223">
        <f t="shared" ca="1" si="918"/>
        <v>1.0946598679032824E-4</v>
      </c>
      <c r="BR489" s="223">
        <f t="shared" ca="1" si="919"/>
        <v>-1.0946598679032665E-4</v>
      </c>
      <c r="BS489" s="223">
        <f t="shared" ca="1" si="920"/>
        <v>1.0946598679032508E-4</v>
      </c>
      <c r="BT489" s="223">
        <f t="shared" ca="1" si="921"/>
        <v>-1.0946598679032766E-4</v>
      </c>
      <c r="BU489" s="223">
        <f t="shared" ca="1" si="922"/>
        <v>1.0946598679032608E-4</v>
      </c>
      <c r="BV489" s="223">
        <f t="shared" ca="1" si="923"/>
        <v>-1.0946598679032867E-4</v>
      </c>
      <c r="BW489" s="223">
        <f t="shared" ca="1" si="924"/>
        <v>1.0946598679032709E-4</v>
      </c>
      <c r="BX489" s="223">
        <f t="shared" ca="1" si="925"/>
        <v>-1.094659867903255E-4</v>
      </c>
      <c r="BY489" s="223">
        <f t="shared" ca="1" si="926"/>
        <v>1.0946598679032809E-4</v>
      </c>
      <c r="BZ489" s="223">
        <f t="shared" ca="1" si="927"/>
        <v>-1.0946598679032652E-4</v>
      </c>
      <c r="CA489" s="223">
        <f t="shared" ca="1" si="928"/>
        <v>1.0946598679032493E-4</v>
      </c>
      <c r="CB489" s="223">
        <f t="shared" ca="1" si="929"/>
        <v>-1.0946598679032752E-4</v>
      </c>
      <c r="CC489" s="223">
        <f t="shared" ca="1" si="930"/>
        <v>1.0946598679032593E-4</v>
      </c>
      <c r="CD489" s="223">
        <f t="shared" ca="1" si="931"/>
        <v>-1.0946598679032436E-4</v>
      </c>
      <c r="CE489" s="223">
        <f t="shared" ca="1" si="932"/>
        <v>1.0946598679032694E-4</v>
      </c>
      <c r="CF489" s="223">
        <f t="shared" ca="1" si="933"/>
        <v>-1.0946598679032537E-4</v>
      </c>
      <c r="CG489" s="223">
        <f t="shared" ca="1" si="934"/>
        <v>1.0946598679032795E-4</v>
      </c>
      <c r="CH489" s="223">
        <f t="shared" ca="1" si="935"/>
        <v>-1.0946598679032637E-4</v>
      </c>
      <c r="CI489" s="223">
        <f t="shared" ca="1" si="936"/>
        <v>1.0946598679032478E-4</v>
      </c>
      <c r="CJ489" s="223">
        <f t="shared" ca="1" si="937"/>
        <v>-1.0946598679032321E-4</v>
      </c>
      <c r="CK489" s="223">
        <f t="shared" ca="1" si="938"/>
        <v>1.0946598679032996E-4</v>
      </c>
      <c r="CL489" s="223">
        <f t="shared" ca="1" si="939"/>
        <v>-1.0946598679032837E-4</v>
      </c>
      <c r="CM489" s="223">
        <f t="shared" ca="1" si="940"/>
        <v>1.094659867903268E-4</v>
      </c>
      <c r="CN489" s="223">
        <f t="shared" ca="1" si="941"/>
        <v>-1.0946598679032522E-4</v>
      </c>
      <c r="CO489" s="223">
        <f t="shared" ca="1" si="942"/>
        <v>1.0946598679032364E-4</v>
      </c>
      <c r="CP489" s="223">
        <f t="shared" ca="1" si="943"/>
        <v>-1.0946598679032206E-4</v>
      </c>
      <c r="CQ489" s="223">
        <f t="shared" ca="1" si="944"/>
        <v>1.0946598679032881E-4</v>
      </c>
      <c r="CR489" s="223">
        <f t="shared" ca="1" si="945"/>
        <v>-1.0946598679032724E-4</v>
      </c>
      <c r="CS489" s="223">
        <f t="shared" ca="1" si="946"/>
        <v>1.0946598679032565E-4</v>
      </c>
      <c r="CT489" s="223">
        <f t="shared" ca="1" si="947"/>
        <v>-1.0946598679032406E-4</v>
      </c>
      <c r="CU489" s="223">
        <f t="shared" ca="1" si="948"/>
        <v>1.0946598679032249E-4</v>
      </c>
      <c r="CV489" s="223">
        <f t="shared" ca="1" si="949"/>
        <v>-1.0946598679032924E-4</v>
      </c>
      <c r="CW489" s="223">
        <f t="shared" ca="1" si="950"/>
        <v>1.0946598679032766E-4</v>
      </c>
      <c r="CX489" s="223">
        <f t="shared" ca="1" si="951"/>
        <v>-1.0946598679032608E-4</v>
      </c>
      <c r="CY489" s="223">
        <f t="shared" ca="1" si="952"/>
        <v>1.094659867903245E-4</v>
      </c>
      <c r="CZ489" s="223">
        <f t="shared" ca="1" si="953"/>
        <v>-1.0946598679032293E-4</v>
      </c>
      <c r="DA489" s="223">
        <f t="shared" ca="1" si="954"/>
        <v>1.0946598679032968E-4</v>
      </c>
      <c r="DB489" s="223">
        <f t="shared" ca="1" si="955"/>
        <v>-1.0946598679032809E-4</v>
      </c>
      <c r="DC489" s="223">
        <f t="shared" ca="1" si="956"/>
        <v>1.0946598679032652E-4</v>
      </c>
      <c r="DD489" s="223">
        <f t="shared" ca="1" si="957"/>
        <v>-1.0946598679032493E-4</v>
      </c>
      <c r="DE489" s="223">
        <f t="shared" ca="1" si="958"/>
        <v>1.0946598679032335E-4</v>
      </c>
      <c r="DF489" s="223">
        <f t="shared" ca="1" si="959"/>
        <v>-1.0946598679033011E-4</v>
      </c>
      <c r="DG489" s="223">
        <f t="shared" ca="1" si="960"/>
        <v>1.0946598679032852E-4</v>
      </c>
      <c r="DH489" s="223">
        <f t="shared" ca="1" si="961"/>
        <v>-1.0946598679032694E-4</v>
      </c>
      <c r="DI489" s="223">
        <f t="shared" ca="1" si="962"/>
        <v>1.0946598679032537E-4</v>
      </c>
      <c r="DJ489" s="223">
        <f t="shared" ca="1" si="963"/>
        <v>-1.0946598679032378E-4</v>
      </c>
      <c r="DK489" s="223">
        <f t="shared" ca="1" si="964"/>
        <v>1.0946598679032221E-4</v>
      </c>
      <c r="DL489" s="223">
        <f t="shared" ca="1" si="965"/>
        <v>-1.0946598679032896E-4</v>
      </c>
      <c r="DM489" s="223">
        <f t="shared" ca="1" si="966"/>
        <v>1.0946598679032737E-4</v>
      </c>
      <c r="DN489" s="223">
        <f t="shared" ca="1" si="967"/>
        <v>-1.094659867903258E-4</v>
      </c>
      <c r="DO489" s="223">
        <f t="shared" ca="1" si="968"/>
        <v>1.0946598679032421E-4</v>
      </c>
      <c r="DP489" s="223">
        <f t="shared" ca="1" si="969"/>
        <v>-1.0946598679032263E-4</v>
      </c>
      <c r="DQ489" s="223">
        <f t="shared" ca="1" si="970"/>
        <v>1.0946598679032939E-4</v>
      </c>
      <c r="DR489" s="223">
        <f t="shared" ca="1" si="971"/>
        <v>-1.0946598679032781E-4</v>
      </c>
      <c r="DS489" s="223">
        <f t="shared" ca="1" si="972"/>
        <v>1.0946598679032622E-4</v>
      </c>
      <c r="DT489" s="223">
        <f t="shared" ca="1" si="973"/>
        <v>-1.0946598679032465E-4</v>
      </c>
      <c r="DU489" s="223">
        <f t="shared" ca="1" si="974"/>
        <v>1.0946598679032306E-4</v>
      </c>
      <c r="DV489" s="223">
        <f t="shared" ca="1" si="975"/>
        <v>-1.0946598679032149E-4</v>
      </c>
      <c r="DW489" s="223">
        <f t="shared" ca="1" si="976"/>
        <v>1.0946598679032824E-4</v>
      </c>
      <c r="DX489" s="223">
        <f t="shared" ca="1" si="977"/>
        <v>-1.0946598679032665E-4</v>
      </c>
      <c r="DY489" s="223">
        <f t="shared" ca="1" si="978"/>
        <v>1.0946598679032508E-4</v>
      </c>
      <c r="DZ489" s="223">
        <f t="shared" ca="1" si="979"/>
        <v>-1.094659867903235E-4</v>
      </c>
      <c r="EA489" s="223">
        <f t="shared" ca="1" si="980"/>
        <v>1.0946598679032191E-4</v>
      </c>
      <c r="EB489" s="223">
        <f t="shared" ca="1" si="981"/>
        <v>-1.0946598679032867E-4</v>
      </c>
      <c r="EC489" s="223">
        <f t="shared" ca="1" si="982"/>
        <v>1.0946598679032709E-4</v>
      </c>
      <c r="ED489" s="223">
        <f t="shared" ca="1" si="983"/>
        <v>-1.094659867903255E-4</v>
      </c>
      <c r="EE489" s="223">
        <f t="shared" ca="1" si="984"/>
        <v>1.0946598679032393E-4</v>
      </c>
      <c r="EF489" s="223">
        <f t="shared" ca="1" si="985"/>
        <v>-1.0946598679032234E-4</v>
      </c>
      <c r="EG489" s="223">
        <f t="shared" ca="1" si="986"/>
        <v>1.0946598679032909E-4</v>
      </c>
      <c r="EH489" s="223">
        <f t="shared" ca="1" si="987"/>
        <v>-1.0946598679032752E-4</v>
      </c>
      <c r="EI489" s="223">
        <f t="shared" ca="1" si="988"/>
        <v>1.0946598679032593E-4</v>
      </c>
      <c r="EJ489" s="223">
        <f t="shared" ca="1" si="989"/>
        <v>-1.0946598679032436E-4</v>
      </c>
      <c r="EK489" s="223">
        <f t="shared" ca="1" si="990"/>
        <v>1.0946598679032278E-4</v>
      </c>
      <c r="EL489" s="223">
        <f t="shared" ca="1" si="991"/>
        <v>-1.0946598679032953E-4</v>
      </c>
      <c r="EM489" s="223">
        <f t="shared" ca="1" si="992"/>
        <v>1.0946598679032795E-4</v>
      </c>
      <c r="EN489" s="223">
        <f t="shared" ca="1" si="993"/>
        <v>-1.0946598679032637E-4</v>
      </c>
      <c r="EO489" s="223">
        <f t="shared" ca="1" si="994"/>
        <v>1.0946598679032478E-4</v>
      </c>
      <c r="EP489" s="223">
        <f t="shared" ca="1" si="995"/>
        <v>-1.0946598679032321E-4</v>
      </c>
      <c r="EQ489" s="223">
        <f t="shared" ca="1" si="996"/>
        <v>1.0946598679032163E-4</v>
      </c>
      <c r="ER489" s="223">
        <f t="shared" ca="1" si="997"/>
        <v>-1.0946598679032837E-4</v>
      </c>
      <c r="ES489" s="223">
        <f t="shared" ca="1" si="998"/>
        <v>1.094659867903268E-4</v>
      </c>
      <c r="ET489" s="223">
        <f t="shared" ca="1" si="999"/>
        <v>-1.0946598679032522E-4</v>
      </c>
      <c r="EU489" s="223">
        <f t="shared" ca="1" si="1000"/>
        <v>1.0946598679032364E-4</v>
      </c>
      <c r="EV489" s="223">
        <f t="shared" ca="1" si="1001"/>
        <v>-1.0946598679032206E-4</v>
      </c>
      <c r="EW489" s="223">
        <f t="shared" ca="1" si="1002"/>
        <v>1.0946598679032881E-4</v>
      </c>
      <c r="EX489" s="223">
        <f t="shared" ca="1" si="1003"/>
        <v>-1.0946598679032724E-4</v>
      </c>
      <c r="EY489" s="223">
        <f t="shared" ca="1" si="1004"/>
        <v>1.0946598679032565E-4</v>
      </c>
      <c r="EZ489" s="223">
        <f t="shared" ca="1" si="1005"/>
        <v>-1.0946598679032406E-4</v>
      </c>
      <c r="FA489" s="223">
        <f t="shared" ca="1" si="1006"/>
        <v>1.0946598679032249E-4</v>
      </c>
      <c r="FB489" s="223">
        <f t="shared" ca="1" si="1007"/>
        <v>-1.0946598679032091E-4</v>
      </c>
      <c r="FC489" s="223">
        <f t="shared" ca="1" si="1008"/>
        <v>1.0946598679032766E-4</v>
      </c>
      <c r="FD489" s="223">
        <f t="shared" ca="1" si="1009"/>
        <v>-1.0946598679032608E-4</v>
      </c>
      <c r="FE489" s="223">
        <f t="shared" ca="1" si="1010"/>
        <v>1.094659867903245E-4</v>
      </c>
      <c r="FF489" s="223">
        <f t="shared" ca="1" si="1011"/>
        <v>-1.0946598679032293E-4</v>
      </c>
      <c r="FG489" s="223">
        <f t="shared" ca="1" si="1012"/>
        <v>1.0946598679032134E-4</v>
      </c>
      <c r="FH489" s="223">
        <f t="shared" ca="1" si="1013"/>
        <v>-1.0946598679032809E-4</v>
      </c>
      <c r="FI489" s="223">
        <f t="shared" ca="1" si="1014"/>
        <v>1.0946598679032652E-4</v>
      </c>
      <c r="FJ489" s="223">
        <f t="shared" ca="1" si="1015"/>
        <v>-1.0946598679032493E-4</v>
      </c>
      <c r="FK489" s="223">
        <f t="shared" ca="1" si="1016"/>
        <v>1.0946598679032335E-4</v>
      </c>
      <c r="FL489" s="223">
        <f t="shared" ca="1" si="1017"/>
        <v>-1.0946598679032177E-4</v>
      </c>
      <c r="FM489" s="223">
        <f t="shared" ca="1" si="1018"/>
        <v>1.0946598679032019E-4</v>
      </c>
      <c r="FN489" s="223">
        <f t="shared" ca="1" si="1019"/>
        <v>-1.0946598679031862E-4</v>
      </c>
      <c r="FO489" s="223">
        <f t="shared" ca="1" si="1020"/>
        <v>1.0946598679031703E-4</v>
      </c>
      <c r="FP489" s="223">
        <f t="shared" ca="1" si="1021"/>
        <v>-1.0946598679033211E-4</v>
      </c>
      <c r="FQ489" s="223">
        <f t="shared" ca="1" si="1022"/>
        <v>1.0946598679033053E-4</v>
      </c>
      <c r="FR489" s="223">
        <f t="shared" ca="1" si="1023"/>
        <v>-1.0946598679032896E-4</v>
      </c>
      <c r="FS489" s="223">
        <f t="shared" ca="1" si="1024"/>
        <v>1.0946598679032737E-4</v>
      </c>
      <c r="FT489" s="223">
        <f t="shared" ca="1" si="1025"/>
        <v>-1.094659867903258E-4</v>
      </c>
      <c r="FU489" s="223">
        <f t="shared" ca="1" si="1026"/>
        <v>1.0946598679032421E-4</v>
      </c>
      <c r="FV489" s="223">
        <f t="shared" ca="1" si="1027"/>
        <v>-1.0946598679032263E-4</v>
      </c>
      <c r="FW489" s="223">
        <f t="shared" ca="1" si="1028"/>
        <v>1.0946598679032106E-4</v>
      </c>
      <c r="FX489" s="223">
        <f t="shared" ca="1" si="1029"/>
        <v>-1.0946598679031947E-4</v>
      </c>
      <c r="FY489" s="223">
        <f t="shared" ca="1" si="1030"/>
        <v>1.094659867903179E-4</v>
      </c>
      <c r="FZ489" s="223">
        <f t="shared" ca="1" si="1031"/>
        <v>-1.0946598679031631E-4</v>
      </c>
      <c r="GA489" s="223">
        <f t="shared" ca="1" si="1032"/>
        <v>1.094659867903314E-4</v>
      </c>
      <c r="GB489" s="223">
        <f t="shared" ca="1" si="1033"/>
        <v>-1.0946598679032981E-4</v>
      </c>
      <c r="GC489" s="223">
        <f t="shared" ca="1" si="1034"/>
        <v>1.0946598679032824E-4</v>
      </c>
      <c r="GD489" s="223">
        <f t="shared" ca="1" si="1035"/>
        <v>-1.0946598679032665E-4</v>
      </c>
      <c r="GE489" s="223">
        <f t="shared" ca="1" si="1036"/>
        <v>1.0946598679032508E-4</v>
      </c>
      <c r="GF489" s="223">
        <f t="shared" ca="1" si="1037"/>
        <v>-1.094659867903235E-4</v>
      </c>
      <c r="GG489" s="223">
        <f t="shared" ca="1" si="1038"/>
        <v>1.0946598679032191E-4</v>
      </c>
      <c r="GH489" s="223">
        <f t="shared" ca="1" si="1039"/>
        <v>-1.0946598679032034E-4</v>
      </c>
      <c r="GI489" s="223">
        <f t="shared" ca="1" si="1040"/>
        <v>1.0946598679031875E-4</v>
      </c>
      <c r="GJ489" s="223">
        <f t="shared" ca="1" si="1041"/>
        <v>-1.0946598679031718E-4</v>
      </c>
      <c r="GK489" s="223">
        <f t="shared" ca="1" si="1042"/>
        <v>1.0946598679033226E-4</v>
      </c>
      <c r="GL489" s="223">
        <f t="shared" ca="1" si="1043"/>
        <v>-1.0946598679033068E-4</v>
      </c>
      <c r="GM489" s="223">
        <f t="shared" ca="1" si="1044"/>
        <v>1.0946598679032909E-4</v>
      </c>
      <c r="GN489" s="223">
        <f t="shared" ca="1" si="1045"/>
        <v>-1.0946598679032752E-4</v>
      </c>
      <c r="GO489" s="223">
        <f t="shared" ca="1" si="1046"/>
        <v>1.0946598679032593E-4</v>
      </c>
      <c r="GP489" s="223">
        <f t="shared" ca="1" si="1047"/>
        <v>-1.0946598679032436E-4</v>
      </c>
      <c r="GQ489" s="223">
        <f t="shared" ca="1" si="1048"/>
        <v>1.0946598679032278E-4</v>
      </c>
      <c r="GR489" s="223">
        <f t="shared" ca="1" si="1049"/>
        <v>-1.0946598679032119E-4</v>
      </c>
      <c r="GS489" s="223">
        <f t="shared" ca="1" si="1050"/>
        <v>1.0946598679031962E-4</v>
      </c>
      <c r="GT489" s="223">
        <f t="shared" ca="1" si="1051"/>
        <v>-1.0946598679031803E-4</v>
      </c>
      <c r="GU489" s="223">
        <f t="shared" ca="1" si="1052"/>
        <v>1.0946598679031645E-4</v>
      </c>
      <c r="GV489" s="223">
        <f t="shared" ca="1" si="1053"/>
        <v>-1.0946598679033155E-4</v>
      </c>
      <c r="GW489" s="223">
        <f t="shared" ca="1" si="1054"/>
        <v>1.0946598679032996E-4</v>
      </c>
      <c r="GX489" s="223">
        <f t="shared" ca="1" si="1055"/>
        <v>-1.0946598679032837E-4</v>
      </c>
      <c r="GY489" s="223">
        <f t="shared" ca="1" si="1056"/>
        <v>1.094659867903268E-4</v>
      </c>
      <c r="GZ489" s="223">
        <f t="shared" ca="1" si="1057"/>
        <v>-1.0946598679032522E-4</v>
      </c>
      <c r="HA489" s="223">
        <f t="shared" ca="1" si="1058"/>
        <v>1.0946598679032364E-4</v>
      </c>
      <c r="HB489" s="223">
        <f t="shared" ca="1" si="1059"/>
        <v>-1.0946598679032206E-4</v>
      </c>
      <c r="HC489" s="223">
        <f t="shared" ca="1" si="1060"/>
        <v>1.0946598679032047E-4</v>
      </c>
      <c r="HD489" s="223">
        <f t="shared" ca="1" si="1061"/>
        <v>-1.094659867903189E-4</v>
      </c>
      <c r="HE489" s="223">
        <f t="shared" ca="1" si="1062"/>
        <v>1.0946598679031732E-4</v>
      </c>
      <c r="HF489" s="223">
        <f t="shared" ca="1" si="1063"/>
        <v>-1.094659867903324E-4</v>
      </c>
      <c r="HG489" s="223">
        <f t="shared" ca="1" si="1064"/>
        <v>1.0946598679033083E-4</v>
      </c>
      <c r="HH489" s="223">
        <f t="shared" ca="1" si="1065"/>
        <v>-1.0946598679032924E-4</v>
      </c>
      <c r="HI489" s="223">
        <f t="shared" ca="1" si="1066"/>
        <v>1.0946598679032766E-4</v>
      </c>
      <c r="HJ489" s="223">
        <f t="shared" ca="1" si="1067"/>
        <v>-1.0946598679032608E-4</v>
      </c>
      <c r="HK489" s="223">
        <f t="shared" ca="1" si="1068"/>
        <v>1.094659867903245E-4</v>
      </c>
      <c r="HL489" s="223">
        <f t="shared" ca="1" si="1069"/>
        <v>-1.0946598679032293E-4</v>
      </c>
      <c r="HM489" s="223">
        <f t="shared" ca="1" si="1070"/>
        <v>1.0946598679032134E-4</v>
      </c>
      <c r="HN489" s="223">
        <f t="shared" ca="1" si="1071"/>
        <v>-1.0946598679031975E-4</v>
      </c>
      <c r="HO489" s="223">
        <f t="shared" ca="1" si="1072"/>
        <v>1.0946598679031818E-4</v>
      </c>
      <c r="HP489" s="223">
        <f t="shared" ca="1" si="1073"/>
        <v>-1.094659867903166E-4</v>
      </c>
      <c r="HQ489" s="223">
        <f t="shared" ca="1" si="1074"/>
        <v>1.0946598679033168E-4</v>
      </c>
      <c r="HR489" s="223">
        <f t="shared" ca="1" si="1075"/>
        <v>-1.0946598679033011E-4</v>
      </c>
      <c r="HS489" s="223">
        <f t="shared" ca="1" si="1076"/>
        <v>1.0946598679032852E-4</v>
      </c>
      <c r="HT489" s="223">
        <f t="shared" ca="1" si="1077"/>
        <v>-1.0946598679032694E-4</v>
      </c>
      <c r="HU489" s="223">
        <f t="shared" ca="1" si="1078"/>
        <v>1.0946598679032537E-4</v>
      </c>
      <c r="HV489" s="223">
        <f t="shared" ca="1" si="1079"/>
        <v>-1.0946598679032378E-4</v>
      </c>
      <c r="HW489" s="223">
        <f t="shared" ca="1" si="1080"/>
        <v>1.0946598679032221E-4</v>
      </c>
      <c r="HX489" s="223">
        <f t="shared" ca="1" si="1081"/>
        <v>-1.0946598679032062E-4</v>
      </c>
      <c r="HY489" s="223">
        <f t="shared" ca="1" si="1082"/>
        <v>1.0946598679031904E-4</v>
      </c>
      <c r="HZ489" s="223">
        <f t="shared" ca="1" si="1083"/>
        <v>-1.0946598679031746E-4</v>
      </c>
      <c r="IA489" s="223">
        <f t="shared" ca="1" si="1084"/>
        <v>1.0946598679031588E-4</v>
      </c>
      <c r="IB489" s="223">
        <f t="shared" ca="1" si="1085"/>
        <v>-1.0946598679033096E-4</v>
      </c>
      <c r="IC489" s="223">
        <f t="shared" ca="1" si="1086"/>
        <v>1.0946598679032939E-4</v>
      </c>
      <c r="ID489" s="223">
        <f t="shared" ca="1" si="1087"/>
        <v>-1.0946598679032781E-4</v>
      </c>
      <c r="IE489" s="223">
        <f t="shared" ca="1" si="1088"/>
        <v>1.0946598679032537E-4</v>
      </c>
      <c r="IF489" s="223">
        <f t="shared" ca="1" si="1089"/>
        <v>-1.0946598679032465E-4</v>
      </c>
      <c r="IG489" s="223">
        <f t="shared" ca="1" si="1090"/>
        <v>1.0946598679032306E-4</v>
      </c>
      <c r="IH489" s="223">
        <f t="shared" ca="1" si="1091"/>
        <v>-1.0946598679032149E-4</v>
      </c>
      <c r="II489" s="223">
        <f t="shared" ca="1" si="1092"/>
        <v>1.094659867903199E-4</v>
      </c>
      <c r="IJ489" s="223">
        <f t="shared" ca="1" si="1093"/>
        <v>-1.0946598679031832E-4</v>
      </c>
      <c r="IK489" s="223">
        <f t="shared" ca="1" si="1094"/>
        <v>1.0946598679031675E-4</v>
      </c>
      <c r="IL489" s="223">
        <f t="shared" ca="1" si="1095"/>
        <v>-1.0946598679031516E-4</v>
      </c>
      <c r="IM489" s="223">
        <f t="shared" ca="1" si="1096"/>
        <v>1.0946598679033024E-4</v>
      </c>
      <c r="IN489" s="223">
        <f t="shared" ca="1" si="1097"/>
        <v>-1.0946598679032867E-4</v>
      </c>
      <c r="IO489" s="223">
        <f t="shared" ca="1" si="1098"/>
        <v>1.0946598679032709E-4</v>
      </c>
      <c r="IP489" s="223">
        <f t="shared" ca="1" si="1099"/>
        <v>-1.094659867903255E-4</v>
      </c>
      <c r="IQ489" s="223">
        <f t="shared" ca="1" si="1100"/>
        <v>1.0946598679032393E-4</v>
      </c>
      <c r="IR489" s="223">
        <f t="shared" ca="1" si="1101"/>
        <v>-1.0946598679032234E-4</v>
      </c>
      <c r="IS489" s="223">
        <f t="shared" ca="1" si="1102"/>
        <v>1.0946598679032077E-4</v>
      </c>
      <c r="IT489" s="223">
        <f t="shared" ca="1" si="1103"/>
        <v>-1.0946598679031919E-4</v>
      </c>
      <c r="IU489" s="223">
        <f t="shared" ca="1" si="1104"/>
        <v>1.094659867903176E-4</v>
      </c>
      <c r="IV489" s="223">
        <f t="shared" ca="1" si="1105"/>
        <v>-1.0946598679031603E-4</v>
      </c>
      <c r="IW489" s="223">
        <f t="shared" ca="1" si="1106"/>
        <v>1.0946598679033111E-4</v>
      </c>
      <c r="IX489" s="223">
        <f t="shared" ca="1" si="1107"/>
        <v>-1.0946598679032953E-4</v>
      </c>
      <c r="IY489" s="223">
        <f t="shared" ca="1" si="1108"/>
        <v>1.0946598679032795E-4</v>
      </c>
      <c r="IZ489" s="223">
        <f t="shared" ca="1" si="1109"/>
        <v>-1.0946598679032637E-4</v>
      </c>
      <c r="JA489" s="223">
        <f t="shared" ca="1" si="1110"/>
        <v>1.0946598679032478E-4</v>
      </c>
      <c r="JB489" s="223">
        <f t="shared" ca="1" si="1111"/>
        <v>-1.0946598679032321E-4</v>
      </c>
    </row>
    <row r="490" spans="2:262">
      <c r="B490" s="230">
        <v>129</v>
      </c>
      <c r="C490" s="229">
        <f t="shared" si="1112"/>
        <v>2.5195312500000018E-3</v>
      </c>
      <c r="D490" s="226">
        <f t="shared" ref="D490:D553" ca="1" si="1113">Vo_set2+E490</f>
        <v>49.905479854977081</v>
      </c>
      <c r="E490" s="225">
        <f ca="1">EE361</f>
        <v>-9.4520145022915919E-2</v>
      </c>
      <c r="F490" s="224">
        <v>129</v>
      </c>
      <c r="G490" s="223">
        <f t="shared" ref="G490:G553" ca="1" si="1114">2*IMREAL(K229)*COS(2*PI()*B229*1/Nt_load2)-2*IMAGINARY(K229)*SIN(2*PI()*B229*1/Nt_load2)</f>
        <v>1.2323575846743488E-4</v>
      </c>
      <c r="H490" s="223">
        <f t="shared" ref="H490:H553" ca="1" si="1115">2*IMREAL(K229)*COS(2*PI()*B229*2/Nt_load2)-2*IMAGINARY(K229)*SIN(2*PI()*B229*2/Nt_load2)</f>
        <v>-1.2647567893626758E-4</v>
      </c>
      <c r="I490" s="223">
        <f t="shared" ref="I490:I553" ca="1" si="1116">2*IMREAL(K229)*COS(2*PI()*B229*3/Nt_load2)-2*IMAGINARY(K229)*SIN(2*PI()*B229*3/Nt_load2)</f>
        <v>1.2963941518533942E-4</v>
      </c>
      <c r="J490" s="223">
        <f t="shared" ref="J490:J553" ca="1" si="1117">2*IMREAL(K229)*COS(2*PI()*B229*4/Nt_load2)-2*IMAGINARY(K229)*SIN(2*PI()*B229*4/Nt_load2)</f>
        <v>-1.3272506149823336E-4</v>
      </c>
      <c r="K490" s="223">
        <f t="shared" ref="K490:K553" ca="1" si="1118">2*IMREAL(K229)*COS(2*PI()*B229*5/Nt_load2)-2*IMAGINARY(K229)*SIN(2*PI()*B229*5/Nt_load2)</f>
        <v>1.3573075919699046E-4</v>
      </c>
      <c r="L490" s="223">
        <f t="shared" ref="L490:L553" ca="1" si="1119">2*IMREAL(K229)*COS(2*PI()*B229*6/Nt_load2)-2*IMAGINARY(K229)*SIN(2*PI()*B229*6/Nt_load2)</f>
        <v>-1.3865469776170775E-4</v>
      </c>
      <c r="M490" s="223">
        <f t="shared" ref="M490:M553" ca="1" si="1120">2*IMREAL(K229)*COS(2*PI()*B229*7/Nt_load2)-2*IMAGINARY(K229)*SIN(2*PI()*B229*7/Nt_load2)</f>
        <v>1.41495115921126E-4</v>
      </c>
      <c r="N490" s="223">
        <f t="shared" ref="N490:N553" ca="1" si="1121">2*IMREAL(K229)*COS(2*PI()*B229*8/Nt_load2)-2*IMAGINARY(K229)*SIN(2*PI()*B229*8/Nt_load2)</f>
        <v>-1.442503027135566E-4</v>
      </c>
      <c r="O490" s="223">
        <f t="shared" ref="O490:O553" ca="1" si="1122">2*IMREAL(K229)*COS(2*PI()*B229*9/Nt_load2)-2*IMAGINARY(K229)*SIN(2*PI()*B229*9/Nt_load2)</f>
        <v>1.4691859851749875E-4</v>
      </c>
      <c r="P490" s="223">
        <f t="shared" ref="P490:P553" ca="1" si="1123">2*IMREAL(K229)*COS(2*PI()*B229*10/Nt_load2)-2*IMAGINARY(K229)*SIN(2*PI()*B229*10/Nt_load2)</f>
        <v>-1.4949839605133422E-4</v>
      </c>
      <c r="Q490" s="223">
        <f t="shared" ref="Q490:Q553" ca="1" si="1124">2*IMREAL(K229)*COS(2*PI()*B229*11/Nt_load2)-2*IMAGINARY(K229)*SIN(2*PI()*B229*11/Nt_load2)</f>
        <v>1.5198814134149348E-4</v>
      </c>
      <c r="R490" s="223">
        <f t="shared" ref="R490:R553" ca="1" si="1125">2*IMREAL(K229)*COS(2*PI()*B229*12/Nt_load2)-2*IMAGINARY(K229)*SIN(2*PI()*B229*12/Nt_load2)</f>
        <v>-1.5438633465851196E-4</v>
      </c>
      <c r="S490" s="223">
        <f t="shared" ref="S490:S553" ca="1" si="1126">2*IMREAL(K229)*COS(2*PI()*B229*13/Nt_load2)-2*IMAGINARY(K229)*SIN(2*PI()*B229*13/Nt_load2)</f>
        <v>1.5669153142040834E-4</v>
      </c>
      <c r="T490" s="223">
        <f t="shared" ref="T490:T553" ca="1" si="1127">2*IMREAL(K229)*COS(2*PI()*B229*14/Nt_load2)-2*IMAGINARY(K229)*SIN(2*PI()*B229*14/Nt_load2)</f>
        <v>-1.589023430628508E-4</v>
      </c>
      <c r="U490" s="223">
        <f t="shared" ref="U490:U553" ca="1" si="1128">2*IMREAL(K229)*COS(2*PI()*B229*15/Nt_load2)-2*IMAGINARY(K229)*SIN(2*PI()*B229*15/Nt_load2)</f>
        <v>1.6101743787557353E-4</v>
      </c>
      <c r="V490" s="223">
        <f t="shared" ref="V490:V553" ca="1" si="1129">2*IMREAL(K229)*COS(2*PI()*B229*16/Nt_load2)-2*IMAGINARY(K229)*SIN(2*PI()*B229*16/Nt_load2)</f>
        <v>-1.6303554180454983E-4</v>
      </c>
      <c r="W490" s="223">
        <f t="shared" ref="W490:W553" ca="1" si="1130">2*IMREAL(K229)*COS(2*PI()*B229*17/Nt_load2)-2*IMAGINARY(K229)*SIN(2*PI()*B229*17/Nt_load2)</f>
        <v>1.6495543921943464E-4</v>
      </c>
      <c r="X490" s="223">
        <f t="shared" ref="X490:X553" ca="1" si="1131">2*IMREAL(K229)*COS(2*PI()*B229*18/Nt_load2)-2*IMAGINARY(K229)*SIN(2*PI()*B229*18/Nt_load2)</f>
        <v>-1.6677597364581483E-4</v>
      </c>
      <c r="Y490" s="223">
        <f t="shared" ref="Y490:Y553" ca="1" si="1132">2*IMREAL(K229)*COS(2*PI()*B229*19/Nt_load2)-2*IMAGINARY(K229)*SIN(2*PI()*B229*19/Nt_load2)</f>
        <v>1.6849604846182615E-4</v>
      </c>
      <c r="Z490" s="223">
        <f t="shared" ref="Z490:Z553" ca="1" si="1133">2*IMREAL(K229)*COS(2*PI()*B229*20/Nt_load2)-2*IMAGINARY(K229)*SIN(2*PI()*B229*20/Nt_load2)</f>
        <v>-1.7011462755871709E-4</v>
      </c>
      <c r="AA490" s="223">
        <f t="shared" ref="AA490:AA553" ca="1" si="1134">2*IMREAL(K229)*COS(2*PI()*B229*21/Nt_load2)-2*IMAGINARY(K229)*SIN(2*PI()*B229*21/Nt_load2)</f>
        <v>1.7163073596496273E-4</v>
      </c>
      <c r="AB490" s="223">
        <f t="shared" ref="AB490:AB553" ca="1" si="1135">2*IMREAL(K229)*COS(2*PI()*B229*22/Nt_load2)-2*IMAGINARY(K229)*SIN(2*PI()*B229*22/Nt_load2)</f>
        <v>-1.7304346043354882E-4</v>
      </c>
      <c r="AC490" s="223">
        <f t="shared" ref="AC490:AC553" ca="1" si="1136">2*IMREAL(K229)*COS(2*PI()*B229*23/Nt_load2)-2*IMAGINARY(K229)*SIN(2*PI()*B229*23/Nt_load2)</f>
        <v>1.7435194999208234E-4</v>
      </c>
      <c r="AD490" s="223">
        <f t="shared" ref="AD490:AD553" ca="1" si="1137">2*IMREAL(K229)*COS(2*PI()*B229*24/Nt_load2)-2*IMAGINARY(K229)*SIN(2*PI()*B229*24/Nt_load2)</f>
        <v>-1.7555541645537985E-4</v>
      </c>
      <c r="AE490" s="223">
        <f t="shared" ref="AE490:AE553" ca="1" si="1138">2*IMREAL(K229)*COS(2*PI()*B229*25/Nt_load2)-2*IMAGINARY(K229)*SIN(2*PI()*B229*25/Nt_load2)</f>
        <v>1.7665313490024384E-4</v>
      </c>
      <c r="AF490" s="223">
        <f t="shared" ref="AF490:AF553" ca="1" si="1139">2*IMREAL(K229)*COS(2*PI()*B229*26/Nt_load2)-2*IMAGINARY(K229)*SIN(2*PI()*B229*26/Nt_load2)</f>
        <v>-1.7764444410213072E-4</v>
      </c>
      <c r="AG490" s="223">
        <f t="shared" ref="AG490:AG553" ca="1" si="1140">2*IMREAL(K229)*COS(2*PI()*B229*27/Nt_load2)-2*IMAGINARY(K229)*SIN(2*PI()*B229*27/Nt_load2)</f>
        <v>1.7852874693344354E-4</v>
      </c>
      <c r="AH490" s="223">
        <f t="shared" ref="AH490:AH553" ca="1" si="1141">2*IMREAL(K229)*COS(2*PI()*B229*28/Nt_load2)-2*IMAGINARY(K229)*SIN(2*PI()*B229*28/Nt_load2)</f>
        <v>-1.7930551072322396E-4</v>
      </c>
      <c r="AI490" s="223">
        <f t="shared" ref="AI490:AI553" ca="1" si="1142">2*IMREAL(K229)*COS(2*PI()*B229*29/Nt_load2)-2*IMAGINARY(K229)*SIN(2*PI()*B229*29/Nt_load2)</f>
        <v>1.7997426757800918E-4</v>
      </c>
      <c r="AJ490" s="223">
        <f t="shared" ref="AJ490:AJ553" ca="1" si="1143">2*IMREAL(K229)*COS(2*PI()*B229*30/Nt_load2)-2*IMAGINARY(K229)*SIN(2*PI()*B229*30/Nt_load2)</f>
        <v>-1.8053461466367715E-4</v>
      </c>
      <c r="AK490" s="223">
        <f t="shared" ref="AK490:AK553" ca="1" si="1144">2*IMREAL(K229)*COS(2*PI()*B229*31/Nt_load2)-2*IMAGINARY(K229)*SIN(2*PI()*B229*31/Nt_load2)</f>
        <v>1.8098621444809544E-4</v>
      </c>
      <c r="AL490" s="223">
        <f t="shared" ref="AL490:AL553" ca="1" si="1145">2*IMREAL(K229)*COS(2*PI()*B229*32/Nt_load2)-2*IMAGINARY(K229)*SIN(2*PI()*B229*32/Nt_load2)</f>
        <v>-1.813287949044409E-4</v>
      </c>
      <c r="AM490" s="223">
        <f t="shared" ref="AM490:AM553" ca="1" si="1146">2*IMREAL(K229)*COS(2*PI()*B229*33/Nt_load2)-2*IMAGINARY(K229)*SIN(2*PI()*B229*33/Nt_load2)</f>
        <v>1.8156214967505622E-4</v>
      </c>
      <c r="AN490" s="223">
        <f t="shared" ref="AN490:AN553" ca="1" si="1147">2*IMREAL(K229)*COS(2*PI()*B229*34/Nt_load2)-2*IMAGINARY(K229)*SIN(2*PI()*B229*34/Nt_load2)</f>
        <v>-1.8168613819575326E-4</v>
      </c>
      <c r="AO490" s="223">
        <f t="shared" ref="AO490:AO553" ca="1" si="1148">2*IMREAL(K229)*COS(2*PI()*B229*35/Nt_load2)-2*IMAGINARY(K229)*SIN(2*PI()*B229*35/Nt_load2)</f>
        <v>1.8170068578048353E-4</v>
      </c>
      <c r="AP490" s="223">
        <f t="shared" ref="AP490:AP553" ca="1" si="1149">2*IMREAL(K229)*COS(2*PI()*B229*36/Nt_load2)-2*IMAGINARY(K229)*SIN(2*PI()*B229*36/Nt_load2)</f>
        <v>-1.8160578366632594E-4</v>
      </c>
      <c r="AQ490" s="223">
        <f t="shared" ref="AQ490:AQ553" ca="1" si="1150">2*IMREAL(K229)*COS(2*PI()*B229*37/Nt_load2)-2*IMAGINARY(K229)*SIN(2*PI()*B229*37/Nt_load2)</f>
        <v>1.8140148901876529E-4</v>
      </c>
      <c r="AR490" s="223">
        <f t="shared" ref="AR490:AR553" ca="1" si="1151">2*IMREAL(K229)*COS(2*PI()*B229*38/Nt_load2)-2*IMAGINARY(K229)*SIN(2*PI()*B229*38/Nt_load2)</f>
        <v>-1.8108792489725844E-4</v>
      </c>
      <c r="AS490" s="223">
        <f t="shared" ref="AS490:AS553" ca="1" si="1152">2*IMREAL(K229)*COS(2*PI()*B229*39/Nt_load2)-2*IMAGINARY(K229)*SIN(2*PI()*B229*39/Nt_load2)</f>
        <v>1.8066528018110699E-4</v>
      </c>
      <c r="AT490" s="223">
        <f t="shared" ref="AT490:AT553" ca="1" si="1153">2*IMREAL(K229)*COS(2*PI()*B229*40/Nt_load2)-2*IMAGINARY(K229)*SIN(2*PI()*B229*40/Nt_load2)</f>
        <v>-1.8013380945568463E-4</v>
      </c>
      <c r="AU490" s="223">
        <f t="shared" ref="AU490:AU553" ca="1" si="1154">2*IMREAL(K229)*COS(2*PI()*B229*41/Nt_load2)-2*IMAGINARY(K229)*SIN(2*PI()*B229*41/Nt_load2)</f>
        <v>1.794938328590828E-4</v>
      </c>
      <c r="AV490" s="223">
        <f t="shared" ref="AV490:AV553" ca="1" si="1155">2*IMREAL(K229)*COS(2*PI()*B229*42/Nt_load2)-2*IMAGINARY(K229)*SIN(2*PI()*B229*42/Nt_load2)</f>
        <v>-1.7874573588927336E-4</v>
      </c>
      <c r="AW490" s="223">
        <f t="shared" ref="AW490:AW553" ca="1" si="1156">2*IMREAL(K229)*COS(2*PI()*B229*43/Nt_load2)-2*IMAGINARY(K229)*SIN(2*PI()*B229*43/Nt_load2)</f>
        <v>1.7788996917189771E-4</v>
      </c>
      <c r="AX490" s="223">
        <f t="shared" ref="AX490:AX553" ca="1" si="1157">2*IMREAL(K229)*COS(2*PI()*B229*44/Nt_load2)-2*IMAGINARY(K229)*SIN(2*PI()*B229*44/Nt_load2)</f>
        <v>-1.7692704818882842E-4</v>
      </c>
      <c r="AY490" s="223">
        <f t="shared" ref="AY490:AY553" ca="1" si="1158">2*IMREAL(K229)*COS(2*PI()*B229*45/Nt_load2)-2*IMAGINARY(K229)*SIN(2*PI()*B229*45/Nt_load2)</f>
        <v>1.7585755296765752E-4</v>
      </c>
      <c r="AZ490" s="223">
        <f t="shared" ref="AZ490:AZ553" ca="1" si="1159">2*IMREAL(K229)*COS(2*PI()*B229*46/Nt_load2)-2*IMAGINARY(K229)*SIN(2*PI()*B229*46/Nt_load2)</f>
        <v>-1.7468212773231632E-4</v>
      </c>
      <c r="BA490" s="223">
        <f t="shared" ref="BA490:BA553" ca="1" si="1160">2*IMREAL(K229)*COS(2*PI()*B229*47/Nt_load2)-2*IMAGINARY(K229)*SIN(2*PI()*B229*47/Nt_load2)</f>
        <v>1.7340148051501455E-4</v>
      </c>
      <c r="BB490" s="223">
        <f t="shared" ref="BB490:BB553" ca="1" si="1161">2*IMREAL(K229)*COS(2*PI()*B229*48/Nt_load2)-2*IMAGINARY(K229)*SIN(2*PI()*B229*48/Nt_load2)</f>
        <v>-1.7201638272974949E-4</v>
      </c>
      <c r="BC490" s="223">
        <f t="shared" ref="BC490:BC553" ca="1" si="1162">2*IMREAL(K229)*COS(2*PI()*B229*49/Nt_load2)-2*IMAGINARY(K229)*SIN(2*PI()*B229*49/Nt_load2)</f>
        <v>1.7052766870763662E-4</v>
      </c>
      <c r="BD490" s="223">
        <f t="shared" ref="BD490:BD553" ca="1" si="1163">2*IMREAL(K229)*COS(2*PI()*B229*50/Nt_load2)-2*IMAGINARY(K229)*SIN(2*PI()*B229*50/Nt_load2)</f>
        <v>-1.6893623519433277E-4</v>
      </c>
      <c r="BE490" s="223">
        <f t="shared" ref="BE490:BE553" ca="1" si="1164">2*IMREAL(K229)*COS(2*PI()*B229*51/Nt_load2)-2*IMAGINARY(K229)*SIN(2*PI()*B229*51/Nt_load2)</f>
        <v>1.6724304080988051E-4</v>
      </c>
      <c r="BF490" s="223">
        <f t="shared" ref="BF490:BF553" ca="1" si="1165">2*IMREAL(K229)*COS(2*PI()*B229*52/Nt_load2)-2*IMAGINARY(K229)*SIN(2*PI()*B229*52/Nt_load2)</f>
        <v>-1.6544910547126445E-4</v>
      </c>
      <c r="BG490" s="223">
        <f t="shared" ref="BG490:BG553" ca="1" si="1166">2*IMREAL(K229)*COS(2*PI()*B229*53/Nt_load2)-2*IMAGINARY(K229)*SIN(2*PI()*B229*53/Nt_load2)</f>
        <v>1.6355550977805518E-4</v>
      </c>
      <c r="BH490" s="223">
        <f t="shared" ref="BH490:BH553" ca="1" si="1167">2*IMREAL(K229)*COS(2*PI()*B229*54/Nt_load2)-2*IMAGINARY(K229)*SIN(2*PI()*B229*54/Nt_load2)</f>
        <v>-1.6156339436148789E-4</v>
      </c>
      <c r="BI490" s="223">
        <f t="shared" ref="BI490:BI553" ca="1" si="1168">2*IMREAL(K229)*COS(2*PI()*B229*55/Nt_load2)-2*IMAGINARY(K229)*SIN(2*PI()*B229*55/Nt_load2)</f>
        <v>1.5947395919740161E-4</v>
      </c>
      <c r="BJ490" s="223">
        <f t="shared" ref="BJ490:BJ553" ca="1" si="1169">2*IMREAL(K229)*COS(2*PI()*B229*56/Nt_load2)-2*IMAGINARY(K229)*SIN(2*PI()*B229*56/Nt_load2)</f>
        <v>-1.5728846288341021E-4</v>
      </c>
      <c r="BK490" s="223">
        <f t="shared" ref="BK490:BK553" ca="1" si="1170">2*IMREAL(K229)*COS(2*PI()*B229*57/Nt_load2)-2*IMAGINARY(K229)*SIN(2*PI()*B229*57/Nt_load2)</f>
        <v>1.5500822188077221E-4</v>
      </c>
      <c r="BL490" s="223">
        <f t="shared" ref="BL490:BL553" ca="1" si="1171">2*IMREAL(K229)*COS(2*PI()*B229*58/Nt_load2)-2*IMAGINARY(K229)*SIN(2*PI()*B229*58/Nt_load2)</f>
        <v>-1.5263460972140673E-4</v>
      </c>
      <c r="BM490" s="223">
        <f t="shared" ref="BM490:BM553" ca="1" si="1172">2*IMREAL(K229)*COS(2*PI()*B229*59/Nt_load2)-2*IMAGINARY(K229)*SIN(2*PI()*B229*59/Nt_load2)</f>
        <v>1.5016905618051805E-4</v>
      </c>
      <c r="BN490" s="223">
        <f t="shared" ref="BN490:BN553" ca="1" si="1173">2*IMREAL(K229)*COS(2*PI()*B229*60/Nt_load2)-2*IMAGINARY(K229)*SIN(2*PI()*B229*60/Nt_load2)</f>
        <v>-1.4761304641536883E-4</v>
      </c>
      <c r="BO490" s="223">
        <f t="shared" ref="BO490:BO553" ca="1" si="1174">2*IMREAL(K229)*COS(2*PI()*B229*61/Nt_load2)-2*IMAGINARY(K229)*SIN(2*PI()*B229*61/Nt_load2)</f>
        <v>1.4496812007066626E-4</v>
      </c>
      <c r="BP490" s="223">
        <f t="shared" ref="BP490:BP553" ca="1" si="1175">2*IMREAL(K229)*COS(2*PI()*B229*62/Nt_load2)-2*IMAGINARY(K229)*SIN(2*PI()*B229*62/Nt_load2)</f>
        <v>-1.4223587035114347E-4</v>
      </c>
      <c r="BQ490" s="223">
        <f t="shared" ref="BQ490:BQ553" ca="1" si="1176">2*IMREAL(K229)*COS(2*PI()*B229*63/Nt_load2)-2*IMAGINARY(K229)*SIN(2*PI()*B229*63/Nt_load2)</f>
        <v>1.3941794306185975E-4</v>
      </c>
      <c r="BR490" s="223">
        <f t="shared" ref="BR490:BR553" ca="1" si="1177">2*IMREAL(K229)*COS(2*PI()*B229*64/Nt_load2)-2*IMAGINARY(K229)*SIN(2*PI()*B229*64/Nt_load2)</f>
        <v>-1.3651603561684819E-4</v>
      </c>
      <c r="BS490" s="223">
        <f t="shared" ref="BS490:BS553" ca="1" si="1178">2*IMREAL(K229)*COS(2*PI()*B229*65/Nt_load2)-2*IMAGINARY(K229)*SIN(2*PI()*B229*65/Nt_load2)</f>
        <v>1.3353189601664434E-4</v>
      </c>
      <c r="BT490" s="223">
        <f t="shared" ref="BT490:BT553" ca="1" si="1179">2*IMREAL(K229)*COS(2*PI()*B229*66/Nt_load2)-2*IMAGINARY(K229)*SIN(2*PI()*B229*66/Nt_load2)</f>
        <v>-1.3046732179535926E-4</v>
      </c>
      <c r="BU490" s="223">
        <f t="shared" ref="BU490:BU553" ca="1" si="1180">2*IMREAL(K229)*COS(2*PI()*B229*67/Nt_load2)-2*IMAGINARY(K229)*SIN(2*PI()*B229*67/Nt_load2)</f>
        <v>1.2732415893791567E-4</v>
      </c>
      <c r="BV490" s="223">
        <f t="shared" ref="BV490:BV553" ca="1" si="1181">2*IMREAL(K229)*COS(2*PI()*B229*68/Nt_load2)-2*IMAGINARY(K229)*SIN(2*PI()*B229*68/Nt_load2)</f>
        <v>-1.2410430076808122E-4</v>
      </c>
      <c r="BW490" s="223">
        <f t="shared" ref="BW490:BW553" ca="1" si="1182">2*IMREAL(K229)*COS(2*PI()*B229*69/Nt_load2)-2*IMAGINARY(K229)*SIN(2*PI()*B229*69/Nt_load2)</f>
        <v>1.2080968680802271E-4</v>
      </c>
      <c r="BX490" s="223">
        <f t="shared" ref="BX490:BX553" ca="1" si="1183">2*IMREAL(K229)*COS(2*PI()*B229*70/Nt_load2)-2*IMAGINARY(K229)*SIN(2*PI()*B229*70/Nt_load2)</f>
        <v>-1.1744230160999619E-4</v>
      </c>
      <c r="BY490" s="223">
        <f t="shared" ref="BY490:BY553" ca="1" si="1184">2*IMREAL(K229)*COS(2*PI()*B229*71/Nt_load2)-2*IMAGINARY(K229)*SIN(2*PI()*B229*71/Nt_load2)</f>
        <v>1.1400417356093428E-4</v>
      </c>
      <c r="BZ490" s="223">
        <f t="shared" ref="BZ490:BZ553" ca="1" si="1185">2*IMREAL(K229)*COS(2*PI()*B229*72/Nt_load2)-2*IMAGINARY(K229)*SIN(2*PI()*B229*72/Nt_load2)</f>
        <v>-1.1049737366060594E-4</v>
      </c>
      <c r="CA490" s="223">
        <f t="shared" ref="CA490:CA553" ca="1" si="1186">2*IMREAL(K229)*COS(2*PI()*B229*73/Nt_load2)-2*IMAGINARY(K229)*SIN(2*PI()*B229*73/Nt_load2)</f>
        <v>1.0692401427414733E-4</v>
      </c>
      <c r="CB490" s="223">
        <f t="shared" ref="CB490:CB553" ca="1" si="1187">2*IMREAL(K229)*COS(2*PI()*B229*74/Nt_load2)-2*IMAGINARY(K229)*SIN(2*PI()*B229*74/Nt_load2)</f>
        <v>-1.0328624785963638E-4</v>
      </c>
      <c r="CC490" s="223">
        <f t="shared" ref="CC490:CC553" ca="1" si="1188">2*IMREAL(K229)*COS(2*PI()*B229*75/Nt_load2)-2*IMAGINARY(K229)*SIN(2*PI()*B229*75/Nt_load2)</f>
        <v>9.9586265671536289E-5</v>
      </c>
      <c r="CD490" s="223">
        <f t="shared" ref="CD490:CD553" ca="1" si="1189">2*IMREAL(K229)*COS(2*PI()*B229*76/Nt_load2)-2*IMAGINARY(K229)*SIN(2*PI()*B229*76/Nt_load2)</f>
        <v>-9.5826296440770342E-5</v>
      </c>
      <c r="CE490" s="223">
        <f t="shared" ref="CE490:CE553" ca="1" si="1190">2*IMREAL(K229)*COS(2*PI()*B229*77/Nt_load2)-2*IMAGINARY(K229)*SIN(2*PI()*B229*77/Nt_load2)</f>
        <v>9.200860503220018E-5</v>
      </c>
      <c r="CF490" s="223">
        <f t="shared" ref="CF490:CF553" ca="1" si="1191">2*IMREAL(K229)*COS(2*PI()*B229*78/Nt_load2)-2*IMAGINARY(K229)*SIN(2*PI()*B229*78/Nt_load2)</f>
        <v>-8.8135491080381894E-5</v>
      </c>
      <c r="CG490" s="223">
        <f t="shared" ref="CG490:CG553" ca="1" si="1192">2*IMREAL(K229)*COS(2*PI()*B229*79/Nt_load2)-2*IMAGINARY(K229)*SIN(2*PI()*B229*79/Nt_load2)</f>
        <v>8.4209287604335061E-5</v>
      </c>
      <c r="CH490" s="223">
        <f t="shared" ref="CH490:CH553" ca="1" si="1193">2*IMREAL(K229)*COS(2*PI()*B229*80/Nt_load2)-2*IMAGINARY(K229)*SIN(2*PI()*B229*80/Nt_load2)</f>
        <v>-8.0232359602228054E-5</v>
      </c>
      <c r="CI490" s="223">
        <f t="shared" ref="CI490:CI553" ca="1" si="1194">2*IMREAL(K229)*COS(2*PI()*B229*81/Nt_load2)-2*IMAGINARY(K229)*SIN(2*PI()*B229*81/Nt_load2)</f>
        <v>7.6207102626773247E-5</v>
      </c>
      <c r="CJ490" s="223">
        <f t="shared" ref="CJ490:CJ553" ca="1" si="1195">2*IMREAL(K229)*COS(2*PI()*B229*82/Nt_load2)-2*IMAGINARY(K229)*SIN(2*PI()*B229*82/Nt_load2)</f>
        <v>-7.2135941342263145E-5</v>
      </c>
      <c r="CK490" s="223">
        <f t="shared" ref="CK490:CK553" ca="1" si="1196">2*IMREAL(K229)*COS(2*PI()*B229*83/Nt_load2)-2*IMAGINARY(K229)*SIN(2*PI()*B229*83/Nt_load2)</f>
        <v>6.8021328064025007E-5</v>
      </c>
      <c r="CL490" s="223">
        <f t="shared" ref="CL490:CL553" ca="1" si="1197">2*IMREAL(K229)*COS(2*PI()*B229*84/Nt_load2)-2*IMAGINARY(K229)*SIN(2*PI()*B229*84/Nt_load2)</f>
        <v>-6.3865741281242362E-5</v>
      </c>
      <c r="CM490" s="223">
        <f t="shared" ref="CM490:CM553" ca="1" si="1198">2*IMREAL(K229)*COS(2*PI()*B229*85/Nt_load2)-2*IMAGINARY(K229)*SIN(2*PI()*B229*85/Nt_load2)</f>
        <v>5.9671684164005782E-5</v>
      </c>
      <c r="CN490" s="223">
        <f t="shared" ref="CN490:CN553" ca="1" si="1199">2*IMREAL(K229)*COS(2*PI()*B229*86/Nt_load2)-2*IMAGINARY(K229)*SIN(2*PI()*B229*86/Nt_load2)</f>
        <v>-5.5441683055496767E-5</v>
      </c>
      <c r="CO490" s="223">
        <f t="shared" ref="CO490:CO553" ca="1" si="1200">2*IMREAL(K229)*COS(2*PI()*B229*87/Nt_load2)-2*IMAGINARY(K229)*SIN(2*PI()*B229*87/Nt_load2)</f>
        <v>5.1178285950223058E-5</v>
      </c>
      <c r="CP490" s="223">
        <f t="shared" ref="CP490:CP553" ca="1" si="1201">2*IMREAL(K229)*COS(2*PI()*B229*88/Nt_load2)-2*IMAGINARY(K229)*SIN(2*PI()*B229*88/Nt_load2)</f>
        <v>-4.6884060959162462E-5</v>
      </c>
      <c r="CQ490" s="223">
        <f t="shared" ref="CQ490:CQ553" ca="1" si="1202">2*IMREAL(K229)*COS(2*PI()*B229*89/Nt_load2)-2*IMAGINARY(K229)*SIN(2*PI()*B229*89/Nt_load2)</f>
        <v>4.256159476288803E-5</v>
      </c>
      <c r="CR490" s="223">
        <f t="shared" ref="CR490:CR553" ca="1" si="1203">2*IMREAL(K229)*COS(2*PI()*B229*90/Nt_load2)-2*IMAGINARY(K229)*SIN(2*PI()*B229*90/Nt_load2)</f>
        <v>-3.8213491053408922E-5</v>
      </c>
      <c r="CS490" s="223">
        <f t="shared" ref="CS490:CS553" ca="1" si="1204">2*IMREAL(K229)*COS(2*PI()*B229*91/Nt_load2)-2*IMAGINARY(K229)*SIN(2*PI()*B229*91/Nt_load2)</f>
        <v>3.3842368965813704E-5</v>
      </c>
      <c r="CT490" s="223">
        <f t="shared" ref="CT490:CT553" ca="1" si="1205">2*IMREAL(K229)*COS(2*PI()*B229*92/Nt_load2)-2*IMAGINARY(K229)*SIN(2*PI()*B229*92/Nt_load2)</f>
        <v>-2.9450861500601174E-5</v>
      </c>
      <c r="CU490" s="223">
        <f t="shared" ref="CU490:CU553" ca="1" si="1206">2*IMREAL(K229)*COS(2*PI()*B229*93/Nt_load2)-2*IMAGINARY(K229)*SIN(2*PI()*B229*93/Nt_load2)</f>
        <v>2.5041613937659303E-5</v>
      </c>
      <c r="CV490" s="223">
        <f t="shared" ref="CV490:CV553" ca="1" si="1207">2*IMREAL(K229)*COS(2*PI()*B229*94/Nt_load2)-2*IMAGINARY(K229)*SIN(2*PI()*B229*94/Nt_load2)</f>
        <v>-2.0617282242847633E-5</v>
      </c>
      <c r="CW490" s="223">
        <f t="shared" ref="CW490:CW553" ca="1" si="1208">2*IMREAL(K229)*COS(2*PI()*B229*95/Nt_load2)-2*IMAGINARY(K229)*SIN(2*PI()*B229*95/Nt_load2)</f>
        <v>1.6180531468142713E-5</v>
      </c>
      <c r="CX490" s="223">
        <f t="shared" ref="CX490:CX553" ca="1" si="1209">2*IMREAL(K229)*COS(2*PI()*B229*96/Nt_load2)-2*IMAGINARY(K229)*SIN(2*PI()*B229*96/Nt_load2)</f>
        <v>-1.173403414631042E-5</v>
      </c>
      <c r="CY490" s="223">
        <f t="shared" ref="CY490:CY553" ca="1" si="1210">2*IMREAL(K229)*COS(2*PI()*B229*97/Nt_load2)-2*IMAGINARY(K229)*SIN(2*PI()*B229*97/Nt_load2)</f>
        <v>7.2804686810824944E-6</v>
      </c>
      <c r="CZ490" s="223">
        <f t="shared" ref="CZ490:CZ553" ca="1" si="1211">2*IMREAL(K229)*COS(2*PI()*B229*98/Nt_load2)-2*IMAGINARY(K229)*SIN(2*PI()*B229*98/Nt_load2)</f>
        <v>-2.8225177337450438E-6</v>
      </c>
      <c r="DA490" s="223">
        <f t="shared" ref="DA490:DA553" ca="1" si="1212">2*IMREAL(K229)*COS(2*PI()*B229*99/Nt_load2)-2*IMAGINARY(K229)*SIN(2*PI()*B229*99/Nt_load2)</f>
        <v>-1.6371333927344919E-6</v>
      </c>
      <c r="DB490" s="223">
        <f t="shared" ref="DB490:DB553" ca="1" si="1213">2*IMREAL(K229)*COS(2*PI()*B229*100/Nt_load2)-2*IMAGINARY(K229)*SIN(2*PI()*B229*100/Nt_load2)</f>
        <v>6.0957983712745965E-6</v>
      </c>
      <c r="DC490" s="223">
        <f t="shared" ref="DC490:DC553" ca="1" si="1214">2*IMREAL(K229)*COS(2*PI()*B229*101/Nt_load2)-2*IMAGINARY(K229)*SIN(2*PI()*B229*101/Nt_load2)</f>
        <v>-1.0550791468812417E-5</v>
      </c>
      <c r="DD490" s="223">
        <f t="shared" ref="DD490:DD553" ca="1" si="1215">2*IMREAL(K229)*COS(2*PI()*B229*102/Nt_load2)-2*IMAGINARY(K229)*SIN(2*PI()*B229*102/Nt_load2)</f>
        <v>1.4999429164088947E-5</v>
      </c>
      <c r="DE490" s="223">
        <f t="shared" ref="DE490:DE553" ca="1" si="1216">2*IMREAL(K229)*COS(2*PI()*B229*103/Nt_load2)-2*IMAGINARY(K229)*SIN(2*PI()*B229*103/Nt_load2)</f>
        <v>-1.9439031764101808E-5</v>
      </c>
      <c r="DF490" s="223">
        <f t="shared" ref="DF490:DF553" ca="1" si="1217">2*IMREAL(K229)*COS(2*PI()*B229*104/Nt_load2)-2*IMAGINARY(K229)*SIN(2*PI()*B229*104/Nt_load2)</f>
        <v>2.3866925018252173E-5</v>
      </c>
      <c r="DG490" s="223">
        <f t="shared" ref="DG490:DG553" ca="1" si="1218">2*IMREAL(K229)*COS(2*PI()*B229*105/Nt_load2)-2*IMAGINARY(K229)*SIN(2*PI()*B229*105/Nt_load2)</f>
        <v>-2.8280441729213341E-5</v>
      </c>
      <c r="DH490" s="223">
        <f t="shared" ref="DH490:DH553" ca="1" si="1219">2*IMREAL(K229)*COS(2*PI()*B229*106/Nt_load2)-2*IMAGINARY(K229)*SIN(2*PI()*B229*106/Nt_load2)</f>
        <v>3.2676923359540504E-5</v>
      </c>
      <c r="DI490" s="223">
        <f t="shared" ref="DI490:DI553" ca="1" si="1220">2*IMREAL(K229)*COS(2*PI()*B229*107/Nt_load2)-2*IMAGINARY(K229)*SIN(2*PI()*B229*107/Nt_load2)</f>
        <v>-3.7053721633114917E-5</v>
      </c>
      <c r="DJ490" s="223">
        <f t="shared" ref="DJ490:DJ553" ca="1" si="1221">2*IMREAL(K229)*COS(2*PI()*B229*108/Nt_load2)-2*IMAGINARY(K229)*SIN(2*PI()*B229*108/Nt_load2)</f>
        <v>4.1408200130305442E-5</v>
      </c>
      <c r="DK490" s="223">
        <f t="shared" ref="DK490:DK553" ca="1" si="1222">2*IMREAL(K229)*COS(2*PI()*B229*109/Nt_load2)-2*IMAGINARY(K229)*SIN(2*PI()*B229*109/Nt_load2)</f>
        <v>-4.5737735876089772E-5</v>
      </c>
      <c r="DL490" s="223">
        <f t="shared" ref="DL490:DL553" ca="1" si="1223">2*IMREAL(K229)*COS(2*PI()*B229*110/Nt_load2)-2*IMAGINARY(K229)*SIN(2*PI()*B229*110/Nt_load2)</f>
        <v>5.0039720920026441E-5</v>
      </c>
      <c r="DM490" s="223">
        <f t="shared" ref="DM490:DM553" ca="1" si="1224">2*IMREAL(K229)*COS(2*PI()*B229*111/Nt_load2)-2*IMAGINARY(K229)*SIN(2*PI()*B229*111/Nt_load2)</f>
        <v>-5.431156390718656E-5</v>
      </c>
      <c r="DN490" s="223">
        <f t="shared" ref="DN490:DN553" ca="1" si="1225">2*IMREAL(K229)*COS(2*PI()*B229*112/Nt_load2)-2*IMAGINARY(K229)*SIN(2*PI()*B229*112/Nt_load2)</f>
        <v>5.8550691639089148E-5</v>
      </c>
      <c r="DO490" s="223">
        <f t="shared" ref="DO490:DO553" ca="1" si="1226">2*IMREAL(K229)*COS(2*PI()*B229*113/Nt_load2)-2*IMAGINARY(K229)*SIN(2*PI()*B229*113/Nt_load2)</f>
        <v>-6.2754550623699728E-5</v>
      </c>
      <c r="DP490" s="223">
        <f t="shared" ref="DP490:DP553" ca="1" si="1227">2*IMREAL(K229)*COS(2*PI()*B229*114/Nt_load2)-2*IMAGINARY(K229)*SIN(2*PI()*B229*114/Nt_load2)</f>
        <v>6.692060861355833E-5</v>
      </c>
      <c r="DQ490" s="223">
        <f t="shared" ref="DQ490:DQ553" ca="1" si="1228">2*IMREAL(K229)*COS(2*PI()*B229*115/Nt_load2)-2*IMAGINARY(K229)*SIN(2*PI()*B229*115/Nt_load2)</f>
        <v>-7.1046356131101345E-5</v>
      </c>
      <c r="DR490" s="223">
        <f t="shared" ref="DR490:DR553" ca="1" si="1229">2*IMREAL(K229)*COS(2*PI()*B229*116/Nt_load2)-2*IMAGINARY(K229)*SIN(2*PI()*B229*116/Nt_load2)</f>
        <v>7.5129307980314935E-5</v>
      </c>
      <c r="DS490" s="223">
        <f t="shared" ref="DS490:DS553" ca="1" si="1230">2*IMREAL(K229)*COS(2*PI()*B229*117/Nt_load2)-2*IMAGINARY(K229)*SIN(2*PI()*B229*117/Nt_load2)</f>
        <v>-7.9167004743666935E-5</v>
      </c>
      <c r="DT490" s="223">
        <f t="shared" ref="DT490:DT553" ca="1" si="1231">2*IMREAL(K229)*COS(2*PI()*B229*118/Nt_load2)-2*IMAGINARY(K229)*SIN(2*PI()*B229*118/Nt_load2)</f>
        <v>8.3157014263606291E-5</v>
      </c>
      <c r="DU490" s="223">
        <f t="shared" ref="DU490:DU553" ca="1" si="1232">2*IMREAL(K229)*COS(2*PI()*B229*119/Nt_load2)-2*IMAGINARY(K229)*SIN(2*PI()*B229*119/Nt_load2)</f>
        <v>-8.7096933107594265E-5</v>
      </c>
      <c r="DV490" s="223">
        <f t="shared" ref="DV490:DV553" ca="1" si="1233">2*IMREAL(K229)*COS(2*PI()*B229*120/Nt_load2)-2*IMAGINARY(K229)*SIN(2*PI()*B229*120/Nt_load2)</f>
        <v>9.0984388015842311E-5</v>
      </c>
      <c r="DW490" s="223">
        <f t="shared" ref="DW490:DW553" ca="1" si="1234">2*IMREAL(K229)*COS(2*PI()*B229*121/Nt_load2)-2*IMAGINARY(K229)*SIN(2*PI()*B229*121/Nt_load2)</f>
        <v>-9.4817037330874974E-5</v>
      </c>
      <c r="DX490" s="223">
        <f t="shared" ref="DX490:DX553" ca="1" si="1235">2*IMREAL(K229)*COS(2*PI()*B229*122/Nt_load2)-2*IMAGINARY(K229)*SIN(2*PI()*B229*122/Nt_load2)</f>
        <v>9.8592572408056874E-5</v>
      </c>
      <c r="DY490" s="223">
        <f t="shared" ref="DY490:DY553" ca="1" si="1236">2*IMREAL(K229)*COS(2*PI()*B229*123/Nt_load2)-2*IMAGINARY(K229)*SIN(2*PI()*B229*123/Nt_load2)</f>
        <v>-1.0230871900623387E-4</v>
      </c>
      <c r="DZ490" s="223">
        <f t="shared" ref="DZ490:DZ553" ca="1" si="1237">2*IMREAL(K229)*COS(2*PI()*B229*124/Nt_load2)-2*IMAGINARY(K229)*SIN(2*PI()*B229*124/Nt_load2)</f>
        <v>1.0596323865764251E-4</v>
      </c>
      <c r="EA490" s="223">
        <f t="shared" ref="EA490:EA553" ca="1" si="1238">2*IMREAL(K229)*COS(2*PI()*B229*125/Nt_load2)-2*IMAGINARY(K229)*SIN(2*PI()*B229*125/Nt_load2)</f>
        <v>-1.0955393001631298E-4</v>
      </c>
      <c r="EB490" s="223">
        <f t="shared" ref="EB490:EB553" ca="1" si="1239">2*IMREAL(K229)*COS(2*PI()*B229*126/Nt_load2)-2*IMAGINARY(K229)*SIN(2*PI()*B229*126/Nt_load2)</f>
        <v>1.130786301840269E-4</v>
      </c>
      <c r="EC490" s="223">
        <f t="shared" ref="EC490:EC553" ca="1" si="1240">2*IMREAL(K229)*COS(2*PI()*B229*127/Nt_load2)-2*IMAGINARY(K229)*SIN(2*PI()*B229*127/Nt_load2)</f>
        <v>-1.1653521601320024E-4</v>
      </c>
      <c r="ED490" s="223">
        <f t="shared" ref="ED490:ED553" ca="1" si="1241">2*IMREAL(K229)*COS(2*PI()*B229*128/Nt_load2)-2*IMAGINARY(K229)*SIN(2*PI()*B229*128/Nt_load2)</f>
        <v>1.1992160538577958E-4</v>
      </c>
      <c r="EE490" s="223">
        <f t="shared" ref="EE490:EE553" ca="1" si="1242">2*IMREAL(K229)*COS(2*PI()*B229*129/Nt_load2)-2*IMAGINARY(K229)*SIN(2*PI()*B229*129/Nt_load2)</f>
        <v>-1.2323575846743217E-4</v>
      </c>
      <c r="EF490" s="223">
        <f t="shared" ref="EF490:EF553" ca="1" si="1243">2*IMREAL(K229)*COS(2*PI()*B229*130/Nt_load2)-2*IMAGINARY(K229)*SIN(2*PI()*B229*130/Nt_load2)</f>
        <v>1.2647567893626574E-4</v>
      </c>
      <c r="EG490" s="223">
        <f t="shared" ref="EG490:EG553" ca="1" si="1244">2*IMREAL(K229)*COS(2*PI()*B229*131/Nt_load2)-2*IMAGINARY(K229)*SIN(2*PI()*B229*131/Nt_load2)</f>
        <v>-1.2963941518533831E-4</v>
      </c>
      <c r="EH490" s="223">
        <f t="shared" ref="EH490:EH553" ca="1" si="1245">2*IMREAL(K229)*COS(2*PI()*B229*132/Nt_load2)-2*IMAGINARY(K229)*SIN(2*PI()*B229*132/Nt_load2)</f>
        <v>1.3272506149823317E-4</v>
      </c>
      <c r="EI490" s="223">
        <f t="shared" ref="EI490:EI553" ca="1" si="1246">2*IMREAL(K229)*COS(2*PI()*B229*133/Nt_load2)-2*IMAGINARY(K229)*SIN(2*PI()*B229*133/Nt_load2)</f>
        <v>-1.3573075919698428E-4</v>
      </c>
      <c r="EJ490" s="223">
        <f t="shared" ref="EJ490:EJ553" ca="1" si="1247">2*IMREAL(K229)*COS(2*PI()*B229*134/Nt_load2)-2*IMAGINARY(K229)*SIN(2*PI()*B229*134/Nt_load2)</f>
        <v>1.3865469776170214E-4</v>
      </c>
      <c r="EK490" s="223">
        <f t="shared" ref="EK490:EK553" ca="1" si="1248">2*IMREAL(K229)*COS(2*PI()*B229*135/Nt_load2)-2*IMAGINARY(K229)*SIN(2*PI()*B229*135/Nt_load2)</f>
        <v>-1.4149511592112139E-4</v>
      </c>
      <c r="EL490" s="223">
        <f t="shared" ref="EL490:EL553" ca="1" si="1249">2*IMREAL(K229)*COS(2*PI()*B229*136/Nt_load2)-2*IMAGINARY(K229)*SIN(2*PI()*B229*136/Nt_load2)</f>
        <v>1.4425030271355288E-4</v>
      </c>
      <c r="EM490" s="223">
        <f t="shared" ref="EM490:EM553" ca="1" si="1250">2*IMREAL(K229)*COS(2*PI()*B229*137/Nt_load2)-2*IMAGINARY(K229)*SIN(2*PI()*B229*137/Nt_load2)</f>
        <v>-1.469185985174959E-4</v>
      </c>
      <c r="EN490" s="223">
        <f t="shared" ref="EN490:EN553" ca="1" si="1251">2*IMREAL(K229)*COS(2*PI()*B229*138/Nt_load2)-2*IMAGINARY(K229)*SIN(2*PI()*B229*138/Nt_load2)</f>
        <v>1.4949839605133222E-4</v>
      </c>
      <c r="EO490" s="223">
        <f t="shared" ref="EO490:EO553" ca="1" si="1252">2*IMREAL(K229)*COS(2*PI()*B229*139/Nt_load2)-2*IMAGINARY(K229)*SIN(2*PI()*B229*139/Nt_load2)</f>
        <v>-1.5198814134149226E-4</v>
      </c>
      <c r="EP490" s="223">
        <f t="shared" ref="EP490:EP553" ca="1" si="1253">2*IMREAL(K229)*COS(2*PI()*B229*140/Nt_load2)-2*IMAGINARY(K229)*SIN(2*PI()*B229*140/Nt_load2)</f>
        <v>1.5438633465851076E-4</v>
      </c>
      <c r="EQ490" s="223">
        <f t="shared" ref="EQ490:EQ553" ca="1" si="1254">2*IMREAL(K229)*COS(2*PI()*B229*141/Nt_load2)-2*IMAGINARY(K229)*SIN(2*PI()*B229*141/Nt_load2)</f>
        <v>-1.5669153142040785E-4</v>
      </c>
      <c r="ER490" s="223">
        <f t="shared" ref="ER490:ER553" ca="1" si="1255">2*IMREAL(K229)*COS(2*PI()*B229*142/Nt_load2)-2*IMAGINARY(K229)*SIN(2*PI()*B229*142/Nt_load2)</f>
        <v>1.5890234306284597E-4</v>
      </c>
      <c r="ES490" s="223">
        <f t="shared" ref="ES490:ES553" ca="1" si="1256">2*IMREAL(K229)*COS(2*PI()*B229*143/Nt_load2)-2*IMAGINARY(K229)*SIN(2*PI()*B229*143/Nt_load2)</f>
        <v>-1.610174378755695E-4</v>
      </c>
      <c r="ET490" s="223">
        <f t="shared" ref="ET490:ET553" ca="1" si="1257">2*IMREAL(K229)*COS(2*PI()*B229*144/Nt_load2)-2*IMAGINARY(K229)*SIN(2*PI()*B229*144/Nt_load2)</f>
        <v>1.6303554180454655E-4</v>
      </c>
      <c r="EU490" s="223">
        <f t="shared" ref="EU490:EU553" ca="1" si="1258">2*IMREAL(K229)*COS(2*PI()*B229*145/Nt_load2)-2*IMAGINARY(K229)*SIN(2*PI()*B229*145/Nt_load2)</f>
        <v>-1.6495543921943209E-4</v>
      </c>
      <c r="EV490" s="223">
        <f t="shared" ref="EV490:EV553" ca="1" si="1259">2*IMREAL(K229)*COS(2*PI()*B229*146/Nt_load2)-2*IMAGINARY(K229)*SIN(2*PI()*B229*146/Nt_load2)</f>
        <v>1.6677597364581293E-4</v>
      </c>
      <c r="EW490" s="223">
        <f t="shared" ref="EW490:EW553" ca="1" si="1260">2*IMREAL(K229)*COS(2*PI()*B229*147/Nt_load2)-2*IMAGINARY(K229)*SIN(2*PI()*B229*147/Nt_load2)</f>
        <v>-1.684960484618248E-4</v>
      </c>
      <c r="EX490" s="223">
        <f t="shared" ref="EX490:EX553" ca="1" si="1261">2*IMREAL(K229)*COS(2*PI()*B229*148/Nt_load2)-2*IMAGINARY(K229)*SIN(2*PI()*B229*148/Nt_load2)</f>
        <v>1.701146275587163E-4</v>
      </c>
      <c r="EY490" s="223">
        <f t="shared" ref="EY490:EY553" ca="1" si="1262">2*IMREAL(K229)*COS(2*PI()*B229*149/Nt_load2)-2*IMAGINARY(K229)*SIN(2*PI()*B229*149/Nt_load2)</f>
        <v>-1.7163073596496202E-4</v>
      </c>
      <c r="EZ490" s="223">
        <f t="shared" ref="EZ490:EZ553" ca="1" si="1263">2*IMREAL(K229)*COS(2*PI()*B229*150/Nt_load2)-2*IMAGINARY(K229)*SIN(2*PI()*B229*150/Nt_load2)</f>
        <v>1.7304346043354893E-4</v>
      </c>
      <c r="FA490" s="223">
        <f t="shared" ref="FA490:FA553" ca="1" si="1264">2*IMREAL(K229)*COS(2*PI()*B229*151/Nt_load2)-2*IMAGINARY(K229)*SIN(2*PI()*B229*151/Nt_load2)</f>
        <v>-1.7435194999207952E-4</v>
      </c>
      <c r="FB490" s="223">
        <f t="shared" ref="FB490:FB553" ca="1" si="1265">2*IMREAL(K229)*COS(2*PI()*B229*152/Nt_load2)-2*IMAGINARY(K229)*SIN(2*PI()*B229*152/Nt_load2)</f>
        <v>1.7555541645537727E-4</v>
      </c>
      <c r="FC490" s="223">
        <f t="shared" ref="FC490:FC553" ca="1" si="1266">2*IMREAL(K229)*COS(2*PI()*B229*153/Nt_load2)-2*IMAGINARY(K229)*SIN(2*PI()*B229*153/Nt_load2)</f>
        <v>-1.766531349002421E-4</v>
      </c>
      <c r="FD490" s="223">
        <f t="shared" ref="FD490:FD553" ca="1" si="1267">2*IMREAL(K229)*COS(2*PI()*B229*154/Nt_load2)-2*IMAGINARY(K229)*SIN(2*PI()*B229*154/Nt_load2)</f>
        <v>1.7764444410212914E-4</v>
      </c>
      <c r="FE490" s="223">
        <f t="shared" ref="FE490:FE553" ca="1" si="1268">2*IMREAL(K229)*COS(2*PI()*B229*155/Nt_load2)-2*IMAGINARY(K229)*SIN(2*PI()*B229*155/Nt_load2)</f>
        <v>-1.7852874693344262E-4</v>
      </c>
      <c r="FF490" s="223">
        <f t="shared" ref="FF490:FF553" ca="1" si="1269">2*IMREAL(K229)*COS(2*PI()*B229*156/Nt_load2)-2*IMAGINARY(K229)*SIN(2*PI()*B229*156/Nt_load2)</f>
        <v>1.7930551072322317E-4</v>
      </c>
      <c r="FG490" s="223">
        <f t="shared" ref="FG490:FG553" ca="1" si="1270">2*IMREAL(K229)*COS(2*PI()*B229*157/Nt_load2)-2*IMAGINARY(K229)*SIN(2*PI()*B229*157/Nt_load2)</f>
        <v>-1.7997426757800889E-4</v>
      </c>
      <c r="FH490" s="223">
        <f t="shared" ref="FH490:FH553" ca="1" si="1271">2*IMREAL(K229)*COS(2*PI()*B229*158/Nt_load2)-2*IMAGINARY(K229)*SIN(2*PI()*B229*158/Nt_load2)</f>
        <v>1.8053461466367688E-4</v>
      </c>
      <c r="FI490" s="223">
        <f t="shared" ref="FI490:FI553" ca="1" si="1272">2*IMREAL(K229)*COS(2*PI()*B229*159/Nt_load2)-2*IMAGINARY(K229)*SIN(2*PI()*B229*159/Nt_load2)</f>
        <v>-1.8098621444809546E-4</v>
      </c>
      <c r="FJ490" s="223">
        <f t="shared" ref="FJ490:FJ553" ca="1" si="1273">2*IMREAL(K229)*COS(2*PI()*B229*160/Nt_load2)-2*IMAGINARY(K229)*SIN(2*PI()*B229*160/Nt_load2)</f>
        <v>1.8132879490444025E-4</v>
      </c>
      <c r="FK490" s="223">
        <f t="shared" ref="FK490:FK553" ca="1" si="1274">2*IMREAL(K229)*COS(2*PI()*B229*161/Nt_load2)-2*IMAGINARY(K229)*SIN(2*PI()*B229*161/Nt_load2)</f>
        <v>-1.8156214967505584E-4</v>
      </c>
      <c r="FL490" s="223">
        <f t="shared" ref="FL490:FL553" ca="1" si="1275">2*IMREAL(K229)*COS(2*PI()*B229*162/Nt_load2)-2*IMAGINARY(K229)*SIN(2*PI()*B229*162/Nt_load2)</f>
        <v>1.8168613819575315E-4</v>
      </c>
      <c r="FM490" s="223">
        <f t="shared" ref="FM490:FM553" ca="1" si="1276">2*IMREAL(K229)*COS(2*PI()*B229*163/Nt_load2)-2*IMAGINARY(K229)*SIN(2*PI()*B229*163/Nt_load2)</f>
        <v>-1.8170068578048353E-4</v>
      </c>
      <c r="FN490" s="223">
        <f t="shared" ref="FN490:FN553" ca="1" si="1277">2*IMREAL(K229)*COS(2*PI()*B229*164/Nt_load2)-2*IMAGINARY(K229)*SIN(2*PI()*B229*164/Nt_load2)</f>
        <v>1.8160578366632611E-4</v>
      </c>
      <c r="FO490" s="223">
        <f t="shared" ref="FO490:FO553" ca="1" si="1278">2*IMREAL(K229)*COS(2*PI()*B229*165/Nt_load2)-2*IMAGINARY(K229)*SIN(2*PI()*B229*165/Nt_load2)</f>
        <v>-1.8140148901876616E-4</v>
      </c>
      <c r="FP490" s="223">
        <f t="shared" ref="FP490:FP553" ca="1" si="1279">2*IMREAL(K229)*COS(2*PI()*B229*166/Nt_load2)-2*IMAGINARY(K229)*SIN(2*PI()*B229*166/Nt_load2)</f>
        <v>1.8108792489725863E-4</v>
      </c>
      <c r="FQ490" s="223">
        <f t="shared" ref="FQ490:FQ553" ca="1" si="1280">2*IMREAL(K229)*COS(2*PI()*B229*167/Nt_load2)-2*IMAGINARY(K229)*SIN(2*PI()*B229*167/Nt_load2)</f>
        <v>-1.8066528018110831E-4</v>
      </c>
      <c r="FR490" s="223">
        <f t="shared" ref="FR490:FR553" ca="1" si="1281">2*IMREAL(K229)*COS(2*PI()*B229*168/Nt_load2)-2*IMAGINARY(K229)*SIN(2*PI()*B229*168/Nt_load2)</f>
        <v>1.8013380945568457E-4</v>
      </c>
      <c r="FS490" s="223">
        <f t="shared" ref="FS490:FS553" ca="1" si="1282">2*IMREAL(K229)*COS(2*PI()*B229*169/Nt_load2)-2*IMAGINARY(K229)*SIN(2*PI()*B229*169/Nt_load2)</f>
        <v>-1.7949383285908435E-4</v>
      </c>
      <c r="FT490" s="223">
        <f t="shared" ref="FT490:FT553" ca="1" si="1283">2*IMREAL(K229)*COS(2*PI()*B229*170/Nt_load2)-2*IMAGINARY(K229)*SIN(2*PI()*B229*170/Nt_load2)</f>
        <v>1.787457358892733E-4</v>
      </c>
      <c r="FU490" s="223">
        <f t="shared" ref="FU490:FU553" ca="1" si="1284">2*IMREAL(K229)*COS(2*PI()*B229*171/Nt_load2)-2*IMAGINARY(K229)*SIN(2*PI()*B229*171/Nt_load2)</f>
        <v>-1.7788996917189975E-4</v>
      </c>
      <c r="FV490" s="223">
        <f t="shared" ref="FV490:FV553" ca="1" si="1285">2*IMREAL(K229)*COS(2*PI()*B229*172/Nt_load2)-2*IMAGINARY(K229)*SIN(2*PI()*B229*172/Nt_load2)</f>
        <v>1.7692704818882715E-4</v>
      </c>
      <c r="FW490" s="223">
        <f t="shared" ref="FW490:FW553" ca="1" si="1286">2*IMREAL(K229)*COS(2*PI()*B229*173/Nt_load2)-2*IMAGINARY(K229)*SIN(2*PI()*B229*173/Nt_load2)</f>
        <v>-1.7585755296765874E-4</v>
      </c>
      <c r="FX490" s="223">
        <f t="shared" ref="FX490:FX553" ca="1" si="1287">2*IMREAL(K229)*COS(2*PI()*B229*174/Nt_load2)-2*IMAGINARY(K229)*SIN(2*PI()*B229*174/Nt_load2)</f>
        <v>1.7468212773232047E-4</v>
      </c>
      <c r="FY490" s="223">
        <f t="shared" ref="FY490:FY553" ca="1" si="1288">2*IMREAL(K229)*COS(2*PI()*B229*175/Nt_load2)-2*IMAGINARY(K229)*SIN(2*PI()*B229*175/Nt_load2)</f>
        <v>-1.7340148051501602E-4</v>
      </c>
      <c r="FZ490" s="223">
        <f t="shared" ref="FZ490:FZ553" ca="1" si="1289">2*IMREAL(K229)*COS(2*PI()*B229*176/Nt_load2)-2*IMAGINARY(K229)*SIN(2*PI()*B229*176/Nt_load2)</f>
        <v>1.720163827297544E-4</v>
      </c>
      <c r="GA490" s="223">
        <f t="shared" ref="GA490:GA553" ca="1" si="1290">2*IMREAL(K229)*COS(2*PI()*B229*177/Nt_load2)-2*IMAGINARY(K229)*SIN(2*PI()*B229*177/Nt_load2)</f>
        <v>-1.7052766870763651E-4</v>
      </c>
      <c r="GB490" s="223">
        <f t="shared" ref="GB490:GB553" ca="1" si="1291">2*IMREAL(K229)*COS(2*PI()*B229*178/Nt_load2)-2*IMAGINARY(K229)*SIN(2*PI()*B229*178/Nt_load2)</f>
        <v>1.6893623519433643E-4</v>
      </c>
      <c r="GC490" s="223">
        <f t="shared" ref="GC490:GC553" ca="1" si="1292">2*IMREAL(K229)*COS(2*PI()*B229*179/Nt_load2)-2*IMAGINARY(K229)*SIN(2*PI()*B229*179/Nt_load2)</f>
        <v>-1.6724304080988038E-4</v>
      </c>
      <c r="GD490" s="223">
        <f t="shared" ref="GD490:GD553" ca="1" si="1293">2*IMREAL(K229)*COS(2*PI()*B229*180/Nt_load2)-2*IMAGINARY(K229)*SIN(2*PI()*B229*180/Nt_load2)</f>
        <v>1.6544910547126857E-4</v>
      </c>
      <c r="GE490" s="223">
        <f t="shared" ref="GE490:GE553" ca="1" si="1294">2*IMREAL(K229)*COS(2*PI()*B229*181/Nt_load2)-2*IMAGINARY(K229)*SIN(2*PI()*B229*181/Nt_load2)</f>
        <v>-1.6355550977805279E-4</v>
      </c>
      <c r="GF490" s="223">
        <f t="shared" ref="GF490:GF553" ca="1" si="1295">2*IMREAL(K229)*COS(2*PI()*B229*182/Nt_load2)-2*IMAGINARY(K229)*SIN(2*PI()*B229*182/Nt_load2)</f>
        <v>1.6156339436149012E-4</v>
      </c>
      <c r="GG490" s="223">
        <f t="shared" ref="GG490:GG553" ca="1" si="1296">2*IMREAL(K229)*COS(2*PI()*B229*183/Nt_load2)-2*IMAGINARY(K229)*SIN(2*PI()*B229*183/Nt_load2)</f>
        <v>-1.5947395919740887E-4</v>
      </c>
      <c r="GH490" s="223">
        <f t="shared" ref="GH490:GH553" ca="1" si="1297">2*IMREAL(K229)*COS(2*PI()*B229*184/Nt_load2)-2*IMAGINARY(K229)*SIN(2*PI()*B229*184/Nt_load2)</f>
        <v>1.5728846288341259E-4</v>
      </c>
      <c r="GI490" s="223">
        <f t="shared" ref="GI490:GI553" ca="1" si="1298">2*IMREAL(K229)*COS(2*PI()*B229*185/Nt_load2)-2*IMAGINARY(K229)*SIN(2*PI()*B229*185/Nt_load2)</f>
        <v>-1.550082218807801E-4</v>
      </c>
      <c r="GJ490" s="223">
        <f t="shared" ref="GJ490:GJ553" ca="1" si="1299">2*IMREAL(K229)*COS(2*PI()*B229*186/Nt_load2)-2*IMAGINARY(K229)*SIN(2*PI()*B229*186/Nt_load2)</f>
        <v>1.5263460972140655E-4</v>
      </c>
      <c r="GK490" s="223">
        <f t="shared" ref="GK490:GK553" ca="1" si="1300">2*IMREAL(K229)*COS(2*PI()*B229*187/Nt_load2)-2*IMAGINARY(K229)*SIN(2*PI()*B229*187/Nt_load2)</f>
        <v>-1.5016905618052363E-4</v>
      </c>
      <c r="GL490" s="223">
        <f t="shared" ref="GL490:GL553" ca="1" si="1301">2*IMREAL(K229)*COS(2*PI()*B229*188/Nt_load2)-2*IMAGINARY(K229)*SIN(2*PI()*B229*188/Nt_load2)</f>
        <v>1.4761304641536862E-4</v>
      </c>
      <c r="GM490" s="223">
        <f t="shared" ref="GM490:GM553" ca="1" si="1302">2*IMREAL(K229)*COS(2*PI()*B229*189/Nt_load2)-2*IMAGINARY(K229)*SIN(2*PI()*B229*189/Nt_load2)</f>
        <v>-1.4496812007067228E-4</v>
      </c>
      <c r="GN490" s="223">
        <f t="shared" ref="GN490:GN553" ca="1" si="1303">2*IMREAL(K229)*COS(2*PI()*B229*190/Nt_load2)-2*IMAGINARY(K229)*SIN(2*PI()*B229*190/Nt_load2)</f>
        <v>1.4223587035114003E-4</v>
      </c>
      <c r="GO490" s="223">
        <f t="shared" ref="GO490:GO553" ca="1" si="1304">2*IMREAL(K229)*COS(2*PI()*B229*191/Nt_load2)-2*IMAGINARY(K229)*SIN(2*PI()*B229*191/Nt_load2)</f>
        <v>-1.3941794306186284E-4</v>
      </c>
      <c r="GP490" s="223">
        <f t="shared" ref="GP490:GP553" ca="1" si="1305">2*IMREAL(K229)*COS(2*PI()*B229*192/Nt_load2)-2*IMAGINARY(K229)*SIN(2*PI()*B229*192/Nt_load2)</f>
        <v>1.3651603561684454E-4</v>
      </c>
      <c r="GQ490" s="223">
        <f t="shared" ref="GQ490:GQ553" ca="1" si="1306">2*IMREAL(K229)*COS(2*PI()*B229*193/Nt_load2)-2*IMAGINARY(K229)*SIN(2*PI()*B229*193/Nt_load2)</f>
        <v>-1.3353189601664762E-4</v>
      </c>
      <c r="GR490" s="223">
        <f t="shared" ref="GR490:GR553" ca="1" si="1307">2*IMREAL(K229)*COS(2*PI()*B229*194/Nt_load2)-2*IMAGINARY(K229)*SIN(2*PI()*B229*194/Nt_load2)</f>
        <v>1.3046732179536981E-4</v>
      </c>
      <c r="GS490" s="223">
        <f t="shared" ref="GS490:GS553" ca="1" si="1308">2*IMREAL(K229)*COS(2*PI()*B229*195/Nt_load2)-2*IMAGINARY(K229)*SIN(2*PI()*B229*195/Nt_load2)</f>
        <v>-1.273241589379154E-4</v>
      </c>
      <c r="GT490" s="223">
        <f t="shared" ref="GT490:GT553" ca="1" si="1309">2*IMREAL(K229)*COS(2*PI()*B229*196/Nt_load2)-2*IMAGINARY(K229)*SIN(2*PI()*B229*196/Nt_load2)</f>
        <v>1.2410430076808851E-4</v>
      </c>
      <c r="GU490" s="223">
        <f t="shared" ref="GU490:GU553" ca="1" si="1310">2*IMREAL(K229)*COS(2*PI()*B229*197/Nt_load2)-2*IMAGINARY(K229)*SIN(2*PI()*B229*197/Nt_load2)</f>
        <v>-1.2080968680802246E-4</v>
      </c>
      <c r="GV490" s="223">
        <f t="shared" ref="GV490:GV553" ca="1" si="1311">2*IMREAL(K229)*COS(2*PI()*B229*198/Nt_load2)-2*IMAGINARY(K229)*SIN(2*PI()*B229*198/Nt_load2)</f>
        <v>1.1744230161000381E-4</v>
      </c>
      <c r="GW490" s="223">
        <f t="shared" ref="GW490:GW553" ca="1" si="1312">2*IMREAL(K229)*COS(2*PI()*B229*199/Nt_load2)-2*IMAGINARY(K229)*SIN(2*PI()*B229*199/Nt_load2)</f>
        <v>-1.1400417356093002E-4</v>
      </c>
      <c r="GX490" s="223">
        <f t="shared" ref="GX490:GX553" ca="1" si="1313">2*IMREAL(K229)*COS(2*PI()*B229*200/Nt_load2)-2*IMAGINARY(K229)*SIN(2*PI()*B229*200/Nt_load2)</f>
        <v>1.1049737366060976E-4</v>
      </c>
      <c r="GY490" s="223">
        <f t="shared" ref="GY490:GY553" ca="1" si="1314">2*IMREAL(K229)*COS(2*PI()*B229*201/Nt_load2)-2*IMAGINARY(K229)*SIN(2*PI()*B229*201/Nt_load2)</f>
        <v>-1.0692401427414287E-4</v>
      </c>
      <c r="GZ490" s="223">
        <f t="shared" ref="GZ490:GZ553" ca="1" si="1315">2*IMREAL(K229)*COS(2*PI()*B229*202/Nt_load2)-2*IMAGINARY(K229)*SIN(2*PI()*B229*202/Nt_load2)</f>
        <v>1.0328624785964032E-4</v>
      </c>
      <c r="HA490" s="223">
        <f t="shared" ref="HA490:HA553" ca="1" si="1316">2*IMREAL(K229)*COS(2*PI()*B229*203/Nt_load2)-2*IMAGINARY(K229)*SIN(2*PI()*B229*203/Nt_load2)</f>
        <v>-9.9586265671548974E-5</v>
      </c>
      <c r="HB490" s="223">
        <f t="shared" ref="HB490:HB553" ca="1" si="1317">2*IMREAL(K229)*COS(2*PI()*B229*204/Nt_load2)-2*IMAGINARY(K229)*SIN(2*PI()*B229*204/Nt_load2)</f>
        <v>9.5826296440770071E-5</v>
      </c>
      <c r="HC490" s="223">
        <f t="shared" ref="HC490:HC553" ca="1" si="1318">2*IMREAL(K229)*COS(2*PI()*B229*205/Nt_load2)-2*IMAGINARY(K229)*SIN(2*PI()*B229*205/Nt_load2)</f>
        <v>-9.2008605032208786E-5</v>
      </c>
      <c r="HD490" s="223">
        <f t="shared" ref="HD490:HD553" ca="1" si="1319">2*IMREAL(K229)*COS(2*PI()*B229*206/Nt_load2)-2*IMAGINARY(K229)*SIN(2*PI()*B229*206/Nt_load2)</f>
        <v>8.8135491080381582E-5</v>
      </c>
      <c r="HE490" s="223">
        <f t="shared" ref="HE490:HE553" ca="1" si="1320">2*IMREAL(K229)*COS(2*PI()*B229*207/Nt_load2)-2*IMAGINARY(K229)*SIN(2*PI()*B229*207/Nt_load2)</f>
        <v>-8.4209287604343898E-5</v>
      </c>
      <c r="HF490" s="223">
        <f t="shared" ref="HF490:HF553" ca="1" si="1321">2*IMREAL(K229)*COS(2*PI()*B229*208/Nt_load2)-2*IMAGINARY(K229)*SIN(2*PI()*B229*208/Nt_load2)</f>
        <v>8.0232359602223121E-5</v>
      </c>
      <c r="HG490" s="223">
        <f t="shared" ref="HG490:HG553" ca="1" si="1322">2*IMREAL(K229)*COS(2*PI()*B229*209/Nt_load2)-2*IMAGINARY(K229)*SIN(2*PI()*B229*209/Nt_load2)</f>
        <v>-7.6207102626777611E-5</v>
      </c>
      <c r="HH490" s="223">
        <f t="shared" ref="HH490:HH553" ca="1" si="1323">2*IMREAL(K229)*COS(2*PI()*B229*210/Nt_load2)-2*IMAGINARY(K229)*SIN(2*PI()*B229*210/Nt_load2)</f>
        <v>7.2135941342258049E-5</v>
      </c>
      <c r="HI490" s="223">
        <f t="shared" ref="HI490:HI553" ca="1" si="1324">2*IMREAL(K229)*COS(2*PI()*B229*211/Nt_load2)-2*IMAGINARY(K229)*SIN(2*PI()*B229*211/Nt_load2)</f>
        <v>-6.8021328064029479E-5</v>
      </c>
      <c r="HJ490" s="223">
        <f t="shared" ref="HJ490:HJ553" ca="1" si="1325">2*IMREAL(K229)*COS(2*PI()*B229*212/Nt_load2)-2*IMAGINARY(K229)*SIN(2*PI()*B229*212/Nt_load2)</f>
        <v>6.3865741281256538E-5</v>
      </c>
      <c r="HK490" s="223">
        <f t="shared" ref="HK490:HK553" ca="1" si="1326">2*IMREAL(K229)*COS(2*PI()*B229*213/Nt_load2)-2*IMAGINARY(K229)*SIN(2*PI()*B229*213/Nt_load2)</f>
        <v>-5.9671684164010322E-5</v>
      </c>
      <c r="HL490" s="223">
        <f t="shared" ref="HL490:HL553" ca="1" si="1327">2*IMREAL(K229)*COS(2*PI()*B229*214/Nt_load2)-2*IMAGINARY(K229)*SIN(2*PI()*B229*214/Nt_load2)</f>
        <v>5.5441683055511173E-5</v>
      </c>
      <c r="HM490" s="223">
        <f t="shared" ref="HM490:HM553" ca="1" si="1328">2*IMREAL(K229)*COS(2*PI()*B229*215/Nt_load2)-2*IMAGINARY(K229)*SIN(2*PI()*B229*215/Nt_load2)</f>
        <v>-5.1178285950217772E-5</v>
      </c>
      <c r="HN490" s="223">
        <f t="shared" ref="HN490:HN553" ca="1" si="1329">2*IMREAL(K229)*COS(2*PI()*B229*216/Nt_load2)-2*IMAGINARY(K229)*SIN(2*PI()*B229*216/Nt_load2)</f>
        <v>4.6884060959167124E-5</v>
      </c>
      <c r="HO490" s="223">
        <f t="shared" ref="HO490:HO553" ca="1" si="1330">2*IMREAL(K229)*COS(2*PI()*B229*217/Nt_load2)-2*IMAGINARY(K229)*SIN(2*PI()*B229*217/Nt_load2)</f>
        <v>-4.2561594762882649E-5</v>
      </c>
      <c r="HP490" s="223">
        <f t="shared" ref="HP490:HP553" ca="1" si="1331">2*IMREAL(K229)*COS(2*PI()*B229*218/Nt_load2)-2*IMAGINARY(K229)*SIN(2*PI()*B229*218/Nt_load2)</f>
        <v>3.8213491053413625E-5</v>
      </c>
      <c r="HQ490" s="223">
        <f t="shared" ref="HQ490:HQ553" ca="1" si="1332">2*IMREAL(K229)*COS(2*PI()*B229*219/Nt_load2)-2*IMAGINARY(K229)*SIN(2*PI()*B229*219/Nt_load2)</f>
        <v>-3.3842368965808311E-5</v>
      </c>
      <c r="HR490" s="223">
        <f t="shared" ref="HR490:HR553" ca="1" si="1333">2*IMREAL(K229)*COS(2*PI()*B229*220/Nt_load2)-2*IMAGINARY(K229)*SIN(2*PI()*B229*220/Nt_load2)</f>
        <v>2.9450861500605917E-5</v>
      </c>
      <c r="HS490" s="223">
        <f t="shared" ref="HS490:HS553" ca="1" si="1334">2*IMREAL(K229)*COS(2*PI()*B229*221/Nt_load2)-2*IMAGINARY(K229)*SIN(2*PI()*B229*221/Nt_load2)</f>
        <v>-2.5041613937674319E-5</v>
      </c>
      <c r="HT490" s="223">
        <f t="shared" ref="HT490:HT553" ca="1" si="1335">2*IMREAL(K229)*COS(2*PI()*B229*222/Nt_load2)-2*IMAGINARY(K229)*SIN(2*PI()*B229*222/Nt_load2)</f>
        <v>2.0617282242852417E-5</v>
      </c>
      <c r="HU490" s="223">
        <f t="shared" ref="HU490:HU553" ca="1" si="1336">2*IMREAL(K229)*COS(2*PI()*B229*223/Nt_load2)-2*IMAGINARY(K229)*SIN(2*PI()*B229*223/Nt_load2)</f>
        <v>-1.6180531468157797E-5</v>
      </c>
      <c r="HV490" s="223">
        <f t="shared" ref="HV490:HV553" ca="1" si="1337">2*IMREAL(K229)*COS(2*PI()*B229*224/Nt_load2)-2*IMAGINARY(K229)*SIN(2*PI()*B229*224/Nt_load2)</f>
        <v>1.1734034146315204E-5</v>
      </c>
      <c r="HW490" s="223">
        <f t="shared" ref="HW490:HW553" ca="1" si="1338">2*IMREAL(K229)*COS(2*PI()*B229*225/Nt_load2)-2*IMAGINARY(K229)*SIN(2*PI()*B229*225/Nt_load2)</f>
        <v>-7.2804686810873056E-6</v>
      </c>
      <c r="HX490" s="223">
        <f t="shared" ref="HX490:HX553" ca="1" si="1339">2*IMREAL(K229)*COS(2*PI()*B229*226/Nt_load2)-2*IMAGINARY(K229)*SIN(2*PI()*B229*226/Nt_load2)</f>
        <v>2.8225177337395279E-6</v>
      </c>
      <c r="HY490" s="223">
        <f t="shared" ref="HY490:HY553" ca="1" si="1340">2*IMREAL(K229)*COS(2*PI()*B229*227/Nt_load2)-2*IMAGINARY(K229)*SIN(2*PI()*B229*227/Nt_load2)</f>
        <v>1.6371333927296807E-6</v>
      </c>
      <c r="HZ490" s="223">
        <f t="shared" ref="HZ490:HZ553" ca="1" si="1341">2*IMREAL(K229)*COS(2*PI()*B229*228/Nt_load2)-2*IMAGINARY(K229)*SIN(2*PI()*B229*228/Nt_load2)</f>
        <v>-6.0957983712801259E-6</v>
      </c>
      <c r="IA490" s="223">
        <f t="shared" ref="IA490:IA553" ca="1" si="1342">2*IMREAL(K229)*COS(2*PI()*B229*229/Nt_load2)-2*IMAGINARY(K229)*SIN(2*PI()*B229*229/Nt_load2)</f>
        <v>1.0550791468807647E-5</v>
      </c>
      <c r="IB490" s="223">
        <f t="shared" ref="IB490:IB553" ca="1" si="1343">2*IMREAL(K229)*COS(2*PI()*B229*230/Nt_load2)-2*IMAGINARY(K229)*SIN(2*PI()*B229*230/Nt_load2)</f>
        <v>-1.4999429164073863E-5</v>
      </c>
      <c r="IC490" s="223">
        <f t="shared" ref="IC490:IC553" ca="1" si="1344">2*IMREAL(K229)*COS(2*PI()*B229*231/Nt_load2)-2*IMAGINARY(K229)*SIN(2*PI()*B229*231/Nt_load2)</f>
        <v>1.9439031764097024E-5</v>
      </c>
      <c r="ID490" s="223">
        <f t="shared" ref="ID490:ID553" ca="1" si="1345">2*IMREAL(K229)*COS(2*PI()*B229*232/Nt_load2)-2*IMAGINARY(K229)*SIN(2*PI()*B229*232/Nt_load2)</f>
        <v>-2.3866925018237157E-5</v>
      </c>
      <c r="IE490" s="223">
        <f t="shared" ref="IE490:IE553" ca="1" si="1346">2*IMREAL(K229)*COS(2*PI()*B229*233/Nt_load2)-2*IMAGINARY(K229)*SIN(2*PI()*B229*223/Nt_load2)</f>
        <v>2.4448552890387763E-6</v>
      </c>
      <c r="IF490" s="223">
        <f t="shared" ref="IF490:IF553" ca="1" si="1347">2*IMREAL(K229)*COS(2*PI()*B229*234/Nt_load2)-2*IMAGINARY(K229)*SIN(2*PI()*B229*234/Nt_load2)</f>
        <v>-3.267692335953576E-5</v>
      </c>
      <c r="IG490" s="223">
        <f t="shared" ref="IG490:IG553" ca="1" si="1348">2*IMREAL(K229)*COS(2*PI()*B229*235/Nt_load2)-2*IMAGINARY(K229)*SIN(2*PI()*B229*235/Nt_load2)</f>
        <v>3.7053721633120311E-5</v>
      </c>
      <c r="IH490" s="223">
        <f t="shared" ref="IH490:IH553" ca="1" si="1349">2*IMREAL(K229)*COS(2*PI()*B229*236/Nt_load2)-2*IMAGINARY(K229)*SIN(2*PI()*B229*236/Nt_load2)</f>
        <v>-4.140820013030074E-5</v>
      </c>
      <c r="II490" s="223">
        <f t="shared" ref="II490:II553" ca="1" si="1350">2*IMREAL(K229)*COS(2*PI()*B229*237/Nt_load2)-2*IMAGINARY(K229)*SIN(2*PI()*B229*237/Nt_load2)</f>
        <v>4.5737735876095125E-5</v>
      </c>
      <c r="IJ490" s="223">
        <f t="shared" ref="IJ490:IJ553" ca="1" si="1351">2*IMREAL(K229)*COS(2*PI()*B229*238/Nt_load2)-2*IMAGINARY(K229)*SIN(2*PI()*B229*238/Nt_load2)</f>
        <v>-5.003972092002182E-5</v>
      </c>
      <c r="IK490" s="223">
        <f t="shared" ref="IK490:IK553" ca="1" si="1352">2*IMREAL(K229)*COS(2*PI()*B229*239/Nt_load2)-2*IMAGINARY(K229)*SIN(2*PI()*B229*239/Nt_load2)</f>
        <v>5.4311563907172126E-5</v>
      </c>
      <c r="IL490" s="223">
        <f t="shared" ref="IL490:IL553" ca="1" si="1353">2*IMREAL(K229)*COS(2*PI()*B229*240/Nt_load2)-2*IMAGINARY(K229)*SIN(2*PI()*B229*240/Nt_load2)</f>
        <v>-5.8550691639084601E-5</v>
      </c>
      <c r="IM490" s="223">
        <f t="shared" ref="IM490:IM553" ca="1" si="1354">2*IMREAL(K229)*COS(2*PI()*B229*241/Nt_load2)-2*IMAGINARY(K229)*SIN(2*PI()*B229*241/Nt_load2)</f>
        <v>6.2754550623685511E-5</v>
      </c>
      <c r="IN490" s="223">
        <f t="shared" ref="IN490:IN553" ca="1" si="1355">2*IMREAL(K229)*COS(2*PI()*B229*242/Nt_load2)-2*IMAGINARY(K229)*SIN(2*PI()*B229*242/Nt_load2)</f>
        <v>-6.6920608613553858E-5</v>
      </c>
      <c r="IO490" s="223">
        <f t="shared" ref="IO490:IO553" ca="1" si="1356">2*IMREAL(K229)*COS(2*PI()*B229*243/Nt_load2)-2*IMAGINARY(K229)*SIN(2*PI()*B229*243/Nt_load2)</f>
        <v>7.1046356131096913E-5</v>
      </c>
      <c r="IP490" s="223">
        <f t="shared" ref="IP490:IP553" ca="1" si="1357">2*IMREAL(K229)*COS(2*PI()*B229*244/Nt_load2)-2*IMAGINARY(K229)*SIN(2*PI()*B229*244/Nt_load2)</f>
        <v>-7.5129307980319963E-5</v>
      </c>
      <c r="IQ490" s="223">
        <f t="shared" ref="IQ490:IQ553" ca="1" si="1358">2*IMREAL(K229)*COS(2*PI()*B229*245/Nt_load2)-2*IMAGINARY(K229)*SIN(2*PI()*B229*245/Nt_load2)</f>
        <v>7.9167004743662599E-5</v>
      </c>
      <c r="IR490" s="223">
        <f t="shared" ref="IR490:IR553" ca="1" si="1359">2*IMREAL(K229)*COS(2*PI()*B229*246/Nt_load2)-2*IMAGINARY(K229)*SIN(2*PI()*B229*246/Nt_load2)</f>
        <v>-8.3157014263611197E-5</v>
      </c>
      <c r="IS490" s="223">
        <f t="shared" ref="IS490:IS553" ca="1" si="1360">2*IMREAL(K229)*COS(2*PI()*B229*247/Nt_load2)-2*IMAGINARY(K229)*SIN(2*PI()*B229*247/Nt_load2)</f>
        <v>8.709693310759005E-5</v>
      </c>
      <c r="IT490" s="223">
        <f t="shared" ref="IT490:IT553" ca="1" si="1361">2*IMREAL(K229)*COS(2*PI()*B229*248/Nt_load2)-2*IMAGINARY(K229)*SIN(2*PI()*B229*248/Nt_load2)</f>
        <v>-9.0984388015829206E-5</v>
      </c>
      <c r="IU490" s="223">
        <f t="shared" ref="IU490:IU553" ca="1" si="1362">2*IMREAL(K229)*COS(2*PI()*B229*249/Nt_load2)-2*IMAGINARY(K229)*SIN(2*PI()*B229*249/Nt_load2)</f>
        <v>9.4817037330870868E-5</v>
      </c>
      <c r="IV490" s="223">
        <f t="shared" ref="IV490:IV553" ca="1" si="1363">2*IMREAL(K229)*COS(2*PI()*B229*250/Nt_load2)-2*IMAGINARY(K229)*SIN(2*PI()*B229*250/Nt_load2)</f>
        <v>-9.8592572408044162E-5</v>
      </c>
      <c r="IW490" s="223">
        <f t="shared" ref="IW490:IW553" ca="1" si="1364">2*IMREAL(K229)*COS(2*PI()*B229*251/Nt_load2)-2*IMAGINARY(K229)*SIN(2*PI()*B229*251/Nt_load2)</f>
        <v>1.023087190062299E-4</v>
      </c>
      <c r="IX490" s="223">
        <f t="shared" ref="IX490:IX553" ca="1" si="1365">2*IMREAL(K229)*COS(2*PI()*B229*252/Nt_load2)-2*IMAGINARY(K229)*SIN(2*PI()*B229*252/Nt_load2)</f>
        <v>-1.0596323865763862E-4</v>
      </c>
      <c r="IY490" s="223">
        <f t="shared" ref="IY490:IY553" ca="1" si="1366">2*IMREAL(K229)*COS(2*PI()*B229*253/Nt_load2)-2*IMAGINARY(K229)*SIN(2*PI()*B229*253/Nt_load2)</f>
        <v>1.095539300163174E-4</v>
      </c>
      <c r="IZ490" s="223">
        <f t="shared" ref="IZ490:IZ553" ca="1" si="1367">2*IMREAL(K229)*COS(2*PI()*B229*254/Nt_load2)-2*IMAGINARY(K229)*SIN(2*PI()*B229*254/Nt_load2)</f>
        <v>-1.1307863018402312E-4</v>
      </c>
      <c r="JA490" s="223">
        <f t="shared" ref="JA490:JA553" ca="1" si="1368">2*IMREAL(K229)*COS(2*PI()*B229*255/Nt_load2)-2*IMAGINARY(K229)*SIN(2*PI()*B229*255/Nt_load2)</f>
        <v>1.1653521601320447E-4</v>
      </c>
      <c r="JB490" s="223">
        <f t="shared" ref="JB490:JB553" ca="1" si="1369">2*IMREAL(K229)*COS(2*PI()*B229*256/Nt_load2)-2*IMAGINARY(K229)*SIN(2*PI()*B229*256/Nt_load2)</f>
        <v>-1.1992160538577598E-4</v>
      </c>
    </row>
    <row r="491" spans="2:262">
      <c r="B491" s="230">
        <v>130</v>
      </c>
      <c r="C491" s="229">
        <f t="shared" ref="C491:C554" si="1370">C490+Div_Nt_load2</f>
        <v>2.5390625000000018E-3</v>
      </c>
      <c r="D491" s="226">
        <f t="shared" ca="1" si="1113"/>
        <v>49.905850802617415</v>
      </c>
      <c r="E491" s="225">
        <f ca="1">EF361</f>
        <v>-9.4149197382582164E-2</v>
      </c>
      <c r="F491" s="224">
        <v>130</v>
      </c>
      <c r="G491" s="223">
        <f t="shared" ca="1" si="1114"/>
        <v>1.1525508855532462E-4</v>
      </c>
      <c r="H491" s="223">
        <f t="shared" ca="1" si="1115"/>
        <v>-1.2192836974890078E-4</v>
      </c>
      <c r="I491" s="223">
        <f t="shared" ca="1" si="1116"/>
        <v>1.2830791482008799E-4</v>
      </c>
      <c r="J491" s="223">
        <f t="shared" ca="1" si="1117"/>
        <v>-1.3437835488602759E-4</v>
      </c>
      <c r="K491" s="223">
        <f t="shared" ca="1" si="1118"/>
        <v>1.4012506572489298E-4</v>
      </c>
      <c r="L491" s="223">
        <f t="shared" ca="1" si="1119"/>
        <v>-1.4553420300692093E-4</v>
      </c>
      <c r="M491" s="223">
        <f t="shared" ca="1" si="1120"/>
        <v>1.5059273564661433E-4</v>
      </c>
      <c r="N491" s="223">
        <f t="shared" ca="1" si="1121"/>
        <v>-1.5528847719576964E-4</v>
      </c>
      <c r="O491" s="223">
        <f t="shared" ca="1" si="1122"/>
        <v>1.5961011520169614E-4</v>
      </c>
      <c r="P491" s="223">
        <f t="shared" ca="1" si="1123"/>
        <v>-1.6354723845990647E-4</v>
      </c>
      <c r="Q491" s="223">
        <f t="shared" ca="1" si="1124"/>
        <v>1.6709036209562074E-4</v>
      </c>
      <c r="R491" s="223">
        <f t="shared" ca="1" si="1125"/>
        <v>-1.7023095041365961E-4</v>
      </c>
      <c r="S491" s="223">
        <f t="shared" ca="1" si="1126"/>
        <v>1.7296143746168177E-4</v>
      </c>
      <c r="T491" s="223">
        <f t="shared" ca="1" si="1127"/>
        <v>-1.7527524525722573E-4</v>
      </c>
      <c r="U491" s="223">
        <f t="shared" ca="1" si="1128"/>
        <v>1.7716679963464708E-4</v>
      </c>
      <c r="V491" s="223">
        <f t="shared" ca="1" si="1129"/>
        <v>-1.7863154367376964E-4</v>
      </c>
      <c r="W491" s="223">
        <f t="shared" ca="1" si="1130"/>
        <v>1.7966594867790671E-4</v>
      </c>
      <c r="X491" s="223">
        <f t="shared" ca="1" si="1131"/>
        <v>-1.8026752267480021E-4</v>
      </c>
      <c r="Y491" s="223">
        <f t="shared" ca="1" si="1132"/>
        <v>1.8043481641999992E-4</v>
      </c>
      <c r="Z491" s="223">
        <f t="shared" ca="1" si="1133"/>
        <v>-1.8016742688822053E-4</v>
      </c>
      <c r="AA491" s="223">
        <f t="shared" ca="1" si="1134"/>
        <v>1.7946599824426458E-4</v>
      </c>
      <c r="AB491" s="223">
        <f t="shared" ca="1" si="1135"/>
        <v>-1.7833222029117345E-4</v>
      </c>
      <c r="AC491" s="223">
        <f t="shared" ca="1" si="1136"/>
        <v>1.7676882439934282E-4</v>
      </c>
      <c r="AD491" s="223">
        <f t="shared" ca="1" si="1137"/>
        <v>-1.7477957692641424E-4</v>
      </c>
      <c r="AE491" s="223">
        <f t="shared" ca="1" si="1138"/>
        <v>1.7236927014378716E-4</v>
      </c>
      <c r="AF491" s="223">
        <f t="shared" ca="1" si="1139"/>
        <v>-1.6954371069161794E-4</v>
      </c>
      <c r="AG491" s="223">
        <f t="shared" ca="1" si="1140"/>
        <v>1.6630970559011835E-4</v>
      </c>
      <c r="AH491" s="223">
        <f t="shared" ca="1" si="1141"/>
        <v>-1.6267504584084244E-4</v>
      </c>
      <c r="AI491" s="223">
        <f t="shared" ca="1" si="1142"/>
        <v>1.5864848765748368E-4</v>
      </c>
      <c r="AJ491" s="223">
        <f t="shared" ca="1" si="1143"/>
        <v>-1.5423973137139286E-4</v>
      </c>
      <c r="AK491" s="223">
        <f t="shared" ca="1" si="1144"/>
        <v>1.4945939806262212E-4</v>
      </c>
      <c r="AL491" s="223">
        <f t="shared" ca="1" si="1145"/>
        <v>-1.4431900397282282E-4</v>
      </c>
      <c r="AM491" s="223">
        <f t="shared" ca="1" si="1146"/>
        <v>1.3883093276160124E-4</v>
      </c>
      <c r="AN491" s="223">
        <f t="shared" ca="1" si="1147"/>
        <v>-1.3300840567320179E-4</v>
      </c>
      <c r="AO491" s="223">
        <f t="shared" ca="1" si="1148"/>
        <v>1.2686544968537692E-4</v>
      </c>
      <c r="AP491" s="223">
        <f t="shared" ca="1" si="1149"/>
        <v>-1.2041686371715712E-4</v>
      </c>
      <c r="AQ491" s="223">
        <f t="shared" ca="1" si="1150"/>
        <v>1.1367818297697302E-4</v>
      </c>
      <c r="AR491" s="223">
        <f t="shared" ca="1" si="1151"/>
        <v>-1.0666564153696459E-4</v>
      </c>
      <c r="AS491" s="223">
        <f t="shared" ca="1" si="1152"/>
        <v>9.9396133223684765E-5</v>
      </c>
      <c r="AT491" s="223">
        <f t="shared" ca="1" si="1153"/>
        <v>-9.1887170919398178E-5</v>
      </c>
      <c r="AU491" s="223">
        <f t="shared" ca="1" si="1154"/>
        <v>8.4156844371998941E-5</v>
      </c>
      <c r="AV491" s="223">
        <f t="shared" ca="1" si="1155"/>
        <v>-7.6223776615240804E-5</v>
      </c>
      <c r="AW491" s="223">
        <f t="shared" ca="1" si="1156"/>
        <v>6.8107079104202278E-5</v>
      </c>
      <c r="AX491" s="223">
        <f t="shared" ca="1" si="1157"/>
        <v>-5.9826305674126208E-5</v>
      </c>
      <c r="AY491" s="223">
        <f t="shared" ca="1" si="1158"/>
        <v>5.1401405433515704E-5</v>
      </c>
      <c r="AZ491" s="223">
        <f t="shared" ca="1" si="1159"/>
        <v>-4.2852674704979511E-5</v>
      </c>
      <c r="BA491" s="223">
        <f t="shared" ca="1" si="1160"/>
        <v>3.4200708129632966E-5</v>
      </c>
      <c r="BB491" s="223">
        <f t="shared" ca="1" si="1161"/>
        <v>-2.5466349052773952E-5</v>
      </c>
      <c r="BC491" s="223">
        <f t="shared" ca="1" si="1162"/>
        <v>1.6670639310458049E-5</v>
      </c>
      <c r="BD491" s="223">
        <f t="shared" ca="1" si="1163"/>
        <v>-7.8347685378677383E-6</v>
      </c>
      <c r="BE491" s="223">
        <f t="shared" ca="1" si="1164"/>
        <v>-1.0199768783801066E-6</v>
      </c>
      <c r="BF491" s="223">
        <f t="shared" ca="1" si="1165"/>
        <v>9.8722650809833848E-6</v>
      </c>
      <c r="BG491" s="223">
        <f t="shared" ca="1" si="1166"/>
        <v>-1.8700770132298286E-5</v>
      </c>
      <c r="BH491" s="223">
        <f t="shared" ca="1" si="1167"/>
        <v>2.7484223390370489E-5</v>
      </c>
      <c r="BI491" s="223">
        <f t="shared" ca="1" si="1168"/>
        <v>-3.6201464746961633E-5</v>
      </c>
      <c r="BJ491" s="223">
        <f t="shared" ca="1" si="1169"/>
        <v>4.4831493604103566E-5</v>
      </c>
      <c r="BK491" s="223">
        <f t="shared" ca="1" si="1170"/>
        <v>-5.3353519466383065E-5</v>
      </c>
      <c r="BL491" s="223">
        <f t="shared" ca="1" si="1171"/>
        <v>6.1747012027046761E-5</v>
      </c>
      <c r="BM491" s="223">
        <f t="shared" ca="1" si="1172"/>
        <v>-6.9991750627337808E-5</v>
      </c>
      <c r="BN491" s="223">
        <f t="shared" ca="1" si="1173"/>
        <v>7.8067872969814339E-5</v>
      </c>
      <c r="BO491" s="223">
        <f t="shared" ca="1" si="1174"/>
        <v>-8.5955922968368562E-5</v>
      </c>
      <c r="BP491" s="223">
        <f t="shared" ca="1" si="1175"/>
        <v>9.3636897619646752E-5</v>
      </c>
      <c r="BQ491" s="223">
        <f t="shared" ca="1" si="1176"/>
        <v>-1.0109229278293117E-4</v>
      </c>
      <c r="BR491" s="223">
        <f t="shared" ca="1" si="1177"/>
        <v>1.0830414775826252E-4</v>
      </c>
      <c r="BS491" s="223">
        <f t="shared" ca="1" si="1178"/>
        <v>-1.152550885553213E-4</v>
      </c>
      <c r="BT491" s="223">
        <f t="shared" ca="1" si="1179"/>
        <v>1.2192836974889689E-4</v>
      </c>
      <c r="BU491" s="223">
        <f t="shared" ca="1" si="1180"/>
        <v>-1.2830791482008723E-4</v>
      </c>
      <c r="BV491" s="223">
        <f t="shared" ca="1" si="1181"/>
        <v>1.3437835488602621E-4</v>
      </c>
      <c r="BW491" s="223">
        <f t="shared" ca="1" si="1182"/>
        <v>-1.4012506572489108E-4</v>
      </c>
      <c r="BX491" s="223">
        <f t="shared" ca="1" si="1183"/>
        <v>1.4553420300691857E-4</v>
      </c>
      <c r="BY491" s="223">
        <f t="shared" ca="1" si="1184"/>
        <v>-1.5059273564661178E-4</v>
      </c>
      <c r="BZ491" s="223">
        <f t="shared" ca="1" si="1185"/>
        <v>1.5528847719576924E-4</v>
      </c>
      <c r="CA491" s="223">
        <f t="shared" ca="1" si="1186"/>
        <v>-1.5961011520169516E-4</v>
      </c>
      <c r="CB491" s="223">
        <f t="shared" ca="1" si="1187"/>
        <v>1.6354723845990533E-4</v>
      </c>
      <c r="CC491" s="223">
        <f t="shared" ca="1" si="1188"/>
        <v>-1.6709036209561944E-4</v>
      </c>
      <c r="CD491" s="223">
        <f t="shared" ca="1" si="1189"/>
        <v>1.7023095041365809E-4</v>
      </c>
      <c r="CE491" s="223">
        <f t="shared" ca="1" si="1190"/>
        <v>-1.7296143746168012E-4</v>
      </c>
      <c r="CF491" s="223">
        <f t="shared" ca="1" si="1191"/>
        <v>1.7527524525722554E-4</v>
      </c>
      <c r="CG491" s="223">
        <f t="shared" ca="1" si="1192"/>
        <v>-1.7716679963464667E-4</v>
      </c>
      <c r="CH491" s="223">
        <f t="shared" ca="1" si="1193"/>
        <v>1.7863154367376915E-4</v>
      </c>
      <c r="CI491" s="223">
        <f t="shared" ca="1" si="1194"/>
        <v>-1.7966594867790627E-4</v>
      </c>
      <c r="CJ491" s="223">
        <f t="shared" ca="1" si="1195"/>
        <v>1.8026752267480018E-4</v>
      </c>
      <c r="CK491" s="223">
        <f t="shared" ca="1" si="1196"/>
        <v>-1.8043481641999995E-4</v>
      </c>
      <c r="CL491" s="223">
        <f t="shared" ca="1" si="1197"/>
        <v>1.8016742688822064E-4</v>
      </c>
      <c r="CM491" s="223">
        <f t="shared" ca="1" si="1198"/>
        <v>-1.7946599824426548E-4</v>
      </c>
      <c r="CN491" s="223">
        <f t="shared" ca="1" si="1199"/>
        <v>1.7833222029117396E-4</v>
      </c>
      <c r="CO491" s="223">
        <f t="shared" ca="1" si="1200"/>
        <v>-1.7676882439934298E-4</v>
      </c>
      <c r="CP491" s="223">
        <f t="shared" ca="1" si="1201"/>
        <v>1.747795769264157E-4</v>
      </c>
      <c r="CQ491" s="223">
        <f t="shared" ca="1" si="1202"/>
        <v>-1.723692701437874E-4</v>
      </c>
      <c r="CR491" s="223">
        <f t="shared" ca="1" si="1203"/>
        <v>1.6954371069162087E-4</v>
      </c>
      <c r="CS491" s="223">
        <f t="shared" ca="1" si="1204"/>
        <v>-1.6630970559011965E-4</v>
      </c>
      <c r="CT491" s="223">
        <f t="shared" ca="1" si="1205"/>
        <v>1.6267504584084169E-4</v>
      </c>
      <c r="CU491" s="223">
        <f t="shared" ca="1" si="1206"/>
        <v>-1.586484876574865E-4</v>
      </c>
      <c r="CV491" s="223">
        <f t="shared" ca="1" si="1207"/>
        <v>1.542397313713933E-4</v>
      </c>
      <c r="CW491" s="223">
        <f t="shared" ca="1" si="1208"/>
        <v>-1.4945939806262689E-4</v>
      </c>
      <c r="CX491" s="223">
        <f t="shared" ca="1" si="1209"/>
        <v>1.4431900397282485E-4</v>
      </c>
      <c r="CY491" s="223">
        <f t="shared" ca="1" si="1210"/>
        <v>-1.3883093276160013E-4</v>
      </c>
      <c r="CZ491" s="223">
        <f t="shared" ca="1" si="1211"/>
        <v>1.330084056732058E-4</v>
      </c>
      <c r="DA491" s="223">
        <f t="shared" ca="1" si="1212"/>
        <v>-1.2686544968537749E-4</v>
      </c>
      <c r="DB491" s="223">
        <f t="shared" ca="1" si="1213"/>
        <v>1.2041686371716344E-4</v>
      </c>
      <c r="DC491" s="223">
        <f t="shared" ca="1" si="1214"/>
        <v>-1.1367818297697563E-4</v>
      </c>
      <c r="DD491" s="223">
        <f t="shared" ca="1" si="1215"/>
        <v>1.0666564153696317E-4</v>
      </c>
      <c r="DE491" s="223">
        <f t="shared" ca="1" si="1216"/>
        <v>-9.9396133223689725E-5</v>
      </c>
      <c r="DF491" s="223">
        <f t="shared" ca="1" si="1217"/>
        <v>9.1887170919398856E-5</v>
      </c>
      <c r="DG491" s="223">
        <f t="shared" ca="1" si="1218"/>
        <v>-8.4156844372006449E-5</v>
      </c>
      <c r="DH491" s="223">
        <f t="shared" ca="1" si="1219"/>
        <v>7.6223776615243853E-5</v>
      </c>
      <c r="DI491" s="223">
        <f t="shared" ca="1" si="1220"/>
        <v>-6.8107079104200638E-5</v>
      </c>
      <c r="DJ491" s="223">
        <f t="shared" ca="1" si="1221"/>
        <v>5.9826305674129373E-5</v>
      </c>
      <c r="DK491" s="223">
        <f t="shared" ca="1" si="1222"/>
        <v>-5.1401405433513996E-5</v>
      </c>
      <c r="DL491" s="223">
        <f t="shared" ca="1" si="1223"/>
        <v>4.2852674704987764E-5</v>
      </c>
      <c r="DM491" s="223">
        <f t="shared" ca="1" si="1224"/>
        <v>-3.4200708129636273E-5</v>
      </c>
      <c r="DN491" s="223">
        <f t="shared" ca="1" si="1225"/>
        <v>2.5466349052782341E-5</v>
      </c>
      <c r="DO491" s="223">
        <f t="shared" ca="1" si="1226"/>
        <v>-1.667063931046141E-5</v>
      </c>
      <c r="DP491" s="223">
        <f t="shared" ca="1" si="1227"/>
        <v>7.8347685378659629E-6</v>
      </c>
      <c r="DQ491" s="223">
        <f t="shared" ca="1" si="1228"/>
        <v>1.0199768783716092E-6</v>
      </c>
      <c r="DR491" s="223">
        <f t="shared" ca="1" si="1229"/>
        <v>-9.8722650809800238E-6</v>
      </c>
      <c r="DS491" s="223">
        <f t="shared" ca="1" si="1230"/>
        <v>1.8700770132289857E-5</v>
      </c>
      <c r="DT491" s="223">
        <f t="shared" ca="1" si="1231"/>
        <v>-2.7484223390367168E-5</v>
      </c>
      <c r="DU491" s="223">
        <f t="shared" ca="1" si="1232"/>
        <v>3.6201464746963367E-5</v>
      </c>
      <c r="DV491" s="223">
        <f t="shared" ca="1" si="1233"/>
        <v>-4.483149360410032E-5</v>
      </c>
      <c r="DW491" s="223">
        <f t="shared" ca="1" si="1234"/>
        <v>5.3353519466379866E-5</v>
      </c>
      <c r="DX491" s="223">
        <f t="shared" ca="1" si="1235"/>
        <v>-6.1747012027038779E-5</v>
      </c>
      <c r="DY491" s="223">
        <f t="shared" ca="1" si="1236"/>
        <v>6.9991750627334718E-5</v>
      </c>
      <c r="DZ491" s="223">
        <f t="shared" ca="1" si="1237"/>
        <v>-7.8067872969815925E-5</v>
      </c>
      <c r="EA491" s="223">
        <f t="shared" ca="1" si="1238"/>
        <v>8.5955922968365607E-5</v>
      </c>
      <c r="EB491" s="223">
        <f t="shared" ca="1" si="1239"/>
        <v>-9.3636897619643893E-5</v>
      </c>
      <c r="EC491" s="223">
        <f t="shared" ca="1" si="1240"/>
        <v>1.0109229278292415E-4</v>
      </c>
      <c r="ED491" s="223">
        <f t="shared" ca="1" si="1241"/>
        <v>-1.0830414775825982E-4</v>
      </c>
      <c r="EE491" s="223">
        <f t="shared" ca="1" si="1242"/>
        <v>1.1525508855532265E-4</v>
      </c>
      <c r="EF491" s="223">
        <f t="shared" ca="1" si="1243"/>
        <v>-1.2192836974889441E-4</v>
      </c>
      <c r="EG491" s="223">
        <f t="shared" ca="1" si="1244"/>
        <v>1.2830791482008487E-4</v>
      </c>
      <c r="EH491" s="223">
        <f t="shared" ca="1" si="1245"/>
        <v>-1.3437835488602055E-4</v>
      </c>
      <c r="EI491" s="223">
        <f t="shared" ca="1" si="1246"/>
        <v>1.4012506572488897E-4</v>
      </c>
      <c r="EJ491" s="223">
        <f t="shared" ca="1" si="1247"/>
        <v>-1.455342030069196E-4</v>
      </c>
      <c r="EK491" s="223">
        <f t="shared" ca="1" si="1248"/>
        <v>1.5059273564660994E-4</v>
      </c>
      <c r="EL491" s="223">
        <f t="shared" ca="1" si="1249"/>
        <v>-1.5528847719576753E-4</v>
      </c>
      <c r="EM491" s="223">
        <f t="shared" ca="1" si="1250"/>
        <v>1.596101152016912E-4</v>
      </c>
      <c r="EN491" s="223">
        <f t="shared" ca="1" si="1251"/>
        <v>-1.6354723845990389E-4</v>
      </c>
      <c r="EO491" s="223">
        <f t="shared" ca="1" si="1252"/>
        <v>1.6709036209562009E-4</v>
      </c>
      <c r="EP491" s="223">
        <f t="shared" ca="1" si="1253"/>
        <v>-1.7023095041365698E-4</v>
      </c>
      <c r="EQ491" s="223">
        <f t="shared" ca="1" si="1254"/>
        <v>1.7296143746168061E-4</v>
      </c>
      <c r="ER491" s="223">
        <f t="shared" ca="1" si="1255"/>
        <v>-1.7527524525722354E-4</v>
      </c>
      <c r="ES491" s="223">
        <f t="shared" ca="1" si="1256"/>
        <v>1.7716679963464607E-4</v>
      </c>
      <c r="ET491" s="223">
        <f t="shared" ca="1" si="1257"/>
        <v>-1.7863154367376939E-4</v>
      </c>
      <c r="EU491" s="223">
        <f t="shared" ca="1" si="1258"/>
        <v>1.7966594867790598E-4</v>
      </c>
      <c r="EV491" s="223">
        <f t="shared" ca="1" si="1259"/>
        <v>-1.8026752267479999E-4</v>
      </c>
      <c r="EW491" s="223">
        <f t="shared" ca="1" si="1260"/>
        <v>1.8043481641999995E-4</v>
      </c>
      <c r="EX491" s="223">
        <f t="shared" ca="1" si="1261"/>
        <v>-1.8016742688822083E-4</v>
      </c>
      <c r="EY491" s="223">
        <f t="shared" ca="1" si="1262"/>
        <v>1.794659982442658E-4</v>
      </c>
      <c r="EZ491" s="223">
        <f t="shared" ca="1" si="1263"/>
        <v>-1.7833222029117448E-4</v>
      </c>
      <c r="FA491" s="223">
        <f t="shared" ca="1" si="1264"/>
        <v>1.7676882439934363E-4</v>
      </c>
      <c r="FB491" s="223">
        <f t="shared" ca="1" si="1265"/>
        <v>-1.7477957692641654E-4</v>
      </c>
      <c r="FC491" s="223">
        <f t="shared" ca="1" si="1266"/>
        <v>1.7236927014378838E-4</v>
      </c>
      <c r="FD491" s="223">
        <f t="shared" ca="1" si="1267"/>
        <v>-1.6954371069162201E-4</v>
      </c>
      <c r="FE491" s="223">
        <f t="shared" ca="1" si="1268"/>
        <v>1.6630970559012095E-4</v>
      </c>
      <c r="FF491" s="223">
        <f t="shared" ca="1" si="1269"/>
        <v>-1.6267504584084315E-4</v>
      </c>
      <c r="FG491" s="223">
        <f t="shared" ca="1" si="1270"/>
        <v>1.586484876574881E-4</v>
      </c>
      <c r="FH491" s="223">
        <f t="shared" ca="1" si="1271"/>
        <v>-1.5423973137139503E-4</v>
      </c>
      <c r="FI491" s="223">
        <f t="shared" ca="1" si="1272"/>
        <v>1.4945939806262876E-4</v>
      </c>
      <c r="FJ491" s="223">
        <f t="shared" ca="1" si="1273"/>
        <v>-1.4431900397282685E-4</v>
      </c>
      <c r="FK491" s="223">
        <f t="shared" ca="1" si="1274"/>
        <v>1.3883093276160883E-4</v>
      </c>
      <c r="FL491" s="223">
        <f t="shared" ca="1" si="1275"/>
        <v>-1.3300840567320808E-4</v>
      </c>
      <c r="FM491" s="223">
        <f t="shared" ca="1" si="1276"/>
        <v>1.2686544968537987E-4</v>
      </c>
      <c r="FN491" s="223">
        <f t="shared" ca="1" si="1277"/>
        <v>-1.2041686371715832E-4</v>
      </c>
      <c r="FO491" s="223">
        <f t="shared" ca="1" si="1278"/>
        <v>1.1367818297698622E-4</v>
      </c>
      <c r="FP491" s="223">
        <f t="shared" ca="1" si="1279"/>
        <v>-1.0666564153697413E-4</v>
      </c>
      <c r="FQ491" s="223">
        <f t="shared" ca="1" si="1280"/>
        <v>9.9396133223692544E-5</v>
      </c>
      <c r="FR491" s="223">
        <f t="shared" ca="1" si="1281"/>
        <v>-9.1887170919401756E-5</v>
      </c>
      <c r="FS491" s="223">
        <f t="shared" ca="1" si="1282"/>
        <v>8.4156844372000351E-5</v>
      </c>
      <c r="FT491" s="223">
        <f t="shared" ca="1" si="1283"/>
        <v>-7.6223776615256186E-5</v>
      </c>
      <c r="FU491" s="223">
        <f t="shared" ca="1" si="1284"/>
        <v>6.8107079104213255E-5</v>
      </c>
      <c r="FV491" s="223">
        <f t="shared" ca="1" si="1285"/>
        <v>-5.9826305674132544E-5</v>
      </c>
      <c r="FW491" s="223">
        <f t="shared" ca="1" si="1286"/>
        <v>5.1401405433517235E-5</v>
      </c>
      <c r="FX491" s="223">
        <f t="shared" ca="1" si="1287"/>
        <v>-4.2852674704981069E-5</v>
      </c>
      <c r="FY491" s="223">
        <f t="shared" ca="1" si="1288"/>
        <v>3.4200708129649636E-5</v>
      </c>
      <c r="FZ491" s="223">
        <f t="shared" ca="1" si="1289"/>
        <v>-2.5466349052785688E-5</v>
      </c>
      <c r="GA491" s="223">
        <f t="shared" ca="1" si="1290"/>
        <v>1.6670639310464757E-5</v>
      </c>
      <c r="GB491" s="223">
        <f t="shared" ca="1" si="1291"/>
        <v>-7.8347685378693239E-6</v>
      </c>
      <c r="GC491" s="223">
        <f t="shared" ca="1" si="1292"/>
        <v>-1.0199768783785074E-6</v>
      </c>
      <c r="GD491" s="223">
        <f t="shared" ca="1" si="1293"/>
        <v>9.8722650809664306E-6</v>
      </c>
      <c r="GE491" s="223">
        <f t="shared" ca="1" si="1294"/>
        <v>-1.8700770132286509E-5</v>
      </c>
      <c r="GF491" s="223">
        <f t="shared" ca="1" si="1295"/>
        <v>2.7484223390363848E-5</v>
      </c>
      <c r="GG491" s="223">
        <f t="shared" ca="1" si="1296"/>
        <v>-3.6201464746960074E-5</v>
      </c>
      <c r="GH491" s="223">
        <f t="shared" ca="1" si="1297"/>
        <v>4.4831493604107002E-5</v>
      </c>
      <c r="GI491" s="223">
        <f t="shared" ca="1" si="1298"/>
        <v>-5.3353519466366863E-5</v>
      </c>
      <c r="GJ491" s="223">
        <f t="shared" ca="1" si="1299"/>
        <v>6.1747012027035621E-5</v>
      </c>
      <c r="GK491" s="223">
        <f t="shared" ca="1" si="1300"/>
        <v>-6.9991750627331601E-5</v>
      </c>
      <c r="GL491" s="223">
        <f t="shared" ca="1" si="1301"/>
        <v>7.8067872969812916E-5</v>
      </c>
      <c r="GM491" s="223">
        <f t="shared" ca="1" si="1302"/>
        <v>-8.5955922968371679E-5</v>
      </c>
      <c r="GN491" s="223">
        <f t="shared" ca="1" si="1303"/>
        <v>9.3636897619632238E-5</v>
      </c>
      <c r="GO491" s="223">
        <f t="shared" ca="1" si="1304"/>
        <v>-1.0109229278292136E-4</v>
      </c>
      <c r="GP491" s="223">
        <f t="shared" ca="1" si="1305"/>
        <v>1.0830414775825714E-4</v>
      </c>
      <c r="GQ491" s="223">
        <f t="shared" ca="1" si="1306"/>
        <v>-1.1525508855532008E-4</v>
      </c>
      <c r="GR491" s="223">
        <f t="shared" ca="1" si="1307"/>
        <v>1.2192836974889951E-4</v>
      </c>
      <c r="GS491" s="223">
        <f t="shared" ca="1" si="1308"/>
        <v>-1.2830791482007527E-4</v>
      </c>
      <c r="GT491" s="223">
        <f t="shared" ca="1" si="1309"/>
        <v>1.343783548860183E-4</v>
      </c>
      <c r="GU491" s="223">
        <f t="shared" ca="1" si="1310"/>
        <v>-1.4012506572488685E-4</v>
      </c>
      <c r="GV491" s="223">
        <f t="shared" ca="1" si="1311"/>
        <v>1.4553420300691762E-4</v>
      </c>
      <c r="GW491" s="223">
        <f t="shared" ca="1" si="1312"/>
        <v>-1.5059273564661373E-4</v>
      </c>
      <c r="GX491" s="223">
        <f t="shared" ca="1" si="1313"/>
        <v>1.5528847719576062E-4</v>
      </c>
      <c r="GY491" s="223">
        <f t="shared" ca="1" si="1314"/>
        <v>-1.5961011520168963E-4</v>
      </c>
      <c r="GZ491" s="223">
        <f t="shared" ca="1" si="1315"/>
        <v>1.6354723845990248E-4</v>
      </c>
      <c r="HA491" s="223">
        <f t="shared" ca="1" si="1316"/>
        <v>-1.6709036209561884E-4</v>
      </c>
      <c r="HB491" s="223">
        <f t="shared" ca="1" si="1317"/>
        <v>1.7023095041365929E-4</v>
      </c>
      <c r="HC491" s="223">
        <f t="shared" ca="1" si="1318"/>
        <v>-1.7296143746167673E-4</v>
      </c>
      <c r="HD491" s="223">
        <f t="shared" ca="1" si="1319"/>
        <v>1.7527524525722275E-4</v>
      </c>
      <c r="HE491" s="223">
        <f t="shared" ca="1" si="1320"/>
        <v>-1.7716679963464542E-4</v>
      </c>
      <c r="HF491" s="223">
        <f t="shared" ca="1" si="1321"/>
        <v>1.7863154367376893E-4</v>
      </c>
      <c r="HG491" s="223">
        <f t="shared" ca="1" si="1322"/>
        <v>-1.796659486779066E-4</v>
      </c>
      <c r="HH491" s="223">
        <f t="shared" ca="1" si="1323"/>
        <v>1.8026752267479945E-4</v>
      </c>
      <c r="HI491" s="223">
        <f t="shared" ca="1" si="1324"/>
        <v>-1.8043481642000001E-4</v>
      </c>
      <c r="HJ491" s="223">
        <f t="shared" ca="1" si="1325"/>
        <v>1.8016742688822102E-4</v>
      </c>
      <c r="HK491" s="223">
        <f t="shared" ca="1" si="1326"/>
        <v>-1.794659982442651E-4</v>
      </c>
      <c r="HL491" s="223">
        <f t="shared" ca="1" si="1327"/>
        <v>1.7833222029117345E-4</v>
      </c>
      <c r="HM491" s="223">
        <f t="shared" ca="1" si="1328"/>
        <v>-1.7676882439934637E-4</v>
      </c>
      <c r="HN491" s="223">
        <f t="shared" ca="1" si="1329"/>
        <v>1.7477957692641738E-4</v>
      </c>
      <c r="HO491" s="223">
        <f t="shared" ca="1" si="1330"/>
        <v>-1.7236927014378935E-4</v>
      </c>
      <c r="HP491" s="223">
        <f t="shared" ca="1" si="1331"/>
        <v>1.6954371069161965E-4</v>
      </c>
      <c r="HQ491" s="223">
        <f t="shared" ca="1" si="1332"/>
        <v>-1.6630970559011827E-4</v>
      </c>
      <c r="HR491" s="223">
        <f t="shared" ca="1" si="1333"/>
        <v>1.6267504584084903E-4</v>
      </c>
      <c r="HS491" s="223">
        <f t="shared" ca="1" si="1334"/>
        <v>-1.586484876574897E-4</v>
      </c>
      <c r="HT491" s="223">
        <f t="shared" ca="1" si="1335"/>
        <v>1.5423973137139677E-4</v>
      </c>
      <c r="HU491" s="223">
        <f t="shared" ca="1" si="1336"/>
        <v>-1.4945939806262492E-4</v>
      </c>
      <c r="HV491" s="223">
        <f t="shared" ca="1" si="1337"/>
        <v>1.4431900397283504E-4</v>
      </c>
      <c r="HW491" s="223">
        <f t="shared" ca="1" si="1338"/>
        <v>-1.3883093276161095E-4</v>
      </c>
      <c r="HX491" s="223">
        <f t="shared" ca="1" si="1339"/>
        <v>1.3300840567321033E-4</v>
      </c>
      <c r="HY491" s="223">
        <f t="shared" ca="1" si="1340"/>
        <v>-1.2686544968538226E-4</v>
      </c>
      <c r="HZ491" s="223">
        <f t="shared" ca="1" si="1341"/>
        <v>1.2041686371716082E-4</v>
      </c>
      <c r="IA491" s="223">
        <f t="shared" ca="1" si="1342"/>
        <v>-1.1367818297698882E-4</v>
      </c>
      <c r="IB491" s="223">
        <f t="shared" ca="1" si="1343"/>
        <v>1.0666564153697684E-4</v>
      </c>
      <c r="IC491" s="223">
        <f t="shared" ca="1" si="1344"/>
        <v>-9.9396133223695335E-5</v>
      </c>
      <c r="ID491" s="223">
        <f t="shared" ca="1" si="1345"/>
        <v>9.1887170919404657E-5</v>
      </c>
      <c r="IE491" s="223">
        <f t="shared" ca="1" si="1346"/>
        <v>-9.7839175398441251E-5</v>
      </c>
      <c r="IF491" s="223">
        <f t="shared" ca="1" si="1347"/>
        <v>7.6223776615259235E-5</v>
      </c>
      <c r="IG491" s="223">
        <f t="shared" ca="1" si="1348"/>
        <v>-6.8107079104216372E-5</v>
      </c>
      <c r="IH491" s="223">
        <f t="shared" ca="1" si="1349"/>
        <v>5.9826305674135708E-5</v>
      </c>
      <c r="II491" s="223">
        <f t="shared" ca="1" si="1350"/>
        <v>-5.1401405433520447E-5</v>
      </c>
      <c r="IJ491" s="223">
        <f t="shared" ca="1" si="1351"/>
        <v>4.2852674704984322E-5</v>
      </c>
      <c r="IK491" s="223">
        <f t="shared" ca="1" si="1352"/>
        <v>-3.4200708129652942E-5</v>
      </c>
      <c r="IL491" s="223">
        <f t="shared" ca="1" si="1353"/>
        <v>2.5466349052788982E-5</v>
      </c>
      <c r="IM491" s="223">
        <f t="shared" ca="1" si="1354"/>
        <v>-1.6670639310468091E-5</v>
      </c>
      <c r="IN491" s="223">
        <f t="shared" ca="1" si="1355"/>
        <v>7.834768537872685E-6</v>
      </c>
      <c r="IO491" s="223">
        <f t="shared" ca="1" si="1356"/>
        <v>1.01997687837516E-6</v>
      </c>
      <c r="IP491" s="223">
        <f t="shared" ca="1" si="1357"/>
        <v>-9.8722650809630696E-6</v>
      </c>
      <c r="IQ491" s="223">
        <f t="shared" ca="1" si="1358"/>
        <v>1.8700770132283148E-5</v>
      </c>
      <c r="IR491" s="223">
        <f t="shared" ca="1" si="1359"/>
        <v>-2.7484223390360527E-5</v>
      </c>
      <c r="IS491" s="223">
        <f t="shared" ca="1" si="1360"/>
        <v>3.6201464746956781E-5</v>
      </c>
      <c r="IT491" s="223">
        <f t="shared" ca="1" si="1361"/>
        <v>-4.4831493604103749E-5</v>
      </c>
      <c r="IU491" s="223">
        <f t="shared" ca="1" si="1362"/>
        <v>5.3353519466363651E-5</v>
      </c>
      <c r="IV491" s="223">
        <f t="shared" ca="1" si="1363"/>
        <v>-6.1747012027032463E-5</v>
      </c>
      <c r="IW491" s="223">
        <f t="shared" ca="1" si="1364"/>
        <v>6.9991750627328511E-5</v>
      </c>
      <c r="IX491" s="223">
        <f t="shared" ca="1" si="1365"/>
        <v>-7.806787296980988E-5</v>
      </c>
      <c r="IY491" s="223">
        <f t="shared" ca="1" si="1366"/>
        <v>8.5955922968368711E-5</v>
      </c>
      <c r="IZ491" s="223">
        <f t="shared" ca="1" si="1367"/>
        <v>-9.3636897619629378E-5</v>
      </c>
      <c r="JA491" s="223">
        <f t="shared" ca="1" si="1368"/>
        <v>1.0109229278291858E-4</v>
      </c>
      <c r="JB491" s="223">
        <f t="shared" ca="1" si="1369"/>
        <v>-1.0830414775825446E-4</v>
      </c>
    </row>
    <row r="492" spans="2:262">
      <c r="B492" s="230">
        <v>131</v>
      </c>
      <c r="C492" s="229">
        <f t="shared" si="1370"/>
        <v>2.5585937500000018E-3</v>
      </c>
      <c r="D492" s="226">
        <f t="shared" ca="1" si="1113"/>
        <v>49.905720888970116</v>
      </c>
      <c r="E492" s="225">
        <f ca="1">EG361</f>
        <v>-9.4279111029881957E-2</v>
      </c>
      <c r="F492" s="224">
        <v>131</v>
      </c>
      <c r="G492" s="223">
        <f t="shared" ca="1" si="1114"/>
        <v>7.515541840700885E-5</v>
      </c>
      <c r="H492" s="223">
        <f t="shared" ca="1" si="1115"/>
        <v>-8.2824718678437594E-5</v>
      </c>
      <c r="I492" s="223">
        <f t="shared" ca="1" si="1116"/>
        <v>9.004518462319726E-5</v>
      </c>
      <c r="J492" s="223">
        <f t="shared" ca="1" si="1117"/>
        <v>-9.6777687910733218E-5</v>
      </c>
      <c r="K492" s="223">
        <f t="shared" ca="1" si="1118"/>
        <v>1.0298574452240837E-4</v>
      </c>
      <c r="L492" s="223">
        <f t="shared" ca="1" si="1119"/>
        <v>-1.0863571246156204E-4</v>
      </c>
      <c r="M492" s="223">
        <f t="shared" ca="1" si="1120"/>
        <v>1.1369697406240381E-4</v>
      </c>
      <c r="N492" s="223">
        <f t="shared" ca="1" si="1121"/>
        <v>-1.1814210190979773E-4</v>
      </c>
      <c r="O492" s="223">
        <f t="shared" ca="1" si="1122"/>
        <v>1.2194700747080126E-4</v>
      </c>
      <c r="P492" s="223">
        <f t="shared" ca="1" si="1123"/>
        <v>-1.2509107163251218E-4</v>
      </c>
      <c r="Q492" s="223">
        <f t="shared" ca="1" si="1124"/>
        <v>1.2755725643882865E-4</v>
      </c>
      <c r="R492" s="223">
        <f t="shared" ca="1" si="1125"/>
        <v>-1.2933219742060806E-4</v>
      </c>
      <c r="S492" s="223">
        <f t="shared" ca="1" si="1126"/>
        <v>1.3040627601888495E-4</v>
      </c>
      <c r="T492" s="223">
        <f t="shared" ca="1" si="1127"/>
        <v>-1.3077367170867405E-4</v>
      </c>
      <c r="U492" s="223">
        <f t="shared" ca="1" si="1128"/>
        <v>1.3043239354090035E-4</v>
      </c>
      <c r="V492" s="223">
        <f t="shared" ca="1" si="1129"/>
        <v>-1.2938429093152433E-4</v>
      </c>
      <c r="W492" s="223">
        <f t="shared" ca="1" si="1130"/>
        <v>1.2763504363939653E-4</v>
      </c>
      <c r="X492" s="223">
        <f t="shared" ca="1" si="1131"/>
        <v>-1.2519413098715208E-4</v>
      </c>
      <c r="Y492" s="223">
        <f t="shared" ca="1" si="1132"/>
        <v>1.2207478049194108E-4</v>
      </c>
      <c r="Z492" s="223">
        <f t="shared" ca="1" si="1133"/>
        <v>-1.1829389618436553E-4</v>
      </c>
      <c r="AA492" s="223">
        <f t="shared" ca="1" si="1134"/>
        <v>1.1387196700407299E-4</v>
      </c>
      <c r="AB492" s="223">
        <f t="shared" ca="1" si="1135"/>
        <v>-1.0883295576842071E-4</v>
      </c>
      <c r="AC492" s="223">
        <f t="shared" ca="1" si="1136"/>
        <v>1.0320416931588702E-4</v>
      </c>
      <c r="AD492" s="223">
        <f t="shared" ca="1" si="1137"/>
        <v>-9.7016110527951016E-5</v>
      </c>
      <c r="AE492" s="223">
        <f t="shared" ca="1" si="1138"/>
        <v>9.030231303133412E-5</v>
      </c>
      <c r="AF492" s="223">
        <f t="shared" ca="1" si="1139"/>
        <v>-8.3099159476370083E-5</v>
      </c>
      <c r="AG492" s="223">
        <f t="shared" ca="1" si="1140"/>
        <v>7.5445684376276116E-5</v>
      </c>
      <c r="AH492" s="223">
        <f t="shared" ca="1" si="1141"/>
        <v>-6.7383362575735401E-5</v>
      </c>
      <c r="AI492" s="223">
        <f t="shared" ca="1" si="1142"/>
        <v>5.8955884495125776E-5</v>
      </c>
      <c r="AJ492" s="223">
        <f t="shared" ca="1" si="1143"/>
        <v>-5.0208919368343097E-5</v>
      </c>
      <c r="AK492" s="223">
        <f t="shared" ca="1" si="1144"/>
        <v>4.118986775727275E-5</v>
      </c>
      <c r="AL492" s="223">
        <f t="shared" ca="1" si="1145"/>
        <v>-3.1947604684027714E-5</v>
      </c>
      <c r="AM492" s="223">
        <f t="shared" ca="1" si="1146"/>
        <v>2.2532214772975785E-5</v>
      </c>
      <c r="AN492" s="223">
        <f t="shared" ca="1" si="1147"/>
        <v>-1.2994720837819005E-5</v>
      </c>
      <c r="AO492" s="223">
        <f t="shared" ca="1" si="1148"/>
        <v>3.3868073845435648E-6</v>
      </c>
      <c r="AP492" s="223">
        <f t="shared" ca="1" si="1149"/>
        <v>6.2394594713887172E-6</v>
      </c>
      <c r="AQ492" s="223">
        <f t="shared" ca="1" si="1150"/>
        <v>-1.5831914155842432E-5</v>
      </c>
      <c r="AR492" s="223">
        <f t="shared" ca="1" si="1151"/>
        <v>2.5338574325767147E-5</v>
      </c>
      <c r="AS492" s="223">
        <f t="shared" ca="1" si="1152"/>
        <v>-3.4707922566021866E-5</v>
      </c>
      <c r="AT492" s="223">
        <f t="shared" ca="1" si="1153"/>
        <v>4.3889185566702412E-5</v>
      </c>
      <c r="AU492" s="223">
        <f t="shared" ca="1" si="1154"/>
        <v>-5.2832609268126508E-5</v>
      </c>
      <c r="AV492" s="223">
        <f t="shared" ca="1" si="1155"/>
        <v>6.1489728482370883E-5</v>
      </c>
      <c r="AW492" s="223">
        <f t="shared" ca="1" si="1156"/>
        <v>-6.9813629530334888E-5</v>
      </c>
      <c r="AX492" s="223">
        <f t="shared" ca="1" si="1157"/>
        <v>7.7759204471041415E-5</v>
      </c>
      <c r="AY492" s="223">
        <f t="shared" ca="1" si="1158"/>
        <v>-8.5283395545455279E-5</v>
      </c>
      <c r="AZ492" s="223">
        <f t="shared" ca="1" si="1159"/>
        <v>9.234542851023436E-5</v>
      </c>
      <c r="BA492" s="223">
        <f t="shared" ca="1" si="1160"/>
        <v>-9.8907033596866493E-5</v>
      </c>
      <c r="BB492" s="223">
        <f t="shared" ca="1" si="1161"/>
        <v>1.0493265289887035E-4</v>
      </c>
      <c r="BC492" s="223">
        <f t="shared" ca="1" si="1162"/>
        <v>-1.1038963306317757E-4</v>
      </c>
      <c r="BD492" s="223">
        <f t="shared" ca="1" si="1163"/>
        <v>1.1524840224146649E-4</v>
      </c>
      <c r="BE492" s="223">
        <f t="shared" ca="1" si="1164"/>
        <v>-1.1948263034258726E-4</v>
      </c>
      <c r="BF492" s="223">
        <f t="shared" ca="1" si="1165"/>
        <v>1.2306937171759324E-4</v>
      </c>
      <c r="BG492" s="223">
        <f t="shared" ca="1" si="1166"/>
        <v>-1.2598918950420764E-4</v>
      </c>
      <c r="BH492" s="223">
        <f t="shared" ca="1" si="1167"/>
        <v>1.2822626095686636E-4</v>
      </c>
      <c r="BI492" s="223">
        <f t="shared" ca="1" si="1168"/>
        <v>-1.2976846319154051E-4</v>
      </c>
      <c r="BJ492" s="223">
        <f t="shared" ca="1" si="1169"/>
        <v>1.3060743888069966E-4</v>
      </c>
      <c r="BK492" s="223">
        <f t="shared" ca="1" si="1170"/>
        <v>-1.3073864154239395E-4</v>
      </c>
      <c r="BL492" s="223">
        <f t="shared" ca="1" si="1171"/>
        <v>1.3016136017803174E-4</v>
      </c>
      <c r="BM492" s="223">
        <f t="shared" ca="1" si="1172"/>
        <v>-1.2887872312534326E-4</v>
      </c>
      <c r="BN492" s="223">
        <f t="shared" ca="1" si="1173"/>
        <v>1.2689768110564817E-4</v>
      </c>
      <c r="BO492" s="223">
        <f t="shared" ca="1" si="1174"/>
        <v>-1.2422896955729501E-4</v>
      </c>
      <c r="BP492" s="223">
        <f t="shared" ca="1" si="1175"/>
        <v>1.2088705045938641E-4</v>
      </c>
      <c r="BQ492" s="223">
        <f t="shared" ca="1" si="1176"/>
        <v>-1.1689003396106917E-4</v>
      </c>
      <c r="BR492" s="223">
        <f t="shared" ca="1" si="1177"/>
        <v>1.1225958024105651E-4</v>
      </c>
      <c r="BS492" s="223">
        <f t="shared" ca="1" si="1178"/>
        <v>-1.0702078212925329E-4</v>
      </c>
      <c r="BT492" s="223">
        <f t="shared" ca="1" si="1179"/>
        <v>1.012020291265329E-4</v>
      </c>
      <c r="BU492" s="223">
        <f t="shared" ca="1" si="1180"/>
        <v>-9.4834853559564643E-5</v>
      </c>
      <c r="BV492" s="223">
        <f t="shared" ca="1" si="1181"/>
        <v>8.7953759704419547E-5</v>
      </c>
      <c r="BW492" s="223">
        <f t="shared" ca="1" si="1182"/>
        <v>-8.0596036804889349E-5</v>
      </c>
      <c r="BX492" s="223">
        <f t="shared" ca="1" si="1183"/>
        <v>7.2801556998861581E-5</v>
      </c>
      <c r="BY492" s="223">
        <f t="shared" ca="1" si="1184"/>
        <v>-6.461255924774246E-5</v>
      </c>
      <c r="BZ492" s="223">
        <f t="shared" ca="1" si="1185"/>
        <v>5.6073420439855257E-5</v>
      </c>
      <c r="CA492" s="223">
        <f t="shared" ca="1" si="1186"/>
        <v>-4.7230414908259829E-5</v>
      </c>
      <c r="CB492" s="223">
        <f t="shared" ca="1" si="1187"/>
        <v>3.8131463666106213E-5</v>
      </c>
      <c r="CC492" s="223">
        <f t="shared" ca="1" si="1188"/>
        <v>-2.8825874718536016E-5</v>
      </c>
      <c r="CD492" s="223">
        <f t="shared" ca="1" si="1189"/>
        <v>1.9364075858320405E-5</v>
      </c>
      <c r="CE492" s="223">
        <f t="shared" ca="1" si="1190"/>
        <v>-9.7973413932706354E-6</v>
      </c>
      <c r="CF492" s="223">
        <f t="shared" ca="1" si="1191"/>
        <v>1.7751428634339895E-7</v>
      </c>
      <c r="CG492" s="223">
        <f t="shared" ca="1" si="1192"/>
        <v>9.4432747858781311E-6</v>
      </c>
      <c r="CH492" s="223">
        <f t="shared" ca="1" si="1193"/>
        <v>-1.9012889933844946E-5</v>
      </c>
      <c r="CI492" s="223">
        <f t="shared" ca="1" si="1194"/>
        <v>2.8479472583940971E-5</v>
      </c>
      <c r="CJ492" s="223">
        <f t="shared" ca="1" si="1195"/>
        <v>-3.7791722504561229E-5</v>
      </c>
      <c r="CK492" s="223">
        <f t="shared" ca="1" si="1196"/>
        <v>4.6899175806555524E-5</v>
      </c>
      <c r="CL492" s="223">
        <f t="shared" ca="1" si="1197"/>
        <v>-5.5752478411393493E-5</v>
      </c>
      <c r="CM492" s="223">
        <f t="shared" ca="1" si="1198"/>
        <v>6.4303653505172554E-5</v>
      </c>
      <c r="CN492" s="223">
        <f t="shared" ca="1" si="1199"/>
        <v>-7.2506361529170248E-5</v>
      </c>
      <c r="CO492" s="223">
        <f t="shared" ca="1" si="1200"/>
        <v>8.0316151297906341E-5</v>
      </c>
      <c r="CP492" s="223">
        <f t="shared" ca="1" si="1201"/>
        <v>-8.769070088395135E-5</v>
      </c>
      <c r="CQ492" s="223">
        <f t="shared" ca="1" si="1202"/>
        <v>9.4590046964154395E-5</v>
      </c>
      <c r="CR492" s="223">
        <f t="shared" ca="1" si="1203"/>
        <v>-1.0097680138432949E-4</v>
      </c>
      <c r="CS492" s="223">
        <f t="shared" ca="1" si="1204"/>
        <v>1.0681635376891283E-4</v>
      </c>
      <c r="CT492" s="223">
        <f t="shared" ca="1" si="1205"/>
        <v>-1.1207705907756931E-4</v>
      </c>
      <c r="CU492" s="223">
        <f t="shared" ca="1" si="1206"/>
        <v>1.1673040909243473E-4</v>
      </c>
      <c r="CV492" s="223">
        <f t="shared" ca="1" si="1207"/>
        <v>-1.2075118690660296E-4</v>
      </c>
      <c r="CW492" s="223">
        <f t="shared" ca="1" si="1208"/>
        <v>1.2411760357672211E-4</v>
      </c>
      <c r="CX492" s="223">
        <f t="shared" ca="1" si="1209"/>
        <v>-1.2681141619918504E-4</v>
      </c>
      <c r="CY492" s="223">
        <f t="shared" ca="1" si="1210"/>
        <v>1.2881802676999285E-4</v>
      </c>
      <c r="CZ492" s="223">
        <f t="shared" ca="1" si="1211"/>
        <v>-1.3012656129260134E-4</v>
      </c>
      <c r="DA492" s="223">
        <f t="shared" ca="1" si="1212"/>
        <v>1.3072992870505939E-4</v>
      </c>
      <c r="DB492" s="223">
        <f t="shared" ca="1" si="1213"/>
        <v>-1.3062485930708157E-4</v>
      </c>
      <c r="DC492" s="223">
        <f t="shared" ca="1" si="1214"/>
        <v>1.298119224788381E-4</v>
      </c>
      <c r="DD492" s="223">
        <f t="shared" ca="1" si="1215"/>
        <v>-1.2829552359543749E-4</v>
      </c>
      <c r="DE492" s="223">
        <f t="shared" ca="1" si="1216"/>
        <v>1.2608388015381331E-4</v>
      </c>
      <c r="DF492" s="223">
        <f t="shared" ca="1" si="1217"/>
        <v>-1.2318897724139576E-4</v>
      </c>
      <c r="DG492" s="223">
        <f t="shared" ca="1" si="1218"/>
        <v>1.1962650258789368E-4</v>
      </c>
      <c r="DH492" s="223">
        <f t="shared" ca="1" si="1219"/>
        <v>-1.1541576155211456E-4</v>
      </c>
      <c r="DI492" s="223">
        <f t="shared" ca="1" si="1220"/>
        <v>1.1057957250455692E-4</v>
      </c>
      <c r="DJ492" s="223">
        <f t="shared" ca="1" si="1221"/>
        <v>-1.0514414317269704E-4</v>
      </c>
      <c r="DK492" s="223">
        <f t="shared" ca="1" si="1222"/>
        <v>9.9138928619020586E-5</v>
      </c>
      <c r="DL492" s="223">
        <f t="shared" ca="1" si="1223"/>
        <v>-9.2596471621496175E-5</v>
      </c>
      <c r="DM492" s="223">
        <f t="shared" ca="1" si="1224"/>
        <v>8.5552226321459115E-5</v>
      </c>
      <c r="DN492" s="223">
        <f t="shared" ca="1" si="1225"/>
        <v>-7.8044366094517264E-5</v>
      </c>
      <c r="DO492" s="223">
        <f t="shared" ca="1" si="1226"/>
        <v>7.011357668574111E-5</v>
      </c>
      <c r="DP492" s="223">
        <f t="shared" ca="1" si="1227"/>
        <v>-6.1802835730074624E-5</v>
      </c>
      <c r="DQ492" s="223">
        <f t="shared" ca="1" si="1228"/>
        <v>5.3157179852833682E-5</v>
      </c>
      <c r="DR492" s="223">
        <f t="shared" ca="1" si="1229"/>
        <v>-4.4223460612293079E-5</v>
      </c>
      <c r="DS492" s="223">
        <f t="shared" ca="1" si="1230"/>
        <v>3.5050090607050913E-5</v>
      </c>
      <c r="DT492" s="223">
        <f t="shared" ca="1" si="1231"/>
        <v>-2.5686781123984584E-5</v>
      </c>
      <c r="DU492" s="223">
        <f t="shared" ca="1" si="1232"/>
        <v>1.6184272748437415E-5</v>
      </c>
      <c r="DV492" s="223">
        <f t="shared" ca="1" si="1233"/>
        <v>-6.5940603966113012E-6</v>
      </c>
      <c r="DW492" s="223">
        <f t="shared" ca="1" si="1234"/>
        <v>-3.0318857398233158E-6</v>
      </c>
      <c r="DX492" s="223">
        <f t="shared" ca="1" si="1235"/>
        <v>1.2641401824743323E-5</v>
      </c>
      <c r="DY492" s="223">
        <f t="shared" ca="1" si="1236"/>
        <v>-2.2182413057890902E-5</v>
      </c>
      <c r="DZ492" s="223">
        <f t="shared" ca="1" si="1237"/>
        <v>3.1603215872742651E-5</v>
      </c>
      <c r="EA492" s="223">
        <f t="shared" ca="1" si="1238"/>
        <v>-4.0852758122587366E-5</v>
      </c>
      <c r="EB492" s="223">
        <f t="shared" ca="1" si="1239"/>
        <v>4.9880915736575914E-5</v>
      </c>
      <c r="EC492" s="223">
        <f t="shared" ca="1" si="1240"/>
        <v>-5.863876434638152E-5</v>
      </c>
      <c r="ED492" s="223">
        <f t="shared" ca="1" si="1241"/>
        <v>6.7078844411571194E-5</v>
      </c>
      <c r="EE492" s="223">
        <f t="shared" ca="1" si="1242"/>
        <v>-7.5155418407007942E-5</v>
      </c>
      <c r="EF492" s="223">
        <f t="shared" ca="1" si="1243"/>
        <v>8.2824718678440739E-5</v>
      </c>
      <c r="EG492" s="223">
        <f t="shared" ca="1" si="1244"/>
        <v>-9.0045184623198588E-5</v>
      </c>
      <c r="EH492" s="223">
        <f t="shared" ca="1" si="1245"/>
        <v>9.6777687910732892E-5</v>
      </c>
      <c r="EI492" s="223">
        <f t="shared" ca="1" si="1246"/>
        <v>-1.0298574452241136E-4</v>
      </c>
      <c r="EJ492" s="223">
        <f t="shared" ca="1" si="1247"/>
        <v>1.0863571246156347E-4</v>
      </c>
      <c r="EK492" s="223">
        <f t="shared" ca="1" si="1248"/>
        <v>-1.1369697406240391E-4</v>
      </c>
      <c r="EL492" s="223">
        <f t="shared" ca="1" si="1249"/>
        <v>1.1814210190979683E-4</v>
      </c>
      <c r="EM492" s="223">
        <f t="shared" ca="1" si="1250"/>
        <v>-1.2194700747080234E-4</v>
      </c>
      <c r="EN492" s="223">
        <f t="shared" ca="1" si="1251"/>
        <v>1.250910716325125E-4</v>
      </c>
      <c r="EO492" s="223">
        <f t="shared" ca="1" si="1252"/>
        <v>-1.275572564388283E-4</v>
      </c>
      <c r="EP492" s="223">
        <f t="shared" ca="1" si="1253"/>
        <v>1.2933219742060863E-4</v>
      </c>
      <c r="EQ492" s="223">
        <f t="shared" ca="1" si="1254"/>
        <v>-1.3040627601888503E-4</v>
      </c>
      <c r="ER492" s="223">
        <f t="shared" ca="1" si="1255"/>
        <v>1.3077367170867405E-4</v>
      </c>
      <c r="ES492" s="223">
        <f t="shared" ca="1" si="1256"/>
        <v>-1.3043239354090008E-4</v>
      </c>
      <c r="ET492" s="223">
        <f t="shared" ca="1" si="1257"/>
        <v>1.2938429093152401E-4</v>
      </c>
      <c r="EU492" s="223">
        <f t="shared" ca="1" si="1258"/>
        <v>-1.2763504363939648E-4</v>
      </c>
      <c r="EV492" s="223">
        <f t="shared" ca="1" si="1259"/>
        <v>1.2519413098715284E-4</v>
      </c>
      <c r="EW492" s="223">
        <f t="shared" ca="1" si="1260"/>
        <v>-1.2207478049194E-4</v>
      </c>
      <c r="EX492" s="223">
        <f t="shared" ca="1" si="1261"/>
        <v>1.1829389618436504E-4</v>
      </c>
      <c r="EY492" s="223">
        <f t="shared" ca="1" si="1262"/>
        <v>-1.1387196700407425E-4</v>
      </c>
      <c r="EZ492" s="223">
        <f t="shared" ca="1" si="1263"/>
        <v>1.0883295576841904E-4</v>
      </c>
      <c r="FA492" s="223">
        <f t="shared" ca="1" si="1264"/>
        <v>-1.0320416931588631E-4</v>
      </c>
      <c r="FB492" s="223">
        <f t="shared" ca="1" si="1265"/>
        <v>9.7016110527951491E-5</v>
      </c>
      <c r="FC492" s="223">
        <f t="shared" ca="1" si="1266"/>
        <v>-9.030231303133061E-5</v>
      </c>
      <c r="FD492" s="223">
        <f t="shared" ca="1" si="1267"/>
        <v>8.3099159476369188E-5</v>
      </c>
      <c r="FE492" s="223">
        <f t="shared" ca="1" si="1268"/>
        <v>-7.5445684376276685E-5</v>
      </c>
      <c r="FF492" s="223">
        <f t="shared" ca="1" si="1269"/>
        <v>6.7383362575731241E-5</v>
      </c>
      <c r="FG492" s="223">
        <f t="shared" ca="1" si="1270"/>
        <v>-5.8955884495123093E-5</v>
      </c>
      <c r="FH492" s="223">
        <f t="shared" ca="1" si="1271"/>
        <v>5.0208919368343741E-5</v>
      </c>
      <c r="FI492" s="223">
        <f t="shared" ca="1" si="1272"/>
        <v>-4.118986775727517E-5</v>
      </c>
      <c r="FJ492" s="223">
        <f t="shared" ca="1" si="1273"/>
        <v>3.1947604684031997E-5</v>
      </c>
      <c r="FK492" s="223">
        <f t="shared" ca="1" si="1274"/>
        <v>-2.2532214772967328E-5</v>
      </c>
      <c r="FL492" s="223">
        <f t="shared" ca="1" si="1275"/>
        <v>1.299472083781231E-5</v>
      </c>
      <c r="FM492" s="223">
        <f t="shared" ca="1" si="1276"/>
        <v>-3.3868073845405561E-6</v>
      </c>
      <c r="FN492" s="223">
        <f t="shared" ca="1" si="1277"/>
        <v>-6.2394594713898691E-6</v>
      </c>
      <c r="FO492" s="223">
        <f t="shared" ca="1" si="1278"/>
        <v>1.5831914155841728E-5</v>
      </c>
      <c r="FP492" s="223">
        <f t="shared" ca="1" si="1279"/>
        <v>-2.5338574325764627E-5</v>
      </c>
      <c r="FQ492" s="223">
        <f t="shared" ca="1" si="1280"/>
        <v>3.4707922566015801E-5</v>
      </c>
      <c r="FR492" s="223">
        <f t="shared" ca="1" si="1281"/>
        <v>-4.3889185566710509E-5</v>
      </c>
      <c r="FS492" s="223">
        <f t="shared" ca="1" si="1282"/>
        <v>5.2832609268130974E-5</v>
      </c>
      <c r="FT492" s="223">
        <f t="shared" ca="1" si="1283"/>
        <v>-6.1489728482371899E-5</v>
      </c>
      <c r="FU492" s="223">
        <f t="shared" ca="1" si="1284"/>
        <v>6.9813629530335864E-5</v>
      </c>
      <c r="FV492" s="223">
        <f t="shared" ca="1" si="1285"/>
        <v>-7.7759204471039369E-5</v>
      </c>
      <c r="FW492" s="223">
        <f t="shared" ca="1" si="1286"/>
        <v>8.5283395545453328E-5</v>
      </c>
      <c r="FX492" s="223">
        <f t="shared" ca="1" si="1287"/>
        <v>-9.2345428510240445E-5</v>
      </c>
      <c r="FY492" s="223">
        <f t="shared" ca="1" si="1288"/>
        <v>9.8907033596869692E-5</v>
      </c>
      <c r="FZ492" s="223">
        <f t="shared" ca="1" si="1289"/>
        <v>-1.0493265289887326E-4</v>
      </c>
      <c r="GA492" s="223">
        <f t="shared" ca="1" si="1290"/>
        <v>1.1038963306317818E-4</v>
      </c>
      <c r="GB492" s="223">
        <f t="shared" ca="1" si="1291"/>
        <v>-1.1524840224146703E-4</v>
      </c>
      <c r="GC492" s="223">
        <f t="shared" ca="1" si="1292"/>
        <v>1.1948263034258623E-4</v>
      </c>
      <c r="GD492" s="223">
        <f t="shared" ca="1" si="1293"/>
        <v>-1.2306937171759113E-4</v>
      </c>
      <c r="GE492" s="223">
        <f t="shared" ca="1" si="1294"/>
        <v>1.2598918950420995E-4</v>
      </c>
      <c r="GF492" s="223">
        <f t="shared" ca="1" si="1295"/>
        <v>-1.2822626095686734E-4</v>
      </c>
      <c r="GG492" s="223">
        <f t="shared" ca="1" si="1296"/>
        <v>1.2976846319154065E-4</v>
      </c>
      <c r="GH492" s="223">
        <f t="shared" ca="1" si="1297"/>
        <v>-1.3060743888069975E-4</v>
      </c>
      <c r="GI492" s="223">
        <f t="shared" ca="1" si="1298"/>
        <v>1.30738641542394E-4</v>
      </c>
      <c r="GJ492" s="223">
        <f t="shared" ca="1" si="1299"/>
        <v>-1.3016136017803199E-4</v>
      </c>
      <c r="GK492" s="223">
        <f t="shared" ca="1" si="1300"/>
        <v>1.2887872312534432E-4</v>
      </c>
      <c r="GL492" s="223">
        <f t="shared" ca="1" si="1301"/>
        <v>-1.2689768110564698E-4</v>
      </c>
      <c r="GM492" s="223">
        <f t="shared" ca="1" si="1302"/>
        <v>1.2422896955729349E-4</v>
      </c>
      <c r="GN492" s="223">
        <f t="shared" ca="1" si="1303"/>
        <v>-1.2088705045938597E-4</v>
      </c>
      <c r="GO492" s="223">
        <f t="shared" ca="1" si="1304"/>
        <v>1.1689003396106863E-4</v>
      </c>
      <c r="GP492" s="223">
        <f t="shared" ca="1" si="1305"/>
        <v>-1.1225958024105782E-4</v>
      </c>
      <c r="GQ492" s="223">
        <f t="shared" ca="1" si="1306"/>
        <v>1.0702078212925691E-4</v>
      </c>
      <c r="GR492" s="223">
        <f t="shared" ca="1" si="1307"/>
        <v>-1.0120202912652747E-4</v>
      </c>
      <c r="GS492" s="223">
        <f t="shared" ca="1" si="1308"/>
        <v>9.4834853559561282E-5</v>
      </c>
      <c r="GT492" s="223">
        <f t="shared" ca="1" si="1309"/>
        <v>-8.7953759704415929E-5</v>
      </c>
      <c r="GU492" s="223">
        <f t="shared" ca="1" si="1310"/>
        <v>8.0596036804888441E-5</v>
      </c>
      <c r="GV492" s="223">
        <f t="shared" ca="1" si="1311"/>
        <v>-7.2801556998863695E-5</v>
      </c>
      <c r="GW492" s="223">
        <f t="shared" ca="1" si="1312"/>
        <v>6.4612559247744682E-5</v>
      </c>
      <c r="GX492" s="223">
        <f t="shared" ca="1" si="1313"/>
        <v>-5.6073420439860942E-5</v>
      </c>
      <c r="GY492" s="223">
        <f t="shared" ca="1" si="1314"/>
        <v>4.7230414908251819E-5</v>
      </c>
      <c r="GZ492" s="223">
        <f t="shared" ca="1" si="1315"/>
        <v>-3.8131463666101558E-5</v>
      </c>
      <c r="HA492" s="223">
        <f t="shared" ca="1" si="1316"/>
        <v>2.8825874718534898E-5</v>
      </c>
      <c r="HB492" s="223">
        <f t="shared" ca="1" si="1317"/>
        <v>-1.936407585831926E-5</v>
      </c>
      <c r="HC492" s="223">
        <f t="shared" ca="1" si="1318"/>
        <v>9.7973413932732104E-6</v>
      </c>
      <c r="HD492" s="223">
        <f t="shared" ca="1" si="1319"/>
        <v>-1.7751428634967377E-7</v>
      </c>
      <c r="HE492" s="223">
        <f t="shared" ca="1" si="1320"/>
        <v>-9.4432747858867031E-6</v>
      </c>
      <c r="HF492" s="223">
        <f t="shared" ca="1" si="1321"/>
        <v>1.901288993385345E-5</v>
      </c>
      <c r="HG492" s="223">
        <f t="shared" ca="1" si="1322"/>
        <v>-2.8479472583942102E-5</v>
      </c>
      <c r="HH492" s="223">
        <f t="shared" ca="1" si="1323"/>
        <v>3.7791722504562341E-5</v>
      </c>
      <c r="HI492" s="223">
        <f t="shared" ca="1" si="1324"/>
        <v>-4.6899175806556609E-5</v>
      </c>
      <c r="HJ492" s="223">
        <f t="shared" ca="1" si="1325"/>
        <v>5.5752478411387814E-5</v>
      </c>
      <c r="HK492" s="223">
        <f t="shared" ca="1" si="1326"/>
        <v>-6.4303653505167079E-5</v>
      </c>
      <c r="HL492" s="223">
        <f t="shared" ca="1" si="1327"/>
        <v>7.2506361529177404E-5</v>
      </c>
      <c r="HM492" s="223">
        <f t="shared" ca="1" si="1328"/>
        <v>-8.0316151297907235E-5</v>
      </c>
      <c r="HN492" s="223">
        <f t="shared" ca="1" si="1329"/>
        <v>8.769070088395219E-5</v>
      </c>
      <c r="HO492" s="223">
        <f t="shared" ca="1" si="1330"/>
        <v>-9.4590046964155181E-5</v>
      </c>
      <c r="HP492" s="223">
        <f t="shared" ca="1" si="1331"/>
        <v>1.0097680138433022E-4</v>
      </c>
      <c r="HQ492" s="223">
        <f t="shared" ca="1" si="1332"/>
        <v>-1.0681635376890922E-4</v>
      </c>
      <c r="HR492" s="223">
        <f t="shared" ca="1" si="1333"/>
        <v>1.1207705907757373E-4</v>
      </c>
      <c r="HS492" s="223">
        <f t="shared" ca="1" si="1334"/>
        <v>-1.167304090924386E-4</v>
      </c>
      <c r="HT492" s="223">
        <f t="shared" ca="1" si="1335"/>
        <v>1.2075118690660339E-4</v>
      </c>
      <c r="HU492" s="223">
        <f t="shared" ca="1" si="1336"/>
        <v>-1.2411760357672249E-4</v>
      </c>
      <c r="HV492" s="223">
        <f t="shared" ca="1" si="1337"/>
        <v>1.2681141619918531E-4</v>
      </c>
      <c r="HW492" s="223">
        <f t="shared" ca="1" si="1338"/>
        <v>-1.2881802676999179E-4</v>
      </c>
      <c r="HX492" s="223">
        <f t="shared" ca="1" si="1339"/>
        <v>1.3012656129260072E-4</v>
      </c>
      <c r="HY492" s="223">
        <f t="shared" ca="1" si="1340"/>
        <v>-1.3072992870505961E-4</v>
      </c>
      <c r="HZ492" s="223">
        <f t="shared" ca="1" si="1341"/>
        <v>1.3062485930708114E-4</v>
      </c>
      <c r="IA492" s="223">
        <f t="shared" ca="1" si="1342"/>
        <v>-1.2981192247883797E-4</v>
      </c>
      <c r="IB492" s="223">
        <f t="shared" ca="1" si="1343"/>
        <v>1.2829552359543728E-4</v>
      </c>
      <c r="IC492" s="223">
        <f t="shared" ca="1" si="1344"/>
        <v>-1.2608388015381298E-4</v>
      </c>
      <c r="ID492" s="223">
        <f t="shared" ca="1" si="1345"/>
        <v>1.2318897724139787E-4</v>
      </c>
      <c r="IE492" s="223">
        <f t="shared" ca="1" si="1346"/>
        <v>-8.1536075810856426E-5</v>
      </c>
      <c r="IF492" s="223">
        <f t="shared" ca="1" si="1347"/>
        <v>1.1541576155211051E-4</v>
      </c>
      <c r="IG492" s="223">
        <f t="shared" ca="1" si="1348"/>
        <v>-1.1057957250455631E-4</v>
      </c>
      <c r="IH492" s="223">
        <f t="shared" ca="1" si="1349"/>
        <v>1.0514414317269635E-4</v>
      </c>
      <c r="II492" s="223">
        <f t="shared" ca="1" si="1350"/>
        <v>-9.913892861901984E-5</v>
      </c>
      <c r="IJ492" s="223">
        <f t="shared" ca="1" si="1351"/>
        <v>9.2596471621500621E-5</v>
      </c>
      <c r="IK492" s="223">
        <f t="shared" ca="1" si="1352"/>
        <v>-8.5552226321463872E-5</v>
      </c>
      <c r="IL492" s="223">
        <f t="shared" ca="1" si="1353"/>
        <v>7.8044366094510393E-5</v>
      </c>
      <c r="IM492" s="223">
        <f t="shared" ca="1" si="1354"/>
        <v>-7.0113576685733873E-5</v>
      </c>
      <c r="IN492" s="223">
        <f t="shared" ca="1" si="1355"/>
        <v>6.1802835730073594E-5</v>
      </c>
      <c r="IO492" s="223">
        <f t="shared" ca="1" si="1356"/>
        <v>-5.3157179852832632E-5</v>
      </c>
      <c r="IP492" s="223">
        <f t="shared" ca="1" si="1357"/>
        <v>4.4223460612291988E-5</v>
      </c>
      <c r="IQ492" s="223">
        <f t="shared" ca="1" si="1358"/>
        <v>-3.5050090607056957E-5</v>
      </c>
      <c r="IR492" s="223">
        <f t="shared" ca="1" si="1359"/>
        <v>2.5686781123990723E-5</v>
      </c>
      <c r="IS492" s="223">
        <f t="shared" ca="1" si="1360"/>
        <v>-1.6184272748428897E-5</v>
      </c>
      <c r="IT492" s="223">
        <f t="shared" ca="1" si="1361"/>
        <v>6.5940603966101424E-6</v>
      </c>
      <c r="IU492" s="223">
        <f t="shared" ca="1" si="1362"/>
        <v>3.0318857398244678E-6</v>
      </c>
      <c r="IV492" s="223">
        <f t="shared" ca="1" si="1363"/>
        <v>-1.2641401824744461E-5</v>
      </c>
      <c r="IW492" s="223">
        <f t="shared" ca="1" si="1364"/>
        <v>2.2182413057892047E-5</v>
      </c>
      <c r="IX492" s="223">
        <f t="shared" ca="1" si="1365"/>
        <v>-3.1603215872736572E-5</v>
      </c>
      <c r="IY492" s="223">
        <f t="shared" ca="1" si="1366"/>
        <v>4.0852758122595539E-5</v>
      </c>
      <c r="IZ492" s="223">
        <f t="shared" ca="1" si="1367"/>
        <v>-4.9880915736583855E-5</v>
      </c>
      <c r="JA492" s="223">
        <f t="shared" ca="1" si="1368"/>
        <v>5.8638764346382543E-5</v>
      </c>
      <c r="JB492" s="223">
        <f t="shared" ca="1" si="1369"/>
        <v>-6.7078844411572183E-5</v>
      </c>
    </row>
    <row r="493" spans="2:262">
      <c r="B493" s="230">
        <v>132</v>
      </c>
      <c r="C493" s="229">
        <f t="shared" si="1370"/>
        <v>2.5781250000000019E-3</v>
      </c>
      <c r="D493" s="226">
        <f t="shared" ca="1" si="1113"/>
        <v>49.905464297866729</v>
      </c>
      <c r="E493" s="225">
        <f ca="1">EH361</f>
        <v>-9.4535702133269742E-2</v>
      </c>
      <c r="F493" s="224">
        <v>132</v>
      </c>
      <c r="G493" s="223">
        <f t="shared" ca="1" si="1114"/>
        <v>8.3107431241317506E-5</v>
      </c>
      <c r="H493" s="223">
        <f t="shared" ca="1" si="1115"/>
        <v>-9.1534814135879719E-5</v>
      </c>
      <c r="I493" s="223">
        <f t="shared" ca="1" si="1116"/>
        <v>9.9080666732294137E-5</v>
      </c>
      <c r="J493" s="223">
        <f t="shared" ca="1" si="1117"/>
        <v>-1.0567231834507453E-4</v>
      </c>
      <c r="K493" s="223">
        <f t="shared" ca="1" si="1118"/>
        <v>1.1124628776582672E-4</v>
      </c>
      <c r="L493" s="223">
        <f t="shared" ca="1" si="1119"/>
        <v>-1.1574889462198705E-4</v>
      </c>
      <c r="M493" s="223">
        <f t="shared" ca="1" si="1120"/>
        <v>1.1913677634815549E-4</v>
      </c>
      <c r="N493" s="223">
        <f t="shared" ca="1" si="1121"/>
        <v>-1.2137730579130447E-4</v>
      </c>
      <c r="O493" s="223">
        <f t="shared" ca="1" si="1122"/>
        <v>1.2244890542809854E-4</v>
      </c>
      <c r="P493" s="223">
        <f t="shared" ca="1" si="1123"/>
        <v>-1.2234125516823939E-4</v>
      </c>
      <c r="Q493" s="223">
        <f t="shared" ca="1" si="1124"/>
        <v>1.2105539174257706E-4</v>
      </c>
      <c r="R493" s="223">
        <f t="shared" ca="1" si="1125"/>
        <v>-1.1860369871882516E-4</v>
      </c>
      <c r="S493" s="223">
        <f t="shared" ca="1" si="1126"/>
        <v>1.1500978724103417E-4</v>
      </c>
      <c r="T493" s="223">
        <f t="shared" ca="1" si="1127"/>
        <v>-1.1030826864136706E-4</v>
      </c>
      <c r="U493" s="223">
        <f t="shared" ca="1" si="1128"/>
        <v>1.0454442111405015E-4</v>
      </c>
      <c r="V493" s="223">
        <f t="shared" ca="1" si="1129"/>
        <v>-9.7773753661611012E-5</v>
      </c>
      <c r="W493" s="223">
        <f t="shared" ca="1" si="1130"/>
        <v>9.0061471512840007E-5</v>
      </c>
      <c r="X493" s="223">
        <f t="shared" ca="1" si="1131"/>
        <v>-8.1481848160792049E-5</v>
      </c>
      <c r="Y493" s="223">
        <f t="shared" ca="1" si="1132"/>
        <v>7.2117510068446574E-5</v>
      </c>
      <c r="Z493" s="223">
        <f t="shared" ca="1" si="1133"/>
        <v>-6.2058640930700014E-5</v>
      </c>
      <c r="AA493" s="223">
        <f t="shared" ca="1" si="1134"/>
        <v>5.1402113156087548E-5</v>
      </c>
      <c r="AB493" s="223">
        <f t="shared" ca="1" si="1135"/>
        <v>-4.0250554932528643E-5</v>
      </c>
      <c r="AC493" s="223">
        <f t="shared" ca="1" si="1136"/>
        <v>2.8711361861777993E-5</v>
      </c>
      <c r="AD493" s="223">
        <f t="shared" ca="1" si="1137"/>
        <v>-1.6895662681071469E-5</v>
      </c>
      <c r="AE493" s="223">
        <f t="shared" ca="1" si="1138"/>
        <v>4.9172490326375296E-6</v>
      </c>
      <c r="AF493" s="223">
        <f t="shared" ca="1" si="1139"/>
        <v>7.1085204120224766E-6</v>
      </c>
      <c r="AG493" s="223">
        <f t="shared" ca="1" si="1140"/>
        <v>-1.9065830919202158E-5</v>
      </c>
      <c r="AH493" s="223">
        <f t="shared" ca="1" si="1141"/>
        <v>3.0839527052186583E-5</v>
      </c>
      <c r="AI493" s="223">
        <f t="shared" ca="1" si="1142"/>
        <v>-4.2316221681058092E-5</v>
      </c>
      <c r="AJ493" s="223">
        <f t="shared" ca="1" si="1143"/>
        <v>5.3385387962741188E-5</v>
      </c>
      <c r="AK493" s="223">
        <f t="shared" ca="1" si="1144"/>
        <v>-6.3940423774921473E-5</v>
      </c>
      <c r="AL493" s="223">
        <f t="shared" ca="1" si="1145"/>
        <v>7.387967835275815E-5</v>
      </c>
      <c r="AM493" s="223">
        <f t="shared" ca="1" si="1146"/>
        <v>-8.3107431241317425E-5</v>
      </c>
      <c r="AN493" s="223">
        <f t="shared" ca="1" si="1147"/>
        <v>9.1534814135879597E-5</v>
      </c>
      <c r="AO493" s="223">
        <f t="shared" ca="1" si="1148"/>
        <v>-9.9080666732293947E-5</v>
      </c>
      <c r="AP493" s="223">
        <f t="shared" ca="1" si="1149"/>
        <v>1.056723183450744E-4</v>
      </c>
      <c r="AQ493" s="223">
        <f t="shared" ca="1" si="1150"/>
        <v>-1.1124628776582653E-4</v>
      </c>
      <c r="AR493" s="223">
        <f t="shared" ca="1" si="1151"/>
        <v>1.1574889462198689E-4</v>
      </c>
      <c r="AS493" s="223">
        <f t="shared" ca="1" si="1152"/>
        <v>-1.1913677634815535E-4</v>
      </c>
      <c r="AT493" s="223">
        <f t="shared" ca="1" si="1153"/>
        <v>1.2137730579130465E-4</v>
      </c>
      <c r="AU493" s="223">
        <f t="shared" ca="1" si="1154"/>
        <v>-1.2244890542809859E-4</v>
      </c>
      <c r="AV493" s="223">
        <f t="shared" ca="1" si="1155"/>
        <v>1.2234125516823933E-4</v>
      </c>
      <c r="AW493" s="223">
        <f t="shared" ca="1" si="1156"/>
        <v>-1.2105539174257693E-4</v>
      </c>
      <c r="AX493" s="223">
        <f t="shared" ca="1" si="1157"/>
        <v>1.1860369871882495E-4</v>
      </c>
      <c r="AY493" s="223">
        <f t="shared" ca="1" si="1158"/>
        <v>-1.150097872410339E-4</v>
      </c>
      <c r="AZ493" s="223">
        <f t="shared" ca="1" si="1159"/>
        <v>1.1030826864136671E-4</v>
      </c>
      <c r="BA493" s="223">
        <f t="shared" ca="1" si="1160"/>
        <v>-1.0454442111404973E-4</v>
      </c>
      <c r="BB493" s="223">
        <f t="shared" ca="1" si="1161"/>
        <v>9.7773753661610524E-5</v>
      </c>
      <c r="BC493" s="223">
        <f t="shared" ca="1" si="1162"/>
        <v>-9.0061471512839451E-5</v>
      </c>
      <c r="BD493" s="223">
        <f t="shared" ca="1" si="1163"/>
        <v>8.1481848160791452E-5</v>
      </c>
      <c r="BE493" s="223">
        <f t="shared" ca="1" si="1164"/>
        <v>-7.2117510068445909E-5</v>
      </c>
      <c r="BF493" s="223">
        <f t="shared" ca="1" si="1165"/>
        <v>6.2058640930700082E-5</v>
      </c>
      <c r="BG493" s="223">
        <f t="shared" ca="1" si="1166"/>
        <v>-5.1402113156087609E-5</v>
      </c>
      <c r="BH493" s="223">
        <f t="shared" ca="1" si="1167"/>
        <v>4.0250554932528717E-5</v>
      </c>
      <c r="BI493" s="223">
        <f t="shared" ca="1" si="1168"/>
        <v>-2.8711361861778047E-5</v>
      </c>
      <c r="BJ493" s="223">
        <f t="shared" ca="1" si="1169"/>
        <v>1.689566268107153E-5</v>
      </c>
      <c r="BK493" s="223">
        <f t="shared" ca="1" si="1170"/>
        <v>-4.9172490326375906E-6</v>
      </c>
      <c r="BL493" s="223">
        <f t="shared" ca="1" si="1171"/>
        <v>-7.1085204120224224E-6</v>
      </c>
      <c r="BM493" s="223">
        <f t="shared" ca="1" si="1172"/>
        <v>1.9065830919202104E-5</v>
      </c>
      <c r="BN493" s="223">
        <f t="shared" ca="1" si="1173"/>
        <v>-3.0839527052186515E-5</v>
      </c>
      <c r="BO493" s="223">
        <f t="shared" ca="1" si="1174"/>
        <v>4.2316221681058024E-5</v>
      </c>
      <c r="BP493" s="223">
        <f t="shared" ca="1" si="1175"/>
        <v>-5.3385387962741134E-5</v>
      </c>
      <c r="BQ493" s="223">
        <f t="shared" ca="1" si="1176"/>
        <v>6.3940423774921419E-5</v>
      </c>
      <c r="BR493" s="223">
        <f t="shared" ca="1" si="1177"/>
        <v>-7.3879678352758109E-5</v>
      </c>
      <c r="BS493" s="223">
        <f t="shared" ca="1" si="1178"/>
        <v>8.3107431241317384E-5</v>
      </c>
      <c r="BT493" s="223">
        <f t="shared" ca="1" si="1179"/>
        <v>-9.153481413587957E-5</v>
      </c>
      <c r="BU493" s="223">
        <f t="shared" ca="1" si="1180"/>
        <v>9.908066673229392E-5</v>
      </c>
      <c r="BV493" s="223">
        <f t="shared" ca="1" si="1181"/>
        <v>-1.0567231834507436E-4</v>
      </c>
      <c r="BW493" s="223">
        <f t="shared" ca="1" si="1182"/>
        <v>1.1124628776582651E-4</v>
      </c>
      <c r="BX493" s="223">
        <f t="shared" ca="1" si="1183"/>
        <v>-1.1574889462198686E-4</v>
      </c>
      <c r="BY493" s="223">
        <f t="shared" ca="1" si="1184"/>
        <v>1.1913677634815535E-4</v>
      </c>
      <c r="BZ493" s="223">
        <f t="shared" ca="1" si="1185"/>
        <v>-1.213773057913044E-4</v>
      </c>
      <c r="CA493" s="223">
        <f t="shared" ca="1" si="1186"/>
        <v>1.2244890542809851E-4</v>
      </c>
      <c r="CB493" s="223">
        <f t="shared" ca="1" si="1187"/>
        <v>-1.2234125516823944E-4</v>
      </c>
      <c r="CC493" s="223">
        <f t="shared" ca="1" si="1188"/>
        <v>1.2105539174257721E-4</v>
      </c>
      <c r="CD493" s="223">
        <f t="shared" ca="1" si="1189"/>
        <v>-1.1860369871882541E-4</v>
      </c>
      <c r="CE493" s="223">
        <f t="shared" ca="1" si="1190"/>
        <v>1.1500978724103452E-4</v>
      </c>
      <c r="CF493" s="223">
        <f t="shared" ca="1" si="1191"/>
        <v>-1.1030826864136749E-4</v>
      </c>
      <c r="CG493" s="223">
        <f t="shared" ca="1" si="1192"/>
        <v>1.0454442111405066E-4</v>
      </c>
      <c r="CH493" s="223">
        <f t="shared" ca="1" si="1193"/>
        <v>-9.7773753661609507E-5</v>
      </c>
      <c r="CI493" s="223">
        <f t="shared" ca="1" si="1194"/>
        <v>9.0061471512838313E-5</v>
      </c>
      <c r="CJ493" s="223">
        <f t="shared" ca="1" si="1195"/>
        <v>-8.1481848160790192E-5</v>
      </c>
      <c r="CK493" s="223">
        <f t="shared" ca="1" si="1196"/>
        <v>7.2117510068444554E-5</v>
      </c>
      <c r="CL493" s="223">
        <f t="shared" ca="1" si="1197"/>
        <v>-6.2058640930698605E-5</v>
      </c>
      <c r="CM493" s="223">
        <f t="shared" ca="1" si="1198"/>
        <v>5.1402113156086077E-5</v>
      </c>
      <c r="CN493" s="223">
        <f t="shared" ca="1" si="1199"/>
        <v>-4.0250554932527111E-5</v>
      </c>
      <c r="CO493" s="223">
        <f t="shared" ca="1" si="1200"/>
        <v>2.87113618617764E-5</v>
      </c>
      <c r="CP493" s="223">
        <f t="shared" ca="1" si="1201"/>
        <v>-1.689566268106987E-5</v>
      </c>
      <c r="CQ493" s="223">
        <f t="shared" ca="1" si="1202"/>
        <v>4.9172490326359033E-6</v>
      </c>
      <c r="CR493" s="223">
        <f t="shared" ca="1" si="1203"/>
        <v>7.1085204120241097E-6</v>
      </c>
      <c r="CS493" s="223">
        <f t="shared" ca="1" si="1204"/>
        <v>-1.9065830919203778E-5</v>
      </c>
      <c r="CT493" s="223">
        <f t="shared" ca="1" si="1205"/>
        <v>3.0839527052188155E-5</v>
      </c>
      <c r="CU493" s="223">
        <f t="shared" ca="1" si="1206"/>
        <v>-4.231622168105961E-5</v>
      </c>
      <c r="CV493" s="223">
        <f t="shared" ca="1" si="1207"/>
        <v>5.3385387962742639E-5</v>
      </c>
      <c r="CW493" s="223">
        <f t="shared" ca="1" si="1208"/>
        <v>-6.3940423774922855E-5</v>
      </c>
      <c r="CX493" s="223">
        <f t="shared" ca="1" si="1209"/>
        <v>7.3879678352759451E-5</v>
      </c>
      <c r="CY493" s="223">
        <f t="shared" ca="1" si="1210"/>
        <v>-8.3107431241318617E-5</v>
      </c>
      <c r="CZ493" s="223">
        <f t="shared" ca="1" si="1211"/>
        <v>9.1534814135880681E-5</v>
      </c>
      <c r="DA493" s="223">
        <f t="shared" ca="1" si="1212"/>
        <v>-9.9080666732294923E-5</v>
      </c>
      <c r="DB493" s="223">
        <f t="shared" ca="1" si="1213"/>
        <v>1.0567231834507522E-4</v>
      </c>
      <c r="DC493" s="223">
        <f t="shared" ca="1" si="1214"/>
        <v>-1.1124628776582721E-4</v>
      </c>
      <c r="DD493" s="223">
        <f t="shared" ca="1" si="1215"/>
        <v>1.157488946219874E-4</v>
      </c>
      <c r="DE493" s="223">
        <f t="shared" ca="1" si="1216"/>
        <v>-1.1913677634815573E-4</v>
      </c>
      <c r="DF493" s="223">
        <f t="shared" ca="1" si="1217"/>
        <v>1.2137730579130463E-4</v>
      </c>
      <c r="DG493" s="223">
        <f t="shared" ca="1" si="1218"/>
        <v>-1.2244890542809859E-4</v>
      </c>
      <c r="DH493" s="223">
        <f t="shared" ca="1" si="1219"/>
        <v>1.2234125516823933E-4</v>
      </c>
      <c r="DI493" s="223">
        <f t="shared" ca="1" si="1220"/>
        <v>-1.2105539174257695E-4</v>
      </c>
      <c r="DJ493" s="223">
        <f t="shared" ca="1" si="1221"/>
        <v>1.1860369871882499E-4</v>
      </c>
      <c r="DK493" s="223">
        <f t="shared" ca="1" si="1222"/>
        <v>-1.1500978724103393E-4</v>
      </c>
      <c r="DL493" s="223">
        <f t="shared" ca="1" si="1223"/>
        <v>1.1030826864136676E-4</v>
      </c>
      <c r="DM493" s="223">
        <f t="shared" ca="1" si="1224"/>
        <v>-1.0454442111404978E-4</v>
      </c>
      <c r="DN493" s="223">
        <f t="shared" ca="1" si="1225"/>
        <v>9.7773753661610605E-5</v>
      </c>
      <c r="DO493" s="223">
        <f t="shared" ca="1" si="1226"/>
        <v>-9.0061471512839532E-5</v>
      </c>
      <c r="DP493" s="223">
        <f t="shared" ca="1" si="1227"/>
        <v>8.1481848160791534E-5</v>
      </c>
      <c r="DQ493" s="223">
        <f t="shared" ca="1" si="1228"/>
        <v>-7.2117510068446018E-5</v>
      </c>
      <c r="DR493" s="223">
        <f t="shared" ca="1" si="1229"/>
        <v>6.2058640930700177E-5</v>
      </c>
      <c r="DS493" s="223">
        <f t="shared" ca="1" si="1230"/>
        <v>-5.1402113156087731E-5</v>
      </c>
      <c r="DT493" s="223">
        <f t="shared" ca="1" si="1231"/>
        <v>4.0250554932528826E-5</v>
      </c>
      <c r="DU493" s="223">
        <f t="shared" ca="1" si="1232"/>
        <v>-2.8711361861778155E-5</v>
      </c>
      <c r="DV493" s="223">
        <f t="shared" ca="1" si="1233"/>
        <v>1.6895662681071658E-5</v>
      </c>
      <c r="DW493" s="223">
        <f t="shared" ca="1" si="1234"/>
        <v>-4.9172490326377058E-6</v>
      </c>
      <c r="DX493" s="223">
        <f t="shared" ca="1" si="1235"/>
        <v>-7.1085204120223004E-6</v>
      </c>
      <c r="DY493" s="223">
        <f t="shared" ca="1" si="1236"/>
        <v>1.9065830919201989E-5</v>
      </c>
      <c r="DZ493" s="223">
        <f t="shared" ca="1" si="1237"/>
        <v>-3.08395270521864E-5</v>
      </c>
      <c r="EA493" s="223">
        <f t="shared" ca="1" si="1238"/>
        <v>4.2316221681057916E-5</v>
      </c>
      <c r="EB493" s="223">
        <f t="shared" ca="1" si="1239"/>
        <v>-5.3385387962741012E-5</v>
      </c>
      <c r="EC493" s="223">
        <f t="shared" ca="1" si="1240"/>
        <v>6.3940423774921324E-5</v>
      </c>
      <c r="ED493" s="223">
        <f t="shared" ca="1" si="1241"/>
        <v>-7.3879678352758014E-5</v>
      </c>
      <c r="EE493" s="223">
        <f t="shared" ca="1" si="1242"/>
        <v>8.3107431241317289E-5</v>
      </c>
      <c r="EF493" s="223">
        <f t="shared" ca="1" si="1243"/>
        <v>-9.1534814135879489E-5</v>
      </c>
      <c r="EG493" s="223">
        <f t="shared" ca="1" si="1244"/>
        <v>9.9080666732293866E-5</v>
      </c>
      <c r="EH493" s="223">
        <f t="shared" ca="1" si="1245"/>
        <v>-1.056723183450743E-4</v>
      </c>
      <c r="EI493" s="223">
        <f t="shared" ca="1" si="1246"/>
        <v>1.1124628776582645E-4</v>
      </c>
      <c r="EJ493" s="223">
        <f t="shared" ca="1" si="1247"/>
        <v>-1.1574889462198683E-4</v>
      </c>
      <c r="EK493" s="223">
        <f t="shared" ca="1" si="1248"/>
        <v>1.1913677634815531E-4</v>
      </c>
      <c r="EL493" s="223">
        <f t="shared" ca="1" si="1249"/>
        <v>-1.2137730579130437E-4</v>
      </c>
      <c r="EM493" s="223">
        <f t="shared" ca="1" si="1250"/>
        <v>1.2244890542809851E-4</v>
      </c>
      <c r="EN493" s="223">
        <f t="shared" ca="1" si="1251"/>
        <v>-1.2234125516823944E-4</v>
      </c>
      <c r="EO493" s="223">
        <f t="shared" ca="1" si="1252"/>
        <v>1.2105539174257722E-4</v>
      </c>
      <c r="EP493" s="223">
        <f t="shared" ca="1" si="1253"/>
        <v>-1.1860369871882544E-4</v>
      </c>
      <c r="EQ493" s="223">
        <f t="shared" ca="1" si="1254"/>
        <v>1.1500978724103455E-4</v>
      </c>
      <c r="ER493" s="223">
        <f t="shared" ca="1" si="1255"/>
        <v>-1.1030826864136755E-4</v>
      </c>
      <c r="ES493" s="223">
        <f t="shared" ca="1" si="1256"/>
        <v>1.0454442111405072E-4</v>
      </c>
      <c r="ET493" s="223">
        <f t="shared" ca="1" si="1257"/>
        <v>-9.7773753661611689E-5</v>
      </c>
      <c r="EU493" s="223">
        <f t="shared" ca="1" si="1258"/>
        <v>9.0061471512840752E-5</v>
      </c>
      <c r="EV493" s="223">
        <f t="shared" ca="1" si="1259"/>
        <v>-8.1481848160792875E-5</v>
      </c>
      <c r="EW493" s="223">
        <f t="shared" ca="1" si="1260"/>
        <v>7.2117510068447454E-5</v>
      </c>
      <c r="EX493" s="223">
        <f t="shared" ca="1" si="1261"/>
        <v>-6.2058640930701735E-5</v>
      </c>
      <c r="EY493" s="223">
        <f t="shared" ca="1" si="1262"/>
        <v>5.140211315608935E-5</v>
      </c>
      <c r="EZ493" s="223">
        <f t="shared" ca="1" si="1263"/>
        <v>-4.0250554932530513E-5</v>
      </c>
      <c r="FA493" s="223">
        <f t="shared" ca="1" si="1264"/>
        <v>2.8711361861779897E-5</v>
      </c>
      <c r="FB493" s="223">
        <f t="shared" ca="1" si="1265"/>
        <v>-1.6895662681073434E-5</v>
      </c>
      <c r="FC493" s="223">
        <f t="shared" ca="1" si="1266"/>
        <v>4.9172490326395015E-6</v>
      </c>
      <c r="FD493" s="223">
        <f t="shared" ca="1" si="1267"/>
        <v>7.1085204120204844E-6</v>
      </c>
      <c r="FE493" s="223">
        <f t="shared" ca="1" si="1268"/>
        <v>-1.9065830919200207E-5</v>
      </c>
      <c r="FF493" s="223">
        <f t="shared" ca="1" si="1269"/>
        <v>3.0839527052184652E-5</v>
      </c>
      <c r="FG493" s="223">
        <f t="shared" ca="1" si="1270"/>
        <v>-4.2316221681056222E-5</v>
      </c>
      <c r="FH493" s="223">
        <f t="shared" ca="1" si="1271"/>
        <v>5.3385387962739399E-5</v>
      </c>
      <c r="FI493" s="223">
        <f t="shared" ca="1" si="1272"/>
        <v>-6.3940423774919779E-5</v>
      </c>
      <c r="FJ493" s="223">
        <f t="shared" ca="1" si="1273"/>
        <v>7.3879678352762134E-5</v>
      </c>
      <c r="FK493" s="223">
        <f t="shared" ca="1" si="1274"/>
        <v>-8.3107431241315975E-5</v>
      </c>
      <c r="FL493" s="223">
        <f t="shared" ca="1" si="1275"/>
        <v>9.1534814135882917E-5</v>
      </c>
      <c r="FM493" s="223">
        <f t="shared" ca="1" si="1276"/>
        <v>-9.9080666732292795E-5</v>
      </c>
      <c r="FN493" s="223">
        <f t="shared" ca="1" si="1277"/>
        <v>1.0567231834507692E-4</v>
      </c>
      <c r="FO493" s="223">
        <f t="shared" ca="1" si="1278"/>
        <v>-1.1124628776582569E-4</v>
      </c>
      <c r="FP493" s="223">
        <f t="shared" ca="1" si="1279"/>
        <v>1.1574889462198851E-4</v>
      </c>
      <c r="FQ493" s="223">
        <f t="shared" ca="1" si="1280"/>
        <v>-1.1913677634815489E-4</v>
      </c>
      <c r="FR493" s="223">
        <f t="shared" ca="1" si="1281"/>
        <v>1.2137730579130509E-4</v>
      </c>
      <c r="FS493" s="223">
        <f t="shared" ca="1" si="1282"/>
        <v>-1.2244890542809843E-4</v>
      </c>
      <c r="FT493" s="223">
        <f t="shared" ca="1" si="1283"/>
        <v>1.2234125516823914E-4</v>
      </c>
      <c r="FU493" s="223">
        <f t="shared" ca="1" si="1284"/>
        <v>-1.210553917425775E-4</v>
      </c>
      <c r="FV493" s="223">
        <f t="shared" ca="1" si="1285"/>
        <v>1.1860369871882415E-4</v>
      </c>
      <c r="FW493" s="223">
        <f t="shared" ca="1" si="1286"/>
        <v>-1.1500978724103517E-4</v>
      </c>
      <c r="FX493" s="223">
        <f t="shared" ca="1" si="1287"/>
        <v>1.1030826864136529E-4</v>
      </c>
      <c r="FY493" s="223">
        <f t="shared" ca="1" si="1288"/>
        <v>-1.0454442111405166E-4</v>
      </c>
      <c r="FZ493" s="223">
        <f t="shared" ca="1" si="1289"/>
        <v>9.7773753661608572E-5</v>
      </c>
      <c r="GA493" s="223">
        <f t="shared" ca="1" si="1290"/>
        <v>-9.0061471512841985E-5</v>
      </c>
      <c r="GB493" s="223">
        <f t="shared" ca="1" si="1291"/>
        <v>8.1481848160789026E-5</v>
      </c>
      <c r="GC493" s="223">
        <f t="shared" ca="1" si="1292"/>
        <v>-7.2117510068448932E-5</v>
      </c>
      <c r="GD493" s="223">
        <f t="shared" ca="1" si="1293"/>
        <v>6.2058640930697263E-5</v>
      </c>
      <c r="GE493" s="223">
        <f t="shared" ca="1" si="1294"/>
        <v>-5.1402113156090997E-5</v>
      </c>
      <c r="GF493" s="223">
        <f t="shared" ca="1" si="1295"/>
        <v>4.0250554932525648E-5</v>
      </c>
      <c r="GG493" s="223">
        <f t="shared" ca="1" si="1296"/>
        <v>-2.8711361861781659E-5</v>
      </c>
      <c r="GH493" s="223">
        <f t="shared" ca="1" si="1297"/>
        <v>1.6895662681068325E-5</v>
      </c>
      <c r="GI493" s="223">
        <f t="shared" ca="1" si="1298"/>
        <v>-4.917249032641304E-6</v>
      </c>
      <c r="GJ493" s="223">
        <f t="shared" ca="1" si="1299"/>
        <v>-7.1085204120256547E-6</v>
      </c>
      <c r="GK493" s="223">
        <f t="shared" ca="1" si="1300"/>
        <v>1.9065830919198425E-5</v>
      </c>
      <c r="GL493" s="223">
        <f t="shared" ca="1" si="1301"/>
        <v>-3.083952705218966E-5</v>
      </c>
      <c r="GM493" s="223">
        <f t="shared" ca="1" si="1302"/>
        <v>4.2316221681054528E-5</v>
      </c>
      <c r="GN493" s="223">
        <f t="shared" ca="1" si="1303"/>
        <v>-5.3385387962744055E-5</v>
      </c>
      <c r="GO493" s="223">
        <f t="shared" ca="1" si="1304"/>
        <v>6.3940423774918248E-5</v>
      </c>
      <c r="GP493" s="223">
        <f t="shared" ca="1" si="1305"/>
        <v>-7.3879678352760698E-5</v>
      </c>
      <c r="GQ493" s="223">
        <f t="shared" ca="1" si="1306"/>
        <v>8.3107431241314646E-5</v>
      </c>
      <c r="GR493" s="223">
        <f t="shared" ca="1" si="1307"/>
        <v>-9.1534814135881725E-5</v>
      </c>
      <c r="GS493" s="223">
        <f t="shared" ca="1" si="1308"/>
        <v>9.9080666732291725E-5</v>
      </c>
      <c r="GT493" s="223">
        <f t="shared" ca="1" si="1309"/>
        <v>-1.0567231834507601E-4</v>
      </c>
      <c r="GU493" s="223">
        <f t="shared" ca="1" si="1310"/>
        <v>1.1124628776582495E-4</v>
      </c>
      <c r="GV493" s="223">
        <f t="shared" ca="1" si="1311"/>
        <v>-1.1574889462198794E-4</v>
      </c>
      <c r="GW493" s="223">
        <f t="shared" ca="1" si="1312"/>
        <v>1.1913677634815446E-4</v>
      </c>
      <c r="GX493" s="223">
        <f t="shared" ca="1" si="1313"/>
        <v>-1.2137730579130485E-4</v>
      </c>
      <c r="GY493" s="223">
        <f t="shared" ca="1" si="1314"/>
        <v>1.2244890542809837E-4</v>
      </c>
      <c r="GZ493" s="223">
        <f t="shared" ca="1" si="1315"/>
        <v>-1.2234125516823925E-4</v>
      </c>
      <c r="HA493" s="223">
        <f t="shared" ca="1" si="1316"/>
        <v>1.2105539174257779E-4</v>
      </c>
      <c r="HB493" s="223">
        <f t="shared" ca="1" si="1317"/>
        <v>-1.186036987188246E-4</v>
      </c>
      <c r="HC493" s="223">
        <f t="shared" ca="1" si="1318"/>
        <v>1.150097872410358E-4</v>
      </c>
      <c r="HD493" s="223">
        <f t="shared" ca="1" si="1319"/>
        <v>-1.1030826864136608E-4</v>
      </c>
      <c r="HE493" s="223">
        <f t="shared" ca="1" si="1320"/>
        <v>1.045444211140526E-4</v>
      </c>
      <c r="HF493" s="223">
        <f t="shared" ca="1" si="1321"/>
        <v>-9.7773753661609656E-5</v>
      </c>
      <c r="HG493" s="223">
        <f t="shared" ca="1" si="1322"/>
        <v>9.0061471512843205E-5</v>
      </c>
      <c r="HH493" s="223">
        <f t="shared" ca="1" si="1323"/>
        <v>-8.1481848160790368E-5</v>
      </c>
      <c r="HI493" s="223">
        <f t="shared" ca="1" si="1324"/>
        <v>7.2117510068450382E-5</v>
      </c>
      <c r="HJ493" s="223">
        <f t="shared" ca="1" si="1325"/>
        <v>-6.2058640930698822E-5</v>
      </c>
      <c r="HK493" s="223">
        <f t="shared" ca="1" si="1326"/>
        <v>5.1402113156092617E-5</v>
      </c>
      <c r="HL493" s="223">
        <f t="shared" ca="1" si="1327"/>
        <v>-4.0250554932527335E-5</v>
      </c>
      <c r="HM493" s="223">
        <f t="shared" ca="1" si="1328"/>
        <v>2.8711361861783414E-5</v>
      </c>
      <c r="HN493" s="223">
        <f t="shared" ca="1" si="1329"/>
        <v>-1.6895662681070107E-5</v>
      </c>
      <c r="HO493" s="223">
        <f t="shared" ca="1" si="1330"/>
        <v>4.9172490326431065E-6</v>
      </c>
      <c r="HP493" s="223">
        <f t="shared" ca="1" si="1331"/>
        <v>7.1085204120238589E-6</v>
      </c>
      <c r="HQ493" s="223">
        <f t="shared" ca="1" si="1332"/>
        <v>-1.9065830919196643E-5</v>
      </c>
      <c r="HR493" s="223">
        <f t="shared" ca="1" si="1333"/>
        <v>3.0839527052187918E-5</v>
      </c>
      <c r="HS493" s="223">
        <f t="shared" ca="1" si="1334"/>
        <v>-4.2316221681052847E-5</v>
      </c>
      <c r="HT493" s="223">
        <f t="shared" ca="1" si="1335"/>
        <v>5.3385387962742428E-5</v>
      </c>
      <c r="HU493" s="223">
        <f t="shared" ca="1" si="1336"/>
        <v>-6.3940423774916703E-5</v>
      </c>
      <c r="HV493" s="223">
        <f t="shared" ca="1" si="1337"/>
        <v>7.3879678352759261E-5</v>
      </c>
      <c r="HW493" s="223">
        <f t="shared" ca="1" si="1338"/>
        <v>-8.3107431241313318E-5</v>
      </c>
      <c r="HX493" s="223">
        <f t="shared" ca="1" si="1339"/>
        <v>9.1534814135880519E-5</v>
      </c>
      <c r="HY493" s="223">
        <f t="shared" ca="1" si="1340"/>
        <v>-9.9080666732290668E-5</v>
      </c>
      <c r="HZ493" s="223">
        <f t="shared" ca="1" si="1341"/>
        <v>1.056723183450751E-4</v>
      </c>
      <c r="IA493" s="223">
        <f t="shared" ca="1" si="1342"/>
        <v>-1.1124628776582419E-4</v>
      </c>
      <c r="IB493" s="223">
        <f t="shared" ca="1" si="1343"/>
        <v>1.1574889462198735E-4</v>
      </c>
      <c r="IC493" s="223">
        <f t="shared" ca="1" si="1344"/>
        <v>-1.1913677634815405E-4</v>
      </c>
      <c r="ID493" s="223">
        <f t="shared" ca="1" si="1345"/>
        <v>1.2137730579130459E-4</v>
      </c>
      <c r="IE493" s="223">
        <f t="shared" ca="1" si="1346"/>
        <v>-3.728526804996049E-5</v>
      </c>
      <c r="IF493" s="223">
        <f t="shared" ca="1" si="1347"/>
        <v>1.2234125516823936E-4</v>
      </c>
      <c r="IG493" s="223">
        <f t="shared" ca="1" si="1348"/>
        <v>-1.2105539174257806E-4</v>
      </c>
      <c r="IH493" s="223">
        <f t="shared" ca="1" si="1349"/>
        <v>1.1860369871882504E-4</v>
      </c>
      <c r="II493" s="223">
        <f t="shared" ca="1" si="1350"/>
        <v>-1.1500978724103642E-4</v>
      </c>
      <c r="IJ493" s="223">
        <f t="shared" ca="1" si="1351"/>
        <v>1.1030826864136687E-4</v>
      </c>
      <c r="IK493" s="223">
        <f t="shared" ca="1" si="1352"/>
        <v>-1.0454442111405353E-4</v>
      </c>
      <c r="IL493" s="223">
        <f t="shared" ca="1" si="1353"/>
        <v>9.7773753661610741E-5</v>
      </c>
      <c r="IM493" s="223">
        <f t="shared" ca="1" si="1354"/>
        <v>-9.0061471512844425E-5</v>
      </c>
      <c r="IN493" s="223">
        <f t="shared" ca="1" si="1355"/>
        <v>8.1481848160791723E-5</v>
      </c>
      <c r="IO493" s="223">
        <f t="shared" ca="1" si="1356"/>
        <v>-7.2117510068451845E-5</v>
      </c>
      <c r="IP493" s="223">
        <f t="shared" ca="1" si="1357"/>
        <v>6.2058640930700394E-5</v>
      </c>
      <c r="IQ493" s="223">
        <f t="shared" ca="1" si="1358"/>
        <v>-5.1402113156094256E-5</v>
      </c>
      <c r="IR493" s="223">
        <f t="shared" ca="1" si="1359"/>
        <v>4.0250554932529056E-5</v>
      </c>
      <c r="IS493" s="223">
        <f t="shared" ca="1" si="1360"/>
        <v>-2.8711361861785155E-5</v>
      </c>
      <c r="IT493" s="223">
        <f t="shared" ca="1" si="1361"/>
        <v>1.6895662681071889E-5</v>
      </c>
      <c r="IU493" s="223">
        <f t="shared" ca="1" si="1362"/>
        <v>-4.9172490326449022E-6</v>
      </c>
      <c r="IV493" s="223">
        <f t="shared" ca="1" si="1363"/>
        <v>-7.1085204120220565E-6</v>
      </c>
      <c r="IW493" s="223">
        <f t="shared" ca="1" si="1364"/>
        <v>1.9065830919194874E-5</v>
      </c>
      <c r="IX493" s="223">
        <f t="shared" ca="1" si="1365"/>
        <v>-3.083952705218617E-5</v>
      </c>
      <c r="IY493" s="223">
        <f t="shared" ca="1" si="1366"/>
        <v>4.2316221681051153E-5</v>
      </c>
      <c r="IZ493" s="223">
        <f t="shared" ca="1" si="1367"/>
        <v>-5.3385387962740816E-5</v>
      </c>
      <c r="JA493" s="223">
        <f t="shared" ca="1" si="1368"/>
        <v>6.3940423774915171E-5</v>
      </c>
      <c r="JB493" s="223">
        <f t="shared" ca="1" si="1369"/>
        <v>-7.3879678352757825E-5</v>
      </c>
    </row>
    <row r="494" spans="2:262">
      <c r="B494" s="230">
        <v>133</v>
      </c>
      <c r="C494" s="229">
        <f t="shared" si="1370"/>
        <v>2.5976562500000019E-3</v>
      </c>
      <c r="D494" s="226">
        <f t="shared" ca="1" si="1113"/>
        <v>49.90543159876772</v>
      </c>
      <c r="E494" s="225">
        <f ca="1">EI361</f>
        <v>-9.4568401232280358E-2</v>
      </c>
      <c r="F494" s="224">
        <v>133</v>
      </c>
      <c r="G494" s="223">
        <f t="shared" ca="1" si="1114"/>
        <v>1.2429009081054389E-4</v>
      </c>
      <c r="H494" s="223">
        <f t="shared" ca="1" si="1115"/>
        <v>-1.3660506271636187E-4</v>
      </c>
      <c r="I494" s="223">
        <f t="shared" ca="1" si="1116"/>
        <v>1.4686536732658087E-4</v>
      </c>
      <c r="J494" s="223">
        <f t="shared" ca="1" si="1117"/>
        <v>-1.5491668010954537E-4</v>
      </c>
      <c r="K494" s="223">
        <f t="shared" ca="1" si="1118"/>
        <v>1.6063790182681672E-4</v>
      </c>
      <c r="L494" s="223">
        <f t="shared" ca="1" si="1119"/>
        <v>-1.6394297997843928E-4</v>
      </c>
      <c r="M494" s="223">
        <f t="shared" ca="1" si="1120"/>
        <v>1.6478220311263742E-4</v>
      </c>
      <c r="N494" s="223">
        <f t="shared" ca="1" si="1121"/>
        <v>-1.6314294853232166E-4</v>
      </c>
      <c r="O494" s="223">
        <f t="shared" ca="1" si="1122"/>
        <v>1.5904987215220248E-4</v>
      </c>
      <c r="P494" s="223">
        <f t="shared" ca="1" si="1123"/>
        <v>-1.5256453765088263E-4</v>
      </c>
      <c r="Q494" s="223">
        <f t="shared" ca="1" si="1124"/>
        <v>1.4378449049582816E-4</v>
      </c>
      <c r="R494" s="223">
        <f t="shared" ca="1" si="1125"/>
        <v>-1.3284179076874234E-4</v>
      </c>
      <c r="S494" s="223">
        <f t="shared" ca="1" si="1126"/>
        <v>1.1990102685901243E-4</v>
      </c>
      <c r="T494" s="223">
        <f t="shared" ca="1" si="1127"/>
        <v>-1.0515683990113776E-4</v>
      </c>
      <c r="U494" s="223">
        <f t="shared" ca="1" si="1128"/>
        <v>8.8830996190893016E-5</v>
      </c>
      <c r="V494" s="223">
        <f t="shared" ca="1" si="1129"/>
        <v>-7.1169051613815865E-5</v>
      </c>
      <c r="W494" s="223">
        <f t="shared" ca="1" si="1130"/>
        <v>5.2436658256130014E-5</v>
      </c>
      <c r="X494" s="223">
        <f t="shared" ca="1" si="1131"/>
        <v>-3.2915568750096314E-5</v>
      </c>
      <c r="Y494" s="223">
        <f t="shared" ca="1" si="1132"/>
        <v>1.2899398452163719E-5</v>
      </c>
      <c r="Z494" s="223">
        <f t="shared" ca="1" si="1133"/>
        <v>7.3107908052827853E-6</v>
      </c>
      <c r="AA494" s="223">
        <f t="shared" ca="1" si="1134"/>
        <v>-2.7411018964114918E-5</v>
      </c>
      <c r="AB494" s="223">
        <f t="shared" ca="1" si="1135"/>
        <v>4.7098959883479527E-5</v>
      </c>
      <c r="AC494" s="223">
        <f t="shared" ca="1" si="1136"/>
        <v>-6.6078488606361086E-5</v>
      </c>
      <c r="AD494" s="223">
        <f t="shared" ca="1" si="1137"/>
        <v>8.4064135354577522E-5</v>
      </c>
      <c r="AE494" s="223">
        <f t="shared" ca="1" si="1138"/>
        <v>-1.0078537925994698E-4</v>
      </c>
      <c r="AF494" s="223">
        <f t="shared" ca="1" si="1139"/>
        <v>1.1599071724995572E-4</v>
      </c>
      <c r="AG494" s="223">
        <f t="shared" ca="1" si="1140"/>
        <v>-1.2945144688806623E-4</v>
      </c>
      <c r="AH494" s="223">
        <f t="shared" ca="1" si="1141"/>
        <v>1.4096510627123937E-4</v>
      </c>
      <c r="AI494" s="223">
        <f t="shared" ca="1" si="1142"/>
        <v>-1.5035851924540745E-4</v>
      </c>
      <c r="AJ494" s="223">
        <f t="shared" ca="1" si="1143"/>
        <v>1.5749040013602811E-4</v>
      </c>
      <c r="AK494" s="223">
        <f t="shared" ca="1" si="1144"/>
        <v>-1.6225347881613204E-4</v>
      </c>
      <c r="AL494" s="223">
        <f t="shared" ca="1" si="1145"/>
        <v>1.6457611414888456E-4</v>
      </c>
      <c r="AM494" s="223">
        <f t="shared" ca="1" si="1146"/>
        <v>-1.6442337153696612E-4</v>
      </c>
      <c r="AN494" s="223">
        <f t="shared" ca="1" si="1147"/>
        <v>1.6179754837143315E-4</v>
      </c>
      <c r="AO494" s="223">
        <f t="shared" ca="1" si="1148"/>
        <v>-1.5673813947681835E-4</v>
      </c>
      <c r="AP494" s="223">
        <f t="shared" ca="1" si="1149"/>
        <v>1.4932124307220844E-4</v>
      </c>
      <c r="AQ494" s="223">
        <f t="shared" ca="1" si="1150"/>
        <v>-1.3965841618319345E-4</v>
      </c>
      <c r="AR494" s="223">
        <f t="shared" ca="1" si="1151"/>
        <v>1.2789499672036906E-4</v>
      </c>
      <c r="AS494" s="223">
        <f t="shared" ca="1" si="1152"/>
        <v>-1.142079174618773E-4</v>
      </c>
      <c r="AT494" s="223">
        <f t="shared" ca="1" si="1153"/>
        <v>9.880304481973463E-5</v>
      </c>
      <c r="AU494" s="223">
        <f t="shared" ca="1" si="1154"/>
        <v>-8.1912082417376104E-5</v>
      </c>
      <c r="AV494" s="223">
        <f t="shared" ca="1" si="1155"/>
        <v>6.3789086051478519E-5</v>
      </c>
      <c r="AW494" s="223">
        <f t="shared" ca="1" si="1156"/>
        <v>-4.470664245632506E-5</v>
      </c>
      <c r="AX494" s="223">
        <f t="shared" ca="1" si="1157"/>
        <v>2.4951769345565864E-5</v>
      </c>
      <c r="AY494" s="223">
        <f t="shared" ca="1" si="1158"/>
        <v>-4.8215983986826425E-6</v>
      </c>
      <c r="AZ494" s="223">
        <f t="shared" ca="1" si="1159"/>
        <v>-1.5381093876072965E-5</v>
      </c>
      <c r="BA494" s="223">
        <f t="shared" ca="1" si="1160"/>
        <v>3.5352440182175232E-5</v>
      </c>
      <c r="BB494" s="223">
        <f t="shared" ca="1" si="1161"/>
        <v>-5.4792052881790452E-5</v>
      </c>
      <c r="BC494" s="223">
        <f t="shared" ca="1" si="1162"/>
        <v>7.340754210548375E-5</v>
      </c>
      <c r="BD494" s="223">
        <f t="shared" ca="1" si="1163"/>
        <v>-9.091891356797676E-5</v>
      </c>
      <c r="BE494" s="223">
        <f t="shared" ca="1" si="1164"/>
        <v>1.0706277994285192E-4</v>
      </c>
      <c r="BF494" s="223">
        <f t="shared" ca="1" si="1165"/>
        <v>-1.2159632245307121E-4</v>
      </c>
      <c r="BG494" s="223">
        <f t="shared" ca="1" si="1166"/>
        <v>1.3430094309142601E-4</v>
      </c>
      <c r="BH494" s="223">
        <f t="shared" ca="1" si="1167"/>
        <v>-1.4498555253802405E-4</v>
      </c>
      <c r="BI494" s="223">
        <f t="shared" ca="1" si="1168"/>
        <v>1.5348944432152156E-4</v>
      </c>
      <c r="BJ494" s="223">
        <f t="shared" ca="1" si="1169"/>
        <v>-1.5968471199405421E-4</v>
      </c>
      <c r="BK494" s="223">
        <f t="shared" ca="1" si="1170"/>
        <v>1.6347817296325314E-4</v>
      </c>
      <c r="BL494" s="223">
        <f t="shared" ca="1" si="1171"/>
        <v>-1.6481277004518009E-4</v>
      </c>
      <c r="BM494" s="223">
        <f t="shared" ca="1" si="1172"/>
        <v>1.6366842965747589E-4</v>
      </c>
      <c r="BN494" s="223">
        <f t="shared" ca="1" si="1173"/>
        <v>-1.6006236374472711E-4</v>
      </c>
      <c r="BO494" s="223">
        <f t="shared" ca="1" si="1174"/>
        <v>1.5404881089479529E-4</v>
      </c>
      <c r="BP494" s="223">
        <f t="shared" ca="1" si="1175"/>
        <v>-1.4571822053997672E-4</v>
      </c>
      <c r="BQ494" s="223">
        <f t="shared" ca="1" si="1176"/>
        <v>1.3519589251333901E-4</v>
      </c>
      <c r="BR494" s="223">
        <f t="shared" ca="1" si="1177"/>
        <v>-1.2264009242261771E-4</v>
      </c>
      <c r="BS494" s="223">
        <f t="shared" ca="1" si="1178"/>
        <v>1.0823967118814616E-4</v>
      </c>
      <c r="BT494" s="223">
        <f t="shared" ca="1" si="1179"/>
        <v>-9.2211224549236141E-5</v>
      </c>
      <c r="BU494" s="223">
        <f t="shared" ca="1" si="1180"/>
        <v>7.4795835262663699E-5</v>
      </c>
      <c r="BV494" s="223">
        <f t="shared" ca="1" si="1181"/>
        <v>-5.6255446993580173E-5</v>
      </c>
      <c r="BW494" s="223">
        <f t="shared" ca="1" si="1182"/>
        <v>3.6868924439002344E-5</v>
      </c>
      <c r="BX494" s="223">
        <f t="shared" ca="1" si="1183"/>
        <v>-1.6927858943167361E-5</v>
      </c>
      <c r="BY494" s="223">
        <f t="shared" ca="1" si="1184"/>
        <v>-3.2678173076629893E-6</v>
      </c>
      <c r="BZ494" s="223">
        <f t="shared" ca="1" si="1185"/>
        <v>2.3414342544493343E-5</v>
      </c>
      <c r="CA494" s="223">
        <f t="shared" ca="1" si="1186"/>
        <v>-4.3208694275328644E-5</v>
      </c>
      <c r="CB494" s="223">
        <f t="shared" ca="1" si="1187"/>
        <v>6.235314702549439E-5</v>
      </c>
      <c r="CC494" s="223">
        <f t="shared" ca="1" si="1188"/>
        <v>-8.0559750405930834E-5</v>
      </c>
      <c r="CD494" s="223">
        <f t="shared" ca="1" si="1189"/>
        <v>9.7554660155034473E-5</v>
      </c>
      <c r="CE494" s="223">
        <f t="shared" ca="1" si="1190"/>
        <v>-1.1308225701127732E-4</v>
      </c>
      <c r="CF494" s="223">
        <f t="shared" ca="1" si="1191"/>
        <v>1.2690899146481729E-4</v>
      </c>
      <c r="CG494" s="223">
        <f t="shared" ca="1" si="1192"/>
        <v>-1.3882689655950672E-4</v>
      </c>
      <c r="CH494" s="223">
        <f t="shared" ca="1" si="1193"/>
        <v>1.4865671590951008E-4</v>
      </c>
      <c r="CI494" s="223">
        <f t="shared" ca="1" si="1194"/>
        <v>-1.5625059988217912E-4</v>
      </c>
      <c r="CJ494" s="223">
        <f t="shared" ca="1" si="1195"/>
        <v>1.6149432939415619E-4</v>
      </c>
      <c r="CK494" s="223">
        <f t="shared" ca="1" si="1196"/>
        <v>-1.6430903387270902E-4</v>
      </c>
      <c r="CL494" s="223">
        <f t="shared" ca="1" si="1197"/>
        <v>1.6465237754254301E-4</v>
      </c>
      <c r="CM494" s="223">
        <f t="shared" ca="1" si="1198"/>
        <v>-1.6251919619528026E-4</v>
      </c>
      <c r="CN494" s="223">
        <f t="shared" ca="1" si="1199"/>
        <v>1.579415748639523E-4</v>
      </c>
      <c r="CO494" s="223">
        <f t="shared" ca="1" si="1200"/>
        <v>-1.5098836523424447E-4</v>
      </c>
      <c r="CP494" s="223">
        <f t="shared" ca="1" si="1201"/>
        <v>1.4176415005105311E-4</v>
      </c>
      <c r="CQ494" s="223">
        <f t="shared" ca="1" si="1202"/>
        <v>-1.3040767009666246E-4</v>
      </c>
      <c r="CR494" s="223">
        <f t="shared" ca="1" si="1203"/>
        <v>1.1708973740021689E-4</v>
      </c>
      <c r="CS494" s="223">
        <f t="shared" ca="1" si="1204"/>
        <v>-1.0201066606584196E-4</v>
      </c>
      <c r="CT494" s="223">
        <f t="shared" ca="1" si="1205"/>
        <v>8.5397259362053206E-5</v>
      </c>
      <c r="CU494" s="223">
        <f t="shared" ca="1" si="1206"/>
        <v>-6.7499398389462125E-5</v>
      </c>
      <c r="CV494" s="223">
        <f t="shared" ca="1" si="1207"/>
        <v>4.8586283636479096E-5</v>
      </c>
      <c r="CW494" s="223">
        <f t="shared" ca="1" si="1208"/>
        <v>-2.8942385953365074E-5</v>
      </c>
      <c r="CX494" s="223">
        <f t="shared" ca="1" si="1209"/>
        <v>8.8631678458741484E-6</v>
      </c>
      <c r="CY494" s="223">
        <f t="shared" ca="1" si="1210"/>
        <v>1.1349360555887477E-5</v>
      </c>
      <c r="CZ494" s="223">
        <f t="shared" ca="1" si="1211"/>
        <v>-3.1391184010874421E-5</v>
      </c>
      <c r="DA494" s="223">
        <f t="shared" ca="1" si="1212"/>
        <v>5.0960854839333705E-5</v>
      </c>
      <c r="DB494" s="223">
        <f t="shared" ca="1" si="1213"/>
        <v>-6.9764026976523247E-5</v>
      </c>
      <c r="DC494" s="223">
        <f t="shared" ca="1" si="1214"/>
        <v>8.7517883211449298E-5</v>
      </c>
      <c r="DD494" s="223">
        <f t="shared" ca="1" si="1215"/>
        <v>-1.0395538902100332E-4</v>
      </c>
      <c r="DE494" s="223">
        <f t="shared" ca="1" si="1216"/>
        <v>1.1882930901773022E-4</v>
      </c>
      <c r="DF494" s="223">
        <f t="shared" ca="1" si="1217"/>
        <v>-1.3191592560020984E-4</v>
      </c>
      <c r="DG494" s="223">
        <f t="shared" ca="1" si="1218"/>
        <v>1.430184038739779E-4</v>
      </c>
      <c r="DH494" s="223">
        <f t="shared" ca="1" si="1219"/>
        <v>-1.5196975223157782E-4</v>
      </c>
      <c r="DI494" s="223">
        <f t="shared" ca="1" si="1220"/>
        <v>1.586353340617814E-4</v>
      </c>
      <c r="DJ494" s="223">
        <f t="shared" ca="1" si="1221"/>
        <v>-1.6291489280951692E-4</v>
      </c>
      <c r="DK494" s="223">
        <f t="shared" ca="1" si="1222"/>
        <v>1.6474405992779383E-4</v>
      </c>
      <c r="DL494" s="223">
        <f t="shared" ca="1" si="1223"/>
        <v>-1.6409532304056146E-4</v>
      </c>
      <c r="DM494" s="223">
        <f t="shared" ca="1" si="1224"/>
        <v>1.6097843975444834E-4</v>
      </c>
      <c r="DN494" s="223">
        <f t="shared" ca="1" si="1225"/>
        <v>-1.5544029089528062E-4</v>
      </c>
      <c r="DO494" s="223">
        <f t="shared" ca="1" si="1226"/>
        <v>1.4756417537682763E-4</v>
      </c>
      <c r="DP494" s="223">
        <f t="shared" ca="1" si="1227"/>
        <v>-1.3746855730758831E-4</v>
      </c>
      <c r="DQ494" s="223">
        <f t="shared" ca="1" si="1228"/>
        <v>1.2530528418035447E-4</v>
      </c>
      <c r="DR494" s="223">
        <f t="shared" ca="1" si="1229"/>
        <v>-1.1125730294457272E-4</v>
      </c>
      <c r="DS494" s="223">
        <f t="shared" ca="1" si="1230"/>
        <v>9.5535908313913449E-5</v>
      </c>
      <c r="DT494" s="223">
        <f t="shared" ca="1" si="1231"/>
        <v>-7.8377564697142588E-5</v>
      </c>
      <c r="DU494" s="223">
        <f t="shared" ca="1" si="1232"/>
        <v>6.0040349553286952E-5</v>
      </c>
      <c r="DV494" s="223">
        <f t="shared" ca="1" si="1233"/>
        <v>-4.0800071666446461E-5</v>
      </c>
      <c r="DW494" s="223">
        <f t="shared" ca="1" si="1234"/>
        <v>2.094612272492175E-5</v>
      </c>
      <c r="DX494" s="223">
        <f t="shared" ca="1" si="1235"/>
        <v>-7.7712460090904086E-7</v>
      </c>
      <c r="DY494" s="223">
        <f t="shared" ca="1" si="1236"/>
        <v>-1.94035622004416E-5</v>
      </c>
      <c r="DZ494" s="223">
        <f t="shared" ca="1" si="1237"/>
        <v>3.9292401365421153E-5</v>
      </c>
      <c r="EA494" s="223">
        <f t="shared" ca="1" si="1238"/>
        <v>-5.8590246240396041E-5</v>
      </c>
      <c r="EB494" s="223">
        <f t="shared" ca="1" si="1239"/>
        <v>7.7006839275962761E-5</v>
      </c>
      <c r="EC494" s="223">
        <f t="shared" ca="1" si="1240"/>
        <v>-9.4265177770646341E-5</v>
      </c>
      <c r="ED494" s="223">
        <f t="shared" ca="1" si="1241"/>
        <v>1.1010568024939664E-4</v>
      </c>
      <c r="EE494" s="223">
        <f t="shared" ca="1" si="1242"/>
        <v>-1.242900908105443E-4</v>
      </c>
      <c r="EF494" s="223">
        <f t="shared" ca="1" si="1243"/>
        <v>1.3660506271635846E-4</v>
      </c>
      <c r="EG494" s="223">
        <f t="shared" ca="1" si="1244"/>
        <v>-1.468653673265794E-4</v>
      </c>
      <c r="EH494" s="223">
        <f t="shared" ca="1" si="1245"/>
        <v>1.5491668010954513E-4</v>
      </c>
      <c r="EI494" s="223">
        <f t="shared" ca="1" si="1246"/>
        <v>-1.6063790182681718E-4</v>
      </c>
      <c r="EJ494" s="223">
        <f t="shared" ca="1" si="1247"/>
        <v>1.6394297997843882E-4</v>
      </c>
      <c r="EK494" s="223">
        <f t="shared" ca="1" si="1248"/>
        <v>-1.6478220311263748E-4</v>
      </c>
      <c r="EL494" s="223">
        <f t="shared" ca="1" si="1249"/>
        <v>1.6314294853232155E-4</v>
      </c>
      <c r="EM494" s="223">
        <f t="shared" ca="1" si="1250"/>
        <v>-1.5904987215220395E-4</v>
      </c>
      <c r="EN494" s="223">
        <f t="shared" ca="1" si="1251"/>
        <v>1.5256453765088385E-4</v>
      </c>
      <c r="EO494" s="223">
        <f t="shared" ca="1" si="1252"/>
        <v>-1.4378449049582862E-4</v>
      </c>
      <c r="EP494" s="223">
        <f t="shared" ca="1" si="1253"/>
        <v>1.3284179076874082E-4</v>
      </c>
      <c r="EQ494" s="223">
        <f t="shared" ca="1" si="1254"/>
        <v>-1.1990102685901548E-4</v>
      </c>
      <c r="ER494" s="223">
        <f t="shared" ca="1" si="1255"/>
        <v>1.0515683990113938E-4</v>
      </c>
      <c r="ES494" s="223">
        <f t="shared" ca="1" si="1256"/>
        <v>-8.8830996190891837E-5</v>
      </c>
      <c r="ET494" s="223">
        <f t="shared" ca="1" si="1257"/>
        <v>7.1169051613820933E-5</v>
      </c>
      <c r="EU494" s="223">
        <f t="shared" ca="1" si="1258"/>
        <v>-5.2436658256133125E-5</v>
      </c>
      <c r="EV494" s="223">
        <f t="shared" ca="1" si="1259"/>
        <v>3.2915568750096084E-5</v>
      </c>
      <c r="EW494" s="223">
        <f t="shared" ca="1" si="1260"/>
        <v>-1.2899398452161131E-5</v>
      </c>
      <c r="EX494" s="223">
        <f t="shared" ca="1" si="1261"/>
        <v>-7.3107908052783672E-6</v>
      </c>
      <c r="EY494" s="223">
        <f t="shared" ca="1" si="1262"/>
        <v>2.7411018964112831E-5</v>
      </c>
      <c r="EZ494" s="223">
        <f t="shared" ca="1" si="1263"/>
        <v>-4.7098959883479771E-5</v>
      </c>
      <c r="FA494" s="223">
        <f t="shared" ca="1" si="1264"/>
        <v>6.6078488606357034E-5</v>
      </c>
      <c r="FB494" s="223">
        <f t="shared" ca="1" si="1265"/>
        <v>-8.4064135354575706E-5</v>
      </c>
      <c r="FC494" s="223">
        <f t="shared" ca="1" si="1266"/>
        <v>1.0078537925994717E-4</v>
      </c>
      <c r="FD494" s="223">
        <f t="shared" ca="1" si="1267"/>
        <v>-1.1599071724995091E-4</v>
      </c>
      <c r="FE494" s="223">
        <f t="shared" ca="1" si="1268"/>
        <v>1.2945144688806346E-4</v>
      </c>
      <c r="FF494" s="223">
        <f t="shared" ca="1" si="1269"/>
        <v>-1.4096510627123829E-4</v>
      </c>
      <c r="FG494" s="223">
        <f t="shared" ca="1" si="1270"/>
        <v>1.5035851924540469E-4</v>
      </c>
      <c r="FH494" s="223">
        <f t="shared" ca="1" si="1271"/>
        <v>-1.5749040013602678E-4</v>
      </c>
      <c r="FI494" s="223">
        <f t="shared" ca="1" si="1272"/>
        <v>1.6225347881613166E-4</v>
      </c>
      <c r="FJ494" s="223">
        <f t="shared" ca="1" si="1273"/>
        <v>-1.6457611414888456E-4</v>
      </c>
      <c r="FK494" s="223">
        <f t="shared" ca="1" si="1274"/>
        <v>1.6442337153696593E-4</v>
      </c>
      <c r="FL494" s="223">
        <f t="shared" ca="1" si="1275"/>
        <v>-1.6179754837143223E-4</v>
      </c>
      <c r="FM494" s="223">
        <f t="shared" ca="1" si="1276"/>
        <v>1.567381394768219E-4</v>
      </c>
      <c r="FN494" s="223">
        <f t="shared" ca="1" si="1277"/>
        <v>-1.4932124307221131E-4</v>
      </c>
      <c r="FO494" s="223">
        <f t="shared" ca="1" si="1278"/>
        <v>1.3965841618319581E-4</v>
      </c>
      <c r="FP494" s="223">
        <f t="shared" ca="1" si="1279"/>
        <v>-1.2789499672037036E-4</v>
      </c>
      <c r="FQ494" s="223">
        <f t="shared" ca="1" si="1280"/>
        <v>1.1420791746187714E-4</v>
      </c>
      <c r="FR494" s="223">
        <f t="shared" ca="1" si="1281"/>
        <v>-9.8803044819732556E-5</v>
      </c>
      <c r="FS494" s="223">
        <f t="shared" ca="1" si="1282"/>
        <v>8.1912082417369815E-5</v>
      </c>
      <c r="FT494" s="223">
        <f t="shared" ca="1" si="1283"/>
        <v>-6.378908605148909E-5</v>
      </c>
      <c r="FU494" s="223">
        <f t="shared" ca="1" si="1284"/>
        <v>4.4706642456331612E-5</v>
      </c>
      <c r="FV494" s="223">
        <f t="shared" ca="1" si="1285"/>
        <v>-2.4951769345572558E-5</v>
      </c>
      <c r="FW494" s="223">
        <f t="shared" ca="1" si="1286"/>
        <v>4.8215983986847296E-6</v>
      </c>
      <c r="FX494" s="223">
        <f t="shared" ca="1" si="1287"/>
        <v>1.5381093876075554E-5</v>
      </c>
      <c r="FY494" s="223">
        <f t="shared" ca="1" si="1288"/>
        <v>-3.5352440182177746E-5</v>
      </c>
      <c r="FZ494" s="223">
        <f t="shared" ca="1" si="1289"/>
        <v>5.4792052881797309E-5</v>
      </c>
      <c r="GA494" s="223">
        <f t="shared" ca="1" si="1290"/>
        <v>-7.3407542105473477E-5</v>
      </c>
      <c r="GB494" s="223">
        <f t="shared" ca="1" si="1291"/>
        <v>9.0918913567971109E-5</v>
      </c>
      <c r="GC494" s="223">
        <f t="shared" ca="1" si="1292"/>
        <v>-1.0706277994284677E-4</v>
      </c>
      <c r="GD494" s="223">
        <f t="shared" ca="1" si="1293"/>
        <v>1.215963224530698E-4</v>
      </c>
      <c r="GE494" s="223">
        <f t="shared" ca="1" si="1294"/>
        <v>-1.343009430914275E-4</v>
      </c>
      <c r="GF494" s="223">
        <f t="shared" ca="1" si="1295"/>
        <v>1.449855525380253E-4</v>
      </c>
      <c r="GG494" s="223">
        <f t="shared" ca="1" si="1296"/>
        <v>-1.5348944432152421E-4</v>
      </c>
      <c r="GH494" s="223">
        <f t="shared" ca="1" si="1297"/>
        <v>1.5968471199405139E-4</v>
      </c>
      <c r="GI494" s="223">
        <f t="shared" ca="1" si="1298"/>
        <v>-1.634781729632523E-4</v>
      </c>
      <c r="GJ494" s="223">
        <f t="shared" ca="1" si="1299"/>
        <v>1.6481277004518009E-4</v>
      </c>
      <c r="GK494" s="223">
        <f t="shared" ca="1" si="1300"/>
        <v>-1.6366842965747613E-4</v>
      </c>
      <c r="GL494" s="223">
        <f t="shared" ca="1" si="1301"/>
        <v>1.6006236374472649E-4</v>
      </c>
      <c r="GM494" s="223">
        <f t="shared" ca="1" si="1302"/>
        <v>-1.5404881089479437E-4</v>
      </c>
      <c r="GN494" s="223">
        <f t="shared" ca="1" si="1303"/>
        <v>1.457182205399733E-4</v>
      </c>
      <c r="GO494" s="223">
        <f t="shared" ca="1" si="1304"/>
        <v>-1.3519589251334557E-4</v>
      </c>
      <c r="GP494" s="223">
        <f t="shared" ca="1" si="1305"/>
        <v>1.2264009242262224E-4</v>
      </c>
      <c r="GQ494" s="223">
        <f t="shared" ca="1" si="1306"/>
        <v>-1.0823967118814776E-4</v>
      </c>
      <c r="GR494" s="223">
        <f t="shared" ca="1" si="1307"/>
        <v>9.2211224549237889E-5</v>
      </c>
      <c r="GS494" s="223">
        <f t="shared" ca="1" si="1308"/>
        <v>-7.4795835262661395E-5</v>
      </c>
      <c r="GT494" s="223">
        <f t="shared" ca="1" si="1309"/>
        <v>5.6255446993577747E-5</v>
      </c>
      <c r="GU494" s="223">
        <f t="shared" ca="1" si="1310"/>
        <v>-3.6868924438995256E-5</v>
      </c>
      <c r="GV494" s="223">
        <f t="shared" ca="1" si="1311"/>
        <v>1.6927858943178772E-5</v>
      </c>
      <c r="GW494" s="223">
        <f t="shared" ca="1" si="1312"/>
        <v>3.267817307656213E-6</v>
      </c>
      <c r="GX494" s="223">
        <f t="shared" ca="1" si="1313"/>
        <v>-2.341434254449127E-5</v>
      </c>
      <c r="GY494" s="223">
        <f t="shared" ca="1" si="1314"/>
        <v>4.3208694275326612E-5</v>
      </c>
      <c r="GZ494" s="223">
        <f t="shared" ca="1" si="1315"/>
        <v>-6.2353147025496776E-5</v>
      </c>
      <c r="HA494" s="223">
        <f t="shared" ca="1" si="1316"/>
        <v>8.0559750405933097E-5</v>
      </c>
      <c r="HB494" s="223">
        <f t="shared" ca="1" si="1317"/>
        <v>-9.7554660155040328E-5</v>
      </c>
      <c r="HC494" s="223">
        <f t="shared" ca="1" si="1318"/>
        <v>1.1308225701127238E-4</v>
      </c>
      <c r="HD494" s="223">
        <f t="shared" ca="1" si="1319"/>
        <v>-1.2690899146481299E-4</v>
      </c>
      <c r="HE494" s="223">
        <f t="shared" ca="1" si="1320"/>
        <v>1.3882689655950558E-4</v>
      </c>
      <c r="HF494" s="223">
        <f t="shared" ca="1" si="1321"/>
        <v>-1.4865671590950919E-4</v>
      </c>
      <c r="HG494" s="223">
        <f t="shared" ca="1" si="1322"/>
        <v>1.5625059988217844E-4</v>
      </c>
      <c r="HH494" s="223">
        <f t="shared" ca="1" si="1323"/>
        <v>-1.6149432939415766E-4</v>
      </c>
      <c r="HI494" s="223">
        <f t="shared" ca="1" si="1324"/>
        <v>1.6430903387270961E-4</v>
      </c>
      <c r="HJ494" s="223">
        <f t="shared" ca="1" si="1325"/>
        <v>-1.6465237754254356E-4</v>
      </c>
      <c r="HK494" s="223">
        <f t="shared" ca="1" si="1326"/>
        <v>1.6251919619528064E-4</v>
      </c>
      <c r="HL494" s="223">
        <f t="shared" ca="1" si="1327"/>
        <v>-1.5794157486395289E-4</v>
      </c>
      <c r="HM494" s="223">
        <f t="shared" ca="1" si="1328"/>
        <v>1.5098836523424531E-4</v>
      </c>
      <c r="HN494" s="223">
        <f t="shared" ca="1" si="1329"/>
        <v>-1.4176415005105419E-4</v>
      </c>
      <c r="HO494" s="223">
        <f t="shared" ca="1" si="1330"/>
        <v>1.3040767009665801E-4</v>
      </c>
      <c r="HP494" s="223">
        <f t="shared" ca="1" si="1331"/>
        <v>-1.1708973740022498E-4</v>
      </c>
      <c r="HQ494" s="223">
        <f t="shared" ca="1" si="1332"/>
        <v>1.0201066606585097E-4</v>
      </c>
      <c r="HR494" s="223">
        <f t="shared" ca="1" si="1333"/>
        <v>-8.5397259362054995E-5</v>
      </c>
      <c r="HS494" s="223">
        <f t="shared" ca="1" si="1334"/>
        <v>6.7499398389464036E-5</v>
      </c>
      <c r="HT494" s="223">
        <f t="shared" ca="1" si="1335"/>
        <v>-4.8586283636481115E-5</v>
      </c>
      <c r="HU494" s="223">
        <f t="shared" ca="1" si="1336"/>
        <v>2.894238595336712E-5</v>
      </c>
      <c r="HV494" s="223">
        <f t="shared" ca="1" si="1337"/>
        <v>-8.8631678458668843E-6</v>
      </c>
      <c r="HW494" s="223">
        <f t="shared" ca="1" si="1338"/>
        <v>-1.1349360555876038E-5</v>
      </c>
      <c r="HX494" s="223">
        <f t="shared" ca="1" si="1339"/>
        <v>3.1391184010863185E-5</v>
      </c>
      <c r="HY494" s="223">
        <f t="shared" ca="1" si="1340"/>
        <v>-5.096085483933172E-5</v>
      </c>
      <c r="HZ494" s="223">
        <f t="shared" ca="1" si="1341"/>
        <v>6.976402697652135E-5</v>
      </c>
      <c r="IA494" s="223">
        <f t="shared" ca="1" si="1342"/>
        <v>-8.7517883211447509E-5</v>
      </c>
      <c r="IB494" s="223">
        <f t="shared" ca="1" si="1343"/>
        <v>1.0395538902100168E-4</v>
      </c>
      <c r="IC494" s="223">
        <f t="shared" ca="1" si="1344"/>
        <v>-1.1882930901773527E-4</v>
      </c>
      <c r="ID494" s="223">
        <f t="shared" ca="1" si="1345"/>
        <v>1.3191592560020298E-4</v>
      </c>
      <c r="IE494" s="223">
        <f t="shared" ca="1" si="1346"/>
        <v>-7.8655674950051644E-6</v>
      </c>
      <c r="IF494" s="223">
        <f t="shared" ca="1" si="1347"/>
        <v>1.51969752231577E-4</v>
      </c>
      <c r="IG494" s="223">
        <f t="shared" ca="1" si="1348"/>
        <v>-1.586353340617808E-4</v>
      </c>
      <c r="IH494" s="223">
        <f t="shared" ca="1" si="1349"/>
        <v>1.6291489280951659E-4</v>
      </c>
      <c r="II494" s="223">
        <f t="shared" ca="1" si="1350"/>
        <v>-1.6474405992779404E-4</v>
      </c>
      <c r="IJ494" s="223">
        <f t="shared" ca="1" si="1351"/>
        <v>1.6409532304056078E-4</v>
      </c>
      <c r="IK494" s="223">
        <f t="shared" ca="1" si="1352"/>
        <v>-1.6097843975445078E-4</v>
      </c>
      <c r="IL494" s="223">
        <f t="shared" ca="1" si="1353"/>
        <v>1.5544029089528444E-4</v>
      </c>
      <c r="IM494" s="223">
        <f t="shared" ca="1" si="1354"/>
        <v>-1.4756417537682858E-4</v>
      </c>
      <c r="IN494" s="223">
        <f t="shared" ca="1" si="1355"/>
        <v>1.3746855730758945E-4</v>
      </c>
      <c r="IO494" s="223">
        <f t="shared" ca="1" si="1356"/>
        <v>-1.2530528418035582E-4</v>
      </c>
      <c r="IP494" s="223">
        <f t="shared" ca="1" si="1357"/>
        <v>1.1125730294456735E-4</v>
      </c>
      <c r="IQ494" s="223">
        <f t="shared" ca="1" si="1358"/>
        <v>-9.5535908313907527E-5</v>
      </c>
      <c r="IR494" s="223">
        <f t="shared" ca="1" si="1359"/>
        <v>7.8377564697152671E-5</v>
      </c>
      <c r="IS494" s="223">
        <f t="shared" ca="1" si="1360"/>
        <v>-6.0040349553297631E-5</v>
      </c>
      <c r="IT494" s="223">
        <f t="shared" ca="1" si="1361"/>
        <v>4.0800071666448481E-5</v>
      </c>
      <c r="IU494" s="223">
        <f t="shared" ca="1" si="1362"/>
        <v>-2.0946122724923823E-5</v>
      </c>
      <c r="IV494" s="223">
        <f t="shared" ca="1" si="1363"/>
        <v>7.7712460091114151E-7</v>
      </c>
      <c r="IW494" s="223">
        <f t="shared" ca="1" si="1364"/>
        <v>1.9403562200448823E-5</v>
      </c>
      <c r="IX494" s="223">
        <f t="shared" ca="1" si="1365"/>
        <v>-3.9292401365428194E-5</v>
      </c>
      <c r="IY494" s="223">
        <f t="shared" ca="1" si="1366"/>
        <v>5.8590246240385314E-5</v>
      </c>
      <c r="IZ494" s="223">
        <f t="shared" ca="1" si="1367"/>
        <v>-7.7006839275952624E-5</v>
      </c>
      <c r="JA494" s="223">
        <f t="shared" ca="1" si="1368"/>
        <v>9.426517777064462E-5</v>
      </c>
      <c r="JB494" s="223">
        <f t="shared" ca="1" si="1369"/>
        <v>-1.1010568024939507E-4</v>
      </c>
    </row>
    <row r="495" spans="2:262">
      <c r="B495" s="230">
        <v>134</v>
      </c>
      <c r="C495" s="229">
        <f t="shared" si="1370"/>
        <v>2.6171875000000019E-3</v>
      </c>
      <c r="D495" s="226">
        <f t="shared" ca="1" si="1113"/>
        <v>49.906785442255874</v>
      </c>
      <c r="E495" s="225">
        <f ca="1">EJ361</f>
        <v>-9.3214557744123544E-2</v>
      </c>
      <c r="F495" s="224">
        <v>134</v>
      </c>
      <c r="G495" s="223">
        <f t="shared" ca="1" si="1114"/>
        <v>1.255785480203376E-4</v>
      </c>
      <c r="H495" s="223">
        <f t="shared" ca="1" si="1115"/>
        <v>-1.4224020396770917E-4</v>
      </c>
      <c r="I495" s="223">
        <f t="shared" ca="1" si="1116"/>
        <v>1.5582278905457676E-4</v>
      </c>
      <c r="J495" s="223">
        <f t="shared" ca="1" si="1117"/>
        <v>-1.660322813322598E-4</v>
      </c>
      <c r="K495" s="223">
        <f t="shared" ca="1" si="1118"/>
        <v>1.7264767612489408E-4</v>
      </c>
      <c r="L495" s="223">
        <f t="shared" ca="1" si="1119"/>
        <v>-1.7552577011324536E-4</v>
      </c>
      <c r="M495" s="223">
        <f t="shared" ca="1" si="1120"/>
        <v>1.7460426125410691E-4</v>
      </c>
      <c r="N495" s="223">
        <f t="shared" ca="1" si="1121"/>
        <v>-1.6990309743138726E-4</v>
      </c>
      <c r="O495" s="223">
        <f t="shared" ca="1" si="1122"/>
        <v>1.6152404464466461E-4</v>
      </c>
      <c r="P495" s="223">
        <f t="shared" ca="1" si="1123"/>
        <v>-1.4964848408262265E-4</v>
      </c>
      <c r="Q495" s="223">
        <f t="shared" ca="1" si="1124"/>
        <v>1.3453348576807295E-4</v>
      </c>
      <c r="R495" s="223">
        <f t="shared" ca="1" si="1125"/>
        <v>-1.1650624376829439E-4</v>
      </c>
      <c r="S495" s="223">
        <f t="shared" ca="1" si="1126"/>
        <v>9.595699343158286E-5</v>
      </c>
      <c r="T495" s="223">
        <f t="shared" ca="1" si="1127"/>
        <v>-7.3330563970438767E-5</v>
      </c>
      <c r="U495" s="223">
        <f t="shared" ca="1" si="1128"/>
        <v>4.9116749252471462E-5</v>
      </c>
      <c r="V495" s="223">
        <f t="shared" ca="1" si="1129"/>
        <v>-2.3839705242312357E-5</v>
      </c>
      <c r="W495" s="223">
        <f t="shared" ca="1" si="1130"/>
        <v>-1.9533963921121678E-6</v>
      </c>
      <c r="X495" s="223">
        <f t="shared" ca="1" si="1131"/>
        <v>2.7704212893768225E-5</v>
      </c>
      <c r="Y495" s="223">
        <f t="shared" ca="1" si="1132"/>
        <v>-5.2855316851044481E-5</v>
      </c>
      <c r="Z495" s="223">
        <f t="shared" ca="1" si="1133"/>
        <v>7.6862262817829522E-5</v>
      </c>
      <c r="AA495" s="223">
        <f t="shared" ca="1" si="1134"/>
        <v>-9.9205372913229318E-5</v>
      </c>
      <c r="AB495" s="223">
        <f t="shared" ca="1" si="1135"/>
        <v>1.1940098627829409E-4</v>
      </c>
      <c r="AC495" s="223">
        <f t="shared" ca="1" si="1136"/>
        <v>-1.3701192887300388E-4</v>
      </c>
      <c r="AD495" s="223">
        <f t="shared" ca="1" si="1137"/>
        <v>1.5165697697398729E-4</v>
      </c>
      <c r="AE495" s="223">
        <f t="shared" ca="1" si="1138"/>
        <v>-1.6301910951687076E-4</v>
      </c>
      <c r="AF495" s="223">
        <f t="shared" ca="1" si="1139"/>
        <v>1.7085237064494305E-4</v>
      </c>
      <c r="AG495" s="223">
        <f t="shared" ca="1" si="1140"/>
        <v>-1.7498719391067689E-4</v>
      </c>
      <c r="AH495" s="223">
        <f t="shared" ca="1" si="1141"/>
        <v>1.7533407287724436E-4</v>
      </c>
      <c r="AI495" s="223">
        <f t="shared" ca="1" si="1142"/>
        <v>-1.7188549866256934E-4</v>
      </c>
      <c r="AJ495" s="223">
        <f t="shared" ca="1" si="1143"/>
        <v>1.6471612248394814E-4</v>
      </c>
      <c r="AK495" s="223">
        <f t="shared" ca="1" si="1144"/>
        <v>-1.5398113968463807E-4</v>
      </c>
      <c r="AL495" s="223">
        <f t="shared" ca="1" si="1145"/>
        <v>1.3991293022335021E-4</v>
      </c>
      <c r="AM495" s="223">
        <f t="shared" ca="1" si="1146"/>
        <v>-1.2281602834992073E-4</v>
      </c>
      <c r="AN495" s="223">
        <f t="shared" ca="1" si="1147"/>
        <v>1.0306053035847198E-4</v>
      </c>
      <c r="AO495" s="223">
        <f t="shared" ca="1" si="1148"/>
        <v>-8.1074083120302677E-5</v>
      </c>
      <c r="AP495" s="223">
        <f t="shared" ca="1" si="1149"/>
        <v>5.733262682059906E-5</v>
      </c>
      <c r="AQ495" s="223">
        <f t="shared" ca="1" si="1150"/>
        <v>-3.2350092290726439E-5</v>
      </c>
      <c r="AR495" s="223">
        <f t="shared" ca="1" si="1151"/>
        <v>6.6672759577572513E-6</v>
      </c>
      <c r="AS495" s="223">
        <f t="shared" ca="1" si="1152"/>
        <v>1.9159866764991186E-5</v>
      </c>
      <c r="AT495" s="223">
        <f t="shared" ca="1" si="1153"/>
        <v>-4.4572256233728062E-5</v>
      </c>
      <c r="AU495" s="223">
        <f t="shared" ca="1" si="1154"/>
        <v>6.9019790960078912E-5</v>
      </c>
      <c r="AV495" s="223">
        <f t="shared" ca="1" si="1155"/>
        <v>-9.1973255647051022E-5</v>
      </c>
      <c r="AW495" s="223">
        <f t="shared" ca="1" si="1156"/>
        <v>1.12935777102018E-4</v>
      </c>
      <c r="AX495" s="223">
        <f t="shared" ca="1" si="1157"/>
        <v>-1.3145358004081471E-4</v>
      </c>
      <c r="AY495" s="223">
        <f t="shared" ca="1" si="1158"/>
        <v>1.471258099522838E-4</v>
      </c>
      <c r="AZ495" s="223">
        <f t="shared" ca="1" si="1159"/>
        <v>-1.5961321038786852E-4</v>
      </c>
      <c r="BA495" s="223">
        <f t="shared" ca="1" si="1160"/>
        <v>1.6864546683920822E-4</v>
      </c>
      <c r="BB495" s="223">
        <f t="shared" ca="1" si="1161"/>
        <v>-1.7402705823090962E-4</v>
      </c>
      <c r="BC495" s="223">
        <f t="shared" ca="1" si="1162"/>
        <v>1.7564148936136931E-4</v>
      </c>
      <c r="BD495" s="223">
        <f t="shared" ca="1" si="1163"/>
        <v>-1.7345381267208193E-4</v>
      </c>
      <c r="BE495" s="223">
        <f t="shared" ca="1" si="1164"/>
        <v>1.6751138475674021E-4</v>
      </c>
      <c r="BF495" s="223">
        <f t="shared" ca="1" si="1165"/>
        <v>-1.5794284123399758E-4</v>
      </c>
      <c r="BG495" s="223">
        <f t="shared" ca="1" si="1166"/>
        <v>1.4495531217479407E-4</v>
      </c>
      <c r="BH495" s="223">
        <f t="shared" ca="1" si="1167"/>
        <v>-1.2882993836183846E-4</v>
      </c>
      <c r="BI495" s="223">
        <f t="shared" ca="1" si="1168"/>
        <v>1.099157854406882E-4</v>
      </c>
      <c r="BJ495" s="223">
        <f t="shared" ca="1" si="1169"/>
        <v>-8.8622287702680967E-5</v>
      </c>
      <c r="BK495" s="223">
        <f t="shared" ca="1" si="1170"/>
        <v>6.5410385068973153E-5</v>
      </c>
      <c r="BL495" s="223">
        <f t="shared" ca="1" si="1171"/>
        <v>-4.0782545133277511E-5</v>
      </c>
      <c r="BM495" s="223">
        <f t="shared" ca="1" si="1172"/>
        <v>1.527188625586001E-5</v>
      </c>
      <c r="BN495" s="223">
        <f t="shared" ca="1" si="1173"/>
        <v>1.0569362838976123E-5</v>
      </c>
      <c r="BO495" s="223">
        <f t="shared" ca="1" si="1174"/>
        <v>-3.6181817147079668E-5</v>
      </c>
      <c r="BP495" s="223">
        <f t="shared" ca="1" si="1175"/>
        <v>6.1011044380483428E-5</v>
      </c>
      <c r="BQ495" s="223">
        <f t="shared" ca="1" si="1176"/>
        <v>-8.4519566752111057E-5</v>
      </c>
      <c r="BR495" s="223">
        <f t="shared" ca="1" si="1177"/>
        <v>1.0619849574669356E-4</v>
      </c>
      <c r="BS495" s="223">
        <f t="shared" ca="1" si="1178"/>
        <v>-1.2557854802033673E-4</v>
      </c>
      <c r="BT495" s="223">
        <f t="shared" ca="1" si="1179"/>
        <v>1.4224020396770898E-4</v>
      </c>
      <c r="BU495" s="223">
        <f t="shared" ca="1" si="1180"/>
        <v>-1.5582278905457465E-4</v>
      </c>
      <c r="BV495" s="223">
        <f t="shared" ca="1" si="1181"/>
        <v>1.6603228133225861E-4</v>
      </c>
      <c r="BW495" s="223">
        <f t="shared" ca="1" si="1182"/>
        <v>-1.7264767612489357E-4</v>
      </c>
      <c r="BX495" s="223">
        <f t="shared" ca="1" si="1183"/>
        <v>1.7552577011324525E-4</v>
      </c>
      <c r="BY495" s="223">
        <f t="shared" ca="1" si="1184"/>
        <v>-1.7460426125410702E-4</v>
      </c>
      <c r="BZ495" s="223">
        <f t="shared" ca="1" si="1185"/>
        <v>1.6990309743138734E-4</v>
      </c>
      <c r="CA495" s="223">
        <f t="shared" ca="1" si="1186"/>
        <v>-1.6152404464466643E-4</v>
      </c>
      <c r="CB495" s="223">
        <f t="shared" ca="1" si="1187"/>
        <v>1.4964848408262436E-4</v>
      </c>
      <c r="CC495" s="223">
        <f t="shared" ca="1" si="1188"/>
        <v>-1.3453348576807428E-4</v>
      </c>
      <c r="CD495" s="223">
        <f t="shared" ca="1" si="1189"/>
        <v>1.1650624376829594E-4</v>
      </c>
      <c r="CE495" s="223">
        <f t="shared" ca="1" si="1190"/>
        <v>-9.5956993431583538E-5</v>
      </c>
      <c r="CF495" s="223">
        <f t="shared" ca="1" si="1191"/>
        <v>7.3330563970442901E-5</v>
      </c>
      <c r="CG495" s="223">
        <f t="shared" ca="1" si="1192"/>
        <v>-4.9116749252471029E-5</v>
      </c>
      <c r="CH495" s="223">
        <f t="shared" ca="1" si="1193"/>
        <v>2.3839705242315623E-5</v>
      </c>
      <c r="CI495" s="223">
        <f t="shared" ca="1" si="1194"/>
        <v>1.9533963921150951E-6</v>
      </c>
      <c r="CJ495" s="223">
        <f t="shared" ca="1" si="1195"/>
        <v>-2.7704212893766192E-5</v>
      </c>
      <c r="CK495" s="223">
        <f t="shared" ca="1" si="1196"/>
        <v>5.2855316851038931E-5</v>
      </c>
      <c r="CL495" s="223">
        <f t="shared" ca="1" si="1197"/>
        <v>-7.6862262817829901E-5</v>
      </c>
      <c r="CM495" s="223">
        <f t="shared" ca="1" si="1198"/>
        <v>9.9205372913225537E-5</v>
      </c>
      <c r="CN495" s="223">
        <f t="shared" ca="1" si="1199"/>
        <v>-1.1940098627829623E-4</v>
      </c>
      <c r="CO495" s="223">
        <f t="shared" ca="1" si="1200"/>
        <v>1.3701192887300258E-4</v>
      </c>
      <c r="CP495" s="223">
        <f t="shared" ca="1" si="1201"/>
        <v>-1.5165697697398374E-4</v>
      </c>
      <c r="CQ495" s="223">
        <f t="shared" ca="1" si="1202"/>
        <v>1.6301910951687092E-4</v>
      </c>
      <c r="CR495" s="223">
        <f t="shared" ca="1" si="1203"/>
        <v>-1.7085237064494197E-4</v>
      </c>
      <c r="CS495" s="223">
        <f t="shared" ca="1" si="1204"/>
        <v>1.7498719391067694E-4</v>
      </c>
      <c r="CT495" s="223">
        <f t="shared" ca="1" si="1205"/>
        <v>-1.7533407287724447E-4</v>
      </c>
      <c r="CU495" s="223">
        <f t="shared" ca="1" si="1206"/>
        <v>1.7188549866256874E-4</v>
      </c>
      <c r="CV495" s="223">
        <f t="shared" ca="1" si="1207"/>
        <v>-1.6471612248394887E-4</v>
      </c>
      <c r="CW495" s="223">
        <f t="shared" ca="1" si="1208"/>
        <v>1.5398113968464027E-4</v>
      </c>
      <c r="CX495" s="223">
        <f t="shared" ca="1" si="1209"/>
        <v>-1.3991293022334994E-4</v>
      </c>
      <c r="CY495" s="223">
        <f t="shared" ca="1" si="1210"/>
        <v>1.2281602834992398E-4</v>
      </c>
      <c r="CZ495" s="223">
        <f t="shared" ca="1" si="1211"/>
        <v>-1.030605303584696E-4</v>
      </c>
      <c r="DA495" s="223">
        <f t="shared" ca="1" si="1212"/>
        <v>8.107408312030452E-5</v>
      </c>
      <c r="DB495" s="223">
        <f t="shared" ca="1" si="1213"/>
        <v>-5.7332626820605741E-5</v>
      </c>
      <c r="DC495" s="223">
        <f t="shared" ca="1" si="1214"/>
        <v>3.2350092290726019E-5</v>
      </c>
      <c r="DD495" s="223">
        <f t="shared" ca="1" si="1215"/>
        <v>-6.6672759577617914E-6</v>
      </c>
      <c r="DE495" s="223">
        <f t="shared" ca="1" si="1216"/>
        <v>-1.9159866764994099E-5</v>
      </c>
      <c r="DF495" s="223">
        <f t="shared" ca="1" si="1217"/>
        <v>4.4572256233726056E-5</v>
      </c>
      <c r="DG495" s="223">
        <f t="shared" ca="1" si="1218"/>
        <v>-6.901979096007242E-5</v>
      </c>
      <c r="DH495" s="223">
        <f t="shared" ca="1" si="1219"/>
        <v>9.1973255647049274E-5</v>
      </c>
      <c r="DI495" s="223">
        <f t="shared" ca="1" si="1220"/>
        <v>-1.129357771020126E-4</v>
      </c>
      <c r="DJ495" s="223">
        <f t="shared" ca="1" si="1221"/>
        <v>1.3145358004081664E-4</v>
      </c>
      <c r="DK495" s="223">
        <f t="shared" ca="1" si="1222"/>
        <v>-1.4712580995228264E-4</v>
      </c>
      <c r="DL495" s="223">
        <f t="shared" ca="1" si="1223"/>
        <v>1.5961321038786974E-4</v>
      </c>
      <c r="DM495" s="223">
        <f t="shared" ca="1" si="1224"/>
        <v>-1.6864546683920763E-4</v>
      </c>
      <c r="DN495" s="223">
        <f t="shared" ca="1" si="1225"/>
        <v>1.7402705823090864E-4</v>
      </c>
      <c r="DO495" s="223">
        <f t="shared" ca="1" si="1226"/>
        <v>-1.7564148936136933E-4</v>
      </c>
      <c r="DP495" s="223">
        <f t="shared" ca="1" si="1227"/>
        <v>1.7345381267208225E-4</v>
      </c>
      <c r="DQ495" s="223">
        <f t="shared" ca="1" si="1228"/>
        <v>-1.6751138475673932E-4</v>
      </c>
      <c r="DR495" s="223">
        <f t="shared" ca="1" si="1229"/>
        <v>1.5794284123399853E-4</v>
      </c>
      <c r="DS495" s="223">
        <f t="shared" ca="1" si="1230"/>
        <v>-1.4495531217479805E-4</v>
      </c>
      <c r="DT495" s="223">
        <f t="shared" ca="1" si="1231"/>
        <v>1.2882993836183987E-4</v>
      </c>
      <c r="DU495" s="223">
        <f t="shared" ca="1" si="1232"/>
        <v>-1.0991578544069369E-4</v>
      </c>
      <c r="DV495" s="223">
        <f t="shared" ca="1" si="1233"/>
        <v>8.8622287702678433E-5</v>
      </c>
      <c r="DW495" s="223">
        <f t="shared" ca="1" si="1234"/>
        <v>-6.5410385068975064E-5</v>
      </c>
      <c r="DX495" s="223">
        <f t="shared" ca="1" si="1235"/>
        <v>4.0782545133274652E-5</v>
      </c>
      <c r="DY495" s="223">
        <f t="shared" ca="1" si="1236"/>
        <v>-1.527188625586207E-5</v>
      </c>
      <c r="DZ495" s="223">
        <f t="shared" ca="1" si="1237"/>
        <v>-1.0569362838969075E-5</v>
      </c>
      <c r="EA495" s="223">
        <f t="shared" ca="1" si="1238"/>
        <v>3.6181817147077642E-5</v>
      </c>
      <c r="EB495" s="223">
        <f t="shared" ca="1" si="1239"/>
        <v>-6.101104438048149E-5</v>
      </c>
      <c r="EC495" s="223">
        <f t="shared" ca="1" si="1240"/>
        <v>8.4519566752113619E-5</v>
      </c>
      <c r="ED495" s="223">
        <f t="shared" ca="1" si="1241"/>
        <v>-1.0619849574669191E-4</v>
      </c>
      <c r="EE495" s="223">
        <f t="shared" ca="1" si="1242"/>
        <v>1.255785480203318E-4</v>
      </c>
      <c r="EF495" s="223">
        <f t="shared" ca="1" si="1243"/>
        <v>-1.4224020396770776E-4</v>
      </c>
      <c r="EG495" s="223">
        <f t="shared" ca="1" si="1244"/>
        <v>1.558227890545737E-4</v>
      </c>
      <c r="EH495" s="223">
        <f t="shared" ca="1" si="1245"/>
        <v>-1.6603228133225956E-4</v>
      </c>
      <c r="EI495" s="223">
        <f t="shared" ca="1" si="1246"/>
        <v>1.7264767612489319E-4</v>
      </c>
      <c r="EJ495" s="223">
        <f t="shared" ca="1" si="1247"/>
        <v>-1.7552577011324501E-4</v>
      </c>
      <c r="EK495" s="223">
        <f t="shared" ca="1" si="1248"/>
        <v>1.7460426125410724E-4</v>
      </c>
      <c r="EL495" s="223">
        <f t="shared" ca="1" si="1249"/>
        <v>-1.6990309743138913E-4</v>
      </c>
      <c r="EM495" s="223">
        <f t="shared" ca="1" si="1250"/>
        <v>1.6152404464466526E-4</v>
      </c>
      <c r="EN495" s="223">
        <f t="shared" ca="1" si="1251"/>
        <v>-1.4964848408262544E-4</v>
      </c>
      <c r="EO495" s="223">
        <f t="shared" ca="1" si="1252"/>
        <v>1.3453348576807241E-4</v>
      </c>
      <c r="EP495" s="223">
        <f t="shared" ca="1" si="1253"/>
        <v>-1.1650624376829748E-4</v>
      </c>
      <c r="EQ495" s="223">
        <f t="shared" ca="1" si="1254"/>
        <v>9.5956993431589474E-5</v>
      </c>
      <c r="ER495" s="223">
        <f t="shared" ca="1" si="1255"/>
        <v>-7.3330563970440258E-5</v>
      </c>
      <c r="ES495" s="223">
        <f t="shared" ca="1" si="1256"/>
        <v>4.9116749252477819E-5</v>
      </c>
      <c r="ET495" s="223">
        <f t="shared" ca="1" si="1257"/>
        <v>-2.3839705242312736E-5</v>
      </c>
      <c r="EU495" s="223">
        <f t="shared" ca="1" si="1258"/>
        <v>-1.9533963921080478E-6</v>
      </c>
      <c r="EV495" s="223">
        <f t="shared" ca="1" si="1259"/>
        <v>2.7704212893759226E-5</v>
      </c>
      <c r="EW495" s="223">
        <f t="shared" ca="1" si="1260"/>
        <v>-5.2855316851041736E-5</v>
      </c>
      <c r="EX495" s="223">
        <f t="shared" ca="1" si="1261"/>
        <v>7.6862262817823545E-5</v>
      </c>
      <c r="EY495" s="223">
        <f t="shared" ca="1" si="1262"/>
        <v>-9.9205372913227949E-5</v>
      </c>
      <c r="EZ495" s="223">
        <f t="shared" ca="1" si="1263"/>
        <v>1.1940098627829105E-4</v>
      </c>
      <c r="FA495" s="223">
        <f t="shared" ca="1" si="1264"/>
        <v>-1.3701192887300443E-4</v>
      </c>
      <c r="FB495" s="223">
        <f t="shared" ca="1" si="1265"/>
        <v>1.516569769739852E-4</v>
      </c>
      <c r="FC495" s="223">
        <f t="shared" ca="1" si="1266"/>
        <v>-1.6301910951686832E-4</v>
      </c>
      <c r="FD495" s="223">
        <f t="shared" ca="1" si="1267"/>
        <v>1.7085237064494267E-4</v>
      </c>
      <c r="FE495" s="223">
        <f t="shared" ca="1" si="1268"/>
        <v>-1.7498719391067632E-4</v>
      </c>
      <c r="FF495" s="223">
        <f t="shared" ca="1" si="1269"/>
        <v>1.753340728772449E-4</v>
      </c>
      <c r="FG495" s="223">
        <f t="shared" ca="1" si="1270"/>
        <v>-1.7188549866256815E-4</v>
      </c>
      <c r="FH495" s="223">
        <f t="shared" ca="1" si="1271"/>
        <v>1.6471612248394784E-4</v>
      </c>
      <c r="FI495" s="223">
        <f t="shared" ca="1" si="1272"/>
        <v>-1.5398113968463886E-4</v>
      </c>
      <c r="FJ495" s="223">
        <f t="shared" ca="1" si="1273"/>
        <v>1.3991293022335422E-4</v>
      </c>
      <c r="FK495" s="223">
        <f t="shared" ca="1" si="1274"/>
        <v>-1.2281602834992902E-4</v>
      </c>
      <c r="FL495" s="223">
        <f t="shared" ca="1" si="1275"/>
        <v>1.0306053035846723E-4</v>
      </c>
      <c r="FM495" s="223">
        <f t="shared" ca="1" si="1276"/>
        <v>-8.1074083120301945E-5</v>
      </c>
      <c r="FN495" s="223">
        <f t="shared" ca="1" si="1277"/>
        <v>5.733262682060297E-5</v>
      </c>
      <c r="FO495" s="223">
        <f t="shared" ca="1" si="1278"/>
        <v>-3.2350092290732958E-5</v>
      </c>
      <c r="FP495" s="223">
        <f t="shared" ca="1" si="1279"/>
        <v>6.6672759577688387E-6</v>
      </c>
      <c r="FQ495" s="223">
        <f t="shared" ca="1" si="1280"/>
        <v>1.9159866764997E-5</v>
      </c>
      <c r="FR495" s="223">
        <f t="shared" ca="1" si="1281"/>
        <v>-4.4572256233728882E-5</v>
      </c>
      <c r="FS495" s="223">
        <f t="shared" ca="1" si="1282"/>
        <v>6.9019790960075104E-5</v>
      </c>
      <c r="FT495" s="223">
        <f t="shared" ca="1" si="1283"/>
        <v>-9.1973255647043257E-5</v>
      </c>
      <c r="FU495" s="223">
        <f t="shared" ca="1" si="1284"/>
        <v>1.1293577710200719E-4</v>
      </c>
      <c r="FV495" s="223">
        <f t="shared" ca="1" si="1285"/>
        <v>-1.3145358004081859E-4</v>
      </c>
      <c r="FW495" s="223">
        <f t="shared" ca="1" si="1286"/>
        <v>1.4712580995228426E-4</v>
      </c>
      <c r="FX495" s="223">
        <f t="shared" ca="1" si="1287"/>
        <v>-1.5961321038786681E-4</v>
      </c>
      <c r="FY495" s="223">
        <f t="shared" ca="1" si="1288"/>
        <v>1.6864546683920568E-4</v>
      </c>
      <c r="FZ495" s="223">
        <f t="shared" ca="1" si="1289"/>
        <v>-1.7402705823090769E-4</v>
      </c>
      <c r="GA495" s="223">
        <f t="shared" ca="1" si="1290"/>
        <v>1.7564148936136928E-4</v>
      </c>
      <c r="GB495" s="223">
        <f t="shared" ca="1" si="1291"/>
        <v>-1.7345381267208179E-4</v>
      </c>
      <c r="GC495" s="223">
        <f t="shared" ca="1" si="1292"/>
        <v>1.6751138475674143E-4</v>
      </c>
      <c r="GD495" s="223">
        <f t="shared" ca="1" si="1293"/>
        <v>-1.5794284123400159E-4</v>
      </c>
      <c r="GE495" s="223">
        <f t="shared" ca="1" si="1294"/>
        <v>1.4495531217480206E-4</v>
      </c>
      <c r="GF495" s="223">
        <f t="shared" ca="1" si="1295"/>
        <v>-1.2882993836183789E-4</v>
      </c>
      <c r="GG495" s="223">
        <f t="shared" ca="1" si="1296"/>
        <v>1.0991578544069144E-4</v>
      </c>
      <c r="GH495" s="223">
        <f t="shared" ca="1" si="1297"/>
        <v>-8.8622287702684545E-5</v>
      </c>
      <c r="GI495" s="223">
        <f t="shared" ca="1" si="1298"/>
        <v>6.541038506898161E-5</v>
      </c>
      <c r="GJ495" s="223">
        <f t="shared" ca="1" si="1299"/>
        <v>-4.0782545133271819E-5</v>
      </c>
      <c r="GK495" s="223">
        <f t="shared" ca="1" si="1300"/>
        <v>1.5271886255859157E-5</v>
      </c>
      <c r="GL495" s="223">
        <f t="shared" ca="1" si="1301"/>
        <v>1.0569362838971989E-5</v>
      </c>
      <c r="GM495" s="223">
        <f t="shared" ca="1" si="1302"/>
        <v>-3.618181714707075E-5</v>
      </c>
      <c r="GN495" s="223">
        <f t="shared" ca="1" si="1303"/>
        <v>6.101104438047487E-5</v>
      </c>
      <c r="GO495" s="223">
        <f t="shared" ca="1" si="1304"/>
        <v>-8.451956675211618E-5</v>
      </c>
      <c r="GP495" s="223">
        <f t="shared" ca="1" si="1305"/>
        <v>1.0619849574669424E-4</v>
      </c>
      <c r="GQ495" s="223">
        <f t="shared" ca="1" si="1306"/>
        <v>-1.2557854802033386E-4</v>
      </c>
      <c r="GR495" s="223">
        <f t="shared" ca="1" si="1307"/>
        <v>1.4224020396770361E-4</v>
      </c>
      <c r="GS495" s="223">
        <f t="shared" ca="1" si="1308"/>
        <v>-1.5582278905457045E-4</v>
      </c>
      <c r="GT495" s="223">
        <f t="shared" ca="1" si="1309"/>
        <v>1.6603228133226053E-4</v>
      </c>
      <c r="GU495" s="223">
        <f t="shared" ca="1" si="1310"/>
        <v>-1.7264767612489373E-4</v>
      </c>
      <c r="GV495" s="223">
        <f t="shared" ca="1" si="1311"/>
        <v>1.7552577011324512E-4</v>
      </c>
      <c r="GW495" s="223">
        <f t="shared" ca="1" si="1312"/>
        <v>-1.74604261254108E-4</v>
      </c>
      <c r="GX495" s="223">
        <f t="shared" ca="1" si="1313"/>
        <v>1.6990309743139089E-4</v>
      </c>
      <c r="GY495" s="223">
        <f t="shared" ca="1" si="1314"/>
        <v>-1.615240446446641E-4</v>
      </c>
      <c r="GZ495" s="223">
        <f t="shared" ca="1" si="1315"/>
        <v>1.4964848408262392E-4</v>
      </c>
      <c r="HA495" s="223">
        <f t="shared" ca="1" si="1316"/>
        <v>-1.3453348576807696E-4</v>
      </c>
      <c r="HB495" s="223">
        <f t="shared" ca="1" si="1317"/>
        <v>1.165062437683028E-4</v>
      </c>
      <c r="HC495" s="223">
        <f t="shared" ca="1" si="1318"/>
        <v>-9.5956993431595383E-5</v>
      </c>
      <c r="HD495" s="223">
        <f t="shared" ca="1" si="1319"/>
        <v>7.3330563970437575E-5</v>
      </c>
      <c r="HE495" s="223">
        <f t="shared" ca="1" si="1320"/>
        <v>-4.9116749252475013E-5</v>
      </c>
      <c r="HF495" s="223">
        <f t="shared" ca="1" si="1321"/>
        <v>2.3839705242319729E-5</v>
      </c>
      <c r="HG495" s="223">
        <f t="shared" ca="1" si="1322"/>
        <v>1.9533963921009869E-6</v>
      </c>
      <c r="HH495" s="223">
        <f t="shared" ca="1" si="1323"/>
        <v>-2.7704212893752246E-5</v>
      </c>
      <c r="HI495" s="223">
        <f t="shared" ca="1" si="1324"/>
        <v>5.2855316851044508E-5</v>
      </c>
      <c r="HJ495" s="223">
        <f t="shared" ca="1" si="1325"/>
        <v>-7.6862262817826188E-5</v>
      </c>
      <c r="HK495" s="223">
        <f t="shared" ca="1" si="1326"/>
        <v>9.9205372913222135E-5</v>
      </c>
      <c r="HL495" s="223">
        <f t="shared" ca="1" si="1327"/>
        <v>-1.1940098627828588E-4</v>
      </c>
      <c r="HM495" s="223">
        <f t="shared" ca="1" si="1328"/>
        <v>1.3701192887300624E-4</v>
      </c>
      <c r="HN495" s="223">
        <f t="shared" ca="1" si="1329"/>
        <v>-1.516569769739867E-4</v>
      </c>
      <c r="HO495" s="223">
        <f t="shared" ca="1" si="1330"/>
        <v>1.630191095168694E-4</v>
      </c>
      <c r="HP495" s="223">
        <f t="shared" ca="1" si="1331"/>
        <v>-1.7085237064494102E-4</v>
      </c>
      <c r="HQ495" s="223">
        <f t="shared" ca="1" si="1332"/>
        <v>1.7498719391067569E-4</v>
      </c>
      <c r="HR495" s="223">
        <f t="shared" ca="1" si="1333"/>
        <v>-1.7533407287724411E-4</v>
      </c>
      <c r="HS495" s="223">
        <f t="shared" ca="1" si="1334"/>
        <v>1.7188549866256958E-4</v>
      </c>
      <c r="HT495" s="223">
        <f t="shared" ca="1" si="1335"/>
        <v>-1.6471612248395028E-4</v>
      </c>
      <c r="HU495" s="223">
        <f t="shared" ca="1" si="1336"/>
        <v>1.5398113968464225E-4</v>
      </c>
      <c r="HV495" s="223">
        <f t="shared" ca="1" si="1337"/>
        <v>-1.3991293022335848E-4</v>
      </c>
      <c r="HW495" s="223">
        <f t="shared" ca="1" si="1338"/>
        <v>1.2281602834991978E-4</v>
      </c>
      <c r="HX495" s="223">
        <f t="shared" ca="1" si="1339"/>
        <v>-1.0306053035847294E-4</v>
      </c>
      <c r="HY495" s="223">
        <f t="shared" ca="1" si="1340"/>
        <v>8.1074083120308179E-5</v>
      </c>
      <c r="HZ495" s="223">
        <f t="shared" ca="1" si="1341"/>
        <v>-5.7332626820609631E-5</v>
      </c>
      <c r="IA495" s="223">
        <f t="shared" ca="1" si="1342"/>
        <v>3.2350092290739897E-5</v>
      </c>
      <c r="IB495" s="223">
        <f t="shared" ca="1" si="1343"/>
        <v>-6.6672759577559367E-6</v>
      </c>
      <c r="IC495" s="223">
        <f t="shared" ca="1" si="1344"/>
        <v>-1.9159866764989993E-5</v>
      </c>
      <c r="ID495" s="223">
        <f t="shared" ca="1" si="1345"/>
        <v>4.4572256233722065E-5</v>
      </c>
      <c r="IE495" s="223">
        <f t="shared" ca="1" si="1346"/>
        <v>3.5382724100737237E-5</v>
      </c>
      <c r="IF495" s="223">
        <f t="shared" ca="1" si="1347"/>
        <v>9.197325564703724E-5</v>
      </c>
      <c r="IG495" s="223">
        <f t="shared" ca="1" si="1348"/>
        <v>-1.129357771020171E-4</v>
      </c>
      <c r="IH495" s="223">
        <f t="shared" ca="1" si="1349"/>
        <v>1.314535800408139E-4</v>
      </c>
      <c r="II495" s="223">
        <f t="shared" ca="1" si="1350"/>
        <v>-1.4712580995228039E-4</v>
      </c>
      <c r="IJ495" s="223">
        <f t="shared" ca="1" si="1351"/>
        <v>1.5961321038786386E-4</v>
      </c>
      <c r="IK495" s="223">
        <f t="shared" ca="1" si="1352"/>
        <v>-1.6864546683920367E-4</v>
      </c>
      <c r="IL495" s="223">
        <f t="shared" ca="1" si="1353"/>
        <v>1.7402705823090945E-4</v>
      </c>
      <c r="IM495" s="223">
        <f t="shared" ca="1" si="1354"/>
        <v>-1.7564148936136936E-4</v>
      </c>
      <c r="IN495" s="223">
        <f t="shared" ca="1" si="1355"/>
        <v>1.734538126720829E-4</v>
      </c>
      <c r="IO495" s="223">
        <f t="shared" ca="1" si="1356"/>
        <v>-1.6751138475674357E-4</v>
      </c>
      <c r="IP495" s="223">
        <f t="shared" ca="1" si="1357"/>
        <v>1.5794284123399593E-4</v>
      </c>
      <c r="IQ495" s="223">
        <f t="shared" ca="1" si="1358"/>
        <v>-1.4495531217479477E-4</v>
      </c>
      <c r="IR495" s="223">
        <f t="shared" ca="1" si="1359"/>
        <v>1.2882993836184269E-4</v>
      </c>
      <c r="IS495" s="223">
        <f t="shared" ca="1" si="1360"/>
        <v>-1.0991578544069695E-4</v>
      </c>
      <c r="IT495" s="223">
        <f t="shared" ca="1" si="1361"/>
        <v>8.8622287702690616E-5</v>
      </c>
      <c r="IU495" s="223">
        <f t="shared" ca="1" si="1362"/>
        <v>-6.5410385068969643E-5</v>
      </c>
      <c r="IV495" s="223">
        <f t="shared" ca="1" si="1363"/>
        <v>4.0782545133278677E-5</v>
      </c>
      <c r="IW495" s="223">
        <f t="shared" ca="1" si="1364"/>
        <v>-1.527188625586619E-5</v>
      </c>
      <c r="IX495" s="223">
        <f t="shared" ca="1" si="1365"/>
        <v>-1.0569362838964928E-5</v>
      </c>
      <c r="IY495" s="223">
        <f t="shared" ca="1" si="1366"/>
        <v>3.6181817147063832E-5</v>
      </c>
      <c r="IZ495" s="223">
        <f t="shared" ca="1" si="1367"/>
        <v>-6.1011044380486972E-5</v>
      </c>
      <c r="JA495" s="223">
        <f t="shared" ca="1" si="1368"/>
        <v>8.451956675211E-5</v>
      </c>
      <c r="JB495" s="223">
        <f t="shared" ca="1" si="1369"/>
        <v>-1.0619849574668862E-4</v>
      </c>
    </row>
    <row r="496" spans="2:262">
      <c r="B496" s="230">
        <v>135</v>
      </c>
      <c r="C496" s="229">
        <f t="shared" si="1370"/>
        <v>2.6367187500000019E-3</v>
      </c>
      <c r="D496" s="226">
        <f t="shared" ca="1" si="1113"/>
        <v>49.908285876791481</v>
      </c>
      <c r="E496" s="225">
        <f ca="1">EK361</f>
        <v>-9.1714123208517059E-2</v>
      </c>
      <c r="F496" s="224">
        <v>135</v>
      </c>
      <c r="G496" s="223">
        <f t="shared" ca="1" si="1114"/>
        <v>9.2258538815148704E-5</v>
      </c>
      <c r="H496" s="223">
        <f t="shared" ca="1" si="1115"/>
        <v>-1.0870532640869609E-4</v>
      </c>
      <c r="I496" s="223">
        <f t="shared" ca="1" si="1116"/>
        <v>1.2195131662301205E-4</v>
      </c>
      <c r="J496" s="223">
        <f t="shared" ca="1" si="1117"/>
        <v>-1.3160648504840125E-4</v>
      </c>
      <c r="K496" s="223">
        <f t="shared" ca="1" si="1118"/>
        <v>1.3738653800015631E-4</v>
      </c>
      <c r="L496" s="223">
        <f t="shared" ca="1" si="1119"/>
        <v>-1.3912128346514423E-4</v>
      </c>
      <c r="M496" s="223">
        <f t="shared" ca="1" si="1120"/>
        <v>1.367596423571655E-4</v>
      </c>
      <c r="N496" s="223">
        <f t="shared" ca="1" si="1121"/>
        <v>-1.3037115252610137E-4</v>
      </c>
      <c r="O496" s="223">
        <f t="shared" ca="1" si="1122"/>
        <v>1.2014392123572694E-4</v>
      </c>
      <c r="P496" s="223">
        <f t="shared" ca="1" si="1123"/>
        <v>-1.0637908639889832E-4</v>
      </c>
      <c r="Q496" s="223">
        <f t="shared" ca="1" si="1124"/>
        <v>8.9481949657464855E-5</v>
      </c>
      <c r="R496" s="223">
        <f t="shared" ca="1" si="1125"/>
        <v>-6.9950042390847471E-5</v>
      </c>
      <c r="S496" s="223">
        <f t="shared" ca="1" si="1126"/>
        <v>4.8358476046256533E-5</v>
      </c>
      <c r="T496" s="223">
        <f t="shared" ca="1" si="1127"/>
        <v>-2.5343008145907977E-5</v>
      </c>
      <c r="U496" s="223">
        <f t="shared" ca="1" si="1128"/>
        <v>1.581322587831336E-6</v>
      </c>
      <c r="V496" s="223">
        <f t="shared" ca="1" si="1129"/>
        <v>2.2226924563518275E-5</v>
      </c>
      <c r="W496" s="223">
        <f t="shared" ca="1" si="1130"/>
        <v>-4.538070625083161E-5</v>
      </c>
      <c r="X496" s="223">
        <f t="shared" ca="1" si="1131"/>
        <v>6.7198265966010638E-5</v>
      </c>
      <c r="Y496" s="223">
        <f t="shared" ca="1" si="1132"/>
        <v>-8.7037191876400362E-5</v>
      </c>
      <c r="Z496" s="223">
        <f t="shared" ca="1" si="1133"/>
        <v>1.0431333245825602E-4</v>
      </c>
      <c r="AA496" s="223">
        <f t="shared" ca="1" si="1134"/>
        <v>-1.1851799667200955E-4</v>
      </c>
      <c r="AB496" s="223">
        <f t="shared" ca="1" si="1135"/>
        <v>1.2923293222505885E-4</v>
      </c>
      <c r="AC496" s="223">
        <f t="shared" ca="1" si="1136"/>
        <v>-1.3614264089142282E-4</v>
      </c>
      <c r="AD496" s="223">
        <f t="shared" ca="1" si="1137"/>
        <v>1.390436682671514E-4</v>
      </c>
      <c r="AE496" s="223">
        <f t="shared" ca="1" si="1138"/>
        <v>-1.3785059442731519E-4</v>
      </c>
      <c r="AF496" s="223">
        <f t="shared" ca="1" si="1139"/>
        <v>1.3259854909136731E-4</v>
      </c>
      <c r="AG496" s="223">
        <f t="shared" ca="1" si="1140"/>
        <v>-1.234421772385576E-4</v>
      </c>
      <c r="AH496" s="223">
        <f t="shared" ca="1" si="1141"/>
        <v>1.1065108563056126E-4</v>
      </c>
      <c r="AI496" s="223">
        <f t="shared" ca="1" si="1142"/>
        <v>-9.4601904317153724E-5</v>
      </c>
      <c r="AJ496" s="223">
        <f t="shared" ca="1" si="1143"/>
        <v>7.5767196871658998E-5</v>
      </c>
      <c r="AK496" s="223">
        <f t="shared" ca="1" si="1144"/>
        <v>-5.4701545891098536E-5</v>
      </c>
      <c r="AL496" s="223">
        <f t="shared" ca="1" si="1145"/>
        <v>3.2025223469566886E-5</v>
      </c>
      <c r="AM496" s="223">
        <f t="shared" ca="1" si="1146"/>
        <v>-8.4059274630492368E-6</v>
      </c>
      <c r="AN496" s="223">
        <f t="shared" ca="1" si="1147"/>
        <v>-1.5460878683797643E-5</v>
      </c>
      <c r="AO496" s="223">
        <f t="shared" ca="1" si="1148"/>
        <v>3.8872443660714452E-5</v>
      </c>
      <c r="AP496" s="223">
        <f t="shared" ca="1" si="1149"/>
        <v>-6.1139420604055571E-5</v>
      </c>
      <c r="AQ496" s="223">
        <f t="shared" ca="1" si="1150"/>
        <v>8.1606164718863269E-5</v>
      </c>
      <c r="AR496" s="223">
        <f t="shared" ca="1" si="1151"/>
        <v>-9.9670038553156394E-5</v>
      </c>
      <c r="AS496" s="223">
        <f t="shared" ca="1" si="1152"/>
        <v>1.1479915648607297E-4</v>
      </c>
      <c r="AT496" s="223">
        <f t="shared" ca="1" si="1153"/>
        <v>-1.2654804594851811E-4</v>
      </c>
      <c r="AU496" s="223">
        <f t="shared" ca="1" si="1154"/>
        <v>1.3457076423609502E-4</v>
      </c>
      <c r="AV496" s="223">
        <f t="shared" ca="1" si="1155"/>
        <v>-1.3863108469351604E-4</v>
      </c>
      <c r="AW496" s="223">
        <f t="shared" ca="1" si="1156"/>
        <v>1.3860945234120357E-4</v>
      </c>
      <c r="AX496" s="223">
        <f t="shared" ca="1" si="1157"/>
        <v>-1.34506504137611E-4</v>
      </c>
      <c r="AY496" s="223">
        <f t="shared" ca="1" si="1158"/>
        <v>1.2644305022416259E-4</v>
      </c>
      <c r="AZ496" s="223">
        <f t="shared" ca="1" si="1159"/>
        <v>-1.1465651670504914E-4</v>
      </c>
      <c r="BA496" s="223">
        <f t="shared" ca="1" si="1160"/>
        <v>9.9493954703195803E-5</v>
      </c>
      <c r="BB496" s="223">
        <f t="shared" ca="1" si="1161"/>
        <v>-8.1401821538784852E-5</v>
      </c>
      <c r="BC496" s="223">
        <f t="shared" ca="1" si="1162"/>
        <v>6.0912834920602926E-5</v>
      </c>
      <c r="BD496" s="223">
        <f t="shared" ca="1" si="1163"/>
        <v>-3.8630287224808358E-5</v>
      </c>
      <c r="BE496" s="223">
        <f t="shared" ca="1" si="1164"/>
        <v>1.5210281722734352E-5</v>
      </c>
      <c r="BF496" s="223">
        <f t="shared" ca="1" si="1165"/>
        <v>8.6575861931137253E-6</v>
      </c>
      <c r="BG496" s="223">
        <f t="shared" ca="1" si="1166"/>
        <v>-3.2270533948994646E-5</v>
      </c>
      <c r="BH496" s="223">
        <f t="shared" ca="1" si="1167"/>
        <v>5.493328502268545E-5</v>
      </c>
      <c r="BI496" s="223">
        <f t="shared" ca="1" si="1168"/>
        <v>-7.5978541162664156E-5</v>
      </c>
      <c r="BJ496" s="223">
        <f t="shared" ca="1" si="1169"/>
        <v>9.4786630795116469E-5</v>
      </c>
      <c r="BK496" s="223">
        <f t="shared" ca="1" si="1170"/>
        <v>-1.1080375507694279E-4</v>
      </c>
      <c r="BL496" s="223">
        <f t="shared" ca="1" si="1171"/>
        <v>1.2355829434498937E-4</v>
      </c>
      <c r="BM496" s="223">
        <f t="shared" ca="1" si="1172"/>
        <v>-1.3267469482271507E-4</v>
      </c>
      <c r="BN496" s="223">
        <f t="shared" ca="1" si="1173"/>
        <v>1.3788452669420486E-4</v>
      </c>
      <c r="BO496" s="223">
        <f t="shared" ca="1" si="1174"/>
        <v>-1.390343879436477E-4</v>
      </c>
      <c r="BP496" s="223">
        <f t="shared" ca="1" si="1175"/>
        <v>1.3609042123400791E-4</v>
      </c>
      <c r="BQ496" s="223">
        <f t="shared" ca="1" si="1176"/>
        <v>-1.291393108266752E-4</v>
      </c>
      <c r="BR496" s="223">
        <f t="shared" ca="1" si="1177"/>
        <v>1.1838573018807085E-4</v>
      </c>
      <c r="BS496" s="223">
        <f t="shared" ca="1" si="1178"/>
        <v>-1.0414631543771658E-4</v>
      </c>
      <c r="BT496" s="223">
        <f t="shared" ca="1" si="1179"/>
        <v>8.6840342087866174E-5</v>
      </c>
      <c r="BU496" s="223">
        <f t="shared" ca="1" si="1180"/>
        <v>-6.6977379595444046E-5</v>
      </c>
      <c r="BV496" s="223">
        <f t="shared" ca="1" si="1181"/>
        <v>4.5142287234513622E-5</v>
      </c>
      <c r="BW496" s="223">
        <f t="shared" ca="1" si="1182"/>
        <v>-2.1977993081488038E-5</v>
      </c>
      <c r="BX496" s="223">
        <f t="shared" ca="1" si="1183"/>
        <v>-1.833436818975591E-6</v>
      </c>
      <c r="BY496" s="223">
        <f t="shared" ca="1" si="1184"/>
        <v>2.5590881694430618E-5</v>
      </c>
      <c r="BZ496" s="223">
        <f t="shared" ca="1" si="1185"/>
        <v>-4.8594810346106355E-5</v>
      </c>
      <c r="CA496" s="223">
        <f t="shared" ca="1" si="1186"/>
        <v>7.0167878645868297E-5</v>
      </c>
      <c r="CB496" s="223">
        <f t="shared" ca="1" si="1187"/>
        <v>-8.9674873741162682E-5</v>
      </c>
      <c r="CC496" s="223">
        <f t="shared" ca="1" si="1188"/>
        <v>1.0654141771657198E-4</v>
      </c>
      <c r="CD496" s="223">
        <f t="shared" ca="1" si="1189"/>
        <v>-1.2027087998795337E-4</v>
      </c>
      <c r="CE496" s="223">
        <f t="shared" ca="1" si="1190"/>
        <v>1.3045900044857627E-4</v>
      </c>
      <c r="CF496" s="223">
        <f t="shared" ca="1" si="1191"/>
        <v>-1.3680579279282907E-4</v>
      </c>
      <c r="CG496" s="223">
        <f t="shared" ca="1" si="1192"/>
        <v>1.3912437752756131E-4</v>
      </c>
      <c r="CH496" s="223">
        <f t="shared" ca="1" si="1193"/>
        <v>-1.3734648458554047E-4</v>
      </c>
      <c r="CI496" s="223">
        <f t="shared" ca="1" si="1194"/>
        <v>1.315244635181398E-4</v>
      </c>
      <c r="CJ496" s="223">
        <f t="shared" ca="1" si="1195"/>
        <v>-1.2182974207770217E-4</v>
      </c>
      <c r="CK496" s="223">
        <f t="shared" ca="1" si="1196"/>
        <v>1.0854777857620546E-4</v>
      </c>
      <c r="CL496" s="223">
        <f t="shared" ca="1" si="1197"/>
        <v>-9.2069656646539175E-5</v>
      </c>
      <c r="CM496" s="223">
        <f t="shared" ca="1" si="1198"/>
        <v>7.2880569896317603E-5</v>
      </c>
      <c r="CN496" s="223">
        <f t="shared" ca="1" si="1199"/>
        <v>-5.1545535520273514E-5</v>
      </c>
      <c r="CO496" s="223">
        <f t="shared" ca="1" si="1200"/>
        <v>2.869275752986354E-5</v>
      </c>
      <c r="CP496" s="223">
        <f t="shared" ca="1" si="1201"/>
        <v>-4.9951294650495568E-6</v>
      </c>
      <c r="CQ496" s="223">
        <f t="shared" ca="1" si="1202"/>
        <v>-1.8849578764360421E-5</v>
      </c>
      <c r="CR496" s="223">
        <f t="shared" ca="1" si="1203"/>
        <v>4.2139266515004521E-5</v>
      </c>
      <c r="CS496" s="223">
        <f t="shared" ca="1" si="1204"/>
        <v>-6.4188175563437651E-5</v>
      </c>
      <c r="CT496" s="223">
        <f t="shared" ca="1" si="1205"/>
        <v>8.4347082061778241E-5</v>
      </c>
      <c r="CU496" s="223">
        <f t="shared" ca="1" si="1206"/>
        <v>-1.0202241274899338E-4</v>
      </c>
      <c r="CV496" s="223">
        <f t="shared" ca="1" si="1207"/>
        <v>1.1669372254654133E-4</v>
      </c>
      <c r="CW496" s="223">
        <f t="shared" ca="1" si="1208"/>
        <v>-1.2792901891549784E-4</v>
      </c>
      <c r="CX496" s="223">
        <f t="shared" ca="1" si="1209"/>
        <v>1.3539748175384297E-4</v>
      </c>
      <c r="CY496" s="223">
        <f t="shared" ca="1" si="1210"/>
        <v>-1.3887920430015463E-4</v>
      </c>
      <c r="CZ496" s="223">
        <f t="shared" ca="1" si="1211"/>
        <v>1.382716682255743E-4</v>
      </c>
      <c r="DA496" s="223">
        <f t="shared" ca="1" si="1212"/>
        <v>-1.3359276225680293E-4</v>
      </c>
      <c r="DB496" s="223">
        <f t="shared" ca="1" si="1213"/>
        <v>1.2498025544764515E-4</v>
      </c>
      <c r="DC496" s="223">
        <f t="shared" ca="1" si="1214"/>
        <v>-1.1268774060844427E-4</v>
      </c>
      <c r="DD496" s="223">
        <f t="shared" ca="1" si="1215"/>
        <v>9.707716733800415E-5</v>
      </c>
      <c r="DE496" s="223">
        <f t="shared" ca="1" si="1216"/>
        <v>-7.8608184520726881E-5</v>
      </c>
      <c r="DF496" s="223">
        <f t="shared" ca="1" si="1217"/>
        <v>5.7824606096109337E-5</v>
      </c>
      <c r="DG496" s="223">
        <f t="shared" ca="1" si="1218"/>
        <v>-3.533839861216087E-5</v>
      </c>
      <c r="DH496" s="223">
        <f t="shared" ca="1" si="1219"/>
        <v>1.1811662044671722E-5</v>
      </c>
      <c r="DI496" s="223">
        <f t="shared" ca="1" si="1220"/>
        <v>1.2062865548030514E-5</v>
      </c>
      <c r="DJ496" s="223">
        <f t="shared" ca="1" si="1221"/>
        <v>-3.5582205499900461E-5</v>
      </c>
      <c r="DK496" s="223">
        <f t="shared" ca="1" si="1222"/>
        <v>5.805383754385104E-5</v>
      </c>
      <c r="DL496" s="223">
        <f t="shared" ca="1" si="1223"/>
        <v>-7.8816090873771994E-5</v>
      </c>
      <c r="DM496" s="223">
        <f t="shared" ca="1" si="1224"/>
        <v>9.7257626852994406E-5</v>
      </c>
      <c r="DN496" s="223">
        <f t="shared" ca="1" si="1225"/>
        <v>-1.1283543970635162E-4</v>
      </c>
      <c r="DO496" s="223">
        <f t="shared" ca="1" si="1226"/>
        <v>1.2509084517059319E-4</v>
      </c>
      <c r="DP496" s="223">
        <f t="shared" ca="1" si="1227"/>
        <v>-1.3366298632189294E-4</v>
      </c>
      <c r="DQ496" s="223">
        <f t="shared" ca="1" si="1228"/>
        <v>1.3829945890520709E-4</v>
      </c>
      <c r="DR496" s="223">
        <f t="shared" ca="1" si="1229"/>
        <v>-1.3886374330568434E-4</v>
      </c>
      <c r="DS496" s="223">
        <f t="shared" ca="1" si="1230"/>
        <v>1.3533922432984791E-4</v>
      </c>
      <c r="DT496" s="223">
        <f t="shared" ca="1" si="1231"/>
        <v>-1.2782968043523717E-4</v>
      </c>
      <c r="DU496" s="223">
        <f t="shared" ca="1" si="1232"/>
        <v>1.1655622800327685E-4</v>
      </c>
      <c r="DV496" s="223">
        <f t="shared" ca="1" si="1233"/>
        <v>-1.0185081063039616E-4</v>
      </c>
      <c r="DW496" s="223">
        <f t="shared" ca="1" si="1234"/>
        <v>8.4146425143361871E-5</v>
      </c>
      <c r="DX496" s="223">
        <f t="shared" ca="1" si="1235"/>
        <v>-6.3964372131022245E-5</v>
      </c>
      <c r="DY496" s="223">
        <f t="shared" ca="1" si="1236"/>
        <v>4.1898906396923281E-5</v>
      </c>
      <c r="DZ496" s="223">
        <f t="shared" ca="1" si="1237"/>
        <v>-1.859973929584102E-5</v>
      </c>
      <c r="EA496" s="223">
        <f t="shared" ca="1" si="1238"/>
        <v>-5.247091832005317E-6</v>
      </c>
      <c r="EB496" s="223">
        <f t="shared" ca="1" si="1239"/>
        <v>2.8939423835113987E-5</v>
      </c>
      <c r="EC496" s="223">
        <f t="shared" ca="1" si="1240"/>
        <v>-5.1779642744705624E-5</v>
      </c>
      <c r="ED496" s="223">
        <f t="shared" ca="1" si="1241"/>
        <v>7.3095224819376539E-5</v>
      </c>
      <c r="EE496" s="223">
        <f t="shared" ca="1" si="1242"/>
        <v>-9.2258538815144449E-5</v>
      </c>
      <c r="EF496" s="223">
        <f t="shared" ca="1" si="1243"/>
        <v>1.0870532640869197E-4</v>
      </c>
      <c r="EG496" s="223">
        <f t="shared" ca="1" si="1244"/>
        <v>-1.2195131662300846E-4</v>
      </c>
      <c r="EH496" s="223">
        <f t="shared" ca="1" si="1245"/>
        <v>1.3160648504839849E-4</v>
      </c>
      <c r="EI496" s="223">
        <f t="shared" ca="1" si="1246"/>
        <v>-1.3738653800015612E-4</v>
      </c>
      <c r="EJ496" s="223">
        <f t="shared" ca="1" si="1247"/>
        <v>1.3912128346514426E-4</v>
      </c>
      <c r="EK496" s="223">
        <f t="shared" ca="1" si="1248"/>
        <v>-1.367596423571661E-4</v>
      </c>
      <c r="EL496" s="223">
        <f t="shared" ca="1" si="1249"/>
        <v>1.3037115252610286E-4</v>
      </c>
      <c r="EM496" s="223">
        <f t="shared" ca="1" si="1250"/>
        <v>-1.2014392123572959E-4</v>
      </c>
      <c r="EN496" s="223">
        <f t="shared" ca="1" si="1251"/>
        <v>1.0637908639890204E-4</v>
      </c>
      <c r="EO496" s="223">
        <f t="shared" ca="1" si="1252"/>
        <v>-8.9481949657470018E-5</v>
      </c>
      <c r="EP496" s="223">
        <f t="shared" ca="1" si="1253"/>
        <v>6.9950042390854166E-5</v>
      </c>
      <c r="EQ496" s="223">
        <f t="shared" ca="1" si="1254"/>
        <v>-4.8358476046257305E-5</v>
      </c>
      <c r="ER496" s="223">
        <f t="shared" ca="1" si="1255"/>
        <v>2.5343008145909746E-5</v>
      </c>
      <c r="ES496" s="223">
        <f t="shared" ca="1" si="1256"/>
        <v>-1.5813225878341414E-6</v>
      </c>
      <c r="ET496" s="223">
        <f t="shared" ca="1" si="1257"/>
        <v>-2.2226924563514534E-5</v>
      </c>
      <c r="EU496" s="223">
        <f t="shared" ca="1" si="1258"/>
        <v>4.5380706250827097E-5</v>
      </c>
      <c r="EV496" s="223">
        <f t="shared" ca="1" si="1259"/>
        <v>-6.7198265966005583E-5</v>
      </c>
      <c r="EW496" s="223">
        <f t="shared" ca="1" si="1260"/>
        <v>8.703719187639509E-5</v>
      </c>
      <c r="EX496" s="223">
        <f t="shared" ca="1" si="1261"/>
        <v>-1.0431333245825155E-4</v>
      </c>
      <c r="EY496" s="223">
        <f t="shared" ca="1" si="1262"/>
        <v>1.1851799667200497E-4</v>
      </c>
      <c r="EZ496" s="223">
        <f t="shared" ca="1" si="1263"/>
        <v>-1.2923293222505855E-4</v>
      </c>
      <c r="FA496" s="223">
        <f t="shared" ca="1" si="1264"/>
        <v>1.3614264089142225E-4</v>
      </c>
      <c r="FB496" s="223">
        <f t="shared" ca="1" si="1265"/>
        <v>-1.390436682671513E-4</v>
      </c>
      <c r="FC496" s="223">
        <f t="shared" ca="1" si="1266"/>
        <v>1.3785059442731584E-4</v>
      </c>
      <c r="FD496" s="223">
        <f t="shared" ca="1" si="1267"/>
        <v>-1.3259854909136877E-4</v>
      </c>
      <c r="FE496" s="223">
        <f t="shared" ca="1" si="1268"/>
        <v>1.2344217723855706E-4</v>
      </c>
      <c r="FF496" s="223">
        <f t="shared" ca="1" si="1269"/>
        <v>-1.1065108563056535E-4</v>
      </c>
      <c r="FG496" s="223">
        <f t="shared" ca="1" si="1270"/>
        <v>9.460190431715432E-5</v>
      </c>
      <c r="FH496" s="223">
        <f t="shared" ca="1" si="1271"/>
        <v>-7.576719687166633E-5</v>
      </c>
      <c r="FI496" s="223">
        <f t="shared" ca="1" si="1272"/>
        <v>5.4701545891101118E-5</v>
      </c>
      <c r="FJ496" s="223">
        <f t="shared" ca="1" si="1273"/>
        <v>-3.2025223469577301E-5</v>
      </c>
      <c r="FK496" s="223">
        <f t="shared" ca="1" si="1274"/>
        <v>8.4059274630520151E-6</v>
      </c>
      <c r="FL496" s="223">
        <f t="shared" ca="1" si="1275"/>
        <v>1.5460878683785046E-5</v>
      </c>
      <c r="FM496" s="223">
        <f t="shared" ca="1" si="1276"/>
        <v>-3.8872443660709858E-5</v>
      </c>
      <c r="FN496" s="223">
        <f t="shared" ca="1" si="1277"/>
        <v>6.1139420604056614E-5</v>
      </c>
      <c r="FO496" s="223">
        <f t="shared" ca="1" si="1278"/>
        <v>-8.1606164718857794E-5</v>
      </c>
      <c r="FP496" s="223">
        <f t="shared" ca="1" si="1279"/>
        <v>9.9670038553155812E-5</v>
      </c>
      <c r="FQ496" s="223">
        <f t="shared" ca="1" si="1280"/>
        <v>-1.1479915648606804E-4</v>
      </c>
      <c r="FR496" s="223">
        <f t="shared" ca="1" si="1281"/>
        <v>1.2654804594851776E-4</v>
      </c>
      <c r="FS496" s="223">
        <f t="shared" ca="1" si="1282"/>
        <v>-1.3457076423609179E-4</v>
      </c>
      <c r="FT496" s="223">
        <f t="shared" ca="1" si="1283"/>
        <v>1.3863108469351564E-4</v>
      </c>
      <c r="FU496" s="223">
        <f t="shared" ca="1" si="1284"/>
        <v>-1.386094523412033E-4</v>
      </c>
      <c r="FV496" s="223">
        <f t="shared" ca="1" si="1285"/>
        <v>1.3450650413761225E-4</v>
      </c>
      <c r="FW496" s="223">
        <f t="shared" ca="1" si="1286"/>
        <v>-1.2644305022416295E-4</v>
      </c>
      <c r="FX496" s="223">
        <f t="shared" ca="1" si="1287"/>
        <v>1.1465651670505406E-4</v>
      </c>
      <c r="FY496" s="223">
        <f t="shared" ca="1" si="1288"/>
        <v>-9.9493954703196372E-5</v>
      </c>
      <c r="FZ496" s="223">
        <f t="shared" ca="1" si="1289"/>
        <v>8.1401821538791913E-5</v>
      </c>
      <c r="GA496" s="223">
        <f t="shared" ca="1" si="1290"/>
        <v>-6.0912834920603671E-5</v>
      </c>
      <c r="GB496" s="223">
        <f t="shared" ca="1" si="1291"/>
        <v>3.8630287224820555E-5</v>
      </c>
      <c r="GC496" s="223">
        <f t="shared" ca="1" si="1292"/>
        <v>-1.5210281722739082E-5</v>
      </c>
      <c r="GD496" s="223">
        <f t="shared" ca="1" si="1293"/>
        <v>-8.6575861931168559E-6</v>
      </c>
      <c r="GE496" s="223">
        <f t="shared" ca="1" si="1294"/>
        <v>3.2270533948990004E-5</v>
      </c>
      <c r="GF496" s="223">
        <f t="shared" ca="1" si="1295"/>
        <v>-5.4933285022684691E-5</v>
      </c>
      <c r="GG496" s="223">
        <f t="shared" ca="1" si="1296"/>
        <v>7.5978541162656838E-5</v>
      </c>
      <c r="GH496" s="223">
        <f t="shared" ca="1" si="1297"/>
        <v>-9.4786630795115872E-5</v>
      </c>
      <c r="GI496" s="223">
        <f t="shared" ca="1" si="1298"/>
        <v>1.108037550769375E-4</v>
      </c>
      <c r="GJ496" s="223">
        <f t="shared" ca="1" si="1299"/>
        <v>-1.2355829434498717E-4</v>
      </c>
      <c r="GK496" s="223">
        <f t="shared" ca="1" si="1300"/>
        <v>1.3267469482271125E-4</v>
      </c>
      <c r="GL496" s="223">
        <f t="shared" ca="1" si="1301"/>
        <v>-1.3788452669420424E-4</v>
      </c>
      <c r="GM496" s="223">
        <f t="shared" ca="1" si="1302"/>
        <v>1.3903438794364757E-4</v>
      </c>
      <c r="GN496" s="223">
        <f t="shared" ca="1" si="1303"/>
        <v>-1.360904212340097E-4</v>
      </c>
      <c r="GO496" s="223">
        <f t="shared" ca="1" si="1304"/>
        <v>1.291393108266755E-4</v>
      </c>
      <c r="GP496" s="223">
        <f t="shared" ca="1" si="1305"/>
        <v>-1.1838573018807544E-4</v>
      </c>
      <c r="GQ496" s="223">
        <f t="shared" ca="1" si="1306"/>
        <v>1.0414631543771713E-4</v>
      </c>
      <c r="GR496" s="223">
        <f t="shared" ca="1" si="1307"/>
        <v>-8.6840342087873005E-5</v>
      </c>
      <c r="GS496" s="223">
        <f t="shared" ca="1" si="1308"/>
        <v>6.697737959544822E-5</v>
      </c>
      <c r="GT496" s="223">
        <f t="shared" ca="1" si="1309"/>
        <v>-4.514228723452563E-5</v>
      </c>
      <c r="GU496" s="223">
        <f t="shared" ca="1" si="1310"/>
        <v>2.1977993081492741E-5</v>
      </c>
      <c r="GV496" s="223">
        <f t="shared" ca="1" si="1311"/>
        <v>1.8334368189787148E-6</v>
      </c>
      <c r="GW496" s="223">
        <f t="shared" ca="1" si="1312"/>
        <v>-2.5590881694422032E-5</v>
      </c>
      <c r="GX496" s="223">
        <f t="shared" ca="1" si="1313"/>
        <v>4.8594810346105582E-5</v>
      </c>
      <c r="GY496" s="223">
        <f t="shared" ca="1" si="1314"/>
        <v>-7.0167878645860748E-5</v>
      </c>
      <c r="GZ496" s="223">
        <f t="shared" ca="1" si="1315"/>
        <v>8.9674873741162073E-5</v>
      </c>
      <c r="HA496" s="223">
        <f t="shared" ca="1" si="1316"/>
        <v>-1.0654141771656382E-4</v>
      </c>
      <c r="HB496" s="223">
        <f t="shared" ca="1" si="1317"/>
        <v>1.2027087998795096E-4</v>
      </c>
      <c r="HC496" s="223">
        <f t="shared" ca="1" si="1318"/>
        <v>-1.3045900044857735E-4</v>
      </c>
      <c r="HD496" s="223">
        <f t="shared" ca="1" si="1319"/>
        <v>1.368057927928282E-4</v>
      </c>
      <c r="HE496" s="223">
        <f t="shared" ca="1" si="1320"/>
        <v>-1.3912437752756137E-4</v>
      </c>
      <c r="HF496" s="223">
        <f t="shared" ca="1" si="1321"/>
        <v>1.3734648458554126E-4</v>
      </c>
      <c r="HG496" s="223">
        <f t="shared" ca="1" si="1322"/>
        <v>-1.3152446351813877E-4</v>
      </c>
      <c r="HH496" s="223">
        <f t="shared" ca="1" si="1323"/>
        <v>1.218297420777083E-4</v>
      </c>
      <c r="HI496" s="223">
        <f t="shared" ca="1" si="1324"/>
        <v>-1.0854777857620843E-4</v>
      </c>
      <c r="HJ496" s="223">
        <f t="shared" ca="1" si="1325"/>
        <v>9.2069656646548675E-5</v>
      </c>
      <c r="HK496" s="223">
        <f t="shared" ca="1" si="1326"/>
        <v>-7.2880569896321669E-5</v>
      </c>
      <c r="HL496" s="223">
        <f t="shared" ca="1" si="1327"/>
        <v>5.1545535520270607E-5</v>
      </c>
      <c r="HM496" s="223">
        <f t="shared" ca="1" si="1328"/>
        <v>-2.8692757529868229E-5</v>
      </c>
      <c r="HN496" s="223">
        <f t="shared" ca="1" si="1329"/>
        <v>4.9951294650464194E-6</v>
      </c>
      <c r="HO496" s="223">
        <f t="shared" ca="1" si="1330"/>
        <v>1.8849578764355691E-5</v>
      </c>
      <c r="HP496" s="223">
        <f t="shared" ca="1" si="1331"/>
        <v>-4.2139266514999967E-5</v>
      </c>
      <c r="HQ496" s="223">
        <f t="shared" ca="1" si="1332"/>
        <v>6.4188175563426389E-5</v>
      </c>
      <c r="HR496" s="223">
        <f t="shared" ca="1" si="1333"/>
        <v>-8.4347082061774447E-5</v>
      </c>
      <c r="HS496" s="223">
        <f t="shared" ca="1" si="1334"/>
        <v>1.0202241274898475E-4</v>
      </c>
      <c r="HT496" s="223">
        <f t="shared" ca="1" si="1335"/>
        <v>-1.1669372254653873E-4</v>
      </c>
      <c r="HU496" s="223">
        <f t="shared" ca="1" si="1336"/>
        <v>1.2792901891549909E-4</v>
      </c>
      <c r="HV496" s="223">
        <f t="shared" ca="1" si="1337"/>
        <v>-1.3539748175384186E-4</v>
      </c>
      <c r="HW496" s="223">
        <f t="shared" ca="1" si="1338"/>
        <v>1.3887920430015482E-4</v>
      </c>
      <c r="HX496" s="223">
        <f t="shared" ca="1" si="1339"/>
        <v>-1.3827166822557484E-4</v>
      </c>
      <c r="HY496" s="223">
        <f t="shared" ca="1" si="1340"/>
        <v>1.3359276225680428E-4</v>
      </c>
      <c r="HZ496" s="223">
        <f t="shared" ca="1" si="1341"/>
        <v>-1.2498025544765073E-4</v>
      </c>
      <c r="IA496" s="223">
        <f t="shared" ca="1" si="1342"/>
        <v>1.1268774060844706E-4</v>
      </c>
      <c r="IB496" s="223">
        <f t="shared" ca="1" si="1343"/>
        <v>-9.707716733801323E-5</v>
      </c>
      <c r="IC496" s="223">
        <f t="shared" ca="1" si="1344"/>
        <v>7.8608184520730811E-5</v>
      </c>
      <c r="ID496" s="223">
        <f t="shared" ca="1" si="1345"/>
        <v>-5.7824606096106471E-5</v>
      </c>
      <c r="IE496" s="223">
        <f t="shared" ca="1" si="1346"/>
        <v>1.7765352049642493E-5</v>
      </c>
      <c r="IF496" s="223">
        <f t="shared" ca="1" si="1347"/>
        <v>-1.1811662044668598E-5</v>
      </c>
      <c r="IG496" s="223">
        <f t="shared" ca="1" si="1348"/>
        <v>-1.2062865548017876E-5</v>
      </c>
      <c r="IH496" s="223">
        <f t="shared" ca="1" si="1349"/>
        <v>3.558220549989584E-5</v>
      </c>
      <c r="II496" s="223">
        <f t="shared" ca="1" si="1350"/>
        <v>-5.8053837543839521E-5</v>
      </c>
      <c r="IJ496" s="223">
        <f t="shared" ca="1" si="1351"/>
        <v>7.8816090873768063E-5</v>
      </c>
      <c r="IK496" s="223">
        <f t="shared" ca="1" si="1352"/>
        <v>-9.7257626852996628E-5</v>
      </c>
      <c r="IL496" s="223">
        <f t="shared" ca="1" si="1353"/>
        <v>1.1283543970634883E-4</v>
      </c>
      <c r="IM496" s="223">
        <f t="shared" ca="1" si="1354"/>
        <v>-1.2509084517059457E-4</v>
      </c>
      <c r="IN496" s="223">
        <f t="shared" ca="1" si="1355"/>
        <v>1.3366298632189161E-4</v>
      </c>
      <c r="IO496" s="223">
        <f t="shared" ca="1" si="1356"/>
        <v>-1.3829945890520744E-4</v>
      </c>
      <c r="IP496" s="223">
        <f t="shared" ca="1" si="1357"/>
        <v>1.388637433056851E-4</v>
      </c>
      <c r="IQ496" s="223">
        <f t="shared" ca="1" si="1358"/>
        <v>-1.3533922432984899E-4</v>
      </c>
      <c r="IR496" s="223">
        <f t="shared" ca="1" si="1359"/>
        <v>1.2782968043524215E-4</v>
      </c>
      <c r="IS496" s="223">
        <f t="shared" ca="1" si="1360"/>
        <v>-1.1655622800327946E-4</v>
      </c>
      <c r="IT496" s="223">
        <f t="shared" ca="1" si="1361"/>
        <v>1.0185081063039401E-4</v>
      </c>
      <c r="IU496" s="223">
        <f t="shared" ca="1" si="1362"/>
        <v>-8.4146425143365666E-5</v>
      </c>
      <c r="IV496" s="223">
        <f t="shared" ca="1" si="1363"/>
        <v>6.3964372131019453E-5</v>
      </c>
      <c r="IW496" s="223">
        <f t="shared" ca="1" si="1364"/>
        <v>-4.1898906396927841E-5</v>
      </c>
      <c r="IX496" s="223">
        <f t="shared" ca="1" si="1365"/>
        <v>1.8599739295845756E-5</v>
      </c>
      <c r="IY496" s="223">
        <f t="shared" ca="1" si="1366"/>
        <v>5.2470918319926521E-6</v>
      </c>
      <c r="IZ496" s="223">
        <f t="shared" ca="1" si="1367"/>
        <v>-2.8939423835109318E-5</v>
      </c>
      <c r="JA496" s="223">
        <f t="shared" ca="1" si="1368"/>
        <v>5.1779642744693854E-5</v>
      </c>
      <c r="JB496" s="223">
        <f t="shared" ca="1" si="1369"/>
        <v>-7.3095224819372487E-5</v>
      </c>
    </row>
    <row r="497" spans="2:262">
      <c r="B497" s="230">
        <v>136</v>
      </c>
      <c r="C497" s="229">
        <f t="shared" si="1370"/>
        <v>2.6562500000000019E-3</v>
      </c>
      <c r="D497" s="226">
        <f t="shared" ca="1" si="1113"/>
        <v>49.91107030352277</v>
      </c>
      <c r="E497" s="225">
        <f ca="1">EL361</f>
        <v>-8.8929696477228912E-2</v>
      </c>
      <c r="F497" s="224">
        <v>136</v>
      </c>
      <c r="G497" s="223">
        <f t="shared" ca="1" si="1114"/>
        <v>1.2094992416624202E-4</v>
      </c>
      <c r="H497" s="223">
        <f t="shared" ca="1" si="1115"/>
        <v>-1.3590435571836349E-4</v>
      </c>
      <c r="I497" s="223">
        <f t="shared" ca="1" si="1116"/>
        <v>1.4563605909626904E-4</v>
      </c>
      <c r="J497" s="223">
        <f t="shared" ca="1" si="1117"/>
        <v>-1.4977105039674774E-4</v>
      </c>
      <c r="K497" s="223">
        <f t="shared" ca="1" si="1118"/>
        <v>1.4815042422305224E-4</v>
      </c>
      <c r="L497" s="223">
        <f t="shared" ca="1" si="1119"/>
        <v>-1.4083646033017977E-4</v>
      </c>
      <c r="M497" s="223">
        <f t="shared" ca="1" si="1120"/>
        <v>1.281102302488155E-4</v>
      </c>
      <c r="N497" s="223">
        <f t="shared" ca="1" si="1121"/>
        <v>-1.1046079586403414E-4</v>
      </c>
      <c r="O497" s="223">
        <f t="shared" ca="1" si="1122"/>
        <v>8.8566415041325952E-5</v>
      </c>
      <c r="P497" s="223">
        <f t="shared" ca="1" si="1123"/>
        <v>-6.3268476557197409E-5</v>
      </c>
      <c r="Q497" s="223">
        <f t="shared" ca="1" si="1124"/>
        <v>3.5539166000345719E-5</v>
      </c>
      <c r="R497" s="223">
        <f t="shared" ca="1" si="1125"/>
        <v>-6.4441052246945934E-6</v>
      </c>
      <c r="S497" s="223">
        <f t="shared" ca="1" si="1126"/>
        <v>-2.2898598900844645E-5</v>
      </c>
      <c r="T497" s="223">
        <f t="shared" ca="1" si="1127"/>
        <v>5.1361322712307681E-5</v>
      </c>
      <c r="U497" s="223">
        <f t="shared" ca="1" si="1128"/>
        <v>-7.7850259695697369E-5</v>
      </c>
      <c r="V497" s="223">
        <f t="shared" ca="1" si="1129"/>
        <v>1.0134745485791096E-4</v>
      </c>
      <c r="W497" s="223">
        <f t="shared" ca="1" si="1130"/>
        <v>-1.209499241662424E-4</v>
      </c>
      <c r="X497" s="223">
        <f t="shared" ca="1" si="1131"/>
        <v>1.3590435571836346E-4</v>
      </c>
      <c r="Y497" s="223">
        <f t="shared" ca="1" si="1132"/>
        <v>-1.456360590962691E-4</v>
      </c>
      <c r="Z497" s="223">
        <f t="shared" ca="1" si="1133"/>
        <v>1.4977105039674774E-4</v>
      </c>
      <c r="AA497" s="223">
        <f t="shared" ca="1" si="1134"/>
        <v>-1.4815042422305203E-4</v>
      </c>
      <c r="AB497" s="223">
        <f t="shared" ca="1" si="1135"/>
        <v>1.4083646033017969E-4</v>
      </c>
      <c r="AC497" s="223">
        <f t="shared" ca="1" si="1136"/>
        <v>-1.2811023024881566E-4</v>
      </c>
      <c r="AD497" s="223">
        <f t="shared" ca="1" si="1137"/>
        <v>1.1046079586403326E-4</v>
      </c>
      <c r="AE497" s="223">
        <f t="shared" ca="1" si="1138"/>
        <v>-8.8566415041325342E-5</v>
      </c>
      <c r="AF497" s="223">
        <f t="shared" ca="1" si="1139"/>
        <v>6.3268476557197219E-5</v>
      </c>
      <c r="AG497" s="223">
        <f t="shared" ca="1" si="1140"/>
        <v>-3.5539166000346552E-5</v>
      </c>
      <c r="AH497" s="223">
        <f t="shared" ca="1" si="1141"/>
        <v>6.4441052246943766E-6</v>
      </c>
      <c r="AI497" s="223">
        <f t="shared" ca="1" si="1142"/>
        <v>2.2898598900844861E-5</v>
      </c>
      <c r="AJ497" s="223">
        <f t="shared" ca="1" si="1143"/>
        <v>-5.1361322712306874E-5</v>
      </c>
      <c r="AK497" s="223">
        <f t="shared" ca="1" si="1144"/>
        <v>7.7850259695698467E-5</v>
      </c>
      <c r="AL497" s="223">
        <f t="shared" ca="1" si="1145"/>
        <v>-1.0134745485791112E-4</v>
      </c>
      <c r="AM497" s="223">
        <f t="shared" ca="1" si="1146"/>
        <v>1.209499241662419E-4</v>
      </c>
      <c r="AN497" s="223">
        <f t="shared" ca="1" si="1147"/>
        <v>-1.35904355718364E-4</v>
      </c>
      <c r="AO497" s="223">
        <f t="shared" ca="1" si="1148"/>
        <v>1.4563605909626912E-4</v>
      </c>
      <c r="AP497" s="223">
        <f t="shared" ca="1" si="1149"/>
        <v>-1.4977105039674774E-4</v>
      </c>
      <c r="AQ497" s="223">
        <f t="shared" ca="1" si="1150"/>
        <v>1.48150424223052E-4</v>
      </c>
      <c r="AR497" s="223">
        <f t="shared" ca="1" si="1151"/>
        <v>-1.4083646033017961E-4</v>
      </c>
      <c r="AS497" s="223">
        <f t="shared" ca="1" si="1152"/>
        <v>1.2811023024881445E-4</v>
      </c>
      <c r="AT497" s="223">
        <f t="shared" ca="1" si="1153"/>
        <v>-1.1046079586403456E-4</v>
      </c>
      <c r="AU497" s="223">
        <f t="shared" ca="1" si="1154"/>
        <v>8.8566415041325166E-5</v>
      </c>
      <c r="AV497" s="223">
        <f t="shared" ca="1" si="1155"/>
        <v>-6.3268476557195092E-5</v>
      </c>
      <c r="AW497" s="223">
        <f t="shared" ca="1" si="1156"/>
        <v>3.5539166000346322E-5</v>
      </c>
      <c r="AX497" s="223">
        <f t="shared" ca="1" si="1157"/>
        <v>-6.4441052246941598E-6</v>
      </c>
      <c r="AY497" s="223">
        <f t="shared" ca="1" si="1158"/>
        <v>-2.2898598900847165E-5</v>
      </c>
      <c r="AZ497" s="223">
        <f t="shared" ca="1" si="1159"/>
        <v>5.1361322712307084E-5</v>
      </c>
      <c r="BA497" s="223">
        <f t="shared" ca="1" si="1160"/>
        <v>-7.785025969569867E-5</v>
      </c>
      <c r="BB497" s="223">
        <f t="shared" ca="1" si="1161"/>
        <v>1.0134745485791285E-4</v>
      </c>
      <c r="BC497" s="223">
        <f t="shared" ca="1" si="1162"/>
        <v>-1.2094992416624202E-4</v>
      </c>
      <c r="BD497" s="223">
        <f t="shared" ca="1" si="1163"/>
        <v>1.3590435571836411E-4</v>
      </c>
      <c r="BE497" s="223">
        <f t="shared" ca="1" si="1164"/>
        <v>-1.4563605909626869E-4</v>
      </c>
      <c r="BF497" s="223">
        <f t="shared" ca="1" si="1165"/>
        <v>1.4977105039674777E-4</v>
      </c>
      <c r="BG497" s="223">
        <f t="shared" ca="1" si="1166"/>
        <v>-1.4815042422305197E-4</v>
      </c>
      <c r="BH497" s="223">
        <f t="shared" ca="1" si="1167"/>
        <v>1.4083646033018026E-4</v>
      </c>
      <c r="BI497" s="223">
        <f t="shared" ca="1" si="1168"/>
        <v>-1.2811023024881545E-4</v>
      </c>
      <c r="BJ497" s="223">
        <f t="shared" ca="1" si="1169"/>
        <v>1.1046079586403296E-4</v>
      </c>
      <c r="BK497" s="223">
        <f t="shared" ca="1" si="1170"/>
        <v>-8.8566415041326711E-5</v>
      </c>
      <c r="BL497" s="223">
        <f t="shared" ca="1" si="1171"/>
        <v>6.3268476557196826E-5</v>
      </c>
      <c r="BM497" s="223">
        <f t="shared" ca="1" si="1172"/>
        <v>-3.5539166000344045E-5</v>
      </c>
      <c r="BN497" s="223">
        <f t="shared" ca="1" si="1173"/>
        <v>6.4441052246960571E-6</v>
      </c>
      <c r="BO497" s="223">
        <f t="shared" ca="1" si="1174"/>
        <v>2.2898598900845295E-5</v>
      </c>
      <c r="BP497" s="223">
        <f t="shared" ca="1" si="1175"/>
        <v>-5.1361322712309293E-5</v>
      </c>
      <c r="BQ497" s="223">
        <f t="shared" ca="1" si="1176"/>
        <v>7.785025969569703E-5</v>
      </c>
      <c r="BR497" s="223">
        <f t="shared" ca="1" si="1177"/>
        <v>-1.0134745485791144E-4</v>
      </c>
      <c r="BS497" s="223">
        <f t="shared" ca="1" si="1178"/>
        <v>1.2094992416624342E-4</v>
      </c>
      <c r="BT497" s="223">
        <f t="shared" ca="1" si="1179"/>
        <v>-1.359043557183633E-4</v>
      </c>
      <c r="BU497" s="223">
        <f t="shared" ca="1" si="1180"/>
        <v>1.4563605909626923E-4</v>
      </c>
      <c r="BV497" s="223">
        <f t="shared" ca="1" si="1181"/>
        <v>-1.4977105039674785E-4</v>
      </c>
      <c r="BW497" s="223">
        <f t="shared" ca="1" si="1182"/>
        <v>1.4815042422305227E-4</v>
      </c>
      <c r="BX497" s="223">
        <f t="shared" ca="1" si="1183"/>
        <v>-1.4083646033017947E-4</v>
      </c>
      <c r="BY497" s="223">
        <f t="shared" ca="1" si="1184"/>
        <v>1.2811023024881423E-4</v>
      </c>
      <c r="BZ497" s="223">
        <f t="shared" ca="1" si="1185"/>
        <v>-1.1046079586403426E-4</v>
      </c>
      <c r="CA497" s="223">
        <f t="shared" ca="1" si="1186"/>
        <v>8.8566415041324814E-5</v>
      </c>
      <c r="CB497" s="223">
        <f t="shared" ca="1" si="1187"/>
        <v>-6.3268476557194699E-5</v>
      </c>
      <c r="CC497" s="223">
        <f t="shared" ca="1" si="1188"/>
        <v>3.5539166000345908E-5</v>
      </c>
      <c r="CD497" s="223">
        <f t="shared" ca="1" si="1189"/>
        <v>-6.4441052246937125E-6</v>
      </c>
      <c r="CE497" s="223">
        <f t="shared" ca="1" si="1190"/>
        <v>-2.2898598900847613E-5</v>
      </c>
      <c r="CF497" s="223">
        <f t="shared" ca="1" si="1191"/>
        <v>5.1361322712311502E-5</v>
      </c>
      <c r="CG497" s="223">
        <f t="shared" ca="1" si="1192"/>
        <v>-7.785025969569539E-5</v>
      </c>
      <c r="CH497" s="223">
        <f t="shared" ca="1" si="1193"/>
        <v>1.0134745485791004E-4</v>
      </c>
      <c r="CI497" s="223">
        <f t="shared" ca="1" si="1194"/>
        <v>-1.2094992416624228E-4</v>
      </c>
      <c r="CJ497" s="223">
        <f t="shared" ca="1" si="1195"/>
        <v>1.359043557183643E-4</v>
      </c>
      <c r="CK497" s="223">
        <f t="shared" ca="1" si="1196"/>
        <v>-1.456360590962698E-4</v>
      </c>
      <c r="CL497" s="223">
        <f t="shared" ca="1" si="1197"/>
        <v>1.4977105039674796E-4</v>
      </c>
      <c r="CM497" s="223">
        <f t="shared" ca="1" si="1198"/>
        <v>-1.4815042422305257E-4</v>
      </c>
      <c r="CN497" s="223">
        <f t="shared" ca="1" si="1199"/>
        <v>1.4083646033018012E-4</v>
      </c>
      <c r="CO497" s="223">
        <f t="shared" ca="1" si="1200"/>
        <v>-1.281102302488152E-4</v>
      </c>
      <c r="CP497" s="223">
        <f t="shared" ca="1" si="1201"/>
        <v>1.1046079586403266E-4</v>
      </c>
      <c r="CQ497" s="223">
        <f t="shared" ca="1" si="1202"/>
        <v>-8.8566415041322916E-5</v>
      </c>
      <c r="CR497" s="223">
        <f t="shared" ca="1" si="1203"/>
        <v>6.3268476557192557E-5</v>
      </c>
      <c r="CS497" s="223">
        <f t="shared" ca="1" si="1204"/>
        <v>-3.5539166000347752E-5</v>
      </c>
      <c r="CT497" s="223">
        <f t="shared" ca="1" si="1205"/>
        <v>6.4441052246956234E-6</v>
      </c>
      <c r="CU497" s="223">
        <f t="shared" ca="1" si="1206"/>
        <v>2.2898598900845729E-5</v>
      </c>
      <c r="CV497" s="223">
        <f t="shared" ca="1" si="1207"/>
        <v>-5.1361322712309713E-5</v>
      </c>
      <c r="CW497" s="223">
        <f t="shared" ca="1" si="1208"/>
        <v>7.7850259695701042E-5</v>
      </c>
      <c r="CX497" s="223">
        <f t="shared" ca="1" si="1209"/>
        <v>-1.0134745485791491E-4</v>
      </c>
      <c r="CY497" s="223">
        <f t="shared" ca="1" si="1210"/>
        <v>1.2094992416624114E-4</v>
      </c>
      <c r="CZ497" s="223">
        <f t="shared" ca="1" si="1211"/>
        <v>-1.3590435571836349E-4</v>
      </c>
      <c r="DA497" s="223">
        <f t="shared" ca="1" si="1212"/>
        <v>1.4563605909626934E-4</v>
      </c>
      <c r="DB497" s="223">
        <f t="shared" ca="1" si="1213"/>
        <v>-1.4977105039674788E-4</v>
      </c>
      <c r="DC497" s="223">
        <f t="shared" ca="1" si="1214"/>
        <v>1.4815042422305154E-4</v>
      </c>
      <c r="DD497" s="223">
        <f t="shared" ca="1" si="1215"/>
        <v>-1.4083646033018077E-4</v>
      </c>
      <c r="DE497" s="223">
        <f t="shared" ca="1" si="1216"/>
        <v>1.2811023024881621E-4</v>
      </c>
      <c r="DF497" s="223">
        <f t="shared" ca="1" si="1217"/>
        <v>-1.1046079586403396E-4</v>
      </c>
      <c r="DG497" s="223">
        <f t="shared" ca="1" si="1218"/>
        <v>8.8566415041324461E-5</v>
      </c>
      <c r="DH497" s="223">
        <f t="shared" ca="1" si="1219"/>
        <v>-6.3268476557194292E-5</v>
      </c>
      <c r="DI497" s="223">
        <f t="shared" ca="1" si="1220"/>
        <v>3.5539166000341341E-5</v>
      </c>
      <c r="DJ497" s="223">
        <f t="shared" ca="1" si="1221"/>
        <v>-6.4441052246975343E-6</v>
      </c>
      <c r="DK497" s="223">
        <f t="shared" ca="1" si="1222"/>
        <v>-2.2898598900843831E-5</v>
      </c>
      <c r="DL497" s="223">
        <f t="shared" ca="1" si="1223"/>
        <v>5.1361322712307925E-5</v>
      </c>
      <c r="DM497" s="223">
        <f t="shared" ca="1" si="1224"/>
        <v>-7.7850259695699415E-5</v>
      </c>
      <c r="DN497" s="223">
        <f t="shared" ca="1" si="1225"/>
        <v>1.013474548579135E-4</v>
      </c>
      <c r="DO497" s="223">
        <f t="shared" ca="1" si="1226"/>
        <v>-1.2094992416624507E-4</v>
      </c>
      <c r="DP497" s="223">
        <f t="shared" ca="1" si="1227"/>
        <v>1.359043557183627E-4</v>
      </c>
      <c r="DQ497" s="223">
        <f t="shared" ca="1" si="1228"/>
        <v>-1.4563605909626888E-4</v>
      </c>
      <c r="DR497" s="223">
        <f t="shared" ca="1" si="1229"/>
        <v>1.497710503967478E-4</v>
      </c>
      <c r="DS497" s="223">
        <f t="shared" ca="1" si="1230"/>
        <v>-1.4815042422305184E-4</v>
      </c>
      <c r="DT497" s="223">
        <f t="shared" ca="1" si="1231"/>
        <v>1.4083646033017852E-4</v>
      </c>
      <c r="DU497" s="223">
        <f t="shared" ca="1" si="1232"/>
        <v>-1.2811023024881276E-4</v>
      </c>
      <c r="DV497" s="223">
        <f t="shared" ca="1" si="1233"/>
        <v>1.1046079586403525E-4</v>
      </c>
      <c r="DW497" s="223">
        <f t="shared" ca="1" si="1234"/>
        <v>-8.8566415041325993E-5</v>
      </c>
      <c r="DX497" s="223">
        <f t="shared" ca="1" si="1235"/>
        <v>6.3268476557196027E-5</v>
      </c>
      <c r="DY497" s="223">
        <f t="shared" ca="1" si="1236"/>
        <v>-3.5539166000343184E-5</v>
      </c>
      <c r="DZ497" s="223">
        <f t="shared" ca="1" si="1237"/>
        <v>6.4441052246909343E-6</v>
      </c>
      <c r="EA497" s="223">
        <f t="shared" ca="1" si="1238"/>
        <v>2.2898598900850377E-5</v>
      </c>
      <c r="EB497" s="223">
        <f t="shared" ca="1" si="1239"/>
        <v>-5.1361322712306122E-5</v>
      </c>
      <c r="EC497" s="223">
        <f t="shared" ca="1" si="1240"/>
        <v>7.7850259695697789E-5</v>
      </c>
      <c r="ED497" s="223">
        <f t="shared" ca="1" si="1241"/>
        <v>-1.013474548579121E-4</v>
      </c>
      <c r="EE497" s="223">
        <f t="shared" ca="1" si="1242"/>
        <v>1.2094992416624394E-4</v>
      </c>
      <c r="EF497" s="223">
        <f t="shared" ca="1" si="1243"/>
        <v>-1.3590435571836547E-4</v>
      </c>
      <c r="EG497" s="223">
        <f t="shared" ca="1" si="1244"/>
        <v>1.4563605909626845E-4</v>
      </c>
      <c r="EH497" s="223">
        <f t="shared" ca="1" si="1245"/>
        <v>-1.4977105039674774E-4</v>
      </c>
      <c r="EI497" s="223">
        <f t="shared" ca="1" si="1246"/>
        <v>1.4815042422305214E-4</v>
      </c>
      <c r="EJ497" s="223">
        <f t="shared" ca="1" si="1247"/>
        <v>-1.4083646033017917E-4</v>
      </c>
      <c r="EK497" s="223">
        <f t="shared" ca="1" si="1248"/>
        <v>1.2811023024881374E-4</v>
      </c>
      <c r="EL497" s="223">
        <f t="shared" ca="1" si="1249"/>
        <v>-1.1046079586403078E-4</v>
      </c>
      <c r="EM497" s="223">
        <f t="shared" ca="1" si="1250"/>
        <v>8.8566415041327538E-5</v>
      </c>
      <c r="EN497" s="223">
        <f t="shared" ca="1" si="1251"/>
        <v>-6.3268476557197761E-5</v>
      </c>
      <c r="EO497" s="223">
        <f t="shared" ca="1" si="1252"/>
        <v>3.5539166000345028E-5</v>
      </c>
      <c r="EP497" s="223">
        <f t="shared" ca="1" si="1253"/>
        <v>-6.4441052246928316E-6</v>
      </c>
      <c r="EQ497" s="223">
        <f t="shared" ca="1" si="1254"/>
        <v>-2.2898598900848494E-5</v>
      </c>
      <c r="ER497" s="223">
        <f t="shared" ca="1" si="1255"/>
        <v>5.1361322712312336E-5</v>
      </c>
      <c r="ES497" s="223">
        <f t="shared" ca="1" si="1256"/>
        <v>-7.7850259695696149E-5</v>
      </c>
      <c r="ET497" s="223">
        <f t="shared" ca="1" si="1257"/>
        <v>1.0134745485791069E-4</v>
      </c>
      <c r="EU497" s="223">
        <f t="shared" ca="1" si="1258"/>
        <v>-1.2094992416624281E-4</v>
      </c>
      <c r="EV497" s="223">
        <f t="shared" ca="1" si="1259"/>
        <v>1.3590435571836468E-4</v>
      </c>
      <c r="EW497" s="223">
        <f t="shared" ca="1" si="1260"/>
        <v>-1.4563605909627002E-4</v>
      </c>
      <c r="EX497" s="223">
        <f t="shared" ca="1" si="1261"/>
        <v>1.4977105039674801E-4</v>
      </c>
      <c r="EY497" s="223">
        <f t="shared" ca="1" si="1262"/>
        <v>-1.4815042422305241E-4</v>
      </c>
      <c r="EZ497" s="223">
        <f t="shared" ca="1" si="1263"/>
        <v>1.4083646033017982E-4</v>
      </c>
      <c r="FA497" s="223">
        <f t="shared" ca="1" si="1264"/>
        <v>-1.2811023024881474E-4</v>
      </c>
      <c r="FB497" s="223">
        <f t="shared" ca="1" si="1265"/>
        <v>1.1046079586403206E-4</v>
      </c>
      <c r="FC497" s="223">
        <f t="shared" ca="1" si="1266"/>
        <v>-8.8566415041322198E-5</v>
      </c>
      <c r="FD497" s="223">
        <f t="shared" ca="1" si="1267"/>
        <v>6.3268476557191771E-5</v>
      </c>
      <c r="FE497" s="223">
        <f t="shared" ca="1" si="1268"/>
        <v>-3.5539166000338617E-5</v>
      </c>
      <c r="FF497" s="223">
        <f t="shared" ca="1" si="1269"/>
        <v>6.4441052246862315E-6</v>
      </c>
      <c r="FG497" s="223">
        <f t="shared" ca="1" si="1270"/>
        <v>2.2898598900855012E-5</v>
      </c>
      <c r="FH497" s="223">
        <f t="shared" ca="1" si="1271"/>
        <v>-5.1361322712302537E-5</v>
      </c>
      <c r="FI497" s="223">
        <f t="shared" ca="1" si="1272"/>
        <v>7.7850259695694509E-5</v>
      </c>
      <c r="FJ497" s="223">
        <f t="shared" ca="1" si="1273"/>
        <v>-1.0134745485790928E-4</v>
      </c>
      <c r="FK497" s="223">
        <f t="shared" ca="1" si="1274"/>
        <v>1.2094992416624167E-4</v>
      </c>
      <c r="FL497" s="223">
        <f t="shared" ca="1" si="1275"/>
        <v>-1.3590435571836387E-4</v>
      </c>
      <c r="FM497" s="223">
        <f t="shared" ca="1" si="1276"/>
        <v>1.4563605909626956E-4</v>
      </c>
      <c r="FN497" s="223">
        <f t="shared" ca="1" si="1277"/>
        <v>-1.497710503967479E-4</v>
      </c>
      <c r="FO497" s="223">
        <f t="shared" ca="1" si="1278"/>
        <v>1.481504242230514E-4</v>
      </c>
      <c r="FP497" s="223">
        <f t="shared" ca="1" si="1279"/>
        <v>-1.4083646033017757E-4</v>
      </c>
      <c r="FQ497" s="223">
        <f t="shared" ca="1" si="1280"/>
        <v>1.281102302488113E-4</v>
      </c>
      <c r="FR497" s="223">
        <f t="shared" ca="1" si="1281"/>
        <v>-1.104607958640276E-4</v>
      </c>
      <c r="FS497" s="223">
        <f t="shared" ca="1" si="1282"/>
        <v>8.8566415041330628E-5</v>
      </c>
      <c r="FT497" s="223">
        <f t="shared" ca="1" si="1283"/>
        <v>-6.3268476557201204E-5</v>
      </c>
      <c r="FU497" s="223">
        <f t="shared" ca="1" si="1284"/>
        <v>3.5539166000348748E-5</v>
      </c>
      <c r="FV497" s="223">
        <f t="shared" ca="1" si="1285"/>
        <v>-6.4441052246966534E-6</v>
      </c>
      <c r="FW497" s="223">
        <f t="shared" ca="1" si="1286"/>
        <v>-2.2898598900844726E-5</v>
      </c>
      <c r="FX497" s="223">
        <f t="shared" ca="1" si="1287"/>
        <v>5.1361322712308744E-5</v>
      </c>
      <c r="FY497" s="223">
        <f t="shared" ca="1" si="1288"/>
        <v>-7.7850259695700161E-5</v>
      </c>
      <c r="FZ497" s="223">
        <f t="shared" ca="1" si="1289"/>
        <v>1.0134745485791416E-4</v>
      </c>
      <c r="GA497" s="223">
        <f t="shared" ca="1" si="1290"/>
        <v>-1.2094992416624558E-4</v>
      </c>
      <c r="GB497" s="223">
        <f t="shared" ca="1" si="1291"/>
        <v>1.3590435571836666E-4</v>
      </c>
      <c r="GC497" s="223">
        <f t="shared" ca="1" si="1292"/>
        <v>-1.4563605909627113E-4</v>
      </c>
      <c r="GD497" s="223">
        <f t="shared" ca="1" si="1293"/>
        <v>1.497710503967482E-4</v>
      </c>
      <c r="GE497" s="223">
        <f t="shared" ca="1" si="1294"/>
        <v>-1.48150424223053E-4</v>
      </c>
      <c r="GF497" s="223">
        <f t="shared" ca="1" si="1295"/>
        <v>1.4083646033018112E-4</v>
      </c>
      <c r="GG497" s="223">
        <f t="shared" ca="1" si="1296"/>
        <v>-1.2811023024881672E-4</v>
      </c>
      <c r="GH497" s="223">
        <f t="shared" ca="1" si="1297"/>
        <v>1.1046079586403465E-4</v>
      </c>
      <c r="GI497" s="223">
        <f t="shared" ca="1" si="1298"/>
        <v>-8.8566415041325288E-5</v>
      </c>
      <c r="GJ497" s="223">
        <f t="shared" ca="1" si="1299"/>
        <v>6.3268476557195214E-5</v>
      </c>
      <c r="GK497" s="223">
        <f t="shared" ca="1" si="1300"/>
        <v>-3.5539166000342324E-5</v>
      </c>
      <c r="GL497" s="223">
        <f t="shared" ca="1" si="1301"/>
        <v>6.4441052246900398E-6</v>
      </c>
      <c r="GM497" s="223">
        <f t="shared" ca="1" si="1302"/>
        <v>2.2898598900851258E-5</v>
      </c>
      <c r="GN497" s="223">
        <f t="shared" ca="1" si="1303"/>
        <v>-5.1361322712314951E-5</v>
      </c>
      <c r="GO497" s="223">
        <f t="shared" ca="1" si="1304"/>
        <v>7.7850259695705826E-5</v>
      </c>
      <c r="GP497" s="223">
        <f t="shared" ca="1" si="1305"/>
        <v>-1.0134745485791902E-4</v>
      </c>
      <c r="GQ497" s="223">
        <f t="shared" ca="1" si="1306"/>
        <v>1.2094992416623944E-4</v>
      </c>
      <c r="GR497" s="223">
        <f t="shared" ca="1" si="1307"/>
        <v>-1.3590435571836224E-4</v>
      </c>
      <c r="GS497" s="223">
        <f t="shared" ca="1" si="1308"/>
        <v>1.4563605909626864E-4</v>
      </c>
      <c r="GT497" s="223">
        <f t="shared" ca="1" si="1309"/>
        <v>-1.4977105039674774E-4</v>
      </c>
      <c r="GU497" s="223">
        <f t="shared" ca="1" si="1310"/>
        <v>1.48150424223052E-4</v>
      </c>
      <c r="GV497" s="223">
        <f t="shared" ca="1" si="1311"/>
        <v>-1.4083646033017887E-4</v>
      </c>
      <c r="GW497" s="223">
        <f t="shared" ca="1" si="1312"/>
        <v>1.2811023024881331E-4</v>
      </c>
      <c r="GX497" s="223">
        <f t="shared" ca="1" si="1313"/>
        <v>-1.1046079586403018E-4</v>
      </c>
      <c r="GY497" s="223">
        <f t="shared" ca="1" si="1314"/>
        <v>8.8566415041319948E-5</v>
      </c>
      <c r="GZ497" s="223">
        <f t="shared" ca="1" si="1315"/>
        <v>-6.3268476557189223E-5</v>
      </c>
      <c r="HA497" s="223">
        <f t="shared" ca="1" si="1316"/>
        <v>3.55391660003359E-5</v>
      </c>
      <c r="HB497" s="223">
        <f t="shared" ca="1" si="1317"/>
        <v>-6.4441052247004752E-6</v>
      </c>
      <c r="HC497" s="223">
        <f t="shared" ca="1" si="1318"/>
        <v>-2.2898598900840931E-5</v>
      </c>
      <c r="HD497" s="223">
        <f t="shared" ca="1" si="1319"/>
        <v>5.1361322712305146E-5</v>
      </c>
      <c r="HE497" s="223">
        <f t="shared" ca="1" si="1320"/>
        <v>-7.7850259695696895E-5</v>
      </c>
      <c r="HF497" s="223">
        <f t="shared" ca="1" si="1321"/>
        <v>1.0134745485791134E-4</v>
      </c>
      <c r="HG497" s="223">
        <f t="shared" ca="1" si="1322"/>
        <v>-1.2094992416624333E-4</v>
      </c>
      <c r="HH497" s="223">
        <f t="shared" ca="1" si="1323"/>
        <v>1.3590435571836503E-4</v>
      </c>
      <c r="HI497" s="223">
        <f t="shared" ca="1" si="1324"/>
        <v>-1.4563605909627024E-4</v>
      </c>
      <c r="HJ497" s="223">
        <f t="shared" ca="1" si="1325"/>
        <v>1.4977105039674807E-4</v>
      </c>
      <c r="HK497" s="223">
        <f t="shared" ca="1" si="1326"/>
        <v>-1.48150424223051E-4</v>
      </c>
      <c r="HL497" s="223">
        <f t="shared" ca="1" si="1327"/>
        <v>1.408364603301766E-4</v>
      </c>
      <c r="HM497" s="223">
        <f t="shared" ca="1" si="1328"/>
        <v>-1.2811023024880986E-4</v>
      </c>
      <c r="HN497" s="223">
        <f t="shared" ca="1" si="1329"/>
        <v>1.1046079586403724E-4</v>
      </c>
      <c r="HO497" s="223">
        <f t="shared" ca="1" si="1330"/>
        <v>-8.8566415041328364E-5</v>
      </c>
      <c r="HP497" s="223">
        <f t="shared" ca="1" si="1331"/>
        <v>6.3268476557198683E-5</v>
      </c>
      <c r="HQ497" s="223">
        <f t="shared" ca="1" si="1332"/>
        <v>-3.5539166000346044E-5</v>
      </c>
      <c r="HR497" s="223">
        <f t="shared" ca="1" si="1333"/>
        <v>6.4441052246938752E-6</v>
      </c>
      <c r="HS497" s="223">
        <f t="shared" ca="1" si="1334"/>
        <v>2.2898598900847477E-5</v>
      </c>
      <c r="HT497" s="223">
        <f t="shared" ca="1" si="1335"/>
        <v>-5.1361322712311353E-5</v>
      </c>
      <c r="HU497" s="223">
        <f t="shared" ca="1" si="1336"/>
        <v>7.7850259695702546E-5</v>
      </c>
      <c r="HV497" s="223">
        <f t="shared" ca="1" si="1337"/>
        <v>-1.013474548579162E-4</v>
      </c>
      <c r="HW497" s="223">
        <f t="shared" ca="1" si="1338"/>
        <v>1.2094992416624724E-4</v>
      </c>
      <c r="HX497" s="223">
        <f t="shared" ca="1" si="1339"/>
        <v>-1.3590435571836783E-4</v>
      </c>
      <c r="HY497" s="223">
        <f t="shared" ca="1" si="1340"/>
        <v>1.4563605909626774E-4</v>
      </c>
      <c r="HZ497" s="223">
        <f t="shared" ca="1" si="1341"/>
        <v>-1.4977105039674758E-4</v>
      </c>
      <c r="IA497" s="223">
        <f t="shared" ca="1" si="1342"/>
        <v>1.481504242230526E-4</v>
      </c>
      <c r="IB497" s="223">
        <f t="shared" ca="1" si="1343"/>
        <v>-1.4083646033018017E-4</v>
      </c>
      <c r="IC497" s="223">
        <f t="shared" ca="1" si="1344"/>
        <v>1.2811023024881529E-4</v>
      </c>
      <c r="ID497" s="223">
        <f t="shared" ca="1" si="1345"/>
        <v>-1.1046079586403277E-4</v>
      </c>
      <c r="IE497" s="223">
        <f t="shared" ca="1" si="1346"/>
        <v>-4.1321739839015239E-5</v>
      </c>
      <c r="IF497" s="223">
        <f t="shared" ca="1" si="1347"/>
        <v>-6.3268476557192693E-5</v>
      </c>
      <c r="IG497" s="223">
        <f t="shared" ca="1" si="1348"/>
        <v>3.553916600033962E-5</v>
      </c>
      <c r="IH497" s="223">
        <f t="shared" ca="1" si="1349"/>
        <v>-6.4441052246872615E-6</v>
      </c>
      <c r="II497" s="223">
        <f t="shared" ca="1" si="1350"/>
        <v>-2.2898598900853996E-5</v>
      </c>
      <c r="IJ497" s="223">
        <f t="shared" ca="1" si="1351"/>
        <v>5.1361322712317581E-5</v>
      </c>
      <c r="IK497" s="223">
        <f t="shared" ca="1" si="1352"/>
        <v>-7.7850259695693628E-5</v>
      </c>
      <c r="IL497" s="223">
        <f t="shared" ca="1" si="1353"/>
        <v>1.0134745485790852E-4</v>
      </c>
      <c r="IM497" s="223">
        <f t="shared" ca="1" si="1354"/>
        <v>-1.2094992416624106E-4</v>
      </c>
      <c r="IN497" s="223">
        <f t="shared" ca="1" si="1355"/>
        <v>1.3590435571836343E-4</v>
      </c>
      <c r="IO497" s="223">
        <f t="shared" ca="1" si="1356"/>
        <v>-1.4563605909626931E-4</v>
      </c>
      <c r="IP497" s="223">
        <f t="shared" ca="1" si="1357"/>
        <v>1.4977105039674788E-4</v>
      </c>
      <c r="IQ497" s="223">
        <f t="shared" ca="1" si="1358"/>
        <v>-1.4815042422305157E-4</v>
      </c>
      <c r="IR497" s="223">
        <f t="shared" ca="1" si="1359"/>
        <v>1.4083646033017793E-4</v>
      </c>
      <c r="IS497" s="223">
        <f t="shared" ca="1" si="1360"/>
        <v>-1.2811023024881184E-4</v>
      </c>
      <c r="IT497" s="223">
        <f t="shared" ca="1" si="1361"/>
        <v>1.1046079586402829E-4</v>
      </c>
      <c r="IU497" s="223">
        <f t="shared" ca="1" si="1362"/>
        <v>-8.8566415041317699E-5</v>
      </c>
      <c r="IV497" s="223">
        <f t="shared" ca="1" si="1363"/>
        <v>6.3268476557186689E-5</v>
      </c>
      <c r="IW497" s="223">
        <f t="shared" ca="1" si="1364"/>
        <v>-3.5539166000349751E-5</v>
      </c>
      <c r="IX497" s="223">
        <f t="shared" ca="1" si="1365"/>
        <v>6.4441052246976834E-6</v>
      </c>
      <c r="IY497" s="223">
        <f t="shared" ca="1" si="1366"/>
        <v>2.2898598900843696E-5</v>
      </c>
      <c r="IZ497" s="223">
        <f t="shared" ca="1" si="1367"/>
        <v>-5.1361322712307769E-5</v>
      </c>
      <c r="JA497" s="223">
        <f t="shared" ca="1" si="1368"/>
        <v>7.785025969569928E-5</v>
      </c>
      <c r="JB497" s="223">
        <f t="shared" ca="1" si="1369"/>
        <v>-1.013474548579134E-4</v>
      </c>
    </row>
    <row r="498" spans="2:262">
      <c r="B498" s="230">
        <v>137</v>
      </c>
      <c r="C498" s="229">
        <f t="shared" si="1370"/>
        <v>2.6757812500000019E-3</v>
      </c>
      <c r="D498" s="226">
        <f t="shared" ca="1" si="1113"/>
        <v>49.912554168503121</v>
      </c>
      <c r="E498" s="225">
        <f ca="1">EM361</f>
        <v>-8.7445831496878054E-2</v>
      </c>
      <c r="F498" s="224">
        <v>137</v>
      </c>
      <c r="G498" s="223">
        <f t="shared" ca="1" si="1114"/>
        <v>1.3219266166147309E-4</v>
      </c>
      <c r="H498" s="223">
        <f t="shared" ca="1" si="1115"/>
        <v>-1.5318363744785642E-4</v>
      </c>
      <c r="I498" s="223">
        <f t="shared" ca="1" si="1116"/>
        <v>1.6673054102837339E-4</v>
      </c>
      <c r="J498" s="223">
        <f t="shared" ca="1" si="1117"/>
        <v>-1.7217505059986392E-4</v>
      </c>
      <c r="K498" s="223">
        <f t="shared" ca="1" si="1118"/>
        <v>1.6925258619118402E-4</v>
      </c>
      <c r="L498" s="223">
        <f t="shared" ca="1" si="1119"/>
        <v>-1.5810516712267173E-4</v>
      </c>
      <c r="M498" s="223">
        <f t="shared" ca="1" si="1120"/>
        <v>1.3927451047219251E-4</v>
      </c>
      <c r="N498" s="223">
        <f t="shared" ca="1" si="1121"/>
        <v>-1.1367570593291183E-4</v>
      </c>
      <c r="O498" s="223">
        <f t="shared" ca="1" si="1122"/>
        <v>8.2552746352558483E-5</v>
      </c>
      <c r="P498" s="223">
        <f t="shared" ca="1" si="1123"/>
        <v>-4.7418074980531616E-5</v>
      </c>
      <c r="Q498" s="223">
        <f t="shared" ca="1" si="1124"/>
        <v>9.9790871691030384E-6</v>
      </c>
      <c r="R498" s="223">
        <f t="shared" ca="1" si="1125"/>
        <v>2.7944841767062469E-5</v>
      </c>
      <c r="S498" s="223">
        <f t="shared" ca="1" si="1126"/>
        <v>-6.451077044052803E-5</v>
      </c>
      <c r="T498" s="223">
        <f t="shared" ca="1" si="1127"/>
        <v>9.7941750491438082E-5</v>
      </c>
      <c r="U498" s="223">
        <f t="shared" ca="1" si="1128"/>
        <v>-1.2661317870786738E-4</v>
      </c>
      <c r="V498" s="223">
        <f t="shared" ca="1" si="1129"/>
        <v>1.4913174582099217E-4</v>
      </c>
      <c r="W498" s="223">
        <f t="shared" ca="1" si="1130"/>
        <v>-1.644031453999457E-4</v>
      </c>
      <c r="X498" s="223">
        <f t="shared" ca="1" si="1131"/>
        <v>1.7168525248252982E-4</v>
      </c>
      <c r="Y498" s="223">
        <f t="shared" ca="1" si="1132"/>
        <v>-1.7062418768686811E-4</v>
      </c>
      <c r="Z498" s="223">
        <f t="shared" ca="1" si="1133"/>
        <v>1.6127151424181243E-4</v>
      </c>
      <c r="AA498" s="223">
        <f t="shared" ca="1" si="1134"/>
        <v>-1.4408173223368106E-4</v>
      </c>
      <c r="AB498" s="223">
        <f t="shared" ca="1" si="1135"/>
        <v>1.1989019183827559E-4</v>
      </c>
      <c r="AC498" s="223">
        <f t="shared" ca="1" si="1136"/>
        <v>-8.9872498860985625E-5</v>
      </c>
      <c r="AD498" s="223">
        <f t="shared" ca="1" si="1137"/>
        <v>5.5487385302822308E-5</v>
      </c>
      <c r="AE498" s="223">
        <f t="shared" ca="1" si="1138"/>
        <v>-1.8405821199478953E-5</v>
      </c>
      <c r="AF498" s="223">
        <f t="shared" ca="1" si="1139"/>
        <v>-1.9570187403942466E-5</v>
      </c>
      <c r="AG498" s="223">
        <f t="shared" ca="1" si="1140"/>
        <v>5.6595168270038632E-5</v>
      </c>
      <c r="AH498" s="223">
        <f t="shared" ca="1" si="1141"/>
        <v>-9.0869865057990952E-5</v>
      </c>
      <c r="AI498" s="223">
        <f t="shared" ca="1" si="1142"/>
        <v>1.2072867351674998E-4</v>
      </c>
      <c r="AJ498" s="223">
        <f t="shared" ca="1" si="1143"/>
        <v>-1.4472058275604723E-4</v>
      </c>
      <c r="AK498" s="223">
        <f t="shared" ca="1" si="1144"/>
        <v>1.6167968819423502E-4</v>
      </c>
      <c r="AL498" s="223">
        <f t="shared" ca="1" si="1145"/>
        <v>-1.7078184955411334E-4</v>
      </c>
      <c r="AM498" s="223">
        <f t="shared" ca="1" si="1146"/>
        <v>1.7158474056950095E-4</v>
      </c>
      <c r="AN498" s="223">
        <f t="shared" ca="1" si="1147"/>
        <v>-1.6404934415742759E-4</v>
      </c>
      <c r="AO498" s="223">
        <f t="shared" ca="1" si="1148"/>
        <v>1.4854184848215067E-4</v>
      </c>
      <c r="AP498" s="223">
        <f t="shared" ca="1" si="1149"/>
        <v>-1.2581585177036207E-4</v>
      </c>
      <c r="AQ498" s="223">
        <f t="shared" ca="1" si="1150"/>
        <v>9.69757406477555E-5</v>
      </c>
      <c r="AR498" s="223">
        <f t="shared" ca="1" si="1151"/>
        <v>-6.3423021653797576E-5</v>
      </c>
      <c r="AS498" s="223">
        <f t="shared" ca="1" si="1152"/>
        <v>2.6788213994426984E-5</v>
      </c>
      <c r="AT498" s="223">
        <f t="shared" ca="1" si="1153"/>
        <v>1.1148386745219152E-5</v>
      </c>
      <c r="AU498" s="223">
        <f t="shared" ca="1" si="1154"/>
        <v>-4.8543223382038967E-5</v>
      </c>
      <c r="AV498" s="223">
        <f t="shared" ca="1" si="1155"/>
        <v>8.3579066160359018E-5</v>
      </c>
      <c r="AW498" s="223">
        <f t="shared" ca="1" si="1156"/>
        <v>-1.1455332237654791E-4</v>
      </c>
      <c r="AX498" s="223">
        <f t="shared" ca="1" si="1157"/>
        <v>1.3996077513121711E-4</v>
      </c>
      <c r="AY498" s="223">
        <f t="shared" ca="1" si="1158"/>
        <v>-1.585667304581963E-4</v>
      </c>
      <c r="AZ498" s="223">
        <f t="shared" ca="1" si="1159"/>
        <v>1.6946701819139774E-4</v>
      </c>
      <c r="BA498" s="223">
        <f t="shared" ca="1" si="1160"/>
        <v>-1.7213193078305351E-4</v>
      </c>
      <c r="BB498" s="223">
        <f t="shared" ca="1" si="1161"/>
        <v>1.664319648339421E-4</v>
      </c>
      <c r="BC498" s="223">
        <f t="shared" ca="1" si="1162"/>
        <v>-1.5264411440689621E-4</v>
      </c>
      <c r="BD498" s="223">
        <f t="shared" ca="1" si="1163"/>
        <v>1.3143841029536496E-4</v>
      </c>
      <c r="BE498" s="223">
        <f t="shared" ca="1" si="1164"/>
        <v>-1.038453593812352E-4</v>
      </c>
      <c r="BF498" s="223">
        <f t="shared" ca="1" si="1165"/>
        <v>7.1205866390410471E-5</v>
      </c>
      <c r="BG498" s="223">
        <f t="shared" ca="1" si="1166"/>
        <v>-3.5106071635489613E-5</v>
      </c>
      <c r="BH498" s="223">
        <f t="shared" ca="1" si="1167"/>
        <v>-2.6997286463457026E-6</v>
      </c>
      <c r="BI498" s="223">
        <f t="shared" ca="1" si="1168"/>
        <v>4.0374333617020684E-5</v>
      </c>
      <c r="BJ498" s="223">
        <f t="shared" ca="1" si="1169"/>
        <v>-7.6086917971685214E-5</v>
      </c>
      <c r="BK498" s="223">
        <f t="shared" ca="1" si="1170"/>
        <v>1.0810200224905475E-4</v>
      </c>
      <c r="BL498" s="223">
        <f t="shared" ca="1" si="1171"/>
        <v>-1.3486378973997989E-4</v>
      </c>
      <c r="BM498" s="223">
        <f t="shared" ca="1" si="1172"/>
        <v>1.5507177157967863E-4</v>
      </c>
      <c r="BN498" s="223">
        <f t="shared" ca="1" si="1173"/>
        <v>-1.6774392593830144E-4</v>
      </c>
      <c r="BO498" s="223">
        <f t="shared" ca="1" si="1174"/>
        <v>1.7226444009837326E-4</v>
      </c>
      <c r="BP498" s="223">
        <f t="shared" ca="1" si="1175"/>
        <v>-1.6841363632945328E-4</v>
      </c>
      <c r="BQ498" s="223">
        <f t="shared" ca="1" si="1176"/>
        <v>1.5637864728999023E-4</v>
      </c>
      <c r="BR498" s="223">
        <f t="shared" ca="1" si="1177"/>
        <v>-1.3674432217732134E-4</v>
      </c>
      <c r="BS498" s="223">
        <f t="shared" ca="1" si="1178"/>
        <v>1.1046480554818431E-4</v>
      </c>
      <c r="BT498" s="223">
        <f t="shared" ca="1" si="1179"/>
        <v>-7.8817169957989374E-5</v>
      </c>
      <c r="BU498" s="223">
        <f t="shared" ca="1" si="1180"/>
        <v>4.3339355675053618E-5</v>
      </c>
      <c r="BV498" s="223">
        <f t="shared" ca="1" si="1181"/>
        <v>-5.7554333353050863E-6</v>
      </c>
      <c r="BW498" s="223">
        <f t="shared" ca="1" si="1182"/>
        <v>-3.2108178545949765E-5</v>
      </c>
      <c r="BX498" s="223">
        <f t="shared" ca="1" si="1183"/>
        <v>6.8411469733186246E-5</v>
      </c>
      <c r="BY498" s="223">
        <f t="shared" ca="1" si="1184"/>
        <v>-1.0139025492952258E-4</v>
      </c>
      <c r="BZ498" s="223">
        <f t="shared" ca="1" si="1185"/>
        <v>1.2944190566658304E-4</v>
      </c>
      <c r="CA498" s="223">
        <f t="shared" ca="1" si="1186"/>
        <v>-1.5120323122074257E-4</v>
      </c>
      <c r="CB498" s="223">
        <f t="shared" ca="1" si="1187"/>
        <v>1.6561672387498715E-4</v>
      </c>
      <c r="CC498" s="223">
        <f t="shared" ca="1" si="1188"/>
        <v>-1.7198194928891319E-4</v>
      </c>
      <c r="CD498" s="223">
        <f t="shared" ca="1" si="1189"/>
        <v>1.6998958462375452E-4</v>
      </c>
      <c r="CE498" s="223">
        <f t="shared" ca="1" si="1190"/>
        <v>-1.5973645031461093E-4</v>
      </c>
      <c r="CF498" s="223">
        <f t="shared" ca="1" si="1191"/>
        <v>1.4172080500976736E-4</v>
      </c>
      <c r="CG498" s="223">
        <f t="shared" ca="1" si="1192"/>
        <v>-1.1681813232299367E-4</v>
      </c>
      <c r="CH498" s="223">
        <f t="shared" ca="1" si="1193"/>
        <v>8.6238596059574972E-5</v>
      </c>
      <c r="CI498" s="223">
        <f t="shared" ca="1" si="1194"/>
        <v>-5.1468231410717238E-5</v>
      </c>
      <c r="CJ498" s="223">
        <f t="shared" ca="1" si="1195"/>
        <v>1.4196729973929825E-5</v>
      </c>
      <c r="CK498" s="223">
        <f t="shared" ca="1" si="1196"/>
        <v>2.3764672060417366E-5</v>
      </c>
      <c r="CL498" s="223">
        <f t="shared" ca="1" si="1197"/>
        <v>-6.0571212271971986E-5</v>
      </c>
      <c r="CM498" s="223">
        <f t="shared" ca="1" si="1198"/>
        <v>9.4434249605131605E-5</v>
      </c>
      <c r="CN498" s="223">
        <f t="shared" ca="1" si="1199"/>
        <v>-1.2370818470467E-4</v>
      </c>
      <c r="CO498" s="223">
        <f t="shared" ca="1" si="1200"/>
        <v>1.4697042903395434E-4</v>
      </c>
      <c r="CP498" s="223">
        <f t="shared" ca="1" si="1201"/>
        <v>-1.6309053661754639E-4</v>
      </c>
      <c r="CQ498" s="223">
        <f t="shared" ca="1" si="1202"/>
        <v>1.7128513889977598E-4</v>
      </c>
      <c r="CR498" s="223">
        <f t="shared" ca="1" si="1203"/>
        <v>-1.7115601311936811E-4</v>
      </c>
      <c r="CS498" s="223">
        <f t="shared" ca="1" si="1204"/>
        <v>1.6270943423916481E-4</v>
      </c>
      <c r="CT498" s="223">
        <f t="shared" ca="1" si="1205"/>
        <v>-1.4635587000966287E-4</v>
      </c>
      <c r="CU498" s="223">
        <f t="shared" ca="1" si="1206"/>
        <v>1.2289003398498048E-4</v>
      </c>
      <c r="CV498" s="223">
        <f t="shared" ca="1" si="1207"/>
        <v>-9.3452265829635728E-5</v>
      </c>
      <c r="CW498" s="223">
        <f t="shared" ca="1" si="1208"/>
        <v>5.9473115668832393E-5</v>
      </c>
      <c r="CX498" s="223">
        <f t="shared" ca="1" si="1209"/>
        <v>-2.2603825446570458E-5</v>
      </c>
      <c r="CY498" s="223">
        <f t="shared" ca="1" si="1210"/>
        <v>-1.53639143983569E-5</v>
      </c>
      <c r="CZ498" s="223">
        <f t="shared" ca="1" si="1211"/>
        <v>5.2585033454973803E-5</v>
      </c>
      <c r="DA498" s="223">
        <f t="shared" ca="1" si="1212"/>
        <v>-8.7250743901982718E-5</v>
      </c>
      <c r="DB498" s="223">
        <f t="shared" ca="1" si="1213"/>
        <v>1.176764398902394E-4</v>
      </c>
      <c r="DC498" s="223">
        <f t="shared" ca="1" si="1214"/>
        <v>-1.4238356221053927E-4</v>
      </c>
      <c r="DD498" s="223">
        <f t="shared" ca="1" si="1215"/>
        <v>1.601714499723483E-4</v>
      </c>
      <c r="DE498" s="223">
        <f t="shared" ca="1" si="1216"/>
        <v>-1.7017568760822411E-4</v>
      </c>
      <c r="DF498" s="223">
        <f t="shared" ca="1" si="1217"/>
        <v>1.7191011178788133E-4</v>
      </c>
      <c r="DG498" s="223">
        <f t="shared" ca="1" si="1218"/>
        <v>-1.6529043688497011E-4</v>
      </c>
      <c r="DH498" s="223">
        <f t="shared" ca="1" si="1219"/>
        <v>1.506383508994501E-4</v>
      </c>
      <c r="DI498" s="223">
        <f t="shared" ca="1" si="1220"/>
        <v>-1.2866588279119494E-4</v>
      </c>
      <c r="DJ498" s="223">
        <f t="shared" ca="1" si="1221"/>
        <v>1.0044080090586941E-4</v>
      </c>
      <c r="DK498" s="223">
        <f t="shared" ca="1" si="1222"/>
        <v>-6.7334723982062468E-5</v>
      </c>
      <c r="DL498" s="223">
        <f t="shared" ca="1" si="1223"/>
        <v>3.095646632384894E-5</v>
      </c>
      <c r="DM498" s="223">
        <f t="shared" ca="1" si="1224"/>
        <v>6.9261437207810659E-6</v>
      </c>
      <c r="DN498" s="223">
        <f t="shared" ca="1" si="1225"/>
        <v>-4.4472172686486981E-5</v>
      </c>
      <c r="DO498" s="223">
        <f t="shared" ca="1" si="1226"/>
        <v>7.9857043514503E-5</v>
      </c>
      <c r="DP498" s="223">
        <f t="shared" ca="1" si="1227"/>
        <v>-1.1136120222488161E-4</v>
      </c>
      <c r="DQ498" s="223">
        <f t="shared" ca="1" si="1228"/>
        <v>1.3745368091442641E-4</v>
      </c>
      <c r="DR498" s="223">
        <f t="shared" ca="1" si="1229"/>
        <v>-1.5686649627480844E-4</v>
      </c>
      <c r="DS498" s="223">
        <f t="shared" ca="1" si="1230"/>
        <v>1.6865626817959278E-4</v>
      </c>
      <c r="DT498" s="223">
        <f t="shared" ca="1" si="1231"/>
        <v>-1.7225006393954955E-4</v>
      </c>
      <c r="DU498" s="223">
        <f t="shared" ca="1" si="1232"/>
        <v>1.6747324039058999E-4</v>
      </c>
      <c r="DV498" s="223">
        <f t="shared" ca="1" si="1233"/>
        <v>-1.5455793080755469E-4</v>
      </c>
      <c r="DW498" s="223">
        <f t="shared" ca="1" si="1234"/>
        <v>1.3413176421597163E-4</v>
      </c>
      <c r="DX498" s="223">
        <f t="shared" ca="1" si="1235"/>
        <v>-1.0718736529513781E-4</v>
      </c>
      <c r="DY498" s="223">
        <f t="shared" ca="1" si="1236"/>
        <v>7.5034117047403549E-5</v>
      </c>
      <c r="DZ498" s="223">
        <f t="shared" ca="1" si="1237"/>
        <v>-3.9234530362277476E-5</v>
      </c>
      <c r="EA498" s="223">
        <f t="shared" ca="1" si="1238"/>
        <v>1.5283126436766705E-6</v>
      </c>
      <c r="EB498" s="223">
        <f t="shared" ca="1" si="1239"/>
        <v>3.625217455868671E-5</v>
      </c>
      <c r="EC498" s="223">
        <f t="shared" ca="1" si="1240"/>
        <v>-7.2270960514545733E-5</v>
      </c>
      <c r="ED498" s="223">
        <f t="shared" ca="1" si="1241"/>
        <v>1.0477768566926734E-4</v>
      </c>
      <c r="EE498" s="223">
        <f t="shared" ca="1" si="1242"/>
        <v>-1.3219266166147615E-4</v>
      </c>
      <c r="EF498" s="223">
        <f t="shared" ca="1" si="1243"/>
        <v>1.5318363744785626E-4</v>
      </c>
      <c r="EG498" s="223">
        <f t="shared" ca="1" si="1244"/>
        <v>-1.6673054102837442E-4</v>
      </c>
      <c r="EH498" s="223">
        <f t="shared" ca="1" si="1245"/>
        <v>1.7217505059986392E-4</v>
      </c>
      <c r="EI498" s="223">
        <f t="shared" ca="1" si="1246"/>
        <v>-1.6925258619118329E-4</v>
      </c>
      <c r="EJ498" s="223">
        <f t="shared" ca="1" si="1247"/>
        <v>1.5810516712267238E-4</v>
      </c>
      <c r="EK498" s="223">
        <f t="shared" ca="1" si="1248"/>
        <v>-1.3927451047219099E-4</v>
      </c>
      <c r="EL498" s="223">
        <f t="shared" ca="1" si="1249"/>
        <v>1.1367570593291354E-4</v>
      </c>
      <c r="EM498" s="223">
        <f t="shared" ca="1" si="1250"/>
        <v>-8.2552746352556206E-5</v>
      </c>
      <c r="EN498" s="223">
        <f t="shared" ca="1" si="1251"/>
        <v>4.7418074980533812E-5</v>
      </c>
      <c r="EO498" s="223">
        <f t="shared" ca="1" si="1252"/>
        <v>-9.9790871691016561E-6</v>
      </c>
      <c r="EP498" s="223">
        <f t="shared" ca="1" si="1253"/>
        <v>-2.7944841767059013E-5</v>
      </c>
      <c r="EQ498" s="223">
        <f t="shared" ca="1" si="1254"/>
        <v>6.4510770440529317E-5</v>
      </c>
      <c r="ER498" s="223">
        <f t="shared" ca="1" si="1255"/>
        <v>-9.7941750491434192E-5</v>
      </c>
      <c r="ES498" s="223">
        <f t="shared" ca="1" si="1256"/>
        <v>1.2661317870786749E-4</v>
      </c>
      <c r="ET498" s="223">
        <f t="shared" ca="1" si="1257"/>
        <v>-1.4913174582098978E-4</v>
      </c>
      <c r="EU498" s="223">
        <f t="shared" ca="1" si="1258"/>
        <v>1.6440314539994575E-4</v>
      </c>
      <c r="EV498" s="223">
        <f t="shared" ca="1" si="1259"/>
        <v>-1.7168525248253025E-4</v>
      </c>
      <c r="EW498" s="223">
        <f t="shared" ca="1" si="1260"/>
        <v>1.7062418768686827E-4</v>
      </c>
      <c r="EX498" s="223">
        <f t="shared" ca="1" si="1261"/>
        <v>-1.6127151424181064E-4</v>
      </c>
      <c r="EY498" s="223">
        <f t="shared" ca="1" si="1262"/>
        <v>1.440817322336823E-4</v>
      </c>
      <c r="EZ498" s="223">
        <f t="shared" ca="1" si="1263"/>
        <v>-1.1989019183827369E-4</v>
      </c>
      <c r="FA498" s="223">
        <f t="shared" ca="1" si="1264"/>
        <v>8.9872498860987576E-5</v>
      </c>
      <c r="FB498" s="223">
        <f t="shared" ca="1" si="1265"/>
        <v>-5.5487385302819827E-5</v>
      </c>
      <c r="FC498" s="223">
        <f t="shared" ca="1" si="1266"/>
        <v>1.8405821199471485E-5</v>
      </c>
      <c r="FD498" s="223">
        <f t="shared" ca="1" si="1267"/>
        <v>1.9570187403945055E-5</v>
      </c>
      <c r="FE498" s="223">
        <f t="shared" ca="1" si="1268"/>
        <v>-5.6595168270036484E-5</v>
      </c>
      <c r="FF498" s="223">
        <f t="shared" ca="1" si="1269"/>
        <v>9.086986505798278E-5</v>
      </c>
      <c r="FG498" s="223">
        <f t="shared" ca="1" si="1270"/>
        <v>-1.2072867351675361E-4</v>
      </c>
      <c r="FH498" s="223">
        <f t="shared" ca="1" si="1271"/>
        <v>1.4472058275604734E-4</v>
      </c>
      <c r="FI498" s="223">
        <f t="shared" ca="1" si="1272"/>
        <v>-1.6167968819423337E-4</v>
      </c>
      <c r="FJ498" s="223">
        <f t="shared" ca="1" si="1273"/>
        <v>1.7078184955411207E-4</v>
      </c>
      <c r="FK498" s="223">
        <f t="shared" ca="1" si="1274"/>
        <v>-1.7158474056950049E-4</v>
      </c>
      <c r="FL498" s="223">
        <f t="shared" ca="1" si="1275"/>
        <v>1.6404934415742756E-4</v>
      </c>
      <c r="FM498" s="223">
        <f t="shared" ca="1" si="1276"/>
        <v>-1.4854184848215305E-4</v>
      </c>
      <c r="FN498" s="223">
        <f t="shared" ca="1" si="1277"/>
        <v>1.2581585177035527E-4</v>
      </c>
      <c r="FO498" s="223">
        <f t="shared" ca="1" si="1278"/>
        <v>-9.6975740647753345E-5</v>
      </c>
      <c r="FP498" s="223">
        <f t="shared" ca="1" si="1279"/>
        <v>6.342302165379969E-5</v>
      </c>
      <c r="FQ498" s="223">
        <f t="shared" ca="1" si="1280"/>
        <v>-2.678821399443166E-5</v>
      </c>
      <c r="FR498" s="223">
        <f t="shared" ca="1" si="1281"/>
        <v>-1.1148386745229086E-5</v>
      </c>
      <c r="FS498" s="223">
        <f t="shared" ca="1" si="1282"/>
        <v>4.8543223382039116E-5</v>
      </c>
      <c r="FT498" s="223">
        <f t="shared" ca="1" si="1283"/>
        <v>-8.3579066160354885E-5</v>
      </c>
      <c r="FU498" s="223">
        <f t="shared" ca="1" si="1284"/>
        <v>1.145533223765407E-4</v>
      </c>
      <c r="FV498" s="223">
        <f t="shared" ca="1" si="1285"/>
        <v>-1.3996077513122007E-4</v>
      </c>
      <c r="FW498" s="223">
        <f t="shared" ca="1" si="1286"/>
        <v>1.5856673045819638E-4</v>
      </c>
      <c r="FX498" s="223">
        <f t="shared" ca="1" si="1287"/>
        <v>-1.6946701819139687E-4</v>
      </c>
      <c r="FY498" s="223">
        <f t="shared" ca="1" si="1288"/>
        <v>1.7213193078305389E-4</v>
      </c>
      <c r="FZ498" s="223">
        <f t="shared" ca="1" si="1289"/>
        <v>-1.664319648339408E-4</v>
      </c>
      <c r="GA498" s="223">
        <f t="shared" ca="1" si="1290"/>
        <v>1.5264411440689613E-4</v>
      </c>
      <c r="GB498" s="223">
        <f t="shared" ca="1" si="1291"/>
        <v>-1.3143841029536802E-4</v>
      </c>
      <c r="GC498" s="223">
        <f t="shared" ca="1" si="1292"/>
        <v>1.0384535938122726E-4</v>
      </c>
      <c r="GD498" s="223">
        <f t="shared" ca="1" si="1293"/>
        <v>-7.1205866390405863E-5</v>
      </c>
      <c r="GE498" s="223">
        <f t="shared" ca="1" si="1294"/>
        <v>3.5106071635489437E-5</v>
      </c>
      <c r="GF498" s="223">
        <f t="shared" ca="1" si="1295"/>
        <v>2.6997286463409592E-6</v>
      </c>
      <c r="GG498" s="223">
        <f t="shared" ca="1" si="1296"/>
        <v>-4.0374333617030374E-5</v>
      </c>
      <c r="GH498" s="223">
        <f t="shared" ca="1" si="1297"/>
        <v>7.6086917971685377E-5</v>
      </c>
      <c r="GI498" s="223">
        <f t="shared" ca="1" si="1298"/>
        <v>-1.0810200224905106E-4</v>
      </c>
      <c r="GJ498" s="223">
        <f t="shared" ca="1" si="1299"/>
        <v>1.348637897399739E-4</v>
      </c>
      <c r="GK498" s="223">
        <f t="shared" ca="1" si="1300"/>
        <v>-1.5507177157968085E-4</v>
      </c>
      <c r="GL498" s="223">
        <f t="shared" ca="1" si="1301"/>
        <v>1.6774392593830149E-4</v>
      </c>
      <c r="GM498" s="223">
        <f t="shared" ca="1" si="1302"/>
        <v>-1.7226444009837321E-4</v>
      </c>
      <c r="GN498" s="223">
        <f t="shared" ca="1" si="1303"/>
        <v>1.6841363632945532E-4</v>
      </c>
      <c r="GO498" s="223">
        <f t="shared" ca="1" si="1304"/>
        <v>-1.5637864728998812E-4</v>
      </c>
      <c r="GP498" s="223">
        <f t="shared" ca="1" si="1305"/>
        <v>1.3674432217732123E-4</v>
      </c>
      <c r="GQ498" s="223">
        <f t="shared" ca="1" si="1306"/>
        <v>-1.1046480554818793E-4</v>
      </c>
      <c r="GR498" s="223">
        <f t="shared" ca="1" si="1307"/>
        <v>7.8817169957980511E-5</v>
      </c>
      <c r="GS498" s="223">
        <f t="shared" ca="1" si="1308"/>
        <v>-4.3339355675048712E-5</v>
      </c>
      <c r="GT498" s="223">
        <f t="shared" ca="1" si="1309"/>
        <v>5.7554333353049102E-6</v>
      </c>
      <c r="GU498" s="223">
        <f t="shared" ca="1" si="1310"/>
        <v>3.2108178545945117E-5</v>
      </c>
      <c r="GV498" s="223">
        <f t="shared" ca="1" si="1311"/>
        <v>-6.8411469733195394E-5</v>
      </c>
      <c r="GW498" s="223">
        <f t="shared" ca="1" si="1312"/>
        <v>1.0139025492952668E-4</v>
      </c>
      <c r="GX498" s="223">
        <f t="shared" ca="1" si="1313"/>
        <v>-1.2944190566658315E-4</v>
      </c>
      <c r="GY498" s="223">
        <f t="shared" ca="1" si="1314"/>
        <v>1.5120323122073796E-4</v>
      </c>
      <c r="GZ498" s="223">
        <f t="shared" ca="1" si="1315"/>
        <v>-1.6561672387498856E-4</v>
      </c>
      <c r="HA498" s="223">
        <f t="shared" ca="1" si="1316"/>
        <v>1.7198194928891319E-4</v>
      </c>
      <c r="HB498" s="223">
        <f t="shared" ca="1" si="1317"/>
        <v>-1.6998958462375531E-4</v>
      </c>
      <c r="HC498" s="223">
        <f t="shared" ca="1" si="1318"/>
        <v>1.5973645031461454E-4</v>
      </c>
      <c r="HD498" s="223">
        <f t="shared" ca="1" si="1319"/>
        <v>-1.417208050097617E-4</v>
      </c>
      <c r="HE498" s="223">
        <f t="shared" ca="1" si="1320"/>
        <v>1.1681813232299355E-4</v>
      </c>
      <c r="HF498" s="223">
        <f t="shared" ca="1" si="1321"/>
        <v>-8.6238596059574823E-5</v>
      </c>
      <c r="HG498" s="223">
        <f t="shared" ca="1" si="1322"/>
        <v>5.1468231410707724E-5</v>
      </c>
      <c r="HH498" s="223">
        <f t="shared" ca="1" si="1323"/>
        <v>-1.4196729973929662E-5</v>
      </c>
      <c r="HI498" s="223">
        <f t="shared" ca="1" si="1324"/>
        <v>-2.3764672060417542E-5</v>
      </c>
      <c r="HJ498" s="223">
        <f t="shared" ca="1" si="1325"/>
        <v>6.057121227196298E-5</v>
      </c>
      <c r="HK498" s="223">
        <f t="shared" ca="1" si="1326"/>
        <v>-9.4434249605139913E-5</v>
      </c>
      <c r="HL498" s="223">
        <f t="shared" ca="1" si="1327"/>
        <v>1.2370818470467011E-4</v>
      </c>
      <c r="HM498" s="223">
        <f t="shared" ca="1" si="1328"/>
        <v>-1.4697042903395442E-4</v>
      </c>
      <c r="HN498" s="223">
        <f t="shared" ca="1" si="1329"/>
        <v>1.630905366175433E-4</v>
      </c>
      <c r="HO498" s="223">
        <f t="shared" ca="1" si="1330"/>
        <v>-1.7128513889977707E-4</v>
      </c>
      <c r="HP498" s="223">
        <f t="shared" ca="1" si="1331"/>
        <v>1.7115601311936809E-4</v>
      </c>
      <c r="HQ498" s="223">
        <f t="shared" ca="1" si="1332"/>
        <v>-1.6270943423916473E-4</v>
      </c>
      <c r="HR498" s="223">
        <f t="shared" ca="1" si="1333"/>
        <v>1.4635587000966794E-4</v>
      </c>
      <c r="HS498" s="223">
        <f t="shared" ca="1" si="1334"/>
        <v>-1.2289003398497348E-4</v>
      </c>
      <c r="HT498" s="223">
        <f t="shared" ca="1" si="1335"/>
        <v>9.3452265829635593E-5</v>
      </c>
      <c r="HU498" s="223">
        <f t="shared" ca="1" si="1336"/>
        <v>-5.9473115668832231E-5</v>
      </c>
      <c r="HV498" s="223">
        <f t="shared" ca="1" si="1337"/>
        <v>2.2603825446560564E-5</v>
      </c>
      <c r="HW498" s="223">
        <f t="shared" ca="1" si="1338"/>
        <v>1.5363914398357049E-5</v>
      </c>
      <c r="HX498" s="223">
        <f t="shared" ca="1" si="1339"/>
        <v>-5.2585033454973972E-5</v>
      </c>
      <c r="HY498" s="223">
        <f t="shared" ca="1" si="1340"/>
        <v>8.7250743901974424E-5</v>
      </c>
      <c r="HZ498" s="223">
        <f t="shared" ca="1" si="1341"/>
        <v>-1.1767643989024667E-4</v>
      </c>
      <c r="IA498" s="223">
        <f t="shared" ca="1" si="1342"/>
        <v>1.4238356221053935E-4</v>
      </c>
      <c r="IB498" s="223">
        <f t="shared" ca="1" si="1343"/>
        <v>-1.6017144997234839E-4</v>
      </c>
      <c r="IC498" s="223">
        <f t="shared" ca="1" si="1344"/>
        <v>1.7017568760822261E-4</v>
      </c>
      <c r="ID498" s="223">
        <f t="shared" ca="1" si="1345"/>
        <v>-1.7191011178788068E-4</v>
      </c>
      <c r="IE498" s="223">
        <f t="shared" ca="1" si="1346"/>
        <v>-7.7819959107175362E-5</v>
      </c>
      <c r="IF498" s="223">
        <f t="shared" ca="1" si="1347"/>
        <v>-1.5063835089945007E-4</v>
      </c>
      <c r="IG498" s="223">
        <f t="shared" ca="1" si="1348"/>
        <v>1.2866588279120131E-4</v>
      </c>
      <c r="IH498" s="223">
        <f t="shared" ca="1" si="1349"/>
        <v>-1.0044080090586131E-4</v>
      </c>
      <c r="II498" s="223">
        <f t="shared" ca="1" si="1350"/>
        <v>6.7334723982062319E-5</v>
      </c>
      <c r="IJ498" s="223">
        <f t="shared" ca="1" si="1351"/>
        <v>-3.0956466323848778E-5</v>
      </c>
      <c r="IK498" s="223">
        <f t="shared" ca="1" si="1352"/>
        <v>-6.9261437207714436E-6</v>
      </c>
      <c r="IL498" s="223">
        <f t="shared" ca="1" si="1353"/>
        <v>4.447217268648715E-5</v>
      </c>
      <c r="IM498" s="223">
        <f t="shared" ca="1" si="1354"/>
        <v>-7.9857043514503136E-5</v>
      </c>
      <c r="IN498" s="223">
        <f t="shared" ca="1" si="1355"/>
        <v>1.1136120222487425E-4</v>
      </c>
      <c r="IO498" s="223">
        <f t="shared" ca="1" si="1356"/>
        <v>-1.3745368091443242E-4</v>
      </c>
      <c r="IP498" s="223">
        <f t="shared" ca="1" si="1357"/>
        <v>1.5686649627480849E-4</v>
      </c>
      <c r="IQ498" s="223">
        <f t="shared" ca="1" si="1358"/>
        <v>-1.6865626817959278E-4</v>
      </c>
      <c r="IR498" s="223">
        <f t="shared" ca="1" si="1359"/>
        <v>1.7225006393954971E-4</v>
      </c>
      <c r="IS498" s="223">
        <f t="shared" ca="1" si="1360"/>
        <v>-1.6747324039058766E-4</v>
      </c>
      <c r="IT498" s="223">
        <f t="shared" ca="1" si="1361"/>
        <v>1.5455793080755464E-4</v>
      </c>
      <c r="IU498" s="223">
        <f t="shared" ca="1" si="1362"/>
        <v>-1.3413176421597152E-4</v>
      </c>
      <c r="IV498" s="223">
        <f t="shared" ca="1" si="1363"/>
        <v>1.0718736529514533E-4</v>
      </c>
      <c r="IW498" s="223">
        <f t="shared" ca="1" si="1364"/>
        <v>-7.503411704739459E-5</v>
      </c>
      <c r="IX498" s="223">
        <f t="shared" ca="1" si="1365"/>
        <v>3.92345303622773E-5</v>
      </c>
      <c r="IY498" s="223">
        <f t="shared" ca="1" si="1366"/>
        <v>-1.5283126436764944E-6</v>
      </c>
      <c r="IZ498" s="223">
        <f t="shared" ca="1" si="1367"/>
        <v>-3.6252174558677298E-5</v>
      </c>
      <c r="JA498" s="223">
        <f t="shared" ca="1" si="1368"/>
        <v>7.2270960514554759E-5</v>
      </c>
      <c r="JB498" s="223">
        <f t="shared" ca="1" si="1369"/>
        <v>-1.0477768566926747E-4</v>
      </c>
    </row>
    <row r="499" spans="2:262">
      <c r="B499" s="230">
        <v>138</v>
      </c>
      <c r="C499" s="229">
        <f t="shared" si="1370"/>
        <v>2.695312500000002E-3</v>
      </c>
      <c r="D499" s="226">
        <f t="shared" ca="1" si="1113"/>
        <v>49.914409816149096</v>
      </c>
      <c r="E499" s="225">
        <f ca="1">EN361</f>
        <v>-8.5590183850902557E-2</v>
      </c>
      <c r="F499" s="224">
        <v>138</v>
      </c>
      <c r="G499" s="222">
        <f t="shared" si="1114"/>
        <v>0</v>
      </c>
      <c r="H499" s="222">
        <f t="shared" si="1115"/>
        <v>0</v>
      </c>
      <c r="I499" s="222">
        <f t="shared" si="1116"/>
        <v>0</v>
      </c>
      <c r="J499" s="222">
        <f t="shared" si="1117"/>
        <v>0</v>
      </c>
      <c r="K499" s="222">
        <f t="shared" si="1118"/>
        <v>0</v>
      </c>
      <c r="L499" s="222">
        <f t="shared" si="1119"/>
        <v>0</v>
      </c>
      <c r="M499" s="222">
        <f t="shared" si="1120"/>
        <v>0</v>
      </c>
      <c r="N499" s="222">
        <f t="shared" si="1121"/>
        <v>0</v>
      </c>
      <c r="O499" s="222">
        <f t="shared" si="1122"/>
        <v>0</v>
      </c>
      <c r="P499" s="222">
        <f t="shared" si="1123"/>
        <v>0</v>
      </c>
      <c r="Q499" s="222">
        <f t="shared" si="1124"/>
        <v>0</v>
      </c>
      <c r="R499" s="222">
        <f t="shared" si="1125"/>
        <v>0</v>
      </c>
      <c r="S499" s="222">
        <f t="shared" si="1126"/>
        <v>0</v>
      </c>
      <c r="T499" s="222">
        <f t="shared" si="1127"/>
        <v>0</v>
      </c>
      <c r="U499" s="222">
        <f t="shared" si="1128"/>
        <v>0</v>
      </c>
      <c r="V499" s="222">
        <f t="shared" si="1129"/>
        <v>0</v>
      </c>
      <c r="W499" s="222">
        <f t="shared" si="1130"/>
        <v>0</v>
      </c>
      <c r="X499" s="222">
        <f t="shared" si="1131"/>
        <v>0</v>
      </c>
      <c r="Y499" s="222">
        <f t="shared" si="1132"/>
        <v>0</v>
      </c>
      <c r="Z499" s="222">
        <f t="shared" si="1133"/>
        <v>0</v>
      </c>
      <c r="AA499" s="222">
        <f t="shared" si="1134"/>
        <v>0</v>
      </c>
      <c r="AB499" s="222">
        <f t="shared" si="1135"/>
        <v>0</v>
      </c>
      <c r="AC499" s="222">
        <f t="shared" si="1136"/>
        <v>0</v>
      </c>
      <c r="AD499" s="222">
        <f t="shared" si="1137"/>
        <v>0</v>
      </c>
      <c r="AE499" s="222">
        <f t="shared" si="1138"/>
        <v>0</v>
      </c>
      <c r="AF499" s="222">
        <f t="shared" si="1139"/>
        <v>0</v>
      </c>
      <c r="AG499" s="222">
        <f t="shared" si="1140"/>
        <v>0</v>
      </c>
      <c r="AH499" s="222">
        <f t="shared" si="1141"/>
        <v>0</v>
      </c>
      <c r="AI499" s="222">
        <f t="shared" si="1142"/>
        <v>0</v>
      </c>
      <c r="AJ499" s="222">
        <f t="shared" si="1143"/>
        <v>0</v>
      </c>
      <c r="AK499" s="222">
        <f t="shared" si="1144"/>
        <v>0</v>
      </c>
      <c r="AL499" s="222">
        <f t="shared" si="1145"/>
        <v>0</v>
      </c>
      <c r="AM499" s="222">
        <f t="shared" si="1146"/>
        <v>0</v>
      </c>
      <c r="AN499" s="222">
        <f t="shared" si="1147"/>
        <v>0</v>
      </c>
      <c r="AO499" s="222">
        <f t="shared" si="1148"/>
        <v>0</v>
      </c>
      <c r="AP499" s="222">
        <f t="shared" si="1149"/>
        <v>0</v>
      </c>
      <c r="AQ499" s="222">
        <f t="shared" si="1150"/>
        <v>0</v>
      </c>
      <c r="AR499" s="222">
        <f t="shared" si="1151"/>
        <v>0</v>
      </c>
      <c r="AS499" s="222">
        <f t="shared" si="1152"/>
        <v>0</v>
      </c>
      <c r="AT499" s="222">
        <f t="shared" si="1153"/>
        <v>0</v>
      </c>
      <c r="AU499" s="222">
        <f t="shared" si="1154"/>
        <v>0</v>
      </c>
      <c r="AV499" s="222">
        <f t="shared" si="1155"/>
        <v>0</v>
      </c>
      <c r="AW499" s="222">
        <f t="shared" si="1156"/>
        <v>0</v>
      </c>
      <c r="AX499" s="222">
        <f t="shared" si="1157"/>
        <v>0</v>
      </c>
      <c r="AY499" s="222">
        <f t="shared" si="1158"/>
        <v>0</v>
      </c>
      <c r="AZ499" s="222">
        <f t="shared" si="1159"/>
        <v>0</v>
      </c>
      <c r="BA499" s="222">
        <f t="shared" si="1160"/>
        <v>0</v>
      </c>
      <c r="BB499" s="222">
        <f t="shared" si="1161"/>
        <v>0</v>
      </c>
      <c r="BC499" s="222">
        <f t="shared" si="1162"/>
        <v>0</v>
      </c>
      <c r="BD499" s="222">
        <f t="shared" si="1163"/>
        <v>0</v>
      </c>
      <c r="BE499" s="222">
        <f t="shared" si="1164"/>
        <v>0</v>
      </c>
      <c r="BF499" s="222">
        <f t="shared" si="1165"/>
        <v>0</v>
      </c>
      <c r="BG499" s="222">
        <f t="shared" si="1166"/>
        <v>0</v>
      </c>
      <c r="BH499" s="222">
        <f t="shared" si="1167"/>
        <v>0</v>
      </c>
      <c r="BI499" s="222">
        <f t="shared" si="1168"/>
        <v>0</v>
      </c>
      <c r="BJ499" s="222">
        <f t="shared" si="1169"/>
        <v>0</v>
      </c>
      <c r="BK499" s="222">
        <f t="shared" si="1170"/>
        <v>0</v>
      </c>
      <c r="BL499" s="222">
        <f t="shared" si="1171"/>
        <v>0</v>
      </c>
      <c r="BM499" s="222">
        <f t="shared" si="1172"/>
        <v>0</v>
      </c>
      <c r="BN499" s="222">
        <f t="shared" si="1173"/>
        <v>0</v>
      </c>
      <c r="BO499" s="222">
        <f t="shared" si="1174"/>
        <v>0</v>
      </c>
      <c r="BP499" s="222">
        <f t="shared" si="1175"/>
        <v>0</v>
      </c>
      <c r="BQ499" s="222">
        <f t="shared" si="1176"/>
        <v>0</v>
      </c>
      <c r="BR499" s="222">
        <f t="shared" si="1177"/>
        <v>0</v>
      </c>
      <c r="BS499" s="222">
        <f t="shared" si="1178"/>
        <v>0</v>
      </c>
      <c r="BT499" s="222">
        <f t="shared" si="1179"/>
        <v>0</v>
      </c>
      <c r="BU499" s="222">
        <f t="shared" si="1180"/>
        <v>0</v>
      </c>
      <c r="BV499" s="222">
        <f t="shared" si="1181"/>
        <v>0</v>
      </c>
      <c r="BW499" s="222">
        <f t="shared" si="1182"/>
        <v>0</v>
      </c>
      <c r="BX499" s="222">
        <f t="shared" si="1183"/>
        <v>0</v>
      </c>
      <c r="BY499" s="222">
        <f t="shared" si="1184"/>
        <v>0</v>
      </c>
      <c r="BZ499" s="222">
        <f t="shared" si="1185"/>
        <v>0</v>
      </c>
      <c r="CA499" s="222">
        <f t="shared" si="1186"/>
        <v>0</v>
      </c>
      <c r="CB499" s="222">
        <f t="shared" si="1187"/>
        <v>0</v>
      </c>
      <c r="CC499" s="222">
        <f t="shared" si="1188"/>
        <v>0</v>
      </c>
      <c r="CD499" s="222">
        <f t="shared" si="1189"/>
        <v>0</v>
      </c>
      <c r="CE499" s="222">
        <f t="shared" si="1190"/>
        <v>0</v>
      </c>
      <c r="CF499" s="222">
        <f t="shared" si="1191"/>
        <v>0</v>
      </c>
      <c r="CG499" s="222">
        <f t="shared" si="1192"/>
        <v>0</v>
      </c>
      <c r="CH499" s="222">
        <f t="shared" si="1193"/>
        <v>0</v>
      </c>
      <c r="CI499" s="222">
        <f t="shared" si="1194"/>
        <v>0</v>
      </c>
      <c r="CJ499" s="222">
        <f t="shared" si="1195"/>
        <v>0</v>
      </c>
      <c r="CK499" s="222">
        <f t="shared" si="1196"/>
        <v>0</v>
      </c>
      <c r="CL499" s="222">
        <f t="shared" si="1197"/>
        <v>0</v>
      </c>
      <c r="CM499" s="222">
        <f t="shared" si="1198"/>
        <v>0</v>
      </c>
      <c r="CN499" s="222">
        <f t="shared" si="1199"/>
        <v>0</v>
      </c>
      <c r="CO499" s="222">
        <f t="shared" si="1200"/>
        <v>0</v>
      </c>
      <c r="CP499" s="222">
        <f t="shared" si="1201"/>
        <v>0</v>
      </c>
      <c r="CQ499" s="222">
        <f t="shared" si="1202"/>
        <v>0</v>
      </c>
      <c r="CR499" s="222">
        <f t="shared" si="1203"/>
        <v>0</v>
      </c>
      <c r="CS499" s="222">
        <f t="shared" si="1204"/>
        <v>0</v>
      </c>
      <c r="CT499" s="222">
        <f t="shared" si="1205"/>
        <v>0</v>
      </c>
      <c r="CU499" s="222">
        <f t="shared" si="1206"/>
        <v>0</v>
      </c>
      <c r="CV499" s="222">
        <f t="shared" si="1207"/>
        <v>0</v>
      </c>
      <c r="CW499" s="222">
        <f t="shared" si="1208"/>
        <v>0</v>
      </c>
      <c r="CX499" s="222">
        <f t="shared" si="1209"/>
        <v>0</v>
      </c>
      <c r="CY499" s="222">
        <f t="shared" si="1210"/>
        <v>0</v>
      </c>
      <c r="CZ499" s="222">
        <f t="shared" si="1211"/>
        <v>0</v>
      </c>
      <c r="DA499" s="222">
        <f t="shared" si="1212"/>
        <v>0</v>
      </c>
      <c r="DB499" s="222">
        <f t="shared" si="1213"/>
        <v>0</v>
      </c>
      <c r="DC499" s="222">
        <f t="shared" si="1214"/>
        <v>0</v>
      </c>
      <c r="DD499" s="222">
        <f t="shared" si="1215"/>
        <v>0</v>
      </c>
      <c r="DE499" s="222">
        <f t="shared" si="1216"/>
        <v>0</v>
      </c>
      <c r="DF499" s="222">
        <f t="shared" si="1217"/>
        <v>0</v>
      </c>
      <c r="DG499" s="222">
        <f t="shared" si="1218"/>
        <v>0</v>
      </c>
      <c r="DH499" s="222">
        <f t="shared" si="1219"/>
        <v>0</v>
      </c>
      <c r="DI499" s="222">
        <f t="shared" si="1220"/>
        <v>0</v>
      </c>
      <c r="DJ499" s="222">
        <f t="shared" si="1221"/>
        <v>0</v>
      </c>
      <c r="DK499" s="222">
        <f t="shared" si="1222"/>
        <v>0</v>
      </c>
      <c r="DL499" s="222">
        <f t="shared" si="1223"/>
        <v>0</v>
      </c>
      <c r="DM499" s="222">
        <f t="shared" si="1224"/>
        <v>0</v>
      </c>
      <c r="DN499" s="222">
        <f t="shared" si="1225"/>
        <v>0</v>
      </c>
      <c r="DO499" s="222">
        <f t="shared" si="1226"/>
        <v>0</v>
      </c>
      <c r="DP499" s="222">
        <f t="shared" si="1227"/>
        <v>0</v>
      </c>
      <c r="DQ499" s="222">
        <f t="shared" si="1228"/>
        <v>0</v>
      </c>
      <c r="DR499" s="222">
        <f t="shared" si="1229"/>
        <v>0</v>
      </c>
      <c r="DS499" s="222">
        <f t="shared" si="1230"/>
        <v>0</v>
      </c>
      <c r="DT499" s="222">
        <f t="shared" si="1231"/>
        <v>0</v>
      </c>
      <c r="DU499" s="222">
        <f t="shared" si="1232"/>
        <v>0</v>
      </c>
      <c r="DV499" s="222">
        <f t="shared" si="1233"/>
        <v>0</v>
      </c>
      <c r="DW499" s="222">
        <f t="shared" si="1234"/>
        <v>0</v>
      </c>
      <c r="DX499" s="222">
        <f t="shared" si="1235"/>
        <v>0</v>
      </c>
      <c r="DY499" s="222">
        <f t="shared" si="1236"/>
        <v>0</v>
      </c>
      <c r="DZ499" s="222">
        <f t="shared" si="1237"/>
        <v>0</v>
      </c>
      <c r="EA499" s="222">
        <f t="shared" si="1238"/>
        <v>0</v>
      </c>
      <c r="EB499" s="222">
        <f t="shared" si="1239"/>
        <v>0</v>
      </c>
      <c r="EC499" s="222">
        <f t="shared" si="1240"/>
        <v>0</v>
      </c>
      <c r="ED499" s="222">
        <f t="shared" si="1241"/>
        <v>0</v>
      </c>
      <c r="EE499" s="222">
        <f t="shared" si="1242"/>
        <v>0</v>
      </c>
      <c r="EF499" s="222">
        <f t="shared" si="1243"/>
        <v>0</v>
      </c>
      <c r="EG499" s="222">
        <f t="shared" si="1244"/>
        <v>0</v>
      </c>
      <c r="EH499" s="222">
        <f t="shared" si="1245"/>
        <v>0</v>
      </c>
      <c r="EI499" s="222">
        <f t="shared" si="1246"/>
        <v>0</v>
      </c>
      <c r="EJ499" s="222">
        <f t="shared" si="1247"/>
        <v>0</v>
      </c>
      <c r="EK499" s="222">
        <f t="shared" si="1248"/>
        <v>0</v>
      </c>
      <c r="EL499" s="222">
        <f t="shared" si="1249"/>
        <v>0</v>
      </c>
      <c r="EM499" s="222">
        <f t="shared" si="1250"/>
        <v>0</v>
      </c>
      <c r="EN499" s="222">
        <f t="shared" si="1251"/>
        <v>0</v>
      </c>
      <c r="EO499" s="222">
        <f t="shared" si="1252"/>
        <v>0</v>
      </c>
      <c r="EP499" s="222">
        <f t="shared" si="1253"/>
        <v>0</v>
      </c>
      <c r="EQ499" s="222">
        <f t="shared" si="1254"/>
        <v>0</v>
      </c>
      <c r="ER499" s="222">
        <f t="shared" si="1255"/>
        <v>0</v>
      </c>
      <c r="ES499" s="222">
        <f t="shared" si="1256"/>
        <v>0</v>
      </c>
      <c r="ET499" s="222">
        <f t="shared" si="1257"/>
        <v>0</v>
      </c>
      <c r="EU499" s="222">
        <f t="shared" si="1258"/>
        <v>0</v>
      </c>
      <c r="EV499" s="222">
        <f t="shared" si="1259"/>
        <v>0</v>
      </c>
      <c r="EW499" s="222">
        <f t="shared" si="1260"/>
        <v>0</v>
      </c>
      <c r="EX499" s="222">
        <f t="shared" si="1261"/>
        <v>0</v>
      </c>
      <c r="EY499" s="222">
        <f t="shared" si="1262"/>
        <v>0</v>
      </c>
      <c r="EZ499" s="222">
        <f t="shared" si="1263"/>
        <v>0</v>
      </c>
      <c r="FA499" s="222">
        <f t="shared" si="1264"/>
        <v>0</v>
      </c>
      <c r="FB499" s="222">
        <f t="shared" si="1265"/>
        <v>0</v>
      </c>
      <c r="FC499" s="222">
        <f t="shared" si="1266"/>
        <v>0</v>
      </c>
      <c r="FD499" s="222">
        <f t="shared" si="1267"/>
        <v>0</v>
      </c>
      <c r="FE499" s="222">
        <f t="shared" si="1268"/>
        <v>0</v>
      </c>
      <c r="FF499" s="222">
        <f t="shared" si="1269"/>
        <v>0</v>
      </c>
      <c r="FG499" s="222">
        <f t="shared" si="1270"/>
        <v>0</v>
      </c>
      <c r="FH499" s="222">
        <f t="shared" si="1271"/>
        <v>0</v>
      </c>
      <c r="FI499" s="222">
        <f t="shared" si="1272"/>
        <v>0</v>
      </c>
      <c r="FJ499" s="222">
        <f t="shared" si="1273"/>
        <v>0</v>
      </c>
      <c r="FK499" s="222">
        <f t="shared" si="1274"/>
        <v>0</v>
      </c>
      <c r="FL499" s="222">
        <f t="shared" si="1275"/>
        <v>0</v>
      </c>
      <c r="FM499" s="222">
        <f t="shared" si="1276"/>
        <v>0</v>
      </c>
      <c r="FN499" s="222">
        <f t="shared" si="1277"/>
        <v>0</v>
      </c>
      <c r="FO499" s="222">
        <f t="shared" si="1278"/>
        <v>0</v>
      </c>
      <c r="FP499" s="222">
        <f t="shared" si="1279"/>
        <v>0</v>
      </c>
      <c r="FQ499" s="222">
        <f t="shared" si="1280"/>
        <v>0</v>
      </c>
      <c r="FR499" s="222">
        <f t="shared" si="1281"/>
        <v>0</v>
      </c>
      <c r="FS499" s="222">
        <f t="shared" si="1282"/>
        <v>0</v>
      </c>
      <c r="FT499" s="222">
        <f t="shared" si="1283"/>
        <v>0</v>
      </c>
      <c r="FU499" s="222">
        <f t="shared" si="1284"/>
        <v>0</v>
      </c>
      <c r="FV499" s="222">
        <f t="shared" si="1285"/>
        <v>0</v>
      </c>
      <c r="FW499" s="222">
        <f t="shared" si="1286"/>
        <v>0</v>
      </c>
      <c r="FX499" s="222">
        <f t="shared" si="1287"/>
        <v>0</v>
      </c>
      <c r="FY499" s="222">
        <f t="shared" si="1288"/>
        <v>0</v>
      </c>
      <c r="FZ499" s="222">
        <f t="shared" si="1289"/>
        <v>0</v>
      </c>
      <c r="GA499" s="222">
        <f t="shared" si="1290"/>
        <v>0</v>
      </c>
      <c r="GB499" s="222">
        <f t="shared" si="1291"/>
        <v>0</v>
      </c>
      <c r="GC499" s="222">
        <f t="shared" si="1292"/>
        <v>0</v>
      </c>
      <c r="GD499" s="222">
        <f t="shared" si="1293"/>
        <v>0</v>
      </c>
      <c r="GE499" s="222">
        <f t="shared" si="1294"/>
        <v>0</v>
      </c>
      <c r="GF499" s="222">
        <f t="shared" si="1295"/>
        <v>0</v>
      </c>
      <c r="GG499" s="222">
        <f t="shared" si="1296"/>
        <v>0</v>
      </c>
      <c r="GH499" s="222">
        <f t="shared" si="1297"/>
        <v>0</v>
      </c>
      <c r="GI499" s="222">
        <f t="shared" si="1298"/>
        <v>0</v>
      </c>
      <c r="GJ499" s="222">
        <f t="shared" si="1299"/>
        <v>0</v>
      </c>
      <c r="GK499" s="222">
        <f t="shared" si="1300"/>
        <v>0</v>
      </c>
      <c r="GL499" s="222">
        <f t="shared" si="1301"/>
        <v>0</v>
      </c>
      <c r="GM499" s="222">
        <f t="shared" si="1302"/>
        <v>0</v>
      </c>
      <c r="GN499" s="222">
        <f t="shared" si="1303"/>
        <v>0</v>
      </c>
      <c r="GO499" s="222">
        <f t="shared" si="1304"/>
        <v>0</v>
      </c>
      <c r="GP499" s="222">
        <f t="shared" si="1305"/>
        <v>0</v>
      </c>
      <c r="GQ499" s="222">
        <f t="shared" si="1306"/>
        <v>0</v>
      </c>
      <c r="GR499" s="222">
        <f t="shared" si="1307"/>
        <v>0</v>
      </c>
      <c r="GS499" s="222">
        <f t="shared" si="1308"/>
        <v>0</v>
      </c>
      <c r="GT499" s="222">
        <f t="shared" si="1309"/>
        <v>0</v>
      </c>
      <c r="GU499" s="222">
        <f t="shared" si="1310"/>
        <v>0</v>
      </c>
      <c r="GV499" s="222">
        <f t="shared" si="1311"/>
        <v>0</v>
      </c>
      <c r="GW499" s="222">
        <f t="shared" si="1312"/>
        <v>0</v>
      </c>
      <c r="GX499" s="222">
        <f t="shared" si="1313"/>
        <v>0</v>
      </c>
      <c r="GY499" s="222">
        <f t="shared" si="1314"/>
        <v>0</v>
      </c>
      <c r="GZ499" s="222">
        <f t="shared" si="1315"/>
        <v>0</v>
      </c>
      <c r="HA499" s="222">
        <f t="shared" si="1316"/>
        <v>0</v>
      </c>
      <c r="HB499" s="222">
        <f t="shared" si="1317"/>
        <v>0</v>
      </c>
      <c r="HC499" s="222">
        <f t="shared" si="1318"/>
        <v>0</v>
      </c>
      <c r="HD499" s="222">
        <f t="shared" si="1319"/>
        <v>0</v>
      </c>
      <c r="HE499" s="222">
        <f t="shared" si="1320"/>
        <v>0</v>
      </c>
      <c r="HF499" s="222">
        <f t="shared" si="1321"/>
        <v>0</v>
      </c>
      <c r="HG499" s="222">
        <f t="shared" si="1322"/>
        <v>0</v>
      </c>
      <c r="HH499" s="222">
        <f t="shared" si="1323"/>
        <v>0</v>
      </c>
      <c r="HI499" s="222">
        <f t="shared" si="1324"/>
        <v>0</v>
      </c>
      <c r="HJ499" s="222">
        <f t="shared" si="1325"/>
        <v>0</v>
      </c>
      <c r="HK499" s="222">
        <f t="shared" si="1326"/>
        <v>0</v>
      </c>
      <c r="HL499" s="222">
        <f t="shared" si="1327"/>
        <v>0</v>
      </c>
      <c r="HM499" s="222">
        <f t="shared" si="1328"/>
        <v>0</v>
      </c>
      <c r="HN499" s="222">
        <f t="shared" si="1329"/>
        <v>0</v>
      </c>
      <c r="HO499" s="222">
        <f t="shared" si="1330"/>
        <v>0</v>
      </c>
      <c r="HP499" s="222">
        <f t="shared" si="1331"/>
        <v>0</v>
      </c>
      <c r="HQ499" s="222">
        <f t="shared" si="1332"/>
        <v>0</v>
      </c>
      <c r="HR499" s="222">
        <f t="shared" si="1333"/>
        <v>0</v>
      </c>
      <c r="HS499" s="222">
        <f t="shared" si="1334"/>
        <v>0</v>
      </c>
      <c r="HT499" s="222">
        <f t="shared" si="1335"/>
        <v>0</v>
      </c>
      <c r="HU499" s="222">
        <f t="shared" si="1336"/>
        <v>0</v>
      </c>
      <c r="HV499" s="222">
        <f t="shared" si="1337"/>
        <v>0</v>
      </c>
      <c r="HW499" s="222">
        <f t="shared" si="1338"/>
        <v>0</v>
      </c>
      <c r="HX499" s="222">
        <f t="shared" si="1339"/>
        <v>0</v>
      </c>
      <c r="HY499" s="222">
        <f t="shared" si="1340"/>
        <v>0</v>
      </c>
      <c r="HZ499" s="222">
        <f t="shared" si="1341"/>
        <v>0</v>
      </c>
      <c r="IA499" s="222">
        <f t="shared" si="1342"/>
        <v>0</v>
      </c>
      <c r="IB499" s="222">
        <f t="shared" si="1343"/>
        <v>0</v>
      </c>
      <c r="IC499" s="222">
        <f t="shared" si="1344"/>
        <v>0</v>
      </c>
      <c r="ID499" s="222">
        <f t="shared" si="1345"/>
        <v>0</v>
      </c>
      <c r="IE499" s="222">
        <f t="shared" si="1346"/>
        <v>0</v>
      </c>
      <c r="IF499" s="222">
        <f t="shared" si="1347"/>
        <v>0</v>
      </c>
      <c r="IG499" s="222">
        <f t="shared" si="1348"/>
        <v>0</v>
      </c>
      <c r="IH499" s="222">
        <f t="shared" si="1349"/>
        <v>0</v>
      </c>
      <c r="II499" s="222">
        <f t="shared" si="1350"/>
        <v>0</v>
      </c>
      <c r="IJ499" s="222">
        <f t="shared" si="1351"/>
        <v>0</v>
      </c>
      <c r="IK499" s="222">
        <f t="shared" si="1352"/>
        <v>0</v>
      </c>
      <c r="IL499" s="222">
        <f t="shared" si="1353"/>
        <v>0</v>
      </c>
      <c r="IM499" s="222">
        <f t="shared" si="1354"/>
        <v>0</v>
      </c>
      <c r="IN499" s="222">
        <f t="shared" si="1355"/>
        <v>0</v>
      </c>
      <c r="IO499" s="222">
        <f t="shared" si="1356"/>
        <v>0</v>
      </c>
      <c r="IP499" s="222">
        <f t="shared" si="1357"/>
        <v>0</v>
      </c>
      <c r="IQ499" s="222">
        <f t="shared" si="1358"/>
        <v>0</v>
      </c>
      <c r="IR499" s="222">
        <f t="shared" si="1359"/>
        <v>0</v>
      </c>
      <c r="IS499" s="222">
        <f t="shared" si="1360"/>
        <v>0</v>
      </c>
      <c r="IT499" s="222">
        <f t="shared" si="1361"/>
        <v>0</v>
      </c>
      <c r="IU499" s="222">
        <f t="shared" si="1362"/>
        <v>0</v>
      </c>
      <c r="IV499" s="222">
        <f t="shared" si="1363"/>
        <v>0</v>
      </c>
      <c r="IW499" s="222">
        <f t="shared" si="1364"/>
        <v>0</v>
      </c>
      <c r="IX499" s="222">
        <f t="shared" si="1365"/>
        <v>0</v>
      </c>
      <c r="IY499" s="222">
        <f t="shared" si="1366"/>
        <v>0</v>
      </c>
      <c r="IZ499" s="222">
        <f t="shared" si="1367"/>
        <v>0</v>
      </c>
      <c r="JA499" s="222">
        <f t="shared" si="1368"/>
        <v>0</v>
      </c>
      <c r="JB499" s="222">
        <f t="shared" si="1369"/>
        <v>0</v>
      </c>
    </row>
    <row r="500" spans="2:262">
      <c r="B500" s="230">
        <v>139</v>
      </c>
      <c r="C500" s="229">
        <f t="shared" si="1370"/>
        <v>2.714843750000002E-3</v>
      </c>
      <c r="D500" s="226">
        <f t="shared" ca="1" si="1113"/>
        <v>49.914072372891496</v>
      </c>
      <c r="E500" s="225">
        <f ca="1">EO361</f>
        <v>-8.5927627108506821E-2</v>
      </c>
      <c r="F500" s="224">
        <v>139</v>
      </c>
      <c r="G500" s="222">
        <f t="shared" si="1114"/>
        <v>0</v>
      </c>
      <c r="H500" s="222">
        <f t="shared" si="1115"/>
        <v>0</v>
      </c>
      <c r="I500" s="222">
        <f t="shared" si="1116"/>
        <v>0</v>
      </c>
      <c r="J500" s="222">
        <f t="shared" si="1117"/>
        <v>0</v>
      </c>
      <c r="K500" s="222">
        <f t="shared" si="1118"/>
        <v>0</v>
      </c>
      <c r="L500" s="222">
        <f t="shared" si="1119"/>
        <v>0</v>
      </c>
      <c r="M500" s="222">
        <f t="shared" si="1120"/>
        <v>0</v>
      </c>
      <c r="N500" s="222">
        <f t="shared" si="1121"/>
        <v>0</v>
      </c>
      <c r="O500" s="222">
        <f t="shared" si="1122"/>
        <v>0</v>
      </c>
      <c r="P500" s="222">
        <f t="shared" si="1123"/>
        <v>0</v>
      </c>
      <c r="Q500" s="222">
        <f t="shared" si="1124"/>
        <v>0</v>
      </c>
      <c r="R500" s="222">
        <f t="shared" si="1125"/>
        <v>0</v>
      </c>
      <c r="S500" s="222">
        <f t="shared" si="1126"/>
        <v>0</v>
      </c>
      <c r="T500" s="222">
        <f t="shared" si="1127"/>
        <v>0</v>
      </c>
      <c r="U500" s="222">
        <f t="shared" si="1128"/>
        <v>0</v>
      </c>
      <c r="V500" s="222">
        <f t="shared" si="1129"/>
        <v>0</v>
      </c>
      <c r="W500" s="222">
        <f t="shared" si="1130"/>
        <v>0</v>
      </c>
      <c r="X500" s="222">
        <f t="shared" si="1131"/>
        <v>0</v>
      </c>
      <c r="Y500" s="222">
        <f t="shared" si="1132"/>
        <v>0</v>
      </c>
      <c r="Z500" s="222">
        <f t="shared" si="1133"/>
        <v>0</v>
      </c>
      <c r="AA500" s="222">
        <f t="shared" si="1134"/>
        <v>0</v>
      </c>
      <c r="AB500" s="222">
        <f t="shared" si="1135"/>
        <v>0</v>
      </c>
      <c r="AC500" s="222">
        <f t="shared" si="1136"/>
        <v>0</v>
      </c>
      <c r="AD500" s="222">
        <f t="shared" si="1137"/>
        <v>0</v>
      </c>
      <c r="AE500" s="222">
        <f t="shared" si="1138"/>
        <v>0</v>
      </c>
      <c r="AF500" s="222">
        <f t="shared" si="1139"/>
        <v>0</v>
      </c>
      <c r="AG500" s="222">
        <f t="shared" si="1140"/>
        <v>0</v>
      </c>
      <c r="AH500" s="222">
        <f t="shared" si="1141"/>
        <v>0</v>
      </c>
      <c r="AI500" s="222">
        <f t="shared" si="1142"/>
        <v>0</v>
      </c>
      <c r="AJ500" s="222">
        <f t="shared" si="1143"/>
        <v>0</v>
      </c>
      <c r="AK500" s="222">
        <f t="shared" si="1144"/>
        <v>0</v>
      </c>
      <c r="AL500" s="222">
        <f t="shared" si="1145"/>
        <v>0</v>
      </c>
      <c r="AM500" s="222">
        <f t="shared" si="1146"/>
        <v>0</v>
      </c>
      <c r="AN500" s="222">
        <f t="shared" si="1147"/>
        <v>0</v>
      </c>
      <c r="AO500" s="222">
        <f t="shared" si="1148"/>
        <v>0</v>
      </c>
      <c r="AP500" s="222">
        <f t="shared" si="1149"/>
        <v>0</v>
      </c>
      <c r="AQ500" s="222">
        <f t="shared" si="1150"/>
        <v>0</v>
      </c>
      <c r="AR500" s="222">
        <f t="shared" si="1151"/>
        <v>0</v>
      </c>
      <c r="AS500" s="222">
        <f t="shared" si="1152"/>
        <v>0</v>
      </c>
      <c r="AT500" s="222">
        <f t="shared" si="1153"/>
        <v>0</v>
      </c>
      <c r="AU500" s="222">
        <f t="shared" si="1154"/>
        <v>0</v>
      </c>
      <c r="AV500" s="222">
        <f t="shared" si="1155"/>
        <v>0</v>
      </c>
      <c r="AW500" s="222">
        <f t="shared" si="1156"/>
        <v>0</v>
      </c>
      <c r="AX500" s="222">
        <f t="shared" si="1157"/>
        <v>0</v>
      </c>
      <c r="AY500" s="222">
        <f t="shared" si="1158"/>
        <v>0</v>
      </c>
      <c r="AZ500" s="222">
        <f t="shared" si="1159"/>
        <v>0</v>
      </c>
      <c r="BA500" s="222">
        <f t="shared" si="1160"/>
        <v>0</v>
      </c>
      <c r="BB500" s="222">
        <f t="shared" si="1161"/>
        <v>0</v>
      </c>
      <c r="BC500" s="222">
        <f t="shared" si="1162"/>
        <v>0</v>
      </c>
      <c r="BD500" s="222">
        <f t="shared" si="1163"/>
        <v>0</v>
      </c>
      <c r="BE500" s="222">
        <f t="shared" si="1164"/>
        <v>0</v>
      </c>
      <c r="BF500" s="222">
        <f t="shared" si="1165"/>
        <v>0</v>
      </c>
      <c r="BG500" s="222">
        <f t="shared" si="1166"/>
        <v>0</v>
      </c>
      <c r="BH500" s="222">
        <f t="shared" si="1167"/>
        <v>0</v>
      </c>
      <c r="BI500" s="222">
        <f t="shared" si="1168"/>
        <v>0</v>
      </c>
      <c r="BJ500" s="222">
        <f t="shared" si="1169"/>
        <v>0</v>
      </c>
      <c r="BK500" s="222">
        <f t="shared" si="1170"/>
        <v>0</v>
      </c>
      <c r="BL500" s="222">
        <f t="shared" si="1171"/>
        <v>0</v>
      </c>
      <c r="BM500" s="222">
        <f t="shared" si="1172"/>
        <v>0</v>
      </c>
      <c r="BN500" s="222">
        <f t="shared" si="1173"/>
        <v>0</v>
      </c>
      <c r="BO500" s="222">
        <f t="shared" si="1174"/>
        <v>0</v>
      </c>
      <c r="BP500" s="222">
        <f t="shared" si="1175"/>
        <v>0</v>
      </c>
      <c r="BQ500" s="222">
        <f t="shared" si="1176"/>
        <v>0</v>
      </c>
      <c r="BR500" s="222">
        <f t="shared" si="1177"/>
        <v>0</v>
      </c>
      <c r="BS500" s="222">
        <f t="shared" si="1178"/>
        <v>0</v>
      </c>
      <c r="BT500" s="222">
        <f t="shared" si="1179"/>
        <v>0</v>
      </c>
      <c r="BU500" s="222">
        <f t="shared" si="1180"/>
        <v>0</v>
      </c>
      <c r="BV500" s="222">
        <f t="shared" si="1181"/>
        <v>0</v>
      </c>
      <c r="BW500" s="222">
        <f t="shared" si="1182"/>
        <v>0</v>
      </c>
      <c r="BX500" s="222">
        <f t="shared" si="1183"/>
        <v>0</v>
      </c>
      <c r="BY500" s="222">
        <f t="shared" si="1184"/>
        <v>0</v>
      </c>
      <c r="BZ500" s="222">
        <f t="shared" si="1185"/>
        <v>0</v>
      </c>
      <c r="CA500" s="222">
        <f t="shared" si="1186"/>
        <v>0</v>
      </c>
      <c r="CB500" s="222">
        <f t="shared" si="1187"/>
        <v>0</v>
      </c>
      <c r="CC500" s="222">
        <f t="shared" si="1188"/>
        <v>0</v>
      </c>
      <c r="CD500" s="222">
        <f t="shared" si="1189"/>
        <v>0</v>
      </c>
      <c r="CE500" s="222">
        <f t="shared" si="1190"/>
        <v>0</v>
      </c>
      <c r="CF500" s="222">
        <f t="shared" si="1191"/>
        <v>0</v>
      </c>
      <c r="CG500" s="222">
        <f t="shared" si="1192"/>
        <v>0</v>
      </c>
      <c r="CH500" s="222">
        <f t="shared" si="1193"/>
        <v>0</v>
      </c>
      <c r="CI500" s="222">
        <f t="shared" si="1194"/>
        <v>0</v>
      </c>
      <c r="CJ500" s="222">
        <f t="shared" si="1195"/>
        <v>0</v>
      </c>
      <c r="CK500" s="222">
        <f t="shared" si="1196"/>
        <v>0</v>
      </c>
      <c r="CL500" s="222">
        <f t="shared" si="1197"/>
        <v>0</v>
      </c>
      <c r="CM500" s="222">
        <f t="shared" si="1198"/>
        <v>0</v>
      </c>
      <c r="CN500" s="222">
        <f t="shared" si="1199"/>
        <v>0</v>
      </c>
      <c r="CO500" s="222">
        <f t="shared" si="1200"/>
        <v>0</v>
      </c>
      <c r="CP500" s="222">
        <f t="shared" si="1201"/>
        <v>0</v>
      </c>
      <c r="CQ500" s="222">
        <f t="shared" si="1202"/>
        <v>0</v>
      </c>
      <c r="CR500" s="222">
        <f t="shared" si="1203"/>
        <v>0</v>
      </c>
      <c r="CS500" s="222">
        <f t="shared" si="1204"/>
        <v>0</v>
      </c>
      <c r="CT500" s="222">
        <f t="shared" si="1205"/>
        <v>0</v>
      </c>
      <c r="CU500" s="222">
        <f t="shared" si="1206"/>
        <v>0</v>
      </c>
      <c r="CV500" s="222">
        <f t="shared" si="1207"/>
        <v>0</v>
      </c>
      <c r="CW500" s="222">
        <f t="shared" si="1208"/>
        <v>0</v>
      </c>
      <c r="CX500" s="222">
        <f t="shared" si="1209"/>
        <v>0</v>
      </c>
      <c r="CY500" s="222">
        <f t="shared" si="1210"/>
        <v>0</v>
      </c>
      <c r="CZ500" s="222">
        <f t="shared" si="1211"/>
        <v>0</v>
      </c>
      <c r="DA500" s="222">
        <f t="shared" si="1212"/>
        <v>0</v>
      </c>
      <c r="DB500" s="222">
        <f t="shared" si="1213"/>
        <v>0</v>
      </c>
      <c r="DC500" s="222">
        <f t="shared" si="1214"/>
        <v>0</v>
      </c>
      <c r="DD500" s="222">
        <f t="shared" si="1215"/>
        <v>0</v>
      </c>
      <c r="DE500" s="222">
        <f t="shared" si="1216"/>
        <v>0</v>
      </c>
      <c r="DF500" s="222">
        <f t="shared" si="1217"/>
        <v>0</v>
      </c>
      <c r="DG500" s="222">
        <f t="shared" si="1218"/>
        <v>0</v>
      </c>
      <c r="DH500" s="222">
        <f t="shared" si="1219"/>
        <v>0</v>
      </c>
      <c r="DI500" s="222">
        <f t="shared" si="1220"/>
        <v>0</v>
      </c>
      <c r="DJ500" s="222">
        <f t="shared" si="1221"/>
        <v>0</v>
      </c>
      <c r="DK500" s="222">
        <f t="shared" si="1222"/>
        <v>0</v>
      </c>
      <c r="DL500" s="222">
        <f t="shared" si="1223"/>
        <v>0</v>
      </c>
      <c r="DM500" s="222">
        <f t="shared" si="1224"/>
        <v>0</v>
      </c>
      <c r="DN500" s="222">
        <f t="shared" si="1225"/>
        <v>0</v>
      </c>
      <c r="DO500" s="222">
        <f t="shared" si="1226"/>
        <v>0</v>
      </c>
      <c r="DP500" s="222">
        <f t="shared" si="1227"/>
        <v>0</v>
      </c>
      <c r="DQ500" s="222">
        <f t="shared" si="1228"/>
        <v>0</v>
      </c>
      <c r="DR500" s="222">
        <f t="shared" si="1229"/>
        <v>0</v>
      </c>
      <c r="DS500" s="222">
        <f t="shared" si="1230"/>
        <v>0</v>
      </c>
      <c r="DT500" s="222">
        <f t="shared" si="1231"/>
        <v>0</v>
      </c>
      <c r="DU500" s="222">
        <f t="shared" si="1232"/>
        <v>0</v>
      </c>
      <c r="DV500" s="222">
        <f t="shared" si="1233"/>
        <v>0</v>
      </c>
      <c r="DW500" s="222">
        <f t="shared" si="1234"/>
        <v>0</v>
      </c>
      <c r="DX500" s="222">
        <f t="shared" si="1235"/>
        <v>0</v>
      </c>
      <c r="DY500" s="222">
        <f t="shared" si="1236"/>
        <v>0</v>
      </c>
      <c r="DZ500" s="222">
        <f t="shared" si="1237"/>
        <v>0</v>
      </c>
      <c r="EA500" s="222">
        <f t="shared" si="1238"/>
        <v>0</v>
      </c>
      <c r="EB500" s="222">
        <f t="shared" si="1239"/>
        <v>0</v>
      </c>
      <c r="EC500" s="222">
        <f t="shared" si="1240"/>
        <v>0</v>
      </c>
      <c r="ED500" s="222">
        <f t="shared" si="1241"/>
        <v>0</v>
      </c>
      <c r="EE500" s="222">
        <f t="shared" si="1242"/>
        <v>0</v>
      </c>
      <c r="EF500" s="222">
        <f t="shared" si="1243"/>
        <v>0</v>
      </c>
      <c r="EG500" s="222">
        <f t="shared" si="1244"/>
        <v>0</v>
      </c>
      <c r="EH500" s="222">
        <f t="shared" si="1245"/>
        <v>0</v>
      </c>
      <c r="EI500" s="222">
        <f t="shared" si="1246"/>
        <v>0</v>
      </c>
      <c r="EJ500" s="222">
        <f t="shared" si="1247"/>
        <v>0</v>
      </c>
      <c r="EK500" s="222">
        <f t="shared" si="1248"/>
        <v>0</v>
      </c>
      <c r="EL500" s="222">
        <f t="shared" si="1249"/>
        <v>0</v>
      </c>
      <c r="EM500" s="222">
        <f t="shared" si="1250"/>
        <v>0</v>
      </c>
      <c r="EN500" s="222">
        <f t="shared" si="1251"/>
        <v>0</v>
      </c>
      <c r="EO500" s="222">
        <f t="shared" si="1252"/>
        <v>0</v>
      </c>
      <c r="EP500" s="222">
        <f t="shared" si="1253"/>
        <v>0</v>
      </c>
      <c r="EQ500" s="222">
        <f t="shared" si="1254"/>
        <v>0</v>
      </c>
      <c r="ER500" s="222">
        <f t="shared" si="1255"/>
        <v>0</v>
      </c>
      <c r="ES500" s="222">
        <f t="shared" si="1256"/>
        <v>0</v>
      </c>
      <c r="ET500" s="222">
        <f t="shared" si="1257"/>
        <v>0</v>
      </c>
      <c r="EU500" s="222">
        <f t="shared" si="1258"/>
        <v>0</v>
      </c>
      <c r="EV500" s="222">
        <f t="shared" si="1259"/>
        <v>0</v>
      </c>
      <c r="EW500" s="222">
        <f t="shared" si="1260"/>
        <v>0</v>
      </c>
      <c r="EX500" s="222">
        <f t="shared" si="1261"/>
        <v>0</v>
      </c>
      <c r="EY500" s="222">
        <f t="shared" si="1262"/>
        <v>0</v>
      </c>
      <c r="EZ500" s="222">
        <f t="shared" si="1263"/>
        <v>0</v>
      </c>
      <c r="FA500" s="222">
        <f t="shared" si="1264"/>
        <v>0</v>
      </c>
      <c r="FB500" s="222">
        <f t="shared" si="1265"/>
        <v>0</v>
      </c>
      <c r="FC500" s="222">
        <f t="shared" si="1266"/>
        <v>0</v>
      </c>
      <c r="FD500" s="222">
        <f t="shared" si="1267"/>
        <v>0</v>
      </c>
      <c r="FE500" s="222">
        <f t="shared" si="1268"/>
        <v>0</v>
      </c>
      <c r="FF500" s="222">
        <f t="shared" si="1269"/>
        <v>0</v>
      </c>
      <c r="FG500" s="222">
        <f t="shared" si="1270"/>
        <v>0</v>
      </c>
      <c r="FH500" s="222">
        <f t="shared" si="1271"/>
        <v>0</v>
      </c>
      <c r="FI500" s="222">
        <f t="shared" si="1272"/>
        <v>0</v>
      </c>
      <c r="FJ500" s="222">
        <f t="shared" si="1273"/>
        <v>0</v>
      </c>
      <c r="FK500" s="222">
        <f t="shared" si="1274"/>
        <v>0</v>
      </c>
      <c r="FL500" s="222">
        <f t="shared" si="1275"/>
        <v>0</v>
      </c>
      <c r="FM500" s="222">
        <f t="shared" si="1276"/>
        <v>0</v>
      </c>
      <c r="FN500" s="222">
        <f t="shared" si="1277"/>
        <v>0</v>
      </c>
      <c r="FO500" s="222">
        <f t="shared" si="1278"/>
        <v>0</v>
      </c>
      <c r="FP500" s="222">
        <f t="shared" si="1279"/>
        <v>0</v>
      </c>
      <c r="FQ500" s="222">
        <f t="shared" si="1280"/>
        <v>0</v>
      </c>
      <c r="FR500" s="222">
        <f t="shared" si="1281"/>
        <v>0</v>
      </c>
      <c r="FS500" s="222">
        <f t="shared" si="1282"/>
        <v>0</v>
      </c>
      <c r="FT500" s="222">
        <f t="shared" si="1283"/>
        <v>0</v>
      </c>
      <c r="FU500" s="222">
        <f t="shared" si="1284"/>
        <v>0</v>
      </c>
      <c r="FV500" s="222">
        <f t="shared" si="1285"/>
        <v>0</v>
      </c>
      <c r="FW500" s="222">
        <f t="shared" si="1286"/>
        <v>0</v>
      </c>
      <c r="FX500" s="222">
        <f t="shared" si="1287"/>
        <v>0</v>
      </c>
      <c r="FY500" s="222">
        <f t="shared" si="1288"/>
        <v>0</v>
      </c>
      <c r="FZ500" s="222">
        <f t="shared" si="1289"/>
        <v>0</v>
      </c>
      <c r="GA500" s="222">
        <f t="shared" si="1290"/>
        <v>0</v>
      </c>
      <c r="GB500" s="222">
        <f t="shared" si="1291"/>
        <v>0</v>
      </c>
      <c r="GC500" s="222">
        <f t="shared" si="1292"/>
        <v>0</v>
      </c>
      <c r="GD500" s="222">
        <f t="shared" si="1293"/>
        <v>0</v>
      </c>
      <c r="GE500" s="222">
        <f t="shared" si="1294"/>
        <v>0</v>
      </c>
      <c r="GF500" s="222">
        <f t="shared" si="1295"/>
        <v>0</v>
      </c>
      <c r="GG500" s="222">
        <f t="shared" si="1296"/>
        <v>0</v>
      </c>
      <c r="GH500" s="222">
        <f t="shared" si="1297"/>
        <v>0</v>
      </c>
      <c r="GI500" s="222">
        <f t="shared" si="1298"/>
        <v>0</v>
      </c>
      <c r="GJ500" s="222">
        <f t="shared" si="1299"/>
        <v>0</v>
      </c>
      <c r="GK500" s="222">
        <f t="shared" si="1300"/>
        <v>0</v>
      </c>
      <c r="GL500" s="222">
        <f t="shared" si="1301"/>
        <v>0</v>
      </c>
      <c r="GM500" s="222">
        <f t="shared" si="1302"/>
        <v>0</v>
      </c>
      <c r="GN500" s="222">
        <f t="shared" si="1303"/>
        <v>0</v>
      </c>
      <c r="GO500" s="222">
        <f t="shared" si="1304"/>
        <v>0</v>
      </c>
      <c r="GP500" s="222">
        <f t="shared" si="1305"/>
        <v>0</v>
      </c>
      <c r="GQ500" s="222">
        <f t="shared" si="1306"/>
        <v>0</v>
      </c>
      <c r="GR500" s="222">
        <f t="shared" si="1307"/>
        <v>0</v>
      </c>
      <c r="GS500" s="222">
        <f t="shared" si="1308"/>
        <v>0</v>
      </c>
      <c r="GT500" s="222">
        <f t="shared" si="1309"/>
        <v>0</v>
      </c>
      <c r="GU500" s="222">
        <f t="shared" si="1310"/>
        <v>0</v>
      </c>
      <c r="GV500" s="222">
        <f t="shared" si="1311"/>
        <v>0</v>
      </c>
      <c r="GW500" s="222">
        <f t="shared" si="1312"/>
        <v>0</v>
      </c>
      <c r="GX500" s="222">
        <f t="shared" si="1313"/>
        <v>0</v>
      </c>
      <c r="GY500" s="222">
        <f t="shared" si="1314"/>
        <v>0</v>
      </c>
      <c r="GZ500" s="222">
        <f t="shared" si="1315"/>
        <v>0</v>
      </c>
      <c r="HA500" s="222">
        <f t="shared" si="1316"/>
        <v>0</v>
      </c>
      <c r="HB500" s="222">
        <f t="shared" si="1317"/>
        <v>0</v>
      </c>
      <c r="HC500" s="222">
        <f t="shared" si="1318"/>
        <v>0</v>
      </c>
      <c r="HD500" s="222">
        <f t="shared" si="1319"/>
        <v>0</v>
      </c>
      <c r="HE500" s="222">
        <f t="shared" si="1320"/>
        <v>0</v>
      </c>
      <c r="HF500" s="222">
        <f t="shared" si="1321"/>
        <v>0</v>
      </c>
      <c r="HG500" s="222">
        <f t="shared" si="1322"/>
        <v>0</v>
      </c>
      <c r="HH500" s="222">
        <f t="shared" si="1323"/>
        <v>0</v>
      </c>
      <c r="HI500" s="222">
        <f t="shared" si="1324"/>
        <v>0</v>
      </c>
      <c r="HJ500" s="222">
        <f t="shared" si="1325"/>
        <v>0</v>
      </c>
      <c r="HK500" s="222">
        <f t="shared" si="1326"/>
        <v>0</v>
      </c>
      <c r="HL500" s="222">
        <f t="shared" si="1327"/>
        <v>0</v>
      </c>
      <c r="HM500" s="222">
        <f t="shared" si="1328"/>
        <v>0</v>
      </c>
      <c r="HN500" s="222">
        <f t="shared" si="1329"/>
        <v>0</v>
      </c>
      <c r="HO500" s="222">
        <f t="shared" si="1330"/>
        <v>0</v>
      </c>
      <c r="HP500" s="222">
        <f t="shared" si="1331"/>
        <v>0</v>
      </c>
      <c r="HQ500" s="222">
        <f t="shared" si="1332"/>
        <v>0</v>
      </c>
      <c r="HR500" s="222">
        <f t="shared" si="1333"/>
        <v>0</v>
      </c>
      <c r="HS500" s="222">
        <f t="shared" si="1334"/>
        <v>0</v>
      </c>
      <c r="HT500" s="222">
        <f t="shared" si="1335"/>
        <v>0</v>
      </c>
      <c r="HU500" s="222">
        <f t="shared" si="1336"/>
        <v>0</v>
      </c>
      <c r="HV500" s="222">
        <f t="shared" si="1337"/>
        <v>0</v>
      </c>
      <c r="HW500" s="222">
        <f t="shared" si="1338"/>
        <v>0</v>
      </c>
      <c r="HX500" s="222">
        <f t="shared" si="1339"/>
        <v>0</v>
      </c>
      <c r="HY500" s="222">
        <f t="shared" si="1340"/>
        <v>0</v>
      </c>
      <c r="HZ500" s="222">
        <f t="shared" si="1341"/>
        <v>0</v>
      </c>
      <c r="IA500" s="222">
        <f t="shared" si="1342"/>
        <v>0</v>
      </c>
      <c r="IB500" s="222">
        <f t="shared" si="1343"/>
        <v>0</v>
      </c>
      <c r="IC500" s="222">
        <f t="shared" si="1344"/>
        <v>0</v>
      </c>
      <c r="ID500" s="222">
        <f t="shared" si="1345"/>
        <v>0</v>
      </c>
      <c r="IE500" s="222">
        <f t="shared" si="1346"/>
        <v>0</v>
      </c>
      <c r="IF500" s="222">
        <f t="shared" si="1347"/>
        <v>0</v>
      </c>
      <c r="IG500" s="222">
        <f t="shared" si="1348"/>
        <v>0</v>
      </c>
      <c r="IH500" s="222">
        <f t="shared" si="1349"/>
        <v>0</v>
      </c>
      <c r="II500" s="222">
        <f t="shared" si="1350"/>
        <v>0</v>
      </c>
      <c r="IJ500" s="222">
        <f t="shared" si="1351"/>
        <v>0</v>
      </c>
      <c r="IK500" s="222">
        <f t="shared" si="1352"/>
        <v>0</v>
      </c>
      <c r="IL500" s="222">
        <f t="shared" si="1353"/>
        <v>0</v>
      </c>
      <c r="IM500" s="222">
        <f t="shared" si="1354"/>
        <v>0</v>
      </c>
      <c r="IN500" s="222">
        <f t="shared" si="1355"/>
        <v>0</v>
      </c>
      <c r="IO500" s="222">
        <f t="shared" si="1356"/>
        <v>0</v>
      </c>
      <c r="IP500" s="222">
        <f t="shared" si="1357"/>
        <v>0</v>
      </c>
      <c r="IQ500" s="222">
        <f t="shared" si="1358"/>
        <v>0</v>
      </c>
      <c r="IR500" s="222">
        <f t="shared" si="1359"/>
        <v>0</v>
      </c>
      <c r="IS500" s="222">
        <f t="shared" si="1360"/>
        <v>0</v>
      </c>
      <c r="IT500" s="222">
        <f t="shared" si="1361"/>
        <v>0</v>
      </c>
      <c r="IU500" s="222">
        <f t="shared" si="1362"/>
        <v>0</v>
      </c>
      <c r="IV500" s="222">
        <f t="shared" si="1363"/>
        <v>0</v>
      </c>
      <c r="IW500" s="222">
        <f t="shared" si="1364"/>
        <v>0</v>
      </c>
      <c r="IX500" s="222">
        <f t="shared" si="1365"/>
        <v>0</v>
      </c>
      <c r="IY500" s="222">
        <f t="shared" si="1366"/>
        <v>0</v>
      </c>
      <c r="IZ500" s="222">
        <f t="shared" si="1367"/>
        <v>0</v>
      </c>
      <c r="JA500" s="222">
        <f t="shared" si="1368"/>
        <v>0</v>
      </c>
      <c r="JB500" s="222">
        <f t="shared" si="1369"/>
        <v>0</v>
      </c>
    </row>
    <row r="501" spans="2:262">
      <c r="B501" s="230">
        <v>140</v>
      </c>
      <c r="C501" s="229">
        <f t="shared" si="1370"/>
        <v>2.734375000000002E-3</v>
      </c>
      <c r="D501" s="226">
        <f t="shared" ca="1" si="1113"/>
        <v>49.914389948201588</v>
      </c>
      <c r="E501" s="225">
        <f ca="1">EP361</f>
        <v>-8.5610051798411871E-2</v>
      </c>
      <c r="F501" s="224">
        <v>140</v>
      </c>
      <c r="G501" s="222">
        <f t="shared" si="1114"/>
        <v>0</v>
      </c>
      <c r="H501" s="222">
        <f t="shared" si="1115"/>
        <v>0</v>
      </c>
      <c r="I501" s="222">
        <f t="shared" si="1116"/>
        <v>0</v>
      </c>
      <c r="J501" s="222">
        <f t="shared" si="1117"/>
        <v>0</v>
      </c>
      <c r="K501" s="222">
        <f t="shared" si="1118"/>
        <v>0</v>
      </c>
      <c r="L501" s="222">
        <f t="shared" si="1119"/>
        <v>0</v>
      </c>
      <c r="M501" s="222">
        <f t="shared" si="1120"/>
        <v>0</v>
      </c>
      <c r="N501" s="222">
        <f t="shared" si="1121"/>
        <v>0</v>
      </c>
      <c r="O501" s="222">
        <f t="shared" si="1122"/>
        <v>0</v>
      </c>
      <c r="P501" s="222">
        <f t="shared" si="1123"/>
        <v>0</v>
      </c>
      <c r="Q501" s="222">
        <f t="shared" si="1124"/>
        <v>0</v>
      </c>
      <c r="R501" s="222">
        <f t="shared" si="1125"/>
        <v>0</v>
      </c>
      <c r="S501" s="222">
        <f t="shared" si="1126"/>
        <v>0</v>
      </c>
      <c r="T501" s="222">
        <f t="shared" si="1127"/>
        <v>0</v>
      </c>
      <c r="U501" s="222">
        <f t="shared" si="1128"/>
        <v>0</v>
      </c>
      <c r="V501" s="222">
        <f t="shared" si="1129"/>
        <v>0</v>
      </c>
      <c r="W501" s="222">
        <f t="shared" si="1130"/>
        <v>0</v>
      </c>
      <c r="X501" s="222">
        <f t="shared" si="1131"/>
        <v>0</v>
      </c>
      <c r="Y501" s="222">
        <f t="shared" si="1132"/>
        <v>0</v>
      </c>
      <c r="Z501" s="222">
        <f t="shared" si="1133"/>
        <v>0</v>
      </c>
      <c r="AA501" s="222">
        <f t="shared" si="1134"/>
        <v>0</v>
      </c>
      <c r="AB501" s="222">
        <f t="shared" si="1135"/>
        <v>0</v>
      </c>
      <c r="AC501" s="222">
        <f t="shared" si="1136"/>
        <v>0</v>
      </c>
      <c r="AD501" s="222">
        <f t="shared" si="1137"/>
        <v>0</v>
      </c>
      <c r="AE501" s="222">
        <f t="shared" si="1138"/>
        <v>0</v>
      </c>
      <c r="AF501" s="222">
        <f t="shared" si="1139"/>
        <v>0</v>
      </c>
      <c r="AG501" s="222">
        <f t="shared" si="1140"/>
        <v>0</v>
      </c>
      <c r="AH501" s="222">
        <f t="shared" si="1141"/>
        <v>0</v>
      </c>
      <c r="AI501" s="222">
        <f t="shared" si="1142"/>
        <v>0</v>
      </c>
      <c r="AJ501" s="222">
        <f t="shared" si="1143"/>
        <v>0</v>
      </c>
      <c r="AK501" s="222">
        <f t="shared" si="1144"/>
        <v>0</v>
      </c>
      <c r="AL501" s="222">
        <f t="shared" si="1145"/>
        <v>0</v>
      </c>
      <c r="AM501" s="222">
        <f t="shared" si="1146"/>
        <v>0</v>
      </c>
      <c r="AN501" s="222">
        <f t="shared" si="1147"/>
        <v>0</v>
      </c>
      <c r="AO501" s="222">
        <f t="shared" si="1148"/>
        <v>0</v>
      </c>
      <c r="AP501" s="222">
        <f t="shared" si="1149"/>
        <v>0</v>
      </c>
      <c r="AQ501" s="222">
        <f t="shared" si="1150"/>
        <v>0</v>
      </c>
      <c r="AR501" s="222">
        <f t="shared" si="1151"/>
        <v>0</v>
      </c>
      <c r="AS501" s="222">
        <f t="shared" si="1152"/>
        <v>0</v>
      </c>
      <c r="AT501" s="222">
        <f t="shared" si="1153"/>
        <v>0</v>
      </c>
      <c r="AU501" s="222">
        <f t="shared" si="1154"/>
        <v>0</v>
      </c>
      <c r="AV501" s="222">
        <f t="shared" si="1155"/>
        <v>0</v>
      </c>
      <c r="AW501" s="222">
        <f t="shared" si="1156"/>
        <v>0</v>
      </c>
      <c r="AX501" s="222">
        <f t="shared" si="1157"/>
        <v>0</v>
      </c>
      <c r="AY501" s="222">
        <f t="shared" si="1158"/>
        <v>0</v>
      </c>
      <c r="AZ501" s="222">
        <f t="shared" si="1159"/>
        <v>0</v>
      </c>
      <c r="BA501" s="222">
        <f t="shared" si="1160"/>
        <v>0</v>
      </c>
      <c r="BB501" s="222">
        <f t="shared" si="1161"/>
        <v>0</v>
      </c>
      <c r="BC501" s="222">
        <f t="shared" si="1162"/>
        <v>0</v>
      </c>
      <c r="BD501" s="222">
        <f t="shared" si="1163"/>
        <v>0</v>
      </c>
      <c r="BE501" s="222">
        <f t="shared" si="1164"/>
        <v>0</v>
      </c>
      <c r="BF501" s="222">
        <f t="shared" si="1165"/>
        <v>0</v>
      </c>
      <c r="BG501" s="222">
        <f t="shared" si="1166"/>
        <v>0</v>
      </c>
      <c r="BH501" s="222">
        <f t="shared" si="1167"/>
        <v>0</v>
      </c>
      <c r="BI501" s="222">
        <f t="shared" si="1168"/>
        <v>0</v>
      </c>
      <c r="BJ501" s="222">
        <f t="shared" si="1169"/>
        <v>0</v>
      </c>
      <c r="BK501" s="222">
        <f t="shared" si="1170"/>
        <v>0</v>
      </c>
      <c r="BL501" s="222">
        <f t="shared" si="1171"/>
        <v>0</v>
      </c>
      <c r="BM501" s="222">
        <f t="shared" si="1172"/>
        <v>0</v>
      </c>
      <c r="BN501" s="222">
        <f t="shared" si="1173"/>
        <v>0</v>
      </c>
      <c r="BO501" s="222">
        <f t="shared" si="1174"/>
        <v>0</v>
      </c>
      <c r="BP501" s="222">
        <f t="shared" si="1175"/>
        <v>0</v>
      </c>
      <c r="BQ501" s="222">
        <f t="shared" si="1176"/>
        <v>0</v>
      </c>
      <c r="BR501" s="222">
        <f t="shared" si="1177"/>
        <v>0</v>
      </c>
      <c r="BS501" s="222">
        <f t="shared" si="1178"/>
        <v>0</v>
      </c>
      <c r="BT501" s="222">
        <f t="shared" si="1179"/>
        <v>0</v>
      </c>
      <c r="BU501" s="222">
        <f t="shared" si="1180"/>
        <v>0</v>
      </c>
      <c r="BV501" s="222">
        <f t="shared" si="1181"/>
        <v>0</v>
      </c>
      <c r="BW501" s="222">
        <f t="shared" si="1182"/>
        <v>0</v>
      </c>
      <c r="BX501" s="222">
        <f t="shared" si="1183"/>
        <v>0</v>
      </c>
      <c r="BY501" s="222">
        <f t="shared" si="1184"/>
        <v>0</v>
      </c>
      <c r="BZ501" s="222">
        <f t="shared" si="1185"/>
        <v>0</v>
      </c>
      <c r="CA501" s="222">
        <f t="shared" si="1186"/>
        <v>0</v>
      </c>
      <c r="CB501" s="222">
        <f t="shared" si="1187"/>
        <v>0</v>
      </c>
      <c r="CC501" s="222">
        <f t="shared" si="1188"/>
        <v>0</v>
      </c>
      <c r="CD501" s="222">
        <f t="shared" si="1189"/>
        <v>0</v>
      </c>
      <c r="CE501" s="222">
        <f t="shared" si="1190"/>
        <v>0</v>
      </c>
      <c r="CF501" s="222">
        <f t="shared" si="1191"/>
        <v>0</v>
      </c>
      <c r="CG501" s="222">
        <f t="shared" si="1192"/>
        <v>0</v>
      </c>
      <c r="CH501" s="222">
        <f t="shared" si="1193"/>
        <v>0</v>
      </c>
      <c r="CI501" s="222">
        <f t="shared" si="1194"/>
        <v>0</v>
      </c>
      <c r="CJ501" s="222">
        <f t="shared" si="1195"/>
        <v>0</v>
      </c>
      <c r="CK501" s="222">
        <f t="shared" si="1196"/>
        <v>0</v>
      </c>
      <c r="CL501" s="222">
        <f t="shared" si="1197"/>
        <v>0</v>
      </c>
      <c r="CM501" s="222">
        <f t="shared" si="1198"/>
        <v>0</v>
      </c>
      <c r="CN501" s="222">
        <f t="shared" si="1199"/>
        <v>0</v>
      </c>
      <c r="CO501" s="222">
        <f t="shared" si="1200"/>
        <v>0</v>
      </c>
      <c r="CP501" s="222">
        <f t="shared" si="1201"/>
        <v>0</v>
      </c>
      <c r="CQ501" s="222">
        <f t="shared" si="1202"/>
        <v>0</v>
      </c>
      <c r="CR501" s="222">
        <f t="shared" si="1203"/>
        <v>0</v>
      </c>
      <c r="CS501" s="222">
        <f t="shared" si="1204"/>
        <v>0</v>
      </c>
      <c r="CT501" s="222">
        <f t="shared" si="1205"/>
        <v>0</v>
      </c>
      <c r="CU501" s="222">
        <f t="shared" si="1206"/>
        <v>0</v>
      </c>
      <c r="CV501" s="222">
        <f t="shared" si="1207"/>
        <v>0</v>
      </c>
      <c r="CW501" s="222">
        <f t="shared" si="1208"/>
        <v>0</v>
      </c>
      <c r="CX501" s="222">
        <f t="shared" si="1209"/>
        <v>0</v>
      </c>
      <c r="CY501" s="222">
        <f t="shared" si="1210"/>
        <v>0</v>
      </c>
      <c r="CZ501" s="222">
        <f t="shared" si="1211"/>
        <v>0</v>
      </c>
      <c r="DA501" s="222">
        <f t="shared" si="1212"/>
        <v>0</v>
      </c>
      <c r="DB501" s="222">
        <f t="shared" si="1213"/>
        <v>0</v>
      </c>
      <c r="DC501" s="222">
        <f t="shared" si="1214"/>
        <v>0</v>
      </c>
      <c r="DD501" s="222">
        <f t="shared" si="1215"/>
        <v>0</v>
      </c>
      <c r="DE501" s="222">
        <f t="shared" si="1216"/>
        <v>0</v>
      </c>
      <c r="DF501" s="222">
        <f t="shared" si="1217"/>
        <v>0</v>
      </c>
      <c r="DG501" s="222">
        <f t="shared" si="1218"/>
        <v>0</v>
      </c>
      <c r="DH501" s="222">
        <f t="shared" si="1219"/>
        <v>0</v>
      </c>
      <c r="DI501" s="222">
        <f t="shared" si="1220"/>
        <v>0</v>
      </c>
      <c r="DJ501" s="222">
        <f t="shared" si="1221"/>
        <v>0</v>
      </c>
      <c r="DK501" s="222">
        <f t="shared" si="1222"/>
        <v>0</v>
      </c>
      <c r="DL501" s="222">
        <f t="shared" si="1223"/>
        <v>0</v>
      </c>
      <c r="DM501" s="222">
        <f t="shared" si="1224"/>
        <v>0</v>
      </c>
      <c r="DN501" s="222">
        <f t="shared" si="1225"/>
        <v>0</v>
      </c>
      <c r="DO501" s="222">
        <f t="shared" si="1226"/>
        <v>0</v>
      </c>
      <c r="DP501" s="222">
        <f t="shared" si="1227"/>
        <v>0</v>
      </c>
      <c r="DQ501" s="222">
        <f t="shared" si="1228"/>
        <v>0</v>
      </c>
      <c r="DR501" s="222">
        <f t="shared" si="1229"/>
        <v>0</v>
      </c>
      <c r="DS501" s="222">
        <f t="shared" si="1230"/>
        <v>0</v>
      </c>
      <c r="DT501" s="222">
        <f t="shared" si="1231"/>
        <v>0</v>
      </c>
      <c r="DU501" s="222">
        <f t="shared" si="1232"/>
        <v>0</v>
      </c>
      <c r="DV501" s="222">
        <f t="shared" si="1233"/>
        <v>0</v>
      </c>
      <c r="DW501" s="222">
        <f t="shared" si="1234"/>
        <v>0</v>
      </c>
      <c r="DX501" s="222">
        <f t="shared" si="1235"/>
        <v>0</v>
      </c>
      <c r="DY501" s="222">
        <f t="shared" si="1236"/>
        <v>0</v>
      </c>
      <c r="DZ501" s="222">
        <f t="shared" si="1237"/>
        <v>0</v>
      </c>
      <c r="EA501" s="222">
        <f t="shared" si="1238"/>
        <v>0</v>
      </c>
      <c r="EB501" s="222">
        <f t="shared" si="1239"/>
        <v>0</v>
      </c>
      <c r="EC501" s="222">
        <f t="shared" si="1240"/>
        <v>0</v>
      </c>
      <c r="ED501" s="222">
        <f t="shared" si="1241"/>
        <v>0</v>
      </c>
      <c r="EE501" s="222">
        <f t="shared" si="1242"/>
        <v>0</v>
      </c>
      <c r="EF501" s="222">
        <f t="shared" si="1243"/>
        <v>0</v>
      </c>
      <c r="EG501" s="222">
        <f t="shared" si="1244"/>
        <v>0</v>
      </c>
      <c r="EH501" s="222">
        <f t="shared" si="1245"/>
        <v>0</v>
      </c>
      <c r="EI501" s="222">
        <f t="shared" si="1246"/>
        <v>0</v>
      </c>
      <c r="EJ501" s="222">
        <f t="shared" si="1247"/>
        <v>0</v>
      </c>
      <c r="EK501" s="222">
        <f t="shared" si="1248"/>
        <v>0</v>
      </c>
      <c r="EL501" s="222">
        <f t="shared" si="1249"/>
        <v>0</v>
      </c>
      <c r="EM501" s="222">
        <f t="shared" si="1250"/>
        <v>0</v>
      </c>
      <c r="EN501" s="222">
        <f t="shared" si="1251"/>
        <v>0</v>
      </c>
      <c r="EO501" s="222">
        <f t="shared" si="1252"/>
        <v>0</v>
      </c>
      <c r="EP501" s="222">
        <f t="shared" si="1253"/>
        <v>0</v>
      </c>
      <c r="EQ501" s="222">
        <f t="shared" si="1254"/>
        <v>0</v>
      </c>
      <c r="ER501" s="222">
        <f t="shared" si="1255"/>
        <v>0</v>
      </c>
      <c r="ES501" s="222">
        <f t="shared" si="1256"/>
        <v>0</v>
      </c>
      <c r="ET501" s="222">
        <f t="shared" si="1257"/>
        <v>0</v>
      </c>
      <c r="EU501" s="222">
        <f t="shared" si="1258"/>
        <v>0</v>
      </c>
      <c r="EV501" s="222">
        <f t="shared" si="1259"/>
        <v>0</v>
      </c>
      <c r="EW501" s="222">
        <f t="shared" si="1260"/>
        <v>0</v>
      </c>
      <c r="EX501" s="222">
        <f t="shared" si="1261"/>
        <v>0</v>
      </c>
      <c r="EY501" s="222">
        <f t="shared" si="1262"/>
        <v>0</v>
      </c>
      <c r="EZ501" s="222">
        <f t="shared" si="1263"/>
        <v>0</v>
      </c>
      <c r="FA501" s="222">
        <f t="shared" si="1264"/>
        <v>0</v>
      </c>
      <c r="FB501" s="222">
        <f t="shared" si="1265"/>
        <v>0</v>
      </c>
      <c r="FC501" s="222">
        <f t="shared" si="1266"/>
        <v>0</v>
      </c>
      <c r="FD501" s="222">
        <f t="shared" si="1267"/>
        <v>0</v>
      </c>
      <c r="FE501" s="222">
        <f t="shared" si="1268"/>
        <v>0</v>
      </c>
      <c r="FF501" s="222">
        <f t="shared" si="1269"/>
        <v>0</v>
      </c>
      <c r="FG501" s="222">
        <f t="shared" si="1270"/>
        <v>0</v>
      </c>
      <c r="FH501" s="222">
        <f t="shared" si="1271"/>
        <v>0</v>
      </c>
      <c r="FI501" s="222">
        <f t="shared" si="1272"/>
        <v>0</v>
      </c>
      <c r="FJ501" s="222">
        <f t="shared" si="1273"/>
        <v>0</v>
      </c>
      <c r="FK501" s="222">
        <f t="shared" si="1274"/>
        <v>0</v>
      </c>
      <c r="FL501" s="222">
        <f t="shared" si="1275"/>
        <v>0</v>
      </c>
      <c r="FM501" s="222">
        <f t="shared" si="1276"/>
        <v>0</v>
      </c>
      <c r="FN501" s="222">
        <f t="shared" si="1277"/>
        <v>0</v>
      </c>
      <c r="FO501" s="222">
        <f t="shared" si="1278"/>
        <v>0</v>
      </c>
      <c r="FP501" s="222">
        <f t="shared" si="1279"/>
        <v>0</v>
      </c>
      <c r="FQ501" s="222">
        <f t="shared" si="1280"/>
        <v>0</v>
      </c>
      <c r="FR501" s="222">
        <f t="shared" si="1281"/>
        <v>0</v>
      </c>
      <c r="FS501" s="222">
        <f t="shared" si="1282"/>
        <v>0</v>
      </c>
      <c r="FT501" s="222">
        <f t="shared" si="1283"/>
        <v>0</v>
      </c>
      <c r="FU501" s="222">
        <f t="shared" si="1284"/>
        <v>0</v>
      </c>
      <c r="FV501" s="222">
        <f t="shared" si="1285"/>
        <v>0</v>
      </c>
      <c r="FW501" s="222">
        <f t="shared" si="1286"/>
        <v>0</v>
      </c>
      <c r="FX501" s="222">
        <f t="shared" si="1287"/>
        <v>0</v>
      </c>
      <c r="FY501" s="222">
        <f t="shared" si="1288"/>
        <v>0</v>
      </c>
      <c r="FZ501" s="222">
        <f t="shared" si="1289"/>
        <v>0</v>
      </c>
      <c r="GA501" s="222">
        <f t="shared" si="1290"/>
        <v>0</v>
      </c>
      <c r="GB501" s="222">
        <f t="shared" si="1291"/>
        <v>0</v>
      </c>
      <c r="GC501" s="222">
        <f t="shared" si="1292"/>
        <v>0</v>
      </c>
      <c r="GD501" s="222">
        <f t="shared" si="1293"/>
        <v>0</v>
      </c>
      <c r="GE501" s="222">
        <f t="shared" si="1294"/>
        <v>0</v>
      </c>
      <c r="GF501" s="222">
        <f t="shared" si="1295"/>
        <v>0</v>
      </c>
      <c r="GG501" s="222">
        <f t="shared" si="1296"/>
        <v>0</v>
      </c>
      <c r="GH501" s="222">
        <f t="shared" si="1297"/>
        <v>0</v>
      </c>
      <c r="GI501" s="222">
        <f t="shared" si="1298"/>
        <v>0</v>
      </c>
      <c r="GJ501" s="222">
        <f t="shared" si="1299"/>
        <v>0</v>
      </c>
      <c r="GK501" s="222">
        <f t="shared" si="1300"/>
        <v>0</v>
      </c>
      <c r="GL501" s="222">
        <f t="shared" si="1301"/>
        <v>0</v>
      </c>
      <c r="GM501" s="222">
        <f t="shared" si="1302"/>
        <v>0</v>
      </c>
      <c r="GN501" s="222">
        <f t="shared" si="1303"/>
        <v>0</v>
      </c>
      <c r="GO501" s="222">
        <f t="shared" si="1304"/>
        <v>0</v>
      </c>
      <c r="GP501" s="222">
        <f t="shared" si="1305"/>
        <v>0</v>
      </c>
      <c r="GQ501" s="222">
        <f t="shared" si="1306"/>
        <v>0</v>
      </c>
      <c r="GR501" s="222">
        <f t="shared" si="1307"/>
        <v>0</v>
      </c>
      <c r="GS501" s="222">
        <f t="shared" si="1308"/>
        <v>0</v>
      </c>
      <c r="GT501" s="222">
        <f t="shared" si="1309"/>
        <v>0</v>
      </c>
      <c r="GU501" s="222">
        <f t="shared" si="1310"/>
        <v>0</v>
      </c>
      <c r="GV501" s="222">
        <f t="shared" si="1311"/>
        <v>0</v>
      </c>
      <c r="GW501" s="222">
        <f t="shared" si="1312"/>
        <v>0</v>
      </c>
      <c r="GX501" s="222">
        <f t="shared" si="1313"/>
        <v>0</v>
      </c>
      <c r="GY501" s="222">
        <f t="shared" si="1314"/>
        <v>0</v>
      </c>
      <c r="GZ501" s="222">
        <f t="shared" si="1315"/>
        <v>0</v>
      </c>
      <c r="HA501" s="222">
        <f t="shared" si="1316"/>
        <v>0</v>
      </c>
      <c r="HB501" s="222">
        <f t="shared" si="1317"/>
        <v>0</v>
      </c>
      <c r="HC501" s="222">
        <f t="shared" si="1318"/>
        <v>0</v>
      </c>
      <c r="HD501" s="222">
        <f t="shared" si="1319"/>
        <v>0</v>
      </c>
      <c r="HE501" s="222">
        <f t="shared" si="1320"/>
        <v>0</v>
      </c>
      <c r="HF501" s="222">
        <f t="shared" si="1321"/>
        <v>0</v>
      </c>
      <c r="HG501" s="222">
        <f t="shared" si="1322"/>
        <v>0</v>
      </c>
      <c r="HH501" s="222">
        <f t="shared" si="1323"/>
        <v>0</v>
      </c>
      <c r="HI501" s="222">
        <f t="shared" si="1324"/>
        <v>0</v>
      </c>
      <c r="HJ501" s="222">
        <f t="shared" si="1325"/>
        <v>0</v>
      </c>
      <c r="HK501" s="222">
        <f t="shared" si="1326"/>
        <v>0</v>
      </c>
      <c r="HL501" s="222">
        <f t="shared" si="1327"/>
        <v>0</v>
      </c>
      <c r="HM501" s="222">
        <f t="shared" si="1328"/>
        <v>0</v>
      </c>
      <c r="HN501" s="222">
        <f t="shared" si="1329"/>
        <v>0</v>
      </c>
      <c r="HO501" s="222">
        <f t="shared" si="1330"/>
        <v>0</v>
      </c>
      <c r="HP501" s="222">
        <f t="shared" si="1331"/>
        <v>0</v>
      </c>
      <c r="HQ501" s="222">
        <f t="shared" si="1332"/>
        <v>0</v>
      </c>
      <c r="HR501" s="222">
        <f t="shared" si="1333"/>
        <v>0</v>
      </c>
      <c r="HS501" s="222">
        <f t="shared" si="1334"/>
        <v>0</v>
      </c>
      <c r="HT501" s="222">
        <f t="shared" si="1335"/>
        <v>0</v>
      </c>
      <c r="HU501" s="222">
        <f t="shared" si="1336"/>
        <v>0</v>
      </c>
      <c r="HV501" s="222">
        <f t="shared" si="1337"/>
        <v>0</v>
      </c>
      <c r="HW501" s="222">
        <f t="shared" si="1338"/>
        <v>0</v>
      </c>
      <c r="HX501" s="222">
        <f t="shared" si="1339"/>
        <v>0</v>
      </c>
      <c r="HY501" s="222">
        <f t="shared" si="1340"/>
        <v>0</v>
      </c>
      <c r="HZ501" s="222">
        <f t="shared" si="1341"/>
        <v>0</v>
      </c>
      <c r="IA501" s="222">
        <f t="shared" si="1342"/>
        <v>0</v>
      </c>
      <c r="IB501" s="222">
        <f t="shared" si="1343"/>
        <v>0</v>
      </c>
      <c r="IC501" s="222">
        <f t="shared" si="1344"/>
        <v>0</v>
      </c>
      <c r="ID501" s="222">
        <f t="shared" si="1345"/>
        <v>0</v>
      </c>
      <c r="IE501" s="222">
        <f t="shared" si="1346"/>
        <v>0</v>
      </c>
      <c r="IF501" s="222">
        <f t="shared" si="1347"/>
        <v>0</v>
      </c>
      <c r="IG501" s="222">
        <f t="shared" si="1348"/>
        <v>0</v>
      </c>
      <c r="IH501" s="222">
        <f t="shared" si="1349"/>
        <v>0</v>
      </c>
      <c r="II501" s="222">
        <f t="shared" si="1350"/>
        <v>0</v>
      </c>
      <c r="IJ501" s="222">
        <f t="shared" si="1351"/>
        <v>0</v>
      </c>
      <c r="IK501" s="222">
        <f t="shared" si="1352"/>
        <v>0</v>
      </c>
      <c r="IL501" s="222">
        <f t="shared" si="1353"/>
        <v>0</v>
      </c>
      <c r="IM501" s="222">
        <f t="shared" si="1354"/>
        <v>0</v>
      </c>
      <c r="IN501" s="222">
        <f t="shared" si="1355"/>
        <v>0</v>
      </c>
      <c r="IO501" s="222">
        <f t="shared" si="1356"/>
        <v>0</v>
      </c>
      <c r="IP501" s="222">
        <f t="shared" si="1357"/>
        <v>0</v>
      </c>
      <c r="IQ501" s="222">
        <f t="shared" si="1358"/>
        <v>0</v>
      </c>
      <c r="IR501" s="222">
        <f t="shared" si="1359"/>
        <v>0</v>
      </c>
      <c r="IS501" s="222">
        <f t="shared" si="1360"/>
        <v>0</v>
      </c>
      <c r="IT501" s="222">
        <f t="shared" si="1361"/>
        <v>0</v>
      </c>
      <c r="IU501" s="222">
        <f t="shared" si="1362"/>
        <v>0</v>
      </c>
      <c r="IV501" s="222">
        <f t="shared" si="1363"/>
        <v>0</v>
      </c>
      <c r="IW501" s="222">
        <f t="shared" si="1364"/>
        <v>0</v>
      </c>
      <c r="IX501" s="222">
        <f t="shared" si="1365"/>
        <v>0</v>
      </c>
      <c r="IY501" s="222">
        <f t="shared" si="1366"/>
        <v>0</v>
      </c>
      <c r="IZ501" s="222">
        <f t="shared" si="1367"/>
        <v>0</v>
      </c>
      <c r="JA501" s="222">
        <f t="shared" si="1368"/>
        <v>0</v>
      </c>
      <c r="JB501" s="222">
        <f t="shared" si="1369"/>
        <v>0</v>
      </c>
    </row>
    <row r="502" spans="2:262">
      <c r="B502" s="230">
        <v>141</v>
      </c>
      <c r="C502" s="229">
        <f t="shared" si="1370"/>
        <v>2.753906250000002E-3</v>
      </c>
      <c r="D502" s="226">
        <f t="shared" ca="1" si="1113"/>
        <v>49.913357960875246</v>
      </c>
      <c r="E502" s="225">
        <f ca="1">EQ361</f>
        <v>-8.6642039124753378E-2</v>
      </c>
      <c r="F502" s="224">
        <v>141</v>
      </c>
      <c r="G502" s="222">
        <f t="shared" si="1114"/>
        <v>0</v>
      </c>
      <c r="H502" s="222">
        <f t="shared" si="1115"/>
        <v>0</v>
      </c>
      <c r="I502" s="222">
        <f t="shared" si="1116"/>
        <v>0</v>
      </c>
      <c r="J502" s="222">
        <f t="shared" si="1117"/>
        <v>0</v>
      </c>
      <c r="K502" s="222">
        <f t="shared" si="1118"/>
        <v>0</v>
      </c>
      <c r="L502" s="222">
        <f t="shared" si="1119"/>
        <v>0</v>
      </c>
      <c r="M502" s="222">
        <f t="shared" si="1120"/>
        <v>0</v>
      </c>
      <c r="N502" s="222">
        <f t="shared" si="1121"/>
        <v>0</v>
      </c>
      <c r="O502" s="222">
        <f t="shared" si="1122"/>
        <v>0</v>
      </c>
      <c r="P502" s="222">
        <f t="shared" si="1123"/>
        <v>0</v>
      </c>
      <c r="Q502" s="222">
        <f t="shared" si="1124"/>
        <v>0</v>
      </c>
      <c r="R502" s="222">
        <f t="shared" si="1125"/>
        <v>0</v>
      </c>
      <c r="S502" s="222">
        <f t="shared" si="1126"/>
        <v>0</v>
      </c>
      <c r="T502" s="222">
        <f t="shared" si="1127"/>
        <v>0</v>
      </c>
      <c r="U502" s="222">
        <f t="shared" si="1128"/>
        <v>0</v>
      </c>
      <c r="V502" s="222">
        <f t="shared" si="1129"/>
        <v>0</v>
      </c>
      <c r="W502" s="222">
        <f t="shared" si="1130"/>
        <v>0</v>
      </c>
      <c r="X502" s="222">
        <f t="shared" si="1131"/>
        <v>0</v>
      </c>
      <c r="Y502" s="222">
        <f t="shared" si="1132"/>
        <v>0</v>
      </c>
      <c r="Z502" s="222">
        <f t="shared" si="1133"/>
        <v>0</v>
      </c>
      <c r="AA502" s="222">
        <f t="shared" si="1134"/>
        <v>0</v>
      </c>
      <c r="AB502" s="222">
        <f t="shared" si="1135"/>
        <v>0</v>
      </c>
      <c r="AC502" s="222">
        <f t="shared" si="1136"/>
        <v>0</v>
      </c>
      <c r="AD502" s="222">
        <f t="shared" si="1137"/>
        <v>0</v>
      </c>
      <c r="AE502" s="222">
        <f t="shared" si="1138"/>
        <v>0</v>
      </c>
      <c r="AF502" s="222">
        <f t="shared" si="1139"/>
        <v>0</v>
      </c>
      <c r="AG502" s="222">
        <f t="shared" si="1140"/>
        <v>0</v>
      </c>
      <c r="AH502" s="222">
        <f t="shared" si="1141"/>
        <v>0</v>
      </c>
      <c r="AI502" s="222">
        <f t="shared" si="1142"/>
        <v>0</v>
      </c>
      <c r="AJ502" s="222">
        <f t="shared" si="1143"/>
        <v>0</v>
      </c>
      <c r="AK502" s="222">
        <f t="shared" si="1144"/>
        <v>0</v>
      </c>
      <c r="AL502" s="222">
        <f t="shared" si="1145"/>
        <v>0</v>
      </c>
      <c r="AM502" s="222">
        <f t="shared" si="1146"/>
        <v>0</v>
      </c>
      <c r="AN502" s="222">
        <f t="shared" si="1147"/>
        <v>0</v>
      </c>
      <c r="AO502" s="222">
        <f t="shared" si="1148"/>
        <v>0</v>
      </c>
      <c r="AP502" s="222">
        <f t="shared" si="1149"/>
        <v>0</v>
      </c>
      <c r="AQ502" s="222">
        <f t="shared" si="1150"/>
        <v>0</v>
      </c>
      <c r="AR502" s="222">
        <f t="shared" si="1151"/>
        <v>0</v>
      </c>
      <c r="AS502" s="222">
        <f t="shared" si="1152"/>
        <v>0</v>
      </c>
      <c r="AT502" s="222">
        <f t="shared" si="1153"/>
        <v>0</v>
      </c>
      <c r="AU502" s="222">
        <f t="shared" si="1154"/>
        <v>0</v>
      </c>
      <c r="AV502" s="222">
        <f t="shared" si="1155"/>
        <v>0</v>
      </c>
      <c r="AW502" s="222">
        <f t="shared" si="1156"/>
        <v>0</v>
      </c>
      <c r="AX502" s="222">
        <f t="shared" si="1157"/>
        <v>0</v>
      </c>
      <c r="AY502" s="222">
        <f t="shared" si="1158"/>
        <v>0</v>
      </c>
      <c r="AZ502" s="222">
        <f t="shared" si="1159"/>
        <v>0</v>
      </c>
      <c r="BA502" s="222">
        <f t="shared" si="1160"/>
        <v>0</v>
      </c>
      <c r="BB502" s="222">
        <f t="shared" si="1161"/>
        <v>0</v>
      </c>
      <c r="BC502" s="222">
        <f t="shared" si="1162"/>
        <v>0</v>
      </c>
      <c r="BD502" s="222">
        <f t="shared" si="1163"/>
        <v>0</v>
      </c>
      <c r="BE502" s="222">
        <f t="shared" si="1164"/>
        <v>0</v>
      </c>
      <c r="BF502" s="222">
        <f t="shared" si="1165"/>
        <v>0</v>
      </c>
      <c r="BG502" s="222">
        <f t="shared" si="1166"/>
        <v>0</v>
      </c>
      <c r="BH502" s="222">
        <f t="shared" si="1167"/>
        <v>0</v>
      </c>
      <c r="BI502" s="222">
        <f t="shared" si="1168"/>
        <v>0</v>
      </c>
      <c r="BJ502" s="222">
        <f t="shared" si="1169"/>
        <v>0</v>
      </c>
      <c r="BK502" s="222">
        <f t="shared" si="1170"/>
        <v>0</v>
      </c>
      <c r="BL502" s="222">
        <f t="shared" si="1171"/>
        <v>0</v>
      </c>
      <c r="BM502" s="222">
        <f t="shared" si="1172"/>
        <v>0</v>
      </c>
      <c r="BN502" s="222">
        <f t="shared" si="1173"/>
        <v>0</v>
      </c>
      <c r="BO502" s="222">
        <f t="shared" si="1174"/>
        <v>0</v>
      </c>
      <c r="BP502" s="222">
        <f t="shared" si="1175"/>
        <v>0</v>
      </c>
      <c r="BQ502" s="222">
        <f t="shared" si="1176"/>
        <v>0</v>
      </c>
      <c r="BR502" s="222">
        <f t="shared" si="1177"/>
        <v>0</v>
      </c>
      <c r="BS502" s="222">
        <f t="shared" si="1178"/>
        <v>0</v>
      </c>
      <c r="BT502" s="222">
        <f t="shared" si="1179"/>
        <v>0</v>
      </c>
      <c r="BU502" s="222">
        <f t="shared" si="1180"/>
        <v>0</v>
      </c>
      <c r="BV502" s="222">
        <f t="shared" si="1181"/>
        <v>0</v>
      </c>
      <c r="BW502" s="222">
        <f t="shared" si="1182"/>
        <v>0</v>
      </c>
      <c r="BX502" s="222">
        <f t="shared" si="1183"/>
        <v>0</v>
      </c>
      <c r="BY502" s="222">
        <f t="shared" si="1184"/>
        <v>0</v>
      </c>
      <c r="BZ502" s="222">
        <f t="shared" si="1185"/>
        <v>0</v>
      </c>
      <c r="CA502" s="222">
        <f t="shared" si="1186"/>
        <v>0</v>
      </c>
      <c r="CB502" s="222">
        <f t="shared" si="1187"/>
        <v>0</v>
      </c>
      <c r="CC502" s="222">
        <f t="shared" si="1188"/>
        <v>0</v>
      </c>
      <c r="CD502" s="222">
        <f t="shared" si="1189"/>
        <v>0</v>
      </c>
      <c r="CE502" s="222">
        <f t="shared" si="1190"/>
        <v>0</v>
      </c>
      <c r="CF502" s="222">
        <f t="shared" si="1191"/>
        <v>0</v>
      </c>
      <c r="CG502" s="222">
        <f t="shared" si="1192"/>
        <v>0</v>
      </c>
      <c r="CH502" s="222">
        <f t="shared" si="1193"/>
        <v>0</v>
      </c>
      <c r="CI502" s="222">
        <f t="shared" si="1194"/>
        <v>0</v>
      </c>
      <c r="CJ502" s="222">
        <f t="shared" si="1195"/>
        <v>0</v>
      </c>
      <c r="CK502" s="222">
        <f t="shared" si="1196"/>
        <v>0</v>
      </c>
      <c r="CL502" s="222">
        <f t="shared" si="1197"/>
        <v>0</v>
      </c>
      <c r="CM502" s="222">
        <f t="shared" si="1198"/>
        <v>0</v>
      </c>
      <c r="CN502" s="222">
        <f t="shared" si="1199"/>
        <v>0</v>
      </c>
      <c r="CO502" s="222">
        <f t="shared" si="1200"/>
        <v>0</v>
      </c>
      <c r="CP502" s="222">
        <f t="shared" si="1201"/>
        <v>0</v>
      </c>
      <c r="CQ502" s="222">
        <f t="shared" si="1202"/>
        <v>0</v>
      </c>
      <c r="CR502" s="222">
        <f t="shared" si="1203"/>
        <v>0</v>
      </c>
      <c r="CS502" s="222">
        <f t="shared" si="1204"/>
        <v>0</v>
      </c>
      <c r="CT502" s="222">
        <f t="shared" si="1205"/>
        <v>0</v>
      </c>
      <c r="CU502" s="222">
        <f t="shared" si="1206"/>
        <v>0</v>
      </c>
      <c r="CV502" s="222">
        <f t="shared" si="1207"/>
        <v>0</v>
      </c>
      <c r="CW502" s="222">
        <f t="shared" si="1208"/>
        <v>0</v>
      </c>
      <c r="CX502" s="222">
        <f t="shared" si="1209"/>
        <v>0</v>
      </c>
      <c r="CY502" s="222">
        <f t="shared" si="1210"/>
        <v>0</v>
      </c>
      <c r="CZ502" s="222">
        <f t="shared" si="1211"/>
        <v>0</v>
      </c>
      <c r="DA502" s="222">
        <f t="shared" si="1212"/>
        <v>0</v>
      </c>
      <c r="DB502" s="222">
        <f t="shared" si="1213"/>
        <v>0</v>
      </c>
      <c r="DC502" s="222">
        <f t="shared" si="1214"/>
        <v>0</v>
      </c>
      <c r="DD502" s="222">
        <f t="shared" si="1215"/>
        <v>0</v>
      </c>
      <c r="DE502" s="222">
        <f t="shared" si="1216"/>
        <v>0</v>
      </c>
      <c r="DF502" s="222">
        <f t="shared" si="1217"/>
        <v>0</v>
      </c>
      <c r="DG502" s="222">
        <f t="shared" si="1218"/>
        <v>0</v>
      </c>
      <c r="DH502" s="222">
        <f t="shared" si="1219"/>
        <v>0</v>
      </c>
      <c r="DI502" s="222">
        <f t="shared" si="1220"/>
        <v>0</v>
      </c>
      <c r="DJ502" s="222">
        <f t="shared" si="1221"/>
        <v>0</v>
      </c>
      <c r="DK502" s="222">
        <f t="shared" si="1222"/>
        <v>0</v>
      </c>
      <c r="DL502" s="222">
        <f t="shared" si="1223"/>
        <v>0</v>
      </c>
      <c r="DM502" s="222">
        <f t="shared" si="1224"/>
        <v>0</v>
      </c>
      <c r="DN502" s="222">
        <f t="shared" si="1225"/>
        <v>0</v>
      </c>
      <c r="DO502" s="222">
        <f t="shared" si="1226"/>
        <v>0</v>
      </c>
      <c r="DP502" s="222">
        <f t="shared" si="1227"/>
        <v>0</v>
      </c>
      <c r="DQ502" s="222">
        <f t="shared" si="1228"/>
        <v>0</v>
      </c>
      <c r="DR502" s="222">
        <f t="shared" si="1229"/>
        <v>0</v>
      </c>
      <c r="DS502" s="222">
        <f t="shared" si="1230"/>
        <v>0</v>
      </c>
      <c r="DT502" s="222">
        <f t="shared" si="1231"/>
        <v>0</v>
      </c>
      <c r="DU502" s="222">
        <f t="shared" si="1232"/>
        <v>0</v>
      </c>
      <c r="DV502" s="222">
        <f t="shared" si="1233"/>
        <v>0</v>
      </c>
      <c r="DW502" s="222">
        <f t="shared" si="1234"/>
        <v>0</v>
      </c>
      <c r="DX502" s="222">
        <f t="shared" si="1235"/>
        <v>0</v>
      </c>
      <c r="DY502" s="222">
        <f t="shared" si="1236"/>
        <v>0</v>
      </c>
      <c r="DZ502" s="222">
        <f t="shared" si="1237"/>
        <v>0</v>
      </c>
      <c r="EA502" s="222">
        <f t="shared" si="1238"/>
        <v>0</v>
      </c>
      <c r="EB502" s="222">
        <f t="shared" si="1239"/>
        <v>0</v>
      </c>
      <c r="EC502" s="222">
        <f t="shared" si="1240"/>
        <v>0</v>
      </c>
      <c r="ED502" s="222">
        <f t="shared" si="1241"/>
        <v>0</v>
      </c>
      <c r="EE502" s="222">
        <f t="shared" si="1242"/>
        <v>0</v>
      </c>
      <c r="EF502" s="222">
        <f t="shared" si="1243"/>
        <v>0</v>
      </c>
      <c r="EG502" s="222">
        <f t="shared" si="1244"/>
        <v>0</v>
      </c>
      <c r="EH502" s="222">
        <f t="shared" si="1245"/>
        <v>0</v>
      </c>
      <c r="EI502" s="222">
        <f t="shared" si="1246"/>
        <v>0</v>
      </c>
      <c r="EJ502" s="222">
        <f t="shared" si="1247"/>
        <v>0</v>
      </c>
      <c r="EK502" s="222">
        <f t="shared" si="1248"/>
        <v>0</v>
      </c>
      <c r="EL502" s="222">
        <f t="shared" si="1249"/>
        <v>0</v>
      </c>
      <c r="EM502" s="222">
        <f t="shared" si="1250"/>
        <v>0</v>
      </c>
      <c r="EN502" s="222">
        <f t="shared" si="1251"/>
        <v>0</v>
      </c>
      <c r="EO502" s="222">
        <f t="shared" si="1252"/>
        <v>0</v>
      </c>
      <c r="EP502" s="222">
        <f t="shared" si="1253"/>
        <v>0</v>
      </c>
      <c r="EQ502" s="222">
        <f t="shared" si="1254"/>
        <v>0</v>
      </c>
      <c r="ER502" s="222">
        <f t="shared" si="1255"/>
        <v>0</v>
      </c>
      <c r="ES502" s="222">
        <f t="shared" si="1256"/>
        <v>0</v>
      </c>
      <c r="ET502" s="222">
        <f t="shared" si="1257"/>
        <v>0</v>
      </c>
      <c r="EU502" s="222">
        <f t="shared" si="1258"/>
        <v>0</v>
      </c>
      <c r="EV502" s="222">
        <f t="shared" si="1259"/>
        <v>0</v>
      </c>
      <c r="EW502" s="222">
        <f t="shared" si="1260"/>
        <v>0</v>
      </c>
      <c r="EX502" s="222">
        <f t="shared" si="1261"/>
        <v>0</v>
      </c>
      <c r="EY502" s="222">
        <f t="shared" si="1262"/>
        <v>0</v>
      </c>
      <c r="EZ502" s="222">
        <f t="shared" si="1263"/>
        <v>0</v>
      </c>
      <c r="FA502" s="222">
        <f t="shared" si="1264"/>
        <v>0</v>
      </c>
      <c r="FB502" s="222">
        <f t="shared" si="1265"/>
        <v>0</v>
      </c>
      <c r="FC502" s="222">
        <f t="shared" si="1266"/>
        <v>0</v>
      </c>
      <c r="FD502" s="222">
        <f t="shared" si="1267"/>
        <v>0</v>
      </c>
      <c r="FE502" s="222">
        <f t="shared" si="1268"/>
        <v>0</v>
      </c>
      <c r="FF502" s="222">
        <f t="shared" si="1269"/>
        <v>0</v>
      </c>
      <c r="FG502" s="222">
        <f t="shared" si="1270"/>
        <v>0</v>
      </c>
      <c r="FH502" s="222">
        <f t="shared" si="1271"/>
        <v>0</v>
      </c>
      <c r="FI502" s="222">
        <f t="shared" si="1272"/>
        <v>0</v>
      </c>
      <c r="FJ502" s="222">
        <f t="shared" si="1273"/>
        <v>0</v>
      </c>
      <c r="FK502" s="222">
        <f t="shared" si="1274"/>
        <v>0</v>
      </c>
      <c r="FL502" s="222">
        <f t="shared" si="1275"/>
        <v>0</v>
      </c>
      <c r="FM502" s="222">
        <f t="shared" si="1276"/>
        <v>0</v>
      </c>
      <c r="FN502" s="222">
        <f t="shared" si="1277"/>
        <v>0</v>
      </c>
      <c r="FO502" s="222">
        <f t="shared" si="1278"/>
        <v>0</v>
      </c>
      <c r="FP502" s="222">
        <f t="shared" si="1279"/>
        <v>0</v>
      </c>
      <c r="FQ502" s="222">
        <f t="shared" si="1280"/>
        <v>0</v>
      </c>
      <c r="FR502" s="222">
        <f t="shared" si="1281"/>
        <v>0</v>
      </c>
      <c r="FS502" s="222">
        <f t="shared" si="1282"/>
        <v>0</v>
      </c>
      <c r="FT502" s="222">
        <f t="shared" si="1283"/>
        <v>0</v>
      </c>
      <c r="FU502" s="222">
        <f t="shared" si="1284"/>
        <v>0</v>
      </c>
      <c r="FV502" s="222">
        <f t="shared" si="1285"/>
        <v>0</v>
      </c>
      <c r="FW502" s="222">
        <f t="shared" si="1286"/>
        <v>0</v>
      </c>
      <c r="FX502" s="222">
        <f t="shared" si="1287"/>
        <v>0</v>
      </c>
      <c r="FY502" s="222">
        <f t="shared" si="1288"/>
        <v>0</v>
      </c>
      <c r="FZ502" s="222">
        <f t="shared" si="1289"/>
        <v>0</v>
      </c>
      <c r="GA502" s="222">
        <f t="shared" si="1290"/>
        <v>0</v>
      </c>
      <c r="GB502" s="222">
        <f t="shared" si="1291"/>
        <v>0</v>
      </c>
      <c r="GC502" s="222">
        <f t="shared" si="1292"/>
        <v>0</v>
      </c>
      <c r="GD502" s="222">
        <f t="shared" si="1293"/>
        <v>0</v>
      </c>
      <c r="GE502" s="222">
        <f t="shared" si="1294"/>
        <v>0</v>
      </c>
      <c r="GF502" s="222">
        <f t="shared" si="1295"/>
        <v>0</v>
      </c>
      <c r="GG502" s="222">
        <f t="shared" si="1296"/>
        <v>0</v>
      </c>
      <c r="GH502" s="222">
        <f t="shared" si="1297"/>
        <v>0</v>
      </c>
      <c r="GI502" s="222">
        <f t="shared" si="1298"/>
        <v>0</v>
      </c>
      <c r="GJ502" s="222">
        <f t="shared" si="1299"/>
        <v>0</v>
      </c>
      <c r="GK502" s="222">
        <f t="shared" si="1300"/>
        <v>0</v>
      </c>
      <c r="GL502" s="222">
        <f t="shared" si="1301"/>
        <v>0</v>
      </c>
      <c r="GM502" s="222">
        <f t="shared" si="1302"/>
        <v>0</v>
      </c>
      <c r="GN502" s="222">
        <f t="shared" si="1303"/>
        <v>0</v>
      </c>
      <c r="GO502" s="222">
        <f t="shared" si="1304"/>
        <v>0</v>
      </c>
      <c r="GP502" s="222">
        <f t="shared" si="1305"/>
        <v>0</v>
      </c>
      <c r="GQ502" s="222">
        <f t="shared" si="1306"/>
        <v>0</v>
      </c>
      <c r="GR502" s="222">
        <f t="shared" si="1307"/>
        <v>0</v>
      </c>
      <c r="GS502" s="222">
        <f t="shared" si="1308"/>
        <v>0</v>
      </c>
      <c r="GT502" s="222">
        <f t="shared" si="1309"/>
        <v>0</v>
      </c>
      <c r="GU502" s="222">
        <f t="shared" si="1310"/>
        <v>0</v>
      </c>
      <c r="GV502" s="222">
        <f t="shared" si="1311"/>
        <v>0</v>
      </c>
      <c r="GW502" s="222">
        <f t="shared" si="1312"/>
        <v>0</v>
      </c>
      <c r="GX502" s="222">
        <f t="shared" si="1313"/>
        <v>0</v>
      </c>
      <c r="GY502" s="222">
        <f t="shared" si="1314"/>
        <v>0</v>
      </c>
      <c r="GZ502" s="222">
        <f t="shared" si="1315"/>
        <v>0</v>
      </c>
      <c r="HA502" s="222">
        <f t="shared" si="1316"/>
        <v>0</v>
      </c>
      <c r="HB502" s="222">
        <f t="shared" si="1317"/>
        <v>0</v>
      </c>
      <c r="HC502" s="222">
        <f t="shared" si="1318"/>
        <v>0</v>
      </c>
      <c r="HD502" s="222">
        <f t="shared" si="1319"/>
        <v>0</v>
      </c>
      <c r="HE502" s="222">
        <f t="shared" si="1320"/>
        <v>0</v>
      </c>
      <c r="HF502" s="222">
        <f t="shared" si="1321"/>
        <v>0</v>
      </c>
      <c r="HG502" s="222">
        <f t="shared" si="1322"/>
        <v>0</v>
      </c>
      <c r="HH502" s="222">
        <f t="shared" si="1323"/>
        <v>0</v>
      </c>
      <c r="HI502" s="222">
        <f t="shared" si="1324"/>
        <v>0</v>
      </c>
      <c r="HJ502" s="222">
        <f t="shared" si="1325"/>
        <v>0</v>
      </c>
      <c r="HK502" s="222">
        <f t="shared" si="1326"/>
        <v>0</v>
      </c>
      <c r="HL502" s="222">
        <f t="shared" si="1327"/>
        <v>0</v>
      </c>
      <c r="HM502" s="222">
        <f t="shared" si="1328"/>
        <v>0</v>
      </c>
      <c r="HN502" s="222">
        <f t="shared" si="1329"/>
        <v>0</v>
      </c>
      <c r="HO502" s="222">
        <f t="shared" si="1330"/>
        <v>0</v>
      </c>
      <c r="HP502" s="222">
        <f t="shared" si="1331"/>
        <v>0</v>
      </c>
      <c r="HQ502" s="222">
        <f t="shared" si="1332"/>
        <v>0</v>
      </c>
      <c r="HR502" s="222">
        <f t="shared" si="1333"/>
        <v>0</v>
      </c>
      <c r="HS502" s="222">
        <f t="shared" si="1334"/>
        <v>0</v>
      </c>
      <c r="HT502" s="222">
        <f t="shared" si="1335"/>
        <v>0</v>
      </c>
      <c r="HU502" s="222">
        <f t="shared" si="1336"/>
        <v>0</v>
      </c>
      <c r="HV502" s="222">
        <f t="shared" si="1337"/>
        <v>0</v>
      </c>
      <c r="HW502" s="222">
        <f t="shared" si="1338"/>
        <v>0</v>
      </c>
      <c r="HX502" s="222">
        <f t="shared" si="1339"/>
        <v>0</v>
      </c>
      <c r="HY502" s="222">
        <f t="shared" si="1340"/>
        <v>0</v>
      </c>
      <c r="HZ502" s="222">
        <f t="shared" si="1341"/>
        <v>0</v>
      </c>
      <c r="IA502" s="222">
        <f t="shared" si="1342"/>
        <v>0</v>
      </c>
      <c r="IB502" s="222">
        <f t="shared" si="1343"/>
        <v>0</v>
      </c>
      <c r="IC502" s="222">
        <f t="shared" si="1344"/>
        <v>0</v>
      </c>
      <c r="ID502" s="222">
        <f t="shared" si="1345"/>
        <v>0</v>
      </c>
      <c r="IE502" s="222">
        <f t="shared" si="1346"/>
        <v>0</v>
      </c>
      <c r="IF502" s="222">
        <f t="shared" si="1347"/>
        <v>0</v>
      </c>
      <c r="IG502" s="222">
        <f t="shared" si="1348"/>
        <v>0</v>
      </c>
      <c r="IH502" s="222">
        <f t="shared" si="1349"/>
        <v>0</v>
      </c>
      <c r="II502" s="222">
        <f t="shared" si="1350"/>
        <v>0</v>
      </c>
      <c r="IJ502" s="222">
        <f t="shared" si="1351"/>
        <v>0</v>
      </c>
      <c r="IK502" s="222">
        <f t="shared" si="1352"/>
        <v>0</v>
      </c>
      <c r="IL502" s="222">
        <f t="shared" si="1353"/>
        <v>0</v>
      </c>
      <c r="IM502" s="222">
        <f t="shared" si="1354"/>
        <v>0</v>
      </c>
      <c r="IN502" s="222">
        <f t="shared" si="1355"/>
        <v>0</v>
      </c>
      <c r="IO502" s="222">
        <f t="shared" si="1356"/>
        <v>0</v>
      </c>
      <c r="IP502" s="222">
        <f t="shared" si="1357"/>
        <v>0</v>
      </c>
      <c r="IQ502" s="222">
        <f t="shared" si="1358"/>
        <v>0</v>
      </c>
      <c r="IR502" s="222">
        <f t="shared" si="1359"/>
        <v>0</v>
      </c>
      <c r="IS502" s="222">
        <f t="shared" si="1360"/>
        <v>0</v>
      </c>
      <c r="IT502" s="222">
        <f t="shared" si="1361"/>
        <v>0</v>
      </c>
      <c r="IU502" s="222">
        <f t="shared" si="1362"/>
        <v>0</v>
      </c>
      <c r="IV502" s="222">
        <f t="shared" si="1363"/>
        <v>0</v>
      </c>
      <c r="IW502" s="222">
        <f t="shared" si="1364"/>
        <v>0</v>
      </c>
      <c r="IX502" s="222">
        <f t="shared" si="1365"/>
        <v>0</v>
      </c>
      <c r="IY502" s="222">
        <f t="shared" si="1366"/>
        <v>0</v>
      </c>
      <c r="IZ502" s="222">
        <f t="shared" si="1367"/>
        <v>0</v>
      </c>
      <c r="JA502" s="222">
        <f t="shared" si="1368"/>
        <v>0</v>
      </c>
      <c r="JB502" s="222">
        <f t="shared" si="1369"/>
        <v>0</v>
      </c>
    </row>
    <row r="503" spans="2:262">
      <c r="B503" s="230">
        <v>142</v>
      </c>
      <c r="C503" s="229">
        <f t="shared" si="1370"/>
        <v>2.773437500000002E-3</v>
      </c>
      <c r="D503" s="226">
        <f t="shared" ca="1" si="1113"/>
        <v>49.914208105374307</v>
      </c>
      <c r="E503" s="225">
        <f ca="1">ER361</f>
        <v>-8.5791894625693671E-2</v>
      </c>
      <c r="F503" s="224">
        <v>142</v>
      </c>
      <c r="G503" s="222">
        <f t="shared" si="1114"/>
        <v>0</v>
      </c>
      <c r="H503" s="222">
        <f t="shared" si="1115"/>
        <v>0</v>
      </c>
      <c r="I503" s="222">
        <f t="shared" si="1116"/>
        <v>0</v>
      </c>
      <c r="J503" s="222">
        <f t="shared" si="1117"/>
        <v>0</v>
      </c>
      <c r="K503" s="222">
        <f t="shared" si="1118"/>
        <v>0</v>
      </c>
      <c r="L503" s="222">
        <f t="shared" si="1119"/>
        <v>0</v>
      </c>
      <c r="M503" s="222">
        <f t="shared" si="1120"/>
        <v>0</v>
      </c>
      <c r="N503" s="222">
        <f t="shared" si="1121"/>
        <v>0</v>
      </c>
      <c r="O503" s="222">
        <f t="shared" si="1122"/>
        <v>0</v>
      </c>
      <c r="P503" s="222">
        <f t="shared" si="1123"/>
        <v>0</v>
      </c>
      <c r="Q503" s="222">
        <f t="shared" si="1124"/>
        <v>0</v>
      </c>
      <c r="R503" s="222">
        <f t="shared" si="1125"/>
        <v>0</v>
      </c>
      <c r="S503" s="222">
        <f t="shared" si="1126"/>
        <v>0</v>
      </c>
      <c r="T503" s="222">
        <f t="shared" si="1127"/>
        <v>0</v>
      </c>
      <c r="U503" s="222">
        <f t="shared" si="1128"/>
        <v>0</v>
      </c>
      <c r="V503" s="222">
        <f t="shared" si="1129"/>
        <v>0</v>
      </c>
      <c r="W503" s="222">
        <f t="shared" si="1130"/>
        <v>0</v>
      </c>
      <c r="X503" s="222">
        <f t="shared" si="1131"/>
        <v>0</v>
      </c>
      <c r="Y503" s="222">
        <f t="shared" si="1132"/>
        <v>0</v>
      </c>
      <c r="Z503" s="222">
        <f t="shared" si="1133"/>
        <v>0</v>
      </c>
      <c r="AA503" s="222">
        <f t="shared" si="1134"/>
        <v>0</v>
      </c>
      <c r="AB503" s="222">
        <f t="shared" si="1135"/>
        <v>0</v>
      </c>
      <c r="AC503" s="222">
        <f t="shared" si="1136"/>
        <v>0</v>
      </c>
      <c r="AD503" s="222">
        <f t="shared" si="1137"/>
        <v>0</v>
      </c>
      <c r="AE503" s="222">
        <f t="shared" si="1138"/>
        <v>0</v>
      </c>
      <c r="AF503" s="222">
        <f t="shared" si="1139"/>
        <v>0</v>
      </c>
      <c r="AG503" s="222">
        <f t="shared" si="1140"/>
        <v>0</v>
      </c>
      <c r="AH503" s="222">
        <f t="shared" si="1141"/>
        <v>0</v>
      </c>
      <c r="AI503" s="222">
        <f t="shared" si="1142"/>
        <v>0</v>
      </c>
      <c r="AJ503" s="222">
        <f t="shared" si="1143"/>
        <v>0</v>
      </c>
      <c r="AK503" s="222">
        <f t="shared" si="1144"/>
        <v>0</v>
      </c>
      <c r="AL503" s="222">
        <f t="shared" si="1145"/>
        <v>0</v>
      </c>
      <c r="AM503" s="222">
        <f t="shared" si="1146"/>
        <v>0</v>
      </c>
      <c r="AN503" s="222">
        <f t="shared" si="1147"/>
        <v>0</v>
      </c>
      <c r="AO503" s="222">
        <f t="shared" si="1148"/>
        <v>0</v>
      </c>
      <c r="AP503" s="222">
        <f t="shared" si="1149"/>
        <v>0</v>
      </c>
      <c r="AQ503" s="222">
        <f t="shared" si="1150"/>
        <v>0</v>
      </c>
      <c r="AR503" s="222">
        <f t="shared" si="1151"/>
        <v>0</v>
      </c>
      <c r="AS503" s="222">
        <f t="shared" si="1152"/>
        <v>0</v>
      </c>
      <c r="AT503" s="222">
        <f t="shared" si="1153"/>
        <v>0</v>
      </c>
      <c r="AU503" s="222">
        <f t="shared" si="1154"/>
        <v>0</v>
      </c>
      <c r="AV503" s="222">
        <f t="shared" si="1155"/>
        <v>0</v>
      </c>
      <c r="AW503" s="222">
        <f t="shared" si="1156"/>
        <v>0</v>
      </c>
      <c r="AX503" s="222">
        <f t="shared" si="1157"/>
        <v>0</v>
      </c>
      <c r="AY503" s="222">
        <f t="shared" si="1158"/>
        <v>0</v>
      </c>
      <c r="AZ503" s="222">
        <f t="shared" si="1159"/>
        <v>0</v>
      </c>
      <c r="BA503" s="222">
        <f t="shared" si="1160"/>
        <v>0</v>
      </c>
      <c r="BB503" s="222">
        <f t="shared" si="1161"/>
        <v>0</v>
      </c>
      <c r="BC503" s="222">
        <f t="shared" si="1162"/>
        <v>0</v>
      </c>
      <c r="BD503" s="222">
        <f t="shared" si="1163"/>
        <v>0</v>
      </c>
      <c r="BE503" s="222">
        <f t="shared" si="1164"/>
        <v>0</v>
      </c>
      <c r="BF503" s="222">
        <f t="shared" si="1165"/>
        <v>0</v>
      </c>
      <c r="BG503" s="222">
        <f t="shared" si="1166"/>
        <v>0</v>
      </c>
      <c r="BH503" s="222">
        <f t="shared" si="1167"/>
        <v>0</v>
      </c>
      <c r="BI503" s="222">
        <f t="shared" si="1168"/>
        <v>0</v>
      </c>
      <c r="BJ503" s="222">
        <f t="shared" si="1169"/>
        <v>0</v>
      </c>
      <c r="BK503" s="222">
        <f t="shared" si="1170"/>
        <v>0</v>
      </c>
      <c r="BL503" s="222">
        <f t="shared" si="1171"/>
        <v>0</v>
      </c>
      <c r="BM503" s="222">
        <f t="shared" si="1172"/>
        <v>0</v>
      </c>
      <c r="BN503" s="222">
        <f t="shared" si="1173"/>
        <v>0</v>
      </c>
      <c r="BO503" s="222">
        <f t="shared" si="1174"/>
        <v>0</v>
      </c>
      <c r="BP503" s="222">
        <f t="shared" si="1175"/>
        <v>0</v>
      </c>
      <c r="BQ503" s="222">
        <f t="shared" si="1176"/>
        <v>0</v>
      </c>
      <c r="BR503" s="222">
        <f t="shared" si="1177"/>
        <v>0</v>
      </c>
      <c r="BS503" s="222">
        <f t="shared" si="1178"/>
        <v>0</v>
      </c>
      <c r="BT503" s="222">
        <f t="shared" si="1179"/>
        <v>0</v>
      </c>
      <c r="BU503" s="222">
        <f t="shared" si="1180"/>
        <v>0</v>
      </c>
      <c r="BV503" s="222">
        <f t="shared" si="1181"/>
        <v>0</v>
      </c>
      <c r="BW503" s="222">
        <f t="shared" si="1182"/>
        <v>0</v>
      </c>
      <c r="BX503" s="222">
        <f t="shared" si="1183"/>
        <v>0</v>
      </c>
      <c r="BY503" s="222">
        <f t="shared" si="1184"/>
        <v>0</v>
      </c>
      <c r="BZ503" s="222">
        <f t="shared" si="1185"/>
        <v>0</v>
      </c>
      <c r="CA503" s="222">
        <f t="shared" si="1186"/>
        <v>0</v>
      </c>
      <c r="CB503" s="222">
        <f t="shared" si="1187"/>
        <v>0</v>
      </c>
      <c r="CC503" s="222">
        <f t="shared" si="1188"/>
        <v>0</v>
      </c>
      <c r="CD503" s="222">
        <f t="shared" si="1189"/>
        <v>0</v>
      </c>
      <c r="CE503" s="222">
        <f t="shared" si="1190"/>
        <v>0</v>
      </c>
      <c r="CF503" s="222">
        <f t="shared" si="1191"/>
        <v>0</v>
      </c>
      <c r="CG503" s="222">
        <f t="shared" si="1192"/>
        <v>0</v>
      </c>
      <c r="CH503" s="222">
        <f t="shared" si="1193"/>
        <v>0</v>
      </c>
      <c r="CI503" s="222">
        <f t="shared" si="1194"/>
        <v>0</v>
      </c>
      <c r="CJ503" s="222">
        <f t="shared" si="1195"/>
        <v>0</v>
      </c>
      <c r="CK503" s="222">
        <f t="shared" si="1196"/>
        <v>0</v>
      </c>
      <c r="CL503" s="222">
        <f t="shared" si="1197"/>
        <v>0</v>
      </c>
      <c r="CM503" s="222">
        <f t="shared" si="1198"/>
        <v>0</v>
      </c>
      <c r="CN503" s="222">
        <f t="shared" si="1199"/>
        <v>0</v>
      </c>
      <c r="CO503" s="222">
        <f t="shared" si="1200"/>
        <v>0</v>
      </c>
      <c r="CP503" s="222">
        <f t="shared" si="1201"/>
        <v>0</v>
      </c>
      <c r="CQ503" s="222">
        <f t="shared" si="1202"/>
        <v>0</v>
      </c>
      <c r="CR503" s="222">
        <f t="shared" si="1203"/>
        <v>0</v>
      </c>
      <c r="CS503" s="222">
        <f t="shared" si="1204"/>
        <v>0</v>
      </c>
      <c r="CT503" s="222">
        <f t="shared" si="1205"/>
        <v>0</v>
      </c>
      <c r="CU503" s="222">
        <f t="shared" si="1206"/>
        <v>0</v>
      </c>
      <c r="CV503" s="222">
        <f t="shared" si="1207"/>
        <v>0</v>
      </c>
      <c r="CW503" s="222">
        <f t="shared" si="1208"/>
        <v>0</v>
      </c>
      <c r="CX503" s="222">
        <f t="shared" si="1209"/>
        <v>0</v>
      </c>
      <c r="CY503" s="222">
        <f t="shared" si="1210"/>
        <v>0</v>
      </c>
      <c r="CZ503" s="222">
        <f t="shared" si="1211"/>
        <v>0</v>
      </c>
      <c r="DA503" s="222">
        <f t="shared" si="1212"/>
        <v>0</v>
      </c>
      <c r="DB503" s="222">
        <f t="shared" si="1213"/>
        <v>0</v>
      </c>
      <c r="DC503" s="222">
        <f t="shared" si="1214"/>
        <v>0</v>
      </c>
      <c r="DD503" s="222">
        <f t="shared" si="1215"/>
        <v>0</v>
      </c>
      <c r="DE503" s="222">
        <f t="shared" si="1216"/>
        <v>0</v>
      </c>
      <c r="DF503" s="222">
        <f t="shared" si="1217"/>
        <v>0</v>
      </c>
      <c r="DG503" s="222">
        <f t="shared" si="1218"/>
        <v>0</v>
      </c>
      <c r="DH503" s="222">
        <f t="shared" si="1219"/>
        <v>0</v>
      </c>
      <c r="DI503" s="222">
        <f t="shared" si="1220"/>
        <v>0</v>
      </c>
      <c r="DJ503" s="222">
        <f t="shared" si="1221"/>
        <v>0</v>
      </c>
      <c r="DK503" s="222">
        <f t="shared" si="1222"/>
        <v>0</v>
      </c>
      <c r="DL503" s="222">
        <f t="shared" si="1223"/>
        <v>0</v>
      </c>
      <c r="DM503" s="222">
        <f t="shared" si="1224"/>
        <v>0</v>
      </c>
      <c r="DN503" s="222">
        <f t="shared" si="1225"/>
        <v>0</v>
      </c>
      <c r="DO503" s="222">
        <f t="shared" si="1226"/>
        <v>0</v>
      </c>
      <c r="DP503" s="222">
        <f t="shared" si="1227"/>
        <v>0</v>
      </c>
      <c r="DQ503" s="222">
        <f t="shared" si="1228"/>
        <v>0</v>
      </c>
      <c r="DR503" s="222">
        <f t="shared" si="1229"/>
        <v>0</v>
      </c>
      <c r="DS503" s="222">
        <f t="shared" si="1230"/>
        <v>0</v>
      </c>
      <c r="DT503" s="222">
        <f t="shared" si="1231"/>
        <v>0</v>
      </c>
      <c r="DU503" s="222">
        <f t="shared" si="1232"/>
        <v>0</v>
      </c>
      <c r="DV503" s="222">
        <f t="shared" si="1233"/>
        <v>0</v>
      </c>
      <c r="DW503" s="222">
        <f t="shared" si="1234"/>
        <v>0</v>
      </c>
      <c r="DX503" s="222">
        <f t="shared" si="1235"/>
        <v>0</v>
      </c>
      <c r="DY503" s="222">
        <f t="shared" si="1236"/>
        <v>0</v>
      </c>
      <c r="DZ503" s="222">
        <f t="shared" si="1237"/>
        <v>0</v>
      </c>
      <c r="EA503" s="222">
        <f t="shared" si="1238"/>
        <v>0</v>
      </c>
      <c r="EB503" s="222">
        <f t="shared" si="1239"/>
        <v>0</v>
      </c>
      <c r="EC503" s="222">
        <f t="shared" si="1240"/>
        <v>0</v>
      </c>
      <c r="ED503" s="222">
        <f t="shared" si="1241"/>
        <v>0</v>
      </c>
      <c r="EE503" s="222">
        <f t="shared" si="1242"/>
        <v>0</v>
      </c>
      <c r="EF503" s="222">
        <f t="shared" si="1243"/>
        <v>0</v>
      </c>
      <c r="EG503" s="222">
        <f t="shared" si="1244"/>
        <v>0</v>
      </c>
      <c r="EH503" s="222">
        <f t="shared" si="1245"/>
        <v>0</v>
      </c>
      <c r="EI503" s="222">
        <f t="shared" si="1246"/>
        <v>0</v>
      </c>
      <c r="EJ503" s="222">
        <f t="shared" si="1247"/>
        <v>0</v>
      </c>
      <c r="EK503" s="222">
        <f t="shared" si="1248"/>
        <v>0</v>
      </c>
      <c r="EL503" s="222">
        <f t="shared" si="1249"/>
        <v>0</v>
      </c>
      <c r="EM503" s="222">
        <f t="shared" si="1250"/>
        <v>0</v>
      </c>
      <c r="EN503" s="222">
        <f t="shared" si="1251"/>
        <v>0</v>
      </c>
      <c r="EO503" s="222">
        <f t="shared" si="1252"/>
        <v>0</v>
      </c>
      <c r="EP503" s="222">
        <f t="shared" si="1253"/>
        <v>0</v>
      </c>
      <c r="EQ503" s="222">
        <f t="shared" si="1254"/>
        <v>0</v>
      </c>
      <c r="ER503" s="222">
        <f t="shared" si="1255"/>
        <v>0</v>
      </c>
      <c r="ES503" s="222">
        <f t="shared" si="1256"/>
        <v>0</v>
      </c>
      <c r="ET503" s="222">
        <f t="shared" si="1257"/>
        <v>0</v>
      </c>
      <c r="EU503" s="222">
        <f t="shared" si="1258"/>
        <v>0</v>
      </c>
      <c r="EV503" s="222">
        <f t="shared" si="1259"/>
        <v>0</v>
      </c>
      <c r="EW503" s="222">
        <f t="shared" si="1260"/>
        <v>0</v>
      </c>
      <c r="EX503" s="222">
        <f t="shared" si="1261"/>
        <v>0</v>
      </c>
      <c r="EY503" s="222">
        <f t="shared" si="1262"/>
        <v>0</v>
      </c>
      <c r="EZ503" s="222">
        <f t="shared" si="1263"/>
        <v>0</v>
      </c>
      <c r="FA503" s="222">
        <f t="shared" si="1264"/>
        <v>0</v>
      </c>
      <c r="FB503" s="222">
        <f t="shared" si="1265"/>
        <v>0</v>
      </c>
      <c r="FC503" s="222">
        <f t="shared" si="1266"/>
        <v>0</v>
      </c>
      <c r="FD503" s="222">
        <f t="shared" si="1267"/>
        <v>0</v>
      </c>
      <c r="FE503" s="222">
        <f t="shared" si="1268"/>
        <v>0</v>
      </c>
      <c r="FF503" s="222">
        <f t="shared" si="1269"/>
        <v>0</v>
      </c>
      <c r="FG503" s="222">
        <f t="shared" si="1270"/>
        <v>0</v>
      </c>
      <c r="FH503" s="222">
        <f t="shared" si="1271"/>
        <v>0</v>
      </c>
      <c r="FI503" s="222">
        <f t="shared" si="1272"/>
        <v>0</v>
      </c>
      <c r="FJ503" s="222">
        <f t="shared" si="1273"/>
        <v>0</v>
      </c>
      <c r="FK503" s="222">
        <f t="shared" si="1274"/>
        <v>0</v>
      </c>
      <c r="FL503" s="222">
        <f t="shared" si="1275"/>
        <v>0</v>
      </c>
      <c r="FM503" s="222">
        <f t="shared" si="1276"/>
        <v>0</v>
      </c>
      <c r="FN503" s="222">
        <f t="shared" si="1277"/>
        <v>0</v>
      </c>
      <c r="FO503" s="222">
        <f t="shared" si="1278"/>
        <v>0</v>
      </c>
      <c r="FP503" s="222">
        <f t="shared" si="1279"/>
        <v>0</v>
      </c>
      <c r="FQ503" s="222">
        <f t="shared" si="1280"/>
        <v>0</v>
      </c>
      <c r="FR503" s="222">
        <f t="shared" si="1281"/>
        <v>0</v>
      </c>
      <c r="FS503" s="222">
        <f t="shared" si="1282"/>
        <v>0</v>
      </c>
      <c r="FT503" s="222">
        <f t="shared" si="1283"/>
        <v>0</v>
      </c>
      <c r="FU503" s="222">
        <f t="shared" si="1284"/>
        <v>0</v>
      </c>
      <c r="FV503" s="222">
        <f t="shared" si="1285"/>
        <v>0</v>
      </c>
      <c r="FW503" s="222">
        <f t="shared" si="1286"/>
        <v>0</v>
      </c>
      <c r="FX503" s="222">
        <f t="shared" si="1287"/>
        <v>0</v>
      </c>
      <c r="FY503" s="222">
        <f t="shared" si="1288"/>
        <v>0</v>
      </c>
      <c r="FZ503" s="222">
        <f t="shared" si="1289"/>
        <v>0</v>
      </c>
      <c r="GA503" s="222">
        <f t="shared" si="1290"/>
        <v>0</v>
      </c>
      <c r="GB503" s="222">
        <f t="shared" si="1291"/>
        <v>0</v>
      </c>
      <c r="GC503" s="222">
        <f t="shared" si="1292"/>
        <v>0</v>
      </c>
      <c r="GD503" s="222">
        <f t="shared" si="1293"/>
        <v>0</v>
      </c>
      <c r="GE503" s="222">
        <f t="shared" si="1294"/>
        <v>0</v>
      </c>
      <c r="GF503" s="222">
        <f t="shared" si="1295"/>
        <v>0</v>
      </c>
      <c r="GG503" s="222">
        <f t="shared" si="1296"/>
        <v>0</v>
      </c>
      <c r="GH503" s="222">
        <f t="shared" si="1297"/>
        <v>0</v>
      </c>
      <c r="GI503" s="222">
        <f t="shared" si="1298"/>
        <v>0</v>
      </c>
      <c r="GJ503" s="222">
        <f t="shared" si="1299"/>
        <v>0</v>
      </c>
      <c r="GK503" s="222">
        <f t="shared" si="1300"/>
        <v>0</v>
      </c>
      <c r="GL503" s="222">
        <f t="shared" si="1301"/>
        <v>0</v>
      </c>
      <c r="GM503" s="222">
        <f t="shared" si="1302"/>
        <v>0</v>
      </c>
      <c r="GN503" s="222">
        <f t="shared" si="1303"/>
        <v>0</v>
      </c>
      <c r="GO503" s="222">
        <f t="shared" si="1304"/>
        <v>0</v>
      </c>
      <c r="GP503" s="222">
        <f t="shared" si="1305"/>
        <v>0</v>
      </c>
      <c r="GQ503" s="222">
        <f t="shared" si="1306"/>
        <v>0</v>
      </c>
      <c r="GR503" s="222">
        <f t="shared" si="1307"/>
        <v>0</v>
      </c>
      <c r="GS503" s="222">
        <f t="shared" si="1308"/>
        <v>0</v>
      </c>
      <c r="GT503" s="222">
        <f t="shared" si="1309"/>
        <v>0</v>
      </c>
      <c r="GU503" s="222">
        <f t="shared" si="1310"/>
        <v>0</v>
      </c>
      <c r="GV503" s="222">
        <f t="shared" si="1311"/>
        <v>0</v>
      </c>
      <c r="GW503" s="222">
        <f t="shared" si="1312"/>
        <v>0</v>
      </c>
      <c r="GX503" s="222">
        <f t="shared" si="1313"/>
        <v>0</v>
      </c>
      <c r="GY503" s="222">
        <f t="shared" si="1314"/>
        <v>0</v>
      </c>
      <c r="GZ503" s="222">
        <f t="shared" si="1315"/>
        <v>0</v>
      </c>
      <c r="HA503" s="222">
        <f t="shared" si="1316"/>
        <v>0</v>
      </c>
      <c r="HB503" s="222">
        <f t="shared" si="1317"/>
        <v>0</v>
      </c>
      <c r="HC503" s="222">
        <f t="shared" si="1318"/>
        <v>0</v>
      </c>
      <c r="HD503" s="222">
        <f t="shared" si="1319"/>
        <v>0</v>
      </c>
      <c r="HE503" s="222">
        <f t="shared" si="1320"/>
        <v>0</v>
      </c>
      <c r="HF503" s="222">
        <f t="shared" si="1321"/>
        <v>0</v>
      </c>
      <c r="HG503" s="222">
        <f t="shared" si="1322"/>
        <v>0</v>
      </c>
      <c r="HH503" s="222">
        <f t="shared" si="1323"/>
        <v>0</v>
      </c>
      <c r="HI503" s="222">
        <f t="shared" si="1324"/>
        <v>0</v>
      </c>
      <c r="HJ503" s="222">
        <f t="shared" si="1325"/>
        <v>0</v>
      </c>
      <c r="HK503" s="222">
        <f t="shared" si="1326"/>
        <v>0</v>
      </c>
      <c r="HL503" s="222">
        <f t="shared" si="1327"/>
        <v>0</v>
      </c>
      <c r="HM503" s="222">
        <f t="shared" si="1328"/>
        <v>0</v>
      </c>
      <c r="HN503" s="222">
        <f t="shared" si="1329"/>
        <v>0</v>
      </c>
      <c r="HO503" s="222">
        <f t="shared" si="1330"/>
        <v>0</v>
      </c>
      <c r="HP503" s="222">
        <f t="shared" si="1331"/>
        <v>0</v>
      </c>
      <c r="HQ503" s="222">
        <f t="shared" si="1332"/>
        <v>0</v>
      </c>
      <c r="HR503" s="222">
        <f t="shared" si="1333"/>
        <v>0</v>
      </c>
      <c r="HS503" s="222">
        <f t="shared" si="1334"/>
        <v>0</v>
      </c>
      <c r="HT503" s="222">
        <f t="shared" si="1335"/>
        <v>0</v>
      </c>
      <c r="HU503" s="222">
        <f t="shared" si="1336"/>
        <v>0</v>
      </c>
      <c r="HV503" s="222">
        <f t="shared" si="1337"/>
        <v>0</v>
      </c>
      <c r="HW503" s="222">
        <f t="shared" si="1338"/>
        <v>0</v>
      </c>
      <c r="HX503" s="222">
        <f t="shared" si="1339"/>
        <v>0</v>
      </c>
      <c r="HY503" s="222">
        <f t="shared" si="1340"/>
        <v>0</v>
      </c>
      <c r="HZ503" s="222">
        <f t="shared" si="1341"/>
        <v>0</v>
      </c>
      <c r="IA503" s="222">
        <f t="shared" si="1342"/>
        <v>0</v>
      </c>
      <c r="IB503" s="222">
        <f t="shared" si="1343"/>
        <v>0</v>
      </c>
      <c r="IC503" s="222">
        <f t="shared" si="1344"/>
        <v>0</v>
      </c>
      <c r="ID503" s="222">
        <f t="shared" si="1345"/>
        <v>0</v>
      </c>
      <c r="IE503" s="222">
        <f t="shared" si="1346"/>
        <v>0</v>
      </c>
      <c r="IF503" s="222">
        <f t="shared" si="1347"/>
        <v>0</v>
      </c>
      <c r="IG503" s="222">
        <f t="shared" si="1348"/>
        <v>0</v>
      </c>
      <c r="IH503" s="222">
        <f t="shared" si="1349"/>
        <v>0</v>
      </c>
      <c r="II503" s="222">
        <f t="shared" si="1350"/>
        <v>0</v>
      </c>
      <c r="IJ503" s="222">
        <f t="shared" si="1351"/>
        <v>0</v>
      </c>
      <c r="IK503" s="222">
        <f t="shared" si="1352"/>
        <v>0</v>
      </c>
      <c r="IL503" s="222">
        <f t="shared" si="1353"/>
        <v>0</v>
      </c>
      <c r="IM503" s="222">
        <f t="shared" si="1354"/>
        <v>0</v>
      </c>
      <c r="IN503" s="222">
        <f t="shared" si="1355"/>
        <v>0</v>
      </c>
      <c r="IO503" s="222">
        <f t="shared" si="1356"/>
        <v>0</v>
      </c>
      <c r="IP503" s="222">
        <f t="shared" si="1357"/>
        <v>0</v>
      </c>
      <c r="IQ503" s="222">
        <f t="shared" si="1358"/>
        <v>0</v>
      </c>
      <c r="IR503" s="222">
        <f t="shared" si="1359"/>
        <v>0</v>
      </c>
      <c r="IS503" s="222">
        <f t="shared" si="1360"/>
        <v>0</v>
      </c>
      <c r="IT503" s="222">
        <f t="shared" si="1361"/>
        <v>0</v>
      </c>
      <c r="IU503" s="222">
        <f t="shared" si="1362"/>
        <v>0</v>
      </c>
      <c r="IV503" s="222">
        <f t="shared" si="1363"/>
        <v>0</v>
      </c>
      <c r="IW503" s="222">
        <f t="shared" si="1364"/>
        <v>0</v>
      </c>
      <c r="IX503" s="222">
        <f t="shared" si="1365"/>
        <v>0</v>
      </c>
      <c r="IY503" s="222">
        <f t="shared" si="1366"/>
        <v>0</v>
      </c>
      <c r="IZ503" s="222">
        <f t="shared" si="1367"/>
        <v>0</v>
      </c>
      <c r="JA503" s="222">
        <f t="shared" si="1368"/>
        <v>0</v>
      </c>
      <c r="JB503" s="222">
        <f t="shared" si="1369"/>
        <v>0</v>
      </c>
    </row>
    <row r="504" spans="2:262">
      <c r="B504" s="230">
        <v>143</v>
      </c>
      <c r="C504" s="229">
        <f t="shared" si="1370"/>
        <v>2.792968750000002E-3</v>
      </c>
      <c r="D504" s="226">
        <f t="shared" ca="1" si="1113"/>
        <v>49.914729358397445</v>
      </c>
      <c r="E504" s="225">
        <f ca="1">ES361</f>
        <v>-8.5270641602558317E-2</v>
      </c>
      <c r="F504" s="224">
        <v>143</v>
      </c>
      <c r="G504" s="222">
        <f t="shared" si="1114"/>
        <v>0</v>
      </c>
      <c r="H504" s="222">
        <f t="shared" si="1115"/>
        <v>0</v>
      </c>
      <c r="I504" s="222">
        <f t="shared" si="1116"/>
        <v>0</v>
      </c>
      <c r="J504" s="222">
        <f t="shared" si="1117"/>
        <v>0</v>
      </c>
      <c r="K504" s="222">
        <f t="shared" si="1118"/>
        <v>0</v>
      </c>
      <c r="L504" s="222">
        <f t="shared" si="1119"/>
        <v>0</v>
      </c>
      <c r="M504" s="222">
        <f t="shared" si="1120"/>
        <v>0</v>
      </c>
      <c r="N504" s="222">
        <f t="shared" si="1121"/>
        <v>0</v>
      </c>
      <c r="O504" s="222">
        <f t="shared" si="1122"/>
        <v>0</v>
      </c>
      <c r="P504" s="222">
        <f t="shared" si="1123"/>
        <v>0</v>
      </c>
      <c r="Q504" s="222">
        <f t="shared" si="1124"/>
        <v>0</v>
      </c>
      <c r="R504" s="222">
        <f t="shared" si="1125"/>
        <v>0</v>
      </c>
      <c r="S504" s="222">
        <f t="shared" si="1126"/>
        <v>0</v>
      </c>
      <c r="T504" s="222">
        <f t="shared" si="1127"/>
        <v>0</v>
      </c>
      <c r="U504" s="222">
        <f t="shared" si="1128"/>
        <v>0</v>
      </c>
      <c r="V504" s="222">
        <f t="shared" si="1129"/>
        <v>0</v>
      </c>
      <c r="W504" s="222">
        <f t="shared" si="1130"/>
        <v>0</v>
      </c>
      <c r="X504" s="222">
        <f t="shared" si="1131"/>
        <v>0</v>
      </c>
      <c r="Y504" s="222">
        <f t="shared" si="1132"/>
        <v>0</v>
      </c>
      <c r="Z504" s="222">
        <f t="shared" si="1133"/>
        <v>0</v>
      </c>
      <c r="AA504" s="222">
        <f t="shared" si="1134"/>
        <v>0</v>
      </c>
      <c r="AB504" s="222">
        <f t="shared" si="1135"/>
        <v>0</v>
      </c>
      <c r="AC504" s="222">
        <f t="shared" si="1136"/>
        <v>0</v>
      </c>
      <c r="AD504" s="222">
        <f t="shared" si="1137"/>
        <v>0</v>
      </c>
      <c r="AE504" s="222">
        <f t="shared" si="1138"/>
        <v>0</v>
      </c>
      <c r="AF504" s="222">
        <f t="shared" si="1139"/>
        <v>0</v>
      </c>
      <c r="AG504" s="222">
        <f t="shared" si="1140"/>
        <v>0</v>
      </c>
      <c r="AH504" s="222">
        <f t="shared" si="1141"/>
        <v>0</v>
      </c>
      <c r="AI504" s="222">
        <f t="shared" si="1142"/>
        <v>0</v>
      </c>
      <c r="AJ504" s="222">
        <f t="shared" si="1143"/>
        <v>0</v>
      </c>
      <c r="AK504" s="222">
        <f t="shared" si="1144"/>
        <v>0</v>
      </c>
      <c r="AL504" s="222">
        <f t="shared" si="1145"/>
        <v>0</v>
      </c>
      <c r="AM504" s="222">
        <f t="shared" si="1146"/>
        <v>0</v>
      </c>
      <c r="AN504" s="222">
        <f t="shared" si="1147"/>
        <v>0</v>
      </c>
      <c r="AO504" s="222">
        <f t="shared" si="1148"/>
        <v>0</v>
      </c>
      <c r="AP504" s="222">
        <f t="shared" si="1149"/>
        <v>0</v>
      </c>
      <c r="AQ504" s="222">
        <f t="shared" si="1150"/>
        <v>0</v>
      </c>
      <c r="AR504" s="222">
        <f t="shared" si="1151"/>
        <v>0</v>
      </c>
      <c r="AS504" s="222">
        <f t="shared" si="1152"/>
        <v>0</v>
      </c>
      <c r="AT504" s="222">
        <f t="shared" si="1153"/>
        <v>0</v>
      </c>
      <c r="AU504" s="222">
        <f t="shared" si="1154"/>
        <v>0</v>
      </c>
      <c r="AV504" s="222">
        <f t="shared" si="1155"/>
        <v>0</v>
      </c>
      <c r="AW504" s="222">
        <f t="shared" si="1156"/>
        <v>0</v>
      </c>
      <c r="AX504" s="222">
        <f t="shared" si="1157"/>
        <v>0</v>
      </c>
      <c r="AY504" s="222">
        <f t="shared" si="1158"/>
        <v>0</v>
      </c>
      <c r="AZ504" s="222">
        <f t="shared" si="1159"/>
        <v>0</v>
      </c>
      <c r="BA504" s="222">
        <f t="shared" si="1160"/>
        <v>0</v>
      </c>
      <c r="BB504" s="222">
        <f t="shared" si="1161"/>
        <v>0</v>
      </c>
      <c r="BC504" s="222">
        <f t="shared" si="1162"/>
        <v>0</v>
      </c>
      <c r="BD504" s="222">
        <f t="shared" si="1163"/>
        <v>0</v>
      </c>
      <c r="BE504" s="222">
        <f t="shared" si="1164"/>
        <v>0</v>
      </c>
      <c r="BF504" s="222">
        <f t="shared" si="1165"/>
        <v>0</v>
      </c>
      <c r="BG504" s="222">
        <f t="shared" si="1166"/>
        <v>0</v>
      </c>
      <c r="BH504" s="222">
        <f t="shared" si="1167"/>
        <v>0</v>
      </c>
      <c r="BI504" s="222">
        <f t="shared" si="1168"/>
        <v>0</v>
      </c>
      <c r="BJ504" s="222">
        <f t="shared" si="1169"/>
        <v>0</v>
      </c>
      <c r="BK504" s="222">
        <f t="shared" si="1170"/>
        <v>0</v>
      </c>
      <c r="BL504" s="222">
        <f t="shared" si="1171"/>
        <v>0</v>
      </c>
      <c r="BM504" s="222">
        <f t="shared" si="1172"/>
        <v>0</v>
      </c>
      <c r="BN504" s="222">
        <f t="shared" si="1173"/>
        <v>0</v>
      </c>
      <c r="BO504" s="222">
        <f t="shared" si="1174"/>
        <v>0</v>
      </c>
      <c r="BP504" s="222">
        <f t="shared" si="1175"/>
        <v>0</v>
      </c>
      <c r="BQ504" s="222">
        <f t="shared" si="1176"/>
        <v>0</v>
      </c>
      <c r="BR504" s="222">
        <f t="shared" si="1177"/>
        <v>0</v>
      </c>
      <c r="BS504" s="222">
        <f t="shared" si="1178"/>
        <v>0</v>
      </c>
      <c r="BT504" s="222">
        <f t="shared" si="1179"/>
        <v>0</v>
      </c>
      <c r="BU504" s="222">
        <f t="shared" si="1180"/>
        <v>0</v>
      </c>
      <c r="BV504" s="222">
        <f t="shared" si="1181"/>
        <v>0</v>
      </c>
      <c r="BW504" s="222">
        <f t="shared" si="1182"/>
        <v>0</v>
      </c>
      <c r="BX504" s="222">
        <f t="shared" si="1183"/>
        <v>0</v>
      </c>
      <c r="BY504" s="222">
        <f t="shared" si="1184"/>
        <v>0</v>
      </c>
      <c r="BZ504" s="222">
        <f t="shared" si="1185"/>
        <v>0</v>
      </c>
      <c r="CA504" s="222">
        <f t="shared" si="1186"/>
        <v>0</v>
      </c>
      <c r="CB504" s="222">
        <f t="shared" si="1187"/>
        <v>0</v>
      </c>
      <c r="CC504" s="222">
        <f t="shared" si="1188"/>
        <v>0</v>
      </c>
      <c r="CD504" s="222">
        <f t="shared" si="1189"/>
        <v>0</v>
      </c>
      <c r="CE504" s="222">
        <f t="shared" si="1190"/>
        <v>0</v>
      </c>
      <c r="CF504" s="222">
        <f t="shared" si="1191"/>
        <v>0</v>
      </c>
      <c r="CG504" s="222">
        <f t="shared" si="1192"/>
        <v>0</v>
      </c>
      <c r="CH504" s="222">
        <f t="shared" si="1193"/>
        <v>0</v>
      </c>
      <c r="CI504" s="222">
        <f t="shared" si="1194"/>
        <v>0</v>
      </c>
      <c r="CJ504" s="222">
        <f t="shared" si="1195"/>
        <v>0</v>
      </c>
      <c r="CK504" s="222">
        <f t="shared" si="1196"/>
        <v>0</v>
      </c>
      <c r="CL504" s="222">
        <f t="shared" si="1197"/>
        <v>0</v>
      </c>
      <c r="CM504" s="222">
        <f t="shared" si="1198"/>
        <v>0</v>
      </c>
      <c r="CN504" s="222">
        <f t="shared" si="1199"/>
        <v>0</v>
      </c>
      <c r="CO504" s="222">
        <f t="shared" si="1200"/>
        <v>0</v>
      </c>
      <c r="CP504" s="222">
        <f t="shared" si="1201"/>
        <v>0</v>
      </c>
      <c r="CQ504" s="222">
        <f t="shared" si="1202"/>
        <v>0</v>
      </c>
      <c r="CR504" s="222">
        <f t="shared" si="1203"/>
        <v>0</v>
      </c>
      <c r="CS504" s="222">
        <f t="shared" si="1204"/>
        <v>0</v>
      </c>
      <c r="CT504" s="222">
        <f t="shared" si="1205"/>
        <v>0</v>
      </c>
      <c r="CU504" s="222">
        <f t="shared" si="1206"/>
        <v>0</v>
      </c>
      <c r="CV504" s="222">
        <f t="shared" si="1207"/>
        <v>0</v>
      </c>
      <c r="CW504" s="222">
        <f t="shared" si="1208"/>
        <v>0</v>
      </c>
      <c r="CX504" s="222">
        <f t="shared" si="1209"/>
        <v>0</v>
      </c>
      <c r="CY504" s="222">
        <f t="shared" si="1210"/>
        <v>0</v>
      </c>
      <c r="CZ504" s="222">
        <f t="shared" si="1211"/>
        <v>0</v>
      </c>
      <c r="DA504" s="222">
        <f t="shared" si="1212"/>
        <v>0</v>
      </c>
      <c r="DB504" s="222">
        <f t="shared" si="1213"/>
        <v>0</v>
      </c>
      <c r="DC504" s="222">
        <f t="shared" si="1214"/>
        <v>0</v>
      </c>
      <c r="DD504" s="222">
        <f t="shared" si="1215"/>
        <v>0</v>
      </c>
      <c r="DE504" s="222">
        <f t="shared" si="1216"/>
        <v>0</v>
      </c>
      <c r="DF504" s="222">
        <f t="shared" si="1217"/>
        <v>0</v>
      </c>
      <c r="DG504" s="222">
        <f t="shared" si="1218"/>
        <v>0</v>
      </c>
      <c r="DH504" s="222">
        <f t="shared" si="1219"/>
        <v>0</v>
      </c>
      <c r="DI504" s="222">
        <f t="shared" si="1220"/>
        <v>0</v>
      </c>
      <c r="DJ504" s="222">
        <f t="shared" si="1221"/>
        <v>0</v>
      </c>
      <c r="DK504" s="222">
        <f t="shared" si="1222"/>
        <v>0</v>
      </c>
      <c r="DL504" s="222">
        <f t="shared" si="1223"/>
        <v>0</v>
      </c>
      <c r="DM504" s="222">
        <f t="shared" si="1224"/>
        <v>0</v>
      </c>
      <c r="DN504" s="222">
        <f t="shared" si="1225"/>
        <v>0</v>
      </c>
      <c r="DO504" s="222">
        <f t="shared" si="1226"/>
        <v>0</v>
      </c>
      <c r="DP504" s="222">
        <f t="shared" si="1227"/>
        <v>0</v>
      </c>
      <c r="DQ504" s="222">
        <f t="shared" si="1228"/>
        <v>0</v>
      </c>
      <c r="DR504" s="222">
        <f t="shared" si="1229"/>
        <v>0</v>
      </c>
      <c r="DS504" s="222">
        <f t="shared" si="1230"/>
        <v>0</v>
      </c>
      <c r="DT504" s="222">
        <f t="shared" si="1231"/>
        <v>0</v>
      </c>
      <c r="DU504" s="222">
        <f t="shared" si="1232"/>
        <v>0</v>
      </c>
      <c r="DV504" s="222">
        <f t="shared" si="1233"/>
        <v>0</v>
      </c>
      <c r="DW504" s="222">
        <f t="shared" si="1234"/>
        <v>0</v>
      </c>
      <c r="DX504" s="222">
        <f t="shared" si="1235"/>
        <v>0</v>
      </c>
      <c r="DY504" s="222">
        <f t="shared" si="1236"/>
        <v>0</v>
      </c>
      <c r="DZ504" s="222">
        <f t="shared" si="1237"/>
        <v>0</v>
      </c>
      <c r="EA504" s="222">
        <f t="shared" si="1238"/>
        <v>0</v>
      </c>
      <c r="EB504" s="222">
        <f t="shared" si="1239"/>
        <v>0</v>
      </c>
      <c r="EC504" s="222">
        <f t="shared" si="1240"/>
        <v>0</v>
      </c>
      <c r="ED504" s="222">
        <f t="shared" si="1241"/>
        <v>0</v>
      </c>
      <c r="EE504" s="222">
        <f t="shared" si="1242"/>
        <v>0</v>
      </c>
      <c r="EF504" s="222">
        <f t="shared" si="1243"/>
        <v>0</v>
      </c>
      <c r="EG504" s="222">
        <f t="shared" si="1244"/>
        <v>0</v>
      </c>
      <c r="EH504" s="222">
        <f t="shared" si="1245"/>
        <v>0</v>
      </c>
      <c r="EI504" s="222">
        <f t="shared" si="1246"/>
        <v>0</v>
      </c>
      <c r="EJ504" s="222">
        <f t="shared" si="1247"/>
        <v>0</v>
      </c>
      <c r="EK504" s="222">
        <f t="shared" si="1248"/>
        <v>0</v>
      </c>
      <c r="EL504" s="222">
        <f t="shared" si="1249"/>
        <v>0</v>
      </c>
      <c r="EM504" s="222">
        <f t="shared" si="1250"/>
        <v>0</v>
      </c>
      <c r="EN504" s="222">
        <f t="shared" si="1251"/>
        <v>0</v>
      </c>
      <c r="EO504" s="222">
        <f t="shared" si="1252"/>
        <v>0</v>
      </c>
      <c r="EP504" s="222">
        <f t="shared" si="1253"/>
        <v>0</v>
      </c>
      <c r="EQ504" s="222">
        <f t="shared" si="1254"/>
        <v>0</v>
      </c>
      <c r="ER504" s="222">
        <f t="shared" si="1255"/>
        <v>0</v>
      </c>
      <c r="ES504" s="222">
        <f t="shared" si="1256"/>
        <v>0</v>
      </c>
      <c r="ET504" s="222">
        <f t="shared" si="1257"/>
        <v>0</v>
      </c>
      <c r="EU504" s="222">
        <f t="shared" si="1258"/>
        <v>0</v>
      </c>
      <c r="EV504" s="222">
        <f t="shared" si="1259"/>
        <v>0</v>
      </c>
      <c r="EW504" s="222">
        <f t="shared" si="1260"/>
        <v>0</v>
      </c>
      <c r="EX504" s="222">
        <f t="shared" si="1261"/>
        <v>0</v>
      </c>
      <c r="EY504" s="222">
        <f t="shared" si="1262"/>
        <v>0</v>
      </c>
      <c r="EZ504" s="222">
        <f t="shared" si="1263"/>
        <v>0</v>
      </c>
      <c r="FA504" s="222">
        <f t="shared" si="1264"/>
        <v>0</v>
      </c>
      <c r="FB504" s="222">
        <f t="shared" si="1265"/>
        <v>0</v>
      </c>
      <c r="FC504" s="222">
        <f t="shared" si="1266"/>
        <v>0</v>
      </c>
      <c r="FD504" s="222">
        <f t="shared" si="1267"/>
        <v>0</v>
      </c>
      <c r="FE504" s="222">
        <f t="shared" si="1268"/>
        <v>0</v>
      </c>
      <c r="FF504" s="222">
        <f t="shared" si="1269"/>
        <v>0</v>
      </c>
      <c r="FG504" s="222">
        <f t="shared" si="1270"/>
        <v>0</v>
      </c>
      <c r="FH504" s="222">
        <f t="shared" si="1271"/>
        <v>0</v>
      </c>
      <c r="FI504" s="222">
        <f t="shared" si="1272"/>
        <v>0</v>
      </c>
      <c r="FJ504" s="222">
        <f t="shared" si="1273"/>
        <v>0</v>
      </c>
      <c r="FK504" s="222">
        <f t="shared" si="1274"/>
        <v>0</v>
      </c>
      <c r="FL504" s="222">
        <f t="shared" si="1275"/>
        <v>0</v>
      </c>
      <c r="FM504" s="222">
        <f t="shared" si="1276"/>
        <v>0</v>
      </c>
      <c r="FN504" s="222">
        <f t="shared" si="1277"/>
        <v>0</v>
      </c>
      <c r="FO504" s="222">
        <f t="shared" si="1278"/>
        <v>0</v>
      </c>
      <c r="FP504" s="222">
        <f t="shared" si="1279"/>
        <v>0</v>
      </c>
      <c r="FQ504" s="222">
        <f t="shared" si="1280"/>
        <v>0</v>
      </c>
      <c r="FR504" s="222">
        <f t="shared" si="1281"/>
        <v>0</v>
      </c>
      <c r="FS504" s="222">
        <f t="shared" si="1282"/>
        <v>0</v>
      </c>
      <c r="FT504" s="222">
        <f t="shared" si="1283"/>
        <v>0</v>
      </c>
      <c r="FU504" s="222">
        <f t="shared" si="1284"/>
        <v>0</v>
      </c>
      <c r="FV504" s="222">
        <f t="shared" si="1285"/>
        <v>0</v>
      </c>
      <c r="FW504" s="222">
        <f t="shared" si="1286"/>
        <v>0</v>
      </c>
      <c r="FX504" s="222">
        <f t="shared" si="1287"/>
        <v>0</v>
      </c>
      <c r="FY504" s="222">
        <f t="shared" si="1288"/>
        <v>0</v>
      </c>
      <c r="FZ504" s="222">
        <f t="shared" si="1289"/>
        <v>0</v>
      </c>
      <c r="GA504" s="222">
        <f t="shared" si="1290"/>
        <v>0</v>
      </c>
      <c r="GB504" s="222">
        <f t="shared" si="1291"/>
        <v>0</v>
      </c>
      <c r="GC504" s="222">
        <f t="shared" si="1292"/>
        <v>0</v>
      </c>
      <c r="GD504" s="222">
        <f t="shared" si="1293"/>
        <v>0</v>
      </c>
      <c r="GE504" s="222">
        <f t="shared" si="1294"/>
        <v>0</v>
      </c>
      <c r="GF504" s="222">
        <f t="shared" si="1295"/>
        <v>0</v>
      </c>
      <c r="GG504" s="222">
        <f t="shared" si="1296"/>
        <v>0</v>
      </c>
      <c r="GH504" s="222">
        <f t="shared" si="1297"/>
        <v>0</v>
      </c>
      <c r="GI504" s="222">
        <f t="shared" si="1298"/>
        <v>0</v>
      </c>
      <c r="GJ504" s="222">
        <f t="shared" si="1299"/>
        <v>0</v>
      </c>
      <c r="GK504" s="222">
        <f t="shared" si="1300"/>
        <v>0</v>
      </c>
      <c r="GL504" s="222">
        <f t="shared" si="1301"/>
        <v>0</v>
      </c>
      <c r="GM504" s="222">
        <f t="shared" si="1302"/>
        <v>0</v>
      </c>
      <c r="GN504" s="222">
        <f t="shared" si="1303"/>
        <v>0</v>
      </c>
      <c r="GO504" s="222">
        <f t="shared" si="1304"/>
        <v>0</v>
      </c>
      <c r="GP504" s="222">
        <f t="shared" si="1305"/>
        <v>0</v>
      </c>
      <c r="GQ504" s="222">
        <f t="shared" si="1306"/>
        <v>0</v>
      </c>
      <c r="GR504" s="222">
        <f t="shared" si="1307"/>
        <v>0</v>
      </c>
      <c r="GS504" s="222">
        <f t="shared" si="1308"/>
        <v>0</v>
      </c>
      <c r="GT504" s="222">
        <f t="shared" si="1309"/>
        <v>0</v>
      </c>
      <c r="GU504" s="222">
        <f t="shared" si="1310"/>
        <v>0</v>
      </c>
      <c r="GV504" s="222">
        <f t="shared" si="1311"/>
        <v>0</v>
      </c>
      <c r="GW504" s="222">
        <f t="shared" si="1312"/>
        <v>0</v>
      </c>
      <c r="GX504" s="222">
        <f t="shared" si="1313"/>
        <v>0</v>
      </c>
      <c r="GY504" s="222">
        <f t="shared" si="1314"/>
        <v>0</v>
      </c>
      <c r="GZ504" s="222">
        <f t="shared" si="1315"/>
        <v>0</v>
      </c>
      <c r="HA504" s="222">
        <f t="shared" si="1316"/>
        <v>0</v>
      </c>
      <c r="HB504" s="222">
        <f t="shared" si="1317"/>
        <v>0</v>
      </c>
      <c r="HC504" s="222">
        <f t="shared" si="1318"/>
        <v>0</v>
      </c>
      <c r="HD504" s="222">
        <f t="shared" si="1319"/>
        <v>0</v>
      </c>
      <c r="HE504" s="222">
        <f t="shared" si="1320"/>
        <v>0</v>
      </c>
      <c r="HF504" s="222">
        <f t="shared" si="1321"/>
        <v>0</v>
      </c>
      <c r="HG504" s="222">
        <f t="shared" si="1322"/>
        <v>0</v>
      </c>
      <c r="HH504" s="222">
        <f t="shared" si="1323"/>
        <v>0</v>
      </c>
      <c r="HI504" s="222">
        <f t="shared" si="1324"/>
        <v>0</v>
      </c>
      <c r="HJ504" s="222">
        <f t="shared" si="1325"/>
        <v>0</v>
      </c>
      <c r="HK504" s="222">
        <f t="shared" si="1326"/>
        <v>0</v>
      </c>
      <c r="HL504" s="222">
        <f t="shared" si="1327"/>
        <v>0</v>
      </c>
      <c r="HM504" s="222">
        <f t="shared" si="1328"/>
        <v>0</v>
      </c>
      <c r="HN504" s="222">
        <f t="shared" si="1329"/>
        <v>0</v>
      </c>
      <c r="HO504" s="222">
        <f t="shared" si="1330"/>
        <v>0</v>
      </c>
      <c r="HP504" s="222">
        <f t="shared" si="1331"/>
        <v>0</v>
      </c>
      <c r="HQ504" s="222">
        <f t="shared" si="1332"/>
        <v>0</v>
      </c>
      <c r="HR504" s="222">
        <f t="shared" si="1333"/>
        <v>0</v>
      </c>
      <c r="HS504" s="222">
        <f t="shared" si="1334"/>
        <v>0</v>
      </c>
      <c r="HT504" s="222">
        <f t="shared" si="1335"/>
        <v>0</v>
      </c>
      <c r="HU504" s="222">
        <f t="shared" si="1336"/>
        <v>0</v>
      </c>
      <c r="HV504" s="222">
        <f t="shared" si="1337"/>
        <v>0</v>
      </c>
      <c r="HW504" s="222">
        <f t="shared" si="1338"/>
        <v>0</v>
      </c>
      <c r="HX504" s="222">
        <f t="shared" si="1339"/>
        <v>0</v>
      </c>
      <c r="HY504" s="222">
        <f t="shared" si="1340"/>
        <v>0</v>
      </c>
      <c r="HZ504" s="222">
        <f t="shared" si="1341"/>
        <v>0</v>
      </c>
      <c r="IA504" s="222">
        <f t="shared" si="1342"/>
        <v>0</v>
      </c>
      <c r="IB504" s="222">
        <f t="shared" si="1343"/>
        <v>0</v>
      </c>
      <c r="IC504" s="222">
        <f t="shared" si="1344"/>
        <v>0</v>
      </c>
      <c r="ID504" s="222">
        <f t="shared" si="1345"/>
        <v>0</v>
      </c>
      <c r="IE504" s="222">
        <f t="shared" si="1346"/>
        <v>0</v>
      </c>
      <c r="IF504" s="222">
        <f t="shared" si="1347"/>
        <v>0</v>
      </c>
      <c r="IG504" s="222">
        <f t="shared" si="1348"/>
        <v>0</v>
      </c>
      <c r="IH504" s="222">
        <f t="shared" si="1349"/>
        <v>0</v>
      </c>
      <c r="II504" s="222">
        <f t="shared" si="1350"/>
        <v>0</v>
      </c>
      <c r="IJ504" s="222">
        <f t="shared" si="1351"/>
        <v>0</v>
      </c>
      <c r="IK504" s="222">
        <f t="shared" si="1352"/>
        <v>0</v>
      </c>
      <c r="IL504" s="222">
        <f t="shared" si="1353"/>
        <v>0</v>
      </c>
      <c r="IM504" s="222">
        <f t="shared" si="1354"/>
        <v>0</v>
      </c>
      <c r="IN504" s="222">
        <f t="shared" si="1355"/>
        <v>0</v>
      </c>
      <c r="IO504" s="222">
        <f t="shared" si="1356"/>
        <v>0</v>
      </c>
      <c r="IP504" s="222">
        <f t="shared" si="1357"/>
        <v>0</v>
      </c>
      <c r="IQ504" s="222">
        <f t="shared" si="1358"/>
        <v>0</v>
      </c>
      <c r="IR504" s="222">
        <f t="shared" si="1359"/>
        <v>0</v>
      </c>
      <c r="IS504" s="222">
        <f t="shared" si="1360"/>
        <v>0</v>
      </c>
      <c r="IT504" s="222">
        <f t="shared" si="1361"/>
        <v>0</v>
      </c>
      <c r="IU504" s="222">
        <f t="shared" si="1362"/>
        <v>0</v>
      </c>
      <c r="IV504" s="222">
        <f t="shared" si="1363"/>
        <v>0</v>
      </c>
      <c r="IW504" s="222">
        <f t="shared" si="1364"/>
        <v>0</v>
      </c>
      <c r="IX504" s="222">
        <f t="shared" si="1365"/>
        <v>0</v>
      </c>
      <c r="IY504" s="222">
        <f t="shared" si="1366"/>
        <v>0</v>
      </c>
      <c r="IZ504" s="222">
        <f t="shared" si="1367"/>
        <v>0</v>
      </c>
      <c r="JA504" s="222">
        <f t="shared" si="1368"/>
        <v>0</v>
      </c>
      <c r="JB504" s="222">
        <f t="shared" si="1369"/>
        <v>0</v>
      </c>
    </row>
    <row r="505" spans="2:262">
      <c r="B505" s="230">
        <v>144</v>
      </c>
      <c r="C505" s="229">
        <f t="shared" si="1370"/>
        <v>2.8125000000000021E-3</v>
      </c>
      <c r="D505" s="226">
        <f t="shared" ca="1" si="1113"/>
        <v>49.91722039665985</v>
      </c>
      <c r="E505" s="225">
        <f ca="1">ET361</f>
        <v>-8.2779603340149291E-2</v>
      </c>
      <c r="F505" s="224">
        <v>144</v>
      </c>
      <c r="G505" s="222">
        <f t="shared" si="1114"/>
        <v>0</v>
      </c>
      <c r="H505" s="222">
        <f t="shared" si="1115"/>
        <v>0</v>
      </c>
      <c r="I505" s="222">
        <f t="shared" si="1116"/>
        <v>0</v>
      </c>
      <c r="J505" s="222">
        <f t="shared" si="1117"/>
        <v>0</v>
      </c>
      <c r="K505" s="222">
        <f t="shared" si="1118"/>
        <v>0</v>
      </c>
      <c r="L505" s="222">
        <f t="shared" si="1119"/>
        <v>0</v>
      </c>
      <c r="M505" s="222">
        <f t="shared" si="1120"/>
        <v>0</v>
      </c>
      <c r="N505" s="222">
        <f t="shared" si="1121"/>
        <v>0</v>
      </c>
      <c r="O505" s="222">
        <f t="shared" si="1122"/>
        <v>0</v>
      </c>
      <c r="P505" s="222">
        <f t="shared" si="1123"/>
        <v>0</v>
      </c>
      <c r="Q505" s="222">
        <f t="shared" si="1124"/>
        <v>0</v>
      </c>
      <c r="R505" s="222">
        <f t="shared" si="1125"/>
        <v>0</v>
      </c>
      <c r="S505" s="222">
        <f t="shared" si="1126"/>
        <v>0</v>
      </c>
      <c r="T505" s="222">
        <f t="shared" si="1127"/>
        <v>0</v>
      </c>
      <c r="U505" s="222">
        <f t="shared" si="1128"/>
        <v>0</v>
      </c>
      <c r="V505" s="222">
        <f t="shared" si="1129"/>
        <v>0</v>
      </c>
      <c r="W505" s="222">
        <f t="shared" si="1130"/>
        <v>0</v>
      </c>
      <c r="X505" s="222">
        <f t="shared" si="1131"/>
        <v>0</v>
      </c>
      <c r="Y505" s="222">
        <f t="shared" si="1132"/>
        <v>0</v>
      </c>
      <c r="Z505" s="222">
        <f t="shared" si="1133"/>
        <v>0</v>
      </c>
      <c r="AA505" s="222">
        <f t="shared" si="1134"/>
        <v>0</v>
      </c>
      <c r="AB505" s="222">
        <f t="shared" si="1135"/>
        <v>0</v>
      </c>
      <c r="AC505" s="222">
        <f t="shared" si="1136"/>
        <v>0</v>
      </c>
      <c r="AD505" s="222">
        <f t="shared" si="1137"/>
        <v>0</v>
      </c>
      <c r="AE505" s="222">
        <f t="shared" si="1138"/>
        <v>0</v>
      </c>
      <c r="AF505" s="222">
        <f t="shared" si="1139"/>
        <v>0</v>
      </c>
      <c r="AG505" s="222">
        <f t="shared" si="1140"/>
        <v>0</v>
      </c>
      <c r="AH505" s="222">
        <f t="shared" si="1141"/>
        <v>0</v>
      </c>
      <c r="AI505" s="222">
        <f t="shared" si="1142"/>
        <v>0</v>
      </c>
      <c r="AJ505" s="222">
        <f t="shared" si="1143"/>
        <v>0</v>
      </c>
      <c r="AK505" s="222">
        <f t="shared" si="1144"/>
        <v>0</v>
      </c>
      <c r="AL505" s="222">
        <f t="shared" si="1145"/>
        <v>0</v>
      </c>
      <c r="AM505" s="222">
        <f t="shared" si="1146"/>
        <v>0</v>
      </c>
      <c r="AN505" s="222">
        <f t="shared" si="1147"/>
        <v>0</v>
      </c>
      <c r="AO505" s="222">
        <f t="shared" si="1148"/>
        <v>0</v>
      </c>
      <c r="AP505" s="222">
        <f t="shared" si="1149"/>
        <v>0</v>
      </c>
      <c r="AQ505" s="222">
        <f t="shared" si="1150"/>
        <v>0</v>
      </c>
      <c r="AR505" s="222">
        <f t="shared" si="1151"/>
        <v>0</v>
      </c>
      <c r="AS505" s="222">
        <f t="shared" si="1152"/>
        <v>0</v>
      </c>
      <c r="AT505" s="222">
        <f t="shared" si="1153"/>
        <v>0</v>
      </c>
      <c r="AU505" s="222">
        <f t="shared" si="1154"/>
        <v>0</v>
      </c>
      <c r="AV505" s="222">
        <f t="shared" si="1155"/>
        <v>0</v>
      </c>
      <c r="AW505" s="222">
        <f t="shared" si="1156"/>
        <v>0</v>
      </c>
      <c r="AX505" s="222">
        <f t="shared" si="1157"/>
        <v>0</v>
      </c>
      <c r="AY505" s="222">
        <f t="shared" si="1158"/>
        <v>0</v>
      </c>
      <c r="AZ505" s="222">
        <f t="shared" si="1159"/>
        <v>0</v>
      </c>
      <c r="BA505" s="222">
        <f t="shared" si="1160"/>
        <v>0</v>
      </c>
      <c r="BB505" s="222">
        <f t="shared" si="1161"/>
        <v>0</v>
      </c>
      <c r="BC505" s="222">
        <f t="shared" si="1162"/>
        <v>0</v>
      </c>
      <c r="BD505" s="222">
        <f t="shared" si="1163"/>
        <v>0</v>
      </c>
      <c r="BE505" s="222">
        <f t="shared" si="1164"/>
        <v>0</v>
      </c>
      <c r="BF505" s="222">
        <f t="shared" si="1165"/>
        <v>0</v>
      </c>
      <c r="BG505" s="222">
        <f t="shared" si="1166"/>
        <v>0</v>
      </c>
      <c r="BH505" s="222">
        <f t="shared" si="1167"/>
        <v>0</v>
      </c>
      <c r="BI505" s="222">
        <f t="shared" si="1168"/>
        <v>0</v>
      </c>
      <c r="BJ505" s="222">
        <f t="shared" si="1169"/>
        <v>0</v>
      </c>
      <c r="BK505" s="222">
        <f t="shared" si="1170"/>
        <v>0</v>
      </c>
      <c r="BL505" s="222">
        <f t="shared" si="1171"/>
        <v>0</v>
      </c>
      <c r="BM505" s="222">
        <f t="shared" si="1172"/>
        <v>0</v>
      </c>
      <c r="BN505" s="222">
        <f t="shared" si="1173"/>
        <v>0</v>
      </c>
      <c r="BO505" s="222">
        <f t="shared" si="1174"/>
        <v>0</v>
      </c>
      <c r="BP505" s="222">
        <f t="shared" si="1175"/>
        <v>0</v>
      </c>
      <c r="BQ505" s="222">
        <f t="shared" si="1176"/>
        <v>0</v>
      </c>
      <c r="BR505" s="222">
        <f t="shared" si="1177"/>
        <v>0</v>
      </c>
      <c r="BS505" s="222">
        <f t="shared" si="1178"/>
        <v>0</v>
      </c>
      <c r="BT505" s="222">
        <f t="shared" si="1179"/>
        <v>0</v>
      </c>
      <c r="BU505" s="222">
        <f t="shared" si="1180"/>
        <v>0</v>
      </c>
      <c r="BV505" s="222">
        <f t="shared" si="1181"/>
        <v>0</v>
      </c>
      <c r="BW505" s="222">
        <f t="shared" si="1182"/>
        <v>0</v>
      </c>
      <c r="BX505" s="222">
        <f t="shared" si="1183"/>
        <v>0</v>
      </c>
      <c r="BY505" s="222">
        <f t="shared" si="1184"/>
        <v>0</v>
      </c>
      <c r="BZ505" s="222">
        <f t="shared" si="1185"/>
        <v>0</v>
      </c>
      <c r="CA505" s="222">
        <f t="shared" si="1186"/>
        <v>0</v>
      </c>
      <c r="CB505" s="222">
        <f t="shared" si="1187"/>
        <v>0</v>
      </c>
      <c r="CC505" s="222">
        <f t="shared" si="1188"/>
        <v>0</v>
      </c>
      <c r="CD505" s="222">
        <f t="shared" si="1189"/>
        <v>0</v>
      </c>
      <c r="CE505" s="222">
        <f t="shared" si="1190"/>
        <v>0</v>
      </c>
      <c r="CF505" s="222">
        <f t="shared" si="1191"/>
        <v>0</v>
      </c>
      <c r="CG505" s="222">
        <f t="shared" si="1192"/>
        <v>0</v>
      </c>
      <c r="CH505" s="222">
        <f t="shared" si="1193"/>
        <v>0</v>
      </c>
      <c r="CI505" s="222">
        <f t="shared" si="1194"/>
        <v>0</v>
      </c>
      <c r="CJ505" s="222">
        <f t="shared" si="1195"/>
        <v>0</v>
      </c>
      <c r="CK505" s="222">
        <f t="shared" si="1196"/>
        <v>0</v>
      </c>
      <c r="CL505" s="222">
        <f t="shared" si="1197"/>
        <v>0</v>
      </c>
      <c r="CM505" s="222">
        <f t="shared" si="1198"/>
        <v>0</v>
      </c>
      <c r="CN505" s="222">
        <f t="shared" si="1199"/>
        <v>0</v>
      </c>
      <c r="CO505" s="222">
        <f t="shared" si="1200"/>
        <v>0</v>
      </c>
      <c r="CP505" s="222">
        <f t="shared" si="1201"/>
        <v>0</v>
      </c>
      <c r="CQ505" s="222">
        <f t="shared" si="1202"/>
        <v>0</v>
      </c>
      <c r="CR505" s="222">
        <f t="shared" si="1203"/>
        <v>0</v>
      </c>
      <c r="CS505" s="222">
        <f t="shared" si="1204"/>
        <v>0</v>
      </c>
      <c r="CT505" s="222">
        <f t="shared" si="1205"/>
        <v>0</v>
      </c>
      <c r="CU505" s="222">
        <f t="shared" si="1206"/>
        <v>0</v>
      </c>
      <c r="CV505" s="222">
        <f t="shared" si="1207"/>
        <v>0</v>
      </c>
      <c r="CW505" s="222">
        <f t="shared" si="1208"/>
        <v>0</v>
      </c>
      <c r="CX505" s="222">
        <f t="shared" si="1209"/>
        <v>0</v>
      </c>
      <c r="CY505" s="222">
        <f t="shared" si="1210"/>
        <v>0</v>
      </c>
      <c r="CZ505" s="222">
        <f t="shared" si="1211"/>
        <v>0</v>
      </c>
      <c r="DA505" s="222">
        <f t="shared" si="1212"/>
        <v>0</v>
      </c>
      <c r="DB505" s="222">
        <f t="shared" si="1213"/>
        <v>0</v>
      </c>
      <c r="DC505" s="222">
        <f t="shared" si="1214"/>
        <v>0</v>
      </c>
      <c r="DD505" s="222">
        <f t="shared" si="1215"/>
        <v>0</v>
      </c>
      <c r="DE505" s="222">
        <f t="shared" si="1216"/>
        <v>0</v>
      </c>
      <c r="DF505" s="222">
        <f t="shared" si="1217"/>
        <v>0</v>
      </c>
      <c r="DG505" s="222">
        <f t="shared" si="1218"/>
        <v>0</v>
      </c>
      <c r="DH505" s="222">
        <f t="shared" si="1219"/>
        <v>0</v>
      </c>
      <c r="DI505" s="222">
        <f t="shared" si="1220"/>
        <v>0</v>
      </c>
      <c r="DJ505" s="222">
        <f t="shared" si="1221"/>
        <v>0</v>
      </c>
      <c r="DK505" s="222">
        <f t="shared" si="1222"/>
        <v>0</v>
      </c>
      <c r="DL505" s="222">
        <f t="shared" si="1223"/>
        <v>0</v>
      </c>
      <c r="DM505" s="222">
        <f t="shared" si="1224"/>
        <v>0</v>
      </c>
      <c r="DN505" s="222">
        <f t="shared" si="1225"/>
        <v>0</v>
      </c>
      <c r="DO505" s="222">
        <f t="shared" si="1226"/>
        <v>0</v>
      </c>
      <c r="DP505" s="222">
        <f t="shared" si="1227"/>
        <v>0</v>
      </c>
      <c r="DQ505" s="222">
        <f t="shared" si="1228"/>
        <v>0</v>
      </c>
      <c r="DR505" s="222">
        <f t="shared" si="1229"/>
        <v>0</v>
      </c>
      <c r="DS505" s="222">
        <f t="shared" si="1230"/>
        <v>0</v>
      </c>
      <c r="DT505" s="222">
        <f t="shared" si="1231"/>
        <v>0</v>
      </c>
      <c r="DU505" s="222">
        <f t="shared" si="1232"/>
        <v>0</v>
      </c>
      <c r="DV505" s="222">
        <f t="shared" si="1233"/>
        <v>0</v>
      </c>
      <c r="DW505" s="222">
        <f t="shared" si="1234"/>
        <v>0</v>
      </c>
      <c r="DX505" s="222">
        <f t="shared" si="1235"/>
        <v>0</v>
      </c>
      <c r="DY505" s="222">
        <f t="shared" si="1236"/>
        <v>0</v>
      </c>
      <c r="DZ505" s="222">
        <f t="shared" si="1237"/>
        <v>0</v>
      </c>
      <c r="EA505" s="222">
        <f t="shared" si="1238"/>
        <v>0</v>
      </c>
      <c r="EB505" s="222">
        <f t="shared" si="1239"/>
        <v>0</v>
      </c>
      <c r="EC505" s="222">
        <f t="shared" si="1240"/>
        <v>0</v>
      </c>
      <c r="ED505" s="222">
        <f t="shared" si="1241"/>
        <v>0</v>
      </c>
      <c r="EE505" s="222">
        <f t="shared" si="1242"/>
        <v>0</v>
      </c>
      <c r="EF505" s="222">
        <f t="shared" si="1243"/>
        <v>0</v>
      </c>
      <c r="EG505" s="222">
        <f t="shared" si="1244"/>
        <v>0</v>
      </c>
      <c r="EH505" s="222">
        <f t="shared" si="1245"/>
        <v>0</v>
      </c>
      <c r="EI505" s="222">
        <f t="shared" si="1246"/>
        <v>0</v>
      </c>
      <c r="EJ505" s="222">
        <f t="shared" si="1247"/>
        <v>0</v>
      </c>
      <c r="EK505" s="222">
        <f t="shared" si="1248"/>
        <v>0</v>
      </c>
      <c r="EL505" s="222">
        <f t="shared" si="1249"/>
        <v>0</v>
      </c>
      <c r="EM505" s="222">
        <f t="shared" si="1250"/>
        <v>0</v>
      </c>
      <c r="EN505" s="222">
        <f t="shared" si="1251"/>
        <v>0</v>
      </c>
      <c r="EO505" s="222">
        <f t="shared" si="1252"/>
        <v>0</v>
      </c>
      <c r="EP505" s="222">
        <f t="shared" si="1253"/>
        <v>0</v>
      </c>
      <c r="EQ505" s="222">
        <f t="shared" si="1254"/>
        <v>0</v>
      </c>
      <c r="ER505" s="222">
        <f t="shared" si="1255"/>
        <v>0</v>
      </c>
      <c r="ES505" s="222">
        <f t="shared" si="1256"/>
        <v>0</v>
      </c>
      <c r="ET505" s="222">
        <f t="shared" si="1257"/>
        <v>0</v>
      </c>
      <c r="EU505" s="222">
        <f t="shared" si="1258"/>
        <v>0</v>
      </c>
      <c r="EV505" s="222">
        <f t="shared" si="1259"/>
        <v>0</v>
      </c>
      <c r="EW505" s="222">
        <f t="shared" si="1260"/>
        <v>0</v>
      </c>
      <c r="EX505" s="222">
        <f t="shared" si="1261"/>
        <v>0</v>
      </c>
      <c r="EY505" s="222">
        <f t="shared" si="1262"/>
        <v>0</v>
      </c>
      <c r="EZ505" s="222">
        <f t="shared" si="1263"/>
        <v>0</v>
      </c>
      <c r="FA505" s="222">
        <f t="shared" si="1264"/>
        <v>0</v>
      </c>
      <c r="FB505" s="222">
        <f t="shared" si="1265"/>
        <v>0</v>
      </c>
      <c r="FC505" s="222">
        <f t="shared" si="1266"/>
        <v>0</v>
      </c>
      <c r="FD505" s="222">
        <f t="shared" si="1267"/>
        <v>0</v>
      </c>
      <c r="FE505" s="222">
        <f t="shared" si="1268"/>
        <v>0</v>
      </c>
      <c r="FF505" s="222">
        <f t="shared" si="1269"/>
        <v>0</v>
      </c>
      <c r="FG505" s="222">
        <f t="shared" si="1270"/>
        <v>0</v>
      </c>
      <c r="FH505" s="222">
        <f t="shared" si="1271"/>
        <v>0</v>
      </c>
      <c r="FI505" s="222">
        <f t="shared" si="1272"/>
        <v>0</v>
      </c>
      <c r="FJ505" s="222">
        <f t="shared" si="1273"/>
        <v>0</v>
      </c>
      <c r="FK505" s="222">
        <f t="shared" si="1274"/>
        <v>0</v>
      </c>
      <c r="FL505" s="222">
        <f t="shared" si="1275"/>
        <v>0</v>
      </c>
      <c r="FM505" s="222">
        <f t="shared" si="1276"/>
        <v>0</v>
      </c>
      <c r="FN505" s="222">
        <f t="shared" si="1277"/>
        <v>0</v>
      </c>
      <c r="FO505" s="222">
        <f t="shared" si="1278"/>
        <v>0</v>
      </c>
      <c r="FP505" s="222">
        <f t="shared" si="1279"/>
        <v>0</v>
      </c>
      <c r="FQ505" s="222">
        <f t="shared" si="1280"/>
        <v>0</v>
      </c>
      <c r="FR505" s="222">
        <f t="shared" si="1281"/>
        <v>0</v>
      </c>
      <c r="FS505" s="222">
        <f t="shared" si="1282"/>
        <v>0</v>
      </c>
      <c r="FT505" s="222">
        <f t="shared" si="1283"/>
        <v>0</v>
      </c>
      <c r="FU505" s="222">
        <f t="shared" si="1284"/>
        <v>0</v>
      </c>
      <c r="FV505" s="222">
        <f t="shared" si="1285"/>
        <v>0</v>
      </c>
      <c r="FW505" s="222">
        <f t="shared" si="1286"/>
        <v>0</v>
      </c>
      <c r="FX505" s="222">
        <f t="shared" si="1287"/>
        <v>0</v>
      </c>
      <c r="FY505" s="222">
        <f t="shared" si="1288"/>
        <v>0</v>
      </c>
      <c r="FZ505" s="222">
        <f t="shared" si="1289"/>
        <v>0</v>
      </c>
      <c r="GA505" s="222">
        <f t="shared" si="1290"/>
        <v>0</v>
      </c>
      <c r="GB505" s="222">
        <f t="shared" si="1291"/>
        <v>0</v>
      </c>
      <c r="GC505" s="222">
        <f t="shared" si="1292"/>
        <v>0</v>
      </c>
      <c r="GD505" s="222">
        <f t="shared" si="1293"/>
        <v>0</v>
      </c>
      <c r="GE505" s="222">
        <f t="shared" si="1294"/>
        <v>0</v>
      </c>
      <c r="GF505" s="222">
        <f t="shared" si="1295"/>
        <v>0</v>
      </c>
      <c r="GG505" s="222">
        <f t="shared" si="1296"/>
        <v>0</v>
      </c>
      <c r="GH505" s="222">
        <f t="shared" si="1297"/>
        <v>0</v>
      </c>
      <c r="GI505" s="222">
        <f t="shared" si="1298"/>
        <v>0</v>
      </c>
      <c r="GJ505" s="222">
        <f t="shared" si="1299"/>
        <v>0</v>
      </c>
      <c r="GK505" s="222">
        <f t="shared" si="1300"/>
        <v>0</v>
      </c>
      <c r="GL505" s="222">
        <f t="shared" si="1301"/>
        <v>0</v>
      </c>
      <c r="GM505" s="222">
        <f t="shared" si="1302"/>
        <v>0</v>
      </c>
      <c r="GN505" s="222">
        <f t="shared" si="1303"/>
        <v>0</v>
      </c>
      <c r="GO505" s="222">
        <f t="shared" si="1304"/>
        <v>0</v>
      </c>
      <c r="GP505" s="222">
        <f t="shared" si="1305"/>
        <v>0</v>
      </c>
      <c r="GQ505" s="222">
        <f t="shared" si="1306"/>
        <v>0</v>
      </c>
      <c r="GR505" s="222">
        <f t="shared" si="1307"/>
        <v>0</v>
      </c>
      <c r="GS505" s="222">
        <f t="shared" si="1308"/>
        <v>0</v>
      </c>
      <c r="GT505" s="222">
        <f t="shared" si="1309"/>
        <v>0</v>
      </c>
      <c r="GU505" s="222">
        <f t="shared" si="1310"/>
        <v>0</v>
      </c>
      <c r="GV505" s="222">
        <f t="shared" si="1311"/>
        <v>0</v>
      </c>
      <c r="GW505" s="222">
        <f t="shared" si="1312"/>
        <v>0</v>
      </c>
      <c r="GX505" s="222">
        <f t="shared" si="1313"/>
        <v>0</v>
      </c>
      <c r="GY505" s="222">
        <f t="shared" si="1314"/>
        <v>0</v>
      </c>
      <c r="GZ505" s="222">
        <f t="shared" si="1315"/>
        <v>0</v>
      </c>
      <c r="HA505" s="222">
        <f t="shared" si="1316"/>
        <v>0</v>
      </c>
      <c r="HB505" s="222">
        <f t="shared" si="1317"/>
        <v>0</v>
      </c>
      <c r="HC505" s="222">
        <f t="shared" si="1318"/>
        <v>0</v>
      </c>
      <c r="HD505" s="222">
        <f t="shared" si="1319"/>
        <v>0</v>
      </c>
      <c r="HE505" s="222">
        <f t="shared" si="1320"/>
        <v>0</v>
      </c>
      <c r="HF505" s="222">
        <f t="shared" si="1321"/>
        <v>0</v>
      </c>
      <c r="HG505" s="222">
        <f t="shared" si="1322"/>
        <v>0</v>
      </c>
      <c r="HH505" s="222">
        <f t="shared" si="1323"/>
        <v>0</v>
      </c>
      <c r="HI505" s="222">
        <f t="shared" si="1324"/>
        <v>0</v>
      </c>
      <c r="HJ505" s="222">
        <f t="shared" si="1325"/>
        <v>0</v>
      </c>
      <c r="HK505" s="222">
        <f t="shared" si="1326"/>
        <v>0</v>
      </c>
      <c r="HL505" s="222">
        <f t="shared" si="1327"/>
        <v>0</v>
      </c>
      <c r="HM505" s="222">
        <f t="shared" si="1328"/>
        <v>0</v>
      </c>
      <c r="HN505" s="222">
        <f t="shared" si="1329"/>
        <v>0</v>
      </c>
      <c r="HO505" s="222">
        <f t="shared" si="1330"/>
        <v>0</v>
      </c>
      <c r="HP505" s="222">
        <f t="shared" si="1331"/>
        <v>0</v>
      </c>
      <c r="HQ505" s="222">
        <f t="shared" si="1332"/>
        <v>0</v>
      </c>
      <c r="HR505" s="222">
        <f t="shared" si="1333"/>
        <v>0</v>
      </c>
      <c r="HS505" s="222">
        <f t="shared" si="1334"/>
        <v>0</v>
      </c>
      <c r="HT505" s="222">
        <f t="shared" si="1335"/>
        <v>0</v>
      </c>
      <c r="HU505" s="222">
        <f t="shared" si="1336"/>
        <v>0</v>
      </c>
      <c r="HV505" s="222">
        <f t="shared" si="1337"/>
        <v>0</v>
      </c>
      <c r="HW505" s="222">
        <f t="shared" si="1338"/>
        <v>0</v>
      </c>
      <c r="HX505" s="222">
        <f t="shared" si="1339"/>
        <v>0</v>
      </c>
      <c r="HY505" s="222">
        <f t="shared" si="1340"/>
        <v>0</v>
      </c>
      <c r="HZ505" s="222">
        <f t="shared" si="1341"/>
        <v>0</v>
      </c>
      <c r="IA505" s="222">
        <f t="shared" si="1342"/>
        <v>0</v>
      </c>
      <c r="IB505" s="222">
        <f t="shared" si="1343"/>
        <v>0</v>
      </c>
      <c r="IC505" s="222">
        <f t="shared" si="1344"/>
        <v>0</v>
      </c>
      <c r="ID505" s="222">
        <f t="shared" si="1345"/>
        <v>0</v>
      </c>
      <c r="IE505" s="222">
        <f t="shared" si="1346"/>
        <v>0</v>
      </c>
      <c r="IF505" s="222">
        <f t="shared" si="1347"/>
        <v>0</v>
      </c>
      <c r="IG505" s="222">
        <f t="shared" si="1348"/>
        <v>0</v>
      </c>
      <c r="IH505" s="222">
        <f t="shared" si="1349"/>
        <v>0</v>
      </c>
      <c r="II505" s="222">
        <f t="shared" si="1350"/>
        <v>0</v>
      </c>
      <c r="IJ505" s="222">
        <f t="shared" si="1351"/>
        <v>0</v>
      </c>
      <c r="IK505" s="222">
        <f t="shared" si="1352"/>
        <v>0</v>
      </c>
      <c r="IL505" s="222">
        <f t="shared" si="1353"/>
        <v>0</v>
      </c>
      <c r="IM505" s="222">
        <f t="shared" si="1354"/>
        <v>0</v>
      </c>
      <c r="IN505" s="222">
        <f t="shared" si="1355"/>
        <v>0</v>
      </c>
      <c r="IO505" s="222">
        <f t="shared" si="1356"/>
        <v>0</v>
      </c>
      <c r="IP505" s="222">
        <f t="shared" si="1357"/>
        <v>0</v>
      </c>
      <c r="IQ505" s="222">
        <f t="shared" si="1358"/>
        <v>0</v>
      </c>
      <c r="IR505" s="222">
        <f t="shared" si="1359"/>
        <v>0</v>
      </c>
      <c r="IS505" s="222">
        <f t="shared" si="1360"/>
        <v>0</v>
      </c>
      <c r="IT505" s="222">
        <f t="shared" si="1361"/>
        <v>0</v>
      </c>
      <c r="IU505" s="222">
        <f t="shared" si="1362"/>
        <v>0</v>
      </c>
      <c r="IV505" s="222">
        <f t="shared" si="1363"/>
        <v>0</v>
      </c>
      <c r="IW505" s="222">
        <f t="shared" si="1364"/>
        <v>0</v>
      </c>
      <c r="IX505" s="222">
        <f t="shared" si="1365"/>
        <v>0</v>
      </c>
      <c r="IY505" s="222">
        <f t="shared" si="1366"/>
        <v>0</v>
      </c>
      <c r="IZ505" s="222">
        <f t="shared" si="1367"/>
        <v>0</v>
      </c>
      <c r="JA505" s="222">
        <f t="shared" si="1368"/>
        <v>0</v>
      </c>
      <c r="JB505" s="222">
        <f t="shared" si="1369"/>
        <v>0</v>
      </c>
    </row>
    <row r="506" spans="2:262">
      <c r="B506" s="230">
        <v>145</v>
      </c>
      <c r="C506" s="229">
        <f t="shared" si="1370"/>
        <v>2.8320312500000021E-3</v>
      </c>
      <c r="D506" s="226">
        <f t="shared" ca="1" si="1113"/>
        <v>49.918932494993932</v>
      </c>
      <c r="E506" s="225">
        <f ca="1">EU361</f>
        <v>-8.1067505006067894E-2</v>
      </c>
      <c r="F506" s="224">
        <v>145</v>
      </c>
      <c r="G506" s="222">
        <f t="shared" si="1114"/>
        <v>0</v>
      </c>
      <c r="H506" s="222">
        <f t="shared" si="1115"/>
        <v>0</v>
      </c>
      <c r="I506" s="222">
        <f t="shared" si="1116"/>
        <v>0</v>
      </c>
      <c r="J506" s="222">
        <f t="shared" si="1117"/>
        <v>0</v>
      </c>
      <c r="K506" s="222">
        <f t="shared" si="1118"/>
        <v>0</v>
      </c>
      <c r="L506" s="222">
        <f t="shared" si="1119"/>
        <v>0</v>
      </c>
      <c r="M506" s="222">
        <f t="shared" si="1120"/>
        <v>0</v>
      </c>
      <c r="N506" s="222">
        <f t="shared" si="1121"/>
        <v>0</v>
      </c>
      <c r="O506" s="222">
        <f t="shared" si="1122"/>
        <v>0</v>
      </c>
      <c r="P506" s="222">
        <f t="shared" si="1123"/>
        <v>0</v>
      </c>
      <c r="Q506" s="222">
        <f t="shared" si="1124"/>
        <v>0</v>
      </c>
      <c r="R506" s="222">
        <f t="shared" si="1125"/>
        <v>0</v>
      </c>
      <c r="S506" s="222">
        <f t="shared" si="1126"/>
        <v>0</v>
      </c>
      <c r="T506" s="222">
        <f t="shared" si="1127"/>
        <v>0</v>
      </c>
      <c r="U506" s="222">
        <f t="shared" si="1128"/>
        <v>0</v>
      </c>
      <c r="V506" s="222">
        <f t="shared" si="1129"/>
        <v>0</v>
      </c>
      <c r="W506" s="222">
        <f t="shared" si="1130"/>
        <v>0</v>
      </c>
      <c r="X506" s="222">
        <f t="shared" si="1131"/>
        <v>0</v>
      </c>
      <c r="Y506" s="222">
        <f t="shared" si="1132"/>
        <v>0</v>
      </c>
      <c r="Z506" s="222">
        <f t="shared" si="1133"/>
        <v>0</v>
      </c>
      <c r="AA506" s="222">
        <f t="shared" si="1134"/>
        <v>0</v>
      </c>
      <c r="AB506" s="222">
        <f t="shared" si="1135"/>
        <v>0</v>
      </c>
      <c r="AC506" s="222">
        <f t="shared" si="1136"/>
        <v>0</v>
      </c>
      <c r="AD506" s="222">
        <f t="shared" si="1137"/>
        <v>0</v>
      </c>
      <c r="AE506" s="222">
        <f t="shared" si="1138"/>
        <v>0</v>
      </c>
      <c r="AF506" s="222">
        <f t="shared" si="1139"/>
        <v>0</v>
      </c>
      <c r="AG506" s="222">
        <f t="shared" si="1140"/>
        <v>0</v>
      </c>
      <c r="AH506" s="222">
        <f t="shared" si="1141"/>
        <v>0</v>
      </c>
      <c r="AI506" s="222">
        <f t="shared" si="1142"/>
        <v>0</v>
      </c>
      <c r="AJ506" s="222">
        <f t="shared" si="1143"/>
        <v>0</v>
      </c>
      <c r="AK506" s="222">
        <f t="shared" si="1144"/>
        <v>0</v>
      </c>
      <c r="AL506" s="222">
        <f t="shared" si="1145"/>
        <v>0</v>
      </c>
      <c r="AM506" s="222">
        <f t="shared" si="1146"/>
        <v>0</v>
      </c>
      <c r="AN506" s="222">
        <f t="shared" si="1147"/>
        <v>0</v>
      </c>
      <c r="AO506" s="222">
        <f t="shared" si="1148"/>
        <v>0</v>
      </c>
      <c r="AP506" s="222">
        <f t="shared" si="1149"/>
        <v>0</v>
      </c>
      <c r="AQ506" s="222">
        <f t="shared" si="1150"/>
        <v>0</v>
      </c>
      <c r="AR506" s="222">
        <f t="shared" si="1151"/>
        <v>0</v>
      </c>
      <c r="AS506" s="222">
        <f t="shared" si="1152"/>
        <v>0</v>
      </c>
      <c r="AT506" s="222">
        <f t="shared" si="1153"/>
        <v>0</v>
      </c>
      <c r="AU506" s="222">
        <f t="shared" si="1154"/>
        <v>0</v>
      </c>
      <c r="AV506" s="222">
        <f t="shared" si="1155"/>
        <v>0</v>
      </c>
      <c r="AW506" s="222">
        <f t="shared" si="1156"/>
        <v>0</v>
      </c>
      <c r="AX506" s="222">
        <f t="shared" si="1157"/>
        <v>0</v>
      </c>
      <c r="AY506" s="222">
        <f t="shared" si="1158"/>
        <v>0</v>
      </c>
      <c r="AZ506" s="222">
        <f t="shared" si="1159"/>
        <v>0</v>
      </c>
      <c r="BA506" s="222">
        <f t="shared" si="1160"/>
        <v>0</v>
      </c>
      <c r="BB506" s="222">
        <f t="shared" si="1161"/>
        <v>0</v>
      </c>
      <c r="BC506" s="222">
        <f t="shared" si="1162"/>
        <v>0</v>
      </c>
      <c r="BD506" s="222">
        <f t="shared" si="1163"/>
        <v>0</v>
      </c>
      <c r="BE506" s="222">
        <f t="shared" si="1164"/>
        <v>0</v>
      </c>
      <c r="BF506" s="222">
        <f t="shared" si="1165"/>
        <v>0</v>
      </c>
      <c r="BG506" s="222">
        <f t="shared" si="1166"/>
        <v>0</v>
      </c>
      <c r="BH506" s="222">
        <f t="shared" si="1167"/>
        <v>0</v>
      </c>
      <c r="BI506" s="222">
        <f t="shared" si="1168"/>
        <v>0</v>
      </c>
      <c r="BJ506" s="222">
        <f t="shared" si="1169"/>
        <v>0</v>
      </c>
      <c r="BK506" s="222">
        <f t="shared" si="1170"/>
        <v>0</v>
      </c>
      <c r="BL506" s="222">
        <f t="shared" si="1171"/>
        <v>0</v>
      </c>
      <c r="BM506" s="222">
        <f t="shared" si="1172"/>
        <v>0</v>
      </c>
      <c r="BN506" s="222">
        <f t="shared" si="1173"/>
        <v>0</v>
      </c>
      <c r="BO506" s="222">
        <f t="shared" si="1174"/>
        <v>0</v>
      </c>
      <c r="BP506" s="222">
        <f t="shared" si="1175"/>
        <v>0</v>
      </c>
      <c r="BQ506" s="222">
        <f t="shared" si="1176"/>
        <v>0</v>
      </c>
      <c r="BR506" s="222">
        <f t="shared" si="1177"/>
        <v>0</v>
      </c>
      <c r="BS506" s="222">
        <f t="shared" si="1178"/>
        <v>0</v>
      </c>
      <c r="BT506" s="222">
        <f t="shared" si="1179"/>
        <v>0</v>
      </c>
      <c r="BU506" s="222">
        <f t="shared" si="1180"/>
        <v>0</v>
      </c>
      <c r="BV506" s="222">
        <f t="shared" si="1181"/>
        <v>0</v>
      </c>
      <c r="BW506" s="222">
        <f t="shared" si="1182"/>
        <v>0</v>
      </c>
      <c r="BX506" s="222">
        <f t="shared" si="1183"/>
        <v>0</v>
      </c>
      <c r="BY506" s="222">
        <f t="shared" si="1184"/>
        <v>0</v>
      </c>
      <c r="BZ506" s="222">
        <f t="shared" si="1185"/>
        <v>0</v>
      </c>
      <c r="CA506" s="222">
        <f t="shared" si="1186"/>
        <v>0</v>
      </c>
      <c r="CB506" s="222">
        <f t="shared" si="1187"/>
        <v>0</v>
      </c>
      <c r="CC506" s="222">
        <f t="shared" si="1188"/>
        <v>0</v>
      </c>
      <c r="CD506" s="222">
        <f t="shared" si="1189"/>
        <v>0</v>
      </c>
      <c r="CE506" s="222">
        <f t="shared" si="1190"/>
        <v>0</v>
      </c>
      <c r="CF506" s="222">
        <f t="shared" si="1191"/>
        <v>0</v>
      </c>
      <c r="CG506" s="222">
        <f t="shared" si="1192"/>
        <v>0</v>
      </c>
      <c r="CH506" s="222">
        <f t="shared" si="1193"/>
        <v>0</v>
      </c>
      <c r="CI506" s="222">
        <f t="shared" si="1194"/>
        <v>0</v>
      </c>
      <c r="CJ506" s="222">
        <f t="shared" si="1195"/>
        <v>0</v>
      </c>
      <c r="CK506" s="222">
        <f t="shared" si="1196"/>
        <v>0</v>
      </c>
      <c r="CL506" s="222">
        <f t="shared" si="1197"/>
        <v>0</v>
      </c>
      <c r="CM506" s="222">
        <f t="shared" si="1198"/>
        <v>0</v>
      </c>
      <c r="CN506" s="222">
        <f t="shared" si="1199"/>
        <v>0</v>
      </c>
      <c r="CO506" s="222">
        <f t="shared" si="1200"/>
        <v>0</v>
      </c>
      <c r="CP506" s="222">
        <f t="shared" si="1201"/>
        <v>0</v>
      </c>
      <c r="CQ506" s="222">
        <f t="shared" si="1202"/>
        <v>0</v>
      </c>
      <c r="CR506" s="222">
        <f t="shared" si="1203"/>
        <v>0</v>
      </c>
      <c r="CS506" s="222">
        <f t="shared" si="1204"/>
        <v>0</v>
      </c>
      <c r="CT506" s="222">
        <f t="shared" si="1205"/>
        <v>0</v>
      </c>
      <c r="CU506" s="222">
        <f t="shared" si="1206"/>
        <v>0</v>
      </c>
      <c r="CV506" s="222">
        <f t="shared" si="1207"/>
        <v>0</v>
      </c>
      <c r="CW506" s="222">
        <f t="shared" si="1208"/>
        <v>0</v>
      </c>
      <c r="CX506" s="222">
        <f t="shared" si="1209"/>
        <v>0</v>
      </c>
      <c r="CY506" s="222">
        <f t="shared" si="1210"/>
        <v>0</v>
      </c>
      <c r="CZ506" s="222">
        <f t="shared" si="1211"/>
        <v>0</v>
      </c>
      <c r="DA506" s="222">
        <f t="shared" si="1212"/>
        <v>0</v>
      </c>
      <c r="DB506" s="222">
        <f t="shared" si="1213"/>
        <v>0</v>
      </c>
      <c r="DC506" s="222">
        <f t="shared" si="1214"/>
        <v>0</v>
      </c>
      <c r="DD506" s="222">
        <f t="shared" si="1215"/>
        <v>0</v>
      </c>
      <c r="DE506" s="222">
        <f t="shared" si="1216"/>
        <v>0</v>
      </c>
      <c r="DF506" s="222">
        <f t="shared" si="1217"/>
        <v>0</v>
      </c>
      <c r="DG506" s="222">
        <f t="shared" si="1218"/>
        <v>0</v>
      </c>
      <c r="DH506" s="222">
        <f t="shared" si="1219"/>
        <v>0</v>
      </c>
      <c r="DI506" s="222">
        <f t="shared" si="1220"/>
        <v>0</v>
      </c>
      <c r="DJ506" s="222">
        <f t="shared" si="1221"/>
        <v>0</v>
      </c>
      <c r="DK506" s="222">
        <f t="shared" si="1222"/>
        <v>0</v>
      </c>
      <c r="DL506" s="222">
        <f t="shared" si="1223"/>
        <v>0</v>
      </c>
      <c r="DM506" s="222">
        <f t="shared" si="1224"/>
        <v>0</v>
      </c>
      <c r="DN506" s="222">
        <f t="shared" si="1225"/>
        <v>0</v>
      </c>
      <c r="DO506" s="222">
        <f t="shared" si="1226"/>
        <v>0</v>
      </c>
      <c r="DP506" s="222">
        <f t="shared" si="1227"/>
        <v>0</v>
      </c>
      <c r="DQ506" s="222">
        <f t="shared" si="1228"/>
        <v>0</v>
      </c>
      <c r="DR506" s="222">
        <f t="shared" si="1229"/>
        <v>0</v>
      </c>
      <c r="DS506" s="222">
        <f t="shared" si="1230"/>
        <v>0</v>
      </c>
      <c r="DT506" s="222">
        <f t="shared" si="1231"/>
        <v>0</v>
      </c>
      <c r="DU506" s="222">
        <f t="shared" si="1232"/>
        <v>0</v>
      </c>
      <c r="DV506" s="222">
        <f t="shared" si="1233"/>
        <v>0</v>
      </c>
      <c r="DW506" s="222">
        <f t="shared" si="1234"/>
        <v>0</v>
      </c>
      <c r="DX506" s="222">
        <f t="shared" si="1235"/>
        <v>0</v>
      </c>
      <c r="DY506" s="222">
        <f t="shared" si="1236"/>
        <v>0</v>
      </c>
      <c r="DZ506" s="222">
        <f t="shared" si="1237"/>
        <v>0</v>
      </c>
      <c r="EA506" s="222">
        <f t="shared" si="1238"/>
        <v>0</v>
      </c>
      <c r="EB506" s="222">
        <f t="shared" si="1239"/>
        <v>0</v>
      </c>
      <c r="EC506" s="222">
        <f t="shared" si="1240"/>
        <v>0</v>
      </c>
      <c r="ED506" s="222">
        <f t="shared" si="1241"/>
        <v>0</v>
      </c>
      <c r="EE506" s="222">
        <f t="shared" si="1242"/>
        <v>0</v>
      </c>
      <c r="EF506" s="222">
        <f t="shared" si="1243"/>
        <v>0</v>
      </c>
      <c r="EG506" s="222">
        <f t="shared" si="1244"/>
        <v>0</v>
      </c>
      <c r="EH506" s="222">
        <f t="shared" si="1245"/>
        <v>0</v>
      </c>
      <c r="EI506" s="222">
        <f t="shared" si="1246"/>
        <v>0</v>
      </c>
      <c r="EJ506" s="222">
        <f t="shared" si="1247"/>
        <v>0</v>
      </c>
      <c r="EK506" s="222">
        <f t="shared" si="1248"/>
        <v>0</v>
      </c>
      <c r="EL506" s="222">
        <f t="shared" si="1249"/>
        <v>0</v>
      </c>
      <c r="EM506" s="222">
        <f t="shared" si="1250"/>
        <v>0</v>
      </c>
      <c r="EN506" s="222">
        <f t="shared" si="1251"/>
        <v>0</v>
      </c>
      <c r="EO506" s="222">
        <f t="shared" si="1252"/>
        <v>0</v>
      </c>
      <c r="EP506" s="222">
        <f t="shared" si="1253"/>
        <v>0</v>
      </c>
      <c r="EQ506" s="222">
        <f t="shared" si="1254"/>
        <v>0</v>
      </c>
      <c r="ER506" s="222">
        <f t="shared" si="1255"/>
        <v>0</v>
      </c>
      <c r="ES506" s="222">
        <f t="shared" si="1256"/>
        <v>0</v>
      </c>
      <c r="ET506" s="222">
        <f t="shared" si="1257"/>
        <v>0</v>
      </c>
      <c r="EU506" s="222">
        <f t="shared" si="1258"/>
        <v>0</v>
      </c>
      <c r="EV506" s="222">
        <f t="shared" si="1259"/>
        <v>0</v>
      </c>
      <c r="EW506" s="222">
        <f t="shared" si="1260"/>
        <v>0</v>
      </c>
      <c r="EX506" s="222">
        <f t="shared" si="1261"/>
        <v>0</v>
      </c>
      <c r="EY506" s="222">
        <f t="shared" si="1262"/>
        <v>0</v>
      </c>
      <c r="EZ506" s="222">
        <f t="shared" si="1263"/>
        <v>0</v>
      </c>
      <c r="FA506" s="222">
        <f t="shared" si="1264"/>
        <v>0</v>
      </c>
      <c r="FB506" s="222">
        <f t="shared" si="1265"/>
        <v>0</v>
      </c>
      <c r="FC506" s="222">
        <f t="shared" si="1266"/>
        <v>0</v>
      </c>
      <c r="FD506" s="222">
        <f t="shared" si="1267"/>
        <v>0</v>
      </c>
      <c r="FE506" s="222">
        <f t="shared" si="1268"/>
        <v>0</v>
      </c>
      <c r="FF506" s="222">
        <f t="shared" si="1269"/>
        <v>0</v>
      </c>
      <c r="FG506" s="222">
        <f t="shared" si="1270"/>
        <v>0</v>
      </c>
      <c r="FH506" s="222">
        <f t="shared" si="1271"/>
        <v>0</v>
      </c>
      <c r="FI506" s="222">
        <f t="shared" si="1272"/>
        <v>0</v>
      </c>
      <c r="FJ506" s="222">
        <f t="shared" si="1273"/>
        <v>0</v>
      </c>
      <c r="FK506" s="222">
        <f t="shared" si="1274"/>
        <v>0</v>
      </c>
      <c r="FL506" s="222">
        <f t="shared" si="1275"/>
        <v>0</v>
      </c>
      <c r="FM506" s="222">
        <f t="shared" si="1276"/>
        <v>0</v>
      </c>
      <c r="FN506" s="222">
        <f t="shared" si="1277"/>
        <v>0</v>
      </c>
      <c r="FO506" s="222">
        <f t="shared" si="1278"/>
        <v>0</v>
      </c>
      <c r="FP506" s="222">
        <f t="shared" si="1279"/>
        <v>0</v>
      </c>
      <c r="FQ506" s="222">
        <f t="shared" si="1280"/>
        <v>0</v>
      </c>
      <c r="FR506" s="222">
        <f t="shared" si="1281"/>
        <v>0</v>
      </c>
      <c r="FS506" s="222">
        <f t="shared" si="1282"/>
        <v>0</v>
      </c>
      <c r="FT506" s="222">
        <f t="shared" si="1283"/>
        <v>0</v>
      </c>
      <c r="FU506" s="222">
        <f t="shared" si="1284"/>
        <v>0</v>
      </c>
      <c r="FV506" s="222">
        <f t="shared" si="1285"/>
        <v>0</v>
      </c>
      <c r="FW506" s="222">
        <f t="shared" si="1286"/>
        <v>0</v>
      </c>
      <c r="FX506" s="222">
        <f t="shared" si="1287"/>
        <v>0</v>
      </c>
      <c r="FY506" s="222">
        <f t="shared" si="1288"/>
        <v>0</v>
      </c>
      <c r="FZ506" s="222">
        <f t="shared" si="1289"/>
        <v>0</v>
      </c>
      <c r="GA506" s="222">
        <f t="shared" si="1290"/>
        <v>0</v>
      </c>
      <c r="GB506" s="222">
        <f t="shared" si="1291"/>
        <v>0</v>
      </c>
      <c r="GC506" s="222">
        <f t="shared" si="1292"/>
        <v>0</v>
      </c>
      <c r="GD506" s="222">
        <f t="shared" si="1293"/>
        <v>0</v>
      </c>
      <c r="GE506" s="222">
        <f t="shared" si="1294"/>
        <v>0</v>
      </c>
      <c r="GF506" s="222">
        <f t="shared" si="1295"/>
        <v>0</v>
      </c>
      <c r="GG506" s="222">
        <f t="shared" si="1296"/>
        <v>0</v>
      </c>
      <c r="GH506" s="222">
        <f t="shared" si="1297"/>
        <v>0</v>
      </c>
      <c r="GI506" s="222">
        <f t="shared" si="1298"/>
        <v>0</v>
      </c>
      <c r="GJ506" s="222">
        <f t="shared" si="1299"/>
        <v>0</v>
      </c>
      <c r="GK506" s="222">
        <f t="shared" si="1300"/>
        <v>0</v>
      </c>
      <c r="GL506" s="222">
        <f t="shared" si="1301"/>
        <v>0</v>
      </c>
      <c r="GM506" s="222">
        <f t="shared" si="1302"/>
        <v>0</v>
      </c>
      <c r="GN506" s="222">
        <f t="shared" si="1303"/>
        <v>0</v>
      </c>
      <c r="GO506" s="222">
        <f t="shared" si="1304"/>
        <v>0</v>
      </c>
      <c r="GP506" s="222">
        <f t="shared" si="1305"/>
        <v>0</v>
      </c>
      <c r="GQ506" s="222">
        <f t="shared" si="1306"/>
        <v>0</v>
      </c>
      <c r="GR506" s="222">
        <f t="shared" si="1307"/>
        <v>0</v>
      </c>
      <c r="GS506" s="222">
        <f t="shared" si="1308"/>
        <v>0</v>
      </c>
      <c r="GT506" s="222">
        <f t="shared" si="1309"/>
        <v>0</v>
      </c>
      <c r="GU506" s="222">
        <f t="shared" si="1310"/>
        <v>0</v>
      </c>
      <c r="GV506" s="222">
        <f t="shared" si="1311"/>
        <v>0</v>
      </c>
      <c r="GW506" s="222">
        <f t="shared" si="1312"/>
        <v>0</v>
      </c>
      <c r="GX506" s="222">
        <f t="shared" si="1313"/>
        <v>0</v>
      </c>
      <c r="GY506" s="222">
        <f t="shared" si="1314"/>
        <v>0</v>
      </c>
      <c r="GZ506" s="222">
        <f t="shared" si="1315"/>
        <v>0</v>
      </c>
      <c r="HA506" s="222">
        <f t="shared" si="1316"/>
        <v>0</v>
      </c>
      <c r="HB506" s="222">
        <f t="shared" si="1317"/>
        <v>0</v>
      </c>
      <c r="HC506" s="222">
        <f t="shared" si="1318"/>
        <v>0</v>
      </c>
      <c r="HD506" s="222">
        <f t="shared" si="1319"/>
        <v>0</v>
      </c>
      <c r="HE506" s="222">
        <f t="shared" si="1320"/>
        <v>0</v>
      </c>
      <c r="HF506" s="222">
        <f t="shared" si="1321"/>
        <v>0</v>
      </c>
      <c r="HG506" s="222">
        <f t="shared" si="1322"/>
        <v>0</v>
      </c>
      <c r="HH506" s="222">
        <f t="shared" si="1323"/>
        <v>0</v>
      </c>
      <c r="HI506" s="222">
        <f t="shared" si="1324"/>
        <v>0</v>
      </c>
      <c r="HJ506" s="222">
        <f t="shared" si="1325"/>
        <v>0</v>
      </c>
      <c r="HK506" s="222">
        <f t="shared" si="1326"/>
        <v>0</v>
      </c>
      <c r="HL506" s="222">
        <f t="shared" si="1327"/>
        <v>0</v>
      </c>
      <c r="HM506" s="222">
        <f t="shared" si="1328"/>
        <v>0</v>
      </c>
      <c r="HN506" s="222">
        <f t="shared" si="1329"/>
        <v>0</v>
      </c>
      <c r="HO506" s="222">
        <f t="shared" si="1330"/>
        <v>0</v>
      </c>
      <c r="HP506" s="222">
        <f t="shared" si="1331"/>
        <v>0</v>
      </c>
      <c r="HQ506" s="222">
        <f t="shared" si="1332"/>
        <v>0</v>
      </c>
      <c r="HR506" s="222">
        <f t="shared" si="1333"/>
        <v>0</v>
      </c>
      <c r="HS506" s="222">
        <f t="shared" si="1334"/>
        <v>0</v>
      </c>
      <c r="HT506" s="222">
        <f t="shared" si="1335"/>
        <v>0</v>
      </c>
      <c r="HU506" s="222">
        <f t="shared" si="1336"/>
        <v>0</v>
      </c>
      <c r="HV506" s="222">
        <f t="shared" si="1337"/>
        <v>0</v>
      </c>
      <c r="HW506" s="222">
        <f t="shared" si="1338"/>
        <v>0</v>
      </c>
      <c r="HX506" s="222">
        <f t="shared" si="1339"/>
        <v>0</v>
      </c>
      <c r="HY506" s="222">
        <f t="shared" si="1340"/>
        <v>0</v>
      </c>
      <c r="HZ506" s="222">
        <f t="shared" si="1341"/>
        <v>0</v>
      </c>
      <c r="IA506" s="222">
        <f t="shared" si="1342"/>
        <v>0</v>
      </c>
      <c r="IB506" s="222">
        <f t="shared" si="1343"/>
        <v>0</v>
      </c>
      <c r="IC506" s="222">
        <f t="shared" si="1344"/>
        <v>0</v>
      </c>
      <c r="ID506" s="222">
        <f t="shared" si="1345"/>
        <v>0</v>
      </c>
      <c r="IE506" s="222">
        <f t="shared" si="1346"/>
        <v>0</v>
      </c>
      <c r="IF506" s="222">
        <f t="shared" si="1347"/>
        <v>0</v>
      </c>
      <c r="IG506" s="222">
        <f t="shared" si="1348"/>
        <v>0</v>
      </c>
      <c r="IH506" s="222">
        <f t="shared" si="1349"/>
        <v>0</v>
      </c>
      <c r="II506" s="222">
        <f t="shared" si="1350"/>
        <v>0</v>
      </c>
      <c r="IJ506" s="222">
        <f t="shared" si="1351"/>
        <v>0</v>
      </c>
      <c r="IK506" s="222">
        <f t="shared" si="1352"/>
        <v>0</v>
      </c>
      <c r="IL506" s="222">
        <f t="shared" si="1353"/>
        <v>0</v>
      </c>
      <c r="IM506" s="222">
        <f t="shared" si="1354"/>
        <v>0</v>
      </c>
      <c r="IN506" s="222">
        <f t="shared" si="1355"/>
        <v>0</v>
      </c>
      <c r="IO506" s="222">
        <f t="shared" si="1356"/>
        <v>0</v>
      </c>
      <c r="IP506" s="222">
        <f t="shared" si="1357"/>
        <v>0</v>
      </c>
      <c r="IQ506" s="222">
        <f t="shared" si="1358"/>
        <v>0</v>
      </c>
      <c r="IR506" s="222">
        <f t="shared" si="1359"/>
        <v>0</v>
      </c>
      <c r="IS506" s="222">
        <f t="shared" si="1360"/>
        <v>0</v>
      </c>
      <c r="IT506" s="222">
        <f t="shared" si="1361"/>
        <v>0</v>
      </c>
      <c r="IU506" s="222">
        <f t="shared" si="1362"/>
        <v>0</v>
      </c>
      <c r="IV506" s="222">
        <f t="shared" si="1363"/>
        <v>0</v>
      </c>
      <c r="IW506" s="222">
        <f t="shared" si="1364"/>
        <v>0</v>
      </c>
      <c r="IX506" s="222">
        <f t="shared" si="1365"/>
        <v>0</v>
      </c>
      <c r="IY506" s="222">
        <f t="shared" si="1366"/>
        <v>0</v>
      </c>
      <c r="IZ506" s="222">
        <f t="shared" si="1367"/>
        <v>0</v>
      </c>
      <c r="JA506" s="222">
        <f t="shared" si="1368"/>
        <v>0</v>
      </c>
      <c r="JB506" s="222">
        <f t="shared" si="1369"/>
        <v>0</v>
      </c>
    </row>
    <row r="507" spans="2:262">
      <c r="B507" s="230">
        <v>146</v>
      </c>
      <c r="C507" s="229">
        <f t="shared" si="1370"/>
        <v>2.8515625000000021E-3</v>
      </c>
      <c r="D507" s="226">
        <f t="shared" ca="1" si="1113"/>
        <v>49.921223552034064</v>
      </c>
      <c r="E507" s="225">
        <f ca="1">EV361</f>
        <v>-7.8776447965933333E-2</v>
      </c>
      <c r="F507" s="224">
        <v>146</v>
      </c>
      <c r="G507" s="222">
        <f t="shared" si="1114"/>
        <v>0</v>
      </c>
      <c r="H507" s="222">
        <f t="shared" si="1115"/>
        <v>0</v>
      </c>
      <c r="I507" s="222">
        <f t="shared" si="1116"/>
        <v>0</v>
      </c>
      <c r="J507" s="222">
        <f t="shared" si="1117"/>
        <v>0</v>
      </c>
      <c r="K507" s="222">
        <f t="shared" si="1118"/>
        <v>0</v>
      </c>
      <c r="L507" s="222">
        <f t="shared" si="1119"/>
        <v>0</v>
      </c>
      <c r="M507" s="222">
        <f t="shared" si="1120"/>
        <v>0</v>
      </c>
      <c r="N507" s="222">
        <f t="shared" si="1121"/>
        <v>0</v>
      </c>
      <c r="O507" s="222">
        <f t="shared" si="1122"/>
        <v>0</v>
      </c>
      <c r="P507" s="222">
        <f t="shared" si="1123"/>
        <v>0</v>
      </c>
      <c r="Q507" s="222">
        <f t="shared" si="1124"/>
        <v>0</v>
      </c>
      <c r="R507" s="222">
        <f t="shared" si="1125"/>
        <v>0</v>
      </c>
      <c r="S507" s="222">
        <f t="shared" si="1126"/>
        <v>0</v>
      </c>
      <c r="T507" s="222">
        <f t="shared" si="1127"/>
        <v>0</v>
      </c>
      <c r="U507" s="222">
        <f t="shared" si="1128"/>
        <v>0</v>
      </c>
      <c r="V507" s="222">
        <f t="shared" si="1129"/>
        <v>0</v>
      </c>
      <c r="W507" s="222">
        <f t="shared" si="1130"/>
        <v>0</v>
      </c>
      <c r="X507" s="222">
        <f t="shared" si="1131"/>
        <v>0</v>
      </c>
      <c r="Y507" s="222">
        <f t="shared" si="1132"/>
        <v>0</v>
      </c>
      <c r="Z507" s="222">
        <f t="shared" si="1133"/>
        <v>0</v>
      </c>
      <c r="AA507" s="222">
        <f t="shared" si="1134"/>
        <v>0</v>
      </c>
      <c r="AB507" s="222">
        <f t="shared" si="1135"/>
        <v>0</v>
      </c>
      <c r="AC507" s="222">
        <f t="shared" si="1136"/>
        <v>0</v>
      </c>
      <c r="AD507" s="222">
        <f t="shared" si="1137"/>
        <v>0</v>
      </c>
      <c r="AE507" s="222">
        <f t="shared" si="1138"/>
        <v>0</v>
      </c>
      <c r="AF507" s="222">
        <f t="shared" si="1139"/>
        <v>0</v>
      </c>
      <c r="AG507" s="222">
        <f t="shared" si="1140"/>
        <v>0</v>
      </c>
      <c r="AH507" s="222">
        <f t="shared" si="1141"/>
        <v>0</v>
      </c>
      <c r="AI507" s="222">
        <f t="shared" si="1142"/>
        <v>0</v>
      </c>
      <c r="AJ507" s="222">
        <f t="shared" si="1143"/>
        <v>0</v>
      </c>
      <c r="AK507" s="222">
        <f t="shared" si="1144"/>
        <v>0</v>
      </c>
      <c r="AL507" s="222">
        <f t="shared" si="1145"/>
        <v>0</v>
      </c>
      <c r="AM507" s="222">
        <f t="shared" si="1146"/>
        <v>0</v>
      </c>
      <c r="AN507" s="222">
        <f t="shared" si="1147"/>
        <v>0</v>
      </c>
      <c r="AO507" s="222">
        <f t="shared" si="1148"/>
        <v>0</v>
      </c>
      <c r="AP507" s="222">
        <f t="shared" si="1149"/>
        <v>0</v>
      </c>
      <c r="AQ507" s="222">
        <f t="shared" si="1150"/>
        <v>0</v>
      </c>
      <c r="AR507" s="222">
        <f t="shared" si="1151"/>
        <v>0</v>
      </c>
      <c r="AS507" s="222">
        <f t="shared" si="1152"/>
        <v>0</v>
      </c>
      <c r="AT507" s="222">
        <f t="shared" si="1153"/>
        <v>0</v>
      </c>
      <c r="AU507" s="222">
        <f t="shared" si="1154"/>
        <v>0</v>
      </c>
      <c r="AV507" s="222">
        <f t="shared" si="1155"/>
        <v>0</v>
      </c>
      <c r="AW507" s="222">
        <f t="shared" si="1156"/>
        <v>0</v>
      </c>
      <c r="AX507" s="222">
        <f t="shared" si="1157"/>
        <v>0</v>
      </c>
      <c r="AY507" s="222">
        <f t="shared" si="1158"/>
        <v>0</v>
      </c>
      <c r="AZ507" s="222">
        <f t="shared" si="1159"/>
        <v>0</v>
      </c>
      <c r="BA507" s="222">
        <f t="shared" si="1160"/>
        <v>0</v>
      </c>
      <c r="BB507" s="222">
        <f t="shared" si="1161"/>
        <v>0</v>
      </c>
      <c r="BC507" s="222">
        <f t="shared" si="1162"/>
        <v>0</v>
      </c>
      <c r="BD507" s="222">
        <f t="shared" si="1163"/>
        <v>0</v>
      </c>
      <c r="BE507" s="222">
        <f t="shared" si="1164"/>
        <v>0</v>
      </c>
      <c r="BF507" s="222">
        <f t="shared" si="1165"/>
        <v>0</v>
      </c>
      <c r="BG507" s="222">
        <f t="shared" si="1166"/>
        <v>0</v>
      </c>
      <c r="BH507" s="222">
        <f t="shared" si="1167"/>
        <v>0</v>
      </c>
      <c r="BI507" s="222">
        <f t="shared" si="1168"/>
        <v>0</v>
      </c>
      <c r="BJ507" s="222">
        <f t="shared" si="1169"/>
        <v>0</v>
      </c>
      <c r="BK507" s="222">
        <f t="shared" si="1170"/>
        <v>0</v>
      </c>
      <c r="BL507" s="222">
        <f t="shared" si="1171"/>
        <v>0</v>
      </c>
      <c r="BM507" s="222">
        <f t="shared" si="1172"/>
        <v>0</v>
      </c>
      <c r="BN507" s="222">
        <f t="shared" si="1173"/>
        <v>0</v>
      </c>
      <c r="BO507" s="222">
        <f t="shared" si="1174"/>
        <v>0</v>
      </c>
      <c r="BP507" s="222">
        <f t="shared" si="1175"/>
        <v>0</v>
      </c>
      <c r="BQ507" s="222">
        <f t="shared" si="1176"/>
        <v>0</v>
      </c>
      <c r="BR507" s="222">
        <f t="shared" si="1177"/>
        <v>0</v>
      </c>
      <c r="BS507" s="222">
        <f t="shared" si="1178"/>
        <v>0</v>
      </c>
      <c r="BT507" s="222">
        <f t="shared" si="1179"/>
        <v>0</v>
      </c>
      <c r="BU507" s="222">
        <f t="shared" si="1180"/>
        <v>0</v>
      </c>
      <c r="BV507" s="222">
        <f t="shared" si="1181"/>
        <v>0</v>
      </c>
      <c r="BW507" s="222">
        <f t="shared" si="1182"/>
        <v>0</v>
      </c>
      <c r="BX507" s="222">
        <f t="shared" si="1183"/>
        <v>0</v>
      </c>
      <c r="BY507" s="222">
        <f t="shared" si="1184"/>
        <v>0</v>
      </c>
      <c r="BZ507" s="222">
        <f t="shared" si="1185"/>
        <v>0</v>
      </c>
      <c r="CA507" s="222">
        <f t="shared" si="1186"/>
        <v>0</v>
      </c>
      <c r="CB507" s="222">
        <f t="shared" si="1187"/>
        <v>0</v>
      </c>
      <c r="CC507" s="222">
        <f t="shared" si="1188"/>
        <v>0</v>
      </c>
      <c r="CD507" s="222">
        <f t="shared" si="1189"/>
        <v>0</v>
      </c>
      <c r="CE507" s="222">
        <f t="shared" si="1190"/>
        <v>0</v>
      </c>
      <c r="CF507" s="222">
        <f t="shared" si="1191"/>
        <v>0</v>
      </c>
      <c r="CG507" s="222">
        <f t="shared" si="1192"/>
        <v>0</v>
      </c>
      <c r="CH507" s="222">
        <f t="shared" si="1193"/>
        <v>0</v>
      </c>
      <c r="CI507" s="222">
        <f t="shared" si="1194"/>
        <v>0</v>
      </c>
      <c r="CJ507" s="222">
        <f t="shared" si="1195"/>
        <v>0</v>
      </c>
      <c r="CK507" s="222">
        <f t="shared" si="1196"/>
        <v>0</v>
      </c>
      <c r="CL507" s="222">
        <f t="shared" si="1197"/>
        <v>0</v>
      </c>
      <c r="CM507" s="222">
        <f t="shared" si="1198"/>
        <v>0</v>
      </c>
      <c r="CN507" s="222">
        <f t="shared" si="1199"/>
        <v>0</v>
      </c>
      <c r="CO507" s="222">
        <f t="shared" si="1200"/>
        <v>0</v>
      </c>
      <c r="CP507" s="222">
        <f t="shared" si="1201"/>
        <v>0</v>
      </c>
      <c r="CQ507" s="222">
        <f t="shared" si="1202"/>
        <v>0</v>
      </c>
      <c r="CR507" s="222">
        <f t="shared" si="1203"/>
        <v>0</v>
      </c>
      <c r="CS507" s="222">
        <f t="shared" si="1204"/>
        <v>0</v>
      </c>
      <c r="CT507" s="222">
        <f t="shared" si="1205"/>
        <v>0</v>
      </c>
      <c r="CU507" s="222">
        <f t="shared" si="1206"/>
        <v>0</v>
      </c>
      <c r="CV507" s="222">
        <f t="shared" si="1207"/>
        <v>0</v>
      </c>
      <c r="CW507" s="222">
        <f t="shared" si="1208"/>
        <v>0</v>
      </c>
      <c r="CX507" s="222">
        <f t="shared" si="1209"/>
        <v>0</v>
      </c>
      <c r="CY507" s="222">
        <f t="shared" si="1210"/>
        <v>0</v>
      </c>
      <c r="CZ507" s="222">
        <f t="shared" si="1211"/>
        <v>0</v>
      </c>
      <c r="DA507" s="222">
        <f t="shared" si="1212"/>
        <v>0</v>
      </c>
      <c r="DB507" s="222">
        <f t="shared" si="1213"/>
        <v>0</v>
      </c>
      <c r="DC507" s="222">
        <f t="shared" si="1214"/>
        <v>0</v>
      </c>
      <c r="DD507" s="222">
        <f t="shared" si="1215"/>
        <v>0</v>
      </c>
      <c r="DE507" s="222">
        <f t="shared" si="1216"/>
        <v>0</v>
      </c>
      <c r="DF507" s="222">
        <f t="shared" si="1217"/>
        <v>0</v>
      </c>
      <c r="DG507" s="222">
        <f t="shared" si="1218"/>
        <v>0</v>
      </c>
      <c r="DH507" s="222">
        <f t="shared" si="1219"/>
        <v>0</v>
      </c>
      <c r="DI507" s="222">
        <f t="shared" si="1220"/>
        <v>0</v>
      </c>
      <c r="DJ507" s="222">
        <f t="shared" si="1221"/>
        <v>0</v>
      </c>
      <c r="DK507" s="222">
        <f t="shared" si="1222"/>
        <v>0</v>
      </c>
      <c r="DL507" s="222">
        <f t="shared" si="1223"/>
        <v>0</v>
      </c>
      <c r="DM507" s="222">
        <f t="shared" si="1224"/>
        <v>0</v>
      </c>
      <c r="DN507" s="222">
        <f t="shared" si="1225"/>
        <v>0</v>
      </c>
      <c r="DO507" s="222">
        <f t="shared" si="1226"/>
        <v>0</v>
      </c>
      <c r="DP507" s="222">
        <f t="shared" si="1227"/>
        <v>0</v>
      </c>
      <c r="DQ507" s="222">
        <f t="shared" si="1228"/>
        <v>0</v>
      </c>
      <c r="DR507" s="222">
        <f t="shared" si="1229"/>
        <v>0</v>
      </c>
      <c r="DS507" s="222">
        <f t="shared" si="1230"/>
        <v>0</v>
      </c>
      <c r="DT507" s="222">
        <f t="shared" si="1231"/>
        <v>0</v>
      </c>
      <c r="DU507" s="222">
        <f t="shared" si="1232"/>
        <v>0</v>
      </c>
      <c r="DV507" s="222">
        <f t="shared" si="1233"/>
        <v>0</v>
      </c>
      <c r="DW507" s="222">
        <f t="shared" si="1234"/>
        <v>0</v>
      </c>
      <c r="DX507" s="222">
        <f t="shared" si="1235"/>
        <v>0</v>
      </c>
      <c r="DY507" s="222">
        <f t="shared" si="1236"/>
        <v>0</v>
      </c>
      <c r="DZ507" s="222">
        <f t="shared" si="1237"/>
        <v>0</v>
      </c>
      <c r="EA507" s="222">
        <f t="shared" si="1238"/>
        <v>0</v>
      </c>
      <c r="EB507" s="222">
        <f t="shared" si="1239"/>
        <v>0</v>
      </c>
      <c r="EC507" s="222">
        <f t="shared" si="1240"/>
        <v>0</v>
      </c>
      <c r="ED507" s="222">
        <f t="shared" si="1241"/>
        <v>0</v>
      </c>
      <c r="EE507" s="222">
        <f t="shared" si="1242"/>
        <v>0</v>
      </c>
      <c r="EF507" s="222">
        <f t="shared" si="1243"/>
        <v>0</v>
      </c>
      <c r="EG507" s="222">
        <f t="shared" si="1244"/>
        <v>0</v>
      </c>
      <c r="EH507" s="222">
        <f t="shared" si="1245"/>
        <v>0</v>
      </c>
      <c r="EI507" s="222">
        <f t="shared" si="1246"/>
        <v>0</v>
      </c>
      <c r="EJ507" s="222">
        <f t="shared" si="1247"/>
        <v>0</v>
      </c>
      <c r="EK507" s="222">
        <f t="shared" si="1248"/>
        <v>0</v>
      </c>
      <c r="EL507" s="222">
        <f t="shared" si="1249"/>
        <v>0</v>
      </c>
      <c r="EM507" s="222">
        <f t="shared" si="1250"/>
        <v>0</v>
      </c>
      <c r="EN507" s="222">
        <f t="shared" si="1251"/>
        <v>0</v>
      </c>
      <c r="EO507" s="222">
        <f t="shared" si="1252"/>
        <v>0</v>
      </c>
      <c r="EP507" s="222">
        <f t="shared" si="1253"/>
        <v>0</v>
      </c>
      <c r="EQ507" s="222">
        <f t="shared" si="1254"/>
        <v>0</v>
      </c>
      <c r="ER507" s="222">
        <f t="shared" si="1255"/>
        <v>0</v>
      </c>
      <c r="ES507" s="222">
        <f t="shared" si="1256"/>
        <v>0</v>
      </c>
      <c r="ET507" s="222">
        <f t="shared" si="1257"/>
        <v>0</v>
      </c>
      <c r="EU507" s="222">
        <f t="shared" si="1258"/>
        <v>0</v>
      </c>
      <c r="EV507" s="222">
        <f t="shared" si="1259"/>
        <v>0</v>
      </c>
      <c r="EW507" s="222">
        <f t="shared" si="1260"/>
        <v>0</v>
      </c>
      <c r="EX507" s="222">
        <f t="shared" si="1261"/>
        <v>0</v>
      </c>
      <c r="EY507" s="222">
        <f t="shared" si="1262"/>
        <v>0</v>
      </c>
      <c r="EZ507" s="222">
        <f t="shared" si="1263"/>
        <v>0</v>
      </c>
      <c r="FA507" s="222">
        <f t="shared" si="1264"/>
        <v>0</v>
      </c>
      <c r="FB507" s="222">
        <f t="shared" si="1265"/>
        <v>0</v>
      </c>
      <c r="FC507" s="222">
        <f t="shared" si="1266"/>
        <v>0</v>
      </c>
      <c r="FD507" s="222">
        <f t="shared" si="1267"/>
        <v>0</v>
      </c>
      <c r="FE507" s="222">
        <f t="shared" si="1268"/>
        <v>0</v>
      </c>
      <c r="FF507" s="222">
        <f t="shared" si="1269"/>
        <v>0</v>
      </c>
      <c r="FG507" s="222">
        <f t="shared" si="1270"/>
        <v>0</v>
      </c>
      <c r="FH507" s="222">
        <f t="shared" si="1271"/>
        <v>0</v>
      </c>
      <c r="FI507" s="222">
        <f t="shared" si="1272"/>
        <v>0</v>
      </c>
      <c r="FJ507" s="222">
        <f t="shared" si="1273"/>
        <v>0</v>
      </c>
      <c r="FK507" s="222">
        <f t="shared" si="1274"/>
        <v>0</v>
      </c>
      <c r="FL507" s="222">
        <f t="shared" si="1275"/>
        <v>0</v>
      </c>
      <c r="FM507" s="222">
        <f t="shared" si="1276"/>
        <v>0</v>
      </c>
      <c r="FN507" s="222">
        <f t="shared" si="1277"/>
        <v>0</v>
      </c>
      <c r="FO507" s="222">
        <f t="shared" si="1278"/>
        <v>0</v>
      </c>
      <c r="FP507" s="222">
        <f t="shared" si="1279"/>
        <v>0</v>
      </c>
      <c r="FQ507" s="222">
        <f t="shared" si="1280"/>
        <v>0</v>
      </c>
      <c r="FR507" s="222">
        <f t="shared" si="1281"/>
        <v>0</v>
      </c>
      <c r="FS507" s="222">
        <f t="shared" si="1282"/>
        <v>0</v>
      </c>
      <c r="FT507" s="222">
        <f t="shared" si="1283"/>
        <v>0</v>
      </c>
      <c r="FU507" s="222">
        <f t="shared" si="1284"/>
        <v>0</v>
      </c>
      <c r="FV507" s="222">
        <f t="shared" si="1285"/>
        <v>0</v>
      </c>
      <c r="FW507" s="222">
        <f t="shared" si="1286"/>
        <v>0</v>
      </c>
      <c r="FX507" s="222">
        <f t="shared" si="1287"/>
        <v>0</v>
      </c>
      <c r="FY507" s="222">
        <f t="shared" si="1288"/>
        <v>0</v>
      </c>
      <c r="FZ507" s="222">
        <f t="shared" si="1289"/>
        <v>0</v>
      </c>
      <c r="GA507" s="222">
        <f t="shared" si="1290"/>
        <v>0</v>
      </c>
      <c r="GB507" s="222">
        <f t="shared" si="1291"/>
        <v>0</v>
      </c>
      <c r="GC507" s="222">
        <f t="shared" si="1292"/>
        <v>0</v>
      </c>
      <c r="GD507" s="222">
        <f t="shared" si="1293"/>
        <v>0</v>
      </c>
      <c r="GE507" s="222">
        <f t="shared" si="1294"/>
        <v>0</v>
      </c>
      <c r="GF507" s="222">
        <f t="shared" si="1295"/>
        <v>0</v>
      </c>
      <c r="GG507" s="222">
        <f t="shared" si="1296"/>
        <v>0</v>
      </c>
      <c r="GH507" s="222">
        <f t="shared" si="1297"/>
        <v>0</v>
      </c>
      <c r="GI507" s="222">
        <f t="shared" si="1298"/>
        <v>0</v>
      </c>
      <c r="GJ507" s="222">
        <f t="shared" si="1299"/>
        <v>0</v>
      </c>
      <c r="GK507" s="222">
        <f t="shared" si="1300"/>
        <v>0</v>
      </c>
      <c r="GL507" s="222">
        <f t="shared" si="1301"/>
        <v>0</v>
      </c>
      <c r="GM507" s="222">
        <f t="shared" si="1302"/>
        <v>0</v>
      </c>
      <c r="GN507" s="222">
        <f t="shared" si="1303"/>
        <v>0</v>
      </c>
      <c r="GO507" s="222">
        <f t="shared" si="1304"/>
        <v>0</v>
      </c>
      <c r="GP507" s="222">
        <f t="shared" si="1305"/>
        <v>0</v>
      </c>
      <c r="GQ507" s="222">
        <f t="shared" si="1306"/>
        <v>0</v>
      </c>
      <c r="GR507" s="222">
        <f t="shared" si="1307"/>
        <v>0</v>
      </c>
      <c r="GS507" s="222">
        <f t="shared" si="1308"/>
        <v>0</v>
      </c>
      <c r="GT507" s="222">
        <f t="shared" si="1309"/>
        <v>0</v>
      </c>
      <c r="GU507" s="222">
        <f t="shared" si="1310"/>
        <v>0</v>
      </c>
      <c r="GV507" s="222">
        <f t="shared" si="1311"/>
        <v>0</v>
      </c>
      <c r="GW507" s="222">
        <f t="shared" si="1312"/>
        <v>0</v>
      </c>
      <c r="GX507" s="222">
        <f t="shared" si="1313"/>
        <v>0</v>
      </c>
      <c r="GY507" s="222">
        <f t="shared" si="1314"/>
        <v>0</v>
      </c>
      <c r="GZ507" s="222">
        <f t="shared" si="1315"/>
        <v>0</v>
      </c>
      <c r="HA507" s="222">
        <f t="shared" si="1316"/>
        <v>0</v>
      </c>
      <c r="HB507" s="222">
        <f t="shared" si="1317"/>
        <v>0</v>
      </c>
      <c r="HC507" s="222">
        <f t="shared" si="1318"/>
        <v>0</v>
      </c>
      <c r="HD507" s="222">
        <f t="shared" si="1319"/>
        <v>0</v>
      </c>
      <c r="HE507" s="222">
        <f t="shared" si="1320"/>
        <v>0</v>
      </c>
      <c r="HF507" s="222">
        <f t="shared" si="1321"/>
        <v>0</v>
      </c>
      <c r="HG507" s="222">
        <f t="shared" si="1322"/>
        <v>0</v>
      </c>
      <c r="HH507" s="222">
        <f t="shared" si="1323"/>
        <v>0</v>
      </c>
      <c r="HI507" s="222">
        <f t="shared" si="1324"/>
        <v>0</v>
      </c>
      <c r="HJ507" s="222">
        <f t="shared" si="1325"/>
        <v>0</v>
      </c>
      <c r="HK507" s="222">
        <f t="shared" si="1326"/>
        <v>0</v>
      </c>
      <c r="HL507" s="222">
        <f t="shared" si="1327"/>
        <v>0</v>
      </c>
      <c r="HM507" s="222">
        <f t="shared" si="1328"/>
        <v>0</v>
      </c>
      <c r="HN507" s="222">
        <f t="shared" si="1329"/>
        <v>0</v>
      </c>
      <c r="HO507" s="222">
        <f t="shared" si="1330"/>
        <v>0</v>
      </c>
      <c r="HP507" s="222">
        <f t="shared" si="1331"/>
        <v>0</v>
      </c>
      <c r="HQ507" s="222">
        <f t="shared" si="1332"/>
        <v>0</v>
      </c>
      <c r="HR507" s="222">
        <f t="shared" si="1333"/>
        <v>0</v>
      </c>
      <c r="HS507" s="222">
        <f t="shared" si="1334"/>
        <v>0</v>
      </c>
      <c r="HT507" s="222">
        <f t="shared" si="1335"/>
        <v>0</v>
      </c>
      <c r="HU507" s="222">
        <f t="shared" si="1336"/>
        <v>0</v>
      </c>
      <c r="HV507" s="222">
        <f t="shared" si="1337"/>
        <v>0</v>
      </c>
      <c r="HW507" s="222">
        <f t="shared" si="1338"/>
        <v>0</v>
      </c>
      <c r="HX507" s="222">
        <f t="shared" si="1339"/>
        <v>0</v>
      </c>
      <c r="HY507" s="222">
        <f t="shared" si="1340"/>
        <v>0</v>
      </c>
      <c r="HZ507" s="222">
        <f t="shared" si="1341"/>
        <v>0</v>
      </c>
      <c r="IA507" s="222">
        <f t="shared" si="1342"/>
        <v>0</v>
      </c>
      <c r="IB507" s="222">
        <f t="shared" si="1343"/>
        <v>0</v>
      </c>
      <c r="IC507" s="222">
        <f t="shared" si="1344"/>
        <v>0</v>
      </c>
      <c r="ID507" s="222">
        <f t="shared" si="1345"/>
        <v>0</v>
      </c>
      <c r="IE507" s="222">
        <f t="shared" si="1346"/>
        <v>0</v>
      </c>
      <c r="IF507" s="222">
        <f t="shared" si="1347"/>
        <v>0</v>
      </c>
      <c r="IG507" s="222">
        <f t="shared" si="1348"/>
        <v>0</v>
      </c>
      <c r="IH507" s="222">
        <f t="shared" si="1349"/>
        <v>0</v>
      </c>
      <c r="II507" s="222">
        <f t="shared" si="1350"/>
        <v>0</v>
      </c>
      <c r="IJ507" s="222">
        <f t="shared" si="1351"/>
        <v>0</v>
      </c>
      <c r="IK507" s="222">
        <f t="shared" si="1352"/>
        <v>0</v>
      </c>
      <c r="IL507" s="222">
        <f t="shared" si="1353"/>
        <v>0</v>
      </c>
      <c r="IM507" s="222">
        <f t="shared" si="1354"/>
        <v>0</v>
      </c>
      <c r="IN507" s="222">
        <f t="shared" si="1355"/>
        <v>0</v>
      </c>
      <c r="IO507" s="222">
        <f t="shared" si="1356"/>
        <v>0</v>
      </c>
      <c r="IP507" s="222">
        <f t="shared" si="1357"/>
        <v>0</v>
      </c>
      <c r="IQ507" s="222">
        <f t="shared" si="1358"/>
        <v>0</v>
      </c>
      <c r="IR507" s="222">
        <f t="shared" si="1359"/>
        <v>0</v>
      </c>
      <c r="IS507" s="222">
        <f t="shared" si="1360"/>
        <v>0</v>
      </c>
      <c r="IT507" s="222">
        <f t="shared" si="1361"/>
        <v>0</v>
      </c>
      <c r="IU507" s="222">
        <f t="shared" si="1362"/>
        <v>0</v>
      </c>
      <c r="IV507" s="222">
        <f t="shared" si="1363"/>
        <v>0</v>
      </c>
      <c r="IW507" s="222">
        <f t="shared" si="1364"/>
        <v>0</v>
      </c>
      <c r="IX507" s="222">
        <f t="shared" si="1365"/>
        <v>0</v>
      </c>
      <c r="IY507" s="222">
        <f t="shared" si="1366"/>
        <v>0</v>
      </c>
      <c r="IZ507" s="222">
        <f t="shared" si="1367"/>
        <v>0</v>
      </c>
      <c r="JA507" s="222">
        <f t="shared" si="1368"/>
        <v>0</v>
      </c>
      <c r="JB507" s="222">
        <f t="shared" si="1369"/>
        <v>0</v>
      </c>
    </row>
    <row r="508" spans="2:262">
      <c r="B508" s="230">
        <v>147</v>
      </c>
      <c r="C508" s="229">
        <f t="shared" si="1370"/>
        <v>2.8710937500000021E-3</v>
      </c>
      <c r="D508" s="226">
        <f t="shared" ca="1" si="1113"/>
        <v>49.92185943423106</v>
      </c>
      <c r="E508" s="225">
        <f ca="1">EW361</f>
        <v>-7.8140565768940171E-2</v>
      </c>
      <c r="F508" s="224">
        <v>147</v>
      </c>
      <c r="G508" s="222">
        <f t="shared" si="1114"/>
        <v>0</v>
      </c>
      <c r="H508" s="222">
        <f t="shared" si="1115"/>
        <v>0</v>
      </c>
      <c r="I508" s="222">
        <f t="shared" si="1116"/>
        <v>0</v>
      </c>
      <c r="J508" s="222">
        <f t="shared" si="1117"/>
        <v>0</v>
      </c>
      <c r="K508" s="222">
        <f t="shared" si="1118"/>
        <v>0</v>
      </c>
      <c r="L508" s="222">
        <f t="shared" si="1119"/>
        <v>0</v>
      </c>
      <c r="M508" s="222">
        <f t="shared" si="1120"/>
        <v>0</v>
      </c>
      <c r="N508" s="222">
        <f t="shared" si="1121"/>
        <v>0</v>
      </c>
      <c r="O508" s="222">
        <f t="shared" si="1122"/>
        <v>0</v>
      </c>
      <c r="P508" s="222">
        <f t="shared" si="1123"/>
        <v>0</v>
      </c>
      <c r="Q508" s="222">
        <f t="shared" si="1124"/>
        <v>0</v>
      </c>
      <c r="R508" s="222">
        <f t="shared" si="1125"/>
        <v>0</v>
      </c>
      <c r="S508" s="222">
        <f t="shared" si="1126"/>
        <v>0</v>
      </c>
      <c r="T508" s="222">
        <f t="shared" si="1127"/>
        <v>0</v>
      </c>
      <c r="U508" s="222">
        <f t="shared" si="1128"/>
        <v>0</v>
      </c>
      <c r="V508" s="222">
        <f t="shared" si="1129"/>
        <v>0</v>
      </c>
      <c r="W508" s="222">
        <f t="shared" si="1130"/>
        <v>0</v>
      </c>
      <c r="X508" s="222">
        <f t="shared" si="1131"/>
        <v>0</v>
      </c>
      <c r="Y508" s="222">
        <f t="shared" si="1132"/>
        <v>0</v>
      </c>
      <c r="Z508" s="222">
        <f t="shared" si="1133"/>
        <v>0</v>
      </c>
      <c r="AA508" s="222">
        <f t="shared" si="1134"/>
        <v>0</v>
      </c>
      <c r="AB508" s="222">
        <f t="shared" si="1135"/>
        <v>0</v>
      </c>
      <c r="AC508" s="222">
        <f t="shared" si="1136"/>
        <v>0</v>
      </c>
      <c r="AD508" s="222">
        <f t="shared" si="1137"/>
        <v>0</v>
      </c>
      <c r="AE508" s="222">
        <f t="shared" si="1138"/>
        <v>0</v>
      </c>
      <c r="AF508" s="222">
        <f t="shared" si="1139"/>
        <v>0</v>
      </c>
      <c r="AG508" s="222">
        <f t="shared" si="1140"/>
        <v>0</v>
      </c>
      <c r="AH508" s="222">
        <f t="shared" si="1141"/>
        <v>0</v>
      </c>
      <c r="AI508" s="222">
        <f t="shared" si="1142"/>
        <v>0</v>
      </c>
      <c r="AJ508" s="222">
        <f t="shared" si="1143"/>
        <v>0</v>
      </c>
      <c r="AK508" s="222">
        <f t="shared" si="1144"/>
        <v>0</v>
      </c>
      <c r="AL508" s="222">
        <f t="shared" si="1145"/>
        <v>0</v>
      </c>
      <c r="AM508" s="222">
        <f t="shared" si="1146"/>
        <v>0</v>
      </c>
      <c r="AN508" s="222">
        <f t="shared" si="1147"/>
        <v>0</v>
      </c>
      <c r="AO508" s="222">
        <f t="shared" si="1148"/>
        <v>0</v>
      </c>
      <c r="AP508" s="222">
        <f t="shared" si="1149"/>
        <v>0</v>
      </c>
      <c r="AQ508" s="222">
        <f t="shared" si="1150"/>
        <v>0</v>
      </c>
      <c r="AR508" s="222">
        <f t="shared" si="1151"/>
        <v>0</v>
      </c>
      <c r="AS508" s="222">
        <f t="shared" si="1152"/>
        <v>0</v>
      </c>
      <c r="AT508" s="222">
        <f t="shared" si="1153"/>
        <v>0</v>
      </c>
      <c r="AU508" s="222">
        <f t="shared" si="1154"/>
        <v>0</v>
      </c>
      <c r="AV508" s="222">
        <f t="shared" si="1155"/>
        <v>0</v>
      </c>
      <c r="AW508" s="222">
        <f t="shared" si="1156"/>
        <v>0</v>
      </c>
      <c r="AX508" s="222">
        <f t="shared" si="1157"/>
        <v>0</v>
      </c>
      <c r="AY508" s="222">
        <f t="shared" si="1158"/>
        <v>0</v>
      </c>
      <c r="AZ508" s="222">
        <f t="shared" si="1159"/>
        <v>0</v>
      </c>
      <c r="BA508" s="222">
        <f t="shared" si="1160"/>
        <v>0</v>
      </c>
      <c r="BB508" s="222">
        <f t="shared" si="1161"/>
        <v>0</v>
      </c>
      <c r="BC508" s="222">
        <f t="shared" si="1162"/>
        <v>0</v>
      </c>
      <c r="BD508" s="222">
        <f t="shared" si="1163"/>
        <v>0</v>
      </c>
      <c r="BE508" s="222">
        <f t="shared" si="1164"/>
        <v>0</v>
      </c>
      <c r="BF508" s="222">
        <f t="shared" si="1165"/>
        <v>0</v>
      </c>
      <c r="BG508" s="222">
        <f t="shared" si="1166"/>
        <v>0</v>
      </c>
      <c r="BH508" s="222">
        <f t="shared" si="1167"/>
        <v>0</v>
      </c>
      <c r="BI508" s="222">
        <f t="shared" si="1168"/>
        <v>0</v>
      </c>
      <c r="BJ508" s="222">
        <f t="shared" si="1169"/>
        <v>0</v>
      </c>
      <c r="BK508" s="222">
        <f t="shared" si="1170"/>
        <v>0</v>
      </c>
      <c r="BL508" s="222">
        <f t="shared" si="1171"/>
        <v>0</v>
      </c>
      <c r="BM508" s="222">
        <f t="shared" si="1172"/>
        <v>0</v>
      </c>
      <c r="BN508" s="222">
        <f t="shared" si="1173"/>
        <v>0</v>
      </c>
      <c r="BO508" s="222">
        <f t="shared" si="1174"/>
        <v>0</v>
      </c>
      <c r="BP508" s="222">
        <f t="shared" si="1175"/>
        <v>0</v>
      </c>
      <c r="BQ508" s="222">
        <f t="shared" si="1176"/>
        <v>0</v>
      </c>
      <c r="BR508" s="222">
        <f t="shared" si="1177"/>
        <v>0</v>
      </c>
      <c r="BS508" s="222">
        <f t="shared" si="1178"/>
        <v>0</v>
      </c>
      <c r="BT508" s="222">
        <f t="shared" si="1179"/>
        <v>0</v>
      </c>
      <c r="BU508" s="222">
        <f t="shared" si="1180"/>
        <v>0</v>
      </c>
      <c r="BV508" s="222">
        <f t="shared" si="1181"/>
        <v>0</v>
      </c>
      <c r="BW508" s="222">
        <f t="shared" si="1182"/>
        <v>0</v>
      </c>
      <c r="BX508" s="222">
        <f t="shared" si="1183"/>
        <v>0</v>
      </c>
      <c r="BY508" s="222">
        <f t="shared" si="1184"/>
        <v>0</v>
      </c>
      <c r="BZ508" s="222">
        <f t="shared" si="1185"/>
        <v>0</v>
      </c>
      <c r="CA508" s="222">
        <f t="shared" si="1186"/>
        <v>0</v>
      </c>
      <c r="CB508" s="222">
        <f t="shared" si="1187"/>
        <v>0</v>
      </c>
      <c r="CC508" s="222">
        <f t="shared" si="1188"/>
        <v>0</v>
      </c>
      <c r="CD508" s="222">
        <f t="shared" si="1189"/>
        <v>0</v>
      </c>
      <c r="CE508" s="222">
        <f t="shared" si="1190"/>
        <v>0</v>
      </c>
      <c r="CF508" s="222">
        <f t="shared" si="1191"/>
        <v>0</v>
      </c>
      <c r="CG508" s="222">
        <f t="shared" si="1192"/>
        <v>0</v>
      </c>
      <c r="CH508" s="222">
        <f t="shared" si="1193"/>
        <v>0</v>
      </c>
      <c r="CI508" s="222">
        <f t="shared" si="1194"/>
        <v>0</v>
      </c>
      <c r="CJ508" s="222">
        <f t="shared" si="1195"/>
        <v>0</v>
      </c>
      <c r="CK508" s="222">
        <f t="shared" si="1196"/>
        <v>0</v>
      </c>
      <c r="CL508" s="222">
        <f t="shared" si="1197"/>
        <v>0</v>
      </c>
      <c r="CM508" s="222">
        <f t="shared" si="1198"/>
        <v>0</v>
      </c>
      <c r="CN508" s="222">
        <f t="shared" si="1199"/>
        <v>0</v>
      </c>
      <c r="CO508" s="222">
        <f t="shared" si="1200"/>
        <v>0</v>
      </c>
      <c r="CP508" s="222">
        <f t="shared" si="1201"/>
        <v>0</v>
      </c>
      <c r="CQ508" s="222">
        <f t="shared" si="1202"/>
        <v>0</v>
      </c>
      <c r="CR508" s="222">
        <f t="shared" si="1203"/>
        <v>0</v>
      </c>
      <c r="CS508" s="222">
        <f t="shared" si="1204"/>
        <v>0</v>
      </c>
      <c r="CT508" s="222">
        <f t="shared" si="1205"/>
        <v>0</v>
      </c>
      <c r="CU508" s="222">
        <f t="shared" si="1206"/>
        <v>0</v>
      </c>
      <c r="CV508" s="222">
        <f t="shared" si="1207"/>
        <v>0</v>
      </c>
      <c r="CW508" s="222">
        <f t="shared" si="1208"/>
        <v>0</v>
      </c>
      <c r="CX508" s="222">
        <f t="shared" si="1209"/>
        <v>0</v>
      </c>
      <c r="CY508" s="222">
        <f t="shared" si="1210"/>
        <v>0</v>
      </c>
      <c r="CZ508" s="222">
        <f t="shared" si="1211"/>
        <v>0</v>
      </c>
      <c r="DA508" s="222">
        <f t="shared" si="1212"/>
        <v>0</v>
      </c>
      <c r="DB508" s="222">
        <f t="shared" si="1213"/>
        <v>0</v>
      </c>
      <c r="DC508" s="222">
        <f t="shared" si="1214"/>
        <v>0</v>
      </c>
      <c r="DD508" s="222">
        <f t="shared" si="1215"/>
        <v>0</v>
      </c>
      <c r="DE508" s="222">
        <f t="shared" si="1216"/>
        <v>0</v>
      </c>
      <c r="DF508" s="222">
        <f t="shared" si="1217"/>
        <v>0</v>
      </c>
      <c r="DG508" s="222">
        <f t="shared" si="1218"/>
        <v>0</v>
      </c>
      <c r="DH508" s="222">
        <f t="shared" si="1219"/>
        <v>0</v>
      </c>
      <c r="DI508" s="222">
        <f t="shared" si="1220"/>
        <v>0</v>
      </c>
      <c r="DJ508" s="222">
        <f t="shared" si="1221"/>
        <v>0</v>
      </c>
      <c r="DK508" s="222">
        <f t="shared" si="1222"/>
        <v>0</v>
      </c>
      <c r="DL508" s="222">
        <f t="shared" si="1223"/>
        <v>0</v>
      </c>
      <c r="DM508" s="222">
        <f t="shared" si="1224"/>
        <v>0</v>
      </c>
      <c r="DN508" s="222">
        <f t="shared" si="1225"/>
        <v>0</v>
      </c>
      <c r="DO508" s="222">
        <f t="shared" si="1226"/>
        <v>0</v>
      </c>
      <c r="DP508" s="222">
        <f t="shared" si="1227"/>
        <v>0</v>
      </c>
      <c r="DQ508" s="222">
        <f t="shared" si="1228"/>
        <v>0</v>
      </c>
      <c r="DR508" s="222">
        <f t="shared" si="1229"/>
        <v>0</v>
      </c>
      <c r="DS508" s="222">
        <f t="shared" si="1230"/>
        <v>0</v>
      </c>
      <c r="DT508" s="222">
        <f t="shared" si="1231"/>
        <v>0</v>
      </c>
      <c r="DU508" s="222">
        <f t="shared" si="1232"/>
        <v>0</v>
      </c>
      <c r="DV508" s="222">
        <f t="shared" si="1233"/>
        <v>0</v>
      </c>
      <c r="DW508" s="222">
        <f t="shared" si="1234"/>
        <v>0</v>
      </c>
      <c r="DX508" s="222">
        <f t="shared" si="1235"/>
        <v>0</v>
      </c>
      <c r="DY508" s="222">
        <f t="shared" si="1236"/>
        <v>0</v>
      </c>
      <c r="DZ508" s="222">
        <f t="shared" si="1237"/>
        <v>0</v>
      </c>
      <c r="EA508" s="222">
        <f t="shared" si="1238"/>
        <v>0</v>
      </c>
      <c r="EB508" s="222">
        <f t="shared" si="1239"/>
        <v>0</v>
      </c>
      <c r="EC508" s="222">
        <f t="shared" si="1240"/>
        <v>0</v>
      </c>
      <c r="ED508" s="222">
        <f t="shared" si="1241"/>
        <v>0</v>
      </c>
      <c r="EE508" s="222">
        <f t="shared" si="1242"/>
        <v>0</v>
      </c>
      <c r="EF508" s="222">
        <f t="shared" si="1243"/>
        <v>0</v>
      </c>
      <c r="EG508" s="222">
        <f t="shared" si="1244"/>
        <v>0</v>
      </c>
      <c r="EH508" s="222">
        <f t="shared" si="1245"/>
        <v>0</v>
      </c>
      <c r="EI508" s="222">
        <f t="shared" si="1246"/>
        <v>0</v>
      </c>
      <c r="EJ508" s="222">
        <f t="shared" si="1247"/>
        <v>0</v>
      </c>
      <c r="EK508" s="222">
        <f t="shared" si="1248"/>
        <v>0</v>
      </c>
      <c r="EL508" s="222">
        <f t="shared" si="1249"/>
        <v>0</v>
      </c>
      <c r="EM508" s="222">
        <f t="shared" si="1250"/>
        <v>0</v>
      </c>
      <c r="EN508" s="222">
        <f t="shared" si="1251"/>
        <v>0</v>
      </c>
      <c r="EO508" s="222">
        <f t="shared" si="1252"/>
        <v>0</v>
      </c>
      <c r="EP508" s="222">
        <f t="shared" si="1253"/>
        <v>0</v>
      </c>
      <c r="EQ508" s="222">
        <f t="shared" si="1254"/>
        <v>0</v>
      </c>
      <c r="ER508" s="222">
        <f t="shared" si="1255"/>
        <v>0</v>
      </c>
      <c r="ES508" s="222">
        <f t="shared" si="1256"/>
        <v>0</v>
      </c>
      <c r="ET508" s="222">
        <f t="shared" si="1257"/>
        <v>0</v>
      </c>
      <c r="EU508" s="222">
        <f t="shared" si="1258"/>
        <v>0</v>
      </c>
      <c r="EV508" s="222">
        <f t="shared" si="1259"/>
        <v>0</v>
      </c>
      <c r="EW508" s="222">
        <f t="shared" si="1260"/>
        <v>0</v>
      </c>
      <c r="EX508" s="222">
        <f t="shared" si="1261"/>
        <v>0</v>
      </c>
      <c r="EY508" s="222">
        <f t="shared" si="1262"/>
        <v>0</v>
      </c>
      <c r="EZ508" s="222">
        <f t="shared" si="1263"/>
        <v>0</v>
      </c>
      <c r="FA508" s="222">
        <f t="shared" si="1264"/>
        <v>0</v>
      </c>
      <c r="FB508" s="222">
        <f t="shared" si="1265"/>
        <v>0</v>
      </c>
      <c r="FC508" s="222">
        <f t="shared" si="1266"/>
        <v>0</v>
      </c>
      <c r="FD508" s="222">
        <f t="shared" si="1267"/>
        <v>0</v>
      </c>
      <c r="FE508" s="222">
        <f t="shared" si="1268"/>
        <v>0</v>
      </c>
      <c r="FF508" s="222">
        <f t="shared" si="1269"/>
        <v>0</v>
      </c>
      <c r="FG508" s="222">
        <f t="shared" si="1270"/>
        <v>0</v>
      </c>
      <c r="FH508" s="222">
        <f t="shared" si="1271"/>
        <v>0</v>
      </c>
      <c r="FI508" s="222">
        <f t="shared" si="1272"/>
        <v>0</v>
      </c>
      <c r="FJ508" s="222">
        <f t="shared" si="1273"/>
        <v>0</v>
      </c>
      <c r="FK508" s="222">
        <f t="shared" si="1274"/>
        <v>0</v>
      </c>
      <c r="FL508" s="222">
        <f t="shared" si="1275"/>
        <v>0</v>
      </c>
      <c r="FM508" s="222">
        <f t="shared" si="1276"/>
        <v>0</v>
      </c>
      <c r="FN508" s="222">
        <f t="shared" si="1277"/>
        <v>0</v>
      </c>
      <c r="FO508" s="222">
        <f t="shared" si="1278"/>
        <v>0</v>
      </c>
      <c r="FP508" s="222">
        <f t="shared" si="1279"/>
        <v>0</v>
      </c>
      <c r="FQ508" s="222">
        <f t="shared" si="1280"/>
        <v>0</v>
      </c>
      <c r="FR508" s="222">
        <f t="shared" si="1281"/>
        <v>0</v>
      </c>
      <c r="FS508" s="222">
        <f t="shared" si="1282"/>
        <v>0</v>
      </c>
      <c r="FT508" s="222">
        <f t="shared" si="1283"/>
        <v>0</v>
      </c>
      <c r="FU508" s="222">
        <f t="shared" si="1284"/>
        <v>0</v>
      </c>
      <c r="FV508" s="222">
        <f t="shared" si="1285"/>
        <v>0</v>
      </c>
      <c r="FW508" s="222">
        <f t="shared" si="1286"/>
        <v>0</v>
      </c>
      <c r="FX508" s="222">
        <f t="shared" si="1287"/>
        <v>0</v>
      </c>
      <c r="FY508" s="222">
        <f t="shared" si="1288"/>
        <v>0</v>
      </c>
      <c r="FZ508" s="222">
        <f t="shared" si="1289"/>
        <v>0</v>
      </c>
      <c r="GA508" s="222">
        <f t="shared" si="1290"/>
        <v>0</v>
      </c>
      <c r="GB508" s="222">
        <f t="shared" si="1291"/>
        <v>0</v>
      </c>
      <c r="GC508" s="222">
        <f t="shared" si="1292"/>
        <v>0</v>
      </c>
      <c r="GD508" s="222">
        <f t="shared" si="1293"/>
        <v>0</v>
      </c>
      <c r="GE508" s="222">
        <f t="shared" si="1294"/>
        <v>0</v>
      </c>
      <c r="GF508" s="222">
        <f t="shared" si="1295"/>
        <v>0</v>
      </c>
      <c r="GG508" s="222">
        <f t="shared" si="1296"/>
        <v>0</v>
      </c>
      <c r="GH508" s="222">
        <f t="shared" si="1297"/>
        <v>0</v>
      </c>
      <c r="GI508" s="222">
        <f t="shared" si="1298"/>
        <v>0</v>
      </c>
      <c r="GJ508" s="222">
        <f t="shared" si="1299"/>
        <v>0</v>
      </c>
      <c r="GK508" s="222">
        <f t="shared" si="1300"/>
        <v>0</v>
      </c>
      <c r="GL508" s="222">
        <f t="shared" si="1301"/>
        <v>0</v>
      </c>
      <c r="GM508" s="222">
        <f t="shared" si="1302"/>
        <v>0</v>
      </c>
      <c r="GN508" s="222">
        <f t="shared" si="1303"/>
        <v>0</v>
      </c>
      <c r="GO508" s="222">
        <f t="shared" si="1304"/>
        <v>0</v>
      </c>
      <c r="GP508" s="222">
        <f t="shared" si="1305"/>
        <v>0</v>
      </c>
      <c r="GQ508" s="222">
        <f t="shared" si="1306"/>
        <v>0</v>
      </c>
      <c r="GR508" s="222">
        <f t="shared" si="1307"/>
        <v>0</v>
      </c>
      <c r="GS508" s="222">
        <f t="shared" si="1308"/>
        <v>0</v>
      </c>
      <c r="GT508" s="222">
        <f t="shared" si="1309"/>
        <v>0</v>
      </c>
      <c r="GU508" s="222">
        <f t="shared" si="1310"/>
        <v>0</v>
      </c>
      <c r="GV508" s="222">
        <f t="shared" si="1311"/>
        <v>0</v>
      </c>
      <c r="GW508" s="222">
        <f t="shared" si="1312"/>
        <v>0</v>
      </c>
      <c r="GX508" s="222">
        <f t="shared" si="1313"/>
        <v>0</v>
      </c>
      <c r="GY508" s="222">
        <f t="shared" si="1314"/>
        <v>0</v>
      </c>
      <c r="GZ508" s="222">
        <f t="shared" si="1315"/>
        <v>0</v>
      </c>
      <c r="HA508" s="222">
        <f t="shared" si="1316"/>
        <v>0</v>
      </c>
      <c r="HB508" s="222">
        <f t="shared" si="1317"/>
        <v>0</v>
      </c>
      <c r="HC508" s="222">
        <f t="shared" si="1318"/>
        <v>0</v>
      </c>
      <c r="HD508" s="222">
        <f t="shared" si="1319"/>
        <v>0</v>
      </c>
      <c r="HE508" s="222">
        <f t="shared" si="1320"/>
        <v>0</v>
      </c>
      <c r="HF508" s="222">
        <f t="shared" si="1321"/>
        <v>0</v>
      </c>
      <c r="HG508" s="222">
        <f t="shared" si="1322"/>
        <v>0</v>
      </c>
      <c r="HH508" s="222">
        <f t="shared" si="1323"/>
        <v>0</v>
      </c>
      <c r="HI508" s="222">
        <f t="shared" si="1324"/>
        <v>0</v>
      </c>
      <c r="HJ508" s="222">
        <f t="shared" si="1325"/>
        <v>0</v>
      </c>
      <c r="HK508" s="222">
        <f t="shared" si="1326"/>
        <v>0</v>
      </c>
      <c r="HL508" s="222">
        <f t="shared" si="1327"/>
        <v>0</v>
      </c>
      <c r="HM508" s="222">
        <f t="shared" si="1328"/>
        <v>0</v>
      </c>
      <c r="HN508" s="222">
        <f t="shared" si="1329"/>
        <v>0</v>
      </c>
      <c r="HO508" s="222">
        <f t="shared" si="1330"/>
        <v>0</v>
      </c>
      <c r="HP508" s="222">
        <f t="shared" si="1331"/>
        <v>0</v>
      </c>
      <c r="HQ508" s="222">
        <f t="shared" si="1332"/>
        <v>0</v>
      </c>
      <c r="HR508" s="222">
        <f t="shared" si="1333"/>
        <v>0</v>
      </c>
      <c r="HS508" s="222">
        <f t="shared" si="1334"/>
        <v>0</v>
      </c>
      <c r="HT508" s="222">
        <f t="shared" si="1335"/>
        <v>0</v>
      </c>
      <c r="HU508" s="222">
        <f t="shared" si="1336"/>
        <v>0</v>
      </c>
      <c r="HV508" s="222">
        <f t="shared" si="1337"/>
        <v>0</v>
      </c>
      <c r="HW508" s="222">
        <f t="shared" si="1338"/>
        <v>0</v>
      </c>
      <c r="HX508" s="222">
        <f t="shared" si="1339"/>
        <v>0</v>
      </c>
      <c r="HY508" s="222">
        <f t="shared" si="1340"/>
        <v>0</v>
      </c>
      <c r="HZ508" s="222">
        <f t="shared" si="1341"/>
        <v>0</v>
      </c>
      <c r="IA508" s="222">
        <f t="shared" si="1342"/>
        <v>0</v>
      </c>
      <c r="IB508" s="222">
        <f t="shared" si="1343"/>
        <v>0</v>
      </c>
      <c r="IC508" s="222">
        <f t="shared" si="1344"/>
        <v>0</v>
      </c>
      <c r="ID508" s="222">
        <f t="shared" si="1345"/>
        <v>0</v>
      </c>
      <c r="IE508" s="222">
        <f t="shared" si="1346"/>
        <v>0</v>
      </c>
      <c r="IF508" s="222">
        <f t="shared" si="1347"/>
        <v>0</v>
      </c>
      <c r="IG508" s="222">
        <f t="shared" si="1348"/>
        <v>0</v>
      </c>
      <c r="IH508" s="222">
        <f t="shared" si="1349"/>
        <v>0</v>
      </c>
      <c r="II508" s="222">
        <f t="shared" si="1350"/>
        <v>0</v>
      </c>
      <c r="IJ508" s="222">
        <f t="shared" si="1351"/>
        <v>0</v>
      </c>
      <c r="IK508" s="222">
        <f t="shared" si="1352"/>
        <v>0</v>
      </c>
      <c r="IL508" s="222">
        <f t="shared" si="1353"/>
        <v>0</v>
      </c>
      <c r="IM508" s="222">
        <f t="shared" si="1354"/>
        <v>0</v>
      </c>
      <c r="IN508" s="222">
        <f t="shared" si="1355"/>
        <v>0</v>
      </c>
      <c r="IO508" s="222">
        <f t="shared" si="1356"/>
        <v>0</v>
      </c>
      <c r="IP508" s="222">
        <f t="shared" si="1357"/>
        <v>0</v>
      </c>
      <c r="IQ508" s="222">
        <f t="shared" si="1358"/>
        <v>0</v>
      </c>
      <c r="IR508" s="222">
        <f t="shared" si="1359"/>
        <v>0</v>
      </c>
      <c r="IS508" s="222">
        <f t="shared" si="1360"/>
        <v>0</v>
      </c>
      <c r="IT508" s="222">
        <f t="shared" si="1361"/>
        <v>0</v>
      </c>
      <c r="IU508" s="222">
        <f t="shared" si="1362"/>
        <v>0</v>
      </c>
      <c r="IV508" s="222">
        <f t="shared" si="1363"/>
        <v>0</v>
      </c>
      <c r="IW508" s="222">
        <f t="shared" si="1364"/>
        <v>0</v>
      </c>
      <c r="IX508" s="222">
        <f t="shared" si="1365"/>
        <v>0</v>
      </c>
      <c r="IY508" s="222">
        <f t="shared" si="1366"/>
        <v>0</v>
      </c>
      <c r="IZ508" s="222">
        <f t="shared" si="1367"/>
        <v>0</v>
      </c>
      <c r="JA508" s="222">
        <f t="shared" si="1368"/>
        <v>0</v>
      </c>
      <c r="JB508" s="222">
        <f t="shared" si="1369"/>
        <v>0</v>
      </c>
    </row>
    <row r="509" spans="2:262">
      <c r="B509" s="230">
        <v>148</v>
      </c>
      <c r="C509" s="229">
        <f t="shared" si="1370"/>
        <v>2.8906250000000021E-3</v>
      </c>
      <c r="D509" s="226">
        <f t="shared" ca="1" si="1113"/>
        <v>49.922227596916798</v>
      </c>
      <c r="E509" s="225">
        <f ca="1">EX361</f>
        <v>-7.7772403083198896E-2</v>
      </c>
      <c r="F509" s="224">
        <v>148</v>
      </c>
      <c r="G509" s="222">
        <f t="shared" si="1114"/>
        <v>0</v>
      </c>
      <c r="H509" s="222">
        <f t="shared" si="1115"/>
        <v>0</v>
      </c>
      <c r="I509" s="222">
        <f t="shared" si="1116"/>
        <v>0</v>
      </c>
      <c r="J509" s="222">
        <f t="shared" si="1117"/>
        <v>0</v>
      </c>
      <c r="K509" s="222">
        <f t="shared" si="1118"/>
        <v>0</v>
      </c>
      <c r="L509" s="222">
        <f t="shared" si="1119"/>
        <v>0</v>
      </c>
      <c r="M509" s="222">
        <f t="shared" si="1120"/>
        <v>0</v>
      </c>
      <c r="N509" s="222">
        <f t="shared" si="1121"/>
        <v>0</v>
      </c>
      <c r="O509" s="222">
        <f t="shared" si="1122"/>
        <v>0</v>
      </c>
      <c r="P509" s="222">
        <f t="shared" si="1123"/>
        <v>0</v>
      </c>
      <c r="Q509" s="222">
        <f t="shared" si="1124"/>
        <v>0</v>
      </c>
      <c r="R509" s="222">
        <f t="shared" si="1125"/>
        <v>0</v>
      </c>
      <c r="S509" s="222">
        <f t="shared" si="1126"/>
        <v>0</v>
      </c>
      <c r="T509" s="222">
        <f t="shared" si="1127"/>
        <v>0</v>
      </c>
      <c r="U509" s="222">
        <f t="shared" si="1128"/>
        <v>0</v>
      </c>
      <c r="V509" s="222">
        <f t="shared" si="1129"/>
        <v>0</v>
      </c>
      <c r="W509" s="222">
        <f t="shared" si="1130"/>
        <v>0</v>
      </c>
      <c r="X509" s="222">
        <f t="shared" si="1131"/>
        <v>0</v>
      </c>
      <c r="Y509" s="222">
        <f t="shared" si="1132"/>
        <v>0</v>
      </c>
      <c r="Z509" s="222">
        <f t="shared" si="1133"/>
        <v>0</v>
      </c>
      <c r="AA509" s="222">
        <f t="shared" si="1134"/>
        <v>0</v>
      </c>
      <c r="AB509" s="222">
        <f t="shared" si="1135"/>
        <v>0</v>
      </c>
      <c r="AC509" s="222">
        <f t="shared" si="1136"/>
        <v>0</v>
      </c>
      <c r="AD509" s="222">
        <f t="shared" si="1137"/>
        <v>0</v>
      </c>
      <c r="AE509" s="222">
        <f t="shared" si="1138"/>
        <v>0</v>
      </c>
      <c r="AF509" s="222">
        <f t="shared" si="1139"/>
        <v>0</v>
      </c>
      <c r="AG509" s="222">
        <f t="shared" si="1140"/>
        <v>0</v>
      </c>
      <c r="AH509" s="222">
        <f t="shared" si="1141"/>
        <v>0</v>
      </c>
      <c r="AI509" s="222">
        <f t="shared" si="1142"/>
        <v>0</v>
      </c>
      <c r="AJ509" s="222">
        <f t="shared" si="1143"/>
        <v>0</v>
      </c>
      <c r="AK509" s="222">
        <f t="shared" si="1144"/>
        <v>0</v>
      </c>
      <c r="AL509" s="222">
        <f t="shared" si="1145"/>
        <v>0</v>
      </c>
      <c r="AM509" s="222">
        <f t="shared" si="1146"/>
        <v>0</v>
      </c>
      <c r="AN509" s="222">
        <f t="shared" si="1147"/>
        <v>0</v>
      </c>
      <c r="AO509" s="222">
        <f t="shared" si="1148"/>
        <v>0</v>
      </c>
      <c r="AP509" s="222">
        <f t="shared" si="1149"/>
        <v>0</v>
      </c>
      <c r="AQ509" s="222">
        <f t="shared" si="1150"/>
        <v>0</v>
      </c>
      <c r="AR509" s="222">
        <f t="shared" si="1151"/>
        <v>0</v>
      </c>
      <c r="AS509" s="222">
        <f t="shared" si="1152"/>
        <v>0</v>
      </c>
      <c r="AT509" s="222">
        <f t="shared" si="1153"/>
        <v>0</v>
      </c>
      <c r="AU509" s="222">
        <f t="shared" si="1154"/>
        <v>0</v>
      </c>
      <c r="AV509" s="222">
        <f t="shared" si="1155"/>
        <v>0</v>
      </c>
      <c r="AW509" s="222">
        <f t="shared" si="1156"/>
        <v>0</v>
      </c>
      <c r="AX509" s="222">
        <f t="shared" si="1157"/>
        <v>0</v>
      </c>
      <c r="AY509" s="222">
        <f t="shared" si="1158"/>
        <v>0</v>
      </c>
      <c r="AZ509" s="222">
        <f t="shared" si="1159"/>
        <v>0</v>
      </c>
      <c r="BA509" s="222">
        <f t="shared" si="1160"/>
        <v>0</v>
      </c>
      <c r="BB509" s="222">
        <f t="shared" si="1161"/>
        <v>0</v>
      </c>
      <c r="BC509" s="222">
        <f t="shared" si="1162"/>
        <v>0</v>
      </c>
      <c r="BD509" s="222">
        <f t="shared" si="1163"/>
        <v>0</v>
      </c>
      <c r="BE509" s="222">
        <f t="shared" si="1164"/>
        <v>0</v>
      </c>
      <c r="BF509" s="222">
        <f t="shared" si="1165"/>
        <v>0</v>
      </c>
      <c r="BG509" s="222">
        <f t="shared" si="1166"/>
        <v>0</v>
      </c>
      <c r="BH509" s="222">
        <f t="shared" si="1167"/>
        <v>0</v>
      </c>
      <c r="BI509" s="222">
        <f t="shared" si="1168"/>
        <v>0</v>
      </c>
      <c r="BJ509" s="222">
        <f t="shared" si="1169"/>
        <v>0</v>
      </c>
      <c r="BK509" s="222">
        <f t="shared" si="1170"/>
        <v>0</v>
      </c>
      <c r="BL509" s="222">
        <f t="shared" si="1171"/>
        <v>0</v>
      </c>
      <c r="BM509" s="222">
        <f t="shared" si="1172"/>
        <v>0</v>
      </c>
      <c r="BN509" s="222">
        <f t="shared" si="1173"/>
        <v>0</v>
      </c>
      <c r="BO509" s="222">
        <f t="shared" si="1174"/>
        <v>0</v>
      </c>
      <c r="BP509" s="222">
        <f t="shared" si="1175"/>
        <v>0</v>
      </c>
      <c r="BQ509" s="222">
        <f t="shared" si="1176"/>
        <v>0</v>
      </c>
      <c r="BR509" s="222">
        <f t="shared" si="1177"/>
        <v>0</v>
      </c>
      <c r="BS509" s="222">
        <f t="shared" si="1178"/>
        <v>0</v>
      </c>
      <c r="BT509" s="222">
        <f t="shared" si="1179"/>
        <v>0</v>
      </c>
      <c r="BU509" s="222">
        <f t="shared" si="1180"/>
        <v>0</v>
      </c>
      <c r="BV509" s="222">
        <f t="shared" si="1181"/>
        <v>0</v>
      </c>
      <c r="BW509" s="222">
        <f t="shared" si="1182"/>
        <v>0</v>
      </c>
      <c r="BX509" s="222">
        <f t="shared" si="1183"/>
        <v>0</v>
      </c>
      <c r="BY509" s="222">
        <f t="shared" si="1184"/>
        <v>0</v>
      </c>
      <c r="BZ509" s="222">
        <f t="shared" si="1185"/>
        <v>0</v>
      </c>
      <c r="CA509" s="222">
        <f t="shared" si="1186"/>
        <v>0</v>
      </c>
      <c r="CB509" s="222">
        <f t="shared" si="1187"/>
        <v>0</v>
      </c>
      <c r="CC509" s="222">
        <f t="shared" si="1188"/>
        <v>0</v>
      </c>
      <c r="CD509" s="222">
        <f t="shared" si="1189"/>
        <v>0</v>
      </c>
      <c r="CE509" s="222">
        <f t="shared" si="1190"/>
        <v>0</v>
      </c>
      <c r="CF509" s="222">
        <f t="shared" si="1191"/>
        <v>0</v>
      </c>
      <c r="CG509" s="222">
        <f t="shared" si="1192"/>
        <v>0</v>
      </c>
      <c r="CH509" s="222">
        <f t="shared" si="1193"/>
        <v>0</v>
      </c>
      <c r="CI509" s="222">
        <f t="shared" si="1194"/>
        <v>0</v>
      </c>
      <c r="CJ509" s="222">
        <f t="shared" si="1195"/>
        <v>0</v>
      </c>
      <c r="CK509" s="222">
        <f t="shared" si="1196"/>
        <v>0</v>
      </c>
      <c r="CL509" s="222">
        <f t="shared" si="1197"/>
        <v>0</v>
      </c>
      <c r="CM509" s="222">
        <f t="shared" si="1198"/>
        <v>0</v>
      </c>
      <c r="CN509" s="222">
        <f t="shared" si="1199"/>
        <v>0</v>
      </c>
      <c r="CO509" s="222">
        <f t="shared" si="1200"/>
        <v>0</v>
      </c>
      <c r="CP509" s="222">
        <f t="shared" si="1201"/>
        <v>0</v>
      </c>
      <c r="CQ509" s="222">
        <f t="shared" si="1202"/>
        <v>0</v>
      </c>
      <c r="CR509" s="222">
        <f t="shared" si="1203"/>
        <v>0</v>
      </c>
      <c r="CS509" s="222">
        <f t="shared" si="1204"/>
        <v>0</v>
      </c>
      <c r="CT509" s="222">
        <f t="shared" si="1205"/>
        <v>0</v>
      </c>
      <c r="CU509" s="222">
        <f t="shared" si="1206"/>
        <v>0</v>
      </c>
      <c r="CV509" s="222">
        <f t="shared" si="1207"/>
        <v>0</v>
      </c>
      <c r="CW509" s="222">
        <f t="shared" si="1208"/>
        <v>0</v>
      </c>
      <c r="CX509" s="222">
        <f t="shared" si="1209"/>
        <v>0</v>
      </c>
      <c r="CY509" s="222">
        <f t="shared" si="1210"/>
        <v>0</v>
      </c>
      <c r="CZ509" s="222">
        <f t="shared" si="1211"/>
        <v>0</v>
      </c>
      <c r="DA509" s="222">
        <f t="shared" si="1212"/>
        <v>0</v>
      </c>
      <c r="DB509" s="222">
        <f t="shared" si="1213"/>
        <v>0</v>
      </c>
      <c r="DC509" s="222">
        <f t="shared" si="1214"/>
        <v>0</v>
      </c>
      <c r="DD509" s="222">
        <f t="shared" si="1215"/>
        <v>0</v>
      </c>
      <c r="DE509" s="222">
        <f t="shared" si="1216"/>
        <v>0</v>
      </c>
      <c r="DF509" s="222">
        <f t="shared" si="1217"/>
        <v>0</v>
      </c>
      <c r="DG509" s="222">
        <f t="shared" si="1218"/>
        <v>0</v>
      </c>
      <c r="DH509" s="222">
        <f t="shared" si="1219"/>
        <v>0</v>
      </c>
      <c r="DI509" s="222">
        <f t="shared" si="1220"/>
        <v>0</v>
      </c>
      <c r="DJ509" s="222">
        <f t="shared" si="1221"/>
        <v>0</v>
      </c>
      <c r="DK509" s="222">
        <f t="shared" si="1222"/>
        <v>0</v>
      </c>
      <c r="DL509" s="222">
        <f t="shared" si="1223"/>
        <v>0</v>
      </c>
      <c r="DM509" s="222">
        <f t="shared" si="1224"/>
        <v>0</v>
      </c>
      <c r="DN509" s="222">
        <f t="shared" si="1225"/>
        <v>0</v>
      </c>
      <c r="DO509" s="222">
        <f t="shared" si="1226"/>
        <v>0</v>
      </c>
      <c r="DP509" s="222">
        <f t="shared" si="1227"/>
        <v>0</v>
      </c>
      <c r="DQ509" s="222">
        <f t="shared" si="1228"/>
        <v>0</v>
      </c>
      <c r="DR509" s="222">
        <f t="shared" si="1229"/>
        <v>0</v>
      </c>
      <c r="DS509" s="222">
        <f t="shared" si="1230"/>
        <v>0</v>
      </c>
      <c r="DT509" s="222">
        <f t="shared" si="1231"/>
        <v>0</v>
      </c>
      <c r="DU509" s="222">
        <f t="shared" si="1232"/>
        <v>0</v>
      </c>
      <c r="DV509" s="222">
        <f t="shared" si="1233"/>
        <v>0</v>
      </c>
      <c r="DW509" s="222">
        <f t="shared" si="1234"/>
        <v>0</v>
      </c>
      <c r="DX509" s="222">
        <f t="shared" si="1235"/>
        <v>0</v>
      </c>
      <c r="DY509" s="222">
        <f t="shared" si="1236"/>
        <v>0</v>
      </c>
      <c r="DZ509" s="222">
        <f t="shared" si="1237"/>
        <v>0</v>
      </c>
      <c r="EA509" s="222">
        <f t="shared" si="1238"/>
        <v>0</v>
      </c>
      <c r="EB509" s="222">
        <f t="shared" si="1239"/>
        <v>0</v>
      </c>
      <c r="EC509" s="222">
        <f t="shared" si="1240"/>
        <v>0</v>
      </c>
      <c r="ED509" s="222">
        <f t="shared" si="1241"/>
        <v>0</v>
      </c>
      <c r="EE509" s="222">
        <f t="shared" si="1242"/>
        <v>0</v>
      </c>
      <c r="EF509" s="222">
        <f t="shared" si="1243"/>
        <v>0</v>
      </c>
      <c r="EG509" s="222">
        <f t="shared" si="1244"/>
        <v>0</v>
      </c>
      <c r="EH509" s="222">
        <f t="shared" si="1245"/>
        <v>0</v>
      </c>
      <c r="EI509" s="222">
        <f t="shared" si="1246"/>
        <v>0</v>
      </c>
      <c r="EJ509" s="222">
        <f t="shared" si="1247"/>
        <v>0</v>
      </c>
      <c r="EK509" s="222">
        <f t="shared" si="1248"/>
        <v>0</v>
      </c>
      <c r="EL509" s="222">
        <f t="shared" si="1249"/>
        <v>0</v>
      </c>
      <c r="EM509" s="222">
        <f t="shared" si="1250"/>
        <v>0</v>
      </c>
      <c r="EN509" s="222">
        <f t="shared" si="1251"/>
        <v>0</v>
      </c>
      <c r="EO509" s="222">
        <f t="shared" si="1252"/>
        <v>0</v>
      </c>
      <c r="EP509" s="222">
        <f t="shared" si="1253"/>
        <v>0</v>
      </c>
      <c r="EQ509" s="222">
        <f t="shared" si="1254"/>
        <v>0</v>
      </c>
      <c r="ER509" s="222">
        <f t="shared" si="1255"/>
        <v>0</v>
      </c>
      <c r="ES509" s="222">
        <f t="shared" si="1256"/>
        <v>0</v>
      </c>
      <c r="ET509" s="222">
        <f t="shared" si="1257"/>
        <v>0</v>
      </c>
      <c r="EU509" s="222">
        <f t="shared" si="1258"/>
        <v>0</v>
      </c>
      <c r="EV509" s="222">
        <f t="shared" si="1259"/>
        <v>0</v>
      </c>
      <c r="EW509" s="222">
        <f t="shared" si="1260"/>
        <v>0</v>
      </c>
      <c r="EX509" s="222">
        <f t="shared" si="1261"/>
        <v>0</v>
      </c>
      <c r="EY509" s="222">
        <f t="shared" si="1262"/>
        <v>0</v>
      </c>
      <c r="EZ509" s="222">
        <f t="shared" si="1263"/>
        <v>0</v>
      </c>
      <c r="FA509" s="222">
        <f t="shared" si="1264"/>
        <v>0</v>
      </c>
      <c r="FB509" s="222">
        <f t="shared" si="1265"/>
        <v>0</v>
      </c>
      <c r="FC509" s="222">
        <f t="shared" si="1266"/>
        <v>0</v>
      </c>
      <c r="FD509" s="222">
        <f t="shared" si="1267"/>
        <v>0</v>
      </c>
      <c r="FE509" s="222">
        <f t="shared" si="1268"/>
        <v>0</v>
      </c>
      <c r="FF509" s="222">
        <f t="shared" si="1269"/>
        <v>0</v>
      </c>
      <c r="FG509" s="222">
        <f t="shared" si="1270"/>
        <v>0</v>
      </c>
      <c r="FH509" s="222">
        <f t="shared" si="1271"/>
        <v>0</v>
      </c>
      <c r="FI509" s="222">
        <f t="shared" si="1272"/>
        <v>0</v>
      </c>
      <c r="FJ509" s="222">
        <f t="shared" si="1273"/>
        <v>0</v>
      </c>
      <c r="FK509" s="222">
        <f t="shared" si="1274"/>
        <v>0</v>
      </c>
      <c r="FL509" s="222">
        <f t="shared" si="1275"/>
        <v>0</v>
      </c>
      <c r="FM509" s="222">
        <f t="shared" si="1276"/>
        <v>0</v>
      </c>
      <c r="FN509" s="222">
        <f t="shared" si="1277"/>
        <v>0</v>
      </c>
      <c r="FO509" s="222">
        <f t="shared" si="1278"/>
        <v>0</v>
      </c>
      <c r="FP509" s="222">
        <f t="shared" si="1279"/>
        <v>0</v>
      </c>
      <c r="FQ509" s="222">
        <f t="shared" si="1280"/>
        <v>0</v>
      </c>
      <c r="FR509" s="222">
        <f t="shared" si="1281"/>
        <v>0</v>
      </c>
      <c r="FS509" s="222">
        <f t="shared" si="1282"/>
        <v>0</v>
      </c>
      <c r="FT509" s="222">
        <f t="shared" si="1283"/>
        <v>0</v>
      </c>
      <c r="FU509" s="222">
        <f t="shared" si="1284"/>
        <v>0</v>
      </c>
      <c r="FV509" s="222">
        <f t="shared" si="1285"/>
        <v>0</v>
      </c>
      <c r="FW509" s="222">
        <f t="shared" si="1286"/>
        <v>0</v>
      </c>
      <c r="FX509" s="222">
        <f t="shared" si="1287"/>
        <v>0</v>
      </c>
      <c r="FY509" s="222">
        <f t="shared" si="1288"/>
        <v>0</v>
      </c>
      <c r="FZ509" s="222">
        <f t="shared" si="1289"/>
        <v>0</v>
      </c>
      <c r="GA509" s="222">
        <f t="shared" si="1290"/>
        <v>0</v>
      </c>
      <c r="GB509" s="222">
        <f t="shared" si="1291"/>
        <v>0</v>
      </c>
      <c r="GC509" s="222">
        <f t="shared" si="1292"/>
        <v>0</v>
      </c>
      <c r="GD509" s="222">
        <f t="shared" si="1293"/>
        <v>0</v>
      </c>
      <c r="GE509" s="222">
        <f t="shared" si="1294"/>
        <v>0</v>
      </c>
      <c r="GF509" s="222">
        <f t="shared" si="1295"/>
        <v>0</v>
      </c>
      <c r="GG509" s="222">
        <f t="shared" si="1296"/>
        <v>0</v>
      </c>
      <c r="GH509" s="222">
        <f t="shared" si="1297"/>
        <v>0</v>
      </c>
      <c r="GI509" s="222">
        <f t="shared" si="1298"/>
        <v>0</v>
      </c>
      <c r="GJ509" s="222">
        <f t="shared" si="1299"/>
        <v>0</v>
      </c>
      <c r="GK509" s="222">
        <f t="shared" si="1300"/>
        <v>0</v>
      </c>
      <c r="GL509" s="222">
        <f t="shared" si="1301"/>
        <v>0</v>
      </c>
      <c r="GM509" s="222">
        <f t="shared" si="1302"/>
        <v>0</v>
      </c>
      <c r="GN509" s="222">
        <f t="shared" si="1303"/>
        <v>0</v>
      </c>
      <c r="GO509" s="222">
        <f t="shared" si="1304"/>
        <v>0</v>
      </c>
      <c r="GP509" s="222">
        <f t="shared" si="1305"/>
        <v>0</v>
      </c>
      <c r="GQ509" s="222">
        <f t="shared" si="1306"/>
        <v>0</v>
      </c>
      <c r="GR509" s="222">
        <f t="shared" si="1307"/>
        <v>0</v>
      </c>
      <c r="GS509" s="222">
        <f t="shared" si="1308"/>
        <v>0</v>
      </c>
      <c r="GT509" s="222">
        <f t="shared" si="1309"/>
        <v>0</v>
      </c>
      <c r="GU509" s="222">
        <f t="shared" si="1310"/>
        <v>0</v>
      </c>
      <c r="GV509" s="222">
        <f t="shared" si="1311"/>
        <v>0</v>
      </c>
      <c r="GW509" s="222">
        <f t="shared" si="1312"/>
        <v>0</v>
      </c>
      <c r="GX509" s="222">
        <f t="shared" si="1313"/>
        <v>0</v>
      </c>
      <c r="GY509" s="222">
        <f t="shared" si="1314"/>
        <v>0</v>
      </c>
      <c r="GZ509" s="222">
        <f t="shared" si="1315"/>
        <v>0</v>
      </c>
      <c r="HA509" s="222">
        <f t="shared" si="1316"/>
        <v>0</v>
      </c>
      <c r="HB509" s="222">
        <f t="shared" si="1317"/>
        <v>0</v>
      </c>
      <c r="HC509" s="222">
        <f t="shared" si="1318"/>
        <v>0</v>
      </c>
      <c r="HD509" s="222">
        <f t="shared" si="1319"/>
        <v>0</v>
      </c>
      <c r="HE509" s="222">
        <f t="shared" si="1320"/>
        <v>0</v>
      </c>
      <c r="HF509" s="222">
        <f t="shared" si="1321"/>
        <v>0</v>
      </c>
      <c r="HG509" s="222">
        <f t="shared" si="1322"/>
        <v>0</v>
      </c>
      <c r="HH509" s="222">
        <f t="shared" si="1323"/>
        <v>0</v>
      </c>
      <c r="HI509" s="222">
        <f t="shared" si="1324"/>
        <v>0</v>
      </c>
      <c r="HJ509" s="222">
        <f t="shared" si="1325"/>
        <v>0</v>
      </c>
      <c r="HK509" s="222">
        <f t="shared" si="1326"/>
        <v>0</v>
      </c>
      <c r="HL509" s="222">
        <f t="shared" si="1327"/>
        <v>0</v>
      </c>
      <c r="HM509" s="222">
        <f t="shared" si="1328"/>
        <v>0</v>
      </c>
      <c r="HN509" s="222">
        <f t="shared" si="1329"/>
        <v>0</v>
      </c>
      <c r="HO509" s="222">
        <f t="shared" si="1330"/>
        <v>0</v>
      </c>
      <c r="HP509" s="222">
        <f t="shared" si="1331"/>
        <v>0</v>
      </c>
      <c r="HQ509" s="222">
        <f t="shared" si="1332"/>
        <v>0</v>
      </c>
      <c r="HR509" s="222">
        <f t="shared" si="1333"/>
        <v>0</v>
      </c>
      <c r="HS509" s="222">
        <f t="shared" si="1334"/>
        <v>0</v>
      </c>
      <c r="HT509" s="222">
        <f t="shared" si="1335"/>
        <v>0</v>
      </c>
      <c r="HU509" s="222">
        <f t="shared" si="1336"/>
        <v>0</v>
      </c>
      <c r="HV509" s="222">
        <f t="shared" si="1337"/>
        <v>0</v>
      </c>
      <c r="HW509" s="222">
        <f t="shared" si="1338"/>
        <v>0</v>
      </c>
      <c r="HX509" s="222">
        <f t="shared" si="1339"/>
        <v>0</v>
      </c>
      <c r="HY509" s="222">
        <f t="shared" si="1340"/>
        <v>0</v>
      </c>
      <c r="HZ509" s="222">
        <f t="shared" si="1341"/>
        <v>0</v>
      </c>
      <c r="IA509" s="222">
        <f t="shared" si="1342"/>
        <v>0</v>
      </c>
      <c r="IB509" s="222">
        <f t="shared" si="1343"/>
        <v>0</v>
      </c>
      <c r="IC509" s="222">
        <f t="shared" si="1344"/>
        <v>0</v>
      </c>
      <c r="ID509" s="222">
        <f t="shared" si="1345"/>
        <v>0</v>
      </c>
      <c r="IE509" s="222">
        <f t="shared" si="1346"/>
        <v>0</v>
      </c>
      <c r="IF509" s="222">
        <f t="shared" si="1347"/>
        <v>0</v>
      </c>
      <c r="IG509" s="222">
        <f t="shared" si="1348"/>
        <v>0</v>
      </c>
      <c r="IH509" s="222">
        <f t="shared" si="1349"/>
        <v>0</v>
      </c>
      <c r="II509" s="222">
        <f t="shared" si="1350"/>
        <v>0</v>
      </c>
      <c r="IJ509" s="222">
        <f t="shared" si="1351"/>
        <v>0</v>
      </c>
      <c r="IK509" s="222">
        <f t="shared" si="1352"/>
        <v>0</v>
      </c>
      <c r="IL509" s="222">
        <f t="shared" si="1353"/>
        <v>0</v>
      </c>
      <c r="IM509" s="222">
        <f t="shared" si="1354"/>
        <v>0</v>
      </c>
      <c r="IN509" s="222">
        <f t="shared" si="1355"/>
        <v>0</v>
      </c>
      <c r="IO509" s="222">
        <f t="shared" si="1356"/>
        <v>0</v>
      </c>
      <c r="IP509" s="222">
        <f t="shared" si="1357"/>
        <v>0</v>
      </c>
      <c r="IQ509" s="222">
        <f t="shared" si="1358"/>
        <v>0</v>
      </c>
      <c r="IR509" s="222">
        <f t="shared" si="1359"/>
        <v>0</v>
      </c>
      <c r="IS509" s="222">
        <f t="shared" si="1360"/>
        <v>0</v>
      </c>
      <c r="IT509" s="222">
        <f t="shared" si="1361"/>
        <v>0</v>
      </c>
      <c r="IU509" s="222">
        <f t="shared" si="1362"/>
        <v>0</v>
      </c>
      <c r="IV509" s="222">
        <f t="shared" si="1363"/>
        <v>0</v>
      </c>
      <c r="IW509" s="222">
        <f t="shared" si="1364"/>
        <v>0</v>
      </c>
      <c r="IX509" s="222">
        <f t="shared" si="1365"/>
        <v>0</v>
      </c>
      <c r="IY509" s="222">
        <f t="shared" si="1366"/>
        <v>0</v>
      </c>
      <c r="IZ509" s="222">
        <f t="shared" si="1367"/>
        <v>0</v>
      </c>
      <c r="JA509" s="222">
        <f t="shared" si="1368"/>
        <v>0</v>
      </c>
      <c r="JB509" s="222">
        <f t="shared" si="1369"/>
        <v>0</v>
      </c>
    </row>
    <row r="510" spans="2:262">
      <c r="B510" s="230">
        <v>149</v>
      </c>
      <c r="C510" s="229">
        <f t="shared" si="1370"/>
        <v>2.9101562500000022E-3</v>
      </c>
      <c r="D510" s="226">
        <f t="shared" ca="1" si="1113"/>
        <v>49.92154790559492</v>
      </c>
      <c r="E510" s="225">
        <f ca="1">EY361</f>
        <v>-7.8452094405080872E-2</v>
      </c>
      <c r="F510" s="224">
        <v>149</v>
      </c>
      <c r="G510" s="222">
        <f t="shared" si="1114"/>
        <v>0</v>
      </c>
      <c r="H510" s="222">
        <f t="shared" si="1115"/>
        <v>0</v>
      </c>
      <c r="I510" s="222">
        <f t="shared" si="1116"/>
        <v>0</v>
      </c>
      <c r="J510" s="222">
        <f t="shared" si="1117"/>
        <v>0</v>
      </c>
      <c r="K510" s="222">
        <f t="shared" si="1118"/>
        <v>0</v>
      </c>
      <c r="L510" s="222">
        <f t="shared" si="1119"/>
        <v>0</v>
      </c>
      <c r="M510" s="222">
        <f t="shared" si="1120"/>
        <v>0</v>
      </c>
      <c r="N510" s="222">
        <f t="shared" si="1121"/>
        <v>0</v>
      </c>
      <c r="O510" s="222">
        <f t="shared" si="1122"/>
        <v>0</v>
      </c>
      <c r="P510" s="222">
        <f t="shared" si="1123"/>
        <v>0</v>
      </c>
      <c r="Q510" s="222">
        <f t="shared" si="1124"/>
        <v>0</v>
      </c>
      <c r="R510" s="222">
        <f t="shared" si="1125"/>
        <v>0</v>
      </c>
      <c r="S510" s="222">
        <f t="shared" si="1126"/>
        <v>0</v>
      </c>
      <c r="T510" s="222">
        <f t="shared" si="1127"/>
        <v>0</v>
      </c>
      <c r="U510" s="222">
        <f t="shared" si="1128"/>
        <v>0</v>
      </c>
      <c r="V510" s="222">
        <f t="shared" si="1129"/>
        <v>0</v>
      </c>
      <c r="W510" s="222">
        <f t="shared" si="1130"/>
        <v>0</v>
      </c>
      <c r="X510" s="222">
        <f t="shared" si="1131"/>
        <v>0</v>
      </c>
      <c r="Y510" s="222">
        <f t="shared" si="1132"/>
        <v>0</v>
      </c>
      <c r="Z510" s="222">
        <f t="shared" si="1133"/>
        <v>0</v>
      </c>
      <c r="AA510" s="222">
        <f t="shared" si="1134"/>
        <v>0</v>
      </c>
      <c r="AB510" s="222">
        <f t="shared" si="1135"/>
        <v>0</v>
      </c>
      <c r="AC510" s="222">
        <f t="shared" si="1136"/>
        <v>0</v>
      </c>
      <c r="AD510" s="222">
        <f t="shared" si="1137"/>
        <v>0</v>
      </c>
      <c r="AE510" s="222">
        <f t="shared" si="1138"/>
        <v>0</v>
      </c>
      <c r="AF510" s="222">
        <f t="shared" si="1139"/>
        <v>0</v>
      </c>
      <c r="AG510" s="222">
        <f t="shared" si="1140"/>
        <v>0</v>
      </c>
      <c r="AH510" s="222">
        <f t="shared" si="1141"/>
        <v>0</v>
      </c>
      <c r="AI510" s="222">
        <f t="shared" si="1142"/>
        <v>0</v>
      </c>
      <c r="AJ510" s="222">
        <f t="shared" si="1143"/>
        <v>0</v>
      </c>
      <c r="AK510" s="222">
        <f t="shared" si="1144"/>
        <v>0</v>
      </c>
      <c r="AL510" s="222">
        <f t="shared" si="1145"/>
        <v>0</v>
      </c>
      <c r="AM510" s="222">
        <f t="shared" si="1146"/>
        <v>0</v>
      </c>
      <c r="AN510" s="222">
        <f t="shared" si="1147"/>
        <v>0</v>
      </c>
      <c r="AO510" s="222">
        <f t="shared" si="1148"/>
        <v>0</v>
      </c>
      <c r="AP510" s="222">
        <f t="shared" si="1149"/>
        <v>0</v>
      </c>
      <c r="AQ510" s="222">
        <f t="shared" si="1150"/>
        <v>0</v>
      </c>
      <c r="AR510" s="222">
        <f t="shared" si="1151"/>
        <v>0</v>
      </c>
      <c r="AS510" s="222">
        <f t="shared" si="1152"/>
        <v>0</v>
      </c>
      <c r="AT510" s="222">
        <f t="shared" si="1153"/>
        <v>0</v>
      </c>
      <c r="AU510" s="222">
        <f t="shared" si="1154"/>
        <v>0</v>
      </c>
      <c r="AV510" s="222">
        <f t="shared" si="1155"/>
        <v>0</v>
      </c>
      <c r="AW510" s="222">
        <f t="shared" si="1156"/>
        <v>0</v>
      </c>
      <c r="AX510" s="222">
        <f t="shared" si="1157"/>
        <v>0</v>
      </c>
      <c r="AY510" s="222">
        <f t="shared" si="1158"/>
        <v>0</v>
      </c>
      <c r="AZ510" s="222">
        <f t="shared" si="1159"/>
        <v>0</v>
      </c>
      <c r="BA510" s="222">
        <f t="shared" si="1160"/>
        <v>0</v>
      </c>
      <c r="BB510" s="222">
        <f t="shared" si="1161"/>
        <v>0</v>
      </c>
      <c r="BC510" s="222">
        <f t="shared" si="1162"/>
        <v>0</v>
      </c>
      <c r="BD510" s="222">
        <f t="shared" si="1163"/>
        <v>0</v>
      </c>
      <c r="BE510" s="222">
        <f t="shared" si="1164"/>
        <v>0</v>
      </c>
      <c r="BF510" s="222">
        <f t="shared" si="1165"/>
        <v>0</v>
      </c>
      <c r="BG510" s="222">
        <f t="shared" si="1166"/>
        <v>0</v>
      </c>
      <c r="BH510" s="222">
        <f t="shared" si="1167"/>
        <v>0</v>
      </c>
      <c r="BI510" s="222">
        <f t="shared" si="1168"/>
        <v>0</v>
      </c>
      <c r="BJ510" s="222">
        <f t="shared" si="1169"/>
        <v>0</v>
      </c>
      <c r="BK510" s="222">
        <f t="shared" si="1170"/>
        <v>0</v>
      </c>
      <c r="BL510" s="222">
        <f t="shared" si="1171"/>
        <v>0</v>
      </c>
      <c r="BM510" s="222">
        <f t="shared" si="1172"/>
        <v>0</v>
      </c>
      <c r="BN510" s="222">
        <f t="shared" si="1173"/>
        <v>0</v>
      </c>
      <c r="BO510" s="222">
        <f t="shared" si="1174"/>
        <v>0</v>
      </c>
      <c r="BP510" s="222">
        <f t="shared" si="1175"/>
        <v>0</v>
      </c>
      <c r="BQ510" s="222">
        <f t="shared" si="1176"/>
        <v>0</v>
      </c>
      <c r="BR510" s="222">
        <f t="shared" si="1177"/>
        <v>0</v>
      </c>
      <c r="BS510" s="222">
        <f t="shared" si="1178"/>
        <v>0</v>
      </c>
      <c r="BT510" s="222">
        <f t="shared" si="1179"/>
        <v>0</v>
      </c>
      <c r="BU510" s="222">
        <f t="shared" si="1180"/>
        <v>0</v>
      </c>
      <c r="BV510" s="222">
        <f t="shared" si="1181"/>
        <v>0</v>
      </c>
      <c r="BW510" s="222">
        <f t="shared" si="1182"/>
        <v>0</v>
      </c>
      <c r="BX510" s="222">
        <f t="shared" si="1183"/>
        <v>0</v>
      </c>
      <c r="BY510" s="222">
        <f t="shared" si="1184"/>
        <v>0</v>
      </c>
      <c r="BZ510" s="222">
        <f t="shared" si="1185"/>
        <v>0</v>
      </c>
      <c r="CA510" s="222">
        <f t="shared" si="1186"/>
        <v>0</v>
      </c>
      <c r="CB510" s="222">
        <f t="shared" si="1187"/>
        <v>0</v>
      </c>
      <c r="CC510" s="222">
        <f t="shared" si="1188"/>
        <v>0</v>
      </c>
      <c r="CD510" s="222">
        <f t="shared" si="1189"/>
        <v>0</v>
      </c>
      <c r="CE510" s="222">
        <f t="shared" si="1190"/>
        <v>0</v>
      </c>
      <c r="CF510" s="222">
        <f t="shared" si="1191"/>
        <v>0</v>
      </c>
      <c r="CG510" s="222">
        <f t="shared" si="1192"/>
        <v>0</v>
      </c>
      <c r="CH510" s="222">
        <f t="shared" si="1193"/>
        <v>0</v>
      </c>
      <c r="CI510" s="222">
        <f t="shared" si="1194"/>
        <v>0</v>
      </c>
      <c r="CJ510" s="222">
        <f t="shared" si="1195"/>
        <v>0</v>
      </c>
      <c r="CK510" s="222">
        <f t="shared" si="1196"/>
        <v>0</v>
      </c>
      <c r="CL510" s="222">
        <f t="shared" si="1197"/>
        <v>0</v>
      </c>
      <c r="CM510" s="222">
        <f t="shared" si="1198"/>
        <v>0</v>
      </c>
      <c r="CN510" s="222">
        <f t="shared" si="1199"/>
        <v>0</v>
      </c>
      <c r="CO510" s="222">
        <f t="shared" si="1200"/>
        <v>0</v>
      </c>
      <c r="CP510" s="222">
        <f t="shared" si="1201"/>
        <v>0</v>
      </c>
      <c r="CQ510" s="222">
        <f t="shared" si="1202"/>
        <v>0</v>
      </c>
      <c r="CR510" s="222">
        <f t="shared" si="1203"/>
        <v>0</v>
      </c>
      <c r="CS510" s="222">
        <f t="shared" si="1204"/>
        <v>0</v>
      </c>
      <c r="CT510" s="222">
        <f t="shared" si="1205"/>
        <v>0</v>
      </c>
      <c r="CU510" s="222">
        <f t="shared" si="1206"/>
        <v>0</v>
      </c>
      <c r="CV510" s="222">
        <f t="shared" si="1207"/>
        <v>0</v>
      </c>
      <c r="CW510" s="222">
        <f t="shared" si="1208"/>
        <v>0</v>
      </c>
      <c r="CX510" s="222">
        <f t="shared" si="1209"/>
        <v>0</v>
      </c>
      <c r="CY510" s="222">
        <f t="shared" si="1210"/>
        <v>0</v>
      </c>
      <c r="CZ510" s="222">
        <f t="shared" si="1211"/>
        <v>0</v>
      </c>
      <c r="DA510" s="222">
        <f t="shared" si="1212"/>
        <v>0</v>
      </c>
      <c r="DB510" s="222">
        <f t="shared" si="1213"/>
        <v>0</v>
      </c>
      <c r="DC510" s="222">
        <f t="shared" si="1214"/>
        <v>0</v>
      </c>
      <c r="DD510" s="222">
        <f t="shared" si="1215"/>
        <v>0</v>
      </c>
      <c r="DE510" s="222">
        <f t="shared" si="1216"/>
        <v>0</v>
      </c>
      <c r="DF510" s="222">
        <f t="shared" si="1217"/>
        <v>0</v>
      </c>
      <c r="DG510" s="222">
        <f t="shared" si="1218"/>
        <v>0</v>
      </c>
      <c r="DH510" s="222">
        <f t="shared" si="1219"/>
        <v>0</v>
      </c>
      <c r="DI510" s="222">
        <f t="shared" si="1220"/>
        <v>0</v>
      </c>
      <c r="DJ510" s="222">
        <f t="shared" si="1221"/>
        <v>0</v>
      </c>
      <c r="DK510" s="222">
        <f t="shared" si="1222"/>
        <v>0</v>
      </c>
      <c r="DL510" s="222">
        <f t="shared" si="1223"/>
        <v>0</v>
      </c>
      <c r="DM510" s="222">
        <f t="shared" si="1224"/>
        <v>0</v>
      </c>
      <c r="DN510" s="222">
        <f t="shared" si="1225"/>
        <v>0</v>
      </c>
      <c r="DO510" s="222">
        <f t="shared" si="1226"/>
        <v>0</v>
      </c>
      <c r="DP510" s="222">
        <f t="shared" si="1227"/>
        <v>0</v>
      </c>
      <c r="DQ510" s="222">
        <f t="shared" si="1228"/>
        <v>0</v>
      </c>
      <c r="DR510" s="222">
        <f t="shared" si="1229"/>
        <v>0</v>
      </c>
      <c r="DS510" s="222">
        <f t="shared" si="1230"/>
        <v>0</v>
      </c>
      <c r="DT510" s="222">
        <f t="shared" si="1231"/>
        <v>0</v>
      </c>
      <c r="DU510" s="222">
        <f t="shared" si="1232"/>
        <v>0</v>
      </c>
      <c r="DV510" s="222">
        <f t="shared" si="1233"/>
        <v>0</v>
      </c>
      <c r="DW510" s="222">
        <f t="shared" si="1234"/>
        <v>0</v>
      </c>
      <c r="DX510" s="222">
        <f t="shared" si="1235"/>
        <v>0</v>
      </c>
      <c r="DY510" s="222">
        <f t="shared" si="1236"/>
        <v>0</v>
      </c>
      <c r="DZ510" s="222">
        <f t="shared" si="1237"/>
        <v>0</v>
      </c>
      <c r="EA510" s="222">
        <f t="shared" si="1238"/>
        <v>0</v>
      </c>
      <c r="EB510" s="222">
        <f t="shared" si="1239"/>
        <v>0</v>
      </c>
      <c r="EC510" s="222">
        <f t="shared" si="1240"/>
        <v>0</v>
      </c>
      <c r="ED510" s="222">
        <f t="shared" si="1241"/>
        <v>0</v>
      </c>
      <c r="EE510" s="222">
        <f t="shared" si="1242"/>
        <v>0</v>
      </c>
      <c r="EF510" s="222">
        <f t="shared" si="1243"/>
        <v>0</v>
      </c>
      <c r="EG510" s="222">
        <f t="shared" si="1244"/>
        <v>0</v>
      </c>
      <c r="EH510" s="222">
        <f t="shared" si="1245"/>
        <v>0</v>
      </c>
      <c r="EI510" s="222">
        <f t="shared" si="1246"/>
        <v>0</v>
      </c>
      <c r="EJ510" s="222">
        <f t="shared" si="1247"/>
        <v>0</v>
      </c>
      <c r="EK510" s="222">
        <f t="shared" si="1248"/>
        <v>0</v>
      </c>
      <c r="EL510" s="222">
        <f t="shared" si="1249"/>
        <v>0</v>
      </c>
      <c r="EM510" s="222">
        <f t="shared" si="1250"/>
        <v>0</v>
      </c>
      <c r="EN510" s="222">
        <f t="shared" si="1251"/>
        <v>0</v>
      </c>
      <c r="EO510" s="222">
        <f t="shared" si="1252"/>
        <v>0</v>
      </c>
      <c r="EP510" s="222">
        <f t="shared" si="1253"/>
        <v>0</v>
      </c>
      <c r="EQ510" s="222">
        <f t="shared" si="1254"/>
        <v>0</v>
      </c>
      <c r="ER510" s="222">
        <f t="shared" si="1255"/>
        <v>0</v>
      </c>
      <c r="ES510" s="222">
        <f t="shared" si="1256"/>
        <v>0</v>
      </c>
      <c r="ET510" s="222">
        <f t="shared" si="1257"/>
        <v>0</v>
      </c>
      <c r="EU510" s="222">
        <f t="shared" si="1258"/>
        <v>0</v>
      </c>
      <c r="EV510" s="222">
        <f t="shared" si="1259"/>
        <v>0</v>
      </c>
      <c r="EW510" s="222">
        <f t="shared" si="1260"/>
        <v>0</v>
      </c>
      <c r="EX510" s="222">
        <f t="shared" si="1261"/>
        <v>0</v>
      </c>
      <c r="EY510" s="222">
        <f t="shared" si="1262"/>
        <v>0</v>
      </c>
      <c r="EZ510" s="222">
        <f t="shared" si="1263"/>
        <v>0</v>
      </c>
      <c r="FA510" s="222">
        <f t="shared" si="1264"/>
        <v>0</v>
      </c>
      <c r="FB510" s="222">
        <f t="shared" si="1265"/>
        <v>0</v>
      </c>
      <c r="FC510" s="222">
        <f t="shared" si="1266"/>
        <v>0</v>
      </c>
      <c r="FD510" s="222">
        <f t="shared" si="1267"/>
        <v>0</v>
      </c>
      <c r="FE510" s="222">
        <f t="shared" si="1268"/>
        <v>0</v>
      </c>
      <c r="FF510" s="222">
        <f t="shared" si="1269"/>
        <v>0</v>
      </c>
      <c r="FG510" s="222">
        <f t="shared" si="1270"/>
        <v>0</v>
      </c>
      <c r="FH510" s="222">
        <f t="shared" si="1271"/>
        <v>0</v>
      </c>
      <c r="FI510" s="222">
        <f t="shared" si="1272"/>
        <v>0</v>
      </c>
      <c r="FJ510" s="222">
        <f t="shared" si="1273"/>
        <v>0</v>
      </c>
      <c r="FK510" s="222">
        <f t="shared" si="1274"/>
        <v>0</v>
      </c>
      <c r="FL510" s="222">
        <f t="shared" si="1275"/>
        <v>0</v>
      </c>
      <c r="FM510" s="222">
        <f t="shared" si="1276"/>
        <v>0</v>
      </c>
      <c r="FN510" s="222">
        <f t="shared" si="1277"/>
        <v>0</v>
      </c>
      <c r="FO510" s="222">
        <f t="shared" si="1278"/>
        <v>0</v>
      </c>
      <c r="FP510" s="222">
        <f t="shared" si="1279"/>
        <v>0</v>
      </c>
      <c r="FQ510" s="222">
        <f t="shared" si="1280"/>
        <v>0</v>
      </c>
      <c r="FR510" s="222">
        <f t="shared" si="1281"/>
        <v>0</v>
      </c>
      <c r="FS510" s="222">
        <f t="shared" si="1282"/>
        <v>0</v>
      </c>
      <c r="FT510" s="222">
        <f t="shared" si="1283"/>
        <v>0</v>
      </c>
      <c r="FU510" s="222">
        <f t="shared" si="1284"/>
        <v>0</v>
      </c>
      <c r="FV510" s="222">
        <f t="shared" si="1285"/>
        <v>0</v>
      </c>
      <c r="FW510" s="222">
        <f t="shared" si="1286"/>
        <v>0</v>
      </c>
      <c r="FX510" s="222">
        <f t="shared" si="1287"/>
        <v>0</v>
      </c>
      <c r="FY510" s="222">
        <f t="shared" si="1288"/>
        <v>0</v>
      </c>
      <c r="FZ510" s="222">
        <f t="shared" si="1289"/>
        <v>0</v>
      </c>
      <c r="GA510" s="222">
        <f t="shared" si="1290"/>
        <v>0</v>
      </c>
      <c r="GB510" s="222">
        <f t="shared" si="1291"/>
        <v>0</v>
      </c>
      <c r="GC510" s="222">
        <f t="shared" si="1292"/>
        <v>0</v>
      </c>
      <c r="GD510" s="222">
        <f t="shared" si="1293"/>
        <v>0</v>
      </c>
      <c r="GE510" s="222">
        <f t="shared" si="1294"/>
        <v>0</v>
      </c>
      <c r="GF510" s="222">
        <f t="shared" si="1295"/>
        <v>0</v>
      </c>
      <c r="GG510" s="222">
        <f t="shared" si="1296"/>
        <v>0</v>
      </c>
      <c r="GH510" s="222">
        <f t="shared" si="1297"/>
        <v>0</v>
      </c>
      <c r="GI510" s="222">
        <f t="shared" si="1298"/>
        <v>0</v>
      </c>
      <c r="GJ510" s="222">
        <f t="shared" si="1299"/>
        <v>0</v>
      </c>
      <c r="GK510" s="222">
        <f t="shared" si="1300"/>
        <v>0</v>
      </c>
      <c r="GL510" s="222">
        <f t="shared" si="1301"/>
        <v>0</v>
      </c>
      <c r="GM510" s="222">
        <f t="shared" si="1302"/>
        <v>0</v>
      </c>
      <c r="GN510" s="222">
        <f t="shared" si="1303"/>
        <v>0</v>
      </c>
      <c r="GO510" s="222">
        <f t="shared" si="1304"/>
        <v>0</v>
      </c>
      <c r="GP510" s="222">
        <f t="shared" si="1305"/>
        <v>0</v>
      </c>
      <c r="GQ510" s="222">
        <f t="shared" si="1306"/>
        <v>0</v>
      </c>
      <c r="GR510" s="222">
        <f t="shared" si="1307"/>
        <v>0</v>
      </c>
      <c r="GS510" s="222">
        <f t="shared" si="1308"/>
        <v>0</v>
      </c>
      <c r="GT510" s="222">
        <f t="shared" si="1309"/>
        <v>0</v>
      </c>
      <c r="GU510" s="222">
        <f t="shared" si="1310"/>
        <v>0</v>
      </c>
      <c r="GV510" s="222">
        <f t="shared" si="1311"/>
        <v>0</v>
      </c>
      <c r="GW510" s="222">
        <f t="shared" si="1312"/>
        <v>0</v>
      </c>
      <c r="GX510" s="222">
        <f t="shared" si="1313"/>
        <v>0</v>
      </c>
      <c r="GY510" s="222">
        <f t="shared" si="1314"/>
        <v>0</v>
      </c>
      <c r="GZ510" s="222">
        <f t="shared" si="1315"/>
        <v>0</v>
      </c>
      <c r="HA510" s="222">
        <f t="shared" si="1316"/>
        <v>0</v>
      </c>
      <c r="HB510" s="222">
        <f t="shared" si="1317"/>
        <v>0</v>
      </c>
      <c r="HC510" s="222">
        <f t="shared" si="1318"/>
        <v>0</v>
      </c>
      <c r="HD510" s="222">
        <f t="shared" si="1319"/>
        <v>0</v>
      </c>
      <c r="HE510" s="222">
        <f t="shared" si="1320"/>
        <v>0</v>
      </c>
      <c r="HF510" s="222">
        <f t="shared" si="1321"/>
        <v>0</v>
      </c>
      <c r="HG510" s="222">
        <f t="shared" si="1322"/>
        <v>0</v>
      </c>
      <c r="HH510" s="222">
        <f t="shared" si="1323"/>
        <v>0</v>
      </c>
      <c r="HI510" s="222">
        <f t="shared" si="1324"/>
        <v>0</v>
      </c>
      <c r="HJ510" s="222">
        <f t="shared" si="1325"/>
        <v>0</v>
      </c>
      <c r="HK510" s="222">
        <f t="shared" si="1326"/>
        <v>0</v>
      </c>
      <c r="HL510" s="222">
        <f t="shared" si="1327"/>
        <v>0</v>
      </c>
      <c r="HM510" s="222">
        <f t="shared" si="1328"/>
        <v>0</v>
      </c>
      <c r="HN510" s="222">
        <f t="shared" si="1329"/>
        <v>0</v>
      </c>
      <c r="HO510" s="222">
        <f t="shared" si="1330"/>
        <v>0</v>
      </c>
      <c r="HP510" s="222">
        <f t="shared" si="1331"/>
        <v>0</v>
      </c>
      <c r="HQ510" s="222">
        <f t="shared" si="1332"/>
        <v>0</v>
      </c>
      <c r="HR510" s="222">
        <f t="shared" si="1333"/>
        <v>0</v>
      </c>
      <c r="HS510" s="222">
        <f t="shared" si="1334"/>
        <v>0</v>
      </c>
      <c r="HT510" s="222">
        <f t="shared" si="1335"/>
        <v>0</v>
      </c>
      <c r="HU510" s="222">
        <f t="shared" si="1336"/>
        <v>0</v>
      </c>
      <c r="HV510" s="222">
        <f t="shared" si="1337"/>
        <v>0</v>
      </c>
      <c r="HW510" s="222">
        <f t="shared" si="1338"/>
        <v>0</v>
      </c>
      <c r="HX510" s="222">
        <f t="shared" si="1339"/>
        <v>0</v>
      </c>
      <c r="HY510" s="222">
        <f t="shared" si="1340"/>
        <v>0</v>
      </c>
      <c r="HZ510" s="222">
        <f t="shared" si="1341"/>
        <v>0</v>
      </c>
      <c r="IA510" s="222">
        <f t="shared" si="1342"/>
        <v>0</v>
      </c>
      <c r="IB510" s="222">
        <f t="shared" si="1343"/>
        <v>0</v>
      </c>
      <c r="IC510" s="222">
        <f t="shared" si="1344"/>
        <v>0</v>
      </c>
      <c r="ID510" s="222">
        <f t="shared" si="1345"/>
        <v>0</v>
      </c>
      <c r="IE510" s="222">
        <f t="shared" si="1346"/>
        <v>0</v>
      </c>
      <c r="IF510" s="222">
        <f t="shared" si="1347"/>
        <v>0</v>
      </c>
      <c r="IG510" s="222">
        <f t="shared" si="1348"/>
        <v>0</v>
      </c>
      <c r="IH510" s="222">
        <f t="shared" si="1349"/>
        <v>0</v>
      </c>
      <c r="II510" s="222">
        <f t="shared" si="1350"/>
        <v>0</v>
      </c>
      <c r="IJ510" s="222">
        <f t="shared" si="1351"/>
        <v>0</v>
      </c>
      <c r="IK510" s="222">
        <f t="shared" si="1352"/>
        <v>0</v>
      </c>
      <c r="IL510" s="222">
        <f t="shared" si="1353"/>
        <v>0</v>
      </c>
      <c r="IM510" s="222">
        <f t="shared" si="1354"/>
        <v>0</v>
      </c>
      <c r="IN510" s="222">
        <f t="shared" si="1355"/>
        <v>0</v>
      </c>
      <c r="IO510" s="222">
        <f t="shared" si="1356"/>
        <v>0</v>
      </c>
      <c r="IP510" s="222">
        <f t="shared" si="1357"/>
        <v>0</v>
      </c>
      <c r="IQ510" s="222">
        <f t="shared" si="1358"/>
        <v>0</v>
      </c>
      <c r="IR510" s="222">
        <f t="shared" si="1359"/>
        <v>0</v>
      </c>
      <c r="IS510" s="222">
        <f t="shared" si="1360"/>
        <v>0</v>
      </c>
      <c r="IT510" s="222">
        <f t="shared" si="1361"/>
        <v>0</v>
      </c>
      <c r="IU510" s="222">
        <f t="shared" si="1362"/>
        <v>0</v>
      </c>
      <c r="IV510" s="222">
        <f t="shared" si="1363"/>
        <v>0</v>
      </c>
      <c r="IW510" s="222">
        <f t="shared" si="1364"/>
        <v>0</v>
      </c>
      <c r="IX510" s="222">
        <f t="shared" si="1365"/>
        <v>0</v>
      </c>
      <c r="IY510" s="222">
        <f t="shared" si="1366"/>
        <v>0</v>
      </c>
      <c r="IZ510" s="222">
        <f t="shared" si="1367"/>
        <v>0</v>
      </c>
      <c r="JA510" s="222">
        <f t="shared" si="1368"/>
        <v>0</v>
      </c>
      <c r="JB510" s="222">
        <f t="shared" si="1369"/>
        <v>0</v>
      </c>
    </row>
    <row r="511" spans="2:262">
      <c r="B511" s="230">
        <v>150</v>
      </c>
      <c r="C511" s="229">
        <f t="shared" si="1370"/>
        <v>2.9296875000000022E-3</v>
      </c>
      <c r="D511" s="226">
        <f t="shared" ca="1" si="1113"/>
        <v>49.921278995297421</v>
      </c>
      <c r="E511" s="225">
        <f ca="1">EZ361</f>
        <v>-7.8721004702578368E-2</v>
      </c>
      <c r="F511" s="224">
        <v>150</v>
      </c>
      <c r="G511" s="222">
        <f t="shared" si="1114"/>
        <v>0</v>
      </c>
      <c r="H511" s="222">
        <f t="shared" si="1115"/>
        <v>0</v>
      </c>
      <c r="I511" s="222">
        <f t="shared" si="1116"/>
        <v>0</v>
      </c>
      <c r="J511" s="222">
        <f t="shared" si="1117"/>
        <v>0</v>
      </c>
      <c r="K511" s="222">
        <f t="shared" si="1118"/>
        <v>0</v>
      </c>
      <c r="L511" s="222">
        <f t="shared" si="1119"/>
        <v>0</v>
      </c>
      <c r="M511" s="222">
        <f t="shared" si="1120"/>
        <v>0</v>
      </c>
      <c r="N511" s="222">
        <f t="shared" si="1121"/>
        <v>0</v>
      </c>
      <c r="O511" s="222">
        <f t="shared" si="1122"/>
        <v>0</v>
      </c>
      <c r="P511" s="222">
        <f t="shared" si="1123"/>
        <v>0</v>
      </c>
      <c r="Q511" s="222">
        <f t="shared" si="1124"/>
        <v>0</v>
      </c>
      <c r="R511" s="222">
        <f t="shared" si="1125"/>
        <v>0</v>
      </c>
      <c r="S511" s="222">
        <f t="shared" si="1126"/>
        <v>0</v>
      </c>
      <c r="T511" s="222">
        <f t="shared" si="1127"/>
        <v>0</v>
      </c>
      <c r="U511" s="222">
        <f t="shared" si="1128"/>
        <v>0</v>
      </c>
      <c r="V511" s="222">
        <f t="shared" si="1129"/>
        <v>0</v>
      </c>
      <c r="W511" s="222">
        <f t="shared" si="1130"/>
        <v>0</v>
      </c>
      <c r="X511" s="222">
        <f t="shared" si="1131"/>
        <v>0</v>
      </c>
      <c r="Y511" s="222">
        <f t="shared" si="1132"/>
        <v>0</v>
      </c>
      <c r="Z511" s="222">
        <f t="shared" si="1133"/>
        <v>0</v>
      </c>
      <c r="AA511" s="222">
        <f t="shared" si="1134"/>
        <v>0</v>
      </c>
      <c r="AB511" s="222">
        <f t="shared" si="1135"/>
        <v>0</v>
      </c>
      <c r="AC511" s="222">
        <f t="shared" si="1136"/>
        <v>0</v>
      </c>
      <c r="AD511" s="222">
        <f t="shared" si="1137"/>
        <v>0</v>
      </c>
      <c r="AE511" s="222">
        <f t="shared" si="1138"/>
        <v>0</v>
      </c>
      <c r="AF511" s="222">
        <f t="shared" si="1139"/>
        <v>0</v>
      </c>
      <c r="AG511" s="222">
        <f t="shared" si="1140"/>
        <v>0</v>
      </c>
      <c r="AH511" s="222">
        <f t="shared" si="1141"/>
        <v>0</v>
      </c>
      <c r="AI511" s="222">
        <f t="shared" si="1142"/>
        <v>0</v>
      </c>
      <c r="AJ511" s="222">
        <f t="shared" si="1143"/>
        <v>0</v>
      </c>
      <c r="AK511" s="222">
        <f t="shared" si="1144"/>
        <v>0</v>
      </c>
      <c r="AL511" s="222">
        <f t="shared" si="1145"/>
        <v>0</v>
      </c>
      <c r="AM511" s="222">
        <f t="shared" si="1146"/>
        <v>0</v>
      </c>
      <c r="AN511" s="222">
        <f t="shared" si="1147"/>
        <v>0</v>
      </c>
      <c r="AO511" s="222">
        <f t="shared" si="1148"/>
        <v>0</v>
      </c>
      <c r="AP511" s="222">
        <f t="shared" si="1149"/>
        <v>0</v>
      </c>
      <c r="AQ511" s="222">
        <f t="shared" si="1150"/>
        <v>0</v>
      </c>
      <c r="AR511" s="222">
        <f t="shared" si="1151"/>
        <v>0</v>
      </c>
      <c r="AS511" s="222">
        <f t="shared" si="1152"/>
        <v>0</v>
      </c>
      <c r="AT511" s="222">
        <f t="shared" si="1153"/>
        <v>0</v>
      </c>
      <c r="AU511" s="222">
        <f t="shared" si="1154"/>
        <v>0</v>
      </c>
      <c r="AV511" s="222">
        <f t="shared" si="1155"/>
        <v>0</v>
      </c>
      <c r="AW511" s="222">
        <f t="shared" si="1156"/>
        <v>0</v>
      </c>
      <c r="AX511" s="222">
        <f t="shared" si="1157"/>
        <v>0</v>
      </c>
      <c r="AY511" s="222">
        <f t="shared" si="1158"/>
        <v>0</v>
      </c>
      <c r="AZ511" s="222">
        <f t="shared" si="1159"/>
        <v>0</v>
      </c>
      <c r="BA511" s="222">
        <f t="shared" si="1160"/>
        <v>0</v>
      </c>
      <c r="BB511" s="222">
        <f t="shared" si="1161"/>
        <v>0</v>
      </c>
      <c r="BC511" s="222">
        <f t="shared" si="1162"/>
        <v>0</v>
      </c>
      <c r="BD511" s="222">
        <f t="shared" si="1163"/>
        <v>0</v>
      </c>
      <c r="BE511" s="222">
        <f t="shared" si="1164"/>
        <v>0</v>
      </c>
      <c r="BF511" s="222">
        <f t="shared" si="1165"/>
        <v>0</v>
      </c>
      <c r="BG511" s="222">
        <f t="shared" si="1166"/>
        <v>0</v>
      </c>
      <c r="BH511" s="222">
        <f t="shared" si="1167"/>
        <v>0</v>
      </c>
      <c r="BI511" s="222">
        <f t="shared" si="1168"/>
        <v>0</v>
      </c>
      <c r="BJ511" s="222">
        <f t="shared" si="1169"/>
        <v>0</v>
      </c>
      <c r="BK511" s="222">
        <f t="shared" si="1170"/>
        <v>0</v>
      </c>
      <c r="BL511" s="222">
        <f t="shared" si="1171"/>
        <v>0</v>
      </c>
      <c r="BM511" s="222">
        <f t="shared" si="1172"/>
        <v>0</v>
      </c>
      <c r="BN511" s="222">
        <f t="shared" si="1173"/>
        <v>0</v>
      </c>
      <c r="BO511" s="222">
        <f t="shared" si="1174"/>
        <v>0</v>
      </c>
      <c r="BP511" s="222">
        <f t="shared" si="1175"/>
        <v>0</v>
      </c>
      <c r="BQ511" s="222">
        <f t="shared" si="1176"/>
        <v>0</v>
      </c>
      <c r="BR511" s="222">
        <f t="shared" si="1177"/>
        <v>0</v>
      </c>
      <c r="BS511" s="222">
        <f t="shared" si="1178"/>
        <v>0</v>
      </c>
      <c r="BT511" s="222">
        <f t="shared" si="1179"/>
        <v>0</v>
      </c>
      <c r="BU511" s="222">
        <f t="shared" si="1180"/>
        <v>0</v>
      </c>
      <c r="BV511" s="222">
        <f t="shared" si="1181"/>
        <v>0</v>
      </c>
      <c r="BW511" s="222">
        <f t="shared" si="1182"/>
        <v>0</v>
      </c>
      <c r="BX511" s="222">
        <f t="shared" si="1183"/>
        <v>0</v>
      </c>
      <c r="BY511" s="222">
        <f t="shared" si="1184"/>
        <v>0</v>
      </c>
      <c r="BZ511" s="222">
        <f t="shared" si="1185"/>
        <v>0</v>
      </c>
      <c r="CA511" s="222">
        <f t="shared" si="1186"/>
        <v>0</v>
      </c>
      <c r="CB511" s="222">
        <f t="shared" si="1187"/>
        <v>0</v>
      </c>
      <c r="CC511" s="222">
        <f t="shared" si="1188"/>
        <v>0</v>
      </c>
      <c r="CD511" s="222">
        <f t="shared" si="1189"/>
        <v>0</v>
      </c>
      <c r="CE511" s="222">
        <f t="shared" si="1190"/>
        <v>0</v>
      </c>
      <c r="CF511" s="222">
        <f t="shared" si="1191"/>
        <v>0</v>
      </c>
      <c r="CG511" s="222">
        <f t="shared" si="1192"/>
        <v>0</v>
      </c>
      <c r="CH511" s="222">
        <f t="shared" si="1193"/>
        <v>0</v>
      </c>
      <c r="CI511" s="222">
        <f t="shared" si="1194"/>
        <v>0</v>
      </c>
      <c r="CJ511" s="222">
        <f t="shared" si="1195"/>
        <v>0</v>
      </c>
      <c r="CK511" s="222">
        <f t="shared" si="1196"/>
        <v>0</v>
      </c>
      <c r="CL511" s="222">
        <f t="shared" si="1197"/>
        <v>0</v>
      </c>
      <c r="CM511" s="222">
        <f t="shared" si="1198"/>
        <v>0</v>
      </c>
      <c r="CN511" s="222">
        <f t="shared" si="1199"/>
        <v>0</v>
      </c>
      <c r="CO511" s="222">
        <f t="shared" si="1200"/>
        <v>0</v>
      </c>
      <c r="CP511" s="222">
        <f t="shared" si="1201"/>
        <v>0</v>
      </c>
      <c r="CQ511" s="222">
        <f t="shared" si="1202"/>
        <v>0</v>
      </c>
      <c r="CR511" s="222">
        <f t="shared" si="1203"/>
        <v>0</v>
      </c>
      <c r="CS511" s="222">
        <f t="shared" si="1204"/>
        <v>0</v>
      </c>
      <c r="CT511" s="222">
        <f t="shared" si="1205"/>
        <v>0</v>
      </c>
      <c r="CU511" s="222">
        <f t="shared" si="1206"/>
        <v>0</v>
      </c>
      <c r="CV511" s="222">
        <f t="shared" si="1207"/>
        <v>0</v>
      </c>
      <c r="CW511" s="222">
        <f t="shared" si="1208"/>
        <v>0</v>
      </c>
      <c r="CX511" s="222">
        <f t="shared" si="1209"/>
        <v>0</v>
      </c>
      <c r="CY511" s="222">
        <f t="shared" si="1210"/>
        <v>0</v>
      </c>
      <c r="CZ511" s="222">
        <f t="shared" si="1211"/>
        <v>0</v>
      </c>
      <c r="DA511" s="222">
        <f t="shared" si="1212"/>
        <v>0</v>
      </c>
      <c r="DB511" s="222">
        <f t="shared" si="1213"/>
        <v>0</v>
      </c>
      <c r="DC511" s="222">
        <f t="shared" si="1214"/>
        <v>0</v>
      </c>
      <c r="DD511" s="222">
        <f t="shared" si="1215"/>
        <v>0</v>
      </c>
      <c r="DE511" s="222">
        <f t="shared" si="1216"/>
        <v>0</v>
      </c>
      <c r="DF511" s="222">
        <f t="shared" si="1217"/>
        <v>0</v>
      </c>
      <c r="DG511" s="222">
        <f t="shared" si="1218"/>
        <v>0</v>
      </c>
      <c r="DH511" s="222">
        <f t="shared" si="1219"/>
        <v>0</v>
      </c>
      <c r="DI511" s="222">
        <f t="shared" si="1220"/>
        <v>0</v>
      </c>
      <c r="DJ511" s="222">
        <f t="shared" si="1221"/>
        <v>0</v>
      </c>
      <c r="DK511" s="222">
        <f t="shared" si="1222"/>
        <v>0</v>
      </c>
      <c r="DL511" s="222">
        <f t="shared" si="1223"/>
        <v>0</v>
      </c>
      <c r="DM511" s="222">
        <f t="shared" si="1224"/>
        <v>0</v>
      </c>
      <c r="DN511" s="222">
        <f t="shared" si="1225"/>
        <v>0</v>
      </c>
      <c r="DO511" s="222">
        <f t="shared" si="1226"/>
        <v>0</v>
      </c>
      <c r="DP511" s="222">
        <f t="shared" si="1227"/>
        <v>0</v>
      </c>
      <c r="DQ511" s="222">
        <f t="shared" si="1228"/>
        <v>0</v>
      </c>
      <c r="DR511" s="222">
        <f t="shared" si="1229"/>
        <v>0</v>
      </c>
      <c r="DS511" s="222">
        <f t="shared" si="1230"/>
        <v>0</v>
      </c>
      <c r="DT511" s="222">
        <f t="shared" si="1231"/>
        <v>0</v>
      </c>
      <c r="DU511" s="222">
        <f t="shared" si="1232"/>
        <v>0</v>
      </c>
      <c r="DV511" s="222">
        <f t="shared" si="1233"/>
        <v>0</v>
      </c>
      <c r="DW511" s="222">
        <f t="shared" si="1234"/>
        <v>0</v>
      </c>
      <c r="DX511" s="222">
        <f t="shared" si="1235"/>
        <v>0</v>
      </c>
      <c r="DY511" s="222">
        <f t="shared" si="1236"/>
        <v>0</v>
      </c>
      <c r="DZ511" s="222">
        <f t="shared" si="1237"/>
        <v>0</v>
      </c>
      <c r="EA511" s="222">
        <f t="shared" si="1238"/>
        <v>0</v>
      </c>
      <c r="EB511" s="222">
        <f t="shared" si="1239"/>
        <v>0</v>
      </c>
      <c r="EC511" s="222">
        <f t="shared" si="1240"/>
        <v>0</v>
      </c>
      <c r="ED511" s="222">
        <f t="shared" si="1241"/>
        <v>0</v>
      </c>
      <c r="EE511" s="222">
        <f t="shared" si="1242"/>
        <v>0</v>
      </c>
      <c r="EF511" s="222">
        <f t="shared" si="1243"/>
        <v>0</v>
      </c>
      <c r="EG511" s="222">
        <f t="shared" si="1244"/>
        <v>0</v>
      </c>
      <c r="EH511" s="222">
        <f t="shared" si="1245"/>
        <v>0</v>
      </c>
      <c r="EI511" s="222">
        <f t="shared" si="1246"/>
        <v>0</v>
      </c>
      <c r="EJ511" s="222">
        <f t="shared" si="1247"/>
        <v>0</v>
      </c>
      <c r="EK511" s="222">
        <f t="shared" si="1248"/>
        <v>0</v>
      </c>
      <c r="EL511" s="222">
        <f t="shared" si="1249"/>
        <v>0</v>
      </c>
      <c r="EM511" s="222">
        <f t="shared" si="1250"/>
        <v>0</v>
      </c>
      <c r="EN511" s="222">
        <f t="shared" si="1251"/>
        <v>0</v>
      </c>
      <c r="EO511" s="222">
        <f t="shared" si="1252"/>
        <v>0</v>
      </c>
      <c r="EP511" s="222">
        <f t="shared" si="1253"/>
        <v>0</v>
      </c>
      <c r="EQ511" s="222">
        <f t="shared" si="1254"/>
        <v>0</v>
      </c>
      <c r="ER511" s="222">
        <f t="shared" si="1255"/>
        <v>0</v>
      </c>
      <c r="ES511" s="222">
        <f t="shared" si="1256"/>
        <v>0</v>
      </c>
      <c r="ET511" s="222">
        <f t="shared" si="1257"/>
        <v>0</v>
      </c>
      <c r="EU511" s="222">
        <f t="shared" si="1258"/>
        <v>0</v>
      </c>
      <c r="EV511" s="222">
        <f t="shared" si="1259"/>
        <v>0</v>
      </c>
      <c r="EW511" s="222">
        <f t="shared" si="1260"/>
        <v>0</v>
      </c>
      <c r="EX511" s="222">
        <f t="shared" si="1261"/>
        <v>0</v>
      </c>
      <c r="EY511" s="222">
        <f t="shared" si="1262"/>
        <v>0</v>
      </c>
      <c r="EZ511" s="222">
        <f t="shared" si="1263"/>
        <v>0</v>
      </c>
      <c r="FA511" s="222">
        <f t="shared" si="1264"/>
        <v>0</v>
      </c>
      <c r="FB511" s="222">
        <f t="shared" si="1265"/>
        <v>0</v>
      </c>
      <c r="FC511" s="222">
        <f t="shared" si="1266"/>
        <v>0</v>
      </c>
      <c r="FD511" s="222">
        <f t="shared" si="1267"/>
        <v>0</v>
      </c>
      <c r="FE511" s="222">
        <f t="shared" si="1268"/>
        <v>0</v>
      </c>
      <c r="FF511" s="222">
        <f t="shared" si="1269"/>
        <v>0</v>
      </c>
      <c r="FG511" s="222">
        <f t="shared" si="1270"/>
        <v>0</v>
      </c>
      <c r="FH511" s="222">
        <f t="shared" si="1271"/>
        <v>0</v>
      </c>
      <c r="FI511" s="222">
        <f t="shared" si="1272"/>
        <v>0</v>
      </c>
      <c r="FJ511" s="222">
        <f t="shared" si="1273"/>
        <v>0</v>
      </c>
      <c r="FK511" s="222">
        <f t="shared" si="1274"/>
        <v>0</v>
      </c>
      <c r="FL511" s="222">
        <f t="shared" si="1275"/>
        <v>0</v>
      </c>
      <c r="FM511" s="222">
        <f t="shared" si="1276"/>
        <v>0</v>
      </c>
      <c r="FN511" s="222">
        <f t="shared" si="1277"/>
        <v>0</v>
      </c>
      <c r="FO511" s="222">
        <f t="shared" si="1278"/>
        <v>0</v>
      </c>
      <c r="FP511" s="222">
        <f t="shared" si="1279"/>
        <v>0</v>
      </c>
      <c r="FQ511" s="222">
        <f t="shared" si="1280"/>
        <v>0</v>
      </c>
      <c r="FR511" s="222">
        <f t="shared" si="1281"/>
        <v>0</v>
      </c>
      <c r="FS511" s="222">
        <f t="shared" si="1282"/>
        <v>0</v>
      </c>
      <c r="FT511" s="222">
        <f t="shared" si="1283"/>
        <v>0</v>
      </c>
      <c r="FU511" s="222">
        <f t="shared" si="1284"/>
        <v>0</v>
      </c>
      <c r="FV511" s="222">
        <f t="shared" si="1285"/>
        <v>0</v>
      </c>
      <c r="FW511" s="222">
        <f t="shared" si="1286"/>
        <v>0</v>
      </c>
      <c r="FX511" s="222">
        <f t="shared" si="1287"/>
        <v>0</v>
      </c>
      <c r="FY511" s="222">
        <f t="shared" si="1288"/>
        <v>0</v>
      </c>
      <c r="FZ511" s="222">
        <f t="shared" si="1289"/>
        <v>0</v>
      </c>
      <c r="GA511" s="222">
        <f t="shared" si="1290"/>
        <v>0</v>
      </c>
      <c r="GB511" s="222">
        <f t="shared" si="1291"/>
        <v>0</v>
      </c>
      <c r="GC511" s="222">
        <f t="shared" si="1292"/>
        <v>0</v>
      </c>
      <c r="GD511" s="222">
        <f t="shared" si="1293"/>
        <v>0</v>
      </c>
      <c r="GE511" s="222">
        <f t="shared" si="1294"/>
        <v>0</v>
      </c>
      <c r="GF511" s="222">
        <f t="shared" si="1295"/>
        <v>0</v>
      </c>
      <c r="GG511" s="222">
        <f t="shared" si="1296"/>
        <v>0</v>
      </c>
      <c r="GH511" s="222">
        <f t="shared" si="1297"/>
        <v>0</v>
      </c>
      <c r="GI511" s="222">
        <f t="shared" si="1298"/>
        <v>0</v>
      </c>
      <c r="GJ511" s="222">
        <f t="shared" si="1299"/>
        <v>0</v>
      </c>
      <c r="GK511" s="222">
        <f t="shared" si="1300"/>
        <v>0</v>
      </c>
      <c r="GL511" s="222">
        <f t="shared" si="1301"/>
        <v>0</v>
      </c>
      <c r="GM511" s="222">
        <f t="shared" si="1302"/>
        <v>0</v>
      </c>
      <c r="GN511" s="222">
        <f t="shared" si="1303"/>
        <v>0</v>
      </c>
      <c r="GO511" s="222">
        <f t="shared" si="1304"/>
        <v>0</v>
      </c>
      <c r="GP511" s="222">
        <f t="shared" si="1305"/>
        <v>0</v>
      </c>
      <c r="GQ511" s="222">
        <f t="shared" si="1306"/>
        <v>0</v>
      </c>
      <c r="GR511" s="222">
        <f t="shared" si="1307"/>
        <v>0</v>
      </c>
      <c r="GS511" s="222">
        <f t="shared" si="1308"/>
        <v>0</v>
      </c>
      <c r="GT511" s="222">
        <f t="shared" si="1309"/>
        <v>0</v>
      </c>
      <c r="GU511" s="222">
        <f t="shared" si="1310"/>
        <v>0</v>
      </c>
      <c r="GV511" s="222">
        <f t="shared" si="1311"/>
        <v>0</v>
      </c>
      <c r="GW511" s="222">
        <f t="shared" si="1312"/>
        <v>0</v>
      </c>
      <c r="GX511" s="222">
        <f t="shared" si="1313"/>
        <v>0</v>
      </c>
      <c r="GY511" s="222">
        <f t="shared" si="1314"/>
        <v>0</v>
      </c>
      <c r="GZ511" s="222">
        <f t="shared" si="1315"/>
        <v>0</v>
      </c>
      <c r="HA511" s="222">
        <f t="shared" si="1316"/>
        <v>0</v>
      </c>
      <c r="HB511" s="222">
        <f t="shared" si="1317"/>
        <v>0</v>
      </c>
      <c r="HC511" s="222">
        <f t="shared" si="1318"/>
        <v>0</v>
      </c>
      <c r="HD511" s="222">
        <f t="shared" si="1319"/>
        <v>0</v>
      </c>
      <c r="HE511" s="222">
        <f t="shared" si="1320"/>
        <v>0</v>
      </c>
      <c r="HF511" s="222">
        <f t="shared" si="1321"/>
        <v>0</v>
      </c>
      <c r="HG511" s="222">
        <f t="shared" si="1322"/>
        <v>0</v>
      </c>
      <c r="HH511" s="222">
        <f t="shared" si="1323"/>
        <v>0</v>
      </c>
      <c r="HI511" s="222">
        <f t="shared" si="1324"/>
        <v>0</v>
      </c>
      <c r="HJ511" s="222">
        <f t="shared" si="1325"/>
        <v>0</v>
      </c>
      <c r="HK511" s="222">
        <f t="shared" si="1326"/>
        <v>0</v>
      </c>
      <c r="HL511" s="222">
        <f t="shared" si="1327"/>
        <v>0</v>
      </c>
      <c r="HM511" s="222">
        <f t="shared" si="1328"/>
        <v>0</v>
      </c>
      <c r="HN511" s="222">
        <f t="shared" si="1329"/>
        <v>0</v>
      </c>
      <c r="HO511" s="222">
        <f t="shared" si="1330"/>
        <v>0</v>
      </c>
      <c r="HP511" s="222">
        <f t="shared" si="1331"/>
        <v>0</v>
      </c>
      <c r="HQ511" s="222">
        <f t="shared" si="1332"/>
        <v>0</v>
      </c>
      <c r="HR511" s="222">
        <f t="shared" si="1333"/>
        <v>0</v>
      </c>
      <c r="HS511" s="222">
        <f t="shared" si="1334"/>
        <v>0</v>
      </c>
      <c r="HT511" s="222">
        <f t="shared" si="1335"/>
        <v>0</v>
      </c>
      <c r="HU511" s="222">
        <f t="shared" si="1336"/>
        <v>0</v>
      </c>
      <c r="HV511" s="222">
        <f t="shared" si="1337"/>
        <v>0</v>
      </c>
      <c r="HW511" s="222">
        <f t="shared" si="1338"/>
        <v>0</v>
      </c>
      <c r="HX511" s="222">
        <f t="shared" si="1339"/>
        <v>0</v>
      </c>
      <c r="HY511" s="222">
        <f t="shared" si="1340"/>
        <v>0</v>
      </c>
      <c r="HZ511" s="222">
        <f t="shared" si="1341"/>
        <v>0</v>
      </c>
      <c r="IA511" s="222">
        <f t="shared" si="1342"/>
        <v>0</v>
      </c>
      <c r="IB511" s="222">
        <f t="shared" si="1343"/>
        <v>0</v>
      </c>
      <c r="IC511" s="222">
        <f t="shared" si="1344"/>
        <v>0</v>
      </c>
      <c r="ID511" s="222">
        <f t="shared" si="1345"/>
        <v>0</v>
      </c>
      <c r="IE511" s="222">
        <f t="shared" si="1346"/>
        <v>0</v>
      </c>
      <c r="IF511" s="222">
        <f t="shared" si="1347"/>
        <v>0</v>
      </c>
      <c r="IG511" s="222">
        <f t="shared" si="1348"/>
        <v>0</v>
      </c>
      <c r="IH511" s="222">
        <f t="shared" si="1349"/>
        <v>0</v>
      </c>
      <c r="II511" s="222">
        <f t="shared" si="1350"/>
        <v>0</v>
      </c>
      <c r="IJ511" s="222">
        <f t="shared" si="1351"/>
        <v>0</v>
      </c>
      <c r="IK511" s="222">
        <f t="shared" si="1352"/>
        <v>0</v>
      </c>
      <c r="IL511" s="222">
        <f t="shared" si="1353"/>
        <v>0</v>
      </c>
      <c r="IM511" s="222">
        <f t="shared" si="1354"/>
        <v>0</v>
      </c>
      <c r="IN511" s="222">
        <f t="shared" si="1355"/>
        <v>0</v>
      </c>
      <c r="IO511" s="222">
        <f t="shared" si="1356"/>
        <v>0</v>
      </c>
      <c r="IP511" s="222">
        <f t="shared" si="1357"/>
        <v>0</v>
      </c>
      <c r="IQ511" s="222">
        <f t="shared" si="1358"/>
        <v>0</v>
      </c>
      <c r="IR511" s="222">
        <f t="shared" si="1359"/>
        <v>0</v>
      </c>
      <c r="IS511" s="222">
        <f t="shared" si="1360"/>
        <v>0</v>
      </c>
      <c r="IT511" s="222">
        <f t="shared" si="1361"/>
        <v>0</v>
      </c>
      <c r="IU511" s="222">
        <f t="shared" si="1362"/>
        <v>0</v>
      </c>
      <c r="IV511" s="222">
        <f t="shared" si="1363"/>
        <v>0</v>
      </c>
      <c r="IW511" s="222">
        <f t="shared" si="1364"/>
        <v>0</v>
      </c>
      <c r="IX511" s="222">
        <f t="shared" si="1365"/>
        <v>0</v>
      </c>
      <c r="IY511" s="222">
        <f t="shared" si="1366"/>
        <v>0</v>
      </c>
      <c r="IZ511" s="222">
        <f t="shared" si="1367"/>
        <v>0</v>
      </c>
      <c r="JA511" s="222">
        <f t="shared" si="1368"/>
        <v>0</v>
      </c>
      <c r="JB511" s="222">
        <f t="shared" si="1369"/>
        <v>0</v>
      </c>
    </row>
    <row r="512" spans="2:262">
      <c r="B512" s="230">
        <v>151</v>
      </c>
      <c r="C512" s="229">
        <f t="shared" si="1370"/>
        <v>2.9492187500000022E-3</v>
      </c>
      <c r="D512" s="226">
        <f t="shared" ca="1" si="1113"/>
        <v>49.921518708790941</v>
      </c>
      <c r="E512" s="225">
        <f ca="1">FA361</f>
        <v>-7.8481291209058196E-2</v>
      </c>
      <c r="F512" s="224">
        <v>151</v>
      </c>
      <c r="G512" s="222">
        <f t="shared" si="1114"/>
        <v>0</v>
      </c>
      <c r="H512" s="222">
        <f t="shared" si="1115"/>
        <v>0</v>
      </c>
      <c r="I512" s="222">
        <f t="shared" si="1116"/>
        <v>0</v>
      </c>
      <c r="J512" s="222">
        <f t="shared" si="1117"/>
        <v>0</v>
      </c>
      <c r="K512" s="222">
        <f t="shared" si="1118"/>
        <v>0</v>
      </c>
      <c r="L512" s="222">
        <f t="shared" si="1119"/>
        <v>0</v>
      </c>
      <c r="M512" s="222">
        <f t="shared" si="1120"/>
        <v>0</v>
      </c>
      <c r="N512" s="222">
        <f t="shared" si="1121"/>
        <v>0</v>
      </c>
      <c r="O512" s="222">
        <f t="shared" si="1122"/>
        <v>0</v>
      </c>
      <c r="P512" s="222">
        <f t="shared" si="1123"/>
        <v>0</v>
      </c>
      <c r="Q512" s="222">
        <f t="shared" si="1124"/>
        <v>0</v>
      </c>
      <c r="R512" s="222">
        <f t="shared" si="1125"/>
        <v>0</v>
      </c>
      <c r="S512" s="222">
        <f t="shared" si="1126"/>
        <v>0</v>
      </c>
      <c r="T512" s="222">
        <f t="shared" si="1127"/>
        <v>0</v>
      </c>
      <c r="U512" s="222">
        <f t="shared" si="1128"/>
        <v>0</v>
      </c>
      <c r="V512" s="222">
        <f t="shared" si="1129"/>
        <v>0</v>
      </c>
      <c r="W512" s="222">
        <f t="shared" si="1130"/>
        <v>0</v>
      </c>
      <c r="X512" s="222">
        <f t="shared" si="1131"/>
        <v>0</v>
      </c>
      <c r="Y512" s="222">
        <f t="shared" si="1132"/>
        <v>0</v>
      </c>
      <c r="Z512" s="222">
        <f t="shared" si="1133"/>
        <v>0</v>
      </c>
      <c r="AA512" s="222">
        <f t="shared" si="1134"/>
        <v>0</v>
      </c>
      <c r="AB512" s="222">
        <f t="shared" si="1135"/>
        <v>0</v>
      </c>
      <c r="AC512" s="222">
        <f t="shared" si="1136"/>
        <v>0</v>
      </c>
      <c r="AD512" s="222">
        <f t="shared" si="1137"/>
        <v>0</v>
      </c>
      <c r="AE512" s="222">
        <f t="shared" si="1138"/>
        <v>0</v>
      </c>
      <c r="AF512" s="222">
        <f t="shared" si="1139"/>
        <v>0</v>
      </c>
      <c r="AG512" s="222">
        <f t="shared" si="1140"/>
        <v>0</v>
      </c>
      <c r="AH512" s="222">
        <f t="shared" si="1141"/>
        <v>0</v>
      </c>
      <c r="AI512" s="222">
        <f t="shared" si="1142"/>
        <v>0</v>
      </c>
      <c r="AJ512" s="222">
        <f t="shared" si="1143"/>
        <v>0</v>
      </c>
      <c r="AK512" s="222">
        <f t="shared" si="1144"/>
        <v>0</v>
      </c>
      <c r="AL512" s="222">
        <f t="shared" si="1145"/>
        <v>0</v>
      </c>
      <c r="AM512" s="222">
        <f t="shared" si="1146"/>
        <v>0</v>
      </c>
      <c r="AN512" s="222">
        <f t="shared" si="1147"/>
        <v>0</v>
      </c>
      <c r="AO512" s="222">
        <f t="shared" si="1148"/>
        <v>0</v>
      </c>
      <c r="AP512" s="222">
        <f t="shared" si="1149"/>
        <v>0</v>
      </c>
      <c r="AQ512" s="222">
        <f t="shared" si="1150"/>
        <v>0</v>
      </c>
      <c r="AR512" s="222">
        <f t="shared" si="1151"/>
        <v>0</v>
      </c>
      <c r="AS512" s="222">
        <f t="shared" si="1152"/>
        <v>0</v>
      </c>
      <c r="AT512" s="222">
        <f t="shared" si="1153"/>
        <v>0</v>
      </c>
      <c r="AU512" s="222">
        <f t="shared" si="1154"/>
        <v>0</v>
      </c>
      <c r="AV512" s="222">
        <f t="shared" si="1155"/>
        <v>0</v>
      </c>
      <c r="AW512" s="222">
        <f t="shared" si="1156"/>
        <v>0</v>
      </c>
      <c r="AX512" s="222">
        <f t="shared" si="1157"/>
        <v>0</v>
      </c>
      <c r="AY512" s="222">
        <f t="shared" si="1158"/>
        <v>0</v>
      </c>
      <c r="AZ512" s="222">
        <f t="shared" si="1159"/>
        <v>0</v>
      </c>
      <c r="BA512" s="222">
        <f t="shared" si="1160"/>
        <v>0</v>
      </c>
      <c r="BB512" s="222">
        <f t="shared" si="1161"/>
        <v>0</v>
      </c>
      <c r="BC512" s="222">
        <f t="shared" si="1162"/>
        <v>0</v>
      </c>
      <c r="BD512" s="222">
        <f t="shared" si="1163"/>
        <v>0</v>
      </c>
      <c r="BE512" s="222">
        <f t="shared" si="1164"/>
        <v>0</v>
      </c>
      <c r="BF512" s="222">
        <f t="shared" si="1165"/>
        <v>0</v>
      </c>
      <c r="BG512" s="222">
        <f t="shared" si="1166"/>
        <v>0</v>
      </c>
      <c r="BH512" s="222">
        <f t="shared" si="1167"/>
        <v>0</v>
      </c>
      <c r="BI512" s="222">
        <f t="shared" si="1168"/>
        <v>0</v>
      </c>
      <c r="BJ512" s="222">
        <f t="shared" si="1169"/>
        <v>0</v>
      </c>
      <c r="BK512" s="222">
        <f t="shared" si="1170"/>
        <v>0</v>
      </c>
      <c r="BL512" s="222">
        <f t="shared" si="1171"/>
        <v>0</v>
      </c>
      <c r="BM512" s="222">
        <f t="shared" si="1172"/>
        <v>0</v>
      </c>
      <c r="BN512" s="222">
        <f t="shared" si="1173"/>
        <v>0</v>
      </c>
      <c r="BO512" s="222">
        <f t="shared" si="1174"/>
        <v>0</v>
      </c>
      <c r="BP512" s="222">
        <f t="shared" si="1175"/>
        <v>0</v>
      </c>
      <c r="BQ512" s="222">
        <f t="shared" si="1176"/>
        <v>0</v>
      </c>
      <c r="BR512" s="222">
        <f t="shared" si="1177"/>
        <v>0</v>
      </c>
      <c r="BS512" s="222">
        <f t="shared" si="1178"/>
        <v>0</v>
      </c>
      <c r="BT512" s="222">
        <f t="shared" si="1179"/>
        <v>0</v>
      </c>
      <c r="BU512" s="222">
        <f t="shared" si="1180"/>
        <v>0</v>
      </c>
      <c r="BV512" s="222">
        <f t="shared" si="1181"/>
        <v>0</v>
      </c>
      <c r="BW512" s="222">
        <f t="shared" si="1182"/>
        <v>0</v>
      </c>
      <c r="BX512" s="222">
        <f t="shared" si="1183"/>
        <v>0</v>
      </c>
      <c r="BY512" s="222">
        <f t="shared" si="1184"/>
        <v>0</v>
      </c>
      <c r="BZ512" s="222">
        <f t="shared" si="1185"/>
        <v>0</v>
      </c>
      <c r="CA512" s="222">
        <f t="shared" si="1186"/>
        <v>0</v>
      </c>
      <c r="CB512" s="222">
        <f t="shared" si="1187"/>
        <v>0</v>
      </c>
      <c r="CC512" s="222">
        <f t="shared" si="1188"/>
        <v>0</v>
      </c>
      <c r="CD512" s="222">
        <f t="shared" si="1189"/>
        <v>0</v>
      </c>
      <c r="CE512" s="222">
        <f t="shared" si="1190"/>
        <v>0</v>
      </c>
      <c r="CF512" s="222">
        <f t="shared" si="1191"/>
        <v>0</v>
      </c>
      <c r="CG512" s="222">
        <f t="shared" si="1192"/>
        <v>0</v>
      </c>
      <c r="CH512" s="222">
        <f t="shared" si="1193"/>
        <v>0</v>
      </c>
      <c r="CI512" s="222">
        <f t="shared" si="1194"/>
        <v>0</v>
      </c>
      <c r="CJ512" s="222">
        <f t="shared" si="1195"/>
        <v>0</v>
      </c>
      <c r="CK512" s="222">
        <f t="shared" si="1196"/>
        <v>0</v>
      </c>
      <c r="CL512" s="222">
        <f t="shared" si="1197"/>
        <v>0</v>
      </c>
      <c r="CM512" s="222">
        <f t="shared" si="1198"/>
        <v>0</v>
      </c>
      <c r="CN512" s="222">
        <f t="shared" si="1199"/>
        <v>0</v>
      </c>
      <c r="CO512" s="222">
        <f t="shared" si="1200"/>
        <v>0</v>
      </c>
      <c r="CP512" s="222">
        <f t="shared" si="1201"/>
        <v>0</v>
      </c>
      <c r="CQ512" s="222">
        <f t="shared" si="1202"/>
        <v>0</v>
      </c>
      <c r="CR512" s="222">
        <f t="shared" si="1203"/>
        <v>0</v>
      </c>
      <c r="CS512" s="222">
        <f t="shared" si="1204"/>
        <v>0</v>
      </c>
      <c r="CT512" s="222">
        <f t="shared" si="1205"/>
        <v>0</v>
      </c>
      <c r="CU512" s="222">
        <f t="shared" si="1206"/>
        <v>0</v>
      </c>
      <c r="CV512" s="222">
        <f t="shared" si="1207"/>
        <v>0</v>
      </c>
      <c r="CW512" s="222">
        <f t="shared" si="1208"/>
        <v>0</v>
      </c>
      <c r="CX512" s="222">
        <f t="shared" si="1209"/>
        <v>0</v>
      </c>
      <c r="CY512" s="222">
        <f t="shared" si="1210"/>
        <v>0</v>
      </c>
      <c r="CZ512" s="222">
        <f t="shared" si="1211"/>
        <v>0</v>
      </c>
      <c r="DA512" s="222">
        <f t="shared" si="1212"/>
        <v>0</v>
      </c>
      <c r="DB512" s="222">
        <f t="shared" si="1213"/>
        <v>0</v>
      </c>
      <c r="DC512" s="222">
        <f t="shared" si="1214"/>
        <v>0</v>
      </c>
      <c r="DD512" s="222">
        <f t="shared" si="1215"/>
        <v>0</v>
      </c>
      <c r="DE512" s="222">
        <f t="shared" si="1216"/>
        <v>0</v>
      </c>
      <c r="DF512" s="222">
        <f t="shared" si="1217"/>
        <v>0</v>
      </c>
      <c r="DG512" s="222">
        <f t="shared" si="1218"/>
        <v>0</v>
      </c>
      <c r="DH512" s="222">
        <f t="shared" si="1219"/>
        <v>0</v>
      </c>
      <c r="DI512" s="222">
        <f t="shared" si="1220"/>
        <v>0</v>
      </c>
      <c r="DJ512" s="222">
        <f t="shared" si="1221"/>
        <v>0</v>
      </c>
      <c r="DK512" s="222">
        <f t="shared" si="1222"/>
        <v>0</v>
      </c>
      <c r="DL512" s="222">
        <f t="shared" si="1223"/>
        <v>0</v>
      </c>
      <c r="DM512" s="222">
        <f t="shared" si="1224"/>
        <v>0</v>
      </c>
      <c r="DN512" s="222">
        <f t="shared" si="1225"/>
        <v>0</v>
      </c>
      <c r="DO512" s="222">
        <f t="shared" si="1226"/>
        <v>0</v>
      </c>
      <c r="DP512" s="222">
        <f t="shared" si="1227"/>
        <v>0</v>
      </c>
      <c r="DQ512" s="222">
        <f t="shared" si="1228"/>
        <v>0</v>
      </c>
      <c r="DR512" s="222">
        <f t="shared" si="1229"/>
        <v>0</v>
      </c>
      <c r="DS512" s="222">
        <f t="shared" si="1230"/>
        <v>0</v>
      </c>
      <c r="DT512" s="222">
        <f t="shared" si="1231"/>
        <v>0</v>
      </c>
      <c r="DU512" s="222">
        <f t="shared" si="1232"/>
        <v>0</v>
      </c>
      <c r="DV512" s="222">
        <f t="shared" si="1233"/>
        <v>0</v>
      </c>
      <c r="DW512" s="222">
        <f t="shared" si="1234"/>
        <v>0</v>
      </c>
      <c r="DX512" s="222">
        <f t="shared" si="1235"/>
        <v>0</v>
      </c>
      <c r="DY512" s="222">
        <f t="shared" si="1236"/>
        <v>0</v>
      </c>
      <c r="DZ512" s="222">
        <f t="shared" si="1237"/>
        <v>0</v>
      </c>
      <c r="EA512" s="222">
        <f t="shared" si="1238"/>
        <v>0</v>
      </c>
      <c r="EB512" s="222">
        <f t="shared" si="1239"/>
        <v>0</v>
      </c>
      <c r="EC512" s="222">
        <f t="shared" si="1240"/>
        <v>0</v>
      </c>
      <c r="ED512" s="222">
        <f t="shared" si="1241"/>
        <v>0</v>
      </c>
      <c r="EE512" s="222">
        <f t="shared" si="1242"/>
        <v>0</v>
      </c>
      <c r="EF512" s="222">
        <f t="shared" si="1243"/>
        <v>0</v>
      </c>
      <c r="EG512" s="222">
        <f t="shared" si="1244"/>
        <v>0</v>
      </c>
      <c r="EH512" s="222">
        <f t="shared" si="1245"/>
        <v>0</v>
      </c>
      <c r="EI512" s="222">
        <f t="shared" si="1246"/>
        <v>0</v>
      </c>
      <c r="EJ512" s="222">
        <f t="shared" si="1247"/>
        <v>0</v>
      </c>
      <c r="EK512" s="222">
        <f t="shared" si="1248"/>
        <v>0</v>
      </c>
      <c r="EL512" s="222">
        <f t="shared" si="1249"/>
        <v>0</v>
      </c>
      <c r="EM512" s="222">
        <f t="shared" si="1250"/>
        <v>0</v>
      </c>
      <c r="EN512" s="222">
        <f t="shared" si="1251"/>
        <v>0</v>
      </c>
      <c r="EO512" s="222">
        <f t="shared" si="1252"/>
        <v>0</v>
      </c>
      <c r="EP512" s="222">
        <f t="shared" si="1253"/>
        <v>0</v>
      </c>
      <c r="EQ512" s="222">
        <f t="shared" si="1254"/>
        <v>0</v>
      </c>
      <c r="ER512" s="222">
        <f t="shared" si="1255"/>
        <v>0</v>
      </c>
      <c r="ES512" s="222">
        <f t="shared" si="1256"/>
        <v>0</v>
      </c>
      <c r="ET512" s="222">
        <f t="shared" si="1257"/>
        <v>0</v>
      </c>
      <c r="EU512" s="222">
        <f t="shared" si="1258"/>
        <v>0</v>
      </c>
      <c r="EV512" s="222">
        <f t="shared" si="1259"/>
        <v>0</v>
      </c>
      <c r="EW512" s="222">
        <f t="shared" si="1260"/>
        <v>0</v>
      </c>
      <c r="EX512" s="222">
        <f t="shared" si="1261"/>
        <v>0</v>
      </c>
      <c r="EY512" s="222">
        <f t="shared" si="1262"/>
        <v>0</v>
      </c>
      <c r="EZ512" s="222">
        <f t="shared" si="1263"/>
        <v>0</v>
      </c>
      <c r="FA512" s="222">
        <f t="shared" si="1264"/>
        <v>0</v>
      </c>
      <c r="FB512" s="222">
        <f t="shared" si="1265"/>
        <v>0</v>
      </c>
      <c r="FC512" s="222">
        <f t="shared" si="1266"/>
        <v>0</v>
      </c>
      <c r="FD512" s="222">
        <f t="shared" si="1267"/>
        <v>0</v>
      </c>
      <c r="FE512" s="222">
        <f t="shared" si="1268"/>
        <v>0</v>
      </c>
      <c r="FF512" s="222">
        <f t="shared" si="1269"/>
        <v>0</v>
      </c>
      <c r="FG512" s="222">
        <f t="shared" si="1270"/>
        <v>0</v>
      </c>
      <c r="FH512" s="222">
        <f t="shared" si="1271"/>
        <v>0</v>
      </c>
      <c r="FI512" s="222">
        <f t="shared" si="1272"/>
        <v>0</v>
      </c>
      <c r="FJ512" s="222">
        <f t="shared" si="1273"/>
        <v>0</v>
      </c>
      <c r="FK512" s="222">
        <f t="shared" si="1274"/>
        <v>0</v>
      </c>
      <c r="FL512" s="222">
        <f t="shared" si="1275"/>
        <v>0</v>
      </c>
      <c r="FM512" s="222">
        <f t="shared" si="1276"/>
        <v>0</v>
      </c>
      <c r="FN512" s="222">
        <f t="shared" si="1277"/>
        <v>0</v>
      </c>
      <c r="FO512" s="222">
        <f t="shared" si="1278"/>
        <v>0</v>
      </c>
      <c r="FP512" s="222">
        <f t="shared" si="1279"/>
        <v>0</v>
      </c>
      <c r="FQ512" s="222">
        <f t="shared" si="1280"/>
        <v>0</v>
      </c>
      <c r="FR512" s="222">
        <f t="shared" si="1281"/>
        <v>0</v>
      </c>
      <c r="FS512" s="222">
        <f t="shared" si="1282"/>
        <v>0</v>
      </c>
      <c r="FT512" s="222">
        <f t="shared" si="1283"/>
        <v>0</v>
      </c>
      <c r="FU512" s="222">
        <f t="shared" si="1284"/>
        <v>0</v>
      </c>
      <c r="FV512" s="222">
        <f t="shared" si="1285"/>
        <v>0</v>
      </c>
      <c r="FW512" s="222">
        <f t="shared" si="1286"/>
        <v>0</v>
      </c>
      <c r="FX512" s="222">
        <f t="shared" si="1287"/>
        <v>0</v>
      </c>
      <c r="FY512" s="222">
        <f t="shared" si="1288"/>
        <v>0</v>
      </c>
      <c r="FZ512" s="222">
        <f t="shared" si="1289"/>
        <v>0</v>
      </c>
      <c r="GA512" s="222">
        <f t="shared" si="1290"/>
        <v>0</v>
      </c>
      <c r="GB512" s="222">
        <f t="shared" si="1291"/>
        <v>0</v>
      </c>
      <c r="GC512" s="222">
        <f t="shared" si="1292"/>
        <v>0</v>
      </c>
      <c r="GD512" s="222">
        <f t="shared" si="1293"/>
        <v>0</v>
      </c>
      <c r="GE512" s="222">
        <f t="shared" si="1294"/>
        <v>0</v>
      </c>
      <c r="GF512" s="222">
        <f t="shared" si="1295"/>
        <v>0</v>
      </c>
      <c r="GG512" s="222">
        <f t="shared" si="1296"/>
        <v>0</v>
      </c>
      <c r="GH512" s="222">
        <f t="shared" si="1297"/>
        <v>0</v>
      </c>
      <c r="GI512" s="222">
        <f t="shared" si="1298"/>
        <v>0</v>
      </c>
      <c r="GJ512" s="222">
        <f t="shared" si="1299"/>
        <v>0</v>
      </c>
      <c r="GK512" s="222">
        <f t="shared" si="1300"/>
        <v>0</v>
      </c>
      <c r="GL512" s="222">
        <f t="shared" si="1301"/>
        <v>0</v>
      </c>
      <c r="GM512" s="222">
        <f t="shared" si="1302"/>
        <v>0</v>
      </c>
      <c r="GN512" s="222">
        <f t="shared" si="1303"/>
        <v>0</v>
      </c>
      <c r="GO512" s="222">
        <f t="shared" si="1304"/>
        <v>0</v>
      </c>
      <c r="GP512" s="222">
        <f t="shared" si="1305"/>
        <v>0</v>
      </c>
      <c r="GQ512" s="222">
        <f t="shared" si="1306"/>
        <v>0</v>
      </c>
      <c r="GR512" s="222">
        <f t="shared" si="1307"/>
        <v>0</v>
      </c>
      <c r="GS512" s="222">
        <f t="shared" si="1308"/>
        <v>0</v>
      </c>
      <c r="GT512" s="222">
        <f t="shared" si="1309"/>
        <v>0</v>
      </c>
      <c r="GU512" s="222">
        <f t="shared" si="1310"/>
        <v>0</v>
      </c>
      <c r="GV512" s="222">
        <f t="shared" si="1311"/>
        <v>0</v>
      </c>
      <c r="GW512" s="222">
        <f t="shared" si="1312"/>
        <v>0</v>
      </c>
      <c r="GX512" s="222">
        <f t="shared" si="1313"/>
        <v>0</v>
      </c>
      <c r="GY512" s="222">
        <f t="shared" si="1314"/>
        <v>0</v>
      </c>
      <c r="GZ512" s="222">
        <f t="shared" si="1315"/>
        <v>0</v>
      </c>
      <c r="HA512" s="222">
        <f t="shared" si="1316"/>
        <v>0</v>
      </c>
      <c r="HB512" s="222">
        <f t="shared" si="1317"/>
        <v>0</v>
      </c>
      <c r="HC512" s="222">
        <f t="shared" si="1318"/>
        <v>0</v>
      </c>
      <c r="HD512" s="222">
        <f t="shared" si="1319"/>
        <v>0</v>
      </c>
      <c r="HE512" s="222">
        <f t="shared" si="1320"/>
        <v>0</v>
      </c>
      <c r="HF512" s="222">
        <f t="shared" si="1321"/>
        <v>0</v>
      </c>
      <c r="HG512" s="222">
        <f t="shared" si="1322"/>
        <v>0</v>
      </c>
      <c r="HH512" s="222">
        <f t="shared" si="1323"/>
        <v>0</v>
      </c>
      <c r="HI512" s="222">
        <f t="shared" si="1324"/>
        <v>0</v>
      </c>
      <c r="HJ512" s="222">
        <f t="shared" si="1325"/>
        <v>0</v>
      </c>
      <c r="HK512" s="222">
        <f t="shared" si="1326"/>
        <v>0</v>
      </c>
      <c r="HL512" s="222">
        <f t="shared" si="1327"/>
        <v>0</v>
      </c>
      <c r="HM512" s="222">
        <f t="shared" si="1328"/>
        <v>0</v>
      </c>
      <c r="HN512" s="222">
        <f t="shared" si="1329"/>
        <v>0</v>
      </c>
      <c r="HO512" s="222">
        <f t="shared" si="1330"/>
        <v>0</v>
      </c>
      <c r="HP512" s="222">
        <f t="shared" si="1331"/>
        <v>0</v>
      </c>
      <c r="HQ512" s="222">
        <f t="shared" si="1332"/>
        <v>0</v>
      </c>
      <c r="HR512" s="222">
        <f t="shared" si="1333"/>
        <v>0</v>
      </c>
      <c r="HS512" s="222">
        <f t="shared" si="1334"/>
        <v>0</v>
      </c>
      <c r="HT512" s="222">
        <f t="shared" si="1335"/>
        <v>0</v>
      </c>
      <c r="HU512" s="222">
        <f t="shared" si="1336"/>
        <v>0</v>
      </c>
      <c r="HV512" s="222">
        <f t="shared" si="1337"/>
        <v>0</v>
      </c>
      <c r="HW512" s="222">
        <f t="shared" si="1338"/>
        <v>0</v>
      </c>
      <c r="HX512" s="222">
        <f t="shared" si="1339"/>
        <v>0</v>
      </c>
      <c r="HY512" s="222">
        <f t="shared" si="1340"/>
        <v>0</v>
      </c>
      <c r="HZ512" s="222">
        <f t="shared" si="1341"/>
        <v>0</v>
      </c>
      <c r="IA512" s="222">
        <f t="shared" si="1342"/>
        <v>0</v>
      </c>
      <c r="IB512" s="222">
        <f t="shared" si="1343"/>
        <v>0</v>
      </c>
      <c r="IC512" s="222">
        <f t="shared" si="1344"/>
        <v>0</v>
      </c>
      <c r="ID512" s="222">
        <f t="shared" si="1345"/>
        <v>0</v>
      </c>
      <c r="IE512" s="222">
        <f t="shared" si="1346"/>
        <v>0</v>
      </c>
      <c r="IF512" s="222">
        <f t="shared" si="1347"/>
        <v>0</v>
      </c>
      <c r="IG512" s="222">
        <f t="shared" si="1348"/>
        <v>0</v>
      </c>
      <c r="IH512" s="222">
        <f t="shared" si="1349"/>
        <v>0</v>
      </c>
      <c r="II512" s="222">
        <f t="shared" si="1350"/>
        <v>0</v>
      </c>
      <c r="IJ512" s="222">
        <f t="shared" si="1351"/>
        <v>0</v>
      </c>
      <c r="IK512" s="222">
        <f t="shared" si="1352"/>
        <v>0</v>
      </c>
      <c r="IL512" s="222">
        <f t="shared" si="1353"/>
        <v>0</v>
      </c>
      <c r="IM512" s="222">
        <f t="shared" si="1354"/>
        <v>0</v>
      </c>
      <c r="IN512" s="222">
        <f t="shared" si="1355"/>
        <v>0</v>
      </c>
      <c r="IO512" s="222">
        <f t="shared" si="1356"/>
        <v>0</v>
      </c>
      <c r="IP512" s="222">
        <f t="shared" si="1357"/>
        <v>0</v>
      </c>
      <c r="IQ512" s="222">
        <f t="shared" si="1358"/>
        <v>0</v>
      </c>
      <c r="IR512" s="222">
        <f t="shared" si="1359"/>
        <v>0</v>
      </c>
      <c r="IS512" s="222">
        <f t="shared" si="1360"/>
        <v>0</v>
      </c>
      <c r="IT512" s="222">
        <f t="shared" si="1361"/>
        <v>0</v>
      </c>
      <c r="IU512" s="222">
        <f t="shared" si="1362"/>
        <v>0</v>
      </c>
      <c r="IV512" s="222">
        <f t="shared" si="1363"/>
        <v>0</v>
      </c>
      <c r="IW512" s="222">
        <f t="shared" si="1364"/>
        <v>0</v>
      </c>
      <c r="IX512" s="222">
        <f t="shared" si="1365"/>
        <v>0</v>
      </c>
      <c r="IY512" s="222">
        <f t="shared" si="1366"/>
        <v>0</v>
      </c>
      <c r="IZ512" s="222">
        <f t="shared" si="1367"/>
        <v>0</v>
      </c>
      <c r="JA512" s="222">
        <f t="shared" si="1368"/>
        <v>0</v>
      </c>
      <c r="JB512" s="222">
        <f t="shared" si="1369"/>
        <v>0</v>
      </c>
    </row>
    <row r="513" spans="2:262">
      <c r="B513" s="230">
        <v>152</v>
      </c>
      <c r="C513" s="229">
        <f t="shared" si="1370"/>
        <v>2.9687500000000022E-3</v>
      </c>
      <c r="D513" s="226">
        <f t="shared" ca="1" si="1113"/>
        <v>49.922688586020605</v>
      </c>
      <c r="E513" s="225">
        <f ca="1">FB361</f>
        <v>-7.7311413979392035E-2</v>
      </c>
      <c r="F513" s="224">
        <v>152</v>
      </c>
      <c r="G513" s="222">
        <f t="shared" si="1114"/>
        <v>0</v>
      </c>
      <c r="H513" s="222">
        <f t="shared" si="1115"/>
        <v>0</v>
      </c>
      <c r="I513" s="222">
        <f t="shared" si="1116"/>
        <v>0</v>
      </c>
      <c r="J513" s="222">
        <f t="shared" si="1117"/>
        <v>0</v>
      </c>
      <c r="K513" s="222">
        <f t="shared" si="1118"/>
        <v>0</v>
      </c>
      <c r="L513" s="222">
        <f t="shared" si="1119"/>
        <v>0</v>
      </c>
      <c r="M513" s="222">
        <f t="shared" si="1120"/>
        <v>0</v>
      </c>
      <c r="N513" s="222">
        <f t="shared" si="1121"/>
        <v>0</v>
      </c>
      <c r="O513" s="222">
        <f t="shared" si="1122"/>
        <v>0</v>
      </c>
      <c r="P513" s="222">
        <f t="shared" si="1123"/>
        <v>0</v>
      </c>
      <c r="Q513" s="222">
        <f t="shared" si="1124"/>
        <v>0</v>
      </c>
      <c r="R513" s="222">
        <f t="shared" si="1125"/>
        <v>0</v>
      </c>
      <c r="S513" s="222">
        <f t="shared" si="1126"/>
        <v>0</v>
      </c>
      <c r="T513" s="222">
        <f t="shared" si="1127"/>
        <v>0</v>
      </c>
      <c r="U513" s="222">
        <f t="shared" si="1128"/>
        <v>0</v>
      </c>
      <c r="V513" s="222">
        <f t="shared" si="1129"/>
        <v>0</v>
      </c>
      <c r="W513" s="222">
        <f t="shared" si="1130"/>
        <v>0</v>
      </c>
      <c r="X513" s="222">
        <f t="shared" si="1131"/>
        <v>0</v>
      </c>
      <c r="Y513" s="222">
        <f t="shared" si="1132"/>
        <v>0</v>
      </c>
      <c r="Z513" s="222">
        <f t="shared" si="1133"/>
        <v>0</v>
      </c>
      <c r="AA513" s="222">
        <f t="shared" si="1134"/>
        <v>0</v>
      </c>
      <c r="AB513" s="222">
        <f t="shared" si="1135"/>
        <v>0</v>
      </c>
      <c r="AC513" s="222">
        <f t="shared" si="1136"/>
        <v>0</v>
      </c>
      <c r="AD513" s="222">
        <f t="shared" si="1137"/>
        <v>0</v>
      </c>
      <c r="AE513" s="222">
        <f t="shared" si="1138"/>
        <v>0</v>
      </c>
      <c r="AF513" s="222">
        <f t="shared" si="1139"/>
        <v>0</v>
      </c>
      <c r="AG513" s="222">
        <f t="shared" si="1140"/>
        <v>0</v>
      </c>
      <c r="AH513" s="222">
        <f t="shared" si="1141"/>
        <v>0</v>
      </c>
      <c r="AI513" s="222">
        <f t="shared" si="1142"/>
        <v>0</v>
      </c>
      <c r="AJ513" s="222">
        <f t="shared" si="1143"/>
        <v>0</v>
      </c>
      <c r="AK513" s="222">
        <f t="shared" si="1144"/>
        <v>0</v>
      </c>
      <c r="AL513" s="222">
        <f t="shared" si="1145"/>
        <v>0</v>
      </c>
      <c r="AM513" s="222">
        <f t="shared" si="1146"/>
        <v>0</v>
      </c>
      <c r="AN513" s="222">
        <f t="shared" si="1147"/>
        <v>0</v>
      </c>
      <c r="AO513" s="222">
        <f t="shared" si="1148"/>
        <v>0</v>
      </c>
      <c r="AP513" s="222">
        <f t="shared" si="1149"/>
        <v>0</v>
      </c>
      <c r="AQ513" s="222">
        <f t="shared" si="1150"/>
        <v>0</v>
      </c>
      <c r="AR513" s="222">
        <f t="shared" si="1151"/>
        <v>0</v>
      </c>
      <c r="AS513" s="222">
        <f t="shared" si="1152"/>
        <v>0</v>
      </c>
      <c r="AT513" s="222">
        <f t="shared" si="1153"/>
        <v>0</v>
      </c>
      <c r="AU513" s="222">
        <f t="shared" si="1154"/>
        <v>0</v>
      </c>
      <c r="AV513" s="222">
        <f t="shared" si="1155"/>
        <v>0</v>
      </c>
      <c r="AW513" s="222">
        <f t="shared" si="1156"/>
        <v>0</v>
      </c>
      <c r="AX513" s="222">
        <f t="shared" si="1157"/>
        <v>0</v>
      </c>
      <c r="AY513" s="222">
        <f t="shared" si="1158"/>
        <v>0</v>
      </c>
      <c r="AZ513" s="222">
        <f t="shared" si="1159"/>
        <v>0</v>
      </c>
      <c r="BA513" s="222">
        <f t="shared" si="1160"/>
        <v>0</v>
      </c>
      <c r="BB513" s="222">
        <f t="shared" si="1161"/>
        <v>0</v>
      </c>
      <c r="BC513" s="222">
        <f t="shared" si="1162"/>
        <v>0</v>
      </c>
      <c r="BD513" s="222">
        <f t="shared" si="1163"/>
        <v>0</v>
      </c>
      <c r="BE513" s="222">
        <f t="shared" si="1164"/>
        <v>0</v>
      </c>
      <c r="BF513" s="222">
        <f t="shared" si="1165"/>
        <v>0</v>
      </c>
      <c r="BG513" s="222">
        <f t="shared" si="1166"/>
        <v>0</v>
      </c>
      <c r="BH513" s="222">
        <f t="shared" si="1167"/>
        <v>0</v>
      </c>
      <c r="BI513" s="222">
        <f t="shared" si="1168"/>
        <v>0</v>
      </c>
      <c r="BJ513" s="222">
        <f t="shared" si="1169"/>
        <v>0</v>
      </c>
      <c r="BK513" s="222">
        <f t="shared" si="1170"/>
        <v>0</v>
      </c>
      <c r="BL513" s="222">
        <f t="shared" si="1171"/>
        <v>0</v>
      </c>
      <c r="BM513" s="222">
        <f t="shared" si="1172"/>
        <v>0</v>
      </c>
      <c r="BN513" s="222">
        <f t="shared" si="1173"/>
        <v>0</v>
      </c>
      <c r="BO513" s="222">
        <f t="shared" si="1174"/>
        <v>0</v>
      </c>
      <c r="BP513" s="222">
        <f t="shared" si="1175"/>
        <v>0</v>
      </c>
      <c r="BQ513" s="222">
        <f t="shared" si="1176"/>
        <v>0</v>
      </c>
      <c r="BR513" s="222">
        <f t="shared" si="1177"/>
        <v>0</v>
      </c>
      <c r="BS513" s="222">
        <f t="shared" si="1178"/>
        <v>0</v>
      </c>
      <c r="BT513" s="222">
        <f t="shared" si="1179"/>
        <v>0</v>
      </c>
      <c r="BU513" s="222">
        <f t="shared" si="1180"/>
        <v>0</v>
      </c>
      <c r="BV513" s="222">
        <f t="shared" si="1181"/>
        <v>0</v>
      </c>
      <c r="BW513" s="222">
        <f t="shared" si="1182"/>
        <v>0</v>
      </c>
      <c r="BX513" s="222">
        <f t="shared" si="1183"/>
        <v>0</v>
      </c>
      <c r="BY513" s="222">
        <f t="shared" si="1184"/>
        <v>0</v>
      </c>
      <c r="BZ513" s="222">
        <f t="shared" si="1185"/>
        <v>0</v>
      </c>
      <c r="CA513" s="222">
        <f t="shared" si="1186"/>
        <v>0</v>
      </c>
      <c r="CB513" s="222">
        <f t="shared" si="1187"/>
        <v>0</v>
      </c>
      <c r="CC513" s="222">
        <f t="shared" si="1188"/>
        <v>0</v>
      </c>
      <c r="CD513" s="222">
        <f t="shared" si="1189"/>
        <v>0</v>
      </c>
      <c r="CE513" s="222">
        <f t="shared" si="1190"/>
        <v>0</v>
      </c>
      <c r="CF513" s="222">
        <f t="shared" si="1191"/>
        <v>0</v>
      </c>
      <c r="CG513" s="222">
        <f t="shared" si="1192"/>
        <v>0</v>
      </c>
      <c r="CH513" s="222">
        <f t="shared" si="1193"/>
        <v>0</v>
      </c>
      <c r="CI513" s="222">
        <f t="shared" si="1194"/>
        <v>0</v>
      </c>
      <c r="CJ513" s="222">
        <f t="shared" si="1195"/>
        <v>0</v>
      </c>
      <c r="CK513" s="222">
        <f t="shared" si="1196"/>
        <v>0</v>
      </c>
      <c r="CL513" s="222">
        <f t="shared" si="1197"/>
        <v>0</v>
      </c>
      <c r="CM513" s="222">
        <f t="shared" si="1198"/>
        <v>0</v>
      </c>
      <c r="CN513" s="222">
        <f t="shared" si="1199"/>
        <v>0</v>
      </c>
      <c r="CO513" s="222">
        <f t="shared" si="1200"/>
        <v>0</v>
      </c>
      <c r="CP513" s="222">
        <f t="shared" si="1201"/>
        <v>0</v>
      </c>
      <c r="CQ513" s="222">
        <f t="shared" si="1202"/>
        <v>0</v>
      </c>
      <c r="CR513" s="222">
        <f t="shared" si="1203"/>
        <v>0</v>
      </c>
      <c r="CS513" s="222">
        <f t="shared" si="1204"/>
        <v>0</v>
      </c>
      <c r="CT513" s="222">
        <f t="shared" si="1205"/>
        <v>0</v>
      </c>
      <c r="CU513" s="222">
        <f t="shared" si="1206"/>
        <v>0</v>
      </c>
      <c r="CV513" s="222">
        <f t="shared" si="1207"/>
        <v>0</v>
      </c>
      <c r="CW513" s="222">
        <f t="shared" si="1208"/>
        <v>0</v>
      </c>
      <c r="CX513" s="222">
        <f t="shared" si="1209"/>
        <v>0</v>
      </c>
      <c r="CY513" s="222">
        <f t="shared" si="1210"/>
        <v>0</v>
      </c>
      <c r="CZ513" s="222">
        <f t="shared" si="1211"/>
        <v>0</v>
      </c>
      <c r="DA513" s="222">
        <f t="shared" si="1212"/>
        <v>0</v>
      </c>
      <c r="DB513" s="222">
        <f t="shared" si="1213"/>
        <v>0</v>
      </c>
      <c r="DC513" s="222">
        <f t="shared" si="1214"/>
        <v>0</v>
      </c>
      <c r="DD513" s="222">
        <f t="shared" si="1215"/>
        <v>0</v>
      </c>
      <c r="DE513" s="222">
        <f t="shared" si="1216"/>
        <v>0</v>
      </c>
      <c r="DF513" s="222">
        <f t="shared" si="1217"/>
        <v>0</v>
      </c>
      <c r="DG513" s="222">
        <f t="shared" si="1218"/>
        <v>0</v>
      </c>
      <c r="DH513" s="222">
        <f t="shared" si="1219"/>
        <v>0</v>
      </c>
      <c r="DI513" s="222">
        <f t="shared" si="1220"/>
        <v>0</v>
      </c>
      <c r="DJ513" s="222">
        <f t="shared" si="1221"/>
        <v>0</v>
      </c>
      <c r="DK513" s="222">
        <f t="shared" si="1222"/>
        <v>0</v>
      </c>
      <c r="DL513" s="222">
        <f t="shared" si="1223"/>
        <v>0</v>
      </c>
      <c r="DM513" s="222">
        <f t="shared" si="1224"/>
        <v>0</v>
      </c>
      <c r="DN513" s="222">
        <f t="shared" si="1225"/>
        <v>0</v>
      </c>
      <c r="DO513" s="222">
        <f t="shared" si="1226"/>
        <v>0</v>
      </c>
      <c r="DP513" s="222">
        <f t="shared" si="1227"/>
        <v>0</v>
      </c>
      <c r="DQ513" s="222">
        <f t="shared" si="1228"/>
        <v>0</v>
      </c>
      <c r="DR513" s="222">
        <f t="shared" si="1229"/>
        <v>0</v>
      </c>
      <c r="DS513" s="222">
        <f t="shared" si="1230"/>
        <v>0</v>
      </c>
      <c r="DT513" s="222">
        <f t="shared" si="1231"/>
        <v>0</v>
      </c>
      <c r="DU513" s="222">
        <f t="shared" si="1232"/>
        <v>0</v>
      </c>
      <c r="DV513" s="222">
        <f t="shared" si="1233"/>
        <v>0</v>
      </c>
      <c r="DW513" s="222">
        <f t="shared" si="1234"/>
        <v>0</v>
      </c>
      <c r="DX513" s="222">
        <f t="shared" si="1235"/>
        <v>0</v>
      </c>
      <c r="DY513" s="222">
        <f t="shared" si="1236"/>
        <v>0</v>
      </c>
      <c r="DZ513" s="222">
        <f t="shared" si="1237"/>
        <v>0</v>
      </c>
      <c r="EA513" s="222">
        <f t="shared" si="1238"/>
        <v>0</v>
      </c>
      <c r="EB513" s="222">
        <f t="shared" si="1239"/>
        <v>0</v>
      </c>
      <c r="EC513" s="222">
        <f t="shared" si="1240"/>
        <v>0</v>
      </c>
      <c r="ED513" s="222">
        <f t="shared" si="1241"/>
        <v>0</v>
      </c>
      <c r="EE513" s="222">
        <f t="shared" si="1242"/>
        <v>0</v>
      </c>
      <c r="EF513" s="222">
        <f t="shared" si="1243"/>
        <v>0</v>
      </c>
      <c r="EG513" s="222">
        <f t="shared" si="1244"/>
        <v>0</v>
      </c>
      <c r="EH513" s="222">
        <f t="shared" si="1245"/>
        <v>0</v>
      </c>
      <c r="EI513" s="222">
        <f t="shared" si="1246"/>
        <v>0</v>
      </c>
      <c r="EJ513" s="222">
        <f t="shared" si="1247"/>
        <v>0</v>
      </c>
      <c r="EK513" s="222">
        <f t="shared" si="1248"/>
        <v>0</v>
      </c>
      <c r="EL513" s="222">
        <f t="shared" si="1249"/>
        <v>0</v>
      </c>
      <c r="EM513" s="222">
        <f t="shared" si="1250"/>
        <v>0</v>
      </c>
      <c r="EN513" s="222">
        <f t="shared" si="1251"/>
        <v>0</v>
      </c>
      <c r="EO513" s="222">
        <f t="shared" si="1252"/>
        <v>0</v>
      </c>
      <c r="EP513" s="222">
        <f t="shared" si="1253"/>
        <v>0</v>
      </c>
      <c r="EQ513" s="222">
        <f t="shared" si="1254"/>
        <v>0</v>
      </c>
      <c r="ER513" s="222">
        <f t="shared" si="1255"/>
        <v>0</v>
      </c>
      <c r="ES513" s="222">
        <f t="shared" si="1256"/>
        <v>0</v>
      </c>
      <c r="ET513" s="222">
        <f t="shared" si="1257"/>
        <v>0</v>
      </c>
      <c r="EU513" s="222">
        <f t="shared" si="1258"/>
        <v>0</v>
      </c>
      <c r="EV513" s="222">
        <f t="shared" si="1259"/>
        <v>0</v>
      </c>
      <c r="EW513" s="222">
        <f t="shared" si="1260"/>
        <v>0</v>
      </c>
      <c r="EX513" s="222">
        <f t="shared" si="1261"/>
        <v>0</v>
      </c>
      <c r="EY513" s="222">
        <f t="shared" si="1262"/>
        <v>0</v>
      </c>
      <c r="EZ513" s="222">
        <f t="shared" si="1263"/>
        <v>0</v>
      </c>
      <c r="FA513" s="222">
        <f t="shared" si="1264"/>
        <v>0</v>
      </c>
      <c r="FB513" s="222">
        <f t="shared" si="1265"/>
        <v>0</v>
      </c>
      <c r="FC513" s="222">
        <f t="shared" si="1266"/>
        <v>0</v>
      </c>
      <c r="FD513" s="222">
        <f t="shared" si="1267"/>
        <v>0</v>
      </c>
      <c r="FE513" s="222">
        <f t="shared" si="1268"/>
        <v>0</v>
      </c>
      <c r="FF513" s="222">
        <f t="shared" si="1269"/>
        <v>0</v>
      </c>
      <c r="FG513" s="222">
        <f t="shared" si="1270"/>
        <v>0</v>
      </c>
      <c r="FH513" s="222">
        <f t="shared" si="1271"/>
        <v>0</v>
      </c>
      <c r="FI513" s="222">
        <f t="shared" si="1272"/>
        <v>0</v>
      </c>
      <c r="FJ513" s="222">
        <f t="shared" si="1273"/>
        <v>0</v>
      </c>
      <c r="FK513" s="222">
        <f t="shared" si="1274"/>
        <v>0</v>
      </c>
      <c r="FL513" s="222">
        <f t="shared" si="1275"/>
        <v>0</v>
      </c>
      <c r="FM513" s="222">
        <f t="shared" si="1276"/>
        <v>0</v>
      </c>
      <c r="FN513" s="222">
        <f t="shared" si="1277"/>
        <v>0</v>
      </c>
      <c r="FO513" s="222">
        <f t="shared" si="1278"/>
        <v>0</v>
      </c>
      <c r="FP513" s="222">
        <f t="shared" si="1279"/>
        <v>0</v>
      </c>
      <c r="FQ513" s="222">
        <f t="shared" si="1280"/>
        <v>0</v>
      </c>
      <c r="FR513" s="222">
        <f t="shared" si="1281"/>
        <v>0</v>
      </c>
      <c r="FS513" s="222">
        <f t="shared" si="1282"/>
        <v>0</v>
      </c>
      <c r="FT513" s="222">
        <f t="shared" si="1283"/>
        <v>0</v>
      </c>
      <c r="FU513" s="222">
        <f t="shared" si="1284"/>
        <v>0</v>
      </c>
      <c r="FV513" s="222">
        <f t="shared" si="1285"/>
        <v>0</v>
      </c>
      <c r="FW513" s="222">
        <f t="shared" si="1286"/>
        <v>0</v>
      </c>
      <c r="FX513" s="222">
        <f t="shared" si="1287"/>
        <v>0</v>
      </c>
      <c r="FY513" s="222">
        <f t="shared" si="1288"/>
        <v>0</v>
      </c>
      <c r="FZ513" s="222">
        <f t="shared" si="1289"/>
        <v>0</v>
      </c>
      <c r="GA513" s="222">
        <f t="shared" si="1290"/>
        <v>0</v>
      </c>
      <c r="GB513" s="222">
        <f t="shared" si="1291"/>
        <v>0</v>
      </c>
      <c r="GC513" s="222">
        <f t="shared" si="1292"/>
        <v>0</v>
      </c>
      <c r="GD513" s="222">
        <f t="shared" si="1293"/>
        <v>0</v>
      </c>
      <c r="GE513" s="222">
        <f t="shared" si="1294"/>
        <v>0</v>
      </c>
      <c r="GF513" s="222">
        <f t="shared" si="1295"/>
        <v>0</v>
      </c>
      <c r="GG513" s="222">
        <f t="shared" si="1296"/>
        <v>0</v>
      </c>
      <c r="GH513" s="222">
        <f t="shared" si="1297"/>
        <v>0</v>
      </c>
      <c r="GI513" s="222">
        <f t="shared" si="1298"/>
        <v>0</v>
      </c>
      <c r="GJ513" s="222">
        <f t="shared" si="1299"/>
        <v>0</v>
      </c>
      <c r="GK513" s="222">
        <f t="shared" si="1300"/>
        <v>0</v>
      </c>
      <c r="GL513" s="222">
        <f t="shared" si="1301"/>
        <v>0</v>
      </c>
      <c r="GM513" s="222">
        <f t="shared" si="1302"/>
        <v>0</v>
      </c>
      <c r="GN513" s="222">
        <f t="shared" si="1303"/>
        <v>0</v>
      </c>
      <c r="GO513" s="222">
        <f t="shared" si="1304"/>
        <v>0</v>
      </c>
      <c r="GP513" s="222">
        <f t="shared" si="1305"/>
        <v>0</v>
      </c>
      <c r="GQ513" s="222">
        <f t="shared" si="1306"/>
        <v>0</v>
      </c>
      <c r="GR513" s="222">
        <f t="shared" si="1307"/>
        <v>0</v>
      </c>
      <c r="GS513" s="222">
        <f t="shared" si="1308"/>
        <v>0</v>
      </c>
      <c r="GT513" s="222">
        <f t="shared" si="1309"/>
        <v>0</v>
      </c>
      <c r="GU513" s="222">
        <f t="shared" si="1310"/>
        <v>0</v>
      </c>
      <c r="GV513" s="222">
        <f t="shared" si="1311"/>
        <v>0</v>
      </c>
      <c r="GW513" s="222">
        <f t="shared" si="1312"/>
        <v>0</v>
      </c>
      <c r="GX513" s="222">
        <f t="shared" si="1313"/>
        <v>0</v>
      </c>
      <c r="GY513" s="222">
        <f t="shared" si="1314"/>
        <v>0</v>
      </c>
      <c r="GZ513" s="222">
        <f t="shared" si="1315"/>
        <v>0</v>
      </c>
      <c r="HA513" s="222">
        <f t="shared" si="1316"/>
        <v>0</v>
      </c>
      <c r="HB513" s="222">
        <f t="shared" si="1317"/>
        <v>0</v>
      </c>
      <c r="HC513" s="222">
        <f t="shared" si="1318"/>
        <v>0</v>
      </c>
      <c r="HD513" s="222">
        <f t="shared" si="1319"/>
        <v>0</v>
      </c>
      <c r="HE513" s="222">
        <f t="shared" si="1320"/>
        <v>0</v>
      </c>
      <c r="HF513" s="222">
        <f t="shared" si="1321"/>
        <v>0</v>
      </c>
      <c r="HG513" s="222">
        <f t="shared" si="1322"/>
        <v>0</v>
      </c>
      <c r="HH513" s="222">
        <f t="shared" si="1323"/>
        <v>0</v>
      </c>
      <c r="HI513" s="222">
        <f t="shared" si="1324"/>
        <v>0</v>
      </c>
      <c r="HJ513" s="222">
        <f t="shared" si="1325"/>
        <v>0</v>
      </c>
      <c r="HK513" s="222">
        <f t="shared" si="1326"/>
        <v>0</v>
      </c>
      <c r="HL513" s="222">
        <f t="shared" si="1327"/>
        <v>0</v>
      </c>
      <c r="HM513" s="222">
        <f t="shared" si="1328"/>
        <v>0</v>
      </c>
      <c r="HN513" s="222">
        <f t="shared" si="1329"/>
        <v>0</v>
      </c>
      <c r="HO513" s="222">
        <f t="shared" si="1330"/>
        <v>0</v>
      </c>
      <c r="HP513" s="222">
        <f t="shared" si="1331"/>
        <v>0</v>
      </c>
      <c r="HQ513" s="222">
        <f t="shared" si="1332"/>
        <v>0</v>
      </c>
      <c r="HR513" s="222">
        <f t="shared" si="1333"/>
        <v>0</v>
      </c>
      <c r="HS513" s="222">
        <f t="shared" si="1334"/>
        <v>0</v>
      </c>
      <c r="HT513" s="222">
        <f t="shared" si="1335"/>
        <v>0</v>
      </c>
      <c r="HU513" s="222">
        <f t="shared" si="1336"/>
        <v>0</v>
      </c>
      <c r="HV513" s="222">
        <f t="shared" si="1337"/>
        <v>0</v>
      </c>
      <c r="HW513" s="222">
        <f t="shared" si="1338"/>
        <v>0</v>
      </c>
      <c r="HX513" s="222">
        <f t="shared" si="1339"/>
        <v>0</v>
      </c>
      <c r="HY513" s="222">
        <f t="shared" si="1340"/>
        <v>0</v>
      </c>
      <c r="HZ513" s="222">
        <f t="shared" si="1341"/>
        <v>0</v>
      </c>
      <c r="IA513" s="222">
        <f t="shared" si="1342"/>
        <v>0</v>
      </c>
      <c r="IB513" s="222">
        <f t="shared" si="1343"/>
        <v>0</v>
      </c>
      <c r="IC513" s="222">
        <f t="shared" si="1344"/>
        <v>0</v>
      </c>
      <c r="ID513" s="222">
        <f t="shared" si="1345"/>
        <v>0</v>
      </c>
      <c r="IE513" s="222">
        <f t="shared" si="1346"/>
        <v>0</v>
      </c>
      <c r="IF513" s="222">
        <f t="shared" si="1347"/>
        <v>0</v>
      </c>
      <c r="IG513" s="222">
        <f t="shared" si="1348"/>
        <v>0</v>
      </c>
      <c r="IH513" s="222">
        <f t="shared" si="1349"/>
        <v>0</v>
      </c>
      <c r="II513" s="222">
        <f t="shared" si="1350"/>
        <v>0</v>
      </c>
      <c r="IJ513" s="222">
        <f t="shared" si="1351"/>
        <v>0</v>
      </c>
      <c r="IK513" s="222">
        <f t="shared" si="1352"/>
        <v>0</v>
      </c>
      <c r="IL513" s="222">
        <f t="shared" si="1353"/>
        <v>0</v>
      </c>
      <c r="IM513" s="222">
        <f t="shared" si="1354"/>
        <v>0</v>
      </c>
      <c r="IN513" s="222">
        <f t="shared" si="1355"/>
        <v>0</v>
      </c>
      <c r="IO513" s="222">
        <f t="shared" si="1356"/>
        <v>0</v>
      </c>
      <c r="IP513" s="222">
        <f t="shared" si="1357"/>
        <v>0</v>
      </c>
      <c r="IQ513" s="222">
        <f t="shared" si="1358"/>
        <v>0</v>
      </c>
      <c r="IR513" s="222">
        <f t="shared" si="1359"/>
        <v>0</v>
      </c>
      <c r="IS513" s="222">
        <f t="shared" si="1360"/>
        <v>0</v>
      </c>
      <c r="IT513" s="222">
        <f t="shared" si="1361"/>
        <v>0</v>
      </c>
      <c r="IU513" s="222">
        <f t="shared" si="1362"/>
        <v>0</v>
      </c>
      <c r="IV513" s="222">
        <f t="shared" si="1363"/>
        <v>0</v>
      </c>
      <c r="IW513" s="222">
        <f t="shared" si="1364"/>
        <v>0</v>
      </c>
      <c r="IX513" s="222">
        <f t="shared" si="1365"/>
        <v>0</v>
      </c>
      <c r="IY513" s="222">
        <f t="shared" si="1366"/>
        <v>0</v>
      </c>
      <c r="IZ513" s="222">
        <f t="shared" si="1367"/>
        <v>0</v>
      </c>
      <c r="JA513" s="222">
        <f t="shared" si="1368"/>
        <v>0</v>
      </c>
      <c r="JB513" s="222">
        <f t="shared" si="1369"/>
        <v>0</v>
      </c>
    </row>
    <row r="514" spans="2:262">
      <c r="B514" s="230">
        <v>153</v>
      </c>
      <c r="C514" s="229">
        <f t="shared" si="1370"/>
        <v>2.9882812500000022E-3</v>
      </c>
      <c r="D514" s="226">
        <f t="shared" ca="1" si="1113"/>
        <v>49.924757020453498</v>
      </c>
      <c r="E514" s="225">
        <f ca="1">FC361</f>
        <v>-7.5242979546500902E-2</v>
      </c>
      <c r="F514" s="224">
        <v>153</v>
      </c>
      <c r="G514" s="222">
        <f t="shared" si="1114"/>
        <v>0</v>
      </c>
      <c r="H514" s="222">
        <f t="shared" si="1115"/>
        <v>0</v>
      </c>
      <c r="I514" s="222">
        <f t="shared" si="1116"/>
        <v>0</v>
      </c>
      <c r="J514" s="222">
        <f t="shared" si="1117"/>
        <v>0</v>
      </c>
      <c r="K514" s="222">
        <f t="shared" si="1118"/>
        <v>0</v>
      </c>
      <c r="L514" s="222">
        <f t="shared" si="1119"/>
        <v>0</v>
      </c>
      <c r="M514" s="222">
        <f t="shared" si="1120"/>
        <v>0</v>
      </c>
      <c r="N514" s="222">
        <f t="shared" si="1121"/>
        <v>0</v>
      </c>
      <c r="O514" s="222">
        <f t="shared" si="1122"/>
        <v>0</v>
      </c>
      <c r="P514" s="222">
        <f t="shared" si="1123"/>
        <v>0</v>
      </c>
      <c r="Q514" s="222">
        <f t="shared" si="1124"/>
        <v>0</v>
      </c>
      <c r="R514" s="222">
        <f t="shared" si="1125"/>
        <v>0</v>
      </c>
      <c r="S514" s="222">
        <f t="shared" si="1126"/>
        <v>0</v>
      </c>
      <c r="T514" s="222">
        <f t="shared" si="1127"/>
        <v>0</v>
      </c>
      <c r="U514" s="222">
        <f t="shared" si="1128"/>
        <v>0</v>
      </c>
      <c r="V514" s="222">
        <f t="shared" si="1129"/>
        <v>0</v>
      </c>
      <c r="W514" s="222">
        <f t="shared" si="1130"/>
        <v>0</v>
      </c>
      <c r="X514" s="222">
        <f t="shared" si="1131"/>
        <v>0</v>
      </c>
      <c r="Y514" s="222">
        <f t="shared" si="1132"/>
        <v>0</v>
      </c>
      <c r="Z514" s="222">
        <f t="shared" si="1133"/>
        <v>0</v>
      </c>
      <c r="AA514" s="222">
        <f t="shared" si="1134"/>
        <v>0</v>
      </c>
      <c r="AB514" s="222">
        <f t="shared" si="1135"/>
        <v>0</v>
      </c>
      <c r="AC514" s="222">
        <f t="shared" si="1136"/>
        <v>0</v>
      </c>
      <c r="AD514" s="222">
        <f t="shared" si="1137"/>
        <v>0</v>
      </c>
      <c r="AE514" s="222">
        <f t="shared" si="1138"/>
        <v>0</v>
      </c>
      <c r="AF514" s="222">
        <f t="shared" si="1139"/>
        <v>0</v>
      </c>
      <c r="AG514" s="222">
        <f t="shared" si="1140"/>
        <v>0</v>
      </c>
      <c r="AH514" s="222">
        <f t="shared" si="1141"/>
        <v>0</v>
      </c>
      <c r="AI514" s="222">
        <f t="shared" si="1142"/>
        <v>0</v>
      </c>
      <c r="AJ514" s="222">
        <f t="shared" si="1143"/>
        <v>0</v>
      </c>
      <c r="AK514" s="222">
        <f t="shared" si="1144"/>
        <v>0</v>
      </c>
      <c r="AL514" s="222">
        <f t="shared" si="1145"/>
        <v>0</v>
      </c>
      <c r="AM514" s="222">
        <f t="shared" si="1146"/>
        <v>0</v>
      </c>
      <c r="AN514" s="222">
        <f t="shared" si="1147"/>
        <v>0</v>
      </c>
      <c r="AO514" s="222">
        <f t="shared" si="1148"/>
        <v>0</v>
      </c>
      <c r="AP514" s="222">
        <f t="shared" si="1149"/>
        <v>0</v>
      </c>
      <c r="AQ514" s="222">
        <f t="shared" si="1150"/>
        <v>0</v>
      </c>
      <c r="AR514" s="222">
        <f t="shared" si="1151"/>
        <v>0</v>
      </c>
      <c r="AS514" s="222">
        <f t="shared" si="1152"/>
        <v>0</v>
      </c>
      <c r="AT514" s="222">
        <f t="shared" si="1153"/>
        <v>0</v>
      </c>
      <c r="AU514" s="222">
        <f t="shared" si="1154"/>
        <v>0</v>
      </c>
      <c r="AV514" s="222">
        <f t="shared" si="1155"/>
        <v>0</v>
      </c>
      <c r="AW514" s="222">
        <f t="shared" si="1156"/>
        <v>0</v>
      </c>
      <c r="AX514" s="222">
        <f t="shared" si="1157"/>
        <v>0</v>
      </c>
      <c r="AY514" s="222">
        <f t="shared" si="1158"/>
        <v>0</v>
      </c>
      <c r="AZ514" s="222">
        <f t="shared" si="1159"/>
        <v>0</v>
      </c>
      <c r="BA514" s="222">
        <f t="shared" si="1160"/>
        <v>0</v>
      </c>
      <c r="BB514" s="222">
        <f t="shared" si="1161"/>
        <v>0</v>
      </c>
      <c r="BC514" s="222">
        <f t="shared" si="1162"/>
        <v>0</v>
      </c>
      <c r="BD514" s="222">
        <f t="shared" si="1163"/>
        <v>0</v>
      </c>
      <c r="BE514" s="222">
        <f t="shared" si="1164"/>
        <v>0</v>
      </c>
      <c r="BF514" s="222">
        <f t="shared" si="1165"/>
        <v>0</v>
      </c>
      <c r="BG514" s="222">
        <f t="shared" si="1166"/>
        <v>0</v>
      </c>
      <c r="BH514" s="222">
        <f t="shared" si="1167"/>
        <v>0</v>
      </c>
      <c r="BI514" s="222">
        <f t="shared" si="1168"/>
        <v>0</v>
      </c>
      <c r="BJ514" s="222">
        <f t="shared" si="1169"/>
        <v>0</v>
      </c>
      <c r="BK514" s="222">
        <f t="shared" si="1170"/>
        <v>0</v>
      </c>
      <c r="BL514" s="222">
        <f t="shared" si="1171"/>
        <v>0</v>
      </c>
      <c r="BM514" s="222">
        <f t="shared" si="1172"/>
        <v>0</v>
      </c>
      <c r="BN514" s="222">
        <f t="shared" si="1173"/>
        <v>0</v>
      </c>
      <c r="BO514" s="222">
        <f t="shared" si="1174"/>
        <v>0</v>
      </c>
      <c r="BP514" s="222">
        <f t="shared" si="1175"/>
        <v>0</v>
      </c>
      <c r="BQ514" s="222">
        <f t="shared" si="1176"/>
        <v>0</v>
      </c>
      <c r="BR514" s="222">
        <f t="shared" si="1177"/>
        <v>0</v>
      </c>
      <c r="BS514" s="222">
        <f t="shared" si="1178"/>
        <v>0</v>
      </c>
      <c r="BT514" s="222">
        <f t="shared" si="1179"/>
        <v>0</v>
      </c>
      <c r="BU514" s="222">
        <f t="shared" si="1180"/>
        <v>0</v>
      </c>
      <c r="BV514" s="222">
        <f t="shared" si="1181"/>
        <v>0</v>
      </c>
      <c r="BW514" s="222">
        <f t="shared" si="1182"/>
        <v>0</v>
      </c>
      <c r="BX514" s="222">
        <f t="shared" si="1183"/>
        <v>0</v>
      </c>
      <c r="BY514" s="222">
        <f t="shared" si="1184"/>
        <v>0</v>
      </c>
      <c r="BZ514" s="222">
        <f t="shared" si="1185"/>
        <v>0</v>
      </c>
      <c r="CA514" s="222">
        <f t="shared" si="1186"/>
        <v>0</v>
      </c>
      <c r="CB514" s="222">
        <f t="shared" si="1187"/>
        <v>0</v>
      </c>
      <c r="CC514" s="222">
        <f t="shared" si="1188"/>
        <v>0</v>
      </c>
      <c r="CD514" s="222">
        <f t="shared" si="1189"/>
        <v>0</v>
      </c>
      <c r="CE514" s="222">
        <f t="shared" si="1190"/>
        <v>0</v>
      </c>
      <c r="CF514" s="222">
        <f t="shared" si="1191"/>
        <v>0</v>
      </c>
      <c r="CG514" s="222">
        <f t="shared" si="1192"/>
        <v>0</v>
      </c>
      <c r="CH514" s="222">
        <f t="shared" si="1193"/>
        <v>0</v>
      </c>
      <c r="CI514" s="222">
        <f t="shared" si="1194"/>
        <v>0</v>
      </c>
      <c r="CJ514" s="222">
        <f t="shared" si="1195"/>
        <v>0</v>
      </c>
      <c r="CK514" s="222">
        <f t="shared" si="1196"/>
        <v>0</v>
      </c>
      <c r="CL514" s="222">
        <f t="shared" si="1197"/>
        <v>0</v>
      </c>
      <c r="CM514" s="222">
        <f t="shared" si="1198"/>
        <v>0</v>
      </c>
      <c r="CN514" s="222">
        <f t="shared" si="1199"/>
        <v>0</v>
      </c>
      <c r="CO514" s="222">
        <f t="shared" si="1200"/>
        <v>0</v>
      </c>
      <c r="CP514" s="222">
        <f t="shared" si="1201"/>
        <v>0</v>
      </c>
      <c r="CQ514" s="222">
        <f t="shared" si="1202"/>
        <v>0</v>
      </c>
      <c r="CR514" s="222">
        <f t="shared" si="1203"/>
        <v>0</v>
      </c>
      <c r="CS514" s="222">
        <f t="shared" si="1204"/>
        <v>0</v>
      </c>
      <c r="CT514" s="222">
        <f t="shared" si="1205"/>
        <v>0</v>
      </c>
      <c r="CU514" s="222">
        <f t="shared" si="1206"/>
        <v>0</v>
      </c>
      <c r="CV514" s="222">
        <f t="shared" si="1207"/>
        <v>0</v>
      </c>
      <c r="CW514" s="222">
        <f t="shared" si="1208"/>
        <v>0</v>
      </c>
      <c r="CX514" s="222">
        <f t="shared" si="1209"/>
        <v>0</v>
      </c>
      <c r="CY514" s="222">
        <f t="shared" si="1210"/>
        <v>0</v>
      </c>
      <c r="CZ514" s="222">
        <f t="shared" si="1211"/>
        <v>0</v>
      </c>
      <c r="DA514" s="222">
        <f t="shared" si="1212"/>
        <v>0</v>
      </c>
      <c r="DB514" s="222">
        <f t="shared" si="1213"/>
        <v>0</v>
      </c>
      <c r="DC514" s="222">
        <f t="shared" si="1214"/>
        <v>0</v>
      </c>
      <c r="DD514" s="222">
        <f t="shared" si="1215"/>
        <v>0</v>
      </c>
      <c r="DE514" s="222">
        <f t="shared" si="1216"/>
        <v>0</v>
      </c>
      <c r="DF514" s="222">
        <f t="shared" si="1217"/>
        <v>0</v>
      </c>
      <c r="DG514" s="222">
        <f t="shared" si="1218"/>
        <v>0</v>
      </c>
      <c r="DH514" s="222">
        <f t="shared" si="1219"/>
        <v>0</v>
      </c>
      <c r="DI514" s="222">
        <f t="shared" si="1220"/>
        <v>0</v>
      </c>
      <c r="DJ514" s="222">
        <f t="shared" si="1221"/>
        <v>0</v>
      </c>
      <c r="DK514" s="222">
        <f t="shared" si="1222"/>
        <v>0</v>
      </c>
      <c r="DL514" s="222">
        <f t="shared" si="1223"/>
        <v>0</v>
      </c>
      <c r="DM514" s="222">
        <f t="shared" si="1224"/>
        <v>0</v>
      </c>
      <c r="DN514" s="222">
        <f t="shared" si="1225"/>
        <v>0</v>
      </c>
      <c r="DO514" s="222">
        <f t="shared" si="1226"/>
        <v>0</v>
      </c>
      <c r="DP514" s="222">
        <f t="shared" si="1227"/>
        <v>0</v>
      </c>
      <c r="DQ514" s="222">
        <f t="shared" si="1228"/>
        <v>0</v>
      </c>
      <c r="DR514" s="222">
        <f t="shared" si="1229"/>
        <v>0</v>
      </c>
      <c r="DS514" s="222">
        <f t="shared" si="1230"/>
        <v>0</v>
      </c>
      <c r="DT514" s="222">
        <f t="shared" si="1231"/>
        <v>0</v>
      </c>
      <c r="DU514" s="222">
        <f t="shared" si="1232"/>
        <v>0</v>
      </c>
      <c r="DV514" s="222">
        <f t="shared" si="1233"/>
        <v>0</v>
      </c>
      <c r="DW514" s="222">
        <f t="shared" si="1234"/>
        <v>0</v>
      </c>
      <c r="DX514" s="222">
        <f t="shared" si="1235"/>
        <v>0</v>
      </c>
      <c r="DY514" s="222">
        <f t="shared" si="1236"/>
        <v>0</v>
      </c>
      <c r="DZ514" s="222">
        <f t="shared" si="1237"/>
        <v>0</v>
      </c>
      <c r="EA514" s="222">
        <f t="shared" si="1238"/>
        <v>0</v>
      </c>
      <c r="EB514" s="222">
        <f t="shared" si="1239"/>
        <v>0</v>
      </c>
      <c r="EC514" s="222">
        <f t="shared" si="1240"/>
        <v>0</v>
      </c>
      <c r="ED514" s="222">
        <f t="shared" si="1241"/>
        <v>0</v>
      </c>
      <c r="EE514" s="222">
        <f t="shared" si="1242"/>
        <v>0</v>
      </c>
      <c r="EF514" s="222">
        <f t="shared" si="1243"/>
        <v>0</v>
      </c>
      <c r="EG514" s="222">
        <f t="shared" si="1244"/>
        <v>0</v>
      </c>
      <c r="EH514" s="222">
        <f t="shared" si="1245"/>
        <v>0</v>
      </c>
      <c r="EI514" s="222">
        <f t="shared" si="1246"/>
        <v>0</v>
      </c>
      <c r="EJ514" s="222">
        <f t="shared" si="1247"/>
        <v>0</v>
      </c>
      <c r="EK514" s="222">
        <f t="shared" si="1248"/>
        <v>0</v>
      </c>
      <c r="EL514" s="222">
        <f t="shared" si="1249"/>
        <v>0</v>
      </c>
      <c r="EM514" s="222">
        <f t="shared" si="1250"/>
        <v>0</v>
      </c>
      <c r="EN514" s="222">
        <f t="shared" si="1251"/>
        <v>0</v>
      </c>
      <c r="EO514" s="222">
        <f t="shared" si="1252"/>
        <v>0</v>
      </c>
      <c r="EP514" s="222">
        <f t="shared" si="1253"/>
        <v>0</v>
      </c>
      <c r="EQ514" s="222">
        <f t="shared" si="1254"/>
        <v>0</v>
      </c>
      <c r="ER514" s="222">
        <f t="shared" si="1255"/>
        <v>0</v>
      </c>
      <c r="ES514" s="222">
        <f t="shared" si="1256"/>
        <v>0</v>
      </c>
      <c r="ET514" s="222">
        <f t="shared" si="1257"/>
        <v>0</v>
      </c>
      <c r="EU514" s="222">
        <f t="shared" si="1258"/>
        <v>0</v>
      </c>
      <c r="EV514" s="222">
        <f t="shared" si="1259"/>
        <v>0</v>
      </c>
      <c r="EW514" s="222">
        <f t="shared" si="1260"/>
        <v>0</v>
      </c>
      <c r="EX514" s="222">
        <f t="shared" si="1261"/>
        <v>0</v>
      </c>
      <c r="EY514" s="222">
        <f t="shared" si="1262"/>
        <v>0</v>
      </c>
      <c r="EZ514" s="222">
        <f t="shared" si="1263"/>
        <v>0</v>
      </c>
      <c r="FA514" s="222">
        <f t="shared" si="1264"/>
        <v>0</v>
      </c>
      <c r="FB514" s="222">
        <f t="shared" si="1265"/>
        <v>0</v>
      </c>
      <c r="FC514" s="222">
        <f t="shared" si="1266"/>
        <v>0</v>
      </c>
      <c r="FD514" s="222">
        <f t="shared" si="1267"/>
        <v>0</v>
      </c>
      <c r="FE514" s="222">
        <f t="shared" si="1268"/>
        <v>0</v>
      </c>
      <c r="FF514" s="222">
        <f t="shared" si="1269"/>
        <v>0</v>
      </c>
      <c r="FG514" s="222">
        <f t="shared" si="1270"/>
        <v>0</v>
      </c>
      <c r="FH514" s="222">
        <f t="shared" si="1271"/>
        <v>0</v>
      </c>
      <c r="FI514" s="222">
        <f t="shared" si="1272"/>
        <v>0</v>
      </c>
      <c r="FJ514" s="222">
        <f t="shared" si="1273"/>
        <v>0</v>
      </c>
      <c r="FK514" s="222">
        <f t="shared" si="1274"/>
        <v>0</v>
      </c>
      <c r="FL514" s="222">
        <f t="shared" si="1275"/>
        <v>0</v>
      </c>
      <c r="FM514" s="222">
        <f t="shared" si="1276"/>
        <v>0</v>
      </c>
      <c r="FN514" s="222">
        <f t="shared" si="1277"/>
        <v>0</v>
      </c>
      <c r="FO514" s="222">
        <f t="shared" si="1278"/>
        <v>0</v>
      </c>
      <c r="FP514" s="222">
        <f t="shared" si="1279"/>
        <v>0</v>
      </c>
      <c r="FQ514" s="222">
        <f t="shared" si="1280"/>
        <v>0</v>
      </c>
      <c r="FR514" s="222">
        <f t="shared" si="1281"/>
        <v>0</v>
      </c>
      <c r="FS514" s="222">
        <f t="shared" si="1282"/>
        <v>0</v>
      </c>
      <c r="FT514" s="222">
        <f t="shared" si="1283"/>
        <v>0</v>
      </c>
      <c r="FU514" s="222">
        <f t="shared" si="1284"/>
        <v>0</v>
      </c>
      <c r="FV514" s="222">
        <f t="shared" si="1285"/>
        <v>0</v>
      </c>
      <c r="FW514" s="222">
        <f t="shared" si="1286"/>
        <v>0</v>
      </c>
      <c r="FX514" s="222">
        <f t="shared" si="1287"/>
        <v>0</v>
      </c>
      <c r="FY514" s="222">
        <f t="shared" si="1288"/>
        <v>0</v>
      </c>
      <c r="FZ514" s="222">
        <f t="shared" si="1289"/>
        <v>0</v>
      </c>
      <c r="GA514" s="222">
        <f t="shared" si="1290"/>
        <v>0</v>
      </c>
      <c r="GB514" s="222">
        <f t="shared" si="1291"/>
        <v>0</v>
      </c>
      <c r="GC514" s="222">
        <f t="shared" si="1292"/>
        <v>0</v>
      </c>
      <c r="GD514" s="222">
        <f t="shared" si="1293"/>
        <v>0</v>
      </c>
      <c r="GE514" s="222">
        <f t="shared" si="1294"/>
        <v>0</v>
      </c>
      <c r="GF514" s="222">
        <f t="shared" si="1295"/>
        <v>0</v>
      </c>
      <c r="GG514" s="222">
        <f t="shared" si="1296"/>
        <v>0</v>
      </c>
      <c r="GH514" s="222">
        <f t="shared" si="1297"/>
        <v>0</v>
      </c>
      <c r="GI514" s="222">
        <f t="shared" si="1298"/>
        <v>0</v>
      </c>
      <c r="GJ514" s="222">
        <f t="shared" si="1299"/>
        <v>0</v>
      </c>
      <c r="GK514" s="222">
        <f t="shared" si="1300"/>
        <v>0</v>
      </c>
      <c r="GL514" s="222">
        <f t="shared" si="1301"/>
        <v>0</v>
      </c>
      <c r="GM514" s="222">
        <f t="shared" si="1302"/>
        <v>0</v>
      </c>
      <c r="GN514" s="222">
        <f t="shared" si="1303"/>
        <v>0</v>
      </c>
      <c r="GO514" s="222">
        <f t="shared" si="1304"/>
        <v>0</v>
      </c>
      <c r="GP514" s="222">
        <f t="shared" si="1305"/>
        <v>0</v>
      </c>
      <c r="GQ514" s="222">
        <f t="shared" si="1306"/>
        <v>0</v>
      </c>
      <c r="GR514" s="222">
        <f t="shared" si="1307"/>
        <v>0</v>
      </c>
      <c r="GS514" s="222">
        <f t="shared" si="1308"/>
        <v>0</v>
      </c>
      <c r="GT514" s="222">
        <f t="shared" si="1309"/>
        <v>0</v>
      </c>
      <c r="GU514" s="222">
        <f t="shared" si="1310"/>
        <v>0</v>
      </c>
      <c r="GV514" s="222">
        <f t="shared" si="1311"/>
        <v>0</v>
      </c>
      <c r="GW514" s="222">
        <f t="shared" si="1312"/>
        <v>0</v>
      </c>
      <c r="GX514" s="222">
        <f t="shared" si="1313"/>
        <v>0</v>
      </c>
      <c r="GY514" s="222">
        <f t="shared" si="1314"/>
        <v>0</v>
      </c>
      <c r="GZ514" s="222">
        <f t="shared" si="1315"/>
        <v>0</v>
      </c>
      <c r="HA514" s="222">
        <f t="shared" si="1316"/>
        <v>0</v>
      </c>
      <c r="HB514" s="222">
        <f t="shared" si="1317"/>
        <v>0</v>
      </c>
      <c r="HC514" s="222">
        <f t="shared" si="1318"/>
        <v>0</v>
      </c>
      <c r="HD514" s="222">
        <f t="shared" si="1319"/>
        <v>0</v>
      </c>
      <c r="HE514" s="222">
        <f t="shared" si="1320"/>
        <v>0</v>
      </c>
      <c r="HF514" s="222">
        <f t="shared" si="1321"/>
        <v>0</v>
      </c>
      <c r="HG514" s="222">
        <f t="shared" si="1322"/>
        <v>0</v>
      </c>
      <c r="HH514" s="222">
        <f t="shared" si="1323"/>
        <v>0</v>
      </c>
      <c r="HI514" s="222">
        <f t="shared" si="1324"/>
        <v>0</v>
      </c>
      <c r="HJ514" s="222">
        <f t="shared" si="1325"/>
        <v>0</v>
      </c>
      <c r="HK514" s="222">
        <f t="shared" si="1326"/>
        <v>0</v>
      </c>
      <c r="HL514" s="222">
        <f t="shared" si="1327"/>
        <v>0</v>
      </c>
      <c r="HM514" s="222">
        <f t="shared" si="1328"/>
        <v>0</v>
      </c>
      <c r="HN514" s="222">
        <f t="shared" si="1329"/>
        <v>0</v>
      </c>
      <c r="HO514" s="222">
        <f t="shared" si="1330"/>
        <v>0</v>
      </c>
      <c r="HP514" s="222">
        <f t="shared" si="1331"/>
        <v>0</v>
      </c>
      <c r="HQ514" s="222">
        <f t="shared" si="1332"/>
        <v>0</v>
      </c>
      <c r="HR514" s="222">
        <f t="shared" si="1333"/>
        <v>0</v>
      </c>
      <c r="HS514" s="222">
        <f t="shared" si="1334"/>
        <v>0</v>
      </c>
      <c r="HT514" s="222">
        <f t="shared" si="1335"/>
        <v>0</v>
      </c>
      <c r="HU514" s="222">
        <f t="shared" si="1336"/>
        <v>0</v>
      </c>
      <c r="HV514" s="222">
        <f t="shared" si="1337"/>
        <v>0</v>
      </c>
      <c r="HW514" s="222">
        <f t="shared" si="1338"/>
        <v>0</v>
      </c>
      <c r="HX514" s="222">
        <f t="shared" si="1339"/>
        <v>0</v>
      </c>
      <c r="HY514" s="222">
        <f t="shared" si="1340"/>
        <v>0</v>
      </c>
      <c r="HZ514" s="222">
        <f t="shared" si="1341"/>
        <v>0</v>
      </c>
      <c r="IA514" s="222">
        <f t="shared" si="1342"/>
        <v>0</v>
      </c>
      <c r="IB514" s="222">
        <f t="shared" si="1343"/>
        <v>0</v>
      </c>
      <c r="IC514" s="222">
        <f t="shared" si="1344"/>
        <v>0</v>
      </c>
      <c r="ID514" s="222">
        <f t="shared" si="1345"/>
        <v>0</v>
      </c>
      <c r="IE514" s="222">
        <f t="shared" si="1346"/>
        <v>0</v>
      </c>
      <c r="IF514" s="222">
        <f t="shared" si="1347"/>
        <v>0</v>
      </c>
      <c r="IG514" s="222">
        <f t="shared" si="1348"/>
        <v>0</v>
      </c>
      <c r="IH514" s="222">
        <f t="shared" si="1349"/>
        <v>0</v>
      </c>
      <c r="II514" s="222">
        <f t="shared" si="1350"/>
        <v>0</v>
      </c>
      <c r="IJ514" s="222">
        <f t="shared" si="1351"/>
        <v>0</v>
      </c>
      <c r="IK514" s="222">
        <f t="shared" si="1352"/>
        <v>0</v>
      </c>
      <c r="IL514" s="222">
        <f t="shared" si="1353"/>
        <v>0</v>
      </c>
      <c r="IM514" s="222">
        <f t="shared" si="1354"/>
        <v>0</v>
      </c>
      <c r="IN514" s="222">
        <f t="shared" si="1355"/>
        <v>0</v>
      </c>
      <c r="IO514" s="222">
        <f t="shared" si="1356"/>
        <v>0</v>
      </c>
      <c r="IP514" s="222">
        <f t="shared" si="1357"/>
        <v>0</v>
      </c>
      <c r="IQ514" s="222">
        <f t="shared" si="1358"/>
        <v>0</v>
      </c>
      <c r="IR514" s="222">
        <f t="shared" si="1359"/>
        <v>0</v>
      </c>
      <c r="IS514" s="222">
        <f t="shared" si="1360"/>
        <v>0</v>
      </c>
      <c r="IT514" s="222">
        <f t="shared" si="1361"/>
        <v>0</v>
      </c>
      <c r="IU514" s="222">
        <f t="shared" si="1362"/>
        <v>0</v>
      </c>
      <c r="IV514" s="222">
        <f t="shared" si="1363"/>
        <v>0</v>
      </c>
      <c r="IW514" s="222">
        <f t="shared" si="1364"/>
        <v>0</v>
      </c>
      <c r="IX514" s="222">
        <f t="shared" si="1365"/>
        <v>0</v>
      </c>
      <c r="IY514" s="222">
        <f t="shared" si="1366"/>
        <v>0</v>
      </c>
      <c r="IZ514" s="222">
        <f t="shared" si="1367"/>
        <v>0</v>
      </c>
      <c r="JA514" s="222">
        <f t="shared" si="1368"/>
        <v>0</v>
      </c>
      <c r="JB514" s="222">
        <f t="shared" si="1369"/>
        <v>0</v>
      </c>
    </row>
    <row r="515" spans="2:262">
      <c r="B515" s="230">
        <v>154</v>
      </c>
      <c r="C515" s="229">
        <f t="shared" si="1370"/>
        <v>3.0078125000000022E-3</v>
      </c>
      <c r="D515" s="226">
        <f t="shared" ca="1" si="1113"/>
        <v>49.926687308019076</v>
      </c>
      <c r="E515" s="225">
        <f ca="1">FD361</f>
        <v>-7.3312691980923328E-2</v>
      </c>
      <c r="F515" s="224">
        <v>154</v>
      </c>
      <c r="G515" s="222">
        <f t="shared" si="1114"/>
        <v>0</v>
      </c>
      <c r="H515" s="222">
        <f t="shared" si="1115"/>
        <v>0</v>
      </c>
      <c r="I515" s="222">
        <f t="shared" si="1116"/>
        <v>0</v>
      </c>
      <c r="J515" s="222">
        <f t="shared" si="1117"/>
        <v>0</v>
      </c>
      <c r="K515" s="222">
        <f t="shared" si="1118"/>
        <v>0</v>
      </c>
      <c r="L515" s="222">
        <f t="shared" si="1119"/>
        <v>0</v>
      </c>
      <c r="M515" s="222">
        <f t="shared" si="1120"/>
        <v>0</v>
      </c>
      <c r="N515" s="222">
        <f t="shared" si="1121"/>
        <v>0</v>
      </c>
      <c r="O515" s="222">
        <f t="shared" si="1122"/>
        <v>0</v>
      </c>
      <c r="P515" s="222">
        <f t="shared" si="1123"/>
        <v>0</v>
      </c>
      <c r="Q515" s="222">
        <f t="shared" si="1124"/>
        <v>0</v>
      </c>
      <c r="R515" s="222">
        <f t="shared" si="1125"/>
        <v>0</v>
      </c>
      <c r="S515" s="222">
        <f t="shared" si="1126"/>
        <v>0</v>
      </c>
      <c r="T515" s="222">
        <f t="shared" si="1127"/>
        <v>0</v>
      </c>
      <c r="U515" s="222">
        <f t="shared" si="1128"/>
        <v>0</v>
      </c>
      <c r="V515" s="222">
        <f t="shared" si="1129"/>
        <v>0</v>
      </c>
      <c r="W515" s="222">
        <f t="shared" si="1130"/>
        <v>0</v>
      </c>
      <c r="X515" s="222">
        <f t="shared" si="1131"/>
        <v>0</v>
      </c>
      <c r="Y515" s="222">
        <f t="shared" si="1132"/>
        <v>0</v>
      </c>
      <c r="Z515" s="222">
        <f t="shared" si="1133"/>
        <v>0</v>
      </c>
      <c r="AA515" s="222">
        <f t="shared" si="1134"/>
        <v>0</v>
      </c>
      <c r="AB515" s="222">
        <f t="shared" si="1135"/>
        <v>0</v>
      </c>
      <c r="AC515" s="222">
        <f t="shared" si="1136"/>
        <v>0</v>
      </c>
      <c r="AD515" s="222">
        <f t="shared" si="1137"/>
        <v>0</v>
      </c>
      <c r="AE515" s="222">
        <f t="shared" si="1138"/>
        <v>0</v>
      </c>
      <c r="AF515" s="222">
        <f t="shared" si="1139"/>
        <v>0</v>
      </c>
      <c r="AG515" s="222">
        <f t="shared" si="1140"/>
        <v>0</v>
      </c>
      <c r="AH515" s="222">
        <f t="shared" si="1141"/>
        <v>0</v>
      </c>
      <c r="AI515" s="222">
        <f t="shared" si="1142"/>
        <v>0</v>
      </c>
      <c r="AJ515" s="222">
        <f t="shared" si="1143"/>
        <v>0</v>
      </c>
      <c r="AK515" s="222">
        <f t="shared" si="1144"/>
        <v>0</v>
      </c>
      <c r="AL515" s="222">
        <f t="shared" si="1145"/>
        <v>0</v>
      </c>
      <c r="AM515" s="222">
        <f t="shared" si="1146"/>
        <v>0</v>
      </c>
      <c r="AN515" s="222">
        <f t="shared" si="1147"/>
        <v>0</v>
      </c>
      <c r="AO515" s="222">
        <f t="shared" si="1148"/>
        <v>0</v>
      </c>
      <c r="AP515" s="222">
        <f t="shared" si="1149"/>
        <v>0</v>
      </c>
      <c r="AQ515" s="222">
        <f t="shared" si="1150"/>
        <v>0</v>
      </c>
      <c r="AR515" s="222">
        <f t="shared" si="1151"/>
        <v>0</v>
      </c>
      <c r="AS515" s="222">
        <f t="shared" si="1152"/>
        <v>0</v>
      </c>
      <c r="AT515" s="222">
        <f t="shared" si="1153"/>
        <v>0</v>
      </c>
      <c r="AU515" s="222">
        <f t="shared" si="1154"/>
        <v>0</v>
      </c>
      <c r="AV515" s="222">
        <f t="shared" si="1155"/>
        <v>0</v>
      </c>
      <c r="AW515" s="222">
        <f t="shared" si="1156"/>
        <v>0</v>
      </c>
      <c r="AX515" s="222">
        <f t="shared" si="1157"/>
        <v>0</v>
      </c>
      <c r="AY515" s="222">
        <f t="shared" si="1158"/>
        <v>0</v>
      </c>
      <c r="AZ515" s="222">
        <f t="shared" si="1159"/>
        <v>0</v>
      </c>
      <c r="BA515" s="222">
        <f t="shared" si="1160"/>
        <v>0</v>
      </c>
      <c r="BB515" s="222">
        <f t="shared" si="1161"/>
        <v>0</v>
      </c>
      <c r="BC515" s="222">
        <f t="shared" si="1162"/>
        <v>0</v>
      </c>
      <c r="BD515" s="222">
        <f t="shared" si="1163"/>
        <v>0</v>
      </c>
      <c r="BE515" s="222">
        <f t="shared" si="1164"/>
        <v>0</v>
      </c>
      <c r="BF515" s="222">
        <f t="shared" si="1165"/>
        <v>0</v>
      </c>
      <c r="BG515" s="222">
        <f t="shared" si="1166"/>
        <v>0</v>
      </c>
      <c r="BH515" s="222">
        <f t="shared" si="1167"/>
        <v>0</v>
      </c>
      <c r="BI515" s="222">
        <f t="shared" si="1168"/>
        <v>0</v>
      </c>
      <c r="BJ515" s="222">
        <f t="shared" si="1169"/>
        <v>0</v>
      </c>
      <c r="BK515" s="222">
        <f t="shared" si="1170"/>
        <v>0</v>
      </c>
      <c r="BL515" s="222">
        <f t="shared" si="1171"/>
        <v>0</v>
      </c>
      <c r="BM515" s="222">
        <f t="shared" si="1172"/>
        <v>0</v>
      </c>
      <c r="BN515" s="222">
        <f t="shared" si="1173"/>
        <v>0</v>
      </c>
      <c r="BO515" s="222">
        <f t="shared" si="1174"/>
        <v>0</v>
      </c>
      <c r="BP515" s="222">
        <f t="shared" si="1175"/>
        <v>0</v>
      </c>
      <c r="BQ515" s="222">
        <f t="shared" si="1176"/>
        <v>0</v>
      </c>
      <c r="BR515" s="222">
        <f t="shared" si="1177"/>
        <v>0</v>
      </c>
      <c r="BS515" s="222">
        <f t="shared" si="1178"/>
        <v>0</v>
      </c>
      <c r="BT515" s="222">
        <f t="shared" si="1179"/>
        <v>0</v>
      </c>
      <c r="BU515" s="222">
        <f t="shared" si="1180"/>
        <v>0</v>
      </c>
      <c r="BV515" s="222">
        <f t="shared" si="1181"/>
        <v>0</v>
      </c>
      <c r="BW515" s="222">
        <f t="shared" si="1182"/>
        <v>0</v>
      </c>
      <c r="BX515" s="222">
        <f t="shared" si="1183"/>
        <v>0</v>
      </c>
      <c r="BY515" s="222">
        <f t="shared" si="1184"/>
        <v>0</v>
      </c>
      <c r="BZ515" s="222">
        <f t="shared" si="1185"/>
        <v>0</v>
      </c>
      <c r="CA515" s="222">
        <f t="shared" si="1186"/>
        <v>0</v>
      </c>
      <c r="CB515" s="222">
        <f t="shared" si="1187"/>
        <v>0</v>
      </c>
      <c r="CC515" s="222">
        <f t="shared" si="1188"/>
        <v>0</v>
      </c>
      <c r="CD515" s="222">
        <f t="shared" si="1189"/>
        <v>0</v>
      </c>
      <c r="CE515" s="222">
        <f t="shared" si="1190"/>
        <v>0</v>
      </c>
      <c r="CF515" s="222">
        <f t="shared" si="1191"/>
        <v>0</v>
      </c>
      <c r="CG515" s="222">
        <f t="shared" si="1192"/>
        <v>0</v>
      </c>
      <c r="CH515" s="222">
        <f t="shared" si="1193"/>
        <v>0</v>
      </c>
      <c r="CI515" s="222">
        <f t="shared" si="1194"/>
        <v>0</v>
      </c>
      <c r="CJ515" s="222">
        <f t="shared" si="1195"/>
        <v>0</v>
      </c>
      <c r="CK515" s="222">
        <f t="shared" si="1196"/>
        <v>0</v>
      </c>
      <c r="CL515" s="222">
        <f t="shared" si="1197"/>
        <v>0</v>
      </c>
      <c r="CM515" s="222">
        <f t="shared" si="1198"/>
        <v>0</v>
      </c>
      <c r="CN515" s="222">
        <f t="shared" si="1199"/>
        <v>0</v>
      </c>
      <c r="CO515" s="222">
        <f t="shared" si="1200"/>
        <v>0</v>
      </c>
      <c r="CP515" s="222">
        <f t="shared" si="1201"/>
        <v>0</v>
      </c>
      <c r="CQ515" s="222">
        <f t="shared" si="1202"/>
        <v>0</v>
      </c>
      <c r="CR515" s="222">
        <f t="shared" si="1203"/>
        <v>0</v>
      </c>
      <c r="CS515" s="222">
        <f t="shared" si="1204"/>
        <v>0</v>
      </c>
      <c r="CT515" s="222">
        <f t="shared" si="1205"/>
        <v>0</v>
      </c>
      <c r="CU515" s="222">
        <f t="shared" si="1206"/>
        <v>0</v>
      </c>
      <c r="CV515" s="222">
        <f t="shared" si="1207"/>
        <v>0</v>
      </c>
      <c r="CW515" s="222">
        <f t="shared" si="1208"/>
        <v>0</v>
      </c>
      <c r="CX515" s="222">
        <f t="shared" si="1209"/>
        <v>0</v>
      </c>
      <c r="CY515" s="222">
        <f t="shared" si="1210"/>
        <v>0</v>
      </c>
      <c r="CZ515" s="222">
        <f t="shared" si="1211"/>
        <v>0</v>
      </c>
      <c r="DA515" s="222">
        <f t="shared" si="1212"/>
        <v>0</v>
      </c>
      <c r="DB515" s="222">
        <f t="shared" si="1213"/>
        <v>0</v>
      </c>
      <c r="DC515" s="222">
        <f t="shared" si="1214"/>
        <v>0</v>
      </c>
      <c r="DD515" s="222">
        <f t="shared" si="1215"/>
        <v>0</v>
      </c>
      <c r="DE515" s="222">
        <f t="shared" si="1216"/>
        <v>0</v>
      </c>
      <c r="DF515" s="222">
        <f t="shared" si="1217"/>
        <v>0</v>
      </c>
      <c r="DG515" s="222">
        <f t="shared" si="1218"/>
        <v>0</v>
      </c>
      <c r="DH515" s="222">
        <f t="shared" si="1219"/>
        <v>0</v>
      </c>
      <c r="DI515" s="222">
        <f t="shared" si="1220"/>
        <v>0</v>
      </c>
      <c r="DJ515" s="222">
        <f t="shared" si="1221"/>
        <v>0</v>
      </c>
      <c r="DK515" s="222">
        <f t="shared" si="1222"/>
        <v>0</v>
      </c>
      <c r="DL515" s="222">
        <f t="shared" si="1223"/>
        <v>0</v>
      </c>
      <c r="DM515" s="222">
        <f t="shared" si="1224"/>
        <v>0</v>
      </c>
      <c r="DN515" s="222">
        <f t="shared" si="1225"/>
        <v>0</v>
      </c>
      <c r="DO515" s="222">
        <f t="shared" si="1226"/>
        <v>0</v>
      </c>
      <c r="DP515" s="222">
        <f t="shared" si="1227"/>
        <v>0</v>
      </c>
      <c r="DQ515" s="222">
        <f t="shared" si="1228"/>
        <v>0</v>
      </c>
      <c r="DR515" s="222">
        <f t="shared" si="1229"/>
        <v>0</v>
      </c>
      <c r="DS515" s="222">
        <f t="shared" si="1230"/>
        <v>0</v>
      </c>
      <c r="DT515" s="222">
        <f t="shared" si="1231"/>
        <v>0</v>
      </c>
      <c r="DU515" s="222">
        <f t="shared" si="1232"/>
        <v>0</v>
      </c>
      <c r="DV515" s="222">
        <f t="shared" si="1233"/>
        <v>0</v>
      </c>
      <c r="DW515" s="222">
        <f t="shared" si="1234"/>
        <v>0</v>
      </c>
      <c r="DX515" s="222">
        <f t="shared" si="1235"/>
        <v>0</v>
      </c>
      <c r="DY515" s="222">
        <f t="shared" si="1236"/>
        <v>0</v>
      </c>
      <c r="DZ515" s="222">
        <f t="shared" si="1237"/>
        <v>0</v>
      </c>
      <c r="EA515" s="222">
        <f t="shared" si="1238"/>
        <v>0</v>
      </c>
      <c r="EB515" s="222">
        <f t="shared" si="1239"/>
        <v>0</v>
      </c>
      <c r="EC515" s="222">
        <f t="shared" si="1240"/>
        <v>0</v>
      </c>
      <c r="ED515" s="222">
        <f t="shared" si="1241"/>
        <v>0</v>
      </c>
      <c r="EE515" s="222">
        <f t="shared" si="1242"/>
        <v>0</v>
      </c>
      <c r="EF515" s="222">
        <f t="shared" si="1243"/>
        <v>0</v>
      </c>
      <c r="EG515" s="222">
        <f t="shared" si="1244"/>
        <v>0</v>
      </c>
      <c r="EH515" s="222">
        <f t="shared" si="1245"/>
        <v>0</v>
      </c>
      <c r="EI515" s="222">
        <f t="shared" si="1246"/>
        <v>0</v>
      </c>
      <c r="EJ515" s="222">
        <f t="shared" si="1247"/>
        <v>0</v>
      </c>
      <c r="EK515" s="222">
        <f t="shared" si="1248"/>
        <v>0</v>
      </c>
      <c r="EL515" s="222">
        <f t="shared" si="1249"/>
        <v>0</v>
      </c>
      <c r="EM515" s="222">
        <f t="shared" si="1250"/>
        <v>0</v>
      </c>
      <c r="EN515" s="222">
        <f t="shared" si="1251"/>
        <v>0</v>
      </c>
      <c r="EO515" s="222">
        <f t="shared" si="1252"/>
        <v>0</v>
      </c>
      <c r="EP515" s="222">
        <f t="shared" si="1253"/>
        <v>0</v>
      </c>
      <c r="EQ515" s="222">
        <f t="shared" si="1254"/>
        <v>0</v>
      </c>
      <c r="ER515" s="222">
        <f t="shared" si="1255"/>
        <v>0</v>
      </c>
      <c r="ES515" s="222">
        <f t="shared" si="1256"/>
        <v>0</v>
      </c>
      <c r="ET515" s="222">
        <f t="shared" si="1257"/>
        <v>0</v>
      </c>
      <c r="EU515" s="222">
        <f t="shared" si="1258"/>
        <v>0</v>
      </c>
      <c r="EV515" s="222">
        <f t="shared" si="1259"/>
        <v>0</v>
      </c>
      <c r="EW515" s="222">
        <f t="shared" si="1260"/>
        <v>0</v>
      </c>
      <c r="EX515" s="222">
        <f t="shared" si="1261"/>
        <v>0</v>
      </c>
      <c r="EY515" s="222">
        <f t="shared" si="1262"/>
        <v>0</v>
      </c>
      <c r="EZ515" s="222">
        <f t="shared" si="1263"/>
        <v>0</v>
      </c>
      <c r="FA515" s="222">
        <f t="shared" si="1264"/>
        <v>0</v>
      </c>
      <c r="FB515" s="222">
        <f t="shared" si="1265"/>
        <v>0</v>
      </c>
      <c r="FC515" s="222">
        <f t="shared" si="1266"/>
        <v>0</v>
      </c>
      <c r="FD515" s="222">
        <f t="shared" si="1267"/>
        <v>0</v>
      </c>
      <c r="FE515" s="222">
        <f t="shared" si="1268"/>
        <v>0</v>
      </c>
      <c r="FF515" s="222">
        <f t="shared" si="1269"/>
        <v>0</v>
      </c>
      <c r="FG515" s="222">
        <f t="shared" si="1270"/>
        <v>0</v>
      </c>
      <c r="FH515" s="222">
        <f t="shared" si="1271"/>
        <v>0</v>
      </c>
      <c r="FI515" s="222">
        <f t="shared" si="1272"/>
        <v>0</v>
      </c>
      <c r="FJ515" s="222">
        <f t="shared" si="1273"/>
        <v>0</v>
      </c>
      <c r="FK515" s="222">
        <f t="shared" si="1274"/>
        <v>0</v>
      </c>
      <c r="FL515" s="222">
        <f t="shared" si="1275"/>
        <v>0</v>
      </c>
      <c r="FM515" s="222">
        <f t="shared" si="1276"/>
        <v>0</v>
      </c>
      <c r="FN515" s="222">
        <f t="shared" si="1277"/>
        <v>0</v>
      </c>
      <c r="FO515" s="222">
        <f t="shared" si="1278"/>
        <v>0</v>
      </c>
      <c r="FP515" s="222">
        <f t="shared" si="1279"/>
        <v>0</v>
      </c>
      <c r="FQ515" s="222">
        <f t="shared" si="1280"/>
        <v>0</v>
      </c>
      <c r="FR515" s="222">
        <f t="shared" si="1281"/>
        <v>0</v>
      </c>
      <c r="FS515" s="222">
        <f t="shared" si="1282"/>
        <v>0</v>
      </c>
      <c r="FT515" s="222">
        <f t="shared" si="1283"/>
        <v>0</v>
      </c>
      <c r="FU515" s="222">
        <f t="shared" si="1284"/>
        <v>0</v>
      </c>
      <c r="FV515" s="222">
        <f t="shared" si="1285"/>
        <v>0</v>
      </c>
      <c r="FW515" s="222">
        <f t="shared" si="1286"/>
        <v>0</v>
      </c>
      <c r="FX515" s="222">
        <f t="shared" si="1287"/>
        <v>0</v>
      </c>
      <c r="FY515" s="222">
        <f t="shared" si="1288"/>
        <v>0</v>
      </c>
      <c r="FZ515" s="222">
        <f t="shared" si="1289"/>
        <v>0</v>
      </c>
      <c r="GA515" s="222">
        <f t="shared" si="1290"/>
        <v>0</v>
      </c>
      <c r="GB515" s="222">
        <f t="shared" si="1291"/>
        <v>0</v>
      </c>
      <c r="GC515" s="222">
        <f t="shared" si="1292"/>
        <v>0</v>
      </c>
      <c r="GD515" s="222">
        <f t="shared" si="1293"/>
        <v>0</v>
      </c>
      <c r="GE515" s="222">
        <f t="shared" si="1294"/>
        <v>0</v>
      </c>
      <c r="GF515" s="222">
        <f t="shared" si="1295"/>
        <v>0</v>
      </c>
      <c r="GG515" s="222">
        <f t="shared" si="1296"/>
        <v>0</v>
      </c>
      <c r="GH515" s="222">
        <f t="shared" si="1297"/>
        <v>0</v>
      </c>
      <c r="GI515" s="222">
        <f t="shared" si="1298"/>
        <v>0</v>
      </c>
      <c r="GJ515" s="222">
        <f t="shared" si="1299"/>
        <v>0</v>
      </c>
      <c r="GK515" s="222">
        <f t="shared" si="1300"/>
        <v>0</v>
      </c>
      <c r="GL515" s="222">
        <f t="shared" si="1301"/>
        <v>0</v>
      </c>
      <c r="GM515" s="222">
        <f t="shared" si="1302"/>
        <v>0</v>
      </c>
      <c r="GN515" s="222">
        <f t="shared" si="1303"/>
        <v>0</v>
      </c>
      <c r="GO515" s="222">
        <f t="shared" si="1304"/>
        <v>0</v>
      </c>
      <c r="GP515" s="222">
        <f t="shared" si="1305"/>
        <v>0</v>
      </c>
      <c r="GQ515" s="222">
        <f t="shared" si="1306"/>
        <v>0</v>
      </c>
      <c r="GR515" s="222">
        <f t="shared" si="1307"/>
        <v>0</v>
      </c>
      <c r="GS515" s="222">
        <f t="shared" si="1308"/>
        <v>0</v>
      </c>
      <c r="GT515" s="222">
        <f t="shared" si="1309"/>
        <v>0</v>
      </c>
      <c r="GU515" s="222">
        <f t="shared" si="1310"/>
        <v>0</v>
      </c>
      <c r="GV515" s="222">
        <f t="shared" si="1311"/>
        <v>0</v>
      </c>
      <c r="GW515" s="222">
        <f t="shared" si="1312"/>
        <v>0</v>
      </c>
      <c r="GX515" s="222">
        <f t="shared" si="1313"/>
        <v>0</v>
      </c>
      <c r="GY515" s="222">
        <f t="shared" si="1314"/>
        <v>0</v>
      </c>
      <c r="GZ515" s="222">
        <f t="shared" si="1315"/>
        <v>0</v>
      </c>
      <c r="HA515" s="222">
        <f t="shared" si="1316"/>
        <v>0</v>
      </c>
      <c r="HB515" s="222">
        <f t="shared" si="1317"/>
        <v>0</v>
      </c>
      <c r="HC515" s="222">
        <f t="shared" si="1318"/>
        <v>0</v>
      </c>
      <c r="HD515" s="222">
        <f t="shared" si="1319"/>
        <v>0</v>
      </c>
      <c r="HE515" s="222">
        <f t="shared" si="1320"/>
        <v>0</v>
      </c>
      <c r="HF515" s="222">
        <f t="shared" si="1321"/>
        <v>0</v>
      </c>
      <c r="HG515" s="222">
        <f t="shared" si="1322"/>
        <v>0</v>
      </c>
      <c r="HH515" s="222">
        <f t="shared" si="1323"/>
        <v>0</v>
      </c>
      <c r="HI515" s="222">
        <f t="shared" si="1324"/>
        <v>0</v>
      </c>
      <c r="HJ515" s="222">
        <f t="shared" si="1325"/>
        <v>0</v>
      </c>
      <c r="HK515" s="222">
        <f t="shared" si="1326"/>
        <v>0</v>
      </c>
      <c r="HL515" s="222">
        <f t="shared" si="1327"/>
        <v>0</v>
      </c>
      <c r="HM515" s="222">
        <f t="shared" si="1328"/>
        <v>0</v>
      </c>
      <c r="HN515" s="222">
        <f t="shared" si="1329"/>
        <v>0</v>
      </c>
      <c r="HO515" s="222">
        <f t="shared" si="1330"/>
        <v>0</v>
      </c>
      <c r="HP515" s="222">
        <f t="shared" si="1331"/>
        <v>0</v>
      </c>
      <c r="HQ515" s="222">
        <f t="shared" si="1332"/>
        <v>0</v>
      </c>
      <c r="HR515" s="222">
        <f t="shared" si="1333"/>
        <v>0</v>
      </c>
      <c r="HS515" s="222">
        <f t="shared" si="1334"/>
        <v>0</v>
      </c>
      <c r="HT515" s="222">
        <f t="shared" si="1335"/>
        <v>0</v>
      </c>
      <c r="HU515" s="222">
        <f t="shared" si="1336"/>
        <v>0</v>
      </c>
      <c r="HV515" s="222">
        <f t="shared" si="1337"/>
        <v>0</v>
      </c>
      <c r="HW515" s="222">
        <f t="shared" si="1338"/>
        <v>0</v>
      </c>
      <c r="HX515" s="222">
        <f t="shared" si="1339"/>
        <v>0</v>
      </c>
      <c r="HY515" s="222">
        <f t="shared" si="1340"/>
        <v>0</v>
      </c>
      <c r="HZ515" s="222">
        <f t="shared" si="1341"/>
        <v>0</v>
      </c>
      <c r="IA515" s="222">
        <f t="shared" si="1342"/>
        <v>0</v>
      </c>
      <c r="IB515" s="222">
        <f t="shared" si="1343"/>
        <v>0</v>
      </c>
      <c r="IC515" s="222">
        <f t="shared" si="1344"/>
        <v>0</v>
      </c>
      <c r="ID515" s="222">
        <f t="shared" si="1345"/>
        <v>0</v>
      </c>
      <c r="IE515" s="222">
        <f t="shared" si="1346"/>
        <v>0</v>
      </c>
      <c r="IF515" s="222">
        <f t="shared" si="1347"/>
        <v>0</v>
      </c>
      <c r="IG515" s="222">
        <f t="shared" si="1348"/>
        <v>0</v>
      </c>
      <c r="IH515" s="222">
        <f t="shared" si="1349"/>
        <v>0</v>
      </c>
      <c r="II515" s="222">
        <f t="shared" si="1350"/>
        <v>0</v>
      </c>
      <c r="IJ515" s="222">
        <f t="shared" si="1351"/>
        <v>0</v>
      </c>
      <c r="IK515" s="222">
        <f t="shared" si="1352"/>
        <v>0</v>
      </c>
      <c r="IL515" s="222">
        <f t="shared" si="1353"/>
        <v>0</v>
      </c>
      <c r="IM515" s="222">
        <f t="shared" si="1354"/>
        <v>0</v>
      </c>
      <c r="IN515" s="222">
        <f t="shared" si="1355"/>
        <v>0</v>
      </c>
      <c r="IO515" s="222">
        <f t="shared" si="1356"/>
        <v>0</v>
      </c>
      <c r="IP515" s="222">
        <f t="shared" si="1357"/>
        <v>0</v>
      </c>
      <c r="IQ515" s="222">
        <f t="shared" si="1358"/>
        <v>0</v>
      </c>
      <c r="IR515" s="222">
        <f t="shared" si="1359"/>
        <v>0</v>
      </c>
      <c r="IS515" s="222">
        <f t="shared" si="1360"/>
        <v>0</v>
      </c>
      <c r="IT515" s="222">
        <f t="shared" si="1361"/>
        <v>0</v>
      </c>
      <c r="IU515" s="222">
        <f t="shared" si="1362"/>
        <v>0</v>
      </c>
      <c r="IV515" s="222">
        <f t="shared" si="1363"/>
        <v>0</v>
      </c>
      <c r="IW515" s="222">
        <f t="shared" si="1364"/>
        <v>0</v>
      </c>
      <c r="IX515" s="222">
        <f t="shared" si="1365"/>
        <v>0</v>
      </c>
      <c r="IY515" s="222">
        <f t="shared" si="1366"/>
        <v>0</v>
      </c>
      <c r="IZ515" s="222">
        <f t="shared" si="1367"/>
        <v>0</v>
      </c>
      <c r="JA515" s="222">
        <f t="shared" si="1368"/>
        <v>0</v>
      </c>
      <c r="JB515" s="222">
        <f t="shared" si="1369"/>
        <v>0</v>
      </c>
    </row>
    <row r="516" spans="2:262">
      <c r="B516" s="230">
        <v>155</v>
      </c>
      <c r="C516" s="229">
        <f t="shared" si="1370"/>
        <v>3.0273437500000023E-3</v>
      </c>
      <c r="D516" s="226">
        <f t="shared" ca="1" si="1113"/>
        <v>49.928609507151727</v>
      </c>
      <c r="E516" s="225">
        <f ca="1">FE361</f>
        <v>-7.139049284827173E-2</v>
      </c>
      <c r="F516" s="224">
        <v>155</v>
      </c>
      <c r="G516" s="222">
        <f t="shared" si="1114"/>
        <v>0</v>
      </c>
      <c r="H516" s="222">
        <f t="shared" si="1115"/>
        <v>0</v>
      </c>
      <c r="I516" s="222">
        <f t="shared" si="1116"/>
        <v>0</v>
      </c>
      <c r="J516" s="222">
        <f t="shared" si="1117"/>
        <v>0</v>
      </c>
      <c r="K516" s="222">
        <f t="shared" si="1118"/>
        <v>0</v>
      </c>
      <c r="L516" s="222">
        <f t="shared" si="1119"/>
        <v>0</v>
      </c>
      <c r="M516" s="222">
        <f t="shared" si="1120"/>
        <v>0</v>
      </c>
      <c r="N516" s="222">
        <f t="shared" si="1121"/>
        <v>0</v>
      </c>
      <c r="O516" s="222">
        <f t="shared" si="1122"/>
        <v>0</v>
      </c>
      <c r="P516" s="222">
        <f t="shared" si="1123"/>
        <v>0</v>
      </c>
      <c r="Q516" s="222">
        <f t="shared" si="1124"/>
        <v>0</v>
      </c>
      <c r="R516" s="222">
        <f t="shared" si="1125"/>
        <v>0</v>
      </c>
      <c r="S516" s="222">
        <f t="shared" si="1126"/>
        <v>0</v>
      </c>
      <c r="T516" s="222">
        <f t="shared" si="1127"/>
        <v>0</v>
      </c>
      <c r="U516" s="222">
        <f t="shared" si="1128"/>
        <v>0</v>
      </c>
      <c r="V516" s="222">
        <f t="shared" si="1129"/>
        <v>0</v>
      </c>
      <c r="W516" s="222">
        <f t="shared" si="1130"/>
        <v>0</v>
      </c>
      <c r="X516" s="222">
        <f t="shared" si="1131"/>
        <v>0</v>
      </c>
      <c r="Y516" s="222">
        <f t="shared" si="1132"/>
        <v>0</v>
      </c>
      <c r="Z516" s="222">
        <f t="shared" si="1133"/>
        <v>0</v>
      </c>
      <c r="AA516" s="222">
        <f t="shared" si="1134"/>
        <v>0</v>
      </c>
      <c r="AB516" s="222">
        <f t="shared" si="1135"/>
        <v>0</v>
      </c>
      <c r="AC516" s="222">
        <f t="shared" si="1136"/>
        <v>0</v>
      </c>
      <c r="AD516" s="222">
        <f t="shared" si="1137"/>
        <v>0</v>
      </c>
      <c r="AE516" s="222">
        <f t="shared" si="1138"/>
        <v>0</v>
      </c>
      <c r="AF516" s="222">
        <f t="shared" si="1139"/>
        <v>0</v>
      </c>
      <c r="AG516" s="222">
        <f t="shared" si="1140"/>
        <v>0</v>
      </c>
      <c r="AH516" s="222">
        <f t="shared" si="1141"/>
        <v>0</v>
      </c>
      <c r="AI516" s="222">
        <f t="shared" si="1142"/>
        <v>0</v>
      </c>
      <c r="AJ516" s="222">
        <f t="shared" si="1143"/>
        <v>0</v>
      </c>
      <c r="AK516" s="222">
        <f t="shared" si="1144"/>
        <v>0</v>
      </c>
      <c r="AL516" s="222">
        <f t="shared" si="1145"/>
        <v>0</v>
      </c>
      <c r="AM516" s="222">
        <f t="shared" si="1146"/>
        <v>0</v>
      </c>
      <c r="AN516" s="222">
        <f t="shared" si="1147"/>
        <v>0</v>
      </c>
      <c r="AO516" s="222">
        <f t="shared" si="1148"/>
        <v>0</v>
      </c>
      <c r="AP516" s="222">
        <f t="shared" si="1149"/>
        <v>0</v>
      </c>
      <c r="AQ516" s="222">
        <f t="shared" si="1150"/>
        <v>0</v>
      </c>
      <c r="AR516" s="222">
        <f t="shared" si="1151"/>
        <v>0</v>
      </c>
      <c r="AS516" s="222">
        <f t="shared" si="1152"/>
        <v>0</v>
      </c>
      <c r="AT516" s="222">
        <f t="shared" si="1153"/>
        <v>0</v>
      </c>
      <c r="AU516" s="222">
        <f t="shared" si="1154"/>
        <v>0</v>
      </c>
      <c r="AV516" s="222">
        <f t="shared" si="1155"/>
        <v>0</v>
      </c>
      <c r="AW516" s="222">
        <f t="shared" si="1156"/>
        <v>0</v>
      </c>
      <c r="AX516" s="222">
        <f t="shared" si="1157"/>
        <v>0</v>
      </c>
      <c r="AY516" s="222">
        <f t="shared" si="1158"/>
        <v>0</v>
      </c>
      <c r="AZ516" s="222">
        <f t="shared" si="1159"/>
        <v>0</v>
      </c>
      <c r="BA516" s="222">
        <f t="shared" si="1160"/>
        <v>0</v>
      </c>
      <c r="BB516" s="222">
        <f t="shared" si="1161"/>
        <v>0</v>
      </c>
      <c r="BC516" s="222">
        <f t="shared" si="1162"/>
        <v>0</v>
      </c>
      <c r="BD516" s="222">
        <f t="shared" si="1163"/>
        <v>0</v>
      </c>
      <c r="BE516" s="222">
        <f t="shared" si="1164"/>
        <v>0</v>
      </c>
      <c r="BF516" s="222">
        <f t="shared" si="1165"/>
        <v>0</v>
      </c>
      <c r="BG516" s="222">
        <f t="shared" si="1166"/>
        <v>0</v>
      </c>
      <c r="BH516" s="222">
        <f t="shared" si="1167"/>
        <v>0</v>
      </c>
      <c r="BI516" s="222">
        <f t="shared" si="1168"/>
        <v>0</v>
      </c>
      <c r="BJ516" s="222">
        <f t="shared" si="1169"/>
        <v>0</v>
      </c>
      <c r="BK516" s="222">
        <f t="shared" si="1170"/>
        <v>0</v>
      </c>
      <c r="BL516" s="222">
        <f t="shared" si="1171"/>
        <v>0</v>
      </c>
      <c r="BM516" s="222">
        <f t="shared" si="1172"/>
        <v>0</v>
      </c>
      <c r="BN516" s="222">
        <f t="shared" si="1173"/>
        <v>0</v>
      </c>
      <c r="BO516" s="222">
        <f t="shared" si="1174"/>
        <v>0</v>
      </c>
      <c r="BP516" s="222">
        <f t="shared" si="1175"/>
        <v>0</v>
      </c>
      <c r="BQ516" s="222">
        <f t="shared" si="1176"/>
        <v>0</v>
      </c>
      <c r="BR516" s="222">
        <f t="shared" si="1177"/>
        <v>0</v>
      </c>
      <c r="BS516" s="222">
        <f t="shared" si="1178"/>
        <v>0</v>
      </c>
      <c r="BT516" s="222">
        <f t="shared" si="1179"/>
        <v>0</v>
      </c>
      <c r="BU516" s="222">
        <f t="shared" si="1180"/>
        <v>0</v>
      </c>
      <c r="BV516" s="222">
        <f t="shared" si="1181"/>
        <v>0</v>
      </c>
      <c r="BW516" s="222">
        <f t="shared" si="1182"/>
        <v>0</v>
      </c>
      <c r="BX516" s="222">
        <f t="shared" si="1183"/>
        <v>0</v>
      </c>
      <c r="BY516" s="222">
        <f t="shared" si="1184"/>
        <v>0</v>
      </c>
      <c r="BZ516" s="222">
        <f t="shared" si="1185"/>
        <v>0</v>
      </c>
      <c r="CA516" s="222">
        <f t="shared" si="1186"/>
        <v>0</v>
      </c>
      <c r="CB516" s="222">
        <f t="shared" si="1187"/>
        <v>0</v>
      </c>
      <c r="CC516" s="222">
        <f t="shared" si="1188"/>
        <v>0</v>
      </c>
      <c r="CD516" s="222">
        <f t="shared" si="1189"/>
        <v>0</v>
      </c>
      <c r="CE516" s="222">
        <f t="shared" si="1190"/>
        <v>0</v>
      </c>
      <c r="CF516" s="222">
        <f t="shared" si="1191"/>
        <v>0</v>
      </c>
      <c r="CG516" s="222">
        <f t="shared" si="1192"/>
        <v>0</v>
      </c>
      <c r="CH516" s="222">
        <f t="shared" si="1193"/>
        <v>0</v>
      </c>
      <c r="CI516" s="222">
        <f t="shared" si="1194"/>
        <v>0</v>
      </c>
      <c r="CJ516" s="222">
        <f t="shared" si="1195"/>
        <v>0</v>
      </c>
      <c r="CK516" s="222">
        <f t="shared" si="1196"/>
        <v>0</v>
      </c>
      <c r="CL516" s="222">
        <f t="shared" si="1197"/>
        <v>0</v>
      </c>
      <c r="CM516" s="222">
        <f t="shared" si="1198"/>
        <v>0</v>
      </c>
      <c r="CN516" s="222">
        <f t="shared" si="1199"/>
        <v>0</v>
      </c>
      <c r="CO516" s="222">
        <f t="shared" si="1200"/>
        <v>0</v>
      </c>
      <c r="CP516" s="222">
        <f t="shared" si="1201"/>
        <v>0</v>
      </c>
      <c r="CQ516" s="222">
        <f t="shared" si="1202"/>
        <v>0</v>
      </c>
      <c r="CR516" s="222">
        <f t="shared" si="1203"/>
        <v>0</v>
      </c>
      <c r="CS516" s="222">
        <f t="shared" si="1204"/>
        <v>0</v>
      </c>
      <c r="CT516" s="222">
        <f t="shared" si="1205"/>
        <v>0</v>
      </c>
      <c r="CU516" s="222">
        <f t="shared" si="1206"/>
        <v>0</v>
      </c>
      <c r="CV516" s="222">
        <f t="shared" si="1207"/>
        <v>0</v>
      </c>
      <c r="CW516" s="222">
        <f t="shared" si="1208"/>
        <v>0</v>
      </c>
      <c r="CX516" s="222">
        <f t="shared" si="1209"/>
        <v>0</v>
      </c>
      <c r="CY516" s="222">
        <f t="shared" si="1210"/>
        <v>0</v>
      </c>
      <c r="CZ516" s="222">
        <f t="shared" si="1211"/>
        <v>0</v>
      </c>
      <c r="DA516" s="222">
        <f t="shared" si="1212"/>
        <v>0</v>
      </c>
      <c r="DB516" s="222">
        <f t="shared" si="1213"/>
        <v>0</v>
      </c>
      <c r="DC516" s="222">
        <f t="shared" si="1214"/>
        <v>0</v>
      </c>
      <c r="DD516" s="222">
        <f t="shared" si="1215"/>
        <v>0</v>
      </c>
      <c r="DE516" s="222">
        <f t="shared" si="1216"/>
        <v>0</v>
      </c>
      <c r="DF516" s="222">
        <f t="shared" si="1217"/>
        <v>0</v>
      </c>
      <c r="DG516" s="222">
        <f t="shared" si="1218"/>
        <v>0</v>
      </c>
      <c r="DH516" s="222">
        <f t="shared" si="1219"/>
        <v>0</v>
      </c>
      <c r="DI516" s="222">
        <f t="shared" si="1220"/>
        <v>0</v>
      </c>
      <c r="DJ516" s="222">
        <f t="shared" si="1221"/>
        <v>0</v>
      </c>
      <c r="DK516" s="222">
        <f t="shared" si="1222"/>
        <v>0</v>
      </c>
      <c r="DL516" s="222">
        <f t="shared" si="1223"/>
        <v>0</v>
      </c>
      <c r="DM516" s="222">
        <f t="shared" si="1224"/>
        <v>0</v>
      </c>
      <c r="DN516" s="222">
        <f t="shared" si="1225"/>
        <v>0</v>
      </c>
      <c r="DO516" s="222">
        <f t="shared" si="1226"/>
        <v>0</v>
      </c>
      <c r="DP516" s="222">
        <f t="shared" si="1227"/>
        <v>0</v>
      </c>
      <c r="DQ516" s="222">
        <f t="shared" si="1228"/>
        <v>0</v>
      </c>
      <c r="DR516" s="222">
        <f t="shared" si="1229"/>
        <v>0</v>
      </c>
      <c r="DS516" s="222">
        <f t="shared" si="1230"/>
        <v>0</v>
      </c>
      <c r="DT516" s="222">
        <f t="shared" si="1231"/>
        <v>0</v>
      </c>
      <c r="DU516" s="222">
        <f t="shared" si="1232"/>
        <v>0</v>
      </c>
      <c r="DV516" s="222">
        <f t="shared" si="1233"/>
        <v>0</v>
      </c>
      <c r="DW516" s="222">
        <f t="shared" si="1234"/>
        <v>0</v>
      </c>
      <c r="DX516" s="222">
        <f t="shared" si="1235"/>
        <v>0</v>
      </c>
      <c r="DY516" s="222">
        <f t="shared" si="1236"/>
        <v>0</v>
      </c>
      <c r="DZ516" s="222">
        <f t="shared" si="1237"/>
        <v>0</v>
      </c>
      <c r="EA516" s="222">
        <f t="shared" si="1238"/>
        <v>0</v>
      </c>
      <c r="EB516" s="222">
        <f t="shared" si="1239"/>
        <v>0</v>
      </c>
      <c r="EC516" s="222">
        <f t="shared" si="1240"/>
        <v>0</v>
      </c>
      <c r="ED516" s="222">
        <f t="shared" si="1241"/>
        <v>0</v>
      </c>
      <c r="EE516" s="222">
        <f t="shared" si="1242"/>
        <v>0</v>
      </c>
      <c r="EF516" s="222">
        <f t="shared" si="1243"/>
        <v>0</v>
      </c>
      <c r="EG516" s="222">
        <f t="shared" si="1244"/>
        <v>0</v>
      </c>
      <c r="EH516" s="222">
        <f t="shared" si="1245"/>
        <v>0</v>
      </c>
      <c r="EI516" s="222">
        <f t="shared" si="1246"/>
        <v>0</v>
      </c>
      <c r="EJ516" s="222">
        <f t="shared" si="1247"/>
        <v>0</v>
      </c>
      <c r="EK516" s="222">
        <f t="shared" si="1248"/>
        <v>0</v>
      </c>
      <c r="EL516" s="222">
        <f t="shared" si="1249"/>
        <v>0</v>
      </c>
      <c r="EM516" s="222">
        <f t="shared" si="1250"/>
        <v>0</v>
      </c>
      <c r="EN516" s="222">
        <f t="shared" si="1251"/>
        <v>0</v>
      </c>
      <c r="EO516" s="222">
        <f t="shared" si="1252"/>
        <v>0</v>
      </c>
      <c r="EP516" s="222">
        <f t="shared" si="1253"/>
        <v>0</v>
      </c>
      <c r="EQ516" s="222">
        <f t="shared" si="1254"/>
        <v>0</v>
      </c>
      <c r="ER516" s="222">
        <f t="shared" si="1255"/>
        <v>0</v>
      </c>
      <c r="ES516" s="222">
        <f t="shared" si="1256"/>
        <v>0</v>
      </c>
      <c r="ET516" s="222">
        <f t="shared" si="1257"/>
        <v>0</v>
      </c>
      <c r="EU516" s="222">
        <f t="shared" si="1258"/>
        <v>0</v>
      </c>
      <c r="EV516" s="222">
        <f t="shared" si="1259"/>
        <v>0</v>
      </c>
      <c r="EW516" s="222">
        <f t="shared" si="1260"/>
        <v>0</v>
      </c>
      <c r="EX516" s="222">
        <f t="shared" si="1261"/>
        <v>0</v>
      </c>
      <c r="EY516" s="222">
        <f t="shared" si="1262"/>
        <v>0</v>
      </c>
      <c r="EZ516" s="222">
        <f t="shared" si="1263"/>
        <v>0</v>
      </c>
      <c r="FA516" s="222">
        <f t="shared" si="1264"/>
        <v>0</v>
      </c>
      <c r="FB516" s="222">
        <f t="shared" si="1265"/>
        <v>0</v>
      </c>
      <c r="FC516" s="222">
        <f t="shared" si="1266"/>
        <v>0</v>
      </c>
      <c r="FD516" s="222">
        <f t="shared" si="1267"/>
        <v>0</v>
      </c>
      <c r="FE516" s="222">
        <f t="shared" si="1268"/>
        <v>0</v>
      </c>
      <c r="FF516" s="222">
        <f t="shared" si="1269"/>
        <v>0</v>
      </c>
      <c r="FG516" s="222">
        <f t="shared" si="1270"/>
        <v>0</v>
      </c>
      <c r="FH516" s="222">
        <f t="shared" si="1271"/>
        <v>0</v>
      </c>
      <c r="FI516" s="222">
        <f t="shared" si="1272"/>
        <v>0</v>
      </c>
      <c r="FJ516" s="222">
        <f t="shared" si="1273"/>
        <v>0</v>
      </c>
      <c r="FK516" s="222">
        <f t="shared" si="1274"/>
        <v>0</v>
      </c>
      <c r="FL516" s="222">
        <f t="shared" si="1275"/>
        <v>0</v>
      </c>
      <c r="FM516" s="222">
        <f t="shared" si="1276"/>
        <v>0</v>
      </c>
      <c r="FN516" s="222">
        <f t="shared" si="1277"/>
        <v>0</v>
      </c>
      <c r="FO516" s="222">
        <f t="shared" si="1278"/>
        <v>0</v>
      </c>
      <c r="FP516" s="222">
        <f t="shared" si="1279"/>
        <v>0</v>
      </c>
      <c r="FQ516" s="222">
        <f t="shared" si="1280"/>
        <v>0</v>
      </c>
      <c r="FR516" s="222">
        <f t="shared" si="1281"/>
        <v>0</v>
      </c>
      <c r="FS516" s="222">
        <f t="shared" si="1282"/>
        <v>0</v>
      </c>
      <c r="FT516" s="222">
        <f t="shared" si="1283"/>
        <v>0</v>
      </c>
      <c r="FU516" s="222">
        <f t="shared" si="1284"/>
        <v>0</v>
      </c>
      <c r="FV516" s="222">
        <f t="shared" si="1285"/>
        <v>0</v>
      </c>
      <c r="FW516" s="222">
        <f t="shared" si="1286"/>
        <v>0</v>
      </c>
      <c r="FX516" s="222">
        <f t="shared" si="1287"/>
        <v>0</v>
      </c>
      <c r="FY516" s="222">
        <f t="shared" si="1288"/>
        <v>0</v>
      </c>
      <c r="FZ516" s="222">
        <f t="shared" si="1289"/>
        <v>0</v>
      </c>
      <c r="GA516" s="222">
        <f t="shared" si="1290"/>
        <v>0</v>
      </c>
      <c r="GB516" s="222">
        <f t="shared" si="1291"/>
        <v>0</v>
      </c>
      <c r="GC516" s="222">
        <f t="shared" si="1292"/>
        <v>0</v>
      </c>
      <c r="GD516" s="222">
        <f t="shared" si="1293"/>
        <v>0</v>
      </c>
      <c r="GE516" s="222">
        <f t="shared" si="1294"/>
        <v>0</v>
      </c>
      <c r="GF516" s="222">
        <f t="shared" si="1295"/>
        <v>0</v>
      </c>
      <c r="GG516" s="222">
        <f t="shared" si="1296"/>
        <v>0</v>
      </c>
      <c r="GH516" s="222">
        <f t="shared" si="1297"/>
        <v>0</v>
      </c>
      <c r="GI516" s="222">
        <f t="shared" si="1298"/>
        <v>0</v>
      </c>
      <c r="GJ516" s="222">
        <f t="shared" si="1299"/>
        <v>0</v>
      </c>
      <c r="GK516" s="222">
        <f t="shared" si="1300"/>
        <v>0</v>
      </c>
      <c r="GL516" s="222">
        <f t="shared" si="1301"/>
        <v>0</v>
      </c>
      <c r="GM516" s="222">
        <f t="shared" si="1302"/>
        <v>0</v>
      </c>
      <c r="GN516" s="222">
        <f t="shared" si="1303"/>
        <v>0</v>
      </c>
      <c r="GO516" s="222">
        <f t="shared" si="1304"/>
        <v>0</v>
      </c>
      <c r="GP516" s="222">
        <f t="shared" si="1305"/>
        <v>0</v>
      </c>
      <c r="GQ516" s="222">
        <f t="shared" si="1306"/>
        <v>0</v>
      </c>
      <c r="GR516" s="222">
        <f t="shared" si="1307"/>
        <v>0</v>
      </c>
      <c r="GS516" s="222">
        <f t="shared" si="1308"/>
        <v>0</v>
      </c>
      <c r="GT516" s="222">
        <f t="shared" si="1309"/>
        <v>0</v>
      </c>
      <c r="GU516" s="222">
        <f t="shared" si="1310"/>
        <v>0</v>
      </c>
      <c r="GV516" s="222">
        <f t="shared" si="1311"/>
        <v>0</v>
      </c>
      <c r="GW516" s="222">
        <f t="shared" si="1312"/>
        <v>0</v>
      </c>
      <c r="GX516" s="222">
        <f t="shared" si="1313"/>
        <v>0</v>
      </c>
      <c r="GY516" s="222">
        <f t="shared" si="1314"/>
        <v>0</v>
      </c>
      <c r="GZ516" s="222">
        <f t="shared" si="1315"/>
        <v>0</v>
      </c>
      <c r="HA516" s="222">
        <f t="shared" si="1316"/>
        <v>0</v>
      </c>
      <c r="HB516" s="222">
        <f t="shared" si="1317"/>
        <v>0</v>
      </c>
      <c r="HC516" s="222">
        <f t="shared" si="1318"/>
        <v>0</v>
      </c>
      <c r="HD516" s="222">
        <f t="shared" si="1319"/>
        <v>0</v>
      </c>
      <c r="HE516" s="222">
        <f t="shared" si="1320"/>
        <v>0</v>
      </c>
      <c r="HF516" s="222">
        <f t="shared" si="1321"/>
        <v>0</v>
      </c>
      <c r="HG516" s="222">
        <f t="shared" si="1322"/>
        <v>0</v>
      </c>
      <c r="HH516" s="222">
        <f t="shared" si="1323"/>
        <v>0</v>
      </c>
      <c r="HI516" s="222">
        <f t="shared" si="1324"/>
        <v>0</v>
      </c>
      <c r="HJ516" s="222">
        <f t="shared" si="1325"/>
        <v>0</v>
      </c>
      <c r="HK516" s="222">
        <f t="shared" si="1326"/>
        <v>0</v>
      </c>
      <c r="HL516" s="222">
        <f t="shared" si="1327"/>
        <v>0</v>
      </c>
      <c r="HM516" s="222">
        <f t="shared" si="1328"/>
        <v>0</v>
      </c>
      <c r="HN516" s="222">
        <f t="shared" si="1329"/>
        <v>0</v>
      </c>
      <c r="HO516" s="222">
        <f t="shared" si="1330"/>
        <v>0</v>
      </c>
      <c r="HP516" s="222">
        <f t="shared" si="1331"/>
        <v>0</v>
      </c>
      <c r="HQ516" s="222">
        <f t="shared" si="1332"/>
        <v>0</v>
      </c>
      <c r="HR516" s="222">
        <f t="shared" si="1333"/>
        <v>0</v>
      </c>
      <c r="HS516" s="222">
        <f t="shared" si="1334"/>
        <v>0</v>
      </c>
      <c r="HT516" s="222">
        <f t="shared" si="1335"/>
        <v>0</v>
      </c>
      <c r="HU516" s="222">
        <f t="shared" si="1336"/>
        <v>0</v>
      </c>
      <c r="HV516" s="222">
        <f t="shared" si="1337"/>
        <v>0</v>
      </c>
      <c r="HW516" s="222">
        <f t="shared" si="1338"/>
        <v>0</v>
      </c>
      <c r="HX516" s="222">
        <f t="shared" si="1339"/>
        <v>0</v>
      </c>
      <c r="HY516" s="222">
        <f t="shared" si="1340"/>
        <v>0</v>
      </c>
      <c r="HZ516" s="222">
        <f t="shared" si="1341"/>
        <v>0</v>
      </c>
      <c r="IA516" s="222">
        <f t="shared" si="1342"/>
        <v>0</v>
      </c>
      <c r="IB516" s="222">
        <f t="shared" si="1343"/>
        <v>0</v>
      </c>
      <c r="IC516" s="222">
        <f t="shared" si="1344"/>
        <v>0</v>
      </c>
      <c r="ID516" s="222">
        <f t="shared" si="1345"/>
        <v>0</v>
      </c>
      <c r="IE516" s="222">
        <f t="shared" si="1346"/>
        <v>0</v>
      </c>
      <c r="IF516" s="222">
        <f t="shared" si="1347"/>
        <v>0</v>
      </c>
      <c r="IG516" s="222">
        <f t="shared" si="1348"/>
        <v>0</v>
      </c>
      <c r="IH516" s="222">
        <f t="shared" si="1349"/>
        <v>0</v>
      </c>
      <c r="II516" s="222">
        <f t="shared" si="1350"/>
        <v>0</v>
      </c>
      <c r="IJ516" s="222">
        <f t="shared" si="1351"/>
        <v>0</v>
      </c>
      <c r="IK516" s="222">
        <f t="shared" si="1352"/>
        <v>0</v>
      </c>
      <c r="IL516" s="222">
        <f t="shared" si="1353"/>
        <v>0</v>
      </c>
      <c r="IM516" s="222">
        <f t="shared" si="1354"/>
        <v>0</v>
      </c>
      <c r="IN516" s="222">
        <f t="shared" si="1355"/>
        <v>0</v>
      </c>
      <c r="IO516" s="222">
        <f t="shared" si="1356"/>
        <v>0</v>
      </c>
      <c r="IP516" s="222">
        <f t="shared" si="1357"/>
        <v>0</v>
      </c>
      <c r="IQ516" s="222">
        <f t="shared" si="1358"/>
        <v>0</v>
      </c>
      <c r="IR516" s="222">
        <f t="shared" si="1359"/>
        <v>0</v>
      </c>
      <c r="IS516" s="222">
        <f t="shared" si="1360"/>
        <v>0</v>
      </c>
      <c r="IT516" s="222">
        <f t="shared" si="1361"/>
        <v>0</v>
      </c>
      <c r="IU516" s="222">
        <f t="shared" si="1362"/>
        <v>0</v>
      </c>
      <c r="IV516" s="222">
        <f t="shared" si="1363"/>
        <v>0</v>
      </c>
      <c r="IW516" s="222">
        <f t="shared" si="1364"/>
        <v>0</v>
      </c>
      <c r="IX516" s="222">
        <f t="shared" si="1365"/>
        <v>0</v>
      </c>
      <c r="IY516" s="222">
        <f t="shared" si="1366"/>
        <v>0</v>
      </c>
      <c r="IZ516" s="222">
        <f t="shared" si="1367"/>
        <v>0</v>
      </c>
      <c r="JA516" s="222">
        <f t="shared" si="1368"/>
        <v>0</v>
      </c>
      <c r="JB516" s="222">
        <f t="shared" si="1369"/>
        <v>0</v>
      </c>
    </row>
    <row r="517" spans="2:262">
      <c r="B517" s="230">
        <v>156</v>
      </c>
      <c r="C517" s="229">
        <f t="shared" si="1370"/>
        <v>3.0468750000000023E-3</v>
      </c>
      <c r="D517" s="226">
        <f t="shared" ca="1" si="1113"/>
        <v>49.929042593793682</v>
      </c>
      <c r="E517" s="225">
        <f ca="1">FF361</f>
        <v>-7.0957406206320503E-2</v>
      </c>
      <c r="F517" s="224">
        <v>156</v>
      </c>
      <c r="G517" s="222">
        <f t="shared" si="1114"/>
        <v>0</v>
      </c>
      <c r="H517" s="222">
        <f t="shared" si="1115"/>
        <v>0</v>
      </c>
      <c r="I517" s="222">
        <f t="shared" si="1116"/>
        <v>0</v>
      </c>
      <c r="J517" s="222">
        <f t="shared" si="1117"/>
        <v>0</v>
      </c>
      <c r="K517" s="222">
        <f t="shared" si="1118"/>
        <v>0</v>
      </c>
      <c r="L517" s="222">
        <f t="shared" si="1119"/>
        <v>0</v>
      </c>
      <c r="M517" s="222">
        <f t="shared" si="1120"/>
        <v>0</v>
      </c>
      <c r="N517" s="222">
        <f t="shared" si="1121"/>
        <v>0</v>
      </c>
      <c r="O517" s="222">
        <f t="shared" si="1122"/>
        <v>0</v>
      </c>
      <c r="P517" s="222">
        <f t="shared" si="1123"/>
        <v>0</v>
      </c>
      <c r="Q517" s="222">
        <f t="shared" si="1124"/>
        <v>0</v>
      </c>
      <c r="R517" s="222">
        <f t="shared" si="1125"/>
        <v>0</v>
      </c>
      <c r="S517" s="222">
        <f t="shared" si="1126"/>
        <v>0</v>
      </c>
      <c r="T517" s="222">
        <f t="shared" si="1127"/>
        <v>0</v>
      </c>
      <c r="U517" s="222">
        <f t="shared" si="1128"/>
        <v>0</v>
      </c>
      <c r="V517" s="222">
        <f t="shared" si="1129"/>
        <v>0</v>
      </c>
      <c r="W517" s="222">
        <f t="shared" si="1130"/>
        <v>0</v>
      </c>
      <c r="X517" s="222">
        <f t="shared" si="1131"/>
        <v>0</v>
      </c>
      <c r="Y517" s="222">
        <f t="shared" si="1132"/>
        <v>0</v>
      </c>
      <c r="Z517" s="222">
        <f t="shared" si="1133"/>
        <v>0</v>
      </c>
      <c r="AA517" s="222">
        <f t="shared" si="1134"/>
        <v>0</v>
      </c>
      <c r="AB517" s="222">
        <f t="shared" si="1135"/>
        <v>0</v>
      </c>
      <c r="AC517" s="222">
        <f t="shared" si="1136"/>
        <v>0</v>
      </c>
      <c r="AD517" s="222">
        <f t="shared" si="1137"/>
        <v>0</v>
      </c>
      <c r="AE517" s="222">
        <f t="shared" si="1138"/>
        <v>0</v>
      </c>
      <c r="AF517" s="222">
        <f t="shared" si="1139"/>
        <v>0</v>
      </c>
      <c r="AG517" s="222">
        <f t="shared" si="1140"/>
        <v>0</v>
      </c>
      <c r="AH517" s="222">
        <f t="shared" si="1141"/>
        <v>0</v>
      </c>
      <c r="AI517" s="222">
        <f t="shared" si="1142"/>
        <v>0</v>
      </c>
      <c r="AJ517" s="222">
        <f t="shared" si="1143"/>
        <v>0</v>
      </c>
      <c r="AK517" s="222">
        <f t="shared" si="1144"/>
        <v>0</v>
      </c>
      <c r="AL517" s="222">
        <f t="shared" si="1145"/>
        <v>0</v>
      </c>
      <c r="AM517" s="222">
        <f t="shared" si="1146"/>
        <v>0</v>
      </c>
      <c r="AN517" s="222">
        <f t="shared" si="1147"/>
        <v>0</v>
      </c>
      <c r="AO517" s="222">
        <f t="shared" si="1148"/>
        <v>0</v>
      </c>
      <c r="AP517" s="222">
        <f t="shared" si="1149"/>
        <v>0</v>
      </c>
      <c r="AQ517" s="222">
        <f t="shared" si="1150"/>
        <v>0</v>
      </c>
      <c r="AR517" s="222">
        <f t="shared" si="1151"/>
        <v>0</v>
      </c>
      <c r="AS517" s="222">
        <f t="shared" si="1152"/>
        <v>0</v>
      </c>
      <c r="AT517" s="222">
        <f t="shared" si="1153"/>
        <v>0</v>
      </c>
      <c r="AU517" s="222">
        <f t="shared" si="1154"/>
        <v>0</v>
      </c>
      <c r="AV517" s="222">
        <f t="shared" si="1155"/>
        <v>0</v>
      </c>
      <c r="AW517" s="222">
        <f t="shared" si="1156"/>
        <v>0</v>
      </c>
      <c r="AX517" s="222">
        <f t="shared" si="1157"/>
        <v>0</v>
      </c>
      <c r="AY517" s="222">
        <f t="shared" si="1158"/>
        <v>0</v>
      </c>
      <c r="AZ517" s="222">
        <f t="shared" si="1159"/>
        <v>0</v>
      </c>
      <c r="BA517" s="222">
        <f t="shared" si="1160"/>
        <v>0</v>
      </c>
      <c r="BB517" s="222">
        <f t="shared" si="1161"/>
        <v>0</v>
      </c>
      <c r="BC517" s="222">
        <f t="shared" si="1162"/>
        <v>0</v>
      </c>
      <c r="BD517" s="222">
        <f t="shared" si="1163"/>
        <v>0</v>
      </c>
      <c r="BE517" s="222">
        <f t="shared" si="1164"/>
        <v>0</v>
      </c>
      <c r="BF517" s="222">
        <f t="shared" si="1165"/>
        <v>0</v>
      </c>
      <c r="BG517" s="222">
        <f t="shared" si="1166"/>
        <v>0</v>
      </c>
      <c r="BH517" s="222">
        <f t="shared" si="1167"/>
        <v>0</v>
      </c>
      <c r="BI517" s="222">
        <f t="shared" si="1168"/>
        <v>0</v>
      </c>
      <c r="BJ517" s="222">
        <f t="shared" si="1169"/>
        <v>0</v>
      </c>
      <c r="BK517" s="222">
        <f t="shared" si="1170"/>
        <v>0</v>
      </c>
      <c r="BL517" s="222">
        <f t="shared" si="1171"/>
        <v>0</v>
      </c>
      <c r="BM517" s="222">
        <f t="shared" si="1172"/>
        <v>0</v>
      </c>
      <c r="BN517" s="222">
        <f t="shared" si="1173"/>
        <v>0</v>
      </c>
      <c r="BO517" s="222">
        <f t="shared" si="1174"/>
        <v>0</v>
      </c>
      <c r="BP517" s="222">
        <f t="shared" si="1175"/>
        <v>0</v>
      </c>
      <c r="BQ517" s="222">
        <f t="shared" si="1176"/>
        <v>0</v>
      </c>
      <c r="BR517" s="222">
        <f t="shared" si="1177"/>
        <v>0</v>
      </c>
      <c r="BS517" s="222">
        <f t="shared" si="1178"/>
        <v>0</v>
      </c>
      <c r="BT517" s="222">
        <f t="shared" si="1179"/>
        <v>0</v>
      </c>
      <c r="BU517" s="222">
        <f t="shared" si="1180"/>
        <v>0</v>
      </c>
      <c r="BV517" s="222">
        <f t="shared" si="1181"/>
        <v>0</v>
      </c>
      <c r="BW517" s="222">
        <f t="shared" si="1182"/>
        <v>0</v>
      </c>
      <c r="BX517" s="222">
        <f t="shared" si="1183"/>
        <v>0</v>
      </c>
      <c r="BY517" s="222">
        <f t="shared" si="1184"/>
        <v>0</v>
      </c>
      <c r="BZ517" s="222">
        <f t="shared" si="1185"/>
        <v>0</v>
      </c>
      <c r="CA517" s="222">
        <f t="shared" si="1186"/>
        <v>0</v>
      </c>
      <c r="CB517" s="222">
        <f t="shared" si="1187"/>
        <v>0</v>
      </c>
      <c r="CC517" s="222">
        <f t="shared" si="1188"/>
        <v>0</v>
      </c>
      <c r="CD517" s="222">
        <f t="shared" si="1189"/>
        <v>0</v>
      </c>
      <c r="CE517" s="222">
        <f t="shared" si="1190"/>
        <v>0</v>
      </c>
      <c r="CF517" s="222">
        <f t="shared" si="1191"/>
        <v>0</v>
      </c>
      <c r="CG517" s="222">
        <f t="shared" si="1192"/>
        <v>0</v>
      </c>
      <c r="CH517" s="222">
        <f t="shared" si="1193"/>
        <v>0</v>
      </c>
      <c r="CI517" s="222">
        <f t="shared" si="1194"/>
        <v>0</v>
      </c>
      <c r="CJ517" s="222">
        <f t="shared" si="1195"/>
        <v>0</v>
      </c>
      <c r="CK517" s="222">
        <f t="shared" si="1196"/>
        <v>0</v>
      </c>
      <c r="CL517" s="222">
        <f t="shared" si="1197"/>
        <v>0</v>
      </c>
      <c r="CM517" s="222">
        <f t="shared" si="1198"/>
        <v>0</v>
      </c>
      <c r="CN517" s="222">
        <f t="shared" si="1199"/>
        <v>0</v>
      </c>
      <c r="CO517" s="222">
        <f t="shared" si="1200"/>
        <v>0</v>
      </c>
      <c r="CP517" s="222">
        <f t="shared" si="1201"/>
        <v>0</v>
      </c>
      <c r="CQ517" s="222">
        <f t="shared" si="1202"/>
        <v>0</v>
      </c>
      <c r="CR517" s="222">
        <f t="shared" si="1203"/>
        <v>0</v>
      </c>
      <c r="CS517" s="222">
        <f t="shared" si="1204"/>
        <v>0</v>
      </c>
      <c r="CT517" s="222">
        <f t="shared" si="1205"/>
        <v>0</v>
      </c>
      <c r="CU517" s="222">
        <f t="shared" si="1206"/>
        <v>0</v>
      </c>
      <c r="CV517" s="222">
        <f t="shared" si="1207"/>
        <v>0</v>
      </c>
      <c r="CW517" s="222">
        <f t="shared" si="1208"/>
        <v>0</v>
      </c>
      <c r="CX517" s="222">
        <f t="shared" si="1209"/>
        <v>0</v>
      </c>
      <c r="CY517" s="222">
        <f t="shared" si="1210"/>
        <v>0</v>
      </c>
      <c r="CZ517" s="222">
        <f t="shared" si="1211"/>
        <v>0</v>
      </c>
      <c r="DA517" s="222">
        <f t="shared" si="1212"/>
        <v>0</v>
      </c>
      <c r="DB517" s="222">
        <f t="shared" si="1213"/>
        <v>0</v>
      </c>
      <c r="DC517" s="222">
        <f t="shared" si="1214"/>
        <v>0</v>
      </c>
      <c r="DD517" s="222">
        <f t="shared" si="1215"/>
        <v>0</v>
      </c>
      <c r="DE517" s="222">
        <f t="shared" si="1216"/>
        <v>0</v>
      </c>
      <c r="DF517" s="222">
        <f t="shared" si="1217"/>
        <v>0</v>
      </c>
      <c r="DG517" s="222">
        <f t="shared" si="1218"/>
        <v>0</v>
      </c>
      <c r="DH517" s="222">
        <f t="shared" si="1219"/>
        <v>0</v>
      </c>
      <c r="DI517" s="222">
        <f t="shared" si="1220"/>
        <v>0</v>
      </c>
      <c r="DJ517" s="222">
        <f t="shared" si="1221"/>
        <v>0</v>
      </c>
      <c r="DK517" s="222">
        <f t="shared" si="1222"/>
        <v>0</v>
      </c>
      <c r="DL517" s="222">
        <f t="shared" si="1223"/>
        <v>0</v>
      </c>
      <c r="DM517" s="222">
        <f t="shared" si="1224"/>
        <v>0</v>
      </c>
      <c r="DN517" s="222">
        <f t="shared" si="1225"/>
        <v>0</v>
      </c>
      <c r="DO517" s="222">
        <f t="shared" si="1226"/>
        <v>0</v>
      </c>
      <c r="DP517" s="222">
        <f t="shared" si="1227"/>
        <v>0</v>
      </c>
      <c r="DQ517" s="222">
        <f t="shared" si="1228"/>
        <v>0</v>
      </c>
      <c r="DR517" s="222">
        <f t="shared" si="1229"/>
        <v>0</v>
      </c>
      <c r="DS517" s="222">
        <f t="shared" si="1230"/>
        <v>0</v>
      </c>
      <c r="DT517" s="222">
        <f t="shared" si="1231"/>
        <v>0</v>
      </c>
      <c r="DU517" s="222">
        <f t="shared" si="1232"/>
        <v>0</v>
      </c>
      <c r="DV517" s="222">
        <f t="shared" si="1233"/>
        <v>0</v>
      </c>
      <c r="DW517" s="222">
        <f t="shared" si="1234"/>
        <v>0</v>
      </c>
      <c r="DX517" s="222">
        <f t="shared" si="1235"/>
        <v>0</v>
      </c>
      <c r="DY517" s="222">
        <f t="shared" si="1236"/>
        <v>0</v>
      </c>
      <c r="DZ517" s="222">
        <f t="shared" si="1237"/>
        <v>0</v>
      </c>
      <c r="EA517" s="222">
        <f t="shared" si="1238"/>
        <v>0</v>
      </c>
      <c r="EB517" s="222">
        <f t="shared" si="1239"/>
        <v>0</v>
      </c>
      <c r="EC517" s="222">
        <f t="shared" si="1240"/>
        <v>0</v>
      </c>
      <c r="ED517" s="222">
        <f t="shared" si="1241"/>
        <v>0</v>
      </c>
      <c r="EE517" s="222">
        <f t="shared" si="1242"/>
        <v>0</v>
      </c>
      <c r="EF517" s="222">
        <f t="shared" si="1243"/>
        <v>0</v>
      </c>
      <c r="EG517" s="222">
        <f t="shared" si="1244"/>
        <v>0</v>
      </c>
      <c r="EH517" s="222">
        <f t="shared" si="1245"/>
        <v>0</v>
      </c>
      <c r="EI517" s="222">
        <f t="shared" si="1246"/>
        <v>0</v>
      </c>
      <c r="EJ517" s="222">
        <f t="shared" si="1247"/>
        <v>0</v>
      </c>
      <c r="EK517" s="222">
        <f t="shared" si="1248"/>
        <v>0</v>
      </c>
      <c r="EL517" s="222">
        <f t="shared" si="1249"/>
        <v>0</v>
      </c>
      <c r="EM517" s="222">
        <f t="shared" si="1250"/>
        <v>0</v>
      </c>
      <c r="EN517" s="222">
        <f t="shared" si="1251"/>
        <v>0</v>
      </c>
      <c r="EO517" s="222">
        <f t="shared" si="1252"/>
        <v>0</v>
      </c>
      <c r="EP517" s="222">
        <f t="shared" si="1253"/>
        <v>0</v>
      </c>
      <c r="EQ517" s="222">
        <f t="shared" si="1254"/>
        <v>0</v>
      </c>
      <c r="ER517" s="222">
        <f t="shared" si="1255"/>
        <v>0</v>
      </c>
      <c r="ES517" s="222">
        <f t="shared" si="1256"/>
        <v>0</v>
      </c>
      <c r="ET517" s="222">
        <f t="shared" si="1257"/>
        <v>0</v>
      </c>
      <c r="EU517" s="222">
        <f t="shared" si="1258"/>
        <v>0</v>
      </c>
      <c r="EV517" s="222">
        <f t="shared" si="1259"/>
        <v>0</v>
      </c>
      <c r="EW517" s="222">
        <f t="shared" si="1260"/>
        <v>0</v>
      </c>
      <c r="EX517" s="222">
        <f t="shared" si="1261"/>
        <v>0</v>
      </c>
      <c r="EY517" s="222">
        <f t="shared" si="1262"/>
        <v>0</v>
      </c>
      <c r="EZ517" s="222">
        <f t="shared" si="1263"/>
        <v>0</v>
      </c>
      <c r="FA517" s="222">
        <f t="shared" si="1264"/>
        <v>0</v>
      </c>
      <c r="FB517" s="222">
        <f t="shared" si="1265"/>
        <v>0</v>
      </c>
      <c r="FC517" s="222">
        <f t="shared" si="1266"/>
        <v>0</v>
      </c>
      <c r="FD517" s="222">
        <f t="shared" si="1267"/>
        <v>0</v>
      </c>
      <c r="FE517" s="222">
        <f t="shared" si="1268"/>
        <v>0</v>
      </c>
      <c r="FF517" s="222">
        <f t="shared" si="1269"/>
        <v>0</v>
      </c>
      <c r="FG517" s="222">
        <f t="shared" si="1270"/>
        <v>0</v>
      </c>
      <c r="FH517" s="222">
        <f t="shared" si="1271"/>
        <v>0</v>
      </c>
      <c r="FI517" s="222">
        <f t="shared" si="1272"/>
        <v>0</v>
      </c>
      <c r="FJ517" s="222">
        <f t="shared" si="1273"/>
        <v>0</v>
      </c>
      <c r="FK517" s="222">
        <f t="shared" si="1274"/>
        <v>0</v>
      </c>
      <c r="FL517" s="222">
        <f t="shared" si="1275"/>
        <v>0</v>
      </c>
      <c r="FM517" s="222">
        <f t="shared" si="1276"/>
        <v>0</v>
      </c>
      <c r="FN517" s="222">
        <f t="shared" si="1277"/>
        <v>0</v>
      </c>
      <c r="FO517" s="222">
        <f t="shared" si="1278"/>
        <v>0</v>
      </c>
      <c r="FP517" s="222">
        <f t="shared" si="1279"/>
        <v>0</v>
      </c>
      <c r="FQ517" s="222">
        <f t="shared" si="1280"/>
        <v>0</v>
      </c>
      <c r="FR517" s="222">
        <f t="shared" si="1281"/>
        <v>0</v>
      </c>
      <c r="FS517" s="222">
        <f t="shared" si="1282"/>
        <v>0</v>
      </c>
      <c r="FT517" s="222">
        <f t="shared" si="1283"/>
        <v>0</v>
      </c>
      <c r="FU517" s="222">
        <f t="shared" si="1284"/>
        <v>0</v>
      </c>
      <c r="FV517" s="222">
        <f t="shared" si="1285"/>
        <v>0</v>
      </c>
      <c r="FW517" s="222">
        <f t="shared" si="1286"/>
        <v>0</v>
      </c>
      <c r="FX517" s="222">
        <f t="shared" si="1287"/>
        <v>0</v>
      </c>
      <c r="FY517" s="222">
        <f t="shared" si="1288"/>
        <v>0</v>
      </c>
      <c r="FZ517" s="222">
        <f t="shared" si="1289"/>
        <v>0</v>
      </c>
      <c r="GA517" s="222">
        <f t="shared" si="1290"/>
        <v>0</v>
      </c>
      <c r="GB517" s="222">
        <f t="shared" si="1291"/>
        <v>0</v>
      </c>
      <c r="GC517" s="222">
        <f t="shared" si="1292"/>
        <v>0</v>
      </c>
      <c r="GD517" s="222">
        <f t="shared" si="1293"/>
        <v>0</v>
      </c>
      <c r="GE517" s="222">
        <f t="shared" si="1294"/>
        <v>0</v>
      </c>
      <c r="GF517" s="222">
        <f t="shared" si="1295"/>
        <v>0</v>
      </c>
      <c r="GG517" s="222">
        <f t="shared" si="1296"/>
        <v>0</v>
      </c>
      <c r="GH517" s="222">
        <f t="shared" si="1297"/>
        <v>0</v>
      </c>
      <c r="GI517" s="222">
        <f t="shared" si="1298"/>
        <v>0</v>
      </c>
      <c r="GJ517" s="222">
        <f t="shared" si="1299"/>
        <v>0</v>
      </c>
      <c r="GK517" s="222">
        <f t="shared" si="1300"/>
        <v>0</v>
      </c>
      <c r="GL517" s="222">
        <f t="shared" si="1301"/>
        <v>0</v>
      </c>
      <c r="GM517" s="222">
        <f t="shared" si="1302"/>
        <v>0</v>
      </c>
      <c r="GN517" s="222">
        <f t="shared" si="1303"/>
        <v>0</v>
      </c>
      <c r="GO517" s="222">
        <f t="shared" si="1304"/>
        <v>0</v>
      </c>
      <c r="GP517" s="222">
        <f t="shared" si="1305"/>
        <v>0</v>
      </c>
      <c r="GQ517" s="222">
        <f t="shared" si="1306"/>
        <v>0</v>
      </c>
      <c r="GR517" s="222">
        <f t="shared" si="1307"/>
        <v>0</v>
      </c>
      <c r="GS517" s="222">
        <f t="shared" si="1308"/>
        <v>0</v>
      </c>
      <c r="GT517" s="222">
        <f t="shared" si="1309"/>
        <v>0</v>
      </c>
      <c r="GU517" s="222">
        <f t="shared" si="1310"/>
        <v>0</v>
      </c>
      <c r="GV517" s="222">
        <f t="shared" si="1311"/>
        <v>0</v>
      </c>
      <c r="GW517" s="222">
        <f t="shared" si="1312"/>
        <v>0</v>
      </c>
      <c r="GX517" s="222">
        <f t="shared" si="1313"/>
        <v>0</v>
      </c>
      <c r="GY517" s="222">
        <f t="shared" si="1314"/>
        <v>0</v>
      </c>
      <c r="GZ517" s="222">
        <f t="shared" si="1315"/>
        <v>0</v>
      </c>
      <c r="HA517" s="222">
        <f t="shared" si="1316"/>
        <v>0</v>
      </c>
      <c r="HB517" s="222">
        <f t="shared" si="1317"/>
        <v>0</v>
      </c>
      <c r="HC517" s="222">
        <f t="shared" si="1318"/>
        <v>0</v>
      </c>
      <c r="HD517" s="222">
        <f t="shared" si="1319"/>
        <v>0</v>
      </c>
      <c r="HE517" s="222">
        <f t="shared" si="1320"/>
        <v>0</v>
      </c>
      <c r="HF517" s="222">
        <f t="shared" si="1321"/>
        <v>0</v>
      </c>
      <c r="HG517" s="222">
        <f t="shared" si="1322"/>
        <v>0</v>
      </c>
      <c r="HH517" s="222">
        <f t="shared" si="1323"/>
        <v>0</v>
      </c>
      <c r="HI517" s="222">
        <f t="shared" si="1324"/>
        <v>0</v>
      </c>
      <c r="HJ517" s="222">
        <f t="shared" si="1325"/>
        <v>0</v>
      </c>
      <c r="HK517" s="222">
        <f t="shared" si="1326"/>
        <v>0</v>
      </c>
      <c r="HL517" s="222">
        <f t="shared" si="1327"/>
        <v>0</v>
      </c>
      <c r="HM517" s="222">
        <f t="shared" si="1328"/>
        <v>0</v>
      </c>
      <c r="HN517" s="222">
        <f t="shared" si="1329"/>
        <v>0</v>
      </c>
      <c r="HO517" s="222">
        <f t="shared" si="1330"/>
        <v>0</v>
      </c>
      <c r="HP517" s="222">
        <f t="shared" si="1331"/>
        <v>0</v>
      </c>
      <c r="HQ517" s="222">
        <f t="shared" si="1332"/>
        <v>0</v>
      </c>
      <c r="HR517" s="222">
        <f t="shared" si="1333"/>
        <v>0</v>
      </c>
      <c r="HS517" s="222">
        <f t="shared" si="1334"/>
        <v>0</v>
      </c>
      <c r="HT517" s="222">
        <f t="shared" si="1335"/>
        <v>0</v>
      </c>
      <c r="HU517" s="222">
        <f t="shared" si="1336"/>
        <v>0</v>
      </c>
      <c r="HV517" s="222">
        <f t="shared" si="1337"/>
        <v>0</v>
      </c>
      <c r="HW517" s="222">
        <f t="shared" si="1338"/>
        <v>0</v>
      </c>
      <c r="HX517" s="222">
        <f t="shared" si="1339"/>
        <v>0</v>
      </c>
      <c r="HY517" s="222">
        <f t="shared" si="1340"/>
        <v>0</v>
      </c>
      <c r="HZ517" s="222">
        <f t="shared" si="1341"/>
        <v>0</v>
      </c>
      <c r="IA517" s="222">
        <f t="shared" si="1342"/>
        <v>0</v>
      </c>
      <c r="IB517" s="222">
        <f t="shared" si="1343"/>
        <v>0</v>
      </c>
      <c r="IC517" s="222">
        <f t="shared" si="1344"/>
        <v>0</v>
      </c>
      <c r="ID517" s="222">
        <f t="shared" si="1345"/>
        <v>0</v>
      </c>
      <c r="IE517" s="222">
        <f t="shared" si="1346"/>
        <v>0</v>
      </c>
      <c r="IF517" s="222">
        <f t="shared" si="1347"/>
        <v>0</v>
      </c>
      <c r="IG517" s="222">
        <f t="shared" si="1348"/>
        <v>0</v>
      </c>
      <c r="IH517" s="222">
        <f t="shared" si="1349"/>
        <v>0</v>
      </c>
      <c r="II517" s="222">
        <f t="shared" si="1350"/>
        <v>0</v>
      </c>
      <c r="IJ517" s="222">
        <f t="shared" si="1351"/>
        <v>0</v>
      </c>
      <c r="IK517" s="222">
        <f t="shared" si="1352"/>
        <v>0</v>
      </c>
      <c r="IL517" s="222">
        <f t="shared" si="1353"/>
        <v>0</v>
      </c>
      <c r="IM517" s="222">
        <f t="shared" si="1354"/>
        <v>0</v>
      </c>
      <c r="IN517" s="222">
        <f t="shared" si="1355"/>
        <v>0</v>
      </c>
      <c r="IO517" s="222">
        <f t="shared" si="1356"/>
        <v>0</v>
      </c>
      <c r="IP517" s="222">
        <f t="shared" si="1357"/>
        <v>0</v>
      </c>
      <c r="IQ517" s="222">
        <f t="shared" si="1358"/>
        <v>0</v>
      </c>
      <c r="IR517" s="222">
        <f t="shared" si="1359"/>
        <v>0</v>
      </c>
      <c r="IS517" s="222">
        <f t="shared" si="1360"/>
        <v>0</v>
      </c>
      <c r="IT517" s="222">
        <f t="shared" si="1361"/>
        <v>0</v>
      </c>
      <c r="IU517" s="222">
        <f t="shared" si="1362"/>
        <v>0</v>
      </c>
      <c r="IV517" s="222">
        <f t="shared" si="1363"/>
        <v>0</v>
      </c>
      <c r="IW517" s="222">
        <f t="shared" si="1364"/>
        <v>0</v>
      </c>
      <c r="IX517" s="222">
        <f t="shared" si="1365"/>
        <v>0</v>
      </c>
      <c r="IY517" s="222">
        <f t="shared" si="1366"/>
        <v>0</v>
      </c>
      <c r="IZ517" s="222">
        <f t="shared" si="1367"/>
        <v>0</v>
      </c>
      <c r="JA517" s="222">
        <f t="shared" si="1368"/>
        <v>0</v>
      </c>
      <c r="JB517" s="222">
        <f t="shared" si="1369"/>
        <v>0</v>
      </c>
    </row>
    <row r="518" spans="2:262">
      <c r="B518" s="230">
        <v>157</v>
      </c>
      <c r="C518" s="229">
        <f t="shared" si="1370"/>
        <v>3.0664062500000023E-3</v>
      </c>
      <c r="D518" s="226">
        <f t="shared" ca="1" si="1113"/>
        <v>49.92930564110307</v>
      </c>
      <c r="E518" s="225">
        <f ca="1">FG361</f>
        <v>-7.0694358896931431E-2</v>
      </c>
      <c r="F518" s="224">
        <v>157</v>
      </c>
      <c r="G518" s="222">
        <f t="shared" si="1114"/>
        <v>0</v>
      </c>
      <c r="H518" s="222">
        <f t="shared" si="1115"/>
        <v>0</v>
      </c>
      <c r="I518" s="222">
        <f t="shared" si="1116"/>
        <v>0</v>
      </c>
      <c r="J518" s="222">
        <f t="shared" si="1117"/>
        <v>0</v>
      </c>
      <c r="K518" s="222">
        <f t="shared" si="1118"/>
        <v>0</v>
      </c>
      <c r="L518" s="222">
        <f t="shared" si="1119"/>
        <v>0</v>
      </c>
      <c r="M518" s="222">
        <f t="shared" si="1120"/>
        <v>0</v>
      </c>
      <c r="N518" s="222">
        <f t="shared" si="1121"/>
        <v>0</v>
      </c>
      <c r="O518" s="222">
        <f t="shared" si="1122"/>
        <v>0</v>
      </c>
      <c r="P518" s="222">
        <f t="shared" si="1123"/>
        <v>0</v>
      </c>
      <c r="Q518" s="222">
        <f t="shared" si="1124"/>
        <v>0</v>
      </c>
      <c r="R518" s="222">
        <f t="shared" si="1125"/>
        <v>0</v>
      </c>
      <c r="S518" s="222">
        <f t="shared" si="1126"/>
        <v>0</v>
      </c>
      <c r="T518" s="222">
        <f t="shared" si="1127"/>
        <v>0</v>
      </c>
      <c r="U518" s="222">
        <f t="shared" si="1128"/>
        <v>0</v>
      </c>
      <c r="V518" s="222">
        <f t="shared" si="1129"/>
        <v>0</v>
      </c>
      <c r="W518" s="222">
        <f t="shared" si="1130"/>
        <v>0</v>
      </c>
      <c r="X518" s="222">
        <f t="shared" si="1131"/>
        <v>0</v>
      </c>
      <c r="Y518" s="222">
        <f t="shared" si="1132"/>
        <v>0</v>
      </c>
      <c r="Z518" s="222">
        <f t="shared" si="1133"/>
        <v>0</v>
      </c>
      <c r="AA518" s="222">
        <f t="shared" si="1134"/>
        <v>0</v>
      </c>
      <c r="AB518" s="222">
        <f t="shared" si="1135"/>
        <v>0</v>
      </c>
      <c r="AC518" s="222">
        <f t="shared" si="1136"/>
        <v>0</v>
      </c>
      <c r="AD518" s="222">
        <f t="shared" si="1137"/>
        <v>0</v>
      </c>
      <c r="AE518" s="222">
        <f t="shared" si="1138"/>
        <v>0</v>
      </c>
      <c r="AF518" s="222">
        <f t="shared" si="1139"/>
        <v>0</v>
      </c>
      <c r="AG518" s="222">
        <f t="shared" si="1140"/>
        <v>0</v>
      </c>
      <c r="AH518" s="222">
        <f t="shared" si="1141"/>
        <v>0</v>
      </c>
      <c r="AI518" s="222">
        <f t="shared" si="1142"/>
        <v>0</v>
      </c>
      <c r="AJ518" s="222">
        <f t="shared" si="1143"/>
        <v>0</v>
      </c>
      <c r="AK518" s="222">
        <f t="shared" si="1144"/>
        <v>0</v>
      </c>
      <c r="AL518" s="222">
        <f t="shared" si="1145"/>
        <v>0</v>
      </c>
      <c r="AM518" s="222">
        <f t="shared" si="1146"/>
        <v>0</v>
      </c>
      <c r="AN518" s="222">
        <f t="shared" si="1147"/>
        <v>0</v>
      </c>
      <c r="AO518" s="222">
        <f t="shared" si="1148"/>
        <v>0</v>
      </c>
      <c r="AP518" s="222">
        <f t="shared" si="1149"/>
        <v>0</v>
      </c>
      <c r="AQ518" s="222">
        <f t="shared" si="1150"/>
        <v>0</v>
      </c>
      <c r="AR518" s="222">
        <f t="shared" si="1151"/>
        <v>0</v>
      </c>
      <c r="AS518" s="222">
        <f t="shared" si="1152"/>
        <v>0</v>
      </c>
      <c r="AT518" s="222">
        <f t="shared" si="1153"/>
        <v>0</v>
      </c>
      <c r="AU518" s="222">
        <f t="shared" si="1154"/>
        <v>0</v>
      </c>
      <c r="AV518" s="222">
        <f t="shared" si="1155"/>
        <v>0</v>
      </c>
      <c r="AW518" s="222">
        <f t="shared" si="1156"/>
        <v>0</v>
      </c>
      <c r="AX518" s="222">
        <f t="shared" si="1157"/>
        <v>0</v>
      </c>
      <c r="AY518" s="222">
        <f t="shared" si="1158"/>
        <v>0</v>
      </c>
      <c r="AZ518" s="222">
        <f t="shared" si="1159"/>
        <v>0</v>
      </c>
      <c r="BA518" s="222">
        <f t="shared" si="1160"/>
        <v>0</v>
      </c>
      <c r="BB518" s="222">
        <f t="shared" si="1161"/>
        <v>0</v>
      </c>
      <c r="BC518" s="222">
        <f t="shared" si="1162"/>
        <v>0</v>
      </c>
      <c r="BD518" s="222">
        <f t="shared" si="1163"/>
        <v>0</v>
      </c>
      <c r="BE518" s="222">
        <f t="shared" si="1164"/>
        <v>0</v>
      </c>
      <c r="BF518" s="222">
        <f t="shared" si="1165"/>
        <v>0</v>
      </c>
      <c r="BG518" s="222">
        <f t="shared" si="1166"/>
        <v>0</v>
      </c>
      <c r="BH518" s="222">
        <f t="shared" si="1167"/>
        <v>0</v>
      </c>
      <c r="BI518" s="222">
        <f t="shared" si="1168"/>
        <v>0</v>
      </c>
      <c r="BJ518" s="222">
        <f t="shared" si="1169"/>
        <v>0</v>
      </c>
      <c r="BK518" s="222">
        <f t="shared" si="1170"/>
        <v>0</v>
      </c>
      <c r="BL518" s="222">
        <f t="shared" si="1171"/>
        <v>0</v>
      </c>
      <c r="BM518" s="222">
        <f t="shared" si="1172"/>
        <v>0</v>
      </c>
      <c r="BN518" s="222">
        <f t="shared" si="1173"/>
        <v>0</v>
      </c>
      <c r="BO518" s="222">
        <f t="shared" si="1174"/>
        <v>0</v>
      </c>
      <c r="BP518" s="222">
        <f t="shared" si="1175"/>
        <v>0</v>
      </c>
      <c r="BQ518" s="222">
        <f t="shared" si="1176"/>
        <v>0</v>
      </c>
      <c r="BR518" s="222">
        <f t="shared" si="1177"/>
        <v>0</v>
      </c>
      <c r="BS518" s="222">
        <f t="shared" si="1178"/>
        <v>0</v>
      </c>
      <c r="BT518" s="222">
        <f t="shared" si="1179"/>
        <v>0</v>
      </c>
      <c r="BU518" s="222">
        <f t="shared" si="1180"/>
        <v>0</v>
      </c>
      <c r="BV518" s="222">
        <f t="shared" si="1181"/>
        <v>0</v>
      </c>
      <c r="BW518" s="222">
        <f t="shared" si="1182"/>
        <v>0</v>
      </c>
      <c r="BX518" s="222">
        <f t="shared" si="1183"/>
        <v>0</v>
      </c>
      <c r="BY518" s="222">
        <f t="shared" si="1184"/>
        <v>0</v>
      </c>
      <c r="BZ518" s="222">
        <f t="shared" si="1185"/>
        <v>0</v>
      </c>
      <c r="CA518" s="222">
        <f t="shared" si="1186"/>
        <v>0</v>
      </c>
      <c r="CB518" s="222">
        <f t="shared" si="1187"/>
        <v>0</v>
      </c>
      <c r="CC518" s="222">
        <f t="shared" si="1188"/>
        <v>0</v>
      </c>
      <c r="CD518" s="222">
        <f t="shared" si="1189"/>
        <v>0</v>
      </c>
      <c r="CE518" s="222">
        <f t="shared" si="1190"/>
        <v>0</v>
      </c>
      <c r="CF518" s="222">
        <f t="shared" si="1191"/>
        <v>0</v>
      </c>
      <c r="CG518" s="222">
        <f t="shared" si="1192"/>
        <v>0</v>
      </c>
      <c r="CH518" s="222">
        <f t="shared" si="1193"/>
        <v>0</v>
      </c>
      <c r="CI518" s="222">
        <f t="shared" si="1194"/>
        <v>0</v>
      </c>
      <c r="CJ518" s="222">
        <f t="shared" si="1195"/>
        <v>0</v>
      </c>
      <c r="CK518" s="222">
        <f t="shared" si="1196"/>
        <v>0</v>
      </c>
      <c r="CL518" s="222">
        <f t="shared" si="1197"/>
        <v>0</v>
      </c>
      <c r="CM518" s="222">
        <f t="shared" si="1198"/>
        <v>0</v>
      </c>
      <c r="CN518" s="222">
        <f t="shared" si="1199"/>
        <v>0</v>
      </c>
      <c r="CO518" s="222">
        <f t="shared" si="1200"/>
        <v>0</v>
      </c>
      <c r="CP518" s="222">
        <f t="shared" si="1201"/>
        <v>0</v>
      </c>
      <c r="CQ518" s="222">
        <f t="shared" si="1202"/>
        <v>0</v>
      </c>
      <c r="CR518" s="222">
        <f t="shared" si="1203"/>
        <v>0</v>
      </c>
      <c r="CS518" s="222">
        <f t="shared" si="1204"/>
        <v>0</v>
      </c>
      <c r="CT518" s="222">
        <f t="shared" si="1205"/>
        <v>0</v>
      </c>
      <c r="CU518" s="222">
        <f t="shared" si="1206"/>
        <v>0</v>
      </c>
      <c r="CV518" s="222">
        <f t="shared" si="1207"/>
        <v>0</v>
      </c>
      <c r="CW518" s="222">
        <f t="shared" si="1208"/>
        <v>0</v>
      </c>
      <c r="CX518" s="222">
        <f t="shared" si="1209"/>
        <v>0</v>
      </c>
      <c r="CY518" s="222">
        <f t="shared" si="1210"/>
        <v>0</v>
      </c>
      <c r="CZ518" s="222">
        <f t="shared" si="1211"/>
        <v>0</v>
      </c>
      <c r="DA518" s="222">
        <f t="shared" si="1212"/>
        <v>0</v>
      </c>
      <c r="DB518" s="222">
        <f t="shared" si="1213"/>
        <v>0</v>
      </c>
      <c r="DC518" s="222">
        <f t="shared" si="1214"/>
        <v>0</v>
      </c>
      <c r="DD518" s="222">
        <f t="shared" si="1215"/>
        <v>0</v>
      </c>
      <c r="DE518" s="222">
        <f t="shared" si="1216"/>
        <v>0</v>
      </c>
      <c r="DF518" s="222">
        <f t="shared" si="1217"/>
        <v>0</v>
      </c>
      <c r="DG518" s="222">
        <f t="shared" si="1218"/>
        <v>0</v>
      </c>
      <c r="DH518" s="222">
        <f t="shared" si="1219"/>
        <v>0</v>
      </c>
      <c r="DI518" s="222">
        <f t="shared" si="1220"/>
        <v>0</v>
      </c>
      <c r="DJ518" s="222">
        <f t="shared" si="1221"/>
        <v>0</v>
      </c>
      <c r="DK518" s="222">
        <f t="shared" si="1222"/>
        <v>0</v>
      </c>
      <c r="DL518" s="222">
        <f t="shared" si="1223"/>
        <v>0</v>
      </c>
      <c r="DM518" s="222">
        <f t="shared" si="1224"/>
        <v>0</v>
      </c>
      <c r="DN518" s="222">
        <f t="shared" si="1225"/>
        <v>0</v>
      </c>
      <c r="DO518" s="222">
        <f t="shared" si="1226"/>
        <v>0</v>
      </c>
      <c r="DP518" s="222">
        <f t="shared" si="1227"/>
        <v>0</v>
      </c>
      <c r="DQ518" s="222">
        <f t="shared" si="1228"/>
        <v>0</v>
      </c>
      <c r="DR518" s="222">
        <f t="shared" si="1229"/>
        <v>0</v>
      </c>
      <c r="DS518" s="222">
        <f t="shared" si="1230"/>
        <v>0</v>
      </c>
      <c r="DT518" s="222">
        <f t="shared" si="1231"/>
        <v>0</v>
      </c>
      <c r="DU518" s="222">
        <f t="shared" si="1232"/>
        <v>0</v>
      </c>
      <c r="DV518" s="222">
        <f t="shared" si="1233"/>
        <v>0</v>
      </c>
      <c r="DW518" s="222">
        <f t="shared" si="1234"/>
        <v>0</v>
      </c>
      <c r="DX518" s="222">
        <f t="shared" si="1235"/>
        <v>0</v>
      </c>
      <c r="DY518" s="222">
        <f t="shared" si="1236"/>
        <v>0</v>
      </c>
      <c r="DZ518" s="222">
        <f t="shared" si="1237"/>
        <v>0</v>
      </c>
      <c r="EA518" s="222">
        <f t="shared" si="1238"/>
        <v>0</v>
      </c>
      <c r="EB518" s="222">
        <f t="shared" si="1239"/>
        <v>0</v>
      </c>
      <c r="EC518" s="222">
        <f t="shared" si="1240"/>
        <v>0</v>
      </c>
      <c r="ED518" s="222">
        <f t="shared" si="1241"/>
        <v>0</v>
      </c>
      <c r="EE518" s="222">
        <f t="shared" si="1242"/>
        <v>0</v>
      </c>
      <c r="EF518" s="222">
        <f t="shared" si="1243"/>
        <v>0</v>
      </c>
      <c r="EG518" s="222">
        <f t="shared" si="1244"/>
        <v>0</v>
      </c>
      <c r="EH518" s="222">
        <f t="shared" si="1245"/>
        <v>0</v>
      </c>
      <c r="EI518" s="222">
        <f t="shared" si="1246"/>
        <v>0</v>
      </c>
      <c r="EJ518" s="222">
        <f t="shared" si="1247"/>
        <v>0</v>
      </c>
      <c r="EK518" s="222">
        <f t="shared" si="1248"/>
        <v>0</v>
      </c>
      <c r="EL518" s="222">
        <f t="shared" si="1249"/>
        <v>0</v>
      </c>
      <c r="EM518" s="222">
        <f t="shared" si="1250"/>
        <v>0</v>
      </c>
      <c r="EN518" s="222">
        <f t="shared" si="1251"/>
        <v>0</v>
      </c>
      <c r="EO518" s="222">
        <f t="shared" si="1252"/>
        <v>0</v>
      </c>
      <c r="EP518" s="222">
        <f t="shared" si="1253"/>
        <v>0</v>
      </c>
      <c r="EQ518" s="222">
        <f t="shared" si="1254"/>
        <v>0</v>
      </c>
      <c r="ER518" s="222">
        <f t="shared" si="1255"/>
        <v>0</v>
      </c>
      <c r="ES518" s="222">
        <f t="shared" si="1256"/>
        <v>0</v>
      </c>
      <c r="ET518" s="222">
        <f t="shared" si="1257"/>
        <v>0</v>
      </c>
      <c r="EU518" s="222">
        <f t="shared" si="1258"/>
        <v>0</v>
      </c>
      <c r="EV518" s="222">
        <f t="shared" si="1259"/>
        <v>0</v>
      </c>
      <c r="EW518" s="222">
        <f t="shared" si="1260"/>
        <v>0</v>
      </c>
      <c r="EX518" s="222">
        <f t="shared" si="1261"/>
        <v>0</v>
      </c>
      <c r="EY518" s="222">
        <f t="shared" si="1262"/>
        <v>0</v>
      </c>
      <c r="EZ518" s="222">
        <f t="shared" si="1263"/>
        <v>0</v>
      </c>
      <c r="FA518" s="222">
        <f t="shared" si="1264"/>
        <v>0</v>
      </c>
      <c r="FB518" s="222">
        <f t="shared" si="1265"/>
        <v>0</v>
      </c>
      <c r="FC518" s="222">
        <f t="shared" si="1266"/>
        <v>0</v>
      </c>
      <c r="FD518" s="222">
        <f t="shared" si="1267"/>
        <v>0</v>
      </c>
      <c r="FE518" s="222">
        <f t="shared" si="1268"/>
        <v>0</v>
      </c>
      <c r="FF518" s="222">
        <f t="shared" si="1269"/>
        <v>0</v>
      </c>
      <c r="FG518" s="222">
        <f t="shared" si="1270"/>
        <v>0</v>
      </c>
      <c r="FH518" s="222">
        <f t="shared" si="1271"/>
        <v>0</v>
      </c>
      <c r="FI518" s="222">
        <f t="shared" si="1272"/>
        <v>0</v>
      </c>
      <c r="FJ518" s="222">
        <f t="shared" si="1273"/>
        <v>0</v>
      </c>
      <c r="FK518" s="222">
        <f t="shared" si="1274"/>
        <v>0</v>
      </c>
      <c r="FL518" s="222">
        <f t="shared" si="1275"/>
        <v>0</v>
      </c>
      <c r="FM518" s="222">
        <f t="shared" si="1276"/>
        <v>0</v>
      </c>
      <c r="FN518" s="222">
        <f t="shared" si="1277"/>
        <v>0</v>
      </c>
      <c r="FO518" s="222">
        <f t="shared" si="1278"/>
        <v>0</v>
      </c>
      <c r="FP518" s="222">
        <f t="shared" si="1279"/>
        <v>0</v>
      </c>
      <c r="FQ518" s="222">
        <f t="shared" si="1280"/>
        <v>0</v>
      </c>
      <c r="FR518" s="222">
        <f t="shared" si="1281"/>
        <v>0</v>
      </c>
      <c r="FS518" s="222">
        <f t="shared" si="1282"/>
        <v>0</v>
      </c>
      <c r="FT518" s="222">
        <f t="shared" si="1283"/>
        <v>0</v>
      </c>
      <c r="FU518" s="222">
        <f t="shared" si="1284"/>
        <v>0</v>
      </c>
      <c r="FV518" s="222">
        <f t="shared" si="1285"/>
        <v>0</v>
      </c>
      <c r="FW518" s="222">
        <f t="shared" si="1286"/>
        <v>0</v>
      </c>
      <c r="FX518" s="222">
        <f t="shared" si="1287"/>
        <v>0</v>
      </c>
      <c r="FY518" s="222">
        <f t="shared" si="1288"/>
        <v>0</v>
      </c>
      <c r="FZ518" s="222">
        <f t="shared" si="1289"/>
        <v>0</v>
      </c>
      <c r="GA518" s="222">
        <f t="shared" si="1290"/>
        <v>0</v>
      </c>
      <c r="GB518" s="222">
        <f t="shared" si="1291"/>
        <v>0</v>
      </c>
      <c r="GC518" s="222">
        <f t="shared" si="1292"/>
        <v>0</v>
      </c>
      <c r="GD518" s="222">
        <f t="shared" si="1293"/>
        <v>0</v>
      </c>
      <c r="GE518" s="222">
        <f t="shared" si="1294"/>
        <v>0</v>
      </c>
      <c r="GF518" s="222">
        <f t="shared" si="1295"/>
        <v>0</v>
      </c>
      <c r="GG518" s="222">
        <f t="shared" si="1296"/>
        <v>0</v>
      </c>
      <c r="GH518" s="222">
        <f t="shared" si="1297"/>
        <v>0</v>
      </c>
      <c r="GI518" s="222">
        <f t="shared" si="1298"/>
        <v>0</v>
      </c>
      <c r="GJ518" s="222">
        <f t="shared" si="1299"/>
        <v>0</v>
      </c>
      <c r="GK518" s="222">
        <f t="shared" si="1300"/>
        <v>0</v>
      </c>
      <c r="GL518" s="222">
        <f t="shared" si="1301"/>
        <v>0</v>
      </c>
      <c r="GM518" s="222">
        <f t="shared" si="1302"/>
        <v>0</v>
      </c>
      <c r="GN518" s="222">
        <f t="shared" si="1303"/>
        <v>0</v>
      </c>
      <c r="GO518" s="222">
        <f t="shared" si="1304"/>
        <v>0</v>
      </c>
      <c r="GP518" s="222">
        <f t="shared" si="1305"/>
        <v>0</v>
      </c>
      <c r="GQ518" s="222">
        <f t="shared" si="1306"/>
        <v>0</v>
      </c>
      <c r="GR518" s="222">
        <f t="shared" si="1307"/>
        <v>0</v>
      </c>
      <c r="GS518" s="222">
        <f t="shared" si="1308"/>
        <v>0</v>
      </c>
      <c r="GT518" s="222">
        <f t="shared" si="1309"/>
        <v>0</v>
      </c>
      <c r="GU518" s="222">
        <f t="shared" si="1310"/>
        <v>0</v>
      </c>
      <c r="GV518" s="222">
        <f t="shared" si="1311"/>
        <v>0</v>
      </c>
      <c r="GW518" s="222">
        <f t="shared" si="1312"/>
        <v>0</v>
      </c>
      <c r="GX518" s="222">
        <f t="shared" si="1313"/>
        <v>0</v>
      </c>
      <c r="GY518" s="222">
        <f t="shared" si="1314"/>
        <v>0</v>
      </c>
      <c r="GZ518" s="222">
        <f t="shared" si="1315"/>
        <v>0</v>
      </c>
      <c r="HA518" s="222">
        <f t="shared" si="1316"/>
        <v>0</v>
      </c>
      <c r="HB518" s="222">
        <f t="shared" si="1317"/>
        <v>0</v>
      </c>
      <c r="HC518" s="222">
        <f t="shared" si="1318"/>
        <v>0</v>
      </c>
      <c r="HD518" s="222">
        <f t="shared" si="1319"/>
        <v>0</v>
      </c>
      <c r="HE518" s="222">
        <f t="shared" si="1320"/>
        <v>0</v>
      </c>
      <c r="HF518" s="222">
        <f t="shared" si="1321"/>
        <v>0</v>
      </c>
      <c r="HG518" s="222">
        <f t="shared" si="1322"/>
        <v>0</v>
      </c>
      <c r="HH518" s="222">
        <f t="shared" si="1323"/>
        <v>0</v>
      </c>
      <c r="HI518" s="222">
        <f t="shared" si="1324"/>
        <v>0</v>
      </c>
      <c r="HJ518" s="222">
        <f t="shared" si="1325"/>
        <v>0</v>
      </c>
      <c r="HK518" s="222">
        <f t="shared" si="1326"/>
        <v>0</v>
      </c>
      <c r="HL518" s="222">
        <f t="shared" si="1327"/>
        <v>0</v>
      </c>
      <c r="HM518" s="222">
        <f t="shared" si="1328"/>
        <v>0</v>
      </c>
      <c r="HN518" s="222">
        <f t="shared" si="1329"/>
        <v>0</v>
      </c>
      <c r="HO518" s="222">
        <f t="shared" si="1330"/>
        <v>0</v>
      </c>
      <c r="HP518" s="222">
        <f t="shared" si="1331"/>
        <v>0</v>
      </c>
      <c r="HQ518" s="222">
        <f t="shared" si="1332"/>
        <v>0</v>
      </c>
      <c r="HR518" s="222">
        <f t="shared" si="1333"/>
        <v>0</v>
      </c>
      <c r="HS518" s="222">
        <f t="shared" si="1334"/>
        <v>0</v>
      </c>
      <c r="HT518" s="222">
        <f t="shared" si="1335"/>
        <v>0</v>
      </c>
      <c r="HU518" s="222">
        <f t="shared" si="1336"/>
        <v>0</v>
      </c>
      <c r="HV518" s="222">
        <f t="shared" si="1337"/>
        <v>0</v>
      </c>
      <c r="HW518" s="222">
        <f t="shared" si="1338"/>
        <v>0</v>
      </c>
      <c r="HX518" s="222">
        <f t="shared" si="1339"/>
        <v>0</v>
      </c>
      <c r="HY518" s="222">
        <f t="shared" si="1340"/>
        <v>0</v>
      </c>
      <c r="HZ518" s="222">
        <f t="shared" si="1341"/>
        <v>0</v>
      </c>
      <c r="IA518" s="222">
        <f t="shared" si="1342"/>
        <v>0</v>
      </c>
      <c r="IB518" s="222">
        <f t="shared" si="1343"/>
        <v>0</v>
      </c>
      <c r="IC518" s="222">
        <f t="shared" si="1344"/>
        <v>0</v>
      </c>
      <c r="ID518" s="222">
        <f t="shared" si="1345"/>
        <v>0</v>
      </c>
      <c r="IE518" s="222">
        <f t="shared" si="1346"/>
        <v>0</v>
      </c>
      <c r="IF518" s="222">
        <f t="shared" si="1347"/>
        <v>0</v>
      </c>
      <c r="IG518" s="222">
        <f t="shared" si="1348"/>
        <v>0</v>
      </c>
      <c r="IH518" s="222">
        <f t="shared" si="1349"/>
        <v>0</v>
      </c>
      <c r="II518" s="222">
        <f t="shared" si="1350"/>
        <v>0</v>
      </c>
      <c r="IJ518" s="222">
        <f t="shared" si="1351"/>
        <v>0</v>
      </c>
      <c r="IK518" s="222">
        <f t="shared" si="1352"/>
        <v>0</v>
      </c>
      <c r="IL518" s="222">
        <f t="shared" si="1353"/>
        <v>0</v>
      </c>
      <c r="IM518" s="222">
        <f t="shared" si="1354"/>
        <v>0</v>
      </c>
      <c r="IN518" s="222">
        <f t="shared" si="1355"/>
        <v>0</v>
      </c>
      <c r="IO518" s="222">
        <f t="shared" si="1356"/>
        <v>0</v>
      </c>
      <c r="IP518" s="222">
        <f t="shared" si="1357"/>
        <v>0</v>
      </c>
      <c r="IQ518" s="222">
        <f t="shared" si="1358"/>
        <v>0</v>
      </c>
      <c r="IR518" s="222">
        <f t="shared" si="1359"/>
        <v>0</v>
      </c>
      <c r="IS518" s="222">
        <f t="shared" si="1360"/>
        <v>0</v>
      </c>
      <c r="IT518" s="222">
        <f t="shared" si="1361"/>
        <v>0</v>
      </c>
      <c r="IU518" s="222">
        <f t="shared" si="1362"/>
        <v>0</v>
      </c>
      <c r="IV518" s="222">
        <f t="shared" si="1363"/>
        <v>0</v>
      </c>
      <c r="IW518" s="222">
        <f t="shared" si="1364"/>
        <v>0</v>
      </c>
      <c r="IX518" s="222">
        <f t="shared" si="1365"/>
        <v>0</v>
      </c>
      <c r="IY518" s="222">
        <f t="shared" si="1366"/>
        <v>0</v>
      </c>
      <c r="IZ518" s="222">
        <f t="shared" si="1367"/>
        <v>0</v>
      </c>
      <c r="JA518" s="222">
        <f t="shared" si="1368"/>
        <v>0</v>
      </c>
      <c r="JB518" s="222">
        <f t="shared" si="1369"/>
        <v>0</v>
      </c>
    </row>
    <row r="519" spans="2:262">
      <c r="B519" s="230">
        <v>158</v>
      </c>
      <c r="C519" s="229">
        <f t="shared" si="1370"/>
        <v>3.0859375000000023E-3</v>
      </c>
      <c r="D519" s="226">
        <f t="shared" ca="1" si="1113"/>
        <v>49.928290234674009</v>
      </c>
      <c r="E519" s="225">
        <f ca="1">FH361</f>
        <v>-7.1709765325989383E-2</v>
      </c>
      <c r="F519" s="224">
        <v>158</v>
      </c>
      <c r="G519" s="222">
        <f t="shared" si="1114"/>
        <v>0</v>
      </c>
      <c r="H519" s="222">
        <f t="shared" si="1115"/>
        <v>0</v>
      </c>
      <c r="I519" s="222">
        <f t="shared" si="1116"/>
        <v>0</v>
      </c>
      <c r="J519" s="222">
        <f t="shared" si="1117"/>
        <v>0</v>
      </c>
      <c r="K519" s="222">
        <f t="shared" si="1118"/>
        <v>0</v>
      </c>
      <c r="L519" s="222">
        <f t="shared" si="1119"/>
        <v>0</v>
      </c>
      <c r="M519" s="222">
        <f t="shared" si="1120"/>
        <v>0</v>
      </c>
      <c r="N519" s="222">
        <f t="shared" si="1121"/>
        <v>0</v>
      </c>
      <c r="O519" s="222">
        <f t="shared" si="1122"/>
        <v>0</v>
      </c>
      <c r="P519" s="222">
        <f t="shared" si="1123"/>
        <v>0</v>
      </c>
      <c r="Q519" s="222">
        <f t="shared" si="1124"/>
        <v>0</v>
      </c>
      <c r="R519" s="222">
        <f t="shared" si="1125"/>
        <v>0</v>
      </c>
      <c r="S519" s="222">
        <f t="shared" si="1126"/>
        <v>0</v>
      </c>
      <c r="T519" s="222">
        <f t="shared" si="1127"/>
        <v>0</v>
      </c>
      <c r="U519" s="222">
        <f t="shared" si="1128"/>
        <v>0</v>
      </c>
      <c r="V519" s="222">
        <f t="shared" si="1129"/>
        <v>0</v>
      </c>
      <c r="W519" s="222">
        <f t="shared" si="1130"/>
        <v>0</v>
      </c>
      <c r="X519" s="222">
        <f t="shared" si="1131"/>
        <v>0</v>
      </c>
      <c r="Y519" s="222">
        <f t="shared" si="1132"/>
        <v>0</v>
      </c>
      <c r="Z519" s="222">
        <f t="shared" si="1133"/>
        <v>0</v>
      </c>
      <c r="AA519" s="222">
        <f t="shared" si="1134"/>
        <v>0</v>
      </c>
      <c r="AB519" s="222">
        <f t="shared" si="1135"/>
        <v>0</v>
      </c>
      <c r="AC519" s="222">
        <f t="shared" si="1136"/>
        <v>0</v>
      </c>
      <c r="AD519" s="222">
        <f t="shared" si="1137"/>
        <v>0</v>
      </c>
      <c r="AE519" s="222">
        <f t="shared" si="1138"/>
        <v>0</v>
      </c>
      <c r="AF519" s="222">
        <f t="shared" si="1139"/>
        <v>0</v>
      </c>
      <c r="AG519" s="222">
        <f t="shared" si="1140"/>
        <v>0</v>
      </c>
      <c r="AH519" s="222">
        <f t="shared" si="1141"/>
        <v>0</v>
      </c>
      <c r="AI519" s="222">
        <f t="shared" si="1142"/>
        <v>0</v>
      </c>
      <c r="AJ519" s="222">
        <f t="shared" si="1143"/>
        <v>0</v>
      </c>
      <c r="AK519" s="222">
        <f t="shared" si="1144"/>
        <v>0</v>
      </c>
      <c r="AL519" s="222">
        <f t="shared" si="1145"/>
        <v>0</v>
      </c>
      <c r="AM519" s="222">
        <f t="shared" si="1146"/>
        <v>0</v>
      </c>
      <c r="AN519" s="222">
        <f t="shared" si="1147"/>
        <v>0</v>
      </c>
      <c r="AO519" s="222">
        <f t="shared" si="1148"/>
        <v>0</v>
      </c>
      <c r="AP519" s="222">
        <f t="shared" si="1149"/>
        <v>0</v>
      </c>
      <c r="AQ519" s="222">
        <f t="shared" si="1150"/>
        <v>0</v>
      </c>
      <c r="AR519" s="222">
        <f t="shared" si="1151"/>
        <v>0</v>
      </c>
      <c r="AS519" s="222">
        <f t="shared" si="1152"/>
        <v>0</v>
      </c>
      <c r="AT519" s="222">
        <f t="shared" si="1153"/>
        <v>0</v>
      </c>
      <c r="AU519" s="222">
        <f t="shared" si="1154"/>
        <v>0</v>
      </c>
      <c r="AV519" s="222">
        <f t="shared" si="1155"/>
        <v>0</v>
      </c>
      <c r="AW519" s="222">
        <f t="shared" si="1156"/>
        <v>0</v>
      </c>
      <c r="AX519" s="222">
        <f t="shared" si="1157"/>
        <v>0</v>
      </c>
      <c r="AY519" s="222">
        <f t="shared" si="1158"/>
        <v>0</v>
      </c>
      <c r="AZ519" s="222">
        <f t="shared" si="1159"/>
        <v>0</v>
      </c>
      <c r="BA519" s="222">
        <f t="shared" si="1160"/>
        <v>0</v>
      </c>
      <c r="BB519" s="222">
        <f t="shared" si="1161"/>
        <v>0</v>
      </c>
      <c r="BC519" s="222">
        <f t="shared" si="1162"/>
        <v>0</v>
      </c>
      <c r="BD519" s="222">
        <f t="shared" si="1163"/>
        <v>0</v>
      </c>
      <c r="BE519" s="222">
        <f t="shared" si="1164"/>
        <v>0</v>
      </c>
      <c r="BF519" s="222">
        <f t="shared" si="1165"/>
        <v>0</v>
      </c>
      <c r="BG519" s="222">
        <f t="shared" si="1166"/>
        <v>0</v>
      </c>
      <c r="BH519" s="222">
        <f t="shared" si="1167"/>
        <v>0</v>
      </c>
      <c r="BI519" s="222">
        <f t="shared" si="1168"/>
        <v>0</v>
      </c>
      <c r="BJ519" s="222">
        <f t="shared" si="1169"/>
        <v>0</v>
      </c>
      <c r="BK519" s="222">
        <f t="shared" si="1170"/>
        <v>0</v>
      </c>
      <c r="BL519" s="222">
        <f t="shared" si="1171"/>
        <v>0</v>
      </c>
      <c r="BM519" s="222">
        <f t="shared" si="1172"/>
        <v>0</v>
      </c>
      <c r="BN519" s="222">
        <f t="shared" si="1173"/>
        <v>0</v>
      </c>
      <c r="BO519" s="222">
        <f t="shared" si="1174"/>
        <v>0</v>
      </c>
      <c r="BP519" s="222">
        <f t="shared" si="1175"/>
        <v>0</v>
      </c>
      <c r="BQ519" s="222">
        <f t="shared" si="1176"/>
        <v>0</v>
      </c>
      <c r="BR519" s="222">
        <f t="shared" si="1177"/>
        <v>0</v>
      </c>
      <c r="BS519" s="222">
        <f t="shared" si="1178"/>
        <v>0</v>
      </c>
      <c r="BT519" s="222">
        <f t="shared" si="1179"/>
        <v>0</v>
      </c>
      <c r="BU519" s="222">
        <f t="shared" si="1180"/>
        <v>0</v>
      </c>
      <c r="BV519" s="222">
        <f t="shared" si="1181"/>
        <v>0</v>
      </c>
      <c r="BW519" s="222">
        <f t="shared" si="1182"/>
        <v>0</v>
      </c>
      <c r="BX519" s="222">
        <f t="shared" si="1183"/>
        <v>0</v>
      </c>
      <c r="BY519" s="222">
        <f t="shared" si="1184"/>
        <v>0</v>
      </c>
      <c r="BZ519" s="222">
        <f t="shared" si="1185"/>
        <v>0</v>
      </c>
      <c r="CA519" s="222">
        <f t="shared" si="1186"/>
        <v>0</v>
      </c>
      <c r="CB519" s="222">
        <f t="shared" si="1187"/>
        <v>0</v>
      </c>
      <c r="CC519" s="222">
        <f t="shared" si="1188"/>
        <v>0</v>
      </c>
      <c r="CD519" s="222">
        <f t="shared" si="1189"/>
        <v>0</v>
      </c>
      <c r="CE519" s="222">
        <f t="shared" si="1190"/>
        <v>0</v>
      </c>
      <c r="CF519" s="222">
        <f t="shared" si="1191"/>
        <v>0</v>
      </c>
      <c r="CG519" s="222">
        <f t="shared" si="1192"/>
        <v>0</v>
      </c>
      <c r="CH519" s="222">
        <f t="shared" si="1193"/>
        <v>0</v>
      </c>
      <c r="CI519" s="222">
        <f t="shared" si="1194"/>
        <v>0</v>
      </c>
      <c r="CJ519" s="222">
        <f t="shared" si="1195"/>
        <v>0</v>
      </c>
      <c r="CK519" s="222">
        <f t="shared" si="1196"/>
        <v>0</v>
      </c>
      <c r="CL519" s="222">
        <f t="shared" si="1197"/>
        <v>0</v>
      </c>
      <c r="CM519" s="222">
        <f t="shared" si="1198"/>
        <v>0</v>
      </c>
      <c r="CN519" s="222">
        <f t="shared" si="1199"/>
        <v>0</v>
      </c>
      <c r="CO519" s="222">
        <f t="shared" si="1200"/>
        <v>0</v>
      </c>
      <c r="CP519" s="222">
        <f t="shared" si="1201"/>
        <v>0</v>
      </c>
      <c r="CQ519" s="222">
        <f t="shared" si="1202"/>
        <v>0</v>
      </c>
      <c r="CR519" s="222">
        <f t="shared" si="1203"/>
        <v>0</v>
      </c>
      <c r="CS519" s="222">
        <f t="shared" si="1204"/>
        <v>0</v>
      </c>
      <c r="CT519" s="222">
        <f t="shared" si="1205"/>
        <v>0</v>
      </c>
      <c r="CU519" s="222">
        <f t="shared" si="1206"/>
        <v>0</v>
      </c>
      <c r="CV519" s="222">
        <f t="shared" si="1207"/>
        <v>0</v>
      </c>
      <c r="CW519" s="222">
        <f t="shared" si="1208"/>
        <v>0</v>
      </c>
      <c r="CX519" s="222">
        <f t="shared" si="1209"/>
        <v>0</v>
      </c>
      <c r="CY519" s="222">
        <f t="shared" si="1210"/>
        <v>0</v>
      </c>
      <c r="CZ519" s="222">
        <f t="shared" si="1211"/>
        <v>0</v>
      </c>
      <c r="DA519" s="222">
        <f t="shared" si="1212"/>
        <v>0</v>
      </c>
      <c r="DB519" s="222">
        <f t="shared" si="1213"/>
        <v>0</v>
      </c>
      <c r="DC519" s="222">
        <f t="shared" si="1214"/>
        <v>0</v>
      </c>
      <c r="DD519" s="222">
        <f t="shared" si="1215"/>
        <v>0</v>
      </c>
      <c r="DE519" s="222">
        <f t="shared" si="1216"/>
        <v>0</v>
      </c>
      <c r="DF519" s="222">
        <f t="shared" si="1217"/>
        <v>0</v>
      </c>
      <c r="DG519" s="222">
        <f t="shared" si="1218"/>
        <v>0</v>
      </c>
      <c r="DH519" s="222">
        <f t="shared" si="1219"/>
        <v>0</v>
      </c>
      <c r="DI519" s="222">
        <f t="shared" si="1220"/>
        <v>0</v>
      </c>
      <c r="DJ519" s="222">
        <f t="shared" si="1221"/>
        <v>0</v>
      </c>
      <c r="DK519" s="222">
        <f t="shared" si="1222"/>
        <v>0</v>
      </c>
      <c r="DL519" s="222">
        <f t="shared" si="1223"/>
        <v>0</v>
      </c>
      <c r="DM519" s="222">
        <f t="shared" si="1224"/>
        <v>0</v>
      </c>
      <c r="DN519" s="222">
        <f t="shared" si="1225"/>
        <v>0</v>
      </c>
      <c r="DO519" s="222">
        <f t="shared" si="1226"/>
        <v>0</v>
      </c>
      <c r="DP519" s="222">
        <f t="shared" si="1227"/>
        <v>0</v>
      </c>
      <c r="DQ519" s="222">
        <f t="shared" si="1228"/>
        <v>0</v>
      </c>
      <c r="DR519" s="222">
        <f t="shared" si="1229"/>
        <v>0</v>
      </c>
      <c r="DS519" s="222">
        <f t="shared" si="1230"/>
        <v>0</v>
      </c>
      <c r="DT519" s="222">
        <f t="shared" si="1231"/>
        <v>0</v>
      </c>
      <c r="DU519" s="222">
        <f t="shared" si="1232"/>
        <v>0</v>
      </c>
      <c r="DV519" s="222">
        <f t="shared" si="1233"/>
        <v>0</v>
      </c>
      <c r="DW519" s="222">
        <f t="shared" si="1234"/>
        <v>0</v>
      </c>
      <c r="DX519" s="222">
        <f t="shared" si="1235"/>
        <v>0</v>
      </c>
      <c r="DY519" s="222">
        <f t="shared" si="1236"/>
        <v>0</v>
      </c>
      <c r="DZ519" s="222">
        <f t="shared" si="1237"/>
        <v>0</v>
      </c>
      <c r="EA519" s="222">
        <f t="shared" si="1238"/>
        <v>0</v>
      </c>
      <c r="EB519" s="222">
        <f t="shared" si="1239"/>
        <v>0</v>
      </c>
      <c r="EC519" s="222">
        <f t="shared" si="1240"/>
        <v>0</v>
      </c>
      <c r="ED519" s="222">
        <f t="shared" si="1241"/>
        <v>0</v>
      </c>
      <c r="EE519" s="222">
        <f t="shared" si="1242"/>
        <v>0</v>
      </c>
      <c r="EF519" s="222">
        <f t="shared" si="1243"/>
        <v>0</v>
      </c>
      <c r="EG519" s="222">
        <f t="shared" si="1244"/>
        <v>0</v>
      </c>
      <c r="EH519" s="222">
        <f t="shared" si="1245"/>
        <v>0</v>
      </c>
      <c r="EI519" s="222">
        <f t="shared" si="1246"/>
        <v>0</v>
      </c>
      <c r="EJ519" s="222">
        <f t="shared" si="1247"/>
        <v>0</v>
      </c>
      <c r="EK519" s="222">
        <f t="shared" si="1248"/>
        <v>0</v>
      </c>
      <c r="EL519" s="222">
        <f t="shared" si="1249"/>
        <v>0</v>
      </c>
      <c r="EM519" s="222">
        <f t="shared" si="1250"/>
        <v>0</v>
      </c>
      <c r="EN519" s="222">
        <f t="shared" si="1251"/>
        <v>0</v>
      </c>
      <c r="EO519" s="222">
        <f t="shared" si="1252"/>
        <v>0</v>
      </c>
      <c r="EP519" s="222">
        <f t="shared" si="1253"/>
        <v>0</v>
      </c>
      <c r="EQ519" s="222">
        <f t="shared" si="1254"/>
        <v>0</v>
      </c>
      <c r="ER519" s="222">
        <f t="shared" si="1255"/>
        <v>0</v>
      </c>
      <c r="ES519" s="222">
        <f t="shared" si="1256"/>
        <v>0</v>
      </c>
      <c r="ET519" s="222">
        <f t="shared" si="1257"/>
        <v>0</v>
      </c>
      <c r="EU519" s="222">
        <f t="shared" si="1258"/>
        <v>0</v>
      </c>
      <c r="EV519" s="222">
        <f t="shared" si="1259"/>
        <v>0</v>
      </c>
      <c r="EW519" s="222">
        <f t="shared" si="1260"/>
        <v>0</v>
      </c>
      <c r="EX519" s="222">
        <f t="shared" si="1261"/>
        <v>0</v>
      </c>
      <c r="EY519" s="222">
        <f t="shared" si="1262"/>
        <v>0</v>
      </c>
      <c r="EZ519" s="222">
        <f t="shared" si="1263"/>
        <v>0</v>
      </c>
      <c r="FA519" s="222">
        <f t="shared" si="1264"/>
        <v>0</v>
      </c>
      <c r="FB519" s="222">
        <f t="shared" si="1265"/>
        <v>0</v>
      </c>
      <c r="FC519" s="222">
        <f t="shared" si="1266"/>
        <v>0</v>
      </c>
      <c r="FD519" s="222">
        <f t="shared" si="1267"/>
        <v>0</v>
      </c>
      <c r="FE519" s="222">
        <f t="shared" si="1268"/>
        <v>0</v>
      </c>
      <c r="FF519" s="222">
        <f t="shared" si="1269"/>
        <v>0</v>
      </c>
      <c r="FG519" s="222">
        <f t="shared" si="1270"/>
        <v>0</v>
      </c>
      <c r="FH519" s="222">
        <f t="shared" si="1271"/>
        <v>0</v>
      </c>
      <c r="FI519" s="222">
        <f t="shared" si="1272"/>
        <v>0</v>
      </c>
      <c r="FJ519" s="222">
        <f t="shared" si="1273"/>
        <v>0</v>
      </c>
      <c r="FK519" s="222">
        <f t="shared" si="1274"/>
        <v>0</v>
      </c>
      <c r="FL519" s="222">
        <f t="shared" si="1275"/>
        <v>0</v>
      </c>
      <c r="FM519" s="222">
        <f t="shared" si="1276"/>
        <v>0</v>
      </c>
      <c r="FN519" s="222">
        <f t="shared" si="1277"/>
        <v>0</v>
      </c>
      <c r="FO519" s="222">
        <f t="shared" si="1278"/>
        <v>0</v>
      </c>
      <c r="FP519" s="222">
        <f t="shared" si="1279"/>
        <v>0</v>
      </c>
      <c r="FQ519" s="222">
        <f t="shared" si="1280"/>
        <v>0</v>
      </c>
      <c r="FR519" s="222">
        <f t="shared" si="1281"/>
        <v>0</v>
      </c>
      <c r="FS519" s="222">
        <f t="shared" si="1282"/>
        <v>0</v>
      </c>
      <c r="FT519" s="222">
        <f t="shared" si="1283"/>
        <v>0</v>
      </c>
      <c r="FU519" s="222">
        <f t="shared" si="1284"/>
        <v>0</v>
      </c>
      <c r="FV519" s="222">
        <f t="shared" si="1285"/>
        <v>0</v>
      </c>
      <c r="FW519" s="222">
        <f t="shared" si="1286"/>
        <v>0</v>
      </c>
      <c r="FX519" s="222">
        <f t="shared" si="1287"/>
        <v>0</v>
      </c>
      <c r="FY519" s="222">
        <f t="shared" si="1288"/>
        <v>0</v>
      </c>
      <c r="FZ519" s="222">
        <f t="shared" si="1289"/>
        <v>0</v>
      </c>
      <c r="GA519" s="222">
        <f t="shared" si="1290"/>
        <v>0</v>
      </c>
      <c r="GB519" s="222">
        <f t="shared" si="1291"/>
        <v>0</v>
      </c>
      <c r="GC519" s="222">
        <f t="shared" si="1292"/>
        <v>0</v>
      </c>
      <c r="GD519" s="222">
        <f t="shared" si="1293"/>
        <v>0</v>
      </c>
      <c r="GE519" s="222">
        <f t="shared" si="1294"/>
        <v>0</v>
      </c>
      <c r="GF519" s="222">
        <f t="shared" si="1295"/>
        <v>0</v>
      </c>
      <c r="GG519" s="222">
        <f t="shared" si="1296"/>
        <v>0</v>
      </c>
      <c r="GH519" s="222">
        <f t="shared" si="1297"/>
        <v>0</v>
      </c>
      <c r="GI519" s="222">
        <f t="shared" si="1298"/>
        <v>0</v>
      </c>
      <c r="GJ519" s="222">
        <f t="shared" si="1299"/>
        <v>0</v>
      </c>
      <c r="GK519" s="222">
        <f t="shared" si="1300"/>
        <v>0</v>
      </c>
      <c r="GL519" s="222">
        <f t="shared" si="1301"/>
        <v>0</v>
      </c>
      <c r="GM519" s="222">
        <f t="shared" si="1302"/>
        <v>0</v>
      </c>
      <c r="GN519" s="222">
        <f t="shared" si="1303"/>
        <v>0</v>
      </c>
      <c r="GO519" s="222">
        <f t="shared" si="1304"/>
        <v>0</v>
      </c>
      <c r="GP519" s="222">
        <f t="shared" si="1305"/>
        <v>0</v>
      </c>
      <c r="GQ519" s="222">
        <f t="shared" si="1306"/>
        <v>0</v>
      </c>
      <c r="GR519" s="222">
        <f t="shared" si="1307"/>
        <v>0</v>
      </c>
      <c r="GS519" s="222">
        <f t="shared" si="1308"/>
        <v>0</v>
      </c>
      <c r="GT519" s="222">
        <f t="shared" si="1309"/>
        <v>0</v>
      </c>
      <c r="GU519" s="222">
        <f t="shared" si="1310"/>
        <v>0</v>
      </c>
      <c r="GV519" s="222">
        <f t="shared" si="1311"/>
        <v>0</v>
      </c>
      <c r="GW519" s="222">
        <f t="shared" si="1312"/>
        <v>0</v>
      </c>
      <c r="GX519" s="222">
        <f t="shared" si="1313"/>
        <v>0</v>
      </c>
      <c r="GY519" s="222">
        <f t="shared" si="1314"/>
        <v>0</v>
      </c>
      <c r="GZ519" s="222">
        <f t="shared" si="1315"/>
        <v>0</v>
      </c>
      <c r="HA519" s="222">
        <f t="shared" si="1316"/>
        <v>0</v>
      </c>
      <c r="HB519" s="222">
        <f t="shared" si="1317"/>
        <v>0</v>
      </c>
      <c r="HC519" s="222">
        <f t="shared" si="1318"/>
        <v>0</v>
      </c>
      <c r="HD519" s="222">
        <f t="shared" si="1319"/>
        <v>0</v>
      </c>
      <c r="HE519" s="222">
        <f t="shared" si="1320"/>
        <v>0</v>
      </c>
      <c r="HF519" s="222">
        <f t="shared" si="1321"/>
        <v>0</v>
      </c>
      <c r="HG519" s="222">
        <f t="shared" si="1322"/>
        <v>0</v>
      </c>
      <c r="HH519" s="222">
        <f t="shared" si="1323"/>
        <v>0</v>
      </c>
      <c r="HI519" s="222">
        <f t="shared" si="1324"/>
        <v>0</v>
      </c>
      <c r="HJ519" s="222">
        <f t="shared" si="1325"/>
        <v>0</v>
      </c>
      <c r="HK519" s="222">
        <f t="shared" si="1326"/>
        <v>0</v>
      </c>
      <c r="HL519" s="222">
        <f t="shared" si="1327"/>
        <v>0</v>
      </c>
      <c r="HM519" s="222">
        <f t="shared" si="1328"/>
        <v>0</v>
      </c>
      <c r="HN519" s="222">
        <f t="shared" si="1329"/>
        <v>0</v>
      </c>
      <c r="HO519" s="222">
        <f t="shared" si="1330"/>
        <v>0</v>
      </c>
      <c r="HP519" s="222">
        <f t="shared" si="1331"/>
        <v>0</v>
      </c>
      <c r="HQ519" s="222">
        <f t="shared" si="1332"/>
        <v>0</v>
      </c>
      <c r="HR519" s="222">
        <f t="shared" si="1333"/>
        <v>0</v>
      </c>
      <c r="HS519" s="222">
        <f t="shared" si="1334"/>
        <v>0</v>
      </c>
      <c r="HT519" s="222">
        <f t="shared" si="1335"/>
        <v>0</v>
      </c>
      <c r="HU519" s="222">
        <f t="shared" si="1336"/>
        <v>0</v>
      </c>
      <c r="HV519" s="222">
        <f t="shared" si="1337"/>
        <v>0</v>
      </c>
      <c r="HW519" s="222">
        <f t="shared" si="1338"/>
        <v>0</v>
      </c>
      <c r="HX519" s="222">
        <f t="shared" si="1339"/>
        <v>0</v>
      </c>
      <c r="HY519" s="222">
        <f t="shared" si="1340"/>
        <v>0</v>
      </c>
      <c r="HZ519" s="222">
        <f t="shared" si="1341"/>
        <v>0</v>
      </c>
      <c r="IA519" s="222">
        <f t="shared" si="1342"/>
        <v>0</v>
      </c>
      <c r="IB519" s="222">
        <f t="shared" si="1343"/>
        <v>0</v>
      </c>
      <c r="IC519" s="222">
        <f t="shared" si="1344"/>
        <v>0</v>
      </c>
      <c r="ID519" s="222">
        <f t="shared" si="1345"/>
        <v>0</v>
      </c>
      <c r="IE519" s="222">
        <f t="shared" si="1346"/>
        <v>0</v>
      </c>
      <c r="IF519" s="222">
        <f t="shared" si="1347"/>
        <v>0</v>
      </c>
      <c r="IG519" s="222">
        <f t="shared" si="1348"/>
        <v>0</v>
      </c>
      <c r="IH519" s="222">
        <f t="shared" si="1349"/>
        <v>0</v>
      </c>
      <c r="II519" s="222">
        <f t="shared" si="1350"/>
        <v>0</v>
      </c>
      <c r="IJ519" s="222">
        <f t="shared" si="1351"/>
        <v>0</v>
      </c>
      <c r="IK519" s="222">
        <f t="shared" si="1352"/>
        <v>0</v>
      </c>
      <c r="IL519" s="222">
        <f t="shared" si="1353"/>
        <v>0</v>
      </c>
      <c r="IM519" s="222">
        <f t="shared" si="1354"/>
        <v>0</v>
      </c>
      <c r="IN519" s="222">
        <f t="shared" si="1355"/>
        <v>0</v>
      </c>
      <c r="IO519" s="222">
        <f t="shared" si="1356"/>
        <v>0</v>
      </c>
      <c r="IP519" s="222">
        <f t="shared" si="1357"/>
        <v>0</v>
      </c>
      <c r="IQ519" s="222">
        <f t="shared" si="1358"/>
        <v>0</v>
      </c>
      <c r="IR519" s="222">
        <f t="shared" si="1359"/>
        <v>0</v>
      </c>
      <c r="IS519" s="222">
        <f t="shared" si="1360"/>
        <v>0</v>
      </c>
      <c r="IT519" s="222">
        <f t="shared" si="1361"/>
        <v>0</v>
      </c>
      <c r="IU519" s="222">
        <f t="shared" si="1362"/>
        <v>0</v>
      </c>
      <c r="IV519" s="222">
        <f t="shared" si="1363"/>
        <v>0</v>
      </c>
      <c r="IW519" s="222">
        <f t="shared" si="1364"/>
        <v>0</v>
      </c>
      <c r="IX519" s="222">
        <f t="shared" si="1365"/>
        <v>0</v>
      </c>
      <c r="IY519" s="222">
        <f t="shared" si="1366"/>
        <v>0</v>
      </c>
      <c r="IZ519" s="222">
        <f t="shared" si="1367"/>
        <v>0</v>
      </c>
      <c r="JA519" s="222">
        <f t="shared" si="1368"/>
        <v>0</v>
      </c>
      <c r="JB519" s="222">
        <f t="shared" si="1369"/>
        <v>0</v>
      </c>
    </row>
    <row r="520" spans="2:262">
      <c r="B520" s="230">
        <v>159</v>
      </c>
      <c r="C520" s="229">
        <f t="shared" si="1370"/>
        <v>3.1054687500000023E-3</v>
      </c>
      <c r="D520" s="226">
        <f t="shared" ca="1" si="1113"/>
        <v>49.928387079757819</v>
      </c>
      <c r="E520" s="225">
        <f ca="1">FI361</f>
        <v>-7.1612920242178774E-2</v>
      </c>
      <c r="F520" s="224">
        <v>159</v>
      </c>
      <c r="G520" s="222">
        <f t="shared" si="1114"/>
        <v>0</v>
      </c>
      <c r="H520" s="222">
        <f t="shared" si="1115"/>
        <v>0</v>
      </c>
      <c r="I520" s="222">
        <f t="shared" si="1116"/>
        <v>0</v>
      </c>
      <c r="J520" s="222">
        <f t="shared" si="1117"/>
        <v>0</v>
      </c>
      <c r="K520" s="222">
        <f t="shared" si="1118"/>
        <v>0</v>
      </c>
      <c r="L520" s="222">
        <f t="shared" si="1119"/>
        <v>0</v>
      </c>
      <c r="M520" s="222">
        <f t="shared" si="1120"/>
        <v>0</v>
      </c>
      <c r="N520" s="222">
        <f t="shared" si="1121"/>
        <v>0</v>
      </c>
      <c r="O520" s="222">
        <f t="shared" si="1122"/>
        <v>0</v>
      </c>
      <c r="P520" s="222">
        <f t="shared" si="1123"/>
        <v>0</v>
      </c>
      <c r="Q520" s="222">
        <f t="shared" si="1124"/>
        <v>0</v>
      </c>
      <c r="R520" s="222">
        <f t="shared" si="1125"/>
        <v>0</v>
      </c>
      <c r="S520" s="222">
        <f t="shared" si="1126"/>
        <v>0</v>
      </c>
      <c r="T520" s="222">
        <f t="shared" si="1127"/>
        <v>0</v>
      </c>
      <c r="U520" s="222">
        <f t="shared" si="1128"/>
        <v>0</v>
      </c>
      <c r="V520" s="222">
        <f t="shared" si="1129"/>
        <v>0</v>
      </c>
      <c r="W520" s="222">
        <f t="shared" si="1130"/>
        <v>0</v>
      </c>
      <c r="X520" s="222">
        <f t="shared" si="1131"/>
        <v>0</v>
      </c>
      <c r="Y520" s="222">
        <f t="shared" si="1132"/>
        <v>0</v>
      </c>
      <c r="Z520" s="222">
        <f t="shared" si="1133"/>
        <v>0</v>
      </c>
      <c r="AA520" s="222">
        <f t="shared" si="1134"/>
        <v>0</v>
      </c>
      <c r="AB520" s="222">
        <f t="shared" si="1135"/>
        <v>0</v>
      </c>
      <c r="AC520" s="222">
        <f t="shared" si="1136"/>
        <v>0</v>
      </c>
      <c r="AD520" s="222">
        <f t="shared" si="1137"/>
        <v>0</v>
      </c>
      <c r="AE520" s="222">
        <f t="shared" si="1138"/>
        <v>0</v>
      </c>
      <c r="AF520" s="222">
        <f t="shared" si="1139"/>
        <v>0</v>
      </c>
      <c r="AG520" s="222">
        <f t="shared" si="1140"/>
        <v>0</v>
      </c>
      <c r="AH520" s="222">
        <f t="shared" si="1141"/>
        <v>0</v>
      </c>
      <c r="AI520" s="222">
        <f t="shared" si="1142"/>
        <v>0</v>
      </c>
      <c r="AJ520" s="222">
        <f t="shared" si="1143"/>
        <v>0</v>
      </c>
      <c r="AK520" s="222">
        <f t="shared" si="1144"/>
        <v>0</v>
      </c>
      <c r="AL520" s="222">
        <f t="shared" si="1145"/>
        <v>0</v>
      </c>
      <c r="AM520" s="222">
        <f t="shared" si="1146"/>
        <v>0</v>
      </c>
      <c r="AN520" s="222">
        <f t="shared" si="1147"/>
        <v>0</v>
      </c>
      <c r="AO520" s="222">
        <f t="shared" si="1148"/>
        <v>0</v>
      </c>
      <c r="AP520" s="222">
        <f t="shared" si="1149"/>
        <v>0</v>
      </c>
      <c r="AQ520" s="222">
        <f t="shared" si="1150"/>
        <v>0</v>
      </c>
      <c r="AR520" s="222">
        <f t="shared" si="1151"/>
        <v>0</v>
      </c>
      <c r="AS520" s="222">
        <f t="shared" si="1152"/>
        <v>0</v>
      </c>
      <c r="AT520" s="222">
        <f t="shared" si="1153"/>
        <v>0</v>
      </c>
      <c r="AU520" s="222">
        <f t="shared" si="1154"/>
        <v>0</v>
      </c>
      <c r="AV520" s="222">
        <f t="shared" si="1155"/>
        <v>0</v>
      </c>
      <c r="AW520" s="222">
        <f t="shared" si="1156"/>
        <v>0</v>
      </c>
      <c r="AX520" s="222">
        <f t="shared" si="1157"/>
        <v>0</v>
      </c>
      <c r="AY520" s="222">
        <f t="shared" si="1158"/>
        <v>0</v>
      </c>
      <c r="AZ520" s="222">
        <f t="shared" si="1159"/>
        <v>0</v>
      </c>
      <c r="BA520" s="222">
        <f t="shared" si="1160"/>
        <v>0</v>
      </c>
      <c r="BB520" s="222">
        <f t="shared" si="1161"/>
        <v>0</v>
      </c>
      <c r="BC520" s="222">
        <f t="shared" si="1162"/>
        <v>0</v>
      </c>
      <c r="BD520" s="222">
        <f t="shared" si="1163"/>
        <v>0</v>
      </c>
      <c r="BE520" s="222">
        <f t="shared" si="1164"/>
        <v>0</v>
      </c>
      <c r="BF520" s="222">
        <f t="shared" si="1165"/>
        <v>0</v>
      </c>
      <c r="BG520" s="222">
        <f t="shared" si="1166"/>
        <v>0</v>
      </c>
      <c r="BH520" s="222">
        <f t="shared" si="1167"/>
        <v>0</v>
      </c>
      <c r="BI520" s="222">
        <f t="shared" si="1168"/>
        <v>0</v>
      </c>
      <c r="BJ520" s="222">
        <f t="shared" si="1169"/>
        <v>0</v>
      </c>
      <c r="BK520" s="222">
        <f t="shared" si="1170"/>
        <v>0</v>
      </c>
      <c r="BL520" s="222">
        <f t="shared" si="1171"/>
        <v>0</v>
      </c>
      <c r="BM520" s="222">
        <f t="shared" si="1172"/>
        <v>0</v>
      </c>
      <c r="BN520" s="222">
        <f t="shared" si="1173"/>
        <v>0</v>
      </c>
      <c r="BO520" s="222">
        <f t="shared" si="1174"/>
        <v>0</v>
      </c>
      <c r="BP520" s="222">
        <f t="shared" si="1175"/>
        <v>0</v>
      </c>
      <c r="BQ520" s="222">
        <f t="shared" si="1176"/>
        <v>0</v>
      </c>
      <c r="BR520" s="222">
        <f t="shared" si="1177"/>
        <v>0</v>
      </c>
      <c r="BS520" s="222">
        <f t="shared" si="1178"/>
        <v>0</v>
      </c>
      <c r="BT520" s="222">
        <f t="shared" si="1179"/>
        <v>0</v>
      </c>
      <c r="BU520" s="222">
        <f t="shared" si="1180"/>
        <v>0</v>
      </c>
      <c r="BV520" s="222">
        <f t="shared" si="1181"/>
        <v>0</v>
      </c>
      <c r="BW520" s="222">
        <f t="shared" si="1182"/>
        <v>0</v>
      </c>
      <c r="BX520" s="222">
        <f t="shared" si="1183"/>
        <v>0</v>
      </c>
      <c r="BY520" s="222">
        <f t="shared" si="1184"/>
        <v>0</v>
      </c>
      <c r="BZ520" s="222">
        <f t="shared" si="1185"/>
        <v>0</v>
      </c>
      <c r="CA520" s="222">
        <f t="shared" si="1186"/>
        <v>0</v>
      </c>
      <c r="CB520" s="222">
        <f t="shared" si="1187"/>
        <v>0</v>
      </c>
      <c r="CC520" s="222">
        <f t="shared" si="1188"/>
        <v>0</v>
      </c>
      <c r="CD520" s="222">
        <f t="shared" si="1189"/>
        <v>0</v>
      </c>
      <c r="CE520" s="222">
        <f t="shared" si="1190"/>
        <v>0</v>
      </c>
      <c r="CF520" s="222">
        <f t="shared" si="1191"/>
        <v>0</v>
      </c>
      <c r="CG520" s="222">
        <f t="shared" si="1192"/>
        <v>0</v>
      </c>
      <c r="CH520" s="222">
        <f t="shared" si="1193"/>
        <v>0</v>
      </c>
      <c r="CI520" s="222">
        <f t="shared" si="1194"/>
        <v>0</v>
      </c>
      <c r="CJ520" s="222">
        <f t="shared" si="1195"/>
        <v>0</v>
      </c>
      <c r="CK520" s="222">
        <f t="shared" si="1196"/>
        <v>0</v>
      </c>
      <c r="CL520" s="222">
        <f t="shared" si="1197"/>
        <v>0</v>
      </c>
      <c r="CM520" s="222">
        <f t="shared" si="1198"/>
        <v>0</v>
      </c>
      <c r="CN520" s="222">
        <f t="shared" si="1199"/>
        <v>0</v>
      </c>
      <c r="CO520" s="222">
        <f t="shared" si="1200"/>
        <v>0</v>
      </c>
      <c r="CP520" s="222">
        <f t="shared" si="1201"/>
        <v>0</v>
      </c>
      <c r="CQ520" s="222">
        <f t="shared" si="1202"/>
        <v>0</v>
      </c>
      <c r="CR520" s="222">
        <f t="shared" si="1203"/>
        <v>0</v>
      </c>
      <c r="CS520" s="222">
        <f t="shared" si="1204"/>
        <v>0</v>
      </c>
      <c r="CT520" s="222">
        <f t="shared" si="1205"/>
        <v>0</v>
      </c>
      <c r="CU520" s="222">
        <f t="shared" si="1206"/>
        <v>0</v>
      </c>
      <c r="CV520" s="222">
        <f t="shared" si="1207"/>
        <v>0</v>
      </c>
      <c r="CW520" s="222">
        <f t="shared" si="1208"/>
        <v>0</v>
      </c>
      <c r="CX520" s="222">
        <f t="shared" si="1209"/>
        <v>0</v>
      </c>
      <c r="CY520" s="222">
        <f t="shared" si="1210"/>
        <v>0</v>
      </c>
      <c r="CZ520" s="222">
        <f t="shared" si="1211"/>
        <v>0</v>
      </c>
      <c r="DA520" s="222">
        <f t="shared" si="1212"/>
        <v>0</v>
      </c>
      <c r="DB520" s="222">
        <f t="shared" si="1213"/>
        <v>0</v>
      </c>
      <c r="DC520" s="222">
        <f t="shared" si="1214"/>
        <v>0</v>
      </c>
      <c r="DD520" s="222">
        <f t="shared" si="1215"/>
        <v>0</v>
      </c>
      <c r="DE520" s="222">
        <f t="shared" si="1216"/>
        <v>0</v>
      </c>
      <c r="DF520" s="222">
        <f t="shared" si="1217"/>
        <v>0</v>
      </c>
      <c r="DG520" s="222">
        <f t="shared" si="1218"/>
        <v>0</v>
      </c>
      <c r="DH520" s="222">
        <f t="shared" si="1219"/>
        <v>0</v>
      </c>
      <c r="DI520" s="222">
        <f t="shared" si="1220"/>
        <v>0</v>
      </c>
      <c r="DJ520" s="222">
        <f t="shared" si="1221"/>
        <v>0</v>
      </c>
      <c r="DK520" s="222">
        <f t="shared" si="1222"/>
        <v>0</v>
      </c>
      <c r="DL520" s="222">
        <f t="shared" si="1223"/>
        <v>0</v>
      </c>
      <c r="DM520" s="222">
        <f t="shared" si="1224"/>
        <v>0</v>
      </c>
      <c r="DN520" s="222">
        <f t="shared" si="1225"/>
        <v>0</v>
      </c>
      <c r="DO520" s="222">
        <f t="shared" si="1226"/>
        <v>0</v>
      </c>
      <c r="DP520" s="222">
        <f t="shared" si="1227"/>
        <v>0</v>
      </c>
      <c r="DQ520" s="222">
        <f t="shared" si="1228"/>
        <v>0</v>
      </c>
      <c r="DR520" s="222">
        <f t="shared" si="1229"/>
        <v>0</v>
      </c>
      <c r="DS520" s="222">
        <f t="shared" si="1230"/>
        <v>0</v>
      </c>
      <c r="DT520" s="222">
        <f t="shared" si="1231"/>
        <v>0</v>
      </c>
      <c r="DU520" s="222">
        <f t="shared" si="1232"/>
        <v>0</v>
      </c>
      <c r="DV520" s="222">
        <f t="shared" si="1233"/>
        <v>0</v>
      </c>
      <c r="DW520" s="222">
        <f t="shared" si="1234"/>
        <v>0</v>
      </c>
      <c r="DX520" s="222">
        <f t="shared" si="1235"/>
        <v>0</v>
      </c>
      <c r="DY520" s="222">
        <f t="shared" si="1236"/>
        <v>0</v>
      </c>
      <c r="DZ520" s="222">
        <f t="shared" si="1237"/>
        <v>0</v>
      </c>
      <c r="EA520" s="222">
        <f t="shared" si="1238"/>
        <v>0</v>
      </c>
      <c r="EB520" s="222">
        <f t="shared" si="1239"/>
        <v>0</v>
      </c>
      <c r="EC520" s="222">
        <f t="shared" si="1240"/>
        <v>0</v>
      </c>
      <c r="ED520" s="222">
        <f t="shared" si="1241"/>
        <v>0</v>
      </c>
      <c r="EE520" s="222">
        <f t="shared" si="1242"/>
        <v>0</v>
      </c>
      <c r="EF520" s="222">
        <f t="shared" si="1243"/>
        <v>0</v>
      </c>
      <c r="EG520" s="222">
        <f t="shared" si="1244"/>
        <v>0</v>
      </c>
      <c r="EH520" s="222">
        <f t="shared" si="1245"/>
        <v>0</v>
      </c>
      <c r="EI520" s="222">
        <f t="shared" si="1246"/>
        <v>0</v>
      </c>
      <c r="EJ520" s="222">
        <f t="shared" si="1247"/>
        <v>0</v>
      </c>
      <c r="EK520" s="222">
        <f t="shared" si="1248"/>
        <v>0</v>
      </c>
      <c r="EL520" s="222">
        <f t="shared" si="1249"/>
        <v>0</v>
      </c>
      <c r="EM520" s="222">
        <f t="shared" si="1250"/>
        <v>0</v>
      </c>
      <c r="EN520" s="222">
        <f t="shared" si="1251"/>
        <v>0</v>
      </c>
      <c r="EO520" s="222">
        <f t="shared" si="1252"/>
        <v>0</v>
      </c>
      <c r="EP520" s="222">
        <f t="shared" si="1253"/>
        <v>0</v>
      </c>
      <c r="EQ520" s="222">
        <f t="shared" si="1254"/>
        <v>0</v>
      </c>
      <c r="ER520" s="222">
        <f t="shared" si="1255"/>
        <v>0</v>
      </c>
      <c r="ES520" s="222">
        <f t="shared" si="1256"/>
        <v>0</v>
      </c>
      <c r="ET520" s="222">
        <f t="shared" si="1257"/>
        <v>0</v>
      </c>
      <c r="EU520" s="222">
        <f t="shared" si="1258"/>
        <v>0</v>
      </c>
      <c r="EV520" s="222">
        <f t="shared" si="1259"/>
        <v>0</v>
      </c>
      <c r="EW520" s="222">
        <f t="shared" si="1260"/>
        <v>0</v>
      </c>
      <c r="EX520" s="222">
        <f t="shared" si="1261"/>
        <v>0</v>
      </c>
      <c r="EY520" s="222">
        <f t="shared" si="1262"/>
        <v>0</v>
      </c>
      <c r="EZ520" s="222">
        <f t="shared" si="1263"/>
        <v>0</v>
      </c>
      <c r="FA520" s="222">
        <f t="shared" si="1264"/>
        <v>0</v>
      </c>
      <c r="FB520" s="222">
        <f t="shared" si="1265"/>
        <v>0</v>
      </c>
      <c r="FC520" s="222">
        <f t="shared" si="1266"/>
        <v>0</v>
      </c>
      <c r="FD520" s="222">
        <f t="shared" si="1267"/>
        <v>0</v>
      </c>
      <c r="FE520" s="222">
        <f t="shared" si="1268"/>
        <v>0</v>
      </c>
      <c r="FF520" s="222">
        <f t="shared" si="1269"/>
        <v>0</v>
      </c>
      <c r="FG520" s="222">
        <f t="shared" si="1270"/>
        <v>0</v>
      </c>
      <c r="FH520" s="222">
        <f t="shared" si="1271"/>
        <v>0</v>
      </c>
      <c r="FI520" s="222">
        <f t="shared" si="1272"/>
        <v>0</v>
      </c>
      <c r="FJ520" s="222">
        <f t="shared" si="1273"/>
        <v>0</v>
      </c>
      <c r="FK520" s="222">
        <f t="shared" si="1274"/>
        <v>0</v>
      </c>
      <c r="FL520" s="222">
        <f t="shared" si="1275"/>
        <v>0</v>
      </c>
      <c r="FM520" s="222">
        <f t="shared" si="1276"/>
        <v>0</v>
      </c>
      <c r="FN520" s="222">
        <f t="shared" si="1277"/>
        <v>0</v>
      </c>
      <c r="FO520" s="222">
        <f t="shared" si="1278"/>
        <v>0</v>
      </c>
      <c r="FP520" s="222">
        <f t="shared" si="1279"/>
        <v>0</v>
      </c>
      <c r="FQ520" s="222">
        <f t="shared" si="1280"/>
        <v>0</v>
      </c>
      <c r="FR520" s="222">
        <f t="shared" si="1281"/>
        <v>0</v>
      </c>
      <c r="FS520" s="222">
        <f t="shared" si="1282"/>
        <v>0</v>
      </c>
      <c r="FT520" s="222">
        <f t="shared" si="1283"/>
        <v>0</v>
      </c>
      <c r="FU520" s="222">
        <f t="shared" si="1284"/>
        <v>0</v>
      </c>
      <c r="FV520" s="222">
        <f t="shared" si="1285"/>
        <v>0</v>
      </c>
      <c r="FW520" s="222">
        <f t="shared" si="1286"/>
        <v>0</v>
      </c>
      <c r="FX520" s="222">
        <f t="shared" si="1287"/>
        <v>0</v>
      </c>
      <c r="FY520" s="222">
        <f t="shared" si="1288"/>
        <v>0</v>
      </c>
      <c r="FZ520" s="222">
        <f t="shared" si="1289"/>
        <v>0</v>
      </c>
      <c r="GA520" s="222">
        <f t="shared" si="1290"/>
        <v>0</v>
      </c>
      <c r="GB520" s="222">
        <f t="shared" si="1291"/>
        <v>0</v>
      </c>
      <c r="GC520" s="222">
        <f t="shared" si="1292"/>
        <v>0</v>
      </c>
      <c r="GD520" s="222">
        <f t="shared" si="1293"/>
        <v>0</v>
      </c>
      <c r="GE520" s="222">
        <f t="shared" si="1294"/>
        <v>0</v>
      </c>
      <c r="GF520" s="222">
        <f t="shared" si="1295"/>
        <v>0</v>
      </c>
      <c r="GG520" s="222">
        <f t="shared" si="1296"/>
        <v>0</v>
      </c>
      <c r="GH520" s="222">
        <f t="shared" si="1297"/>
        <v>0</v>
      </c>
      <c r="GI520" s="222">
        <f t="shared" si="1298"/>
        <v>0</v>
      </c>
      <c r="GJ520" s="222">
        <f t="shared" si="1299"/>
        <v>0</v>
      </c>
      <c r="GK520" s="222">
        <f t="shared" si="1300"/>
        <v>0</v>
      </c>
      <c r="GL520" s="222">
        <f t="shared" si="1301"/>
        <v>0</v>
      </c>
      <c r="GM520" s="222">
        <f t="shared" si="1302"/>
        <v>0</v>
      </c>
      <c r="GN520" s="222">
        <f t="shared" si="1303"/>
        <v>0</v>
      </c>
      <c r="GO520" s="222">
        <f t="shared" si="1304"/>
        <v>0</v>
      </c>
      <c r="GP520" s="222">
        <f t="shared" si="1305"/>
        <v>0</v>
      </c>
      <c r="GQ520" s="222">
        <f t="shared" si="1306"/>
        <v>0</v>
      </c>
      <c r="GR520" s="222">
        <f t="shared" si="1307"/>
        <v>0</v>
      </c>
      <c r="GS520" s="222">
        <f t="shared" si="1308"/>
        <v>0</v>
      </c>
      <c r="GT520" s="222">
        <f t="shared" si="1309"/>
        <v>0</v>
      </c>
      <c r="GU520" s="222">
        <f t="shared" si="1310"/>
        <v>0</v>
      </c>
      <c r="GV520" s="222">
        <f t="shared" si="1311"/>
        <v>0</v>
      </c>
      <c r="GW520" s="222">
        <f t="shared" si="1312"/>
        <v>0</v>
      </c>
      <c r="GX520" s="222">
        <f t="shared" si="1313"/>
        <v>0</v>
      </c>
      <c r="GY520" s="222">
        <f t="shared" si="1314"/>
        <v>0</v>
      </c>
      <c r="GZ520" s="222">
        <f t="shared" si="1315"/>
        <v>0</v>
      </c>
      <c r="HA520" s="222">
        <f t="shared" si="1316"/>
        <v>0</v>
      </c>
      <c r="HB520" s="222">
        <f t="shared" si="1317"/>
        <v>0</v>
      </c>
      <c r="HC520" s="222">
        <f t="shared" si="1318"/>
        <v>0</v>
      </c>
      <c r="HD520" s="222">
        <f t="shared" si="1319"/>
        <v>0</v>
      </c>
      <c r="HE520" s="222">
        <f t="shared" si="1320"/>
        <v>0</v>
      </c>
      <c r="HF520" s="222">
        <f t="shared" si="1321"/>
        <v>0</v>
      </c>
      <c r="HG520" s="222">
        <f t="shared" si="1322"/>
        <v>0</v>
      </c>
      <c r="HH520" s="222">
        <f t="shared" si="1323"/>
        <v>0</v>
      </c>
      <c r="HI520" s="222">
        <f t="shared" si="1324"/>
        <v>0</v>
      </c>
      <c r="HJ520" s="222">
        <f t="shared" si="1325"/>
        <v>0</v>
      </c>
      <c r="HK520" s="222">
        <f t="shared" si="1326"/>
        <v>0</v>
      </c>
      <c r="HL520" s="222">
        <f t="shared" si="1327"/>
        <v>0</v>
      </c>
      <c r="HM520" s="222">
        <f t="shared" si="1328"/>
        <v>0</v>
      </c>
      <c r="HN520" s="222">
        <f t="shared" si="1329"/>
        <v>0</v>
      </c>
      <c r="HO520" s="222">
        <f t="shared" si="1330"/>
        <v>0</v>
      </c>
      <c r="HP520" s="222">
        <f t="shared" si="1331"/>
        <v>0</v>
      </c>
      <c r="HQ520" s="222">
        <f t="shared" si="1332"/>
        <v>0</v>
      </c>
      <c r="HR520" s="222">
        <f t="shared" si="1333"/>
        <v>0</v>
      </c>
      <c r="HS520" s="222">
        <f t="shared" si="1334"/>
        <v>0</v>
      </c>
      <c r="HT520" s="222">
        <f t="shared" si="1335"/>
        <v>0</v>
      </c>
      <c r="HU520" s="222">
        <f t="shared" si="1336"/>
        <v>0</v>
      </c>
      <c r="HV520" s="222">
        <f t="shared" si="1337"/>
        <v>0</v>
      </c>
      <c r="HW520" s="222">
        <f t="shared" si="1338"/>
        <v>0</v>
      </c>
      <c r="HX520" s="222">
        <f t="shared" si="1339"/>
        <v>0</v>
      </c>
      <c r="HY520" s="222">
        <f t="shared" si="1340"/>
        <v>0</v>
      </c>
      <c r="HZ520" s="222">
        <f t="shared" si="1341"/>
        <v>0</v>
      </c>
      <c r="IA520" s="222">
        <f t="shared" si="1342"/>
        <v>0</v>
      </c>
      <c r="IB520" s="222">
        <f t="shared" si="1343"/>
        <v>0</v>
      </c>
      <c r="IC520" s="222">
        <f t="shared" si="1344"/>
        <v>0</v>
      </c>
      <c r="ID520" s="222">
        <f t="shared" si="1345"/>
        <v>0</v>
      </c>
      <c r="IE520" s="222">
        <f t="shared" si="1346"/>
        <v>0</v>
      </c>
      <c r="IF520" s="222">
        <f t="shared" si="1347"/>
        <v>0</v>
      </c>
      <c r="IG520" s="222">
        <f t="shared" si="1348"/>
        <v>0</v>
      </c>
      <c r="IH520" s="222">
        <f t="shared" si="1349"/>
        <v>0</v>
      </c>
      <c r="II520" s="222">
        <f t="shared" si="1350"/>
        <v>0</v>
      </c>
      <c r="IJ520" s="222">
        <f t="shared" si="1351"/>
        <v>0</v>
      </c>
      <c r="IK520" s="222">
        <f t="shared" si="1352"/>
        <v>0</v>
      </c>
      <c r="IL520" s="222">
        <f t="shared" si="1353"/>
        <v>0</v>
      </c>
      <c r="IM520" s="222">
        <f t="shared" si="1354"/>
        <v>0</v>
      </c>
      <c r="IN520" s="222">
        <f t="shared" si="1355"/>
        <v>0</v>
      </c>
      <c r="IO520" s="222">
        <f t="shared" si="1356"/>
        <v>0</v>
      </c>
      <c r="IP520" s="222">
        <f t="shared" si="1357"/>
        <v>0</v>
      </c>
      <c r="IQ520" s="222">
        <f t="shared" si="1358"/>
        <v>0</v>
      </c>
      <c r="IR520" s="222">
        <f t="shared" si="1359"/>
        <v>0</v>
      </c>
      <c r="IS520" s="222">
        <f t="shared" si="1360"/>
        <v>0</v>
      </c>
      <c r="IT520" s="222">
        <f t="shared" si="1361"/>
        <v>0</v>
      </c>
      <c r="IU520" s="222">
        <f t="shared" si="1362"/>
        <v>0</v>
      </c>
      <c r="IV520" s="222">
        <f t="shared" si="1363"/>
        <v>0</v>
      </c>
      <c r="IW520" s="222">
        <f t="shared" si="1364"/>
        <v>0</v>
      </c>
      <c r="IX520" s="222">
        <f t="shared" si="1365"/>
        <v>0</v>
      </c>
      <c r="IY520" s="222">
        <f t="shared" si="1366"/>
        <v>0</v>
      </c>
      <c r="IZ520" s="222">
        <f t="shared" si="1367"/>
        <v>0</v>
      </c>
      <c r="JA520" s="222">
        <f t="shared" si="1368"/>
        <v>0</v>
      </c>
      <c r="JB520" s="222">
        <f t="shared" si="1369"/>
        <v>0</v>
      </c>
    </row>
    <row r="521" spans="2:262">
      <c r="B521" s="230">
        <v>160</v>
      </c>
      <c r="C521" s="229">
        <f t="shared" si="1370"/>
        <v>3.1250000000000023E-3</v>
      </c>
      <c r="D521" s="226">
        <f t="shared" ca="1" si="1113"/>
        <v>49.928240747135447</v>
      </c>
      <c r="E521" s="225">
        <f ca="1">FJ361</f>
        <v>-7.1759252864553189E-2</v>
      </c>
      <c r="F521" s="224">
        <v>160</v>
      </c>
      <c r="G521" s="222">
        <f t="shared" si="1114"/>
        <v>0</v>
      </c>
      <c r="H521" s="222">
        <f t="shared" si="1115"/>
        <v>0</v>
      </c>
      <c r="I521" s="222">
        <f t="shared" si="1116"/>
        <v>0</v>
      </c>
      <c r="J521" s="222">
        <f t="shared" si="1117"/>
        <v>0</v>
      </c>
      <c r="K521" s="222">
        <f t="shared" si="1118"/>
        <v>0</v>
      </c>
      <c r="L521" s="222">
        <f t="shared" si="1119"/>
        <v>0</v>
      </c>
      <c r="M521" s="222">
        <f t="shared" si="1120"/>
        <v>0</v>
      </c>
      <c r="N521" s="222">
        <f t="shared" si="1121"/>
        <v>0</v>
      </c>
      <c r="O521" s="222">
        <f t="shared" si="1122"/>
        <v>0</v>
      </c>
      <c r="P521" s="222">
        <f t="shared" si="1123"/>
        <v>0</v>
      </c>
      <c r="Q521" s="222">
        <f t="shared" si="1124"/>
        <v>0</v>
      </c>
      <c r="R521" s="222">
        <f t="shared" si="1125"/>
        <v>0</v>
      </c>
      <c r="S521" s="222">
        <f t="shared" si="1126"/>
        <v>0</v>
      </c>
      <c r="T521" s="222">
        <f t="shared" si="1127"/>
        <v>0</v>
      </c>
      <c r="U521" s="222">
        <f t="shared" si="1128"/>
        <v>0</v>
      </c>
      <c r="V521" s="222">
        <f t="shared" si="1129"/>
        <v>0</v>
      </c>
      <c r="W521" s="222">
        <f t="shared" si="1130"/>
        <v>0</v>
      </c>
      <c r="X521" s="222">
        <f t="shared" si="1131"/>
        <v>0</v>
      </c>
      <c r="Y521" s="222">
        <f t="shared" si="1132"/>
        <v>0</v>
      </c>
      <c r="Z521" s="222">
        <f t="shared" si="1133"/>
        <v>0</v>
      </c>
      <c r="AA521" s="222">
        <f t="shared" si="1134"/>
        <v>0</v>
      </c>
      <c r="AB521" s="222">
        <f t="shared" si="1135"/>
        <v>0</v>
      </c>
      <c r="AC521" s="222">
        <f t="shared" si="1136"/>
        <v>0</v>
      </c>
      <c r="AD521" s="222">
        <f t="shared" si="1137"/>
        <v>0</v>
      </c>
      <c r="AE521" s="222">
        <f t="shared" si="1138"/>
        <v>0</v>
      </c>
      <c r="AF521" s="222">
        <f t="shared" si="1139"/>
        <v>0</v>
      </c>
      <c r="AG521" s="222">
        <f t="shared" si="1140"/>
        <v>0</v>
      </c>
      <c r="AH521" s="222">
        <f t="shared" si="1141"/>
        <v>0</v>
      </c>
      <c r="AI521" s="222">
        <f t="shared" si="1142"/>
        <v>0</v>
      </c>
      <c r="AJ521" s="222">
        <f t="shared" si="1143"/>
        <v>0</v>
      </c>
      <c r="AK521" s="222">
        <f t="shared" si="1144"/>
        <v>0</v>
      </c>
      <c r="AL521" s="222">
        <f t="shared" si="1145"/>
        <v>0</v>
      </c>
      <c r="AM521" s="222">
        <f t="shared" si="1146"/>
        <v>0</v>
      </c>
      <c r="AN521" s="222">
        <f t="shared" si="1147"/>
        <v>0</v>
      </c>
      <c r="AO521" s="222">
        <f t="shared" si="1148"/>
        <v>0</v>
      </c>
      <c r="AP521" s="222">
        <f t="shared" si="1149"/>
        <v>0</v>
      </c>
      <c r="AQ521" s="222">
        <f t="shared" si="1150"/>
        <v>0</v>
      </c>
      <c r="AR521" s="222">
        <f t="shared" si="1151"/>
        <v>0</v>
      </c>
      <c r="AS521" s="222">
        <f t="shared" si="1152"/>
        <v>0</v>
      </c>
      <c r="AT521" s="222">
        <f t="shared" si="1153"/>
        <v>0</v>
      </c>
      <c r="AU521" s="222">
        <f t="shared" si="1154"/>
        <v>0</v>
      </c>
      <c r="AV521" s="222">
        <f t="shared" si="1155"/>
        <v>0</v>
      </c>
      <c r="AW521" s="222">
        <f t="shared" si="1156"/>
        <v>0</v>
      </c>
      <c r="AX521" s="222">
        <f t="shared" si="1157"/>
        <v>0</v>
      </c>
      <c r="AY521" s="222">
        <f t="shared" si="1158"/>
        <v>0</v>
      </c>
      <c r="AZ521" s="222">
        <f t="shared" si="1159"/>
        <v>0</v>
      </c>
      <c r="BA521" s="222">
        <f t="shared" si="1160"/>
        <v>0</v>
      </c>
      <c r="BB521" s="222">
        <f t="shared" si="1161"/>
        <v>0</v>
      </c>
      <c r="BC521" s="222">
        <f t="shared" si="1162"/>
        <v>0</v>
      </c>
      <c r="BD521" s="222">
        <f t="shared" si="1163"/>
        <v>0</v>
      </c>
      <c r="BE521" s="222">
        <f t="shared" si="1164"/>
        <v>0</v>
      </c>
      <c r="BF521" s="222">
        <f t="shared" si="1165"/>
        <v>0</v>
      </c>
      <c r="BG521" s="222">
        <f t="shared" si="1166"/>
        <v>0</v>
      </c>
      <c r="BH521" s="222">
        <f t="shared" si="1167"/>
        <v>0</v>
      </c>
      <c r="BI521" s="222">
        <f t="shared" si="1168"/>
        <v>0</v>
      </c>
      <c r="BJ521" s="222">
        <f t="shared" si="1169"/>
        <v>0</v>
      </c>
      <c r="BK521" s="222">
        <f t="shared" si="1170"/>
        <v>0</v>
      </c>
      <c r="BL521" s="222">
        <f t="shared" si="1171"/>
        <v>0</v>
      </c>
      <c r="BM521" s="222">
        <f t="shared" si="1172"/>
        <v>0</v>
      </c>
      <c r="BN521" s="222">
        <f t="shared" si="1173"/>
        <v>0</v>
      </c>
      <c r="BO521" s="222">
        <f t="shared" si="1174"/>
        <v>0</v>
      </c>
      <c r="BP521" s="222">
        <f t="shared" si="1175"/>
        <v>0</v>
      </c>
      <c r="BQ521" s="222">
        <f t="shared" si="1176"/>
        <v>0</v>
      </c>
      <c r="BR521" s="222">
        <f t="shared" si="1177"/>
        <v>0</v>
      </c>
      <c r="BS521" s="222">
        <f t="shared" si="1178"/>
        <v>0</v>
      </c>
      <c r="BT521" s="222">
        <f t="shared" si="1179"/>
        <v>0</v>
      </c>
      <c r="BU521" s="222">
        <f t="shared" si="1180"/>
        <v>0</v>
      </c>
      <c r="BV521" s="222">
        <f t="shared" si="1181"/>
        <v>0</v>
      </c>
      <c r="BW521" s="222">
        <f t="shared" si="1182"/>
        <v>0</v>
      </c>
      <c r="BX521" s="222">
        <f t="shared" si="1183"/>
        <v>0</v>
      </c>
      <c r="BY521" s="222">
        <f t="shared" si="1184"/>
        <v>0</v>
      </c>
      <c r="BZ521" s="222">
        <f t="shared" si="1185"/>
        <v>0</v>
      </c>
      <c r="CA521" s="222">
        <f t="shared" si="1186"/>
        <v>0</v>
      </c>
      <c r="CB521" s="222">
        <f t="shared" si="1187"/>
        <v>0</v>
      </c>
      <c r="CC521" s="222">
        <f t="shared" si="1188"/>
        <v>0</v>
      </c>
      <c r="CD521" s="222">
        <f t="shared" si="1189"/>
        <v>0</v>
      </c>
      <c r="CE521" s="222">
        <f t="shared" si="1190"/>
        <v>0</v>
      </c>
      <c r="CF521" s="222">
        <f t="shared" si="1191"/>
        <v>0</v>
      </c>
      <c r="CG521" s="222">
        <f t="shared" si="1192"/>
        <v>0</v>
      </c>
      <c r="CH521" s="222">
        <f t="shared" si="1193"/>
        <v>0</v>
      </c>
      <c r="CI521" s="222">
        <f t="shared" si="1194"/>
        <v>0</v>
      </c>
      <c r="CJ521" s="222">
        <f t="shared" si="1195"/>
        <v>0</v>
      </c>
      <c r="CK521" s="222">
        <f t="shared" si="1196"/>
        <v>0</v>
      </c>
      <c r="CL521" s="222">
        <f t="shared" si="1197"/>
        <v>0</v>
      </c>
      <c r="CM521" s="222">
        <f t="shared" si="1198"/>
        <v>0</v>
      </c>
      <c r="CN521" s="222">
        <f t="shared" si="1199"/>
        <v>0</v>
      </c>
      <c r="CO521" s="222">
        <f t="shared" si="1200"/>
        <v>0</v>
      </c>
      <c r="CP521" s="222">
        <f t="shared" si="1201"/>
        <v>0</v>
      </c>
      <c r="CQ521" s="222">
        <f t="shared" si="1202"/>
        <v>0</v>
      </c>
      <c r="CR521" s="222">
        <f t="shared" si="1203"/>
        <v>0</v>
      </c>
      <c r="CS521" s="222">
        <f t="shared" si="1204"/>
        <v>0</v>
      </c>
      <c r="CT521" s="222">
        <f t="shared" si="1205"/>
        <v>0</v>
      </c>
      <c r="CU521" s="222">
        <f t="shared" si="1206"/>
        <v>0</v>
      </c>
      <c r="CV521" s="222">
        <f t="shared" si="1207"/>
        <v>0</v>
      </c>
      <c r="CW521" s="222">
        <f t="shared" si="1208"/>
        <v>0</v>
      </c>
      <c r="CX521" s="222">
        <f t="shared" si="1209"/>
        <v>0</v>
      </c>
      <c r="CY521" s="222">
        <f t="shared" si="1210"/>
        <v>0</v>
      </c>
      <c r="CZ521" s="222">
        <f t="shared" si="1211"/>
        <v>0</v>
      </c>
      <c r="DA521" s="222">
        <f t="shared" si="1212"/>
        <v>0</v>
      </c>
      <c r="DB521" s="222">
        <f t="shared" si="1213"/>
        <v>0</v>
      </c>
      <c r="DC521" s="222">
        <f t="shared" si="1214"/>
        <v>0</v>
      </c>
      <c r="DD521" s="222">
        <f t="shared" si="1215"/>
        <v>0</v>
      </c>
      <c r="DE521" s="222">
        <f t="shared" si="1216"/>
        <v>0</v>
      </c>
      <c r="DF521" s="222">
        <f t="shared" si="1217"/>
        <v>0</v>
      </c>
      <c r="DG521" s="222">
        <f t="shared" si="1218"/>
        <v>0</v>
      </c>
      <c r="DH521" s="222">
        <f t="shared" si="1219"/>
        <v>0</v>
      </c>
      <c r="DI521" s="222">
        <f t="shared" si="1220"/>
        <v>0</v>
      </c>
      <c r="DJ521" s="222">
        <f t="shared" si="1221"/>
        <v>0</v>
      </c>
      <c r="DK521" s="222">
        <f t="shared" si="1222"/>
        <v>0</v>
      </c>
      <c r="DL521" s="222">
        <f t="shared" si="1223"/>
        <v>0</v>
      </c>
      <c r="DM521" s="222">
        <f t="shared" si="1224"/>
        <v>0</v>
      </c>
      <c r="DN521" s="222">
        <f t="shared" si="1225"/>
        <v>0</v>
      </c>
      <c r="DO521" s="222">
        <f t="shared" si="1226"/>
        <v>0</v>
      </c>
      <c r="DP521" s="222">
        <f t="shared" si="1227"/>
        <v>0</v>
      </c>
      <c r="DQ521" s="222">
        <f t="shared" si="1228"/>
        <v>0</v>
      </c>
      <c r="DR521" s="222">
        <f t="shared" si="1229"/>
        <v>0</v>
      </c>
      <c r="DS521" s="222">
        <f t="shared" si="1230"/>
        <v>0</v>
      </c>
      <c r="DT521" s="222">
        <f t="shared" si="1231"/>
        <v>0</v>
      </c>
      <c r="DU521" s="222">
        <f t="shared" si="1232"/>
        <v>0</v>
      </c>
      <c r="DV521" s="222">
        <f t="shared" si="1233"/>
        <v>0</v>
      </c>
      <c r="DW521" s="222">
        <f t="shared" si="1234"/>
        <v>0</v>
      </c>
      <c r="DX521" s="222">
        <f t="shared" si="1235"/>
        <v>0</v>
      </c>
      <c r="DY521" s="222">
        <f t="shared" si="1236"/>
        <v>0</v>
      </c>
      <c r="DZ521" s="222">
        <f t="shared" si="1237"/>
        <v>0</v>
      </c>
      <c r="EA521" s="222">
        <f t="shared" si="1238"/>
        <v>0</v>
      </c>
      <c r="EB521" s="222">
        <f t="shared" si="1239"/>
        <v>0</v>
      </c>
      <c r="EC521" s="222">
        <f t="shared" si="1240"/>
        <v>0</v>
      </c>
      <c r="ED521" s="222">
        <f t="shared" si="1241"/>
        <v>0</v>
      </c>
      <c r="EE521" s="222">
        <f t="shared" si="1242"/>
        <v>0</v>
      </c>
      <c r="EF521" s="222">
        <f t="shared" si="1243"/>
        <v>0</v>
      </c>
      <c r="EG521" s="222">
        <f t="shared" si="1244"/>
        <v>0</v>
      </c>
      <c r="EH521" s="222">
        <f t="shared" si="1245"/>
        <v>0</v>
      </c>
      <c r="EI521" s="222">
        <f t="shared" si="1246"/>
        <v>0</v>
      </c>
      <c r="EJ521" s="222">
        <f t="shared" si="1247"/>
        <v>0</v>
      </c>
      <c r="EK521" s="222">
        <f t="shared" si="1248"/>
        <v>0</v>
      </c>
      <c r="EL521" s="222">
        <f t="shared" si="1249"/>
        <v>0</v>
      </c>
      <c r="EM521" s="222">
        <f t="shared" si="1250"/>
        <v>0</v>
      </c>
      <c r="EN521" s="222">
        <f t="shared" si="1251"/>
        <v>0</v>
      </c>
      <c r="EO521" s="222">
        <f t="shared" si="1252"/>
        <v>0</v>
      </c>
      <c r="EP521" s="222">
        <f t="shared" si="1253"/>
        <v>0</v>
      </c>
      <c r="EQ521" s="222">
        <f t="shared" si="1254"/>
        <v>0</v>
      </c>
      <c r="ER521" s="222">
        <f t="shared" si="1255"/>
        <v>0</v>
      </c>
      <c r="ES521" s="222">
        <f t="shared" si="1256"/>
        <v>0</v>
      </c>
      <c r="ET521" s="222">
        <f t="shared" si="1257"/>
        <v>0</v>
      </c>
      <c r="EU521" s="222">
        <f t="shared" si="1258"/>
        <v>0</v>
      </c>
      <c r="EV521" s="222">
        <f t="shared" si="1259"/>
        <v>0</v>
      </c>
      <c r="EW521" s="222">
        <f t="shared" si="1260"/>
        <v>0</v>
      </c>
      <c r="EX521" s="222">
        <f t="shared" si="1261"/>
        <v>0</v>
      </c>
      <c r="EY521" s="222">
        <f t="shared" si="1262"/>
        <v>0</v>
      </c>
      <c r="EZ521" s="222">
        <f t="shared" si="1263"/>
        <v>0</v>
      </c>
      <c r="FA521" s="222">
        <f t="shared" si="1264"/>
        <v>0</v>
      </c>
      <c r="FB521" s="222">
        <f t="shared" si="1265"/>
        <v>0</v>
      </c>
      <c r="FC521" s="222">
        <f t="shared" si="1266"/>
        <v>0</v>
      </c>
      <c r="FD521" s="222">
        <f t="shared" si="1267"/>
        <v>0</v>
      </c>
      <c r="FE521" s="222">
        <f t="shared" si="1268"/>
        <v>0</v>
      </c>
      <c r="FF521" s="222">
        <f t="shared" si="1269"/>
        <v>0</v>
      </c>
      <c r="FG521" s="222">
        <f t="shared" si="1270"/>
        <v>0</v>
      </c>
      <c r="FH521" s="222">
        <f t="shared" si="1271"/>
        <v>0</v>
      </c>
      <c r="FI521" s="222">
        <f t="shared" si="1272"/>
        <v>0</v>
      </c>
      <c r="FJ521" s="222">
        <f t="shared" si="1273"/>
        <v>0</v>
      </c>
      <c r="FK521" s="222">
        <f t="shared" si="1274"/>
        <v>0</v>
      </c>
      <c r="FL521" s="222">
        <f t="shared" si="1275"/>
        <v>0</v>
      </c>
      <c r="FM521" s="222">
        <f t="shared" si="1276"/>
        <v>0</v>
      </c>
      <c r="FN521" s="222">
        <f t="shared" si="1277"/>
        <v>0</v>
      </c>
      <c r="FO521" s="222">
        <f t="shared" si="1278"/>
        <v>0</v>
      </c>
      <c r="FP521" s="222">
        <f t="shared" si="1279"/>
        <v>0</v>
      </c>
      <c r="FQ521" s="222">
        <f t="shared" si="1280"/>
        <v>0</v>
      </c>
      <c r="FR521" s="222">
        <f t="shared" si="1281"/>
        <v>0</v>
      </c>
      <c r="FS521" s="222">
        <f t="shared" si="1282"/>
        <v>0</v>
      </c>
      <c r="FT521" s="222">
        <f t="shared" si="1283"/>
        <v>0</v>
      </c>
      <c r="FU521" s="222">
        <f t="shared" si="1284"/>
        <v>0</v>
      </c>
      <c r="FV521" s="222">
        <f t="shared" si="1285"/>
        <v>0</v>
      </c>
      <c r="FW521" s="222">
        <f t="shared" si="1286"/>
        <v>0</v>
      </c>
      <c r="FX521" s="222">
        <f t="shared" si="1287"/>
        <v>0</v>
      </c>
      <c r="FY521" s="222">
        <f t="shared" si="1288"/>
        <v>0</v>
      </c>
      <c r="FZ521" s="222">
        <f t="shared" si="1289"/>
        <v>0</v>
      </c>
      <c r="GA521" s="222">
        <f t="shared" si="1290"/>
        <v>0</v>
      </c>
      <c r="GB521" s="222">
        <f t="shared" si="1291"/>
        <v>0</v>
      </c>
      <c r="GC521" s="222">
        <f t="shared" si="1292"/>
        <v>0</v>
      </c>
      <c r="GD521" s="222">
        <f t="shared" si="1293"/>
        <v>0</v>
      </c>
      <c r="GE521" s="222">
        <f t="shared" si="1294"/>
        <v>0</v>
      </c>
      <c r="GF521" s="222">
        <f t="shared" si="1295"/>
        <v>0</v>
      </c>
      <c r="GG521" s="222">
        <f t="shared" si="1296"/>
        <v>0</v>
      </c>
      <c r="GH521" s="222">
        <f t="shared" si="1297"/>
        <v>0</v>
      </c>
      <c r="GI521" s="222">
        <f t="shared" si="1298"/>
        <v>0</v>
      </c>
      <c r="GJ521" s="222">
        <f t="shared" si="1299"/>
        <v>0</v>
      </c>
      <c r="GK521" s="222">
        <f t="shared" si="1300"/>
        <v>0</v>
      </c>
      <c r="GL521" s="222">
        <f t="shared" si="1301"/>
        <v>0</v>
      </c>
      <c r="GM521" s="222">
        <f t="shared" si="1302"/>
        <v>0</v>
      </c>
      <c r="GN521" s="222">
        <f t="shared" si="1303"/>
        <v>0</v>
      </c>
      <c r="GO521" s="222">
        <f t="shared" si="1304"/>
        <v>0</v>
      </c>
      <c r="GP521" s="222">
        <f t="shared" si="1305"/>
        <v>0</v>
      </c>
      <c r="GQ521" s="222">
        <f t="shared" si="1306"/>
        <v>0</v>
      </c>
      <c r="GR521" s="222">
        <f t="shared" si="1307"/>
        <v>0</v>
      </c>
      <c r="GS521" s="222">
        <f t="shared" si="1308"/>
        <v>0</v>
      </c>
      <c r="GT521" s="222">
        <f t="shared" si="1309"/>
        <v>0</v>
      </c>
      <c r="GU521" s="222">
        <f t="shared" si="1310"/>
        <v>0</v>
      </c>
      <c r="GV521" s="222">
        <f t="shared" si="1311"/>
        <v>0</v>
      </c>
      <c r="GW521" s="222">
        <f t="shared" si="1312"/>
        <v>0</v>
      </c>
      <c r="GX521" s="222">
        <f t="shared" si="1313"/>
        <v>0</v>
      </c>
      <c r="GY521" s="222">
        <f t="shared" si="1314"/>
        <v>0</v>
      </c>
      <c r="GZ521" s="222">
        <f t="shared" si="1315"/>
        <v>0</v>
      </c>
      <c r="HA521" s="222">
        <f t="shared" si="1316"/>
        <v>0</v>
      </c>
      <c r="HB521" s="222">
        <f t="shared" si="1317"/>
        <v>0</v>
      </c>
      <c r="HC521" s="222">
        <f t="shared" si="1318"/>
        <v>0</v>
      </c>
      <c r="HD521" s="222">
        <f t="shared" si="1319"/>
        <v>0</v>
      </c>
      <c r="HE521" s="222">
        <f t="shared" si="1320"/>
        <v>0</v>
      </c>
      <c r="HF521" s="222">
        <f t="shared" si="1321"/>
        <v>0</v>
      </c>
      <c r="HG521" s="222">
        <f t="shared" si="1322"/>
        <v>0</v>
      </c>
      <c r="HH521" s="222">
        <f t="shared" si="1323"/>
        <v>0</v>
      </c>
      <c r="HI521" s="222">
        <f t="shared" si="1324"/>
        <v>0</v>
      </c>
      <c r="HJ521" s="222">
        <f t="shared" si="1325"/>
        <v>0</v>
      </c>
      <c r="HK521" s="222">
        <f t="shared" si="1326"/>
        <v>0</v>
      </c>
      <c r="HL521" s="222">
        <f t="shared" si="1327"/>
        <v>0</v>
      </c>
      <c r="HM521" s="222">
        <f t="shared" si="1328"/>
        <v>0</v>
      </c>
      <c r="HN521" s="222">
        <f t="shared" si="1329"/>
        <v>0</v>
      </c>
      <c r="HO521" s="222">
        <f t="shared" si="1330"/>
        <v>0</v>
      </c>
      <c r="HP521" s="222">
        <f t="shared" si="1331"/>
        <v>0</v>
      </c>
      <c r="HQ521" s="222">
        <f t="shared" si="1332"/>
        <v>0</v>
      </c>
      <c r="HR521" s="222">
        <f t="shared" si="1333"/>
        <v>0</v>
      </c>
      <c r="HS521" s="222">
        <f t="shared" si="1334"/>
        <v>0</v>
      </c>
      <c r="HT521" s="222">
        <f t="shared" si="1335"/>
        <v>0</v>
      </c>
      <c r="HU521" s="222">
        <f t="shared" si="1336"/>
        <v>0</v>
      </c>
      <c r="HV521" s="222">
        <f t="shared" si="1337"/>
        <v>0</v>
      </c>
      <c r="HW521" s="222">
        <f t="shared" si="1338"/>
        <v>0</v>
      </c>
      <c r="HX521" s="222">
        <f t="shared" si="1339"/>
        <v>0</v>
      </c>
      <c r="HY521" s="222">
        <f t="shared" si="1340"/>
        <v>0</v>
      </c>
      <c r="HZ521" s="222">
        <f t="shared" si="1341"/>
        <v>0</v>
      </c>
      <c r="IA521" s="222">
        <f t="shared" si="1342"/>
        <v>0</v>
      </c>
      <c r="IB521" s="222">
        <f t="shared" si="1343"/>
        <v>0</v>
      </c>
      <c r="IC521" s="222">
        <f t="shared" si="1344"/>
        <v>0</v>
      </c>
      <c r="ID521" s="222">
        <f t="shared" si="1345"/>
        <v>0</v>
      </c>
      <c r="IE521" s="222">
        <f t="shared" si="1346"/>
        <v>0</v>
      </c>
      <c r="IF521" s="222">
        <f t="shared" si="1347"/>
        <v>0</v>
      </c>
      <c r="IG521" s="222">
        <f t="shared" si="1348"/>
        <v>0</v>
      </c>
      <c r="IH521" s="222">
        <f t="shared" si="1349"/>
        <v>0</v>
      </c>
      <c r="II521" s="222">
        <f t="shared" si="1350"/>
        <v>0</v>
      </c>
      <c r="IJ521" s="222">
        <f t="shared" si="1351"/>
        <v>0</v>
      </c>
      <c r="IK521" s="222">
        <f t="shared" si="1352"/>
        <v>0</v>
      </c>
      <c r="IL521" s="222">
        <f t="shared" si="1353"/>
        <v>0</v>
      </c>
      <c r="IM521" s="222">
        <f t="shared" si="1354"/>
        <v>0</v>
      </c>
      <c r="IN521" s="222">
        <f t="shared" si="1355"/>
        <v>0</v>
      </c>
      <c r="IO521" s="222">
        <f t="shared" si="1356"/>
        <v>0</v>
      </c>
      <c r="IP521" s="222">
        <f t="shared" si="1357"/>
        <v>0</v>
      </c>
      <c r="IQ521" s="222">
        <f t="shared" si="1358"/>
        <v>0</v>
      </c>
      <c r="IR521" s="222">
        <f t="shared" si="1359"/>
        <v>0</v>
      </c>
      <c r="IS521" s="222">
        <f t="shared" si="1360"/>
        <v>0</v>
      </c>
      <c r="IT521" s="222">
        <f t="shared" si="1361"/>
        <v>0</v>
      </c>
      <c r="IU521" s="222">
        <f t="shared" si="1362"/>
        <v>0</v>
      </c>
      <c r="IV521" s="222">
        <f t="shared" si="1363"/>
        <v>0</v>
      </c>
      <c r="IW521" s="222">
        <f t="shared" si="1364"/>
        <v>0</v>
      </c>
      <c r="IX521" s="222">
        <f t="shared" si="1365"/>
        <v>0</v>
      </c>
      <c r="IY521" s="222">
        <f t="shared" si="1366"/>
        <v>0</v>
      </c>
      <c r="IZ521" s="222">
        <f t="shared" si="1367"/>
        <v>0</v>
      </c>
      <c r="JA521" s="222">
        <f t="shared" si="1368"/>
        <v>0</v>
      </c>
      <c r="JB521" s="222">
        <f t="shared" si="1369"/>
        <v>0</v>
      </c>
    </row>
    <row r="522" spans="2:262">
      <c r="B522" s="230">
        <v>161</v>
      </c>
      <c r="C522" s="229">
        <f t="shared" si="1370"/>
        <v>3.1445312500000024E-3</v>
      </c>
      <c r="D522" s="226">
        <f t="shared" ca="1" si="1113"/>
        <v>49.930072623518235</v>
      </c>
      <c r="E522" s="225">
        <f ca="1">FK361</f>
        <v>-6.9927376481766446E-2</v>
      </c>
      <c r="F522" s="224">
        <v>161</v>
      </c>
      <c r="G522" s="222">
        <f t="shared" si="1114"/>
        <v>0</v>
      </c>
      <c r="H522" s="222">
        <f t="shared" si="1115"/>
        <v>0</v>
      </c>
      <c r="I522" s="222">
        <f t="shared" si="1116"/>
        <v>0</v>
      </c>
      <c r="J522" s="222">
        <f t="shared" si="1117"/>
        <v>0</v>
      </c>
      <c r="K522" s="222">
        <f t="shared" si="1118"/>
        <v>0</v>
      </c>
      <c r="L522" s="222">
        <f t="shared" si="1119"/>
        <v>0</v>
      </c>
      <c r="M522" s="222">
        <f t="shared" si="1120"/>
        <v>0</v>
      </c>
      <c r="N522" s="222">
        <f t="shared" si="1121"/>
        <v>0</v>
      </c>
      <c r="O522" s="222">
        <f t="shared" si="1122"/>
        <v>0</v>
      </c>
      <c r="P522" s="222">
        <f t="shared" si="1123"/>
        <v>0</v>
      </c>
      <c r="Q522" s="222">
        <f t="shared" si="1124"/>
        <v>0</v>
      </c>
      <c r="R522" s="222">
        <f t="shared" si="1125"/>
        <v>0</v>
      </c>
      <c r="S522" s="222">
        <f t="shared" si="1126"/>
        <v>0</v>
      </c>
      <c r="T522" s="222">
        <f t="shared" si="1127"/>
        <v>0</v>
      </c>
      <c r="U522" s="222">
        <f t="shared" si="1128"/>
        <v>0</v>
      </c>
      <c r="V522" s="222">
        <f t="shared" si="1129"/>
        <v>0</v>
      </c>
      <c r="W522" s="222">
        <f t="shared" si="1130"/>
        <v>0</v>
      </c>
      <c r="X522" s="222">
        <f t="shared" si="1131"/>
        <v>0</v>
      </c>
      <c r="Y522" s="222">
        <f t="shared" si="1132"/>
        <v>0</v>
      </c>
      <c r="Z522" s="222">
        <f t="shared" si="1133"/>
        <v>0</v>
      </c>
      <c r="AA522" s="222">
        <f t="shared" si="1134"/>
        <v>0</v>
      </c>
      <c r="AB522" s="222">
        <f t="shared" si="1135"/>
        <v>0</v>
      </c>
      <c r="AC522" s="222">
        <f t="shared" si="1136"/>
        <v>0</v>
      </c>
      <c r="AD522" s="222">
        <f t="shared" si="1137"/>
        <v>0</v>
      </c>
      <c r="AE522" s="222">
        <f t="shared" si="1138"/>
        <v>0</v>
      </c>
      <c r="AF522" s="222">
        <f t="shared" si="1139"/>
        <v>0</v>
      </c>
      <c r="AG522" s="222">
        <f t="shared" si="1140"/>
        <v>0</v>
      </c>
      <c r="AH522" s="222">
        <f t="shared" si="1141"/>
        <v>0</v>
      </c>
      <c r="AI522" s="222">
        <f t="shared" si="1142"/>
        <v>0</v>
      </c>
      <c r="AJ522" s="222">
        <f t="shared" si="1143"/>
        <v>0</v>
      </c>
      <c r="AK522" s="222">
        <f t="shared" si="1144"/>
        <v>0</v>
      </c>
      <c r="AL522" s="222">
        <f t="shared" si="1145"/>
        <v>0</v>
      </c>
      <c r="AM522" s="222">
        <f t="shared" si="1146"/>
        <v>0</v>
      </c>
      <c r="AN522" s="222">
        <f t="shared" si="1147"/>
        <v>0</v>
      </c>
      <c r="AO522" s="222">
        <f t="shared" si="1148"/>
        <v>0</v>
      </c>
      <c r="AP522" s="222">
        <f t="shared" si="1149"/>
        <v>0</v>
      </c>
      <c r="AQ522" s="222">
        <f t="shared" si="1150"/>
        <v>0</v>
      </c>
      <c r="AR522" s="222">
        <f t="shared" si="1151"/>
        <v>0</v>
      </c>
      <c r="AS522" s="222">
        <f t="shared" si="1152"/>
        <v>0</v>
      </c>
      <c r="AT522" s="222">
        <f t="shared" si="1153"/>
        <v>0</v>
      </c>
      <c r="AU522" s="222">
        <f t="shared" si="1154"/>
        <v>0</v>
      </c>
      <c r="AV522" s="222">
        <f t="shared" si="1155"/>
        <v>0</v>
      </c>
      <c r="AW522" s="222">
        <f t="shared" si="1156"/>
        <v>0</v>
      </c>
      <c r="AX522" s="222">
        <f t="shared" si="1157"/>
        <v>0</v>
      </c>
      <c r="AY522" s="222">
        <f t="shared" si="1158"/>
        <v>0</v>
      </c>
      <c r="AZ522" s="222">
        <f t="shared" si="1159"/>
        <v>0</v>
      </c>
      <c r="BA522" s="222">
        <f t="shared" si="1160"/>
        <v>0</v>
      </c>
      <c r="BB522" s="222">
        <f t="shared" si="1161"/>
        <v>0</v>
      </c>
      <c r="BC522" s="222">
        <f t="shared" si="1162"/>
        <v>0</v>
      </c>
      <c r="BD522" s="222">
        <f t="shared" si="1163"/>
        <v>0</v>
      </c>
      <c r="BE522" s="222">
        <f t="shared" si="1164"/>
        <v>0</v>
      </c>
      <c r="BF522" s="222">
        <f t="shared" si="1165"/>
        <v>0</v>
      </c>
      <c r="BG522" s="222">
        <f t="shared" si="1166"/>
        <v>0</v>
      </c>
      <c r="BH522" s="222">
        <f t="shared" si="1167"/>
        <v>0</v>
      </c>
      <c r="BI522" s="222">
        <f t="shared" si="1168"/>
        <v>0</v>
      </c>
      <c r="BJ522" s="222">
        <f t="shared" si="1169"/>
        <v>0</v>
      </c>
      <c r="BK522" s="222">
        <f t="shared" si="1170"/>
        <v>0</v>
      </c>
      <c r="BL522" s="222">
        <f t="shared" si="1171"/>
        <v>0</v>
      </c>
      <c r="BM522" s="222">
        <f t="shared" si="1172"/>
        <v>0</v>
      </c>
      <c r="BN522" s="222">
        <f t="shared" si="1173"/>
        <v>0</v>
      </c>
      <c r="BO522" s="222">
        <f t="shared" si="1174"/>
        <v>0</v>
      </c>
      <c r="BP522" s="222">
        <f t="shared" si="1175"/>
        <v>0</v>
      </c>
      <c r="BQ522" s="222">
        <f t="shared" si="1176"/>
        <v>0</v>
      </c>
      <c r="BR522" s="222">
        <f t="shared" si="1177"/>
        <v>0</v>
      </c>
      <c r="BS522" s="222">
        <f t="shared" si="1178"/>
        <v>0</v>
      </c>
      <c r="BT522" s="222">
        <f t="shared" si="1179"/>
        <v>0</v>
      </c>
      <c r="BU522" s="222">
        <f t="shared" si="1180"/>
        <v>0</v>
      </c>
      <c r="BV522" s="222">
        <f t="shared" si="1181"/>
        <v>0</v>
      </c>
      <c r="BW522" s="222">
        <f t="shared" si="1182"/>
        <v>0</v>
      </c>
      <c r="BX522" s="222">
        <f t="shared" si="1183"/>
        <v>0</v>
      </c>
      <c r="BY522" s="222">
        <f t="shared" si="1184"/>
        <v>0</v>
      </c>
      <c r="BZ522" s="222">
        <f t="shared" si="1185"/>
        <v>0</v>
      </c>
      <c r="CA522" s="222">
        <f t="shared" si="1186"/>
        <v>0</v>
      </c>
      <c r="CB522" s="222">
        <f t="shared" si="1187"/>
        <v>0</v>
      </c>
      <c r="CC522" s="222">
        <f t="shared" si="1188"/>
        <v>0</v>
      </c>
      <c r="CD522" s="222">
        <f t="shared" si="1189"/>
        <v>0</v>
      </c>
      <c r="CE522" s="222">
        <f t="shared" si="1190"/>
        <v>0</v>
      </c>
      <c r="CF522" s="222">
        <f t="shared" si="1191"/>
        <v>0</v>
      </c>
      <c r="CG522" s="222">
        <f t="shared" si="1192"/>
        <v>0</v>
      </c>
      <c r="CH522" s="222">
        <f t="shared" si="1193"/>
        <v>0</v>
      </c>
      <c r="CI522" s="222">
        <f t="shared" si="1194"/>
        <v>0</v>
      </c>
      <c r="CJ522" s="222">
        <f t="shared" si="1195"/>
        <v>0</v>
      </c>
      <c r="CK522" s="222">
        <f t="shared" si="1196"/>
        <v>0</v>
      </c>
      <c r="CL522" s="222">
        <f t="shared" si="1197"/>
        <v>0</v>
      </c>
      <c r="CM522" s="222">
        <f t="shared" si="1198"/>
        <v>0</v>
      </c>
      <c r="CN522" s="222">
        <f t="shared" si="1199"/>
        <v>0</v>
      </c>
      <c r="CO522" s="222">
        <f t="shared" si="1200"/>
        <v>0</v>
      </c>
      <c r="CP522" s="222">
        <f t="shared" si="1201"/>
        <v>0</v>
      </c>
      <c r="CQ522" s="222">
        <f t="shared" si="1202"/>
        <v>0</v>
      </c>
      <c r="CR522" s="222">
        <f t="shared" si="1203"/>
        <v>0</v>
      </c>
      <c r="CS522" s="222">
        <f t="shared" si="1204"/>
        <v>0</v>
      </c>
      <c r="CT522" s="222">
        <f t="shared" si="1205"/>
        <v>0</v>
      </c>
      <c r="CU522" s="222">
        <f t="shared" si="1206"/>
        <v>0</v>
      </c>
      <c r="CV522" s="222">
        <f t="shared" si="1207"/>
        <v>0</v>
      </c>
      <c r="CW522" s="222">
        <f t="shared" si="1208"/>
        <v>0</v>
      </c>
      <c r="CX522" s="222">
        <f t="shared" si="1209"/>
        <v>0</v>
      </c>
      <c r="CY522" s="222">
        <f t="shared" si="1210"/>
        <v>0</v>
      </c>
      <c r="CZ522" s="222">
        <f t="shared" si="1211"/>
        <v>0</v>
      </c>
      <c r="DA522" s="222">
        <f t="shared" si="1212"/>
        <v>0</v>
      </c>
      <c r="DB522" s="222">
        <f t="shared" si="1213"/>
        <v>0</v>
      </c>
      <c r="DC522" s="222">
        <f t="shared" si="1214"/>
        <v>0</v>
      </c>
      <c r="DD522" s="222">
        <f t="shared" si="1215"/>
        <v>0</v>
      </c>
      <c r="DE522" s="222">
        <f t="shared" si="1216"/>
        <v>0</v>
      </c>
      <c r="DF522" s="222">
        <f t="shared" si="1217"/>
        <v>0</v>
      </c>
      <c r="DG522" s="222">
        <f t="shared" si="1218"/>
        <v>0</v>
      </c>
      <c r="DH522" s="222">
        <f t="shared" si="1219"/>
        <v>0</v>
      </c>
      <c r="DI522" s="222">
        <f t="shared" si="1220"/>
        <v>0</v>
      </c>
      <c r="DJ522" s="222">
        <f t="shared" si="1221"/>
        <v>0</v>
      </c>
      <c r="DK522" s="222">
        <f t="shared" si="1222"/>
        <v>0</v>
      </c>
      <c r="DL522" s="222">
        <f t="shared" si="1223"/>
        <v>0</v>
      </c>
      <c r="DM522" s="222">
        <f t="shared" si="1224"/>
        <v>0</v>
      </c>
      <c r="DN522" s="222">
        <f t="shared" si="1225"/>
        <v>0</v>
      </c>
      <c r="DO522" s="222">
        <f t="shared" si="1226"/>
        <v>0</v>
      </c>
      <c r="DP522" s="222">
        <f t="shared" si="1227"/>
        <v>0</v>
      </c>
      <c r="DQ522" s="222">
        <f t="shared" si="1228"/>
        <v>0</v>
      </c>
      <c r="DR522" s="222">
        <f t="shared" si="1229"/>
        <v>0</v>
      </c>
      <c r="DS522" s="222">
        <f t="shared" si="1230"/>
        <v>0</v>
      </c>
      <c r="DT522" s="222">
        <f t="shared" si="1231"/>
        <v>0</v>
      </c>
      <c r="DU522" s="222">
        <f t="shared" si="1232"/>
        <v>0</v>
      </c>
      <c r="DV522" s="222">
        <f t="shared" si="1233"/>
        <v>0</v>
      </c>
      <c r="DW522" s="222">
        <f t="shared" si="1234"/>
        <v>0</v>
      </c>
      <c r="DX522" s="222">
        <f t="shared" si="1235"/>
        <v>0</v>
      </c>
      <c r="DY522" s="222">
        <f t="shared" si="1236"/>
        <v>0</v>
      </c>
      <c r="DZ522" s="222">
        <f t="shared" si="1237"/>
        <v>0</v>
      </c>
      <c r="EA522" s="222">
        <f t="shared" si="1238"/>
        <v>0</v>
      </c>
      <c r="EB522" s="222">
        <f t="shared" si="1239"/>
        <v>0</v>
      </c>
      <c r="EC522" s="222">
        <f t="shared" si="1240"/>
        <v>0</v>
      </c>
      <c r="ED522" s="222">
        <f t="shared" si="1241"/>
        <v>0</v>
      </c>
      <c r="EE522" s="222">
        <f t="shared" si="1242"/>
        <v>0</v>
      </c>
      <c r="EF522" s="222">
        <f t="shared" si="1243"/>
        <v>0</v>
      </c>
      <c r="EG522" s="222">
        <f t="shared" si="1244"/>
        <v>0</v>
      </c>
      <c r="EH522" s="222">
        <f t="shared" si="1245"/>
        <v>0</v>
      </c>
      <c r="EI522" s="222">
        <f t="shared" si="1246"/>
        <v>0</v>
      </c>
      <c r="EJ522" s="222">
        <f t="shared" si="1247"/>
        <v>0</v>
      </c>
      <c r="EK522" s="222">
        <f t="shared" si="1248"/>
        <v>0</v>
      </c>
      <c r="EL522" s="222">
        <f t="shared" si="1249"/>
        <v>0</v>
      </c>
      <c r="EM522" s="222">
        <f t="shared" si="1250"/>
        <v>0</v>
      </c>
      <c r="EN522" s="222">
        <f t="shared" si="1251"/>
        <v>0</v>
      </c>
      <c r="EO522" s="222">
        <f t="shared" si="1252"/>
        <v>0</v>
      </c>
      <c r="EP522" s="222">
        <f t="shared" si="1253"/>
        <v>0</v>
      </c>
      <c r="EQ522" s="222">
        <f t="shared" si="1254"/>
        <v>0</v>
      </c>
      <c r="ER522" s="222">
        <f t="shared" si="1255"/>
        <v>0</v>
      </c>
      <c r="ES522" s="222">
        <f t="shared" si="1256"/>
        <v>0</v>
      </c>
      <c r="ET522" s="222">
        <f t="shared" si="1257"/>
        <v>0</v>
      </c>
      <c r="EU522" s="222">
        <f t="shared" si="1258"/>
        <v>0</v>
      </c>
      <c r="EV522" s="222">
        <f t="shared" si="1259"/>
        <v>0</v>
      </c>
      <c r="EW522" s="222">
        <f t="shared" si="1260"/>
        <v>0</v>
      </c>
      <c r="EX522" s="222">
        <f t="shared" si="1261"/>
        <v>0</v>
      </c>
      <c r="EY522" s="222">
        <f t="shared" si="1262"/>
        <v>0</v>
      </c>
      <c r="EZ522" s="222">
        <f t="shared" si="1263"/>
        <v>0</v>
      </c>
      <c r="FA522" s="222">
        <f t="shared" si="1264"/>
        <v>0</v>
      </c>
      <c r="FB522" s="222">
        <f t="shared" si="1265"/>
        <v>0</v>
      </c>
      <c r="FC522" s="222">
        <f t="shared" si="1266"/>
        <v>0</v>
      </c>
      <c r="FD522" s="222">
        <f t="shared" si="1267"/>
        <v>0</v>
      </c>
      <c r="FE522" s="222">
        <f t="shared" si="1268"/>
        <v>0</v>
      </c>
      <c r="FF522" s="222">
        <f t="shared" si="1269"/>
        <v>0</v>
      </c>
      <c r="FG522" s="222">
        <f t="shared" si="1270"/>
        <v>0</v>
      </c>
      <c r="FH522" s="222">
        <f t="shared" si="1271"/>
        <v>0</v>
      </c>
      <c r="FI522" s="222">
        <f t="shared" si="1272"/>
        <v>0</v>
      </c>
      <c r="FJ522" s="222">
        <f t="shared" si="1273"/>
        <v>0</v>
      </c>
      <c r="FK522" s="222">
        <f t="shared" si="1274"/>
        <v>0</v>
      </c>
      <c r="FL522" s="222">
        <f t="shared" si="1275"/>
        <v>0</v>
      </c>
      <c r="FM522" s="222">
        <f t="shared" si="1276"/>
        <v>0</v>
      </c>
      <c r="FN522" s="222">
        <f t="shared" si="1277"/>
        <v>0</v>
      </c>
      <c r="FO522" s="222">
        <f t="shared" si="1278"/>
        <v>0</v>
      </c>
      <c r="FP522" s="222">
        <f t="shared" si="1279"/>
        <v>0</v>
      </c>
      <c r="FQ522" s="222">
        <f t="shared" si="1280"/>
        <v>0</v>
      </c>
      <c r="FR522" s="222">
        <f t="shared" si="1281"/>
        <v>0</v>
      </c>
      <c r="FS522" s="222">
        <f t="shared" si="1282"/>
        <v>0</v>
      </c>
      <c r="FT522" s="222">
        <f t="shared" si="1283"/>
        <v>0</v>
      </c>
      <c r="FU522" s="222">
        <f t="shared" si="1284"/>
        <v>0</v>
      </c>
      <c r="FV522" s="222">
        <f t="shared" si="1285"/>
        <v>0</v>
      </c>
      <c r="FW522" s="222">
        <f t="shared" si="1286"/>
        <v>0</v>
      </c>
      <c r="FX522" s="222">
        <f t="shared" si="1287"/>
        <v>0</v>
      </c>
      <c r="FY522" s="222">
        <f t="shared" si="1288"/>
        <v>0</v>
      </c>
      <c r="FZ522" s="222">
        <f t="shared" si="1289"/>
        <v>0</v>
      </c>
      <c r="GA522" s="222">
        <f t="shared" si="1290"/>
        <v>0</v>
      </c>
      <c r="GB522" s="222">
        <f t="shared" si="1291"/>
        <v>0</v>
      </c>
      <c r="GC522" s="222">
        <f t="shared" si="1292"/>
        <v>0</v>
      </c>
      <c r="GD522" s="222">
        <f t="shared" si="1293"/>
        <v>0</v>
      </c>
      <c r="GE522" s="222">
        <f t="shared" si="1294"/>
        <v>0</v>
      </c>
      <c r="GF522" s="222">
        <f t="shared" si="1295"/>
        <v>0</v>
      </c>
      <c r="GG522" s="222">
        <f t="shared" si="1296"/>
        <v>0</v>
      </c>
      <c r="GH522" s="222">
        <f t="shared" si="1297"/>
        <v>0</v>
      </c>
      <c r="GI522" s="222">
        <f t="shared" si="1298"/>
        <v>0</v>
      </c>
      <c r="GJ522" s="222">
        <f t="shared" si="1299"/>
        <v>0</v>
      </c>
      <c r="GK522" s="222">
        <f t="shared" si="1300"/>
        <v>0</v>
      </c>
      <c r="GL522" s="222">
        <f t="shared" si="1301"/>
        <v>0</v>
      </c>
      <c r="GM522" s="222">
        <f t="shared" si="1302"/>
        <v>0</v>
      </c>
      <c r="GN522" s="222">
        <f t="shared" si="1303"/>
        <v>0</v>
      </c>
      <c r="GO522" s="222">
        <f t="shared" si="1304"/>
        <v>0</v>
      </c>
      <c r="GP522" s="222">
        <f t="shared" si="1305"/>
        <v>0</v>
      </c>
      <c r="GQ522" s="222">
        <f t="shared" si="1306"/>
        <v>0</v>
      </c>
      <c r="GR522" s="222">
        <f t="shared" si="1307"/>
        <v>0</v>
      </c>
      <c r="GS522" s="222">
        <f t="shared" si="1308"/>
        <v>0</v>
      </c>
      <c r="GT522" s="222">
        <f t="shared" si="1309"/>
        <v>0</v>
      </c>
      <c r="GU522" s="222">
        <f t="shared" si="1310"/>
        <v>0</v>
      </c>
      <c r="GV522" s="222">
        <f t="shared" si="1311"/>
        <v>0</v>
      </c>
      <c r="GW522" s="222">
        <f t="shared" si="1312"/>
        <v>0</v>
      </c>
      <c r="GX522" s="222">
        <f t="shared" si="1313"/>
        <v>0</v>
      </c>
      <c r="GY522" s="222">
        <f t="shared" si="1314"/>
        <v>0</v>
      </c>
      <c r="GZ522" s="222">
        <f t="shared" si="1315"/>
        <v>0</v>
      </c>
      <c r="HA522" s="222">
        <f t="shared" si="1316"/>
        <v>0</v>
      </c>
      <c r="HB522" s="222">
        <f t="shared" si="1317"/>
        <v>0</v>
      </c>
      <c r="HC522" s="222">
        <f t="shared" si="1318"/>
        <v>0</v>
      </c>
      <c r="HD522" s="222">
        <f t="shared" si="1319"/>
        <v>0</v>
      </c>
      <c r="HE522" s="222">
        <f t="shared" si="1320"/>
        <v>0</v>
      </c>
      <c r="HF522" s="222">
        <f t="shared" si="1321"/>
        <v>0</v>
      </c>
      <c r="HG522" s="222">
        <f t="shared" si="1322"/>
        <v>0</v>
      </c>
      <c r="HH522" s="222">
        <f t="shared" si="1323"/>
        <v>0</v>
      </c>
      <c r="HI522" s="222">
        <f t="shared" si="1324"/>
        <v>0</v>
      </c>
      <c r="HJ522" s="222">
        <f t="shared" si="1325"/>
        <v>0</v>
      </c>
      <c r="HK522" s="222">
        <f t="shared" si="1326"/>
        <v>0</v>
      </c>
      <c r="HL522" s="222">
        <f t="shared" si="1327"/>
        <v>0</v>
      </c>
      <c r="HM522" s="222">
        <f t="shared" si="1328"/>
        <v>0</v>
      </c>
      <c r="HN522" s="222">
        <f t="shared" si="1329"/>
        <v>0</v>
      </c>
      <c r="HO522" s="222">
        <f t="shared" si="1330"/>
        <v>0</v>
      </c>
      <c r="HP522" s="222">
        <f t="shared" si="1331"/>
        <v>0</v>
      </c>
      <c r="HQ522" s="222">
        <f t="shared" si="1332"/>
        <v>0</v>
      </c>
      <c r="HR522" s="222">
        <f t="shared" si="1333"/>
        <v>0</v>
      </c>
      <c r="HS522" s="222">
        <f t="shared" si="1334"/>
        <v>0</v>
      </c>
      <c r="HT522" s="222">
        <f t="shared" si="1335"/>
        <v>0</v>
      </c>
      <c r="HU522" s="222">
        <f t="shared" si="1336"/>
        <v>0</v>
      </c>
      <c r="HV522" s="222">
        <f t="shared" si="1337"/>
        <v>0</v>
      </c>
      <c r="HW522" s="222">
        <f t="shared" si="1338"/>
        <v>0</v>
      </c>
      <c r="HX522" s="222">
        <f t="shared" si="1339"/>
        <v>0</v>
      </c>
      <c r="HY522" s="222">
        <f t="shared" si="1340"/>
        <v>0</v>
      </c>
      <c r="HZ522" s="222">
        <f t="shared" si="1341"/>
        <v>0</v>
      </c>
      <c r="IA522" s="222">
        <f t="shared" si="1342"/>
        <v>0</v>
      </c>
      <c r="IB522" s="222">
        <f t="shared" si="1343"/>
        <v>0</v>
      </c>
      <c r="IC522" s="222">
        <f t="shared" si="1344"/>
        <v>0</v>
      </c>
      <c r="ID522" s="222">
        <f t="shared" si="1345"/>
        <v>0</v>
      </c>
      <c r="IE522" s="222">
        <f t="shared" si="1346"/>
        <v>0</v>
      </c>
      <c r="IF522" s="222">
        <f t="shared" si="1347"/>
        <v>0</v>
      </c>
      <c r="IG522" s="222">
        <f t="shared" si="1348"/>
        <v>0</v>
      </c>
      <c r="IH522" s="222">
        <f t="shared" si="1349"/>
        <v>0</v>
      </c>
      <c r="II522" s="222">
        <f t="shared" si="1350"/>
        <v>0</v>
      </c>
      <c r="IJ522" s="222">
        <f t="shared" si="1351"/>
        <v>0</v>
      </c>
      <c r="IK522" s="222">
        <f t="shared" si="1352"/>
        <v>0</v>
      </c>
      <c r="IL522" s="222">
        <f t="shared" si="1353"/>
        <v>0</v>
      </c>
      <c r="IM522" s="222">
        <f t="shared" si="1354"/>
        <v>0</v>
      </c>
      <c r="IN522" s="222">
        <f t="shared" si="1355"/>
        <v>0</v>
      </c>
      <c r="IO522" s="222">
        <f t="shared" si="1356"/>
        <v>0</v>
      </c>
      <c r="IP522" s="222">
        <f t="shared" si="1357"/>
        <v>0</v>
      </c>
      <c r="IQ522" s="222">
        <f t="shared" si="1358"/>
        <v>0</v>
      </c>
      <c r="IR522" s="222">
        <f t="shared" si="1359"/>
        <v>0</v>
      </c>
      <c r="IS522" s="222">
        <f t="shared" si="1360"/>
        <v>0</v>
      </c>
      <c r="IT522" s="222">
        <f t="shared" si="1361"/>
        <v>0</v>
      </c>
      <c r="IU522" s="222">
        <f t="shared" si="1362"/>
        <v>0</v>
      </c>
      <c r="IV522" s="222">
        <f t="shared" si="1363"/>
        <v>0</v>
      </c>
      <c r="IW522" s="222">
        <f t="shared" si="1364"/>
        <v>0</v>
      </c>
      <c r="IX522" s="222">
        <f t="shared" si="1365"/>
        <v>0</v>
      </c>
      <c r="IY522" s="222">
        <f t="shared" si="1366"/>
        <v>0</v>
      </c>
      <c r="IZ522" s="222">
        <f t="shared" si="1367"/>
        <v>0</v>
      </c>
      <c r="JA522" s="222">
        <f t="shared" si="1368"/>
        <v>0</v>
      </c>
      <c r="JB522" s="222">
        <f t="shared" si="1369"/>
        <v>0</v>
      </c>
    </row>
    <row r="523" spans="2:262">
      <c r="B523" s="230">
        <v>162</v>
      </c>
      <c r="C523" s="229">
        <f t="shared" si="1370"/>
        <v>3.1640625000000024E-3</v>
      </c>
      <c r="D523" s="226">
        <f t="shared" ca="1" si="1113"/>
        <v>49.931483529308075</v>
      </c>
      <c r="E523" s="225">
        <f ca="1">FL361</f>
        <v>-6.8516470691927317E-2</v>
      </c>
      <c r="F523" s="224">
        <v>162</v>
      </c>
      <c r="G523" s="222">
        <f t="shared" si="1114"/>
        <v>0</v>
      </c>
      <c r="H523" s="222">
        <f t="shared" si="1115"/>
        <v>0</v>
      </c>
      <c r="I523" s="222">
        <f t="shared" si="1116"/>
        <v>0</v>
      </c>
      <c r="J523" s="222">
        <f t="shared" si="1117"/>
        <v>0</v>
      </c>
      <c r="K523" s="222">
        <f t="shared" si="1118"/>
        <v>0</v>
      </c>
      <c r="L523" s="222">
        <f t="shared" si="1119"/>
        <v>0</v>
      </c>
      <c r="M523" s="222">
        <f t="shared" si="1120"/>
        <v>0</v>
      </c>
      <c r="N523" s="222">
        <f t="shared" si="1121"/>
        <v>0</v>
      </c>
      <c r="O523" s="222">
        <f t="shared" si="1122"/>
        <v>0</v>
      </c>
      <c r="P523" s="222">
        <f t="shared" si="1123"/>
        <v>0</v>
      </c>
      <c r="Q523" s="222">
        <f t="shared" si="1124"/>
        <v>0</v>
      </c>
      <c r="R523" s="222">
        <f t="shared" si="1125"/>
        <v>0</v>
      </c>
      <c r="S523" s="222">
        <f t="shared" si="1126"/>
        <v>0</v>
      </c>
      <c r="T523" s="222">
        <f t="shared" si="1127"/>
        <v>0</v>
      </c>
      <c r="U523" s="222">
        <f t="shared" si="1128"/>
        <v>0</v>
      </c>
      <c r="V523" s="222">
        <f t="shared" si="1129"/>
        <v>0</v>
      </c>
      <c r="W523" s="222">
        <f t="shared" si="1130"/>
        <v>0</v>
      </c>
      <c r="X523" s="222">
        <f t="shared" si="1131"/>
        <v>0</v>
      </c>
      <c r="Y523" s="222">
        <f t="shared" si="1132"/>
        <v>0</v>
      </c>
      <c r="Z523" s="222">
        <f t="shared" si="1133"/>
        <v>0</v>
      </c>
      <c r="AA523" s="222">
        <f t="shared" si="1134"/>
        <v>0</v>
      </c>
      <c r="AB523" s="222">
        <f t="shared" si="1135"/>
        <v>0</v>
      </c>
      <c r="AC523" s="222">
        <f t="shared" si="1136"/>
        <v>0</v>
      </c>
      <c r="AD523" s="222">
        <f t="shared" si="1137"/>
        <v>0</v>
      </c>
      <c r="AE523" s="222">
        <f t="shared" si="1138"/>
        <v>0</v>
      </c>
      <c r="AF523" s="222">
        <f t="shared" si="1139"/>
        <v>0</v>
      </c>
      <c r="AG523" s="222">
        <f t="shared" si="1140"/>
        <v>0</v>
      </c>
      <c r="AH523" s="222">
        <f t="shared" si="1141"/>
        <v>0</v>
      </c>
      <c r="AI523" s="222">
        <f t="shared" si="1142"/>
        <v>0</v>
      </c>
      <c r="AJ523" s="222">
        <f t="shared" si="1143"/>
        <v>0</v>
      </c>
      <c r="AK523" s="222">
        <f t="shared" si="1144"/>
        <v>0</v>
      </c>
      <c r="AL523" s="222">
        <f t="shared" si="1145"/>
        <v>0</v>
      </c>
      <c r="AM523" s="222">
        <f t="shared" si="1146"/>
        <v>0</v>
      </c>
      <c r="AN523" s="222">
        <f t="shared" si="1147"/>
        <v>0</v>
      </c>
      <c r="AO523" s="222">
        <f t="shared" si="1148"/>
        <v>0</v>
      </c>
      <c r="AP523" s="222">
        <f t="shared" si="1149"/>
        <v>0</v>
      </c>
      <c r="AQ523" s="222">
        <f t="shared" si="1150"/>
        <v>0</v>
      </c>
      <c r="AR523" s="222">
        <f t="shared" si="1151"/>
        <v>0</v>
      </c>
      <c r="AS523" s="222">
        <f t="shared" si="1152"/>
        <v>0</v>
      </c>
      <c r="AT523" s="222">
        <f t="shared" si="1153"/>
        <v>0</v>
      </c>
      <c r="AU523" s="222">
        <f t="shared" si="1154"/>
        <v>0</v>
      </c>
      <c r="AV523" s="222">
        <f t="shared" si="1155"/>
        <v>0</v>
      </c>
      <c r="AW523" s="222">
        <f t="shared" si="1156"/>
        <v>0</v>
      </c>
      <c r="AX523" s="222">
        <f t="shared" si="1157"/>
        <v>0</v>
      </c>
      <c r="AY523" s="222">
        <f t="shared" si="1158"/>
        <v>0</v>
      </c>
      <c r="AZ523" s="222">
        <f t="shared" si="1159"/>
        <v>0</v>
      </c>
      <c r="BA523" s="222">
        <f t="shared" si="1160"/>
        <v>0</v>
      </c>
      <c r="BB523" s="222">
        <f t="shared" si="1161"/>
        <v>0</v>
      </c>
      <c r="BC523" s="222">
        <f t="shared" si="1162"/>
        <v>0</v>
      </c>
      <c r="BD523" s="222">
        <f t="shared" si="1163"/>
        <v>0</v>
      </c>
      <c r="BE523" s="222">
        <f t="shared" si="1164"/>
        <v>0</v>
      </c>
      <c r="BF523" s="222">
        <f t="shared" si="1165"/>
        <v>0</v>
      </c>
      <c r="BG523" s="222">
        <f t="shared" si="1166"/>
        <v>0</v>
      </c>
      <c r="BH523" s="222">
        <f t="shared" si="1167"/>
        <v>0</v>
      </c>
      <c r="BI523" s="222">
        <f t="shared" si="1168"/>
        <v>0</v>
      </c>
      <c r="BJ523" s="222">
        <f t="shared" si="1169"/>
        <v>0</v>
      </c>
      <c r="BK523" s="222">
        <f t="shared" si="1170"/>
        <v>0</v>
      </c>
      <c r="BL523" s="222">
        <f t="shared" si="1171"/>
        <v>0</v>
      </c>
      <c r="BM523" s="222">
        <f t="shared" si="1172"/>
        <v>0</v>
      </c>
      <c r="BN523" s="222">
        <f t="shared" si="1173"/>
        <v>0</v>
      </c>
      <c r="BO523" s="222">
        <f t="shared" si="1174"/>
        <v>0</v>
      </c>
      <c r="BP523" s="222">
        <f t="shared" si="1175"/>
        <v>0</v>
      </c>
      <c r="BQ523" s="222">
        <f t="shared" si="1176"/>
        <v>0</v>
      </c>
      <c r="BR523" s="222">
        <f t="shared" si="1177"/>
        <v>0</v>
      </c>
      <c r="BS523" s="222">
        <f t="shared" si="1178"/>
        <v>0</v>
      </c>
      <c r="BT523" s="222">
        <f t="shared" si="1179"/>
        <v>0</v>
      </c>
      <c r="BU523" s="222">
        <f t="shared" si="1180"/>
        <v>0</v>
      </c>
      <c r="BV523" s="222">
        <f t="shared" si="1181"/>
        <v>0</v>
      </c>
      <c r="BW523" s="222">
        <f t="shared" si="1182"/>
        <v>0</v>
      </c>
      <c r="BX523" s="222">
        <f t="shared" si="1183"/>
        <v>0</v>
      </c>
      <c r="BY523" s="222">
        <f t="shared" si="1184"/>
        <v>0</v>
      </c>
      <c r="BZ523" s="222">
        <f t="shared" si="1185"/>
        <v>0</v>
      </c>
      <c r="CA523" s="222">
        <f t="shared" si="1186"/>
        <v>0</v>
      </c>
      <c r="CB523" s="222">
        <f t="shared" si="1187"/>
        <v>0</v>
      </c>
      <c r="CC523" s="222">
        <f t="shared" si="1188"/>
        <v>0</v>
      </c>
      <c r="CD523" s="222">
        <f t="shared" si="1189"/>
        <v>0</v>
      </c>
      <c r="CE523" s="222">
        <f t="shared" si="1190"/>
        <v>0</v>
      </c>
      <c r="CF523" s="222">
        <f t="shared" si="1191"/>
        <v>0</v>
      </c>
      <c r="CG523" s="222">
        <f t="shared" si="1192"/>
        <v>0</v>
      </c>
      <c r="CH523" s="222">
        <f t="shared" si="1193"/>
        <v>0</v>
      </c>
      <c r="CI523" s="222">
        <f t="shared" si="1194"/>
        <v>0</v>
      </c>
      <c r="CJ523" s="222">
        <f t="shared" si="1195"/>
        <v>0</v>
      </c>
      <c r="CK523" s="222">
        <f t="shared" si="1196"/>
        <v>0</v>
      </c>
      <c r="CL523" s="222">
        <f t="shared" si="1197"/>
        <v>0</v>
      </c>
      <c r="CM523" s="222">
        <f t="shared" si="1198"/>
        <v>0</v>
      </c>
      <c r="CN523" s="222">
        <f t="shared" si="1199"/>
        <v>0</v>
      </c>
      <c r="CO523" s="222">
        <f t="shared" si="1200"/>
        <v>0</v>
      </c>
      <c r="CP523" s="222">
        <f t="shared" si="1201"/>
        <v>0</v>
      </c>
      <c r="CQ523" s="222">
        <f t="shared" si="1202"/>
        <v>0</v>
      </c>
      <c r="CR523" s="222">
        <f t="shared" si="1203"/>
        <v>0</v>
      </c>
      <c r="CS523" s="222">
        <f t="shared" si="1204"/>
        <v>0</v>
      </c>
      <c r="CT523" s="222">
        <f t="shared" si="1205"/>
        <v>0</v>
      </c>
      <c r="CU523" s="222">
        <f t="shared" si="1206"/>
        <v>0</v>
      </c>
      <c r="CV523" s="222">
        <f t="shared" si="1207"/>
        <v>0</v>
      </c>
      <c r="CW523" s="222">
        <f t="shared" si="1208"/>
        <v>0</v>
      </c>
      <c r="CX523" s="222">
        <f t="shared" si="1209"/>
        <v>0</v>
      </c>
      <c r="CY523" s="222">
        <f t="shared" si="1210"/>
        <v>0</v>
      </c>
      <c r="CZ523" s="222">
        <f t="shared" si="1211"/>
        <v>0</v>
      </c>
      <c r="DA523" s="222">
        <f t="shared" si="1212"/>
        <v>0</v>
      </c>
      <c r="DB523" s="222">
        <f t="shared" si="1213"/>
        <v>0</v>
      </c>
      <c r="DC523" s="222">
        <f t="shared" si="1214"/>
        <v>0</v>
      </c>
      <c r="DD523" s="222">
        <f t="shared" si="1215"/>
        <v>0</v>
      </c>
      <c r="DE523" s="222">
        <f t="shared" si="1216"/>
        <v>0</v>
      </c>
      <c r="DF523" s="222">
        <f t="shared" si="1217"/>
        <v>0</v>
      </c>
      <c r="DG523" s="222">
        <f t="shared" si="1218"/>
        <v>0</v>
      </c>
      <c r="DH523" s="222">
        <f t="shared" si="1219"/>
        <v>0</v>
      </c>
      <c r="DI523" s="222">
        <f t="shared" si="1220"/>
        <v>0</v>
      </c>
      <c r="DJ523" s="222">
        <f t="shared" si="1221"/>
        <v>0</v>
      </c>
      <c r="DK523" s="222">
        <f t="shared" si="1222"/>
        <v>0</v>
      </c>
      <c r="DL523" s="222">
        <f t="shared" si="1223"/>
        <v>0</v>
      </c>
      <c r="DM523" s="222">
        <f t="shared" si="1224"/>
        <v>0</v>
      </c>
      <c r="DN523" s="222">
        <f t="shared" si="1225"/>
        <v>0</v>
      </c>
      <c r="DO523" s="222">
        <f t="shared" si="1226"/>
        <v>0</v>
      </c>
      <c r="DP523" s="222">
        <f t="shared" si="1227"/>
        <v>0</v>
      </c>
      <c r="DQ523" s="222">
        <f t="shared" si="1228"/>
        <v>0</v>
      </c>
      <c r="DR523" s="222">
        <f t="shared" si="1229"/>
        <v>0</v>
      </c>
      <c r="DS523" s="222">
        <f t="shared" si="1230"/>
        <v>0</v>
      </c>
      <c r="DT523" s="222">
        <f t="shared" si="1231"/>
        <v>0</v>
      </c>
      <c r="DU523" s="222">
        <f t="shared" si="1232"/>
        <v>0</v>
      </c>
      <c r="DV523" s="222">
        <f t="shared" si="1233"/>
        <v>0</v>
      </c>
      <c r="DW523" s="222">
        <f t="shared" si="1234"/>
        <v>0</v>
      </c>
      <c r="DX523" s="222">
        <f t="shared" si="1235"/>
        <v>0</v>
      </c>
      <c r="DY523" s="222">
        <f t="shared" si="1236"/>
        <v>0</v>
      </c>
      <c r="DZ523" s="222">
        <f t="shared" si="1237"/>
        <v>0</v>
      </c>
      <c r="EA523" s="222">
        <f t="shared" si="1238"/>
        <v>0</v>
      </c>
      <c r="EB523" s="222">
        <f t="shared" si="1239"/>
        <v>0</v>
      </c>
      <c r="EC523" s="222">
        <f t="shared" si="1240"/>
        <v>0</v>
      </c>
      <c r="ED523" s="222">
        <f t="shared" si="1241"/>
        <v>0</v>
      </c>
      <c r="EE523" s="222">
        <f t="shared" si="1242"/>
        <v>0</v>
      </c>
      <c r="EF523" s="222">
        <f t="shared" si="1243"/>
        <v>0</v>
      </c>
      <c r="EG523" s="222">
        <f t="shared" si="1244"/>
        <v>0</v>
      </c>
      <c r="EH523" s="222">
        <f t="shared" si="1245"/>
        <v>0</v>
      </c>
      <c r="EI523" s="222">
        <f t="shared" si="1246"/>
        <v>0</v>
      </c>
      <c r="EJ523" s="222">
        <f t="shared" si="1247"/>
        <v>0</v>
      </c>
      <c r="EK523" s="222">
        <f t="shared" si="1248"/>
        <v>0</v>
      </c>
      <c r="EL523" s="222">
        <f t="shared" si="1249"/>
        <v>0</v>
      </c>
      <c r="EM523" s="222">
        <f t="shared" si="1250"/>
        <v>0</v>
      </c>
      <c r="EN523" s="222">
        <f t="shared" si="1251"/>
        <v>0</v>
      </c>
      <c r="EO523" s="222">
        <f t="shared" si="1252"/>
        <v>0</v>
      </c>
      <c r="EP523" s="222">
        <f t="shared" si="1253"/>
        <v>0</v>
      </c>
      <c r="EQ523" s="222">
        <f t="shared" si="1254"/>
        <v>0</v>
      </c>
      <c r="ER523" s="222">
        <f t="shared" si="1255"/>
        <v>0</v>
      </c>
      <c r="ES523" s="222">
        <f t="shared" si="1256"/>
        <v>0</v>
      </c>
      <c r="ET523" s="222">
        <f t="shared" si="1257"/>
        <v>0</v>
      </c>
      <c r="EU523" s="222">
        <f t="shared" si="1258"/>
        <v>0</v>
      </c>
      <c r="EV523" s="222">
        <f t="shared" si="1259"/>
        <v>0</v>
      </c>
      <c r="EW523" s="222">
        <f t="shared" si="1260"/>
        <v>0</v>
      </c>
      <c r="EX523" s="222">
        <f t="shared" si="1261"/>
        <v>0</v>
      </c>
      <c r="EY523" s="222">
        <f t="shared" si="1262"/>
        <v>0</v>
      </c>
      <c r="EZ523" s="222">
        <f t="shared" si="1263"/>
        <v>0</v>
      </c>
      <c r="FA523" s="222">
        <f t="shared" si="1264"/>
        <v>0</v>
      </c>
      <c r="FB523" s="222">
        <f t="shared" si="1265"/>
        <v>0</v>
      </c>
      <c r="FC523" s="222">
        <f t="shared" si="1266"/>
        <v>0</v>
      </c>
      <c r="FD523" s="222">
        <f t="shared" si="1267"/>
        <v>0</v>
      </c>
      <c r="FE523" s="222">
        <f t="shared" si="1268"/>
        <v>0</v>
      </c>
      <c r="FF523" s="222">
        <f t="shared" si="1269"/>
        <v>0</v>
      </c>
      <c r="FG523" s="222">
        <f t="shared" si="1270"/>
        <v>0</v>
      </c>
      <c r="FH523" s="222">
        <f t="shared" si="1271"/>
        <v>0</v>
      </c>
      <c r="FI523" s="222">
        <f t="shared" si="1272"/>
        <v>0</v>
      </c>
      <c r="FJ523" s="222">
        <f t="shared" si="1273"/>
        <v>0</v>
      </c>
      <c r="FK523" s="222">
        <f t="shared" si="1274"/>
        <v>0</v>
      </c>
      <c r="FL523" s="222">
        <f t="shared" si="1275"/>
        <v>0</v>
      </c>
      <c r="FM523" s="222">
        <f t="shared" si="1276"/>
        <v>0</v>
      </c>
      <c r="FN523" s="222">
        <f t="shared" si="1277"/>
        <v>0</v>
      </c>
      <c r="FO523" s="222">
        <f t="shared" si="1278"/>
        <v>0</v>
      </c>
      <c r="FP523" s="222">
        <f t="shared" si="1279"/>
        <v>0</v>
      </c>
      <c r="FQ523" s="222">
        <f t="shared" si="1280"/>
        <v>0</v>
      </c>
      <c r="FR523" s="222">
        <f t="shared" si="1281"/>
        <v>0</v>
      </c>
      <c r="FS523" s="222">
        <f t="shared" si="1282"/>
        <v>0</v>
      </c>
      <c r="FT523" s="222">
        <f t="shared" si="1283"/>
        <v>0</v>
      </c>
      <c r="FU523" s="222">
        <f t="shared" si="1284"/>
        <v>0</v>
      </c>
      <c r="FV523" s="222">
        <f t="shared" si="1285"/>
        <v>0</v>
      </c>
      <c r="FW523" s="222">
        <f t="shared" si="1286"/>
        <v>0</v>
      </c>
      <c r="FX523" s="222">
        <f t="shared" si="1287"/>
        <v>0</v>
      </c>
      <c r="FY523" s="222">
        <f t="shared" si="1288"/>
        <v>0</v>
      </c>
      <c r="FZ523" s="222">
        <f t="shared" si="1289"/>
        <v>0</v>
      </c>
      <c r="GA523" s="222">
        <f t="shared" si="1290"/>
        <v>0</v>
      </c>
      <c r="GB523" s="222">
        <f t="shared" si="1291"/>
        <v>0</v>
      </c>
      <c r="GC523" s="222">
        <f t="shared" si="1292"/>
        <v>0</v>
      </c>
      <c r="GD523" s="222">
        <f t="shared" si="1293"/>
        <v>0</v>
      </c>
      <c r="GE523" s="222">
        <f t="shared" si="1294"/>
        <v>0</v>
      </c>
      <c r="GF523" s="222">
        <f t="shared" si="1295"/>
        <v>0</v>
      </c>
      <c r="GG523" s="222">
        <f t="shared" si="1296"/>
        <v>0</v>
      </c>
      <c r="GH523" s="222">
        <f t="shared" si="1297"/>
        <v>0</v>
      </c>
      <c r="GI523" s="222">
        <f t="shared" si="1298"/>
        <v>0</v>
      </c>
      <c r="GJ523" s="222">
        <f t="shared" si="1299"/>
        <v>0</v>
      </c>
      <c r="GK523" s="222">
        <f t="shared" si="1300"/>
        <v>0</v>
      </c>
      <c r="GL523" s="222">
        <f t="shared" si="1301"/>
        <v>0</v>
      </c>
      <c r="GM523" s="222">
        <f t="shared" si="1302"/>
        <v>0</v>
      </c>
      <c r="GN523" s="222">
        <f t="shared" si="1303"/>
        <v>0</v>
      </c>
      <c r="GO523" s="222">
        <f t="shared" si="1304"/>
        <v>0</v>
      </c>
      <c r="GP523" s="222">
        <f t="shared" si="1305"/>
        <v>0</v>
      </c>
      <c r="GQ523" s="222">
        <f t="shared" si="1306"/>
        <v>0</v>
      </c>
      <c r="GR523" s="222">
        <f t="shared" si="1307"/>
        <v>0</v>
      </c>
      <c r="GS523" s="222">
        <f t="shared" si="1308"/>
        <v>0</v>
      </c>
      <c r="GT523" s="222">
        <f t="shared" si="1309"/>
        <v>0</v>
      </c>
      <c r="GU523" s="222">
        <f t="shared" si="1310"/>
        <v>0</v>
      </c>
      <c r="GV523" s="222">
        <f t="shared" si="1311"/>
        <v>0</v>
      </c>
      <c r="GW523" s="222">
        <f t="shared" si="1312"/>
        <v>0</v>
      </c>
      <c r="GX523" s="222">
        <f t="shared" si="1313"/>
        <v>0</v>
      </c>
      <c r="GY523" s="222">
        <f t="shared" si="1314"/>
        <v>0</v>
      </c>
      <c r="GZ523" s="222">
        <f t="shared" si="1315"/>
        <v>0</v>
      </c>
      <c r="HA523" s="222">
        <f t="shared" si="1316"/>
        <v>0</v>
      </c>
      <c r="HB523" s="222">
        <f t="shared" si="1317"/>
        <v>0</v>
      </c>
      <c r="HC523" s="222">
        <f t="shared" si="1318"/>
        <v>0</v>
      </c>
      <c r="HD523" s="222">
        <f t="shared" si="1319"/>
        <v>0</v>
      </c>
      <c r="HE523" s="222">
        <f t="shared" si="1320"/>
        <v>0</v>
      </c>
      <c r="HF523" s="222">
        <f t="shared" si="1321"/>
        <v>0</v>
      </c>
      <c r="HG523" s="222">
        <f t="shared" si="1322"/>
        <v>0</v>
      </c>
      <c r="HH523" s="222">
        <f t="shared" si="1323"/>
        <v>0</v>
      </c>
      <c r="HI523" s="222">
        <f t="shared" si="1324"/>
        <v>0</v>
      </c>
      <c r="HJ523" s="222">
        <f t="shared" si="1325"/>
        <v>0</v>
      </c>
      <c r="HK523" s="222">
        <f t="shared" si="1326"/>
        <v>0</v>
      </c>
      <c r="HL523" s="222">
        <f t="shared" si="1327"/>
        <v>0</v>
      </c>
      <c r="HM523" s="222">
        <f t="shared" si="1328"/>
        <v>0</v>
      </c>
      <c r="HN523" s="222">
        <f t="shared" si="1329"/>
        <v>0</v>
      </c>
      <c r="HO523" s="222">
        <f t="shared" si="1330"/>
        <v>0</v>
      </c>
      <c r="HP523" s="222">
        <f t="shared" si="1331"/>
        <v>0</v>
      </c>
      <c r="HQ523" s="222">
        <f t="shared" si="1332"/>
        <v>0</v>
      </c>
      <c r="HR523" s="222">
        <f t="shared" si="1333"/>
        <v>0</v>
      </c>
      <c r="HS523" s="222">
        <f t="shared" si="1334"/>
        <v>0</v>
      </c>
      <c r="HT523" s="222">
        <f t="shared" si="1335"/>
        <v>0</v>
      </c>
      <c r="HU523" s="222">
        <f t="shared" si="1336"/>
        <v>0</v>
      </c>
      <c r="HV523" s="222">
        <f t="shared" si="1337"/>
        <v>0</v>
      </c>
      <c r="HW523" s="222">
        <f t="shared" si="1338"/>
        <v>0</v>
      </c>
      <c r="HX523" s="222">
        <f t="shared" si="1339"/>
        <v>0</v>
      </c>
      <c r="HY523" s="222">
        <f t="shared" si="1340"/>
        <v>0</v>
      </c>
      <c r="HZ523" s="222">
        <f t="shared" si="1341"/>
        <v>0</v>
      </c>
      <c r="IA523" s="222">
        <f t="shared" si="1342"/>
        <v>0</v>
      </c>
      <c r="IB523" s="222">
        <f t="shared" si="1343"/>
        <v>0</v>
      </c>
      <c r="IC523" s="222">
        <f t="shared" si="1344"/>
        <v>0</v>
      </c>
      <c r="ID523" s="222">
        <f t="shared" si="1345"/>
        <v>0</v>
      </c>
      <c r="IE523" s="222">
        <f t="shared" si="1346"/>
        <v>0</v>
      </c>
      <c r="IF523" s="222">
        <f t="shared" si="1347"/>
        <v>0</v>
      </c>
      <c r="IG523" s="222">
        <f t="shared" si="1348"/>
        <v>0</v>
      </c>
      <c r="IH523" s="222">
        <f t="shared" si="1349"/>
        <v>0</v>
      </c>
      <c r="II523" s="222">
        <f t="shared" si="1350"/>
        <v>0</v>
      </c>
      <c r="IJ523" s="222">
        <f t="shared" si="1351"/>
        <v>0</v>
      </c>
      <c r="IK523" s="222">
        <f t="shared" si="1352"/>
        <v>0</v>
      </c>
      <c r="IL523" s="222">
        <f t="shared" si="1353"/>
        <v>0</v>
      </c>
      <c r="IM523" s="222">
        <f t="shared" si="1354"/>
        <v>0</v>
      </c>
      <c r="IN523" s="222">
        <f t="shared" si="1355"/>
        <v>0</v>
      </c>
      <c r="IO523" s="222">
        <f t="shared" si="1356"/>
        <v>0</v>
      </c>
      <c r="IP523" s="222">
        <f t="shared" si="1357"/>
        <v>0</v>
      </c>
      <c r="IQ523" s="222">
        <f t="shared" si="1358"/>
        <v>0</v>
      </c>
      <c r="IR523" s="222">
        <f t="shared" si="1359"/>
        <v>0</v>
      </c>
      <c r="IS523" s="222">
        <f t="shared" si="1360"/>
        <v>0</v>
      </c>
      <c r="IT523" s="222">
        <f t="shared" si="1361"/>
        <v>0</v>
      </c>
      <c r="IU523" s="222">
        <f t="shared" si="1362"/>
        <v>0</v>
      </c>
      <c r="IV523" s="222">
        <f t="shared" si="1363"/>
        <v>0</v>
      </c>
      <c r="IW523" s="222">
        <f t="shared" si="1364"/>
        <v>0</v>
      </c>
      <c r="IX523" s="222">
        <f t="shared" si="1365"/>
        <v>0</v>
      </c>
      <c r="IY523" s="222">
        <f t="shared" si="1366"/>
        <v>0</v>
      </c>
      <c r="IZ523" s="222">
        <f t="shared" si="1367"/>
        <v>0</v>
      </c>
      <c r="JA523" s="222">
        <f t="shared" si="1368"/>
        <v>0</v>
      </c>
      <c r="JB523" s="222">
        <f t="shared" si="1369"/>
        <v>0</v>
      </c>
    </row>
    <row r="524" spans="2:262">
      <c r="B524" s="230">
        <v>163</v>
      </c>
      <c r="C524" s="229">
        <f t="shared" si="1370"/>
        <v>3.1835937500000024E-3</v>
      </c>
      <c r="D524" s="226">
        <f t="shared" ca="1" si="1113"/>
        <v>49.934055211449831</v>
      </c>
      <c r="E524" s="225">
        <f ca="1">FM361</f>
        <v>-6.5944788550167138E-2</v>
      </c>
      <c r="F524" s="224">
        <v>163</v>
      </c>
      <c r="G524" s="222">
        <f t="shared" si="1114"/>
        <v>0</v>
      </c>
      <c r="H524" s="222">
        <f t="shared" si="1115"/>
        <v>0</v>
      </c>
      <c r="I524" s="222">
        <f t="shared" si="1116"/>
        <v>0</v>
      </c>
      <c r="J524" s="222">
        <f t="shared" si="1117"/>
        <v>0</v>
      </c>
      <c r="K524" s="222">
        <f t="shared" si="1118"/>
        <v>0</v>
      </c>
      <c r="L524" s="222">
        <f t="shared" si="1119"/>
        <v>0</v>
      </c>
      <c r="M524" s="222">
        <f t="shared" si="1120"/>
        <v>0</v>
      </c>
      <c r="N524" s="222">
        <f t="shared" si="1121"/>
        <v>0</v>
      </c>
      <c r="O524" s="222">
        <f t="shared" si="1122"/>
        <v>0</v>
      </c>
      <c r="P524" s="222">
        <f t="shared" si="1123"/>
        <v>0</v>
      </c>
      <c r="Q524" s="222">
        <f t="shared" si="1124"/>
        <v>0</v>
      </c>
      <c r="R524" s="222">
        <f t="shared" si="1125"/>
        <v>0</v>
      </c>
      <c r="S524" s="222">
        <f t="shared" si="1126"/>
        <v>0</v>
      </c>
      <c r="T524" s="222">
        <f t="shared" si="1127"/>
        <v>0</v>
      </c>
      <c r="U524" s="222">
        <f t="shared" si="1128"/>
        <v>0</v>
      </c>
      <c r="V524" s="222">
        <f t="shared" si="1129"/>
        <v>0</v>
      </c>
      <c r="W524" s="222">
        <f t="shared" si="1130"/>
        <v>0</v>
      </c>
      <c r="X524" s="222">
        <f t="shared" si="1131"/>
        <v>0</v>
      </c>
      <c r="Y524" s="222">
        <f t="shared" si="1132"/>
        <v>0</v>
      </c>
      <c r="Z524" s="222">
        <f t="shared" si="1133"/>
        <v>0</v>
      </c>
      <c r="AA524" s="222">
        <f t="shared" si="1134"/>
        <v>0</v>
      </c>
      <c r="AB524" s="222">
        <f t="shared" si="1135"/>
        <v>0</v>
      </c>
      <c r="AC524" s="222">
        <f t="shared" si="1136"/>
        <v>0</v>
      </c>
      <c r="AD524" s="222">
        <f t="shared" si="1137"/>
        <v>0</v>
      </c>
      <c r="AE524" s="222">
        <f t="shared" si="1138"/>
        <v>0</v>
      </c>
      <c r="AF524" s="222">
        <f t="shared" si="1139"/>
        <v>0</v>
      </c>
      <c r="AG524" s="222">
        <f t="shared" si="1140"/>
        <v>0</v>
      </c>
      <c r="AH524" s="222">
        <f t="shared" si="1141"/>
        <v>0</v>
      </c>
      <c r="AI524" s="222">
        <f t="shared" si="1142"/>
        <v>0</v>
      </c>
      <c r="AJ524" s="222">
        <f t="shared" si="1143"/>
        <v>0</v>
      </c>
      <c r="AK524" s="222">
        <f t="shared" si="1144"/>
        <v>0</v>
      </c>
      <c r="AL524" s="222">
        <f t="shared" si="1145"/>
        <v>0</v>
      </c>
      <c r="AM524" s="222">
        <f t="shared" si="1146"/>
        <v>0</v>
      </c>
      <c r="AN524" s="222">
        <f t="shared" si="1147"/>
        <v>0</v>
      </c>
      <c r="AO524" s="222">
        <f t="shared" si="1148"/>
        <v>0</v>
      </c>
      <c r="AP524" s="222">
        <f t="shared" si="1149"/>
        <v>0</v>
      </c>
      <c r="AQ524" s="222">
        <f t="shared" si="1150"/>
        <v>0</v>
      </c>
      <c r="AR524" s="222">
        <f t="shared" si="1151"/>
        <v>0</v>
      </c>
      <c r="AS524" s="222">
        <f t="shared" si="1152"/>
        <v>0</v>
      </c>
      <c r="AT524" s="222">
        <f t="shared" si="1153"/>
        <v>0</v>
      </c>
      <c r="AU524" s="222">
        <f t="shared" si="1154"/>
        <v>0</v>
      </c>
      <c r="AV524" s="222">
        <f t="shared" si="1155"/>
        <v>0</v>
      </c>
      <c r="AW524" s="222">
        <f t="shared" si="1156"/>
        <v>0</v>
      </c>
      <c r="AX524" s="222">
        <f t="shared" si="1157"/>
        <v>0</v>
      </c>
      <c r="AY524" s="222">
        <f t="shared" si="1158"/>
        <v>0</v>
      </c>
      <c r="AZ524" s="222">
        <f t="shared" si="1159"/>
        <v>0</v>
      </c>
      <c r="BA524" s="222">
        <f t="shared" si="1160"/>
        <v>0</v>
      </c>
      <c r="BB524" s="222">
        <f t="shared" si="1161"/>
        <v>0</v>
      </c>
      <c r="BC524" s="222">
        <f t="shared" si="1162"/>
        <v>0</v>
      </c>
      <c r="BD524" s="222">
        <f t="shared" si="1163"/>
        <v>0</v>
      </c>
      <c r="BE524" s="222">
        <f t="shared" si="1164"/>
        <v>0</v>
      </c>
      <c r="BF524" s="222">
        <f t="shared" si="1165"/>
        <v>0</v>
      </c>
      <c r="BG524" s="222">
        <f t="shared" si="1166"/>
        <v>0</v>
      </c>
      <c r="BH524" s="222">
        <f t="shared" si="1167"/>
        <v>0</v>
      </c>
      <c r="BI524" s="222">
        <f t="shared" si="1168"/>
        <v>0</v>
      </c>
      <c r="BJ524" s="222">
        <f t="shared" si="1169"/>
        <v>0</v>
      </c>
      <c r="BK524" s="222">
        <f t="shared" si="1170"/>
        <v>0</v>
      </c>
      <c r="BL524" s="222">
        <f t="shared" si="1171"/>
        <v>0</v>
      </c>
      <c r="BM524" s="222">
        <f t="shared" si="1172"/>
        <v>0</v>
      </c>
      <c r="BN524" s="222">
        <f t="shared" si="1173"/>
        <v>0</v>
      </c>
      <c r="BO524" s="222">
        <f t="shared" si="1174"/>
        <v>0</v>
      </c>
      <c r="BP524" s="222">
        <f t="shared" si="1175"/>
        <v>0</v>
      </c>
      <c r="BQ524" s="222">
        <f t="shared" si="1176"/>
        <v>0</v>
      </c>
      <c r="BR524" s="222">
        <f t="shared" si="1177"/>
        <v>0</v>
      </c>
      <c r="BS524" s="222">
        <f t="shared" si="1178"/>
        <v>0</v>
      </c>
      <c r="BT524" s="222">
        <f t="shared" si="1179"/>
        <v>0</v>
      </c>
      <c r="BU524" s="222">
        <f t="shared" si="1180"/>
        <v>0</v>
      </c>
      <c r="BV524" s="222">
        <f t="shared" si="1181"/>
        <v>0</v>
      </c>
      <c r="BW524" s="222">
        <f t="shared" si="1182"/>
        <v>0</v>
      </c>
      <c r="BX524" s="222">
        <f t="shared" si="1183"/>
        <v>0</v>
      </c>
      <c r="BY524" s="222">
        <f t="shared" si="1184"/>
        <v>0</v>
      </c>
      <c r="BZ524" s="222">
        <f t="shared" si="1185"/>
        <v>0</v>
      </c>
      <c r="CA524" s="222">
        <f t="shared" si="1186"/>
        <v>0</v>
      </c>
      <c r="CB524" s="222">
        <f t="shared" si="1187"/>
        <v>0</v>
      </c>
      <c r="CC524" s="222">
        <f t="shared" si="1188"/>
        <v>0</v>
      </c>
      <c r="CD524" s="222">
        <f t="shared" si="1189"/>
        <v>0</v>
      </c>
      <c r="CE524" s="222">
        <f t="shared" si="1190"/>
        <v>0</v>
      </c>
      <c r="CF524" s="222">
        <f t="shared" si="1191"/>
        <v>0</v>
      </c>
      <c r="CG524" s="222">
        <f t="shared" si="1192"/>
        <v>0</v>
      </c>
      <c r="CH524" s="222">
        <f t="shared" si="1193"/>
        <v>0</v>
      </c>
      <c r="CI524" s="222">
        <f t="shared" si="1194"/>
        <v>0</v>
      </c>
      <c r="CJ524" s="222">
        <f t="shared" si="1195"/>
        <v>0</v>
      </c>
      <c r="CK524" s="222">
        <f t="shared" si="1196"/>
        <v>0</v>
      </c>
      <c r="CL524" s="222">
        <f t="shared" si="1197"/>
        <v>0</v>
      </c>
      <c r="CM524" s="222">
        <f t="shared" si="1198"/>
        <v>0</v>
      </c>
      <c r="CN524" s="222">
        <f t="shared" si="1199"/>
        <v>0</v>
      </c>
      <c r="CO524" s="222">
        <f t="shared" si="1200"/>
        <v>0</v>
      </c>
      <c r="CP524" s="222">
        <f t="shared" si="1201"/>
        <v>0</v>
      </c>
      <c r="CQ524" s="222">
        <f t="shared" si="1202"/>
        <v>0</v>
      </c>
      <c r="CR524" s="222">
        <f t="shared" si="1203"/>
        <v>0</v>
      </c>
      <c r="CS524" s="222">
        <f t="shared" si="1204"/>
        <v>0</v>
      </c>
      <c r="CT524" s="222">
        <f t="shared" si="1205"/>
        <v>0</v>
      </c>
      <c r="CU524" s="222">
        <f t="shared" si="1206"/>
        <v>0</v>
      </c>
      <c r="CV524" s="222">
        <f t="shared" si="1207"/>
        <v>0</v>
      </c>
      <c r="CW524" s="222">
        <f t="shared" si="1208"/>
        <v>0</v>
      </c>
      <c r="CX524" s="222">
        <f t="shared" si="1209"/>
        <v>0</v>
      </c>
      <c r="CY524" s="222">
        <f t="shared" si="1210"/>
        <v>0</v>
      </c>
      <c r="CZ524" s="222">
        <f t="shared" si="1211"/>
        <v>0</v>
      </c>
      <c r="DA524" s="222">
        <f t="shared" si="1212"/>
        <v>0</v>
      </c>
      <c r="DB524" s="222">
        <f t="shared" si="1213"/>
        <v>0</v>
      </c>
      <c r="DC524" s="222">
        <f t="shared" si="1214"/>
        <v>0</v>
      </c>
      <c r="DD524" s="222">
        <f t="shared" si="1215"/>
        <v>0</v>
      </c>
      <c r="DE524" s="222">
        <f t="shared" si="1216"/>
        <v>0</v>
      </c>
      <c r="DF524" s="222">
        <f t="shared" si="1217"/>
        <v>0</v>
      </c>
      <c r="DG524" s="222">
        <f t="shared" si="1218"/>
        <v>0</v>
      </c>
      <c r="DH524" s="222">
        <f t="shared" si="1219"/>
        <v>0</v>
      </c>
      <c r="DI524" s="222">
        <f t="shared" si="1220"/>
        <v>0</v>
      </c>
      <c r="DJ524" s="222">
        <f t="shared" si="1221"/>
        <v>0</v>
      </c>
      <c r="DK524" s="222">
        <f t="shared" si="1222"/>
        <v>0</v>
      </c>
      <c r="DL524" s="222">
        <f t="shared" si="1223"/>
        <v>0</v>
      </c>
      <c r="DM524" s="222">
        <f t="shared" si="1224"/>
        <v>0</v>
      </c>
      <c r="DN524" s="222">
        <f t="shared" si="1225"/>
        <v>0</v>
      </c>
      <c r="DO524" s="222">
        <f t="shared" si="1226"/>
        <v>0</v>
      </c>
      <c r="DP524" s="222">
        <f t="shared" si="1227"/>
        <v>0</v>
      </c>
      <c r="DQ524" s="222">
        <f t="shared" si="1228"/>
        <v>0</v>
      </c>
      <c r="DR524" s="222">
        <f t="shared" si="1229"/>
        <v>0</v>
      </c>
      <c r="DS524" s="222">
        <f t="shared" si="1230"/>
        <v>0</v>
      </c>
      <c r="DT524" s="222">
        <f t="shared" si="1231"/>
        <v>0</v>
      </c>
      <c r="DU524" s="222">
        <f t="shared" si="1232"/>
        <v>0</v>
      </c>
      <c r="DV524" s="222">
        <f t="shared" si="1233"/>
        <v>0</v>
      </c>
      <c r="DW524" s="222">
        <f t="shared" si="1234"/>
        <v>0</v>
      </c>
      <c r="DX524" s="222">
        <f t="shared" si="1235"/>
        <v>0</v>
      </c>
      <c r="DY524" s="222">
        <f t="shared" si="1236"/>
        <v>0</v>
      </c>
      <c r="DZ524" s="222">
        <f t="shared" si="1237"/>
        <v>0</v>
      </c>
      <c r="EA524" s="222">
        <f t="shared" si="1238"/>
        <v>0</v>
      </c>
      <c r="EB524" s="222">
        <f t="shared" si="1239"/>
        <v>0</v>
      </c>
      <c r="EC524" s="222">
        <f t="shared" si="1240"/>
        <v>0</v>
      </c>
      <c r="ED524" s="222">
        <f t="shared" si="1241"/>
        <v>0</v>
      </c>
      <c r="EE524" s="222">
        <f t="shared" si="1242"/>
        <v>0</v>
      </c>
      <c r="EF524" s="222">
        <f t="shared" si="1243"/>
        <v>0</v>
      </c>
      <c r="EG524" s="222">
        <f t="shared" si="1244"/>
        <v>0</v>
      </c>
      <c r="EH524" s="222">
        <f t="shared" si="1245"/>
        <v>0</v>
      </c>
      <c r="EI524" s="222">
        <f t="shared" si="1246"/>
        <v>0</v>
      </c>
      <c r="EJ524" s="222">
        <f t="shared" si="1247"/>
        <v>0</v>
      </c>
      <c r="EK524" s="222">
        <f t="shared" si="1248"/>
        <v>0</v>
      </c>
      <c r="EL524" s="222">
        <f t="shared" si="1249"/>
        <v>0</v>
      </c>
      <c r="EM524" s="222">
        <f t="shared" si="1250"/>
        <v>0</v>
      </c>
      <c r="EN524" s="222">
        <f t="shared" si="1251"/>
        <v>0</v>
      </c>
      <c r="EO524" s="222">
        <f t="shared" si="1252"/>
        <v>0</v>
      </c>
      <c r="EP524" s="222">
        <f t="shared" si="1253"/>
        <v>0</v>
      </c>
      <c r="EQ524" s="222">
        <f t="shared" si="1254"/>
        <v>0</v>
      </c>
      <c r="ER524" s="222">
        <f t="shared" si="1255"/>
        <v>0</v>
      </c>
      <c r="ES524" s="222">
        <f t="shared" si="1256"/>
        <v>0</v>
      </c>
      <c r="ET524" s="222">
        <f t="shared" si="1257"/>
        <v>0</v>
      </c>
      <c r="EU524" s="222">
        <f t="shared" si="1258"/>
        <v>0</v>
      </c>
      <c r="EV524" s="222">
        <f t="shared" si="1259"/>
        <v>0</v>
      </c>
      <c r="EW524" s="222">
        <f t="shared" si="1260"/>
        <v>0</v>
      </c>
      <c r="EX524" s="222">
        <f t="shared" si="1261"/>
        <v>0</v>
      </c>
      <c r="EY524" s="222">
        <f t="shared" si="1262"/>
        <v>0</v>
      </c>
      <c r="EZ524" s="222">
        <f t="shared" si="1263"/>
        <v>0</v>
      </c>
      <c r="FA524" s="222">
        <f t="shared" si="1264"/>
        <v>0</v>
      </c>
      <c r="FB524" s="222">
        <f t="shared" si="1265"/>
        <v>0</v>
      </c>
      <c r="FC524" s="222">
        <f t="shared" si="1266"/>
        <v>0</v>
      </c>
      <c r="FD524" s="222">
        <f t="shared" si="1267"/>
        <v>0</v>
      </c>
      <c r="FE524" s="222">
        <f t="shared" si="1268"/>
        <v>0</v>
      </c>
      <c r="FF524" s="222">
        <f t="shared" si="1269"/>
        <v>0</v>
      </c>
      <c r="FG524" s="222">
        <f t="shared" si="1270"/>
        <v>0</v>
      </c>
      <c r="FH524" s="222">
        <f t="shared" si="1271"/>
        <v>0</v>
      </c>
      <c r="FI524" s="222">
        <f t="shared" si="1272"/>
        <v>0</v>
      </c>
      <c r="FJ524" s="222">
        <f t="shared" si="1273"/>
        <v>0</v>
      </c>
      <c r="FK524" s="222">
        <f t="shared" si="1274"/>
        <v>0</v>
      </c>
      <c r="FL524" s="222">
        <f t="shared" si="1275"/>
        <v>0</v>
      </c>
      <c r="FM524" s="222">
        <f t="shared" si="1276"/>
        <v>0</v>
      </c>
      <c r="FN524" s="222">
        <f t="shared" si="1277"/>
        <v>0</v>
      </c>
      <c r="FO524" s="222">
        <f t="shared" si="1278"/>
        <v>0</v>
      </c>
      <c r="FP524" s="222">
        <f t="shared" si="1279"/>
        <v>0</v>
      </c>
      <c r="FQ524" s="222">
        <f t="shared" si="1280"/>
        <v>0</v>
      </c>
      <c r="FR524" s="222">
        <f t="shared" si="1281"/>
        <v>0</v>
      </c>
      <c r="FS524" s="222">
        <f t="shared" si="1282"/>
        <v>0</v>
      </c>
      <c r="FT524" s="222">
        <f t="shared" si="1283"/>
        <v>0</v>
      </c>
      <c r="FU524" s="222">
        <f t="shared" si="1284"/>
        <v>0</v>
      </c>
      <c r="FV524" s="222">
        <f t="shared" si="1285"/>
        <v>0</v>
      </c>
      <c r="FW524" s="222">
        <f t="shared" si="1286"/>
        <v>0</v>
      </c>
      <c r="FX524" s="222">
        <f t="shared" si="1287"/>
        <v>0</v>
      </c>
      <c r="FY524" s="222">
        <f t="shared" si="1288"/>
        <v>0</v>
      </c>
      <c r="FZ524" s="222">
        <f t="shared" si="1289"/>
        <v>0</v>
      </c>
      <c r="GA524" s="222">
        <f t="shared" si="1290"/>
        <v>0</v>
      </c>
      <c r="GB524" s="222">
        <f t="shared" si="1291"/>
        <v>0</v>
      </c>
      <c r="GC524" s="222">
        <f t="shared" si="1292"/>
        <v>0</v>
      </c>
      <c r="GD524" s="222">
        <f t="shared" si="1293"/>
        <v>0</v>
      </c>
      <c r="GE524" s="222">
        <f t="shared" si="1294"/>
        <v>0</v>
      </c>
      <c r="GF524" s="222">
        <f t="shared" si="1295"/>
        <v>0</v>
      </c>
      <c r="GG524" s="222">
        <f t="shared" si="1296"/>
        <v>0</v>
      </c>
      <c r="GH524" s="222">
        <f t="shared" si="1297"/>
        <v>0</v>
      </c>
      <c r="GI524" s="222">
        <f t="shared" si="1298"/>
        <v>0</v>
      </c>
      <c r="GJ524" s="222">
        <f t="shared" si="1299"/>
        <v>0</v>
      </c>
      <c r="GK524" s="222">
        <f t="shared" si="1300"/>
        <v>0</v>
      </c>
      <c r="GL524" s="222">
        <f t="shared" si="1301"/>
        <v>0</v>
      </c>
      <c r="GM524" s="222">
        <f t="shared" si="1302"/>
        <v>0</v>
      </c>
      <c r="GN524" s="222">
        <f t="shared" si="1303"/>
        <v>0</v>
      </c>
      <c r="GO524" s="222">
        <f t="shared" si="1304"/>
        <v>0</v>
      </c>
      <c r="GP524" s="222">
        <f t="shared" si="1305"/>
        <v>0</v>
      </c>
      <c r="GQ524" s="222">
        <f t="shared" si="1306"/>
        <v>0</v>
      </c>
      <c r="GR524" s="222">
        <f t="shared" si="1307"/>
        <v>0</v>
      </c>
      <c r="GS524" s="222">
        <f t="shared" si="1308"/>
        <v>0</v>
      </c>
      <c r="GT524" s="222">
        <f t="shared" si="1309"/>
        <v>0</v>
      </c>
      <c r="GU524" s="222">
        <f t="shared" si="1310"/>
        <v>0</v>
      </c>
      <c r="GV524" s="222">
        <f t="shared" si="1311"/>
        <v>0</v>
      </c>
      <c r="GW524" s="222">
        <f t="shared" si="1312"/>
        <v>0</v>
      </c>
      <c r="GX524" s="222">
        <f t="shared" si="1313"/>
        <v>0</v>
      </c>
      <c r="GY524" s="222">
        <f t="shared" si="1314"/>
        <v>0</v>
      </c>
      <c r="GZ524" s="222">
        <f t="shared" si="1315"/>
        <v>0</v>
      </c>
      <c r="HA524" s="222">
        <f t="shared" si="1316"/>
        <v>0</v>
      </c>
      <c r="HB524" s="222">
        <f t="shared" si="1317"/>
        <v>0</v>
      </c>
      <c r="HC524" s="222">
        <f t="shared" si="1318"/>
        <v>0</v>
      </c>
      <c r="HD524" s="222">
        <f t="shared" si="1319"/>
        <v>0</v>
      </c>
      <c r="HE524" s="222">
        <f t="shared" si="1320"/>
        <v>0</v>
      </c>
      <c r="HF524" s="222">
        <f t="shared" si="1321"/>
        <v>0</v>
      </c>
      <c r="HG524" s="222">
        <f t="shared" si="1322"/>
        <v>0</v>
      </c>
      <c r="HH524" s="222">
        <f t="shared" si="1323"/>
        <v>0</v>
      </c>
      <c r="HI524" s="222">
        <f t="shared" si="1324"/>
        <v>0</v>
      </c>
      <c r="HJ524" s="222">
        <f t="shared" si="1325"/>
        <v>0</v>
      </c>
      <c r="HK524" s="222">
        <f t="shared" si="1326"/>
        <v>0</v>
      </c>
      <c r="HL524" s="222">
        <f t="shared" si="1327"/>
        <v>0</v>
      </c>
      <c r="HM524" s="222">
        <f t="shared" si="1328"/>
        <v>0</v>
      </c>
      <c r="HN524" s="222">
        <f t="shared" si="1329"/>
        <v>0</v>
      </c>
      <c r="HO524" s="222">
        <f t="shared" si="1330"/>
        <v>0</v>
      </c>
      <c r="HP524" s="222">
        <f t="shared" si="1331"/>
        <v>0</v>
      </c>
      <c r="HQ524" s="222">
        <f t="shared" si="1332"/>
        <v>0</v>
      </c>
      <c r="HR524" s="222">
        <f t="shared" si="1333"/>
        <v>0</v>
      </c>
      <c r="HS524" s="222">
        <f t="shared" si="1334"/>
        <v>0</v>
      </c>
      <c r="HT524" s="222">
        <f t="shared" si="1335"/>
        <v>0</v>
      </c>
      <c r="HU524" s="222">
        <f t="shared" si="1336"/>
        <v>0</v>
      </c>
      <c r="HV524" s="222">
        <f t="shared" si="1337"/>
        <v>0</v>
      </c>
      <c r="HW524" s="222">
        <f t="shared" si="1338"/>
        <v>0</v>
      </c>
      <c r="HX524" s="222">
        <f t="shared" si="1339"/>
        <v>0</v>
      </c>
      <c r="HY524" s="222">
        <f t="shared" si="1340"/>
        <v>0</v>
      </c>
      <c r="HZ524" s="222">
        <f t="shared" si="1341"/>
        <v>0</v>
      </c>
      <c r="IA524" s="222">
        <f t="shared" si="1342"/>
        <v>0</v>
      </c>
      <c r="IB524" s="222">
        <f t="shared" si="1343"/>
        <v>0</v>
      </c>
      <c r="IC524" s="222">
        <f t="shared" si="1344"/>
        <v>0</v>
      </c>
      <c r="ID524" s="222">
        <f t="shared" si="1345"/>
        <v>0</v>
      </c>
      <c r="IE524" s="222">
        <f t="shared" si="1346"/>
        <v>0</v>
      </c>
      <c r="IF524" s="222">
        <f t="shared" si="1347"/>
        <v>0</v>
      </c>
      <c r="IG524" s="222">
        <f t="shared" si="1348"/>
        <v>0</v>
      </c>
      <c r="IH524" s="222">
        <f t="shared" si="1349"/>
        <v>0</v>
      </c>
      <c r="II524" s="222">
        <f t="shared" si="1350"/>
        <v>0</v>
      </c>
      <c r="IJ524" s="222">
        <f t="shared" si="1351"/>
        <v>0</v>
      </c>
      <c r="IK524" s="222">
        <f t="shared" si="1352"/>
        <v>0</v>
      </c>
      <c r="IL524" s="222">
        <f t="shared" si="1353"/>
        <v>0</v>
      </c>
      <c r="IM524" s="222">
        <f t="shared" si="1354"/>
        <v>0</v>
      </c>
      <c r="IN524" s="222">
        <f t="shared" si="1355"/>
        <v>0</v>
      </c>
      <c r="IO524" s="222">
        <f t="shared" si="1356"/>
        <v>0</v>
      </c>
      <c r="IP524" s="222">
        <f t="shared" si="1357"/>
        <v>0</v>
      </c>
      <c r="IQ524" s="222">
        <f t="shared" si="1358"/>
        <v>0</v>
      </c>
      <c r="IR524" s="222">
        <f t="shared" si="1359"/>
        <v>0</v>
      </c>
      <c r="IS524" s="222">
        <f t="shared" si="1360"/>
        <v>0</v>
      </c>
      <c r="IT524" s="222">
        <f t="shared" si="1361"/>
        <v>0</v>
      </c>
      <c r="IU524" s="222">
        <f t="shared" si="1362"/>
        <v>0</v>
      </c>
      <c r="IV524" s="222">
        <f t="shared" si="1363"/>
        <v>0</v>
      </c>
      <c r="IW524" s="222">
        <f t="shared" si="1364"/>
        <v>0</v>
      </c>
      <c r="IX524" s="222">
        <f t="shared" si="1365"/>
        <v>0</v>
      </c>
      <c r="IY524" s="222">
        <f t="shared" si="1366"/>
        <v>0</v>
      </c>
      <c r="IZ524" s="222">
        <f t="shared" si="1367"/>
        <v>0</v>
      </c>
      <c r="JA524" s="222">
        <f t="shared" si="1368"/>
        <v>0</v>
      </c>
      <c r="JB524" s="222">
        <f t="shared" si="1369"/>
        <v>0</v>
      </c>
    </row>
    <row r="525" spans="2:262">
      <c r="B525" s="230">
        <v>164</v>
      </c>
      <c r="C525" s="229">
        <f t="shared" si="1370"/>
        <v>3.2031250000000024E-3</v>
      </c>
      <c r="D525" s="226">
        <f t="shared" ca="1" si="1113"/>
        <v>49.934974441776731</v>
      </c>
      <c r="E525" s="225">
        <f ca="1">FN361</f>
        <v>-6.5025558223267513E-2</v>
      </c>
      <c r="F525" s="224">
        <v>164</v>
      </c>
      <c r="G525" s="222">
        <f t="shared" si="1114"/>
        <v>0</v>
      </c>
      <c r="H525" s="222">
        <f t="shared" si="1115"/>
        <v>0</v>
      </c>
      <c r="I525" s="222">
        <f t="shared" si="1116"/>
        <v>0</v>
      </c>
      <c r="J525" s="222">
        <f t="shared" si="1117"/>
        <v>0</v>
      </c>
      <c r="K525" s="222">
        <f t="shared" si="1118"/>
        <v>0</v>
      </c>
      <c r="L525" s="222">
        <f t="shared" si="1119"/>
        <v>0</v>
      </c>
      <c r="M525" s="222">
        <f t="shared" si="1120"/>
        <v>0</v>
      </c>
      <c r="N525" s="222">
        <f t="shared" si="1121"/>
        <v>0</v>
      </c>
      <c r="O525" s="222">
        <f t="shared" si="1122"/>
        <v>0</v>
      </c>
      <c r="P525" s="222">
        <f t="shared" si="1123"/>
        <v>0</v>
      </c>
      <c r="Q525" s="222">
        <f t="shared" si="1124"/>
        <v>0</v>
      </c>
      <c r="R525" s="222">
        <f t="shared" si="1125"/>
        <v>0</v>
      </c>
      <c r="S525" s="222">
        <f t="shared" si="1126"/>
        <v>0</v>
      </c>
      <c r="T525" s="222">
        <f t="shared" si="1127"/>
        <v>0</v>
      </c>
      <c r="U525" s="222">
        <f t="shared" si="1128"/>
        <v>0</v>
      </c>
      <c r="V525" s="222">
        <f t="shared" si="1129"/>
        <v>0</v>
      </c>
      <c r="W525" s="222">
        <f t="shared" si="1130"/>
        <v>0</v>
      </c>
      <c r="X525" s="222">
        <f t="shared" si="1131"/>
        <v>0</v>
      </c>
      <c r="Y525" s="222">
        <f t="shared" si="1132"/>
        <v>0</v>
      </c>
      <c r="Z525" s="222">
        <f t="shared" si="1133"/>
        <v>0</v>
      </c>
      <c r="AA525" s="222">
        <f t="shared" si="1134"/>
        <v>0</v>
      </c>
      <c r="AB525" s="222">
        <f t="shared" si="1135"/>
        <v>0</v>
      </c>
      <c r="AC525" s="222">
        <f t="shared" si="1136"/>
        <v>0</v>
      </c>
      <c r="AD525" s="222">
        <f t="shared" si="1137"/>
        <v>0</v>
      </c>
      <c r="AE525" s="222">
        <f t="shared" si="1138"/>
        <v>0</v>
      </c>
      <c r="AF525" s="222">
        <f t="shared" si="1139"/>
        <v>0</v>
      </c>
      <c r="AG525" s="222">
        <f t="shared" si="1140"/>
        <v>0</v>
      </c>
      <c r="AH525" s="222">
        <f t="shared" si="1141"/>
        <v>0</v>
      </c>
      <c r="AI525" s="222">
        <f t="shared" si="1142"/>
        <v>0</v>
      </c>
      <c r="AJ525" s="222">
        <f t="shared" si="1143"/>
        <v>0</v>
      </c>
      <c r="AK525" s="222">
        <f t="shared" si="1144"/>
        <v>0</v>
      </c>
      <c r="AL525" s="222">
        <f t="shared" si="1145"/>
        <v>0</v>
      </c>
      <c r="AM525" s="222">
        <f t="shared" si="1146"/>
        <v>0</v>
      </c>
      <c r="AN525" s="222">
        <f t="shared" si="1147"/>
        <v>0</v>
      </c>
      <c r="AO525" s="222">
        <f t="shared" si="1148"/>
        <v>0</v>
      </c>
      <c r="AP525" s="222">
        <f t="shared" si="1149"/>
        <v>0</v>
      </c>
      <c r="AQ525" s="222">
        <f t="shared" si="1150"/>
        <v>0</v>
      </c>
      <c r="AR525" s="222">
        <f t="shared" si="1151"/>
        <v>0</v>
      </c>
      <c r="AS525" s="222">
        <f t="shared" si="1152"/>
        <v>0</v>
      </c>
      <c r="AT525" s="222">
        <f t="shared" si="1153"/>
        <v>0</v>
      </c>
      <c r="AU525" s="222">
        <f t="shared" si="1154"/>
        <v>0</v>
      </c>
      <c r="AV525" s="222">
        <f t="shared" si="1155"/>
        <v>0</v>
      </c>
      <c r="AW525" s="222">
        <f t="shared" si="1156"/>
        <v>0</v>
      </c>
      <c r="AX525" s="222">
        <f t="shared" si="1157"/>
        <v>0</v>
      </c>
      <c r="AY525" s="222">
        <f t="shared" si="1158"/>
        <v>0</v>
      </c>
      <c r="AZ525" s="222">
        <f t="shared" si="1159"/>
        <v>0</v>
      </c>
      <c r="BA525" s="222">
        <f t="shared" si="1160"/>
        <v>0</v>
      </c>
      <c r="BB525" s="222">
        <f t="shared" si="1161"/>
        <v>0</v>
      </c>
      <c r="BC525" s="222">
        <f t="shared" si="1162"/>
        <v>0</v>
      </c>
      <c r="BD525" s="222">
        <f t="shared" si="1163"/>
        <v>0</v>
      </c>
      <c r="BE525" s="222">
        <f t="shared" si="1164"/>
        <v>0</v>
      </c>
      <c r="BF525" s="222">
        <f t="shared" si="1165"/>
        <v>0</v>
      </c>
      <c r="BG525" s="222">
        <f t="shared" si="1166"/>
        <v>0</v>
      </c>
      <c r="BH525" s="222">
        <f t="shared" si="1167"/>
        <v>0</v>
      </c>
      <c r="BI525" s="222">
        <f t="shared" si="1168"/>
        <v>0</v>
      </c>
      <c r="BJ525" s="222">
        <f t="shared" si="1169"/>
        <v>0</v>
      </c>
      <c r="BK525" s="222">
        <f t="shared" si="1170"/>
        <v>0</v>
      </c>
      <c r="BL525" s="222">
        <f t="shared" si="1171"/>
        <v>0</v>
      </c>
      <c r="BM525" s="222">
        <f t="shared" si="1172"/>
        <v>0</v>
      </c>
      <c r="BN525" s="222">
        <f t="shared" si="1173"/>
        <v>0</v>
      </c>
      <c r="BO525" s="222">
        <f t="shared" si="1174"/>
        <v>0</v>
      </c>
      <c r="BP525" s="222">
        <f t="shared" si="1175"/>
        <v>0</v>
      </c>
      <c r="BQ525" s="222">
        <f t="shared" si="1176"/>
        <v>0</v>
      </c>
      <c r="BR525" s="222">
        <f t="shared" si="1177"/>
        <v>0</v>
      </c>
      <c r="BS525" s="222">
        <f t="shared" si="1178"/>
        <v>0</v>
      </c>
      <c r="BT525" s="222">
        <f t="shared" si="1179"/>
        <v>0</v>
      </c>
      <c r="BU525" s="222">
        <f t="shared" si="1180"/>
        <v>0</v>
      </c>
      <c r="BV525" s="222">
        <f t="shared" si="1181"/>
        <v>0</v>
      </c>
      <c r="BW525" s="222">
        <f t="shared" si="1182"/>
        <v>0</v>
      </c>
      <c r="BX525" s="222">
        <f t="shared" si="1183"/>
        <v>0</v>
      </c>
      <c r="BY525" s="222">
        <f t="shared" si="1184"/>
        <v>0</v>
      </c>
      <c r="BZ525" s="222">
        <f t="shared" si="1185"/>
        <v>0</v>
      </c>
      <c r="CA525" s="222">
        <f t="shared" si="1186"/>
        <v>0</v>
      </c>
      <c r="CB525" s="222">
        <f t="shared" si="1187"/>
        <v>0</v>
      </c>
      <c r="CC525" s="222">
        <f t="shared" si="1188"/>
        <v>0</v>
      </c>
      <c r="CD525" s="222">
        <f t="shared" si="1189"/>
        <v>0</v>
      </c>
      <c r="CE525" s="222">
        <f t="shared" si="1190"/>
        <v>0</v>
      </c>
      <c r="CF525" s="222">
        <f t="shared" si="1191"/>
        <v>0</v>
      </c>
      <c r="CG525" s="222">
        <f t="shared" si="1192"/>
        <v>0</v>
      </c>
      <c r="CH525" s="222">
        <f t="shared" si="1193"/>
        <v>0</v>
      </c>
      <c r="CI525" s="222">
        <f t="shared" si="1194"/>
        <v>0</v>
      </c>
      <c r="CJ525" s="222">
        <f t="shared" si="1195"/>
        <v>0</v>
      </c>
      <c r="CK525" s="222">
        <f t="shared" si="1196"/>
        <v>0</v>
      </c>
      <c r="CL525" s="222">
        <f t="shared" si="1197"/>
        <v>0</v>
      </c>
      <c r="CM525" s="222">
        <f t="shared" si="1198"/>
        <v>0</v>
      </c>
      <c r="CN525" s="222">
        <f t="shared" si="1199"/>
        <v>0</v>
      </c>
      <c r="CO525" s="222">
        <f t="shared" si="1200"/>
        <v>0</v>
      </c>
      <c r="CP525" s="222">
        <f t="shared" si="1201"/>
        <v>0</v>
      </c>
      <c r="CQ525" s="222">
        <f t="shared" si="1202"/>
        <v>0</v>
      </c>
      <c r="CR525" s="222">
        <f t="shared" si="1203"/>
        <v>0</v>
      </c>
      <c r="CS525" s="222">
        <f t="shared" si="1204"/>
        <v>0</v>
      </c>
      <c r="CT525" s="222">
        <f t="shared" si="1205"/>
        <v>0</v>
      </c>
      <c r="CU525" s="222">
        <f t="shared" si="1206"/>
        <v>0</v>
      </c>
      <c r="CV525" s="222">
        <f t="shared" si="1207"/>
        <v>0</v>
      </c>
      <c r="CW525" s="222">
        <f t="shared" si="1208"/>
        <v>0</v>
      </c>
      <c r="CX525" s="222">
        <f t="shared" si="1209"/>
        <v>0</v>
      </c>
      <c r="CY525" s="222">
        <f t="shared" si="1210"/>
        <v>0</v>
      </c>
      <c r="CZ525" s="222">
        <f t="shared" si="1211"/>
        <v>0</v>
      </c>
      <c r="DA525" s="222">
        <f t="shared" si="1212"/>
        <v>0</v>
      </c>
      <c r="DB525" s="222">
        <f t="shared" si="1213"/>
        <v>0</v>
      </c>
      <c r="DC525" s="222">
        <f t="shared" si="1214"/>
        <v>0</v>
      </c>
      <c r="DD525" s="222">
        <f t="shared" si="1215"/>
        <v>0</v>
      </c>
      <c r="DE525" s="222">
        <f t="shared" si="1216"/>
        <v>0</v>
      </c>
      <c r="DF525" s="222">
        <f t="shared" si="1217"/>
        <v>0</v>
      </c>
      <c r="DG525" s="222">
        <f t="shared" si="1218"/>
        <v>0</v>
      </c>
      <c r="DH525" s="222">
        <f t="shared" si="1219"/>
        <v>0</v>
      </c>
      <c r="DI525" s="222">
        <f t="shared" si="1220"/>
        <v>0</v>
      </c>
      <c r="DJ525" s="222">
        <f t="shared" si="1221"/>
        <v>0</v>
      </c>
      <c r="DK525" s="222">
        <f t="shared" si="1222"/>
        <v>0</v>
      </c>
      <c r="DL525" s="222">
        <f t="shared" si="1223"/>
        <v>0</v>
      </c>
      <c r="DM525" s="222">
        <f t="shared" si="1224"/>
        <v>0</v>
      </c>
      <c r="DN525" s="222">
        <f t="shared" si="1225"/>
        <v>0</v>
      </c>
      <c r="DO525" s="222">
        <f t="shared" si="1226"/>
        <v>0</v>
      </c>
      <c r="DP525" s="222">
        <f t="shared" si="1227"/>
        <v>0</v>
      </c>
      <c r="DQ525" s="222">
        <f t="shared" si="1228"/>
        <v>0</v>
      </c>
      <c r="DR525" s="222">
        <f t="shared" si="1229"/>
        <v>0</v>
      </c>
      <c r="DS525" s="222">
        <f t="shared" si="1230"/>
        <v>0</v>
      </c>
      <c r="DT525" s="222">
        <f t="shared" si="1231"/>
        <v>0</v>
      </c>
      <c r="DU525" s="222">
        <f t="shared" si="1232"/>
        <v>0</v>
      </c>
      <c r="DV525" s="222">
        <f t="shared" si="1233"/>
        <v>0</v>
      </c>
      <c r="DW525" s="222">
        <f t="shared" si="1234"/>
        <v>0</v>
      </c>
      <c r="DX525" s="222">
        <f t="shared" si="1235"/>
        <v>0</v>
      </c>
      <c r="DY525" s="222">
        <f t="shared" si="1236"/>
        <v>0</v>
      </c>
      <c r="DZ525" s="222">
        <f t="shared" si="1237"/>
        <v>0</v>
      </c>
      <c r="EA525" s="222">
        <f t="shared" si="1238"/>
        <v>0</v>
      </c>
      <c r="EB525" s="222">
        <f t="shared" si="1239"/>
        <v>0</v>
      </c>
      <c r="EC525" s="222">
        <f t="shared" si="1240"/>
        <v>0</v>
      </c>
      <c r="ED525" s="222">
        <f t="shared" si="1241"/>
        <v>0</v>
      </c>
      <c r="EE525" s="222">
        <f t="shared" si="1242"/>
        <v>0</v>
      </c>
      <c r="EF525" s="222">
        <f t="shared" si="1243"/>
        <v>0</v>
      </c>
      <c r="EG525" s="222">
        <f t="shared" si="1244"/>
        <v>0</v>
      </c>
      <c r="EH525" s="222">
        <f t="shared" si="1245"/>
        <v>0</v>
      </c>
      <c r="EI525" s="222">
        <f t="shared" si="1246"/>
        <v>0</v>
      </c>
      <c r="EJ525" s="222">
        <f t="shared" si="1247"/>
        <v>0</v>
      </c>
      <c r="EK525" s="222">
        <f t="shared" si="1248"/>
        <v>0</v>
      </c>
      <c r="EL525" s="222">
        <f t="shared" si="1249"/>
        <v>0</v>
      </c>
      <c r="EM525" s="222">
        <f t="shared" si="1250"/>
        <v>0</v>
      </c>
      <c r="EN525" s="222">
        <f t="shared" si="1251"/>
        <v>0</v>
      </c>
      <c r="EO525" s="222">
        <f t="shared" si="1252"/>
        <v>0</v>
      </c>
      <c r="EP525" s="222">
        <f t="shared" si="1253"/>
        <v>0</v>
      </c>
      <c r="EQ525" s="222">
        <f t="shared" si="1254"/>
        <v>0</v>
      </c>
      <c r="ER525" s="222">
        <f t="shared" si="1255"/>
        <v>0</v>
      </c>
      <c r="ES525" s="222">
        <f t="shared" si="1256"/>
        <v>0</v>
      </c>
      <c r="ET525" s="222">
        <f t="shared" si="1257"/>
        <v>0</v>
      </c>
      <c r="EU525" s="222">
        <f t="shared" si="1258"/>
        <v>0</v>
      </c>
      <c r="EV525" s="222">
        <f t="shared" si="1259"/>
        <v>0</v>
      </c>
      <c r="EW525" s="222">
        <f t="shared" si="1260"/>
        <v>0</v>
      </c>
      <c r="EX525" s="222">
        <f t="shared" si="1261"/>
        <v>0</v>
      </c>
      <c r="EY525" s="222">
        <f t="shared" si="1262"/>
        <v>0</v>
      </c>
      <c r="EZ525" s="222">
        <f t="shared" si="1263"/>
        <v>0</v>
      </c>
      <c r="FA525" s="222">
        <f t="shared" si="1264"/>
        <v>0</v>
      </c>
      <c r="FB525" s="222">
        <f t="shared" si="1265"/>
        <v>0</v>
      </c>
      <c r="FC525" s="222">
        <f t="shared" si="1266"/>
        <v>0</v>
      </c>
      <c r="FD525" s="222">
        <f t="shared" si="1267"/>
        <v>0</v>
      </c>
      <c r="FE525" s="222">
        <f t="shared" si="1268"/>
        <v>0</v>
      </c>
      <c r="FF525" s="222">
        <f t="shared" si="1269"/>
        <v>0</v>
      </c>
      <c r="FG525" s="222">
        <f t="shared" si="1270"/>
        <v>0</v>
      </c>
      <c r="FH525" s="222">
        <f t="shared" si="1271"/>
        <v>0</v>
      </c>
      <c r="FI525" s="222">
        <f t="shared" si="1272"/>
        <v>0</v>
      </c>
      <c r="FJ525" s="222">
        <f t="shared" si="1273"/>
        <v>0</v>
      </c>
      <c r="FK525" s="222">
        <f t="shared" si="1274"/>
        <v>0</v>
      </c>
      <c r="FL525" s="222">
        <f t="shared" si="1275"/>
        <v>0</v>
      </c>
      <c r="FM525" s="222">
        <f t="shared" si="1276"/>
        <v>0</v>
      </c>
      <c r="FN525" s="222">
        <f t="shared" si="1277"/>
        <v>0</v>
      </c>
      <c r="FO525" s="222">
        <f t="shared" si="1278"/>
        <v>0</v>
      </c>
      <c r="FP525" s="222">
        <f t="shared" si="1279"/>
        <v>0</v>
      </c>
      <c r="FQ525" s="222">
        <f t="shared" si="1280"/>
        <v>0</v>
      </c>
      <c r="FR525" s="222">
        <f t="shared" si="1281"/>
        <v>0</v>
      </c>
      <c r="FS525" s="222">
        <f t="shared" si="1282"/>
        <v>0</v>
      </c>
      <c r="FT525" s="222">
        <f t="shared" si="1283"/>
        <v>0</v>
      </c>
      <c r="FU525" s="222">
        <f t="shared" si="1284"/>
        <v>0</v>
      </c>
      <c r="FV525" s="222">
        <f t="shared" si="1285"/>
        <v>0</v>
      </c>
      <c r="FW525" s="222">
        <f t="shared" si="1286"/>
        <v>0</v>
      </c>
      <c r="FX525" s="222">
        <f t="shared" si="1287"/>
        <v>0</v>
      </c>
      <c r="FY525" s="222">
        <f t="shared" si="1288"/>
        <v>0</v>
      </c>
      <c r="FZ525" s="222">
        <f t="shared" si="1289"/>
        <v>0</v>
      </c>
      <c r="GA525" s="222">
        <f t="shared" si="1290"/>
        <v>0</v>
      </c>
      <c r="GB525" s="222">
        <f t="shared" si="1291"/>
        <v>0</v>
      </c>
      <c r="GC525" s="222">
        <f t="shared" si="1292"/>
        <v>0</v>
      </c>
      <c r="GD525" s="222">
        <f t="shared" si="1293"/>
        <v>0</v>
      </c>
      <c r="GE525" s="222">
        <f t="shared" si="1294"/>
        <v>0</v>
      </c>
      <c r="GF525" s="222">
        <f t="shared" si="1295"/>
        <v>0</v>
      </c>
      <c r="GG525" s="222">
        <f t="shared" si="1296"/>
        <v>0</v>
      </c>
      <c r="GH525" s="222">
        <f t="shared" si="1297"/>
        <v>0</v>
      </c>
      <c r="GI525" s="222">
        <f t="shared" si="1298"/>
        <v>0</v>
      </c>
      <c r="GJ525" s="222">
        <f t="shared" si="1299"/>
        <v>0</v>
      </c>
      <c r="GK525" s="222">
        <f t="shared" si="1300"/>
        <v>0</v>
      </c>
      <c r="GL525" s="222">
        <f t="shared" si="1301"/>
        <v>0</v>
      </c>
      <c r="GM525" s="222">
        <f t="shared" si="1302"/>
        <v>0</v>
      </c>
      <c r="GN525" s="222">
        <f t="shared" si="1303"/>
        <v>0</v>
      </c>
      <c r="GO525" s="222">
        <f t="shared" si="1304"/>
        <v>0</v>
      </c>
      <c r="GP525" s="222">
        <f t="shared" si="1305"/>
        <v>0</v>
      </c>
      <c r="GQ525" s="222">
        <f t="shared" si="1306"/>
        <v>0</v>
      </c>
      <c r="GR525" s="222">
        <f t="shared" si="1307"/>
        <v>0</v>
      </c>
      <c r="GS525" s="222">
        <f t="shared" si="1308"/>
        <v>0</v>
      </c>
      <c r="GT525" s="222">
        <f t="shared" si="1309"/>
        <v>0</v>
      </c>
      <c r="GU525" s="222">
        <f t="shared" si="1310"/>
        <v>0</v>
      </c>
      <c r="GV525" s="222">
        <f t="shared" si="1311"/>
        <v>0</v>
      </c>
      <c r="GW525" s="222">
        <f t="shared" si="1312"/>
        <v>0</v>
      </c>
      <c r="GX525" s="222">
        <f t="shared" si="1313"/>
        <v>0</v>
      </c>
      <c r="GY525" s="222">
        <f t="shared" si="1314"/>
        <v>0</v>
      </c>
      <c r="GZ525" s="222">
        <f t="shared" si="1315"/>
        <v>0</v>
      </c>
      <c r="HA525" s="222">
        <f t="shared" si="1316"/>
        <v>0</v>
      </c>
      <c r="HB525" s="222">
        <f t="shared" si="1317"/>
        <v>0</v>
      </c>
      <c r="HC525" s="222">
        <f t="shared" si="1318"/>
        <v>0</v>
      </c>
      <c r="HD525" s="222">
        <f t="shared" si="1319"/>
        <v>0</v>
      </c>
      <c r="HE525" s="222">
        <f t="shared" si="1320"/>
        <v>0</v>
      </c>
      <c r="HF525" s="222">
        <f t="shared" si="1321"/>
        <v>0</v>
      </c>
      <c r="HG525" s="222">
        <f t="shared" si="1322"/>
        <v>0</v>
      </c>
      <c r="HH525" s="222">
        <f t="shared" si="1323"/>
        <v>0</v>
      </c>
      <c r="HI525" s="222">
        <f t="shared" si="1324"/>
        <v>0</v>
      </c>
      <c r="HJ525" s="222">
        <f t="shared" si="1325"/>
        <v>0</v>
      </c>
      <c r="HK525" s="222">
        <f t="shared" si="1326"/>
        <v>0</v>
      </c>
      <c r="HL525" s="222">
        <f t="shared" si="1327"/>
        <v>0</v>
      </c>
      <c r="HM525" s="222">
        <f t="shared" si="1328"/>
        <v>0</v>
      </c>
      <c r="HN525" s="222">
        <f t="shared" si="1329"/>
        <v>0</v>
      </c>
      <c r="HO525" s="222">
        <f t="shared" si="1330"/>
        <v>0</v>
      </c>
      <c r="HP525" s="222">
        <f t="shared" si="1331"/>
        <v>0</v>
      </c>
      <c r="HQ525" s="222">
        <f t="shared" si="1332"/>
        <v>0</v>
      </c>
      <c r="HR525" s="222">
        <f t="shared" si="1333"/>
        <v>0</v>
      </c>
      <c r="HS525" s="222">
        <f t="shared" si="1334"/>
        <v>0</v>
      </c>
      <c r="HT525" s="222">
        <f t="shared" si="1335"/>
        <v>0</v>
      </c>
      <c r="HU525" s="222">
        <f t="shared" si="1336"/>
        <v>0</v>
      </c>
      <c r="HV525" s="222">
        <f t="shared" si="1337"/>
        <v>0</v>
      </c>
      <c r="HW525" s="222">
        <f t="shared" si="1338"/>
        <v>0</v>
      </c>
      <c r="HX525" s="222">
        <f t="shared" si="1339"/>
        <v>0</v>
      </c>
      <c r="HY525" s="222">
        <f t="shared" si="1340"/>
        <v>0</v>
      </c>
      <c r="HZ525" s="222">
        <f t="shared" si="1341"/>
        <v>0</v>
      </c>
      <c r="IA525" s="222">
        <f t="shared" si="1342"/>
        <v>0</v>
      </c>
      <c r="IB525" s="222">
        <f t="shared" si="1343"/>
        <v>0</v>
      </c>
      <c r="IC525" s="222">
        <f t="shared" si="1344"/>
        <v>0</v>
      </c>
      <c r="ID525" s="222">
        <f t="shared" si="1345"/>
        <v>0</v>
      </c>
      <c r="IE525" s="222">
        <f t="shared" si="1346"/>
        <v>0</v>
      </c>
      <c r="IF525" s="222">
        <f t="shared" si="1347"/>
        <v>0</v>
      </c>
      <c r="IG525" s="222">
        <f t="shared" si="1348"/>
        <v>0</v>
      </c>
      <c r="IH525" s="222">
        <f t="shared" si="1349"/>
        <v>0</v>
      </c>
      <c r="II525" s="222">
        <f t="shared" si="1350"/>
        <v>0</v>
      </c>
      <c r="IJ525" s="222">
        <f t="shared" si="1351"/>
        <v>0</v>
      </c>
      <c r="IK525" s="222">
        <f t="shared" si="1352"/>
        <v>0</v>
      </c>
      <c r="IL525" s="222">
        <f t="shared" si="1353"/>
        <v>0</v>
      </c>
      <c r="IM525" s="222">
        <f t="shared" si="1354"/>
        <v>0</v>
      </c>
      <c r="IN525" s="222">
        <f t="shared" si="1355"/>
        <v>0</v>
      </c>
      <c r="IO525" s="222">
        <f t="shared" si="1356"/>
        <v>0</v>
      </c>
      <c r="IP525" s="222">
        <f t="shared" si="1357"/>
        <v>0</v>
      </c>
      <c r="IQ525" s="222">
        <f t="shared" si="1358"/>
        <v>0</v>
      </c>
      <c r="IR525" s="222">
        <f t="shared" si="1359"/>
        <v>0</v>
      </c>
      <c r="IS525" s="222">
        <f t="shared" si="1360"/>
        <v>0</v>
      </c>
      <c r="IT525" s="222">
        <f t="shared" si="1361"/>
        <v>0</v>
      </c>
      <c r="IU525" s="222">
        <f t="shared" si="1362"/>
        <v>0</v>
      </c>
      <c r="IV525" s="222">
        <f t="shared" si="1363"/>
        <v>0</v>
      </c>
      <c r="IW525" s="222">
        <f t="shared" si="1364"/>
        <v>0</v>
      </c>
      <c r="IX525" s="222">
        <f t="shared" si="1365"/>
        <v>0</v>
      </c>
      <c r="IY525" s="222">
        <f t="shared" si="1366"/>
        <v>0</v>
      </c>
      <c r="IZ525" s="222">
        <f t="shared" si="1367"/>
        <v>0</v>
      </c>
      <c r="JA525" s="222">
        <f t="shared" si="1368"/>
        <v>0</v>
      </c>
      <c r="JB525" s="222">
        <f t="shared" si="1369"/>
        <v>0</v>
      </c>
    </row>
    <row r="526" spans="2:262">
      <c r="B526" s="230">
        <v>165</v>
      </c>
      <c r="C526" s="229">
        <f t="shared" si="1370"/>
        <v>3.2226562500000024E-3</v>
      </c>
      <c r="D526" s="226">
        <f t="shared" ca="1" si="1113"/>
        <v>49.936023227105196</v>
      </c>
      <c r="E526" s="225">
        <f ca="1">FO361</f>
        <v>-6.3976772894806216E-2</v>
      </c>
      <c r="F526" s="224">
        <v>165</v>
      </c>
      <c r="G526" s="222">
        <f t="shared" si="1114"/>
        <v>0</v>
      </c>
      <c r="H526" s="222">
        <f t="shared" si="1115"/>
        <v>0</v>
      </c>
      <c r="I526" s="222">
        <f t="shared" si="1116"/>
        <v>0</v>
      </c>
      <c r="J526" s="222">
        <f t="shared" si="1117"/>
        <v>0</v>
      </c>
      <c r="K526" s="222">
        <f t="shared" si="1118"/>
        <v>0</v>
      </c>
      <c r="L526" s="222">
        <f t="shared" si="1119"/>
        <v>0</v>
      </c>
      <c r="M526" s="222">
        <f t="shared" si="1120"/>
        <v>0</v>
      </c>
      <c r="N526" s="222">
        <f t="shared" si="1121"/>
        <v>0</v>
      </c>
      <c r="O526" s="222">
        <f t="shared" si="1122"/>
        <v>0</v>
      </c>
      <c r="P526" s="222">
        <f t="shared" si="1123"/>
        <v>0</v>
      </c>
      <c r="Q526" s="222">
        <f t="shared" si="1124"/>
        <v>0</v>
      </c>
      <c r="R526" s="222">
        <f t="shared" si="1125"/>
        <v>0</v>
      </c>
      <c r="S526" s="222">
        <f t="shared" si="1126"/>
        <v>0</v>
      </c>
      <c r="T526" s="222">
        <f t="shared" si="1127"/>
        <v>0</v>
      </c>
      <c r="U526" s="222">
        <f t="shared" si="1128"/>
        <v>0</v>
      </c>
      <c r="V526" s="222">
        <f t="shared" si="1129"/>
        <v>0</v>
      </c>
      <c r="W526" s="222">
        <f t="shared" si="1130"/>
        <v>0</v>
      </c>
      <c r="X526" s="222">
        <f t="shared" si="1131"/>
        <v>0</v>
      </c>
      <c r="Y526" s="222">
        <f t="shared" si="1132"/>
        <v>0</v>
      </c>
      <c r="Z526" s="222">
        <f t="shared" si="1133"/>
        <v>0</v>
      </c>
      <c r="AA526" s="222">
        <f t="shared" si="1134"/>
        <v>0</v>
      </c>
      <c r="AB526" s="222">
        <f t="shared" si="1135"/>
        <v>0</v>
      </c>
      <c r="AC526" s="222">
        <f t="shared" si="1136"/>
        <v>0</v>
      </c>
      <c r="AD526" s="222">
        <f t="shared" si="1137"/>
        <v>0</v>
      </c>
      <c r="AE526" s="222">
        <f t="shared" si="1138"/>
        <v>0</v>
      </c>
      <c r="AF526" s="222">
        <f t="shared" si="1139"/>
        <v>0</v>
      </c>
      <c r="AG526" s="222">
        <f t="shared" si="1140"/>
        <v>0</v>
      </c>
      <c r="AH526" s="222">
        <f t="shared" si="1141"/>
        <v>0</v>
      </c>
      <c r="AI526" s="222">
        <f t="shared" si="1142"/>
        <v>0</v>
      </c>
      <c r="AJ526" s="222">
        <f t="shared" si="1143"/>
        <v>0</v>
      </c>
      <c r="AK526" s="222">
        <f t="shared" si="1144"/>
        <v>0</v>
      </c>
      <c r="AL526" s="222">
        <f t="shared" si="1145"/>
        <v>0</v>
      </c>
      <c r="AM526" s="222">
        <f t="shared" si="1146"/>
        <v>0</v>
      </c>
      <c r="AN526" s="222">
        <f t="shared" si="1147"/>
        <v>0</v>
      </c>
      <c r="AO526" s="222">
        <f t="shared" si="1148"/>
        <v>0</v>
      </c>
      <c r="AP526" s="222">
        <f t="shared" si="1149"/>
        <v>0</v>
      </c>
      <c r="AQ526" s="222">
        <f t="shared" si="1150"/>
        <v>0</v>
      </c>
      <c r="AR526" s="222">
        <f t="shared" si="1151"/>
        <v>0</v>
      </c>
      <c r="AS526" s="222">
        <f t="shared" si="1152"/>
        <v>0</v>
      </c>
      <c r="AT526" s="222">
        <f t="shared" si="1153"/>
        <v>0</v>
      </c>
      <c r="AU526" s="222">
        <f t="shared" si="1154"/>
        <v>0</v>
      </c>
      <c r="AV526" s="222">
        <f t="shared" si="1155"/>
        <v>0</v>
      </c>
      <c r="AW526" s="222">
        <f t="shared" si="1156"/>
        <v>0</v>
      </c>
      <c r="AX526" s="222">
        <f t="shared" si="1157"/>
        <v>0</v>
      </c>
      <c r="AY526" s="222">
        <f t="shared" si="1158"/>
        <v>0</v>
      </c>
      <c r="AZ526" s="222">
        <f t="shared" si="1159"/>
        <v>0</v>
      </c>
      <c r="BA526" s="222">
        <f t="shared" si="1160"/>
        <v>0</v>
      </c>
      <c r="BB526" s="222">
        <f t="shared" si="1161"/>
        <v>0</v>
      </c>
      <c r="BC526" s="222">
        <f t="shared" si="1162"/>
        <v>0</v>
      </c>
      <c r="BD526" s="222">
        <f t="shared" si="1163"/>
        <v>0</v>
      </c>
      <c r="BE526" s="222">
        <f t="shared" si="1164"/>
        <v>0</v>
      </c>
      <c r="BF526" s="222">
        <f t="shared" si="1165"/>
        <v>0</v>
      </c>
      <c r="BG526" s="222">
        <f t="shared" si="1166"/>
        <v>0</v>
      </c>
      <c r="BH526" s="222">
        <f t="shared" si="1167"/>
        <v>0</v>
      </c>
      <c r="BI526" s="222">
        <f t="shared" si="1168"/>
        <v>0</v>
      </c>
      <c r="BJ526" s="222">
        <f t="shared" si="1169"/>
        <v>0</v>
      </c>
      <c r="BK526" s="222">
        <f t="shared" si="1170"/>
        <v>0</v>
      </c>
      <c r="BL526" s="222">
        <f t="shared" si="1171"/>
        <v>0</v>
      </c>
      <c r="BM526" s="222">
        <f t="shared" si="1172"/>
        <v>0</v>
      </c>
      <c r="BN526" s="222">
        <f t="shared" si="1173"/>
        <v>0</v>
      </c>
      <c r="BO526" s="222">
        <f t="shared" si="1174"/>
        <v>0</v>
      </c>
      <c r="BP526" s="222">
        <f t="shared" si="1175"/>
        <v>0</v>
      </c>
      <c r="BQ526" s="222">
        <f t="shared" si="1176"/>
        <v>0</v>
      </c>
      <c r="BR526" s="222">
        <f t="shared" si="1177"/>
        <v>0</v>
      </c>
      <c r="BS526" s="222">
        <f t="shared" si="1178"/>
        <v>0</v>
      </c>
      <c r="BT526" s="222">
        <f t="shared" si="1179"/>
        <v>0</v>
      </c>
      <c r="BU526" s="222">
        <f t="shared" si="1180"/>
        <v>0</v>
      </c>
      <c r="BV526" s="222">
        <f t="shared" si="1181"/>
        <v>0</v>
      </c>
      <c r="BW526" s="222">
        <f t="shared" si="1182"/>
        <v>0</v>
      </c>
      <c r="BX526" s="222">
        <f t="shared" si="1183"/>
        <v>0</v>
      </c>
      <c r="BY526" s="222">
        <f t="shared" si="1184"/>
        <v>0</v>
      </c>
      <c r="BZ526" s="222">
        <f t="shared" si="1185"/>
        <v>0</v>
      </c>
      <c r="CA526" s="222">
        <f t="shared" si="1186"/>
        <v>0</v>
      </c>
      <c r="CB526" s="222">
        <f t="shared" si="1187"/>
        <v>0</v>
      </c>
      <c r="CC526" s="222">
        <f t="shared" si="1188"/>
        <v>0</v>
      </c>
      <c r="CD526" s="222">
        <f t="shared" si="1189"/>
        <v>0</v>
      </c>
      <c r="CE526" s="222">
        <f t="shared" si="1190"/>
        <v>0</v>
      </c>
      <c r="CF526" s="222">
        <f t="shared" si="1191"/>
        <v>0</v>
      </c>
      <c r="CG526" s="222">
        <f t="shared" si="1192"/>
        <v>0</v>
      </c>
      <c r="CH526" s="222">
        <f t="shared" si="1193"/>
        <v>0</v>
      </c>
      <c r="CI526" s="222">
        <f t="shared" si="1194"/>
        <v>0</v>
      </c>
      <c r="CJ526" s="222">
        <f t="shared" si="1195"/>
        <v>0</v>
      </c>
      <c r="CK526" s="222">
        <f t="shared" si="1196"/>
        <v>0</v>
      </c>
      <c r="CL526" s="222">
        <f t="shared" si="1197"/>
        <v>0</v>
      </c>
      <c r="CM526" s="222">
        <f t="shared" si="1198"/>
        <v>0</v>
      </c>
      <c r="CN526" s="222">
        <f t="shared" si="1199"/>
        <v>0</v>
      </c>
      <c r="CO526" s="222">
        <f t="shared" si="1200"/>
        <v>0</v>
      </c>
      <c r="CP526" s="222">
        <f t="shared" si="1201"/>
        <v>0</v>
      </c>
      <c r="CQ526" s="222">
        <f t="shared" si="1202"/>
        <v>0</v>
      </c>
      <c r="CR526" s="222">
        <f t="shared" si="1203"/>
        <v>0</v>
      </c>
      <c r="CS526" s="222">
        <f t="shared" si="1204"/>
        <v>0</v>
      </c>
      <c r="CT526" s="222">
        <f t="shared" si="1205"/>
        <v>0</v>
      </c>
      <c r="CU526" s="222">
        <f t="shared" si="1206"/>
        <v>0</v>
      </c>
      <c r="CV526" s="222">
        <f t="shared" si="1207"/>
        <v>0</v>
      </c>
      <c r="CW526" s="222">
        <f t="shared" si="1208"/>
        <v>0</v>
      </c>
      <c r="CX526" s="222">
        <f t="shared" si="1209"/>
        <v>0</v>
      </c>
      <c r="CY526" s="222">
        <f t="shared" si="1210"/>
        <v>0</v>
      </c>
      <c r="CZ526" s="222">
        <f t="shared" si="1211"/>
        <v>0</v>
      </c>
      <c r="DA526" s="222">
        <f t="shared" si="1212"/>
        <v>0</v>
      </c>
      <c r="DB526" s="222">
        <f t="shared" si="1213"/>
        <v>0</v>
      </c>
      <c r="DC526" s="222">
        <f t="shared" si="1214"/>
        <v>0</v>
      </c>
      <c r="DD526" s="222">
        <f t="shared" si="1215"/>
        <v>0</v>
      </c>
      <c r="DE526" s="222">
        <f t="shared" si="1216"/>
        <v>0</v>
      </c>
      <c r="DF526" s="222">
        <f t="shared" si="1217"/>
        <v>0</v>
      </c>
      <c r="DG526" s="222">
        <f t="shared" si="1218"/>
        <v>0</v>
      </c>
      <c r="DH526" s="222">
        <f t="shared" si="1219"/>
        <v>0</v>
      </c>
      <c r="DI526" s="222">
        <f t="shared" si="1220"/>
        <v>0</v>
      </c>
      <c r="DJ526" s="222">
        <f t="shared" si="1221"/>
        <v>0</v>
      </c>
      <c r="DK526" s="222">
        <f t="shared" si="1222"/>
        <v>0</v>
      </c>
      <c r="DL526" s="222">
        <f t="shared" si="1223"/>
        <v>0</v>
      </c>
      <c r="DM526" s="222">
        <f t="shared" si="1224"/>
        <v>0</v>
      </c>
      <c r="DN526" s="222">
        <f t="shared" si="1225"/>
        <v>0</v>
      </c>
      <c r="DO526" s="222">
        <f t="shared" si="1226"/>
        <v>0</v>
      </c>
      <c r="DP526" s="222">
        <f t="shared" si="1227"/>
        <v>0</v>
      </c>
      <c r="DQ526" s="222">
        <f t="shared" si="1228"/>
        <v>0</v>
      </c>
      <c r="DR526" s="222">
        <f t="shared" si="1229"/>
        <v>0</v>
      </c>
      <c r="DS526" s="222">
        <f t="shared" si="1230"/>
        <v>0</v>
      </c>
      <c r="DT526" s="222">
        <f t="shared" si="1231"/>
        <v>0</v>
      </c>
      <c r="DU526" s="222">
        <f t="shared" si="1232"/>
        <v>0</v>
      </c>
      <c r="DV526" s="222">
        <f t="shared" si="1233"/>
        <v>0</v>
      </c>
      <c r="DW526" s="222">
        <f t="shared" si="1234"/>
        <v>0</v>
      </c>
      <c r="DX526" s="222">
        <f t="shared" si="1235"/>
        <v>0</v>
      </c>
      <c r="DY526" s="222">
        <f t="shared" si="1236"/>
        <v>0</v>
      </c>
      <c r="DZ526" s="222">
        <f t="shared" si="1237"/>
        <v>0</v>
      </c>
      <c r="EA526" s="222">
        <f t="shared" si="1238"/>
        <v>0</v>
      </c>
      <c r="EB526" s="222">
        <f t="shared" si="1239"/>
        <v>0</v>
      </c>
      <c r="EC526" s="222">
        <f t="shared" si="1240"/>
        <v>0</v>
      </c>
      <c r="ED526" s="222">
        <f t="shared" si="1241"/>
        <v>0</v>
      </c>
      <c r="EE526" s="222">
        <f t="shared" si="1242"/>
        <v>0</v>
      </c>
      <c r="EF526" s="222">
        <f t="shared" si="1243"/>
        <v>0</v>
      </c>
      <c r="EG526" s="222">
        <f t="shared" si="1244"/>
        <v>0</v>
      </c>
      <c r="EH526" s="222">
        <f t="shared" si="1245"/>
        <v>0</v>
      </c>
      <c r="EI526" s="222">
        <f t="shared" si="1246"/>
        <v>0</v>
      </c>
      <c r="EJ526" s="222">
        <f t="shared" si="1247"/>
        <v>0</v>
      </c>
      <c r="EK526" s="222">
        <f t="shared" si="1248"/>
        <v>0</v>
      </c>
      <c r="EL526" s="222">
        <f t="shared" si="1249"/>
        <v>0</v>
      </c>
      <c r="EM526" s="222">
        <f t="shared" si="1250"/>
        <v>0</v>
      </c>
      <c r="EN526" s="222">
        <f t="shared" si="1251"/>
        <v>0</v>
      </c>
      <c r="EO526" s="222">
        <f t="shared" si="1252"/>
        <v>0</v>
      </c>
      <c r="EP526" s="222">
        <f t="shared" si="1253"/>
        <v>0</v>
      </c>
      <c r="EQ526" s="222">
        <f t="shared" si="1254"/>
        <v>0</v>
      </c>
      <c r="ER526" s="222">
        <f t="shared" si="1255"/>
        <v>0</v>
      </c>
      <c r="ES526" s="222">
        <f t="shared" si="1256"/>
        <v>0</v>
      </c>
      <c r="ET526" s="222">
        <f t="shared" si="1257"/>
        <v>0</v>
      </c>
      <c r="EU526" s="222">
        <f t="shared" si="1258"/>
        <v>0</v>
      </c>
      <c r="EV526" s="222">
        <f t="shared" si="1259"/>
        <v>0</v>
      </c>
      <c r="EW526" s="222">
        <f t="shared" si="1260"/>
        <v>0</v>
      </c>
      <c r="EX526" s="222">
        <f t="shared" si="1261"/>
        <v>0</v>
      </c>
      <c r="EY526" s="222">
        <f t="shared" si="1262"/>
        <v>0</v>
      </c>
      <c r="EZ526" s="222">
        <f t="shared" si="1263"/>
        <v>0</v>
      </c>
      <c r="FA526" s="222">
        <f t="shared" si="1264"/>
        <v>0</v>
      </c>
      <c r="FB526" s="222">
        <f t="shared" si="1265"/>
        <v>0</v>
      </c>
      <c r="FC526" s="222">
        <f t="shared" si="1266"/>
        <v>0</v>
      </c>
      <c r="FD526" s="222">
        <f t="shared" si="1267"/>
        <v>0</v>
      </c>
      <c r="FE526" s="222">
        <f t="shared" si="1268"/>
        <v>0</v>
      </c>
      <c r="FF526" s="222">
        <f t="shared" si="1269"/>
        <v>0</v>
      </c>
      <c r="FG526" s="222">
        <f t="shared" si="1270"/>
        <v>0</v>
      </c>
      <c r="FH526" s="222">
        <f t="shared" si="1271"/>
        <v>0</v>
      </c>
      <c r="FI526" s="222">
        <f t="shared" si="1272"/>
        <v>0</v>
      </c>
      <c r="FJ526" s="222">
        <f t="shared" si="1273"/>
        <v>0</v>
      </c>
      <c r="FK526" s="222">
        <f t="shared" si="1274"/>
        <v>0</v>
      </c>
      <c r="FL526" s="222">
        <f t="shared" si="1275"/>
        <v>0</v>
      </c>
      <c r="FM526" s="222">
        <f t="shared" si="1276"/>
        <v>0</v>
      </c>
      <c r="FN526" s="222">
        <f t="shared" si="1277"/>
        <v>0</v>
      </c>
      <c r="FO526" s="222">
        <f t="shared" si="1278"/>
        <v>0</v>
      </c>
      <c r="FP526" s="222">
        <f t="shared" si="1279"/>
        <v>0</v>
      </c>
      <c r="FQ526" s="222">
        <f t="shared" si="1280"/>
        <v>0</v>
      </c>
      <c r="FR526" s="222">
        <f t="shared" si="1281"/>
        <v>0</v>
      </c>
      <c r="FS526" s="222">
        <f t="shared" si="1282"/>
        <v>0</v>
      </c>
      <c r="FT526" s="222">
        <f t="shared" si="1283"/>
        <v>0</v>
      </c>
      <c r="FU526" s="222">
        <f t="shared" si="1284"/>
        <v>0</v>
      </c>
      <c r="FV526" s="222">
        <f t="shared" si="1285"/>
        <v>0</v>
      </c>
      <c r="FW526" s="222">
        <f t="shared" si="1286"/>
        <v>0</v>
      </c>
      <c r="FX526" s="222">
        <f t="shared" si="1287"/>
        <v>0</v>
      </c>
      <c r="FY526" s="222">
        <f t="shared" si="1288"/>
        <v>0</v>
      </c>
      <c r="FZ526" s="222">
        <f t="shared" si="1289"/>
        <v>0</v>
      </c>
      <c r="GA526" s="222">
        <f t="shared" si="1290"/>
        <v>0</v>
      </c>
      <c r="GB526" s="222">
        <f t="shared" si="1291"/>
        <v>0</v>
      </c>
      <c r="GC526" s="222">
        <f t="shared" si="1292"/>
        <v>0</v>
      </c>
      <c r="GD526" s="222">
        <f t="shared" si="1293"/>
        <v>0</v>
      </c>
      <c r="GE526" s="222">
        <f t="shared" si="1294"/>
        <v>0</v>
      </c>
      <c r="GF526" s="222">
        <f t="shared" si="1295"/>
        <v>0</v>
      </c>
      <c r="GG526" s="222">
        <f t="shared" si="1296"/>
        <v>0</v>
      </c>
      <c r="GH526" s="222">
        <f t="shared" si="1297"/>
        <v>0</v>
      </c>
      <c r="GI526" s="222">
        <f t="shared" si="1298"/>
        <v>0</v>
      </c>
      <c r="GJ526" s="222">
        <f t="shared" si="1299"/>
        <v>0</v>
      </c>
      <c r="GK526" s="222">
        <f t="shared" si="1300"/>
        <v>0</v>
      </c>
      <c r="GL526" s="222">
        <f t="shared" si="1301"/>
        <v>0</v>
      </c>
      <c r="GM526" s="222">
        <f t="shared" si="1302"/>
        <v>0</v>
      </c>
      <c r="GN526" s="222">
        <f t="shared" si="1303"/>
        <v>0</v>
      </c>
      <c r="GO526" s="222">
        <f t="shared" si="1304"/>
        <v>0</v>
      </c>
      <c r="GP526" s="222">
        <f t="shared" si="1305"/>
        <v>0</v>
      </c>
      <c r="GQ526" s="222">
        <f t="shared" si="1306"/>
        <v>0</v>
      </c>
      <c r="GR526" s="222">
        <f t="shared" si="1307"/>
        <v>0</v>
      </c>
      <c r="GS526" s="222">
        <f t="shared" si="1308"/>
        <v>0</v>
      </c>
      <c r="GT526" s="222">
        <f t="shared" si="1309"/>
        <v>0</v>
      </c>
      <c r="GU526" s="222">
        <f t="shared" si="1310"/>
        <v>0</v>
      </c>
      <c r="GV526" s="222">
        <f t="shared" si="1311"/>
        <v>0</v>
      </c>
      <c r="GW526" s="222">
        <f t="shared" si="1312"/>
        <v>0</v>
      </c>
      <c r="GX526" s="222">
        <f t="shared" si="1313"/>
        <v>0</v>
      </c>
      <c r="GY526" s="222">
        <f t="shared" si="1314"/>
        <v>0</v>
      </c>
      <c r="GZ526" s="222">
        <f t="shared" si="1315"/>
        <v>0</v>
      </c>
      <c r="HA526" s="222">
        <f t="shared" si="1316"/>
        <v>0</v>
      </c>
      <c r="HB526" s="222">
        <f t="shared" si="1317"/>
        <v>0</v>
      </c>
      <c r="HC526" s="222">
        <f t="shared" si="1318"/>
        <v>0</v>
      </c>
      <c r="HD526" s="222">
        <f t="shared" si="1319"/>
        <v>0</v>
      </c>
      <c r="HE526" s="222">
        <f t="shared" si="1320"/>
        <v>0</v>
      </c>
      <c r="HF526" s="222">
        <f t="shared" si="1321"/>
        <v>0</v>
      </c>
      <c r="HG526" s="222">
        <f t="shared" si="1322"/>
        <v>0</v>
      </c>
      <c r="HH526" s="222">
        <f t="shared" si="1323"/>
        <v>0</v>
      </c>
      <c r="HI526" s="222">
        <f t="shared" si="1324"/>
        <v>0</v>
      </c>
      <c r="HJ526" s="222">
        <f t="shared" si="1325"/>
        <v>0</v>
      </c>
      <c r="HK526" s="222">
        <f t="shared" si="1326"/>
        <v>0</v>
      </c>
      <c r="HL526" s="222">
        <f t="shared" si="1327"/>
        <v>0</v>
      </c>
      <c r="HM526" s="222">
        <f t="shared" si="1328"/>
        <v>0</v>
      </c>
      <c r="HN526" s="222">
        <f t="shared" si="1329"/>
        <v>0</v>
      </c>
      <c r="HO526" s="222">
        <f t="shared" si="1330"/>
        <v>0</v>
      </c>
      <c r="HP526" s="222">
        <f t="shared" si="1331"/>
        <v>0</v>
      </c>
      <c r="HQ526" s="222">
        <f t="shared" si="1332"/>
        <v>0</v>
      </c>
      <c r="HR526" s="222">
        <f t="shared" si="1333"/>
        <v>0</v>
      </c>
      <c r="HS526" s="222">
        <f t="shared" si="1334"/>
        <v>0</v>
      </c>
      <c r="HT526" s="222">
        <f t="shared" si="1335"/>
        <v>0</v>
      </c>
      <c r="HU526" s="222">
        <f t="shared" si="1336"/>
        <v>0</v>
      </c>
      <c r="HV526" s="222">
        <f t="shared" si="1337"/>
        <v>0</v>
      </c>
      <c r="HW526" s="222">
        <f t="shared" si="1338"/>
        <v>0</v>
      </c>
      <c r="HX526" s="222">
        <f t="shared" si="1339"/>
        <v>0</v>
      </c>
      <c r="HY526" s="222">
        <f t="shared" si="1340"/>
        <v>0</v>
      </c>
      <c r="HZ526" s="222">
        <f t="shared" si="1341"/>
        <v>0</v>
      </c>
      <c r="IA526" s="222">
        <f t="shared" si="1342"/>
        <v>0</v>
      </c>
      <c r="IB526" s="222">
        <f t="shared" si="1343"/>
        <v>0</v>
      </c>
      <c r="IC526" s="222">
        <f t="shared" si="1344"/>
        <v>0</v>
      </c>
      <c r="ID526" s="222">
        <f t="shared" si="1345"/>
        <v>0</v>
      </c>
      <c r="IE526" s="222">
        <f t="shared" si="1346"/>
        <v>0</v>
      </c>
      <c r="IF526" s="222">
        <f t="shared" si="1347"/>
        <v>0</v>
      </c>
      <c r="IG526" s="222">
        <f t="shared" si="1348"/>
        <v>0</v>
      </c>
      <c r="IH526" s="222">
        <f t="shared" si="1349"/>
        <v>0</v>
      </c>
      <c r="II526" s="222">
        <f t="shared" si="1350"/>
        <v>0</v>
      </c>
      <c r="IJ526" s="222">
        <f t="shared" si="1351"/>
        <v>0</v>
      </c>
      <c r="IK526" s="222">
        <f t="shared" si="1352"/>
        <v>0</v>
      </c>
      <c r="IL526" s="222">
        <f t="shared" si="1353"/>
        <v>0</v>
      </c>
      <c r="IM526" s="222">
        <f t="shared" si="1354"/>
        <v>0</v>
      </c>
      <c r="IN526" s="222">
        <f t="shared" si="1355"/>
        <v>0</v>
      </c>
      <c r="IO526" s="222">
        <f t="shared" si="1356"/>
        <v>0</v>
      </c>
      <c r="IP526" s="222">
        <f t="shared" si="1357"/>
        <v>0</v>
      </c>
      <c r="IQ526" s="222">
        <f t="shared" si="1358"/>
        <v>0</v>
      </c>
      <c r="IR526" s="222">
        <f t="shared" si="1359"/>
        <v>0</v>
      </c>
      <c r="IS526" s="222">
        <f t="shared" si="1360"/>
        <v>0</v>
      </c>
      <c r="IT526" s="222">
        <f t="shared" si="1361"/>
        <v>0</v>
      </c>
      <c r="IU526" s="222">
        <f t="shared" si="1362"/>
        <v>0</v>
      </c>
      <c r="IV526" s="222">
        <f t="shared" si="1363"/>
        <v>0</v>
      </c>
      <c r="IW526" s="222">
        <f t="shared" si="1364"/>
        <v>0</v>
      </c>
      <c r="IX526" s="222">
        <f t="shared" si="1365"/>
        <v>0</v>
      </c>
      <c r="IY526" s="222">
        <f t="shared" si="1366"/>
        <v>0</v>
      </c>
      <c r="IZ526" s="222">
        <f t="shared" si="1367"/>
        <v>0</v>
      </c>
      <c r="JA526" s="222">
        <f t="shared" si="1368"/>
        <v>0</v>
      </c>
      <c r="JB526" s="222">
        <f t="shared" si="1369"/>
        <v>0</v>
      </c>
    </row>
    <row r="527" spans="2:262">
      <c r="B527" s="230">
        <v>166</v>
      </c>
      <c r="C527" s="229">
        <f t="shared" si="1370"/>
        <v>3.2421875000000024E-3</v>
      </c>
      <c r="D527" s="226">
        <f t="shared" ca="1" si="1113"/>
        <v>49.935236542443555</v>
      </c>
      <c r="E527" s="225">
        <f ca="1">FP361</f>
        <v>-6.476345755644751E-2</v>
      </c>
      <c r="F527" s="224">
        <v>166</v>
      </c>
      <c r="G527" s="222">
        <f t="shared" si="1114"/>
        <v>0</v>
      </c>
      <c r="H527" s="222">
        <f t="shared" si="1115"/>
        <v>0</v>
      </c>
      <c r="I527" s="222">
        <f t="shared" si="1116"/>
        <v>0</v>
      </c>
      <c r="J527" s="222">
        <f t="shared" si="1117"/>
        <v>0</v>
      </c>
      <c r="K527" s="222">
        <f t="shared" si="1118"/>
        <v>0</v>
      </c>
      <c r="L527" s="222">
        <f t="shared" si="1119"/>
        <v>0</v>
      </c>
      <c r="M527" s="222">
        <f t="shared" si="1120"/>
        <v>0</v>
      </c>
      <c r="N527" s="222">
        <f t="shared" si="1121"/>
        <v>0</v>
      </c>
      <c r="O527" s="222">
        <f t="shared" si="1122"/>
        <v>0</v>
      </c>
      <c r="P527" s="222">
        <f t="shared" si="1123"/>
        <v>0</v>
      </c>
      <c r="Q527" s="222">
        <f t="shared" si="1124"/>
        <v>0</v>
      </c>
      <c r="R527" s="222">
        <f t="shared" si="1125"/>
        <v>0</v>
      </c>
      <c r="S527" s="222">
        <f t="shared" si="1126"/>
        <v>0</v>
      </c>
      <c r="T527" s="222">
        <f t="shared" si="1127"/>
        <v>0</v>
      </c>
      <c r="U527" s="222">
        <f t="shared" si="1128"/>
        <v>0</v>
      </c>
      <c r="V527" s="222">
        <f t="shared" si="1129"/>
        <v>0</v>
      </c>
      <c r="W527" s="222">
        <f t="shared" si="1130"/>
        <v>0</v>
      </c>
      <c r="X527" s="222">
        <f t="shared" si="1131"/>
        <v>0</v>
      </c>
      <c r="Y527" s="222">
        <f t="shared" si="1132"/>
        <v>0</v>
      </c>
      <c r="Z527" s="222">
        <f t="shared" si="1133"/>
        <v>0</v>
      </c>
      <c r="AA527" s="222">
        <f t="shared" si="1134"/>
        <v>0</v>
      </c>
      <c r="AB527" s="222">
        <f t="shared" si="1135"/>
        <v>0</v>
      </c>
      <c r="AC527" s="222">
        <f t="shared" si="1136"/>
        <v>0</v>
      </c>
      <c r="AD527" s="222">
        <f t="shared" si="1137"/>
        <v>0</v>
      </c>
      <c r="AE527" s="222">
        <f t="shared" si="1138"/>
        <v>0</v>
      </c>
      <c r="AF527" s="222">
        <f t="shared" si="1139"/>
        <v>0</v>
      </c>
      <c r="AG527" s="222">
        <f t="shared" si="1140"/>
        <v>0</v>
      </c>
      <c r="AH527" s="222">
        <f t="shared" si="1141"/>
        <v>0</v>
      </c>
      <c r="AI527" s="222">
        <f t="shared" si="1142"/>
        <v>0</v>
      </c>
      <c r="AJ527" s="222">
        <f t="shared" si="1143"/>
        <v>0</v>
      </c>
      <c r="AK527" s="222">
        <f t="shared" si="1144"/>
        <v>0</v>
      </c>
      <c r="AL527" s="222">
        <f t="shared" si="1145"/>
        <v>0</v>
      </c>
      <c r="AM527" s="222">
        <f t="shared" si="1146"/>
        <v>0</v>
      </c>
      <c r="AN527" s="222">
        <f t="shared" si="1147"/>
        <v>0</v>
      </c>
      <c r="AO527" s="222">
        <f t="shared" si="1148"/>
        <v>0</v>
      </c>
      <c r="AP527" s="222">
        <f t="shared" si="1149"/>
        <v>0</v>
      </c>
      <c r="AQ527" s="222">
        <f t="shared" si="1150"/>
        <v>0</v>
      </c>
      <c r="AR527" s="222">
        <f t="shared" si="1151"/>
        <v>0</v>
      </c>
      <c r="AS527" s="222">
        <f t="shared" si="1152"/>
        <v>0</v>
      </c>
      <c r="AT527" s="222">
        <f t="shared" si="1153"/>
        <v>0</v>
      </c>
      <c r="AU527" s="222">
        <f t="shared" si="1154"/>
        <v>0</v>
      </c>
      <c r="AV527" s="222">
        <f t="shared" si="1155"/>
        <v>0</v>
      </c>
      <c r="AW527" s="222">
        <f t="shared" si="1156"/>
        <v>0</v>
      </c>
      <c r="AX527" s="222">
        <f t="shared" si="1157"/>
        <v>0</v>
      </c>
      <c r="AY527" s="222">
        <f t="shared" si="1158"/>
        <v>0</v>
      </c>
      <c r="AZ527" s="222">
        <f t="shared" si="1159"/>
        <v>0</v>
      </c>
      <c r="BA527" s="222">
        <f t="shared" si="1160"/>
        <v>0</v>
      </c>
      <c r="BB527" s="222">
        <f t="shared" si="1161"/>
        <v>0</v>
      </c>
      <c r="BC527" s="222">
        <f t="shared" si="1162"/>
        <v>0</v>
      </c>
      <c r="BD527" s="222">
        <f t="shared" si="1163"/>
        <v>0</v>
      </c>
      <c r="BE527" s="222">
        <f t="shared" si="1164"/>
        <v>0</v>
      </c>
      <c r="BF527" s="222">
        <f t="shared" si="1165"/>
        <v>0</v>
      </c>
      <c r="BG527" s="222">
        <f t="shared" si="1166"/>
        <v>0</v>
      </c>
      <c r="BH527" s="222">
        <f t="shared" si="1167"/>
        <v>0</v>
      </c>
      <c r="BI527" s="222">
        <f t="shared" si="1168"/>
        <v>0</v>
      </c>
      <c r="BJ527" s="222">
        <f t="shared" si="1169"/>
        <v>0</v>
      </c>
      <c r="BK527" s="222">
        <f t="shared" si="1170"/>
        <v>0</v>
      </c>
      <c r="BL527" s="222">
        <f t="shared" si="1171"/>
        <v>0</v>
      </c>
      <c r="BM527" s="222">
        <f t="shared" si="1172"/>
        <v>0</v>
      </c>
      <c r="BN527" s="222">
        <f t="shared" si="1173"/>
        <v>0</v>
      </c>
      <c r="BO527" s="222">
        <f t="shared" si="1174"/>
        <v>0</v>
      </c>
      <c r="BP527" s="222">
        <f t="shared" si="1175"/>
        <v>0</v>
      </c>
      <c r="BQ527" s="222">
        <f t="shared" si="1176"/>
        <v>0</v>
      </c>
      <c r="BR527" s="222">
        <f t="shared" si="1177"/>
        <v>0</v>
      </c>
      <c r="BS527" s="222">
        <f t="shared" si="1178"/>
        <v>0</v>
      </c>
      <c r="BT527" s="222">
        <f t="shared" si="1179"/>
        <v>0</v>
      </c>
      <c r="BU527" s="222">
        <f t="shared" si="1180"/>
        <v>0</v>
      </c>
      <c r="BV527" s="222">
        <f t="shared" si="1181"/>
        <v>0</v>
      </c>
      <c r="BW527" s="222">
        <f t="shared" si="1182"/>
        <v>0</v>
      </c>
      <c r="BX527" s="222">
        <f t="shared" si="1183"/>
        <v>0</v>
      </c>
      <c r="BY527" s="222">
        <f t="shared" si="1184"/>
        <v>0</v>
      </c>
      <c r="BZ527" s="222">
        <f t="shared" si="1185"/>
        <v>0</v>
      </c>
      <c r="CA527" s="222">
        <f t="shared" si="1186"/>
        <v>0</v>
      </c>
      <c r="CB527" s="222">
        <f t="shared" si="1187"/>
        <v>0</v>
      </c>
      <c r="CC527" s="222">
        <f t="shared" si="1188"/>
        <v>0</v>
      </c>
      <c r="CD527" s="222">
        <f t="shared" si="1189"/>
        <v>0</v>
      </c>
      <c r="CE527" s="222">
        <f t="shared" si="1190"/>
        <v>0</v>
      </c>
      <c r="CF527" s="222">
        <f t="shared" si="1191"/>
        <v>0</v>
      </c>
      <c r="CG527" s="222">
        <f t="shared" si="1192"/>
        <v>0</v>
      </c>
      <c r="CH527" s="222">
        <f t="shared" si="1193"/>
        <v>0</v>
      </c>
      <c r="CI527" s="222">
        <f t="shared" si="1194"/>
        <v>0</v>
      </c>
      <c r="CJ527" s="222">
        <f t="shared" si="1195"/>
        <v>0</v>
      </c>
      <c r="CK527" s="222">
        <f t="shared" si="1196"/>
        <v>0</v>
      </c>
      <c r="CL527" s="222">
        <f t="shared" si="1197"/>
        <v>0</v>
      </c>
      <c r="CM527" s="222">
        <f t="shared" si="1198"/>
        <v>0</v>
      </c>
      <c r="CN527" s="222">
        <f t="shared" si="1199"/>
        <v>0</v>
      </c>
      <c r="CO527" s="222">
        <f t="shared" si="1200"/>
        <v>0</v>
      </c>
      <c r="CP527" s="222">
        <f t="shared" si="1201"/>
        <v>0</v>
      </c>
      <c r="CQ527" s="222">
        <f t="shared" si="1202"/>
        <v>0</v>
      </c>
      <c r="CR527" s="222">
        <f t="shared" si="1203"/>
        <v>0</v>
      </c>
      <c r="CS527" s="222">
        <f t="shared" si="1204"/>
        <v>0</v>
      </c>
      <c r="CT527" s="222">
        <f t="shared" si="1205"/>
        <v>0</v>
      </c>
      <c r="CU527" s="222">
        <f t="shared" si="1206"/>
        <v>0</v>
      </c>
      <c r="CV527" s="222">
        <f t="shared" si="1207"/>
        <v>0</v>
      </c>
      <c r="CW527" s="222">
        <f t="shared" si="1208"/>
        <v>0</v>
      </c>
      <c r="CX527" s="222">
        <f t="shared" si="1209"/>
        <v>0</v>
      </c>
      <c r="CY527" s="222">
        <f t="shared" si="1210"/>
        <v>0</v>
      </c>
      <c r="CZ527" s="222">
        <f t="shared" si="1211"/>
        <v>0</v>
      </c>
      <c r="DA527" s="222">
        <f t="shared" si="1212"/>
        <v>0</v>
      </c>
      <c r="DB527" s="222">
        <f t="shared" si="1213"/>
        <v>0</v>
      </c>
      <c r="DC527" s="222">
        <f t="shared" si="1214"/>
        <v>0</v>
      </c>
      <c r="DD527" s="222">
        <f t="shared" si="1215"/>
        <v>0</v>
      </c>
      <c r="DE527" s="222">
        <f t="shared" si="1216"/>
        <v>0</v>
      </c>
      <c r="DF527" s="222">
        <f t="shared" si="1217"/>
        <v>0</v>
      </c>
      <c r="DG527" s="222">
        <f t="shared" si="1218"/>
        <v>0</v>
      </c>
      <c r="DH527" s="222">
        <f t="shared" si="1219"/>
        <v>0</v>
      </c>
      <c r="DI527" s="222">
        <f t="shared" si="1220"/>
        <v>0</v>
      </c>
      <c r="DJ527" s="222">
        <f t="shared" si="1221"/>
        <v>0</v>
      </c>
      <c r="DK527" s="222">
        <f t="shared" si="1222"/>
        <v>0</v>
      </c>
      <c r="DL527" s="222">
        <f t="shared" si="1223"/>
        <v>0</v>
      </c>
      <c r="DM527" s="222">
        <f t="shared" si="1224"/>
        <v>0</v>
      </c>
      <c r="DN527" s="222">
        <f t="shared" si="1225"/>
        <v>0</v>
      </c>
      <c r="DO527" s="222">
        <f t="shared" si="1226"/>
        <v>0</v>
      </c>
      <c r="DP527" s="222">
        <f t="shared" si="1227"/>
        <v>0</v>
      </c>
      <c r="DQ527" s="222">
        <f t="shared" si="1228"/>
        <v>0</v>
      </c>
      <c r="DR527" s="222">
        <f t="shared" si="1229"/>
        <v>0</v>
      </c>
      <c r="DS527" s="222">
        <f t="shared" si="1230"/>
        <v>0</v>
      </c>
      <c r="DT527" s="222">
        <f t="shared" si="1231"/>
        <v>0</v>
      </c>
      <c r="DU527" s="222">
        <f t="shared" si="1232"/>
        <v>0</v>
      </c>
      <c r="DV527" s="222">
        <f t="shared" si="1233"/>
        <v>0</v>
      </c>
      <c r="DW527" s="222">
        <f t="shared" si="1234"/>
        <v>0</v>
      </c>
      <c r="DX527" s="222">
        <f t="shared" si="1235"/>
        <v>0</v>
      </c>
      <c r="DY527" s="222">
        <f t="shared" si="1236"/>
        <v>0</v>
      </c>
      <c r="DZ527" s="222">
        <f t="shared" si="1237"/>
        <v>0</v>
      </c>
      <c r="EA527" s="222">
        <f t="shared" si="1238"/>
        <v>0</v>
      </c>
      <c r="EB527" s="222">
        <f t="shared" si="1239"/>
        <v>0</v>
      </c>
      <c r="EC527" s="222">
        <f t="shared" si="1240"/>
        <v>0</v>
      </c>
      <c r="ED527" s="222">
        <f t="shared" si="1241"/>
        <v>0</v>
      </c>
      <c r="EE527" s="222">
        <f t="shared" si="1242"/>
        <v>0</v>
      </c>
      <c r="EF527" s="222">
        <f t="shared" si="1243"/>
        <v>0</v>
      </c>
      <c r="EG527" s="222">
        <f t="shared" si="1244"/>
        <v>0</v>
      </c>
      <c r="EH527" s="222">
        <f t="shared" si="1245"/>
        <v>0</v>
      </c>
      <c r="EI527" s="222">
        <f t="shared" si="1246"/>
        <v>0</v>
      </c>
      <c r="EJ527" s="222">
        <f t="shared" si="1247"/>
        <v>0</v>
      </c>
      <c r="EK527" s="222">
        <f t="shared" si="1248"/>
        <v>0</v>
      </c>
      <c r="EL527" s="222">
        <f t="shared" si="1249"/>
        <v>0</v>
      </c>
      <c r="EM527" s="222">
        <f t="shared" si="1250"/>
        <v>0</v>
      </c>
      <c r="EN527" s="222">
        <f t="shared" si="1251"/>
        <v>0</v>
      </c>
      <c r="EO527" s="222">
        <f t="shared" si="1252"/>
        <v>0</v>
      </c>
      <c r="EP527" s="222">
        <f t="shared" si="1253"/>
        <v>0</v>
      </c>
      <c r="EQ527" s="222">
        <f t="shared" si="1254"/>
        <v>0</v>
      </c>
      <c r="ER527" s="222">
        <f t="shared" si="1255"/>
        <v>0</v>
      </c>
      <c r="ES527" s="222">
        <f t="shared" si="1256"/>
        <v>0</v>
      </c>
      <c r="ET527" s="222">
        <f t="shared" si="1257"/>
        <v>0</v>
      </c>
      <c r="EU527" s="222">
        <f t="shared" si="1258"/>
        <v>0</v>
      </c>
      <c r="EV527" s="222">
        <f t="shared" si="1259"/>
        <v>0</v>
      </c>
      <c r="EW527" s="222">
        <f t="shared" si="1260"/>
        <v>0</v>
      </c>
      <c r="EX527" s="222">
        <f t="shared" si="1261"/>
        <v>0</v>
      </c>
      <c r="EY527" s="222">
        <f t="shared" si="1262"/>
        <v>0</v>
      </c>
      <c r="EZ527" s="222">
        <f t="shared" si="1263"/>
        <v>0</v>
      </c>
      <c r="FA527" s="222">
        <f t="shared" si="1264"/>
        <v>0</v>
      </c>
      <c r="FB527" s="222">
        <f t="shared" si="1265"/>
        <v>0</v>
      </c>
      <c r="FC527" s="222">
        <f t="shared" si="1266"/>
        <v>0</v>
      </c>
      <c r="FD527" s="222">
        <f t="shared" si="1267"/>
        <v>0</v>
      </c>
      <c r="FE527" s="222">
        <f t="shared" si="1268"/>
        <v>0</v>
      </c>
      <c r="FF527" s="222">
        <f t="shared" si="1269"/>
        <v>0</v>
      </c>
      <c r="FG527" s="222">
        <f t="shared" si="1270"/>
        <v>0</v>
      </c>
      <c r="FH527" s="222">
        <f t="shared" si="1271"/>
        <v>0</v>
      </c>
      <c r="FI527" s="222">
        <f t="shared" si="1272"/>
        <v>0</v>
      </c>
      <c r="FJ527" s="222">
        <f t="shared" si="1273"/>
        <v>0</v>
      </c>
      <c r="FK527" s="222">
        <f t="shared" si="1274"/>
        <v>0</v>
      </c>
      <c r="FL527" s="222">
        <f t="shared" si="1275"/>
        <v>0</v>
      </c>
      <c r="FM527" s="222">
        <f t="shared" si="1276"/>
        <v>0</v>
      </c>
      <c r="FN527" s="222">
        <f t="shared" si="1277"/>
        <v>0</v>
      </c>
      <c r="FO527" s="222">
        <f t="shared" si="1278"/>
        <v>0</v>
      </c>
      <c r="FP527" s="222">
        <f t="shared" si="1279"/>
        <v>0</v>
      </c>
      <c r="FQ527" s="222">
        <f t="shared" si="1280"/>
        <v>0</v>
      </c>
      <c r="FR527" s="222">
        <f t="shared" si="1281"/>
        <v>0</v>
      </c>
      <c r="FS527" s="222">
        <f t="shared" si="1282"/>
        <v>0</v>
      </c>
      <c r="FT527" s="222">
        <f t="shared" si="1283"/>
        <v>0</v>
      </c>
      <c r="FU527" s="222">
        <f t="shared" si="1284"/>
        <v>0</v>
      </c>
      <c r="FV527" s="222">
        <f t="shared" si="1285"/>
        <v>0</v>
      </c>
      <c r="FW527" s="222">
        <f t="shared" si="1286"/>
        <v>0</v>
      </c>
      <c r="FX527" s="222">
        <f t="shared" si="1287"/>
        <v>0</v>
      </c>
      <c r="FY527" s="222">
        <f t="shared" si="1288"/>
        <v>0</v>
      </c>
      <c r="FZ527" s="222">
        <f t="shared" si="1289"/>
        <v>0</v>
      </c>
      <c r="GA527" s="222">
        <f t="shared" si="1290"/>
        <v>0</v>
      </c>
      <c r="GB527" s="222">
        <f t="shared" si="1291"/>
        <v>0</v>
      </c>
      <c r="GC527" s="222">
        <f t="shared" si="1292"/>
        <v>0</v>
      </c>
      <c r="GD527" s="222">
        <f t="shared" si="1293"/>
        <v>0</v>
      </c>
      <c r="GE527" s="222">
        <f t="shared" si="1294"/>
        <v>0</v>
      </c>
      <c r="GF527" s="222">
        <f t="shared" si="1295"/>
        <v>0</v>
      </c>
      <c r="GG527" s="222">
        <f t="shared" si="1296"/>
        <v>0</v>
      </c>
      <c r="GH527" s="222">
        <f t="shared" si="1297"/>
        <v>0</v>
      </c>
      <c r="GI527" s="222">
        <f t="shared" si="1298"/>
        <v>0</v>
      </c>
      <c r="GJ527" s="222">
        <f t="shared" si="1299"/>
        <v>0</v>
      </c>
      <c r="GK527" s="222">
        <f t="shared" si="1300"/>
        <v>0</v>
      </c>
      <c r="GL527" s="222">
        <f t="shared" si="1301"/>
        <v>0</v>
      </c>
      <c r="GM527" s="222">
        <f t="shared" si="1302"/>
        <v>0</v>
      </c>
      <c r="GN527" s="222">
        <f t="shared" si="1303"/>
        <v>0</v>
      </c>
      <c r="GO527" s="222">
        <f t="shared" si="1304"/>
        <v>0</v>
      </c>
      <c r="GP527" s="222">
        <f t="shared" si="1305"/>
        <v>0</v>
      </c>
      <c r="GQ527" s="222">
        <f t="shared" si="1306"/>
        <v>0</v>
      </c>
      <c r="GR527" s="222">
        <f t="shared" si="1307"/>
        <v>0</v>
      </c>
      <c r="GS527" s="222">
        <f t="shared" si="1308"/>
        <v>0</v>
      </c>
      <c r="GT527" s="222">
        <f t="shared" si="1309"/>
        <v>0</v>
      </c>
      <c r="GU527" s="222">
        <f t="shared" si="1310"/>
        <v>0</v>
      </c>
      <c r="GV527" s="222">
        <f t="shared" si="1311"/>
        <v>0</v>
      </c>
      <c r="GW527" s="222">
        <f t="shared" si="1312"/>
        <v>0</v>
      </c>
      <c r="GX527" s="222">
        <f t="shared" si="1313"/>
        <v>0</v>
      </c>
      <c r="GY527" s="222">
        <f t="shared" si="1314"/>
        <v>0</v>
      </c>
      <c r="GZ527" s="222">
        <f t="shared" si="1315"/>
        <v>0</v>
      </c>
      <c r="HA527" s="222">
        <f t="shared" si="1316"/>
        <v>0</v>
      </c>
      <c r="HB527" s="222">
        <f t="shared" si="1317"/>
        <v>0</v>
      </c>
      <c r="HC527" s="222">
        <f t="shared" si="1318"/>
        <v>0</v>
      </c>
      <c r="HD527" s="222">
        <f t="shared" si="1319"/>
        <v>0</v>
      </c>
      <c r="HE527" s="222">
        <f t="shared" si="1320"/>
        <v>0</v>
      </c>
      <c r="HF527" s="222">
        <f t="shared" si="1321"/>
        <v>0</v>
      </c>
      <c r="HG527" s="222">
        <f t="shared" si="1322"/>
        <v>0</v>
      </c>
      <c r="HH527" s="222">
        <f t="shared" si="1323"/>
        <v>0</v>
      </c>
      <c r="HI527" s="222">
        <f t="shared" si="1324"/>
        <v>0</v>
      </c>
      <c r="HJ527" s="222">
        <f t="shared" si="1325"/>
        <v>0</v>
      </c>
      <c r="HK527" s="222">
        <f t="shared" si="1326"/>
        <v>0</v>
      </c>
      <c r="HL527" s="222">
        <f t="shared" si="1327"/>
        <v>0</v>
      </c>
      <c r="HM527" s="222">
        <f t="shared" si="1328"/>
        <v>0</v>
      </c>
      <c r="HN527" s="222">
        <f t="shared" si="1329"/>
        <v>0</v>
      </c>
      <c r="HO527" s="222">
        <f t="shared" si="1330"/>
        <v>0</v>
      </c>
      <c r="HP527" s="222">
        <f t="shared" si="1331"/>
        <v>0</v>
      </c>
      <c r="HQ527" s="222">
        <f t="shared" si="1332"/>
        <v>0</v>
      </c>
      <c r="HR527" s="222">
        <f t="shared" si="1333"/>
        <v>0</v>
      </c>
      <c r="HS527" s="222">
        <f t="shared" si="1334"/>
        <v>0</v>
      </c>
      <c r="HT527" s="222">
        <f t="shared" si="1335"/>
        <v>0</v>
      </c>
      <c r="HU527" s="222">
        <f t="shared" si="1336"/>
        <v>0</v>
      </c>
      <c r="HV527" s="222">
        <f t="shared" si="1337"/>
        <v>0</v>
      </c>
      <c r="HW527" s="222">
        <f t="shared" si="1338"/>
        <v>0</v>
      </c>
      <c r="HX527" s="222">
        <f t="shared" si="1339"/>
        <v>0</v>
      </c>
      <c r="HY527" s="222">
        <f t="shared" si="1340"/>
        <v>0</v>
      </c>
      <c r="HZ527" s="222">
        <f t="shared" si="1341"/>
        <v>0</v>
      </c>
      <c r="IA527" s="222">
        <f t="shared" si="1342"/>
        <v>0</v>
      </c>
      <c r="IB527" s="222">
        <f t="shared" si="1343"/>
        <v>0</v>
      </c>
      <c r="IC527" s="222">
        <f t="shared" si="1344"/>
        <v>0</v>
      </c>
      <c r="ID527" s="222">
        <f t="shared" si="1345"/>
        <v>0</v>
      </c>
      <c r="IE527" s="222">
        <f t="shared" si="1346"/>
        <v>0</v>
      </c>
      <c r="IF527" s="222">
        <f t="shared" si="1347"/>
        <v>0</v>
      </c>
      <c r="IG527" s="222">
        <f t="shared" si="1348"/>
        <v>0</v>
      </c>
      <c r="IH527" s="222">
        <f t="shared" si="1349"/>
        <v>0</v>
      </c>
      <c r="II527" s="222">
        <f t="shared" si="1350"/>
        <v>0</v>
      </c>
      <c r="IJ527" s="222">
        <f t="shared" si="1351"/>
        <v>0</v>
      </c>
      <c r="IK527" s="222">
        <f t="shared" si="1352"/>
        <v>0</v>
      </c>
      <c r="IL527" s="222">
        <f t="shared" si="1353"/>
        <v>0</v>
      </c>
      <c r="IM527" s="222">
        <f t="shared" si="1354"/>
        <v>0</v>
      </c>
      <c r="IN527" s="222">
        <f t="shared" si="1355"/>
        <v>0</v>
      </c>
      <c r="IO527" s="222">
        <f t="shared" si="1356"/>
        <v>0</v>
      </c>
      <c r="IP527" s="222">
        <f t="shared" si="1357"/>
        <v>0</v>
      </c>
      <c r="IQ527" s="222">
        <f t="shared" si="1358"/>
        <v>0</v>
      </c>
      <c r="IR527" s="222">
        <f t="shared" si="1359"/>
        <v>0</v>
      </c>
      <c r="IS527" s="222">
        <f t="shared" si="1360"/>
        <v>0</v>
      </c>
      <c r="IT527" s="222">
        <f t="shared" si="1361"/>
        <v>0</v>
      </c>
      <c r="IU527" s="222">
        <f t="shared" si="1362"/>
        <v>0</v>
      </c>
      <c r="IV527" s="222">
        <f t="shared" si="1363"/>
        <v>0</v>
      </c>
      <c r="IW527" s="222">
        <f t="shared" si="1364"/>
        <v>0</v>
      </c>
      <c r="IX527" s="222">
        <f t="shared" si="1365"/>
        <v>0</v>
      </c>
      <c r="IY527" s="222">
        <f t="shared" si="1366"/>
        <v>0</v>
      </c>
      <c r="IZ527" s="222">
        <f t="shared" si="1367"/>
        <v>0</v>
      </c>
      <c r="JA527" s="222">
        <f t="shared" si="1368"/>
        <v>0</v>
      </c>
      <c r="JB527" s="222">
        <f t="shared" si="1369"/>
        <v>0</v>
      </c>
    </row>
    <row r="528" spans="2:262">
      <c r="B528" s="230">
        <v>167</v>
      </c>
      <c r="C528" s="229">
        <f t="shared" si="1370"/>
        <v>3.2617187500000025E-3</v>
      </c>
      <c r="D528" s="226">
        <f t="shared" ca="1" si="1113"/>
        <v>49.935017071948359</v>
      </c>
      <c r="E528" s="225">
        <f ca="1">FQ361</f>
        <v>-6.4982928051643268E-2</v>
      </c>
      <c r="F528" s="224">
        <v>167</v>
      </c>
      <c r="G528" s="222">
        <f t="shared" si="1114"/>
        <v>0</v>
      </c>
      <c r="H528" s="222">
        <f t="shared" si="1115"/>
        <v>0</v>
      </c>
      <c r="I528" s="222">
        <f t="shared" si="1116"/>
        <v>0</v>
      </c>
      <c r="J528" s="222">
        <f t="shared" si="1117"/>
        <v>0</v>
      </c>
      <c r="K528" s="222">
        <f t="shared" si="1118"/>
        <v>0</v>
      </c>
      <c r="L528" s="222">
        <f t="shared" si="1119"/>
        <v>0</v>
      </c>
      <c r="M528" s="222">
        <f t="shared" si="1120"/>
        <v>0</v>
      </c>
      <c r="N528" s="222">
        <f t="shared" si="1121"/>
        <v>0</v>
      </c>
      <c r="O528" s="222">
        <f t="shared" si="1122"/>
        <v>0</v>
      </c>
      <c r="P528" s="222">
        <f t="shared" si="1123"/>
        <v>0</v>
      </c>
      <c r="Q528" s="222">
        <f t="shared" si="1124"/>
        <v>0</v>
      </c>
      <c r="R528" s="222">
        <f t="shared" si="1125"/>
        <v>0</v>
      </c>
      <c r="S528" s="222">
        <f t="shared" si="1126"/>
        <v>0</v>
      </c>
      <c r="T528" s="222">
        <f t="shared" si="1127"/>
        <v>0</v>
      </c>
      <c r="U528" s="222">
        <f t="shared" si="1128"/>
        <v>0</v>
      </c>
      <c r="V528" s="222">
        <f t="shared" si="1129"/>
        <v>0</v>
      </c>
      <c r="W528" s="222">
        <f t="shared" si="1130"/>
        <v>0</v>
      </c>
      <c r="X528" s="222">
        <f t="shared" si="1131"/>
        <v>0</v>
      </c>
      <c r="Y528" s="222">
        <f t="shared" si="1132"/>
        <v>0</v>
      </c>
      <c r="Z528" s="222">
        <f t="shared" si="1133"/>
        <v>0</v>
      </c>
      <c r="AA528" s="222">
        <f t="shared" si="1134"/>
        <v>0</v>
      </c>
      <c r="AB528" s="222">
        <f t="shared" si="1135"/>
        <v>0</v>
      </c>
      <c r="AC528" s="222">
        <f t="shared" si="1136"/>
        <v>0</v>
      </c>
      <c r="AD528" s="222">
        <f t="shared" si="1137"/>
        <v>0</v>
      </c>
      <c r="AE528" s="222">
        <f t="shared" si="1138"/>
        <v>0</v>
      </c>
      <c r="AF528" s="222">
        <f t="shared" si="1139"/>
        <v>0</v>
      </c>
      <c r="AG528" s="222">
        <f t="shared" si="1140"/>
        <v>0</v>
      </c>
      <c r="AH528" s="222">
        <f t="shared" si="1141"/>
        <v>0</v>
      </c>
      <c r="AI528" s="222">
        <f t="shared" si="1142"/>
        <v>0</v>
      </c>
      <c r="AJ528" s="222">
        <f t="shared" si="1143"/>
        <v>0</v>
      </c>
      <c r="AK528" s="222">
        <f t="shared" si="1144"/>
        <v>0</v>
      </c>
      <c r="AL528" s="222">
        <f t="shared" si="1145"/>
        <v>0</v>
      </c>
      <c r="AM528" s="222">
        <f t="shared" si="1146"/>
        <v>0</v>
      </c>
      <c r="AN528" s="222">
        <f t="shared" si="1147"/>
        <v>0</v>
      </c>
      <c r="AO528" s="222">
        <f t="shared" si="1148"/>
        <v>0</v>
      </c>
      <c r="AP528" s="222">
        <f t="shared" si="1149"/>
        <v>0</v>
      </c>
      <c r="AQ528" s="222">
        <f t="shared" si="1150"/>
        <v>0</v>
      </c>
      <c r="AR528" s="222">
        <f t="shared" si="1151"/>
        <v>0</v>
      </c>
      <c r="AS528" s="222">
        <f t="shared" si="1152"/>
        <v>0</v>
      </c>
      <c r="AT528" s="222">
        <f t="shared" si="1153"/>
        <v>0</v>
      </c>
      <c r="AU528" s="222">
        <f t="shared" si="1154"/>
        <v>0</v>
      </c>
      <c r="AV528" s="222">
        <f t="shared" si="1155"/>
        <v>0</v>
      </c>
      <c r="AW528" s="222">
        <f t="shared" si="1156"/>
        <v>0</v>
      </c>
      <c r="AX528" s="222">
        <f t="shared" si="1157"/>
        <v>0</v>
      </c>
      <c r="AY528" s="222">
        <f t="shared" si="1158"/>
        <v>0</v>
      </c>
      <c r="AZ528" s="222">
        <f t="shared" si="1159"/>
        <v>0</v>
      </c>
      <c r="BA528" s="222">
        <f t="shared" si="1160"/>
        <v>0</v>
      </c>
      <c r="BB528" s="222">
        <f t="shared" si="1161"/>
        <v>0</v>
      </c>
      <c r="BC528" s="222">
        <f t="shared" si="1162"/>
        <v>0</v>
      </c>
      <c r="BD528" s="222">
        <f t="shared" si="1163"/>
        <v>0</v>
      </c>
      <c r="BE528" s="222">
        <f t="shared" si="1164"/>
        <v>0</v>
      </c>
      <c r="BF528" s="222">
        <f t="shared" si="1165"/>
        <v>0</v>
      </c>
      <c r="BG528" s="222">
        <f t="shared" si="1166"/>
        <v>0</v>
      </c>
      <c r="BH528" s="222">
        <f t="shared" si="1167"/>
        <v>0</v>
      </c>
      <c r="BI528" s="222">
        <f t="shared" si="1168"/>
        <v>0</v>
      </c>
      <c r="BJ528" s="222">
        <f t="shared" si="1169"/>
        <v>0</v>
      </c>
      <c r="BK528" s="222">
        <f t="shared" si="1170"/>
        <v>0</v>
      </c>
      <c r="BL528" s="222">
        <f t="shared" si="1171"/>
        <v>0</v>
      </c>
      <c r="BM528" s="222">
        <f t="shared" si="1172"/>
        <v>0</v>
      </c>
      <c r="BN528" s="222">
        <f t="shared" si="1173"/>
        <v>0</v>
      </c>
      <c r="BO528" s="222">
        <f t="shared" si="1174"/>
        <v>0</v>
      </c>
      <c r="BP528" s="222">
        <f t="shared" si="1175"/>
        <v>0</v>
      </c>
      <c r="BQ528" s="222">
        <f t="shared" si="1176"/>
        <v>0</v>
      </c>
      <c r="BR528" s="222">
        <f t="shared" si="1177"/>
        <v>0</v>
      </c>
      <c r="BS528" s="222">
        <f t="shared" si="1178"/>
        <v>0</v>
      </c>
      <c r="BT528" s="222">
        <f t="shared" si="1179"/>
        <v>0</v>
      </c>
      <c r="BU528" s="222">
        <f t="shared" si="1180"/>
        <v>0</v>
      </c>
      <c r="BV528" s="222">
        <f t="shared" si="1181"/>
        <v>0</v>
      </c>
      <c r="BW528" s="222">
        <f t="shared" si="1182"/>
        <v>0</v>
      </c>
      <c r="BX528" s="222">
        <f t="shared" si="1183"/>
        <v>0</v>
      </c>
      <c r="BY528" s="222">
        <f t="shared" si="1184"/>
        <v>0</v>
      </c>
      <c r="BZ528" s="222">
        <f t="shared" si="1185"/>
        <v>0</v>
      </c>
      <c r="CA528" s="222">
        <f t="shared" si="1186"/>
        <v>0</v>
      </c>
      <c r="CB528" s="222">
        <f t="shared" si="1187"/>
        <v>0</v>
      </c>
      <c r="CC528" s="222">
        <f t="shared" si="1188"/>
        <v>0</v>
      </c>
      <c r="CD528" s="222">
        <f t="shared" si="1189"/>
        <v>0</v>
      </c>
      <c r="CE528" s="222">
        <f t="shared" si="1190"/>
        <v>0</v>
      </c>
      <c r="CF528" s="222">
        <f t="shared" si="1191"/>
        <v>0</v>
      </c>
      <c r="CG528" s="222">
        <f t="shared" si="1192"/>
        <v>0</v>
      </c>
      <c r="CH528" s="222">
        <f t="shared" si="1193"/>
        <v>0</v>
      </c>
      <c r="CI528" s="222">
        <f t="shared" si="1194"/>
        <v>0</v>
      </c>
      <c r="CJ528" s="222">
        <f t="shared" si="1195"/>
        <v>0</v>
      </c>
      <c r="CK528" s="222">
        <f t="shared" si="1196"/>
        <v>0</v>
      </c>
      <c r="CL528" s="222">
        <f t="shared" si="1197"/>
        <v>0</v>
      </c>
      <c r="CM528" s="222">
        <f t="shared" si="1198"/>
        <v>0</v>
      </c>
      <c r="CN528" s="222">
        <f t="shared" si="1199"/>
        <v>0</v>
      </c>
      <c r="CO528" s="222">
        <f t="shared" si="1200"/>
        <v>0</v>
      </c>
      <c r="CP528" s="222">
        <f t="shared" si="1201"/>
        <v>0</v>
      </c>
      <c r="CQ528" s="222">
        <f t="shared" si="1202"/>
        <v>0</v>
      </c>
      <c r="CR528" s="222">
        <f t="shared" si="1203"/>
        <v>0</v>
      </c>
      <c r="CS528" s="222">
        <f t="shared" si="1204"/>
        <v>0</v>
      </c>
      <c r="CT528" s="222">
        <f t="shared" si="1205"/>
        <v>0</v>
      </c>
      <c r="CU528" s="222">
        <f t="shared" si="1206"/>
        <v>0</v>
      </c>
      <c r="CV528" s="222">
        <f t="shared" si="1207"/>
        <v>0</v>
      </c>
      <c r="CW528" s="222">
        <f t="shared" si="1208"/>
        <v>0</v>
      </c>
      <c r="CX528" s="222">
        <f t="shared" si="1209"/>
        <v>0</v>
      </c>
      <c r="CY528" s="222">
        <f t="shared" si="1210"/>
        <v>0</v>
      </c>
      <c r="CZ528" s="222">
        <f t="shared" si="1211"/>
        <v>0</v>
      </c>
      <c r="DA528" s="222">
        <f t="shared" si="1212"/>
        <v>0</v>
      </c>
      <c r="DB528" s="222">
        <f t="shared" si="1213"/>
        <v>0</v>
      </c>
      <c r="DC528" s="222">
        <f t="shared" si="1214"/>
        <v>0</v>
      </c>
      <c r="DD528" s="222">
        <f t="shared" si="1215"/>
        <v>0</v>
      </c>
      <c r="DE528" s="222">
        <f t="shared" si="1216"/>
        <v>0</v>
      </c>
      <c r="DF528" s="222">
        <f t="shared" si="1217"/>
        <v>0</v>
      </c>
      <c r="DG528" s="222">
        <f t="shared" si="1218"/>
        <v>0</v>
      </c>
      <c r="DH528" s="222">
        <f t="shared" si="1219"/>
        <v>0</v>
      </c>
      <c r="DI528" s="222">
        <f t="shared" si="1220"/>
        <v>0</v>
      </c>
      <c r="DJ528" s="222">
        <f t="shared" si="1221"/>
        <v>0</v>
      </c>
      <c r="DK528" s="222">
        <f t="shared" si="1222"/>
        <v>0</v>
      </c>
      <c r="DL528" s="222">
        <f t="shared" si="1223"/>
        <v>0</v>
      </c>
      <c r="DM528" s="222">
        <f t="shared" si="1224"/>
        <v>0</v>
      </c>
      <c r="DN528" s="222">
        <f t="shared" si="1225"/>
        <v>0</v>
      </c>
      <c r="DO528" s="222">
        <f t="shared" si="1226"/>
        <v>0</v>
      </c>
      <c r="DP528" s="222">
        <f t="shared" si="1227"/>
        <v>0</v>
      </c>
      <c r="DQ528" s="222">
        <f t="shared" si="1228"/>
        <v>0</v>
      </c>
      <c r="DR528" s="222">
        <f t="shared" si="1229"/>
        <v>0</v>
      </c>
      <c r="DS528" s="222">
        <f t="shared" si="1230"/>
        <v>0</v>
      </c>
      <c r="DT528" s="222">
        <f t="shared" si="1231"/>
        <v>0</v>
      </c>
      <c r="DU528" s="222">
        <f t="shared" si="1232"/>
        <v>0</v>
      </c>
      <c r="DV528" s="222">
        <f t="shared" si="1233"/>
        <v>0</v>
      </c>
      <c r="DW528" s="222">
        <f t="shared" si="1234"/>
        <v>0</v>
      </c>
      <c r="DX528" s="222">
        <f t="shared" si="1235"/>
        <v>0</v>
      </c>
      <c r="DY528" s="222">
        <f t="shared" si="1236"/>
        <v>0</v>
      </c>
      <c r="DZ528" s="222">
        <f t="shared" si="1237"/>
        <v>0</v>
      </c>
      <c r="EA528" s="222">
        <f t="shared" si="1238"/>
        <v>0</v>
      </c>
      <c r="EB528" s="222">
        <f t="shared" si="1239"/>
        <v>0</v>
      </c>
      <c r="EC528" s="222">
        <f t="shared" si="1240"/>
        <v>0</v>
      </c>
      <c r="ED528" s="222">
        <f t="shared" si="1241"/>
        <v>0</v>
      </c>
      <c r="EE528" s="222">
        <f t="shared" si="1242"/>
        <v>0</v>
      </c>
      <c r="EF528" s="222">
        <f t="shared" si="1243"/>
        <v>0</v>
      </c>
      <c r="EG528" s="222">
        <f t="shared" si="1244"/>
        <v>0</v>
      </c>
      <c r="EH528" s="222">
        <f t="shared" si="1245"/>
        <v>0</v>
      </c>
      <c r="EI528" s="222">
        <f t="shared" si="1246"/>
        <v>0</v>
      </c>
      <c r="EJ528" s="222">
        <f t="shared" si="1247"/>
        <v>0</v>
      </c>
      <c r="EK528" s="222">
        <f t="shared" si="1248"/>
        <v>0</v>
      </c>
      <c r="EL528" s="222">
        <f t="shared" si="1249"/>
        <v>0</v>
      </c>
      <c r="EM528" s="222">
        <f t="shared" si="1250"/>
        <v>0</v>
      </c>
      <c r="EN528" s="222">
        <f t="shared" si="1251"/>
        <v>0</v>
      </c>
      <c r="EO528" s="222">
        <f t="shared" si="1252"/>
        <v>0</v>
      </c>
      <c r="EP528" s="222">
        <f t="shared" si="1253"/>
        <v>0</v>
      </c>
      <c r="EQ528" s="222">
        <f t="shared" si="1254"/>
        <v>0</v>
      </c>
      <c r="ER528" s="222">
        <f t="shared" si="1255"/>
        <v>0</v>
      </c>
      <c r="ES528" s="222">
        <f t="shared" si="1256"/>
        <v>0</v>
      </c>
      <c r="ET528" s="222">
        <f t="shared" si="1257"/>
        <v>0</v>
      </c>
      <c r="EU528" s="222">
        <f t="shared" si="1258"/>
        <v>0</v>
      </c>
      <c r="EV528" s="222">
        <f t="shared" si="1259"/>
        <v>0</v>
      </c>
      <c r="EW528" s="222">
        <f t="shared" si="1260"/>
        <v>0</v>
      </c>
      <c r="EX528" s="222">
        <f t="shared" si="1261"/>
        <v>0</v>
      </c>
      <c r="EY528" s="222">
        <f t="shared" si="1262"/>
        <v>0</v>
      </c>
      <c r="EZ528" s="222">
        <f t="shared" si="1263"/>
        <v>0</v>
      </c>
      <c r="FA528" s="222">
        <f t="shared" si="1264"/>
        <v>0</v>
      </c>
      <c r="FB528" s="222">
        <f t="shared" si="1265"/>
        <v>0</v>
      </c>
      <c r="FC528" s="222">
        <f t="shared" si="1266"/>
        <v>0</v>
      </c>
      <c r="FD528" s="222">
        <f t="shared" si="1267"/>
        <v>0</v>
      </c>
      <c r="FE528" s="222">
        <f t="shared" si="1268"/>
        <v>0</v>
      </c>
      <c r="FF528" s="222">
        <f t="shared" si="1269"/>
        <v>0</v>
      </c>
      <c r="FG528" s="222">
        <f t="shared" si="1270"/>
        <v>0</v>
      </c>
      <c r="FH528" s="222">
        <f t="shared" si="1271"/>
        <v>0</v>
      </c>
      <c r="FI528" s="222">
        <f t="shared" si="1272"/>
        <v>0</v>
      </c>
      <c r="FJ528" s="222">
        <f t="shared" si="1273"/>
        <v>0</v>
      </c>
      <c r="FK528" s="222">
        <f t="shared" si="1274"/>
        <v>0</v>
      </c>
      <c r="FL528" s="222">
        <f t="shared" si="1275"/>
        <v>0</v>
      </c>
      <c r="FM528" s="222">
        <f t="shared" si="1276"/>
        <v>0</v>
      </c>
      <c r="FN528" s="222">
        <f t="shared" si="1277"/>
        <v>0</v>
      </c>
      <c r="FO528" s="222">
        <f t="shared" si="1278"/>
        <v>0</v>
      </c>
      <c r="FP528" s="222">
        <f t="shared" si="1279"/>
        <v>0</v>
      </c>
      <c r="FQ528" s="222">
        <f t="shared" si="1280"/>
        <v>0</v>
      </c>
      <c r="FR528" s="222">
        <f t="shared" si="1281"/>
        <v>0</v>
      </c>
      <c r="FS528" s="222">
        <f t="shared" si="1282"/>
        <v>0</v>
      </c>
      <c r="FT528" s="222">
        <f t="shared" si="1283"/>
        <v>0</v>
      </c>
      <c r="FU528" s="222">
        <f t="shared" si="1284"/>
        <v>0</v>
      </c>
      <c r="FV528" s="222">
        <f t="shared" si="1285"/>
        <v>0</v>
      </c>
      <c r="FW528" s="222">
        <f t="shared" si="1286"/>
        <v>0</v>
      </c>
      <c r="FX528" s="222">
        <f t="shared" si="1287"/>
        <v>0</v>
      </c>
      <c r="FY528" s="222">
        <f t="shared" si="1288"/>
        <v>0</v>
      </c>
      <c r="FZ528" s="222">
        <f t="shared" si="1289"/>
        <v>0</v>
      </c>
      <c r="GA528" s="222">
        <f t="shared" si="1290"/>
        <v>0</v>
      </c>
      <c r="GB528" s="222">
        <f t="shared" si="1291"/>
        <v>0</v>
      </c>
      <c r="GC528" s="222">
        <f t="shared" si="1292"/>
        <v>0</v>
      </c>
      <c r="GD528" s="222">
        <f t="shared" si="1293"/>
        <v>0</v>
      </c>
      <c r="GE528" s="222">
        <f t="shared" si="1294"/>
        <v>0</v>
      </c>
      <c r="GF528" s="222">
        <f t="shared" si="1295"/>
        <v>0</v>
      </c>
      <c r="GG528" s="222">
        <f t="shared" si="1296"/>
        <v>0</v>
      </c>
      <c r="GH528" s="222">
        <f t="shared" si="1297"/>
        <v>0</v>
      </c>
      <c r="GI528" s="222">
        <f t="shared" si="1298"/>
        <v>0</v>
      </c>
      <c r="GJ528" s="222">
        <f t="shared" si="1299"/>
        <v>0</v>
      </c>
      <c r="GK528" s="222">
        <f t="shared" si="1300"/>
        <v>0</v>
      </c>
      <c r="GL528" s="222">
        <f t="shared" si="1301"/>
        <v>0</v>
      </c>
      <c r="GM528" s="222">
        <f t="shared" si="1302"/>
        <v>0</v>
      </c>
      <c r="GN528" s="222">
        <f t="shared" si="1303"/>
        <v>0</v>
      </c>
      <c r="GO528" s="222">
        <f t="shared" si="1304"/>
        <v>0</v>
      </c>
      <c r="GP528" s="222">
        <f t="shared" si="1305"/>
        <v>0</v>
      </c>
      <c r="GQ528" s="222">
        <f t="shared" si="1306"/>
        <v>0</v>
      </c>
      <c r="GR528" s="222">
        <f t="shared" si="1307"/>
        <v>0</v>
      </c>
      <c r="GS528" s="222">
        <f t="shared" si="1308"/>
        <v>0</v>
      </c>
      <c r="GT528" s="222">
        <f t="shared" si="1309"/>
        <v>0</v>
      </c>
      <c r="GU528" s="222">
        <f t="shared" si="1310"/>
        <v>0</v>
      </c>
      <c r="GV528" s="222">
        <f t="shared" si="1311"/>
        <v>0</v>
      </c>
      <c r="GW528" s="222">
        <f t="shared" si="1312"/>
        <v>0</v>
      </c>
      <c r="GX528" s="222">
        <f t="shared" si="1313"/>
        <v>0</v>
      </c>
      <c r="GY528" s="222">
        <f t="shared" si="1314"/>
        <v>0</v>
      </c>
      <c r="GZ528" s="222">
        <f t="shared" si="1315"/>
        <v>0</v>
      </c>
      <c r="HA528" s="222">
        <f t="shared" si="1316"/>
        <v>0</v>
      </c>
      <c r="HB528" s="222">
        <f t="shared" si="1317"/>
        <v>0</v>
      </c>
      <c r="HC528" s="222">
        <f t="shared" si="1318"/>
        <v>0</v>
      </c>
      <c r="HD528" s="222">
        <f t="shared" si="1319"/>
        <v>0</v>
      </c>
      <c r="HE528" s="222">
        <f t="shared" si="1320"/>
        <v>0</v>
      </c>
      <c r="HF528" s="222">
        <f t="shared" si="1321"/>
        <v>0</v>
      </c>
      <c r="HG528" s="222">
        <f t="shared" si="1322"/>
        <v>0</v>
      </c>
      <c r="HH528" s="222">
        <f t="shared" si="1323"/>
        <v>0</v>
      </c>
      <c r="HI528" s="222">
        <f t="shared" si="1324"/>
        <v>0</v>
      </c>
      <c r="HJ528" s="222">
        <f t="shared" si="1325"/>
        <v>0</v>
      </c>
      <c r="HK528" s="222">
        <f t="shared" si="1326"/>
        <v>0</v>
      </c>
      <c r="HL528" s="222">
        <f t="shared" si="1327"/>
        <v>0</v>
      </c>
      <c r="HM528" s="222">
        <f t="shared" si="1328"/>
        <v>0</v>
      </c>
      <c r="HN528" s="222">
        <f t="shared" si="1329"/>
        <v>0</v>
      </c>
      <c r="HO528" s="222">
        <f t="shared" si="1330"/>
        <v>0</v>
      </c>
      <c r="HP528" s="222">
        <f t="shared" si="1331"/>
        <v>0</v>
      </c>
      <c r="HQ528" s="222">
        <f t="shared" si="1332"/>
        <v>0</v>
      </c>
      <c r="HR528" s="222">
        <f t="shared" si="1333"/>
        <v>0</v>
      </c>
      <c r="HS528" s="222">
        <f t="shared" si="1334"/>
        <v>0</v>
      </c>
      <c r="HT528" s="222">
        <f t="shared" si="1335"/>
        <v>0</v>
      </c>
      <c r="HU528" s="222">
        <f t="shared" si="1336"/>
        <v>0</v>
      </c>
      <c r="HV528" s="222">
        <f t="shared" si="1337"/>
        <v>0</v>
      </c>
      <c r="HW528" s="222">
        <f t="shared" si="1338"/>
        <v>0</v>
      </c>
      <c r="HX528" s="222">
        <f t="shared" si="1339"/>
        <v>0</v>
      </c>
      <c r="HY528" s="222">
        <f t="shared" si="1340"/>
        <v>0</v>
      </c>
      <c r="HZ528" s="222">
        <f t="shared" si="1341"/>
        <v>0</v>
      </c>
      <c r="IA528" s="222">
        <f t="shared" si="1342"/>
        <v>0</v>
      </c>
      <c r="IB528" s="222">
        <f t="shared" si="1343"/>
        <v>0</v>
      </c>
      <c r="IC528" s="222">
        <f t="shared" si="1344"/>
        <v>0</v>
      </c>
      <c r="ID528" s="222">
        <f t="shared" si="1345"/>
        <v>0</v>
      </c>
      <c r="IE528" s="222">
        <f t="shared" si="1346"/>
        <v>0</v>
      </c>
      <c r="IF528" s="222">
        <f t="shared" si="1347"/>
        <v>0</v>
      </c>
      <c r="IG528" s="222">
        <f t="shared" si="1348"/>
        <v>0</v>
      </c>
      <c r="IH528" s="222">
        <f t="shared" si="1349"/>
        <v>0</v>
      </c>
      <c r="II528" s="222">
        <f t="shared" si="1350"/>
        <v>0</v>
      </c>
      <c r="IJ528" s="222">
        <f t="shared" si="1351"/>
        <v>0</v>
      </c>
      <c r="IK528" s="222">
        <f t="shared" si="1352"/>
        <v>0</v>
      </c>
      <c r="IL528" s="222">
        <f t="shared" si="1353"/>
        <v>0</v>
      </c>
      <c r="IM528" s="222">
        <f t="shared" si="1354"/>
        <v>0</v>
      </c>
      <c r="IN528" s="222">
        <f t="shared" si="1355"/>
        <v>0</v>
      </c>
      <c r="IO528" s="222">
        <f t="shared" si="1356"/>
        <v>0</v>
      </c>
      <c r="IP528" s="222">
        <f t="shared" si="1357"/>
        <v>0</v>
      </c>
      <c r="IQ528" s="222">
        <f t="shared" si="1358"/>
        <v>0</v>
      </c>
      <c r="IR528" s="222">
        <f t="shared" si="1359"/>
        <v>0</v>
      </c>
      <c r="IS528" s="222">
        <f t="shared" si="1360"/>
        <v>0</v>
      </c>
      <c r="IT528" s="222">
        <f t="shared" si="1361"/>
        <v>0</v>
      </c>
      <c r="IU528" s="222">
        <f t="shared" si="1362"/>
        <v>0</v>
      </c>
      <c r="IV528" s="222">
        <f t="shared" si="1363"/>
        <v>0</v>
      </c>
      <c r="IW528" s="222">
        <f t="shared" si="1364"/>
        <v>0</v>
      </c>
      <c r="IX528" s="222">
        <f t="shared" si="1365"/>
        <v>0</v>
      </c>
      <c r="IY528" s="222">
        <f t="shared" si="1366"/>
        <v>0</v>
      </c>
      <c r="IZ528" s="222">
        <f t="shared" si="1367"/>
        <v>0</v>
      </c>
      <c r="JA528" s="222">
        <f t="shared" si="1368"/>
        <v>0</v>
      </c>
      <c r="JB528" s="222">
        <f t="shared" si="1369"/>
        <v>0</v>
      </c>
    </row>
    <row r="529" spans="2:262">
      <c r="B529" s="230">
        <v>168</v>
      </c>
      <c r="C529" s="229">
        <f t="shared" si="1370"/>
        <v>3.2812500000000025E-3</v>
      </c>
      <c r="D529" s="226">
        <f t="shared" ca="1" si="1113"/>
        <v>49.934298004397192</v>
      </c>
      <c r="E529" s="225">
        <f ca="1">FR361</f>
        <v>-6.570199560280815E-2</v>
      </c>
      <c r="F529" s="224">
        <v>168</v>
      </c>
      <c r="G529" s="222">
        <f t="shared" si="1114"/>
        <v>0</v>
      </c>
      <c r="H529" s="222">
        <f t="shared" si="1115"/>
        <v>0</v>
      </c>
      <c r="I529" s="222">
        <f t="shared" si="1116"/>
        <v>0</v>
      </c>
      <c r="J529" s="222">
        <f t="shared" si="1117"/>
        <v>0</v>
      </c>
      <c r="K529" s="222">
        <f t="shared" si="1118"/>
        <v>0</v>
      </c>
      <c r="L529" s="222">
        <f t="shared" si="1119"/>
        <v>0</v>
      </c>
      <c r="M529" s="222">
        <f t="shared" si="1120"/>
        <v>0</v>
      </c>
      <c r="N529" s="222">
        <f t="shared" si="1121"/>
        <v>0</v>
      </c>
      <c r="O529" s="222">
        <f t="shared" si="1122"/>
        <v>0</v>
      </c>
      <c r="P529" s="222">
        <f t="shared" si="1123"/>
        <v>0</v>
      </c>
      <c r="Q529" s="222">
        <f t="shared" si="1124"/>
        <v>0</v>
      </c>
      <c r="R529" s="222">
        <f t="shared" si="1125"/>
        <v>0</v>
      </c>
      <c r="S529" s="222">
        <f t="shared" si="1126"/>
        <v>0</v>
      </c>
      <c r="T529" s="222">
        <f t="shared" si="1127"/>
        <v>0</v>
      </c>
      <c r="U529" s="222">
        <f t="shared" si="1128"/>
        <v>0</v>
      </c>
      <c r="V529" s="222">
        <f t="shared" si="1129"/>
        <v>0</v>
      </c>
      <c r="W529" s="222">
        <f t="shared" si="1130"/>
        <v>0</v>
      </c>
      <c r="X529" s="222">
        <f t="shared" si="1131"/>
        <v>0</v>
      </c>
      <c r="Y529" s="222">
        <f t="shared" si="1132"/>
        <v>0</v>
      </c>
      <c r="Z529" s="222">
        <f t="shared" si="1133"/>
        <v>0</v>
      </c>
      <c r="AA529" s="222">
        <f t="shared" si="1134"/>
        <v>0</v>
      </c>
      <c r="AB529" s="222">
        <f t="shared" si="1135"/>
        <v>0</v>
      </c>
      <c r="AC529" s="222">
        <f t="shared" si="1136"/>
        <v>0</v>
      </c>
      <c r="AD529" s="222">
        <f t="shared" si="1137"/>
        <v>0</v>
      </c>
      <c r="AE529" s="222">
        <f t="shared" si="1138"/>
        <v>0</v>
      </c>
      <c r="AF529" s="222">
        <f t="shared" si="1139"/>
        <v>0</v>
      </c>
      <c r="AG529" s="222">
        <f t="shared" si="1140"/>
        <v>0</v>
      </c>
      <c r="AH529" s="222">
        <f t="shared" si="1141"/>
        <v>0</v>
      </c>
      <c r="AI529" s="222">
        <f t="shared" si="1142"/>
        <v>0</v>
      </c>
      <c r="AJ529" s="222">
        <f t="shared" si="1143"/>
        <v>0</v>
      </c>
      <c r="AK529" s="222">
        <f t="shared" si="1144"/>
        <v>0</v>
      </c>
      <c r="AL529" s="222">
        <f t="shared" si="1145"/>
        <v>0</v>
      </c>
      <c r="AM529" s="222">
        <f t="shared" si="1146"/>
        <v>0</v>
      </c>
      <c r="AN529" s="222">
        <f t="shared" si="1147"/>
        <v>0</v>
      </c>
      <c r="AO529" s="222">
        <f t="shared" si="1148"/>
        <v>0</v>
      </c>
      <c r="AP529" s="222">
        <f t="shared" si="1149"/>
        <v>0</v>
      </c>
      <c r="AQ529" s="222">
        <f t="shared" si="1150"/>
        <v>0</v>
      </c>
      <c r="AR529" s="222">
        <f t="shared" si="1151"/>
        <v>0</v>
      </c>
      <c r="AS529" s="222">
        <f t="shared" si="1152"/>
        <v>0</v>
      </c>
      <c r="AT529" s="222">
        <f t="shared" si="1153"/>
        <v>0</v>
      </c>
      <c r="AU529" s="222">
        <f t="shared" si="1154"/>
        <v>0</v>
      </c>
      <c r="AV529" s="222">
        <f t="shared" si="1155"/>
        <v>0</v>
      </c>
      <c r="AW529" s="222">
        <f t="shared" si="1156"/>
        <v>0</v>
      </c>
      <c r="AX529" s="222">
        <f t="shared" si="1157"/>
        <v>0</v>
      </c>
      <c r="AY529" s="222">
        <f t="shared" si="1158"/>
        <v>0</v>
      </c>
      <c r="AZ529" s="222">
        <f t="shared" si="1159"/>
        <v>0</v>
      </c>
      <c r="BA529" s="222">
        <f t="shared" si="1160"/>
        <v>0</v>
      </c>
      <c r="BB529" s="222">
        <f t="shared" si="1161"/>
        <v>0</v>
      </c>
      <c r="BC529" s="222">
        <f t="shared" si="1162"/>
        <v>0</v>
      </c>
      <c r="BD529" s="222">
        <f t="shared" si="1163"/>
        <v>0</v>
      </c>
      <c r="BE529" s="222">
        <f t="shared" si="1164"/>
        <v>0</v>
      </c>
      <c r="BF529" s="222">
        <f t="shared" si="1165"/>
        <v>0</v>
      </c>
      <c r="BG529" s="222">
        <f t="shared" si="1166"/>
        <v>0</v>
      </c>
      <c r="BH529" s="222">
        <f t="shared" si="1167"/>
        <v>0</v>
      </c>
      <c r="BI529" s="222">
        <f t="shared" si="1168"/>
        <v>0</v>
      </c>
      <c r="BJ529" s="222">
        <f t="shared" si="1169"/>
        <v>0</v>
      </c>
      <c r="BK529" s="222">
        <f t="shared" si="1170"/>
        <v>0</v>
      </c>
      <c r="BL529" s="222">
        <f t="shared" si="1171"/>
        <v>0</v>
      </c>
      <c r="BM529" s="222">
        <f t="shared" si="1172"/>
        <v>0</v>
      </c>
      <c r="BN529" s="222">
        <f t="shared" si="1173"/>
        <v>0</v>
      </c>
      <c r="BO529" s="222">
        <f t="shared" si="1174"/>
        <v>0</v>
      </c>
      <c r="BP529" s="222">
        <f t="shared" si="1175"/>
        <v>0</v>
      </c>
      <c r="BQ529" s="222">
        <f t="shared" si="1176"/>
        <v>0</v>
      </c>
      <c r="BR529" s="222">
        <f t="shared" si="1177"/>
        <v>0</v>
      </c>
      <c r="BS529" s="222">
        <f t="shared" si="1178"/>
        <v>0</v>
      </c>
      <c r="BT529" s="222">
        <f t="shared" si="1179"/>
        <v>0</v>
      </c>
      <c r="BU529" s="222">
        <f t="shared" si="1180"/>
        <v>0</v>
      </c>
      <c r="BV529" s="222">
        <f t="shared" si="1181"/>
        <v>0</v>
      </c>
      <c r="BW529" s="222">
        <f t="shared" si="1182"/>
        <v>0</v>
      </c>
      <c r="BX529" s="222">
        <f t="shared" si="1183"/>
        <v>0</v>
      </c>
      <c r="BY529" s="222">
        <f t="shared" si="1184"/>
        <v>0</v>
      </c>
      <c r="BZ529" s="222">
        <f t="shared" si="1185"/>
        <v>0</v>
      </c>
      <c r="CA529" s="222">
        <f t="shared" si="1186"/>
        <v>0</v>
      </c>
      <c r="CB529" s="222">
        <f t="shared" si="1187"/>
        <v>0</v>
      </c>
      <c r="CC529" s="222">
        <f t="shared" si="1188"/>
        <v>0</v>
      </c>
      <c r="CD529" s="222">
        <f t="shared" si="1189"/>
        <v>0</v>
      </c>
      <c r="CE529" s="222">
        <f t="shared" si="1190"/>
        <v>0</v>
      </c>
      <c r="CF529" s="222">
        <f t="shared" si="1191"/>
        <v>0</v>
      </c>
      <c r="CG529" s="222">
        <f t="shared" si="1192"/>
        <v>0</v>
      </c>
      <c r="CH529" s="222">
        <f t="shared" si="1193"/>
        <v>0</v>
      </c>
      <c r="CI529" s="222">
        <f t="shared" si="1194"/>
        <v>0</v>
      </c>
      <c r="CJ529" s="222">
        <f t="shared" si="1195"/>
        <v>0</v>
      </c>
      <c r="CK529" s="222">
        <f t="shared" si="1196"/>
        <v>0</v>
      </c>
      <c r="CL529" s="222">
        <f t="shared" si="1197"/>
        <v>0</v>
      </c>
      <c r="CM529" s="222">
        <f t="shared" si="1198"/>
        <v>0</v>
      </c>
      <c r="CN529" s="222">
        <f t="shared" si="1199"/>
        <v>0</v>
      </c>
      <c r="CO529" s="222">
        <f t="shared" si="1200"/>
        <v>0</v>
      </c>
      <c r="CP529" s="222">
        <f t="shared" si="1201"/>
        <v>0</v>
      </c>
      <c r="CQ529" s="222">
        <f t="shared" si="1202"/>
        <v>0</v>
      </c>
      <c r="CR529" s="222">
        <f t="shared" si="1203"/>
        <v>0</v>
      </c>
      <c r="CS529" s="222">
        <f t="shared" si="1204"/>
        <v>0</v>
      </c>
      <c r="CT529" s="222">
        <f t="shared" si="1205"/>
        <v>0</v>
      </c>
      <c r="CU529" s="222">
        <f t="shared" si="1206"/>
        <v>0</v>
      </c>
      <c r="CV529" s="222">
        <f t="shared" si="1207"/>
        <v>0</v>
      </c>
      <c r="CW529" s="222">
        <f t="shared" si="1208"/>
        <v>0</v>
      </c>
      <c r="CX529" s="222">
        <f t="shared" si="1209"/>
        <v>0</v>
      </c>
      <c r="CY529" s="222">
        <f t="shared" si="1210"/>
        <v>0</v>
      </c>
      <c r="CZ529" s="222">
        <f t="shared" si="1211"/>
        <v>0</v>
      </c>
      <c r="DA529" s="222">
        <f t="shared" si="1212"/>
        <v>0</v>
      </c>
      <c r="DB529" s="222">
        <f t="shared" si="1213"/>
        <v>0</v>
      </c>
      <c r="DC529" s="222">
        <f t="shared" si="1214"/>
        <v>0</v>
      </c>
      <c r="DD529" s="222">
        <f t="shared" si="1215"/>
        <v>0</v>
      </c>
      <c r="DE529" s="222">
        <f t="shared" si="1216"/>
        <v>0</v>
      </c>
      <c r="DF529" s="222">
        <f t="shared" si="1217"/>
        <v>0</v>
      </c>
      <c r="DG529" s="222">
        <f t="shared" si="1218"/>
        <v>0</v>
      </c>
      <c r="DH529" s="222">
        <f t="shared" si="1219"/>
        <v>0</v>
      </c>
      <c r="DI529" s="222">
        <f t="shared" si="1220"/>
        <v>0</v>
      </c>
      <c r="DJ529" s="222">
        <f t="shared" si="1221"/>
        <v>0</v>
      </c>
      <c r="DK529" s="222">
        <f t="shared" si="1222"/>
        <v>0</v>
      </c>
      <c r="DL529" s="222">
        <f t="shared" si="1223"/>
        <v>0</v>
      </c>
      <c r="DM529" s="222">
        <f t="shared" si="1224"/>
        <v>0</v>
      </c>
      <c r="DN529" s="222">
        <f t="shared" si="1225"/>
        <v>0</v>
      </c>
      <c r="DO529" s="222">
        <f t="shared" si="1226"/>
        <v>0</v>
      </c>
      <c r="DP529" s="222">
        <f t="shared" si="1227"/>
        <v>0</v>
      </c>
      <c r="DQ529" s="222">
        <f t="shared" si="1228"/>
        <v>0</v>
      </c>
      <c r="DR529" s="222">
        <f t="shared" si="1229"/>
        <v>0</v>
      </c>
      <c r="DS529" s="222">
        <f t="shared" si="1230"/>
        <v>0</v>
      </c>
      <c r="DT529" s="222">
        <f t="shared" si="1231"/>
        <v>0</v>
      </c>
      <c r="DU529" s="222">
        <f t="shared" si="1232"/>
        <v>0</v>
      </c>
      <c r="DV529" s="222">
        <f t="shared" si="1233"/>
        <v>0</v>
      </c>
      <c r="DW529" s="222">
        <f t="shared" si="1234"/>
        <v>0</v>
      </c>
      <c r="DX529" s="222">
        <f t="shared" si="1235"/>
        <v>0</v>
      </c>
      <c r="DY529" s="222">
        <f t="shared" si="1236"/>
        <v>0</v>
      </c>
      <c r="DZ529" s="222">
        <f t="shared" si="1237"/>
        <v>0</v>
      </c>
      <c r="EA529" s="222">
        <f t="shared" si="1238"/>
        <v>0</v>
      </c>
      <c r="EB529" s="222">
        <f t="shared" si="1239"/>
        <v>0</v>
      </c>
      <c r="EC529" s="222">
        <f t="shared" si="1240"/>
        <v>0</v>
      </c>
      <c r="ED529" s="222">
        <f t="shared" si="1241"/>
        <v>0</v>
      </c>
      <c r="EE529" s="222">
        <f t="shared" si="1242"/>
        <v>0</v>
      </c>
      <c r="EF529" s="222">
        <f t="shared" si="1243"/>
        <v>0</v>
      </c>
      <c r="EG529" s="222">
        <f t="shared" si="1244"/>
        <v>0</v>
      </c>
      <c r="EH529" s="222">
        <f t="shared" si="1245"/>
        <v>0</v>
      </c>
      <c r="EI529" s="222">
        <f t="shared" si="1246"/>
        <v>0</v>
      </c>
      <c r="EJ529" s="222">
        <f t="shared" si="1247"/>
        <v>0</v>
      </c>
      <c r="EK529" s="222">
        <f t="shared" si="1248"/>
        <v>0</v>
      </c>
      <c r="EL529" s="222">
        <f t="shared" si="1249"/>
        <v>0</v>
      </c>
      <c r="EM529" s="222">
        <f t="shared" si="1250"/>
        <v>0</v>
      </c>
      <c r="EN529" s="222">
        <f t="shared" si="1251"/>
        <v>0</v>
      </c>
      <c r="EO529" s="222">
        <f t="shared" si="1252"/>
        <v>0</v>
      </c>
      <c r="EP529" s="222">
        <f t="shared" si="1253"/>
        <v>0</v>
      </c>
      <c r="EQ529" s="222">
        <f t="shared" si="1254"/>
        <v>0</v>
      </c>
      <c r="ER529" s="222">
        <f t="shared" si="1255"/>
        <v>0</v>
      </c>
      <c r="ES529" s="222">
        <f t="shared" si="1256"/>
        <v>0</v>
      </c>
      <c r="ET529" s="222">
        <f t="shared" si="1257"/>
        <v>0</v>
      </c>
      <c r="EU529" s="222">
        <f t="shared" si="1258"/>
        <v>0</v>
      </c>
      <c r="EV529" s="222">
        <f t="shared" si="1259"/>
        <v>0</v>
      </c>
      <c r="EW529" s="222">
        <f t="shared" si="1260"/>
        <v>0</v>
      </c>
      <c r="EX529" s="222">
        <f t="shared" si="1261"/>
        <v>0</v>
      </c>
      <c r="EY529" s="222">
        <f t="shared" si="1262"/>
        <v>0</v>
      </c>
      <c r="EZ529" s="222">
        <f t="shared" si="1263"/>
        <v>0</v>
      </c>
      <c r="FA529" s="222">
        <f t="shared" si="1264"/>
        <v>0</v>
      </c>
      <c r="FB529" s="222">
        <f t="shared" si="1265"/>
        <v>0</v>
      </c>
      <c r="FC529" s="222">
        <f t="shared" si="1266"/>
        <v>0</v>
      </c>
      <c r="FD529" s="222">
        <f t="shared" si="1267"/>
        <v>0</v>
      </c>
      <c r="FE529" s="222">
        <f t="shared" si="1268"/>
        <v>0</v>
      </c>
      <c r="FF529" s="222">
        <f t="shared" si="1269"/>
        <v>0</v>
      </c>
      <c r="FG529" s="222">
        <f t="shared" si="1270"/>
        <v>0</v>
      </c>
      <c r="FH529" s="222">
        <f t="shared" si="1271"/>
        <v>0</v>
      </c>
      <c r="FI529" s="222">
        <f t="shared" si="1272"/>
        <v>0</v>
      </c>
      <c r="FJ529" s="222">
        <f t="shared" si="1273"/>
        <v>0</v>
      </c>
      <c r="FK529" s="222">
        <f t="shared" si="1274"/>
        <v>0</v>
      </c>
      <c r="FL529" s="222">
        <f t="shared" si="1275"/>
        <v>0</v>
      </c>
      <c r="FM529" s="222">
        <f t="shared" si="1276"/>
        <v>0</v>
      </c>
      <c r="FN529" s="222">
        <f t="shared" si="1277"/>
        <v>0</v>
      </c>
      <c r="FO529" s="222">
        <f t="shared" si="1278"/>
        <v>0</v>
      </c>
      <c r="FP529" s="222">
        <f t="shared" si="1279"/>
        <v>0</v>
      </c>
      <c r="FQ529" s="222">
        <f t="shared" si="1280"/>
        <v>0</v>
      </c>
      <c r="FR529" s="222">
        <f t="shared" si="1281"/>
        <v>0</v>
      </c>
      <c r="FS529" s="222">
        <f t="shared" si="1282"/>
        <v>0</v>
      </c>
      <c r="FT529" s="222">
        <f t="shared" si="1283"/>
        <v>0</v>
      </c>
      <c r="FU529" s="222">
        <f t="shared" si="1284"/>
        <v>0</v>
      </c>
      <c r="FV529" s="222">
        <f t="shared" si="1285"/>
        <v>0</v>
      </c>
      <c r="FW529" s="222">
        <f t="shared" si="1286"/>
        <v>0</v>
      </c>
      <c r="FX529" s="222">
        <f t="shared" si="1287"/>
        <v>0</v>
      </c>
      <c r="FY529" s="222">
        <f t="shared" si="1288"/>
        <v>0</v>
      </c>
      <c r="FZ529" s="222">
        <f t="shared" si="1289"/>
        <v>0</v>
      </c>
      <c r="GA529" s="222">
        <f t="shared" si="1290"/>
        <v>0</v>
      </c>
      <c r="GB529" s="222">
        <f t="shared" si="1291"/>
        <v>0</v>
      </c>
      <c r="GC529" s="222">
        <f t="shared" si="1292"/>
        <v>0</v>
      </c>
      <c r="GD529" s="222">
        <f t="shared" si="1293"/>
        <v>0</v>
      </c>
      <c r="GE529" s="222">
        <f t="shared" si="1294"/>
        <v>0</v>
      </c>
      <c r="GF529" s="222">
        <f t="shared" si="1295"/>
        <v>0</v>
      </c>
      <c r="GG529" s="222">
        <f t="shared" si="1296"/>
        <v>0</v>
      </c>
      <c r="GH529" s="222">
        <f t="shared" si="1297"/>
        <v>0</v>
      </c>
      <c r="GI529" s="222">
        <f t="shared" si="1298"/>
        <v>0</v>
      </c>
      <c r="GJ529" s="222">
        <f t="shared" si="1299"/>
        <v>0</v>
      </c>
      <c r="GK529" s="222">
        <f t="shared" si="1300"/>
        <v>0</v>
      </c>
      <c r="GL529" s="222">
        <f t="shared" si="1301"/>
        <v>0</v>
      </c>
      <c r="GM529" s="222">
        <f t="shared" si="1302"/>
        <v>0</v>
      </c>
      <c r="GN529" s="222">
        <f t="shared" si="1303"/>
        <v>0</v>
      </c>
      <c r="GO529" s="222">
        <f t="shared" si="1304"/>
        <v>0</v>
      </c>
      <c r="GP529" s="222">
        <f t="shared" si="1305"/>
        <v>0</v>
      </c>
      <c r="GQ529" s="222">
        <f t="shared" si="1306"/>
        <v>0</v>
      </c>
      <c r="GR529" s="222">
        <f t="shared" si="1307"/>
        <v>0</v>
      </c>
      <c r="GS529" s="222">
        <f t="shared" si="1308"/>
        <v>0</v>
      </c>
      <c r="GT529" s="222">
        <f t="shared" si="1309"/>
        <v>0</v>
      </c>
      <c r="GU529" s="222">
        <f t="shared" si="1310"/>
        <v>0</v>
      </c>
      <c r="GV529" s="222">
        <f t="shared" si="1311"/>
        <v>0</v>
      </c>
      <c r="GW529" s="222">
        <f t="shared" si="1312"/>
        <v>0</v>
      </c>
      <c r="GX529" s="222">
        <f t="shared" si="1313"/>
        <v>0</v>
      </c>
      <c r="GY529" s="222">
        <f t="shared" si="1314"/>
        <v>0</v>
      </c>
      <c r="GZ529" s="222">
        <f t="shared" si="1315"/>
        <v>0</v>
      </c>
      <c r="HA529" s="222">
        <f t="shared" si="1316"/>
        <v>0</v>
      </c>
      <c r="HB529" s="222">
        <f t="shared" si="1317"/>
        <v>0</v>
      </c>
      <c r="HC529" s="222">
        <f t="shared" si="1318"/>
        <v>0</v>
      </c>
      <c r="HD529" s="222">
        <f t="shared" si="1319"/>
        <v>0</v>
      </c>
      <c r="HE529" s="222">
        <f t="shared" si="1320"/>
        <v>0</v>
      </c>
      <c r="HF529" s="222">
        <f t="shared" si="1321"/>
        <v>0</v>
      </c>
      <c r="HG529" s="222">
        <f t="shared" si="1322"/>
        <v>0</v>
      </c>
      <c r="HH529" s="222">
        <f t="shared" si="1323"/>
        <v>0</v>
      </c>
      <c r="HI529" s="222">
        <f t="shared" si="1324"/>
        <v>0</v>
      </c>
      <c r="HJ529" s="222">
        <f t="shared" si="1325"/>
        <v>0</v>
      </c>
      <c r="HK529" s="222">
        <f t="shared" si="1326"/>
        <v>0</v>
      </c>
      <c r="HL529" s="222">
        <f t="shared" si="1327"/>
        <v>0</v>
      </c>
      <c r="HM529" s="222">
        <f t="shared" si="1328"/>
        <v>0</v>
      </c>
      <c r="HN529" s="222">
        <f t="shared" si="1329"/>
        <v>0</v>
      </c>
      <c r="HO529" s="222">
        <f t="shared" si="1330"/>
        <v>0</v>
      </c>
      <c r="HP529" s="222">
        <f t="shared" si="1331"/>
        <v>0</v>
      </c>
      <c r="HQ529" s="222">
        <f t="shared" si="1332"/>
        <v>0</v>
      </c>
      <c r="HR529" s="222">
        <f t="shared" si="1333"/>
        <v>0</v>
      </c>
      <c r="HS529" s="222">
        <f t="shared" si="1334"/>
        <v>0</v>
      </c>
      <c r="HT529" s="222">
        <f t="shared" si="1335"/>
        <v>0</v>
      </c>
      <c r="HU529" s="222">
        <f t="shared" si="1336"/>
        <v>0</v>
      </c>
      <c r="HV529" s="222">
        <f t="shared" si="1337"/>
        <v>0</v>
      </c>
      <c r="HW529" s="222">
        <f t="shared" si="1338"/>
        <v>0</v>
      </c>
      <c r="HX529" s="222">
        <f t="shared" si="1339"/>
        <v>0</v>
      </c>
      <c r="HY529" s="222">
        <f t="shared" si="1340"/>
        <v>0</v>
      </c>
      <c r="HZ529" s="222">
        <f t="shared" si="1341"/>
        <v>0</v>
      </c>
      <c r="IA529" s="222">
        <f t="shared" si="1342"/>
        <v>0</v>
      </c>
      <c r="IB529" s="222">
        <f t="shared" si="1343"/>
        <v>0</v>
      </c>
      <c r="IC529" s="222">
        <f t="shared" si="1344"/>
        <v>0</v>
      </c>
      <c r="ID529" s="222">
        <f t="shared" si="1345"/>
        <v>0</v>
      </c>
      <c r="IE529" s="222">
        <f t="shared" si="1346"/>
        <v>0</v>
      </c>
      <c r="IF529" s="222">
        <f t="shared" si="1347"/>
        <v>0</v>
      </c>
      <c r="IG529" s="222">
        <f t="shared" si="1348"/>
        <v>0</v>
      </c>
      <c r="IH529" s="222">
        <f t="shared" si="1349"/>
        <v>0</v>
      </c>
      <c r="II529" s="222">
        <f t="shared" si="1350"/>
        <v>0</v>
      </c>
      <c r="IJ529" s="222">
        <f t="shared" si="1351"/>
        <v>0</v>
      </c>
      <c r="IK529" s="222">
        <f t="shared" si="1352"/>
        <v>0</v>
      </c>
      <c r="IL529" s="222">
        <f t="shared" si="1353"/>
        <v>0</v>
      </c>
      <c r="IM529" s="222">
        <f t="shared" si="1354"/>
        <v>0</v>
      </c>
      <c r="IN529" s="222">
        <f t="shared" si="1355"/>
        <v>0</v>
      </c>
      <c r="IO529" s="222">
        <f t="shared" si="1356"/>
        <v>0</v>
      </c>
      <c r="IP529" s="222">
        <f t="shared" si="1357"/>
        <v>0</v>
      </c>
      <c r="IQ529" s="222">
        <f t="shared" si="1358"/>
        <v>0</v>
      </c>
      <c r="IR529" s="222">
        <f t="shared" si="1359"/>
        <v>0</v>
      </c>
      <c r="IS529" s="222">
        <f t="shared" si="1360"/>
        <v>0</v>
      </c>
      <c r="IT529" s="222">
        <f t="shared" si="1361"/>
        <v>0</v>
      </c>
      <c r="IU529" s="222">
        <f t="shared" si="1362"/>
        <v>0</v>
      </c>
      <c r="IV529" s="222">
        <f t="shared" si="1363"/>
        <v>0</v>
      </c>
      <c r="IW529" s="222">
        <f t="shared" si="1364"/>
        <v>0</v>
      </c>
      <c r="IX529" s="222">
        <f t="shared" si="1365"/>
        <v>0</v>
      </c>
      <c r="IY529" s="222">
        <f t="shared" si="1366"/>
        <v>0</v>
      </c>
      <c r="IZ529" s="222">
        <f t="shared" si="1367"/>
        <v>0</v>
      </c>
      <c r="JA529" s="222">
        <f t="shared" si="1368"/>
        <v>0</v>
      </c>
      <c r="JB529" s="222">
        <f t="shared" si="1369"/>
        <v>0</v>
      </c>
    </row>
    <row r="530" spans="2:262">
      <c r="B530" s="230">
        <v>169</v>
      </c>
      <c r="C530" s="229">
        <f t="shared" si="1370"/>
        <v>3.3007812500000025E-3</v>
      </c>
      <c r="D530" s="226">
        <f t="shared" ca="1" si="1113"/>
        <v>49.935067780017022</v>
      </c>
      <c r="E530" s="225">
        <f ca="1">FS361</f>
        <v>-6.493221998298089E-2</v>
      </c>
      <c r="F530" s="224">
        <v>169</v>
      </c>
      <c r="G530" s="222">
        <f t="shared" si="1114"/>
        <v>0</v>
      </c>
      <c r="H530" s="222">
        <f t="shared" si="1115"/>
        <v>0</v>
      </c>
      <c r="I530" s="222">
        <f t="shared" si="1116"/>
        <v>0</v>
      </c>
      <c r="J530" s="222">
        <f t="shared" si="1117"/>
        <v>0</v>
      </c>
      <c r="K530" s="222">
        <f t="shared" si="1118"/>
        <v>0</v>
      </c>
      <c r="L530" s="222">
        <f t="shared" si="1119"/>
        <v>0</v>
      </c>
      <c r="M530" s="222">
        <f t="shared" si="1120"/>
        <v>0</v>
      </c>
      <c r="N530" s="222">
        <f t="shared" si="1121"/>
        <v>0</v>
      </c>
      <c r="O530" s="222">
        <f t="shared" si="1122"/>
        <v>0</v>
      </c>
      <c r="P530" s="222">
        <f t="shared" si="1123"/>
        <v>0</v>
      </c>
      <c r="Q530" s="222">
        <f t="shared" si="1124"/>
        <v>0</v>
      </c>
      <c r="R530" s="222">
        <f t="shared" si="1125"/>
        <v>0</v>
      </c>
      <c r="S530" s="222">
        <f t="shared" si="1126"/>
        <v>0</v>
      </c>
      <c r="T530" s="222">
        <f t="shared" si="1127"/>
        <v>0</v>
      </c>
      <c r="U530" s="222">
        <f t="shared" si="1128"/>
        <v>0</v>
      </c>
      <c r="V530" s="222">
        <f t="shared" si="1129"/>
        <v>0</v>
      </c>
      <c r="W530" s="222">
        <f t="shared" si="1130"/>
        <v>0</v>
      </c>
      <c r="X530" s="222">
        <f t="shared" si="1131"/>
        <v>0</v>
      </c>
      <c r="Y530" s="222">
        <f t="shared" si="1132"/>
        <v>0</v>
      </c>
      <c r="Z530" s="222">
        <f t="shared" si="1133"/>
        <v>0</v>
      </c>
      <c r="AA530" s="222">
        <f t="shared" si="1134"/>
        <v>0</v>
      </c>
      <c r="AB530" s="222">
        <f t="shared" si="1135"/>
        <v>0</v>
      </c>
      <c r="AC530" s="222">
        <f t="shared" si="1136"/>
        <v>0</v>
      </c>
      <c r="AD530" s="222">
        <f t="shared" si="1137"/>
        <v>0</v>
      </c>
      <c r="AE530" s="222">
        <f t="shared" si="1138"/>
        <v>0</v>
      </c>
      <c r="AF530" s="222">
        <f t="shared" si="1139"/>
        <v>0</v>
      </c>
      <c r="AG530" s="222">
        <f t="shared" si="1140"/>
        <v>0</v>
      </c>
      <c r="AH530" s="222">
        <f t="shared" si="1141"/>
        <v>0</v>
      </c>
      <c r="AI530" s="222">
        <f t="shared" si="1142"/>
        <v>0</v>
      </c>
      <c r="AJ530" s="222">
        <f t="shared" si="1143"/>
        <v>0</v>
      </c>
      <c r="AK530" s="222">
        <f t="shared" si="1144"/>
        <v>0</v>
      </c>
      <c r="AL530" s="222">
        <f t="shared" si="1145"/>
        <v>0</v>
      </c>
      <c r="AM530" s="222">
        <f t="shared" si="1146"/>
        <v>0</v>
      </c>
      <c r="AN530" s="222">
        <f t="shared" si="1147"/>
        <v>0</v>
      </c>
      <c r="AO530" s="222">
        <f t="shared" si="1148"/>
        <v>0</v>
      </c>
      <c r="AP530" s="222">
        <f t="shared" si="1149"/>
        <v>0</v>
      </c>
      <c r="AQ530" s="222">
        <f t="shared" si="1150"/>
        <v>0</v>
      </c>
      <c r="AR530" s="222">
        <f t="shared" si="1151"/>
        <v>0</v>
      </c>
      <c r="AS530" s="222">
        <f t="shared" si="1152"/>
        <v>0</v>
      </c>
      <c r="AT530" s="222">
        <f t="shared" si="1153"/>
        <v>0</v>
      </c>
      <c r="AU530" s="222">
        <f t="shared" si="1154"/>
        <v>0</v>
      </c>
      <c r="AV530" s="222">
        <f t="shared" si="1155"/>
        <v>0</v>
      </c>
      <c r="AW530" s="222">
        <f t="shared" si="1156"/>
        <v>0</v>
      </c>
      <c r="AX530" s="222">
        <f t="shared" si="1157"/>
        <v>0</v>
      </c>
      <c r="AY530" s="222">
        <f t="shared" si="1158"/>
        <v>0</v>
      </c>
      <c r="AZ530" s="222">
        <f t="shared" si="1159"/>
        <v>0</v>
      </c>
      <c r="BA530" s="222">
        <f t="shared" si="1160"/>
        <v>0</v>
      </c>
      <c r="BB530" s="222">
        <f t="shared" si="1161"/>
        <v>0</v>
      </c>
      <c r="BC530" s="222">
        <f t="shared" si="1162"/>
        <v>0</v>
      </c>
      <c r="BD530" s="222">
        <f t="shared" si="1163"/>
        <v>0</v>
      </c>
      <c r="BE530" s="222">
        <f t="shared" si="1164"/>
        <v>0</v>
      </c>
      <c r="BF530" s="222">
        <f t="shared" si="1165"/>
        <v>0</v>
      </c>
      <c r="BG530" s="222">
        <f t="shared" si="1166"/>
        <v>0</v>
      </c>
      <c r="BH530" s="222">
        <f t="shared" si="1167"/>
        <v>0</v>
      </c>
      <c r="BI530" s="222">
        <f t="shared" si="1168"/>
        <v>0</v>
      </c>
      <c r="BJ530" s="222">
        <f t="shared" si="1169"/>
        <v>0</v>
      </c>
      <c r="BK530" s="222">
        <f t="shared" si="1170"/>
        <v>0</v>
      </c>
      <c r="BL530" s="222">
        <f t="shared" si="1171"/>
        <v>0</v>
      </c>
      <c r="BM530" s="222">
        <f t="shared" si="1172"/>
        <v>0</v>
      </c>
      <c r="BN530" s="222">
        <f t="shared" si="1173"/>
        <v>0</v>
      </c>
      <c r="BO530" s="222">
        <f t="shared" si="1174"/>
        <v>0</v>
      </c>
      <c r="BP530" s="222">
        <f t="shared" si="1175"/>
        <v>0</v>
      </c>
      <c r="BQ530" s="222">
        <f t="shared" si="1176"/>
        <v>0</v>
      </c>
      <c r="BR530" s="222">
        <f t="shared" si="1177"/>
        <v>0</v>
      </c>
      <c r="BS530" s="222">
        <f t="shared" si="1178"/>
        <v>0</v>
      </c>
      <c r="BT530" s="222">
        <f t="shared" si="1179"/>
        <v>0</v>
      </c>
      <c r="BU530" s="222">
        <f t="shared" si="1180"/>
        <v>0</v>
      </c>
      <c r="BV530" s="222">
        <f t="shared" si="1181"/>
        <v>0</v>
      </c>
      <c r="BW530" s="222">
        <f t="shared" si="1182"/>
        <v>0</v>
      </c>
      <c r="BX530" s="222">
        <f t="shared" si="1183"/>
        <v>0</v>
      </c>
      <c r="BY530" s="222">
        <f t="shared" si="1184"/>
        <v>0</v>
      </c>
      <c r="BZ530" s="222">
        <f t="shared" si="1185"/>
        <v>0</v>
      </c>
      <c r="CA530" s="222">
        <f t="shared" si="1186"/>
        <v>0</v>
      </c>
      <c r="CB530" s="222">
        <f t="shared" si="1187"/>
        <v>0</v>
      </c>
      <c r="CC530" s="222">
        <f t="shared" si="1188"/>
        <v>0</v>
      </c>
      <c r="CD530" s="222">
        <f t="shared" si="1189"/>
        <v>0</v>
      </c>
      <c r="CE530" s="222">
        <f t="shared" si="1190"/>
        <v>0</v>
      </c>
      <c r="CF530" s="222">
        <f t="shared" si="1191"/>
        <v>0</v>
      </c>
      <c r="CG530" s="222">
        <f t="shared" si="1192"/>
        <v>0</v>
      </c>
      <c r="CH530" s="222">
        <f t="shared" si="1193"/>
        <v>0</v>
      </c>
      <c r="CI530" s="222">
        <f t="shared" si="1194"/>
        <v>0</v>
      </c>
      <c r="CJ530" s="222">
        <f t="shared" si="1195"/>
        <v>0</v>
      </c>
      <c r="CK530" s="222">
        <f t="shared" si="1196"/>
        <v>0</v>
      </c>
      <c r="CL530" s="222">
        <f t="shared" si="1197"/>
        <v>0</v>
      </c>
      <c r="CM530" s="222">
        <f t="shared" si="1198"/>
        <v>0</v>
      </c>
      <c r="CN530" s="222">
        <f t="shared" si="1199"/>
        <v>0</v>
      </c>
      <c r="CO530" s="222">
        <f t="shared" si="1200"/>
        <v>0</v>
      </c>
      <c r="CP530" s="222">
        <f t="shared" si="1201"/>
        <v>0</v>
      </c>
      <c r="CQ530" s="222">
        <f t="shared" si="1202"/>
        <v>0</v>
      </c>
      <c r="CR530" s="222">
        <f t="shared" si="1203"/>
        <v>0</v>
      </c>
      <c r="CS530" s="222">
        <f t="shared" si="1204"/>
        <v>0</v>
      </c>
      <c r="CT530" s="222">
        <f t="shared" si="1205"/>
        <v>0</v>
      </c>
      <c r="CU530" s="222">
        <f t="shared" si="1206"/>
        <v>0</v>
      </c>
      <c r="CV530" s="222">
        <f t="shared" si="1207"/>
        <v>0</v>
      </c>
      <c r="CW530" s="222">
        <f t="shared" si="1208"/>
        <v>0</v>
      </c>
      <c r="CX530" s="222">
        <f t="shared" si="1209"/>
        <v>0</v>
      </c>
      <c r="CY530" s="222">
        <f t="shared" si="1210"/>
        <v>0</v>
      </c>
      <c r="CZ530" s="222">
        <f t="shared" si="1211"/>
        <v>0</v>
      </c>
      <c r="DA530" s="222">
        <f t="shared" si="1212"/>
        <v>0</v>
      </c>
      <c r="DB530" s="222">
        <f t="shared" si="1213"/>
        <v>0</v>
      </c>
      <c r="DC530" s="222">
        <f t="shared" si="1214"/>
        <v>0</v>
      </c>
      <c r="DD530" s="222">
        <f t="shared" si="1215"/>
        <v>0</v>
      </c>
      <c r="DE530" s="222">
        <f t="shared" si="1216"/>
        <v>0</v>
      </c>
      <c r="DF530" s="222">
        <f t="shared" si="1217"/>
        <v>0</v>
      </c>
      <c r="DG530" s="222">
        <f t="shared" si="1218"/>
        <v>0</v>
      </c>
      <c r="DH530" s="222">
        <f t="shared" si="1219"/>
        <v>0</v>
      </c>
      <c r="DI530" s="222">
        <f t="shared" si="1220"/>
        <v>0</v>
      </c>
      <c r="DJ530" s="222">
        <f t="shared" si="1221"/>
        <v>0</v>
      </c>
      <c r="DK530" s="222">
        <f t="shared" si="1222"/>
        <v>0</v>
      </c>
      <c r="DL530" s="222">
        <f t="shared" si="1223"/>
        <v>0</v>
      </c>
      <c r="DM530" s="222">
        <f t="shared" si="1224"/>
        <v>0</v>
      </c>
      <c r="DN530" s="222">
        <f t="shared" si="1225"/>
        <v>0</v>
      </c>
      <c r="DO530" s="222">
        <f t="shared" si="1226"/>
        <v>0</v>
      </c>
      <c r="DP530" s="222">
        <f t="shared" si="1227"/>
        <v>0</v>
      </c>
      <c r="DQ530" s="222">
        <f t="shared" si="1228"/>
        <v>0</v>
      </c>
      <c r="DR530" s="222">
        <f t="shared" si="1229"/>
        <v>0</v>
      </c>
      <c r="DS530" s="222">
        <f t="shared" si="1230"/>
        <v>0</v>
      </c>
      <c r="DT530" s="222">
        <f t="shared" si="1231"/>
        <v>0</v>
      </c>
      <c r="DU530" s="222">
        <f t="shared" si="1232"/>
        <v>0</v>
      </c>
      <c r="DV530" s="222">
        <f t="shared" si="1233"/>
        <v>0</v>
      </c>
      <c r="DW530" s="222">
        <f t="shared" si="1234"/>
        <v>0</v>
      </c>
      <c r="DX530" s="222">
        <f t="shared" si="1235"/>
        <v>0</v>
      </c>
      <c r="DY530" s="222">
        <f t="shared" si="1236"/>
        <v>0</v>
      </c>
      <c r="DZ530" s="222">
        <f t="shared" si="1237"/>
        <v>0</v>
      </c>
      <c r="EA530" s="222">
        <f t="shared" si="1238"/>
        <v>0</v>
      </c>
      <c r="EB530" s="222">
        <f t="shared" si="1239"/>
        <v>0</v>
      </c>
      <c r="EC530" s="222">
        <f t="shared" si="1240"/>
        <v>0</v>
      </c>
      <c r="ED530" s="222">
        <f t="shared" si="1241"/>
        <v>0</v>
      </c>
      <c r="EE530" s="222">
        <f t="shared" si="1242"/>
        <v>0</v>
      </c>
      <c r="EF530" s="222">
        <f t="shared" si="1243"/>
        <v>0</v>
      </c>
      <c r="EG530" s="222">
        <f t="shared" si="1244"/>
        <v>0</v>
      </c>
      <c r="EH530" s="222">
        <f t="shared" si="1245"/>
        <v>0</v>
      </c>
      <c r="EI530" s="222">
        <f t="shared" si="1246"/>
        <v>0</v>
      </c>
      <c r="EJ530" s="222">
        <f t="shared" si="1247"/>
        <v>0</v>
      </c>
      <c r="EK530" s="222">
        <f t="shared" si="1248"/>
        <v>0</v>
      </c>
      <c r="EL530" s="222">
        <f t="shared" si="1249"/>
        <v>0</v>
      </c>
      <c r="EM530" s="222">
        <f t="shared" si="1250"/>
        <v>0</v>
      </c>
      <c r="EN530" s="222">
        <f t="shared" si="1251"/>
        <v>0</v>
      </c>
      <c r="EO530" s="222">
        <f t="shared" si="1252"/>
        <v>0</v>
      </c>
      <c r="EP530" s="222">
        <f t="shared" si="1253"/>
        <v>0</v>
      </c>
      <c r="EQ530" s="222">
        <f t="shared" si="1254"/>
        <v>0</v>
      </c>
      <c r="ER530" s="222">
        <f t="shared" si="1255"/>
        <v>0</v>
      </c>
      <c r="ES530" s="222">
        <f t="shared" si="1256"/>
        <v>0</v>
      </c>
      <c r="ET530" s="222">
        <f t="shared" si="1257"/>
        <v>0</v>
      </c>
      <c r="EU530" s="222">
        <f t="shared" si="1258"/>
        <v>0</v>
      </c>
      <c r="EV530" s="222">
        <f t="shared" si="1259"/>
        <v>0</v>
      </c>
      <c r="EW530" s="222">
        <f t="shared" si="1260"/>
        <v>0</v>
      </c>
      <c r="EX530" s="222">
        <f t="shared" si="1261"/>
        <v>0</v>
      </c>
      <c r="EY530" s="222">
        <f t="shared" si="1262"/>
        <v>0</v>
      </c>
      <c r="EZ530" s="222">
        <f t="shared" si="1263"/>
        <v>0</v>
      </c>
      <c r="FA530" s="222">
        <f t="shared" si="1264"/>
        <v>0</v>
      </c>
      <c r="FB530" s="222">
        <f t="shared" si="1265"/>
        <v>0</v>
      </c>
      <c r="FC530" s="222">
        <f t="shared" si="1266"/>
        <v>0</v>
      </c>
      <c r="FD530" s="222">
        <f t="shared" si="1267"/>
        <v>0</v>
      </c>
      <c r="FE530" s="222">
        <f t="shared" si="1268"/>
        <v>0</v>
      </c>
      <c r="FF530" s="222">
        <f t="shared" si="1269"/>
        <v>0</v>
      </c>
      <c r="FG530" s="222">
        <f t="shared" si="1270"/>
        <v>0</v>
      </c>
      <c r="FH530" s="222">
        <f t="shared" si="1271"/>
        <v>0</v>
      </c>
      <c r="FI530" s="222">
        <f t="shared" si="1272"/>
        <v>0</v>
      </c>
      <c r="FJ530" s="222">
        <f t="shared" si="1273"/>
        <v>0</v>
      </c>
      <c r="FK530" s="222">
        <f t="shared" si="1274"/>
        <v>0</v>
      </c>
      <c r="FL530" s="222">
        <f t="shared" si="1275"/>
        <v>0</v>
      </c>
      <c r="FM530" s="222">
        <f t="shared" si="1276"/>
        <v>0</v>
      </c>
      <c r="FN530" s="222">
        <f t="shared" si="1277"/>
        <v>0</v>
      </c>
      <c r="FO530" s="222">
        <f t="shared" si="1278"/>
        <v>0</v>
      </c>
      <c r="FP530" s="222">
        <f t="shared" si="1279"/>
        <v>0</v>
      </c>
      <c r="FQ530" s="222">
        <f t="shared" si="1280"/>
        <v>0</v>
      </c>
      <c r="FR530" s="222">
        <f t="shared" si="1281"/>
        <v>0</v>
      </c>
      <c r="FS530" s="222">
        <f t="shared" si="1282"/>
        <v>0</v>
      </c>
      <c r="FT530" s="222">
        <f t="shared" si="1283"/>
        <v>0</v>
      </c>
      <c r="FU530" s="222">
        <f t="shared" si="1284"/>
        <v>0</v>
      </c>
      <c r="FV530" s="222">
        <f t="shared" si="1285"/>
        <v>0</v>
      </c>
      <c r="FW530" s="222">
        <f t="shared" si="1286"/>
        <v>0</v>
      </c>
      <c r="FX530" s="222">
        <f t="shared" si="1287"/>
        <v>0</v>
      </c>
      <c r="FY530" s="222">
        <f t="shared" si="1288"/>
        <v>0</v>
      </c>
      <c r="FZ530" s="222">
        <f t="shared" si="1289"/>
        <v>0</v>
      </c>
      <c r="GA530" s="222">
        <f t="shared" si="1290"/>
        <v>0</v>
      </c>
      <c r="GB530" s="222">
        <f t="shared" si="1291"/>
        <v>0</v>
      </c>
      <c r="GC530" s="222">
        <f t="shared" si="1292"/>
        <v>0</v>
      </c>
      <c r="GD530" s="222">
        <f t="shared" si="1293"/>
        <v>0</v>
      </c>
      <c r="GE530" s="222">
        <f t="shared" si="1294"/>
        <v>0</v>
      </c>
      <c r="GF530" s="222">
        <f t="shared" si="1295"/>
        <v>0</v>
      </c>
      <c r="GG530" s="222">
        <f t="shared" si="1296"/>
        <v>0</v>
      </c>
      <c r="GH530" s="222">
        <f t="shared" si="1297"/>
        <v>0</v>
      </c>
      <c r="GI530" s="222">
        <f t="shared" si="1298"/>
        <v>0</v>
      </c>
      <c r="GJ530" s="222">
        <f t="shared" si="1299"/>
        <v>0</v>
      </c>
      <c r="GK530" s="222">
        <f t="shared" si="1300"/>
        <v>0</v>
      </c>
      <c r="GL530" s="222">
        <f t="shared" si="1301"/>
        <v>0</v>
      </c>
      <c r="GM530" s="222">
        <f t="shared" si="1302"/>
        <v>0</v>
      </c>
      <c r="GN530" s="222">
        <f t="shared" si="1303"/>
        <v>0</v>
      </c>
      <c r="GO530" s="222">
        <f t="shared" si="1304"/>
        <v>0</v>
      </c>
      <c r="GP530" s="222">
        <f t="shared" si="1305"/>
        <v>0</v>
      </c>
      <c r="GQ530" s="222">
        <f t="shared" si="1306"/>
        <v>0</v>
      </c>
      <c r="GR530" s="222">
        <f t="shared" si="1307"/>
        <v>0</v>
      </c>
      <c r="GS530" s="222">
        <f t="shared" si="1308"/>
        <v>0</v>
      </c>
      <c r="GT530" s="222">
        <f t="shared" si="1309"/>
        <v>0</v>
      </c>
      <c r="GU530" s="222">
        <f t="shared" si="1310"/>
        <v>0</v>
      </c>
      <c r="GV530" s="222">
        <f t="shared" si="1311"/>
        <v>0</v>
      </c>
      <c r="GW530" s="222">
        <f t="shared" si="1312"/>
        <v>0</v>
      </c>
      <c r="GX530" s="222">
        <f t="shared" si="1313"/>
        <v>0</v>
      </c>
      <c r="GY530" s="222">
        <f t="shared" si="1314"/>
        <v>0</v>
      </c>
      <c r="GZ530" s="222">
        <f t="shared" si="1315"/>
        <v>0</v>
      </c>
      <c r="HA530" s="222">
        <f t="shared" si="1316"/>
        <v>0</v>
      </c>
      <c r="HB530" s="222">
        <f t="shared" si="1317"/>
        <v>0</v>
      </c>
      <c r="HC530" s="222">
        <f t="shared" si="1318"/>
        <v>0</v>
      </c>
      <c r="HD530" s="222">
        <f t="shared" si="1319"/>
        <v>0</v>
      </c>
      <c r="HE530" s="222">
        <f t="shared" si="1320"/>
        <v>0</v>
      </c>
      <c r="HF530" s="222">
        <f t="shared" si="1321"/>
        <v>0</v>
      </c>
      <c r="HG530" s="222">
        <f t="shared" si="1322"/>
        <v>0</v>
      </c>
      <c r="HH530" s="222">
        <f t="shared" si="1323"/>
        <v>0</v>
      </c>
      <c r="HI530" s="222">
        <f t="shared" si="1324"/>
        <v>0</v>
      </c>
      <c r="HJ530" s="222">
        <f t="shared" si="1325"/>
        <v>0</v>
      </c>
      <c r="HK530" s="222">
        <f t="shared" si="1326"/>
        <v>0</v>
      </c>
      <c r="HL530" s="222">
        <f t="shared" si="1327"/>
        <v>0</v>
      </c>
      <c r="HM530" s="222">
        <f t="shared" si="1328"/>
        <v>0</v>
      </c>
      <c r="HN530" s="222">
        <f t="shared" si="1329"/>
        <v>0</v>
      </c>
      <c r="HO530" s="222">
        <f t="shared" si="1330"/>
        <v>0</v>
      </c>
      <c r="HP530" s="222">
        <f t="shared" si="1331"/>
        <v>0</v>
      </c>
      <c r="HQ530" s="222">
        <f t="shared" si="1332"/>
        <v>0</v>
      </c>
      <c r="HR530" s="222">
        <f t="shared" si="1333"/>
        <v>0</v>
      </c>
      <c r="HS530" s="222">
        <f t="shared" si="1334"/>
        <v>0</v>
      </c>
      <c r="HT530" s="222">
        <f t="shared" si="1335"/>
        <v>0</v>
      </c>
      <c r="HU530" s="222">
        <f t="shared" si="1336"/>
        <v>0</v>
      </c>
      <c r="HV530" s="222">
        <f t="shared" si="1337"/>
        <v>0</v>
      </c>
      <c r="HW530" s="222">
        <f t="shared" si="1338"/>
        <v>0</v>
      </c>
      <c r="HX530" s="222">
        <f t="shared" si="1339"/>
        <v>0</v>
      </c>
      <c r="HY530" s="222">
        <f t="shared" si="1340"/>
        <v>0</v>
      </c>
      <c r="HZ530" s="222">
        <f t="shared" si="1341"/>
        <v>0</v>
      </c>
      <c r="IA530" s="222">
        <f t="shared" si="1342"/>
        <v>0</v>
      </c>
      <c r="IB530" s="222">
        <f t="shared" si="1343"/>
        <v>0</v>
      </c>
      <c r="IC530" s="222">
        <f t="shared" si="1344"/>
        <v>0</v>
      </c>
      <c r="ID530" s="222">
        <f t="shared" si="1345"/>
        <v>0</v>
      </c>
      <c r="IE530" s="222">
        <f t="shared" si="1346"/>
        <v>0</v>
      </c>
      <c r="IF530" s="222">
        <f t="shared" si="1347"/>
        <v>0</v>
      </c>
      <c r="IG530" s="222">
        <f t="shared" si="1348"/>
        <v>0</v>
      </c>
      <c r="IH530" s="222">
        <f t="shared" si="1349"/>
        <v>0</v>
      </c>
      <c r="II530" s="222">
        <f t="shared" si="1350"/>
        <v>0</v>
      </c>
      <c r="IJ530" s="222">
        <f t="shared" si="1351"/>
        <v>0</v>
      </c>
      <c r="IK530" s="222">
        <f t="shared" si="1352"/>
        <v>0</v>
      </c>
      <c r="IL530" s="222">
        <f t="shared" si="1353"/>
        <v>0</v>
      </c>
      <c r="IM530" s="222">
        <f t="shared" si="1354"/>
        <v>0</v>
      </c>
      <c r="IN530" s="222">
        <f t="shared" si="1355"/>
        <v>0</v>
      </c>
      <c r="IO530" s="222">
        <f t="shared" si="1356"/>
        <v>0</v>
      </c>
      <c r="IP530" s="222">
        <f t="shared" si="1357"/>
        <v>0</v>
      </c>
      <c r="IQ530" s="222">
        <f t="shared" si="1358"/>
        <v>0</v>
      </c>
      <c r="IR530" s="222">
        <f t="shared" si="1359"/>
        <v>0</v>
      </c>
      <c r="IS530" s="222">
        <f t="shared" si="1360"/>
        <v>0</v>
      </c>
      <c r="IT530" s="222">
        <f t="shared" si="1361"/>
        <v>0</v>
      </c>
      <c r="IU530" s="222">
        <f t="shared" si="1362"/>
        <v>0</v>
      </c>
      <c r="IV530" s="222">
        <f t="shared" si="1363"/>
        <v>0</v>
      </c>
      <c r="IW530" s="222">
        <f t="shared" si="1364"/>
        <v>0</v>
      </c>
      <c r="IX530" s="222">
        <f t="shared" si="1365"/>
        <v>0</v>
      </c>
      <c r="IY530" s="222">
        <f t="shared" si="1366"/>
        <v>0</v>
      </c>
      <c r="IZ530" s="222">
        <f t="shared" si="1367"/>
        <v>0</v>
      </c>
      <c r="JA530" s="222">
        <f t="shared" si="1368"/>
        <v>0</v>
      </c>
      <c r="JB530" s="222">
        <f t="shared" si="1369"/>
        <v>0</v>
      </c>
    </row>
    <row r="531" spans="2:262">
      <c r="B531" s="230">
        <v>170</v>
      </c>
      <c r="C531" s="229">
        <f t="shared" si="1370"/>
        <v>3.3203125000000025E-3</v>
      </c>
      <c r="D531" s="226">
        <f t="shared" ca="1" si="1113"/>
        <v>49.936232898207017</v>
      </c>
      <c r="E531" s="225">
        <f ca="1">FT361</f>
        <v>-6.3767101792986128E-2</v>
      </c>
      <c r="F531" s="224">
        <v>170</v>
      </c>
      <c r="G531" s="222">
        <f t="shared" si="1114"/>
        <v>0</v>
      </c>
      <c r="H531" s="222">
        <f t="shared" si="1115"/>
        <v>0</v>
      </c>
      <c r="I531" s="222">
        <f t="shared" si="1116"/>
        <v>0</v>
      </c>
      <c r="J531" s="222">
        <f t="shared" si="1117"/>
        <v>0</v>
      </c>
      <c r="K531" s="222">
        <f t="shared" si="1118"/>
        <v>0</v>
      </c>
      <c r="L531" s="222">
        <f t="shared" si="1119"/>
        <v>0</v>
      </c>
      <c r="M531" s="222">
        <f t="shared" si="1120"/>
        <v>0</v>
      </c>
      <c r="N531" s="222">
        <f t="shared" si="1121"/>
        <v>0</v>
      </c>
      <c r="O531" s="222">
        <f t="shared" si="1122"/>
        <v>0</v>
      </c>
      <c r="P531" s="222">
        <f t="shared" si="1123"/>
        <v>0</v>
      </c>
      <c r="Q531" s="222">
        <f t="shared" si="1124"/>
        <v>0</v>
      </c>
      <c r="R531" s="222">
        <f t="shared" si="1125"/>
        <v>0</v>
      </c>
      <c r="S531" s="222">
        <f t="shared" si="1126"/>
        <v>0</v>
      </c>
      <c r="T531" s="222">
        <f t="shared" si="1127"/>
        <v>0</v>
      </c>
      <c r="U531" s="222">
        <f t="shared" si="1128"/>
        <v>0</v>
      </c>
      <c r="V531" s="222">
        <f t="shared" si="1129"/>
        <v>0</v>
      </c>
      <c r="W531" s="222">
        <f t="shared" si="1130"/>
        <v>0</v>
      </c>
      <c r="X531" s="222">
        <f t="shared" si="1131"/>
        <v>0</v>
      </c>
      <c r="Y531" s="222">
        <f t="shared" si="1132"/>
        <v>0</v>
      </c>
      <c r="Z531" s="222">
        <f t="shared" si="1133"/>
        <v>0</v>
      </c>
      <c r="AA531" s="222">
        <f t="shared" si="1134"/>
        <v>0</v>
      </c>
      <c r="AB531" s="222">
        <f t="shared" si="1135"/>
        <v>0</v>
      </c>
      <c r="AC531" s="222">
        <f t="shared" si="1136"/>
        <v>0</v>
      </c>
      <c r="AD531" s="222">
        <f t="shared" si="1137"/>
        <v>0</v>
      </c>
      <c r="AE531" s="222">
        <f t="shared" si="1138"/>
        <v>0</v>
      </c>
      <c r="AF531" s="222">
        <f t="shared" si="1139"/>
        <v>0</v>
      </c>
      <c r="AG531" s="222">
        <f t="shared" si="1140"/>
        <v>0</v>
      </c>
      <c r="AH531" s="222">
        <f t="shared" si="1141"/>
        <v>0</v>
      </c>
      <c r="AI531" s="222">
        <f t="shared" si="1142"/>
        <v>0</v>
      </c>
      <c r="AJ531" s="222">
        <f t="shared" si="1143"/>
        <v>0</v>
      </c>
      <c r="AK531" s="222">
        <f t="shared" si="1144"/>
        <v>0</v>
      </c>
      <c r="AL531" s="222">
        <f t="shared" si="1145"/>
        <v>0</v>
      </c>
      <c r="AM531" s="222">
        <f t="shared" si="1146"/>
        <v>0</v>
      </c>
      <c r="AN531" s="222">
        <f t="shared" si="1147"/>
        <v>0</v>
      </c>
      <c r="AO531" s="222">
        <f t="shared" si="1148"/>
        <v>0</v>
      </c>
      <c r="AP531" s="222">
        <f t="shared" si="1149"/>
        <v>0</v>
      </c>
      <c r="AQ531" s="222">
        <f t="shared" si="1150"/>
        <v>0</v>
      </c>
      <c r="AR531" s="222">
        <f t="shared" si="1151"/>
        <v>0</v>
      </c>
      <c r="AS531" s="222">
        <f t="shared" si="1152"/>
        <v>0</v>
      </c>
      <c r="AT531" s="222">
        <f t="shared" si="1153"/>
        <v>0</v>
      </c>
      <c r="AU531" s="222">
        <f t="shared" si="1154"/>
        <v>0</v>
      </c>
      <c r="AV531" s="222">
        <f t="shared" si="1155"/>
        <v>0</v>
      </c>
      <c r="AW531" s="222">
        <f t="shared" si="1156"/>
        <v>0</v>
      </c>
      <c r="AX531" s="222">
        <f t="shared" si="1157"/>
        <v>0</v>
      </c>
      <c r="AY531" s="222">
        <f t="shared" si="1158"/>
        <v>0</v>
      </c>
      <c r="AZ531" s="222">
        <f t="shared" si="1159"/>
        <v>0</v>
      </c>
      <c r="BA531" s="222">
        <f t="shared" si="1160"/>
        <v>0</v>
      </c>
      <c r="BB531" s="222">
        <f t="shared" si="1161"/>
        <v>0</v>
      </c>
      <c r="BC531" s="222">
        <f t="shared" si="1162"/>
        <v>0</v>
      </c>
      <c r="BD531" s="222">
        <f t="shared" si="1163"/>
        <v>0</v>
      </c>
      <c r="BE531" s="222">
        <f t="shared" si="1164"/>
        <v>0</v>
      </c>
      <c r="BF531" s="222">
        <f t="shared" si="1165"/>
        <v>0</v>
      </c>
      <c r="BG531" s="222">
        <f t="shared" si="1166"/>
        <v>0</v>
      </c>
      <c r="BH531" s="222">
        <f t="shared" si="1167"/>
        <v>0</v>
      </c>
      <c r="BI531" s="222">
        <f t="shared" si="1168"/>
        <v>0</v>
      </c>
      <c r="BJ531" s="222">
        <f t="shared" si="1169"/>
        <v>0</v>
      </c>
      <c r="BK531" s="222">
        <f t="shared" si="1170"/>
        <v>0</v>
      </c>
      <c r="BL531" s="222">
        <f t="shared" si="1171"/>
        <v>0</v>
      </c>
      <c r="BM531" s="222">
        <f t="shared" si="1172"/>
        <v>0</v>
      </c>
      <c r="BN531" s="222">
        <f t="shared" si="1173"/>
        <v>0</v>
      </c>
      <c r="BO531" s="222">
        <f t="shared" si="1174"/>
        <v>0</v>
      </c>
      <c r="BP531" s="222">
        <f t="shared" si="1175"/>
        <v>0</v>
      </c>
      <c r="BQ531" s="222">
        <f t="shared" si="1176"/>
        <v>0</v>
      </c>
      <c r="BR531" s="222">
        <f t="shared" si="1177"/>
        <v>0</v>
      </c>
      <c r="BS531" s="222">
        <f t="shared" si="1178"/>
        <v>0</v>
      </c>
      <c r="BT531" s="222">
        <f t="shared" si="1179"/>
        <v>0</v>
      </c>
      <c r="BU531" s="222">
        <f t="shared" si="1180"/>
        <v>0</v>
      </c>
      <c r="BV531" s="222">
        <f t="shared" si="1181"/>
        <v>0</v>
      </c>
      <c r="BW531" s="222">
        <f t="shared" si="1182"/>
        <v>0</v>
      </c>
      <c r="BX531" s="222">
        <f t="shared" si="1183"/>
        <v>0</v>
      </c>
      <c r="BY531" s="222">
        <f t="shared" si="1184"/>
        <v>0</v>
      </c>
      <c r="BZ531" s="222">
        <f t="shared" si="1185"/>
        <v>0</v>
      </c>
      <c r="CA531" s="222">
        <f t="shared" si="1186"/>
        <v>0</v>
      </c>
      <c r="CB531" s="222">
        <f t="shared" si="1187"/>
        <v>0</v>
      </c>
      <c r="CC531" s="222">
        <f t="shared" si="1188"/>
        <v>0</v>
      </c>
      <c r="CD531" s="222">
        <f t="shared" si="1189"/>
        <v>0</v>
      </c>
      <c r="CE531" s="222">
        <f t="shared" si="1190"/>
        <v>0</v>
      </c>
      <c r="CF531" s="222">
        <f t="shared" si="1191"/>
        <v>0</v>
      </c>
      <c r="CG531" s="222">
        <f t="shared" si="1192"/>
        <v>0</v>
      </c>
      <c r="CH531" s="222">
        <f t="shared" si="1193"/>
        <v>0</v>
      </c>
      <c r="CI531" s="222">
        <f t="shared" si="1194"/>
        <v>0</v>
      </c>
      <c r="CJ531" s="222">
        <f t="shared" si="1195"/>
        <v>0</v>
      </c>
      <c r="CK531" s="222">
        <f t="shared" si="1196"/>
        <v>0</v>
      </c>
      <c r="CL531" s="222">
        <f t="shared" si="1197"/>
        <v>0</v>
      </c>
      <c r="CM531" s="222">
        <f t="shared" si="1198"/>
        <v>0</v>
      </c>
      <c r="CN531" s="222">
        <f t="shared" si="1199"/>
        <v>0</v>
      </c>
      <c r="CO531" s="222">
        <f t="shared" si="1200"/>
        <v>0</v>
      </c>
      <c r="CP531" s="222">
        <f t="shared" si="1201"/>
        <v>0</v>
      </c>
      <c r="CQ531" s="222">
        <f t="shared" si="1202"/>
        <v>0</v>
      </c>
      <c r="CR531" s="222">
        <f t="shared" si="1203"/>
        <v>0</v>
      </c>
      <c r="CS531" s="222">
        <f t="shared" si="1204"/>
        <v>0</v>
      </c>
      <c r="CT531" s="222">
        <f t="shared" si="1205"/>
        <v>0</v>
      </c>
      <c r="CU531" s="222">
        <f t="shared" si="1206"/>
        <v>0</v>
      </c>
      <c r="CV531" s="222">
        <f t="shared" si="1207"/>
        <v>0</v>
      </c>
      <c r="CW531" s="222">
        <f t="shared" si="1208"/>
        <v>0</v>
      </c>
      <c r="CX531" s="222">
        <f t="shared" si="1209"/>
        <v>0</v>
      </c>
      <c r="CY531" s="222">
        <f t="shared" si="1210"/>
        <v>0</v>
      </c>
      <c r="CZ531" s="222">
        <f t="shared" si="1211"/>
        <v>0</v>
      </c>
      <c r="DA531" s="222">
        <f t="shared" si="1212"/>
        <v>0</v>
      </c>
      <c r="DB531" s="222">
        <f t="shared" si="1213"/>
        <v>0</v>
      </c>
      <c r="DC531" s="222">
        <f t="shared" si="1214"/>
        <v>0</v>
      </c>
      <c r="DD531" s="222">
        <f t="shared" si="1215"/>
        <v>0</v>
      </c>
      <c r="DE531" s="222">
        <f t="shared" si="1216"/>
        <v>0</v>
      </c>
      <c r="DF531" s="222">
        <f t="shared" si="1217"/>
        <v>0</v>
      </c>
      <c r="DG531" s="222">
        <f t="shared" si="1218"/>
        <v>0</v>
      </c>
      <c r="DH531" s="222">
        <f t="shared" si="1219"/>
        <v>0</v>
      </c>
      <c r="DI531" s="222">
        <f t="shared" si="1220"/>
        <v>0</v>
      </c>
      <c r="DJ531" s="222">
        <f t="shared" si="1221"/>
        <v>0</v>
      </c>
      <c r="DK531" s="222">
        <f t="shared" si="1222"/>
        <v>0</v>
      </c>
      <c r="DL531" s="222">
        <f t="shared" si="1223"/>
        <v>0</v>
      </c>
      <c r="DM531" s="222">
        <f t="shared" si="1224"/>
        <v>0</v>
      </c>
      <c r="DN531" s="222">
        <f t="shared" si="1225"/>
        <v>0</v>
      </c>
      <c r="DO531" s="222">
        <f t="shared" si="1226"/>
        <v>0</v>
      </c>
      <c r="DP531" s="222">
        <f t="shared" si="1227"/>
        <v>0</v>
      </c>
      <c r="DQ531" s="222">
        <f t="shared" si="1228"/>
        <v>0</v>
      </c>
      <c r="DR531" s="222">
        <f t="shared" si="1229"/>
        <v>0</v>
      </c>
      <c r="DS531" s="222">
        <f t="shared" si="1230"/>
        <v>0</v>
      </c>
      <c r="DT531" s="222">
        <f t="shared" si="1231"/>
        <v>0</v>
      </c>
      <c r="DU531" s="222">
        <f t="shared" si="1232"/>
        <v>0</v>
      </c>
      <c r="DV531" s="222">
        <f t="shared" si="1233"/>
        <v>0</v>
      </c>
      <c r="DW531" s="222">
        <f t="shared" si="1234"/>
        <v>0</v>
      </c>
      <c r="DX531" s="222">
        <f t="shared" si="1235"/>
        <v>0</v>
      </c>
      <c r="DY531" s="222">
        <f t="shared" si="1236"/>
        <v>0</v>
      </c>
      <c r="DZ531" s="222">
        <f t="shared" si="1237"/>
        <v>0</v>
      </c>
      <c r="EA531" s="222">
        <f t="shared" si="1238"/>
        <v>0</v>
      </c>
      <c r="EB531" s="222">
        <f t="shared" si="1239"/>
        <v>0</v>
      </c>
      <c r="EC531" s="222">
        <f t="shared" si="1240"/>
        <v>0</v>
      </c>
      <c r="ED531" s="222">
        <f t="shared" si="1241"/>
        <v>0</v>
      </c>
      <c r="EE531" s="222">
        <f t="shared" si="1242"/>
        <v>0</v>
      </c>
      <c r="EF531" s="222">
        <f t="shared" si="1243"/>
        <v>0</v>
      </c>
      <c r="EG531" s="222">
        <f t="shared" si="1244"/>
        <v>0</v>
      </c>
      <c r="EH531" s="222">
        <f t="shared" si="1245"/>
        <v>0</v>
      </c>
      <c r="EI531" s="222">
        <f t="shared" si="1246"/>
        <v>0</v>
      </c>
      <c r="EJ531" s="222">
        <f t="shared" si="1247"/>
        <v>0</v>
      </c>
      <c r="EK531" s="222">
        <f t="shared" si="1248"/>
        <v>0</v>
      </c>
      <c r="EL531" s="222">
        <f t="shared" si="1249"/>
        <v>0</v>
      </c>
      <c r="EM531" s="222">
        <f t="shared" si="1250"/>
        <v>0</v>
      </c>
      <c r="EN531" s="222">
        <f t="shared" si="1251"/>
        <v>0</v>
      </c>
      <c r="EO531" s="222">
        <f t="shared" si="1252"/>
        <v>0</v>
      </c>
      <c r="EP531" s="222">
        <f t="shared" si="1253"/>
        <v>0</v>
      </c>
      <c r="EQ531" s="222">
        <f t="shared" si="1254"/>
        <v>0</v>
      </c>
      <c r="ER531" s="222">
        <f t="shared" si="1255"/>
        <v>0</v>
      </c>
      <c r="ES531" s="222">
        <f t="shared" si="1256"/>
        <v>0</v>
      </c>
      <c r="ET531" s="222">
        <f t="shared" si="1257"/>
        <v>0</v>
      </c>
      <c r="EU531" s="222">
        <f t="shared" si="1258"/>
        <v>0</v>
      </c>
      <c r="EV531" s="222">
        <f t="shared" si="1259"/>
        <v>0</v>
      </c>
      <c r="EW531" s="222">
        <f t="shared" si="1260"/>
        <v>0</v>
      </c>
      <c r="EX531" s="222">
        <f t="shared" si="1261"/>
        <v>0</v>
      </c>
      <c r="EY531" s="222">
        <f t="shared" si="1262"/>
        <v>0</v>
      </c>
      <c r="EZ531" s="222">
        <f t="shared" si="1263"/>
        <v>0</v>
      </c>
      <c r="FA531" s="222">
        <f t="shared" si="1264"/>
        <v>0</v>
      </c>
      <c r="FB531" s="222">
        <f t="shared" si="1265"/>
        <v>0</v>
      </c>
      <c r="FC531" s="222">
        <f t="shared" si="1266"/>
        <v>0</v>
      </c>
      <c r="FD531" s="222">
        <f t="shared" si="1267"/>
        <v>0</v>
      </c>
      <c r="FE531" s="222">
        <f t="shared" si="1268"/>
        <v>0</v>
      </c>
      <c r="FF531" s="222">
        <f t="shared" si="1269"/>
        <v>0</v>
      </c>
      <c r="FG531" s="222">
        <f t="shared" si="1270"/>
        <v>0</v>
      </c>
      <c r="FH531" s="222">
        <f t="shared" si="1271"/>
        <v>0</v>
      </c>
      <c r="FI531" s="222">
        <f t="shared" si="1272"/>
        <v>0</v>
      </c>
      <c r="FJ531" s="222">
        <f t="shared" si="1273"/>
        <v>0</v>
      </c>
      <c r="FK531" s="222">
        <f t="shared" si="1274"/>
        <v>0</v>
      </c>
      <c r="FL531" s="222">
        <f t="shared" si="1275"/>
        <v>0</v>
      </c>
      <c r="FM531" s="222">
        <f t="shared" si="1276"/>
        <v>0</v>
      </c>
      <c r="FN531" s="222">
        <f t="shared" si="1277"/>
        <v>0</v>
      </c>
      <c r="FO531" s="222">
        <f t="shared" si="1278"/>
        <v>0</v>
      </c>
      <c r="FP531" s="222">
        <f t="shared" si="1279"/>
        <v>0</v>
      </c>
      <c r="FQ531" s="222">
        <f t="shared" si="1280"/>
        <v>0</v>
      </c>
      <c r="FR531" s="222">
        <f t="shared" si="1281"/>
        <v>0</v>
      </c>
      <c r="FS531" s="222">
        <f t="shared" si="1282"/>
        <v>0</v>
      </c>
      <c r="FT531" s="222">
        <f t="shared" si="1283"/>
        <v>0</v>
      </c>
      <c r="FU531" s="222">
        <f t="shared" si="1284"/>
        <v>0</v>
      </c>
      <c r="FV531" s="222">
        <f t="shared" si="1285"/>
        <v>0</v>
      </c>
      <c r="FW531" s="222">
        <f t="shared" si="1286"/>
        <v>0</v>
      </c>
      <c r="FX531" s="222">
        <f t="shared" si="1287"/>
        <v>0</v>
      </c>
      <c r="FY531" s="222">
        <f t="shared" si="1288"/>
        <v>0</v>
      </c>
      <c r="FZ531" s="222">
        <f t="shared" si="1289"/>
        <v>0</v>
      </c>
      <c r="GA531" s="222">
        <f t="shared" si="1290"/>
        <v>0</v>
      </c>
      <c r="GB531" s="222">
        <f t="shared" si="1291"/>
        <v>0</v>
      </c>
      <c r="GC531" s="222">
        <f t="shared" si="1292"/>
        <v>0</v>
      </c>
      <c r="GD531" s="222">
        <f t="shared" si="1293"/>
        <v>0</v>
      </c>
      <c r="GE531" s="222">
        <f t="shared" si="1294"/>
        <v>0</v>
      </c>
      <c r="GF531" s="222">
        <f t="shared" si="1295"/>
        <v>0</v>
      </c>
      <c r="GG531" s="222">
        <f t="shared" si="1296"/>
        <v>0</v>
      </c>
      <c r="GH531" s="222">
        <f t="shared" si="1297"/>
        <v>0</v>
      </c>
      <c r="GI531" s="222">
        <f t="shared" si="1298"/>
        <v>0</v>
      </c>
      <c r="GJ531" s="222">
        <f t="shared" si="1299"/>
        <v>0</v>
      </c>
      <c r="GK531" s="222">
        <f t="shared" si="1300"/>
        <v>0</v>
      </c>
      <c r="GL531" s="222">
        <f t="shared" si="1301"/>
        <v>0</v>
      </c>
      <c r="GM531" s="222">
        <f t="shared" si="1302"/>
        <v>0</v>
      </c>
      <c r="GN531" s="222">
        <f t="shared" si="1303"/>
        <v>0</v>
      </c>
      <c r="GO531" s="222">
        <f t="shared" si="1304"/>
        <v>0</v>
      </c>
      <c r="GP531" s="222">
        <f t="shared" si="1305"/>
        <v>0</v>
      </c>
      <c r="GQ531" s="222">
        <f t="shared" si="1306"/>
        <v>0</v>
      </c>
      <c r="GR531" s="222">
        <f t="shared" si="1307"/>
        <v>0</v>
      </c>
      <c r="GS531" s="222">
        <f t="shared" si="1308"/>
        <v>0</v>
      </c>
      <c r="GT531" s="222">
        <f t="shared" si="1309"/>
        <v>0</v>
      </c>
      <c r="GU531" s="222">
        <f t="shared" si="1310"/>
        <v>0</v>
      </c>
      <c r="GV531" s="222">
        <f t="shared" si="1311"/>
        <v>0</v>
      </c>
      <c r="GW531" s="222">
        <f t="shared" si="1312"/>
        <v>0</v>
      </c>
      <c r="GX531" s="222">
        <f t="shared" si="1313"/>
        <v>0</v>
      </c>
      <c r="GY531" s="222">
        <f t="shared" si="1314"/>
        <v>0</v>
      </c>
      <c r="GZ531" s="222">
        <f t="shared" si="1315"/>
        <v>0</v>
      </c>
      <c r="HA531" s="222">
        <f t="shared" si="1316"/>
        <v>0</v>
      </c>
      <c r="HB531" s="222">
        <f t="shared" si="1317"/>
        <v>0</v>
      </c>
      <c r="HC531" s="222">
        <f t="shared" si="1318"/>
        <v>0</v>
      </c>
      <c r="HD531" s="222">
        <f t="shared" si="1319"/>
        <v>0</v>
      </c>
      <c r="HE531" s="222">
        <f t="shared" si="1320"/>
        <v>0</v>
      </c>
      <c r="HF531" s="222">
        <f t="shared" si="1321"/>
        <v>0</v>
      </c>
      <c r="HG531" s="222">
        <f t="shared" si="1322"/>
        <v>0</v>
      </c>
      <c r="HH531" s="222">
        <f t="shared" si="1323"/>
        <v>0</v>
      </c>
      <c r="HI531" s="222">
        <f t="shared" si="1324"/>
        <v>0</v>
      </c>
      <c r="HJ531" s="222">
        <f t="shared" si="1325"/>
        <v>0</v>
      </c>
      <c r="HK531" s="222">
        <f t="shared" si="1326"/>
        <v>0</v>
      </c>
      <c r="HL531" s="222">
        <f t="shared" si="1327"/>
        <v>0</v>
      </c>
      <c r="HM531" s="222">
        <f t="shared" si="1328"/>
        <v>0</v>
      </c>
      <c r="HN531" s="222">
        <f t="shared" si="1329"/>
        <v>0</v>
      </c>
      <c r="HO531" s="222">
        <f t="shared" si="1330"/>
        <v>0</v>
      </c>
      <c r="HP531" s="222">
        <f t="shared" si="1331"/>
        <v>0</v>
      </c>
      <c r="HQ531" s="222">
        <f t="shared" si="1332"/>
        <v>0</v>
      </c>
      <c r="HR531" s="222">
        <f t="shared" si="1333"/>
        <v>0</v>
      </c>
      <c r="HS531" s="222">
        <f t="shared" si="1334"/>
        <v>0</v>
      </c>
      <c r="HT531" s="222">
        <f t="shared" si="1335"/>
        <v>0</v>
      </c>
      <c r="HU531" s="222">
        <f t="shared" si="1336"/>
        <v>0</v>
      </c>
      <c r="HV531" s="222">
        <f t="shared" si="1337"/>
        <v>0</v>
      </c>
      <c r="HW531" s="222">
        <f t="shared" si="1338"/>
        <v>0</v>
      </c>
      <c r="HX531" s="222">
        <f t="shared" si="1339"/>
        <v>0</v>
      </c>
      <c r="HY531" s="222">
        <f t="shared" si="1340"/>
        <v>0</v>
      </c>
      <c r="HZ531" s="222">
        <f t="shared" si="1341"/>
        <v>0</v>
      </c>
      <c r="IA531" s="222">
        <f t="shared" si="1342"/>
        <v>0</v>
      </c>
      <c r="IB531" s="222">
        <f t="shared" si="1343"/>
        <v>0</v>
      </c>
      <c r="IC531" s="222">
        <f t="shared" si="1344"/>
        <v>0</v>
      </c>
      <c r="ID531" s="222">
        <f t="shared" si="1345"/>
        <v>0</v>
      </c>
      <c r="IE531" s="222">
        <f t="shared" si="1346"/>
        <v>0</v>
      </c>
      <c r="IF531" s="222">
        <f t="shared" si="1347"/>
        <v>0</v>
      </c>
      <c r="IG531" s="222">
        <f t="shared" si="1348"/>
        <v>0</v>
      </c>
      <c r="IH531" s="222">
        <f t="shared" si="1349"/>
        <v>0</v>
      </c>
      <c r="II531" s="222">
        <f t="shared" si="1350"/>
        <v>0</v>
      </c>
      <c r="IJ531" s="222">
        <f t="shared" si="1351"/>
        <v>0</v>
      </c>
      <c r="IK531" s="222">
        <f t="shared" si="1352"/>
        <v>0</v>
      </c>
      <c r="IL531" s="222">
        <f t="shared" si="1353"/>
        <v>0</v>
      </c>
      <c r="IM531" s="222">
        <f t="shared" si="1354"/>
        <v>0</v>
      </c>
      <c r="IN531" s="222">
        <f t="shared" si="1355"/>
        <v>0</v>
      </c>
      <c r="IO531" s="222">
        <f t="shared" si="1356"/>
        <v>0</v>
      </c>
      <c r="IP531" s="222">
        <f t="shared" si="1357"/>
        <v>0</v>
      </c>
      <c r="IQ531" s="222">
        <f t="shared" si="1358"/>
        <v>0</v>
      </c>
      <c r="IR531" s="222">
        <f t="shared" si="1359"/>
        <v>0</v>
      </c>
      <c r="IS531" s="222">
        <f t="shared" si="1360"/>
        <v>0</v>
      </c>
      <c r="IT531" s="222">
        <f t="shared" si="1361"/>
        <v>0</v>
      </c>
      <c r="IU531" s="222">
        <f t="shared" si="1362"/>
        <v>0</v>
      </c>
      <c r="IV531" s="222">
        <f t="shared" si="1363"/>
        <v>0</v>
      </c>
      <c r="IW531" s="222">
        <f t="shared" si="1364"/>
        <v>0</v>
      </c>
      <c r="IX531" s="222">
        <f t="shared" si="1365"/>
        <v>0</v>
      </c>
      <c r="IY531" s="222">
        <f t="shared" si="1366"/>
        <v>0</v>
      </c>
      <c r="IZ531" s="222">
        <f t="shared" si="1367"/>
        <v>0</v>
      </c>
      <c r="JA531" s="222">
        <f t="shared" si="1368"/>
        <v>0</v>
      </c>
      <c r="JB531" s="222">
        <f t="shared" si="1369"/>
        <v>0</v>
      </c>
    </row>
    <row r="532" spans="2:262">
      <c r="B532" s="230">
        <v>171</v>
      </c>
      <c r="C532" s="229">
        <f t="shared" si="1370"/>
        <v>3.3398437500000025E-3</v>
      </c>
      <c r="D532" s="226">
        <f t="shared" ca="1" si="1113"/>
        <v>49.938322618180777</v>
      </c>
      <c r="E532" s="225">
        <f ca="1">FU361</f>
        <v>-6.1677381819223338E-2</v>
      </c>
      <c r="F532" s="224">
        <v>171</v>
      </c>
      <c r="G532" s="222">
        <f t="shared" si="1114"/>
        <v>0</v>
      </c>
      <c r="H532" s="222">
        <f t="shared" si="1115"/>
        <v>0</v>
      </c>
      <c r="I532" s="222">
        <f t="shared" si="1116"/>
        <v>0</v>
      </c>
      <c r="J532" s="222">
        <f t="shared" si="1117"/>
        <v>0</v>
      </c>
      <c r="K532" s="222">
        <f t="shared" si="1118"/>
        <v>0</v>
      </c>
      <c r="L532" s="222">
        <f t="shared" si="1119"/>
        <v>0</v>
      </c>
      <c r="M532" s="222">
        <f t="shared" si="1120"/>
        <v>0</v>
      </c>
      <c r="N532" s="222">
        <f t="shared" si="1121"/>
        <v>0</v>
      </c>
      <c r="O532" s="222">
        <f t="shared" si="1122"/>
        <v>0</v>
      </c>
      <c r="P532" s="222">
        <f t="shared" si="1123"/>
        <v>0</v>
      </c>
      <c r="Q532" s="222">
        <f t="shared" si="1124"/>
        <v>0</v>
      </c>
      <c r="R532" s="222">
        <f t="shared" si="1125"/>
        <v>0</v>
      </c>
      <c r="S532" s="222">
        <f t="shared" si="1126"/>
        <v>0</v>
      </c>
      <c r="T532" s="222">
        <f t="shared" si="1127"/>
        <v>0</v>
      </c>
      <c r="U532" s="222">
        <f t="shared" si="1128"/>
        <v>0</v>
      </c>
      <c r="V532" s="222">
        <f t="shared" si="1129"/>
        <v>0</v>
      </c>
      <c r="W532" s="222">
        <f t="shared" si="1130"/>
        <v>0</v>
      </c>
      <c r="X532" s="222">
        <f t="shared" si="1131"/>
        <v>0</v>
      </c>
      <c r="Y532" s="222">
        <f t="shared" si="1132"/>
        <v>0</v>
      </c>
      <c r="Z532" s="222">
        <f t="shared" si="1133"/>
        <v>0</v>
      </c>
      <c r="AA532" s="222">
        <f t="shared" si="1134"/>
        <v>0</v>
      </c>
      <c r="AB532" s="222">
        <f t="shared" si="1135"/>
        <v>0</v>
      </c>
      <c r="AC532" s="222">
        <f t="shared" si="1136"/>
        <v>0</v>
      </c>
      <c r="AD532" s="222">
        <f t="shared" si="1137"/>
        <v>0</v>
      </c>
      <c r="AE532" s="222">
        <f t="shared" si="1138"/>
        <v>0</v>
      </c>
      <c r="AF532" s="222">
        <f t="shared" si="1139"/>
        <v>0</v>
      </c>
      <c r="AG532" s="222">
        <f t="shared" si="1140"/>
        <v>0</v>
      </c>
      <c r="AH532" s="222">
        <f t="shared" si="1141"/>
        <v>0</v>
      </c>
      <c r="AI532" s="222">
        <f t="shared" si="1142"/>
        <v>0</v>
      </c>
      <c r="AJ532" s="222">
        <f t="shared" si="1143"/>
        <v>0</v>
      </c>
      <c r="AK532" s="222">
        <f t="shared" si="1144"/>
        <v>0</v>
      </c>
      <c r="AL532" s="222">
        <f t="shared" si="1145"/>
        <v>0</v>
      </c>
      <c r="AM532" s="222">
        <f t="shared" si="1146"/>
        <v>0</v>
      </c>
      <c r="AN532" s="222">
        <f t="shared" si="1147"/>
        <v>0</v>
      </c>
      <c r="AO532" s="222">
        <f t="shared" si="1148"/>
        <v>0</v>
      </c>
      <c r="AP532" s="222">
        <f t="shared" si="1149"/>
        <v>0</v>
      </c>
      <c r="AQ532" s="222">
        <f t="shared" si="1150"/>
        <v>0</v>
      </c>
      <c r="AR532" s="222">
        <f t="shared" si="1151"/>
        <v>0</v>
      </c>
      <c r="AS532" s="222">
        <f t="shared" si="1152"/>
        <v>0</v>
      </c>
      <c r="AT532" s="222">
        <f t="shared" si="1153"/>
        <v>0</v>
      </c>
      <c r="AU532" s="222">
        <f t="shared" si="1154"/>
        <v>0</v>
      </c>
      <c r="AV532" s="222">
        <f t="shared" si="1155"/>
        <v>0</v>
      </c>
      <c r="AW532" s="222">
        <f t="shared" si="1156"/>
        <v>0</v>
      </c>
      <c r="AX532" s="222">
        <f t="shared" si="1157"/>
        <v>0</v>
      </c>
      <c r="AY532" s="222">
        <f t="shared" si="1158"/>
        <v>0</v>
      </c>
      <c r="AZ532" s="222">
        <f t="shared" si="1159"/>
        <v>0</v>
      </c>
      <c r="BA532" s="222">
        <f t="shared" si="1160"/>
        <v>0</v>
      </c>
      <c r="BB532" s="222">
        <f t="shared" si="1161"/>
        <v>0</v>
      </c>
      <c r="BC532" s="222">
        <f t="shared" si="1162"/>
        <v>0</v>
      </c>
      <c r="BD532" s="222">
        <f t="shared" si="1163"/>
        <v>0</v>
      </c>
      <c r="BE532" s="222">
        <f t="shared" si="1164"/>
        <v>0</v>
      </c>
      <c r="BF532" s="222">
        <f t="shared" si="1165"/>
        <v>0</v>
      </c>
      <c r="BG532" s="222">
        <f t="shared" si="1166"/>
        <v>0</v>
      </c>
      <c r="BH532" s="222">
        <f t="shared" si="1167"/>
        <v>0</v>
      </c>
      <c r="BI532" s="222">
        <f t="shared" si="1168"/>
        <v>0</v>
      </c>
      <c r="BJ532" s="222">
        <f t="shared" si="1169"/>
        <v>0</v>
      </c>
      <c r="BK532" s="222">
        <f t="shared" si="1170"/>
        <v>0</v>
      </c>
      <c r="BL532" s="222">
        <f t="shared" si="1171"/>
        <v>0</v>
      </c>
      <c r="BM532" s="222">
        <f t="shared" si="1172"/>
        <v>0</v>
      </c>
      <c r="BN532" s="222">
        <f t="shared" si="1173"/>
        <v>0</v>
      </c>
      <c r="BO532" s="222">
        <f t="shared" si="1174"/>
        <v>0</v>
      </c>
      <c r="BP532" s="222">
        <f t="shared" si="1175"/>
        <v>0</v>
      </c>
      <c r="BQ532" s="222">
        <f t="shared" si="1176"/>
        <v>0</v>
      </c>
      <c r="BR532" s="222">
        <f t="shared" si="1177"/>
        <v>0</v>
      </c>
      <c r="BS532" s="222">
        <f t="shared" si="1178"/>
        <v>0</v>
      </c>
      <c r="BT532" s="222">
        <f t="shared" si="1179"/>
        <v>0</v>
      </c>
      <c r="BU532" s="222">
        <f t="shared" si="1180"/>
        <v>0</v>
      </c>
      <c r="BV532" s="222">
        <f t="shared" si="1181"/>
        <v>0</v>
      </c>
      <c r="BW532" s="222">
        <f t="shared" si="1182"/>
        <v>0</v>
      </c>
      <c r="BX532" s="222">
        <f t="shared" si="1183"/>
        <v>0</v>
      </c>
      <c r="BY532" s="222">
        <f t="shared" si="1184"/>
        <v>0</v>
      </c>
      <c r="BZ532" s="222">
        <f t="shared" si="1185"/>
        <v>0</v>
      </c>
      <c r="CA532" s="222">
        <f t="shared" si="1186"/>
        <v>0</v>
      </c>
      <c r="CB532" s="222">
        <f t="shared" si="1187"/>
        <v>0</v>
      </c>
      <c r="CC532" s="222">
        <f t="shared" si="1188"/>
        <v>0</v>
      </c>
      <c r="CD532" s="222">
        <f t="shared" si="1189"/>
        <v>0</v>
      </c>
      <c r="CE532" s="222">
        <f t="shared" si="1190"/>
        <v>0</v>
      </c>
      <c r="CF532" s="222">
        <f t="shared" si="1191"/>
        <v>0</v>
      </c>
      <c r="CG532" s="222">
        <f t="shared" si="1192"/>
        <v>0</v>
      </c>
      <c r="CH532" s="222">
        <f t="shared" si="1193"/>
        <v>0</v>
      </c>
      <c r="CI532" s="222">
        <f t="shared" si="1194"/>
        <v>0</v>
      </c>
      <c r="CJ532" s="222">
        <f t="shared" si="1195"/>
        <v>0</v>
      </c>
      <c r="CK532" s="222">
        <f t="shared" si="1196"/>
        <v>0</v>
      </c>
      <c r="CL532" s="222">
        <f t="shared" si="1197"/>
        <v>0</v>
      </c>
      <c r="CM532" s="222">
        <f t="shared" si="1198"/>
        <v>0</v>
      </c>
      <c r="CN532" s="222">
        <f t="shared" si="1199"/>
        <v>0</v>
      </c>
      <c r="CO532" s="222">
        <f t="shared" si="1200"/>
        <v>0</v>
      </c>
      <c r="CP532" s="222">
        <f t="shared" si="1201"/>
        <v>0</v>
      </c>
      <c r="CQ532" s="222">
        <f t="shared" si="1202"/>
        <v>0</v>
      </c>
      <c r="CR532" s="222">
        <f t="shared" si="1203"/>
        <v>0</v>
      </c>
      <c r="CS532" s="222">
        <f t="shared" si="1204"/>
        <v>0</v>
      </c>
      <c r="CT532" s="222">
        <f t="shared" si="1205"/>
        <v>0</v>
      </c>
      <c r="CU532" s="222">
        <f t="shared" si="1206"/>
        <v>0</v>
      </c>
      <c r="CV532" s="222">
        <f t="shared" si="1207"/>
        <v>0</v>
      </c>
      <c r="CW532" s="222">
        <f t="shared" si="1208"/>
        <v>0</v>
      </c>
      <c r="CX532" s="222">
        <f t="shared" si="1209"/>
        <v>0</v>
      </c>
      <c r="CY532" s="222">
        <f t="shared" si="1210"/>
        <v>0</v>
      </c>
      <c r="CZ532" s="222">
        <f t="shared" si="1211"/>
        <v>0</v>
      </c>
      <c r="DA532" s="222">
        <f t="shared" si="1212"/>
        <v>0</v>
      </c>
      <c r="DB532" s="222">
        <f t="shared" si="1213"/>
        <v>0</v>
      </c>
      <c r="DC532" s="222">
        <f t="shared" si="1214"/>
        <v>0</v>
      </c>
      <c r="DD532" s="222">
        <f t="shared" si="1215"/>
        <v>0</v>
      </c>
      <c r="DE532" s="222">
        <f t="shared" si="1216"/>
        <v>0</v>
      </c>
      <c r="DF532" s="222">
        <f t="shared" si="1217"/>
        <v>0</v>
      </c>
      <c r="DG532" s="222">
        <f t="shared" si="1218"/>
        <v>0</v>
      </c>
      <c r="DH532" s="222">
        <f t="shared" si="1219"/>
        <v>0</v>
      </c>
      <c r="DI532" s="222">
        <f t="shared" si="1220"/>
        <v>0</v>
      </c>
      <c r="DJ532" s="222">
        <f t="shared" si="1221"/>
        <v>0</v>
      </c>
      <c r="DK532" s="222">
        <f t="shared" si="1222"/>
        <v>0</v>
      </c>
      <c r="DL532" s="222">
        <f t="shared" si="1223"/>
        <v>0</v>
      </c>
      <c r="DM532" s="222">
        <f t="shared" si="1224"/>
        <v>0</v>
      </c>
      <c r="DN532" s="222">
        <f t="shared" si="1225"/>
        <v>0</v>
      </c>
      <c r="DO532" s="222">
        <f t="shared" si="1226"/>
        <v>0</v>
      </c>
      <c r="DP532" s="222">
        <f t="shared" si="1227"/>
        <v>0</v>
      </c>
      <c r="DQ532" s="222">
        <f t="shared" si="1228"/>
        <v>0</v>
      </c>
      <c r="DR532" s="222">
        <f t="shared" si="1229"/>
        <v>0</v>
      </c>
      <c r="DS532" s="222">
        <f t="shared" si="1230"/>
        <v>0</v>
      </c>
      <c r="DT532" s="222">
        <f t="shared" si="1231"/>
        <v>0</v>
      </c>
      <c r="DU532" s="222">
        <f t="shared" si="1232"/>
        <v>0</v>
      </c>
      <c r="DV532" s="222">
        <f t="shared" si="1233"/>
        <v>0</v>
      </c>
      <c r="DW532" s="222">
        <f t="shared" si="1234"/>
        <v>0</v>
      </c>
      <c r="DX532" s="222">
        <f t="shared" si="1235"/>
        <v>0</v>
      </c>
      <c r="DY532" s="222">
        <f t="shared" si="1236"/>
        <v>0</v>
      </c>
      <c r="DZ532" s="222">
        <f t="shared" si="1237"/>
        <v>0</v>
      </c>
      <c r="EA532" s="222">
        <f t="shared" si="1238"/>
        <v>0</v>
      </c>
      <c r="EB532" s="222">
        <f t="shared" si="1239"/>
        <v>0</v>
      </c>
      <c r="EC532" s="222">
        <f t="shared" si="1240"/>
        <v>0</v>
      </c>
      <c r="ED532" s="222">
        <f t="shared" si="1241"/>
        <v>0</v>
      </c>
      <c r="EE532" s="222">
        <f t="shared" si="1242"/>
        <v>0</v>
      </c>
      <c r="EF532" s="222">
        <f t="shared" si="1243"/>
        <v>0</v>
      </c>
      <c r="EG532" s="222">
        <f t="shared" si="1244"/>
        <v>0</v>
      </c>
      <c r="EH532" s="222">
        <f t="shared" si="1245"/>
        <v>0</v>
      </c>
      <c r="EI532" s="222">
        <f t="shared" si="1246"/>
        <v>0</v>
      </c>
      <c r="EJ532" s="222">
        <f t="shared" si="1247"/>
        <v>0</v>
      </c>
      <c r="EK532" s="222">
        <f t="shared" si="1248"/>
        <v>0</v>
      </c>
      <c r="EL532" s="222">
        <f t="shared" si="1249"/>
        <v>0</v>
      </c>
      <c r="EM532" s="222">
        <f t="shared" si="1250"/>
        <v>0</v>
      </c>
      <c r="EN532" s="222">
        <f t="shared" si="1251"/>
        <v>0</v>
      </c>
      <c r="EO532" s="222">
        <f t="shared" si="1252"/>
        <v>0</v>
      </c>
      <c r="EP532" s="222">
        <f t="shared" si="1253"/>
        <v>0</v>
      </c>
      <c r="EQ532" s="222">
        <f t="shared" si="1254"/>
        <v>0</v>
      </c>
      <c r="ER532" s="222">
        <f t="shared" si="1255"/>
        <v>0</v>
      </c>
      <c r="ES532" s="222">
        <f t="shared" si="1256"/>
        <v>0</v>
      </c>
      <c r="ET532" s="222">
        <f t="shared" si="1257"/>
        <v>0</v>
      </c>
      <c r="EU532" s="222">
        <f t="shared" si="1258"/>
        <v>0</v>
      </c>
      <c r="EV532" s="222">
        <f t="shared" si="1259"/>
        <v>0</v>
      </c>
      <c r="EW532" s="222">
        <f t="shared" si="1260"/>
        <v>0</v>
      </c>
      <c r="EX532" s="222">
        <f t="shared" si="1261"/>
        <v>0</v>
      </c>
      <c r="EY532" s="222">
        <f t="shared" si="1262"/>
        <v>0</v>
      </c>
      <c r="EZ532" s="222">
        <f t="shared" si="1263"/>
        <v>0</v>
      </c>
      <c r="FA532" s="222">
        <f t="shared" si="1264"/>
        <v>0</v>
      </c>
      <c r="FB532" s="222">
        <f t="shared" si="1265"/>
        <v>0</v>
      </c>
      <c r="FC532" s="222">
        <f t="shared" si="1266"/>
        <v>0</v>
      </c>
      <c r="FD532" s="222">
        <f t="shared" si="1267"/>
        <v>0</v>
      </c>
      <c r="FE532" s="222">
        <f t="shared" si="1268"/>
        <v>0</v>
      </c>
      <c r="FF532" s="222">
        <f t="shared" si="1269"/>
        <v>0</v>
      </c>
      <c r="FG532" s="222">
        <f t="shared" si="1270"/>
        <v>0</v>
      </c>
      <c r="FH532" s="222">
        <f t="shared" si="1271"/>
        <v>0</v>
      </c>
      <c r="FI532" s="222">
        <f t="shared" si="1272"/>
        <v>0</v>
      </c>
      <c r="FJ532" s="222">
        <f t="shared" si="1273"/>
        <v>0</v>
      </c>
      <c r="FK532" s="222">
        <f t="shared" si="1274"/>
        <v>0</v>
      </c>
      <c r="FL532" s="222">
        <f t="shared" si="1275"/>
        <v>0</v>
      </c>
      <c r="FM532" s="222">
        <f t="shared" si="1276"/>
        <v>0</v>
      </c>
      <c r="FN532" s="222">
        <f t="shared" si="1277"/>
        <v>0</v>
      </c>
      <c r="FO532" s="222">
        <f t="shared" si="1278"/>
        <v>0</v>
      </c>
      <c r="FP532" s="222">
        <f t="shared" si="1279"/>
        <v>0</v>
      </c>
      <c r="FQ532" s="222">
        <f t="shared" si="1280"/>
        <v>0</v>
      </c>
      <c r="FR532" s="222">
        <f t="shared" si="1281"/>
        <v>0</v>
      </c>
      <c r="FS532" s="222">
        <f t="shared" si="1282"/>
        <v>0</v>
      </c>
      <c r="FT532" s="222">
        <f t="shared" si="1283"/>
        <v>0</v>
      </c>
      <c r="FU532" s="222">
        <f t="shared" si="1284"/>
        <v>0</v>
      </c>
      <c r="FV532" s="222">
        <f t="shared" si="1285"/>
        <v>0</v>
      </c>
      <c r="FW532" s="222">
        <f t="shared" si="1286"/>
        <v>0</v>
      </c>
      <c r="FX532" s="222">
        <f t="shared" si="1287"/>
        <v>0</v>
      </c>
      <c r="FY532" s="222">
        <f t="shared" si="1288"/>
        <v>0</v>
      </c>
      <c r="FZ532" s="222">
        <f t="shared" si="1289"/>
        <v>0</v>
      </c>
      <c r="GA532" s="222">
        <f t="shared" si="1290"/>
        <v>0</v>
      </c>
      <c r="GB532" s="222">
        <f t="shared" si="1291"/>
        <v>0</v>
      </c>
      <c r="GC532" s="222">
        <f t="shared" si="1292"/>
        <v>0</v>
      </c>
      <c r="GD532" s="222">
        <f t="shared" si="1293"/>
        <v>0</v>
      </c>
      <c r="GE532" s="222">
        <f t="shared" si="1294"/>
        <v>0</v>
      </c>
      <c r="GF532" s="222">
        <f t="shared" si="1295"/>
        <v>0</v>
      </c>
      <c r="GG532" s="222">
        <f t="shared" si="1296"/>
        <v>0</v>
      </c>
      <c r="GH532" s="222">
        <f t="shared" si="1297"/>
        <v>0</v>
      </c>
      <c r="GI532" s="222">
        <f t="shared" si="1298"/>
        <v>0</v>
      </c>
      <c r="GJ532" s="222">
        <f t="shared" si="1299"/>
        <v>0</v>
      </c>
      <c r="GK532" s="222">
        <f t="shared" si="1300"/>
        <v>0</v>
      </c>
      <c r="GL532" s="222">
        <f t="shared" si="1301"/>
        <v>0</v>
      </c>
      <c r="GM532" s="222">
        <f t="shared" si="1302"/>
        <v>0</v>
      </c>
      <c r="GN532" s="222">
        <f t="shared" si="1303"/>
        <v>0</v>
      </c>
      <c r="GO532" s="222">
        <f t="shared" si="1304"/>
        <v>0</v>
      </c>
      <c r="GP532" s="222">
        <f t="shared" si="1305"/>
        <v>0</v>
      </c>
      <c r="GQ532" s="222">
        <f t="shared" si="1306"/>
        <v>0</v>
      </c>
      <c r="GR532" s="222">
        <f t="shared" si="1307"/>
        <v>0</v>
      </c>
      <c r="GS532" s="222">
        <f t="shared" si="1308"/>
        <v>0</v>
      </c>
      <c r="GT532" s="222">
        <f t="shared" si="1309"/>
        <v>0</v>
      </c>
      <c r="GU532" s="222">
        <f t="shared" si="1310"/>
        <v>0</v>
      </c>
      <c r="GV532" s="222">
        <f t="shared" si="1311"/>
        <v>0</v>
      </c>
      <c r="GW532" s="222">
        <f t="shared" si="1312"/>
        <v>0</v>
      </c>
      <c r="GX532" s="222">
        <f t="shared" si="1313"/>
        <v>0</v>
      </c>
      <c r="GY532" s="222">
        <f t="shared" si="1314"/>
        <v>0</v>
      </c>
      <c r="GZ532" s="222">
        <f t="shared" si="1315"/>
        <v>0</v>
      </c>
      <c r="HA532" s="222">
        <f t="shared" si="1316"/>
        <v>0</v>
      </c>
      <c r="HB532" s="222">
        <f t="shared" si="1317"/>
        <v>0</v>
      </c>
      <c r="HC532" s="222">
        <f t="shared" si="1318"/>
        <v>0</v>
      </c>
      <c r="HD532" s="222">
        <f t="shared" si="1319"/>
        <v>0</v>
      </c>
      <c r="HE532" s="222">
        <f t="shared" si="1320"/>
        <v>0</v>
      </c>
      <c r="HF532" s="222">
        <f t="shared" si="1321"/>
        <v>0</v>
      </c>
      <c r="HG532" s="222">
        <f t="shared" si="1322"/>
        <v>0</v>
      </c>
      <c r="HH532" s="222">
        <f t="shared" si="1323"/>
        <v>0</v>
      </c>
      <c r="HI532" s="222">
        <f t="shared" si="1324"/>
        <v>0</v>
      </c>
      <c r="HJ532" s="222">
        <f t="shared" si="1325"/>
        <v>0</v>
      </c>
      <c r="HK532" s="222">
        <f t="shared" si="1326"/>
        <v>0</v>
      </c>
      <c r="HL532" s="222">
        <f t="shared" si="1327"/>
        <v>0</v>
      </c>
      <c r="HM532" s="222">
        <f t="shared" si="1328"/>
        <v>0</v>
      </c>
      <c r="HN532" s="222">
        <f t="shared" si="1329"/>
        <v>0</v>
      </c>
      <c r="HO532" s="222">
        <f t="shared" si="1330"/>
        <v>0</v>
      </c>
      <c r="HP532" s="222">
        <f t="shared" si="1331"/>
        <v>0</v>
      </c>
      <c r="HQ532" s="222">
        <f t="shared" si="1332"/>
        <v>0</v>
      </c>
      <c r="HR532" s="222">
        <f t="shared" si="1333"/>
        <v>0</v>
      </c>
      <c r="HS532" s="222">
        <f t="shared" si="1334"/>
        <v>0</v>
      </c>
      <c r="HT532" s="222">
        <f t="shared" si="1335"/>
        <v>0</v>
      </c>
      <c r="HU532" s="222">
        <f t="shared" si="1336"/>
        <v>0</v>
      </c>
      <c r="HV532" s="222">
        <f t="shared" si="1337"/>
        <v>0</v>
      </c>
      <c r="HW532" s="222">
        <f t="shared" si="1338"/>
        <v>0</v>
      </c>
      <c r="HX532" s="222">
        <f t="shared" si="1339"/>
        <v>0</v>
      </c>
      <c r="HY532" s="222">
        <f t="shared" si="1340"/>
        <v>0</v>
      </c>
      <c r="HZ532" s="222">
        <f t="shared" si="1341"/>
        <v>0</v>
      </c>
      <c r="IA532" s="222">
        <f t="shared" si="1342"/>
        <v>0</v>
      </c>
      <c r="IB532" s="222">
        <f t="shared" si="1343"/>
        <v>0</v>
      </c>
      <c r="IC532" s="222">
        <f t="shared" si="1344"/>
        <v>0</v>
      </c>
      <c r="ID532" s="222">
        <f t="shared" si="1345"/>
        <v>0</v>
      </c>
      <c r="IE532" s="222">
        <f t="shared" si="1346"/>
        <v>0</v>
      </c>
      <c r="IF532" s="222">
        <f t="shared" si="1347"/>
        <v>0</v>
      </c>
      <c r="IG532" s="222">
        <f t="shared" si="1348"/>
        <v>0</v>
      </c>
      <c r="IH532" s="222">
        <f t="shared" si="1349"/>
        <v>0</v>
      </c>
      <c r="II532" s="222">
        <f t="shared" si="1350"/>
        <v>0</v>
      </c>
      <c r="IJ532" s="222">
        <f t="shared" si="1351"/>
        <v>0</v>
      </c>
      <c r="IK532" s="222">
        <f t="shared" si="1352"/>
        <v>0</v>
      </c>
      <c r="IL532" s="222">
        <f t="shared" si="1353"/>
        <v>0</v>
      </c>
      <c r="IM532" s="222">
        <f t="shared" si="1354"/>
        <v>0</v>
      </c>
      <c r="IN532" s="222">
        <f t="shared" si="1355"/>
        <v>0</v>
      </c>
      <c r="IO532" s="222">
        <f t="shared" si="1356"/>
        <v>0</v>
      </c>
      <c r="IP532" s="222">
        <f t="shared" si="1357"/>
        <v>0</v>
      </c>
      <c r="IQ532" s="222">
        <f t="shared" si="1358"/>
        <v>0</v>
      </c>
      <c r="IR532" s="222">
        <f t="shared" si="1359"/>
        <v>0</v>
      </c>
      <c r="IS532" s="222">
        <f t="shared" si="1360"/>
        <v>0</v>
      </c>
      <c r="IT532" s="222">
        <f t="shared" si="1361"/>
        <v>0</v>
      </c>
      <c r="IU532" s="222">
        <f t="shared" si="1362"/>
        <v>0</v>
      </c>
      <c r="IV532" s="222">
        <f t="shared" si="1363"/>
        <v>0</v>
      </c>
      <c r="IW532" s="222">
        <f t="shared" si="1364"/>
        <v>0</v>
      </c>
      <c r="IX532" s="222">
        <f t="shared" si="1365"/>
        <v>0</v>
      </c>
      <c r="IY532" s="222">
        <f t="shared" si="1366"/>
        <v>0</v>
      </c>
      <c r="IZ532" s="222">
        <f t="shared" si="1367"/>
        <v>0</v>
      </c>
      <c r="JA532" s="222">
        <f t="shared" si="1368"/>
        <v>0</v>
      </c>
      <c r="JB532" s="222">
        <f t="shared" si="1369"/>
        <v>0</v>
      </c>
    </row>
    <row r="533" spans="2:262">
      <c r="B533" s="230">
        <v>172</v>
      </c>
      <c r="C533" s="229">
        <f t="shared" si="1370"/>
        <v>3.3593750000000026E-3</v>
      </c>
      <c r="D533" s="226">
        <f t="shared" ca="1" si="1113"/>
        <v>49.940207101177329</v>
      </c>
      <c r="E533" s="225">
        <f ca="1">FV361</f>
        <v>-5.9792898822669874E-2</v>
      </c>
      <c r="F533" s="224">
        <v>172</v>
      </c>
      <c r="G533" s="222">
        <f t="shared" si="1114"/>
        <v>0</v>
      </c>
      <c r="H533" s="222">
        <f t="shared" si="1115"/>
        <v>0</v>
      </c>
      <c r="I533" s="222">
        <f t="shared" si="1116"/>
        <v>0</v>
      </c>
      <c r="J533" s="222">
        <f t="shared" si="1117"/>
        <v>0</v>
      </c>
      <c r="K533" s="222">
        <f t="shared" si="1118"/>
        <v>0</v>
      </c>
      <c r="L533" s="222">
        <f t="shared" si="1119"/>
        <v>0</v>
      </c>
      <c r="M533" s="222">
        <f t="shared" si="1120"/>
        <v>0</v>
      </c>
      <c r="N533" s="222">
        <f t="shared" si="1121"/>
        <v>0</v>
      </c>
      <c r="O533" s="222">
        <f t="shared" si="1122"/>
        <v>0</v>
      </c>
      <c r="P533" s="222">
        <f t="shared" si="1123"/>
        <v>0</v>
      </c>
      <c r="Q533" s="222">
        <f t="shared" si="1124"/>
        <v>0</v>
      </c>
      <c r="R533" s="222">
        <f t="shared" si="1125"/>
        <v>0</v>
      </c>
      <c r="S533" s="222">
        <f t="shared" si="1126"/>
        <v>0</v>
      </c>
      <c r="T533" s="222">
        <f t="shared" si="1127"/>
        <v>0</v>
      </c>
      <c r="U533" s="222">
        <f t="shared" si="1128"/>
        <v>0</v>
      </c>
      <c r="V533" s="222">
        <f t="shared" si="1129"/>
        <v>0</v>
      </c>
      <c r="W533" s="222">
        <f t="shared" si="1130"/>
        <v>0</v>
      </c>
      <c r="X533" s="222">
        <f t="shared" si="1131"/>
        <v>0</v>
      </c>
      <c r="Y533" s="222">
        <f t="shared" si="1132"/>
        <v>0</v>
      </c>
      <c r="Z533" s="222">
        <f t="shared" si="1133"/>
        <v>0</v>
      </c>
      <c r="AA533" s="222">
        <f t="shared" si="1134"/>
        <v>0</v>
      </c>
      <c r="AB533" s="222">
        <f t="shared" si="1135"/>
        <v>0</v>
      </c>
      <c r="AC533" s="222">
        <f t="shared" si="1136"/>
        <v>0</v>
      </c>
      <c r="AD533" s="222">
        <f t="shared" si="1137"/>
        <v>0</v>
      </c>
      <c r="AE533" s="222">
        <f t="shared" si="1138"/>
        <v>0</v>
      </c>
      <c r="AF533" s="222">
        <f t="shared" si="1139"/>
        <v>0</v>
      </c>
      <c r="AG533" s="222">
        <f t="shared" si="1140"/>
        <v>0</v>
      </c>
      <c r="AH533" s="222">
        <f t="shared" si="1141"/>
        <v>0</v>
      </c>
      <c r="AI533" s="222">
        <f t="shared" si="1142"/>
        <v>0</v>
      </c>
      <c r="AJ533" s="222">
        <f t="shared" si="1143"/>
        <v>0</v>
      </c>
      <c r="AK533" s="222">
        <f t="shared" si="1144"/>
        <v>0</v>
      </c>
      <c r="AL533" s="222">
        <f t="shared" si="1145"/>
        <v>0</v>
      </c>
      <c r="AM533" s="222">
        <f t="shared" si="1146"/>
        <v>0</v>
      </c>
      <c r="AN533" s="222">
        <f t="shared" si="1147"/>
        <v>0</v>
      </c>
      <c r="AO533" s="222">
        <f t="shared" si="1148"/>
        <v>0</v>
      </c>
      <c r="AP533" s="222">
        <f t="shared" si="1149"/>
        <v>0</v>
      </c>
      <c r="AQ533" s="222">
        <f t="shared" si="1150"/>
        <v>0</v>
      </c>
      <c r="AR533" s="222">
        <f t="shared" si="1151"/>
        <v>0</v>
      </c>
      <c r="AS533" s="222">
        <f t="shared" si="1152"/>
        <v>0</v>
      </c>
      <c r="AT533" s="222">
        <f t="shared" si="1153"/>
        <v>0</v>
      </c>
      <c r="AU533" s="222">
        <f t="shared" si="1154"/>
        <v>0</v>
      </c>
      <c r="AV533" s="222">
        <f t="shared" si="1155"/>
        <v>0</v>
      </c>
      <c r="AW533" s="222">
        <f t="shared" si="1156"/>
        <v>0</v>
      </c>
      <c r="AX533" s="222">
        <f t="shared" si="1157"/>
        <v>0</v>
      </c>
      <c r="AY533" s="222">
        <f t="shared" si="1158"/>
        <v>0</v>
      </c>
      <c r="AZ533" s="222">
        <f t="shared" si="1159"/>
        <v>0</v>
      </c>
      <c r="BA533" s="222">
        <f t="shared" si="1160"/>
        <v>0</v>
      </c>
      <c r="BB533" s="222">
        <f t="shared" si="1161"/>
        <v>0</v>
      </c>
      <c r="BC533" s="222">
        <f t="shared" si="1162"/>
        <v>0</v>
      </c>
      <c r="BD533" s="222">
        <f t="shared" si="1163"/>
        <v>0</v>
      </c>
      <c r="BE533" s="222">
        <f t="shared" si="1164"/>
        <v>0</v>
      </c>
      <c r="BF533" s="222">
        <f t="shared" si="1165"/>
        <v>0</v>
      </c>
      <c r="BG533" s="222">
        <f t="shared" si="1166"/>
        <v>0</v>
      </c>
      <c r="BH533" s="222">
        <f t="shared" si="1167"/>
        <v>0</v>
      </c>
      <c r="BI533" s="222">
        <f t="shared" si="1168"/>
        <v>0</v>
      </c>
      <c r="BJ533" s="222">
        <f t="shared" si="1169"/>
        <v>0</v>
      </c>
      <c r="BK533" s="222">
        <f t="shared" si="1170"/>
        <v>0</v>
      </c>
      <c r="BL533" s="222">
        <f t="shared" si="1171"/>
        <v>0</v>
      </c>
      <c r="BM533" s="222">
        <f t="shared" si="1172"/>
        <v>0</v>
      </c>
      <c r="BN533" s="222">
        <f t="shared" si="1173"/>
        <v>0</v>
      </c>
      <c r="BO533" s="222">
        <f t="shared" si="1174"/>
        <v>0</v>
      </c>
      <c r="BP533" s="222">
        <f t="shared" si="1175"/>
        <v>0</v>
      </c>
      <c r="BQ533" s="222">
        <f t="shared" si="1176"/>
        <v>0</v>
      </c>
      <c r="BR533" s="222">
        <f t="shared" si="1177"/>
        <v>0</v>
      </c>
      <c r="BS533" s="222">
        <f t="shared" si="1178"/>
        <v>0</v>
      </c>
      <c r="BT533" s="222">
        <f t="shared" si="1179"/>
        <v>0</v>
      </c>
      <c r="BU533" s="222">
        <f t="shared" si="1180"/>
        <v>0</v>
      </c>
      <c r="BV533" s="222">
        <f t="shared" si="1181"/>
        <v>0</v>
      </c>
      <c r="BW533" s="222">
        <f t="shared" si="1182"/>
        <v>0</v>
      </c>
      <c r="BX533" s="222">
        <f t="shared" si="1183"/>
        <v>0</v>
      </c>
      <c r="BY533" s="222">
        <f t="shared" si="1184"/>
        <v>0</v>
      </c>
      <c r="BZ533" s="222">
        <f t="shared" si="1185"/>
        <v>0</v>
      </c>
      <c r="CA533" s="222">
        <f t="shared" si="1186"/>
        <v>0</v>
      </c>
      <c r="CB533" s="222">
        <f t="shared" si="1187"/>
        <v>0</v>
      </c>
      <c r="CC533" s="222">
        <f t="shared" si="1188"/>
        <v>0</v>
      </c>
      <c r="CD533" s="222">
        <f t="shared" si="1189"/>
        <v>0</v>
      </c>
      <c r="CE533" s="222">
        <f t="shared" si="1190"/>
        <v>0</v>
      </c>
      <c r="CF533" s="222">
        <f t="shared" si="1191"/>
        <v>0</v>
      </c>
      <c r="CG533" s="222">
        <f t="shared" si="1192"/>
        <v>0</v>
      </c>
      <c r="CH533" s="222">
        <f t="shared" si="1193"/>
        <v>0</v>
      </c>
      <c r="CI533" s="222">
        <f t="shared" si="1194"/>
        <v>0</v>
      </c>
      <c r="CJ533" s="222">
        <f t="shared" si="1195"/>
        <v>0</v>
      </c>
      <c r="CK533" s="222">
        <f t="shared" si="1196"/>
        <v>0</v>
      </c>
      <c r="CL533" s="222">
        <f t="shared" si="1197"/>
        <v>0</v>
      </c>
      <c r="CM533" s="222">
        <f t="shared" si="1198"/>
        <v>0</v>
      </c>
      <c r="CN533" s="222">
        <f t="shared" si="1199"/>
        <v>0</v>
      </c>
      <c r="CO533" s="222">
        <f t="shared" si="1200"/>
        <v>0</v>
      </c>
      <c r="CP533" s="222">
        <f t="shared" si="1201"/>
        <v>0</v>
      </c>
      <c r="CQ533" s="222">
        <f t="shared" si="1202"/>
        <v>0</v>
      </c>
      <c r="CR533" s="222">
        <f t="shared" si="1203"/>
        <v>0</v>
      </c>
      <c r="CS533" s="222">
        <f t="shared" si="1204"/>
        <v>0</v>
      </c>
      <c r="CT533" s="222">
        <f t="shared" si="1205"/>
        <v>0</v>
      </c>
      <c r="CU533" s="222">
        <f t="shared" si="1206"/>
        <v>0</v>
      </c>
      <c r="CV533" s="222">
        <f t="shared" si="1207"/>
        <v>0</v>
      </c>
      <c r="CW533" s="222">
        <f t="shared" si="1208"/>
        <v>0</v>
      </c>
      <c r="CX533" s="222">
        <f t="shared" si="1209"/>
        <v>0</v>
      </c>
      <c r="CY533" s="222">
        <f t="shared" si="1210"/>
        <v>0</v>
      </c>
      <c r="CZ533" s="222">
        <f t="shared" si="1211"/>
        <v>0</v>
      </c>
      <c r="DA533" s="222">
        <f t="shared" si="1212"/>
        <v>0</v>
      </c>
      <c r="DB533" s="222">
        <f t="shared" si="1213"/>
        <v>0</v>
      </c>
      <c r="DC533" s="222">
        <f t="shared" si="1214"/>
        <v>0</v>
      </c>
      <c r="DD533" s="222">
        <f t="shared" si="1215"/>
        <v>0</v>
      </c>
      <c r="DE533" s="222">
        <f t="shared" si="1216"/>
        <v>0</v>
      </c>
      <c r="DF533" s="222">
        <f t="shared" si="1217"/>
        <v>0</v>
      </c>
      <c r="DG533" s="222">
        <f t="shared" si="1218"/>
        <v>0</v>
      </c>
      <c r="DH533" s="222">
        <f t="shared" si="1219"/>
        <v>0</v>
      </c>
      <c r="DI533" s="222">
        <f t="shared" si="1220"/>
        <v>0</v>
      </c>
      <c r="DJ533" s="222">
        <f t="shared" si="1221"/>
        <v>0</v>
      </c>
      <c r="DK533" s="222">
        <f t="shared" si="1222"/>
        <v>0</v>
      </c>
      <c r="DL533" s="222">
        <f t="shared" si="1223"/>
        <v>0</v>
      </c>
      <c r="DM533" s="222">
        <f t="shared" si="1224"/>
        <v>0</v>
      </c>
      <c r="DN533" s="222">
        <f t="shared" si="1225"/>
        <v>0</v>
      </c>
      <c r="DO533" s="222">
        <f t="shared" si="1226"/>
        <v>0</v>
      </c>
      <c r="DP533" s="222">
        <f t="shared" si="1227"/>
        <v>0</v>
      </c>
      <c r="DQ533" s="222">
        <f t="shared" si="1228"/>
        <v>0</v>
      </c>
      <c r="DR533" s="222">
        <f t="shared" si="1229"/>
        <v>0</v>
      </c>
      <c r="DS533" s="222">
        <f t="shared" si="1230"/>
        <v>0</v>
      </c>
      <c r="DT533" s="222">
        <f t="shared" si="1231"/>
        <v>0</v>
      </c>
      <c r="DU533" s="222">
        <f t="shared" si="1232"/>
        <v>0</v>
      </c>
      <c r="DV533" s="222">
        <f t="shared" si="1233"/>
        <v>0</v>
      </c>
      <c r="DW533" s="222">
        <f t="shared" si="1234"/>
        <v>0</v>
      </c>
      <c r="DX533" s="222">
        <f t="shared" si="1235"/>
        <v>0</v>
      </c>
      <c r="DY533" s="222">
        <f t="shared" si="1236"/>
        <v>0</v>
      </c>
      <c r="DZ533" s="222">
        <f t="shared" si="1237"/>
        <v>0</v>
      </c>
      <c r="EA533" s="222">
        <f t="shared" si="1238"/>
        <v>0</v>
      </c>
      <c r="EB533" s="222">
        <f t="shared" si="1239"/>
        <v>0</v>
      </c>
      <c r="EC533" s="222">
        <f t="shared" si="1240"/>
        <v>0</v>
      </c>
      <c r="ED533" s="222">
        <f t="shared" si="1241"/>
        <v>0</v>
      </c>
      <c r="EE533" s="222">
        <f t="shared" si="1242"/>
        <v>0</v>
      </c>
      <c r="EF533" s="222">
        <f t="shared" si="1243"/>
        <v>0</v>
      </c>
      <c r="EG533" s="222">
        <f t="shared" si="1244"/>
        <v>0</v>
      </c>
      <c r="EH533" s="222">
        <f t="shared" si="1245"/>
        <v>0</v>
      </c>
      <c r="EI533" s="222">
        <f t="shared" si="1246"/>
        <v>0</v>
      </c>
      <c r="EJ533" s="222">
        <f t="shared" si="1247"/>
        <v>0</v>
      </c>
      <c r="EK533" s="222">
        <f t="shared" si="1248"/>
        <v>0</v>
      </c>
      <c r="EL533" s="222">
        <f t="shared" si="1249"/>
        <v>0</v>
      </c>
      <c r="EM533" s="222">
        <f t="shared" si="1250"/>
        <v>0</v>
      </c>
      <c r="EN533" s="222">
        <f t="shared" si="1251"/>
        <v>0</v>
      </c>
      <c r="EO533" s="222">
        <f t="shared" si="1252"/>
        <v>0</v>
      </c>
      <c r="EP533" s="222">
        <f t="shared" si="1253"/>
        <v>0</v>
      </c>
      <c r="EQ533" s="222">
        <f t="shared" si="1254"/>
        <v>0</v>
      </c>
      <c r="ER533" s="222">
        <f t="shared" si="1255"/>
        <v>0</v>
      </c>
      <c r="ES533" s="222">
        <f t="shared" si="1256"/>
        <v>0</v>
      </c>
      <c r="ET533" s="222">
        <f t="shared" si="1257"/>
        <v>0</v>
      </c>
      <c r="EU533" s="222">
        <f t="shared" si="1258"/>
        <v>0</v>
      </c>
      <c r="EV533" s="222">
        <f t="shared" si="1259"/>
        <v>0</v>
      </c>
      <c r="EW533" s="222">
        <f t="shared" si="1260"/>
        <v>0</v>
      </c>
      <c r="EX533" s="222">
        <f t="shared" si="1261"/>
        <v>0</v>
      </c>
      <c r="EY533" s="222">
        <f t="shared" si="1262"/>
        <v>0</v>
      </c>
      <c r="EZ533" s="222">
        <f t="shared" si="1263"/>
        <v>0</v>
      </c>
      <c r="FA533" s="222">
        <f t="shared" si="1264"/>
        <v>0</v>
      </c>
      <c r="FB533" s="222">
        <f t="shared" si="1265"/>
        <v>0</v>
      </c>
      <c r="FC533" s="222">
        <f t="shared" si="1266"/>
        <v>0</v>
      </c>
      <c r="FD533" s="222">
        <f t="shared" si="1267"/>
        <v>0</v>
      </c>
      <c r="FE533" s="222">
        <f t="shared" si="1268"/>
        <v>0</v>
      </c>
      <c r="FF533" s="222">
        <f t="shared" si="1269"/>
        <v>0</v>
      </c>
      <c r="FG533" s="222">
        <f t="shared" si="1270"/>
        <v>0</v>
      </c>
      <c r="FH533" s="222">
        <f t="shared" si="1271"/>
        <v>0</v>
      </c>
      <c r="FI533" s="222">
        <f t="shared" si="1272"/>
        <v>0</v>
      </c>
      <c r="FJ533" s="222">
        <f t="shared" si="1273"/>
        <v>0</v>
      </c>
      <c r="FK533" s="222">
        <f t="shared" si="1274"/>
        <v>0</v>
      </c>
      <c r="FL533" s="222">
        <f t="shared" si="1275"/>
        <v>0</v>
      </c>
      <c r="FM533" s="222">
        <f t="shared" si="1276"/>
        <v>0</v>
      </c>
      <c r="FN533" s="222">
        <f t="shared" si="1277"/>
        <v>0</v>
      </c>
      <c r="FO533" s="222">
        <f t="shared" si="1278"/>
        <v>0</v>
      </c>
      <c r="FP533" s="222">
        <f t="shared" si="1279"/>
        <v>0</v>
      </c>
      <c r="FQ533" s="222">
        <f t="shared" si="1280"/>
        <v>0</v>
      </c>
      <c r="FR533" s="222">
        <f t="shared" si="1281"/>
        <v>0</v>
      </c>
      <c r="FS533" s="222">
        <f t="shared" si="1282"/>
        <v>0</v>
      </c>
      <c r="FT533" s="222">
        <f t="shared" si="1283"/>
        <v>0</v>
      </c>
      <c r="FU533" s="222">
        <f t="shared" si="1284"/>
        <v>0</v>
      </c>
      <c r="FV533" s="222">
        <f t="shared" si="1285"/>
        <v>0</v>
      </c>
      <c r="FW533" s="222">
        <f t="shared" si="1286"/>
        <v>0</v>
      </c>
      <c r="FX533" s="222">
        <f t="shared" si="1287"/>
        <v>0</v>
      </c>
      <c r="FY533" s="222">
        <f t="shared" si="1288"/>
        <v>0</v>
      </c>
      <c r="FZ533" s="222">
        <f t="shared" si="1289"/>
        <v>0</v>
      </c>
      <c r="GA533" s="222">
        <f t="shared" si="1290"/>
        <v>0</v>
      </c>
      <c r="GB533" s="222">
        <f t="shared" si="1291"/>
        <v>0</v>
      </c>
      <c r="GC533" s="222">
        <f t="shared" si="1292"/>
        <v>0</v>
      </c>
      <c r="GD533" s="222">
        <f t="shared" si="1293"/>
        <v>0</v>
      </c>
      <c r="GE533" s="222">
        <f t="shared" si="1294"/>
        <v>0</v>
      </c>
      <c r="GF533" s="222">
        <f t="shared" si="1295"/>
        <v>0</v>
      </c>
      <c r="GG533" s="222">
        <f t="shared" si="1296"/>
        <v>0</v>
      </c>
      <c r="GH533" s="222">
        <f t="shared" si="1297"/>
        <v>0</v>
      </c>
      <c r="GI533" s="222">
        <f t="shared" si="1298"/>
        <v>0</v>
      </c>
      <c r="GJ533" s="222">
        <f t="shared" si="1299"/>
        <v>0</v>
      </c>
      <c r="GK533" s="222">
        <f t="shared" si="1300"/>
        <v>0</v>
      </c>
      <c r="GL533" s="222">
        <f t="shared" si="1301"/>
        <v>0</v>
      </c>
      <c r="GM533" s="222">
        <f t="shared" si="1302"/>
        <v>0</v>
      </c>
      <c r="GN533" s="222">
        <f t="shared" si="1303"/>
        <v>0</v>
      </c>
      <c r="GO533" s="222">
        <f t="shared" si="1304"/>
        <v>0</v>
      </c>
      <c r="GP533" s="222">
        <f t="shared" si="1305"/>
        <v>0</v>
      </c>
      <c r="GQ533" s="222">
        <f t="shared" si="1306"/>
        <v>0</v>
      </c>
      <c r="GR533" s="222">
        <f t="shared" si="1307"/>
        <v>0</v>
      </c>
      <c r="GS533" s="222">
        <f t="shared" si="1308"/>
        <v>0</v>
      </c>
      <c r="GT533" s="222">
        <f t="shared" si="1309"/>
        <v>0</v>
      </c>
      <c r="GU533" s="222">
        <f t="shared" si="1310"/>
        <v>0</v>
      </c>
      <c r="GV533" s="222">
        <f t="shared" si="1311"/>
        <v>0</v>
      </c>
      <c r="GW533" s="222">
        <f t="shared" si="1312"/>
        <v>0</v>
      </c>
      <c r="GX533" s="222">
        <f t="shared" si="1313"/>
        <v>0</v>
      </c>
      <c r="GY533" s="222">
        <f t="shared" si="1314"/>
        <v>0</v>
      </c>
      <c r="GZ533" s="222">
        <f t="shared" si="1315"/>
        <v>0</v>
      </c>
      <c r="HA533" s="222">
        <f t="shared" si="1316"/>
        <v>0</v>
      </c>
      <c r="HB533" s="222">
        <f t="shared" si="1317"/>
        <v>0</v>
      </c>
      <c r="HC533" s="222">
        <f t="shared" si="1318"/>
        <v>0</v>
      </c>
      <c r="HD533" s="222">
        <f t="shared" si="1319"/>
        <v>0</v>
      </c>
      <c r="HE533" s="222">
        <f t="shared" si="1320"/>
        <v>0</v>
      </c>
      <c r="HF533" s="222">
        <f t="shared" si="1321"/>
        <v>0</v>
      </c>
      <c r="HG533" s="222">
        <f t="shared" si="1322"/>
        <v>0</v>
      </c>
      <c r="HH533" s="222">
        <f t="shared" si="1323"/>
        <v>0</v>
      </c>
      <c r="HI533" s="222">
        <f t="shared" si="1324"/>
        <v>0</v>
      </c>
      <c r="HJ533" s="222">
        <f t="shared" si="1325"/>
        <v>0</v>
      </c>
      <c r="HK533" s="222">
        <f t="shared" si="1326"/>
        <v>0</v>
      </c>
      <c r="HL533" s="222">
        <f t="shared" si="1327"/>
        <v>0</v>
      </c>
      <c r="HM533" s="222">
        <f t="shared" si="1328"/>
        <v>0</v>
      </c>
      <c r="HN533" s="222">
        <f t="shared" si="1329"/>
        <v>0</v>
      </c>
      <c r="HO533" s="222">
        <f t="shared" si="1330"/>
        <v>0</v>
      </c>
      <c r="HP533" s="222">
        <f t="shared" si="1331"/>
        <v>0</v>
      </c>
      <c r="HQ533" s="222">
        <f t="shared" si="1332"/>
        <v>0</v>
      </c>
      <c r="HR533" s="222">
        <f t="shared" si="1333"/>
        <v>0</v>
      </c>
      <c r="HS533" s="222">
        <f t="shared" si="1334"/>
        <v>0</v>
      </c>
      <c r="HT533" s="222">
        <f t="shared" si="1335"/>
        <v>0</v>
      </c>
      <c r="HU533" s="222">
        <f t="shared" si="1336"/>
        <v>0</v>
      </c>
      <c r="HV533" s="222">
        <f t="shared" si="1337"/>
        <v>0</v>
      </c>
      <c r="HW533" s="222">
        <f t="shared" si="1338"/>
        <v>0</v>
      </c>
      <c r="HX533" s="222">
        <f t="shared" si="1339"/>
        <v>0</v>
      </c>
      <c r="HY533" s="222">
        <f t="shared" si="1340"/>
        <v>0</v>
      </c>
      <c r="HZ533" s="222">
        <f t="shared" si="1341"/>
        <v>0</v>
      </c>
      <c r="IA533" s="222">
        <f t="shared" si="1342"/>
        <v>0</v>
      </c>
      <c r="IB533" s="222">
        <f t="shared" si="1343"/>
        <v>0</v>
      </c>
      <c r="IC533" s="222">
        <f t="shared" si="1344"/>
        <v>0</v>
      </c>
      <c r="ID533" s="222">
        <f t="shared" si="1345"/>
        <v>0</v>
      </c>
      <c r="IE533" s="222">
        <f t="shared" si="1346"/>
        <v>0</v>
      </c>
      <c r="IF533" s="222">
        <f t="shared" si="1347"/>
        <v>0</v>
      </c>
      <c r="IG533" s="222">
        <f t="shared" si="1348"/>
        <v>0</v>
      </c>
      <c r="IH533" s="222">
        <f t="shared" si="1349"/>
        <v>0</v>
      </c>
      <c r="II533" s="222">
        <f t="shared" si="1350"/>
        <v>0</v>
      </c>
      <c r="IJ533" s="222">
        <f t="shared" si="1351"/>
        <v>0</v>
      </c>
      <c r="IK533" s="222">
        <f t="shared" si="1352"/>
        <v>0</v>
      </c>
      <c r="IL533" s="222">
        <f t="shared" si="1353"/>
        <v>0</v>
      </c>
      <c r="IM533" s="222">
        <f t="shared" si="1354"/>
        <v>0</v>
      </c>
      <c r="IN533" s="222">
        <f t="shared" si="1355"/>
        <v>0</v>
      </c>
      <c r="IO533" s="222">
        <f t="shared" si="1356"/>
        <v>0</v>
      </c>
      <c r="IP533" s="222">
        <f t="shared" si="1357"/>
        <v>0</v>
      </c>
      <c r="IQ533" s="222">
        <f t="shared" si="1358"/>
        <v>0</v>
      </c>
      <c r="IR533" s="222">
        <f t="shared" si="1359"/>
        <v>0</v>
      </c>
      <c r="IS533" s="222">
        <f t="shared" si="1360"/>
        <v>0</v>
      </c>
      <c r="IT533" s="222">
        <f t="shared" si="1361"/>
        <v>0</v>
      </c>
      <c r="IU533" s="222">
        <f t="shared" si="1362"/>
        <v>0</v>
      </c>
      <c r="IV533" s="222">
        <f t="shared" si="1363"/>
        <v>0</v>
      </c>
      <c r="IW533" s="222">
        <f t="shared" si="1364"/>
        <v>0</v>
      </c>
      <c r="IX533" s="222">
        <f t="shared" si="1365"/>
        <v>0</v>
      </c>
      <c r="IY533" s="222">
        <f t="shared" si="1366"/>
        <v>0</v>
      </c>
      <c r="IZ533" s="222">
        <f t="shared" si="1367"/>
        <v>0</v>
      </c>
      <c r="JA533" s="222">
        <f t="shared" si="1368"/>
        <v>0</v>
      </c>
      <c r="JB533" s="222">
        <f t="shared" si="1369"/>
        <v>0</v>
      </c>
    </row>
    <row r="534" spans="2:262">
      <c r="B534" s="230">
        <v>173</v>
      </c>
      <c r="C534" s="229">
        <f t="shared" si="1370"/>
        <v>3.3789062500000026E-3</v>
      </c>
      <c r="D534" s="226">
        <f t="shared" ca="1" si="1113"/>
        <v>49.941390334663573</v>
      </c>
      <c r="E534" s="225">
        <f ca="1">FW361</f>
        <v>-5.8609665336425108E-2</v>
      </c>
      <c r="F534" s="224">
        <v>173</v>
      </c>
      <c r="G534" s="222">
        <f t="shared" si="1114"/>
        <v>0</v>
      </c>
      <c r="H534" s="222">
        <f t="shared" si="1115"/>
        <v>0</v>
      </c>
      <c r="I534" s="222">
        <f t="shared" si="1116"/>
        <v>0</v>
      </c>
      <c r="J534" s="222">
        <f t="shared" si="1117"/>
        <v>0</v>
      </c>
      <c r="K534" s="222">
        <f t="shared" si="1118"/>
        <v>0</v>
      </c>
      <c r="L534" s="222">
        <f t="shared" si="1119"/>
        <v>0</v>
      </c>
      <c r="M534" s="222">
        <f t="shared" si="1120"/>
        <v>0</v>
      </c>
      <c r="N534" s="222">
        <f t="shared" si="1121"/>
        <v>0</v>
      </c>
      <c r="O534" s="222">
        <f t="shared" si="1122"/>
        <v>0</v>
      </c>
      <c r="P534" s="222">
        <f t="shared" si="1123"/>
        <v>0</v>
      </c>
      <c r="Q534" s="222">
        <f t="shared" si="1124"/>
        <v>0</v>
      </c>
      <c r="R534" s="222">
        <f t="shared" si="1125"/>
        <v>0</v>
      </c>
      <c r="S534" s="222">
        <f t="shared" si="1126"/>
        <v>0</v>
      </c>
      <c r="T534" s="222">
        <f t="shared" si="1127"/>
        <v>0</v>
      </c>
      <c r="U534" s="222">
        <f t="shared" si="1128"/>
        <v>0</v>
      </c>
      <c r="V534" s="222">
        <f t="shared" si="1129"/>
        <v>0</v>
      </c>
      <c r="W534" s="222">
        <f t="shared" si="1130"/>
        <v>0</v>
      </c>
      <c r="X534" s="222">
        <f t="shared" si="1131"/>
        <v>0</v>
      </c>
      <c r="Y534" s="222">
        <f t="shared" si="1132"/>
        <v>0</v>
      </c>
      <c r="Z534" s="222">
        <f t="shared" si="1133"/>
        <v>0</v>
      </c>
      <c r="AA534" s="222">
        <f t="shared" si="1134"/>
        <v>0</v>
      </c>
      <c r="AB534" s="222">
        <f t="shared" si="1135"/>
        <v>0</v>
      </c>
      <c r="AC534" s="222">
        <f t="shared" si="1136"/>
        <v>0</v>
      </c>
      <c r="AD534" s="222">
        <f t="shared" si="1137"/>
        <v>0</v>
      </c>
      <c r="AE534" s="222">
        <f t="shared" si="1138"/>
        <v>0</v>
      </c>
      <c r="AF534" s="222">
        <f t="shared" si="1139"/>
        <v>0</v>
      </c>
      <c r="AG534" s="222">
        <f t="shared" si="1140"/>
        <v>0</v>
      </c>
      <c r="AH534" s="222">
        <f t="shared" si="1141"/>
        <v>0</v>
      </c>
      <c r="AI534" s="222">
        <f t="shared" si="1142"/>
        <v>0</v>
      </c>
      <c r="AJ534" s="222">
        <f t="shared" si="1143"/>
        <v>0</v>
      </c>
      <c r="AK534" s="222">
        <f t="shared" si="1144"/>
        <v>0</v>
      </c>
      <c r="AL534" s="222">
        <f t="shared" si="1145"/>
        <v>0</v>
      </c>
      <c r="AM534" s="222">
        <f t="shared" si="1146"/>
        <v>0</v>
      </c>
      <c r="AN534" s="222">
        <f t="shared" si="1147"/>
        <v>0</v>
      </c>
      <c r="AO534" s="222">
        <f t="shared" si="1148"/>
        <v>0</v>
      </c>
      <c r="AP534" s="222">
        <f t="shared" si="1149"/>
        <v>0</v>
      </c>
      <c r="AQ534" s="222">
        <f t="shared" si="1150"/>
        <v>0</v>
      </c>
      <c r="AR534" s="222">
        <f t="shared" si="1151"/>
        <v>0</v>
      </c>
      <c r="AS534" s="222">
        <f t="shared" si="1152"/>
        <v>0</v>
      </c>
      <c r="AT534" s="222">
        <f t="shared" si="1153"/>
        <v>0</v>
      </c>
      <c r="AU534" s="222">
        <f t="shared" si="1154"/>
        <v>0</v>
      </c>
      <c r="AV534" s="222">
        <f t="shared" si="1155"/>
        <v>0</v>
      </c>
      <c r="AW534" s="222">
        <f t="shared" si="1156"/>
        <v>0</v>
      </c>
      <c r="AX534" s="222">
        <f t="shared" si="1157"/>
        <v>0</v>
      </c>
      <c r="AY534" s="222">
        <f t="shared" si="1158"/>
        <v>0</v>
      </c>
      <c r="AZ534" s="222">
        <f t="shared" si="1159"/>
        <v>0</v>
      </c>
      <c r="BA534" s="222">
        <f t="shared" si="1160"/>
        <v>0</v>
      </c>
      <c r="BB534" s="222">
        <f t="shared" si="1161"/>
        <v>0</v>
      </c>
      <c r="BC534" s="222">
        <f t="shared" si="1162"/>
        <v>0</v>
      </c>
      <c r="BD534" s="222">
        <f t="shared" si="1163"/>
        <v>0</v>
      </c>
      <c r="BE534" s="222">
        <f t="shared" si="1164"/>
        <v>0</v>
      </c>
      <c r="BF534" s="222">
        <f t="shared" si="1165"/>
        <v>0</v>
      </c>
      <c r="BG534" s="222">
        <f t="shared" si="1166"/>
        <v>0</v>
      </c>
      <c r="BH534" s="222">
        <f t="shared" si="1167"/>
        <v>0</v>
      </c>
      <c r="BI534" s="222">
        <f t="shared" si="1168"/>
        <v>0</v>
      </c>
      <c r="BJ534" s="222">
        <f t="shared" si="1169"/>
        <v>0</v>
      </c>
      <c r="BK534" s="222">
        <f t="shared" si="1170"/>
        <v>0</v>
      </c>
      <c r="BL534" s="222">
        <f t="shared" si="1171"/>
        <v>0</v>
      </c>
      <c r="BM534" s="222">
        <f t="shared" si="1172"/>
        <v>0</v>
      </c>
      <c r="BN534" s="222">
        <f t="shared" si="1173"/>
        <v>0</v>
      </c>
      <c r="BO534" s="222">
        <f t="shared" si="1174"/>
        <v>0</v>
      </c>
      <c r="BP534" s="222">
        <f t="shared" si="1175"/>
        <v>0</v>
      </c>
      <c r="BQ534" s="222">
        <f t="shared" si="1176"/>
        <v>0</v>
      </c>
      <c r="BR534" s="222">
        <f t="shared" si="1177"/>
        <v>0</v>
      </c>
      <c r="BS534" s="222">
        <f t="shared" si="1178"/>
        <v>0</v>
      </c>
      <c r="BT534" s="222">
        <f t="shared" si="1179"/>
        <v>0</v>
      </c>
      <c r="BU534" s="222">
        <f t="shared" si="1180"/>
        <v>0</v>
      </c>
      <c r="BV534" s="222">
        <f t="shared" si="1181"/>
        <v>0</v>
      </c>
      <c r="BW534" s="222">
        <f t="shared" si="1182"/>
        <v>0</v>
      </c>
      <c r="BX534" s="222">
        <f t="shared" si="1183"/>
        <v>0</v>
      </c>
      <c r="BY534" s="222">
        <f t="shared" si="1184"/>
        <v>0</v>
      </c>
      <c r="BZ534" s="222">
        <f t="shared" si="1185"/>
        <v>0</v>
      </c>
      <c r="CA534" s="222">
        <f t="shared" si="1186"/>
        <v>0</v>
      </c>
      <c r="CB534" s="222">
        <f t="shared" si="1187"/>
        <v>0</v>
      </c>
      <c r="CC534" s="222">
        <f t="shared" si="1188"/>
        <v>0</v>
      </c>
      <c r="CD534" s="222">
        <f t="shared" si="1189"/>
        <v>0</v>
      </c>
      <c r="CE534" s="222">
        <f t="shared" si="1190"/>
        <v>0</v>
      </c>
      <c r="CF534" s="222">
        <f t="shared" si="1191"/>
        <v>0</v>
      </c>
      <c r="CG534" s="222">
        <f t="shared" si="1192"/>
        <v>0</v>
      </c>
      <c r="CH534" s="222">
        <f t="shared" si="1193"/>
        <v>0</v>
      </c>
      <c r="CI534" s="222">
        <f t="shared" si="1194"/>
        <v>0</v>
      </c>
      <c r="CJ534" s="222">
        <f t="shared" si="1195"/>
        <v>0</v>
      </c>
      <c r="CK534" s="222">
        <f t="shared" si="1196"/>
        <v>0</v>
      </c>
      <c r="CL534" s="222">
        <f t="shared" si="1197"/>
        <v>0</v>
      </c>
      <c r="CM534" s="222">
        <f t="shared" si="1198"/>
        <v>0</v>
      </c>
      <c r="CN534" s="222">
        <f t="shared" si="1199"/>
        <v>0</v>
      </c>
      <c r="CO534" s="222">
        <f t="shared" si="1200"/>
        <v>0</v>
      </c>
      <c r="CP534" s="222">
        <f t="shared" si="1201"/>
        <v>0</v>
      </c>
      <c r="CQ534" s="222">
        <f t="shared" si="1202"/>
        <v>0</v>
      </c>
      <c r="CR534" s="222">
        <f t="shared" si="1203"/>
        <v>0</v>
      </c>
      <c r="CS534" s="222">
        <f t="shared" si="1204"/>
        <v>0</v>
      </c>
      <c r="CT534" s="222">
        <f t="shared" si="1205"/>
        <v>0</v>
      </c>
      <c r="CU534" s="222">
        <f t="shared" si="1206"/>
        <v>0</v>
      </c>
      <c r="CV534" s="222">
        <f t="shared" si="1207"/>
        <v>0</v>
      </c>
      <c r="CW534" s="222">
        <f t="shared" si="1208"/>
        <v>0</v>
      </c>
      <c r="CX534" s="222">
        <f t="shared" si="1209"/>
        <v>0</v>
      </c>
      <c r="CY534" s="222">
        <f t="shared" si="1210"/>
        <v>0</v>
      </c>
      <c r="CZ534" s="222">
        <f t="shared" si="1211"/>
        <v>0</v>
      </c>
      <c r="DA534" s="222">
        <f t="shared" si="1212"/>
        <v>0</v>
      </c>
      <c r="DB534" s="222">
        <f t="shared" si="1213"/>
        <v>0</v>
      </c>
      <c r="DC534" s="222">
        <f t="shared" si="1214"/>
        <v>0</v>
      </c>
      <c r="DD534" s="222">
        <f t="shared" si="1215"/>
        <v>0</v>
      </c>
      <c r="DE534" s="222">
        <f t="shared" si="1216"/>
        <v>0</v>
      </c>
      <c r="DF534" s="222">
        <f t="shared" si="1217"/>
        <v>0</v>
      </c>
      <c r="DG534" s="222">
        <f t="shared" si="1218"/>
        <v>0</v>
      </c>
      <c r="DH534" s="222">
        <f t="shared" si="1219"/>
        <v>0</v>
      </c>
      <c r="DI534" s="222">
        <f t="shared" si="1220"/>
        <v>0</v>
      </c>
      <c r="DJ534" s="222">
        <f t="shared" si="1221"/>
        <v>0</v>
      </c>
      <c r="DK534" s="222">
        <f t="shared" si="1222"/>
        <v>0</v>
      </c>
      <c r="DL534" s="222">
        <f t="shared" si="1223"/>
        <v>0</v>
      </c>
      <c r="DM534" s="222">
        <f t="shared" si="1224"/>
        <v>0</v>
      </c>
      <c r="DN534" s="222">
        <f t="shared" si="1225"/>
        <v>0</v>
      </c>
      <c r="DO534" s="222">
        <f t="shared" si="1226"/>
        <v>0</v>
      </c>
      <c r="DP534" s="222">
        <f t="shared" si="1227"/>
        <v>0</v>
      </c>
      <c r="DQ534" s="222">
        <f t="shared" si="1228"/>
        <v>0</v>
      </c>
      <c r="DR534" s="222">
        <f t="shared" si="1229"/>
        <v>0</v>
      </c>
      <c r="DS534" s="222">
        <f t="shared" si="1230"/>
        <v>0</v>
      </c>
      <c r="DT534" s="222">
        <f t="shared" si="1231"/>
        <v>0</v>
      </c>
      <c r="DU534" s="222">
        <f t="shared" si="1232"/>
        <v>0</v>
      </c>
      <c r="DV534" s="222">
        <f t="shared" si="1233"/>
        <v>0</v>
      </c>
      <c r="DW534" s="222">
        <f t="shared" si="1234"/>
        <v>0</v>
      </c>
      <c r="DX534" s="222">
        <f t="shared" si="1235"/>
        <v>0</v>
      </c>
      <c r="DY534" s="222">
        <f t="shared" si="1236"/>
        <v>0</v>
      </c>
      <c r="DZ534" s="222">
        <f t="shared" si="1237"/>
        <v>0</v>
      </c>
      <c r="EA534" s="222">
        <f t="shared" si="1238"/>
        <v>0</v>
      </c>
      <c r="EB534" s="222">
        <f t="shared" si="1239"/>
        <v>0</v>
      </c>
      <c r="EC534" s="222">
        <f t="shared" si="1240"/>
        <v>0</v>
      </c>
      <c r="ED534" s="222">
        <f t="shared" si="1241"/>
        <v>0</v>
      </c>
      <c r="EE534" s="222">
        <f t="shared" si="1242"/>
        <v>0</v>
      </c>
      <c r="EF534" s="222">
        <f t="shared" si="1243"/>
        <v>0</v>
      </c>
      <c r="EG534" s="222">
        <f t="shared" si="1244"/>
        <v>0</v>
      </c>
      <c r="EH534" s="222">
        <f t="shared" si="1245"/>
        <v>0</v>
      </c>
      <c r="EI534" s="222">
        <f t="shared" si="1246"/>
        <v>0</v>
      </c>
      <c r="EJ534" s="222">
        <f t="shared" si="1247"/>
        <v>0</v>
      </c>
      <c r="EK534" s="222">
        <f t="shared" si="1248"/>
        <v>0</v>
      </c>
      <c r="EL534" s="222">
        <f t="shared" si="1249"/>
        <v>0</v>
      </c>
      <c r="EM534" s="222">
        <f t="shared" si="1250"/>
        <v>0</v>
      </c>
      <c r="EN534" s="222">
        <f t="shared" si="1251"/>
        <v>0</v>
      </c>
      <c r="EO534" s="222">
        <f t="shared" si="1252"/>
        <v>0</v>
      </c>
      <c r="EP534" s="222">
        <f t="shared" si="1253"/>
        <v>0</v>
      </c>
      <c r="EQ534" s="222">
        <f t="shared" si="1254"/>
        <v>0</v>
      </c>
      <c r="ER534" s="222">
        <f t="shared" si="1255"/>
        <v>0</v>
      </c>
      <c r="ES534" s="222">
        <f t="shared" si="1256"/>
        <v>0</v>
      </c>
      <c r="ET534" s="222">
        <f t="shared" si="1257"/>
        <v>0</v>
      </c>
      <c r="EU534" s="222">
        <f t="shared" si="1258"/>
        <v>0</v>
      </c>
      <c r="EV534" s="222">
        <f t="shared" si="1259"/>
        <v>0</v>
      </c>
      <c r="EW534" s="222">
        <f t="shared" si="1260"/>
        <v>0</v>
      </c>
      <c r="EX534" s="222">
        <f t="shared" si="1261"/>
        <v>0</v>
      </c>
      <c r="EY534" s="222">
        <f t="shared" si="1262"/>
        <v>0</v>
      </c>
      <c r="EZ534" s="222">
        <f t="shared" si="1263"/>
        <v>0</v>
      </c>
      <c r="FA534" s="222">
        <f t="shared" si="1264"/>
        <v>0</v>
      </c>
      <c r="FB534" s="222">
        <f t="shared" si="1265"/>
        <v>0</v>
      </c>
      <c r="FC534" s="222">
        <f t="shared" si="1266"/>
        <v>0</v>
      </c>
      <c r="FD534" s="222">
        <f t="shared" si="1267"/>
        <v>0</v>
      </c>
      <c r="FE534" s="222">
        <f t="shared" si="1268"/>
        <v>0</v>
      </c>
      <c r="FF534" s="222">
        <f t="shared" si="1269"/>
        <v>0</v>
      </c>
      <c r="FG534" s="222">
        <f t="shared" si="1270"/>
        <v>0</v>
      </c>
      <c r="FH534" s="222">
        <f t="shared" si="1271"/>
        <v>0</v>
      </c>
      <c r="FI534" s="222">
        <f t="shared" si="1272"/>
        <v>0</v>
      </c>
      <c r="FJ534" s="222">
        <f t="shared" si="1273"/>
        <v>0</v>
      </c>
      <c r="FK534" s="222">
        <f t="shared" si="1274"/>
        <v>0</v>
      </c>
      <c r="FL534" s="222">
        <f t="shared" si="1275"/>
        <v>0</v>
      </c>
      <c r="FM534" s="222">
        <f t="shared" si="1276"/>
        <v>0</v>
      </c>
      <c r="FN534" s="222">
        <f t="shared" si="1277"/>
        <v>0</v>
      </c>
      <c r="FO534" s="222">
        <f t="shared" si="1278"/>
        <v>0</v>
      </c>
      <c r="FP534" s="222">
        <f t="shared" si="1279"/>
        <v>0</v>
      </c>
      <c r="FQ534" s="222">
        <f t="shared" si="1280"/>
        <v>0</v>
      </c>
      <c r="FR534" s="222">
        <f t="shared" si="1281"/>
        <v>0</v>
      </c>
      <c r="FS534" s="222">
        <f t="shared" si="1282"/>
        <v>0</v>
      </c>
      <c r="FT534" s="222">
        <f t="shared" si="1283"/>
        <v>0</v>
      </c>
      <c r="FU534" s="222">
        <f t="shared" si="1284"/>
        <v>0</v>
      </c>
      <c r="FV534" s="222">
        <f t="shared" si="1285"/>
        <v>0</v>
      </c>
      <c r="FW534" s="222">
        <f t="shared" si="1286"/>
        <v>0</v>
      </c>
      <c r="FX534" s="222">
        <f t="shared" si="1287"/>
        <v>0</v>
      </c>
      <c r="FY534" s="222">
        <f t="shared" si="1288"/>
        <v>0</v>
      </c>
      <c r="FZ534" s="222">
        <f t="shared" si="1289"/>
        <v>0</v>
      </c>
      <c r="GA534" s="222">
        <f t="shared" si="1290"/>
        <v>0</v>
      </c>
      <c r="GB534" s="222">
        <f t="shared" si="1291"/>
        <v>0</v>
      </c>
      <c r="GC534" s="222">
        <f t="shared" si="1292"/>
        <v>0</v>
      </c>
      <c r="GD534" s="222">
        <f t="shared" si="1293"/>
        <v>0</v>
      </c>
      <c r="GE534" s="222">
        <f t="shared" si="1294"/>
        <v>0</v>
      </c>
      <c r="GF534" s="222">
        <f t="shared" si="1295"/>
        <v>0</v>
      </c>
      <c r="GG534" s="222">
        <f t="shared" si="1296"/>
        <v>0</v>
      </c>
      <c r="GH534" s="222">
        <f t="shared" si="1297"/>
        <v>0</v>
      </c>
      <c r="GI534" s="222">
        <f t="shared" si="1298"/>
        <v>0</v>
      </c>
      <c r="GJ534" s="222">
        <f t="shared" si="1299"/>
        <v>0</v>
      </c>
      <c r="GK534" s="222">
        <f t="shared" si="1300"/>
        <v>0</v>
      </c>
      <c r="GL534" s="222">
        <f t="shared" si="1301"/>
        <v>0</v>
      </c>
      <c r="GM534" s="222">
        <f t="shared" si="1302"/>
        <v>0</v>
      </c>
      <c r="GN534" s="222">
        <f t="shared" si="1303"/>
        <v>0</v>
      </c>
      <c r="GO534" s="222">
        <f t="shared" si="1304"/>
        <v>0</v>
      </c>
      <c r="GP534" s="222">
        <f t="shared" si="1305"/>
        <v>0</v>
      </c>
      <c r="GQ534" s="222">
        <f t="shared" si="1306"/>
        <v>0</v>
      </c>
      <c r="GR534" s="222">
        <f t="shared" si="1307"/>
        <v>0</v>
      </c>
      <c r="GS534" s="222">
        <f t="shared" si="1308"/>
        <v>0</v>
      </c>
      <c r="GT534" s="222">
        <f t="shared" si="1309"/>
        <v>0</v>
      </c>
      <c r="GU534" s="222">
        <f t="shared" si="1310"/>
        <v>0</v>
      </c>
      <c r="GV534" s="222">
        <f t="shared" si="1311"/>
        <v>0</v>
      </c>
      <c r="GW534" s="222">
        <f t="shared" si="1312"/>
        <v>0</v>
      </c>
      <c r="GX534" s="222">
        <f t="shared" si="1313"/>
        <v>0</v>
      </c>
      <c r="GY534" s="222">
        <f t="shared" si="1314"/>
        <v>0</v>
      </c>
      <c r="GZ534" s="222">
        <f t="shared" si="1315"/>
        <v>0</v>
      </c>
      <c r="HA534" s="222">
        <f t="shared" si="1316"/>
        <v>0</v>
      </c>
      <c r="HB534" s="222">
        <f t="shared" si="1317"/>
        <v>0</v>
      </c>
      <c r="HC534" s="222">
        <f t="shared" si="1318"/>
        <v>0</v>
      </c>
      <c r="HD534" s="222">
        <f t="shared" si="1319"/>
        <v>0</v>
      </c>
      <c r="HE534" s="222">
        <f t="shared" si="1320"/>
        <v>0</v>
      </c>
      <c r="HF534" s="222">
        <f t="shared" si="1321"/>
        <v>0</v>
      </c>
      <c r="HG534" s="222">
        <f t="shared" si="1322"/>
        <v>0</v>
      </c>
      <c r="HH534" s="222">
        <f t="shared" si="1323"/>
        <v>0</v>
      </c>
      <c r="HI534" s="222">
        <f t="shared" si="1324"/>
        <v>0</v>
      </c>
      <c r="HJ534" s="222">
        <f t="shared" si="1325"/>
        <v>0</v>
      </c>
      <c r="HK534" s="222">
        <f t="shared" si="1326"/>
        <v>0</v>
      </c>
      <c r="HL534" s="222">
        <f t="shared" si="1327"/>
        <v>0</v>
      </c>
      <c r="HM534" s="222">
        <f t="shared" si="1328"/>
        <v>0</v>
      </c>
      <c r="HN534" s="222">
        <f t="shared" si="1329"/>
        <v>0</v>
      </c>
      <c r="HO534" s="222">
        <f t="shared" si="1330"/>
        <v>0</v>
      </c>
      <c r="HP534" s="222">
        <f t="shared" si="1331"/>
        <v>0</v>
      </c>
      <c r="HQ534" s="222">
        <f t="shared" si="1332"/>
        <v>0</v>
      </c>
      <c r="HR534" s="222">
        <f t="shared" si="1333"/>
        <v>0</v>
      </c>
      <c r="HS534" s="222">
        <f t="shared" si="1334"/>
        <v>0</v>
      </c>
      <c r="HT534" s="222">
        <f t="shared" si="1335"/>
        <v>0</v>
      </c>
      <c r="HU534" s="222">
        <f t="shared" si="1336"/>
        <v>0</v>
      </c>
      <c r="HV534" s="222">
        <f t="shared" si="1337"/>
        <v>0</v>
      </c>
      <c r="HW534" s="222">
        <f t="shared" si="1338"/>
        <v>0</v>
      </c>
      <c r="HX534" s="222">
        <f t="shared" si="1339"/>
        <v>0</v>
      </c>
      <c r="HY534" s="222">
        <f t="shared" si="1340"/>
        <v>0</v>
      </c>
      <c r="HZ534" s="222">
        <f t="shared" si="1341"/>
        <v>0</v>
      </c>
      <c r="IA534" s="222">
        <f t="shared" si="1342"/>
        <v>0</v>
      </c>
      <c r="IB534" s="222">
        <f t="shared" si="1343"/>
        <v>0</v>
      </c>
      <c r="IC534" s="222">
        <f t="shared" si="1344"/>
        <v>0</v>
      </c>
      <c r="ID534" s="222">
        <f t="shared" si="1345"/>
        <v>0</v>
      </c>
      <c r="IE534" s="222">
        <f t="shared" si="1346"/>
        <v>0</v>
      </c>
      <c r="IF534" s="222">
        <f t="shared" si="1347"/>
        <v>0</v>
      </c>
      <c r="IG534" s="222">
        <f t="shared" si="1348"/>
        <v>0</v>
      </c>
      <c r="IH534" s="222">
        <f t="shared" si="1349"/>
        <v>0</v>
      </c>
      <c r="II534" s="222">
        <f t="shared" si="1350"/>
        <v>0</v>
      </c>
      <c r="IJ534" s="222">
        <f t="shared" si="1351"/>
        <v>0</v>
      </c>
      <c r="IK534" s="222">
        <f t="shared" si="1352"/>
        <v>0</v>
      </c>
      <c r="IL534" s="222">
        <f t="shared" si="1353"/>
        <v>0</v>
      </c>
      <c r="IM534" s="222">
        <f t="shared" si="1354"/>
        <v>0</v>
      </c>
      <c r="IN534" s="222">
        <f t="shared" si="1355"/>
        <v>0</v>
      </c>
      <c r="IO534" s="222">
        <f t="shared" si="1356"/>
        <v>0</v>
      </c>
      <c r="IP534" s="222">
        <f t="shared" si="1357"/>
        <v>0</v>
      </c>
      <c r="IQ534" s="222">
        <f t="shared" si="1358"/>
        <v>0</v>
      </c>
      <c r="IR534" s="222">
        <f t="shared" si="1359"/>
        <v>0</v>
      </c>
      <c r="IS534" s="222">
        <f t="shared" si="1360"/>
        <v>0</v>
      </c>
      <c r="IT534" s="222">
        <f t="shared" si="1361"/>
        <v>0</v>
      </c>
      <c r="IU534" s="222">
        <f t="shared" si="1362"/>
        <v>0</v>
      </c>
      <c r="IV534" s="222">
        <f t="shared" si="1363"/>
        <v>0</v>
      </c>
      <c r="IW534" s="222">
        <f t="shared" si="1364"/>
        <v>0</v>
      </c>
      <c r="IX534" s="222">
        <f t="shared" si="1365"/>
        <v>0</v>
      </c>
      <c r="IY534" s="222">
        <f t="shared" si="1366"/>
        <v>0</v>
      </c>
      <c r="IZ534" s="222">
        <f t="shared" si="1367"/>
        <v>0</v>
      </c>
      <c r="JA534" s="222">
        <f t="shared" si="1368"/>
        <v>0</v>
      </c>
      <c r="JB534" s="222">
        <f t="shared" si="1369"/>
        <v>0</v>
      </c>
    </row>
    <row r="535" spans="2:262">
      <c r="B535" s="230">
        <v>174</v>
      </c>
      <c r="C535" s="229">
        <f t="shared" si="1370"/>
        <v>3.3984375000000026E-3</v>
      </c>
      <c r="D535" s="226">
        <f t="shared" ca="1" si="1113"/>
        <v>49.941896151036659</v>
      </c>
      <c r="E535" s="225">
        <f ca="1">FX361</f>
        <v>-5.8103848963343196E-2</v>
      </c>
      <c r="F535" s="224">
        <v>174</v>
      </c>
      <c r="G535" s="222">
        <f t="shared" si="1114"/>
        <v>0</v>
      </c>
      <c r="H535" s="222">
        <f t="shared" si="1115"/>
        <v>0</v>
      </c>
      <c r="I535" s="222">
        <f t="shared" si="1116"/>
        <v>0</v>
      </c>
      <c r="J535" s="222">
        <f t="shared" si="1117"/>
        <v>0</v>
      </c>
      <c r="K535" s="222">
        <f t="shared" si="1118"/>
        <v>0</v>
      </c>
      <c r="L535" s="222">
        <f t="shared" si="1119"/>
        <v>0</v>
      </c>
      <c r="M535" s="222">
        <f t="shared" si="1120"/>
        <v>0</v>
      </c>
      <c r="N535" s="222">
        <f t="shared" si="1121"/>
        <v>0</v>
      </c>
      <c r="O535" s="222">
        <f t="shared" si="1122"/>
        <v>0</v>
      </c>
      <c r="P535" s="222">
        <f t="shared" si="1123"/>
        <v>0</v>
      </c>
      <c r="Q535" s="222">
        <f t="shared" si="1124"/>
        <v>0</v>
      </c>
      <c r="R535" s="222">
        <f t="shared" si="1125"/>
        <v>0</v>
      </c>
      <c r="S535" s="222">
        <f t="shared" si="1126"/>
        <v>0</v>
      </c>
      <c r="T535" s="222">
        <f t="shared" si="1127"/>
        <v>0</v>
      </c>
      <c r="U535" s="222">
        <f t="shared" si="1128"/>
        <v>0</v>
      </c>
      <c r="V535" s="222">
        <f t="shared" si="1129"/>
        <v>0</v>
      </c>
      <c r="W535" s="222">
        <f t="shared" si="1130"/>
        <v>0</v>
      </c>
      <c r="X535" s="222">
        <f t="shared" si="1131"/>
        <v>0</v>
      </c>
      <c r="Y535" s="222">
        <f t="shared" si="1132"/>
        <v>0</v>
      </c>
      <c r="Z535" s="222">
        <f t="shared" si="1133"/>
        <v>0</v>
      </c>
      <c r="AA535" s="222">
        <f t="shared" si="1134"/>
        <v>0</v>
      </c>
      <c r="AB535" s="222">
        <f t="shared" si="1135"/>
        <v>0</v>
      </c>
      <c r="AC535" s="222">
        <f t="shared" si="1136"/>
        <v>0</v>
      </c>
      <c r="AD535" s="222">
        <f t="shared" si="1137"/>
        <v>0</v>
      </c>
      <c r="AE535" s="222">
        <f t="shared" si="1138"/>
        <v>0</v>
      </c>
      <c r="AF535" s="222">
        <f t="shared" si="1139"/>
        <v>0</v>
      </c>
      <c r="AG535" s="222">
        <f t="shared" si="1140"/>
        <v>0</v>
      </c>
      <c r="AH535" s="222">
        <f t="shared" si="1141"/>
        <v>0</v>
      </c>
      <c r="AI535" s="222">
        <f t="shared" si="1142"/>
        <v>0</v>
      </c>
      <c r="AJ535" s="222">
        <f t="shared" si="1143"/>
        <v>0</v>
      </c>
      <c r="AK535" s="222">
        <f t="shared" si="1144"/>
        <v>0</v>
      </c>
      <c r="AL535" s="222">
        <f t="shared" si="1145"/>
        <v>0</v>
      </c>
      <c r="AM535" s="222">
        <f t="shared" si="1146"/>
        <v>0</v>
      </c>
      <c r="AN535" s="222">
        <f t="shared" si="1147"/>
        <v>0</v>
      </c>
      <c r="AO535" s="222">
        <f t="shared" si="1148"/>
        <v>0</v>
      </c>
      <c r="AP535" s="222">
        <f t="shared" si="1149"/>
        <v>0</v>
      </c>
      <c r="AQ535" s="222">
        <f t="shared" si="1150"/>
        <v>0</v>
      </c>
      <c r="AR535" s="222">
        <f t="shared" si="1151"/>
        <v>0</v>
      </c>
      <c r="AS535" s="222">
        <f t="shared" si="1152"/>
        <v>0</v>
      </c>
      <c r="AT535" s="222">
        <f t="shared" si="1153"/>
        <v>0</v>
      </c>
      <c r="AU535" s="222">
        <f t="shared" si="1154"/>
        <v>0</v>
      </c>
      <c r="AV535" s="222">
        <f t="shared" si="1155"/>
        <v>0</v>
      </c>
      <c r="AW535" s="222">
        <f t="shared" si="1156"/>
        <v>0</v>
      </c>
      <c r="AX535" s="222">
        <f t="shared" si="1157"/>
        <v>0</v>
      </c>
      <c r="AY535" s="222">
        <f t="shared" si="1158"/>
        <v>0</v>
      </c>
      <c r="AZ535" s="222">
        <f t="shared" si="1159"/>
        <v>0</v>
      </c>
      <c r="BA535" s="222">
        <f t="shared" si="1160"/>
        <v>0</v>
      </c>
      <c r="BB535" s="222">
        <f t="shared" si="1161"/>
        <v>0</v>
      </c>
      <c r="BC535" s="222">
        <f t="shared" si="1162"/>
        <v>0</v>
      </c>
      <c r="BD535" s="222">
        <f t="shared" si="1163"/>
        <v>0</v>
      </c>
      <c r="BE535" s="222">
        <f t="shared" si="1164"/>
        <v>0</v>
      </c>
      <c r="BF535" s="222">
        <f t="shared" si="1165"/>
        <v>0</v>
      </c>
      <c r="BG535" s="222">
        <f t="shared" si="1166"/>
        <v>0</v>
      </c>
      <c r="BH535" s="222">
        <f t="shared" si="1167"/>
        <v>0</v>
      </c>
      <c r="BI535" s="222">
        <f t="shared" si="1168"/>
        <v>0</v>
      </c>
      <c r="BJ535" s="222">
        <f t="shared" si="1169"/>
        <v>0</v>
      </c>
      <c r="BK535" s="222">
        <f t="shared" si="1170"/>
        <v>0</v>
      </c>
      <c r="BL535" s="222">
        <f t="shared" si="1171"/>
        <v>0</v>
      </c>
      <c r="BM535" s="222">
        <f t="shared" si="1172"/>
        <v>0</v>
      </c>
      <c r="BN535" s="222">
        <f t="shared" si="1173"/>
        <v>0</v>
      </c>
      <c r="BO535" s="222">
        <f t="shared" si="1174"/>
        <v>0</v>
      </c>
      <c r="BP535" s="222">
        <f t="shared" si="1175"/>
        <v>0</v>
      </c>
      <c r="BQ535" s="222">
        <f t="shared" si="1176"/>
        <v>0</v>
      </c>
      <c r="BR535" s="222">
        <f t="shared" si="1177"/>
        <v>0</v>
      </c>
      <c r="BS535" s="222">
        <f t="shared" si="1178"/>
        <v>0</v>
      </c>
      <c r="BT535" s="222">
        <f t="shared" si="1179"/>
        <v>0</v>
      </c>
      <c r="BU535" s="222">
        <f t="shared" si="1180"/>
        <v>0</v>
      </c>
      <c r="BV535" s="222">
        <f t="shared" si="1181"/>
        <v>0</v>
      </c>
      <c r="BW535" s="222">
        <f t="shared" si="1182"/>
        <v>0</v>
      </c>
      <c r="BX535" s="222">
        <f t="shared" si="1183"/>
        <v>0</v>
      </c>
      <c r="BY535" s="222">
        <f t="shared" si="1184"/>
        <v>0</v>
      </c>
      <c r="BZ535" s="222">
        <f t="shared" si="1185"/>
        <v>0</v>
      </c>
      <c r="CA535" s="222">
        <f t="shared" si="1186"/>
        <v>0</v>
      </c>
      <c r="CB535" s="222">
        <f t="shared" si="1187"/>
        <v>0</v>
      </c>
      <c r="CC535" s="222">
        <f t="shared" si="1188"/>
        <v>0</v>
      </c>
      <c r="CD535" s="222">
        <f t="shared" si="1189"/>
        <v>0</v>
      </c>
      <c r="CE535" s="222">
        <f t="shared" si="1190"/>
        <v>0</v>
      </c>
      <c r="CF535" s="222">
        <f t="shared" si="1191"/>
        <v>0</v>
      </c>
      <c r="CG535" s="222">
        <f t="shared" si="1192"/>
        <v>0</v>
      </c>
      <c r="CH535" s="222">
        <f t="shared" si="1193"/>
        <v>0</v>
      </c>
      <c r="CI535" s="222">
        <f t="shared" si="1194"/>
        <v>0</v>
      </c>
      <c r="CJ535" s="222">
        <f t="shared" si="1195"/>
        <v>0</v>
      </c>
      <c r="CK535" s="222">
        <f t="shared" si="1196"/>
        <v>0</v>
      </c>
      <c r="CL535" s="222">
        <f t="shared" si="1197"/>
        <v>0</v>
      </c>
      <c r="CM535" s="222">
        <f t="shared" si="1198"/>
        <v>0</v>
      </c>
      <c r="CN535" s="222">
        <f t="shared" si="1199"/>
        <v>0</v>
      </c>
      <c r="CO535" s="222">
        <f t="shared" si="1200"/>
        <v>0</v>
      </c>
      <c r="CP535" s="222">
        <f t="shared" si="1201"/>
        <v>0</v>
      </c>
      <c r="CQ535" s="222">
        <f t="shared" si="1202"/>
        <v>0</v>
      </c>
      <c r="CR535" s="222">
        <f t="shared" si="1203"/>
        <v>0</v>
      </c>
      <c r="CS535" s="222">
        <f t="shared" si="1204"/>
        <v>0</v>
      </c>
      <c r="CT535" s="222">
        <f t="shared" si="1205"/>
        <v>0</v>
      </c>
      <c r="CU535" s="222">
        <f t="shared" si="1206"/>
        <v>0</v>
      </c>
      <c r="CV535" s="222">
        <f t="shared" si="1207"/>
        <v>0</v>
      </c>
      <c r="CW535" s="222">
        <f t="shared" si="1208"/>
        <v>0</v>
      </c>
      <c r="CX535" s="222">
        <f t="shared" si="1209"/>
        <v>0</v>
      </c>
      <c r="CY535" s="222">
        <f t="shared" si="1210"/>
        <v>0</v>
      </c>
      <c r="CZ535" s="222">
        <f t="shared" si="1211"/>
        <v>0</v>
      </c>
      <c r="DA535" s="222">
        <f t="shared" si="1212"/>
        <v>0</v>
      </c>
      <c r="DB535" s="222">
        <f t="shared" si="1213"/>
        <v>0</v>
      </c>
      <c r="DC535" s="222">
        <f t="shared" si="1214"/>
        <v>0</v>
      </c>
      <c r="DD535" s="222">
        <f t="shared" si="1215"/>
        <v>0</v>
      </c>
      <c r="DE535" s="222">
        <f t="shared" si="1216"/>
        <v>0</v>
      </c>
      <c r="DF535" s="222">
        <f t="shared" si="1217"/>
        <v>0</v>
      </c>
      <c r="DG535" s="222">
        <f t="shared" si="1218"/>
        <v>0</v>
      </c>
      <c r="DH535" s="222">
        <f t="shared" si="1219"/>
        <v>0</v>
      </c>
      <c r="DI535" s="222">
        <f t="shared" si="1220"/>
        <v>0</v>
      </c>
      <c r="DJ535" s="222">
        <f t="shared" si="1221"/>
        <v>0</v>
      </c>
      <c r="DK535" s="222">
        <f t="shared" si="1222"/>
        <v>0</v>
      </c>
      <c r="DL535" s="222">
        <f t="shared" si="1223"/>
        <v>0</v>
      </c>
      <c r="DM535" s="222">
        <f t="shared" si="1224"/>
        <v>0</v>
      </c>
      <c r="DN535" s="222">
        <f t="shared" si="1225"/>
        <v>0</v>
      </c>
      <c r="DO535" s="222">
        <f t="shared" si="1226"/>
        <v>0</v>
      </c>
      <c r="DP535" s="222">
        <f t="shared" si="1227"/>
        <v>0</v>
      </c>
      <c r="DQ535" s="222">
        <f t="shared" si="1228"/>
        <v>0</v>
      </c>
      <c r="DR535" s="222">
        <f t="shared" si="1229"/>
        <v>0</v>
      </c>
      <c r="DS535" s="222">
        <f t="shared" si="1230"/>
        <v>0</v>
      </c>
      <c r="DT535" s="222">
        <f t="shared" si="1231"/>
        <v>0</v>
      </c>
      <c r="DU535" s="222">
        <f t="shared" si="1232"/>
        <v>0</v>
      </c>
      <c r="DV535" s="222">
        <f t="shared" si="1233"/>
        <v>0</v>
      </c>
      <c r="DW535" s="222">
        <f t="shared" si="1234"/>
        <v>0</v>
      </c>
      <c r="DX535" s="222">
        <f t="shared" si="1235"/>
        <v>0</v>
      </c>
      <c r="DY535" s="222">
        <f t="shared" si="1236"/>
        <v>0</v>
      </c>
      <c r="DZ535" s="222">
        <f t="shared" si="1237"/>
        <v>0</v>
      </c>
      <c r="EA535" s="222">
        <f t="shared" si="1238"/>
        <v>0</v>
      </c>
      <c r="EB535" s="222">
        <f t="shared" si="1239"/>
        <v>0</v>
      </c>
      <c r="EC535" s="222">
        <f t="shared" si="1240"/>
        <v>0</v>
      </c>
      <c r="ED535" s="222">
        <f t="shared" si="1241"/>
        <v>0</v>
      </c>
      <c r="EE535" s="222">
        <f t="shared" si="1242"/>
        <v>0</v>
      </c>
      <c r="EF535" s="222">
        <f t="shared" si="1243"/>
        <v>0</v>
      </c>
      <c r="EG535" s="222">
        <f t="shared" si="1244"/>
        <v>0</v>
      </c>
      <c r="EH535" s="222">
        <f t="shared" si="1245"/>
        <v>0</v>
      </c>
      <c r="EI535" s="222">
        <f t="shared" si="1246"/>
        <v>0</v>
      </c>
      <c r="EJ535" s="222">
        <f t="shared" si="1247"/>
        <v>0</v>
      </c>
      <c r="EK535" s="222">
        <f t="shared" si="1248"/>
        <v>0</v>
      </c>
      <c r="EL535" s="222">
        <f t="shared" si="1249"/>
        <v>0</v>
      </c>
      <c r="EM535" s="222">
        <f t="shared" si="1250"/>
        <v>0</v>
      </c>
      <c r="EN535" s="222">
        <f t="shared" si="1251"/>
        <v>0</v>
      </c>
      <c r="EO535" s="222">
        <f t="shared" si="1252"/>
        <v>0</v>
      </c>
      <c r="EP535" s="222">
        <f t="shared" si="1253"/>
        <v>0</v>
      </c>
      <c r="EQ535" s="222">
        <f t="shared" si="1254"/>
        <v>0</v>
      </c>
      <c r="ER535" s="222">
        <f t="shared" si="1255"/>
        <v>0</v>
      </c>
      <c r="ES535" s="222">
        <f t="shared" si="1256"/>
        <v>0</v>
      </c>
      <c r="ET535" s="222">
        <f t="shared" si="1257"/>
        <v>0</v>
      </c>
      <c r="EU535" s="222">
        <f t="shared" si="1258"/>
        <v>0</v>
      </c>
      <c r="EV535" s="222">
        <f t="shared" si="1259"/>
        <v>0</v>
      </c>
      <c r="EW535" s="222">
        <f t="shared" si="1260"/>
        <v>0</v>
      </c>
      <c r="EX535" s="222">
        <f t="shared" si="1261"/>
        <v>0</v>
      </c>
      <c r="EY535" s="222">
        <f t="shared" si="1262"/>
        <v>0</v>
      </c>
      <c r="EZ535" s="222">
        <f t="shared" si="1263"/>
        <v>0</v>
      </c>
      <c r="FA535" s="222">
        <f t="shared" si="1264"/>
        <v>0</v>
      </c>
      <c r="FB535" s="222">
        <f t="shared" si="1265"/>
        <v>0</v>
      </c>
      <c r="FC535" s="222">
        <f t="shared" si="1266"/>
        <v>0</v>
      </c>
      <c r="FD535" s="222">
        <f t="shared" si="1267"/>
        <v>0</v>
      </c>
      <c r="FE535" s="222">
        <f t="shared" si="1268"/>
        <v>0</v>
      </c>
      <c r="FF535" s="222">
        <f t="shared" si="1269"/>
        <v>0</v>
      </c>
      <c r="FG535" s="222">
        <f t="shared" si="1270"/>
        <v>0</v>
      </c>
      <c r="FH535" s="222">
        <f t="shared" si="1271"/>
        <v>0</v>
      </c>
      <c r="FI535" s="222">
        <f t="shared" si="1272"/>
        <v>0</v>
      </c>
      <c r="FJ535" s="222">
        <f t="shared" si="1273"/>
        <v>0</v>
      </c>
      <c r="FK535" s="222">
        <f t="shared" si="1274"/>
        <v>0</v>
      </c>
      <c r="FL535" s="222">
        <f t="shared" si="1275"/>
        <v>0</v>
      </c>
      <c r="FM535" s="222">
        <f t="shared" si="1276"/>
        <v>0</v>
      </c>
      <c r="FN535" s="222">
        <f t="shared" si="1277"/>
        <v>0</v>
      </c>
      <c r="FO535" s="222">
        <f t="shared" si="1278"/>
        <v>0</v>
      </c>
      <c r="FP535" s="222">
        <f t="shared" si="1279"/>
        <v>0</v>
      </c>
      <c r="FQ535" s="222">
        <f t="shared" si="1280"/>
        <v>0</v>
      </c>
      <c r="FR535" s="222">
        <f t="shared" si="1281"/>
        <v>0</v>
      </c>
      <c r="FS535" s="222">
        <f t="shared" si="1282"/>
        <v>0</v>
      </c>
      <c r="FT535" s="222">
        <f t="shared" si="1283"/>
        <v>0</v>
      </c>
      <c r="FU535" s="222">
        <f t="shared" si="1284"/>
        <v>0</v>
      </c>
      <c r="FV535" s="222">
        <f t="shared" si="1285"/>
        <v>0</v>
      </c>
      <c r="FW535" s="222">
        <f t="shared" si="1286"/>
        <v>0</v>
      </c>
      <c r="FX535" s="222">
        <f t="shared" si="1287"/>
        <v>0</v>
      </c>
      <c r="FY535" s="222">
        <f t="shared" si="1288"/>
        <v>0</v>
      </c>
      <c r="FZ535" s="222">
        <f t="shared" si="1289"/>
        <v>0</v>
      </c>
      <c r="GA535" s="222">
        <f t="shared" si="1290"/>
        <v>0</v>
      </c>
      <c r="GB535" s="222">
        <f t="shared" si="1291"/>
        <v>0</v>
      </c>
      <c r="GC535" s="222">
        <f t="shared" si="1292"/>
        <v>0</v>
      </c>
      <c r="GD535" s="222">
        <f t="shared" si="1293"/>
        <v>0</v>
      </c>
      <c r="GE535" s="222">
        <f t="shared" si="1294"/>
        <v>0</v>
      </c>
      <c r="GF535" s="222">
        <f t="shared" si="1295"/>
        <v>0</v>
      </c>
      <c r="GG535" s="222">
        <f t="shared" si="1296"/>
        <v>0</v>
      </c>
      <c r="GH535" s="222">
        <f t="shared" si="1297"/>
        <v>0</v>
      </c>
      <c r="GI535" s="222">
        <f t="shared" si="1298"/>
        <v>0</v>
      </c>
      <c r="GJ535" s="222">
        <f t="shared" si="1299"/>
        <v>0</v>
      </c>
      <c r="GK535" s="222">
        <f t="shared" si="1300"/>
        <v>0</v>
      </c>
      <c r="GL535" s="222">
        <f t="shared" si="1301"/>
        <v>0</v>
      </c>
      <c r="GM535" s="222">
        <f t="shared" si="1302"/>
        <v>0</v>
      </c>
      <c r="GN535" s="222">
        <f t="shared" si="1303"/>
        <v>0</v>
      </c>
      <c r="GO535" s="222">
        <f t="shared" si="1304"/>
        <v>0</v>
      </c>
      <c r="GP535" s="222">
        <f t="shared" si="1305"/>
        <v>0</v>
      </c>
      <c r="GQ535" s="222">
        <f t="shared" si="1306"/>
        <v>0</v>
      </c>
      <c r="GR535" s="222">
        <f t="shared" si="1307"/>
        <v>0</v>
      </c>
      <c r="GS535" s="222">
        <f t="shared" si="1308"/>
        <v>0</v>
      </c>
      <c r="GT535" s="222">
        <f t="shared" si="1309"/>
        <v>0</v>
      </c>
      <c r="GU535" s="222">
        <f t="shared" si="1310"/>
        <v>0</v>
      </c>
      <c r="GV535" s="222">
        <f t="shared" si="1311"/>
        <v>0</v>
      </c>
      <c r="GW535" s="222">
        <f t="shared" si="1312"/>
        <v>0</v>
      </c>
      <c r="GX535" s="222">
        <f t="shared" si="1313"/>
        <v>0</v>
      </c>
      <c r="GY535" s="222">
        <f t="shared" si="1314"/>
        <v>0</v>
      </c>
      <c r="GZ535" s="222">
        <f t="shared" si="1315"/>
        <v>0</v>
      </c>
      <c r="HA535" s="222">
        <f t="shared" si="1316"/>
        <v>0</v>
      </c>
      <c r="HB535" s="222">
        <f t="shared" si="1317"/>
        <v>0</v>
      </c>
      <c r="HC535" s="222">
        <f t="shared" si="1318"/>
        <v>0</v>
      </c>
      <c r="HD535" s="222">
        <f t="shared" si="1319"/>
        <v>0</v>
      </c>
      <c r="HE535" s="222">
        <f t="shared" si="1320"/>
        <v>0</v>
      </c>
      <c r="HF535" s="222">
        <f t="shared" si="1321"/>
        <v>0</v>
      </c>
      <c r="HG535" s="222">
        <f t="shared" si="1322"/>
        <v>0</v>
      </c>
      <c r="HH535" s="222">
        <f t="shared" si="1323"/>
        <v>0</v>
      </c>
      <c r="HI535" s="222">
        <f t="shared" si="1324"/>
        <v>0</v>
      </c>
      <c r="HJ535" s="222">
        <f t="shared" si="1325"/>
        <v>0</v>
      </c>
      <c r="HK535" s="222">
        <f t="shared" si="1326"/>
        <v>0</v>
      </c>
      <c r="HL535" s="222">
        <f t="shared" si="1327"/>
        <v>0</v>
      </c>
      <c r="HM535" s="222">
        <f t="shared" si="1328"/>
        <v>0</v>
      </c>
      <c r="HN535" s="222">
        <f t="shared" si="1329"/>
        <v>0</v>
      </c>
      <c r="HO535" s="222">
        <f t="shared" si="1330"/>
        <v>0</v>
      </c>
      <c r="HP535" s="222">
        <f t="shared" si="1331"/>
        <v>0</v>
      </c>
      <c r="HQ535" s="222">
        <f t="shared" si="1332"/>
        <v>0</v>
      </c>
      <c r="HR535" s="222">
        <f t="shared" si="1333"/>
        <v>0</v>
      </c>
      <c r="HS535" s="222">
        <f t="shared" si="1334"/>
        <v>0</v>
      </c>
      <c r="HT535" s="222">
        <f t="shared" si="1335"/>
        <v>0</v>
      </c>
      <c r="HU535" s="222">
        <f t="shared" si="1336"/>
        <v>0</v>
      </c>
      <c r="HV535" s="222">
        <f t="shared" si="1337"/>
        <v>0</v>
      </c>
      <c r="HW535" s="222">
        <f t="shared" si="1338"/>
        <v>0</v>
      </c>
      <c r="HX535" s="222">
        <f t="shared" si="1339"/>
        <v>0</v>
      </c>
      <c r="HY535" s="222">
        <f t="shared" si="1340"/>
        <v>0</v>
      </c>
      <c r="HZ535" s="222">
        <f t="shared" si="1341"/>
        <v>0</v>
      </c>
      <c r="IA535" s="222">
        <f t="shared" si="1342"/>
        <v>0</v>
      </c>
      <c r="IB535" s="222">
        <f t="shared" si="1343"/>
        <v>0</v>
      </c>
      <c r="IC535" s="222">
        <f t="shared" si="1344"/>
        <v>0</v>
      </c>
      <c r="ID535" s="222">
        <f t="shared" si="1345"/>
        <v>0</v>
      </c>
      <c r="IE535" s="222">
        <f t="shared" si="1346"/>
        <v>0</v>
      </c>
      <c r="IF535" s="222">
        <f t="shared" si="1347"/>
        <v>0</v>
      </c>
      <c r="IG535" s="222">
        <f t="shared" si="1348"/>
        <v>0</v>
      </c>
      <c r="IH535" s="222">
        <f t="shared" si="1349"/>
        <v>0</v>
      </c>
      <c r="II535" s="222">
        <f t="shared" si="1350"/>
        <v>0</v>
      </c>
      <c r="IJ535" s="222">
        <f t="shared" si="1351"/>
        <v>0</v>
      </c>
      <c r="IK535" s="222">
        <f t="shared" si="1352"/>
        <v>0</v>
      </c>
      <c r="IL535" s="222">
        <f t="shared" si="1353"/>
        <v>0</v>
      </c>
      <c r="IM535" s="222">
        <f t="shared" si="1354"/>
        <v>0</v>
      </c>
      <c r="IN535" s="222">
        <f t="shared" si="1355"/>
        <v>0</v>
      </c>
      <c r="IO535" s="222">
        <f t="shared" si="1356"/>
        <v>0</v>
      </c>
      <c r="IP535" s="222">
        <f t="shared" si="1357"/>
        <v>0</v>
      </c>
      <c r="IQ535" s="222">
        <f t="shared" si="1358"/>
        <v>0</v>
      </c>
      <c r="IR535" s="222">
        <f t="shared" si="1359"/>
        <v>0</v>
      </c>
      <c r="IS535" s="222">
        <f t="shared" si="1360"/>
        <v>0</v>
      </c>
      <c r="IT535" s="222">
        <f t="shared" si="1361"/>
        <v>0</v>
      </c>
      <c r="IU535" s="222">
        <f t="shared" si="1362"/>
        <v>0</v>
      </c>
      <c r="IV535" s="222">
        <f t="shared" si="1363"/>
        <v>0</v>
      </c>
      <c r="IW535" s="222">
        <f t="shared" si="1364"/>
        <v>0</v>
      </c>
      <c r="IX535" s="222">
        <f t="shared" si="1365"/>
        <v>0</v>
      </c>
      <c r="IY535" s="222">
        <f t="shared" si="1366"/>
        <v>0</v>
      </c>
      <c r="IZ535" s="222">
        <f t="shared" si="1367"/>
        <v>0</v>
      </c>
      <c r="JA535" s="222">
        <f t="shared" si="1368"/>
        <v>0</v>
      </c>
      <c r="JB535" s="222">
        <f t="shared" si="1369"/>
        <v>0</v>
      </c>
    </row>
    <row r="536" spans="2:262">
      <c r="B536" s="230">
        <v>175</v>
      </c>
      <c r="C536" s="229">
        <f t="shared" si="1370"/>
        <v>3.4179687500000026E-3</v>
      </c>
      <c r="D536" s="226">
        <f t="shared" ca="1" si="1113"/>
        <v>49.941143849710734</v>
      </c>
      <c r="E536" s="225">
        <f ca="1">FY361</f>
        <v>-5.8856150289263241E-2</v>
      </c>
      <c r="F536" s="224">
        <v>175</v>
      </c>
      <c r="G536" s="222">
        <f t="shared" si="1114"/>
        <v>0</v>
      </c>
      <c r="H536" s="222">
        <f t="shared" si="1115"/>
        <v>0</v>
      </c>
      <c r="I536" s="222">
        <f t="shared" si="1116"/>
        <v>0</v>
      </c>
      <c r="J536" s="222">
        <f t="shared" si="1117"/>
        <v>0</v>
      </c>
      <c r="K536" s="222">
        <f t="shared" si="1118"/>
        <v>0</v>
      </c>
      <c r="L536" s="222">
        <f t="shared" si="1119"/>
        <v>0</v>
      </c>
      <c r="M536" s="222">
        <f t="shared" si="1120"/>
        <v>0</v>
      </c>
      <c r="N536" s="222">
        <f t="shared" si="1121"/>
        <v>0</v>
      </c>
      <c r="O536" s="222">
        <f t="shared" si="1122"/>
        <v>0</v>
      </c>
      <c r="P536" s="222">
        <f t="shared" si="1123"/>
        <v>0</v>
      </c>
      <c r="Q536" s="222">
        <f t="shared" si="1124"/>
        <v>0</v>
      </c>
      <c r="R536" s="222">
        <f t="shared" si="1125"/>
        <v>0</v>
      </c>
      <c r="S536" s="222">
        <f t="shared" si="1126"/>
        <v>0</v>
      </c>
      <c r="T536" s="222">
        <f t="shared" si="1127"/>
        <v>0</v>
      </c>
      <c r="U536" s="222">
        <f t="shared" si="1128"/>
        <v>0</v>
      </c>
      <c r="V536" s="222">
        <f t="shared" si="1129"/>
        <v>0</v>
      </c>
      <c r="W536" s="222">
        <f t="shared" si="1130"/>
        <v>0</v>
      </c>
      <c r="X536" s="222">
        <f t="shared" si="1131"/>
        <v>0</v>
      </c>
      <c r="Y536" s="222">
        <f t="shared" si="1132"/>
        <v>0</v>
      </c>
      <c r="Z536" s="222">
        <f t="shared" si="1133"/>
        <v>0</v>
      </c>
      <c r="AA536" s="222">
        <f t="shared" si="1134"/>
        <v>0</v>
      </c>
      <c r="AB536" s="222">
        <f t="shared" si="1135"/>
        <v>0</v>
      </c>
      <c r="AC536" s="222">
        <f t="shared" si="1136"/>
        <v>0</v>
      </c>
      <c r="AD536" s="222">
        <f t="shared" si="1137"/>
        <v>0</v>
      </c>
      <c r="AE536" s="222">
        <f t="shared" si="1138"/>
        <v>0</v>
      </c>
      <c r="AF536" s="222">
        <f t="shared" si="1139"/>
        <v>0</v>
      </c>
      <c r="AG536" s="222">
        <f t="shared" si="1140"/>
        <v>0</v>
      </c>
      <c r="AH536" s="222">
        <f t="shared" si="1141"/>
        <v>0</v>
      </c>
      <c r="AI536" s="222">
        <f t="shared" si="1142"/>
        <v>0</v>
      </c>
      <c r="AJ536" s="222">
        <f t="shared" si="1143"/>
        <v>0</v>
      </c>
      <c r="AK536" s="222">
        <f t="shared" si="1144"/>
        <v>0</v>
      </c>
      <c r="AL536" s="222">
        <f t="shared" si="1145"/>
        <v>0</v>
      </c>
      <c r="AM536" s="222">
        <f t="shared" si="1146"/>
        <v>0</v>
      </c>
      <c r="AN536" s="222">
        <f t="shared" si="1147"/>
        <v>0</v>
      </c>
      <c r="AO536" s="222">
        <f t="shared" si="1148"/>
        <v>0</v>
      </c>
      <c r="AP536" s="222">
        <f t="shared" si="1149"/>
        <v>0</v>
      </c>
      <c r="AQ536" s="222">
        <f t="shared" si="1150"/>
        <v>0</v>
      </c>
      <c r="AR536" s="222">
        <f t="shared" si="1151"/>
        <v>0</v>
      </c>
      <c r="AS536" s="222">
        <f t="shared" si="1152"/>
        <v>0</v>
      </c>
      <c r="AT536" s="222">
        <f t="shared" si="1153"/>
        <v>0</v>
      </c>
      <c r="AU536" s="222">
        <f t="shared" si="1154"/>
        <v>0</v>
      </c>
      <c r="AV536" s="222">
        <f t="shared" si="1155"/>
        <v>0</v>
      </c>
      <c r="AW536" s="222">
        <f t="shared" si="1156"/>
        <v>0</v>
      </c>
      <c r="AX536" s="222">
        <f t="shared" si="1157"/>
        <v>0</v>
      </c>
      <c r="AY536" s="222">
        <f t="shared" si="1158"/>
        <v>0</v>
      </c>
      <c r="AZ536" s="222">
        <f t="shared" si="1159"/>
        <v>0</v>
      </c>
      <c r="BA536" s="222">
        <f t="shared" si="1160"/>
        <v>0</v>
      </c>
      <c r="BB536" s="222">
        <f t="shared" si="1161"/>
        <v>0</v>
      </c>
      <c r="BC536" s="222">
        <f t="shared" si="1162"/>
        <v>0</v>
      </c>
      <c r="BD536" s="222">
        <f t="shared" si="1163"/>
        <v>0</v>
      </c>
      <c r="BE536" s="222">
        <f t="shared" si="1164"/>
        <v>0</v>
      </c>
      <c r="BF536" s="222">
        <f t="shared" si="1165"/>
        <v>0</v>
      </c>
      <c r="BG536" s="222">
        <f t="shared" si="1166"/>
        <v>0</v>
      </c>
      <c r="BH536" s="222">
        <f t="shared" si="1167"/>
        <v>0</v>
      </c>
      <c r="BI536" s="222">
        <f t="shared" si="1168"/>
        <v>0</v>
      </c>
      <c r="BJ536" s="222">
        <f t="shared" si="1169"/>
        <v>0</v>
      </c>
      <c r="BK536" s="222">
        <f t="shared" si="1170"/>
        <v>0</v>
      </c>
      <c r="BL536" s="222">
        <f t="shared" si="1171"/>
        <v>0</v>
      </c>
      <c r="BM536" s="222">
        <f t="shared" si="1172"/>
        <v>0</v>
      </c>
      <c r="BN536" s="222">
        <f t="shared" si="1173"/>
        <v>0</v>
      </c>
      <c r="BO536" s="222">
        <f t="shared" si="1174"/>
        <v>0</v>
      </c>
      <c r="BP536" s="222">
        <f t="shared" si="1175"/>
        <v>0</v>
      </c>
      <c r="BQ536" s="222">
        <f t="shared" si="1176"/>
        <v>0</v>
      </c>
      <c r="BR536" s="222">
        <f t="shared" si="1177"/>
        <v>0</v>
      </c>
      <c r="BS536" s="222">
        <f t="shared" si="1178"/>
        <v>0</v>
      </c>
      <c r="BT536" s="222">
        <f t="shared" si="1179"/>
        <v>0</v>
      </c>
      <c r="BU536" s="222">
        <f t="shared" si="1180"/>
        <v>0</v>
      </c>
      <c r="BV536" s="222">
        <f t="shared" si="1181"/>
        <v>0</v>
      </c>
      <c r="BW536" s="222">
        <f t="shared" si="1182"/>
        <v>0</v>
      </c>
      <c r="BX536" s="222">
        <f t="shared" si="1183"/>
        <v>0</v>
      </c>
      <c r="BY536" s="222">
        <f t="shared" si="1184"/>
        <v>0</v>
      </c>
      <c r="BZ536" s="222">
        <f t="shared" si="1185"/>
        <v>0</v>
      </c>
      <c r="CA536" s="222">
        <f t="shared" si="1186"/>
        <v>0</v>
      </c>
      <c r="CB536" s="222">
        <f t="shared" si="1187"/>
        <v>0</v>
      </c>
      <c r="CC536" s="222">
        <f t="shared" si="1188"/>
        <v>0</v>
      </c>
      <c r="CD536" s="222">
        <f t="shared" si="1189"/>
        <v>0</v>
      </c>
      <c r="CE536" s="222">
        <f t="shared" si="1190"/>
        <v>0</v>
      </c>
      <c r="CF536" s="222">
        <f t="shared" si="1191"/>
        <v>0</v>
      </c>
      <c r="CG536" s="222">
        <f t="shared" si="1192"/>
        <v>0</v>
      </c>
      <c r="CH536" s="222">
        <f t="shared" si="1193"/>
        <v>0</v>
      </c>
      <c r="CI536" s="222">
        <f t="shared" si="1194"/>
        <v>0</v>
      </c>
      <c r="CJ536" s="222">
        <f t="shared" si="1195"/>
        <v>0</v>
      </c>
      <c r="CK536" s="222">
        <f t="shared" si="1196"/>
        <v>0</v>
      </c>
      <c r="CL536" s="222">
        <f t="shared" si="1197"/>
        <v>0</v>
      </c>
      <c r="CM536" s="222">
        <f t="shared" si="1198"/>
        <v>0</v>
      </c>
      <c r="CN536" s="222">
        <f t="shared" si="1199"/>
        <v>0</v>
      </c>
      <c r="CO536" s="222">
        <f t="shared" si="1200"/>
        <v>0</v>
      </c>
      <c r="CP536" s="222">
        <f t="shared" si="1201"/>
        <v>0</v>
      </c>
      <c r="CQ536" s="222">
        <f t="shared" si="1202"/>
        <v>0</v>
      </c>
      <c r="CR536" s="222">
        <f t="shared" si="1203"/>
        <v>0</v>
      </c>
      <c r="CS536" s="222">
        <f t="shared" si="1204"/>
        <v>0</v>
      </c>
      <c r="CT536" s="222">
        <f t="shared" si="1205"/>
        <v>0</v>
      </c>
      <c r="CU536" s="222">
        <f t="shared" si="1206"/>
        <v>0</v>
      </c>
      <c r="CV536" s="222">
        <f t="shared" si="1207"/>
        <v>0</v>
      </c>
      <c r="CW536" s="222">
        <f t="shared" si="1208"/>
        <v>0</v>
      </c>
      <c r="CX536" s="222">
        <f t="shared" si="1209"/>
        <v>0</v>
      </c>
      <c r="CY536" s="222">
        <f t="shared" si="1210"/>
        <v>0</v>
      </c>
      <c r="CZ536" s="222">
        <f t="shared" si="1211"/>
        <v>0</v>
      </c>
      <c r="DA536" s="222">
        <f t="shared" si="1212"/>
        <v>0</v>
      </c>
      <c r="DB536" s="222">
        <f t="shared" si="1213"/>
        <v>0</v>
      </c>
      <c r="DC536" s="222">
        <f t="shared" si="1214"/>
        <v>0</v>
      </c>
      <c r="DD536" s="222">
        <f t="shared" si="1215"/>
        <v>0</v>
      </c>
      <c r="DE536" s="222">
        <f t="shared" si="1216"/>
        <v>0</v>
      </c>
      <c r="DF536" s="222">
        <f t="shared" si="1217"/>
        <v>0</v>
      </c>
      <c r="DG536" s="222">
        <f t="shared" si="1218"/>
        <v>0</v>
      </c>
      <c r="DH536" s="222">
        <f t="shared" si="1219"/>
        <v>0</v>
      </c>
      <c r="DI536" s="222">
        <f t="shared" si="1220"/>
        <v>0</v>
      </c>
      <c r="DJ536" s="222">
        <f t="shared" si="1221"/>
        <v>0</v>
      </c>
      <c r="DK536" s="222">
        <f t="shared" si="1222"/>
        <v>0</v>
      </c>
      <c r="DL536" s="222">
        <f t="shared" si="1223"/>
        <v>0</v>
      </c>
      <c r="DM536" s="222">
        <f t="shared" si="1224"/>
        <v>0</v>
      </c>
      <c r="DN536" s="222">
        <f t="shared" si="1225"/>
        <v>0</v>
      </c>
      <c r="DO536" s="222">
        <f t="shared" si="1226"/>
        <v>0</v>
      </c>
      <c r="DP536" s="222">
        <f t="shared" si="1227"/>
        <v>0</v>
      </c>
      <c r="DQ536" s="222">
        <f t="shared" si="1228"/>
        <v>0</v>
      </c>
      <c r="DR536" s="222">
        <f t="shared" si="1229"/>
        <v>0</v>
      </c>
      <c r="DS536" s="222">
        <f t="shared" si="1230"/>
        <v>0</v>
      </c>
      <c r="DT536" s="222">
        <f t="shared" si="1231"/>
        <v>0</v>
      </c>
      <c r="DU536" s="222">
        <f t="shared" si="1232"/>
        <v>0</v>
      </c>
      <c r="DV536" s="222">
        <f t="shared" si="1233"/>
        <v>0</v>
      </c>
      <c r="DW536" s="222">
        <f t="shared" si="1234"/>
        <v>0</v>
      </c>
      <c r="DX536" s="222">
        <f t="shared" si="1235"/>
        <v>0</v>
      </c>
      <c r="DY536" s="222">
        <f t="shared" si="1236"/>
        <v>0</v>
      </c>
      <c r="DZ536" s="222">
        <f t="shared" si="1237"/>
        <v>0</v>
      </c>
      <c r="EA536" s="222">
        <f t="shared" si="1238"/>
        <v>0</v>
      </c>
      <c r="EB536" s="222">
        <f t="shared" si="1239"/>
        <v>0</v>
      </c>
      <c r="EC536" s="222">
        <f t="shared" si="1240"/>
        <v>0</v>
      </c>
      <c r="ED536" s="222">
        <f t="shared" si="1241"/>
        <v>0</v>
      </c>
      <c r="EE536" s="222">
        <f t="shared" si="1242"/>
        <v>0</v>
      </c>
      <c r="EF536" s="222">
        <f t="shared" si="1243"/>
        <v>0</v>
      </c>
      <c r="EG536" s="222">
        <f t="shared" si="1244"/>
        <v>0</v>
      </c>
      <c r="EH536" s="222">
        <f t="shared" si="1245"/>
        <v>0</v>
      </c>
      <c r="EI536" s="222">
        <f t="shared" si="1246"/>
        <v>0</v>
      </c>
      <c r="EJ536" s="222">
        <f t="shared" si="1247"/>
        <v>0</v>
      </c>
      <c r="EK536" s="222">
        <f t="shared" si="1248"/>
        <v>0</v>
      </c>
      <c r="EL536" s="222">
        <f t="shared" si="1249"/>
        <v>0</v>
      </c>
      <c r="EM536" s="222">
        <f t="shared" si="1250"/>
        <v>0</v>
      </c>
      <c r="EN536" s="222">
        <f t="shared" si="1251"/>
        <v>0</v>
      </c>
      <c r="EO536" s="222">
        <f t="shared" si="1252"/>
        <v>0</v>
      </c>
      <c r="EP536" s="222">
        <f t="shared" si="1253"/>
        <v>0</v>
      </c>
      <c r="EQ536" s="222">
        <f t="shared" si="1254"/>
        <v>0</v>
      </c>
      <c r="ER536" s="222">
        <f t="shared" si="1255"/>
        <v>0</v>
      </c>
      <c r="ES536" s="222">
        <f t="shared" si="1256"/>
        <v>0</v>
      </c>
      <c r="ET536" s="222">
        <f t="shared" si="1257"/>
        <v>0</v>
      </c>
      <c r="EU536" s="222">
        <f t="shared" si="1258"/>
        <v>0</v>
      </c>
      <c r="EV536" s="222">
        <f t="shared" si="1259"/>
        <v>0</v>
      </c>
      <c r="EW536" s="222">
        <f t="shared" si="1260"/>
        <v>0</v>
      </c>
      <c r="EX536" s="222">
        <f t="shared" si="1261"/>
        <v>0</v>
      </c>
      <c r="EY536" s="222">
        <f t="shared" si="1262"/>
        <v>0</v>
      </c>
      <c r="EZ536" s="222">
        <f t="shared" si="1263"/>
        <v>0</v>
      </c>
      <c r="FA536" s="222">
        <f t="shared" si="1264"/>
        <v>0</v>
      </c>
      <c r="FB536" s="222">
        <f t="shared" si="1265"/>
        <v>0</v>
      </c>
      <c r="FC536" s="222">
        <f t="shared" si="1266"/>
        <v>0</v>
      </c>
      <c r="FD536" s="222">
        <f t="shared" si="1267"/>
        <v>0</v>
      </c>
      <c r="FE536" s="222">
        <f t="shared" si="1268"/>
        <v>0</v>
      </c>
      <c r="FF536" s="222">
        <f t="shared" si="1269"/>
        <v>0</v>
      </c>
      <c r="FG536" s="222">
        <f t="shared" si="1270"/>
        <v>0</v>
      </c>
      <c r="FH536" s="222">
        <f t="shared" si="1271"/>
        <v>0</v>
      </c>
      <c r="FI536" s="222">
        <f t="shared" si="1272"/>
        <v>0</v>
      </c>
      <c r="FJ536" s="222">
        <f t="shared" si="1273"/>
        <v>0</v>
      </c>
      <c r="FK536" s="222">
        <f t="shared" si="1274"/>
        <v>0</v>
      </c>
      <c r="FL536" s="222">
        <f t="shared" si="1275"/>
        <v>0</v>
      </c>
      <c r="FM536" s="222">
        <f t="shared" si="1276"/>
        <v>0</v>
      </c>
      <c r="FN536" s="222">
        <f t="shared" si="1277"/>
        <v>0</v>
      </c>
      <c r="FO536" s="222">
        <f t="shared" si="1278"/>
        <v>0</v>
      </c>
      <c r="FP536" s="222">
        <f t="shared" si="1279"/>
        <v>0</v>
      </c>
      <c r="FQ536" s="222">
        <f t="shared" si="1280"/>
        <v>0</v>
      </c>
      <c r="FR536" s="222">
        <f t="shared" si="1281"/>
        <v>0</v>
      </c>
      <c r="FS536" s="222">
        <f t="shared" si="1282"/>
        <v>0</v>
      </c>
      <c r="FT536" s="222">
        <f t="shared" si="1283"/>
        <v>0</v>
      </c>
      <c r="FU536" s="222">
        <f t="shared" si="1284"/>
        <v>0</v>
      </c>
      <c r="FV536" s="222">
        <f t="shared" si="1285"/>
        <v>0</v>
      </c>
      <c r="FW536" s="222">
        <f t="shared" si="1286"/>
        <v>0</v>
      </c>
      <c r="FX536" s="222">
        <f t="shared" si="1287"/>
        <v>0</v>
      </c>
      <c r="FY536" s="222">
        <f t="shared" si="1288"/>
        <v>0</v>
      </c>
      <c r="FZ536" s="222">
        <f t="shared" si="1289"/>
        <v>0</v>
      </c>
      <c r="GA536" s="222">
        <f t="shared" si="1290"/>
        <v>0</v>
      </c>
      <c r="GB536" s="222">
        <f t="shared" si="1291"/>
        <v>0</v>
      </c>
      <c r="GC536" s="222">
        <f t="shared" si="1292"/>
        <v>0</v>
      </c>
      <c r="GD536" s="222">
        <f t="shared" si="1293"/>
        <v>0</v>
      </c>
      <c r="GE536" s="222">
        <f t="shared" si="1294"/>
        <v>0</v>
      </c>
      <c r="GF536" s="222">
        <f t="shared" si="1295"/>
        <v>0</v>
      </c>
      <c r="GG536" s="222">
        <f t="shared" si="1296"/>
        <v>0</v>
      </c>
      <c r="GH536" s="222">
        <f t="shared" si="1297"/>
        <v>0</v>
      </c>
      <c r="GI536" s="222">
        <f t="shared" si="1298"/>
        <v>0</v>
      </c>
      <c r="GJ536" s="222">
        <f t="shared" si="1299"/>
        <v>0</v>
      </c>
      <c r="GK536" s="222">
        <f t="shared" si="1300"/>
        <v>0</v>
      </c>
      <c r="GL536" s="222">
        <f t="shared" si="1301"/>
        <v>0</v>
      </c>
      <c r="GM536" s="222">
        <f t="shared" si="1302"/>
        <v>0</v>
      </c>
      <c r="GN536" s="222">
        <f t="shared" si="1303"/>
        <v>0</v>
      </c>
      <c r="GO536" s="222">
        <f t="shared" si="1304"/>
        <v>0</v>
      </c>
      <c r="GP536" s="222">
        <f t="shared" si="1305"/>
        <v>0</v>
      </c>
      <c r="GQ536" s="222">
        <f t="shared" si="1306"/>
        <v>0</v>
      </c>
      <c r="GR536" s="222">
        <f t="shared" si="1307"/>
        <v>0</v>
      </c>
      <c r="GS536" s="222">
        <f t="shared" si="1308"/>
        <v>0</v>
      </c>
      <c r="GT536" s="222">
        <f t="shared" si="1309"/>
        <v>0</v>
      </c>
      <c r="GU536" s="222">
        <f t="shared" si="1310"/>
        <v>0</v>
      </c>
      <c r="GV536" s="222">
        <f t="shared" si="1311"/>
        <v>0</v>
      </c>
      <c r="GW536" s="222">
        <f t="shared" si="1312"/>
        <v>0</v>
      </c>
      <c r="GX536" s="222">
        <f t="shared" si="1313"/>
        <v>0</v>
      </c>
      <c r="GY536" s="222">
        <f t="shared" si="1314"/>
        <v>0</v>
      </c>
      <c r="GZ536" s="222">
        <f t="shared" si="1315"/>
        <v>0</v>
      </c>
      <c r="HA536" s="222">
        <f t="shared" si="1316"/>
        <v>0</v>
      </c>
      <c r="HB536" s="222">
        <f t="shared" si="1317"/>
        <v>0</v>
      </c>
      <c r="HC536" s="222">
        <f t="shared" si="1318"/>
        <v>0</v>
      </c>
      <c r="HD536" s="222">
        <f t="shared" si="1319"/>
        <v>0</v>
      </c>
      <c r="HE536" s="222">
        <f t="shared" si="1320"/>
        <v>0</v>
      </c>
      <c r="HF536" s="222">
        <f t="shared" si="1321"/>
        <v>0</v>
      </c>
      <c r="HG536" s="222">
        <f t="shared" si="1322"/>
        <v>0</v>
      </c>
      <c r="HH536" s="222">
        <f t="shared" si="1323"/>
        <v>0</v>
      </c>
      <c r="HI536" s="222">
        <f t="shared" si="1324"/>
        <v>0</v>
      </c>
      <c r="HJ536" s="222">
        <f t="shared" si="1325"/>
        <v>0</v>
      </c>
      <c r="HK536" s="222">
        <f t="shared" si="1326"/>
        <v>0</v>
      </c>
      <c r="HL536" s="222">
        <f t="shared" si="1327"/>
        <v>0</v>
      </c>
      <c r="HM536" s="222">
        <f t="shared" si="1328"/>
        <v>0</v>
      </c>
      <c r="HN536" s="222">
        <f t="shared" si="1329"/>
        <v>0</v>
      </c>
      <c r="HO536" s="222">
        <f t="shared" si="1330"/>
        <v>0</v>
      </c>
      <c r="HP536" s="222">
        <f t="shared" si="1331"/>
        <v>0</v>
      </c>
      <c r="HQ536" s="222">
        <f t="shared" si="1332"/>
        <v>0</v>
      </c>
      <c r="HR536" s="222">
        <f t="shared" si="1333"/>
        <v>0</v>
      </c>
      <c r="HS536" s="222">
        <f t="shared" si="1334"/>
        <v>0</v>
      </c>
      <c r="HT536" s="222">
        <f t="shared" si="1335"/>
        <v>0</v>
      </c>
      <c r="HU536" s="222">
        <f t="shared" si="1336"/>
        <v>0</v>
      </c>
      <c r="HV536" s="222">
        <f t="shared" si="1337"/>
        <v>0</v>
      </c>
      <c r="HW536" s="222">
        <f t="shared" si="1338"/>
        <v>0</v>
      </c>
      <c r="HX536" s="222">
        <f t="shared" si="1339"/>
        <v>0</v>
      </c>
      <c r="HY536" s="222">
        <f t="shared" si="1340"/>
        <v>0</v>
      </c>
      <c r="HZ536" s="222">
        <f t="shared" si="1341"/>
        <v>0</v>
      </c>
      <c r="IA536" s="222">
        <f t="shared" si="1342"/>
        <v>0</v>
      </c>
      <c r="IB536" s="222">
        <f t="shared" si="1343"/>
        <v>0</v>
      </c>
      <c r="IC536" s="222">
        <f t="shared" si="1344"/>
        <v>0</v>
      </c>
      <c r="ID536" s="222">
        <f t="shared" si="1345"/>
        <v>0</v>
      </c>
      <c r="IE536" s="222">
        <f t="shared" si="1346"/>
        <v>0</v>
      </c>
      <c r="IF536" s="222">
        <f t="shared" si="1347"/>
        <v>0</v>
      </c>
      <c r="IG536" s="222">
        <f t="shared" si="1348"/>
        <v>0</v>
      </c>
      <c r="IH536" s="222">
        <f t="shared" si="1349"/>
        <v>0</v>
      </c>
      <c r="II536" s="222">
        <f t="shared" si="1350"/>
        <v>0</v>
      </c>
      <c r="IJ536" s="222">
        <f t="shared" si="1351"/>
        <v>0</v>
      </c>
      <c r="IK536" s="222">
        <f t="shared" si="1352"/>
        <v>0</v>
      </c>
      <c r="IL536" s="222">
        <f t="shared" si="1353"/>
        <v>0</v>
      </c>
      <c r="IM536" s="222">
        <f t="shared" si="1354"/>
        <v>0</v>
      </c>
      <c r="IN536" s="222">
        <f t="shared" si="1355"/>
        <v>0</v>
      </c>
      <c r="IO536" s="222">
        <f t="shared" si="1356"/>
        <v>0</v>
      </c>
      <c r="IP536" s="222">
        <f t="shared" si="1357"/>
        <v>0</v>
      </c>
      <c r="IQ536" s="222">
        <f t="shared" si="1358"/>
        <v>0</v>
      </c>
      <c r="IR536" s="222">
        <f t="shared" si="1359"/>
        <v>0</v>
      </c>
      <c r="IS536" s="222">
        <f t="shared" si="1360"/>
        <v>0</v>
      </c>
      <c r="IT536" s="222">
        <f t="shared" si="1361"/>
        <v>0</v>
      </c>
      <c r="IU536" s="222">
        <f t="shared" si="1362"/>
        <v>0</v>
      </c>
      <c r="IV536" s="222">
        <f t="shared" si="1363"/>
        <v>0</v>
      </c>
      <c r="IW536" s="222">
        <f t="shared" si="1364"/>
        <v>0</v>
      </c>
      <c r="IX536" s="222">
        <f t="shared" si="1365"/>
        <v>0</v>
      </c>
      <c r="IY536" s="222">
        <f t="shared" si="1366"/>
        <v>0</v>
      </c>
      <c r="IZ536" s="222">
        <f t="shared" si="1367"/>
        <v>0</v>
      </c>
      <c r="JA536" s="222">
        <f t="shared" si="1368"/>
        <v>0</v>
      </c>
      <c r="JB536" s="222">
        <f t="shared" si="1369"/>
        <v>0</v>
      </c>
    </row>
    <row r="537" spans="2:262">
      <c r="B537" s="230">
        <v>176</v>
      </c>
      <c r="C537" s="229">
        <f t="shared" si="1370"/>
        <v>3.4375000000000026E-3</v>
      </c>
      <c r="D537" s="226">
        <f t="shared" ca="1" si="1113"/>
        <v>49.940855667269304</v>
      </c>
      <c r="E537" s="225">
        <f ca="1">FZ361</f>
        <v>-5.9144332730698523E-2</v>
      </c>
      <c r="F537" s="224">
        <v>176</v>
      </c>
      <c r="G537" s="222">
        <f t="shared" si="1114"/>
        <v>0</v>
      </c>
      <c r="H537" s="222">
        <f t="shared" si="1115"/>
        <v>0</v>
      </c>
      <c r="I537" s="222">
        <f t="shared" si="1116"/>
        <v>0</v>
      </c>
      <c r="J537" s="222">
        <f t="shared" si="1117"/>
        <v>0</v>
      </c>
      <c r="K537" s="222">
        <f t="shared" si="1118"/>
        <v>0</v>
      </c>
      <c r="L537" s="222">
        <f t="shared" si="1119"/>
        <v>0</v>
      </c>
      <c r="M537" s="222">
        <f t="shared" si="1120"/>
        <v>0</v>
      </c>
      <c r="N537" s="222">
        <f t="shared" si="1121"/>
        <v>0</v>
      </c>
      <c r="O537" s="222">
        <f t="shared" si="1122"/>
        <v>0</v>
      </c>
      <c r="P537" s="222">
        <f t="shared" si="1123"/>
        <v>0</v>
      </c>
      <c r="Q537" s="222">
        <f t="shared" si="1124"/>
        <v>0</v>
      </c>
      <c r="R537" s="222">
        <f t="shared" si="1125"/>
        <v>0</v>
      </c>
      <c r="S537" s="222">
        <f t="shared" si="1126"/>
        <v>0</v>
      </c>
      <c r="T537" s="222">
        <f t="shared" si="1127"/>
        <v>0</v>
      </c>
      <c r="U537" s="222">
        <f t="shared" si="1128"/>
        <v>0</v>
      </c>
      <c r="V537" s="222">
        <f t="shared" si="1129"/>
        <v>0</v>
      </c>
      <c r="W537" s="222">
        <f t="shared" si="1130"/>
        <v>0</v>
      </c>
      <c r="X537" s="222">
        <f t="shared" si="1131"/>
        <v>0</v>
      </c>
      <c r="Y537" s="222">
        <f t="shared" si="1132"/>
        <v>0</v>
      </c>
      <c r="Z537" s="222">
        <f t="shared" si="1133"/>
        <v>0</v>
      </c>
      <c r="AA537" s="222">
        <f t="shared" si="1134"/>
        <v>0</v>
      </c>
      <c r="AB537" s="222">
        <f t="shared" si="1135"/>
        <v>0</v>
      </c>
      <c r="AC537" s="222">
        <f t="shared" si="1136"/>
        <v>0</v>
      </c>
      <c r="AD537" s="222">
        <f t="shared" si="1137"/>
        <v>0</v>
      </c>
      <c r="AE537" s="222">
        <f t="shared" si="1138"/>
        <v>0</v>
      </c>
      <c r="AF537" s="222">
        <f t="shared" si="1139"/>
        <v>0</v>
      </c>
      <c r="AG537" s="222">
        <f t="shared" si="1140"/>
        <v>0</v>
      </c>
      <c r="AH537" s="222">
        <f t="shared" si="1141"/>
        <v>0</v>
      </c>
      <c r="AI537" s="222">
        <f t="shared" si="1142"/>
        <v>0</v>
      </c>
      <c r="AJ537" s="222">
        <f t="shared" si="1143"/>
        <v>0</v>
      </c>
      <c r="AK537" s="222">
        <f t="shared" si="1144"/>
        <v>0</v>
      </c>
      <c r="AL537" s="222">
        <f t="shared" si="1145"/>
        <v>0</v>
      </c>
      <c r="AM537" s="222">
        <f t="shared" si="1146"/>
        <v>0</v>
      </c>
      <c r="AN537" s="222">
        <f t="shared" si="1147"/>
        <v>0</v>
      </c>
      <c r="AO537" s="222">
        <f t="shared" si="1148"/>
        <v>0</v>
      </c>
      <c r="AP537" s="222">
        <f t="shared" si="1149"/>
        <v>0</v>
      </c>
      <c r="AQ537" s="222">
        <f t="shared" si="1150"/>
        <v>0</v>
      </c>
      <c r="AR537" s="222">
        <f t="shared" si="1151"/>
        <v>0</v>
      </c>
      <c r="AS537" s="222">
        <f t="shared" si="1152"/>
        <v>0</v>
      </c>
      <c r="AT537" s="222">
        <f t="shared" si="1153"/>
        <v>0</v>
      </c>
      <c r="AU537" s="222">
        <f t="shared" si="1154"/>
        <v>0</v>
      </c>
      <c r="AV537" s="222">
        <f t="shared" si="1155"/>
        <v>0</v>
      </c>
      <c r="AW537" s="222">
        <f t="shared" si="1156"/>
        <v>0</v>
      </c>
      <c r="AX537" s="222">
        <f t="shared" si="1157"/>
        <v>0</v>
      </c>
      <c r="AY537" s="222">
        <f t="shared" si="1158"/>
        <v>0</v>
      </c>
      <c r="AZ537" s="222">
        <f t="shared" si="1159"/>
        <v>0</v>
      </c>
      <c r="BA537" s="222">
        <f t="shared" si="1160"/>
        <v>0</v>
      </c>
      <c r="BB537" s="222">
        <f t="shared" si="1161"/>
        <v>0</v>
      </c>
      <c r="BC537" s="222">
        <f t="shared" si="1162"/>
        <v>0</v>
      </c>
      <c r="BD537" s="222">
        <f t="shared" si="1163"/>
        <v>0</v>
      </c>
      <c r="BE537" s="222">
        <f t="shared" si="1164"/>
        <v>0</v>
      </c>
      <c r="BF537" s="222">
        <f t="shared" si="1165"/>
        <v>0</v>
      </c>
      <c r="BG537" s="222">
        <f t="shared" si="1166"/>
        <v>0</v>
      </c>
      <c r="BH537" s="222">
        <f t="shared" si="1167"/>
        <v>0</v>
      </c>
      <c r="BI537" s="222">
        <f t="shared" si="1168"/>
        <v>0</v>
      </c>
      <c r="BJ537" s="222">
        <f t="shared" si="1169"/>
        <v>0</v>
      </c>
      <c r="BK537" s="222">
        <f t="shared" si="1170"/>
        <v>0</v>
      </c>
      <c r="BL537" s="222">
        <f t="shared" si="1171"/>
        <v>0</v>
      </c>
      <c r="BM537" s="222">
        <f t="shared" si="1172"/>
        <v>0</v>
      </c>
      <c r="BN537" s="222">
        <f t="shared" si="1173"/>
        <v>0</v>
      </c>
      <c r="BO537" s="222">
        <f t="shared" si="1174"/>
        <v>0</v>
      </c>
      <c r="BP537" s="222">
        <f t="shared" si="1175"/>
        <v>0</v>
      </c>
      <c r="BQ537" s="222">
        <f t="shared" si="1176"/>
        <v>0</v>
      </c>
      <c r="BR537" s="222">
        <f t="shared" si="1177"/>
        <v>0</v>
      </c>
      <c r="BS537" s="222">
        <f t="shared" si="1178"/>
        <v>0</v>
      </c>
      <c r="BT537" s="222">
        <f t="shared" si="1179"/>
        <v>0</v>
      </c>
      <c r="BU537" s="222">
        <f t="shared" si="1180"/>
        <v>0</v>
      </c>
      <c r="BV537" s="222">
        <f t="shared" si="1181"/>
        <v>0</v>
      </c>
      <c r="BW537" s="222">
        <f t="shared" si="1182"/>
        <v>0</v>
      </c>
      <c r="BX537" s="222">
        <f t="shared" si="1183"/>
        <v>0</v>
      </c>
      <c r="BY537" s="222">
        <f t="shared" si="1184"/>
        <v>0</v>
      </c>
      <c r="BZ537" s="222">
        <f t="shared" si="1185"/>
        <v>0</v>
      </c>
      <c r="CA537" s="222">
        <f t="shared" si="1186"/>
        <v>0</v>
      </c>
      <c r="CB537" s="222">
        <f t="shared" si="1187"/>
        <v>0</v>
      </c>
      <c r="CC537" s="222">
        <f t="shared" si="1188"/>
        <v>0</v>
      </c>
      <c r="CD537" s="222">
        <f t="shared" si="1189"/>
        <v>0</v>
      </c>
      <c r="CE537" s="222">
        <f t="shared" si="1190"/>
        <v>0</v>
      </c>
      <c r="CF537" s="222">
        <f t="shared" si="1191"/>
        <v>0</v>
      </c>
      <c r="CG537" s="222">
        <f t="shared" si="1192"/>
        <v>0</v>
      </c>
      <c r="CH537" s="222">
        <f t="shared" si="1193"/>
        <v>0</v>
      </c>
      <c r="CI537" s="222">
        <f t="shared" si="1194"/>
        <v>0</v>
      </c>
      <c r="CJ537" s="222">
        <f t="shared" si="1195"/>
        <v>0</v>
      </c>
      <c r="CK537" s="222">
        <f t="shared" si="1196"/>
        <v>0</v>
      </c>
      <c r="CL537" s="222">
        <f t="shared" si="1197"/>
        <v>0</v>
      </c>
      <c r="CM537" s="222">
        <f t="shared" si="1198"/>
        <v>0</v>
      </c>
      <c r="CN537" s="222">
        <f t="shared" si="1199"/>
        <v>0</v>
      </c>
      <c r="CO537" s="222">
        <f t="shared" si="1200"/>
        <v>0</v>
      </c>
      <c r="CP537" s="222">
        <f t="shared" si="1201"/>
        <v>0</v>
      </c>
      <c r="CQ537" s="222">
        <f t="shared" si="1202"/>
        <v>0</v>
      </c>
      <c r="CR537" s="222">
        <f t="shared" si="1203"/>
        <v>0</v>
      </c>
      <c r="CS537" s="222">
        <f t="shared" si="1204"/>
        <v>0</v>
      </c>
      <c r="CT537" s="222">
        <f t="shared" si="1205"/>
        <v>0</v>
      </c>
      <c r="CU537" s="222">
        <f t="shared" si="1206"/>
        <v>0</v>
      </c>
      <c r="CV537" s="222">
        <f t="shared" si="1207"/>
        <v>0</v>
      </c>
      <c r="CW537" s="222">
        <f t="shared" si="1208"/>
        <v>0</v>
      </c>
      <c r="CX537" s="222">
        <f t="shared" si="1209"/>
        <v>0</v>
      </c>
      <c r="CY537" s="222">
        <f t="shared" si="1210"/>
        <v>0</v>
      </c>
      <c r="CZ537" s="222">
        <f t="shared" si="1211"/>
        <v>0</v>
      </c>
      <c r="DA537" s="222">
        <f t="shared" si="1212"/>
        <v>0</v>
      </c>
      <c r="DB537" s="222">
        <f t="shared" si="1213"/>
        <v>0</v>
      </c>
      <c r="DC537" s="222">
        <f t="shared" si="1214"/>
        <v>0</v>
      </c>
      <c r="DD537" s="222">
        <f t="shared" si="1215"/>
        <v>0</v>
      </c>
      <c r="DE537" s="222">
        <f t="shared" si="1216"/>
        <v>0</v>
      </c>
      <c r="DF537" s="222">
        <f t="shared" si="1217"/>
        <v>0</v>
      </c>
      <c r="DG537" s="222">
        <f t="shared" si="1218"/>
        <v>0</v>
      </c>
      <c r="DH537" s="222">
        <f t="shared" si="1219"/>
        <v>0</v>
      </c>
      <c r="DI537" s="222">
        <f t="shared" si="1220"/>
        <v>0</v>
      </c>
      <c r="DJ537" s="222">
        <f t="shared" si="1221"/>
        <v>0</v>
      </c>
      <c r="DK537" s="222">
        <f t="shared" si="1222"/>
        <v>0</v>
      </c>
      <c r="DL537" s="222">
        <f t="shared" si="1223"/>
        <v>0</v>
      </c>
      <c r="DM537" s="222">
        <f t="shared" si="1224"/>
        <v>0</v>
      </c>
      <c r="DN537" s="222">
        <f t="shared" si="1225"/>
        <v>0</v>
      </c>
      <c r="DO537" s="222">
        <f t="shared" si="1226"/>
        <v>0</v>
      </c>
      <c r="DP537" s="222">
        <f t="shared" si="1227"/>
        <v>0</v>
      </c>
      <c r="DQ537" s="222">
        <f t="shared" si="1228"/>
        <v>0</v>
      </c>
      <c r="DR537" s="222">
        <f t="shared" si="1229"/>
        <v>0</v>
      </c>
      <c r="DS537" s="222">
        <f t="shared" si="1230"/>
        <v>0</v>
      </c>
      <c r="DT537" s="222">
        <f t="shared" si="1231"/>
        <v>0</v>
      </c>
      <c r="DU537" s="222">
        <f t="shared" si="1232"/>
        <v>0</v>
      </c>
      <c r="DV537" s="222">
        <f t="shared" si="1233"/>
        <v>0</v>
      </c>
      <c r="DW537" s="222">
        <f t="shared" si="1234"/>
        <v>0</v>
      </c>
      <c r="DX537" s="222">
        <f t="shared" si="1235"/>
        <v>0</v>
      </c>
      <c r="DY537" s="222">
        <f t="shared" si="1236"/>
        <v>0</v>
      </c>
      <c r="DZ537" s="222">
        <f t="shared" si="1237"/>
        <v>0</v>
      </c>
      <c r="EA537" s="222">
        <f t="shared" si="1238"/>
        <v>0</v>
      </c>
      <c r="EB537" s="222">
        <f t="shared" si="1239"/>
        <v>0</v>
      </c>
      <c r="EC537" s="222">
        <f t="shared" si="1240"/>
        <v>0</v>
      </c>
      <c r="ED537" s="222">
        <f t="shared" si="1241"/>
        <v>0</v>
      </c>
      <c r="EE537" s="222">
        <f t="shared" si="1242"/>
        <v>0</v>
      </c>
      <c r="EF537" s="222">
        <f t="shared" si="1243"/>
        <v>0</v>
      </c>
      <c r="EG537" s="222">
        <f t="shared" si="1244"/>
        <v>0</v>
      </c>
      <c r="EH537" s="222">
        <f t="shared" si="1245"/>
        <v>0</v>
      </c>
      <c r="EI537" s="222">
        <f t="shared" si="1246"/>
        <v>0</v>
      </c>
      <c r="EJ537" s="222">
        <f t="shared" si="1247"/>
        <v>0</v>
      </c>
      <c r="EK537" s="222">
        <f t="shared" si="1248"/>
        <v>0</v>
      </c>
      <c r="EL537" s="222">
        <f t="shared" si="1249"/>
        <v>0</v>
      </c>
      <c r="EM537" s="222">
        <f t="shared" si="1250"/>
        <v>0</v>
      </c>
      <c r="EN537" s="222">
        <f t="shared" si="1251"/>
        <v>0</v>
      </c>
      <c r="EO537" s="222">
        <f t="shared" si="1252"/>
        <v>0</v>
      </c>
      <c r="EP537" s="222">
        <f t="shared" si="1253"/>
        <v>0</v>
      </c>
      <c r="EQ537" s="222">
        <f t="shared" si="1254"/>
        <v>0</v>
      </c>
      <c r="ER537" s="222">
        <f t="shared" si="1255"/>
        <v>0</v>
      </c>
      <c r="ES537" s="222">
        <f t="shared" si="1256"/>
        <v>0</v>
      </c>
      <c r="ET537" s="222">
        <f t="shared" si="1257"/>
        <v>0</v>
      </c>
      <c r="EU537" s="222">
        <f t="shared" si="1258"/>
        <v>0</v>
      </c>
      <c r="EV537" s="222">
        <f t="shared" si="1259"/>
        <v>0</v>
      </c>
      <c r="EW537" s="222">
        <f t="shared" si="1260"/>
        <v>0</v>
      </c>
      <c r="EX537" s="222">
        <f t="shared" si="1261"/>
        <v>0</v>
      </c>
      <c r="EY537" s="222">
        <f t="shared" si="1262"/>
        <v>0</v>
      </c>
      <c r="EZ537" s="222">
        <f t="shared" si="1263"/>
        <v>0</v>
      </c>
      <c r="FA537" s="222">
        <f t="shared" si="1264"/>
        <v>0</v>
      </c>
      <c r="FB537" s="222">
        <f t="shared" si="1265"/>
        <v>0</v>
      </c>
      <c r="FC537" s="222">
        <f t="shared" si="1266"/>
        <v>0</v>
      </c>
      <c r="FD537" s="222">
        <f t="shared" si="1267"/>
        <v>0</v>
      </c>
      <c r="FE537" s="222">
        <f t="shared" si="1268"/>
        <v>0</v>
      </c>
      <c r="FF537" s="222">
        <f t="shared" si="1269"/>
        <v>0</v>
      </c>
      <c r="FG537" s="222">
        <f t="shared" si="1270"/>
        <v>0</v>
      </c>
      <c r="FH537" s="222">
        <f t="shared" si="1271"/>
        <v>0</v>
      </c>
      <c r="FI537" s="222">
        <f t="shared" si="1272"/>
        <v>0</v>
      </c>
      <c r="FJ537" s="222">
        <f t="shared" si="1273"/>
        <v>0</v>
      </c>
      <c r="FK537" s="222">
        <f t="shared" si="1274"/>
        <v>0</v>
      </c>
      <c r="FL537" s="222">
        <f t="shared" si="1275"/>
        <v>0</v>
      </c>
      <c r="FM537" s="222">
        <f t="shared" si="1276"/>
        <v>0</v>
      </c>
      <c r="FN537" s="222">
        <f t="shared" si="1277"/>
        <v>0</v>
      </c>
      <c r="FO537" s="222">
        <f t="shared" si="1278"/>
        <v>0</v>
      </c>
      <c r="FP537" s="222">
        <f t="shared" si="1279"/>
        <v>0</v>
      </c>
      <c r="FQ537" s="222">
        <f t="shared" si="1280"/>
        <v>0</v>
      </c>
      <c r="FR537" s="222">
        <f t="shared" si="1281"/>
        <v>0</v>
      </c>
      <c r="FS537" s="222">
        <f t="shared" si="1282"/>
        <v>0</v>
      </c>
      <c r="FT537" s="222">
        <f t="shared" si="1283"/>
        <v>0</v>
      </c>
      <c r="FU537" s="222">
        <f t="shared" si="1284"/>
        <v>0</v>
      </c>
      <c r="FV537" s="222">
        <f t="shared" si="1285"/>
        <v>0</v>
      </c>
      <c r="FW537" s="222">
        <f t="shared" si="1286"/>
        <v>0</v>
      </c>
      <c r="FX537" s="222">
        <f t="shared" si="1287"/>
        <v>0</v>
      </c>
      <c r="FY537" s="222">
        <f t="shared" si="1288"/>
        <v>0</v>
      </c>
      <c r="FZ537" s="222">
        <f t="shared" si="1289"/>
        <v>0</v>
      </c>
      <c r="GA537" s="222">
        <f t="shared" si="1290"/>
        <v>0</v>
      </c>
      <c r="GB537" s="222">
        <f t="shared" si="1291"/>
        <v>0</v>
      </c>
      <c r="GC537" s="222">
        <f t="shared" si="1292"/>
        <v>0</v>
      </c>
      <c r="GD537" s="222">
        <f t="shared" si="1293"/>
        <v>0</v>
      </c>
      <c r="GE537" s="222">
        <f t="shared" si="1294"/>
        <v>0</v>
      </c>
      <c r="GF537" s="222">
        <f t="shared" si="1295"/>
        <v>0</v>
      </c>
      <c r="GG537" s="222">
        <f t="shared" si="1296"/>
        <v>0</v>
      </c>
      <c r="GH537" s="222">
        <f t="shared" si="1297"/>
        <v>0</v>
      </c>
      <c r="GI537" s="222">
        <f t="shared" si="1298"/>
        <v>0</v>
      </c>
      <c r="GJ537" s="222">
        <f t="shared" si="1299"/>
        <v>0</v>
      </c>
      <c r="GK537" s="222">
        <f t="shared" si="1300"/>
        <v>0</v>
      </c>
      <c r="GL537" s="222">
        <f t="shared" si="1301"/>
        <v>0</v>
      </c>
      <c r="GM537" s="222">
        <f t="shared" si="1302"/>
        <v>0</v>
      </c>
      <c r="GN537" s="222">
        <f t="shared" si="1303"/>
        <v>0</v>
      </c>
      <c r="GO537" s="222">
        <f t="shared" si="1304"/>
        <v>0</v>
      </c>
      <c r="GP537" s="222">
        <f t="shared" si="1305"/>
        <v>0</v>
      </c>
      <c r="GQ537" s="222">
        <f t="shared" si="1306"/>
        <v>0</v>
      </c>
      <c r="GR537" s="222">
        <f t="shared" si="1307"/>
        <v>0</v>
      </c>
      <c r="GS537" s="222">
        <f t="shared" si="1308"/>
        <v>0</v>
      </c>
      <c r="GT537" s="222">
        <f t="shared" si="1309"/>
        <v>0</v>
      </c>
      <c r="GU537" s="222">
        <f t="shared" si="1310"/>
        <v>0</v>
      </c>
      <c r="GV537" s="222">
        <f t="shared" si="1311"/>
        <v>0</v>
      </c>
      <c r="GW537" s="222">
        <f t="shared" si="1312"/>
        <v>0</v>
      </c>
      <c r="GX537" s="222">
        <f t="shared" si="1313"/>
        <v>0</v>
      </c>
      <c r="GY537" s="222">
        <f t="shared" si="1314"/>
        <v>0</v>
      </c>
      <c r="GZ537" s="222">
        <f t="shared" si="1315"/>
        <v>0</v>
      </c>
      <c r="HA537" s="222">
        <f t="shared" si="1316"/>
        <v>0</v>
      </c>
      <c r="HB537" s="222">
        <f t="shared" si="1317"/>
        <v>0</v>
      </c>
      <c r="HC537" s="222">
        <f t="shared" si="1318"/>
        <v>0</v>
      </c>
      <c r="HD537" s="222">
        <f t="shared" si="1319"/>
        <v>0</v>
      </c>
      <c r="HE537" s="222">
        <f t="shared" si="1320"/>
        <v>0</v>
      </c>
      <c r="HF537" s="222">
        <f t="shared" si="1321"/>
        <v>0</v>
      </c>
      <c r="HG537" s="222">
        <f t="shared" si="1322"/>
        <v>0</v>
      </c>
      <c r="HH537" s="222">
        <f t="shared" si="1323"/>
        <v>0</v>
      </c>
      <c r="HI537" s="222">
        <f t="shared" si="1324"/>
        <v>0</v>
      </c>
      <c r="HJ537" s="222">
        <f t="shared" si="1325"/>
        <v>0</v>
      </c>
      <c r="HK537" s="222">
        <f t="shared" si="1326"/>
        <v>0</v>
      </c>
      <c r="HL537" s="222">
        <f t="shared" si="1327"/>
        <v>0</v>
      </c>
      <c r="HM537" s="222">
        <f t="shared" si="1328"/>
        <v>0</v>
      </c>
      <c r="HN537" s="222">
        <f t="shared" si="1329"/>
        <v>0</v>
      </c>
      <c r="HO537" s="222">
        <f t="shared" si="1330"/>
        <v>0</v>
      </c>
      <c r="HP537" s="222">
        <f t="shared" si="1331"/>
        <v>0</v>
      </c>
      <c r="HQ537" s="222">
        <f t="shared" si="1332"/>
        <v>0</v>
      </c>
      <c r="HR537" s="222">
        <f t="shared" si="1333"/>
        <v>0</v>
      </c>
      <c r="HS537" s="222">
        <f t="shared" si="1334"/>
        <v>0</v>
      </c>
      <c r="HT537" s="222">
        <f t="shared" si="1335"/>
        <v>0</v>
      </c>
      <c r="HU537" s="222">
        <f t="shared" si="1336"/>
        <v>0</v>
      </c>
      <c r="HV537" s="222">
        <f t="shared" si="1337"/>
        <v>0</v>
      </c>
      <c r="HW537" s="222">
        <f t="shared" si="1338"/>
        <v>0</v>
      </c>
      <c r="HX537" s="222">
        <f t="shared" si="1339"/>
        <v>0</v>
      </c>
      <c r="HY537" s="222">
        <f t="shared" si="1340"/>
        <v>0</v>
      </c>
      <c r="HZ537" s="222">
        <f t="shared" si="1341"/>
        <v>0</v>
      </c>
      <c r="IA537" s="222">
        <f t="shared" si="1342"/>
        <v>0</v>
      </c>
      <c r="IB537" s="222">
        <f t="shared" si="1343"/>
        <v>0</v>
      </c>
      <c r="IC537" s="222">
        <f t="shared" si="1344"/>
        <v>0</v>
      </c>
      <c r="ID537" s="222">
        <f t="shared" si="1345"/>
        <v>0</v>
      </c>
      <c r="IE537" s="222">
        <f t="shared" si="1346"/>
        <v>0</v>
      </c>
      <c r="IF537" s="222">
        <f t="shared" si="1347"/>
        <v>0</v>
      </c>
      <c r="IG537" s="222">
        <f t="shared" si="1348"/>
        <v>0</v>
      </c>
      <c r="IH537" s="222">
        <f t="shared" si="1349"/>
        <v>0</v>
      </c>
      <c r="II537" s="222">
        <f t="shared" si="1350"/>
        <v>0</v>
      </c>
      <c r="IJ537" s="222">
        <f t="shared" si="1351"/>
        <v>0</v>
      </c>
      <c r="IK537" s="222">
        <f t="shared" si="1352"/>
        <v>0</v>
      </c>
      <c r="IL537" s="222">
        <f t="shared" si="1353"/>
        <v>0</v>
      </c>
      <c r="IM537" s="222">
        <f t="shared" si="1354"/>
        <v>0</v>
      </c>
      <c r="IN537" s="222">
        <f t="shared" si="1355"/>
        <v>0</v>
      </c>
      <c r="IO537" s="222">
        <f t="shared" si="1356"/>
        <v>0</v>
      </c>
      <c r="IP537" s="222">
        <f t="shared" si="1357"/>
        <v>0</v>
      </c>
      <c r="IQ537" s="222">
        <f t="shared" si="1358"/>
        <v>0</v>
      </c>
      <c r="IR537" s="222">
        <f t="shared" si="1359"/>
        <v>0</v>
      </c>
      <c r="IS537" s="222">
        <f t="shared" si="1360"/>
        <v>0</v>
      </c>
      <c r="IT537" s="222">
        <f t="shared" si="1361"/>
        <v>0</v>
      </c>
      <c r="IU537" s="222">
        <f t="shared" si="1362"/>
        <v>0</v>
      </c>
      <c r="IV537" s="222">
        <f t="shared" si="1363"/>
        <v>0</v>
      </c>
      <c r="IW537" s="222">
        <f t="shared" si="1364"/>
        <v>0</v>
      </c>
      <c r="IX537" s="222">
        <f t="shared" si="1365"/>
        <v>0</v>
      </c>
      <c r="IY537" s="222">
        <f t="shared" si="1366"/>
        <v>0</v>
      </c>
      <c r="IZ537" s="222">
        <f t="shared" si="1367"/>
        <v>0</v>
      </c>
      <c r="JA537" s="222">
        <f t="shared" si="1368"/>
        <v>0</v>
      </c>
      <c r="JB537" s="222">
        <f t="shared" si="1369"/>
        <v>0</v>
      </c>
    </row>
    <row r="538" spans="2:262">
      <c r="B538" s="230">
        <v>177</v>
      </c>
      <c r="C538" s="229">
        <f t="shared" si="1370"/>
        <v>3.4570312500000026E-3</v>
      </c>
      <c r="D538" s="226">
        <f t="shared" ca="1" si="1113"/>
        <v>49.940078036808416</v>
      </c>
      <c r="E538" s="225">
        <f ca="1">GA361</f>
        <v>-5.9921963191583057E-2</v>
      </c>
      <c r="F538" s="224">
        <v>177</v>
      </c>
      <c r="G538" s="222">
        <f t="shared" si="1114"/>
        <v>0</v>
      </c>
      <c r="H538" s="222">
        <f t="shared" si="1115"/>
        <v>0</v>
      </c>
      <c r="I538" s="222">
        <f t="shared" si="1116"/>
        <v>0</v>
      </c>
      <c r="J538" s="222">
        <f t="shared" si="1117"/>
        <v>0</v>
      </c>
      <c r="K538" s="222">
        <f t="shared" si="1118"/>
        <v>0</v>
      </c>
      <c r="L538" s="222">
        <f t="shared" si="1119"/>
        <v>0</v>
      </c>
      <c r="M538" s="222">
        <f t="shared" si="1120"/>
        <v>0</v>
      </c>
      <c r="N538" s="222">
        <f t="shared" si="1121"/>
        <v>0</v>
      </c>
      <c r="O538" s="222">
        <f t="shared" si="1122"/>
        <v>0</v>
      </c>
      <c r="P538" s="222">
        <f t="shared" si="1123"/>
        <v>0</v>
      </c>
      <c r="Q538" s="222">
        <f t="shared" si="1124"/>
        <v>0</v>
      </c>
      <c r="R538" s="222">
        <f t="shared" si="1125"/>
        <v>0</v>
      </c>
      <c r="S538" s="222">
        <f t="shared" si="1126"/>
        <v>0</v>
      </c>
      <c r="T538" s="222">
        <f t="shared" si="1127"/>
        <v>0</v>
      </c>
      <c r="U538" s="222">
        <f t="shared" si="1128"/>
        <v>0</v>
      </c>
      <c r="V538" s="222">
        <f t="shared" si="1129"/>
        <v>0</v>
      </c>
      <c r="W538" s="222">
        <f t="shared" si="1130"/>
        <v>0</v>
      </c>
      <c r="X538" s="222">
        <f t="shared" si="1131"/>
        <v>0</v>
      </c>
      <c r="Y538" s="222">
        <f t="shared" si="1132"/>
        <v>0</v>
      </c>
      <c r="Z538" s="222">
        <f t="shared" si="1133"/>
        <v>0</v>
      </c>
      <c r="AA538" s="222">
        <f t="shared" si="1134"/>
        <v>0</v>
      </c>
      <c r="AB538" s="222">
        <f t="shared" si="1135"/>
        <v>0</v>
      </c>
      <c r="AC538" s="222">
        <f t="shared" si="1136"/>
        <v>0</v>
      </c>
      <c r="AD538" s="222">
        <f t="shared" si="1137"/>
        <v>0</v>
      </c>
      <c r="AE538" s="222">
        <f t="shared" si="1138"/>
        <v>0</v>
      </c>
      <c r="AF538" s="222">
        <f t="shared" si="1139"/>
        <v>0</v>
      </c>
      <c r="AG538" s="222">
        <f t="shared" si="1140"/>
        <v>0</v>
      </c>
      <c r="AH538" s="222">
        <f t="shared" si="1141"/>
        <v>0</v>
      </c>
      <c r="AI538" s="222">
        <f t="shared" si="1142"/>
        <v>0</v>
      </c>
      <c r="AJ538" s="222">
        <f t="shared" si="1143"/>
        <v>0</v>
      </c>
      <c r="AK538" s="222">
        <f t="shared" si="1144"/>
        <v>0</v>
      </c>
      <c r="AL538" s="222">
        <f t="shared" si="1145"/>
        <v>0</v>
      </c>
      <c r="AM538" s="222">
        <f t="shared" si="1146"/>
        <v>0</v>
      </c>
      <c r="AN538" s="222">
        <f t="shared" si="1147"/>
        <v>0</v>
      </c>
      <c r="AO538" s="222">
        <f t="shared" si="1148"/>
        <v>0</v>
      </c>
      <c r="AP538" s="222">
        <f t="shared" si="1149"/>
        <v>0</v>
      </c>
      <c r="AQ538" s="222">
        <f t="shared" si="1150"/>
        <v>0</v>
      </c>
      <c r="AR538" s="222">
        <f t="shared" si="1151"/>
        <v>0</v>
      </c>
      <c r="AS538" s="222">
        <f t="shared" si="1152"/>
        <v>0</v>
      </c>
      <c r="AT538" s="222">
        <f t="shared" si="1153"/>
        <v>0</v>
      </c>
      <c r="AU538" s="222">
        <f t="shared" si="1154"/>
        <v>0</v>
      </c>
      <c r="AV538" s="222">
        <f t="shared" si="1155"/>
        <v>0</v>
      </c>
      <c r="AW538" s="222">
        <f t="shared" si="1156"/>
        <v>0</v>
      </c>
      <c r="AX538" s="222">
        <f t="shared" si="1157"/>
        <v>0</v>
      </c>
      <c r="AY538" s="222">
        <f t="shared" si="1158"/>
        <v>0</v>
      </c>
      <c r="AZ538" s="222">
        <f t="shared" si="1159"/>
        <v>0</v>
      </c>
      <c r="BA538" s="222">
        <f t="shared" si="1160"/>
        <v>0</v>
      </c>
      <c r="BB538" s="222">
        <f t="shared" si="1161"/>
        <v>0</v>
      </c>
      <c r="BC538" s="222">
        <f t="shared" si="1162"/>
        <v>0</v>
      </c>
      <c r="BD538" s="222">
        <f t="shared" si="1163"/>
        <v>0</v>
      </c>
      <c r="BE538" s="222">
        <f t="shared" si="1164"/>
        <v>0</v>
      </c>
      <c r="BF538" s="222">
        <f t="shared" si="1165"/>
        <v>0</v>
      </c>
      <c r="BG538" s="222">
        <f t="shared" si="1166"/>
        <v>0</v>
      </c>
      <c r="BH538" s="222">
        <f t="shared" si="1167"/>
        <v>0</v>
      </c>
      <c r="BI538" s="222">
        <f t="shared" si="1168"/>
        <v>0</v>
      </c>
      <c r="BJ538" s="222">
        <f t="shared" si="1169"/>
        <v>0</v>
      </c>
      <c r="BK538" s="222">
        <f t="shared" si="1170"/>
        <v>0</v>
      </c>
      <c r="BL538" s="222">
        <f t="shared" si="1171"/>
        <v>0</v>
      </c>
      <c r="BM538" s="222">
        <f t="shared" si="1172"/>
        <v>0</v>
      </c>
      <c r="BN538" s="222">
        <f t="shared" si="1173"/>
        <v>0</v>
      </c>
      <c r="BO538" s="222">
        <f t="shared" si="1174"/>
        <v>0</v>
      </c>
      <c r="BP538" s="222">
        <f t="shared" si="1175"/>
        <v>0</v>
      </c>
      <c r="BQ538" s="222">
        <f t="shared" si="1176"/>
        <v>0</v>
      </c>
      <c r="BR538" s="222">
        <f t="shared" si="1177"/>
        <v>0</v>
      </c>
      <c r="BS538" s="222">
        <f t="shared" si="1178"/>
        <v>0</v>
      </c>
      <c r="BT538" s="222">
        <f t="shared" si="1179"/>
        <v>0</v>
      </c>
      <c r="BU538" s="222">
        <f t="shared" si="1180"/>
        <v>0</v>
      </c>
      <c r="BV538" s="222">
        <f t="shared" si="1181"/>
        <v>0</v>
      </c>
      <c r="BW538" s="222">
        <f t="shared" si="1182"/>
        <v>0</v>
      </c>
      <c r="BX538" s="222">
        <f t="shared" si="1183"/>
        <v>0</v>
      </c>
      <c r="BY538" s="222">
        <f t="shared" si="1184"/>
        <v>0</v>
      </c>
      <c r="BZ538" s="222">
        <f t="shared" si="1185"/>
        <v>0</v>
      </c>
      <c r="CA538" s="222">
        <f t="shared" si="1186"/>
        <v>0</v>
      </c>
      <c r="CB538" s="222">
        <f t="shared" si="1187"/>
        <v>0</v>
      </c>
      <c r="CC538" s="222">
        <f t="shared" si="1188"/>
        <v>0</v>
      </c>
      <c r="CD538" s="222">
        <f t="shared" si="1189"/>
        <v>0</v>
      </c>
      <c r="CE538" s="222">
        <f t="shared" si="1190"/>
        <v>0</v>
      </c>
      <c r="CF538" s="222">
        <f t="shared" si="1191"/>
        <v>0</v>
      </c>
      <c r="CG538" s="222">
        <f t="shared" si="1192"/>
        <v>0</v>
      </c>
      <c r="CH538" s="222">
        <f t="shared" si="1193"/>
        <v>0</v>
      </c>
      <c r="CI538" s="222">
        <f t="shared" si="1194"/>
        <v>0</v>
      </c>
      <c r="CJ538" s="222">
        <f t="shared" si="1195"/>
        <v>0</v>
      </c>
      <c r="CK538" s="222">
        <f t="shared" si="1196"/>
        <v>0</v>
      </c>
      <c r="CL538" s="222">
        <f t="shared" si="1197"/>
        <v>0</v>
      </c>
      <c r="CM538" s="222">
        <f t="shared" si="1198"/>
        <v>0</v>
      </c>
      <c r="CN538" s="222">
        <f t="shared" si="1199"/>
        <v>0</v>
      </c>
      <c r="CO538" s="222">
        <f t="shared" si="1200"/>
        <v>0</v>
      </c>
      <c r="CP538" s="222">
        <f t="shared" si="1201"/>
        <v>0</v>
      </c>
      <c r="CQ538" s="222">
        <f t="shared" si="1202"/>
        <v>0</v>
      </c>
      <c r="CR538" s="222">
        <f t="shared" si="1203"/>
        <v>0</v>
      </c>
      <c r="CS538" s="222">
        <f t="shared" si="1204"/>
        <v>0</v>
      </c>
      <c r="CT538" s="222">
        <f t="shared" si="1205"/>
        <v>0</v>
      </c>
      <c r="CU538" s="222">
        <f t="shared" si="1206"/>
        <v>0</v>
      </c>
      <c r="CV538" s="222">
        <f t="shared" si="1207"/>
        <v>0</v>
      </c>
      <c r="CW538" s="222">
        <f t="shared" si="1208"/>
        <v>0</v>
      </c>
      <c r="CX538" s="222">
        <f t="shared" si="1209"/>
        <v>0</v>
      </c>
      <c r="CY538" s="222">
        <f t="shared" si="1210"/>
        <v>0</v>
      </c>
      <c r="CZ538" s="222">
        <f t="shared" si="1211"/>
        <v>0</v>
      </c>
      <c r="DA538" s="222">
        <f t="shared" si="1212"/>
        <v>0</v>
      </c>
      <c r="DB538" s="222">
        <f t="shared" si="1213"/>
        <v>0</v>
      </c>
      <c r="DC538" s="222">
        <f t="shared" si="1214"/>
        <v>0</v>
      </c>
      <c r="DD538" s="222">
        <f t="shared" si="1215"/>
        <v>0</v>
      </c>
      <c r="DE538" s="222">
        <f t="shared" si="1216"/>
        <v>0</v>
      </c>
      <c r="DF538" s="222">
        <f t="shared" si="1217"/>
        <v>0</v>
      </c>
      <c r="DG538" s="222">
        <f t="shared" si="1218"/>
        <v>0</v>
      </c>
      <c r="DH538" s="222">
        <f t="shared" si="1219"/>
        <v>0</v>
      </c>
      <c r="DI538" s="222">
        <f t="shared" si="1220"/>
        <v>0</v>
      </c>
      <c r="DJ538" s="222">
        <f t="shared" si="1221"/>
        <v>0</v>
      </c>
      <c r="DK538" s="222">
        <f t="shared" si="1222"/>
        <v>0</v>
      </c>
      <c r="DL538" s="222">
        <f t="shared" si="1223"/>
        <v>0</v>
      </c>
      <c r="DM538" s="222">
        <f t="shared" si="1224"/>
        <v>0</v>
      </c>
      <c r="DN538" s="222">
        <f t="shared" si="1225"/>
        <v>0</v>
      </c>
      <c r="DO538" s="222">
        <f t="shared" si="1226"/>
        <v>0</v>
      </c>
      <c r="DP538" s="222">
        <f t="shared" si="1227"/>
        <v>0</v>
      </c>
      <c r="DQ538" s="222">
        <f t="shared" si="1228"/>
        <v>0</v>
      </c>
      <c r="DR538" s="222">
        <f t="shared" si="1229"/>
        <v>0</v>
      </c>
      <c r="DS538" s="222">
        <f t="shared" si="1230"/>
        <v>0</v>
      </c>
      <c r="DT538" s="222">
        <f t="shared" si="1231"/>
        <v>0</v>
      </c>
      <c r="DU538" s="222">
        <f t="shared" si="1232"/>
        <v>0</v>
      </c>
      <c r="DV538" s="222">
        <f t="shared" si="1233"/>
        <v>0</v>
      </c>
      <c r="DW538" s="222">
        <f t="shared" si="1234"/>
        <v>0</v>
      </c>
      <c r="DX538" s="222">
        <f t="shared" si="1235"/>
        <v>0</v>
      </c>
      <c r="DY538" s="222">
        <f t="shared" si="1236"/>
        <v>0</v>
      </c>
      <c r="DZ538" s="222">
        <f t="shared" si="1237"/>
        <v>0</v>
      </c>
      <c r="EA538" s="222">
        <f t="shared" si="1238"/>
        <v>0</v>
      </c>
      <c r="EB538" s="222">
        <f t="shared" si="1239"/>
        <v>0</v>
      </c>
      <c r="EC538" s="222">
        <f t="shared" si="1240"/>
        <v>0</v>
      </c>
      <c r="ED538" s="222">
        <f t="shared" si="1241"/>
        <v>0</v>
      </c>
      <c r="EE538" s="222">
        <f t="shared" si="1242"/>
        <v>0</v>
      </c>
      <c r="EF538" s="222">
        <f t="shared" si="1243"/>
        <v>0</v>
      </c>
      <c r="EG538" s="222">
        <f t="shared" si="1244"/>
        <v>0</v>
      </c>
      <c r="EH538" s="222">
        <f t="shared" si="1245"/>
        <v>0</v>
      </c>
      <c r="EI538" s="222">
        <f t="shared" si="1246"/>
        <v>0</v>
      </c>
      <c r="EJ538" s="222">
        <f t="shared" si="1247"/>
        <v>0</v>
      </c>
      <c r="EK538" s="222">
        <f t="shared" si="1248"/>
        <v>0</v>
      </c>
      <c r="EL538" s="222">
        <f t="shared" si="1249"/>
        <v>0</v>
      </c>
      <c r="EM538" s="222">
        <f t="shared" si="1250"/>
        <v>0</v>
      </c>
      <c r="EN538" s="222">
        <f t="shared" si="1251"/>
        <v>0</v>
      </c>
      <c r="EO538" s="222">
        <f t="shared" si="1252"/>
        <v>0</v>
      </c>
      <c r="EP538" s="222">
        <f t="shared" si="1253"/>
        <v>0</v>
      </c>
      <c r="EQ538" s="222">
        <f t="shared" si="1254"/>
        <v>0</v>
      </c>
      <c r="ER538" s="222">
        <f t="shared" si="1255"/>
        <v>0</v>
      </c>
      <c r="ES538" s="222">
        <f t="shared" si="1256"/>
        <v>0</v>
      </c>
      <c r="ET538" s="222">
        <f t="shared" si="1257"/>
        <v>0</v>
      </c>
      <c r="EU538" s="222">
        <f t="shared" si="1258"/>
        <v>0</v>
      </c>
      <c r="EV538" s="222">
        <f t="shared" si="1259"/>
        <v>0</v>
      </c>
      <c r="EW538" s="222">
        <f t="shared" si="1260"/>
        <v>0</v>
      </c>
      <c r="EX538" s="222">
        <f t="shared" si="1261"/>
        <v>0</v>
      </c>
      <c r="EY538" s="222">
        <f t="shared" si="1262"/>
        <v>0</v>
      </c>
      <c r="EZ538" s="222">
        <f t="shared" si="1263"/>
        <v>0</v>
      </c>
      <c r="FA538" s="222">
        <f t="shared" si="1264"/>
        <v>0</v>
      </c>
      <c r="FB538" s="222">
        <f t="shared" si="1265"/>
        <v>0</v>
      </c>
      <c r="FC538" s="222">
        <f t="shared" si="1266"/>
        <v>0</v>
      </c>
      <c r="FD538" s="222">
        <f t="shared" si="1267"/>
        <v>0</v>
      </c>
      <c r="FE538" s="222">
        <f t="shared" si="1268"/>
        <v>0</v>
      </c>
      <c r="FF538" s="222">
        <f t="shared" si="1269"/>
        <v>0</v>
      </c>
      <c r="FG538" s="222">
        <f t="shared" si="1270"/>
        <v>0</v>
      </c>
      <c r="FH538" s="222">
        <f t="shared" si="1271"/>
        <v>0</v>
      </c>
      <c r="FI538" s="222">
        <f t="shared" si="1272"/>
        <v>0</v>
      </c>
      <c r="FJ538" s="222">
        <f t="shared" si="1273"/>
        <v>0</v>
      </c>
      <c r="FK538" s="222">
        <f t="shared" si="1274"/>
        <v>0</v>
      </c>
      <c r="FL538" s="222">
        <f t="shared" si="1275"/>
        <v>0</v>
      </c>
      <c r="FM538" s="222">
        <f t="shared" si="1276"/>
        <v>0</v>
      </c>
      <c r="FN538" s="222">
        <f t="shared" si="1277"/>
        <v>0</v>
      </c>
      <c r="FO538" s="222">
        <f t="shared" si="1278"/>
        <v>0</v>
      </c>
      <c r="FP538" s="222">
        <f t="shared" si="1279"/>
        <v>0</v>
      </c>
      <c r="FQ538" s="222">
        <f t="shared" si="1280"/>
        <v>0</v>
      </c>
      <c r="FR538" s="222">
        <f t="shared" si="1281"/>
        <v>0</v>
      </c>
      <c r="FS538" s="222">
        <f t="shared" si="1282"/>
        <v>0</v>
      </c>
      <c r="FT538" s="222">
        <f t="shared" si="1283"/>
        <v>0</v>
      </c>
      <c r="FU538" s="222">
        <f t="shared" si="1284"/>
        <v>0</v>
      </c>
      <c r="FV538" s="222">
        <f t="shared" si="1285"/>
        <v>0</v>
      </c>
      <c r="FW538" s="222">
        <f t="shared" si="1286"/>
        <v>0</v>
      </c>
      <c r="FX538" s="222">
        <f t="shared" si="1287"/>
        <v>0</v>
      </c>
      <c r="FY538" s="222">
        <f t="shared" si="1288"/>
        <v>0</v>
      </c>
      <c r="FZ538" s="222">
        <f t="shared" si="1289"/>
        <v>0</v>
      </c>
      <c r="GA538" s="222">
        <f t="shared" si="1290"/>
        <v>0</v>
      </c>
      <c r="GB538" s="222">
        <f t="shared" si="1291"/>
        <v>0</v>
      </c>
      <c r="GC538" s="222">
        <f t="shared" si="1292"/>
        <v>0</v>
      </c>
      <c r="GD538" s="222">
        <f t="shared" si="1293"/>
        <v>0</v>
      </c>
      <c r="GE538" s="222">
        <f t="shared" si="1294"/>
        <v>0</v>
      </c>
      <c r="GF538" s="222">
        <f t="shared" si="1295"/>
        <v>0</v>
      </c>
      <c r="GG538" s="222">
        <f t="shared" si="1296"/>
        <v>0</v>
      </c>
      <c r="GH538" s="222">
        <f t="shared" si="1297"/>
        <v>0</v>
      </c>
      <c r="GI538" s="222">
        <f t="shared" si="1298"/>
        <v>0</v>
      </c>
      <c r="GJ538" s="222">
        <f t="shared" si="1299"/>
        <v>0</v>
      </c>
      <c r="GK538" s="222">
        <f t="shared" si="1300"/>
        <v>0</v>
      </c>
      <c r="GL538" s="222">
        <f t="shared" si="1301"/>
        <v>0</v>
      </c>
      <c r="GM538" s="222">
        <f t="shared" si="1302"/>
        <v>0</v>
      </c>
      <c r="GN538" s="222">
        <f t="shared" si="1303"/>
        <v>0</v>
      </c>
      <c r="GO538" s="222">
        <f t="shared" si="1304"/>
        <v>0</v>
      </c>
      <c r="GP538" s="222">
        <f t="shared" si="1305"/>
        <v>0</v>
      </c>
      <c r="GQ538" s="222">
        <f t="shared" si="1306"/>
        <v>0</v>
      </c>
      <c r="GR538" s="222">
        <f t="shared" si="1307"/>
        <v>0</v>
      </c>
      <c r="GS538" s="222">
        <f t="shared" si="1308"/>
        <v>0</v>
      </c>
      <c r="GT538" s="222">
        <f t="shared" si="1309"/>
        <v>0</v>
      </c>
      <c r="GU538" s="222">
        <f t="shared" si="1310"/>
        <v>0</v>
      </c>
      <c r="GV538" s="222">
        <f t="shared" si="1311"/>
        <v>0</v>
      </c>
      <c r="GW538" s="222">
        <f t="shared" si="1312"/>
        <v>0</v>
      </c>
      <c r="GX538" s="222">
        <f t="shared" si="1313"/>
        <v>0</v>
      </c>
      <c r="GY538" s="222">
        <f t="shared" si="1314"/>
        <v>0</v>
      </c>
      <c r="GZ538" s="222">
        <f t="shared" si="1315"/>
        <v>0</v>
      </c>
      <c r="HA538" s="222">
        <f t="shared" si="1316"/>
        <v>0</v>
      </c>
      <c r="HB538" s="222">
        <f t="shared" si="1317"/>
        <v>0</v>
      </c>
      <c r="HC538" s="222">
        <f t="shared" si="1318"/>
        <v>0</v>
      </c>
      <c r="HD538" s="222">
        <f t="shared" si="1319"/>
        <v>0</v>
      </c>
      <c r="HE538" s="222">
        <f t="shared" si="1320"/>
        <v>0</v>
      </c>
      <c r="HF538" s="222">
        <f t="shared" si="1321"/>
        <v>0</v>
      </c>
      <c r="HG538" s="222">
        <f t="shared" si="1322"/>
        <v>0</v>
      </c>
      <c r="HH538" s="222">
        <f t="shared" si="1323"/>
        <v>0</v>
      </c>
      <c r="HI538" s="222">
        <f t="shared" si="1324"/>
        <v>0</v>
      </c>
      <c r="HJ538" s="222">
        <f t="shared" si="1325"/>
        <v>0</v>
      </c>
      <c r="HK538" s="222">
        <f t="shared" si="1326"/>
        <v>0</v>
      </c>
      <c r="HL538" s="222">
        <f t="shared" si="1327"/>
        <v>0</v>
      </c>
      <c r="HM538" s="222">
        <f t="shared" si="1328"/>
        <v>0</v>
      </c>
      <c r="HN538" s="222">
        <f t="shared" si="1329"/>
        <v>0</v>
      </c>
      <c r="HO538" s="222">
        <f t="shared" si="1330"/>
        <v>0</v>
      </c>
      <c r="HP538" s="222">
        <f t="shared" si="1331"/>
        <v>0</v>
      </c>
      <c r="HQ538" s="222">
        <f t="shared" si="1332"/>
        <v>0</v>
      </c>
      <c r="HR538" s="222">
        <f t="shared" si="1333"/>
        <v>0</v>
      </c>
      <c r="HS538" s="222">
        <f t="shared" si="1334"/>
        <v>0</v>
      </c>
      <c r="HT538" s="222">
        <f t="shared" si="1335"/>
        <v>0</v>
      </c>
      <c r="HU538" s="222">
        <f t="shared" si="1336"/>
        <v>0</v>
      </c>
      <c r="HV538" s="222">
        <f t="shared" si="1337"/>
        <v>0</v>
      </c>
      <c r="HW538" s="222">
        <f t="shared" si="1338"/>
        <v>0</v>
      </c>
      <c r="HX538" s="222">
        <f t="shared" si="1339"/>
        <v>0</v>
      </c>
      <c r="HY538" s="222">
        <f t="shared" si="1340"/>
        <v>0</v>
      </c>
      <c r="HZ538" s="222">
        <f t="shared" si="1341"/>
        <v>0</v>
      </c>
      <c r="IA538" s="222">
        <f t="shared" si="1342"/>
        <v>0</v>
      </c>
      <c r="IB538" s="222">
        <f t="shared" si="1343"/>
        <v>0</v>
      </c>
      <c r="IC538" s="222">
        <f t="shared" si="1344"/>
        <v>0</v>
      </c>
      <c r="ID538" s="222">
        <f t="shared" si="1345"/>
        <v>0</v>
      </c>
      <c r="IE538" s="222">
        <f t="shared" si="1346"/>
        <v>0</v>
      </c>
      <c r="IF538" s="222">
        <f t="shared" si="1347"/>
        <v>0</v>
      </c>
      <c r="IG538" s="222">
        <f t="shared" si="1348"/>
        <v>0</v>
      </c>
      <c r="IH538" s="222">
        <f t="shared" si="1349"/>
        <v>0</v>
      </c>
      <c r="II538" s="222">
        <f t="shared" si="1350"/>
        <v>0</v>
      </c>
      <c r="IJ538" s="222">
        <f t="shared" si="1351"/>
        <v>0</v>
      </c>
      <c r="IK538" s="222">
        <f t="shared" si="1352"/>
        <v>0</v>
      </c>
      <c r="IL538" s="222">
        <f t="shared" si="1353"/>
        <v>0</v>
      </c>
      <c r="IM538" s="222">
        <f t="shared" si="1354"/>
        <v>0</v>
      </c>
      <c r="IN538" s="222">
        <f t="shared" si="1355"/>
        <v>0</v>
      </c>
      <c r="IO538" s="222">
        <f t="shared" si="1356"/>
        <v>0</v>
      </c>
      <c r="IP538" s="222">
        <f t="shared" si="1357"/>
        <v>0</v>
      </c>
      <c r="IQ538" s="222">
        <f t="shared" si="1358"/>
        <v>0</v>
      </c>
      <c r="IR538" s="222">
        <f t="shared" si="1359"/>
        <v>0</v>
      </c>
      <c r="IS538" s="222">
        <f t="shared" si="1360"/>
        <v>0</v>
      </c>
      <c r="IT538" s="222">
        <f t="shared" si="1361"/>
        <v>0</v>
      </c>
      <c r="IU538" s="222">
        <f t="shared" si="1362"/>
        <v>0</v>
      </c>
      <c r="IV538" s="222">
        <f t="shared" si="1363"/>
        <v>0</v>
      </c>
      <c r="IW538" s="222">
        <f t="shared" si="1364"/>
        <v>0</v>
      </c>
      <c r="IX538" s="222">
        <f t="shared" si="1365"/>
        <v>0</v>
      </c>
      <c r="IY538" s="222">
        <f t="shared" si="1366"/>
        <v>0</v>
      </c>
      <c r="IZ538" s="222">
        <f t="shared" si="1367"/>
        <v>0</v>
      </c>
      <c r="JA538" s="222">
        <f t="shared" si="1368"/>
        <v>0</v>
      </c>
      <c r="JB538" s="222">
        <f t="shared" si="1369"/>
        <v>0</v>
      </c>
    </row>
    <row r="539" spans="2:262">
      <c r="B539" s="230">
        <v>178</v>
      </c>
      <c r="C539" s="229">
        <f t="shared" si="1370"/>
        <v>3.4765625000000027E-3</v>
      </c>
      <c r="D539" s="226">
        <f t="shared" ca="1" si="1113"/>
        <v>49.94126793570944</v>
      </c>
      <c r="E539" s="225">
        <f ca="1">GB361</f>
        <v>-5.873206429056136E-2</v>
      </c>
      <c r="F539" s="224">
        <v>178</v>
      </c>
      <c r="G539" s="222">
        <f t="shared" si="1114"/>
        <v>0</v>
      </c>
      <c r="H539" s="222">
        <f t="shared" si="1115"/>
        <v>0</v>
      </c>
      <c r="I539" s="222">
        <f t="shared" si="1116"/>
        <v>0</v>
      </c>
      <c r="J539" s="222">
        <f t="shared" si="1117"/>
        <v>0</v>
      </c>
      <c r="K539" s="222">
        <f t="shared" si="1118"/>
        <v>0</v>
      </c>
      <c r="L539" s="222">
        <f t="shared" si="1119"/>
        <v>0</v>
      </c>
      <c r="M539" s="222">
        <f t="shared" si="1120"/>
        <v>0</v>
      </c>
      <c r="N539" s="222">
        <f t="shared" si="1121"/>
        <v>0</v>
      </c>
      <c r="O539" s="222">
        <f t="shared" si="1122"/>
        <v>0</v>
      </c>
      <c r="P539" s="222">
        <f t="shared" si="1123"/>
        <v>0</v>
      </c>
      <c r="Q539" s="222">
        <f t="shared" si="1124"/>
        <v>0</v>
      </c>
      <c r="R539" s="222">
        <f t="shared" si="1125"/>
        <v>0</v>
      </c>
      <c r="S539" s="222">
        <f t="shared" si="1126"/>
        <v>0</v>
      </c>
      <c r="T539" s="222">
        <f t="shared" si="1127"/>
        <v>0</v>
      </c>
      <c r="U539" s="222">
        <f t="shared" si="1128"/>
        <v>0</v>
      </c>
      <c r="V539" s="222">
        <f t="shared" si="1129"/>
        <v>0</v>
      </c>
      <c r="W539" s="222">
        <f t="shared" si="1130"/>
        <v>0</v>
      </c>
      <c r="X539" s="222">
        <f t="shared" si="1131"/>
        <v>0</v>
      </c>
      <c r="Y539" s="222">
        <f t="shared" si="1132"/>
        <v>0</v>
      </c>
      <c r="Z539" s="222">
        <f t="shared" si="1133"/>
        <v>0</v>
      </c>
      <c r="AA539" s="222">
        <f t="shared" si="1134"/>
        <v>0</v>
      </c>
      <c r="AB539" s="222">
        <f t="shared" si="1135"/>
        <v>0</v>
      </c>
      <c r="AC539" s="222">
        <f t="shared" si="1136"/>
        <v>0</v>
      </c>
      <c r="AD539" s="222">
        <f t="shared" si="1137"/>
        <v>0</v>
      </c>
      <c r="AE539" s="222">
        <f t="shared" si="1138"/>
        <v>0</v>
      </c>
      <c r="AF539" s="222">
        <f t="shared" si="1139"/>
        <v>0</v>
      </c>
      <c r="AG539" s="222">
        <f t="shared" si="1140"/>
        <v>0</v>
      </c>
      <c r="AH539" s="222">
        <f t="shared" si="1141"/>
        <v>0</v>
      </c>
      <c r="AI539" s="222">
        <f t="shared" si="1142"/>
        <v>0</v>
      </c>
      <c r="AJ539" s="222">
        <f t="shared" si="1143"/>
        <v>0</v>
      </c>
      <c r="AK539" s="222">
        <f t="shared" si="1144"/>
        <v>0</v>
      </c>
      <c r="AL539" s="222">
        <f t="shared" si="1145"/>
        <v>0</v>
      </c>
      <c r="AM539" s="222">
        <f t="shared" si="1146"/>
        <v>0</v>
      </c>
      <c r="AN539" s="222">
        <f t="shared" si="1147"/>
        <v>0</v>
      </c>
      <c r="AO539" s="222">
        <f t="shared" si="1148"/>
        <v>0</v>
      </c>
      <c r="AP539" s="222">
        <f t="shared" si="1149"/>
        <v>0</v>
      </c>
      <c r="AQ539" s="222">
        <f t="shared" si="1150"/>
        <v>0</v>
      </c>
      <c r="AR539" s="222">
        <f t="shared" si="1151"/>
        <v>0</v>
      </c>
      <c r="AS539" s="222">
        <f t="shared" si="1152"/>
        <v>0</v>
      </c>
      <c r="AT539" s="222">
        <f t="shared" si="1153"/>
        <v>0</v>
      </c>
      <c r="AU539" s="222">
        <f t="shared" si="1154"/>
        <v>0</v>
      </c>
      <c r="AV539" s="222">
        <f t="shared" si="1155"/>
        <v>0</v>
      </c>
      <c r="AW539" s="222">
        <f t="shared" si="1156"/>
        <v>0</v>
      </c>
      <c r="AX539" s="222">
        <f t="shared" si="1157"/>
        <v>0</v>
      </c>
      <c r="AY539" s="222">
        <f t="shared" si="1158"/>
        <v>0</v>
      </c>
      <c r="AZ539" s="222">
        <f t="shared" si="1159"/>
        <v>0</v>
      </c>
      <c r="BA539" s="222">
        <f t="shared" si="1160"/>
        <v>0</v>
      </c>
      <c r="BB539" s="222">
        <f t="shared" si="1161"/>
        <v>0</v>
      </c>
      <c r="BC539" s="222">
        <f t="shared" si="1162"/>
        <v>0</v>
      </c>
      <c r="BD539" s="222">
        <f t="shared" si="1163"/>
        <v>0</v>
      </c>
      <c r="BE539" s="222">
        <f t="shared" si="1164"/>
        <v>0</v>
      </c>
      <c r="BF539" s="222">
        <f t="shared" si="1165"/>
        <v>0</v>
      </c>
      <c r="BG539" s="222">
        <f t="shared" si="1166"/>
        <v>0</v>
      </c>
      <c r="BH539" s="222">
        <f t="shared" si="1167"/>
        <v>0</v>
      </c>
      <c r="BI539" s="222">
        <f t="shared" si="1168"/>
        <v>0</v>
      </c>
      <c r="BJ539" s="222">
        <f t="shared" si="1169"/>
        <v>0</v>
      </c>
      <c r="BK539" s="222">
        <f t="shared" si="1170"/>
        <v>0</v>
      </c>
      <c r="BL539" s="222">
        <f t="shared" si="1171"/>
        <v>0</v>
      </c>
      <c r="BM539" s="222">
        <f t="shared" si="1172"/>
        <v>0</v>
      </c>
      <c r="BN539" s="222">
        <f t="shared" si="1173"/>
        <v>0</v>
      </c>
      <c r="BO539" s="222">
        <f t="shared" si="1174"/>
        <v>0</v>
      </c>
      <c r="BP539" s="222">
        <f t="shared" si="1175"/>
        <v>0</v>
      </c>
      <c r="BQ539" s="222">
        <f t="shared" si="1176"/>
        <v>0</v>
      </c>
      <c r="BR539" s="222">
        <f t="shared" si="1177"/>
        <v>0</v>
      </c>
      <c r="BS539" s="222">
        <f t="shared" si="1178"/>
        <v>0</v>
      </c>
      <c r="BT539" s="222">
        <f t="shared" si="1179"/>
        <v>0</v>
      </c>
      <c r="BU539" s="222">
        <f t="shared" si="1180"/>
        <v>0</v>
      </c>
      <c r="BV539" s="222">
        <f t="shared" si="1181"/>
        <v>0</v>
      </c>
      <c r="BW539" s="222">
        <f t="shared" si="1182"/>
        <v>0</v>
      </c>
      <c r="BX539" s="222">
        <f t="shared" si="1183"/>
        <v>0</v>
      </c>
      <c r="BY539" s="222">
        <f t="shared" si="1184"/>
        <v>0</v>
      </c>
      <c r="BZ539" s="222">
        <f t="shared" si="1185"/>
        <v>0</v>
      </c>
      <c r="CA539" s="222">
        <f t="shared" si="1186"/>
        <v>0</v>
      </c>
      <c r="CB539" s="222">
        <f t="shared" si="1187"/>
        <v>0</v>
      </c>
      <c r="CC539" s="222">
        <f t="shared" si="1188"/>
        <v>0</v>
      </c>
      <c r="CD539" s="222">
        <f t="shared" si="1189"/>
        <v>0</v>
      </c>
      <c r="CE539" s="222">
        <f t="shared" si="1190"/>
        <v>0</v>
      </c>
      <c r="CF539" s="222">
        <f t="shared" si="1191"/>
        <v>0</v>
      </c>
      <c r="CG539" s="222">
        <f t="shared" si="1192"/>
        <v>0</v>
      </c>
      <c r="CH539" s="222">
        <f t="shared" si="1193"/>
        <v>0</v>
      </c>
      <c r="CI539" s="222">
        <f t="shared" si="1194"/>
        <v>0</v>
      </c>
      <c r="CJ539" s="222">
        <f t="shared" si="1195"/>
        <v>0</v>
      </c>
      <c r="CK539" s="222">
        <f t="shared" si="1196"/>
        <v>0</v>
      </c>
      <c r="CL539" s="222">
        <f t="shared" si="1197"/>
        <v>0</v>
      </c>
      <c r="CM539" s="222">
        <f t="shared" si="1198"/>
        <v>0</v>
      </c>
      <c r="CN539" s="222">
        <f t="shared" si="1199"/>
        <v>0</v>
      </c>
      <c r="CO539" s="222">
        <f t="shared" si="1200"/>
        <v>0</v>
      </c>
      <c r="CP539" s="222">
        <f t="shared" si="1201"/>
        <v>0</v>
      </c>
      <c r="CQ539" s="222">
        <f t="shared" si="1202"/>
        <v>0</v>
      </c>
      <c r="CR539" s="222">
        <f t="shared" si="1203"/>
        <v>0</v>
      </c>
      <c r="CS539" s="222">
        <f t="shared" si="1204"/>
        <v>0</v>
      </c>
      <c r="CT539" s="222">
        <f t="shared" si="1205"/>
        <v>0</v>
      </c>
      <c r="CU539" s="222">
        <f t="shared" si="1206"/>
        <v>0</v>
      </c>
      <c r="CV539" s="222">
        <f t="shared" si="1207"/>
        <v>0</v>
      </c>
      <c r="CW539" s="222">
        <f t="shared" si="1208"/>
        <v>0</v>
      </c>
      <c r="CX539" s="222">
        <f t="shared" si="1209"/>
        <v>0</v>
      </c>
      <c r="CY539" s="222">
        <f t="shared" si="1210"/>
        <v>0</v>
      </c>
      <c r="CZ539" s="222">
        <f t="shared" si="1211"/>
        <v>0</v>
      </c>
      <c r="DA539" s="222">
        <f t="shared" si="1212"/>
        <v>0</v>
      </c>
      <c r="DB539" s="222">
        <f t="shared" si="1213"/>
        <v>0</v>
      </c>
      <c r="DC539" s="222">
        <f t="shared" si="1214"/>
        <v>0</v>
      </c>
      <c r="DD539" s="222">
        <f t="shared" si="1215"/>
        <v>0</v>
      </c>
      <c r="DE539" s="222">
        <f t="shared" si="1216"/>
        <v>0</v>
      </c>
      <c r="DF539" s="222">
        <f t="shared" si="1217"/>
        <v>0</v>
      </c>
      <c r="DG539" s="222">
        <f t="shared" si="1218"/>
        <v>0</v>
      </c>
      <c r="DH539" s="222">
        <f t="shared" si="1219"/>
        <v>0</v>
      </c>
      <c r="DI539" s="222">
        <f t="shared" si="1220"/>
        <v>0</v>
      </c>
      <c r="DJ539" s="222">
        <f t="shared" si="1221"/>
        <v>0</v>
      </c>
      <c r="DK539" s="222">
        <f t="shared" si="1222"/>
        <v>0</v>
      </c>
      <c r="DL539" s="222">
        <f t="shared" si="1223"/>
        <v>0</v>
      </c>
      <c r="DM539" s="222">
        <f t="shared" si="1224"/>
        <v>0</v>
      </c>
      <c r="DN539" s="222">
        <f t="shared" si="1225"/>
        <v>0</v>
      </c>
      <c r="DO539" s="222">
        <f t="shared" si="1226"/>
        <v>0</v>
      </c>
      <c r="DP539" s="222">
        <f t="shared" si="1227"/>
        <v>0</v>
      </c>
      <c r="DQ539" s="222">
        <f t="shared" si="1228"/>
        <v>0</v>
      </c>
      <c r="DR539" s="222">
        <f t="shared" si="1229"/>
        <v>0</v>
      </c>
      <c r="DS539" s="222">
        <f t="shared" si="1230"/>
        <v>0</v>
      </c>
      <c r="DT539" s="222">
        <f t="shared" si="1231"/>
        <v>0</v>
      </c>
      <c r="DU539" s="222">
        <f t="shared" si="1232"/>
        <v>0</v>
      </c>
      <c r="DV539" s="222">
        <f t="shared" si="1233"/>
        <v>0</v>
      </c>
      <c r="DW539" s="222">
        <f t="shared" si="1234"/>
        <v>0</v>
      </c>
      <c r="DX539" s="222">
        <f t="shared" si="1235"/>
        <v>0</v>
      </c>
      <c r="DY539" s="222">
        <f t="shared" si="1236"/>
        <v>0</v>
      </c>
      <c r="DZ539" s="222">
        <f t="shared" si="1237"/>
        <v>0</v>
      </c>
      <c r="EA539" s="222">
        <f t="shared" si="1238"/>
        <v>0</v>
      </c>
      <c r="EB539" s="222">
        <f t="shared" si="1239"/>
        <v>0</v>
      </c>
      <c r="EC539" s="222">
        <f t="shared" si="1240"/>
        <v>0</v>
      </c>
      <c r="ED539" s="222">
        <f t="shared" si="1241"/>
        <v>0</v>
      </c>
      <c r="EE539" s="222">
        <f t="shared" si="1242"/>
        <v>0</v>
      </c>
      <c r="EF539" s="222">
        <f t="shared" si="1243"/>
        <v>0</v>
      </c>
      <c r="EG539" s="222">
        <f t="shared" si="1244"/>
        <v>0</v>
      </c>
      <c r="EH539" s="222">
        <f t="shared" si="1245"/>
        <v>0</v>
      </c>
      <c r="EI539" s="222">
        <f t="shared" si="1246"/>
        <v>0</v>
      </c>
      <c r="EJ539" s="222">
        <f t="shared" si="1247"/>
        <v>0</v>
      </c>
      <c r="EK539" s="222">
        <f t="shared" si="1248"/>
        <v>0</v>
      </c>
      <c r="EL539" s="222">
        <f t="shared" si="1249"/>
        <v>0</v>
      </c>
      <c r="EM539" s="222">
        <f t="shared" si="1250"/>
        <v>0</v>
      </c>
      <c r="EN539" s="222">
        <f t="shared" si="1251"/>
        <v>0</v>
      </c>
      <c r="EO539" s="222">
        <f t="shared" si="1252"/>
        <v>0</v>
      </c>
      <c r="EP539" s="222">
        <f t="shared" si="1253"/>
        <v>0</v>
      </c>
      <c r="EQ539" s="222">
        <f t="shared" si="1254"/>
        <v>0</v>
      </c>
      <c r="ER539" s="222">
        <f t="shared" si="1255"/>
        <v>0</v>
      </c>
      <c r="ES539" s="222">
        <f t="shared" si="1256"/>
        <v>0</v>
      </c>
      <c r="ET539" s="222">
        <f t="shared" si="1257"/>
        <v>0</v>
      </c>
      <c r="EU539" s="222">
        <f t="shared" si="1258"/>
        <v>0</v>
      </c>
      <c r="EV539" s="222">
        <f t="shared" si="1259"/>
        <v>0</v>
      </c>
      <c r="EW539" s="222">
        <f t="shared" si="1260"/>
        <v>0</v>
      </c>
      <c r="EX539" s="222">
        <f t="shared" si="1261"/>
        <v>0</v>
      </c>
      <c r="EY539" s="222">
        <f t="shared" si="1262"/>
        <v>0</v>
      </c>
      <c r="EZ539" s="222">
        <f t="shared" si="1263"/>
        <v>0</v>
      </c>
      <c r="FA539" s="222">
        <f t="shared" si="1264"/>
        <v>0</v>
      </c>
      <c r="FB539" s="222">
        <f t="shared" si="1265"/>
        <v>0</v>
      </c>
      <c r="FC539" s="222">
        <f t="shared" si="1266"/>
        <v>0</v>
      </c>
      <c r="FD539" s="222">
        <f t="shared" si="1267"/>
        <v>0</v>
      </c>
      <c r="FE539" s="222">
        <f t="shared" si="1268"/>
        <v>0</v>
      </c>
      <c r="FF539" s="222">
        <f t="shared" si="1269"/>
        <v>0</v>
      </c>
      <c r="FG539" s="222">
        <f t="shared" si="1270"/>
        <v>0</v>
      </c>
      <c r="FH539" s="222">
        <f t="shared" si="1271"/>
        <v>0</v>
      </c>
      <c r="FI539" s="222">
        <f t="shared" si="1272"/>
        <v>0</v>
      </c>
      <c r="FJ539" s="222">
        <f t="shared" si="1273"/>
        <v>0</v>
      </c>
      <c r="FK539" s="222">
        <f t="shared" si="1274"/>
        <v>0</v>
      </c>
      <c r="FL539" s="222">
        <f t="shared" si="1275"/>
        <v>0</v>
      </c>
      <c r="FM539" s="222">
        <f t="shared" si="1276"/>
        <v>0</v>
      </c>
      <c r="FN539" s="222">
        <f t="shared" si="1277"/>
        <v>0</v>
      </c>
      <c r="FO539" s="222">
        <f t="shared" si="1278"/>
        <v>0</v>
      </c>
      <c r="FP539" s="222">
        <f t="shared" si="1279"/>
        <v>0</v>
      </c>
      <c r="FQ539" s="222">
        <f t="shared" si="1280"/>
        <v>0</v>
      </c>
      <c r="FR539" s="222">
        <f t="shared" si="1281"/>
        <v>0</v>
      </c>
      <c r="FS539" s="222">
        <f t="shared" si="1282"/>
        <v>0</v>
      </c>
      <c r="FT539" s="222">
        <f t="shared" si="1283"/>
        <v>0</v>
      </c>
      <c r="FU539" s="222">
        <f t="shared" si="1284"/>
        <v>0</v>
      </c>
      <c r="FV539" s="222">
        <f t="shared" si="1285"/>
        <v>0</v>
      </c>
      <c r="FW539" s="222">
        <f t="shared" si="1286"/>
        <v>0</v>
      </c>
      <c r="FX539" s="222">
        <f t="shared" si="1287"/>
        <v>0</v>
      </c>
      <c r="FY539" s="222">
        <f t="shared" si="1288"/>
        <v>0</v>
      </c>
      <c r="FZ539" s="222">
        <f t="shared" si="1289"/>
        <v>0</v>
      </c>
      <c r="GA539" s="222">
        <f t="shared" si="1290"/>
        <v>0</v>
      </c>
      <c r="GB539" s="222">
        <f t="shared" si="1291"/>
        <v>0</v>
      </c>
      <c r="GC539" s="222">
        <f t="shared" si="1292"/>
        <v>0</v>
      </c>
      <c r="GD539" s="222">
        <f t="shared" si="1293"/>
        <v>0</v>
      </c>
      <c r="GE539" s="222">
        <f t="shared" si="1294"/>
        <v>0</v>
      </c>
      <c r="GF539" s="222">
        <f t="shared" si="1295"/>
        <v>0</v>
      </c>
      <c r="GG539" s="222">
        <f t="shared" si="1296"/>
        <v>0</v>
      </c>
      <c r="GH539" s="222">
        <f t="shared" si="1297"/>
        <v>0</v>
      </c>
      <c r="GI539" s="222">
        <f t="shared" si="1298"/>
        <v>0</v>
      </c>
      <c r="GJ539" s="222">
        <f t="shared" si="1299"/>
        <v>0</v>
      </c>
      <c r="GK539" s="222">
        <f t="shared" si="1300"/>
        <v>0</v>
      </c>
      <c r="GL539" s="222">
        <f t="shared" si="1301"/>
        <v>0</v>
      </c>
      <c r="GM539" s="222">
        <f t="shared" si="1302"/>
        <v>0</v>
      </c>
      <c r="GN539" s="222">
        <f t="shared" si="1303"/>
        <v>0</v>
      </c>
      <c r="GO539" s="222">
        <f t="shared" si="1304"/>
        <v>0</v>
      </c>
      <c r="GP539" s="222">
        <f t="shared" si="1305"/>
        <v>0</v>
      </c>
      <c r="GQ539" s="222">
        <f t="shared" si="1306"/>
        <v>0</v>
      </c>
      <c r="GR539" s="222">
        <f t="shared" si="1307"/>
        <v>0</v>
      </c>
      <c r="GS539" s="222">
        <f t="shared" si="1308"/>
        <v>0</v>
      </c>
      <c r="GT539" s="222">
        <f t="shared" si="1309"/>
        <v>0</v>
      </c>
      <c r="GU539" s="222">
        <f t="shared" si="1310"/>
        <v>0</v>
      </c>
      <c r="GV539" s="222">
        <f t="shared" si="1311"/>
        <v>0</v>
      </c>
      <c r="GW539" s="222">
        <f t="shared" si="1312"/>
        <v>0</v>
      </c>
      <c r="GX539" s="222">
        <f t="shared" si="1313"/>
        <v>0</v>
      </c>
      <c r="GY539" s="222">
        <f t="shared" si="1314"/>
        <v>0</v>
      </c>
      <c r="GZ539" s="222">
        <f t="shared" si="1315"/>
        <v>0</v>
      </c>
      <c r="HA539" s="222">
        <f t="shared" si="1316"/>
        <v>0</v>
      </c>
      <c r="HB539" s="222">
        <f t="shared" si="1317"/>
        <v>0</v>
      </c>
      <c r="HC539" s="222">
        <f t="shared" si="1318"/>
        <v>0</v>
      </c>
      <c r="HD539" s="222">
        <f t="shared" si="1319"/>
        <v>0</v>
      </c>
      <c r="HE539" s="222">
        <f t="shared" si="1320"/>
        <v>0</v>
      </c>
      <c r="HF539" s="222">
        <f t="shared" si="1321"/>
        <v>0</v>
      </c>
      <c r="HG539" s="222">
        <f t="shared" si="1322"/>
        <v>0</v>
      </c>
      <c r="HH539" s="222">
        <f t="shared" si="1323"/>
        <v>0</v>
      </c>
      <c r="HI539" s="222">
        <f t="shared" si="1324"/>
        <v>0</v>
      </c>
      <c r="HJ539" s="222">
        <f t="shared" si="1325"/>
        <v>0</v>
      </c>
      <c r="HK539" s="222">
        <f t="shared" si="1326"/>
        <v>0</v>
      </c>
      <c r="HL539" s="222">
        <f t="shared" si="1327"/>
        <v>0</v>
      </c>
      <c r="HM539" s="222">
        <f t="shared" si="1328"/>
        <v>0</v>
      </c>
      <c r="HN539" s="222">
        <f t="shared" si="1329"/>
        <v>0</v>
      </c>
      <c r="HO539" s="222">
        <f t="shared" si="1330"/>
        <v>0</v>
      </c>
      <c r="HP539" s="222">
        <f t="shared" si="1331"/>
        <v>0</v>
      </c>
      <c r="HQ539" s="222">
        <f t="shared" si="1332"/>
        <v>0</v>
      </c>
      <c r="HR539" s="222">
        <f t="shared" si="1333"/>
        <v>0</v>
      </c>
      <c r="HS539" s="222">
        <f t="shared" si="1334"/>
        <v>0</v>
      </c>
      <c r="HT539" s="222">
        <f t="shared" si="1335"/>
        <v>0</v>
      </c>
      <c r="HU539" s="222">
        <f t="shared" si="1336"/>
        <v>0</v>
      </c>
      <c r="HV539" s="222">
        <f t="shared" si="1337"/>
        <v>0</v>
      </c>
      <c r="HW539" s="222">
        <f t="shared" si="1338"/>
        <v>0</v>
      </c>
      <c r="HX539" s="222">
        <f t="shared" si="1339"/>
        <v>0</v>
      </c>
      <c r="HY539" s="222">
        <f t="shared" si="1340"/>
        <v>0</v>
      </c>
      <c r="HZ539" s="222">
        <f t="shared" si="1341"/>
        <v>0</v>
      </c>
      <c r="IA539" s="222">
        <f t="shared" si="1342"/>
        <v>0</v>
      </c>
      <c r="IB539" s="222">
        <f t="shared" si="1343"/>
        <v>0</v>
      </c>
      <c r="IC539" s="222">
        <f t="shared" si="1344"/>
        <v>0</v>
      </c>
      <c r="ID539" s="222">
        <f t="shared" si="1345"/>
        <v>0</v>
      </c>
      <c r="IE539" s="222">
        <f t="shared" si="1346"/>
        <v>0</v>
      </c>
      <c r="IF539" s="222">
        <f t="shared" si="1347"/>
        <v>0</v>
      </c>
      <c r="IG539" s="222">
        <f t="shared" si="1348"/>
        <v>0</v>
      </c>
      <c r="IH539" s="222">
        <f t="shared" si="1349"/>
        <v>0</v>
      </c>
      <c r="II539" s="222">
        <f t="shared" si="1350"/>
        <v>0</v>
      </c>
      <c r="IJ539" s="222">
        <f t="shared" si="1351"/>
        <v>0</v>
      </c>
      <c r="IK539" s="222">
        <f t="shared" si="1352"/>
        <v>0</v>
      </c>
      <c r="IL539" s="222">
        <f t="shared" si="1353"/>
        <v>0</v>
      </c>
      <c r="IM539" s="222">
        <f t="shared" si="1354"/>
        <v>0</v>
      </c>
      <c r="IN539" s="222">
        <f t="shared" si="1355"/>
        <v>0</v>
      </c>
      <c r="IO539" s="222">
        <f t="shared" si="1356"/>
        <v>0</v>
      </c>
      <c r="IP539" s="222">
        <f t="shared" si="1357"/>
        <v>0</v>
      </c>
      <c r="IQ539" s="222">
        <f t="shared" si="1358"/>
        <v>0</v>
      </c>
      <c r="IR539" s="222">
        <f t="shared" si="1359"/>
        <v>0</v>
      </c>
      <c r="IS539" s="222">
        <f t="shared" si="1360"/>
        <v>0</v>
      </c>
      <c r="IT539" s="222">
        <f t="shared" si="1361"/>
        <v>0</v>
      </c>
      <c r="IU539" s="222">
        <f t="shared" si="1362"/>
        <v>0</v>
      </c>
      <c r="IV539" s="222">
        <f t="shared" si="1363"/>
        <v>0</v>
      </c>
      <c r="IW539" s="222">
        <f t="shared" si="1364"/>
        <v>0</v>
      </c>
      <c r="IX539" s="222">
        <f t="shared" si="1365"/>
        <v>0</v>
      </c>
      <c r="IY539" s="222">
        <f t="shared" si="1366"/>
        <v>0</v>
      </c>
      <c r="IZ539" s="222">
        <f t="shared" si="1367"/>
        <v>0</v>
      </c>
      <c r="JA539" s="222">
        <f t="shared" si="1368"/>
        <v>0</v>
      </c>
      <c r="JB539" s="222">
        <f t="shared" si="1369"/>
        <v>0</v>
      </c>
    </row>
    <row r="540" spans="2:262">
      <c r="B540" s="230">
        <v>179</v>
      </c>
      <c r="C540" s="229">
        <f t="shared" si="1370"/>
        <v>3.4960937500000027E-3</v>
      </c>
      <c r="D540" s="226">
        <f t="shared" ca="1" si="1113"/>
        <v>49.942078852655264</v>
      </c>
      <c r="E540" s="225">
        <f ca="1">GC361</f>
        <v>-5.7921147344734962E-2</v>
      </c>
      <c r="F540" s="224">
        <v>179</v>
      </c>
      <c r="G540" s="222">
        <f t="shared" si="1114"/>
        <v>0</v>
      </c>
      <c r="H540" s="222">
        <f t="shared" si="1115"/>
        <v>0</v>
      </c>
      <c r="I540" s="222">
        <f t="shared" si="1116"/>
        <v>0</v>
      </c>
      <c r="J540" s="222">
        <f t="shared" si="1117"/>
        <v>0</v>
      </c>
      <c r="K540" s="222">
        <f t="shared" si="1118"/>
        <v>0</v>
      </c>
      <c r="L540" s="222">
        <f t="shared" si="1119"/>
        <v>0</v>
      </c>
      <c r="M540" s="222">
        <f t="shared" si="1120"/>
        <v>0</v>
      </c>
      <c r="N540" s="222">
        <f t="shared" si="1121"/>
        <v>0</v>
      </c>
      <c r="O540" s="222">
        <f t="shared" si="1122"/>
        <v>0</v>
      </c>
      <c r="P540" s="222">
        <f t="shared" si="1123"/>
        <v>0</v>
      </c>
      <c r="Q540" s="222">
        <f t="shared" si="1124"/>
        <v>0</v>
      </c>
      <c r="R540" s="222">
        <f t="shared" si="1125"/>
        <v>0</v>
      </c>
      <c r="S540" s="222">
        <f t="shared" si="1126"/>
        <v>0</v>
      </c>
      <c r="T540" s="222">
        <f t="shared" si="1127"/>
        <v>0</v>
      </c>
      <c r="U540" s="222">
        <f t="shared" si="1128"/>
        <v>0</v>
      </c>
      <c r="V540" s="222">
        <f t="shared" si="1129"/>
        <v>0</v>
      </c>
      <c r="W540" s="222">
        <f t="shared" si="1130"/>
        <v>0</v>
      </c>
      <c r="X540" s="222">
        <f t="shared" si="1131"/>
        <v>0</v>
      </c>
      <c r="Y540" s="222">
        <f t="shared" si="1132"/>
        <v>0</v>
      </c>
      <c r="Z540" s="222">
        <f t="shared" si="1133"/>
        <v>0</v>
      </c>
      <c r="AA540" s="222">
        <f t="shared" si="1134"/>
        <v>0</v>
      </c>
      <c r="AB540" s="222">
        <f t="shared" si="1135"/>
        <v>0</v>
      </c>
      <c r="AC540" s="222">
        <f t="shared" si="1136"/>
        <v>0</v>
      </c>
      <c r="AD540" s="222">
        <f t="shared" si="1137"/>
        <v>0</v>
      </c>
      <c r="AE540" s="222">
        <f t="shared" si="1138"/>
        <v>0</v>
      </c>
      <c r="AF540" s="222">
        <f t="shared" si="1139"/>
        <v>0</v>
      </c>
      <c r="AG540" s="222">
        <f t="shared" si="1140"/>
        <v>0</v>
      </c>
      <c r="AH540" s="222">
        <f t="shared" si="1141"/>
        <v>0</v>
      </c>
      <c r="AI540" s="222">
        <f t="shared" si="1142"/>
        <v>0</v>
      </c>
      <c r="AJ540" s="222">
        <f t="shared" si="1143"/>
        <v>0</v>
      </c>
      <c r="AK540" s="222">
        <f t="shared" si="1144"/>
        <v>0</v>
      </c>
      <c r="AL540" s="222">
        <f t="shared" si="1145"/>
        <v>0</v>
      </c>
      <c r="AM540" s="222">
        <f t="shared" si="1146"/>
        <v>0</v>
      </c>
      <c r="AN540" s="222">
        <f t="shared" si="1147"/>
        <v>0</v>
      </c>
      <c r="AO540" s="222">
        <f t="shared" si="1148"/>
        <v>0</v>
      </c>
      <c r="AP540" s="222">
        <f t="shared" si="1149"/>
        <v>0</v>
      </c>
      <c r="AQ540" s="222">
        <f t="shared" si="1150"/>
        <v>0</v>
      </c>
      <c r="AR540" s="222">
        <f t="shared" si="1151"/>
        <v>0</v>
      </c>
      <c r="AS540" s="222">
        <f t="shared" si="1152"/>
        <v>0</v>
      </c>
      <c r="AT540" s="222">
        <f t="shared" si="1153"/>
        <v>0</v>
      </c>
      <c r="AU540" s="222">
        <f t="shared" si="1154"/>
        <v>0</v>
      </c>
      <c r="AV540" s="222">
        <f t="shared" si="1155"/>
        <v>0</v>
      </c>
      <c r="AW540" s="222">
        <f t="shared" si="1156"/>
        <v>0</v>
      </c>
      <c r="AX540" s="222">
        <f t="shared" si="1157"/>
        <v>0</v>
      </c>
      <c r="AY540" s="222">
        <f t="shared" si="1158"/>
        <v>0</v>
      </c>
      <c r="AZ540" s="222">
        <f t="shared" si="1159"/>
        <v>0</v>
      </c>
      <c r="BA540" s="222">
        <f t="shared" si="1160"/>
        <v>0</v>
      </c>
      <c r="BB540" s="222">
        <f t="shared" si="1161"/>
        <v>0</v>
      </c>
      <c r="BC540" s="222">
        <f t="shared" si="1162"/>
        <v>0</v>
      </c>
      <c r="BD540" s="222">
        <f t="shared" si="1163"/>
        <v>0</v>
      </c>
      <c r="BE540" s="222">
        <f t="shared" si="1164"/>
        <v>0</v>
      </c>
      <c r="BF540" s="222">
        <f t="shared" si="1165"/>
        <v>0</v>
      </c>
      <c r="BG540" s="222">
        <f t="shared" si="1166"/>
        <v>0</v>
      </c>
      <c r="BH540" s="222">
        <f t="shared" si="1167"/>
        <v>0</v>
      </c>
      <c r="BI540" s="222">
        <f t="shared" si="1168"/>
        <v>0</v>
      </c>
      <c r="BJ540" s="222">
        <f t="shared" si="1169"/>
        <v>0</v>
      </c>
      <c r="BK540" s="222">
        <f t="shared" si="1170"/>
        <v>0</v>
      </c>
      <c r="BL540" s="222">
        <f t="shared" si="1171"/>
        <v>0</v>
      </c>
      <c r="BM540" s="222">
        <f t="shared" si="1172"/>
        <v>0</v>
      </c>
      <c r="BN540" s="222">
        <f t="shared" si="1173"/>
        <v>0</v>
      </c>
      <c r="BO540" s="222">
        <f t="shared" si="1174"/>
        <v>0</v>
      </c>
      <c r="BP540" s="222">
        <f t="shared" si="1175"/>
        <v>0</v>
      </c>
      <c r="BQ540" s="222">
        <f t="shared" si="1176"/>
        <v>0</v>
      </c>
      <c r="BR540" s="222">
        <f t="shared" si="1177"/>
        <v>0</v>
      </c>
      <c r="BS540" s="222">
        <f t="shared" si="1178"/>
        <v>0</v>
      </c>
      <c r="BT540" s="222">
        <f t="shared" si="1179"/>
        <v>0</v>
      </c>
      <c r="BU540" s="222">
        <f t="shared" si="1180"/>
        <v>0</v>
      </c>
      <c r="BV540" s="222">
        <f t="shared" si="1181"/>
        <v>0</v>
      </c>
      <c r="BW540" s="222">
        <f t="shared" si="1182"/>
        <v>0</v>
      </c>
      <c r="BX540" s="222">
        <f t="shared" si="1183"/>
        <v>0</v>
      </c>
      <c r="BY540" s="222">
        <f t="shared" si="1184"/>
        <v>0</v>
      </c>
      <c r="BZ540" s="222">
        <f t="shared" si="1185"/>
        <v>0</v>
      </c>
      <c r="CA540" s="222">
        <f t="shared" si="1186"/>
        <v>0</v>
      </c>
      <c r="CB540" s="222">
        <f t="shared" si="1187"/>
        <v>0</v>
      </c>
      <c r="CC540" s="222">
        <f t="shared" si="1188"/>
        <v>0</v>
      </c>
      <c r="CD540" s="222">
        <f t="shared" si="1189"/>
        <v>0</v>
      </c>
      <c r="CE540" s="222">
        <f t="shared" si="1190"/>
        <v>0</v>
      </c>
      <c r="CF540" s="222">
        <f t="shared" si="1191"/>
        <v>0</v>
      </c>
      <c r="CG540" s="222">
        <f t="shared" si="1192"/>
        <v>0</v>
      </c>
      <c r="CH540" s="222">
        <f t="shared" si="1193"/>
        <v>0</v>
      </c>
      <c r="CI540" s="222">
        <f t="shared" si="1194"/>
        <v>0</v>
      </c>
      <c r="CJ540" s="222">
        <f t="shared" si="1195"/>
        <v>0</v>
      </c>
      <c r="CK540" s="222">
        <f t="shared" si="1196"/>
        <v>0</v>
      </c>
      <c r="CL540" s="222">
        <f t="shared" si="1197"/>
        <v>0</v>
      </c>
      <c r="CM540" s="222">
        <f t="shared" si="1198"/>
        <v>0</v>
      </c>
      <c r="CN540" s="222">
        <f t="shared" si="1199"/>
        <v>0</v>
      </c>
      <c r="CO540" s="222">
        <f t="shared" si="1200"/>
        <v>0</v>
      </c>
      <c r="CP540" s="222">
        <f t="shared" si="1201"/>
        <v>0</v>
      </c>
      <c r="CQ540" s="222">
        <f t="shared" si="1202"/>
        <v>0</v>
      </c>
      <c r="CR540" s="222">
        <f t="shared" si="1203"/>
        <v>0</v>
      </c>
      <c r="CS540" s="222">
        <f t="shared" si="1204"/>
        <v>0</v>
      </c>
      <c r="CT540" s="222">
        <f t="shared" si="1205"/>
        <v>0</v>
      </c>
      <c r="CU540" s="222">
        <f t="shared" si="1206"/>
        <v>0</v>
      </c>
      <c r="CV540" s="222">
        <f t="shared" si="1207"/>
        <v>0</v>
      </c>
      <c r="CW540" s="222">
        <f t="shared" si="1208"/>
        <v>0</v>
      </c>
      <c r="CX540" s="222">
        <f t="shared" si="1209"/>
        <v>0</v>
      </c>
      <c r="CY540" s="222">
        <f t="shared" si="1210"/>
        <v>0</v>
      </c>
      <c r="CZ540" s="222">
        <f t="shared" si="1211"/>
        <v>0</v>
      </c>
      <c r="DA540" s="222">
        <f t="shared" si="1212"/>
        <v>0</v>
      </c>
      <c r="DB540" s="222">
        <f t="shared" si="1213"/>
        <v>0</v>
      </c>
      <c r="DC540" s="222">
        <f t="shared" si="1214"/>
        <v>0</v>
      </c>
      <c r="DD540" s="222">
        <f t="shared" si="1215"/>
        <v>0</v>
      </c>
      <c r="DE540" s="222">
        <f t="shared" si="1216"/>
        <v>0</v>
      </c>
      <c r="DF540" s="222">
        <f t="shared" si="1217"/>
        <v>0</v>
      </c>
      <c r="DG540" s="222">
        <f t="shared" si="1218"/>
        <v>0</v>
      </c>
      <c r="DH540" s="222">
        <f t="shared" si="1219"/>
        <v>0</v>
      </c>
      <c r="DI540" s="222">
        <f t="shared" si="1220"/>
        <v>0</v>
      </c>
      <c r="DJ540" s="222">
        <f t="shared" si="1221"/>
        <v>0</v>
      </c>
      <c r="DK540" s="222">
        <f t="shared" si="1222"/>
        <v>0</v>
      </c>
      <c r="DL540" s="222">
        <f t="shared" si="1223"/>
        <v>0</v>
      </c>
      <c r="DM540" s="222">
        <f t="shared" si="1224"/>
        <v>0</v>
      </c>
      <c r="DN540" s="222">
        <f t="shared" si="1225"/>
        <v>0</v>
      </c>
      <c r="DO540" s="222">
        <f t="shared" si="1226"/>
        <v>0</v>
      </c>
      <c r="DP540" s="222">
        <f t="shared" si="1227"/>
        <v>0</v>
      </c>
      <c r="DQ540" s="222">
        <f t="shared" si="1228"/>
        <v>0</v>
      </c>
      <c r="DR540" s="222">
        <f t="shared" si="1229"/>
        <v>0</v>
      </c>
      <c r="DS540" s="222">
        <f t="shared" si="1230"/>
        <v>0</v>
      </c>
      <c r="DT540" s="222">
        <f t="shared" si="1231"/>
        <v>0</v>
      </c>
      <c r="DU540" s="222">
        <f t="shared" si="1232"/>
        <v>0</v>
      </c>
      <c r="DV540" s="222">
        <f t="shared" si="1233"/>
        <v>0</v>
      </c>
      <c r="DW540" s="222">
        <f t="shared" si="1234"/>
        <v>0</v>
      </c>
      <c r="DX540" s="222">
        <f t="shared" si="1235"/>
        <v>0</v>
      </c>
      <c r="DY540" s="222">
        <f t="shared" si="1236"/>
        <v>0</v>
      </c>
      <c r="DZ540" s="222">
        <f t="shared" si="1237"/>
        <v>0</v>
      </c>
      <c r="EA540" s="222">
        <f t="shared" si="1238"/>
        <v>0</v>
      </c>
      <c r="EB540" s="222">
        <f t="shared" si="1239"/>
        <v>0</v>
      </c>
      <c r="EC540" s="222">
        <f t="shared" si="1240"/>
        <v>0</v>
      </c>
      <c r="ED540" s="222">
        <f t="shared" si="1241"/>
        <v>0</v>
      </c>
      <c r="EE540" s="222">
        <f t="shared" si="1242"/>
        <v>0</v>
      </c>
      <c r="EF540" s="222">
        <f t="shared" si="1243"/>
        <v>0</v>
      </c>
      <c r="EG540" s="222">
        <f t="shared" si="1244"/>
        <v>0</v>
      </c>
      <c r="EH540" s="222">
        <f t="shared" si="1245"/>
        <v>0</v>
      </c>
      <c r="EI540" s="222">
        <f t="shared" si="1246"/>
        <v>0</v>
      </c>
      <c r="EJ540" s="222">
        <f t="shared" si="1247"/>
        <v>0</v>
      </c>
      <c r="EK540" s="222">
        <f t="shared" si="1248"/>
        <v>0</v>
      </c>
      <c r="EL540" s="222">
        <f t="shared" si="1249"/>
        <v>0</v>
      </c>
      <c r="EM540" s="222">
        <f t="shared" si="1250"/>
        <v>0</v>
      </c>
      <c r="EN540" s="222">
        <f t="shared" si="1251"/>
        <v>0</v>
      </c>
      <c r="EO540" s="222">
        <f t="shared" si="1252"/>
        <v>0</v>
      </c>
      <c r="EP540" s="222">
        <f t="shared" si="1253"/>
        <v>0</v>
      </c>
      <c r="EQ540" s="222">
        <f t="shared" si="1254"/>
        <v>0</v>
      </c>
      <c r="ER540" s="222">
        <f t="shared" si="1255"/>
        <v>0</v>
      </c>
      <c r="ES540" s="222">
        <f t="shared" si="1256"/>
        <v>0</v>
      </c>
      <c r="ET540" s="222">
        <f t="shared" si="1257"/>
        <v>0</v>
      </c>
      <c r="EU540" s="222">
        <f t="shared" si="1258"/>
        <v>0</v>
      </c>
      <c r="EV540" s="222">
        <f t="shared" si="1259"/>
        <v>0</v>
      </c>
      <c r="EW540" s="222">
        <f t="shared" si="1260"/>
        <v>0</v>
      </c>
      <c r="EX540" s="222">
        <f t="shared" si="1261"/>
        <v>0</v>
      </c>
      <c r="EY540" s="222">
        <f t="shared" si="1262"/>
        <v>0</v>
      </c>
      <c r="EZ540" s="222">
        <f t="shared" si="1263"/>
        <v>0</v>
      </c>
      <c r="FA540" s="222">
        <f t="shared" si="1264"/>
        <v>0</v>
      </c>
      <c r="FB540" s="222">
        <f t="shared" si="1265"/>
        <v>0</v>
      </c>
      <c r="FC540" s="222">
        <f t="shared" si="1266"/>
        <v>0</v>
      </c>
      <c r="FD540" s="222">
        <f t="shared" si="1267"/>
        <v>0</v>
      </c>
      <c r="FE540" s="222">
        <f t="shared" si="1268"/>
        <v>0</v>
      </c>
      <c r="FF540" s="222">
        <f t="shared" si="1269"/>
        <v>0</v>
      </c>
      <c r="FG540" s="222">
        <f t="shared" si="1270"/>
        <v>0</v>
      </c>
      <c r="FH540" s="222">
        <f t="shared" si="1271"/>
        <v>0</v>
      </c>
      <c r="FI540" s="222">
        <f t="shared" si="1272"/>
        <v>0</v>
      </c>
      <c r="FJ540" s="222">
        <f t="shared" si="1273"/>
        <v>0</v>
      </c>
      <c r="FK540" s="222">
        <f t="shared" si="1274"/>
        <v>0</v>
      </c>
      <c r="FL540" s="222">
        <f t="shared" si="1275"/>
        <v>0</v>
      </c>
      <c r="FM540" s="222">
        <f t="shared" si="1276"/>
        <v>0</v>
      </c>
      <c r="FN540" s="222">
        <f t="shared" si="1277"/>
        <v>0</v>
      </c>
      <c r="FO540" s="222">
        <f t="shared" si="1278"/>
        <v>0</v>
      </c>
      <c r="FP540" s="222">
        <f t="shared" si="1279"/>
        <v>0</v>
      </c>
      <c r="FQ540" s="222">
        <f t="shared" si="1280"/>
        <v>0</v>
      </c>
      <c r="FR540" s="222">
        <f t="shared" si="1281"/>
        <v>0</v>
      </c>
      <c r="FS540" s="222">
        <f t="shared" si="1282"/>
        <v>0</v>
      </c>
      <c r="FT540" s="222">
        <f t="shared" si="1283"/>
        <v>0</v>
      </c>
      <c r="FU540" s="222">
        <f t="shared" si="1284"/>
        <v>0</v>
      </c>
      <c r="FV540" s="222">
        <f t="shared" si="1285"/>
        <v>0</v>
      </c>
      <c r="FW540" s="222">
        <f t="shared" si="1286"/>
        <v>0</v>
      </c>
      <c r="FX540" s="222">
        <f t="shared" si="1287"/>
        <v>0</v>
      </c>
      <c r="FY540" s="222">
        <f t="shared" si="1288"/>
        <v>0</v>
      </c>
      <c r="FZ540" s="222">
        <f t="shared" si="1289"/>
        <v>0</v>
      </c>
      <c r="GA540" s="222">
        <f t="shared" si="1290"/>
        <v>0</v>
      </c>
      <c r="GB540" s="222">
        <f t="shared" si="1291"/>
        <v>0</v>
      </c>
      <c r="GC540" s="222">
        <f t="shared" si="1292"/>
        <v>0</v>
      </c>
      <c r="GD540" s="222">
        <f t="shared" si="1293"/>
        <v>0</v>
      </c>
      <c r="GE540" s="222">
        <f t="shared" si="1294"/>
        <v>0</v>
      </c>
      <c r="GF540" s="222">
        <f t="shared" si="1295"/>
        <v>0</v>
      </c>
      <c r="GG540" s="222">
        <f t="shared" si="1296"/>
        <v>0</v>
      </c>
      <c r="GH540" s="222">
        <f t="shared" si="1297"/>
        <v>0</v>
      </c>
      <c r="GI540" s="222">
        <f t="shared" si="1298"/>
        <v>0</v>
      </c>
      <c r="GJ540" s="222">
        <f t="shared" si="1299"/>
        <v>0</v>
      </c>
      <c r="GK540" s="222">
        <f t="shared" si="1300"/>
        <v>0</v>
      </c>
      <c r="GL540" s="222">
        <f t="shared" si="1301"/>
        <v>0</v>
      </c>
      <c r="GM540" s="222">
        <f t="shared" si="1302"/>
        <v>0</v>
      </c>
      <c r="GN540" s="222">
        <f t="shared" si="1303"/>
        <v>0</v>
      </c>
      <c r="GO540" s="222">
        <f t="shared" si="1304"/>
        <v>0</v>
      </c>
      <c r="GP540" s="222">
        <f t="shared" si="1305"/>
        <v>0</v>
      </c>
      <c r="GQ540" s="222">
        <f t="shared" si="1306"/>
        <v>0</v>
      </c>
      <c r="GR540" s="222">
        <f t="shared" si="1307"/>
        <v>0</v>
      </c>
      <c r="GS540" s="222">
        <f t="shared" si="1308"/>
        <v>0</v>
      </c>
      <c r="GT540" s="222">
        <f t="shared" si="1309"/>
        <v>0</v>
      </c>
      <c r="GU540" s="222">
        <f t="shared" si="1310"/>
        <v>0</v>
      </c>
      <c r="GV540" s="222">
        <f t="shared" si="1311"/>
        <v>0</v>
      </c>
      <c r="GW540" s="222">
        <f t="shared" si="1312"/>
        <v>0</v>
      </c>
      <c r="GX540" s="222">
        <f t="shared" si="1313"/>
        <v>0</v>
      </c>
      <c r="GY540" s="222">
        <f t="shared" si="1314"/>
        <v>0</v>
      </c>
      <c r="GZ540" s="222">
        <f t="shared" si="1315"/>
        <v>0</v>
      </c>
      <c r="HA540" s="222">
        <f t="shared" si="1316"/>
        <v>0</v>
      </c>
      <c r="HB540" s="222">
        <f t="shared" si="1317"/>
        <v>0</v>
      </c>
      <c r="HC540" s="222">
        <f t="shared" si="1318"/>
        <v>0</v>
      </c>
      <c r="HD540" s="222">
        <f t="shared" si="1319"/>
        <v>0</v>
      </c>
      <c r="HE540" s="222">
        <f t="shared" si="1320"/>
        <v>0</v>
      </c>
      <c r="HF540" s="222">
        <f t="shared" si="1321"/>
        <v>0</v>
      </c>
      <c r="HG540" s="222">
        <f t="shared" si="1322"/>
        <v>0</v>
      </c>
      <c r="HH540" s="222">
        <f t="shared" si="1323"/>
        <v>0</v>
      </c>
      <c r="HI540" s="222">
        <f t="shared" si="1324"/>
        <v>0</v>
      </c>
      <c r="HJ540" s="222">
        <f t="shared" si="1325"/>
        <v>0</v>
      </c>
      <c r="HK540" s="222">
        <f t="shared" si="1326"/>
        <v>0</v>
      </c>
      <c r="HL540" s="222">
        <f t="shared" si="1327"/>
        <v>0</v>
      </c>
      <c r="HM540" s="222">
        <f t="shared" si="1328"/>
        <v>0</v>
      </c>
      <c r="HN540" s="222">
        <f t="shared" si="1329"/>
        <v>0</v>
      </c>
      <c r="HO540" s="222">
        <f t="shared" si="1330"/>
        <v>0</v>
      </c>
      <c r="HP540" s="222">
        <f t="shared" si="1331"/>
        <v>0</v>
      </c>
      <c r="HQ540" s="222">
        <f t="shared" si="1332"/>
        <v>0</v>
      </c>
      <c r="HR540" s="222">
        <f t="shared" si="1333"/>
        <v>0</v>
      </c>
      <c r="HS540" s="222">
        <f t="shared" si="1334"/>
        <v>0</v>
      </c>
      <c r="HT540" s="222">
        <f t="shared" si="1335"/>
        <v>0</v>
      </c>
      <c r="HU540" s="222">
        <f t="shared" si="1336"/>
        <v>0</v>
      </c>
      <c r="HV540" s="222">
        <f t="shared" si="1337"/>
        <v>0</v>
      </c>
      <c r="HW540" s="222">
        <f t="shared" si="1338"/>
        <v>0</v>
      </c>
      <c r="HX540" s="222">
        <f t="shared" si="1339"/>
        <v>0</v>
      </c>
      <c r="HY540" s="222">
        <f t="shared" si="1340"/>
        <v>0</v>
      </c>
      <c r="HZ540" s="222">
        <f t="shared" si="1341"/>
        <v>0</v>
      </c>
      <c r="IA540" s="222">
        <f t="shared" si="1342"/>
        <v>0</v>
      </c>
      <c r="IB540" s="222">
        <f t="shared" si="1343"/>
        <v>0</v>
      </c>
      <c r="IC540" s="222">
        <f t="shared" si="1344"/>
        <v>0</v>
      </c>
      <c r="ID540" s="222">
        <f t="shared" si="1345"/>
        <v>0</v>
      </c>
      <c r="IE540" s="222">
        <f t="shared" si="1346"/>
        <v>0</v>
      </c>
      <c r="IF540" s="222">
        <f t="shared" si="1347"/>
        <v>0</v>
      </c>
      <c r="IG540" s="222">
        <f t="shared" si="1348"/>
        <v>0</v>
      </c>
      <c r="IH540" s="222">
        <f t="shared" si="1349"/>
        <v>0</v>
      </c>
      <c r="II540" s="222">
        <f t="shared" si="1350"/>
        <v>0</v>
      </c>
      <c r="IJ540" s="222">
        <f t="shared" si="1351"/>
        <v>0</v>
      </c>
      <c r="IK540" s="222">
        <f t="shared" si="1352"/>
        <v>0</v>
      </c>
      <c r="IL540" s="222">
        <f t="shared" si="1353"/>
        <v>0</v>
      </c>
      <c r="IM540" s="222">
        <f t="shared" si="1354"/>
        <v>0</v>
      </c>
      <c r="IN540" s="222">
        <f t="shared" si="1355"/>
        <v>0</v>
      </c>
      <c r="IO540" s="222">
        <f t="shared" si="1356"/>
        <v>0</v>
      </c>
      <c r="IP540" s="222">
        <f t="shared" si="1357"/>
        <v>0</v>
      </c>
      <c r="IQ540" s="222">
        <f t="shared" si="1358"/>
        <v>0</v>
      </c>
      <c r="IR540" s="222">
        <f t="shared" si="1359"/>
        <v>0</v>
      </c>
      <c r="IS540" s="222">
        <f t="shared" si="1360"/>
        <v>0</v>
      </c>
      <c r="IT540" s="222">
        <f t="shared" si="1361"/>
        <v>0</v>
      </c>
      <c r="IU540" s="222">
        <f t="shared" si="1362"/>
        <v>0</v>
      </c>
      <c r="IV540" s="222">
        <f t="shared" si="1363"/>
        <v>0</v>
      </c>
      <c r="IW540" s="222">
        <f t="shared" si="1364"/>
        <v>0</v>
      </c>
      <c r="IX540" s="222">
        <f t="shared" si="1365"/>
        <v>0</v>
      </c>
      <c r="IY540" s="222">
        <f t="shared" si="1366"/>
        <v>0</v>
      </c>
      <c r="IZ540" s="222">
        <f t="shared" si="1367"/>
        <v>0</v>
      </c>
      <c r="JA540" s="222">
        <f t="shared" si="1368"/>
        <v>0</v>
      </c>
      <c r="JB540" s="222">
        <f t="shared" si="1369"/>
        <v>0</v>
      </c>
    </row>
    <row r="541" spans="2:262">
      <c r="B541" s="230">
        <v>180</v>
      </c>
      <c r="C541" s="229">
        <f t="shared" si="1370"/>
        <v>3.5156250000000027E-3</v>
      </c>
      <c r="D541" s="226">
        <f t="shared" ca="1" si="1113"/>
        <v>49.944793748208802</v>
      </c>
      <c r="E541" s="225">
        <f ca="1">GD361</f>
        <v>-5.5206251791198584E-2</v>
      </c>
      <c r="F541" s="224">
        <v>180</v>
      </c>
      <c r="G541" s="222">
        <f t="shared" si="1114"/>
        <v>0</v>
      </c>
      <c r="H541" s="222">
        <f t="shared" si="1115"/>
        <v>0</v>
      </c>
      <c r="I541" s="222">
        <f t="shared" si="1116"/>
        <v>0</v>
      </c>
      <c r="J541" s="222">
        <f t="shared" si="1117"/>
        <v>0</v>
      </c>
      <c r="K541" s="222">
        <f t="shared" si="1118"/>
        <v>0</v>
      </c>
      <c r="L541" s="222">
        <f t="shared" si="1119"/>
        <v>0</v>
      </c>
      <c r="M541" s="222">
        <f t="shared" si="1120"/>
        <v>0</v>
      </c>
      <c r="N541" s="222">
        <f t="shared" si="1121"/>
        <v>0</v>
      </c>
      <c r="O541" s="222">
        <f t="shared" si="1122"/>
        <v>0</v>
      </c>
      <c r="P541" s="222">
        <f t="shared" si="1123"/>
        <v>0</v>
      </c>
      <c r="Q541" s="222">
        <f t="shared" si="1124"/>
        <v>0</v>
      </c>
      <c r="R541" s="222">
        <f t="shared" si="1125"/>
        <v>0</v>
      </c>
      <c r="S541" s="222">
        <f t="shared" si="1126"/>
        <v>0</v>
      </c>
      <c r="T541" s="222">
        <f t="shared" si="1127"/>
        <v>0</v>
      </c>
      <c r="U541" s="222">
        <f t="shared" si="1128"/>
        <v>0</v>
      </c>
      <c r="V541" s="222">
        <f t="shared" si="1129"/>
        <v>0</v>
      </c>
      <c r="W541" s="222">
        <f t="shared" si="1130"/>
        <v>0</v>
      </c>
      <c r="X541" s="222">
        <f t="shared" si="1131"/>
        <v>0</v>
      </c>
      <c r="Y541" s="222">
        <f t="shared" si="1132"/>
        <v>0</v>
      </c>
      <c r="Z541" s="222">
        <f t="shared" si="1133"/>
        <v>0</v>
      </c>
      <c r="AA541" s="222">
        <f t="shared" si="1134"/>
        <v>0</v>
      </c>
      <c r="AB541" s="222">
        <f t="shared" si="1135"/>
        <v>0</v>
      </c>
      <c r="AC541" s="222">
        <f t="shared" si="1136"/>
        <v>0</v>
      </c>
      <c r="AD541" s="222">
        <f t="shared" si="1137"/>
        <v>0</v>
      </c>
      <c r="AE541" s="222">
        <f t="shared" si="1138"/>
        <v>0</v>
      </c>
      <c r="AF541" s="222">
        <f t="shared" si="1139"/>
        <v>0</v>
      </c>
      <c r="AG541" s="222">
        <f t="shared" si="1140"/>
        <v>0</v>
      </c>
      <c r="AH541" s="222">
        <f t="shared" si="1141"/>
        <v>0</v>
      </c>
      <c r="AI541" s="222">
        <f t="shared" si="1142"/>
        <v>0</v>
      </c>
      <c r="AJ541" s="222">
        <f t="shared" si="1143"/>
        <v>0</v>
      </c>
      <c r="AK541" s="222">
        <f t="shared" si="1144"/>
        <v>0</v>
      </c>
      <c r="AL541" s="222">
        <f t="shared" si="1145"/>
        <v>0</v>
      </c>
      <c r="AM541" s="222">
        <f t="shared" si="1146"/>
        <v>0</v>
      </c>
      <c r="AN541" s="222">
        <f t="shared" si="1147"/>
        <v>0</v>
      </c>
      <c r="AO541" s="222">
        <f t="shared" si="1148"/>
        <v>0</v>
      </c>
      <c r="AP541" s="222">
        <f t="shared" si="1149"/>
        <v>0</v>
      </c>
      <c r="AQ541" s="222">
        <f t="shared" si="1150"/>
        <v>0</v>
      </c>
      <c r="AR541" s="222">
        <f t="shared" si="1151"/>
        <v>0</v>
      </c>
      <c r="AS541" s="222">
        <f t="shared" si="1152"/>
        <v>0</v>
      </c>
      <c r="AT541" s="222">
        <f t="shared" si="1153"/>
        <v>0</v>
      </c>
      <c r="AU541" s="222">
        <f t="shared" si="1154"/>
        <v>0</v>
      </c>
      <c r="AV541" s="222">
        <f t="shared" si="1155"/>
        <v>0</v>
      </c>
      <c r="AW541" s="222">
        <f t="shared" si="1156"/>
        <v>0</v>
      </c>
      <c r="AX541" s="222">
        <f t="shared" si="1157"/>
        <v>0</v>
      </c>
      <c r="AY541" s="222">
        <f t="shared" si="1158"/>
        <v>0</v>
      </c>
      <c r="AZ541" s="222">
        <f t="shared" si="1159"/>
        <v>0</v>
      </c>
      <c r="BA541" s="222">
        <f t="shared" si="1160"/>
        <v>0</v>
      </c>
      <c r="BB541" s="222">
        <f t="shared" si="1161"/>
        <v>0</v>
      </c>
      <c r="BC541" s="222">
        <f t="shared" si="1162"/>
        <v>0</v>
      </c>
      <c r="BD541" s="222">
        <f t="shared" si="1163"/>
        <v>0</v>
      </c>
      <c r="BE541" s="222">
        <f t="shared" si="1164"/>
        <v>0</v>
      </c>
      <c r="BF541" s="222">
        <f t="shared" si="1165"/>
        <v>0</v>
      </c>
      <c r="BG541" s="222">
        <f t="shared" si="1166"/>
        <v>0</v>
      </c>
      <c r="BH541" s="222">
        <f t="shared" si="1167"/>
        <v>0</v>
      </c>
      <c r="BI541" s="222">
        <f t="shared" si="1168"/>
        <v>0</v>
      </c>
      <c r="BJ541" s="222">
        <f t="shared" si="1169"/>
        <v>0</v>
      </c>
      <c r="BK541" s="222">
        <f t="shared" si="1170"/>
        <v>0</v>
      </c>
      <c r="BL541" s="222">
        <f t="shared" si="1171"/>
        <v>0</v>
      </c>
      <c r="BM541" s="222">
        <f t="shared" si="1172"/>
        <v>0</v>
      </c>
      <c r="BN541" s="222">
        <f t="shared" si="1173"/>
        <v>0</v>
      </c>
      <c r="BO541" s="222">
        <f t="shared" si="1174"/>
        <v>0</v>
      </c>
      <c r="BP541" s="222">
        <f t="shared" si="1175"/>
        <v>0</v>
      </c>
      <c r="BQ541" s="222">
        <f t="shared" si="1176"/>
        <v>0</v>
      </c>
      <c r="BR541" s="222">
        <f t="shared" si="1177"/>
        <v>0</v>
      </c>
      <c r="BS541" s="222">
        <f t="shared" si="1178"/>
        <v>0</v>
      </c>
      <c r="BT541" s="222">
        <f t="shared" si="1179"/>
        <v>0</v>
      </c>
      <c r="BU541" s="222">
        <f t="shared" si="1180"/>
        <v>0</v>
      </c>
      <c r="BV541" s="222">
        <f t="shared" si="1181"/>
        <v>0</v>
      </c>
      <c r="BW541" s="222">
        <f t="shared" si="1182"/>
        <v>0</v>
      </c>
      <c r="BX541" s="222">
        <f t="shared" si="1183"/>
        <v>0</v>
      </c>
      <c r="BY541" s="222">
        <f t="shared" si="1184"/>
        <v>0</v>
      </c>
      <c r="BZ541" s="222">
        <f t="shared" si="1185"/>
        <v>0</v>
      </c>
      <c r="CA541" s="222">
        <f t="shared" si="1186"/>
        <v>0</v>
      </c>
      <c r="CB541" s="222">
        <f t="shared" si="1187"/>
        <v>0</v>
      </c>
      <c r="CC541" s="222">
        <f t="shared" si="1188"/>
        <v>0</v>
      </c>
      <c r="CD541" s="222">
        <f t="shared" si="1189"/>
        <v>0</v>
      </c>
      <c r="CE541" s="222">
        <f t="shared" si="1190"/>
        <v>0</v>
      </c>
      <c r="CF541" s="222">
        <f t="shared" si="1191"/>
        <v>0</v>
      </c>
      <c r="CG541" s="222">
        <f t="shared" si="1192"/>
        <v>0</v>
      </c>
      <c r="CH541" s="222">
        <f t="shared" si="1193"/>
        <v>0</v>
      </c>
      <c r="CI541" s="222">
        <f t="shared" si="1194"/>
        <v>0</v>
      </c>
      <c r="CJ541" s="222">
        <f t="shared" si="1195"/>
        <v>0</v>
      </c>
      <c r="CK541" s="222">
        <f t="shared" si="1196"/>
        <v>0</v>
      </c>
      <c r="CL541" s="222">
        <f t="shared" si="1197"/>
        <v>0</v>
      </c>
      <c r="CM541" s="222">
        <f t="shared" si="1198"/>
        <v>0</v>
      </c>
      <c r="CN541" s="222">
        <f t="shared" si="1199"/>
        <v>0</v>
      </c>
      <c r="CO541" s="222">
        <f t="shared" si="1200"/>
        <v>0</v>
      </c>
      <c r="CP541" s="222">
        <f t="shared" si="1201"/>
        <v>0</v>
      </c>
      <c r="CQ541" s="222">
        <f t="shared" si="1202"/>
        <v>0</v>
      </c>
      <c r="CR541" s="222">
        <f t="shared" si="1203"/>
        <v>0</v>
      </c>
      <c r="CS541" s="222">
        <f t="shared" si="1204"/>
        <v>0</v>
      </c>
      <c r="CT541" s="222">
        <f t="shared" si="1205"/>
        <v>0</v>
      </c>
      <c r="CU541" s="222">
        <f t="shared" si="1206"/>
        <v>0</v>
      </c>
      <c r="CV541" s="222">
        <f t="shared" si="1207"/>
        <v>0</v>
      </c>
      <c r="CW541" s="222">
        <f t="shared" si="1208"/>
        <v>0</v>
      </c>
      <c r="CX541" s="222">
        <f t="shared" si="1209"/>
        <v>0</v>
      </c>
      <c r="CY541" s="222">
        <f t="shared" si="1210"/>
        <v>0</v>
      </c>
      <c r="CZ541" s="222">
        <f t="shared" si="1211"/>
        <v>0</v>
      </c>
      <c r="DA541" s="222">
        <f t="shared" si="1212"/>
        <v>0</v>
      </c>
      <c r="DB541" s="222">
        <f t="shared" si="1213"/>
        <v>0</v>
      </c>
      <c r="DC541" s="222">
        <f t="shared" si="1214"/>
        <v>0</v>
      </c>
      <c r="DD541" s="222">
        <f t="shared" si="1215"/>
        <v>0</v>
      </c>
      <c r="DE541" s="222">
        <f t="shared" si="1216"/>
        <v>0</v>
      </c>
      <c r="DF541" s="222">
        <f t="shared" si="1217"/>
        <v>0</v>
      </c>
      <c r="DG541" s="222">
        <f t="shared" si="1218"/>
        <v>0</v>
      </c>
      <c r="DH541" s="222">
        <f t="shared" si="1219"/>
        <v>0</v>
      </c>
      <c r="DI541" s="222">
        <f t="shared" si="1220"/>
        <v>0</v>
      </c>
      <c r="DJ541" s="222">
        <f t="shared" si="1221"/>
        <v>0</v>
      </c>
      <c r="DK541" s="222">
        <f t="shared" si="1222"/>
        <v>0</v>
      </c>
      <c r="DL541" s="222">
        <f t="shared" si="1223"/>
        <v>0</v>
      </c>
      <c r="DM541" s="222">
        <f t="shared" si="1224"/>
        <v>0</v>
      </c>
      <c r="DN541" s="222">
        <f t="shared" si="1225"/>
        <v>0</v>
      </c>
      <c r="DO541" s="222">
        <f t="shared" si="1226"/>
        <v>0</v>
      </c>
      <c r="DP541" s="222">
        <f t="shared" si="1227"/>
        <v>0</v>
      </c>
      <c r="DQ541" s="222">
        <f t="shared" si="1228"/>
        <v>0</v>
      </c>
      <c r="DR541" s="222">
        <f t="shared" si="1229"/>
        <v>0</v>
      </c>
      <c r="DS541" s="222">
        <f t="shared" si="1230"/>
        <v>0</v>
      </c>
      <c r="DT541" s="222">
        <f t="shared" si="1231"/>
        <v>0</v>
      </c>
      <c r="DU541" s="222">
        <f t="shared" si="1232"/>
        <v>0</v>
      </c>
      <c r="DV541" s="222">
        <f t="shared" si="1233"/>
        <v>0</v>
      </c>
      <c r="DW541" s="222">
        <f t="shared" si="1234"/>
        <v>0</v>
      </c>
      <c r="DX541" s="222">
        <f t="shared" si="1235"/>
        <v>0</v>
      </c>
      <c r="DY541" s="222">
        <f t="shared" si="1236"/>
        <v>0</v>
      </c>
      <c r="DZ541" s="222">
        <f t="shared" si="1237"/>
        <v>0</v>
      </c>
      <c r="EA541" s="222">
        <f t="shared" si="1238"/>
        <v>0</v>
      </c>
      <c r="EB541" s="222">
        <f t="shared" si="1239"/>
        <v>0</v>
      </c>
      <c r="EC541" s="222">
        <f t="shared" si="1240"/>
        <v>0</v>
      </c>
      <c r="ED541" s="222">
        <f t="shared" si="1241"/>
        <v>0</v>
      </c>
      <c r="EE541" s="222">
        <f t="shared" si="1242"/>
        <v>0</v>
      </c>
      <c r="EF541" s="222">
        <f t="shared" si="1243"/>
        <v>0</v>
      </c>
      <c r="EG541" s="222">
        <f t="shared" si="1244"/>
        <v>0</v>
      </c>
      <c r="EH541" s="222">
        <f t="shared" si="1245"/>
        <v>0</v>
      </c>
      <c r="EI541" s="222">
        <f t="shared" si="1246"/>
        <v>0</v>
      </c>
      <c r="EJ541" s="222">
        <f t="shared" si="1247"/>
        <v>0</v>
      </c>
      <c r="EK541" s="222">
        <f t="shared" si="1248"/>
        <v>0</v>
      </c>
      <c r="EL541" s="222">
        <f t="shared" si="1249"/>
        <v>0</v>
      </c>
      <c r="EM541" s="222">
        <f t="shared" si="1250"/>
        <v>0</v>
      </c>
      <c r="EN541" s="222">
        <f t="shared" si="1251"/>
        <v>0</v>
      </c>
      <c r="EO541" s="222">
        <f t="shared" si="1252"/>
        <v>0</v>
      </c>
      <c r="EP541" s="222">
        <f t="shared" si="1253"/>
        <v>0</v>
      </c>
      <c r="EQ541" s="222">
        <f t="shared" si="1254"/>
        <v>0</v>
      </c>
      <c r="ER541" s="222">
        <f t="shared" si="1255"/>
        <v>0</v>
      </c>
      <c r="ES541" s="222">
        <f t="shared" si="1256"/>
        <v>0</v>
      </c>
      <c r="ET541" s="222">
        <f t="shared" si="1257"/>
        <v>0</v>
      </c>
      <c r="EU541" s="222">
        <f t="shared" si="1258"/>
        <v>0</v>
      </c>
      <c r="EV541" s="222">
        <f t="shared" si="1259"/>
        <v>0</v>
      </c>
      <c r="EW541" s="222">
        <f t="shared" si="1260"/>
        <v>0</v>
      </c>
      <c r="EX541" s="222">
        <f t="shared" si="1261"/>
        <v>0</v>
      </c>
      <c r="EY541" s="222">
        <f t="shared" si="1262"/>
        <v>0</v>
      </c>
      <c r="EZ541" s="222">
        <f t="shared" si="1263"/>
        <v>0</v>
      </c>
      <c r="FA541" s="222">
        <f t="shared" si="1264"/>
        <v>0</v>
      </c>
      <c r="FB541" s="222">
        <f t="shared" si="1265"/>
        <v>0</v>
      </c>
      <c r="FC541" s="222">
        <f t="shared" si="1266"/>
        <v>0</v>
      </c>
      <c r="FD541" s="222">
        <f t="shared" si="1267"/>
        <v>0</v>
      </c>
      <c r="FE541" s="222">
        <f t="shared" si="1268"/>
        <v>0</v>
      </c>
      <c r="FF541" s="222">
        <f t="shared" si="1269"/>
        <v>0</v>
      </c>
      <c r="FG541" s="222">
        <f t="shared" si="1270"/>
        <v>0</v>
      </c>
      <c r="FH541" s="222">
        <f t="shared" si="1271"/>
        <v>0</v>
      </c>
      <c r="FI541" s="222">
        <f t="shared" si="1272"/>
        <v>0</v>
      </c>
      <c r="FJ541" s="222">
        <f t="shared" si="1273"/>
        <v>0</v>
      </c>
      <c r="FK541" s="222">
        <f t="shared" si="1274"/>
        <v>0</v>
      </c>
      <c r="FL541" s="222">
        <f t="shared" si="1275"/>
        <v>0</v>
      </c>
      <c r="FM541" s="222">
        <f t="shared" si="1276"/>
        <v>0</v>
      </c>
      <c r="FN541" s="222">
        <f t="shared" si="1277"/>
        <v>0</v>
      </c>
      <c r="FO541" s="222">
        <f t="shared" si="1278"/>
        <v>0</v>
      </c>
      <c r="FP541" s="222">
        <f t="shared" si="1279"/>
        <v>0</v>
      </c>
      <c r="FQ541" s="222">
        <f t="shared" si="1280"/>
        <v>0</v>
      </c>
      <c r="FR541" s="222">
        <f t="shared" si="1281"/>
        <v>0</v>
      </c>
      <c r="FS541" s="222">
        <f t="shared" si="1282"/>
        <v>0</v>
      </c>
      <c r="FT541" s="222">
        <f t="shared" si="1283"/>
        <v>0</v>
      </c>
      <c r="FU541" s="222">
        <f t="shared" si="1284"/>
        <v>0</v>
      </c>
      <c r="FV541" s="222">
        <f t="shared" si="1285"/>
        <v>0</v>
      </c>
      <c r="FW541" s="222">
        <f t="shared" si="1286"/>
        <v>0</v>
      </c>
      <c r="FX541" s="222">
        <f t="shared" si="1287"/>
        <v>0</v>
      </c>
      <c r="FY541" s="222">
        <f t="shared" si="1288"/>
        <v>0</v>
      </c>
      <c r="FZ541" s="222">
        <f t="shared" si="1289"/>
        <v>0</v>
      </c>
      <c r="GA541" s="222">
        <f t="shared" si="1290"/>
        <v>0</v>
      </c>
      <c r="GB541" s="222">
        <f t="shared" si="1291"/>
        <v>0</v>
      </c>
      <c r="GC541" s="222">
        <f t="shared" si="1292"/>
        <v>0</v>
      </c>
      <c r="GD541" s="222">
        <f t="shared" si="1293"/>
        <v>0</v>
      </c>
      <c r="GE541" s="222">
        <f t="shared" si="1294"/>
        <v>0</v>
      </c>
      <c r="GF541" s="222">
        <f t="shared" si="1295"/>
        <v>0</v>
      </c>
      <c r="GG541" s="222">
        <f t="shared" si="1296"/>
        <v>0</v>
      </c>
      <c r="GH541" s="222">
        <f t="shared" si="1297"/>
        <v>0</v>
      </c>
      <c r="GI541" s="222">
        <f t="shared" si="1298"/>
        <v>0</v>
      </c>
      <c r="GJ541" s="222">
        <f t="shared" si="1299"/>
        <v>0</v>
      </c>
      <c r="GK541" s="222">
        <f t="shared" si="1300"/>
        <v>0</v>
      </c>
      <c r="GL541" s="222">
        <f t="shared" si="1301"/>
        <v>0</v>
      </c>
      <c r="GM541" s="222">
        <f t="shared" si="1302"/>
        <v>0</v>
      </c>
      <c r="GN541" s="222">
        <f t="shared" si="1303"/>
        <v>0</v>
      </c>
      <c r="GO541" s="222">
        <f t="shared" si="1304"/>
        <v>0</v>
      </c>
      <c r="GP541" s="222">
        <f t="shared" si="1305"/>
        <v>0</v>
      </c>
      <c r="GQ541" s="222">
        <f t="shared" si="1306"/>
        <v>0</v>
      </c>
      <c r="GR541" s="222">
        <f t="shared" si="1307"/>
        <v>0</v>
      </c>
      <c r="GS541" s="222">
        <f t="shared" si="1308"/>
        <v>0</v>
      </c>
      <c r="GT541" s="222">
        <f t="shared" si="1309"/>
        <v>0</v>
      </c>
      <c r="GU541" s="222">
        <f t="shared" si="1310"/>
        <v>0</v>
      </c>
      <c r="GV541" s="222">
        <f t="shared" si="1311"/>
        <v>0</v>
      </c>
      <c r="GW541" s="222">
        <f t="shared" si="1312"/>
        <v>0</v>
      </c>
      <c r="GX541" s="222">
        <f t="shared" si="1313"/>
        <v>0</v>
      </c>
      <c r="GY541" s="222">
        <f t="shared" si="1314"/>
        <v>0</v>
      </c>
      <c r="GZ541" s="222">
        <f t="shared" si="1315"/>
        <v>0</v>
      </c>
      <c r="HA541" s="222">
        <f t="shared" si="1316"/>
        <v>0</v>
      </c>
      <c r="HB541" s="222">
        <f t="shared" si="1317"/>
        <v>0</v>
      </c>
      <c r="HC541" s="222">
        <f t="shared" si="1318"/>
        <v>0</v>
      </c>
      <c r="HD541" s="222">
        <f t="shared" si="1319"/>
        <v>0</v>
      </c>
      <c r="HE541" s="222">
        <f t="shared" si="1320"/>
        <v>0</v>
      </c>
      <c r="HF541" s="222">
        <f t="shared" si="1321"/>
        <v>0</v>
      </c>
      <c r="HG541" s="222">
        <f t="shared" si="1322"/>
        <v>0</v>
      </c>
      <c r="HH541" s="222">
        <f t="shared" si="1323"/>
        <v>0</v>
      </c>
      <c r="HI541" s="222">
        <f t="shared" si="1324"/>
        <v>0</v>
      </c>
      <c r="HJ541" s="222">
        <f t="shared" si="1325"/>
        <v>0</v>
      </c>
      <c r="HK541" s="222">
        <f t="shared" si="1326"/>
        <v>0</v>
      </c>
      <c r="HL541" s="222">
        <f t="shared" si="1327"/>
        <v>0</v>
      </c>
      <c r="HM541" s="222">
        <f t="shared" si="1328"/>
        <v>0</v>
      </c>
      <c r="HN541" s="222">
        <f t="shared" si="1329"/>
        <v>0</v>
      </c>
      <c r="HO541" s="222">
        <f t="shared" si="1330"/>
        <v>0</v>
      </c>
      <c r="HP541" s="222">
        <f t="shared" si="1331"/>
        <v>0</v>
      </c>
      <c r="HQ541" s="222">
        <f t="shared" si="1332"/>
        <v>0</v>
      </c>
      <c r="HR541" s="222">
        <f t="shared" si="1333"/>
        <v>0</v>
      </c>
      <c r="HS541" s="222">
        <f t="shared" si="1334"/>
        <v>0</v>
      </c>
      <c r="HT541" s="222">
        <f t="shared" si="1335"/>
        <v>0</v>
      </c>
      <c r="HU541" s="222">
        <f t="shared" si="1336"/>
        <v>0</v>
      </c>
      <c r="HV541" s="222">
        <f t="shared" si="1337"/>
        <v>0</v>
      </c>
      <c r="HW541" s="222">
        <f t="shared" si="1338"/>
        <v>0</v>
      </c>
      <c r="HX541" s="222">
        <f t="shared" si="1339"/>
        <v>0</v>
      </c>
      <c r="HY541" s="222">
        <f t="shared" si="1340"/>
        <v>0</v>
      </c>
      <c r="HZ541" s="222">
        <f t="shared" si="1341"/>
        <v>0</v>
      </c>
      <c r="IA541" s="222">
        <f t="shared" si="1342"/>
        <v>0</v>
      </c>
      <c r="IB541" s="222">
        <f t="shared" si="1343"/>
        <v>0</v>
      </c>
      <c r="IC541" s="222">
        <f t="shared" si="1344"/>
        <v>0</v>
      </c>
      <c r="ID541" s="222">
        <f t="shared" si="1345"/>
        <v>0</v>
      </c>
      <c r="IE541" s="222">
        <f t="shared" si="1346"/>
        <v>0</v>
      </c>
      <c r="IF541" s="222">
        <f t="shared" si="1347"/>
        <v>0</v>
      </c>
      <c r="IG541" s="222">
        <f t="shared" si="1348"/>
        <v>0</v>
      </c>
      <c r="IH541" s="222">
        <f t="shared" si="1349"/>
        <v>0</v>
      </c>
      <c r="II541" s="222">
        <f t="shared" si="1350"/>
        <v>0</v>
      </c>
      <c r="IJ541" s="222">
        <f t="shared" si="1351"/>
        <v>0</v>
      </c>
      <c r="IK541" s="222">
        <f t="shared" si="1352"/>
        <v>0</v>
      </c>
      <c r="IL541" s="222">
        <f t="shared" si="1353"/>
        <v>0</v>
      </c>
      <c r="IM541" s="222">
        <f t="shared" si="1354"/>
        <v>0</v>
      </c>
      <c r="IN541" s="222">
        <f t="shared" si="1355"/>
        <v>0</v>
      </c>
      <c r="IO541" s="222">
        <f t="shared" si="1356"/>
        <v>0</v>
      </c>
      <c r="IP541" s="222">
        <f t="shared" si="1357"/>
        <v>0</v>
      </c>
      <c r="IQ541" s="222">
        <f t="shared" si="1358"/>
        <v>0</v>
      </c>
      <c r="IR541" s="222">
        <f t="shared" si="1359"/>
        <v>0</v>
      </c>
      <c r="IS541" s="222">
        <f t="shared" si="1360"/>
        <v>0</v>
      </c>
      <c r="IT541" s="222">
        <f t="shared" si="1361"/>
        <v>0</v>
      </c>
      <c r="IU541" s="222">
        <f t="shared" si="1362"/>
        <v>0</v>
      </c>
      <c r="IV541" s="222">
        <f t="shared" si="1363"/>
        <v>0</v>
      </c>
      <c r="IW541" s="222">
        <f t="shared" si="1364"/>
        <v>0</v>
      </c>
      <c r="IX541" s="222">
        <f t="shared" si="1365"/>
        <v>0</v>
      </c>
      <c r="IY541" s="222">
        <f t="shared" si="1366"/>
        <v>0</v>
      </c>
      <c r="IZ541" s="222">
        <f t="shared" si="1367"/>
        <v>0</v>
      </c>
      <c r="JA541" s="222">
        <f t="shared" si="1368"/>
        <v>0</v>
      </c>
      <c r="JB541" s="222">
        <f t="shared" si="1369"/>
        <v>0</v>
      </c>
    </row>
    <row r="542" spans="2:262">
      <c r="B542" s="230">
        <v>181</v>
      </c>
      <c r="C542" s="229">
        <f t="shared" si="1370"/>
        <v>3.5351562500000027E-3</v>
      </c>
      <c r="D542" s="226">
        <f t="shared" ca="1" si="1113"/>
        <v>49.945823279415094</v>
      </c>
      <c r="E542" s="225">
        <f ca="1">GE361</f>
        <v>-5.4176720584903922E-2</v>
      </c>
      <c r="F542" s="224">
        <v>181</v>
      </c>
      <c r="G542" s="222">
        <f t="shared" si="1114"/>
        <v>0</v>
      </c>
      <c r="H542" s="222">
        <f t="shared" si="1115"/>
        <v>0</v>
      </c>
      <c r="I542" s="222">
        <f t="shared" si="1116"/>
        <v>0</v>
      </c>
      <c r="J542" s="222">
        <f t="shared" si="1117"/>
        <v>0</v>
      </c>
      <c r="K542" s="222">
        <f t="shared" si="1118"/>
        <v>0</v>
      </c>
      <c r="L542" s="222">
        <f t="shared" si="1119"/>
        <v>0</v>
      </c>
      <c r="M542" s="222">
        <f t="shared" si="1120"/>
        <v>0</v>
      </c>
      <c r="N542" s="222">
        <f t="shared" si="1121"/>
        <v>0</v>
      </c>
      <c r="O542" s="222">
        <f t="shared" si="1122"/>
        <v>0</v>
      </c>
      <c r="P542" s="222">
        <f t="shared" si="1123"/>
        <v>0</v>
      </c>
      <c r="Q542" s="222">
        <f t="shared" si="1124"/>
        <v>0</v>
      </c>
      <c r="R542" s="222">
        <f t="shared" si="1125"/>
        <v>0</v>
      </c>
      <c r="S542" s="222">
        <f t="shared" si="1126"/>
        <v>0</v>
      </c>
      <c r="T542" s="222">
        <f t="shared" si="1127"/>
        <v>0</v>
      </c>
      <c r="U542" s="222">
        <f t="shared" si="1128"/>
        <v>0</v>
      </c>
      <c r="V542" s="222">
        <f t="shared" si="1129"/>
        <v>0</v>
      </c>
      <c r="W542" s="222">
        <f t="shared" si="1130"/>
        <v>0</v>
      </c>
      <c r="X542" s="222">
        <f t="shared" si="1131"/>
        <v>0</v>
      </c>
      <c r="Y542" s="222">
        <f t="shared" si="1132"/>
        <v>0</v>
      </c>
      <c r="Z542" s="222">
        <f t="shared" si="1133"/>
        <v>0</v>
      </c>
      <c r="AA542" s="222">
        <f t="shared" si="1134"/>
        <v>0</v>
      </c>
      <c r="AB542" s="222">
        <f t="shared" si="1135"/>
        <v>0</v>
      </c>
      <c r="AC542" s="222">
        <f t="shared" si="1136"/>
        <v>0</v>
      </c>
      <c r="AD542" s="222">
        <f t="shared" si="1137"/>
        <v>0</v>
      </c>
      <c r="AE542" s="222">
        <f t="shared" si="1138"/>
        <v>0</v>
      </c>
      <c r="AF542" s="222">
        <f t="shared" si="1139"/>
        <v>0</v>
      </c>
      <c r="AG542" s="222">
        <f t="shared" si="1140"/>
        <v>0</v>
      </c>
      <c r="AH542" s="222">
        <f t="shared" si="1141"/>
        <v>0</v>
      </c>
      <c r="AI542" s="222">
        <f t="shared" si="1142"/>
        <v>0</v>
      </c>
      <c r="AJ542" s="222">
        <f t="shared" si="1143"/>
        <v>0</v>
      </c>
      <c r="AK542" s="222">
        <f t="shared" si="1144"/>
        <v>0</v>
      </c>
      <c r="AL542" s="222">
        <f t="shared" si="1145"/>
        <v>0</v>
      </c>
      <c r="AM542" s="222">
        <f t="shared" si="1146"/>
        <v>0</v>
      </c>
      <c r="AN542" s="222">
        <f t="shared" si="1147"/>
        <v>0</v>
      </c>
      <c r="AO542" s="222">
        <f t="shared" si="1148"/>
        <v>0</v>
      </c>
      <c r="AP542" s="222">
        <f t="shared" si="1149"/>
        <v>0</v>
      </c>
      <c r="AQ542" s="222">
        <f t="shared" si="1150"/>
        <v>0</v>
      </c>
      <c r="AR542" s="222">
        <f t="shared" si="1151"/>
        <v>0</v>
      </c>
      <c r="AS542" s="222">
        <f t="shared" si="1152"/>
        <v>0</v>
      </c>
      <c r="AT542" s="222">
        <f t="shared" si="1153"/>
        <v>0</v>
      </c>
      <c r="AU542" s="222">
        <f t="shared" si="1154"/>
        <v>0</v>
      </c>
      <c r="AV542" s="222">
        <f t="shared" si="1155"/>
        <v>0</v>
      </c>
      <c r="AW542" s="222">
        <f t="shared" si="1156"/>
        <v>0</v>
      </c>
      <c r="AX542" s="222">
        <f t="shared" si="1157"/>
        <v>0</v>
      </c>
      <c r="AY542" s="222">
        <f t="shared" si="1158"/>
        <v>0</v>
      </c>
      <c r="AZ542" s="222">
        <f t="shared" si="1159"/>
        <v>0</v>
      </c>
      <c r="BA542" s="222">
        <f t="shared" si="1160"/>
        <v>0</v>
      </c>
      <c r="BB542" s="222">
        <f t="shared" si="1161"/>
        <v>0</v>
      </c>
      <c r="BC542" s="222">
        <f t="shared" si="1162"/>
        <v>0</v>
      </c>
      <c r="BD542" s="222">
        <f t="shared" si="1163"/>
        <v>0</v>
      </c>
      <c r="BE542" s="222">
        <f t="shared" si="1164"/>
        <v>0</v>
      </c>
      <c r="BF542" s="222">
        <f t="shared" si="1165"/>
        <v>0</v>
      </c>
      <c r="BG542" s="222">
        <f t="shared" si="1166"/>
        <v>0</v>
      </c>
      <c r="BH542" s="222">
        <f t="shared" si="1167"/>
        <v>0</v>
      </c>
      <c r="BI542" s="222">
        <f t="shared" si="1168"/>
        <v>0</v>
      </c>
      <c r="BJ542" s="222">
        <f t="shared" si="1169"/>
        <v>0</v>
      </c>
      <c r="BK542" s="222">
        <f t="shared" si="1170"/>
        <v>0</v>
      </c>
      <c r="BL542" s="222">
        <f t="shared" si="1171"/>
        <v>0</v>
      </c>
      <c r="BM542" s="222">
        <f t="shared" si="1172"/>
        <v>0</v>
      </c>
      <c r="BN542" s="222">
        <f t="shared" si="1173"/>
        <v>0</v>
      </c>
      <c r="BO542" s="222">
        <f t="shared" si="1174"/>
        <v>0</v>
      </c>
      <c r="BP542" s="222">
        <f t="shared" si="1175"/>
        <v>0</v>
      </c>
      <c r="BQ542" s="222">
        <f t="shared" si="1176"/>
        <v>0</v>
      </c>
      <c r="BR542" s="222">
        <f t="shared" si="1177"/>
        <v>0</v>
      </c>
      <c r="BS542" s="222">
        <f t="shared" si="1178"/>
        <v>0</v>
      </c>
      <c r="BT542" s="222">
        <f t="shared" si="1179"/>
        <v>0</v>
      </c>
      <c r="BU542" s="222">
        <f t="shared" si="1180"/>
        <v>0</v>
      </c>
      <c r="BV542" s="222">
        <f t="shared" si="1181"/>
        <v>0</v>
      </c>
      <c r="BW542" s="222">
        <f t="shared" si="1182"/>
        <v>0</v>
      </c>
      <c r="BX542" s="222">
        <f t="shared" si="1183"/>
        <v>0</v>
      </c>
      <c r="BY542" s="222">
        <f t="shared" si="1184"/>
        <v>0</v>
      </c>
      <c r="BZ542" s="222">
        <f t="shared" si="1185"/>
        <v>0</v>
      </c>
      <c r="CA542" s="222">
        <f t="shared" si="1186"/>
        <v>0</v>
      </c>
      <c r="CB542" s="222">
        <f t="shared" si="1187"/>
        <v>0</v>
      </c>
      <c r="CC542" s="222">
        <f t="shared" si="1188"/>
        <v>0</v>
      </c>
      <c r="CD542" s="222">
        <f t="shared" si="1189"/>
        <v>0</v>
      </c>
      <c r="CE542" s="222">
        <f t="shared" si="1190"/>
        <v>0</v>
      </c>
      <c r="CF542" s="222">
        <f t="shared" si="1191"/>
        <v>0</v>
      </c>
      <c r="CG542" s="222">
        <f t="shared" si="1192"/>
        <v>0</v>
      </c>
      <c r="CH542" s="222">
        <f t="shared" si="1193"/>
        <v>0</v>
      </c>
      <c r="CI542" s="222">
        <f t="shared" si="1194"/>
        <v>0</v>
      </c>
      <c r="CJ542" s="222">
        <f t="shared" si="1195"/>
        <v>0</v>
      </c>
      <c r="CK542" s="222">
        <f t="shared" si="1196"/>
        <v>0</v>
      </c>
      <c r="CL542" s="222">
        <f t="shared" si="1197"/>
        <v>0</v>
      </c>
      <c r="CM542" s="222">
        <f t="shared" si="1198"/>
        <v>0</v>
      </c>
      <c r="CN542" s="222">
        <f t="shared" si="1199"/>
        <v>0</v>
      </c>
      <c r="CO542" s="222">
        <f t="shared" si="1200"/>
        <v>0</v>
      </c>
      <c r="CP542" s="222">
        <f t="shared" si="1201"/>
        <v>0</v>
      </c>
      <c r="CQ542" s="222">
        <f t="shared" si="1202"/>
        <v>0</v>
      </c>
      <c r="CR542" s="222">
        <f t="shared" si="1203"/>
        <v>0</v>
      </c>
      <c r="CS542" s="222">
        <f t="shared" si="1204"/>
        <v>0</v>
      </c>
      <c r="CT542" s="222">
        <f t="shared" si="1205"/>
        <v>0</v>
      </c>
      <c r="CU542" s="222">
        <f t="shared" si="1206"/>
        <v>0</v>
      </c>
      <c r="CV542" s="222">
        <f t="shared" si="1207"/>
        <v>0</v>
      </c>
      <c r="CW542" s="222">
        <f t="shared" si="1208"/>
        <v>0</v>
      </c>
      <c r="CX542" s="222">
        <f t="shared" si="1209"/>
        <v>0</v>
      </c>
      <c r="CY542" s="222">
        <f t="shared" si="1210"/>
        <v>0</v>
      </c>
      <c r="CZ542" s="222">
        <f t="shared" si="1211"/>
        <v>0</v>
      </c>
      <c r="DA542" s="222">
        <f t="shared" si="1212"/>
        <v>0</v>
      </c>
      <c r="DB542" s="222">
        <f t="shared" si="1213"/>
        <v>0</v>
      </c>
      <c r="DC542" s="222">
        <f t="shared" si="1214"/>
        <v>0</v>
      </c>
      <c r="DD542" s="222">
        <f t="shared" si="1215"/>
        <v>0</v>
      </c>
      <c r="DE542" s="222">
        <f t="shared" si="1216"/>
        <v>0</v>
      </c>
      <c r="DF542" s="222">
        <f t="shared" si="1217"/>
        <v>0</v>
      </c>
      <c r="DG542" s="222">
        <f t="shared" si="1218"/>
        <v>0</v>
      </c>
      <c r="DH542" s="222">
        <f t="shared" si="1219"/>
        <v>0</v>
      </c>
      <c r="DI542" s="222">
        <f t="shared" si="1220"/>
        <v>0</v>
      </c>
      <c r="DJ542" s="222">
        <f t="shared" si="1221"/>
        <v>0</v>
      </c>
      <c r="DK542" s="222">
        <f t="shared" si="1222"/>
        <v>0</v>
      </c>
      <c r="DL542" s="222">
        <f t="shared" si="1223"/>
        <v>0</v>
      </c>
      <c r="DM542" s="222">
        <f t="shared" si="1224"/>
        <v>0</v>
      </c>
      <c r="DN542" s="222">
        <f t="shared" si="1225"/>
        <v>0</v>
      </c>
      <c r="DO542" s="222">
        <f t="shared" si="1226"/>
        <v>0</v>
      </c>
      <c r="DP542" s="222">
        <f t="shared" si="1227"/>
        <v>0</v>
      </c>
      <c r="DQ542" s="222">
        <f t="shared" si="1228"/>
        <v>0</v>
      </c>
      <c r="DR542" s="222">
        <f t="shared" si="1229"/>
        <v>0</v>
      </c>
      <c r="DS542" s="222">
        <f t="shared" si="1230"/>
        <v>0</v>
      </c>
      <c r="DT542" s="222">
        <f t="shared" si="1231"/>
        <v>0</v>
      </c>
      <c r="DU542" s="222">
        <f t="shared" si="1232"/>
        <v>0</v>
      </c>
      <c r="DV542" s="222">
        <f t="shared" si="1233"/>
        <v>0</v>
      </c>
      <c r="DW542" s="222">
        <f t="shared" si="1234"/>
        <v>0</v>
      </c>
      <c r="DX542" s="222">
        <f t="shared" si="1235"/>
        <v>0</v>
      </c>
      <c r="DY542" s="222">
        <f t="shared" si="1236"/>
        <v>0</v>
      </c>
      <c r="DZ542" s="222">
        <f t="shared" si="1237"/>
        <v>0</v>
      </c>
      <c r="EA542" s="222">
        <f t="shared" si="1238"/>
        <v>0</v>
      </c>
      <c r="EB542" s="222">
        <f t="shared" si="1239"/>
        <v>0</v>
      </c>
      <c r="EC542" s="222">
        <f t="shared" si="1240"/>
        <v>0</v>
      </c>
      <c r="ED542" s="222">
        <f t="shared" si="1241"/>
        <v>0</v>
      </c>
      <c r="EE542" s="222">
        <f t="shared" si="1242"/>
        <v>0</v>
      </c>
      <c r="EF542" s="222">
        <f t="shared" si="1243"/>
        <v>0</v>
      </c>
      <c r="EG542" s="222">
        <f t="shared" si="1244"/>
        <v>0</v>
      </c>
      <c r="EH542" s="222">
        <f t="shared" si="1245"/>
        <v>0</v>
      </c>
      <c r="EI542" s="222">
        <f t="shared" si="1246"/>
        <v>0</v>
      </c>
      <c r="EJ542" s="222">
        <f t="shared" si="1247"/>
        <v>0</v>
      </c>
      <c r="EK542" s="222">
        <f t="shared" si="1248"/>
        <v>0</v>
      </c>
      <c r="EL542" s="222">
        <f t="shared" si="1249"/>
        <v>0</v>
      </c>
      <c r="EM542" s="222">
        <f t="shared" si="1250"/>
        <v>0</v>
      </c>
      <c r="EN542" s="222">
        <f t="shared" si="1251"/>
        <v>0</v>
      </c>
      <c r="EO542" s="222">
        <f t="shared" si="1252"/>
        <v>0</v>
      </c>
      <c r="EP542" s="222">
        <f t="shared" si="1253"/>
        <v>0</v>
      </c>
      <c r="EQ542" s="222">
        <f t="shared" si="1254"/>
        <v>0</v>
      </c>
      <c r="ER542" s="222">
        <f t="shared" si="1255"/>
        <v>0</v>
      </c>
      <c r="ES542" s="222">
        <f t="shared" si="1256"/>
        <v>0</v>
      </c>
      <c r="ET542" s="222">
        <f t="shared" si="1257"/>
        <v>0</v>
      </c>
      <c r="EU542" s="222">
        <f t="shared" si="1258"/>
        <v>0</v>
      </c>
      <c r="EV542" s="222">
        <f t="shared" si="1259"/>
        <v>0</v>
      </c>
      <c r="EW542" s="222">
        <f t="shared" si="1260"/>
        <v>0</v>
      </c>
      <c r="EX542" s="222">
        <f t="shared" si="1261"/>
        <v>0</v>
      </c>
      <c r="EY542" s="222">
        <f t="shared" si="1262"/>
        <v>0</v>
      </c>
      <c r="EZ542" s="222">
        <f t="shared" si="1263"/>
        <v>0</v>
      </c>
      <c r="FA542" s="222">
        <f t="shared" si="1264"/>
        <v>0</v>
      </c>
      <c r="FB542" s="222">
        <f t="shared" si="1265"/>
        <v>0</v>
      </c>
      <c r="FC542" s="222">
        <f t="shared" si="1266"/>
        <v>0</v>
      </c>
      <c r="FD542" s="222">
        <f t="shared" si="1267"/>
        <v>0</v>
      </c>
      <c r="FE542" s="222">
        <f t="shared" si="1268"/>
        <v>0</v>
      </c>
      <c r="FF542" s="222">
        <f t="shared" si="1269"/>
        <v>0</v>
      </c>
      <c r="FG542" s="222">
        <f t="shared" si="1270"/>
        <v>0</v>
      </c>
      <c r="FH542" s="222">
        <f t="shared" si="1271"/>
        <v>0</v>
      </c>
      <c r="FI542" s="222">
        <f t="shared" si="1272"/>
        <v>0</v>
      </c>
      <c r="FJ542" s="222">
        <f t="shared" si="1273"/>
        <v>0</v>
      </c>
      <c r="FK542" s="222">
        <f t="shared" si="1274"/>
        <v>0</v>
      </c>
      <c r="FL542" s="222">
        <f t="shared" si="1275"/>
        <v>0</v>
      </c>
      <c r="FM542" s="222">
        <f t="shared" si="1276"/>
        <v>0</v>
      </c>
      <c r="FN542" s="222">
        <f t="shared" si="1277"/>
        <v>0</v>
      </c>
      <c r="FO542" s="222">
        <f t="shared" si="1278"/>
        <v>0</v>
      </c>
      <c r="FP542" s="222">
        <f t="shared" si="1279"/>
        <v>0</v>
      </c>
      <c r="FQ542" s="222">
        <f t="shared" si="1280"/>
        <v>0</v>
      </c>
      <c r="FR542" s="222">
        <f t="shared" si="1281"/>
        <v>0</v>
      </c>
      <c r="FS542" s="222">
        <f t="shared" si="1282"/>
        <v>0</v>
      </c>
      <c r="FT542" s="222">
        <f t="shared" si="1283"/>
        <v>0</v>
      </c>
      <c r="FU542" s="222">
        <f t="shared" si="1284"/>
        <v>0</v>
      </c>
      <c r="FV542" s="222">
        <f t="shared" si="1285"/>
        <v>0</v>
      </c>
      <c r="FW542" s="222">
        <f t="shared" si="1286"/>
        <v>0</v>
      </c>
      <c r="FX542" s="222">
        <f t="shared" si="1287"/>
        <v>0</v>
      </c>
      <c r="FY542" s="222">
        <f t="shared" si="1288"/>
        <v>0</v>
      </c>
      <c r="FZ542" s="222">
        <f t="shared" si="1289"/>
        <v>0</v>
      </c>
      <c r="GA542" s="222">
        <f t="shared" si="1290"/>
        <v>0</v>
      </c>
      <c r="GB542" s="222">
        <f t="shared" si="1291"/>
        <v>0</v>
      </c>
      <c r="GC542" s="222">
        <f t="shared" si="1292"/>
        <v>0</v>
      </c>
      <c r="GD542" s="222">
        <f t="shared" si="1293"/>
        <v>0</v>
      </c>
      <c r="GE542" s="222">
        <f t="shared" si="1294"/>
        <v>0</v>
      </c>
      <c r="GF542" s="222">
        <f t="shared" si="1295"/>
        <v>0</v>
      </c>
      <c r="GG542" s="222">
        <f t="shared" si="1296"/>
        <v>0</v>
      </c>
      <c r="GH542" s="222">
        <f t="shared" si="1297"/>
        <v>0</v>
      </c>
      <c r="GI542" s="222">
        <f t="shared" si="1298"/>
        <v>0</v>
      </c>
      <c r="GJ542" s="222">
        <f t="shared" si="1299"/>
        <v>0</v>
      </c>
      <c r="GK542" s="222">
        <f t="shared" si="1300"/>
        <v>0</v>
      </c>
      <c r="GL542" s="222">
        <f t="shared" si="1301"/>
        <v>0</v>
      </c>
      <c r="GM542" s="222">
        <f t="shared" si="1302"/>
        <v>0</v>
      </c>
      <c r="GN542" s="222">
        <f t="shared" si="1303"/>
        <v>0</v>
      </c>
      <c r="GO542" s="222">
        <f t="shared" si="1304"/>
        <v>0</v>
      </c>
      <c r="GP542" s="222">
        <f t="shared" si="1305"/>
        <v>0</v>
      </c>
      <c r="GQ542" s="222">
        <f t="shared" si="1306"/>
        <v>0</v>
      </c>
      <c r="GR542" s="222">
        <f t="shared" si="1307"/>
        <v>0</v>
      </c>
      <c r="GS542" s="222">
        <f t="shared" si="1308"/>
        <v>0</v>
      </c>
      <c r="GT542" s="222">
        <f t="shared" si="1309"/>
        <v>0</v>
      </c>
      <c r="GU542" s="222">
        <f t="shared" si="1310"/>
        <v>0</v>
      </c>
      <c r="GV542" s="222">
        <f t="shared" si="1311"/>
        <v>0</v>
      </c>
      <c r="GW542" s="222">
        <f t="shared" si="1312"/>
        <v>0</v>
      </c>
      <c r="GX542" s="222">
        <f t="shared" si="1313"/>
        <v>0</v>
      </c>
      <c r="GY542" s="222">
        <f t="shared" si="1314"/>
        <v>0</v>
      </c>
      <c r="GZ542" s="222">
        <f t="shared" si="1315"/>
        <v>0</v>
      </c>
      <c r="HA542" s="222">
        <f t="shared" si="1316"/>
        <v>0</v>
      </c>
      <c r="HB542" s="222">
        <f t="shared" si="1317"/>
        <v>0</v>
      </c>
      <c r="HC542" s="222">
        <f t="shared" si="1318"/>
        <v>0</v>
      </c>
      <c r="HD542" s="222">
        <f t="shared" si="1319"/>
        <v>0</v>
      </c>
      <c r="HE542" s="222">
        <f t="shared" si="1320"/>
        <v>0</v>
      </c>
      <c r="HF542" s="222">
        <f t="shared" si="1321"/>
        <v>0</v>
      </c>
      <c r="HG542" s="222">
        <f t="shared" si="1322"/>
        <v>0</v>
      </c>
      <c r="HH542" s="222">
        <f t="shared" si="1323"/>
        <v>0</v>
      </c>
      <c r="HI542" s="222">
        <f t="shared" si="1324"/>
        <v>0</v>
      </c>
      <c r="HJ542" s="222">
        <f t="shared" si="1325"/>
        <v>0</v>
      </c>
      <c r="HK542" s="222">
        <f t="shared" si="1326"/>
        <v>0</v>
      </c>
      <c r="HL542" s="222">
        <f t="shared" si="1327"/>
        <v>0</v>
      </c>
      <c r="HM542" s="222">
        <f t="shared" si="1328"/>
        <v>0</v>
      </c>
      <c r="HN542" s="222">
        <f t="shared" si="1329"/>
        <v>0</v>
      </c>
      <c r="HO542" s="222">
        <f t="shared" si="1330"/>
        <v>0</v>
      </c>
      <c r="HP542" s="222">
        <f t="shared" si="1331"/>
        <v>0</v>
      </c>
      <c r="HQ542" s="222">
        <f t="shared" si="1332"/>
        <v>0</v>
      </c>
      <c r="HR542" s="222">
        <f t="shared" si="1333"/>
        <v>0</v>
      </c>
      <c r="HS542" s="222">
        <f t="shared" si="1334"/>
        <v>0</v>
      </c>
      <c r="HT542" s="222">
        <f t="shared" si="1335"/>
        <v>0</v>
      </c>
      <c r="HU542" s="222">
        <f t="shared" si="1336"/>
        <v>0</v>
      </c>
      <c r="HV542" s="222">
        <f t="shared" si="1337"/>
        <v>0</v>
      </c>
      <c r="HW542" s="222">
        <f t="shared" si="1338"/>
        <v>0</v>
      </c>
      <c r="HX542" s="222">
        <f t="shared" si="1339"/>
        <v>0</v>
      </c>
      <c r="HY542" s="222">
        <f t="shared" si="1340"/>
        <v>0</v>
      </c>
      <c r="HZ542" s="222">
        <f t="shared" si="1341"/>
        <v>0</v>
      </c>
      <c r="IA542" s="222">
        <f t="shared" si="1342"/>
        <v>0</v>
      </c>
      <c r="IB542" s="222">
        <f t="shared" si="1343"/>
        <v>0</v>
      </c>
      <c r="IC542" s="222">
        <f t="shared" si="1344"/>
        <v>0</v>
      </c>
      <c r="ID542" s="222">
        <f t="shared" si="1345"/>
        <v>0</v>
      </c>
      <c r="IE542" s="222">
        <f t="shared" si="1346"/>
        <v>0</v>
      </c>
      <c r="IF542" s="222">
        <f t="shared" si="1347"/>
        <v>0</v>
      </c>
      <c r="IG542" s="222">
        <f t="shared" si="1348"/>
        <v>0</v>
      </c>
      <c r="IH542" s="222">
        <f t="shared" si="1349"/>
        <v>0</v>
      </c>
      <c r="II542" s="222">
        <f t="shared" si="1350"/>
        <v>0</v>
      </c>
      <c r="IJ542" s="222">
        <f t="shared" si="1351"/>
        <v>0</v>
      </c>
      <c r="IK542" s="222">
        <f t="shared" si="1352"/>
        <v>0</v>
      </c>
      <c r="IL542" s="222">
        <f t="shared" si="1353"/>
        <v>0</v>
      </c>
      <c r="IM542" s="222">
        <f t="shared" si="1354"/>
        <v>0</v>
      </c>
      <c r="IN542" s="222">
        <f t="shared" si="1355"/>
        <v>0</v>
      </c>
      <c r="IO542" s="222">
        <f t="shared" si="1356"/>
        <v>0</v>
      </c>
      <c r="IP542" s="222">
        <f t="shared" si="1357"/>
        <v>0</v>
      </c>
      <c r="IQ542" s="222">
        <f t="shared" si="1358"/>
        <v>0</v>
      </c>
      <c r="IR542" s="222">
        <f t="shared" si="1359"/>
        <v>0</v>
      </c>
      <c r="IS542" s="222">
        <f t="shared" si="1360"/>
        <v>0</v>
      </c>
      <c r="IT542" s="222">
        <f t="shared" si="1361"/>
        <v>0</v>
      </c>
      <c r="IU542" s="222">
        <f t="shared" si="1362"/>
        <v>0</v>
      </c>
      <c r="IV542" s="222">
        <f t="shared" si="1363"/>
        <v>0</v>
      </c>
      <c r="IW542" s="222">
        <f t="shared" si="1364"/>
        <v>0</v>
      </c>
      <c r="IX542" s="222">
        <f t="shared" si="1365"/>
        <v>0</v>
      </c>
      <c r="IY542" s="222">
        <f t="shared" si="1366"/>
        <v>0</v>
      </c>
      <c r="IZ542" s="222">
        <f t="shared" si="1367"/>
        <v>0</v>
      </c>
      <c r="JA542" s="222">
        <f t="shared" si="1368"/>
        <v>0</v>
      </c>
      <c r="JB542" s="222">
        <f t="shared" si="1369"/>
        <v>0</v>
      </c>
    </row>
    <row r="543" spans="2:262">
      <c r="B543" s="230">
        <v>182</v>
      </c>
      <c r="C543" s="229">
        <f t="shared" si="1370"/>
        <v>3.5546875000000027E-3</v>
      </c>
      <c r="D543" s="226">
        <f t="shared" ca="1" si="1113"/>
        <v>49.947733587912481</v>
      </c>
      <c r="E543" s="225">
        <f ca="1">GF361</f>
        <v>-5.2266412087516943E-2</v>
      </c>
      <c r="F543" s="224">
        <v>182</v>
      </c>
      <c r="G543" s="222">
        <f t="shared" si="1114"/>
        <v>0</v>
      </c>
      <c r="H543" s="222">
        <f t="shared" si="1115"/>
        <v>0</v>
      </c>
      <c r="I543" s="222">
        <f t="shared" si="1116"/>
        <v>0</v>
      </c>
      <c r="J543" s="222">
        <f t="shared" si="1117"/>
        <v>0</v>
      </c>
      <c r="K543" s="222">
        <f t="shared" si="1118"/>
        <v>0</v>
      </c>
      <c r="L543" s="222">
        <f t="shared" si="1119"/>
        <v>0</v>
      </c>
      <c r="M543" s="222">
        <f t="shared" si="1120"/>
        <v>0</v>
      </c>
      <c r="N543" s="222">
        <f t="shared" si="1121"/>
        <v>0</v>
      </c>
      <c r="O543" s="222">
        <f t="shared" si="1122"/>
        <v>0</v>
      </c>
      <c r="P543" s="222">
        <f t="shared" si="1123"/>
        <v>0</v>
      </c>
      <c r="Q543" s="222">
        <f t="shared" si="1124"/>
        <v>0</v>
      </c>
      <c r="R543" s="222">
        <f t="shared" si="1125"/>
        <v>0</v>
      </c>
      <c r="S543" s="222">
        <f t="shared" si="1126"/>
        <v>0</v>
      </c>
      <c r="T543" s="222">
        <f t="shared" si="1127"/>
        <v>0</v>
      </c>
      <c r="U543" s="222">
        <f t="shared" si="1128"/>
        <v>0</v>
      </c>
      <c r="V543" s="222">
        <f t="shared" si="1129"/>
        <v>0</v>
      </c>
      <c r="W543" s="222">
        <f t="shared" si="1130"/>
        <v>0</v>
      </c>
      <c r="X543" s="222">
        <f t="shared" si="1131"/>
        <v>0</v>
      </c>
      <c r="Y543" s="222">
        <f t="shared" si="1132"/>
        <v>0</v>
      </c>
      <c r="Z543" s="222">
        <f t="shared" si="1133"/>
        <v>0</v>
      </c>
      <c r="AA543" s="222">
        <f t="shared" si="1134"/>
        <v>0</v>
      </c>
      <c r="AB543" s="222">
        <f t="shared" si="1135"/>
        <v>0</v>
      </c>
      <c r="AC543" s="222">
        <f t="shared" si="1136"/>
        <v>0</v>
      </c>
      <c r="AD543" s="222">
        <f t="shared" si="1137"/>
        <v>0</v>
      </c>
      <c r="AE543" s="222">
        <f t="shared" si="1138"/>
        <v>0</v>
      </c>
      <c r="AF543" s="222">
        <f t="shared" si="1139"/>
        <v>0</v>
      </c>
      <c r="AG543" s="222">
        <f t="shared" si="1140"/>
        <v>0</v>
      </c>
      <c r="AH543" s="222">
        <f t="shared" si="1141"/>
        <v>0</v>
      </c>
      <c r="AI543" s="222">
        <f t="shared" si="1142"/>
        <v>0</v>
      </c>
      <c r="AJ543" s="222">
        <f t="shared" si="1143"/>
        <v>0</v>
      </c>
      <c r="AK543" s="222">
        <f t="shared" si="1144"/>
        <v>0</v>
      </c>
      <c r="AL543" s="222">
        <f t="shared" si="1145"/>
        <v>0</v>
      </c>
      <c r="AM543" s="222">
        <f t="shared" si="1146"/>
        <v>0</v>
      </c>
      <c r="AN543" s="222">
        <f t="shared" si="1147"/>
        <v>0</v>
      </c>
      <c r="AO543" s="222">
        <f t="shared" si="1148"/>
        <v>0</v>
      </c>
      <c r="AP543" s="222">
        <f t="shared" si="1149"/>
        <v>0</v>
      </c>
      <c r="AQ543" s="222">
        <f t="shared" si="1150"/>
        <v>0</v>
      </c>
      <c r="AR543" s="222">
        <f t="shared" si="1151"/>
        <v>0</v>
      </c>
      <c r="AS543" s="222">
        <f t="shared" si="1152"/>
        <v>0</v>
      </c>
      <c r="AT543" s="222">
        <f t="shared" si="1153"/>
        <v>0</v>
      </c>
      <c r="AU543" s="222">
        <f t="shared" si="1154"/>
        <v>0</v>
      </c>
      <c r="AV543" s="222">
        <f t="shared" si="1155"/>
        <v>0</v>
      </c>
      <c r="AW543" s="222">
        <f t="shared" si="1156"/>
        <v>0</v>
      </c>
      <c r="AX543" s="222">
        <f t="shared" si="1157"/>
        <v>0</v>
      </c>
      <c r="AY543" s="222">
        <f t="shared" si="1158"/>
        <v>0</v>
      </c>
      <c r="AZ543" s="222">
        <f t="shared" si="1159"/>
        <v>0</v>
      </c>
      <c r="BA543" s="222">
        <f t="shared" si="1160"/>
        <v>0</v>
      </c>
      <c r="BB543" s="222">
        <f t="shared" si="1161"/>
        <v>0</v>
      </c>
      <c r="BC543" s="222">
        <f t="shared" si="1162"/>
        <v>0</v>
      </c>
      <c r="BD543" s="222">
        <f t="shared" si="1163"/>
        <v>0</v>
      </c>
      <c r="BE543" s="222">
        <f t="shared" si="1164"/>
        <v>0</v>
      </c>
      <c r="BF543" s="222">
        <f t="shared" si="1165"/>
        <v>0</v>
      </c>
      <c r="BG543" s="222">
        <f t="shared" si="1166"/>
        <v>0</v>
      </c>
      <c r="BH543" s="222">
        <f t="shared" si="1167"/>
        <v>0</v>
      </c>
      <c r="BI543" s="222">
        <f t="shared" si="1168"/>
        <v>0</v>
      </c>
      <c r="BJ543" s="222">
        <f t="shared" si="1169"/>
        <v>0</v>
      </c>
      <c r="BK543" s="222">
        <f t="shared" si="1170"/>
        <v>0</v>
      </c>
      <c r="BL543" s="222">
        <f t="shared" si="1171"/>
        <v>0</v>
      </c>
      <c r="BM543" s="222">
        <f t="shared" si="1172"/>
        <v>0</v>
      </c>
      <c r="BN543" s="222">
        <f t="shared" si="1173"/>
        <v>0</v>
      </c>
      <c r="BO543" s="222">
        <f t="shared" si="1174"/>
        <v>0</v>
      </c>
      <c r="BP543" s="222">
        <f t="shared" si="1175"/>
        <v>0</v>
      </c>
      <c r="BQ543" s="222">
        <f t="shared" si="1176"/>
        <v>0</v>
      </c>
      <c r="BR543" s="222">
        <f t="shared" si="1177"/>
        <v>0</v>
      </c>
      <c r="BS543" s="222">
        <f t="shared" si="1178"/>
        <v>0</v>
      </c>
      <c r="BT543" s="222">
        <f t="shared" si="1179"/>
        <v>0</v>
      </c>
      <c r="BU543" s="222">
        <f t="shared" si="1180"/>
        <v>0</v>
      </c>
      <c r="BV543" s="222">
        <f t="shared" si="1181"/>
        <v>0</v>
      </c>
      <c r="BW543" s="222">
        <f t="shared" si="1182"/>
        <v>0</v>
      </c>
      <c r="BX543" s="222">
        <f t="shared" si="1183"/>
        <v>0</v>
      </c>
      <c r="BY543" s="222">
        <f t="shared" si="1184"/>
        <v>0</v>
      </c>
      <c r="BZ543" s="222">
        <f t="shared" si="1185"/>
        <v>0</v>
      </c>
      <c r="CA543" s="222">
        <f t="shared" si="1186"/>
        <v>0</v>
      </c>
      <c r="CB543" s="222">
        <f t="shared" si="1187"/>
        <v>0</v>
      </c>
      <c r="CC543" s="222">
        <f t="shared" si="1188"/>
        <v>0</v>
      </c>
      <c r="CD543" s="222">
        <f t="shared" si="1189"/>
        <v>0</v>
      </c>
      <c r="CE543" s="222">
        <f t="shared" si="1190"/>
        <v>0</v>
      </c>
      <c r="CF543" s="222">
        <f t="shared" si="1191"/>
        <v>0</v>
      </c>
      <c r="CG543" s="222">
        <f t="shared" si="1192"/>
        <v>0</v>
      </c>
      <c r="CH543" s="222">
        <f t="shared" si="1193"/>
        <v>0</v>
      </c>
      <c r="CI543" s="222">
        <f t="shared" si="1194"/>
        <v>0</v>
      </c>
      <c r="CJ543" s="222">
        <f t="shared" si="1195"/>
        <v>0</v>
      </c>
      <c r="CK543" s="222">
        <f t="shared" si="1196"/>
        <v>0</v>
      </c>
      <c r="CL543" s="222">
        <f t="shared" si="1197"/>
        <v>0</v>
      </c>
      <c r="CM543" s="222">
        <f t="shared" si="1198"/>
        <v>0</v>
      </c>
      <c r="CN543" s="222">
        <f t="shared" si="1199"/>
        <v>0</v>
      </c>
      <c r="CO543" s="222">
        <f t="shared" si="1200"/>
        <v>0</v>
      </c>
      <c r="CP543" s="222">
        <f t="shared" si="1201"/>
        <v>0</v>
      </c>
      <c r="CQ543" s="222">
        <f t="shared" si="1202"/>
        <v>0</v>
      </c>
      <c r="CR543" s="222">
        <f t="shared" si="1203"/>
        <v>0</v>
      </c>
      <c r="CS543" s="222">
        <f t="shared" si="1204"/>
        <v>0</v>
      </c>
      <c r="CT543" s="222">
        <f t="shared" si="1205"/>
        <v>0</v>
      </c>
      <c r="CU543" s="222">
        <f t="shared" si="1206"/>
        <v>0</v>
      </c>
      <c r="CV543" s="222">
        <f t="shared" si="1207"/>
        <v>0</v>
      </c>
      <c r="CW543" s="222">
        <f t="shared" si="1208"/>
        <v>0</v>
      </c>
      <c r="CX543" s="222">
        <f t="shared" si="1209"/>
        <v>0</v>
      </c>
      <c r="CY543" s="222">
        <f t="shared" si="1210"/>
        <v>0</v>
      </c>
      <c r="CZ543" s="222">
        <f t="shared" si="1211"/>
        <v>0</v>
      </c>
      <c r="DA543" s="222">
        <f t="shared" si="1212"/>
        <v>0</v>
      </c>
      <c r="DB543" s="222">
        <f t="shared" si="1213"/>
        <v>0</v>
      </c>
      <c r="DC543" s="222">
        <f t="shared" si="1214"/>
        <v>0</v>
      </c>
      <c r="DD543" s="222">
        <f t="shared" si="1215"/>
        <v>0</v>
      </c>
      <c r="DE543" s="222">
        <f t="shared" si="1216"/>
        <v>0</v>
      </c>
      <c r="DF543" s="222">
        <f t="shared" si="1217"/>
        <v>0</v>
      </c>
      <c r="DG543" s="222">
        <f t="shared" si="1218"/>
        <v>0</v>
      </c>
      <c r="DH543" s="222">
        <f t="shared" si="1219"/>
        <v>0</v>
      </c>
      <c r="DI543" s="222">
        <f t="shared" si="1220"/>
        <v>0</v>
      </c>
      <c r="DJ543" s="222">
        <f t="shared" si="1221"/>
        <v>0</v>
      </c>
      <c r="DK543" s="222">
        <f t="shared" si="1222"/>
        <v>0</v>
      </c>
      <c r="DL543" s="222">
        <f t="shared" si="1223"/>
        <v>0</v>
      </c>
      <c r="DM543" s="222">
        <f t="shared" si="1224"/>
        <v>0</v>
      </c>
      <c r="DN543" s="222">
        <f t="shared" si="1225"/>
        <v>0</v>
      </c>
      <c r="DO543" s="222">
        <f t="shared" si="1226"/>
        <v>0</v>
      </c>
      <c r="DP543" s="222">
        <f t="shared" si="1227"/>
        <v>0</v>
      </c>
      <c r="DQ543" s="222">
        <f t="shared" si="1228"/>
        <v>0</v>
      </c>
      <c r="DR543" s="222">
        <f t="shared" si="1229"/>
        <v>0</v>
      </c>
      <c r="DS543" s="222">
        <f t="shared" si="1230"/>
        <v>0</v>
      </c>
      <c r="DT543" s="222">
        <f t="shared" si="1231"/>
        <v>0</v>
      </c>
      <c r="DU543" s="222">
        <f t="shared" si="1232"/>
        <v>0</v>
      </c>
      <c r="DV543" s="222">
        <f t="shared" si="1233"/>
        <v>0</v>
      </c>
      <c r="DW543" s="222">
        <f t="shared" si="1234"/>
        <v>0</v>
      </c>
      <c r="DX543" s="222">
        <f t="shared" si="1235"/>
        <v>0</v>
      </c>
      <c r="DY543" s="222">
        <f t="shared" si="1236"/>
        <v>0</v>
      </c>
      <c r="DZ543" s="222">
        <f t="shared" si="1237"/>
        <v>0</v>
      </c>
      <c r="EA543" s="222">
        <f t="shared" si="1238"/>
        <v>0</v>
      </c>
      <c r="EB543" s="222">
        <f t="shared" si="1239"/>
        <v>0</v>
      </c>
      <c r="EC543" s="222">
        <f t="shared" si="1240"/>
        <v>0</v>
      </c>
      <c r="ED543" s="222">
        <f t="shared" si="1241"/>
        <v>0</v>
      </c>
      <c r="EE543" s="222">
        <f t="shared" si="1242"/>
        <v>0</v>
      </c>
      <c r="EF543" s="222">
        <f t="shared" si="1243"/>
        <v>0</v>
      </c>
      <c r="EG543" s="222">
        <f t="shared" si="1244"/>
        <v>0</v>
      </c>
      <c r="EH543" s="222">
        <f t="shared" si="1245"/>
        <v>0</v>
      </c>
      <c r="EI543" s="222">
        <f t="shared" si="1246"/>
        <v>0</v>
      </c>
      <c r="EJ543" s="222">
        <f t="shared" si="1247"/>
        <v>0</v>
      </c>
      <c r="EK543" s="222">
        <f t="shared" si="1248"/>
        <v>0</v>
      </c>
      <c r="EL543" s="222">
        <f t="shared" si="1249"/>
        <v>0</v>
      </c>
      <c r="EM543" s="222">
        <f t="shared" si="1250"/>
        <v>0</v>
      </c>
      <c r="EN543" s="222">
        <f t="shared" si="1251"/>
        <v>0</v>
      </c>
      <c r="EO543" s="222">
        <f t="shared" si="1252"/>
        <v>0</v>
      </c>
      <c r="EP543" s="222">
        <f t="shared" si="1253"/>
        <v>0</v>
      </c>
      <c r="EQ543" s="222">
        <f t="shared" si="1254"/>
        <v>0</v>
      </c>
      <c r="ER543" s="222">
        <f t="shared" si="1255"/>
        <v>0</v>
      </c>
      <c r="ES543" s="222">
        <f t="shared" si="1256"/>
        <v>0</v>
      </c>
      <c r="ET543" s="222">
        <f t="shared" si="1257"/>
        <v>0</v>
      </c>
      <c r="EU543" s="222">
        <f t="shared" si="1258"/>
        <v>0</v>
      </c>
      <c r="EV543" s="222">
        <f t="shared" si="1259"/>
        <v>0</v>
      </c>
      <c r="EW543" s="222">
        <f t="shared" si="1260"/>
        <v>0</v>
      </c>
      <c r="EX543" s="222">
        <f t="shared" si="1261"/>
        <v>0</v>
      </c>
      <c r="EY543" s="222">
        <f t="shared" si="1262"/>
        <v>0</v>
      </c>
      <c r="EZ543" s="222">
        <f t="shared" si="1263"/>
        <v>0</v>
      </c>
      <c r="FA543" s="222">
        <f t="shared" si="1264"/>
        <v>0</v>
      </c>
      <c r="FB543" s="222">
        <f t="shared" si="1265"/>
        <v>0</v>
      </c>
      <c r="FC543" s="222">
        <f t="shared" si="1266"/>
        <v>0</v>
      </c>
      <c r="FD543" s="222">
        <f t="shared" si="1267"/>
        <v>0</v>
      </c>
      <c r="FE543" s="222">
        <f t="shared" si="1268"/>
        <v>0</v>
      </c>
      <c r="FF543" s="222">
        <f t="shared" si="1269"/>
        <v>0</v>
      </c>
      <c r="FG543" s="222">
        <f t="shared" si="1270"/>
        <v>0</v>
      </c>
      <c r="FH543" s="222">
        <f t="shared" si="1271"/>
        <v>0</v>
      </c>
      <c r="FI543" s="222">
        <f t="shared" si="1272"/>
        <v>0</v>
      </c>
      <c r="FJ543" s="222">
        <f t="shared" si="1273"/>
        <v>0</v>
      </c>
      <c r="FK543" s="222">
        <f t="shared" si="1274"/>
        <v>0</v>
      </c>
      <c r="FL543" s="222">
        <f t="shared" si="1275"/>
        <v>0</v>
      </c>
      <c r="FM543" s="222">
        <f t="shared" si="1276"/>
        <v>0</v>
      </c>
      <c r="FN543" s="222">
        <f t="shared" si="1277"/>
        <v>0</v>
      </c>
      <c r="FO543" s="222">
        <f t="shared" si="1278"/>
        <v>0</v>
      </c>
      <c r="FP543" s="222">
        <f t="shared" si="1279"/>
        <v>0</v>
      </c>
      <c r="FQ543" s="222">
        <f t="shared" si="1280"/>
        <v>0</v>
      </c>
      <c r="FR543" s="222">
        <f t="shared" si="1281"/>
        <v>0</v>
      </c>
      <c r="FS543" s="222">
        <f t="shared" si="1282"/>
        <v>0</v>
      </c>
      <c r="FT543" s="222">
        <f t="shared" si="1283"/>
        <v>0</v>
      </c>
      <c r="FU543" s="222">
        <f t="shared" si="1284"/>
        <v>0</v>
      </c>
      <c r="FV543" s="222">
        <f t="shared" si="1285"/>
        <v>0</v>
      </c>
      <c r="FW543" s="222">
        <f t="shared" si="1286"/>
        <v>0</v>
      </c>
      <c r="FX543" s="222">
        <f t="shared" si="1287"/>
        <v>0</v>
      </c>
      <c r="FY543" s="222">
        <f t="shared" si="1288"/>
        <v>0</v>
      </c>
      <c r="FZ543" s="222">
        <f t="shared" si="1289"/>
        <v>0</v>
      </c>
      <c r="GA543" s="222">
        <f t="shared" si="1290"/>
        <v>0</v>
      </c>
      <c r="GB543" s="222">
        <f t="shared" si="1291"/>
        <v>0</v>
      </c>
      <c r="GC543" s="222">
        <f t="shared" si="1292"/>
        <v>0</v>
      </c>
      <c r="GD543" s="222">
        <f t="shared" si="1293"/>
        <v>0</v>
      </c>
      <c r="GE543" s="222">
        <f t="shared" si="1294"/>
        <v>0</v>
      </c>
      <c r="GF543" s="222">
        <f t="shared" si="1295"/>
        <v>0</v>
      </c>
      <c r="GG543" s="222">
        <f t="shared" si="1296"/>
        <v>0</v>
      </c>
      <c r="GH543" s="222">
        <f t="shared" si="1297"/>
        <v>0</v>
      </c>
      <c r="GI543" s="222">
        <f t="shared" si="1298"/>
        <v>0</v>
      </c>
      <c r="GJ543" s="222">
        <f t="shared" si="1299"/>
        <v>0</v>
      </c>
      <c r="GK543" s="222">
        <f t="shared" si="1300"/>
        <v>0</v>
      </c>
      <c r="GL543" s="222">
        <f t="shared" si="1301"/>
        <v>0</v>
      </c>
      <c r="GM543" s="222">
        <f t="shared" si="1302"/>
        <v>0</v>
      </c>
      <c r="GN543" s="222">
        <f t="shared" si="1303"/>
        <v>0</v>
      </c>
      <c r="GO543" s="222">
        <f t="shared" si="1304"/>
        <v>0</v>
      </c>
      <c r="GP543" s="222">
        <f t="shared" si="1305"/>
        <v>0</v>
      </c>
      <c r="GQ543" s="222">
        <f t="shared" si="1306"/>
        <v>0</v>
      </c>
      <c r="GR543" s="222">
        <f t="shared" si="1307"/>
        <v>0</v>
      </c>
      <c r="GS543" s="222">
        <f t="shared" si="1308"/>
        <v>0</v>
      </c>
      <c r="GT543" s="222">
        <f t="shared" si="1309"/>
        <v>0</v>
      </c>
      <c r="GU543" s="222">
        <f t="shared" si="1310"/>
        <v>0</v>
      </c>
      <c r="GV543" s="222">
        <f t="shared" si="1311"/>
        <v>0</v>
      </c>
      <c r="GW543" s="222">
        <f t="shared" si="1312"/>
        <v>0</v>
      </c>
      <c r="GX543" s="222">
        <f t="shared" si="1313"/>
        <v>0</v>
      </c>
      <c r="GY543" s="222">
        <f t="shared" si="1314"/>
        <v>0</v>
      </c>
      <c r="GZ543" s="222">
        <f t="shared" si="1315"/>
        <v>0</v>
      </c>
      <c r="HA543" s="222">
        <f t="shared" si="1316"/>
        <v>0</v>
      </c>
      <c r="HB543" s="222">
        <f t="shared" si="1317"/>
        <v>0</v>
      </c>
      <c r="HC543" s="222">
        <f t="shared" si="1318"/>
        <v>0</v>
      </c>
      <c r="HD543" s="222">
        <f t="shared" si="1319"/>
        <v>0</v>
      </c>
      <c r="HE543" s="222">
        <f t="shared" si="1320"/>
        <v>0</v>
      </c>
      <c r="HF543" s="222">
        <f t="shared" si="1321"/>
        <v>0</v>
      </c>
      <c r="HG543" s="222">
        <f t="shared" si="1322"/>
        <v>0</v>
      </c>
      <c r="HH543" s="222">
        <f t="shared" si="1323"/>
        <v>0</v>
      </c>
      <c r="HI543" s="222">
        <f t="shared" si="1324"/>
        <v>0</v>
      </c>
      <c r="HJ543" s="222">
        <f t="shared" si="1325"/>
        <v>0</v>
      </c>
      <c r="HK543" s="222">
        <f t="shared" si="1326"/>
        <v>0</v>
      </c>
      <c r="HL543" s="222">
        <f t="shared" si="1327"/>
        <v>0</v>
      </c>
      <c r="HM543" s="222">
        <f t="shared" si="1328"/>
        <v>0</v>
      </c>
      <c r="HN543" s="222">
        <f t="shared" si="1329"/>
        <v>0</v>
      </c>
      <c r="HO543" s="222">
        <f t="shared" si="1330"/>
        <v>0</v>
      </c>
      <c r="HP543" s="222">
        <f t="shared" si="1331"/>
        <v>0</v>
      </c>
      <c r="HQ543" s="222">
        <f t="shared" si="1332"/>
        <v>0</v>
      </c>
      <c r="HR543" s="222">
        <f t="shared" si="1333"/>
        <v>0</v>
      </c>
      <c r="HS543" s="222">
        <f t="shared" si="1334"/>
        <v>0</v>
      </c>
      <c r="HT543" s="222">
        <f t="shared" si="1335"/>
        <v>0</v>
      </c>
      <c r="HU543" s="222">
        <f t="shared" si="1336"/>
        <v>0</v>
      </c>
      <c r="HV543" s="222">
        <f t="shared" si="1337"/>
        <v>0</v>
      </c>
      <c r="HW543" s="222">
        <f t="shared" si="1338"/>
        <v>0</v>
      </c>
      <c r="HX543" s="222">
        <f t="shared" si="1339"/>
        <v>0</v>
      </c>
      <c r="HY543" s="222">
        <f t="shared" si="1340"/>
        <v>0</v>
      </c>
      <c r="HZ543" s="222">
        <f t="shared" si="1341"/>
        <v>0</v>
      </c>
      <c r="IA543" s="222">
        <f t="shared" si="1342"/>
        <v>0</v>
      </c>
      <c r="IB543" s="222">
        <f t="shared" si="1343"/>
        <v>0</v>
      </c>
      <c r="IC543" s="222">
        <f t="shared" si="1344"/>
        <v>0</v>
      </c>
      <c r="ID543" s="222">
        <f t="shared" si="1345"/>
        <v>0</v>
      </c>
      <c r="IE543" s="222">
        <f t="shared" si="1346"/>
        <v>0</v>
      </c>
      <c r="IF543" s="222">
        <f t="shared" si="1347"/>
        <v>0</v>
      </c>
      <c r="IG543" s="222">
        <f t="shared" si="1348"/>
        <v>0</v>
      </c>
      <c r="IH543" s="222">
        <f t="shared" si="1349"/>
        <v>0</v>
      </c>
      <c r="II543" s="222">
        <f t="shared" si="1350"/>
        <v>0</v>
      </c>
      <c r="IJ543" s="222">
        <f t="shared" si="1351"/>
        <v>0</v>
      </c>
      <c r="IK543" s="222">
        <f t="shared" si="1352"/>
        <v>0</v>
      </c>
      <c r="IL543" s="222">
        <f t="shared" si="1353"/>
        <v>0</v>
      </c>
      <c r="IM543" s="222">
        <f t="shared" si="1354"/>
        <v>0</v>
      </c>
      <c r="IN543" s="222">
        <f t="shared" si="1355"/>
        <v>0</v>
      </c>
      <c r="IO543" s="222">
        <f t="shared" si="1356"/>
        <v>0</v>
      </c>
      <c r="IP543" s="222">
        <f t="shared" si="1357"/>
        <v>0</v>
      </c>
      <c r="IQ543" s="222">
        <f t="shared" si="1358"/>
        <v>0</v>
      </c>
      <c r="IR543" s="222">
        <f t="shared" si="1359"/>
        <v>0</v>
      </c>
      <c r="IS543" s="222">
        <f t="shared" si="1360"/>
        <v>0</v>
      </c>
      <c r="IT543" s="222">
        <f t="shared" si="1361"/>
        <v>0</v>
      </c>
      <c r="IU543" s="222">
        <f t="shared" si="1362"/>
        <v>0</v>
      </c>
      <c r="IV543" s="222">
        <f t="shared" si="1363"/>
        <v>0</v>
      </c>
      <c r="IW543" s="222">
        <f t="shared" si="1364"/>
        <v>0</v>
      </c>
      <c r="IX543" s="222">
        <f t="shared" si="1365"/>
        <v>0</v>
      </c>
      <c r="IY543" s="222">
        <f t="shared" si="1366"/>
        <v>0</v>
      </c>
      <c r="IZ543" s="222">
        <f t="shared" si="1367"/>
        <v>0</v>
      </c>
      <c r="JA543" s="222">
        <f t="shared" si="1368"/>
        <v>0</v>
      </c>
      <c r="JB543" s="222">
        <f t="shared" si="1369"/>
        <v>0</v>
      </c>
    </row>
    <row r="544" spans="2:262">
      <c r="B544" s="230">
        <v>183</v>
      </c>
      <c r="C544" s="229">
        <f t="shared" si="1370"/>
        <v>3.5742187500000027E-3</v>
      </c>
      <c r="D544" s="226">
        <f t="shared" ca="1" si="1113"/>
        <v>49.947073731706816</v>
      </c>
      <c r="E544" s="225">
        <f ca="1">GG361</f>
        <v>-5.2926268293187008E-2</v>
      </c>
      <c r="F544" s="224">
        <v>183</v>
      </c>
      <c r="G544" s="222">
        <f t="shared" si="1114"/>
        <v>0</v>
      </c>
      <c r="H544" s="222">
        <f t="shared" si="1115"/>
        <v>0</v>
      </c>
      <c r="I544" s="222">
        <f t="shared" si="1116"/>
        <v>0</v>
      </c>
      <c r="J544" s="222">
        <f t="shared" si="1117"/>
        <v>0</v>
      </c>
      <c r="K544" s="222">
        <f t="shared" si="1118"/>
        <v>0</v>
      </c>
      <c r="L544" s="222">
        <f t="shared" si="1119"/>
        <v>0</v>
      </c>
      <c r="M544" s="222">
        <f t="shared" si="1120"/>
        <v>0</v>
      </c>
      <c r="N544" s="222">
        <f t="shared" si="1121"/>
        <v>0</v>
      </c>
      <c r="O544" s="222">
        <f t="shared" si="1122"/>
        <v>0</v>
      </c>
      <c r="P544" s="222">
        <f t="shared" si="1123"/>
        <v>0</v>
      </c>
      <c r="Q544" s="222">
        <f t="shared" si="1124"/>
        <v>0</v>
      </c>
      <c r="R544" s="222">
        <f t="shared" si="1125"/>
        <v>0</v>
      </c>
      <c r="S544" s="222">
        <f t="shared" si="1126"/>
        <v>0</v>
      </c>
      <c r="T544" s="222">
        <f t="shared" si="1127"/>
        <v>0</v>
      </c>
      <c r="U544" s="222">
        <f t="shared" si="1128"/>
        <v>0</v>
      </c>
      <c r="V544" s="222">
        <f t="shared" si="1129"/>
        <v>0</v>
      </c>
      <c r="W544" s="222">
        <f t="shared" si="1130"/>
        <v>0</v>
      </c>
      <c r="X544" s="222">
        <f t="shared" si="1131"/>
        <v>0</v>
      </c>
      <c r="Y544" s="222">
        <f t="shared" si="1132"/>
        <v>0</v>
      </c>
      <c r="Z544" s="222">
        <f t="shared" si="1133"/>
        <v>0</v>
      </c>
      <c r="AA544" s="222">
        <f t="shared" si="1134"/>
        <v>0</v>
      </c>
      <c r="AB544" s="222">
        <f t="shared" si="1135"/>
        <v>0</v>
      </c>
      <c r="AC544" s="222">
        <f t="shared" si="1136"/>
        <v>0</v>
      </c>
      <c r="AD544" s="222">
        <f t="shared" si="1137"/>
        <v>0</v>
      </c>
      <c r="AE544" s="222">
        <f t="shared" si="1138"/>
        <v>0</v>
      </c>
      <c r="AF544" s="222">
        <f t="shared" si="1139"/>
        <v>0</v>
      </c>
      <c r="AG544" s="222">
        <f t="shared" si="1140"/>
        <v>0</v>
      </c>
      <c r="AH544" s="222">
        <f t="shared" si="1141"/>
        <v>0</v>
      </c>
      <c r="AI544" s="222">
        <f t="shared" si="1142"/>
        <v>0</v>
      </c>
      <c r="AJ544" s="222">
        <f t="shared" si="1143"/>
        <v>0</v>
      </c>
      <c r="AK544" s="222">
        <f t="shared" si="1144"/>
        <v>0</v>
      </c>
      <c r="AL544" s="222">
        <f t="shared" si="1145"/>
        <v>0</v>
      </c>
      <c r="AM544" s="222">
        <f t="shared" si="1146"/>
        <v>0</v>
      </c>
      <c r="AN544" s="222">
        <f t="shared" si="1147"/>
        <v>0</v>
      </c>
      <c r="AO544" s="222">
        <f t="shared" si="1148"/>
        <v>0</v>
      </c>
      <c r="AP544" s="222">
        <f t="shared" si="1149"/>
        <v>0</v>
      </c>
      <c r="AQ544" s="222">
        <f t="shared" si="1150"/>
        <v>0</v>
      </c>
      <c r="AR544" s="222">
        <f t="shared" si="1151"/>
        <v>0</v>
      </c>
      <c r="AS544" s="222">
        <f t="shared" si="1152"/>
        <v>0</v>
      </c>
      <c r="AT544" s="222">
        <f t="shared" si="1153"/>
        <v>0</v>
      </c>
      <c r="AU544" s="222">
        <f t="shared" si="1154"/>
        <v>0</v>
      </c>
      <c r="AV544" s="222">
        <f t="shared" si="1155"/>
        <v>0</v>
      </c>
      <c r="AW544" s="222">
        <f t="shared" si="1156"/>
        <v>0</v>
      </c>
      <c r="AX544" s="222">
        <f t="shared" si="1157"/>
        <v>0</v>
      </c>
      <c r="AY544" s="222">
        <f t="shared" si="1158"/>
        <v>0</v>
      </c>
      <c r="AZ544" s="222">
        <f t="shared" si="1159"/>
        <v>0</v>
      </c>
      <c r="BA544" s="222">
        <f t="shared" si="1160"/>
        <v>0</v>
      </c>
      <c r="BB544" s="222">
        <f t="shared" si="1161"/>
        <v>0</v>
      </c>
      <c r="BC544" s="222">
        <f t="shared" si="1162"/>
        <v>0</v>
      </c>
      <c r="BD544" s="222">
        <f t="shared" si="1163"/>
        <v>0</v>
      </c>
      <c r="BE544" s="222">
        <f t="shared" si="1164"/>
        <v>0</v>
      </c>
      <c r="BF544" s="222">
        <f t="shared" si="1165"/>
        <v>0</v>
      </c>
      <c r="BG544" s="222">
        <f t="shared" si="1166"/>
        <v>0</v>
      </c>
      <c r="BH544" s="222">
        <f t="shared" si="1167"/>
        <v>0</v>
      </c>
      <c r="BI544" s="222">
        <f t="shared" si="1168"/>
        <v>0</v>
      </c>
      <c r="BJ544" s="222">
        <f t="shared" si="1169"/>
        <v>0</v>
      </c>
      <c r="BK544" s="222">
        <f t="shared" si="1170"/>
        <v>0</v>
      </c>
      <c r="BL544" s="222">
        <f t="shared" si="1171"/>
        <v>0</v>
      </c>
      <c r="BM544" s="222">
        <f t="shared" si="1172"/>
        <v>0</v>
      </c>
      <c r="BN544" s="222">
        <f t="shared" si="1173"/>
        <v>0</v>
      </c>
      <c r="BO544" s="222">
        <f t="shared" si="1174"/>
        <v>0</v>
      </c>
      <c r="BP544" s="222">
        <f t="shared" si="1175"/>
        <v>0</v>
      </c>
      <c r="BQ544" s="222">
        <f t="shared" si="1176"/>
        <v>0</v>
      </c>
      <c r="BR544" s="222">
        <f t="shared" si="1177"/>
        <v>0</v>
      </c>
      <c r="BS544" s="222">
        <f t="shared" si="1178"/>
        <v>0</v>
      </c>
      <c r="BT544" s="222">
        <f t="shared" si="1179"/>
        <v>0</v>
      </c>
      <c r="BU544" s="222">
        <f t="shared" si="1180"/>
        <v>0</v>
      </c>
      <c r="BV544" s="222">
        <f t="shared" si="1181"/>
        <v>0</v>
      </c>
      <c r="BW544" s="222">
        <f t="shared" si="1182"/>
        <v>0</v>
      </c>
      <c r="BX544" s="222">
        <f t="shared" si="1183"/>
        <v>0</v>
      </c>
      <c r="BY544" s="222">
        <f t="shared" si="1184"/>
        <v>0</v>
      </c>
      <c r="BZ544" s="222">
        <f t="shared" si="1185"/>
        <v>0</v>
      </c>
      <c r="CA544" s="222">
        <f t="shared" si="1186"/>
        <v>0</v>
      </c>
      <c r="CB544" s="222">
        <f t="shared" si="1187"/>
        <v>0</v>
      </c>
      <c r="CC544" s="222">
        <f t="shared" si="1188"/>
        <v>0</v>
      </c>
      <c r="CD544" s="222">
        <f t="shared" si="1189"/>
        <v>0</v>
      </c>
      <c r="CE544" s="222">
        <f t="shared" si="1190"/>
        <v>0</v>
      </c>
      <c r="CF544" s="222">
        <f t="shared" si="1191"/>
        <v>0</v>
      </c>
      <c r="CG544" s="222">
        <f t="shared" si="1192"/>
        <v>0</v>
      </c>
      <c r="CH544" s="222">
        <f t="shared" si="1193"/>
        <v>0</v>
      </c>
      <c r="CI544" s="222">
        <f t="shared" si="1194"/>
        <v>0</v>
      </c>
      <c r="CJ544" s="222">
        <f t="shared" si="1195"/>
        <v>0</v>
      </c>
      <c r="CK544" s="222">
        <f t="shared" si="1196"/>
        <v>0</v>
      </c>
      <c r="CL544" s="222">
        <f t="shared" si="1197"/>
        <v>0</v>
      </c>
      <c r="CM544" s="222">
        <f t="shared" si="1198"/>
        <v>0</v>
      </c>
      <c r="CN544" s="222">
        <f t="shared" si="1199"/>
        <v>0</v>
      </c>
      <c r="CO544" s="222">
        <f t="shared" si="1200"/>
        <v>0</v>
      </c>
      <c r="CP544" s="222">
        <f t="shared" si="1201"/>
        <v>0</v>
      </c>
      <c r="CQ544" s="222">
        <f t="shared" si="1202"/>
        <v>0</v>
      </c>
      <c r="CR544" s="222">
        <f t="shared" si="1203"/>
        <v>0</v>
      </c>
      <c r="CS544" s="222">
        <f t="shared" si="1204"/>
        <v>0</v>
      </c>
      <c r="CT544" s="222">
        <f t="shared" si="1205"/>
        <v>0</v>
      </c>
      <c r="CU544" s="222">
        <f t="shared" si="1206"/>
        <v>0</v>
      </c>
      <c r="CV544" s="222">
        <f t="shared" si="1207"/>
        <v>0</v>
      </c>
      <c r="CW544" s="222">
        <f t="shared" si="1208"/>
        <v>0</v>
      </c>
      <c r="CX544" s="222">
        <f t="shared" si="1209"/>
        <v>0</v>
      </c>
      <c r="CY544" s="222">
        <f t="shared" si="1210"/>
        <v>0</v>
      </c>
      <c r="CZ544" s="222">
        <f t="shared" si="1211"/>
        <v>0</v>
      </c>
      <c r="DA544" s="222">
        <f t="shared" si="1212"/>
        <v>0</v>
      </c>
      <c r="DB544" s="222">
        <f t="shared" si="1213"/>
        <v>0</v>
      </c>
      <c r="DC544" s="222">
        <f t="shared" si="1214"/>
        <v>0</v>
      </c>
      <c r="DD544" s="222">
        <f t="shared" si="1215"/>
        <v>0</v>
      </c>
      <c r="DE544" s="222">
        <f t="shared" si="1216"/>
        <v>0</v>
      </c>
      <c r="DF544" s="222">
        <f t="shared" si="1217"/>
        <v>0</v>
      </c>
      <c r="DG544" s="222">
        <f t="shared" si="1218"/>
        <v>0</v>
      </c>
      <c r="DH544" s="222">
        <f t="shared" si="1219"/>
        <v>0</v>
      </c>
      <c r="DI544" s="222">
        <f t="shared" si="1220"/>
        <v>0</v>
      </c>
      <c r="DJ544" s="222">
        <f t="shared" si="1221"/>
        <v>0</v>
      </c>
      <c r="DK544" s="222">
        <f t="shared" si="1222"/>
        <v>0</v>
      </c>
      <c r="DL544" s="222">
        <f t="shared" si="1223"/>
        <v>0</v>
      </c>
      <c r="DM544" s="222">
        <f t="shared" si="1224"/>
        <v>0</v>
      </c>
      <c r="DN544" s="222">
        <f t="shared" si="1225"/>
        <v>0</v>
      </c>
      <c r="DO544" s="222">
        <f t="shared" si="1226"/>
        <v>0</v>
      </c>
      <c r="DP544" s="222">
        <f t="shared" si="1227"/>
        <v>0</v>
      </c>
      <c r="DQ544" s="222">
        <f t="shared" si="1228"/>
        <v>0</v>
      </c>
      <c r="DR544" s="222">
        <f t="shared" si="1229"/>
        <v>0</v>
      </c>
      <c r="DS544" s="222">
        <f t="shared" si="1230"/>
        <v>0</v>
      </c>
      <c r="DT544" s="222">
        <f t="shared" si="1231"/>
        <v>0</v>
      </c>
      <c r="DU544" s="222">
        <f t="shared" si="1232"/>
        <v>0</v>
      </c>
      <c r="DV544" s="222">
        <f t="shared" si="1233"/>
        <v>0</v>
      </c>
      <c r="DW544" s="222">
        <f t="shared" si="1234"/>
        <v>0</v>
      </c>
      <c r="DX544" s="222">
        <f t="shared" si="1235"/>
        <v>0</v>
      </c>
      <c r="DY544" s="222">
        <f t="shared" si="1236"/>
        <v>0</v>
      </c>
      <c r="DZ544" s="222">
        <f t="shared" si="1237"/>
        <v>0</v>
      </c>
      <c r="EA544" s="222">
        <f t="shared" si="1238"/>
        <v>0</v>
      </c>
      <c r="EB544" s="222">
        <f t="shared" si="1239"/>
        <v>0</v>
      </c>
      <c r="EC544" s="222">
        <f t="shared" si="1240"/>
        <v>0</v>
      </c>
      <c r="ED544" s="222">
        <f t="shared" si="1241"/>
        <v>0</v>
      </c>
      <c r="EE544" s="222">
        <f t="shared" si="1242"/>
        <v>0</v>
      </c>
      <c r="EF544" s="222">
        <f t="shared" si="1243"/>
        <v>0</v>
      </c>
      <c r="EG544" s="222">
        <f t="shared" si="1244"/>
        <v>0</v>
      </c>
      <c r="EH544" s="222">
        <f t="shared" si="1245"/>
        <v>0</v>
      </c>
      <c r="EI544" s="222">
        <f t="shared" si="1246"/>
        <v>0</v>
      </c>
      <c r="EJ544" s="222">
        <f t="shared" si="1247"/>
        <v>0</v>
      </c>
      <c r="EK544" s="222">
        <f t="shared" si="1248"/>
        <v>0</v>
      </c>
      <c r="EL544" s="222">
        <f t="shared" si="1249"/>
        <v>0</v>
      </c>
      <c r="EM544" s="222">
        <f t="shared" si="1250"/>
        <v>0</v>
      </c>
      <c r="EN544" s="222">
        <f t="shared" si="1251"/>
        <v>0</v>
      </c>
      <c r="EO544" s="222">
        <f t="shared" si="1252"/>
        <v>0</v>
      </c>
      <c r="EP544" s="222">
        <f t="shared" si="1253"/>
        <v>0</v>
      </c>
      <c r="EQ544" s="222">
        <f t="shared" si="1254"/>
        <v>0</v>
      </c>
      <c r="ER544" s="222">
        <f t="shared" si="1255"/>
        <v>0</v>
      </c>
      <c r="ES544" s="222">
        <f t="shared" si="1256"/>
        <v>0</v>
      </c>
      <c r="ET544" s="222">
        <f t="shared" si="1257"/>
        <v>0</v>
      </c>
      <c r="EU544" s="222">
        <f t="shared" si="1258"/>
        <v>0</v>
      </c>
      <c r="EV544" s="222">
        <f t="shared" si="1259"/>
        <v>0</v>
      </c>
      <c r="EW544" s="222">
        <f t="shared" si="1260"/>
        <v>0</v>
      </c>
      <c r="EX544" s="222">
        <f t="shared" si="1261"/>
        <v>0</v>
      </c>
      <c r="EY544" s="222">
        <f t="shared" si="1262"/>
        <v>0</v>
      </c>
      <c r="EZ544" s="222">
        <f t="shared" si="1263"/>
        <v>0</v>
      </c>
      <c r="FA544" s="222">
        <f t="shared" si="1264"/>
        <v>0</v>
      </c>
      <c r="FB544" s="222">
        <f t="shared" si="1265"/>
        <v>0</v>
      </c>
      <c r="FC544" s="222">
        <f t="shared" si="1266"/>
        <v>0</v>
      </c>
      <c r="FD544" s="222">
        <f t="shared" si="1267"/>
        <v>0</v>
      </c>
      <c r="FE544" s="222">
        <f t="shared" si="1268"/>
        <v>0</v>
      </c>
      <c r="FF544" s="222">
        <f t="shared" si="1269"/>
        <v>0</v>
      </c>
      <c r="FG544" s="222">
        <f t="shared" si="1270"/>
        <v>0</v>
      </c>
      <c r="FH544" s="222">
        <f t="shared" si="1271"/>
        <v>0</v>
      </c>
      <c r="FI544" s="222">
        <f t="shared" si="1272"/>
        <v>0</v>
      </c>
      <c r="FJ544" s="222">
        <f t="shared" si="1273"/>
        <v>0</v>
      </c>
      <c r="FK544" s="222">
        <f t="shared" si="1274"/>
        <v>0</v>
      </c>
      <c r="FL544" s="222">
        <f t="shared" si="1275"/>
        <v>0</v>
      </c>
      <c r="FM544" s="222">
        <f t="shared" si="1276"/>
        <v>0</v>
      </c>
      <c r="FN544" s="222">
        <f t="shared" si="1277"/>
        <v>0</v>
      </c>
      <c r="FO544" s="222">
        <f t="shared" si="1278"/>
        <v>0</v>
      </c>
      <c r="FP544" s="222">
        <f t="shared" si="1279"/>
        <v>0</v>
      </c>
      <c r="FQ544" s="222">
        <f t="shared" si="1280"/>
        <v>0</v>
      </c>
      <c r="FR544" s="222">
        <f t="shared" si="1281"/>
        <v>0</v>
      </c>
      <c r="FS544" s="222">
        <f t="shared" si="1282"/>
        <v>0</v>
      </c>
      <c r="FT544" s="222">
        <f t="shared" si="1283"/>
        <v>0</v>
      </c>
      <c r="FU544" s="222">
        <f t="shared" si="1284"/>
        <v>0</v>
      </c>
      <c r="FV544" s="222">
        <f t="shared" si="1285"/>
        <v>0</v>
      </c>
      <c r="FW544" s="222">
        <f t="shared" si="1286"/>
        <v>0</v>
      </c>
      <c r="FX544" s="222">
        <f t="shared" si="1287"/>
        <v>0</v>
      </c>
      <c r="FY544" s="222">
        <f t="shared" si="1288"/>
        <v>0</v>
      </c>
      <c r="FZ544" s="222">
        <f t="shared" si="1289"/>
        <v>0</v>
      </c>
      <c r="GA544" s="222">
        <f t="shared" si="1290"/>
        <v>0</v>
      </c>
      <c r="GB544" s="222">
        <f t="shared" si="1291"/>
        <v>0</v>
      </c>
      <c r="GC544" s="222">
        <f t="shared" si="1292"/>
        <v>0</v>
      </c>
      <c r="GD544" s="222">
        <f t="shared" si="1293"/>
        <v>0</v>
      </c>
      <c r="GE544" s="222">
        <f t="shared" si="1294"/>
        <v>0</v>
      </c>
      <c r="GF544" s="222">
        <f t="shared" si="1295"/>
        <v>0</v>
      </c>
      <c r="GG544" s="222">
        <f t="shared" si="1296"/>
        <v>0</v>
      </c>
      <c r="GH544" s="222">
        <f t="shared" si="1297"/>
        <v>0</v>
      </c>
      <c r="GI544" s="222">
        <f t="shared" si="1298"/>
        <v>0</v>
      </c>
      <c r="GJ544" s="222">
        <f t="shared" si="1299"/>
        <v>0</v>
      </c>
      <c r="GK544" s="222">
        <f t="shared" si="1300"/>
        <v>0</v>
      </c>
      <c r="GL544" s="222">
        <f t="shared" si="1301"/>
        <v>0</v>
      </c>
      <c r="GM544" s="222">
        <f t="shared" si="1302"/>
        <v>0</v>
      </c>
      <c r="GN544" s="222">
        <f t="shared" si="1303"/>
        <v>0</v>
      </c>
      <c r="GO544" s="222">
        <f t="shared" si="1304"/>
        <v>0</v>
      </c>
      <c r="GP544" s="222">
        <f t="shared" si="1305"/>
        <v>0</v>
      </c>
      <c r="GQ544" s="222">
        <f t="shared" si="1306"/>
        <v>0</v>
      </c>
      <c r="GR544" s="222">
        <f t="shared" si="1307"/>
        <v>0</v>
      </c>
      <c r="GS544" s="222">
        <f t="shared" si="1308"/>
        <v>0</v>
      </c>
      <c r="GT544" s="222">
        <f t="shared" si="1309"/>
        <v>0</v>
      </c>
      <c r="GU544" s="222">
        <f t="shared" si="1310"/>
        <v>0</v>
      </c>
      <c r="GV544" s="222">
        <f t="shared" si="1311"/>
        <v>0</v>
      </c>
      <c r="GW544" s="222">
        <f t="shared" si="1312"/>
        <v>0</v>
      </c>
      <c r="GX544" s="222">
        <f t="shared" si="1313"/>
        <v>0</v>
      </c>
      <c r="GY544" s="222">
        <f t="shared" si="1314"/>
        <v>0</v>
      </c>
      <c r="GZ544" s="222">
        <f t="shared" si="1315"/>
        <v>0</v>
      </c>
      <c r="HA544" s="222">
        <f t="shared" si="1316"/>
        <v>0</v>
      </c>
      <c r="HB544" s="222">
        <f t="shared" si="1317"/>
        <v>0</v>
      </c>
      <c r="HC544" s="222">
        <f t="shared" si="1318"/>
        <v>0</v>
      </c>
      <c r="HD544" s="222">
        <f t="shared" si="1319"/>
        <v>0</v>
      </c>
      <c r="HE544" s="222">
        <f t="shared" si="1320"/>
        <v>0</v>
      </c>
      <c r="HF544" s="222">
        <f t="shared" si="1321"/>
        <v>0</v>
      </c>
      <c r="HG544" s="222">
        <f t="shared" si="1322"/>
        <v>0</v>
      </c>
      <c r="HH544" s="222">
        <f t="shared" si="1323"/>
        <v>0</v>
      </c>
      <c r="HI544" s="222">
        <f t="shared" si="1324"/>
        <v>0</v>
      </c>
      <c r="HJ544" s="222">
        <f t="shared" si="1325"/>
        <v>0</v>
      </c>
      <c r="HK544" s="222">
        <f t="shared" si="1326"/>
        <v>0</v>
      </c>
      <c r="HL544" s="222">
        <f t="shared" si="1327"/>
        <v>0</v>
      </c>
      <c r="HM544" s="222">
        <f t="shared" si="1328"/>
        <v>0</v>
      </c>
      <c r="HN544" s="222">
        <f t="shared" si="1329"/>
        <v>0</v>
      </c>
      <c r="HO544" s="222">
        <f t="shared" si="1330"/>
        <v>0</v>
      </c>
      <c r="HP544" s="222">
        <f t="shared" si="1331"/>
        <v>0</v>
      </c>
      <c r="HQ544" s="222">
        <f t="shared" si="1332"/>
        <v>0</v>
      </c>
      <c r="HR544" s="222">
        <f t="shared" si="1333"/>
        <v>0</v>
      </c>
      <c r="HS544" s="222">
        <f t="shared" si="1334"/>
        <v>0</v>
      </c>
      <c r="HT544" s="222">
        <f t="shared" si="1335"/>
        <v>0</v>
      </c>
      <c r="HU544" s="222">
        <f t="shared" si="1336"/>
        <v>0</v>
      </c>
      <c r="HV544" s="222">
        <f t="shared" si="1337"/>
        <v>0</v>
      </c>
      <c r="HW544" s="222">
        <f t="shared" si="1338"/>
        <v>0</v>
      </c>
      <c r="HX544" s="222">
        <f t="shared" si="1339"/>
        <v>0</v>
      </c>
      <c r="HY544" s="222">
        <f t="shared" si="1340"/>
        <v>0</v>
      </c>
      <c r="HZ544" s="222">
        <f t="shared" si="1341"/>
        <v>0</v>
      </c>
      <c r="IA544" s="222">
        <f t="shared" si="1342"/>
        <v>0</v>
      </c>
      <c r="IB544" s="222">
        <f t="shared" si="1343"/>
        <v>0</v>
      </c>
      <c r="IC544" s="222">
        <f t="shared" si="1344"/>
        <v>0</v>
      </c>
      <c r="ID544" s="222">
        <f t="shared" si="1345"/>
        <v>0</v>
      </c>
      <c r="IE544" s="222">
        <f t="shared" si="1346"/>
        <v>0</v>
      </c>
      <c r="IF544" s="222">
        <f t="shared" si="1347"/>
        <v>0</v>
      </c>
      <c r="IG544" s="222">
        <f t="shared" si="1348"/>
        <v>0</v>
      </c>
      <c r="IH544" s="222">
        <f t="shared" si="1349"/>
        <v>0</v>
      </c>
      <c r="II544" s="222">
        <f t="shared" si="1350"/>
        <v>0</v>
      </c>
      <c r="IJ544" s="222">
        <f t="shared" si="1351"/>
        <v>0</v>
      </c>
      <c r="IK544" s="222">
        <f t="shared" si="1352"/>
        <v>0</v>
      </c>
      <c r="IL544" s="222">
        <f t="shared" si="1353"/>
        <v>0</v>
      </c>
      <c r="IM544" s="222">
        <f t="shared" si="1354"/>
        <v>0</v>
      </c>
      <c r="IN544" s="222">
        <f t="shared" si="1355"/>
        <v>0</v>
      </c>
      <c r="IO544" s="222">
        <f t="shared" si="1356"/>
        <v>0</v>
      </c>
      <c r="IP544" s="222">
        <f t="shared" si="1357"/>
        <v>0</v>
      </c>
      <c r="IQ544" s="222">
        <f t="shared" si="1358"/>
        <v>0</v>
      </c>
      <c r="IR544" s="222">
        <f t="shared" si="1359"/>
        <v>0</v>
      </c>
      <c r="IS544" s="222">
        <f t="shared" si="1360"/>
        <v>0</v>
      </c>
      <c r="IT544" s="222">
        <f t="shared" si="1361"/>
        <v>0</v>
      </c>
      <c r="IU544" s="222">
        <f t="shared" si="1362"/>
        <v>0</v>
      </c>
      <c r="IV544" s="222">
        <f t="shared" si="1363"/>
        <v>0</v>
      </c>
      <c r="IW544" s="222">
        <f t="shared" si="1364"/>
        <v>0</v>
      </c>
      <c r="IX544" s="222">
        <f t="shared" si="1365"/>
        <v>0</v>
      </c>
      <c r="IY544" s="222">
        <f t="shared" si="1366"/>
        <v>0</v>
      </c>
      <c r="IZ544" s="222">
        <f t="shared" si="1367"/>
        <v>0</v>
      </c>
      <c r="JA544" s="222">
        <f t="shared" si="1368"/>
        <v>0</v>
      </c>
      <c r="JB544" s="222">
        <f t="shared" si="1369"/>
        <v>0</v>
      </c>
    </row>
    <row r="545" spans="2:262">
      <c r="B545" s="230">
        <v>184</v>
      </c>
      <c r="C545" s="229">
        <f t="shared" si="1370"/>
        <v>3.5937500000000028E-3</v>
      </c>
      <c r="D545" s="226">
        <f t="shared" ca="1" si="1113"/>
        <v>49.947352393266137</v>
      </c>
      <c r="E545" s="225">
        <f ca="1">GH361</f>
        <v>-5.2647606733864302E-2</v>
      </c>
      <c r="F545" s="224">
        <v>184</v>
      </c>
      <c r="G545" s="222">
        <f t="shared" si="1114"/>
        <v>0</v>
      </c>
      <c r="H545" s="222">
        <f t="shared" si="1115"/>
        <v>0</v>
      </c>
      <c r="I545" s="222">
        <f t="shared" si="1116"/>
        <v>0</v>
      </c>
      <c r="J545" s="222">
        <f t="shared" si="1117"/>
        <v>0</v>
      </c>
      <c r="K545" s="222">
        <f t="shared" si="1118"/>
        <v>0</v>
      </c>
      <c r="L545" s="222">
        <f t="shared" si="1119"/>
        <v>0</v>
      </c>
      <c r="M545" s="222">
        <f t="shared" si="1120"/>
        <v>0</v>
      </c>
      <c r="N545" s="222">
        <f t="shared" si="1121"/>
        <v>0</v>
      </c>
      <c r="O545" s="222">
        <f t="shared" si="1122"/>
        <v>0</v>
      </c>
      <c r="P545" s="222">
        <f t="shared" si="1123"/>
        <v>0</v>
      </c>
      <c r="Q545" s="222">
        <f t="shared" si="1124"/>
        <v>0</v>
      </c>
      <c r="R545" s="222">
        <f t="shared" si="1125"/>
        <v>0</v>
      </c>
      <c r="S545" s="222">
        <f t="shared" si="1126"/>
        <v>0</v>
      </c>
      <c r="T545" s="222">
        <f t="shared" si="1127"/>
        <v>0</v>
      </c>
      <c r="U545" s="222">
        <f t="shared" si="1128"/>
        <v>0</v>
      </c>
      <c r="V545" s="222">
        <f t="shared" si="1129"/>
        <v>0</v>
      </c>
      <c r="W545" s="222">
        <f t="shared" si="1130"/>
        <v>0</v>
      </c>
      <c r="X545" s="222">
        <f t="shared" si="1131"/>
        <v>0</v>
      </c>
      <c r="Y545" s="222">
        <f t="shared" si="1132"/>
        <v>0</v>
      </c>
      <c r="Z545" s="222">
        <f t="shared" si="1133"/>
        <v>0</v>
      </c>
      <c r="AA545" s="222">
        <f t="shared" si="1134"/>
        <v>0</v>
      </c>
      <c r="AB545" s="222">
        <f t="shared" si="1135"/>
        <v>0</v>
      </c>
      <c r="AC545" s="222">
        <f t="shared" si="1136"/>
        <v>0</v>
      </c>
      <c r="AD545" s="222">
        <f t="shared" si="1137"/>
        <v>0</v>
      </c>
      <c r="AE545" s="222">
        <f t="shared" si="1138"/>
        <v>0</v>
      </c>
      <c r="AF545" s="222">
        <f t="shared" si="1139"/>
        <v>0</v>
      </c>
      <c r="AG545" s="222">
        <f t="shared" si="1140"/>
        <v>0</v>
      </c>
      <c r="AH545" s="222">
        <f t="shared" si="1141"/>
        <v>0</v>
      </c>
      <c r="AI545" s="222">
        <f t="shared" si="1142"/>
        <v>0</v>
      </c>
      <c r="AJ545" s="222">
        <f t="shared" si="1143"/>
        <v>0</v>
      </c>
      <c r="AK545" s="222">
        <f t="shared" si="1144"/>
        <v>0</v>
      </c>
      <c r="AL545" s="222">
        <f t="shared" si="1145"/>
        <v>0</v>
      </c>
      <c r="AM545" s="222">
        <f t="shared" si="1146"/>
        <v>0</v>
      </c>
      <c r="AN545" s="222">
        <f t="shared" si="1147"/>
        <v>0</v>
      </c>
      <c r="AO545" s="222">
        <f t="shared" si="1148"/>
        <v>0</v>
      </c>
      <c r="AP545" s="222">
        <f t="shared" si="1149"/>
        <v>0</v>
      </c>
      <c r="AQ545" s="222">
        <f t="shared" si="1150"/>
        <v>0</v>
      </c>
      <c r="AR545" s="222">
        <f t="shared" si="1151"/>
        <v>0</v>
      </c>
      <c r="AS545" s="222">
        <f t="shared" si="1152"/>
        <v>0</v>
      </c>
      <c r="AT545" s="222">
        <f t="shared" si="1153"/>
        <v>0</v>
      </c>
      <c r="AU545" s="222">
        <f t="shared" si="1154"/>
        <v>0</v>
      </c>
      <c r="AV545" s="222">
        <f t="shared" si="1155"/>
        <v>0</v>
      </c>
      <c r="AW545" s="222">
        <f t="shared" si="1156"/>
        <v>0</v>
      </c>
      <c r="AX545" s="222">
        <f t="shared" si="1157"/>
        <v>0</v>
      </c>
      <c r="AY545" s="222">
        <f t="shared" si="1158"/>
        <v>0</v>
      </c>
      <c r="AZ545" s="222">
        <f t="shared" si="1159"/>
        <v>0</v>
      </c>
      <c r="BA545" s="222">
        <f t="shared" si="1160"/>
        <v>0</v>
      </c>
      <c r="BB545" s="222">
        <f t="shared" si="1161"/>
        <v>0</v>
      </c>
      <c r="BC545" s="222">
        <f t="shared" si="1162"/>
        <v>0</v>
      </c>
      <c r="BD545" s="222">
        <f t="shared" si="1163"/>
        <v>0</v>
      </c>
      <c r="BE545" s="222">
        <f t="shared" si="1164"/>
        <v>0</v>
      </c>
      <c r="BF545" s="222">
        <f t="shared" si="1165"/>
        <v>0</v>
      </c>
      <c r="BG545" s="222">
        <f t="shared" si="1166"/>
        <v>0</v>
      </c>
      <c r="BH545" s="222">
        <f t="shared" si="1167"/>
        <v>0</v>
      </c>
      <c r="BI545" s="222">
        <f t="shared" si="1168"/>
        <v>0</v>
      </c>
      <c r="BJ545" s="222">
        <f t="shared" si="1169"/>
        <v>0</v>
      </c>
      <c r="BK545" s="222">
        <f t="shared" si="1170"/>
        <v>0</v>
      </c>
      <c r="BL545" s="222">
        <f t="shared" si="1171"/>
        <v>0</v>
      </c>
      <c r="BM545" s="222">
        <f t="shared" si="1172"/>
        <v>0</v>
      </c>
      <c r="BN545" s="222">
        <f t="shared" si="1173"/>
        <v>0</v>
      </c>
      <c r="BO545" s="222">
        <f t="shared" si="1174"/>
        <v>0</v>
      </c>
      <c r="BP545" s="222">
        <f t="shared" si="1175"/>
        <v>0</v>
      </c>
      <c r="BQ545" s="222">
        <f t="shared" si="1176"/>
        <v>0</v>
      </c>
      <c r="BR545" s="222">
        <f t="shared" si="1177"/>
        <v>0</v>
      </c>
      <c r="BS545" s="222">
        <f t="shared" si="1178"/>
        <v>0</v>
      </c>
      <c r="BT545" s="222">
        <f t="shared" si="1179"/>
        <v>0</v>
      </c>
      <c r="BU545" s="222">
        <f t="shared" si="1180"/>
        <v>0</v>
      </c>
      <c r="BV545" s="222">
        <f t="shared" si="1181"/>
        <v>0</v>
      </c>
      <c r="BW545" s="222">
        <f t="shared" si="1182"/>
        <v>0</v>
      </c>
      <c r="BX545" s="222">
        <f t="shared" si="1183"/>
        <v>0</v>
      </c>
      <c r="BY545" s="222">
        <f t="shared" si="1184"/>
        <v>0</v>
      </c>
      <c r="BZ545" s="222">
        <f t="shared" si="1185"/>
        <v>0</v>
      </c>
      <c r="CA545" s="222">
        <f t="shared" si="1186"/>
        <v>0</v>
      </c>
      <c r="CB545" s="222">
        <f t="shared" si="1187"/>
        <v>0</v>
      </c>
      <c r="CC545" s="222">
        <f t="shared" si="1188"/>
        <v>0</v>
      </c>
      <c r="CD545" s="222">
        <f t="shared" si="1189"/>
        <v>0</v>
      </c>
      <c r="CE545" s="222">
        <f t="shared" si="1190"/>
        <v>0</v>
      </c>
      <c r="CF545" s="222">
        <f t="shared" si="1191"/>
        <v>0</v>
      </c>
      <c r="CG545" s="222">
        <f t="shared" si="1192"/>
        <v>0</v>
      </c>
      <c r="CH545" s="222">
        <f t="shared" si="1193"/>
        <v>0</v>
      </c>
      <c r="CI545" s="222">
        <f t="shared" si="1194"/>
        <v>0</v>
      </c>
      <c r="CJ545" s="222">
        <f t="shared" si="1195"/>
        <v>0</v>
      </c>
      <c r="CK545" s="222">
        <f t="shared" si="1196"/>
        <v>0</v>
      </c>
      <c r="CL545" s="222">
        <f t="shared" si="1197"/>
        <v>0</v>
      </c>
      <c r="CM545" s="222">
        <f t="shared" si="1198"/>
        <v>0</v>
      </c>
      <c r="CN545" s="222">
        <f t="shared" si="1199"/>
        <v>0</v>
      </c>
      <c r="CO545" s="222">
        <f t="shared" si="1200"/>
        <v>0</v>
      </c>
      <c r="CP545" s="222">
        <f t="shared" si="1201"/>
        <v>0</v>
      </c>
      <c r="CQ545" s="222">
        <f t="shared" si="1202"/>
        <v>0</v>
      </c>
      <c r="CR545" s="222">
        <f t="shared" si="1203"/>
        <v>0</v>
      </c>
      <c r="CS545" s="222">
        <f t="shared" si="1204"/>
        <v>0</v>
      </c>
      <c r="CT545" s="222">
        <f t="shared" si="1205"/>
        <v>0</v>
      </c>
      <c r="CU545" s="222">
        <f t="shared" si="1206"/>
        <v>0</v>
      </c>
      <c r="CV545" s="222">
        <f t="shared" si="1207"/>
        <v>0</v>
      </c>
      <c r="CW545" s="222">
        <f t="shared" si="1208"/>
        <v>0</v>
      </c>
      <c r="CX545" s="222">
        <f t="shared" si="1209"/>
        <v>0</v>
      </c>
      <c r="CY545" s="222">
        <f t="shared" si="1210"/>
        <v>0</v>
      </c>
      <c r="CZ545" s="222">
        <f t="shared" si="1211"/>
        <v>0</v>
      </c>
      <c r="DA545" s="222">
        <f t="shared" si="1212"/>
        <v>0</v>
      </c>
      <c r="DB545" s="222">
        <f t="shared" si="1213"/>
        <v>0</v>
      </c>
      <c r="DC545" s="222">
        <f t="shared" si="1214"/>
        <v>0</v>
      </c>
      <c r="DD545" s="222">
        <f t="shared" si="1215"/>
        <v>0</v>
      </c>
      <c r="DE545" s="222">
        <f t="shared" si="1216"/>
        <v>0</v>
      </c>
      <c r="DF545" s="222">
        <f t="shared" si="1217"/>
        <v>0</v>
      </c>
      <c r="DG545" s="222">
        <f t="shared" si="1218"/>
        <v>0</v>
      </c>
      <c r="DH545" s="222">
        <f t="shared" si="1219"/>
        <v>0</v>
      </c>
      <c r="DI545" s="222">
        <f t="shared" si="1220"/>
        <v>0</v>
      </c>
      <c r="DJ545" s="222">
        <f t="shared" si="1221"/>
        <v>0</v>
      </c>
      <c r="DK545" s="222">
        <f t="shared" si="1222"/>
        <v>0</v>
      </c>
      <c r="DL545" s="222">
        <f t="shared" si="1223"/>
        <v>0</v>
      </c>
      <c r="DM545" s="222">
        <f t="shared" si="1224"/>
        <v>0</v>
      </c>
      <c r="DN545" s="222">
        <f t="shared" si="1225"/>
        <v>0</v>
      </c>
      <c r="DO545" s="222">
        <f t="shared" si="1226"/>
        <v>0</v>
      </c>
      <c r="DP545" s="222">
        <f t="shared" si="1227"/>
        <v>0</v>
      </c>
      <c r="DQ545" s="222">
        <f t="shared" si="1228"/>
        <v>0</v>
      </c>
      <c r="DR545" s="222">
        <f t="shared" si="1229"/>
        <v>0</v>
      </c>
      <c r="DS545" s="222">
        <f t="shared" si="1230"/>
        <v>0</v>
      </c>
      <c r="DT545" s="222">
        <f t="shared" si="1231"/>
        <v>0</v>
      </c>
      <c r="DU545" s="222">
        <f t="shared" si="1232"/>
        <v>0</v>
      </c>
      <c r="DV545" s="222">
        <f t="shared" si="1233"/>
        <v>0</v>
      </c>
      <c r="DW545" s="222">
        <f t="shared" si="1234"/>
        <v>0</v>
      </c>
      <c r="DX545" s="222">
        <f t="shared" si="1235"/>
        <v>0</v>
      </c>
      <c r="DY545" s="222">
        <f t="shared" si="1236"/>
        <v>0</v>
      </c>
      <c r="DZ545" s="222">
        <f t="shared" si="1237"/>
        <v>0</v>
      </c>
      <c r="EA545" s="222">
        <f t="shared" si="1238"/>
        <v>0</v>
      </c>
      <c r="EB545" s="222">
        <f t="shared" si="1239"/>
        <v>0</v>
      </c>
      <c r="EC545" s="222">
        <f t="shared" si="1240"/>
        <v>0</v>
      </c>
      <c r="ED545" s="222">
        <f t="shared" si="1241"/>
        <v>0</v>
      </c>
      <c r="EE545" s="222">
        <f t="shared" si="1242"/>
        <v>0</v>
      </c>
      <c r="EF545" s="222">
        <f t="shared" si="1243"/>
        <v>0</v>
      </c>
      <c r="EG545" s="222">
        <f t="shared" si="1244"/>
        <v>0</v>
      </c>
      <c r="EH545" s="222">
        <f t="shared" si="1245"/>
        <v>0</v>
      </c>
      <c r="EI545" s="222">
        <f t="shared" si="1246"/>
        <v>0</v>
      </c>
      <c r="EJ545" s="222">
        <f t="shared" si="1247"/>
        <v>0</v>
      </c>
      <c r="EK545" s="222">
        <f t="shared" si="1248"/>
        <v>0</v>
      </c>
      <c r="EL545" s="222">
        <f t="shared" si="1249"/>
        <v>0</v>
      </c>
      <c r="EM545" s="222">
        <f t="shared" si="1250"/>
        <v>0</v>
      </c>
      <c r="EN545" s="222">
        <f t="shared" si="1251"/>
        <v>0</v>
      </c>
      <c r="EO545" s="222">
        <f t="shared" si="1252"/>
        <v>0</v>
      </c>
      <c r="EP545" s="222">
        <f t="shared" si="1253"/>
        <v>0</v>
      </c>
      <c r="EQ545" s="222">
        <f t="shared" si="1254"/>
        <v>0</v>
      </c>
      <c r="ER545" s="222">
        <f t="shared" si="1255"/>
        <v>0</v>
      </c>
      <c r="ES545" s="222">
        <f t="shared" si="1256"/>
        <v>0</v>
      </c>
      <c r="ET545" s="222">
        <f t="shared" si="1257"/>
        <v>0</v>
      </c>
      <c r="EU545" s="222">
        <f t="shared" si="1258"/>
        <v>0</v>
      </c>
      <c r="EV545" s="222">
        <f t="shared" si="1259"/>
        <v>0</v>
      </c>
      <c r="EW545" s="222">
        <f t="shared" si="1260"/>
        <v>0</v>
      </c>
      <c r="EX545" s="222">
        <f t="shared" si="1261"/>
        <v>0</v>
      </c>
      <c r="EY545" s="222">
        <f t="shared" si="1262"/>
        <v>0</v>
      </c>
      <c r="EZ545" s="222">
        <f t="shared" si="1263"/>
        <v>0</v>
      </c>
      <c r="FA545" s="222">
        <f t="shared" si="1264"/>
        <v>0</v>
      </c>
      <c r="FB545" s="222">
        <f t="shared" si="1265"/>
        <v>0</v>
      </c>
      <c r="FC545" s="222">
        <f t="shared" si="1266"/>
        <v>0</v>
      </c>
      <c r="FD545" s="222">
        <f t="shared" si="1267"/>
        <v>0</v>
      </c>
      <c r="FE545" s="222">
        <f t="shared" si="1268"/>
        <v>0</v>
      </c>
      <c r="FF545" s="222">
        <f t="shared" si="1269"/>
        <v>0</v>
      </c>
      <c r="FG545" s="222">
        <f t="shared" si="1270"/>
        <v>0</v>
      </c>
      <c r="FH545" s="222">
        <f t="shared" si="1271"/>
        <v>0</v>
      </c>
      <c r="FI545" s="222">
        <f t="shared" si="1272"/>
        <v>0</v>
      </c>
      <c r="FJ545" s="222">
        <f t="shared" si="1273"/>
        <v>0</v>
      </c>
      <c r="FK545" s="222">
        <f t="shared" si="1274"/>
        <v>0</v>
      </c>
      <c r="FL545" s="222">
        <f t="shared" si="1275"/>
        <v>0</v>
      </c>
      <c r="FM545" s="222">
        <f t="shared" si="1276"/>
        <v>0</v>
      </c>
      <c r="FN545" s="222">
        <f t="shared" si="1277"/>
        <v>0</v>
      </c>
      <c r="FO545" s="222">
        <f t="shared" si="1278"/>
        <v>0</v>
      </c>
      <c r="FP545" s="222">
        <f t="shared" si="1279"/>
        <v>0</v>
      </c>
      <c r="FQ545" s="222">
        <f t="shared" si="1280"/>
        <v>0</v>
      </c>
      <c r="FR545" s="222">
        <f t="shared" si="1281"/>
        <v>0</v>
      </c>
      <c r="FS545" s="222">
        <f t="shared" si="1282"/>
        <v>0</v>
      </c>
      <c r="FT545" s="222">
        <f t="shared" si="1283"/>
        <v>0</v>
      </c>
      <c r="FU545" s="222">
        <f t="shared" si="1284"/>
        <v>0</v>
      </c>
      <c r="FV545" s="222">
        <f t="shared" si="1285"/>
        <v>0</v>
      </c>
      <c r="FW545" s="222">
        <f t="shared" si="1286"/>
        <v>0</v>
      </c>
      <c r="FX545" s="222">
        <f t="shared" si="1287"/>
        <v>0</v>
      </c>
      <c r="FY545" s="222">
        <f t="shared" si="1288"/>
        <v>0</v>
      </c>
      <c r="FZ545" s="222">
        <f t="shared" si="1289"/>
        <v>0</v>
      </c>
      <c r="GA545" s="222">
        <f t="shared" si="1290"/>
        <v>0</v>
      </c>
      <c r="GB545" s="222">
        <f t="shared" si="1291"/>
        <v>0</v>
      </c>
      <c r="GC545" s="222">
        <f t="shared" si="1292"/>
        <v>0</v>
      </c>
      <c r="GD545" s="222">
        <f t="shared" si="1293"/>
        <v>0</v>
      </c>
      <c r="GE545" s="222">
        <f t="shared" si="1294"/>
        <v>0</v>
      </c>
      <c r="GF545" s="222">
        <f t="shared" si="1295"/>
        <v>0</v>
      </c>
      <c r="GG545" s="222">
        <f t="shared" si="1296"/>
        <v>0</v>
      </c>
      <c r="GH545" s="222">
        <f t="shared" si="1297"/>
        <v>0</v>
      </c>
      <c r="GI545" s="222">
        <f t="shared" si="1298"/>
        <v>0</v>
      </c>
      <c r="GJ545" s="222">
        <f t="shared" si="1299"/>
        <v>0</v>
      </c>
      <c r="GK545" s="222">
        <f t="shared" si="1300"/>
        <v>0</v>
      </c>
      <c r="GL545" s="222">
        <f t="shared" si="1301"/>
        <v>0</v>
      </c>
      <c r="GM545" s="222">
        <f t="shared" si="1302"/>
        <v>0</v>
      </c>
      <c r="GN545" s="222">
        <f t="shared" si="1303"/>
        <v>0</v>
      </c>
      <c r="GO545" s="222">
        <f t="shared" si="1304"/>
        <v>0</v>
      </c>
      <c r="GP545" s="222">
        <f t="shared" si="1305"/>
        <v>0</v>
      </c>
      <c r="GQ545" s="222">
        <f t="shared" si="1306"/>
        <v>0</v>
      </c>
      <c r="GR545" s="222">
        <f t="shared" si="1307"/>
        <v>0</v>
      </c>
      <c r="GS545" s="222">
        <f t="shared" si="1308"/>
        <v>0</v>
      </c>
      <c r="GT545" s="222">
        <f t="shared" si="1309"/>
        <v>0</v>
      </c>
      <c r="GU545" s="222">
        <f t="shared" si="1310"/>
        <v>0</v>
      </c>
      <c r="GV545" s="222">
        <f t="shared" si="1311"/>
        <v>0</v>
      </c>
      <c r="GW545" s="222">
        <f t="shared" si="1312"/>
        <v>0</v>
      </c>
      <c r="GX545" s="222">
        <f t="shared" si="1313"/>
        <v>0</v>
      </c>
      <c r="GY545" s="222">
        <f t="shared" si="1314"/>
        <v>0</v>
      </c>
      <c r="GZ545" s="222">
        <f t="shared" si="1315"/>
        <v>0</v>
      </c>
      <c r="HA545" s="222">
        <f t="shared" si="1316"/>
        <v>0</v>
      </c>
      <c r="HB545" s="222">
        <f t="shared" si="1317"/>
        <v>0</v>
      </c>
      <c r="HC545" s="222">
        <f t="shared" si="1318"/>
        <v>0</v>
      </c>
      <c r="HD545" s="222">
        <f t="shared" si="1319"/>
        <v>0</v>
      </c>
      <c r="HE545" s="222">
        <f t="shared" si="1320"/>
        <v>0</v>
      </c>
      <c r="HF545" s="222">
        <f t="shared" si="1321"/>
        <v>0</v>
      </c>
      <c r="HG545" s="222">
        <f t="shared" si="1322"/>
        <v>0</v>
      </c>
      <c r="HH545" s="222">
        <f t="shared" si="1323"/>
        <v>0</v>
      </c>
      <c r="HI545" s="222">
        <f t="shared" si="1324"/>
        <v>0</v>
      </c>
      <c r="HJ545" s="222">
        <f t="shared" si="1325"/>
        <v>0</v>
      </c>
      <c r="HK545" s="222">
        <f t="shared" si="1326"/>
        <v>0</v>
      </c>
      <c r="HL545" s="222">
        <f t="shared" si="1327"/>
        <v>0</v>
      </c>
      <c r="HM545" s="222">
        <f t="shared" si="1328"/>
        <v>0</v>
      </c>
      <c r="HN545" s="222">
        <f t="shared" si="1329"/>
        <v>0</v>
      </c>
      <c r="HO545" s="222">
        <f t="shared" si="1330"/>
        <v>0</v>
      </c>
      <c r="HP545" s="222">
        <f t="shared" si="1331"/>
        <v>0</v>
      </c>
      <c r="HQ545" s="222">
        <f t="shared" si="1332"/>
        <v>0</v>
      </c>
      <c r="HR545" s="222">
        <f t="shared" si="1333"/>
        <v>0</v>
      </c>
      <c r="HS545" s="222">
        <f t="shared" si="1334"/>
        <v>0</v>
      </c>
      <c r="HT545" s="222">
        <f t="shared" si="1335"/>
        <v>0</v>
      </c>
      <c r="HU545" s="222">
        <f t="shared" si="1336"/>
        <v>0</v>
      </c>
      <c r="HV545" s="222">
        <f t="shared" si="1337"/>
        <v>0</v>
      </c>
      <c r="HW545" s="222">
        <f t="shared" si="1338"/>
        <v>0</v>
      </c>
      <c r="HX545" s="222">
        <f t="shared" si="1339"/>
        <v>0</v>
      </c>
      <c r="HY545" s="222">
        <f t="shared" si="1340"/>
        <v>0</v>
      </c>
      <c r="HZ545" s="222">
        <f t="shared" si="1341"/>
        <v>0</v>
      </c>
      <c r="IA545" s="222">
        <f t="shared" si="1342"/>
        <v>0</v>
      </c>
      <c r="IB545" s="222">
        <f t="shared" si="1343"/>
        <v>0</v>
      </c>
      <c r="IC545" s="222">
        <f t="shared" si="1344"/>
        <v>0</v>
      </c>
      <c r="ID545" s="222">
        <f t="shared" si="1345"/>
        <v>0</v>
      </c>
      <c r="IE545" s="222">
        <f t="shared" si="1346"/>
        <v>0</v>
      </c>
      <c r="IF545" s="222">
        <f t="shared" si="1347"/>
        <v>0</v>
      </c>
      <c r="IG545" s="222">
        <f t="shared" si="1348"/>
        <v>0</v>
      </c>
      <c r="IH545" s="222">
        <f t="shared" si="1349"/>
        <v>0</v>
      </c>
      <c r="II545" s="222">
        <f t="shared" si="1350"/>
        <v>0</v>
      </c>
      <c r="IJ545" s="222">
        <f t="shared" si="1351"/>
        <v>0</v>
      </c>
      <c r="IK545" s="222">
        <f t="shared" si="1352"/>
        <v>0</v>
      </c>
      <c r="IL545" s="222">
        <f t="shared" si="1353"/>
        <v>0</v>
      </c>
      <c r="IM545" s="222">
        <f t="shared" si="1354"/>
        <v>0</v>
      </c>
      <c r="IN545" s="222">
        <f t="shared" si="1355"/>
        <v>0</v>
      </c>
      <c r="IO545" s="222">
        <f t="shared" si="1356"/>
        <v>0</v>
      </c>
      <c r="IP545" s="222">
        <f t="shared" si="1357"/>
        <v>0</v>
      </c>
      <c r="IQ545" s="222">
        <f t="shared" si="1358"/>
        <v>0</v>
      </c>
      <c r="IR545" s="222">
        <f t="shared" si="1359"/>
        <v>0</v>
      </c>
      <c r="IS545" s="222">
        <f t="shared" si="1360"/>
        <v>0</v>
      </c>
      <c r="IT545" s="222">
        <f t="shared" si="1361"/>
        <v>0</v>
      </c>
      <c r="IU545" s="222">
        <f t="shared" si="1362"/>
        <v>0</v>
      </c>
      <c r="IV545" s="222">
        <f t="shared" si="1363"/>
        <v>0</v>
      </c>
      <c r="IW545" s="222">
        <f t="shared" si="1364"/>
        <v>0</v>
      </c>
      <c r="IX545" s="222">
        <f t="shared" si="1365"/>
        <v>0</v>
      </c>
      <c r="IY545" s="222">
        <f t="shared" si="1366"/>
        <v>0</v>
      </c>
      <c r="IZ545" s="222">
        <f t="shared" si="1367"/>
        <v>0</v>
      </c>
      <c r="JA545" s="222">
        <f t="shared" si="1368"/>
        <v>0</v>
      </c>
      <c r="JB545" s="222">
        <f t="shared" si="1369"/>
        <v>0</v>
      </c>
    </row>
    <row r="546" spans="2:262">
      <c r="B546" s="230">
        <v>185</v>
      </c>
      <c r="C546" s="229">
        <f t="shared" si="1370"/>
        <v>3.6132812500000028E-3</v>
      </c>
      <c r="D546" s="226">
        <f t="shared" ca="1" si="1113"/>
        <v>49.94595627427568</v>
      </c>
      <c r="E546" s="225">
        <f ca="1">GI361</f>
        <v>-5.4043725724322041E-2</v>
      </c>
      <c r="F546" s="224">
        <v>185</v>
      </c>
      <c r="G546" s="222">
        <f t="shared" si="1114"/>
        <v>0</v>
      </c>
      <c r="H546" s="222">
        <f t="shared" si="1115"/>
        <v>0</v>
      </c>
      <c r="I546" s="222">
        <f t="shared" si="1116"/>
        <v>0</v>
      </c>
      <c r="J546" s="222">
        <f t="shared" si="1117"/>
        <v>0</v>
      </c>
      <c r="K546" s="222">
        <f t="shared" si="1118"/>
        <v>0</v>
      </c>
      <c r="L546" s="222">
        <f t="shared" si="1119"/>
        <v>0</v>
      </c>
      <c r="M546" s="222">
        <f t="shared" si="1120"/>
        <v>0</v>
      </c>
      <c r="N546" s="222">
        <f t="shared" si="1121"/>
        <v>0</v>
      </c>
      <c r="O546" s="222">
        <f t="shared" si="1122"/>
        <v>0</v>
      </c>
      <c r="P546" s="222">
        <f t="shared" si="1123"/>
        <v>0</v>
      </c>
      <c r="Q546" s="222">
        <f t="shared" si="1124"/>
        <v>0</v>
      </c>
      <c r="R546" s="222">
        <f t="shared" si="1125"/>
        <v>0</v>
      </c>
      <c r="S546" s="222">
        <f t="shared" si="1126"/>
        <v>0</v>
      </c>
      <c r="T546" s="222">
        <f t="shared" si="1127"/>
        <v>0</v>
      </c>
      <c r="U546" s="222">
        <f t="shared" si="1128"/>
        <v>0</v>
      </c>
      <c r="V546" s="222">
        <f t="shared" si="1129"/>
        <v>0</v>
      </c>
      <c r="W546" s="222">
        <f t="shared" si="1130"/>
        <v>0</v>
      </c>
      <c r="X546" s="222">
        <f t="shared" si="1131"/>
        <v>0</v>
      </c>
      <c r="Y546" s="222">
        <f t="shared" si="1132"/>
        <v>0</v>
      </c>
      <c r="Z546" s="222">
        <f t="shared" si="1133"/>
        <v>0</v>
      </c>
      <c r="AA546" s="222">
        <f t="shared" si="1134"/>
        <v>0</v>
      </c>
      <c r="AB546" s="222">
        <f t="shared" si="1135"/>
        <v>0</v>
      </c>
      <c r="AC546" s="222">
        <f t="shared" si="1136"/>
        <v>0</v>
      </c>
      <c r="AD546" s="222">
        <f t="shared" si="1137"/>
        <v>0</v>
      </c>
      <c r="AE546" s="222">
        <f t="shared" si="1138"/>
        <v>0</v>
      </c>
      <c r="AF546" s="222">
        <f t="shared" si="1139"/>
        <v>0</v>
      </c>
      <c r="AG546" s="222">
        <f t="shared" si="1140"/>
        <v>0</v>
      </c>
      <c r="AH546" s="222">
        <f t="shared" si="1141"/>
        <v>0</v>
      </c>
      <c r="AI546" s="222">
        <f t="shared" si="1142"/>
        <v>0</v>
      </c>
      <c r="AJ546" s="222">
        <f t="shared" si="1143"/>
        <v>0</v>
      </c>
      <c r="AK546" s="222">
        <f t="shared" si="1144"/>
        <v>0</v>
      </c>
      <c r="AL546" s="222">
        <f t="shared" si="1145"/>
        <v>0</v>
      </c>
      <c r="AM546" s="222">
        <f t="shared" si="1146"/>
        <v>0</v>
      </c>
      <c r="AN546" s="222">
        <f t="shared" si="1147"/>
        <v>0</v>
      </c>
      <c r="AO546" s="222">
        <f t="shared" si="1148"/>
        <v>0</v>
      </c>
      <c r="AP546" s="222">
        <f t="shared" si="1149"/>
        <v>0</v>
      </c>
      <c r="AQ546" s="222">
        <f t="shared" si="1150"/>
        <v>0</v>
      </c>
      <c r="AR546" s="222">
        <f t="shared" si="1151"/>
        <v>0</v>
      </c>
      <c r="AS546" s="222">
        <f t="shared" si="1152"/>
        <v>0</v>
      </c>
      <c r="AT546" s="222">
        <f t="shared" si="1153"/>
        <v>0</v>
      </c>
      <c r="AU546" s="222">
        <f t="shared" si="1154"/>
        <v>0</v>
      </c>
      <c r="AV546" s="222">
        <f t="shared" si="1155"/>
        <v>0</v>
      </c>
      <c r="AW546" s="222">
        <f t="shared" si="1156"/>
        <v>0</v>
      </c>
      <c r="AX546" s="222">
        <f t="shared" si="1157"/>
        <v>0</v>
      </c>
      <c r="AY546" s="222">
        <f t="shared" si="1158"/>
        <v>0</v>
      </c>
      <c r="AZ546" s="222">
        <f t="shared" si="1159"/>
        <v>0</v>
      </c>
      <c r="BA546" s="222">
        <f t="shared" si="1160"/>
        <v>0</v>
      </c>
      <c r="BB546" s="222">
        <f t="shared" si="1161"/>
        <v>0</v>
      </c>
      <c r="BC546" s="222">
        <f t="shared" si="1162"/>
        <v>0</v>
      </c>
      <c r="BD546" s="222">
        <f t="shared" si="1163"/>
        <v>0</v>
      </c>
      <c r="BE546" s="222">
        <f t="shared" si="1164"/>
        <v>0</v>
      </c>
      <c r="BF546" s="222">
        <f t="shared" si="1165"/>
        <v>0</v>
      </c>
      <c r="BG546" s="222">
        <f t="shared" si="1166"/>
        <v>0</v>
      </c>
      <c r="BH546" s="222">
        <f t="shared" si="1167"/>
        <v>0</v>
      </c>
      <c r="BI546" s="222">
        <f t="shared" si="1168"/>
        <v>0</v>
      </c>
      <c r="BJ546" s="222">
        <f t="shared" si="1169"/>
        <v>0</v>
      </c>
      <c r="BK546" s="222">
        <f t="shared" si="1170"/>
        <v>0</v>
      </c>
      <c r="BL546" s="222">
        <f t="shared" si="1171"/>
        <v>0</v>
      </c>
      <c r="BM546" s="222">
        <f t="shared" si="1172"/>
        <v>0</v>
      </c>
      <c r="BN546" s="222">
        <f t="shared" si="1173"/>
        <v>0</v>
      </c>
      <c r="BO546" s="222">
        <f t="shared" si="1174"/>
        <v>0</v>
      </c>
      <c r="BP546" s="222">
        <f t="shared" si="1175"/>
        <v>0</v>
      </c>
      <c r="BQ546" s="222">
        <f t="shared" si="1176"/>
        <v>0</v>
      </c>
      <c r="BR546" s="222">
        <f t="shared" si="1177"/>
        <v>0</v>
      </c>
      <c r="BS546" s="222">
        <f t="shared" si="1178"/>
        <v>0</v>
      </c>
      <c r="BT546" s="222">
        <f t="shared" si="1179"/>
        <v>0</v>
      </c>
      <c r="BU546" s="222">
        <f t="shared" si="1180"/>
        <v>0</v>
      </c>
      <c r="BV546" s="222">
        <f t="shared" si="1181"/>
        <v>0</v>
      </c>
      <c r="BW546" s="222">
        <f t="shared" si="1182"/>
        <v>0</v>
      </c>
      <c r="BX546" s="222">
        <f t="shared" si="1183"/>
        <v>0</v>
      </c>
      <c r="BY546" s="222">
        <f t="shared" si="1184"/>
        <v>0</v>
      </c>
      <c r="BZ546" s="222">
        <f t="shared" si="1185"/>
        <v>0</v>
      </c>
      <c r="CA546" s="222">
        <f t="shared" si="1186"/>
        <v>0</v>
      </c>
      <c r="CB546" s="222">
        <f t="shared" si="1187"/>
        <v>0</v>
      </c>
      <c r="CC546" s="222">
        <f t="shared" si="1188"/>
        <v>0</v>
      </c>
      <c r="CD546" s="222">
        <f t="shared" si="1189"/>
        <v>0</v>
      </c>
      <c r="CE546" s="222">
        <f t="shared" si="1190"/>
        <v>0</v>
      </c>
      <c r="CF546" s="222">
        <f t="shared" si="1191"/>
        <v>0</v>
      </c>
      <c r="CG546" s="222">
        <f t="shared" si="1192"/>
        <v>0</v>
      </c>
      <c r="CH546" s="222">
        <f t="shared" si="1193"/>
        <v>0</v>
      </c>
      <c r="CI546" s="222">
        <f t="shared" si="1194"/>
        <v>0</v>
      </c>
      <c r="CJ546" s="222">
        <f t="shared" si="1195"/>
        <v>0</v>
      </c>
      <c r="CK546" s="222">
        <f t="shared" si="1196"/>
        <v>0</v>
      </c>
      <c r="CL546" s="222">
        <f t="shared" si="1197"/>
        <v>0</v>
      </c>
      <c r="CM546" s="222">
        <f t="shared" si="1198"/>
        <v>0</v>
      </c>
      <c r="CN546" s="222">
        <f t="shared" si="1199"/>
        <v>0</v>
      </c>
      <c r="CO546" s="222">
        <f t="shared" si="1200"/>
        <v>0</v>
      </c>
      <c r="CP546" s="222">
        <f t="shared" si="1201"/>
        <v>0</v>
      </c>
      <c r="CQ546" s="222">
        <f t="shared" si="1202"/>
        <v>0</v>
      </c>
      <c r="CR546" s="222">
        <f t="shared" si="1203"/>
        <v>0</v>
      </c>
      <c r="CS546" s="222">
        <f t="shared" si="1204"/>
        <v>0</v>
      </c>
      <c r="CT546" s="222">
        <f t="shared" si="1205"/>
        <v>0</v>
      </c>
      <c r="CU546" s="222">
        <f t="shared" si="1206"/>
        <v>0</v>
      </c>
      <c r="CV546" s="222">
        <f t="shared" si="1207"/>
        <v>0</v>
      </c>
      <c r="CW546" s="222">
        <f t="shared" si="1208"/>
        <v>0</v>
      </c>
      <c r="CX546" s="222">
        <f t="shared" si="1209"/>
        <v>0</v>
      </c>
      <c r="CY546" s="222">
        <f t="shared" si="1210"/>
        <v>0</v>
      </c>
      <c r="CZ546" s="222">
        <f t="shared" si="1211"/>
        <v>0</v>
      </c>
      <c r="DA546" s="222">
        <f t="shared" si="1212"/>
        <v>0</v>
      </c>
      <c r="DB546" s="222">
        <f t="shared" si="1213"/>
        <v>0</v>
      </c>
      <c r="DC546" s="222">
        <f t="shared" si="1214"/>
        <v>0</v>
      </c>
      <c r="DD546" s="222">
        <f t="shared" si="1215"/>
        <v>0</v>
      </c>
      <c r="DE546" s="222">
        <f t="shared" si="1216"/>
        <v>0</v>
      </c>
      <c r="DF546" s="222">
        <f t="shared" si="1217"/>
        <v>0</v>
      </c>
      <c r="DG546" s="222">
        <f t="shared" si="1218"/>
        <v>0</v>
      </c>
      <c r="DH546" s="222">
        <f t="shared" si="1219"/>
        <v>0</v>
      </c>
      <c r="DI546" s="222">
        <f t="shared" si="1220"/>
        <v>0</v>
      </c>
      <c r="DJ546" s="222">
        <f t="shared" si="1221"/>
        <v>0</v>
      </c>
      <c r="DK546" s="222">
        <f t="shared" si="1222"/>
        <v>0</v>
      </c>
      <c r="DL546" s="222">
        <f t="shared" si="1223"/>
        <v>0</v>
      </c>
      <c r="DM546" s="222">
        <f t="shared" si="1224"/>
        <v>0</v>
      </c>
      <c r="DN546" s="222">
        <f t="shared" si="1225"/>
        <v>0</v>
      </c>
      <c r="DO546" s="222">
        <f t="shared" si="1226"/>
        <v>0</v>
      </c>
      <c r="DP546" s="222">
        <f t="shared" si="1227"/>
        <v>0</v>
      </c>
      <c r="DQ546" s="222">
        <f t="shared" si="1228"/>
        <v>0</v>
      </c>
      <c r="DR546" s="222">
        <f t="shared" si="1229"/>
        <v>0</v>
      </c>
      <c r="DS546" s="222">
        <f t="shared" si="1230"/>
        <v>0</v>
      </c>
      <c r="DT546" s="222">
        <f t="shared" si="1231"/>
        <v>0</v>
      </c>
      <c r="DU546" s="222">
        <f t="shared" si="1232"/>
        <v>0</v>
      </c>
      <c r="DV546" s="222">
        <f t="shared" si="1233"/>
        <v>0</v>
      </c>
      <c r="DW546" s="222">
        <f t="shared" si="1234"/>
        <v>0</v>
      </c>
      <c r="DX546" s="222">
        <f t="shared" si="1235"/>
        <v>0</v>
      </c>
      <c r="DY546" s="222">
        <f t="shared" si="1236"/>
        <v>0</v>
      </c>
      <c r="DZ546" s="222">
        <f t="shared" si="1237"/>
        <v>0</v>
      </c>
      <c r="EA546" s="222">
        <f t="shared" si="1238"/>
        <v>0</v>
      </c>
      <c r="EB546" s="222">
        <f t="shared" si="1239"/>
        <v>0</v>
      </c>
      <c r="EC546" s="222">
        <f t="shared" si="1240"/>
        <v>0</v>
      </c>
      <c r="ED546" s="222">
        <f t="shared" si="1241"/>
        <v>0</v>
      </c>
      <c r="EE546" s="222">
        <f t="shared" si="1242"/>
        <v>0</v>
      </c>
      <c r="EF546" s="222">
        <f t="shared" si="1243"/>
        <v>0</v>
      </c>
      <c r="EG546" s="222">
        <f t="shared" si="1244"/>
        <v>0</v>
      </c>
      <c r="EH546" s="222">
        <f t="shared" si="1245"/>
        <v>0</v>
      </c>
      <c r="EI546" s="222">
        <f t="shared" si="1246"/>
        <v>0</v>
      </c>
      <c r="EJ546" s="222">
        <f t="shared" si="1247"/>
        <v>0</v>
      </c>
      <c r="EK546" s="222">
        <f t="shared" si="1248"/>
        <v>0</v>
      </c>
      <c r="EL546" s="222">
        <f t="shared" si="1249"/>
        <v>0</v>
      </c>
      <c r="EM546" s="222">
        <f t="shared" si="1250"/>
        <v>0</v>
      </c>
      <c r="EN546" s="222">
        <f t="shared" si="1251"/>
        <v>0</v>
      </c>
      <c r="EO546" s="222">
        <f t="shared" si="1252"/>
        <v>0</v>
      </c>
      <c r="EP546" s="222">
        <f t="shared" si="1253"/>
        <v>0</v>
      </c>
      <c r="EQ546" s="222">
        <f t="shared" si="1254"/>
        <v>0</v>
      </c>
      <c r="ER546" s="222">
        <f t="shared" si="1255"/>
        <v>0</v>
      </c>
      <c r="ES546" s="222">
        <f t="shared" si="1256"/>
        <v>0</v>
      </c>
      <c r="ET546" s="222">
        <f t="shared" si="1257"/>
        <v>0</v>
      </c>
      <c r="EU546" s="222">
        <f t="shared" si="1258"/>
        <v>0</v>
      </c>
      <c r="EV546" s="222">
        <f t="shared" si="1259"/>
        <v>0</v>
      </c>
      <c r="EW546" s="222">
        <f t="shared" si="1260"/>
        <v>0</v>
      </c>
      <c r="EX546" s="222">
        <f t="shared" si="1261"/>
        <v>0</v>
      </c>
      <c r="EY546" s="222">
        <f t="shared" si="1262"/>
        <v>0</v>
      </c>
      <c r="EZ546" s="222">
        <f t="shared" si="1263"/>
        <v>0</v>
      </c>
      <c r="FA546" s="222">
        <f t="shared" si="1264"/>
        <v>0</v>
      </c>
      <c r="FB546" s="222">
        <f t="shared" si="1265"/>
        <v>0</v>
      </c>
      <c r="FC546" s="222">
        <f t="shared" si="1266"/>
        <v>0</v>
      </c>
      <c r="FD546" s="222">
        <f t="shared" si="1267"/>
        <v>0</v>
      </c>
      <c r="FE546" s="222">
        <f t="shared" si="1268"/>
        <v>0</v>
      </c>
      <c r="FF546" s="222">
        <f t="shared" si="1269"/>
        <v>0</v>
      </c>
      <c r="FG546" s="222">
        <f t="shared" si="1270"/>
        <v>0</v>
      </c>
      <c r="FH546" s="222">
        <f t="shared" si="1271"/>
        <v>0</v>
      </c>
      <c r="FI546" s="222">
        <f t="shared" si="1272"/>
        <v>0</v>
      </c>
      <c r="FJ546" s="222">
        <f t="shared" si="1273"/>
        <v>0</v>
      </c>
      <c r="FK546" s="222">
        <f t="shared" si="1274"/>
        <v>0</v>
      </c>
      <c r="FL546" s="222">
        <f t="shared" si="1275"/>
        <v>0</v>
      </c>
      <c r="FM546" s="222">
        <f t="shared" si="1276"/>
        <v>0</v>
      </c>
      <c r="FN546" s="222">
        <f t="shared" si="1277"/>
        <v>0</v>
      </c>
      <c r="FO546" s="222">
        <f t="shared" si="1278"/>
        <v>0</v>
      </c>
      <c r="FP546" s="222">
        <f t="shared" si="1279"/>
        <v>0</v>
      </c>
      <c r="FQ546" s="222">
        <f t="shared" si="1280"/>
        <v>0</v>
      </c>
      <c r="FR546" s="222">
        <f t="shared" si="1281"/>
        <v>0</v>
      </c>
      <c r="FS546" s="222">
        <f t="shared" si="1282"/>
        <v>0</v>
      </c>
      <c r="FT546" s="222">
        <f t="shared" si="1283"/>
        <v>0</v>
      </c>
      <c r="FU546" s="222">
        <f t="shared" si="1284"/>
        <v>0</v>
      </c>
      <c r="FV546" s="222">
        <f t="shared" si="1285"/>
        <v>0</v>
      </c>
      <c r="FW546" s="222">
        <f t="shared" si="1286"/>
        <v>0</v>
      </c>
      <c r="FX546" s="222">
        <f t="shared" si="1287"/>
        <v>0</v>
      </c>
      <c r="FY546" s="222">
        <f t="shared" si="1288"/>
        <v>0</v>
      </c>
      <c r="FZ546" s="222">
        <f t="shared" si="1289"/>
        <v>0</v>
      </c>
      <c r="GA546" s="222">
        <f t="shared" si="1290"/>
        <v>0</v>
      </c>
      <c r="GB546" s="222">
        <f t="shared" si="1291"/>
        <v>0</v>
      </c>
      <c r="GC546" s="222">
        <f t="shared" si="1292"/>
        <v>0</v>
      </c>
      <c r="GD546" s="222">
        <f t="shared" si="1293"/>
        <v>0</v>
      </c>
      <c r="GE546" s="222">
        <f t="shared" si="1294"/>
        <v>0</v>
      </c>
      <c r="GF546" s="222">
        <f t="shared" si="1295"/>
        <v>0</v>
      </c>
      <c r="GG546" s="222">
        <f t="shared" si="1296"/>
        <v>0</v>
      </c>
      <c r="GH546" s="222">
        <f t="shared" si="1297"/>
        <v>0</v>
      </c>
      <c r="GI546" s="222">
        <f t="shared" si="1298"/>
        <v>0</v>
      </c>
      <c r="GJ546" s="222">
        <f t="shared" si="1299"/>
        <v>0</v>
      </c>
      <c r="GK546" s="222">
        <f t="shared" si="1300"/>
        <v>0</v>
      </c>
      <c r="GL546" s="222">
        <f t="shared" si="1301"/>
        <v>0</v>
      </c>
      <c r="GM546" s="222">
        <f t="shared" si="1302"/>
        <v>0</v>
      </c>
      <c r="GN546" s="222">
        <f t="shared" si="1303"/>
        <v>0</v>
      </c>
      <c r="GO546" s="222">
        <f t="shared" si="1304"/>
        <v>0</v>
      </c>
      <c r="GP546" s="222">
        <f t="shared" si="1305"/>
        <v>0</v>
      </c>
      <c r="GQ546" s="222">
        <f t="shared" si="1306"/>
        <v>0</v>
      </c>
      <c r="GR546" s="222">
        <f t="shared" si="1307"/>
        <v>0</v>
      </c>
      <c r="GS546" s="222">
        <f t="shared" si="1308"/>
        <v>0</v>
      </c>
      <c r="GT546" s="222">
        <f t="shared" si="1309"/>
        <v>0</v>
      </c>
      <c r="GU546" s="222">
        <f t="shared" si="1310"/>
        <v>0</v>
      </c>
      <c r="GV546" s="222">
        <f t="shared" si="1311"/>
        <v>0</v>
      </c>
      <c r="GW546" s="222">
        <f t="shared" si="1312"/>
        <v>0</v>
      </c>
      <c r="GX546" s="222">
        <f t="shared" si="1313"/>
        <v>0</v>
      </c>
      <c r="GY546" s="222">
        <f t="shared" si="1314"/>
        <v>0</v>
      </c>
      <c r="GZ546" s="222">
        <f t="shared" si="1315"/>
        <v>0</v>
      </c>
      <c r="HA546" s="222">
        <f t="shared" si="1316"/>
        <v>0</v>
      </c>
      <c r="HB546" s="222">
        <f t="shared" si="1317"/>
        <v>0</v>
      </c>
      <c r="HC546" s="222">
        <f t="shared" si="1318"/>
        <v>0</v>
      </c>
      <c r="HD546" s="222">
        <f t="shared" si="1319"/>
        <v>0</v>
      </c>
      <c r="HE546" s="222">
        <f t="shared" si="1320"/>
        <v>0</v>
      </c>
      <c r="HF546" s="222">
        <f t="shared" si="1321"/>
        <v>0</v>
      </c>
      <c r="HG546" s="222">
        <f t="shared" si="1322"/>
        <v>0</v>
      </c>
      <c r="HH546" s="222">
        <f t="shared" si="1323"/>
        <v>0</v>
      </c>
      <c r="HI546" s="222">
        <f t="shared" si="1324"/>
        <v>0</v>
      </c>
      <c r="HJ546" s="222">
        <f t="shared" si="1325"/>
        <v>0</v>
      </c>
      <c r="HK546" s="222">
        <f t="shared" si="1326"/>
        <v>0</v>
      </c>
      <c r="HL546" s="222">
        <f t="shared" si="1327"/>
        <v>0</v>
      </c>
      <c r="HM546" s="222">
        <f t="shared" si="1328"/>
        <v>0</v>
      </c>
      <c r="HN546" s="222">
        <f t="shared" si="1329"/>
        <v>0</v>
      </c>
      <c r="HO546" s="222">
        <f t="shared" si="1330"/>
        <v>0</v>
      </c>
      <c r="HP546" s="222">
        <f t="shared" si="1331"/>
        <v>0</v>
      </c>
      <c r="HQ546" s="222">
        <f t="shared" si="1332"/>
        <v>0</v>
      </c>
      <c r="HR546" s="222">
        <f t="shared" si="1333"/>
        <v>0</v>
      </c>
      <c r="HS546" s="222">
        <f t="shared" si="1334"/>
        <v>0</v>
      </c>
      <c r="HT546" s="222">
        <f t="shared" si="1335"/>
        <v>0</v>
      </c>
      <c r="HU546" s="222">
        <f t="shared" si="1336"/>
        <v>0</v>
      </c>
      <c r="HV546" s="222">
        <f t="shared" si="1337"/>
        <v>0</v>
      </c>
      <c r="HW546" s="222">
        <f t="shared" si="1338"/>
        <v>0</v>
      </c>
      <c r="HX546" s="222">
        <f t="shared" si="1339"/>
        <v>0</v>
      </c>
      <c r="HY546" s="222">
        <f t="shared" si="1340"/>
        <v>0</v>
      </c>
      <c r="HZ546" s="222">
        <f t="shared" si="1341"/>
        <v>0</v>
      </c>
      <c r="IA546" s="222">
        <f t="shared" si="1342"/>
        <v>0</v>
      </c>
      <c r="IB546" s="222">
        <f t="shared" si="1343"/>
        <v>0</v>
      </c>
      <c r="IC546" s="222">
        <f t="shared" si="1344"/>
        <v>0</v>
      </c>
      <c r="ID546" s="222">
        <f t="shared" si="1345"/>
        <v>0</v>
      </c>
      <c r="IE546" s="222">
        <f t="shared" si="1346"/>
        <v>0</v>
      </c>
      <c r="IF546" s="222">
        <f t="shared" si="1347"/>
        <v>0</v>
      </c>
      <c r="IG546" s="222">
        <f t="shared" si="1348"/>
        <v>0</v>
      </c>
      <c r="IH546" s="222">
        <f t="shared" si="1349"/>
        <v>0</v>
      </c>
      <c r="II546" s="222">
        <f t="shared" si="1350"/>
        <v>0</v>
      </c>
      <c r="IJ546" s="222">
        <f t="shared" si="1351"/>
        <v>0</v>
      </c>
      <c r="IK546" s="222">
        <f t="shared" si="1352"/>
        <v>0</v>
      </c>
      <c r="IL546" s="222">
        <f t="shared" si="1353"/>
        <v>0</v>
      </c>
      <c r="IM546" s="222">
        <f t="shared" si="1354"/>
        <v>0</v>
      </c>
      <c r="IN546" s="222">
        <f t="shared" si="1355"/>
        <v>0</v>
      </c>
      <c r="IO546" s="222">
        <f t="shared" si="1356"/>
        <v>0</v>
      </c>
      <c r="IP546" s="222">
        <f t="shared" si="1357"/>
        <v>0</v>
      </c>
      <c r="IQ546" s="222">
        <f t="shared" si="1358"/>
        <v>0</v>
      </c>
      <c r="IR546" s="222">
        <f t="shared" si="1359"/>
        <v>0</v>
      </c>
      <c r="IS546" s="222">
        <f t="shared" si="1360"/>
        <v>0</v>
      </c>
      <c r="IT546" s="222">
        <f t="shared" si="1361"/>
        <v>0</v>
      </c>
      <c r="IU546" s="222">
        <f t="shared" si="1362"/>
        <v>0</v>
      </c>
      <c r="IV546" s="222">
        <f t="shared" si="1363"/>
        <v>0</v>
      </c>
      <c r="IW546" s="222">
        <f t="shared" si="1364"/>
        <v>0</v>
      </c>
      <c r="IX546" s="222">
        <f t="shared" si="1365"/>
        <v>0</v>
      </c>
      <c r="IY546" s="222">
        <f t="shared" si="1366"/>
        <v>0</v>
      </c>
      <c r="IZ546" s="222">
        <f t="shared" si="1367"/>
        <v>0</v>
      </c>
      <c r="JA546" s="222">
        <f t="shared" si="1368"/>
        <v>0</v>
      </c>
      <c r="JB546" s="222">
        <f t="shared" si="1369"/>
        <v>0</v>
      </c>
    </row>
    <row r="547" spans="2:262">
      <c r="B547" s="230">
        <v>186</v>
      </c>
      <c r="C547" s="229">
        <f t="shared" si="1370"/>
        <v>3.6328125000000028E-3</v>
      </c>
      <c r="D547" s="226">
        <f t="shared" ca="1" si="1113"/>
        <v>49.946595645393032</v>
      </c>
      <c r="E547" s="225">
        <f ca="1">GJ361</f>
        <v>-5.3404354606965507E-2</v>
      </c>
      <c r="F547" s="224">
        <v>186</v>
      </c>
      <c r="G547" s="222">
        <f t="shared" si="1114"/>
        <v>0</v>
      </c>
      <c r="H547" s="222">
        <f t="shared" si="1115"/>
        <v>0</v>
      </c>
      <c r="I547" s="222">
        <f t="shared" si="1116"/>
        <v>0</v>
      </c>
      <c r="J547" s="222">
        <f t="shared" si="1117"/>
        <v>0</v>
      </c>
      <c r="K547" s="222">
        <f t="shared" si="1118"/>
        <v>0</v>
      </c>
      <c r="L547" s="222">
        <f t="shared" si="1119"/>
        <v>0</v>
      </c>
      <c r="M547" s="222">
        <f t="shared" si="1120"/>
        <v>0</v>
      </c>
      <c r="N547" s="222">
        <f t="shared" si="1121"/>
        <v>0</v>
      </c>
      <c r="O547" s="222">
        <f t="shared" si="1122"/>
        <v>0</v>
      </c>
      <c r="P547" s="222">
        <f t="shared" si="1123"/>
        <v>0</v>
      </c>
      <c r="Q547" s="222">
        <f t="shared" si="1124"/>
        <v>0</v>
      </c>
      <c r="R547" s="222">
        <f t="shared" si="1125"/>
        <v>0</v>
      </c>
      <c r="S547" s="222">
        <f t="shared" si="1126"/>
        <v>0</v>
      </c>
      <c r="T547" s="222">
        <f t="shared" si="1127"/>
        <v>0</v>
      </c>
      <c r="U547" s="222">
        <f t="shared" si="1128"/>
        <v>0</v>
      </c>
      <c r="V547" s="222">
        <f t="shared" si="1129"/>
        <v>0</v>
      </c>
      <c r="W547" s="222">
        <f t="shared" si="1130"/>
        <v>0</v>
      </c>
      <c r="X547" s="222">
        <f t="shared" si="1131"/>
        <v>0</v>
      </c>
      <c r="Y547" s="222">
        <f t="shared" si="1132"/>
        <v>0</v>
      </c>
      <c r="Z547" s="222">
        <f t="shared" si="1133"/>
        <v>0</v>
      </c>
      <c r="AA547" s="222">
        <f t="shared" si="1134"/>
        <v>0</v>
      </c>
      <c r="AB547" s="222">
        <f t="shared" si="1135"/>
        <v>0</v>
      </c>
      <c r="AC547" s="222">
        <f t="shared" si="1136"/>
        <v>0</v>
      </c>
      <c r="AD547" s="222">
        <f t="shared" si="1137"/>
        <v>0</v>
      </c>
      <c r="AE547" s="222">
        <f t="shared" si="1138"/>
        <v>0</v>
      </c>
      <c r="AF547" s="222">
        <f t="shared" si="1139"/>
        <v>0</v>
      </c>
      <c r="AG547" s="222">
        <f t="shared" si="1140"/>
        <v>0</v>
      </c>
      <c r="AH547" s="222">
        <f t="shared" si="1141"/>
        <v>0</v>
      </c>
      <c r="AI547" s="222">
        <f t="shared" si="1142"/>
        <v>0</v>
      </c>
      <c r="AJ547" s="222">
        <f t="shared" si="1143"/>
        <v>0</v>
      </c>
      <c r="AK547" s="222">
        <f t="shared" si="1144"/>
        <v>0</v>
      </c>
      <c r="AL547" s="222">
        <f t="shared" si="1145"/>
        <v>0</v>
      </c>
      <c r="AM547" s="222">
        <f t="shared" si="1146"/>
        <v>0</v>
      </c>
      <c r="AN547" s="222">
        <f t="shared" si="1147"/>
        <v>0</v>
      </c>
      <c r="AO547" s="222">
        <f t="shared" si="1148"/>
        <v>0</v>
      </c>
      <c r="AP547" s="222">
        <f t="shared" si="1149"/>
        <v>0</v>
      </c>
      <c r="AQ547" s="222">
        <f t="shared" si="1150"/>
        <v>0</v>
      </c>
      <c r="AR547" s="222">
        <f t="shared" si="1151"/>
        <v>0</v>
      </c>
      <c r="AS547" s="222">
        <f t="shared" si="1152"/>
        <v>0</v>
      </c>
      <c r="AT547" s="222">
        <f t="shared" si="1153"/>
        <v>0</v>
      </c>
      <c r="AU547" s="222">
        <f t="shared" si="1154"/>
        <v>0</v>
      </c>
      <c r="AV547" s="222">
        <f t="shared" si="1155"/>
        <v>0</v>
      </c>
      <c r="AW547" s="222">
        <f t="shared" si="1156"/>
        <v>0</v>
      </c>
      <c r="AX547" s="222">
        <f t="shared" si="1157"/>
        <v>0</v>
      </c>
      <c r="AY547" s="222">
        <f t="shared" si="1158"/>
        <v>0</v>
      </c>
      <c r="AZ547" s="222">
        <f t="shared" si="1159"/>
        <v>0</v>
      </c>
      <c r="BA547" s="222">
        <f t="shared" si="1160"/>
        <v>0</v>
      </c>
      <c r="BB547" s="222">
        <f t="shared" si="1161"/>
        <v>0</v>
      </c>
      <c r="BC547" s="222">
        <f t="shared" si="1162"/>
        <v>0</v>
      </c>
      <c r="BD547" s="222">
        <f t="shared" si="1163"/>
        <v>0</v>
      </c>
      <c r="BE547" s="222">
        <f t="shared" si="1164"/>
        <v>0</v>
      </c>
      <c r="BF547" s="222">
        <f t="shared" si="1165"/>
        <v>0</v>
      </c>
      <c r="BG547" s="222">
        <f t="shared" si="1166"/>
        <v>0</v>
      </c>
      <c r="BH547" s="222">
        <f t="shared" si="1167"/>
        <v>0</v>
      </c>
      <c r="BI547" s="222">
        <f t="shared" si="1168"/>
        <v>0</v>
      </c>
      <c r="BJ547" s="222">
        <f t="shared" si="1169"/>
        <v>0</v>
      </c>
      <c r="BK547" s="222">
        <f t="shared" si="1170"/>
        <v>0</v>
      </c>
      <c r="BL547" s="222">
        <f t="shared" si="1171"/>
        <v>0</v>
      </c>
      <c r="BM547" s="222">
        <f t="shared" si="1172"/>
        <v>0</v>
      </c>
      <c r="BN547" s="222">
        <f t="shared" si="1173"/>
        <v>0</v>
      </c>
      <c r="BO547" s="222">
        <f t="shared" si="1174"/>
        <v>0</v>
      </c>
      <c r="BP547" s="222">
        <f t="shared" si="1175"/>
        <v>0</v>
      </c>
      <c r="BQ547" s="222">
        <f t="shared" si="1176"/>
        <v>0</v>
      </c>
      <c r="BR547" s="222">
        <f t="shared" si="1177"/>
        <v>0</v>
      </c>
      <c r="BS547" s="222">
        <f t="shared" si="1178"/>
        <v>0</v>
      </c>
      <c r="BT547" s="222">
        <f t="shared" si="1179"/>
        <v>0</v>
      </c>
      <c r="BU547" s="222">
        <f t="shared" si="1180"/>
        <v>0</v>
      </c>
      <c r="BV547" s="222">
        <f t="shared" si="1181"/>
        <v>0</v>
      </c>
      <c r="BW547" s="222">
        <f t="shared" si="1182"/>
        <v>0</v>
      </c>
      <c r="BX547" s="222">
        <f t="shared" si="1183"/>
        <v>0</v>
      </c>
      <c r="BY547" s="222">
        <f t="shared" si="1184"/>
        <v>0</v>
      </c>
      <c r="BZ547" s="222">
        <f t="shared" si="1185"/>
        <v>0</v>
      </c>
      <c r="CA547" s="222">
        <f t="shared" si="1186"/>
        <v>0</v>
      </c>
      <c r="CB547" s="222">
        <f t="shared" si="1187"/>
        <v>0</v>
      </c>
      <c r="CC547" s="222">
        <f t="shared" si="1188"/>
        <v>0</v>
      </c>
      <c r="CD547" s="222">
        <f t="shared" si="1189"/>
        <v>0</v>
      </c>
      <c r="CE547" s="222">
        <f t="shared" si="1190"/>
        <v>0</v>
      </c>
      <c r="CF547" s="222">
        <f t="shared" si="1191"/>
        <v>0</v>
      </c>
      <c r="CG547" s="222">
        <f t="shared" si="1192"/>
        <v>0</v>
      </c>
      <c r="CH547" s="222">
        <f t="shared" si="1193"/>
        <v>0</v>
      </c>
      <c r="CI547" s="222">
        <f t="shared" si="1194"/>
        <v>0</v>
      </c>
      <c r="CJ547" s="222">
        <f t="shared" si="1195"/>
        <v>0</v>
      </c>
      <c r="CK547" s="222">
        <f t="shared" si="1196"/>
        <v>0</v>
      </c>
      <c r="CL547" s="222">
        <f t="shared" si="1197"/>
        <v>0</v>
      </c>
      <c r="CM547" s="222">
        <f t="shared" si="1198"/>
        <v>0</v>
      </c>
      <c r="CN547" s="222">
        <f t="shared" si="1199"/>
        <v>0</v>
      </c>
      <c r="CO547" s="222">
        <f t="shared" si="1200"/>
        <v>0</v>
      </c>
      <c r="CP547" s="222">
        <f t="shared" si="1201"/>
        <v>0</v>
      </c>
      <c r="CQ547" s="222">
        <f t="shared" si="1202"/>
        <v>0</v>
      </c>
      <c r="CR547" s="222">
        <f t="shared" si="1203"/>
        <v>0</v>
      </c>
      <c r="CS547" s="222">
        <f t="shared" si="1204"/>
        <v>0</v>
      </c>
      <c r="CT547" s="222">
        <f t="shared" si="1205"/>
        <v>0</v>
      </c>
      <c r="CU547" s="222">
        <f t="shared" si="1206"/>
        <v>0</v>
      </c>
      <c r="CV547" s="222">
        <f t="shared" si="1207"/>
        <v>0</v>
      </c>
      <c r="CW547" s="222">
        <f t="shared" si="1208"/>
        <v>0</v>
      </c>
      <c r="CX547" s="222">
        <f t="shared" si="1209"/>
        <v>0</v>
      </c>
      <c r="CY547" s="222">
        <f t="shared" si="1210"/>
        <v>0</v>
      </c>
      <c r="CZ547" s="222">
        <f t="shared" si="1211"/>
        <v>0</v>
      </c>
      <c r="DA547" s="222">
        <f t="shared" si="1212"/>
        <v>0</v>
      </c>
      <c r="DB547" s="222">
        <f t="shared" si="1213"/>
        <v>0</v>
      </c>
      <c r="DC547" s="222">
        <f t="shared" si="1214"/>
        <v>0</v>
      </c>
      <c r="DD547" s="222">
        <f t="shared" si="1215"/>
        <v>0</v>
      </c>
      <c r="DE547" s="222">
        <f t="shared" si="1216"/>
        <v>0</v>
      </c>
      <c r="DF547" s="222">
        <f t="shared" si="1217"/>
        <v>0</v>
      </c>
      <c r="DG547" s="222">
        <f t="shared" si="1218"/>
        <v>0</v>
      </c>
      <c r="DH547" s="222">
        <f t="shared" si="1219"/>
        <v>0</v>
      </c>
      <c r="DI547" s="222">
        <f t="shared" si="1220"/>
        <v>0</v>
      </c>
      <c r="DJ547" s="222">
        <f t="shared" si="1221"/>
        <v>0</v>
      </c>
      <c r="DK547" s="222">
        <f t="shared" si="1222"/>
        <v>0</v>
      </c>
      <c r="DL547" s="222">
        <f t="shared" si="1223"/>
        <v>0</v>
      </c>
      <c r="DM547" s="222">
        <f t="shared" si="1224"/>
        <v>0</v>
      </c>
      <c r="DN547" s="222">
        <f t="shared" si="1225"/>
        <v>0</v>
      </c>
      <c r="DO547" s="222">
        <f t="shared" si="1226"/>
        <v>0</v>
      </c>
      <c r="DP547" s="222">
        <f t="shared" si="1227"/>
        <v>0</v>
      </c>
      <c r="DQ547" s="222">
        <f t="shared" si="1228"/>
        <v>0</v>
      </c>
      <c r="DR547" s="222">
        <f t="shared" si="1229"/>
        <v>0</v>
      </c>
      <c r="DS547" s="222">
        <f t="shared" si="1230"/>
        <v>0</v>
      </c>
      <c r="DT547" s="222">
        <f t="shared" si="1231"/>
        <v>0</v>
      </c>
      <c r="DU547" s="222">
        <f t="shared" si="1232"/>
        <v>0</v>
      </c>
      <c r="DV547" s="222">
        <f t="shared" si="1233"/>
        <v>0</v>
      </c>
      <c r="DW547" s="222">
        <f t="shared" si="1234"/>
        <v>0</v>
      </c>
      <c r="DX547" s="222">
        <f t="shared" si="1235"/>
        <v>0</v>
      </c>
      <c r="DY547" s="222">
        <f t="shared" si="1236"/>
        <v>0</v>
      </c>
      <c r="DZ547" s="222">
        <f t="shared" si="1237"/>
        <v>0</v>
      </c>
      <c r="EA547" s="222">
        <f t="shared" si="1238"/>
        <v>0</v>
      </c>
      <c r="EB547" s="222">
        <f t="shared" si="1239"/>
        <v>0</v>
      </c>
      <c r="EC547" s="222">
        <f t="shared" si="1240"/>
        <v>0</v>
      </c>
      <c r="ED547" s="222">
        <f t="shared" si="1241"/>
        <v>0</v>
      </c>
      <c r="EE547" s="222">
        <f t="shared" si="1242"/>
        <v>0</v>
      </c>
      <c r="EF547" s="222">
        <f t="shared" si="1243"/>
        <v>0</v>
      </c>
      <c r="EG547" s="222">
        <f t="shared" si="1244"/>
        <v>0</v>
      </c>
      <c r="EH547" s="222">
        <f t="shared" si="1245"/>
        <v>0</v>
      </c>
      <c r="EI547" s="222">
        <f t="shared" si="1246"/>
        <v>0</v>
      </c>
      <c r="EJ547" s="222">
        <f t="shared" si="1247"/>
        <v>0</v>
      </c>
      <c r="EK547" s="222">
        <f t="shared" si="1248"/>
        <v>0</v>
      </c>
      <c r="EL547" s="222">
        <f t="shared" si="1249"/>
        <v>0</v>
      </c>
      <c r="EM547" s="222">
        <f t="shared" si="1250"/>
        <v>0</v>
      </c>
      <c r="EN547" s="222">
        <f t="shared" si="1251"/>
        <v>0</v>
      </c>
      <c r="EO547" s="222">
        <f t="shared" si="1252"/>
        <v>0</v>
      </c>
      <c r="EP547" s="222">
        <f t="shared" si="1253"/>
        <v>0</v>
      </c>
      <c r="EQ547" s="222">
        <f t="shared" si="1254"/>
        <v>0</v>
      </c>
      <c r="ER547" s="222">
        <f t="shared" si="1255"/>
        <v>0</v>
      </c>
      <c r="ES547" s="222">
        <f t="shared" si="1256"/>
        <v>0</v>
      </c>
      <c r="ET547" s="222">
        <f t="shared" si="1257"/>
        <v>0</v>
      </c>
      <c r="EU547" s="222">
        <f t="shared" si="1258"/>
        <v>0</v>
      </c>
      <c r="EV547" s="222">
        <f t="shared" si="1259"/>
        <v>0</v>
      </c>
      <c r="EW547" s="222">
        <f t="shared" si="1260"/>
        <v>0</v>
      </c>
      <c r="EX547" s="222">
        <f t="shared" si="1261"/>
        <v>0</v>
      </c>
      <c r="EY547" s="222">
        <f t="shared" si="1262"/>
        <v>0</v>
      </c>
      <c r="EZ547" s="222">
        <f t="shared" si="1263"/>
        <v>0</v>
      </c>
      <c r="FA547" s="222">
        <f t="shared" si="1264"/>
        <v>0</v>
      </c>
      <c r="FB547" s="222">
        <f t="shared" si="1265"/>
        <v>0</v>
      </c>
      <c r="FC547" s="222">
        <f t="shared" si="1266"/>
        <v>0</v>
      </c>
      <c r="FD547" s="222">
        <f t="shared" si="1267"/>
        <v>0</v>
      </c>
      <c r="FE547" s="222">
        <f t="shared" si="1268"/>
        <v>0</v>
      </c>
      <c r="FF547" s="222">
        <f t="shared" si="1269"/>
        <v>0</v>
      </c>
      <c r="FG547" s="222">
        <f t="shared" si="1270"/>
        <v>0</v>
      </c>
      <c r="FH547" s="222">
        <f t="shared" si="1271"/>
        <v>0</v>
      </c>
      <c r="FI547" s="222">
        <f t="shared" si="1272"/>
        <v>0</v>
      </c>
      <c r="FJ547" s="222">
        <f t="shared" si="1273"/>
        <v>0</v>
      </c>
      <c r="FK547" s="222">
        <f t="shared" si="1274"/>
        <v>0</v>
      </c>
      <c r="FL547" s="222">
        <f t="shared" si="1275"/>
        <v>0</v>
      </c>
      <c r="FM547" s="222">
        <f t="shared" si="1276"/>
        <v>0</v>
      </c>
      <c r="FN547" s="222">
        <f t="shared" si="1277"/>
        <v>0</v>
      </c>
      <c r="FO547" s="222">
        <f t="shared" si="1278"/>
        <v>0</v>
      </c>
      <c r="FP547" s="222">
        <f t="shared" si="1279"/>
        <v>0</v>
      </c>
      <c r="FQ547" s="222">
        <f t="shared" si="1280"/>
        <v>0</v>
      </c>
      <c r="FR547" s="222">
        <f t="shared" si="1281"/>
        <v>0</v>
      </c>
      <c r="FS547" s="222">
        <f t="shared" si="1282"/>
        <v>0</v>
      </c>
      <c r="FT547" s="222">
        <f t="shared" si="1283"/>
        <v>0</v>
      </c>
      <c r="FU547" s="222">
        <f t="shared" si="1284"/>
        <v>0</v>
      </c>
      <c r="FV547" s="222">
        <f t="shared" si="1285"/>
        <v>0</v>
      </c>
      <c r="FW547" s="222">
        <f t="shared" si="1286"/>
        <v>0</v>
      </c>
      <c r="FX547" s="222">
        <f t="shared" si="1287"/>
        <v>0</v>
      </c>
      <c r="FY547" s="222">
        <f t="shared" si="1288"/>
        <v>0</v>
      </c>
      <c r="FZ547" s="222">
        <f t="shared" si="1289"/>
        <v>0</v>
      </c>
      <c r="GA547" s="222">
        <f t="shared" si="1290"/>
        <v>0</v>
      </c>
      <c r="GB547" s="222">
        <f t="shared" si="1291"/>
        <v>0</v>
      </c>
      <c r="GC547" s="222">
        <f t="shared" si="1292"/>
        <v>0</v>
      </c>
      <c r="GD547" s="222">
        <f t="shared" si="1293"/>
        <v>0</v>
      </c>
      <c r="GE547" s="222">
        <f t="shared" si="1294"/>
        <v>0</v>
      </c>
      <c r="GF547" s="222">
        <f t="shared" si="1295"/>
        <v>0</v>
      </c>
      <c r="GG547" s="222">
        <f t="shared" si="1296"/>
        <v>0</v>
      </c>
      <c r="GH547" s="222">
        <f t="shared" si="1297"/>
        <v>0</v>
      </c>
      <c r="GI547" s="222">
        <f t="shared" si="1298"/>
        <v>0</v>
      </c>
      <c r="GJ547" s="222">
        <f t="shared" si="1299"/>
        <v>0</v>
      </c>
      <c r="GK547" s="222">
        <f t="shared" si="1300"/>
        <v>0</v>
      </c>
      <c r="GL547" s="222">
        <f t="shared" si="1301"/>
        <v>0</v>
      </c>
      <c r="GM547" s="222">
        <f t="shared" si="1302"/>
        <v>0</v>
      </c>
      <c r="GN547" s="222">
        <f t="shared" si="1303"/>
        <v>0</v>
      </c>
      <c r="GO547" s="222">
        <f t="shared" si="1304"/>
        <v>0</v>
      </c>
      <c r="GP547" s="222">
        <f t="shared" si="1305"/>
        <v>0</v>
      </c>
      <c r="GQ547" s="222">
        <f t="shared" si="1306"/>
        <v>0</v>
      </c>
      <c r="GR547" s="222">
        <f t="shared" si="1307"/>
        <v>0</v>
      </c>
      <c r="GS547" s="222">
        <f t="shared" si="1308"/>
        <v>0</v>
      </c>
      <c r="GT547" s="222">
        <f t="shared" si="1309"/>
        <v>0</v>
      </c>
      <c r="GU547" s="222">
        <f t="shared" si="1310"/>
        <v>0</v>
      </c>
      <c r="GV547" s="222">
        <f t="shared" si="1311"/>
        <v>0</v>
      </c>
      <c r="GW547" s="222">
        <f t="shared" si="1312"/>
        <v>0</v>
      </c>
      <c r="GX547" s="222">
        <f t="shared" si="1313"/>
        <v>0</v>
      </c>
      <c r="GY547" s="222">
        <f t="shared" si="1314"/>
        <v>0</v>
      </c>
      <c r="GZ547" s="222">
        <f t="shared" si="1315"/>
        <v>0</v>
      </c>
      <c r="HA547" s="222">
        <f t="shared" si="1316"/>
        <v>0</v>
      </c>
      <c r="HB547" s="222">
        <f t="shared" si="1317"/>
        <v>0</v>
      </c>
      <c r="HC547" s="222">
        <f t="shared" si="1318"/>
        <v>0</v>
      </c>
      <c r="HD547" s="222">
        <f t="shared" si="1319"/>
        <v>0</v>
      </c>
      <c r="HE547" s="222">
        <f t="shared" si="1320"/>
        <v>0</v>
      </c>
      <c r="HF547" s="222">
        <f t="shared" si="1321"/>
        <v>0</v>
      </c>
      <c r="HG547" s="222">
        <f t="shared" si="1322"/>
        <v>0</v>
      </c>
      <c r="HH547" s="222">
        <f t="shared" si="1323"/>
        <v>0</v>
      </c>
      <c r="HI547" s="222">
        <f t="shared" si="1324"/>
        <v>0</v>
      </c>
      <c r="HJ547" s="222">
        <f t="shared" si="1325"/>
        <v>0</v>
      </c>
      <c r="HK547" s="222">
        <f t="shared" si="1326"/>
        <v>0</v>
      </c>
      <c r="HL547" s="222">
        <f t="shared" si="1327"/>
        <v>0</v>
      </c>
      <c r="HM547" s="222">
        <f t="shared" si="1328"/>
        <v>0</v>
      </c>
      <c r="HN547" s="222">
        <f t="shared" si="1329"/>
        <v>0</v>
      </c>
      <c r="HO547" s="222">
        <f t="shared" si="1330"/>
        <v>0</v>
      </c>
      <c r="HP547" s="222">
        <f t="shared" si="1331"/>
        <v>0</v>
      </c>
      <c r="HQ547" s="222">
        <f t="shared" si="1332"/>
        <v>0</v>
      </c>
      <c r="HR547" s="222">
        <f t="shared" si="1333"/>
        <v>0</v>
      </c>
      <c r="HS547" s="222">
        <f t="shared" si="1334"/>
        <v>0</v>
      </c>
      <c r="HT547" s="222">
        <f t="shared" si="1335"/>
        <v>0</v>
      </c>
      <c r="HU547" s="222">
        <f t="shared" si="1336"/>
        <v>0</v>
      </c>
      <c r="HV547" s="222">
        <f t="shared" si="1337"/>
        <v>0</v>
      </c>
      <c r="HW547" s="222">
        <f t="shared" si="1338"/>
        <v>0</v>
      </c>
      <c r="HX547" s="222">
        <f t="shared" si="1339"/>
        <v>0</v>
      </c>
      <c r="HY547" s="222">
        <f t="shared" si="1340"/>
        <v>0</v>
      </c>
      <c r="HZ547" s="222">
        <f t="shared" si="1341"/>
        <v>0</v>
      </c>
      <c r="IA547" s="222">
        <f t="shared" si="1342"/>
        <v>0</v>
      </c>
      <c r="IB547" s="222">
        <f t="shared" si="1343"/>
        <v>0</v>
      </c>
      <c r="IC547" s="222">
        <f t="shared" si="1344"/>
        <v>0</v>
      </c>
      <c r="ID547" s="222">
        <f t="shared" si="1345"/>
        <v>0</v>
      </c>
      <c r="IE547" s="222">
        <f t="shared" si="1346"/>
        <v>0</v>
      </c>
      <c r="IF547" s="222">
        <f t="shared" si="1347"/>
        <v>0</v>
      </c>
      <c r="IG547" s="222">
        <f t="shared" si="1348"/>
        <v>0</v>
      </c>
      <c r="IH547" s="222">
        <f t="shared" si="1349"/>
        <v>0</v>
      </c>
      <c r="II547" s="222">
        <f t="shared" si="1350"/>
        <v>0</v>
      </c>
      <c r="IJ547" s="222">
        <f t="shared" si="1351"/>
        <v>0</v>
      </c>
      <c r="IK547" s="222">
        <f t="shared" si="1352"/>
        <v>0</v>
      </c>
      <c r="IL547" s="222">
        <f t="shared" si="1353"/>
        <v>0</v>
      </c>
      <c r="IM547" s="222">
        <f t="shared" si="1354"/>
        <v>0</v>
      </c>
      <c r="IN547" s="222">
        <f t="shared" si="1355"/>
        <v>0</v>
      </c>
      <c r="IO547" s="222">
        <f t="shared" si="1356"/>
        <v>0</v>
      </c>
      <c r="IP547" s="222">
        <f t="shared" si="1357"/>
        <v>0</v>
      </c>
      <c r="IQ547" s="222">
        <f t="shared" si="1358"/>
        <v>0</v>
      </c>
      <c r="IR547" s="222">
        <f t="shared" si="1359"/>
        <v>0</v>
      </c>
      <c r="IS547" s="222">
        <f t="shared" si="1360"/>
        <v>0</v>
      </c>
      <c r="IT547" s="222">
        <f t="shared" si="1361"/>
        <v>0</v>
      </c>
      <c r="IU547" s="222">
        <f t="shared" si="1362"/>
        <v>0</v>
      </c>
      <c r="IV547" s="222">
        <f t="shared" si="1363"/>
        <v>0</v>
      </c>
      <c r="IW547" s="222">
        <f t="shared" si="1364"/>
        <v>0</v>
      </c>
      <c r="IX547" s="222">
        <f t="shared" si="1365"/>
        <v>0</v>
      </c>
      <c r="IY547" s="222">
        <f t="shared" si="1366"/>
        <v>0</v>
      </c>
      <c r="IZ547" s="222">
        <f t="shared" si="1367"/>
        <v>0</v>
      </c>
      <c r="JA547" s="222">
        <f t="shared" si="1368"/>
        <v>0</v>
      </c>
      <c r="JB547" s="222">
        <f t="shared" si="1369"/>
        <v>0</v>
      </c>
    </row>
    <row r="548" spans="2:262">
      <c r="B548" s="230">
        <v>187</v>
      </c>
      <c r="C548" s="229">
        <f t="shared" si="1370"/>
        <v>3.6523437500000028E-3</v>
      </c>
      <c r="D548" s="226">
        <f t="shared" ca="1" si="1113"/>
        <v>49.946822098308708</v>
      </c>
      <c r="E548" s="225">
        <f ca="1">GK361</f>
        <v>-5.317790169128981E-2</v>
      </c>
      <c r="F548" s="224">
        <v>187</v>
      </c>
      <c r="G548" s="222">
        <f t="shared" si="1114"/>
        <v>0</v>
      </c>
      <c r="H548" s="222">
        <f t="shared" si="1115"/>
        <v>0</v>
      </c>
      <c r="I548" s="222">
        <f t="shared" si="1116"/>
        <v>0</v>
      </c>
      <c r="J548" s="222">
        <f t="shared" si="1117"/>
        <v>0</v>
      </c>
      <c r="K548" s="222">
        <f t="shared" si="1118"/>
        <v>0</v>
      </c>
      <c r="L548" s="222">
        <f t="shared" si="1119"/>
        <v>0</v>
      </c>
      <c r="M548" s="222">
        <f t="shared" si="1120"/>
        <v>0</v>
      </c>
      <c r="N548" s="222">
        <f t="shared" si="1121"/>
        <v>0</v>
      </c>
      <c r="O548" s="222">
        <f t="shared" si="1122"/>
        <v>0</v>
      </c>
      <c r="P548" s="222">
        <f t="shared" si="1123"/>
        <v>0</v>
      </c>
      <c r="Q548" s="222">
        <f t="shared" si="1124"/>
        <v>0</v>
      </c>
      <c r="R548" s="222">
        <f t="shared" si="1125"/>
        <v>0</v>
      </c>
      <c r="S548" s="222">
        <f t="shared" si="1126"/>
        <v>0</v>
      </c>
      <c r="T548" s="222">
        <f t="shared" si="1127"/>
        <v>0</v>
      </c>
      <c r="U548" s="222">
        <f t="shared" si="1128"/>
        <v>0</v>
      </c>
      <c r="V548" s="222">
        <f t="shared" si="1129"/>
        <v>0</v>
      </c>
      <c r="W548" s="222">
        <f t="shared" si="1130"/>
        <v>0</v>
      </c>
      <c r="X548" s="222">
        <f t="shared" si="1131"/>
        <v>0</v>
      </c>
      <c r="Y548" s="222">
        <f t="shared" si="1132"/>
        <v>0</v>
      </c>
      <c r="Z548" s="222">
        <f t="shared" si="1133"/>
        <v>0</v>
      </c>
      <c r="AA548" s="222">
        <f t="shared" si="1134"/>
        <v>0</v>
      </c>
      <c r="AB548" s="222">
        <f t="shared" si="1135"/>
        <v>0</v>
      </c>
      <c r="AC548" s="222">
        <f t="shared" si="1136"/>
        <v>0</v>
      </c>
      <c r="AD548" s="222">
        <f t="shared" si="1137"/>
        <v>0</v>
      </c>
      <c r="AE548" s="222">
        <f t="shared" si="1138"/>
        <v>0</v>
      </c>
      <c r="AF548" s="222">
        <f t="shared" si="1139"/>
        <v>0</v>
      </c>
      <c r="AG548" s="222">
        <f t="shared" si="1140"/>
        <v>0</v>
      </c>
      <c r="AH548" s="222">
        <f t="shared" si="1141"/>
        <v>0</v>
      </c>
      <c r="AI548" s="222">
        <f t="shared" si="1142"/>
        <v>0</v>
      </c>
      <c r="AJ548" s="222">
        <f t="shared" si="1143"/>
        <v>0</v>
      </c>
      <c r="AK548" s="222">
        <f t="shared" si="1144"/>
        <v>0</v>
      </c>
      <c r="AL548" s="222">
        <f t="shared" si="1145"/>
        <v>0</v>
      </c>
      <c r="AM548" s="222">
        <f t="shared" si="1146"/>
        <v>0</v>
      </c>
      <c r="AN548" s="222">
        <f t="shared" si="1147"/>
        <v>0</v>
      </c>
      <c r="AO548" s="222">
        <f t="shared" si="1148"/>
        <v>0</v>
      </c>
      <c r="AP548" s="222">
        <f t="shared" si="1149"/>
        <v>0</v>
      </c>
      <c r="AQ548" s="222">
        <f t="shared" si="1150"/>
        <v>0</v>
      </c>
      <c r="AR548" s="222">
        <f t="shared" si="1151"/>
        <v>0</v>
      </c>
      <c r="AS548" s="222">
        <f t="shared" si="1152"/>
        <v>0</v>
      </c>
      <c r="AT548" s="222">
        <f t="shared" si="1153"/>
        <v>0</v>
      </c>
      <c r="AU548" s="222">
        <f t="shared" si="1154"/>
        <v>0</v>
      </c>
      <c r="AV548" s="222">
        <f t="shared" si="1155"/>
        <v>0</v>
      </c>
      <c r="AW548" s="222">
        <f t="shared" si="1156"/>
        <v>0</v>
      </c>
      <c r="AX548" s="222">
        <f t="shared" si="1157"/>
        <v>0</v>
      </c>
      <c r="AY548" s="222">
        <f t="shared" si="1158"/>
        <v>0</v>
      </c>
      <c r="AZ548" s="222">
        <f t="shared" si="1159"/>
        <v>0</v>
      </c>
      <c r="BA548" s="222">
        <f t="shared" si="1160"/>
        <v>0</v>
      </c>
      <c r="BB548" s="222">
        <f t="shared" si="1161"/>
        <v>0</v>
      </c>
      <c r="BC548" s="222">
        <f t="shared" si="1162"/>
        <v>0</v>
      </c>
      <c r="BD548" s="222">
        <f t="shared" si="1163"/>
        <v>0</v>
      </c>
      <c r="BE548" s="222">
        <f t="shared" si="1164"/>
        <v>0</v>
      </c>
      <c r="BF548" s="222">
        <f t="shared" si="1165"/>
        <v>0</v>
      </c>
      <c r="BG548" s="222">
        <f t="shared" si="1166"/>
        <v>0</v>
      </c>
      <c r="BH548" s="222">
        <f t="shared" si="1167"/>
        <v>0</v>
      </c>
      <c r="BI548" s="222">
        <f t="shared" si="1168"/>
        <v>0</v>
      </c>
      <c r="BJ548" s="222">
        <f t="shared" si="1169"/>
        <v>0</v>
      </c>
      <c r="BK548" s="222">
        <f t="shared" si="1170"/>
        <v>0</v>
      </c>
      <c r="BL548" s="222">
        <f t="shared" si="1171"/>
        <v>0</v>
      </c>
      <c r="BM548" s="222">
        <f t="shared" si="1172"/>
        <v>0</v>
      </c>
      <c r="BN548" s="222">
        <f t="shared" si="1173"/>
        <v>0</v>
      </c>
      <c r="BO548" s="222">
        <f t="shared" si="1174"/>
        <v>0</v>
      </c>
      <c r="BP548" s="222">
        <f t="shared" si="1175"/>
        <v>0</v>
      </c>
      <c r="BQ548" s="222">
        <f t="shared" si="1176"/>
        <v>0</v>
      </c>
      <c r="BR548" s="222">
        <f t="shared" si="1177"/>
        <v>0</v>
      </c>
      <c r="BS548" s="222">
        <f t="shared" si="1178"/>
        <v>0</v>
      </c>
      <c r="BT548" s="222">
        <f t="shared" si="1179"/>
        <v>0</v>
      </c>
      <c r="BU548" s="222">
        <f t="shared" si="1180"/>
        <v>0</v>
      </c>
      <c r="BV548" s="222">
        <f t="shared" si="1181"/>
        <v>0</v>
      </c>
      <c r="BW548" s="222">
        <f t="shared" si="1182"/>
        <v>0</v>
      </c>
      <c r="BX548" s="222">
        <f t="shared" si="1183"/>
        <v>0</v>
      </c>
      <c r="BY548" s="222">
        <f t="shared" si="1184"/>
        <v>0</v>
      </c>
      <c r="BZ548" s="222">
        <f t="shared" si="1185"/>
        <v>0</v>
      </c>
      <c r="CA548" s="222">
        <f t="shared" si="1186"/>
        <v>0</v>
      </c>
      <c r="CB548" s="222">
        <f t="shared" si="1187"/>
        <v>0</v>
      </c>
      <c r="CC548" s="222">
        <f t="shared" si="1188"/>
        <v>0</v>
      </c>
      <c r="CD548" s="222">
        <f t="shared" si="1189"/>
        <v>0</v>
      </c>
      <c r="CE548" s="222">
        <f t="shared" si="1190"/>
        <v>0</v>
      </c>
      <c r="CF548" s="222">
        <f t="shared" si="1191"/>
        <v>0</v>
      </c>
      <c r="CG548" s="222">
        <f t="shared" si="1192"/>
        <v>0</v>
      </c>
      <c r="CH548" s="222">
        <f t="shared" si="1193"/>
        <v>0</v>
      </c>
      <c r="CI548" s="222">
        <f t="shared" si="1194"/>
        <v>0</v>
      </c>
      <c r="CJ548" s="222">
        <f t="shared" si="1195"/>
        <v>0</v>
      </c>
      <c r="CK548" s="222">
        <f t="shared" si="1196"/>
        <v>0</v>
      </c>
      <c r="CL548" s="222">
        <f t="shared" si="1197"/>
        <v>0</v>
      </c>
      <c r="CM548" s="222">
        <f t="shared" si="1198"/>
        <v>0</v>
      </c>
      <c r="CN548" s="222">
        <f t="shared" si="1199"/>
        <v>0</v>
      </c>
      <c r="CO548" s="222">
        <f t="shared" si="1200"/>
        <v>0</v>
      </c>
      <c r="CP548" s="222">
        <f t="shared" si="1201"/>
        <v>0</v>
      </c>
      <c r="CQ548" s="222">
        <f t="shared" si="1202"/>
        <v>0</v>
      </c>
      <c r="CR548" s="222">
        <f t="shared" si="1203"/>
        <v>0</v>
      </c>
      <c r="CS548" s="222">
        <f t="shared" si="1204"/>
        <v>0</v>
      </c>
      <c r="CT548" s="222">
        <f t="shared" si="1205"/>
        <v>0</v>
      </c>
      <c r="CU548" s="222">
        <f t="shared" si="1206"/>
        <v>0</v>
      </c>
      <c r="CV548" s="222">
        <f t="shared" si="1207"/>
        <v>0</v>
      </c>
      <c r="CW548" s="222">
        <f t="shared" si="1208"/>
        <v>0</v>
      </c>
      <c r="CX548" s="222">
        <f t="shared" si="1209"/>
        <v>0</v>
      </c>
      <c r="CY548" s="222">
        <f t="shared" si="1210"/>
        <v>0</v>
      </c>
      <c r="CZ548" s="222">
        <f t="shared" si="1211"/>
        <v>0</v>
      </c>
      <c r="DA548" s="222">
        <f t="shared" si="1212"/>
        <v>0</v>
      </c>
      <c r="DB548" s="222">
        <f t="shared" si="1213"/>
        <v>0</v>
      </c>
      <c r="DC548" s="222">
        <f t="shared" si="1214"/>
        <v>0</v>
      </c>
      <c r="DD548" s="222">
        <f t="shared" si="1215"/>
        <v>0</v>
      </c>
      <c r="DE548" s="222">
        <f t="shared" si="1216"/>
        <v>0</v>
      </c>
      <c r="DF548" s="222">
        <f t="shared" si="1217"/>
        <v>0</v>
      </c>
      <c r="DG548" s="222">
        <f t="shared" si="1218"/>
        <v>0</v>
      </c>
      <c r="DH548" s="222">
        <f t="shared" si="1219"/>
        <v>0</v>
      </c>
      <c r="DI548" s="222">
        <f t="shared" si="1220"/>
        <v>0</v>
      </c>
      <c r="DJ548" s="222">
        <f t="shared" si="1221"/>
        <v>0</v>
      </c>
      <c r="DK548" s="222">
        <f t="shared" si="1222"/>
        <v>0</v>
      </c>
      <c r="DL548" s="222">
        <f t="shared" si="1223"/>
        <v>0</v>
      </c>
      <c r="DM548" s="222">
        <f t="shared" si="1224"/>
        <v>0</v>
      </c>
      <c r="DN548" s="222">
        <f t="shared" si="1225"/>
        <v>0</v>
      </c>
      <c r="DO548" s="222">
        <f t="shared" si="1226"/>
        <v>0</v>
      </c>
      <c r="DP548" s="222">
        <f t="shared" si="1227"/>
        <v>0</v>
      </c>
      <c r="DQ548" s="222">
        <f t="shared" si="1228"/>
        <v>0</v>
      </c>
      <c r="DR548" s="222">
        <f t="shared" si="1229"/>
        <v>0</v>
      </c>
      <c r="DS548" s="222">
        <f t="shared" si="1230"/>
        <v>0</v>
      </c>
      <c r="DT548" s="222">
        <f t="shared" si="1231"/>
        <v>0</v>
      </c>
      <c r="DU548" s="222">
        <f t="shared" si="1232"/>
        <v>0</v>
      </c>
      <c r="DV548" s="222">
        <f t="shared" si="1233"/>
        <v>0</v>
      </c>
      <c r="DW548" s="222">
        <f t="shared" si="1234"/>
        <v>0</v>
      </c>
      <c r="DX548" s="222">
        <f t="shared" si="1235"/>
        <v>0</v>
      </c>
      <c r="DY548" s="222">
        <f t="shared" si="1236"/>
        <v>0</v>
      </c>
      <c r="DZ548" s="222">
        <f t="shared" si="1237"/>
        <v>0</v>
      </c>
      <c r="EA548" s="222">
        <f t="shared" si="1238"/>
        <v>0</v>
      </c>
      <c r="EB548" s="222">
        <f t="shared" si="1239"/>
        <v>0</v>
      </c>
      <c r="EC548" s="222">
        <f t="shared" si="1240"/>
        <v>0</v>
      </c>
      <c r="ED548" s="222">
        <f t="shared" si="1241"/>
        <v>0</v>
      </c>
      <c r="EE548" s="222">
        <f t="shared" si="1242"/>
        <v>0</v>
      </c>
      <c r="EF548" s="222">
        <f t="shared" si="1243"/>
        <v>0</v>
      </c>
      <c r="EG548" s="222">
        <f t="shared" si="1244"/>
        <v>0</v>
      </c>
      <c r="EH548" s="222">
        <f t="shared" si="1245"/>
        <v>0</v>
      </c>
      <c r="EI548" s="222">
        <f t="shared" si="1246"/>
        <v>0</v>
      </c>
      <c r="EJ548" s="222">
        <f t="shared" si="1247"/>
        <v>0</v>
      </c>
      <c r="EK548" s="222">
        <f t="shared" si="1248"/>
        <v>0</v>
      </c>
      <c r="EL548" s="222">
        <f t="shared" si="1249"/>
        <v>0</v>
      </c>
      <c r="EM548" s="222">
        <f t="shared" si="1250"/>
        <v>0</v>
      </c>
      <c r="EN548" s="222">
        <f t="shared" si="1251"/>
        <v>0</v>
      </c>
      <c r="EO548" s="222">
        <f t="shared" si="1252"/>
        <v>0</v>
      </c>
      <c r="EP548" s="222">
        <f t="shared" si="1253"/>
        <v>0</v>
      </c>
      <c r="EQ548" s="222">
        <f t="shared" si="1254"/>
        <v>0</v>
      </c>
      <c r="ER548" s="222">
        <f t="shared" si="1255"/>
        <v>0</v>
      </c>
      <c r="ES548" s="222">
        <f t="shared" si="1256"/>
        <v>0</v>
      </c>
      <c r="ET548" s="222">
        <f t="shared" si="1257"/>
        <v>0</v>
      </c>
      <c r="EU548" s="222">
        <f t="shared" si="1258"/>
        <v>0</v>
      </c>
      <c r="EV548" s="222">
        <f t="shared" si="1259"/>
        <v>0</v>
      </c>
      <c r="EW548" s="222">
        <f t="shared" si="1260"/>
        <v>0</v>
      </c>
      <c r="EX548" s="222">
        <f t="shared" si="1261"/>
        <v>0</v>
      </c>
      <c r="EY548" s="222">
        <f t="shared" si="1262"/>
        <v>0</v>
      </c>
      <c r="EZ548" s="222">
        <f t="shared" si="1263"/>
        <v>0</v>
      </c>
      <c r="FA548" s="222">
        <f t="shared" si="1264"/>
        <v>0</v>
      </c>
      <c r="FB548" s="222">
        <f t="shared" si="1265"/>
        <v>0</v>
      </c>
      <c r="FC548" s="222">
        <f t="shared" si="1266"/>
        <v>0</v>
      </c>
      <c r="FD548" s="222">
        <f t="shared" si="1267"/>
        <v>0</v>
      </c>
      <c r="FE548" s="222">
        <f t="shared" si="1268"/>
        <v>0</v>
      </c>
      <c r="FF548" s="222">
        <f t="shared" si="1269"/>
        <v>0</v>
      </c>
      <c r="FG548" s="222">
        <f t="shared" si="1270"/>
        <v>0</v>
      </c>
      <c r="FH548" s="222">
        <f t="shared" si="1271"/>
        <v>0</v>
      </c>
      <c r="FI548" s="222">
        <f t="shared" si="1272"/>
        <v>0</v>
      </c>
      <c r="FJ548" s="222">
        <f t="shared" si="1273"/>
        <v>0</v>
      </c>
      <c r="FK548" s="222">
        <f t="shared" si="1274"/>
        <v>0</v>
      </c>
      <c r="FL548" s="222">
        <f t="shared" si="1275"/>
        <v>0</v>
      </c>
      <c r="FM548" s="222">
        <f t="shared" si="1276"/>
        <v>0</v>
      </c>
      <c r="FN548" s="222">
        <f t="shared" si="1277"/>
        <v>0</v>
      </c>
      <c r="FO548" s="222">
        <f t="shared" si="1278"/>
        <v>0</v>
      </c>
      <c r="FP548" s="222">
        <f t="shared" si="1279"/>
        <v>0</v>
      </c>
      <c r="FQ548" s="222">
        <f t="shared" si="1280"/>
        <v>0</v>
      </c>
      <c r="FR548" s="222">
        <f t="shared" si="1281"/>
        <v>0</v>
      </c>
      <c r="FS548" s="222">
        <f t="shared" si="1282"/>
        <v>0</v>
      </c>
      <c r="FT548" s="222">
        <f t="shared" si="1283"/>
        <v>0</v>
      </c>
      <c r="FU548" s="222">
        <f t="shared" si="1284"/>
        <v>0</v>
      </c>
      <c r="FV548" s="222">
        <f t="shared" si="1285"/>
        <v>0</v>
      </c>
      <c r="FW548" s="222">
        <f t="shared" si="1286"/>
        <v>0</v>
      </c>
      <c r="FX548" s="222">
        <f t="shared" si="1287"/>
        <v>0</v>
      </c>
      <c r="FY548" s="222">
        <f t="shared" si="1288"/>
        <v>0</v>
      </c>
      <c r="FZ548" s="222">
        <f t="shared" si="1289"/>
        <v>0</v>
      </c>
      <c r="GA548" s="222">
        <f t="shared" si="1290"/>
        <v>0</v>
      </c>
      <c r="GB548" s="222">
        <f t="shared" si="1291"/>
        <v>0</v>
      </c>
      <c r="GC548" s="222">
        <f t="shared" si="1292"/>
        <v>0</v>
      </c>
      <c r="GD548" s="222">
        <f t="shared" si="1293"/>
        <v>0</v>
      </c>
      <c r="GE548" s="222">
        <f t="shared" si="1294"/>
        <v>0</v>
      </c>
      <c r="GF548" s="222">
        <f t="shared" si="1295"/>
        <v>0</v>
      </c>
      <c r="GG548" s="222">
        <f t="shared" si="1296"/>
        <v>0</v>
      </c>
      <c r="GH548" s="222">
        <f t="shared" si="1297"/>
        <v>0</v>
      </c>
      <c r="GI548" s="222">
        <f t="shared" si="1298"/>
        <v>0</v>
      </c>
      <c r="GJ548" s="222">
        <f t="shared" si="1299"/>
        <v>0</v>
      </c>
      <c r="GK548" s="222">
        <f t="shared" si="1300"/>
        <v>0</v>
      </c>
      <c r="GL548" s="222">
        <f t="shared" si="1301"/>
        <v>0</v>
      </c>
      <c r="GM548" s="222">
        <f t="shared" si="1302"/>
        <v>0</v>
      </c>
      <c r="GN548" s="222">
        <f t="shared" si="1303"/>
        <v>0</v>
      </c>
      <c r="GO548" s="222">
        <f t="shared" si="1304"/>
        <v>0</v>
      </c>
      <c r="GP548" s="222">
        <f t="shared" si="1305"/>
        <v>0</v>
      </c>
      <c r="GQ548" s="222">
        <f t="shared" si="1306"/>
        <v>0</v>
      </c>
      <c r="GR548" s="222">
        <f t="shared" si="1307"/>
        <v>0</v>
      </c>
      <c r="GS548" s="222">
        <f t="shared" si="1308"/>
        <v>0</v>
      </c>
      <c r="GT548" s="222">
        <f t="shared" si="1309"/>
        <v>0</v>
      </c>
      <c r="GU548" s="222">
        <f t="shared" si="1310"/>
        <v>0</v>
      </c>
      <c r="GV548" s="222">
        <f t="shared" si="1311"/>
        <v>0</v>
      </c>
      <c r="GW548" s="222">
        <f t="shared" si="1312"/>
        <v>0</v>
      </c>
      <c r="GX548" s="222">
        <f t="shared" si="1313"/>
        <v>0</v>
      </c>
      <c r="GY548" s="222">
        <f t="shared" si="1314"/>
        <v>0</v>
      </c>
      <c r="GZ548" s="222">
        <f t="shared" si="1315"/>
        <v>0</v>
      </c>
      <c r="HA548" s="222">
        <f t="shared" si="1316"/>
        <v>0</v>
      </c>
      <c r="HB548" s="222">
        <f t="shared" si="1317"/>
        <v>0</v>
      </c>
      <c r="HC548" s="222">
        <f t="shared" si="1318"/>
        <v>0</v>
      </c>
      <c r="HD548" s="222">
        <f t="shared" si="1319"/>
        <v>0</v>
      </c>
      <c r="HE548" s="222">
        <f t="shared" si="1320"/>
        <v>0</v>
      </c>
      <c r="HF548" s="222">
        <f t="shared" si="1321"/>
        <v>0</v>
      </c>
      <c r="HG548" s="222">
        <f t="shared" si="1322"/>
        <v>0</v>
      </c>
      <c r="HH548" s="222">
        <f t="shared" si="1323"/>
        <v>0</v>
      </c>
      <c r="HI548" s="222">
        <f t="shared" si="1324"/>
        <v>0</v>
      </c>
      <c r="HJ548" s="222">
        <f t="shared" si="1325"/>
        <v>0</v>
      </c>
      <c r="HK548" s="222">
        <f t="shared" si="1326"/>
        <v>0</v>
      </c>
      <c r="HL548" s="222">
        <f t="shared" si="1327"/>
        <v>0</v>
      </c>
      <c r="HM548" s="222">
        <f t="shared" si="1328"/>
        <v>0</v>
      </c>
      <c r="HN548" s="222">
        <f t="shared" si="1329"/>
        <v>0</v>
      </c>
      <c r="HO548" s="222">
        <f t="shared" si="1330"/>
        <v>0</v>
      </c>
      <c r="HP548" s="222">
        <f t="shared" si="1331"/>
        <v>0</v>
      </c>
      <c r="HQ548" s="222">
        <f t="shared" si="1332"/>
        <v>0</v>
      </c>
      <c r="HR548" s="222">
        <f t="shared" si="1333"/>
        <v>0</v>
      </c>
      <c r="HS548" s="222">
        <f t="shared" si="1334"/>
        <v>0</v>
      </c>
      <c r="HT548" s="222">
        <f t="shared" si="1335"/>
        <v>0</v>
      </c>
      <c r="HU548" s="222">
        <f t="shared" si="1336"/>
        <v>0</v>
      </c>
      <c r="HV548" s="222">
        <f t="shared" si="1337"/>
        <v>0</v>
      </c>
      <c r="HW548" s="222">
        <f t="shared" si="1338"/>
        <v>0</v>
      </c>
      <c r="HX548" s="222">
        <f t="shared" si="1339"/>
        <v>0</v>
      </c>
      <c r="HY548" s="222">
        <f t="shared" si="1340"/>
        <v>0</v>
      </c>
      <c r="HZ548" s="222">
        <f t="shared" si="1341"/>
        <v>0</v>
      </c>
      <c r="IA548" s="222">
        <f t="shared" si="1342"/>
        <v>0</v>
      </c>
      <c r="IB548" s="222">
        <f t="shared" si="1343"/>
        <v>0</v>
      </c>
      <c r="IC548" s="222">
        <f t="shared" si="1344"/>
        <v>0</v>
      </c>
      <c r="ID548" s="222">
        <f t="shared" si="1345"/>
        <v>0</v>
      </c>
      <c r="IE548" s="222">
        <f t="shared" si="1346"/>
        <v>0</v>
      </c>
      <c r="IF548" s="222">
        <f t="shared" si="1347"/>
        <v>0</v>
      </c>
      <c r="IG548" s="222">
        <f t="shared" si="1348"/>
        <v>0</v>
      </c>
      <c r="IH548" s="222">
        <f t="shared" si="1349"/>
        <v>0</v>
      </c>
      <c r="II548" s="222">
        <f t="shared" si="1350"/>
        <v>0</v>
      </c>
      <c r="IJ548" s="222">
        <f t="shared" si="1351"/>
        <v>0</v>
      </c>
      <c r="IK548" s="222">
        <f t="shared" si="1352"/>
        <v>0</v>
      </c>
      <c r="IL548" s="222">
        <f t="shared" si="1353"/>
        <v>0</v>
      </c>
      <c r="IM548" s="222">
        <f t="shared" si="1354"/>
        <v>0</v>
      </c>
      <c r="IN548" s="222">
        <f t="shared" si="1355"/>
        <v>0</v>
      </c>
      <c r="IO548" s="222">
        <f t="shared" si="1356"/>
        <v>0</v>
      </c>
      <c r="IP548" s="222">
        <f t="shared" si="1357"/>
        <v>0</v>
      </c>
      <c r="IQ548" s="222">
        <f t="shared" si="1358"/>
        <v>0</v>
      </c>
      <c r="IR548" s="222">
        <f t="shared" si="1359"/>
        <v>0</v>
      </c>
      <c r="IS548" s="222">
        <f t="shared" si="1360"/>
        <v>0</v>
      </c>
      <c r="IT548" s="222">
        <f t="shared" si="1361"/>
        <v>0</v>
      </c>
      <c r="IU548" s="222">
        <f t="shared" si="1362"/>
        <v>0</v>
      </c>
      <c r="IV548" s="222">
        <f t="shared" si="1363"/>
        <v>0</v>
      </c>
      <c r="IW548" s="222">
        <f t="shared" si="1364"/>
        <v>0</v>
      </c>
      <c r="IX548" s="222">
        <f t="shared" si="1365"/>
        <v>0</v>
      </c>
      <c r="IY548" s="222">
        <f t="shared" si="1366"/>
        <v>0</v>
      </c>
      <c r="IZ548" s="222">
        <f t="shared" si="1367"/>
        <v>0</v>
      </c>
      <c r="JA548" s="222">
        <f t="shared" si="1368"/>
        <v>0</v>
      </c>
      <c r="JB548" s="222">
        <f t="shared" si="1369"/>
        <v>0</v>
      </c>
    </row>
    <row r="549" spans="2:262">
      <c r="B549" s="230">
        <v>188</v>
      </c>
      <c r="C549" s="229">
        <f t="shared" si="1370"/>
        <v>3.6718750000000028E-3</v>
      </c>
      <c r="D549" s="226">
        <f t="shared" ca="1" si="1113"/>
        <v>49.949217178759405</v>
      </c>
      <c r="E549" s="225">
        <f ca="1">GL361</f>
        <v>-5.0782821240594189E-2</v>
      </c>
      <c r="F549" s="224">
        <v>188</v>
      </c>
      <c r="G549" s="222">
        <f t="shared" si="1114"/>
        <v>0</v>
      </c>
      <c r="H549" s="222">
        <f t="shared" si="1115"/>
        <v>0</v>
      </c>
      <c r="I549" s="222">
        <f t="shared" si="1116"/>
        <v>0</v>
      </c>
      <c r="J549" s="222">
        <f t="shared" si="1117"/>
        <v>0</v>
      </c>
      <c r="K549" s="222">
        <f t="shared" si="1118"/>
        <v>0</v>
      </c>
      <c r="L549" s="222">
        <f t="shared" si="1119"/>
        <v>0</v>
      </c>
      <c r="M549" s="222">
        <f t="shared" si="1120"/>
        <v>0</v>
      </c>
      <c r="N549" s="222">
        <f t="shared" si="1121"/>
        <v>0</v>
      </c>
      <c r="O549" s="222">
        <f t="shared" si="1122"/>
        <v>0</v>
      </c>
      <c r="P549" s="222">
        <f t="shared" si="1123"/>
        <v>0</v>
      </c>
      <c r="Q549" s="222">
        <f t="shared" si="1124"/>
        <v>0</v>
      </c>
      <c r="R549" s="222">
        <f t="shared" si="1125"/>
        <v>0</v>
      </c>
      <c r="S549" s="222">
        <f t="shared" si="1126"/>
        <v>0</v>
      </c>
      <c r="T549" s="222">
        <f t="shared" si="1127"/>
        <v>0</v>
      </c>
      <c r="U549" s="222">
        <f t="shared" si="1128"/>
        <v>0</v>
      </c>
      <c r="V549" s="222">
        <f t="shared" si="1129"/>
        <v>0</v>
      </c>
      <c r="W549" s="222">
        <f t="shared" si="1130"/>
        <v>0</v>
      </c>
      <c r="X549" s="222">
        <f t="shared" si="1131"/>
        <v>0</v>
      </c>
      <c r="Y549" s="222">
        <f t="shared" si="1132"/>
        <v>0</v>
      </c>
      <c r="Z549" s="222">
        <f t="shared" si="1133"/>
        <v>0</v>
      </c>
      <c r="AA549" s="222">
        <f t="shared" si="1134"/>
        <v>0</v>
      </c>
      <c r="AB549" s="222">
        <f t="shared" si="1135"/>
        <v>0</v>
      </c>
      <c r="AC549" s="222">
        <f t="shared" si="1136"/>
        <v>0</v>
      </c>
      <c r="AD549" s="222">
        <f t="shared" si="1137"/>
        <v>0</v>
      </c>
      <c r="AE549" s="222">
        <f t="shared" si="1138"/>
        <v>0</v>
      </c>
      <c r="AF549" s="222">
        <f t="shared" si="1139"/>
        <v>0</v>
      </c>
      <c r="AG549" s="222">
        <f t="shared" si="1140"/>
        <v>0</v>
      </c>
      <c r="AH549" s="222">
        <f t="shared" si="1141"/>
        <v>0</v>
      </c>
      <c r="AI549" s="222">
        <f t="shared" si="1142"/>
        <v>0</v>
      </c>
      <c r="AJ549" s="222">
        <f t="shared" si="1143"/>
        <v>0</v>
      </c>
      <c r="AK549" s="222">
        <f t="shared" si="1144"/>
        <v>0</v>
      </c>
      <c r="AL549" s="222">
        <f t="shared" si="1145"/>
        <v>0</v>
      </c>
      <c r="AM549" s="222">
        <f t="shared" si="1146"/>
        <v>0</v>
      </c>
      <c r="AN549" s="222">
        <f t="shared" si="1147"/>
        <v>0</v>
      </c>
      <c r="AO549" s="222">
        <f t="shared" si="1148"/>
        <v>0</v>
      </c>
      <c r="AP549" s="222">
        <f t="shared" si="1149"/>
        <v>0</v>
      </c>
      <c r="AQ549" s="222">
        <f t="shared" si="1150"/>
        <v>0</v>
      </c>
      <c r="AR549" s="222">
        <f t="shared" si="1151"/>
        <v>0</v>
      </c>
      <c r="AS549" s="222">
        <f t="shared" si="1152"/>
        <v>0</v>
      </c>
      <c r="AT549" s="222">
        <f t="shared" si="1153"/>
        <v>0</v>
      </c>
      <c r="AU549" s="222">
        <f t="shared" si="1154"/>
        <v>0</v>
      </c>
      <c r="AV549" s="222">
        <f t="shared" si="1155"/>
        <v>0</v>
      </c>
      <c r="AW549" s="222">
        <f t="shared" si="1156"/>
        <v>0</v>
      </c>
      <c r="AX549" s="222">
        <f t="shared" si="1157"/>
        <v>0</v>
      </c>
      <c r="AY549" s="222">
        <f t="shared" si="1158"/>
        <v>0</v>
      </c>
      <c r="AZ549" s="222">
        <f t="shared" si="1159"/>
        <v>0</v>
      </c>
      <c r="BA549" s="222">
        <f t="shared" si="1160"/>
        <v>0</v>
      </c>
      <c r="BB549" s="222">
        <f t="shared" si="1161"/>
        <v>0</v>
      </c>
      <c r="BC549" s="222">
        <f t="shared" si="1162"/>
        <v>0</v>
      </c>
      <c r="BD549" s="222">
        <f t="shared" si="1163"/>
        <v>0</v>
      </c>
      <c r="BE549" s="222">
        <f t="shared" si="1164"/>
        <v>0</v>
      </c>
      <c r="BF549" s="222">
        <f t="shared" si="1165"/>
        <v>0</v>
      </c>
      <c r="BG549" s="222">
        <f t="shared" si="1166"/>
        <v>0</v>
      </c>
      <c r="BH549" s="222">
        <f t="shared" si="1167"/>
        <v>0</v>
      </c>
      <c r="BI549" s="222">
        <f t="shared" si="1168"/>
        <v>0</v>
      </c>
      <c r="BJ549" s="222">
        <f t="shared" si="1169"/>
        <v>0</v>
      </c>
      <c r="BK549" s="222">
        <f t="shared" si="1170"/>
        <v>0</v>
      </c>
      <c r="BL549" s="222">
        <f t="shared" si="1171"/>
        <v>0</v>
      </c>
      <c r="BM549" s="222">
        <f t="shared" si="1172"/>
        <v>0</v>
      </c>
      <c r="BN549" s="222">
        <f t="shared" si="1173"/>
        <v>0</v>
      </c>
      <c r="BO549" s="222">
        <f t="shared" si="1174"/>
        <v>0</v>
      </c>
      <c r="BP549" s="222">
        <f t="shared" si="1175"/>
        <v>0</v>
      </c>
      <c r="BQ549" s="222">
        <f t="shared" si="1176"/>
        <v>0</v>
      </c>
      <c r="BR549" s="222">
        <f t="shared" si="1177"/>
        <v>0</v>
      </c>
      <c r="BS549" s="222">
        <f t="shared" si="1178"/>
        <v>0</v>
      </c>
      <c r="BT549" s="222">
        <f t="shared" si="1179"/>
        <v>0</v>
      </c>
      <c r="BU549" s="222">
        <f t="shared" si="1180"/>
        <v>0</v>
      </c>
      <c r="BV549" s="222">
        <f t="shared" si="1181"/>
        <v>0</v>
      </c>
      <c r="BW549" s="222">
        <f t="shared" si="1182"/>
        <v>0</v>
      </c>
      <c r="BX549" s="222">
        <f t="shared" si="1183"/>
        <v>0</v>
      </c>
      <c r="BY549" s="222">
        <f t="shared" si="1184"/>
        <v>0</v>
      </c>
      <c r="BZ549" s="222">
        <f t="shared" si="1185"/>
        <v>0</v>
      </c>
      <c r="CA549" s="222">
        <f t="shared" si="1186"/>
        <v>0</v>
      </c>
      <c r="CB549" s="222">
        <f t="shared" si="1187"/>
        <v>0</v>
      </c>
      <c r="CC549" s="222">
        <f t="shared" si="1188"/>
        <v>0</v>
      </c>
      <c r="CD549" s="222">
        <f t="shared" si="1189"/>
        <v>0</v>
      </c>
      <c r="CE549" s="222">
        <f t="shared" si="1190"/>
        <v>0</v>
      </c>
      <c r="CF549" s="222">
        <f t="shared" si="1191"/>
        <v>0</v>
      </c>
      <c r="CG549" s="222">
        <f t="shared" si="1192"/>
        <v>0</v>
      </c>
      <c r="CH549" s="222">
        <f t="shared" si="1193"/>
        <v>0</v>
      </c>
      <c r="CI549" s="222">
        <f t="shared" si="1194"/>
        <v>0</v>
      </c>
      <c r="CJ549" s="222">
        <f t="shared" si="1195"/>
        <v>0</v>
      </c>
      <c r="CK549" s="222">
        <f t="shared" si="1196"/>
        <v>0</v>
      </c>
      <c r="CL549" s="222">
        <f t="shared" si="1197"/>
        <v>0</v>
      </c>
      <c r="CM549" s="222">
        <f t="shared" si="1198"/>
        <v>0</v>
      </c>
      <c r="CN549" s="222">
        <f t="shared" si="1199"/>
        <v>0</v>
      </c>
      <c r="CO549" s="222">
        <f t="shared" si="1200"/>
        <v>0</v>
      </c>
      <c r="CP549" s="222">
        <f t="shared" si="1201"/>
        <v>0</v>
      </c>
      <c r="CQ549" s="222">
        <f t="shared" si="1202"/>
        <v>0</v>
      </c>
      <c r="CR549" s="222">
        <f t="shared" si="1203"/>
        <v>0</v>
      </c>
      <c r="CS549" s="222">
        <f t="shared" si="1204"/>
        <v>0</v>
      </c>
      <c r="CT549" s="222">
        <f t="shared" si="1205"/>
        <v>0</v>
      </c>
      <c r="CU549" s="222">
        <f t="shared" si="1206"/>
        <v>0</v>
      </c>
      <c r="CV549" s="222">
        <f t="shared" si="1207"/>
        <v>0</v>
      </c>
      <c r="CW549" s="222">
        <f t="shared" si="1208"/>
        <v>0</v>
      </c>
      <c r="CX549" s="222">
        <f t="shared" si="1209"/>
        <v>0</v>
      </c>
      <c r="CY549" s="222">
        <f t="shared" si="1210"/>
        <v>0</v>
      </c>
      <c r="CZ549" s="222">
        <f t="shared" si="1211"/>
        <v>0</v>
      </c>
      <c r="DA549" s="222">
        <f t="shared" si="1212"/>
        <v>0</v>
      </c>
      <c r="DB549" s="222">
        <f t="shared" si="1213"/>
        <v>0</v>
      </c>
      <c r="DC549" s="222">
        <f t="shared" si="1214"/>
        <v>0</v>
      </c>
      <c r="DD549" s="222">
        <f t="shared" si="1215"/>
        <v>0</v>
      </c>
      <c r="DE549" s="222">
        <f t="shared" si="1216"/>
        <v>0</v>
      </c>
      <c r="DF549" s="222">
        <f t="shared" si="1217"/>
        <v>0</v>
      </c>
      <c r="DG549" s="222">
        <f t="shared" si="1218"/>
        <v>0</v>
      </c>
      <c r="DH549" s="222">
        <f t="shared" si="1219"/>
        <v>0</v>
      </c>
      <c r="DI549" s="222">
        <f t="shared" si="1220"/>
        <v>0</v>
      </c>
      <c r="DJ549" s="222">
        <f t="shared" si="1221"/>
        <v>0</v>
      </c>
      <c r="DK549" s="222">
        <f t="shared" si="1222"/>
        <v>0</v>
      </c>
      <c r="DL549" s="222">
        <f t="shared" si="1223"/>
        <v>0</v>
      </c>
      <c r="DM549" s="222">
        <f t="shared" si="1224"/>
        <v>0</v>
      </c>
      <c r="DN549" s="222">
        <f t="shared" si="1225"/>
        <v>0</v>
      </c>
      <c r="DO549" s="222">
        <f t="shared" si="1226"/>
        <v>0</v>
      </c>
      <c r="DP549" s="222">
        <f t="shared" si="1227"/>
        <v>0</v>
      </c>
      <c r="DQ549" s="222">
        <f t="shared" si="1228"/>
        <v>0</v>
      </c>
      <c r="DR549" s="222">
        <f t="shared" si="1229"/>
        <v>0</v>
      </c>
      <c r="DS549" s="222">
        <f t="shared" si="1230"/>
        <v>0</v>
      </c>
      <c r="DT549" s="222">
        <f t="shared" si="1231"/>
        <v>0</v>
      </c>
      <c r="DU549" s="222">
        <f t="shared" si="1232"/>
        <v>0</v>
      </c>
      <c r="DV549" s="222">
        <f t="shared" si="1233"/>
        <v>0</v>
      </c>
      <c r="DW549" s="222">
        <f t="shared" si="1234"/>
        <v>0</v>
      </c>
      <c r="DX549" s="222">
        <f t="shared" si="1235"/>
        <v>0</v>
      </c>
      <c r="DY549" s="222">
        <f t="shared" si="1236"/>
        <v>0</v>
      </c>
      <c r="DZ549" s="222">
        <f t="shared" si="1237"/>
        <v>0</v>
      </c>
      <c r="EA549" s="222">
        <f t="shared" si="1238"/>
        <v>0</v>
      </c>
      <c r="EB549" s="222">
        <f t="shared" si="1239"/>
        <v>0</v>
      </c>
      <c r="EC549" s="222">
        <f t="shared" si="1240"/>
        <v>0</v>
      </c>
      <c r="ED549" s="222">
        <f t="shared" si="1241"/>
        <v>0</v>
      </c>
      <c r="EE549" s="222">
        <f t="shared" si="1242"/>
        <v>0</v>
      </c>
      <c r="EF549" s="222">
        <f t="shared" si="1243"/>
        <v>0</v>
      </c>
      <c r="EG549" s="222">
        <f t="shared" si="1244"/>
        <v>0</v>
      </c>
      <c r="EH549" s="222">
        <f t="shared" si="1245"/>
        <v>0</v>
      </c>
      <c r="EI549" s="222">
        <f t="shared" si="1246"/>
        <v>0</v>
      </c>
      <c r="EJ549" s="222">
        <f t="shared" si="1247"/>
        <v>0</v>
      </c>
      <c r="EK549" s="222">
        <f t="shared" si="1248"/>
        <v>0</v>
      </c>
      <c r="EL549" s="222">
        <f t="shared" si="1249"/>
        <v>0</v>
      </c>
      <c r="EM549" s="222">
        <f t="shared" si="1250"/>
        <v>0</v>
      </c>
      <c r="EN549" s="222">
        <f t="shared" si="1251"/>
        <v>0</v>
      </c>
      <c r="EO549" s="222">
        <f t="shared" si="1252"/>
        <v>0</v>
      </c>
      <c r="EP549" s="222">
        <f t="shared" si="1253"/>
        <v>0</v>
      </c>
      <c r="EQ549" s="222">
        <f t="shared" si="1254"/>
        <v>0</v>
      </c>
      <c r="ER549" s="222">
        <f t="shared" si="1255"/>
        <v>0</v>
      </c>
      <c r="ES549" s="222">
        <f t="shared" si="1256"/>
        <v>0</v>
      </c>
      <c r="ET549" s="222">
        <f t="shared" si="1257"/>
        <v>0</v>
      </c>
      <c r="EU549" s="222">
        <f t="shared" si="1258"/>
        <v>0</v>
      </c>
      <c r="EV549" s="222">
        <f t="shared" si="1259"/>
        <v>0</v>
      </c>
      <c r="EW549" s="222">
        <f t="shared" si="1260"/>
        <v>0</v>
      </c>
      <c r="EX549" s="222">
        <f t="shared" si="1261"/>
        <v>0</v>
      </c>
      <c r="EY549" s="222">
        <f t="shared" si="1262"/>
        <v>0</v>
      </c>
      <c r="EZ549" s="222">
        <f t="shared" si="1263"/>
        <v>0</v>
      </c>
      <c r="FA549" s="222">
        <f t="shared" si="1264"/>
        <v>0</v>
      </c>
      <c r="FB549" s="222">
        <f t="shared" si="1265"/>
        <v>0</v>
      </c>
      <c r="FC549" s="222">
        <f t="shared" si="1266"/>
        <v>0</v>
      </c>
      <c r="FD549" s="222">
        <f t="shared" si="1267"/>
        <v>0</v>
      </c>
      <c r="FE549" s="222">
        <f t="shared" si="1268"/>
        <v>0</v>
      </c>
      <c r="FF549" s="222">
        <f t="shared" si="1269"/>
        <v>0</v>
      </c>
      <c r="FG549" s="222">
        <f t="shared" si="1270"/>
        <v>0</v>
      </c>
      <c r="FH549" s="222">
        <f t="shared" si="1271"/>
        <v>0</v>
      </c>
      <c r="FI549" s="222">
        <f t="shared" si="1272"/>
        <v>0</v>
      </c>
      <c r="FJ549" s="222">
        <f t="shared" si="1273"/>
        <v>0</v>
      </c>
      <c r="FK549" s="222">
        <f t="shared" si="1274"/>
        <v>0</v>
      </c>
      <c r="FL549" s="222">
        <f t="shared" si="1275"/>
        <v>0</v>
      </c>
      <c r="FM549" s="222">
        <f t="shared" si="1276"/>
        <v>0</v>
      </c>
      <c r="FN549" s="222">
        <f t="shared" si="1277"/>
        <v>0</v>
      </c>
      <c r="FO549" s="222">
        <f t="shared" si="1278"/>
        <v>0</v>
      </c>
      <c r="FP549" s="222">
        <f t="shared" si="1279"/>
        <v>0</v>
      </c>
      <c r="FQ549" s="222">
        <f t="shared" si="1280"/>
        <v>0</v>
      </c>
      <c r="FR549" s="222">
        <f t="shared" si="1281"/>
        <v>0</v>
      </c>
      <c r="FS549" s="222">
        <f t="shared" si="1282"/>
        <v>0</v>
      </c>
      <c r="FT549" s="222">
        <f t="shared" si="1283"/>
        <v>0</v>
      </c>
      <c r="FU549" s="222">
        <f t="shared" si="1284"/>
        <v>0</v>
      </c>
      <c r="FV549" s="222">
        <f t="shared" si="1285"/>
        <v>0</v>
      </c>
      <c r="FW549" s="222">
        <f t="shared" si="1286"/>
        <v>0</v>
      </c>
      <c r="FX549" s="222">
        <f t="shared" si="1287"/>
        <v>0</v>
      </c>
      <c r="FY549" s="222">
        <f t="shared" si="1288"/>
        <v>0</v>
      </c>
      <c r="FZ549" s="222">
        <f t="shared" si="1289"/>
        <v>0</v>
      </c>
      <c r="GA549" s="222">
        <f t="shared" si="1290"/>
        <v>0</v>
      </c>
      <c r="GB549" s="222">
        <f t="shared" si="1291"/>
        <v>0</v>
      </c>
      <c r="GC549" s="222">
        <f t="shared" si="1292"/>
        <v>0</v>
      </c>
      <c r="GD549" s="222">
        <f t="shared" si="1293"/>
        <v>0</v>
      </c>
      <c r="GE549" s="222">
        <f t="shared" si="1294"/>
        <v>0</v>
      </c>
      <c r="GF549" s="222">
        <f t="shared" si="1295"/>
        <v>0</v>
      </c>
      <c r="GG549" s="222">
        <f t="shared" si="1296"/>
        <v>0</v>
      </c>
      <c r="GH549" s="222">
        <f t="shared" si="1297"/>
        <v>0</v>
      </c>
      <c r="GI549" s="222">
        <f t="shared" si="1298"/>
        <v>0</v>
      </c>
      <c r="GJ549" s="222">
        <f t="shared" si="1299"/>
        <v>0</v>
      </c>
      <c r="GK549" s="222">
        <f t="shared" si="1300"/>
        <v>0</v>
      </c>
      <c r="GL549" s="222">
        <f t="shared" si="1301"/>
        <v>0</v>
      </c>
      <c r="GM549" s="222">
        <f t="shared" si="1302"/>
        <v>0</v>
      </c>
      <c r="GN549" s="222">
        <f t="shared" si="1303"/>
        <v>0</v>
      </c>
      <c r="GO549" s="222">
        <f t="shared" si="1304"/>
        <v>0</v>
      </c>
      <c r="GP549" s="222">
        <f t="shared" si="1305"/>
        <v>0</v>
      </c>
      <c r="GQ549" s="222">
        <f t="shared" si="1306"/>
        <v>0</v>
      </c>
      <c r="GR549" s="222">
        <f t="shared" si="1307"/>
        <v>0</v>
      </c>
      <c r="GS549" s="222">
        <f t="shared" si="1308"/>
        <v>0</v>
      </c>
      <c r="GT549" s="222">
        <f t="shared" si="1309"/>
        <v>0</v>
      </c>
      <c r="GU549" s="222">
        <f t="shared" si="1310"/>
        <v>0</v>
      </c>
      <c r="GV549" s="222">
        <f t="shared" si="1311"/>
        <v>0</v>
      </c>
      <c r="GW549" s="222">
        <f t="shared" si="1312"/>
        <v>0</v>
      </c>
      <c r="GX549" s="222">
        <f t="shared" si="1313"/>
        <v>0</v>
      </c>
      <c r="GY549" s="222">
        <f t="shared" si="1314"/>
        <v>0</v>
      </c>
      <c r="GZ549" s="222">
        <f t="shared" si="1315"/>
        <v>0</v>
      </c>
      <c r="HA549" s="222">
        <f t="shared" si="1316"/>
        <v>0</v>
      </c>
      <c r="HB549" s="222">
        <f t="shared" si="1317"/>
        <v>0</v>
      </c>
      <c r="HC549" s="222">
        <f t="shared" si="1318"/>
        <v>0</v>
      </c>
      <c r="HD549" s="222">
        <f t="shared" si="1319"/>
        <v>0</v>
      </c>
      <c r="HE549" s="222">
        <f t="shared" si="1320"/>
        <v>0</v>
      </c>
      <c r="HF549" s="222">
        <f t="shared" si="1321"/>
        <v>0</v>
      </c>
      <c r="HG549" s="222">
        <f t="shared" si="1322"/>
        <v>0</v>
      </c>
      <c r="HH549" s="222">
        <f t="shared" si="1323"/>
        <v>0</v>
      </c>
      <c r="HI549" s="222">
        <f t="shared" si="1324"/>
        <v>0</v>
      </c>
      <c r="HJ549" s="222">
        <f t="shared" si="1325"/>
        <v>0</v>
      </c>
      <c r="HK549" s="222">
        <f t="shared" si="1326"/>
        <v>0</v>
      </c>
      <c r="HL549" s="222">
        <f t="shared" si="1327"/>
        <v>0</v>
      </c>
      <c r="HM549" s="222">
        <f t="shared" si="1328"/>
        <v>0</v>
      </c>
      <c r="HN549" s="222">
        <f t="shared" si="1329"/>
        <v>0</v>
      </c>
      <c r="HO549" s="222">
        <f t="shared" si="1330"/>
        <v>0</v>
      </c>
      <c r="HP549" s="222">
        <f t="shared" si="1331"/>
        <v>0</v>
      </c>
      <c r="HQ549" s="222">
        <f t="shared" si="1332"/>
        <v>0</v>
      </c>
      <c r="HR549" s="222">
        <f t="shared" si="1333"/>
        <v>0</v>
      </c>
      <c r="HS549" s="222">
        <f t="shared" si="1334"/>
        <v>0</v>
      </c>
      <c r="HT549" s="222">
        <f t="shared" si="1335"/>
        <v>0</v>
      </c>
      <c r="HU549" s="222">
        <f t="shared" si="1336"/>
        <v>0</v>
      </c>
      <c r="HV549" s="222">
        <f t="shared" si="1337"/>
        <v>0</v>
      </c>
      <c r="HW549" s="222">
        <f t="shared" si="1338"/>
        <v>0</v>
      </c>
      <c r="HX549" s="222">
        <f t="shared" si="1339"/>
        <v>0</v>
      </c>
      <c r="HY549" s="222">
        <f t="shared" si="1340"/>
        <v>0</v>
      </c>
      <c r="HZ549" s="222">
        <f t="shared" si="1341"/>
        <v>0</v>
      </c>
      <c r="IA549" s="222">
        <f t="shared" si="1342"/>
        <v>0</v>
      </c>
      <c r="IB549" s="222">
        <f t="shared" si="1343"/>
        <v>0</v>
      </c>
      <c r="IC549" s="222">
        <f t="shared" si="1344"/>
        <v>0</v>
      </c>
      <c r="ID549" s="222">
        <f t="shared" si="1345"/>
        <v>0</v>
      </c>
      <c r="IE549" s="222">
        <f t="shared" si="1346"/>
        <v>0</v>
      </c>
      <c r="IF549" s="222">
        <f t="shared" si="1347"/>
        <v>0</v>
      </c>
      <c r="IG549" s="222">
        <f t="shared" si="1348"/>
        <v>0</v>
      </c>
      <c r="IH549" s="222">
        <f t="shared" si="1349"/>
        <v>0</v>
      </c>
      <c r="II549" s="222">
        <f t="shared" si="1350"/>
        <v>0</v>
      </c>
      <c r="IJ549" s="222">
        <f t="shared" si="1351"/>
        <v>0</v>
      </c>
      <c r="IK549" s="222">
        <f t="shared" si="1352"/>
        <v>0</v>
      </c>
      <c r="IL549" s="222">
        <f t="shared" si="1353"/>
        <v>0</v>
      </c>
      <c r="IM549" s="222">
        <f t="shared" si="1354"/>
        <v>0</v>
      </c>
      <c r="IN549" s="222">
        <f t="shared" si="1355"/>
        <v>0</v>
      </c>
      <c r="IO549" s="222">
        <f t="shared" si="1356"/>
        <v>0</v>
      </c>
      <c r="IP549" s="222">
        <f t="shared" si="1357"/>
        <v>0</v>
      </c>
      <c r="IQ549" s="222">
        <f t="shared" si="1358"/>
        <v>0</v>
      </c>
      <c r="IR549" s="222">
        <f t="shared" si="1359"/>
        <v>0</v>
      </c>
      <c r="IS549" s="222">
        <f t="shared" si="1360"/>
        <v>0</v>
      </c>
      <c r="IT549" s="222">
        <f t="shared" si="1361"/>
        <v>0</v>
      </c>
      <c r="IU549" s="222">
        <f t="shared" si="1362"/>
        <v>0</v>
      </c>
      <c r="IV549" s="222">
        <f t="shared" si="1363"/>
        <v>0</v>
      </c>
      <c r="IW549" s="222">
        <f t="shared" si="1364"/>
        <v>0</v>
      </c>
      <c r="IX549" s="222">
        <f t="shared" si="1365"/>
        <v>0</v>
      </c>
      <c r="IY549" s="222">
        <f t="shared" si="1366"/>
        <v>0</v>
      </c>
      <c r="IZ549" s="222">
        <f t="shared" si="1367"/>
        <v>0</v>
      </c>
      <c r="JA549" s="222">
        <f t="shared" si="1368"/>
        <v>0</v>
      </c>
      <c r="JB549" s="222">
        <f t="shared" si="1369"/>
        <v>0</v>
      </c>
    </row>
    <row r="550" spans="2:262">
      <c r="B550" s="230">
        <v>189</v>
      </c>
      <c r="C550" s="229">
        <f t="shared" si="1370"/>
        <v>3.6914062500000028E-3</v>
      </c>
      <c r="D550" s="226">
        <f t="shared" ca="1" si="1113"/>
        <v>49.951012848152139</v>
      </c>
      <c r="E550" s="225">
        <f ca="1">GM361</f>
        <v>-4.8987151847858089E-2</v>
      </c>
      <c r="F550" s="224">
        <v>189</v>
      </c>
      <c r="G550" s="222">
        <f t="shared" si="1114"/>
        <v>0</v>
      </c>
      <c r="H550" s="222">
        <f t="shared" si="1115"/>
        <v>0</v>
      </c>
      <c r="I550" s="222">
        <f t="shared" si="1116"/>
        <v>0</v>
      </c>
      <c r="J550" s="222">
        <f t="shared" si="1117"/>
        <v>0</v>
      </c>
      <c r="K550" s="222">
        <f t="shared" si="1118"/>
        <v>0</v>
      </c>
      <c r="L550" s="222">
        <f t="shared" si="1119"/>
        <v>0</v>
      </c>
      <c r="M550" s="222">
        <f t="shared" si="1120"/>
        <v>0</v>
      </c>
      <c r="N550" s="222">
        <f t="shared" si="1121"/>
        <v>0</v>
      </c>
      <c r="O550" s="222">
        <f t="shared" si="1122"/>
        <v>0</v>
      </c>
      <c r="P550" s="222">
        <f t="shared" si="1123"/>
        <v>0</v>
      </c>
      <c r="Q550" s="222">
        <f t="shared" si="1124"/>
        <v>0</v>
      </c>
      <c r="R550" s="222">
        <f t="shared" si="1125"/>
        <v>0</v>
      </c>
      <c r="S550" s="222">
        <f t="shared" si="1126"/>
        <v>0</v>
      </c>
      <c r="T550" s="222">
        <f t="shared" si="1127"/>
        <v>0</v>
      </c>
      <c r="U550" s="222">
        <f t="shared" si="1128"/>
        <v>0</v>
      </c>
      <c r="V550" s="222">
        <f t="shared" si="1129"/>
        <v>0</v>
      </c>
      <c r="W550" s="222">
        <f t="shared" si="1130"/>
        <v>0</v>
      </c>
      <c r="X550" s="222">
        <f t="shared" si="1131"/>
        <v>0</v>
      </c>
      <c r="Y550" s="222">
        <f t="shared" si="1132"/>
        <v>0</v>
      </c>
      <c r="Z550" s="222">
        <f t="shared" si="1133"/>
        <v>0</v>
      </c>
      <c r="AA550" s="222">
        <f t="shared" si="1134"/>
        <v>0</v>
      </c>
      <c r="AB550" s="222">
        <f t="shared" si="1135"/>
        <v>0</v>
      </c>
      <c r="AC550" s="222">
        <f t="shared" si="1136"/>
        <v>0</v>
      </c>
      <c r="AD550" s="222">
        <f t="shared" si="1137"/>
        <v>0</v>
      </c>
      <c r="AE550" s="222">
        <f t="shared" si="1138"/>
        <v>0</v>
      </c>
      <c r="AF550" s="222">
        <f t="shared" si="1139"/>
        <v>0</v>
      </c>
      <c r="AG550" s="222">
        <f t="shared" si="1140"/>
        <v>0</v>
      </c>
      <c r="AH550" s="222">
        <f t="shared" si="1141"/>
        <v>0</v>
      </c>
      <c r="AI550" s="222">
        <f t="shared" si="1142"/>
        <v>0</v>
      </c>
      <c r="AJ550" s="222">
        <f t="shared" si="1143"/>
        <v>0</v>
      </c>
      <c r="AK550" s="222">
        <f t="shared" si="1144"/>
        <v>0</v>
      </c>
      <c r="AL550" s="222">
        <f t="shared" si="1145"/>
        <v>0</v>
      </c>
      <c r="AM550" s="222">
        <f t="shared" si="1146"/>
        <v>0</v>
      </c>
      <c r="AN550" s="222">
        <f t="shared" si="1147"/>
        <v>0</v>
      </c>
      <c r="AO550" s="222">
        <f t="shared" si="1148"/>
        <v>0</v>
      </c>
      <c r="AP550" s="222">
        <f t="shared" si="1149"/>
        <v>0</v>
      </c>
      <c r="AQ550" s="222">
        <f t="shared" si="1150"/>
        <v>0</v>
      </c>
      <c r="AR550" s="222">
        <f t="shared" si="1151"/>
        <v>0</v>
      </c>
      <c r="AS550" s="222">
        <f t="shared" si="1152"/>
        <v>0</v>
      </c>
      <c r="AT550" s="222">
        <f t="shared" si="1153"/>
        <v>0</v>
      </c>
      <c r="AU550" s="222">
        <f t="shared" si="1154"/>
        <v>0</v>
      </c>
      <c r="AV550" s="222">
        <f t="shared" si="1155"/>
        <v>0</v>
      </c>
      <c r="AW550" s="222">
        <f t="shared" si="1156"/>
        <v>0</v>
      </c>
      <c r="AX550" s="222">
        <f t="shared" si="1157"/>
        <v>0</v>
      </c>
      <c r="AY550" s="222">
        <f t="shared" si="1158"/>
        <v>0</v>
      </c>
      <c r="AZ550" s="222">
        <f t="shared" si="1159"/>
        <v>0</v>
      </c>
      <c r="BA550" s="222">
        <f t="shared" si="1160"/>
        <v>0</v>
      </c>
      <c r="BB550" s="222">
        <f t="shared" si="1161"/>
        <v>0</v>
      </c>
      <c r="BC550" s="222">
        <f t="shared" si="1162"/>
        <v>0</v>
      </c>
      <c r="BD550" s="222">
        <f t="shared" si="1163"/>
        <v>0</v>
      </c>
      <c r="BE550" s="222">
        <f t="shared" si="1164"/>
        <v>0</v>
      </c>
      <c r="BF550" s="222">
        <f t="shared" si="1165"/>
        <v>0</v>
      </c>
      <c r="BG550" s="222">
        <f t="shared" si="1166"/>
        <v>0</v>
      </c>
      <c r="BH550" s="222">
        <f t="shared" si="1167"/>
        <v>0</v>
      </c>
      <c r="BI550" s="222">
        <f t="shared" si="1168"/>
        <v>0</v>
      </c>
      <c r="BJ550" s="222">
        <f t="shared" si="1169"/>
        <v>0</v>
      </c>
      <c r="BK550" s="222">
        <f t="shared" si="1170"/>
        <v>0</v>
      </c>
      <c r="BL550" s="222">
        <f t="shared" si="1171"/>
        <v>0</v>
      </c>
      <c r="BM550" s="222">
        <f t="shared" si="1172"/>
        <v>0</v>
      </c>
      <c r="BN550" s="222">
        <f t="shared" si="1173"/>
        <v>0</v>
      </c>
      <c r="BO550" s="222">
        <f t="shared" si="1174"/>
        <v>0</v>
      </c>
      <c r="BP550" s="222">
        <f t="shared" si="1175"/>
        <v>0</v>
      </c>
      <c r="BQ550" s="222">
        <f t="shared" si="1176"/>
        <v>0</v>
      </c>
      <c r="BR550" s="222">
        <f t="shared" si="1177"/>
        <v>0</v>
      </c>
      <c r="BS550" s="222">
        <f t="shared" si="1178"/>
        <v>0</v>
      </c>
      <c r="BT550" s="222">
        <f t="shared" si="1179"/>
        <v>0</v>
      </c>
      <c r="BU550" s="222">
        <f t="shared" si="1180"/>
        <v>0</v>
      </c>
      <c r="BV550" s="222">
        <f t="shared" si="1181"/>
        <v>0</v>
      </c>
      <c r="BW550" s="222">
        <f t="shared" si="1182"/>
        <v>0</v>
      </c>
      <c r="BX550" s="222">
        <f t="shared" si="1183"/>
        <v>0</v>
      </c>
      <c r="BY550" s="222">
        <f t="shared" si="1184"/>
        <v>0</v>
      </c>
      <c r="BZ550" s="222">
        <f t="shared" si="1185"/>
        <v>0</v>
      </c>
      <c r="CA550" s="222">
        <f t="shared" si="1186"/>
        <v>0</v>
      </c>
      <c r="CB550" s="222">
        <f t="shared" si="1187"/>
        <v>0</v>
      </c>
      <c r="CC550" s="222">
        <f t="shared" si="1188"/>
        <v>0</v>
      </c>
      <c r="CD550" s="222">
        <f t="shared" si="1189"/>
        <v>0</v>
      </c>
      <c r="CE550" s="222">
        <f t="shared" si="1190"/>
        <v>0</v>
      </c>
      <c r="CF550" s="222">
        <f t="shared" si="1191"/>
        <v>0</v>
      </c>
      <c r="CG550" s="222">
        <f t="shared" si="1192"/>
        <v>0</v>
      </c>
      <c r="CH550" s="222">
        <f t="shared" si="1193"/>
        <v>0</v>
      </c>
      <c r="CI550" s="222">
        <f t="shared" si="1194"/>
        <v>0</v>
      </c>
      <c r="CJ550" s="222">
        <f t="shared" si="1195"/>
        <v>0</v>
      </c>
      <c r="CK550" s="222">
        <f t="shared" si="1196"/>
        <v>0</v>
      </c>
      <c r="CL550" s="222">
        <f t="shared" si="1197"/>
        <v>0</v>
      </c>
      <c r="CM550" s="222">
        <f t="shared" si="1198"/>
        <v>0</v>
      </c>
      <c r="CN550" s="222">
        <f t="shared" si="1199"/>
        <v>0</v>
      </c>
      <c r="CO550" s="222">
        <f t="shared" si="1200"/>
        <v>0</v>
      </c>
      <c r="CP550" s="222">
        <f t="shared" si="1201"/>
        <v>0</v>
      </c>
      <c r="CQ550" s="222">
        <f t="shared" si="1202"/>
        <v>0</v>
      </c>
      <c r="CR550" s="222">
        <f t="shared" si="1203"/>
        <v>0</v>
      </c>
      <c r="CS550" s="222">
        <f t="shared" si="1204"/>
        <v>0</v>
      </c>
      <c r="CT550" s="222">
        <f t="shared" si="1205"/>
        <v>0</v>
      </c>
      <c r="CU550" s="222">
        <f t="shared" si="1206"/>
        <v>0</v>
      </c>
      <c r="CV550" s="222">
        <f t="shared" si="1207"/>
        <v>0</v>
      </c>
      <c r="CW550" s="222">
        <f t="shared" si="1208"/>
        <v>0</v>
      </c>
      <c r="CX550" s="222">
        <f t="shared" si="1209"/>
        <v>0</v>
      </c>
      <c r="CY550" s="222">
        <f t="shared" si="1210"/>
        <v>0</v>
      </c>
      <c r="CZ550" s="222">
        <f t="shared" si="1211"/>
        <v>0</v>
      </c>
      <c r="DA550" s="222">
        <f t="shared" si="1212"/>
        <v>0</v>
      </c>
      <c r="DB550" s="222">
        <f t="shared" si="1213"/>
        <v>0</v>
      </c>
      <c r="DC550" s="222">
        <f t="shared" si="1214"/>
        <v>0</v>
      </c>
      <c r="DD550" s="222">
        <f t="shared" si="1215"/>
        <v>0</v>
      </c>
      <c r="DE550" s="222">
        <f t="shared" si="1216"/>
        <v>0</v>
      </c>
      <c r="DF550" s="222">
        <f t="shared" si="1217"/>
        <v>0</v>
      </c>
      <c r="DG550" s="222">
        <f t="shared" si="1218"/>
        <v>0</v>
      </c>
      <c r="DH550" s="222">
        <f t="shared" si="1219"/>
        <v>0</v>
      </c>
      <c r="DI550" s="222">
        <f t="shared" si="1220"/>
        <v>0</v>
      </c>
      <c r="DJ550" s="222">
        <f t="shared" si="1221"/>
        <v>0</v>
      </c>
      <c r="DK550" s="222">
        <f t="shared" si="1222"/>
        <v>0</v>
      </c>
      <c r="DL550" s="222">
        <f t="shared" si="1223"/>
        <v>0</v>
      </c>
      <c r="DM550" s="222">
        <f t="shared" si="1224"/>
        <v>0</v>
      </c>
      <c r="DN550" s="222">
        <f t="shared" si="1225"/>
        <v>0</v>
      </c>
      <c r="DO550" s="222">
        <f t="shared" si="1226"/>
        <v>0</v>
      </c>
      <c r="DP550" s="222">
        <f t="shared" si="1227"/>
        <v>0</v>
      </c>
      <c r="DQ550" s="222">
        <f t="shared" si="1228"/>
        <v>0</v>
      </c>
      <c r="DR550" s="222">
        <f t="shared" si="1229"/>
        <v>0</v>
      </c>
      <c r="DS550" s="222">
        <f t="shared" si="1230"/>
        <v>0</v>
      </c>
      <c r="DT550" s="222">
        <f t="shared" si="1231"/>
        <v>0</v>
      </c>
      <c r="DU550" s="222">
        <f t="shared" si="1232"/>
        <v>0</v>
      </c>
      <c r="DV550" s="222">
        <f t="shared" si="1233"/>
        <v>0</v>
      </c>
      <c r="DW550" s="222">
        <f t="shared" si="1234"/>
        <v>0</v>
      </c>
      <c r="DX550" s="222">
        <f t="shared" si="1235"/>
        <v>0</v>
      </c>
      <c r="DY550" s="222">
        <f t="shared" si="1236"/>
        <v>0</v>
      </c>
      <c r="DZ550" s="222">
        <f t="shared" si="1237"/>
        <v>0</v>
      </c>
      <c r="EA550" s="222">
        <f t="shared" si="1238"/>
        <v>0</v>
      </c>
      <c r="EB550" s="222">
        <f t="shared" si="1239"/>
        <v>0</v>
      </c>
      <c r="EC550" s="222">
        <f t="shared" si="1240"/>
        <v>0</v>
      </c>
      <c r="ED550" s="222">
        <f t="shared" si="1241"/>
        <v>0</v>
      </c>
      <c r="EE550" s="222">
        <f t="shared" si="1242"/>
        <v>0</v>
      </c>
      <c r="EF550" s="222">
        <f t="shared" si="1243"/>
        <v>0</v>
      </c>
      <c r="EG550" s="222">
        <f t="shared" si="1244"/>
        <v>0</v>
      </c>
      <c r="EH550" s="222">
        <f t="shared" si="1245"/>
        <v>0</v>
      </c>
      <c r="EI550" s="222">
        <f t="shared" si="1246"/>
        <v>0</v>
      </c>
      <c r="EJ550" s="222">
        <f t="shared" si="1247"/>
        <v>0</v>
      </c>
      <c r="EK550" s="222">
        <f t="shared" si="1248"/>
        <v>0</v>
      </c>
      <c r="EL550" s="222">
        <f t="shared" si="1249"/>
        <v>0</v>
      </c>
      <c r="EM550" s="222">
        <f t="shared" si="1250"/>
        <v>0</v>
      </c>
      <c r="EN550" s="222">
        <f t="shared" si="1251"/>
        <v>0</v>
      </c>
      <c r="EO550" s="222">
        <f t="shared" si="1252"/>
        <v>0</v>
      </c>
      <c r="EP550" s="222">
        <f t="shared" si="1253"/>
        <v>0</v>
      </c>
      <c r="EQ550" s="222">
        <f t="shared" si="1254"/>
        <v>0</v>
      </c>
      <c r="ER550" s="222">
        <f t="shared" si="1255"/>
        <v>0</v>
      </c>
      <c r="ES550" s="222">
        <f t="shared" si="1256"/>
        <v>0</v>
      </c>
      <c r="ET550" s="222">
        <f t="shared" si="1257"/>
        <v>0</v>
      </c>
      <c r="EU550" s="222">
        <f t="shared" si="1258"/>
        <v>0</v>
      </c>
      <c r="EV550" s="222">
        <f t="shared" si="1259"/>
        <v>0</v>
      </c>
      <c r="EW550" s="222">
        <f t="shared" si="1260"/>
        <v>0</v>
      </c>
      <c r="EX550" s="222">
        <f t="shared" si="1261"/>
        <v>0</v>
      </c>
      <c r="EY550" s="222">
        <f t="shared" si="1262"/>
        <v>0</v>
      </c>
      <c r="EZ550" s="222">
        <f t="shared" si="1263"/>
        <v>0</v>
      </c>
      <c r="FA550" s="222">
        <f t="shared" si="1264"/>
        <v>0</v>
      </c>
      <c r="FB550" s="222">
        <f t="shared" si="1265"/>
        <v>0</v>
      </c>
      <c r="FC550" s="222">
        <f t="shared" si="1266"/>
        <v>0</v>
      </c>
      <c r="FD550" s="222">
        <f t="shared" si="1267"/>
        <v>0</v>
      </c>
      <c r="FE550" s="222">
        <f t="shared" si="1268"/>
        <v>0</v>
      </c>
      <c r="FF550" s="222">
        <f t="shared" si="1269"/>
        <v>0</v>
      </c>
      <c r="FG550" s="222">
        <f t="shared" si="1270"/>
        <v>0</v>
      </c>
      <c r="FH550" s="222">
        <f t="shared" si="1271"/>
        <v>0</v>
      </c>
      <c r="FI550" s="222">
        <f t="shared" si="1272"/>
        <v>0</v>
      </c>
      <c r="FJ550" s="222">
        <f t="shared" si="1273"/>
        <v>0</v>
      </c>
      <c r="FK550" s="222">
        <f t="shared" si="1274"/>
        <v>0</v>
      </c>
      <c r="FL550" s="222">
        <f t="shared" si="1275"/>
        <v>0</v>
      </c>
      <c r="FM550" s="222">
        <f t="shared" si="1276"/>
        <v>0</v>
      </c>
      <c r="FN550" s="222">
        <f t="shared" si="1277"/>
        <v>0</v>
      </c>
      <c r="FO550" s="222">
        <f t="shared" si="1278"/>
        <v>0</v>
      </c>
      <c r="FP550" s="222">
        <f t="shared" si="1279"/>
        <v>0</v>
      </c>
      <c r="FQ550" s="222">
        <f t="shared" si="1280"/>
        <v>0</v>
      </c>
      <c r="FR550" s="222">
        <f t="shared" si="1281"/>
        <v>0</v>
      </c>
      <c r="FS550" s="222">
        <f t="shared" si="1282"/>
        <v>0</v>
      </c>
      <c r="FT550" s="222">
        <f t="shared" si="1283"/>
        <v>0</v>
      </c>
      <c r="FU550" s="222">
        <f t="shared" si="1284"/>
        <v>0</v>
      </c>
      <c r="FV550" s="222">
        <f t="shared" si="1285"/>
        <v>0</v>
      </c>
      <c r="FW550" s="222">
        <f t="shared" si="1286"/>
        <v>0</v>
      </c>
      <c r="FX550" s="222">
        <f t="shared" si="1287"/>
        <v>0</v>
      </c>
      <c r="FY550" s="222">
        <f t="shared" si="1288"/>
        <v>0</v>
      </c>
      <c r="FZ550" s="222">
        <f t="shared" si="1289"/>
        <v>0</v>
      </c>
      <c r="GA550" s="222">
        <f t="shared" si="1290"/>
        <v>0</v>
      </c>
      <c r="GB550" s="222">
        <f t="shared" si="1291"/>
        <v>0</v>
      </c>
      <c r="GC550" s="222">
        <f t="shared" si="1292"/>
        <v>0</v>
      </c>
      <c r="GD550" s="222">
        <f t="shared" si="1293"/>
        <v>0</v>
      </c>
      <c r="GE550" s="222">
        <f t="shared" si="1294"/>
        <v>0</v>
      </c>
      <c r="GF550" s="222">
        <f t="shared" si="1295"/>
        <v>0</v>
      </c>
      <c r="GG550" s="222">
        <f t="shared" si="1296"/>
        <v>0</v>
      </c>
      <c r="GH550" s="222">
        <f t="shared" si="1297"/>
        <v>0</v>
      </c>
      <c r="GI550" s="222">
        <f t="shared" si="1298"/>
        <v>0</v>
      </c>
      <c r="GJ550" s="222">
        <f t="shared" si="1299"/>
        <v>0</v>
      </c>
      <c r="GK550" s="222">
        <f t="shared" si="1300"/>
        <v>0</v>
      </c>
      <c r="GL550" s="222">
        <f t="shared" si="1301"/>
        <v>0</v>
      </c>
      <c r="GM550" s="222">
        <f t="shared" si="1302"/>
        <v>0</v>
      </c>
      <c r="GN550" s="222">
        <f t="shared" si="1303"/>
        <v>0</v>
      </c>
      <c r="GO550" s="222">
        <f t="shared" si="1304"/>
        <v>0</v>
      </c>
      <c r="GP550" s="222">
        <f t="shared" si="1305"/>
        <v>0</v>
      </c>
      <c r="GQ550" s="222">
        <f t="shared" si="1306"/>
        <v>0</v>
      </c>
      <c r="GR550" s="222">
        <f t="shared" si="1307"/>
        <v>0</v>
      </c>
      <c r="GS550" s="222">
        <f t="shared" si="1308"/>
        <v>0</v>
      </c>
      <c r="GT550" s="222">
        <f t="shared" si="1309"/>
        <v>0</v>
      </c>
      <c r="GU550" s="222">
        <f t="shared" si="1310"/>
        <v>0</v>
      </c>
      <c r="GV550" s="222">
        <f t="shared" si="1311"/>
        <v>0</v>
      </c>
      <c r="GW550" s="222">
        <f t="shared" si="1312"/>
        <v>0</v>
      </c>
      <c r="GX550" s="222">
        <f t="shared" si="1313"/>
        <v>0</v>
      </c>
      <c r="GY550" s="222">
        <f t="shared" si="1314"/>
        <v>0</v>
      </c>
      <c r="GZ550" s="222">
        <f t="shared" si="1315"/>
        <v>0</v>
      </c>
      <c r="HA550" s="222">
        <f t="shared" si="1316"/>
        <v>0</v>
      </c>
      <c r="HB550" s="222">
        <f t="shared" si="1317"/>
        <v>0</v>
      </c>
      <c r="HC550" s="222">
        <f t="shared" si="1318"/>
        <v>0</v>
      </c>
      <c r="HD550" s="222">
        <f t="shared" si="1319"/>
        <v>0</v>
      </c>
      <c r="HE550" s="222">
        <f t="shared" si="1320"/>
        <v>0</v>
      </c>
      <c r="HF550" s="222">
        <f t="shared" si="1321"/>
        <v>0</v>
      </c>
      <c r="HG550" s="222">
        <f t="shared" si="1322"/>
        <v>0</v>
      </c>
      <c r="HH550" s="222">
        <f t="shared" si="1323"/>
        <v>0</v>
      </c>
      <c r="HI550" s="222">
        <f t="shared" si="1324"/>
        <v>0</v>
      </c>
      <c r="HJ550" s="222">
        <f t="shared" si="1325"/>
        <v>0</v>
      </c>
      <c r="HK550" s="222">
        <f t="shared" si="1326"/>
        <v>0</v>
      </c>
      <c r="HL550" s="222">
        <f t="shared" si="1327"/>
        <v>0</v>
      </c>
      <c r="HM550" s="222">
        <f t="shared" si="1328"/>
        <v>0</v>
      </c>
      <c r="HN550" s="222">
        <f t="shared" si="1329"/>
        <v>0</v>
      </c>
      <c r="HO550" s="222">
        <f t="shared" si="1330"/>
        <v>0</v>
      </c>
      <c r="HP550" s="222">
        <f t="shared" si="1331"/>
        <v>0</v>
      </c>
      <c r="HQ550" s="222">
        <f t="shared" si="1332"/>
        <v>0</v>
      </c>
      <c r="HR550" s="222">
        <f t="shared" si="1333"/>
        <v>0</v>
      </c>
      <c r="HS550" s="222">
        <f t="shared" si="1334"/>
        <v>0</v>
      </c>
      <c r="HT550" s="222">
        <f t="shared" si="1335"/>
        <v>0</v>
      </c>
      <c r="HU550" s="222">
        <f t="shared" si="1336"/>
        <v>0</v>
      </c>
      <c r="HV550" s="222">
        <f t="shared" si="1337"/>
        <v>0</v>
      </c>
      <c r="HW550" s="222">
        <f t="shared" si="1338"/>
        <v>0</v>
      </c>
      <c r="HX550" s="222">
        <f t="shared" si="1339"/>
        <v>0</v>
      </c>
      <c r="HY550" s="222">
        <f t="shared" si="1340"/>
        <v>0</v>
      </c>
      <c r="HZ550" s="222">
        <f t="shared" si="1341"/>
        <v>0</v>
      </c>
      <c r="IA550" s="222">
        <f t="shared" si="1342"/>
        <v>0</v>
      </c>
      <c r="IB550" s="222">
        <f t="shared" si="1343"/>
        <v>0</v>
      </c>
      <c r="IC550" s="222">
        <f t="shared" si="1344"/>
        <v>0</v>
      </c>
      <c r="ID550" s="222">
        <f t="shared" si="1345"/>
        <v>0</v>
      </c>
      <c r="IE550" s="222">
        <f t="shared" si="1346"/>
        <v>0</v>
      </c>
      <c r="IF550" s="222">
        <f t="shared" si="1347"/>
        <v>0</v>
      </c>
      <c r="IG550" s="222">
        <f t="shared" si="1348"/>
        <v>0</v>
      </c>
      <c r="IH550" s="222">
        <f t="shared" si="1349"/>
        <v>0</v>
      </c>
      <c r="II550" s="222">
        <f t="shared" si="1350"/>
        <v>0</v>
      </c>
      <c r="IJ550" s="222">
        <f t="shared" si="1351"/>
        <v>0</v>
      </c>
      <c r="IK550" s="222">
        <f t="shared" si="1352"/>
        <v>0</v>
      </c>
      <c r="IL550" s="222">
        <f t="shared" si="1353"/>
        <v>0</v>
      </c>
      <c r="IM550" s="222">
        <f t="shared" si="1354"/>
        <v>0</v>
      </c>
      <c r="IN550" s="222">
        <f t="shared" si="1355"/>
        <v>0</v>
      </c>
      <c r="IO550" s="222">
        <f t="shared" si="1356"/>
        <v>0</v>
      </c>
      <c r="IP550" s="222">
        <f t="shared" si="1357"/>
        <v>0</v>
      </c>
      <c r="IQ550" s="222">
        <f t="shared" si="1358"/>
        <v>0</v>
      </c>
      <c r="IR550" s="222">
        <f t="shared" si="1359"/>
        <v>0</v>
      </c>
      <c r="IS550" s="222">
        <f t="shared" si="1360"/>
        <v>0</v>
      </c>
      <c r="IT550" s="222">
        <f t="shared" si="1361"/>
        <v>0</v>
      </c>
      <c r="IU550" s="222">
        <f t="shared" si="1362"/>
        <v>0</v>
      </c>
      <c r="IV550" s="222">
        <f t="shared" si="1363"/>
        <v>0</v>
      </c>
      <c r="IW550" s="222">
        <f t="shared" si="1364"/>
        <v>0</v>
      </c>
      <c r="IX550" s="222">
        <f t="shared" si="1365"/>
        <v>0</v>
      </c>
      <c r="IY550" s="222">
        <f t="shared" si="1366"/>
        <v>0</v>
      </c>
      <c r="IZ550" s="222">
        <f t="shared" si="1367"/>
        <v>0</v>
      </c>
      <c r="JA550" s="222">
        <f t="shared" si="1368"/>
        <v>0</v>
      </c>
      <c r="JB550" s="222">
        <f t="shared" si="1369"/>
        <v>0</v>
      </c>
    </row>
    <row r="551" spans="2:262">
      <c r="B551" s="230">
        <v>190</v>
      </c>
      <c r="C551" s="229">
        <f t="shared" si="1370"/>
        <v>3.7109375000000029E-3</v>
      </c>
      <c r="D551" s="226">
        <f t="shared" ca="1" si="1113"/>
        <v>49.954041937966821</v>
      </c>
      <c r="E551" s="225">
        <f ca="1">GN361</f>
        <v>-4.5958062033176497E-2</v>
      </c>
      <c r="F551" s="224">
        <v>190</v>
      </c>
      <c r="G551" s="222">
        <f t="shared" si="1114"/>
        <v>0</v>
      </c>
      <c r="H551" s="222">
        <f t="shared" si="1115"/>
        <v>0</v>
      </c>
      <c r="I551" s="222">
        <f t="shared" si="1116"/>
        <v>0</v>
      </c>
      <c r="J551" s="222">
        <f t="shared" si="1117"/>
        <v>0</v>
      </c>
      <c r="K551" s="222">
        <f t="shared" si="1118"/>
        <v>0</v>
      </c>
      <c r="L551" s="222">
        <f t="shared" si="1119"/>
        <v>0</v>
      </c>
      <c r="M551" s="222">
        <f t="shared" si="1120"/>
        <v>0</v>
      </c>
      <c r="N551" s="222">
        <f t="shared" si="1121"/>
        <v>0</v>
      </c>
      <c r="O551" s="222">
        <f t="shared" si="1122"/>
        <v>0</v>
      </c>
      <c r="P551" s="222">
        <f t="shared" si="1123"/>
        <v>0</v>
      </c>
      <c r="Q551" s="222">
        <f t="shared" si="1124"/>
        <v>0</v>
      </c>
      <c r="R551" s="222">
        <f t="shared" si="1125"/>
        <v>0</v>
      </c>
      <c r="S551" s="222">
        <f t="shared" si="1126"/>
        <v>0</v>
      </c>
      <c r="T551" s="222">
        <f t="shared" si="1127"/>
        <v>0</v>
      </c>
      <c r="U551" s="222">
        <f t="shared" si="1128"/>
        <v>0</v>
      </c>
      <c r="V551" s="222">
        <f t="shared" si="1129"/>
        <v>0</v>
      </c>
      <c r="W551" s="222">
        <f t="shared" si="1130"/>
        <v>0</v>
      </c>
      <c r="X551" s="222">
        <f t="shared" si="1131"/>
        <v>0</v>
      </c>
      <c r="Y551" s="222">
        <f t="shared" si="1132"/>
        <v>0</v>
      </c>
      <c r="Z551" s="222">
        <f t="shared" si="1133"/>
        <v>0</v>
      </c>
      <c r="AA551" s="222">
        <f t="shared" si="1134"/>
        <v>0</v>
      </c>
      <c r="AB551" s="222">
        <f t="shared" si="1135"/>
        <v>0</v>
      </c>
      <c r="AC551" s="222">
        <f t="shared" si="1136"/>
        <v>0</v>
      </c>
      <c r="AD551" s="222">
        <f t="shared" si="1137"/>
        <v>0</v>
      </c>
      <c r="AE551" s="222">
        <f t="shared" si="1138"/>
        <v>0</v>
      </c>
      <c r="AF551" s="222">
        <f t="shared" si="1139"/>
        <v>0</v>
      </c>
      <c r="AG551" s="222">
        <f t="shared" si="1140"/>
        <v>0</v>
      </c>
      <c r="AH551" s="222">
        <f t="shared" si="1141"/>
        <v>0</v>
      </c>
      <c r="AI551" s="222">
        <f t="shared" si="1142"/>
        <v>0</v>
      </c>
      <c r="AJ551" s="222">
        <f t="shared" si="1143"/>
        <v>0</v>
      </c>
      <c r="AK551" s="222">
        <f t="shared" si="1144"/>
        <v>0</v>
      </c>
      <c r="AL551" s="222">
        <f t="shared" si="1145"/>
        <v>0</v>
      </c>
      <c r="AM551" s="222">
        <f t="shared" si="1146"/>
        <v>0</v>
      </c>
      <c r="AN551" s="222">
        <f t="shared" si="1147"/>
        <v>0</v>
      </c>
      <c r="AO551" s="222">
        <f t="shared" si="1148"/>
        <v>0</v>
      </c>
      <c r="AP551" s="222">
        <f t="shared" si="1149"/>
        <v>0</v>
      </c>
      <c r="AQ551" s="222">
        <f t="shared" si="1150"/>
        <v>0</v>
      </c>
      <c r="AR551" s="222">
        <f t="shared" si="1151"/>
        <v>0</v>
      </c>
      <c r="AS551" s="222">
        <f t="shared" si="1152"/>
        <v>0</v>
      </c>
      <c r="AT551" s="222">
        <f t="shared" si="1153"/>
        <v>0</v>
      </c>
      <c r="AU551" s="222">
        <f t="shared" si="1154"/>
        <v>0</v>
      </c>
      <c r="AV551" s="222">
        <f t="shared" si="1155"/>
        <v>0</v>
      </c>
      <c r="AW551" s="222">
        <f t="shared" si="1156"/>
        <v>0</v>
      </c>
      <c r="AX551" s="222">
        <f t="shared" si="1157"/>
        <v>0</v>
      </c>
      <c r="AY551" s="222">
        <f t="shared" si="1158"/>
        <v>0</v>
      </c>
      <c r="AZ551" s="222">
        <f t="shared" si="1159"/>
        <v>0</v>
      </c>
      <c r="BA551" s="222">
        <f t="shared" si="1160"/>
        <v>0</v>
      </c>
      <c r="BB551" s="222">
        <f t="shared" si="1161"/>
        <v>0</v>
      </c>
      <c r="BC551" s="222">
        <f t="shared" si="1162"/>
        <v>0</v>
      </c>
      <c r="BD551" s="222">
        <f t="shared" si="1163"/>
        <v>0</v>
      </c>
      <c r="BE551" s="222">
        <f t="shared" si="1164"/>
        <v>0</v>
      </c>
      <c r="BF551" s="222">
        <f t="shared" si="1165"/>
        <v>0</v>
      </c>
      <c r="BG551" s="222">
        <f t="shared" si="1166"/>
        <v>0</v>
      </c>
      <c r="BH551" s="222">
        <f t="shared" si="1167"/>
        <v>0</v>
      </c>
      <c r="BI551" s="222">
        <f t="shared" si="1168"/>
        <v>0</v>
      </c>
      <c r="BJ551" s="222">
        <f t="shared" si="1169"/>
        <v>0</v>
      </c>
      <c r="BK551" s="222">
        <f t="shared" si="1170"/>
        <v>0</v>
      </c>
      <c r="BL551" s="222">
        <f t="shared" si="1171"/>
        <v>0</v>
      </c>
      <c r="BM551" s="222">
        <f t="shared" si="1172"/>
        <v>0</v>
      </c>
      <c r="BN551" s="222">
        <f t="shared" si="1173"/>
        <v>0</v>
      </c>
      <c r="BO551" s="222">
        <f t="shared" si="1174"/>
        <v>0</v>
      </c>
      <c r="BP551" s="222">
        <f t="shared" si="1175"/>
        <v>0</v>
      </c>
      <c r="BQ551" s="222">
        <f t="shared" si="1176"/>
        <v>0</v>
      </c>
      <c r="BR551" s="222">
        <f t="shared" si="1177"/>
        <v>0</v>
      </c>
      <c r="BS551" s="222">
        <f t="shared" si="1178"/>
        <v>0</v>
      </c>
      <c r="BT551" s="222">
        <f t="shared" si="1179"/>
        <v>0</v>
      </c>
      <c r="BU551" s="222">
        <f t="shared" si="1180"/>
        <v>0</v>
      </c>
      <c r="BV551" s="222">
        <f t="shared" si="1181"/>
        <v>0</v>
      </c>
      <c r="BW551" s="222">
        <f t="shared" si="1182"/>
        <v>0</v>
      </c>
      <c r="BX551" s="222">
        <f t="shared" si="1183"/>
        <v>0</v>
      </c>
      <c r="BY551" s="222">
        <f t="shared" si="1184"/>
        <v>0</v>
      </c>
      <c r="BZ551" s="222">
        <f t="shared" si="1185"/>
        <v>0</v>
      </c>
      <c r="CA551" s="222">
        <f t="shared" si="1186"/>
        <v>0</v>
      </c>
      <c r="CB551" s="222">
        <f t="shared" si="1187"/>
        <v>0</v>
      </c>
      <c r="CC551" s="222">
        <f t="shared" si="1188"/>
        <v>0</v>
      </c>
      <c r="CD551" s="222">
        <f t="shared" si="1189"/>
        <v>0</v>
      </c>
      <c r="CE551" s="222">
        <f t="shared" si="1190"/>
        <v>0</v>
      </c>
      <c r="CF551" s="222">
        <f t="shared" si="1191"/>
        <v>0</v>
      </c>
      <c r="CG551" s="222">
        <f t="shared" si="1192"/>
        <v>0</v>
      </c>
      <c r="CH551" s="222">
        <f t="shared" si="1193"/>
        <v>0</v>
      </c>
      <c r="CI551" s="222">
        <f t="shared" si="1194"/>
        <v>0</v>
      </c>
      <c r="CJ551" s="222">
        <f t="shared" si="1195"/>
        <v>0</v>
      </c>
      <c r="CK551" s="222">
        <f t="shared" si="1196"/>
        <v>0</v>
      </c>
      <c r="CL551" s="222">
        <f t="shared" si="1197"/>
        <v>0</v>
      </c>
      <c r="CM551" s="222">
        <f t="shared" si="1198"/>
        <v>0</v>
      </c>
      <c r="CN551" s="222">
        <f t="shared" si="1199"/>
        <v>0</v>
      </c>
      <c r="CO551" s="222">
        <f t="shared" si="1200"/>
        <v>0</v>
      </c>
      <c r="CP551" s="222">
        <f t="shared" si="1201"/>
        <v>0</v>
      </c>
      <c r="CQ551" s="222">
        <f t="shared" si="1202"/>
        <v>0</v>
      </c>
      <c r="CR551" s="222">
        <f t="shared" si="1203"/>
        <v>0</v>
      </c>
      <c r="CS551" s="222">
        <f t="shared" si="1204"/>
        <v>0</v>
      </c>
      <c r="CT551" s="222">
        <f t="shared" si="1205"/>
        <v>0</v>
      </c>
      <c r="CU551" s="222">
        <f t="shared" si="1206"/>
        <v>0</v>
      </c>
      <c r="CV551" s="222">
        <f t="shared" si="1207"/>
        <v>0</v>
      </c>
      <c r="CW551" s="222">
        <f t="shared" si="1208"/>
        <v>0</v>
      </c>
      <c r="CX551" s="222">
        <f t="shared" si="1209"/>
        <v>0</v>
      </c>
      <c r="CY551" s="222">
        <f t="shared" si="1210"/>
        <v>0</v>
      </c>
      <c r="CZ551" s="222">
        <f t="shared" si="1211"/>
        <v>0</v>
      </c>
      <c r="DA551" s="222">
        <f t="shared" si="1212"/>
        <v>0</v>
      </c>
      <c r="DB551" s="222">
        <f t="shared" si="1213"/>
        <v>0</v>
      </c>
      <c r="DC551" s="222">
        <f t="shared" si="1214"/>
        <v>0</v>
      </c>
      <c r="DD551" s="222">
        <f t="shared" si="1215"/>
        <v>0</v>
      </c>
      <c r="DE551" s="222">
        <f t="shared" si="1216"/>
        <v>0</v>
      </c>
      <c r="DF551" s="222">
        <f t="shared" si="1217"/>
        <v>0</v>
      </c>
      <c r="DG551" s="222">
        <f t="shared" si="1218"/>
        <v>0</v>
      </c>
      <c r="DH551" s="222">
        <f t="shared" si="1219"/>
        <v>0</v>
      </c>
      <c r="DI551" s="222">
        <f t="shared" si="1220"/>
        <v>0</v>
      </c>
      <c r="DJ551" s="222">
        <f t="shared" si="1221"/>
        <v>0</v>
      </c>
      <c r="DK551" s="222">
        <f t="shared" si="1222"/>
        <v>0</v>
      </c>
      <c r="DL551" s="222">
        <f t="shared" si="1223"/>
        <v>0</v>
      </c>
      <c r="DM551" s="222">
        <f t="shared" si="1224"/>
        <v>0</v>
      </c>
      <c r="DN551" s="222">
        <f t="shared" si="1225"/>
        <v>0</v>
      </c>
      <c r="DO551" s="222">
        <f t="shared" si="1226"/>
        <v>0</v>
      </c>
      <c r="DP551" s="222">
        <f t="shared" si="1227"/>
        <v>0</v>
      </c>
      <c r="DQ551" s="222">
        <f t="shared" si="1228"/>
        <v>0</v>
      </c>
      <c r="DR551" s="222">
        <f t="shared" si="1229"/>
        <v>0</v>
      </c>
      <c r="DS551" s="222">
        <f t="shared" si="1230"/>
        <v>0</v>
      </c>
      <c r="DT551" s="222">
        <f t="shared" si="1231"/>
        <v>0</v>
      </c>
      <c r="DU551" s="222">
        <f t="shared" si="1232"/>
        <v>0</v>
      </c>
      <c r="DV551" s="222">
        <f t="shared" si="1233"/>
        <v>0</v>
      </c>
      <c r="DW551" s="222">
        <f t="shared" si="1234"/>
        <v>0</v>
      </c>
      <c r="DX551" s="222">
        <f t="shared" si="1235"/>
        <v>0</v>
      </c>
      <c r="DY551" s="222">
        <f t="shared" si="1236"/>
        <v>0</v>
      </c>
      <c r="DZ551" s="222">
        <f t="shared" si="1237"/>
        <v>0</v>
      </c>
      <c r="EA551" s="222">
        <f t="shared" si="1238"/>
        <v>0</v>
      </c>
      <c r="EB551" s="222">
        <f t="shared" si="1239"/>
        <v>0</v>
      </c>
      <c r="EC551" s="222">
        <f t="shared" si="1240"/>
        <v>0</v>
      </c>
      <c r="ED551" s="222">
        <f t="shared" si="1241"/>
        <v>0</v>
      </c>
      <c r="EE551" s="222">
        <f t="shared" si="1242"/>
        <v>0</v>
      </c>
      <c r="EF551" s="222">
        <f t="shared" si="1243"/>
        <v>0</v>
      </c>
      <c r="EG551" s="222">
        <f t="shared" si="1244"/>
        <v>0</v>
      </c>
      <c r="EH551" s="222">
        <f t="shared" si="1245"/>
        <v>0</v>
      </c>
      <c r="EI551" s="222">
        <f t="shared" si="1246"/>
        <v>0</v>
      </c>
      <c r="EJ551" s="222">
        <f t="shared" si="1247"/>
        <v>0</v>
      </c>
      <c r="EK551" s="222">
        <f t="shared" si="1248"/>
        <v>0</v>
      </c>
      <c r="EL551" s="222">
        <f t="shared" si="1249"/>
        <v>0</v>
      </c>
      <c r="EM551" s="222">
        <f t="shared" si="1250"/>
        <v>0</v>
      </c>
      <c r="EN551" s="222">
        <f t="shared" si="1251"/>
        <v>0</v>
      </c>
      <c r="EO551" s="222">
        <f t="shared" si="1252"/>
        <v>0</v>
      </c>
      <c r="EP551" s="222">
        <f t="shared" si="1253"/>
        <v>0</v>
      </c>
      <c r="EQ551" s="222">
        <f t="shared" si="1254"/>
        <v>0</v>
      </c>
      <c r="ER551" s="222">
        <f t="shared" si="1255"/>
        <v>0</v>
      </c>
      <c r="ES551" s="222">
        <f t="shared" si="1256"/>
        <v>0</v>
      </c>
      <c r="ET551" s="222">
        <f t="shared" si="1257"/>
        <v>0</v>
      </c>
      <c r="EU551" s="222">
        <f t="shared" si="1258"/>
        <v>0</v>
      </c>
      <c r="EV551" s="222">
        <f t="shared" si="1259"/>
        <v>0</v>
      </c>
      <c r="EW551" s="222">
        <f t="shared" si="1260"/>
        <v>0</v>
      </c>
      <c r="EX551" s="222">
        <f t="shared" si="1261"/>
        <v>0</v>
      </c>
      <c r="EY551" s="222">
        <f t="shared" si="1262"/>
        <v>0</v>
      </c>
      <c r="EZ551" s="222">
        <f t="shared" si="1263"/>
        <v>0</v>
      </c>
      <c r="FA551" s="222">
        <f t="shared" si="1264"/>
        <v>0</v>
      </c>
      <c r="FB551" s="222">
        <f t="shared" si="1265"/>
        <v>0</v>
      </c>
      <c r="FC551" s="222">
        <f t="shared" si="1266"/>
        <v>0</v>
      </c>
      <c r="FD551" s="222">
        <f t="shared" si="1267"/>
        <v>0</v>
      </c>
      <c r="FE551" s="222">
        <f t="shared" si="1268"/>
        <v>0</v>
      </c>
      <c r="FF551" s="222">
        <f t="shared" si="1269"/>
        <v>0</v>
      </c>
      <c r="FG551" s="222">
        <f t="shared" si="1270"/>
        <v>0</v>
      </c>
      <c r="FH551" s="222">
        <f t="shared" si="1271"/>
        <v>0</v>
      </c>
      <c r="FI551" s="222">
        <f t="shared" si="1272"/>
        <v>0</v>
      </c>
      <c r="FJ551" s="222">
        <f t="shared" si="1273"/>
        <v>0</v>
      </c>
      <c r="FK551" s="222">
        <f t="shared" si="1274"/>
        <v>0</v>
      </c>
      <c r="FL551" s="222">
        <f t="shared" si="1275"/>
        <v>0</v>
      </c>
      <c r="FM551" s="222">
        <f t="shared" si="1276"/>
        <v>0</v>
      </c>
      <c r="FN551" s="222">
        <f t="shared" si="1277"/>
        <v>0</v>
      </c>
      <c r="FO551" s="222">
        <f t="shared" si="1278"/>
        <v>0</v>
      </c>
      <c r="FP551" s="222">
        <f t="shared" si="1279"/>
        <v>0</v>
      </c>
      <c r="FQ551" s="222">
        <f t="shared" si="1280"/>
        <v>0</v>
      </c>
      <c r="FR551" s="222">
        <f t="shared" si="1281"/>
        <v>0</v>
      </c>
      <c r="FS551" s="222">
        <f t="shared" si="1282"/>
        <v>0</v>
      </c>
      <c r="FT551" s="222">
        <f t="shared" si="1283"/>
        <v>0</v>
      </c>
      <c r="FU551" s="222">
        <f t="shared" si="1284"/>
        <v>0</v>
      </c>
      <c r="FV551" s="222">
        <f t="shared" si="1285"/>
        <v>0</v>
      </c>
      <c r="FW551" s="222">
        <f t="shared" si="1286"/>
        <v>0</v>
      </c>
      <c r="FX551" s="222">
        <f t="shared" si="1287"/>
        <v>0</v>
      </c>
      <c r="FY551" s="222">
        <f t="shared" si="1288"/>
        <v>0</v>
      </c>
      <c r="FZ551" s="222">
        <f t="shared" si="1289"/>
        <v>0</v>
      </c>
      <c r="GA551" s="222">
        <f t="shared" si="1290"/>
        <v>0</v>
      </c>
      <c r="GB551" s="222">
        <f t="shared" si="1291"/>
        <v>0</v>
      </c>
      <c r="GC551" s="222">
        <f t="shared" si="1292"/>
        <v>0</v>
      </c>
      <c r="GD551" s="222">
        <f t="shared" si="1293"/>
        <v>0</v>
      </c>
      <c r="GE551" s="222">
        <f t="shared" si="1294"/>
        <v>0</v>
      </c>
      <c r="GF551" s="222">
        <f t="shared" si="1295"/>
        <v>0</v>
      </c>
      <c r="GG551" s="222">
        <f t="shared" si="1296"/>
        <v>0</v>
      </c>
      <c r="GH551" s="222">
        <f t="shared" si="1297"/>
        <v>0</v>
      </c>
      <c r="GI551" s="222">
        <f t="shared" si="1298"/>
        <v>0</v>
      </c>
      <c r="GJ551" s="222">
        <f t="shared" si="1299"/>
        <v>0</v>
      </c>
      <c r="GK551" s="222">
        <f t="shared" si="1300"/>
        <v>0</v>
      </c>
      <c r="GL551" s="222">
        <f t="shared" si="1301"/>
        <v>0</v>
      </c>
      <c r="GM551" s="222">
        <f t="shared" si="1302"/>
        <v>0</v>
      </c>
      <c r="GN551" s="222">
        <f t="shared" si="1303"/>
        <v>0</v>
      </c>
      <c r="GO551" s="222">
        <f t="shared" si="1304"/>
        <v>0</v>
      </c>
      <c r="GP551" s="222">
        <f t="shared" si="1305"/>
        <v>0</v>
      </c>
      <c r="GQ551" s="222">
        <f t="shared" si="1306"/>
        <v>0</v>
      </c>
      <c r="GR551" s="222">
        <f t="shared" si="1307"/>
        <v>0</v>
      </c>
      <c r="GS551" s="222">
        <f t="shared" si="1308"/>
        <v>0</v>
      </c>
      <c r="GT551" s="222">
        <f t="shared" si="1309"/>
        <v>0</v>
      </c>
      <c r="GU551" s="222">
        <f t="shared" si="1310"/>
        <v>0</v>
      </c>
      <c r="GV551" s="222">
        <f t="shared" si="1311"/>
        <v>0</v>
      </c>
      <c r="GW551" s="222">
        <f t="shared" si="1312"/>
        <v>0</v>
      </c>
      <c r="GX551" s="222">
        <f t="shared" si="1313"/>
        <v>0</v>
      </c>
      <c r="GY551" s="222">
        <f t="shared" si="1314"/>
        <v>0</v>
      </c>
      <c r="GZ551" s="222">
        <f t="shared" si="1315"/>
        <v>0</v>
      </c>
      <c r="HA551" s="222">
        <f t="shared" si="1316"/>
        <v>0</v>
      </c>
      <c r="HB551" s="222">
        <f t="shared" si="1317"/>
        <v>0</v>
      </c>
      <c r="HC551" s="222">
        <f t="shared" si="1318"/>
        <v>0</v>
      </c>
      <c r="HD551" s="222">
        <f t="shared" si="1319"/>
        <v>0</v>
      </c>
      <c r="HE551" s="222">
        <f t="shared" si="1320"/>
        <v>0</v>
      </c>
      <c r="HF551" s="222">
        <f t="shared" si="1321"/>
        <v>0</v>
      </c>
      <c r="HG551" s="222">
        <f t="shared" si="1322"/>
        <v>0</v>
      </c>
      <c r="HH551" s="222">
        <f t="shared" si="1323"/>
        <v>0</v>
      </c>
      <c r="HI551" s="222">
        <f t="shared" si="1324"/>
        <v>0</v>
      </c>
      <c r="HJ551" s="222">
        <f t="shared" si="1325"/>
        <v>0</v>
      </c>
      <c r="HK551" s="222">
        <f t="shared" si="1326"/>
        <v>0</v>
      </c>
      <c r="HL551" s="222">
        <f t="shared" si="1327"/>
        <v>0</v>
      </c>
      <c r="HM551" s="222">
        <f t="shared" si="1328"/>
        <v>0</v>
      </c>
      <c r="HN551" s="222">
        <f t="shared" si="1329"/>
        <v>0</v>
      </c>
      <c r="HO551" s="222">
        <f t="shared" si="1330"/>
        <v>0</v>
      </c>
      <c r="HP551" s="222">
        <f t="shared" si="1331"/>
        <v>0</v>
      </c>
      <c r="HQ551" s="222">
        <f t="shared" si="1332"/>
        <v>0</v>
      </c>
      <c r="HR551" s="222">
        <f t="shared" si="1333"/>
        <v>0</v>
      </c>
      <c r="HS551" s="222">
        <f t="shared" si="1334"/>
        <v>0</v>
      </c>
      <c r="HT551" s="222">
        <f t="shared" si="1335"/>
        <v>0</v>
      </c>
      <c r="HU551" s="222">
        <f t="shared" si="1336"/>
        <v>0</v>
      </c>
      <c r="HV551" s="222">
        <f t="shared" si="1337"/>
        <v>0</v>
      </c>
      <c r="HW551" s="222">
        <f t="shared" si="1338"/>
        <v>0</v>
      </c>
      <c r="HX551" s="222">
        <f t="shared" si="1339"/>
        <v>0</v>
      </c>
      <c r="HY551" s="222">
        <f t="shared" si="1340"/>
        <v>0</v>
      </c>
      <c r="HZ551" s="222">
        <f t="shared" si="1341"/>
        <v>0</v>
      </c>
      <c r="IA551" s="222">
        <f t="shared" si="1342"/>
        <v>0</v>
      </c>
      <c r="IB551" s="222">
        <f t="shared" si="1343"/>
        <v>0</v>
      </c>
      <c r="IC551" s="222">
        <f t="shared" si="1344"/>
        <v>0</v>
      </c>
      <c r="ID551" s="222">
        <f t="shared" si="1345"/>
        <v>0</v>
      </c>
      <c r="IE551" s="222">
        <f t="shared" si="1346"/>
        <v>0</v>
      </c>
      <c r="IF551" s="222">
        <f t="shared" si="1347"/>
        <v>0</v>
      </c>
      <c r="IG551" s="222">
        <f t="shared" si="1348"/>
        <v>0</v>
      </c>
      <c r="IH551" s="222">
        <f t="shared" si="1349"/>
        <v>0</v>
      </c>
      <c r="II551" s="222">
        <f t="shared" si="1350"/>
        <v>0</v>
      </c>
      <c r="IJ551" s="222">
        <f t="shared" si="1351"/>
        <v>0</v>
      </c>
      <c r="IK551" s="222">
        <f t="shared" si="1352"/>
        <v>0</v>
      </c>
      <c r="IL551" s="222">
        <f t="shared" si="1353"/>
        <v>0</v>
      </c>
      <c r="IM551" s="222">
        <f t="shared" si="1354"/>
        <v>0</v>
      </c>
      <c r="IN551" s="222">
        <f t="shared" si="1355"/>
        <v>0</v>
      </c>
      <c r="IO551" s="222">
        <f t="shared" si="1356"/>
        <v>0</v>
      </c>
      <c r="IP551" s="222">
        <f t="shared" si="1357"/>
        <v>0</v>
      </c>
      <c r="IQ551" s="222">
        <f t="shared" si="1358"/>
        <v>0</v>
      </c>
      <c r="IR551" s="222">
        <f t="shared" si="1359"/>
        <v>0</v>
      </c>
      <c r="IS551" s="222">
        <f t="shared" si="1360"/>
        <v>0</v>
      </c>
      <c r="IT551" s="222">
        <f t="shared" si="1361"/>
        <v>0</v>
      </c>
      <c r="IU551" s="222">
        <f t="shared" si="1362"/>
        <v>0</v>
      </c>
      <c r="IV551" s="222">
        <f t="shared" si="1363"/>
        <v>0</v>
      </c>
      <c r="IW551" s="222">
        <f t="shared" si="1364"/>
        <v>0</v>
      </c>
      <c r="IX551" s="222">
        <f t="shared" si="1365"/>
        <v>0</v>
      </c>
      <c r="IY551" s="222">
        <f t="shared" si="1366"/>
        <v>0</v>
      </c>
      <c r="IZ551" s="222">
        <f t="shared" si="1367"/>
        <v>0</v>
      </c>
      <c r="JA551" s="222">
        <f t="shared" si="1368"/>
        <v>0</v>
      </c>
      <c r="JB551" s="222">
        <f t="shared" si="1369"/>
        <v>0</v>
      </c>
    </row>
    <row r="552" spans="2:262">
      <c r="B552" s="230">
        <v>191</v>
      </c>
      <c r="C552" s="229">
        <f t="shared" si="1370"/>
        <v>3.7304687500000029E-3</v>
      </c>
      <c r="D552" s="226">
        <f t="shared" ca="1" si="1113"/>
        <v>49.955470771748587</v>
      </c>
      <c r="E552" s="225">
        <f ca="1">GO361</f>
        <v>-4.4529228251416537E-2</v>
      </c>
      <c r="F552" s="224">
        <v>191</v>
      </c>
      <c r="G552" s="222">
        <f t="shared" si="1114"/>
        <v>0</v>
      </c>
      <c r="H552" s="222">
        <f t="shared" si="1115"/>
        <v>0</v>
      </c>
      <c r="I552" s="222">
        <f t="shared" si="1116"/>
        <v>0</v>
      </c>
      <c r="J552" s="222">
        <f t="shared" si="1117"/>
        <v>0</v>
      </c>
      <c r="K552" s="222">
        <f t="shared" si="1118"/>
        <v>0</v>
      </c>
      <c r="L552" s="222">
        <f t="shared" si="1119"/>
        <v>0</v>
      </c>
      <c r="M552" s="222">
        <f t="shared" si="1120"/>
        <v>0</v>
      </c>
      <c r="N552" s="222">
        <f t="shared" si="1121"/>
        <v>0</v>
      </c>
      <c r="O552" s="222">
        <f t="shared" si="1122"/>
        <v>0</v>
      </c>
      <c r="P552" s="222">
        <f t="shared" si="1123"/>
        <v>0</v>
      </c>
      <c r="Q552" s="222">
        <f t="shared" si="1124"/>
        <v>0</v>
      </c>
      <c r="R552" s="222">
        <f t="shared" si="1125"/>
        <v>0</v>
      </c>
      <c r="S552" s="222">
        <f t="shared" si="1126"/>
        <v>0</v>
      </c>
      <c r="T552" s="222">
        <f t="shared" si="1127"/>
        <v>0</v>
      </c>
      <c r="U552" s="222">
        <f t="shared" si="1128"/>
        <v>0</v>
      </c>
      <c r="V552" s="222">
        <f t="shared" si="1129"/>
        <v>0</v>
      </c>
      <c r="W552" s="222">
        <f t="shared" si="1130"/>
        <v>0</v>
      </c>
      <c r="X552" s="222">
        <f t="shared" si="1131"/>
        <v>0</v>
      </c>
      <c r="Y552" s="222">
        <f t="shared" si="1132"/>
        <v>0</v>
      </c>
      <c r="Z552" s="222">
        <f t="shared" si="1133"/>
        <v>0</v>
      </c>
      <c r="AA552" s="222">
        <f t="shared" si="1134"/>
        <v>0</v>
      </c>
      <c r="AB552" s="222">
        <f t="shared" si="1135"/>
        <v>0</v>
      </c>
      <c r="AC552" s="222">
        <f t="shared" si="1136"/>
        <v>0</v>
      </c>
      <c r="AD552" s="222">
        <f t="shared" si="1137"/>
        <v>0</v>
      </c>
      <c r="AE552" s="222">
        <f t="shared" si="1138"/>
        <v>0</v>
      </c>
      <c r="AF552" s="222">
        <f t="shared" si="1139"/>
        <v>0</v>
      </c>
      <c r="AG552" s="222">
        <f t="shared" si="1140"/>
        <v>0</v>
      </c>
      <c r="AH552" s="222">
        <f t="shared" si="1141"/>
        <v>0</v>
      </c>
      <c r="AI552" s="222">
        <f t="shared" si="1142"/>
        <v>0</v>
      </c>
      <c r="AJ552" s="222">
        <f t="shared" si="1143"/>
        <v>0</v>
      </c>
      <c r="AK552" s="222">
        <f t="shared" si="1144"/>
        <v>0</v>
      </c>
      <c r="AL552" s="222">
        <f t="shared" si="1145"/>
        <v>0</v>
      </c>
      <c r="AM552" s="222">
        <f t="shared" si="1146"/>
        <v>0</v>
      </c>
      <c r="AN552" s="222">
        <f t="shared" si="1147"/>
        <v>0</v>
      </c>
      <c r="AO552" s="222">
        <f t="shared" si="1148"/>
        <v>0</v>
      </c>
      <c r="AP552" s="222">
        <f t="shared" si="1149"/>
        <v>0</v>
      </c>
      <c r="AQ552" s="222">
        <f t="shared" si="1150"/>
        <v>0</v>
      </c>
      <c r="AR552" s="222">
        <f t="shared" si="1151"/>
        <v>0</v>
      </c>
      <c r="AS552" s="222">
        <f t="shared" si="1152"/>
        <v>0</v>
      </c>
      <c r="AT552" s="222">
        <f t="shared" si="1153"/>
        <v>0</v>
      </c>
      <c r="AU552" s="222">
        <f t="shared" si="1154"/>
        <v>0</v>
      </c>
      <c r="AV552" s="222">
        <f t="shared" si="1155"/>
        <v>0</v>
      </c>
      <c r="AW552" s="222">
        <f t="shared" si="1156"/>
        <v>0</v>
      </c>
      <c r="AX552" s="222">
        <f t="shared" si="1157"/>
        <v>0</v>
      </c>
      <c r="AY552" s="222">
        <f t="shared" si="1158"/>
        <v>0</v>
      </c>
      <c r="AZ552" s="222">
        <f t="shared" si="1159"/>
        <v>0</v>
      </c>
      <c r="BA552" s="222">
        <f t="shared" si="1160"/>
        <v>0</v>
      </c>
      <c r="BB552" s="222">
        <f t="shared" si="1161"/>
        <v>0</v>
      </c>
      <c r="BC552" s="222">
        <f t="shared" si="1162"/>
        <v>0</v>
      </c>
      <c r="BD552" s="222">
        <f t="shared" si="1163"/>
        <v>0</v>
      </c>
      <c r="BE552" s="222">
        <f t="shared" si="1164"/>
        <v>0</v>
      </c>
      <c r="BF552" s="222">
        <f t="shared" si="1165"/>
        <v>0</v>
      </c>
      <c r="BG552" s="222">
        <f t="shared" si="1166"/>
        <v>0</v>
      </c>
      <c r="BH552" s="222">
        <f t="shared" si="1167"/>
        <v>0</v>
      </c>
      <c r="BI552" s="222">
        <f t="shared" si="1168"/>
        <v>0</v>
      </c>
      <c r="BJ552" s="222">
        <f t="shared" si="1169"/>
        <v>0</v>
      </c>
      <c r="BK552" s="222">
        <f t="shared" si="1170"/>
        <v>0</v>
      </c>
      <c r="BL552" s="222">
        <f t="shared" si="1171"/>
        <v>0</v>
      </c>
      <c r="BM552" s="222">
        <f t="shared" si="1172"/>
        <v>0</v>
      </c>
      <c r="BN552" s="222">
        <f t="shared" si="1173"/>
        <v>0</v>
      </c>
      <c r="BO552" s="222">
        <f t="shared" si="1174"/>
        <v>0</v>
      </c>
      <c r="BP552" s="222">
        <f t="shared" si="1175"/>
        <v>0</v>
      </c>
      <c r="BQ552" s="222">
        <f t="shared" si="1176"/>
        <v>0</v>
      </c>
      <c r="BR552" s="222">
        <f t="shared" si="1177"/>
        <v>0</v>
      </c>
      <c r="BS552" s="222">
        <f t="shared" si="1178"/>
        <v>0</v>
      </c>
      <c r="BT552" s="222">
        <f t="shared" si="1179"/>
        <v>0</v>
      </c>
      <c r="BU552" s="222">
        <f t="shared" si="1180"/>
        <v>0</v>
      </c>
      <c r="BV552" s="222">
        <f t="shared" si="1181"/>
        <v>0</v>
      </c>
      <c r="BW552" s="222">
        <f t="shared" si="1182"/>
        <v>0</v>
      </c>
      <c r="BX552" s="222">
        <f t="shared" si="1183"/>
        <v>0</v>
      </c>
      <c r="BY552" s="222">
        <f t="shared" si="1184"/>
        <v>0</v>
      </c>
      <c r="BZ552" s="222">
        <f t="shared" si="1185"/>
        <v>0</v>
      </c>
      <c r="CA552" s="222">
        <f t="shared" si="1186"/>
        <v>0</v>
      </c>
      <c r="CB552" s="222">
        <f t="shared" si="1187"/>
        <v>0</v>
      </c>
      <c r="CC552" s="222">
        <f t="shared" si="1188"/>
        <v>0</v>
      </c>
      <c r="CD552" s="222">
        <f t="shared" si="1189"/>
        <v>0</v>
      </c>
      <c r="CE552" s="222">
        <f t="shared" si="1190"/>
        <v>0</v>
      </c>
      <c r="CF552" s="222">
        <f t="shared" si="1191"/>
        <v>0</v>
      </c>
      <c r="CG552" s="222">
        <f t="shared" si="1192"/>
        <v>0</v>
      </c>
      <c r="CH552" s="222">
        <f t="shared" si="1193"/>
        <v>0</v>
      </c>
      <c r="CI552" s="222">
        <f t="shared" si="1194"/>
        <v>0</v>
      </c>
      <c r="CJ552" s="222">
        <f t="shared" si="1195"/>
        <v>0</v>
      </c>
      <c r="CK552" s="222">
        <f t="shared" si="1196"/>
        <v>0</v>
      </c>
      <c r="CL552" s="222">
        <f t="shared" si="1197"/>
        <v>0</v>
      </c>
      <c r="CM552" s="222">
        <f t="shared" si="1198"/>
        <v>0</v>
      </c>
      <c r="CN552" s="222">
        <f t="shared" si="1199"/>
        <v>0</v>
      </c>
      <c r="CO552" s="222">
        <f t="shared" si="1200"/>
        <v>0</v>
      </c>
      <c r="CP552" s="222">
        <f t="shared" si="1201"/>
        <v>0</v>
      </c>
      <c r="CQ552" s="222">
        <f t="shared" si="1202"/>
        <v>0</v>
      </c>
      <c r="CR552" s="222">
        <f t="shared" si="1203"/>
        <v>0</v>
      </c>
      <c r="CS552" s="222">
        <f t="shared" si="1204"/>
        <v>0</v>
      </c>
      <c r="CT552" s="222">
        <f t="shared" si="1205"/>
        <v>0</v>
      </c>
      <c r="CU552" s="222">
        <f t="shared" si="1206"/>
        <v>0</v>
      </c>
      <c r="CV552" s="222">
        <f t="shared" si="1207"/>
        <v>0</v>
      </c>
      <c r="CW552" s="222">
        <f t="shared" si="1208"/>
        <v>0</v>
      </c>
      <c r="CX552" s="222">
        <f t="shared" si="1209"/>
        <v>0</v>
      </c>
      <c r="CY552" s="222">
        <f t="shared" si="1210"/>
        <v>0</v>
      </c>
      <c r="CZ552" s="222">
        <f t="shared" si="1211"/>
        <v>0</v>
      </c>
      <c r="DA552" s="222">
        <f t="shared" si="1212"/>
        <v>0</v>
      </c>
      <c r="DB552" s="222">
        <f t="shared" si="1213"/>
        <v>0</v>
      </c>
      <c r="DC552" s="222">
        <f t="shared" si="1214"/>
        <v>0</v>
      </c>
      <c r="DD552" s="222">
        <f t="shared" si="1215"/>
        <v>0</v>
      </c>
      <c r="DE552" s="222">
        <f t="shared" si="1216"/>
        <v>0</v>
      </c>
      <c r="DF552" s="222">
        <f t="shared" si="1217"/>
        <v>0</v>
      </c>
      <c r="DG552" s="222">
        <f t="shared" si="1218"/>
        <v>0</v>
      </c>
      <c r="DH552" s="222">
        <f t="shared" si="1219"/>
        <v>0</v>
      </c>
      <c r="DI552" s="222">
        <f t="shared" si="1220"/>
        <v>0</v>
      </c>
      <c r="DJ552" s="222">
        <f t="shared" si="1221"/>
        <v>0</v>
      </c>
      <c r="DK552" s="222">
        <f t="shared" si="1222"/>
        <v>0</v>
      </c>
      <c r="DL552" s="222">
        <f t="shared" si="1223"/>
        <v>0</v>
      </c>
      <c r="DM552" s="222">
        <f t="shared" si="1224"/>
        <v>0</v>
      </c>
      <c r="DN552" s="222">
        <f t="shared" si="1225"/>
        <v>0</v>
      </c>
      <c r="DO552" s="222">
        <f t="shared" si="1226"/>
        <v>0</v>
      </c>
      <c r="DP552" s="222">
        <f t="shared" si="1227"/>
        <v>0</v>
      </c>
      <c r="DQ552" s="222">
        <f t="shared" si="1228"/>
        <v>0</v>
      </c>
      <c r="DR552" s="222">
        <f t="shared" si="1229"/>
        <v>0</v>
      </c>
      <c r="DS552" s="222">
        <f t="shared" si="1230"/>
        <v>0</v>
      </c>
      <c r="DT552" s="222">
        <f t="shared" si="1231"/>
        <v>0</v>
      </c>
      <c r="DU552" s="222">
        <f t="shared" si="1232"/>
        <v>0</v>
      </c>
      <c r="DV552" s="222">
        <f t="shared" si="1233"/>
        <v>0</v>
      </c>
      <c r="DW552" s="222">
        <f t="shared" si="1234"/>
        <v>0</v>
      </c>
      <c r="DX552" s="222">
        <f t="shared" si="1235"/>
        <v>0</v>
      </c>
      <c r="DY552" s="222">
        <f t="shared" si="1236"/>
        <v>0</v>
      </c>
      <c r="DZ552" s="222">
        <f t="shared" si="1237"/>
        <v>0</v>
      </c>
      <c r="EA552" s="222">
        <f t="shared" si="1238"/>
        <v>0</v>
      </c>
      <c r="EB552" s="222">
        <f t="shared" si="1239"/>
        <v>0</v>
      </c>
      <c r="EC552" s="222">
        <f t="shared" si="1240"/>
        <v>0</v>
      </c>
      <c r="ED552" s="222">
        <f t="shared" si="1241"/>
        <v>0</v>
      </c>
      <c r="EE552" s="222">
        <f t="shared" si="1242"/>
        <v>0</v>
      </c>
      <c r="EF552" s="222">
        <f t="shared" si="1243"/>
        <v>0</v>
      </c>
      <c r="EG552" s="222">
        <f t="shared" si="1244"/>
        <v>0</v>
      </c>
      <c r="EH552" s="222">
        <f t="shared" si="1245"/>
        <v>0</v>
      </c>
      <c r="EI552" s="222">
        <f t="shared" si="1246"/>
        <v>0</v>
      </c>
      <c r="EJ552" s="222">
        <f t="shared" si="1247"/>
        <v>0</v>
      </c>
      <c r="EK552" s="222">
        <f t="shared" si="1248"/>
        <v>0</v>
      </c>
      <c r="EL552" s="222">
        <f t="shared" si="1249"/>
        <v>0</v>
      </c>
      <c r="EM552" s="222">
        <f t="shared" si="1250"/>
        <v>0</v>
      </c>
      <c r="EN552" s="222">
        <f t="shared" si="1251"/>
        <v>0</v>
      </c>
      <c r="EO552" s="222">
        <f t="shared" si="1252"/>
        <v>0</v>
      </c>
      <c r="EP552" s="222">
        <f t="shared" si="1253"/>
        <v>0</v>
      </c>
      <c r="EQ552" s="222">
        <f t="shared" si="1254"/>
        <v>0</v>
      </c>
      <c r="ER552" s="222">
        <f t="shared" si="1255"/>
        <v>0</v>
      </c>
      <c r="ES552" s="222">
        <f t="shared" si="1256"/>
        <v>0</v>
      </c>
      <c r="ET552" s="222">
        <f t="shared" si="1257"/>
        <v>0</v>
      </c>
      <c r="EU552" s="222">
        <f t="shared" si="1258"/>
        <v>0</v>
      </c>
      <c r="EV552" s="222">
        <f t="shared" si="1259"/>
        <v>0</v>
      </c>
      <c r="EW552" s="222">
        <f t="shared" si="1260"/>
        <v>0</v>
      </c>
      <c r="EX552" s="222">
        <f t="shared" si="1261"/>
        <v>0</v>
      </c>
      <c r="EY552" s="222">
        <f t="shared" si="1262"/>
        <v>0</v>
      </c>
      <c r="EZ552" s="222">
        <f t="shared" si="1263"/>
        <v>0</v>
      </c>
      <c r="FA552" s="222">
        <f t="shared" si="1264"/>
        <v>0</v>
      </c>
      <c r="FB552" s="222">
        <f t="shared" si="1265"/>
        <v>0</v>
      </c>
      <c r="FC552" s="222">
        <f t="shared" si="1266"/>
        <v>0</v>
      </c>
      <c r="FD552" s="222">
        <f t="shared" si="1267"/>
        <v>0</v>
      </c>
      <c r="FE552" s="222">
        <f t="shared" si="1268"/>
        <v>0</v>
      </c>
      <c r="FF552" s="222">
        <f t="shared" si="1269"/>
        <v>0</v>
      </c>
      <c r="FG552" s="222">
        <f t="shared" si="1270"/>
        <v>0</v>
      </c>
      <c r="FH552" s="222">
        <f t="shared" si="1271"/>
        <v>0</v>
      </c>
      <c r="FI552" s="222">
        <f t="shared" si="1272"/>
        <v>0</v>
      </c>
      <c r="FJ552" s="222">
        <f t="shared" si="1273"/>
        <v>0</v>
      </c>
      <c r="FK552" s="222">
        <f t="shared" si="1274"/>
        <v>0</v>
      </c>
      <c r="FL552" s="222">
        <f t="shared" si="1275"/>
        <v>0</v>
      </c>
      <c r="FM552" s="222">
        <f t="shared" si="1276"/>
        <v>0</v>
      </c>
      <c r="FN552" s="222">
        <f t="shared" si="1277"/>
        <v>0</v>
      </c>
      <c r="FO552" s="222">
        <f t="shared" si="1278"/>
        <v>0</v>
      </c>
      <c r="FP552" s="222">
        <f t="shared" si="1279"/>
        <v>0</v>
      </c>
      <c r="FQ552" s="222">
        <f t="shared" si="1280"/>
        <v>0</v>
      </c>
      <c r="FR552" s="222">
        <f t="shared" si="1281"/>
        <v>0</v>
      </c>
      <c r="FS552" s="222">
        <f t="shared" si="1282"/>
        <v>0</v>
      </c>
      <c r="FT552" s="222">
        <f t="shared" si="1283"/>
        <v>0</v>
      </c>
      <c r="FU552" s="222">
        <f t="shared" si="1284"/>
        <v>0</v>
      </c>
      <c r="FV552" s="222">
        <f t="shared" si="1285"/>
        <v>0</v>
      </c>
      <c r="FW552" s="222">
        <f t="shared" si="1286"/>
        <v>0</v>
      </c>
      <c r="FX552" s="222">
        <f t="shared" si="1287"/>
        <v>0</v>
      </c>
      <c r="FY552" s="222">
        <f t="shared" si="1288"/>
        <v>0</v>
      </c>
      <c r="FZ552" s="222">
        <f t="shared" si="1289"/>
        <v>0</v>
      </c>
      <c r="GA552" s="222">
        <f t="shared" si="1290"/>
        <v>0</v>
      </c>
      <c r="GB552" s="222">
        <f t="shared" si="1291"/>
        <v>0</v>
      </c>
      <c r="GC552" s="222">
        <f t="shared" si="1292"/>
        <v>0</v>
      </c>
      <c r="GD552" s="222">
        <f t="shared" si="1293"/>
        <v>0</v>
      </c>
      <c r="GE552" s="222">
        <f t="shared" si="1294"/>
        <v>0</v>
      </c>
      <c r="GF552" s="222">
        <f t="shared" si="1295"/>
        <v>0</v>
      </c>
      <c r="GG552" s="222">
        <f t="shared" si="1296"/>
        <v>0</v>
      </c>
      <c r="GH552" s="222">
        <f t="shared" si="1297"/>
        <v>0</v>
      </c>
      <c r="GI552" s="222">
        <f t="shared" si="1298"/>
        <v>0</v>
      </c>
      <c r="GJ552" s="222">
        <f t="shared" si="1299"/>
        <v>0</v>
      </c>
      <c r="GK552" s="222">
        <f t="shared" si="1300"/>
        <v>0</v>
      </c>
      <c r="GL552" s="222">
        <f t="shared" si="1301"/>
        <v>0</v>
      </c>
      <c r="GM552" s="222">
        <f t="shared" si="1302"/>
        <v>0</v>
      </c>
      <c r="GN552" s="222">
        <f t="shared" si="1303"/>
        <v>0</v>
      </c>
      <c r="GO552" s="222">
        <f t="shared" si="1304"/>
        <v>0</v>
      </c>
      <c r="GP552" s="222">
        <f t="shared" si="1305"/>
        <v>0</v>
      </c>
      <c r="GQ552" s="222">
        <f t="shared" si="1306"/>
        <v>0</v>
      </c>
      <c r="GR552" s="222">
        <f t="shared" si="1307"/>
        <v>0</v>
      </c>
      <c r="GS552" s="222">
        <f t="shared" si="1308"/>
        <v>0</v>
      </c>
      <c r="GT552" s="222">
        <f t="shared" si="1309"/>
        <v>0</v>
      </c>
      <c r="GU552" s="222">
        <f t="shared" si="1310"/>
        <v>0</v>
      </c>
      <c r="GV552" s="222">
        <f t="shared" si="1311"/>
        <v>0</v>
      </c>
      <c r="GW552" s="222">
        <f t="shared" si="1312"/>
        <v>0</v>
      </c>
      <c r="GX552" s="222">
        <f t="shared" si="1313"/>
        <v>0</v>
      </c>
      <c r="GY552" s="222">
        <f t="shared" si="1314"/>
        <v>0</v>
      </c>
      <c r="GZ552" s="222">
        <f t="shared" si="1315"/>
        <v>0</v>
      </c>
      <c r="HA552" s="222">
        <f t="shared" si="1316"/>
        <v>0</v>
      </c>
      <c r="HB552" s="222">
        <f t="shared" si="1317"/>
        <v>0</v>
      </c>
      <c r="HC552" s="222">
        <f t="shared" si="1318"/>
        <v>0</v>
      </c>
      <c r="HD552" s="222">
        <f t="shared" si="1319"/>
        <v>0</v>
      </c>
      <c r="HE552" s="222">
        <f t="shared" si="1320"/>
        <v>0</v>
      </c>
      <c r="HF552" s="222">
        <f t="shared" si="1321"/>
        <v>0</v>
      </c>
      <c r="HG552" s="222">
        <f t="shared" si="1322"/>
        <v>0</v>
      </c>
      <c r="HH552" s="222">
        <f t="shared" si="1323"/>
        <v>0</v>
      </c>
      <c r="HI552" s="222">
        <f t="shared" si="1324"/>
        <v>0</v>
      </c>
      <c r="HJ552" s="222">
        <f t="shared" si="1325"/>
        <v>0</v>
      </c>
      <c r="HK552" s="222">
        <f t="shared" si="1326"/>
        <v>0</v>
      </c>
      <c r="HL552" s="222">
        <f t="shared" si="1327"/>
        <v>0</v>
      </c>
      <c r="HM552" s="222">
        <f t="shared" si="1328"/>
        <v>0</v>
      </c>
      <c r="HN552" s="222">
        <f t="shared" si="1329"/>
        <v>0</v>
      </c>
      <c r="HO552" s="222">
        <f t="shared" si="1330"/>
        <v>0</v>
      </c>
      <c r="HP552" s="222">
        <f t="shared" si="1331"/>
        <v>0</v>
      </c>
      <c r="HQ552" s="222">
        <f t="shared" si="1332"/>
        <v>0</v>
      </c>
      <c r="HR552" s="222">
        <f t="shared" si="1333"/>
        <v>0</v>
      </c>
      <c r="HS552" s="222">
        <f t="shared" si="1334"/>
        <v>0</v>
      </c>
      <c r="HT552" s="222">
        <f t="shared" si="1335"/>
        <v>0</v>
      </c>
      <c r="HU552" s="222">
        <f t="shared" si="1336"/>
        <v>0</v>
      </c>
      <c r="HV552" s="222">
        <f t="shared" si="1337"/>
        <v>0</v>
      </c>
      <c r="HW552" s="222">
        <f t="shared" si="1338"/>
        <v>0</v>
      </c>
      <c r="HX552" s="222">
        <f t="shared" si="1339"/>
        <v>0</v>
      </c>
      <c r="HY552" s="222">
        <f t="shared" si="1340"/>
        <v>0</v>
      </c>
      <c r="HZ552" s="222">
        <f t="shared" si="1341"/>
        <v>0</v>
      </c>
      <c r="IA552" s="222">
        <f t="shared" si="1342"/>
        <v>0</v>
      </c>
      <c r="IB552" s="222">
        <f t="shared" si="1343"/>
        <v>0</v>
      </c>
      <c r="IC552" s="222">
        <f t="shared" si="1344"/>
        <v>0</v>
      </c>
      <c r="ID552" s="222">
        <f t="shared" si="1345"/>
        <v>0</v>
      </c>
      <c r="IE552" s="222">
        <f t="shared" si="1346"/>
        <v>0</v>
      </c>
      <c r="IF552" s="222">
        <f t="shared" si="1347"/>
        <v>0</v>
      </c>
      <c r="IG552" s="222">
        <f t="shared" si="1348"/>
        <v>0</v>
      </c>
      <c r="IH552" s="222">
        <f t="shared" si="1349"/>
        <v>0</v>
      </c>
      <c r="II552" s="222">
        <f t="shared" si="1350"/>
        <v>0</v>
      </c>
      <c r="IJ552" s="222">
        <f t="shared" si="1351"/>
        <v>0</v>
      </c>
      <c r="IK552" s="222">
        <f t="shared" si="1352"/>
        <v>0</v>
      </c>
      <c r="IL552" s="222">
        <f t="shared" si="1353"/>
        <v>0</v>
      </c>
      <c r="IM552" s="222">
        <f t="shared" si="1354"/>
        <v>0</v>
      </c>
      <c r="IN552" s="222">
        <f t="shared" si="1355"/>
        <v>0</v>
      </c>
      <c r="IO552" s="222">
        <f t="shared" si="1356"/>
        <v>0</v>
      </c>
      <c r="IP552" s="222">
        <f t="shared" si="1357"/>
        <v>0</v>
      </c>
      <c r="IQ552" s="222">
        <f t="shared" si="1358"/>
        <v>0</v>
      </c>
      <c r="IR552" s="222">
        <f t="shared" si="1359"/>
        <v>0</v>
      </c>
      <c r="IS552" s="222">
        <f t="shared" si="1360"/>
        <v>0</v>
      </c>
      <c r="IT552" s="222">
        <f t="shared" si="1361"/>
        <v>0</v>
      </c>
      <c r="IU552" s="222">
        <f t="shared" si="1362"/>
        <v>0</v>
      </c>
      <c r="IV552" s="222">
        <f t="shared" si="1363"/>
        <v>0</v>
      </c>
      <c r="IW552" s="222">
        <f t="shared" si="1364"/>
        <v>0</v>
      </c>
      <c r="IX552" s="222">
        <f t="shared" si="1365"/>
        <v>0</v>
      </c>
      <c r="IY552" s="222">
        <f t="shared" si="1366"/>
        <v>0</v>
      </c>
      <c r="IZ552" s="222">
        <f t="shared" si="1367"/>
        <v>0</v>
      </c>
      <c r="JA552" s="222">
        <f t="shared" si="1368"/>
        <v>0</v>
      </c>
      <c r="JB552" s="222">
        <f t="shared" si="1369"/>
        <v>0</v>
      </c>
    </row>
    <row r="553" spans="2:262">
      <c r="B553" s="230">
        <v>192</v>
      </c>
      <c r="C553" s="229">
        <f t="shared" si="1370"/>
        <v>3.7500000000000029E-3</v>
      </c>
      <c r="D553" s="226">
        <f t="shared" ca="1" si="1113"/>
        <v>49.979351990396403</v>
      </c>
      <c r="E553" s="225">
        <f ca="1">GP361</f>
        <v>-2.0648009603598756E-2</v>
      </c>
      <c r="F553" s="224">
        <v>192</v>
      </c>
      <c r="G553" s="222">
        <f t="shared" si="1114"/>
        <v>0</v>
      </c>
      <c r="H553" s="222">
        <f t="shared" si="1115"/>
        <v>0</v>
      </c>
      <c r="I553" s="222">
        <f t="shared" si="1116"/>
        <v>0</v>
      </c>
      <c r="J553" s="222">
        <f t="shared" si="1117"/>
        <v>0</v>
      </c>
      <c r="K553" s="222">
        <f t="shared" si="1118"/>
        <v>0</v>
      </c>
      <c r="L553" s="222">
        <f t="shared" si="1119"/>
        <v>0</v>
      </c>
      <c r="M553" s="222">
        <f t="shared" si="1120"/>
        <v>0</v>
      </c>
      <c r="N553" s="222">
        <f t="shared" si="1121"/>
        <v>0</v>
      </c>
      <c r="O553" s="222">
        <f t="shared" si="1122"/>
        <v>0</v>
      </c>
      <c r="P553" s="222">
        <f t="shared" si="1123"/>
        <v>0</v>
      </c>
      <c r="Q553" s="222">
        <f t="shared" si="1124"/>
        <v>0</v>
      </c>
      <c r="R553" s="222">
        <f t="shared" si="1125"/>
        <v>0</v>
      </c>
      <c r="S553" s="222">
        <f t="shared" si="1126"/>
        <v>0</v>
      </c>
      <c r="T553" s="222">
        <f t="shared" si="1127"/>
        <v>0</v>
      </c>
      <c r="U553" s="222">
        <f t="shared" si="1128"/>
        <v>0</v>
      </c>
      <c r="V553" s="222">
        <f t="shared" si="1129"/>
        <v>0</v>
      </c>
      <c r="W553" s="222">
        <f t="shared" si="1130"/>
        <v>0</v>
      </c>
      <c r="X553" s="222">
        <f t="shared" si="1131"/>
        <v>0</v>
      </c>
      <c r="Y553" s="222">
        <f t="shared" si="1132"/>
        <v>0</v>
      </c>
      <c r="Z553" s="222">
        <f t="shared" si="1133"/>
        <v>0</v>
      </c>
      <c r="AA553" s="222">
        <f t="shared" si="1134"/>
        <v>0</v>
      </c>
      <c r="AB553" s="222">
        <f t="shared" si="1135"/>
        <v>0</v>
      </c>
      <c r="AC553" s="222">
        <f t="shared" si="1136"/>
        <v>0</v>
      </c>
      <c r="AD553" s="222">
        <f t="shared" si="1137"/>
        <v>0</v>
      </c>
      <c r="AE553" s="222">
        <f t="shared" si="1138"/>
        <v>0</v>
      </c>
      <c r="AF553" s="222">
        <f t="shared" si="1139"/>
        <v>0</v>
      </c>
      <c r="AG553" s="222">
        <f t="shared" si="1140"/>
        <v>0</v>
      </c>
      <c r="AH553" s="222">
        <f t="shared" si="1141"/>
        <v>0</v>
      </c>
      <c r="AI553" s="222">
        <f t="shared" si="1142"/>
        <v>0</v>
      </c>
      <c r="AJ553" s="222">
        <f t="shared" si="1143"/>
        <v>0</v>
      </c>
      <c r="AK553" s="222">
        <f t="shared" si="1144"/>
        <v>0</v>
      </c>
      <c r="AL553" s="222">
        <f t="shared" si="1145"/>
        <v>0</v>
      </c>
      <c r="AM553" s="222">
        <f t="shared" si="1146"/>
        <v>0</v>
      </c>
      <c r="AN553" s="222">
        <f t="shared" si="1147"/>
        <v>0</v>
      </c>
      <c r="AO553" s="222">
        <f t="shared" si="1148"/>
        <v>0</v>
      </c>
      <c r="AP553" s="222">
        <f t="shared" si="1149"/>
        <v>0</v>
      </c>
      <c r="AQ553" s="222">
        <f t="shared" si="1150"/>
        <v>0</v>
      </c>
      <c r="AR553" s="222">
        <f t="shared" si="1151"/>
        <v>0</v>
      </c>
      <c r="AS553" s="222">
        <f t="shared" si="1152"/>
        <v>0</v>
      </c>
      <c r="AT553" s="222">
        <f t="shared" si="1153"/>
        <v>0</v>
      </c>
      <c r="AU553" s="222">
        <f t="shared" si="1154"/>
        <v>0</v>
      </c>
      <c r="AV553" s="222">
        <f t="shared" si="1155"/>
        <v>0</v>
      </c>
      <c r="AW553" s="222">
        <f t="shared" si="1156"/>
        <v>0</v>
      </c>
      <c r="AX553" s="222">
        <f t="shared" si="1157"/>
        <v>0</v>
      </c>
      <c r="AY553" s="222">
        <f t="shared" si="1158"/>
        <v>0</v>
      </c>
      <c r="AZ553" s="222">
        <f t="shared" si="1159"/>
        <v>0</v>
      </c>
      <c r="BA553" s="222">
        <f t="shared" si="1160"/>
        <v>0</v>
      </c>
      <c r="BB553" s="222">
        <f t="shared" si="1161"/>
        <v>0</v>
      </c>
      <c r="BC553" s="222">
        <f t="shared" si="1162"/>
        <v>0</v>
      </c>
      <c r="BD553" s="222">
        <f t="shared" si="1163"/>
        <v>0</v>
      </c>
      <c r="BE553" s="222">
        <f t="shared" si="1164"/>
        <v>0</v>
      </c>
      <c r="BF553" s="222">
        <f t="shared" si="1165"/>
        <v>0</v>
      </c>
      <c r="BG553" s="222">
        <f t="shared" si="1166"/>
        <v>0</v>
      </c>
      <c r="BH553" s="222">
        <f t="shared" si="1167"/>
        <v>0</v>
      </c>
      <c r="BI553" s="222">
        <f t="shared" si="1168"/>
        <v>0</v>
      </c>
      <c r="BJ553" s="222">
        <f t="shared" si="1169"/>
        <v>0</v>
      </c>
      <c r="BK553" s="222">
        <f t="shared" si="1170"/>
        <v>0</v>
      </c>
      <c r="BL553" s="222">
        <f t="shared" si="1171"/>
        <v>0</v>
      </c>
      <c r="BM553" s="222">
        <f t="shared" si="1172"/>
        <v>0</v>
      </c>
      <c r="BN553" s="222">
        <f t="shared" si="1173"/>
        <v>0</v>
      </c>
      <c r="BO553" s="222">
        <f t="shared" si="1174"/>
        <v>0</v>
      </c>
      <c r="BP553" s="222">
        <f t="shared" si="1175"/>
        <v>0</v>
      </c>
      <c r="BQ553" s="222">
        <f t="shared" si="1176"/>
        <v>0</v>
      </c>
      <c r="BR553" s="222">
        <f t="shared" si="1177"/>
        <v>0</v>
      </c>
      <c r="BS553" s="222">
        <f t="shared" si="1178"/>
        <v>0</v>
      </c>
      <c r="BT553" s="222">
        <f t="shared" si="1179"/>
        <v>0</v>
      </c>
      <c r="BU553" s="222">
        <f t="shared" si="1180"/>
        <v>0</v>
      </c>
      <c r="BV553" s="222">
        <f t="shared" si="1181"/>
        <v>0</v>
      </c>
      <c r="BW553" s="222">
        <f t="shared" si="1182"/>
        <v>0</v>
      </c>
      <c r="BX553" s="222">
        <f t="shared" si="1183"/>
        <v>0</v>
      </c>
      <c r="BY553" s="222">
        <f t="shared" si="1184"/>
        <v>0</v>
      </c>
      <c r="BZ553" s="222">
        <f t="shared" si="1185"/>
        <v>0</v>
      </c>
      <c r="CA553" s="222">
        <f t="shared" si="1186"/>
        <v>0</v>
      </c>
      <c r="CB553" s="222">
        <f t="shared" si="1187"/>
        <v>0</v>
      </c>
      <c r="CC553" s="222">
        <f t="shared" si="1188"/>
        <v>0</v>
      </c>
      <c r="CD553" s="222">
        <f t="shared" si="1189"/>
        <v>0</v>
      </c>
      <c r="CE553" s="222">
        <f t="shared" si="1190"/>
        <v>0</v>
      </c>
      <c r="CF553" s="222">
        <f t="shared" si="1191"/>
        <v>0</v>
      </c>
      <c r="CG553" s="222">
        <f t="shared" si="1192"/>
        <v>0</v>
      </c>
      <c r="CH553" s="222">
        <f t="shared" si="1193"/>
        <v>0</v>
      </c>
      <c r="CI553" s="222">
        <f t="shared" si="1194"/>
        <v>0</v>
      </c>
      <c r="CJ553" s="222">
        <f t="shared" si="1195"/>
        <v>0</v>
      </c>
      <c r="CK553" s="222">
        <f t="shared" si="1196"/>
        <v>0</v>
      </c>
      <c r="CL553" s="222">
        <f t="shared" si="1197"/>
        <v>0</v>
      </c>
      <c r="CM553" s="222">
        <f t="shared" si="1198"/>
        <v>0</v>
      </c>
      <c r="CN553" s="222">
        <f t="shared" si="1199"/>
        <v>0</v>
      </c>
      <c r="CO553" s="222">
        <f t="shared" si="1200"/>
        <v>0</v>
      </c>
      <c r="CP553" s="222">
        <f t="shared" si="1201"/>
        <v>0</v>
      </c>
      <c r="CQ553" s="222">
        <f t="shared" si="1202"/>
        <v>0</v>
      </c>
      <c r="CR553" s="222">
        <f t="shared" si="1203"/>
        <v>0</v>
      </c>
      <c r="CS553" s="222">
        <f t="shared" si="1204"/>
        <v>0</v>
      </c>
      <c r="CT553" s="222">
        <f t="shared" si="1205"/>
        <v>0</v>
      </c>
      <c r="CU553" s="222">
        <f t="shared" si="1206"/>
        <v>0</v>
      </c>
      <c r="CV553" s="222">
        <f t="shared" si="1207"/>
        <v>0</v>
      </c>
      <c r="CW553" s="222">
        <f t="shared" si="1208"/>
        <v>0</v>
      </c>
      <c r="CX553" s="222">
        <f t="shared" si="1209"/>
        <v>0</v>
      </c>
      <c r="CY553" s="222">
        <f t="shared" si="1210"/>
        <v>0</v>
      </c>
      <c r="CZ553" s="222">
        <f t="shared" si="1211"/>
        <v>0</v>
      </c>
      <c r="DA553" s="222">
        <f t="shared" si="1212"/>
        <v>0</v>
      </c>
      <c r="DB553" s="222">
        <f t="shared" si="1213"/>
        <v>0</v>
      </c>
      <c r="DC553" s="222">
        <f t="shared" si="1214"/>
        <v>0</v>
      </c>
      <c r="DD553" s="222">
        <f t="shared" si="1215"/>
        <v>0</v>
      </c>
      <c r="DE553" s="222">
        <f t="shared" si="1216"/>
        <v>0</v>
      </c>
      <c r="DF553" s="222">
        <f t="shared" si="1217"/>
        <v>0</v>
      </c>
      <c r="DG553" s="222">
        <f t="shared" si="1218"/>
        <v>0</v>
      </c>
      <c r="DH553" s="222">
        <f t="shared" si="1219"/>
        <v>0</v>
      </c>
      <c r="DI553" s="222">
        <f t="shared" si="1220"/>
        <v>0</v>
      </c>
      <c r="DJ553" s="222">
        <f t="shared" si="1221"/>
        <v>0</v>
      </c>
      <c r="DK553" s="222">
        <f t="shared" si="1222"/>
        <v>0</v>
      </c>
      <c r="DL553" s="222">
        <f t="shared" si="1223"/>
        <v>0</v>
      </c>
      <c r="DM553" s="222">
        <f t="shared" si="1224"/>
        <v>0</v>
      </c>
      <c r="DN553" s="222">
        <f t="shared" si="1225"/>
        <v>0</v>
      </c>
      <c r="DO553" s="222">
        <f t="shared" si="1226"/>
        <v>0</v>
      </c>
      <c r="DP553" s="222">
        <f t="shared" si="1227"/>
        <v>0</v>
      </c>
      <c r="DQ553" s="222">
        <f t="shared" si="1228"/>
        <v>0</v>
      </c>
      <c r="DR553" s="222">
        <f t="shared" si="1229"/>
        <v>0</v>
      </c>
      <c r="DS553" s="222">
        <f t="shared" si="1230"/>
        <v>0</v>
      </c>
      <c r="DT553" s="222">
        <f t="shared" si="1231"/>
        <v>0</v>
      </c>
      <c r="DU553" s="222">
        <f t="shared" si="1232"/>
        <v>0</v>
      </c>
      <c r="DV553" s="222">
        <f t="shared" si="1233"/>
        <v>0</v>
      </c>
      <c r="DW553" s="222">
        <f t="shared" si="1234"/>
        <v>0</v>
      </c>
      <c r="DX553" s="222">
        <f t="shared" si="1235"/>
        <v>0</v>
      </c>
      <c r="DY553" s="222">
        <f t="shared" si="1236"/>
        <v>0</v>
      </c>
      <c r="DZ553" s="222">
        <f t="shared" si="1237"/>
        <v>0</v>
      </c>
      <c r="EA553" s="222">
        <f t="shared" si="1238"/>
        <v>0</v>
      </c>
      <c r="EB553" s="222">
        <f t="shared" si="1239"/>
        <v>0</v>
      </c>
      <c r="EC553" s="222">
        <f t="shared" si="1240"/>
        <v>0</v>
      </c>
      <c r="ED553" s="222">
        <f t="shared" si="1241"/>
        <v>0</v>
      </c>
      <c r="EE553" s="222">
        <f t="shared" si="1242"/>
        <v>0</v>
      </c>
      <c r="EF553" s="222">
        <f t="shared" si="1243"/>
        <v>0</v>
      </c>
      <c r="EG553" s="222">
        <f t="shared" si="1244"/>
        <v>0</v>
      </c>
      <c r="EH553" s="222">
        <f t="shared" si="1245"/>
        <v>0</v>
      </c>
      <c r="EI553" s="222">
        <f t="shared" si="1246"/>
        <v>0</v>
      </c>
      <c r="EJ553" s="222">
        <f t="shared" si="1247"/>
        <v>0</v>
      </c>
      <c r="EK553" s="222">
        <f t="shared" si="1248"/>
        <v>0</v>
      </c>
      <c r="EL553" s="222">
        <f t="shared" si="1249"/>
        <v>0</v>
      </c>
      <c r="EM553" s="222">
        <f t="shared" si="1250"/>
        <v>0</v>
      </c>
      <c r="EN553" s="222">
        <f t="shared" si="1251"/>
        <v>0</v>
      </c>
      <c r="EO553" s="222">
        <f t="shared" si="1252"/>
        <v>0</v>
      </c>
      <c r="EP553" s="222">
        <f t="shared" si="1253"/>
        <v>0</v>
      </c>
      <c r="EQ553" s="222">
        <f t="shared" si="1254"/>
        <v>0</v>
      </c>
      <c r="ER553" s="222">
        <f t="shared" si="1255"/>
        <v>0</v>
      </c>
      <c r="ES553" s="222">
        <f t="shared" si="1256"/>
        <v>0</v>
      </c>
      <c r="ET553" s="222">
        <f t="shared" si="1257"/>
        <v>0</v>
      </c>
      <c r="EU553" s="222">
        <f t="shared" si="1258"/>
        <v>0</v>
      </c>
      <c r="EV553" s="222">
        <f t="shared" si="1259"/>
        <v>0</v>
      </c>
      <c r="EW553" s="222">
        <f t="shared" si="1260"/>
        <v>0</v>
      </c>
      <c r="EX553" s="222">
        <f t="shared" si="1261"/>
        <v>0</v>
      </c>
      <c r="EY553" s="222">
        <f t="shared" si="1262"/>
        <v>0</v>
      </c>
      <c r="EZ553" s="222">
        <f t="shared" si="1263"/>
        <v>0</v>
      </c>
      <c r="FA553" s="222">
        <f t="shared" si="1264"/>
        <v>0</v>
      </c>
      <c r="FB553" s="222">
        <f t="shared" si="1265"/>
        <v>0</v>
      </c>
      <c r="FC553" s="222">
        <f t="shared" si="1266"/>
        <v>0</v>
      </c>
      <c r="FD553" s="222">
        <f t="shared" si="1267"/>
        <v>0</v>
      </c>
      <c r="FE553" s="222">
        <f t="shared" si="1268"/>
        <v>0</v>
      </c>
      <c r="FF553" s="222">
        <f t="shared" si="1269"/>
        <v>0</v>
      </c>
      <c r="FG553" s="222">
        <f t="shared" si="1270"/>
        <v>0</v>
      </c>
      <c r="FH553" s="222">
        <f t="shared" si="1271"/>
        <v>0</v>
      </c>
      <c r="FI553" s="222">
        <f t="shared" si="1272"/>
        <v>0</v>
      </c>
      <c r="FJ553" s="222">
        <f t="shared" si="1273"/>
        <v>0</v>
      </c>
      <c r="FK553" s="222">
        <f t="shared" si="1274"/>
        <v>0</v>
      </c>
      <c r="FL553" s="222">
        <f t="shared" si="1275"/>
        <v>0</v>
      </c>
      <c r="FM553" s="222">
        <f t="shared" si="1276"/>
        <v>0</v>
      </c>
      <c r="FN553" s="222">
        <f t="shared" si="1277"/>
        <v>0</v>
      </c>
      <c r="FO553" s="222">
        <f t="shared" si="1278"/>
        <v>0</v>
      </c>
      <c r="FP553" s="222">
        <f t="shared" si="1279"/>
        <v>0</v>
      </c>
      <c r="FQ553" s="222">
        <f t="shared" si="1280"/>
        <v>0</v>
      </c>
      <c r="FR553" s="222">
        <f t="shared" si="1281"/>
        <v>0</v>
      </c>
      <c r="FS553" s="222">
        <f t="shared" si="1282"/>
        <v>0</v>
      </c>
      <c r="FT553" s="222">
        <f t="shared" si="1283"/>
        <v>0</v>
      </c>
      <c r="FU553" s="222">
        <f t="shared" si="1284"/>
        <v>0</v>
      </c>
      <c r="FV553" s="222">
        <f t="shared" si="1285"/>
        <v>0</v>
      </c>
      <c r="FW553" s="222">
        <f t="shared" si="1286"/>
        <v>0</v>
      </c>
      <c r="FX553" s="222">
        <f t="shared" si="1287"/>
        <v>0</v>
      </c>
      <c r="FY553" s="222">
        <f t="shared" si="1288"/>
        <v>0</v>
      </c>
      <c r="FZ553" s="222">
        <f t="shared" si="1289"/>
        <v>0</v>
      </c>
      <c r="GA553" s="222">
        <f t="shared" si="1290"/>
        <v>0</v>
      </c>
      <c r="GB553" s="222">
        <f t="shared" si="1291"/>
        <v>0</v>
      </c>
      <c r="GC553" s="222">
        <f t="shared" si="1292"/>
        <v>0</v>
      </c>
      <c r="GD553" s="222">
        <f t="shared" si="1293"/>
        <v>0</v>
      </c>
      <c r="GE553" s="222">
        <f t="shared" si="1294"/>
        <v>0</v>
      </c>
      <c r="GF553" s="222">
        <f t="shared" si="1295"/>
        <v>0</v>
      </c>
      <c r="GG553" s="222">
        <f t="shared" si="1296"/>
        <v>0</v>
      </c>
      <c r="GH553" s="222">
        <f t="shared" si="1297"/>
        <v>0</v>
      </c>
      <c r="GI553" s="222">
        <f t="shared" si="1298"/>
        <v>0</v>
      </c>
      <c r="GJ553" s="222">
        <f t="shared" si="1299"/>
        <v>0</v>
      </c>
      <c r="GK553" s="222">
        <f t="shared" si="1300"/>
        <v>0</v>
      </c>
      <c r="GL553" s="222">
        <f t="shared" si="1301"/>
        <v>0</v>
      </c>
      <c r="GM553" s="222">
        <f t="shared" si="1302"/>
        <v>0</v>
      </c>
      <c r="GN553" s="222">
        <f t="shared" si="1303"/>
        <v>0</v>
      </c>
      <c r="GO553" s="222">
        <f t="shared" si="1304"/>
        <v>0</v>
      </c>
      <c r="GP553" s="222">
        <f t="shared" si="1305"/>
        <v>0</v>
      </c>
      <c r="GQ553" s="222">
        <f t="shared" si="1306"/>
        <v>0</v>
      </c>
      <c r="GR553" s="222">
        <f t="shared" si="1307"/>
        <v>0</v>
      </c>
      <c r="GS553" s="222">
        <f t="shared" si="1308"/>
        <v>0</v>
      </c>
      <c r="GT553" s="222">
        <f t="shared" si="1309"/>
        <v>0</v>
      </c>
      <c r="GU553" s="222">
        <f t="shared" si="1310"/>
        <v>0</v>
      </c>
      <c r="GV553" s="222">
        <f t="shared" si="1311"/>
        <v>0</v>
      </c>
      <c r="GW553" s="222">
        <f t="shared" si="1312"/>
        <v>0</v>
      </c>
      <c r="GX553" s="222">
        <f t="shared" si="1313"/>
        <v>0</v>
      </c>
      <c r="GY553" s="222">
        <f t="shared" si="1314"/>
        <v>0</v>
      </c>
      <c r="GZ553" s="222">
        <f t="shared" si="1315"/>
        <v>0</v>
      </c>
      <c r="HA553" s="222">
        <f t="shared" si="1316"/>
        <v>0</v>
      </c>
      <c r="HB553" s="222">
        <f t="shared" si="1317"/>
        <v>0</v>
      </c>
      <c r="HC553" s="222">
        <f t="shared" si="1318"/>
        <v>0</v>
      </c>
      <c r="HD553" s="222">
        <f t="shared" si="1319"/>
        <v>0</v>
      </c>
      <c r="HE553" s="222">
        <f t="shared" si="1320"/>
        <v>0</v>
      </c>
      <c r="HF553" s="222">
        <f t="shared" si="1321"/>
        <v>0</v>
      </c>
      <c r="HG553" s="222">
        <f t="shared" si="1322"/>
        <v>0</v>
      </c>
      <c r="HH553" s="222">
        <f t="shared" si="1323"/>
        <v>0</v>
      </c>
      <c r="HI553" s="222">
        <f t="shared" si="1324"/>
        <v>0</v>
      </c>
      <c r="HJ553" s="222">
        <f t="shared" si="1325"/>
        <v>0</v>
      </c>
      <c r="HK553" s="222">
        <f t="shared" si="1326"/>
        <v>0</v>
      </c>
      <c r="HL553" s="222">
        <f t="shared" si="1327"/>
        <v>0</v>
      </c>
      <c r="HM553" s="222">
        <f t="shared" si="1328"/>
        <v>0</v>
      </c>
      <c r="HN553" s="222">
        <f t="shared" si="1329"/>
        <v>0</v>
      </c>
      <c r="HO553" s="222">
        <f t="shared" si="1330"/>
        <v>0</v>
      </c>
      <c r="HP553" s="222">
        <f t="shared" si="1331"/>
        <v>0</v>
      </c>
      <c r="HQ553" s="222">
        <f t="shared" si="1332"/>
        <v>0</v>
      </c>
      <c r="HR553" s="222">
        <f t="shared" si="1333"/>
        <v>0</v>
      </c>
      <c r="HS553" s="222">
        <f t="shared" si="1334"/>
        <v>0</v>
      </c>
      <c r="HT553" s="222">
        <f t="shared" si="1335"/>
        <v>0</v>
      </c>
      <c r="HU553" s="222">
        <f t="shared" si="1336"/>
        <v>0</v>
      </c>
      <c r="HV553" s="222">
        <f t="shared" si="1337"/>
        <v>0</v>
      </c>
      <c r="HW553" s="222">
        <f t="shared" si="1338"/>
        <v>0</v>
      </c>
      <c r="HX553" s="222">
        <f t="shared" si="1339"/>
        <v>0</v>
      </c>
      <c r="HY553" s="222">
        <f t="shared" si="1340"/>
        <v>0</v>
      </c>
      <c r="HZ553" s="222">
        <f t="shared" si="1341"/>
        <v>0</v>
      </c>
      <c r="IA553" s="222">
        <f t="shared" si="1342"/>
        <v>0</v>
      </c>
      <c r="IB553" s="222">
        <f t="shared" si="1343"/>
        <v>0</v>
      </c>
      <c r="IC553" s="222">
        <f t="shared" si="1344"/>
        <v>0</v>
      </c>
      <c r="ID553" s="222">
        <f t="shared" si="1345"/>
        <v>0</v>
      </c>
      <c r="IE553" s="222">
        <f t="shared" si="1346"/>
        <v>0</v>
      </c>
      <c r="IF553" s="222">
        <f t="shared" si="1347"/>
        <v>0</v>
      </c>
      <c r="IG553" s="222">
        <f t="shared" si="1348"/>
        <v>0</v>
      </c>
      <c r="IH553" s="222">
        <f t="shared" si="1349"/>
        <v>0</v>
      </c>
      <c r="II553" s="222">
        <f t="shared" si="1350"/>
        <v>0</v>
      </c>
      <c r="IJ553" s="222">
        <f t="shared" si="1351"/>
        <v>0</v>
      </c>
      <c r="IK553" s="222">
        <f t="shared" si="1352"/>
        <v>0</v>
      </c>
      <c r="IL553" s="222">
        <f t="shared" si="1353"/>
        <v>0</v>
      </c>
      <c r="IM553" s="222">
        <f t="shared" si="1354"/>
        <v>0</v>
      </c>
      <c r="IN553" s="222">
        <f t="shared" si="1355"/>
        <v>0</v>
      </c>
      <c r="IO553" s="222">
        <f t="shared" si="1356"/>
        <v>0</v>
      </c>
      <c r="IP553" s="222">
        <f t="shared" si="1357"/>
        <v>0</v>
      </c>
      <c r="IQ553" s="222">
        <f t="shared" si="1358"/>
        <v>0</v>
      </c>
      <c r="IR553" s="222">
        <f t="shared" si="1359"/>
        <v>0</v>
      </c>
      <c r="IS553" s="222">
        <f t="shared" si="1360"/>
        <v>0</v>
      </c>
      <c r="IT553" s="222">
        <f t="shared" si="1361"/>
        <v>0</v>
      </c>
      <c r="IU553" s="222">
        <f t="shared" si="1362"/>
        <v>0</v>
      </c>
      <c r="IV553" s="222">
        <f t="shared" si="1363"/>
        <v>0</v>
      </c>
      <c r="IW553" s="222">
        <f t="shared" si="1364"/>
        <v>0</v>
      </c>
      <c r="IX553" s="222">
        <f t="shared" si="1365"/>
        <v>0</v>
      </c>
      <c r="IY553" s="222">
        <f t="shared" si="1366"/>
        <v>0</v>
      </c>
      <c r="IZ553" s="222">
        <f t="shared" si="1367"/>
        <v>0</v>
      </c>
      <c r="JA553" s="222">
        <f t="shared" si="1368"/>
        <v>0</v>
      </c>
      <c r="JB553" s="222">
        <f t="shared" si="1369"/>
        <v>0</v>
      </c>
    </row>
    <row r="554" spans="2:262">
      <c r="B554" s="230">
        <v>193</v>
      </c>
      <c r="C554" s="229">
        <f t="shared" si="1370"/>
        <v>3.7695312500000029E-3</v>
      </c>
      <c r="D554" s="226">
        <f t="shared" ref="D554:D617" ca="1" si="1371">Vo_set2+E554</f>
        <v>50.03315754202611</v>
      </c>
      <c r="E554" s="225">
        <f ca="1">GQ361</f>
        <v>3.3157542026108933E-2</v>
      </c>
      <c r="F554" s="224">
        <v>193</v>
      </c>
      <c r="G554" s="222">
        <f t="shared" ref="G554:G616" si="1372">2*IMREAL(K293)*COS(2*PI()*B293*1/Nt_load2)-2*IMAGINARY(K293)*SIN(2*PI()*B293*1/Nt_load2)</f>
        <v>0</v>
      </c>
      <c r="H554" s="222">
        <f t="shared" ref="H554:H616" si="1373">2*IMREAL(K293)*COS(2*PI()*B293*2/Nt_load2)-2*IMAGINARY(K293)*SIN(2*PI()*B293*2/Nt_load2)</f>
        <v>0</v>
      </c>
      <c r="I554" s="222">
        <f t="shared" ref="I554:I616" si="1374">2*IMREAL(K293)*COS(2*PI()*B293*3/Nt_load2)-2*IMAGINARY(K293)*SIN(2*PI()*B293*3/Nt_load2)</f>
        <v>0</v>
      </c>
      <c r="J554" s="222">
        <f t="shared" ref="J554:J616" si="1375">2*IMREAL(K293)*COS(2*PI()*B293*4/Nt_load2)-2*IMAGINARY(K293)*SIN(2*PI()*B293*4/Nt_load2)</f>
        <v>0</v>
      </c>
      <c r="K554" s="222">
        <f t="shared" ref="K554:K616" si="1376">2*IMREAL(K293)*COS(2*PI()*B293*5/Nt_load2)-2*IMAGINARY(K293)*SIN(2*PI()*B293*5/Nt_load2)</f>
        <v>0</v>
      </c>
      <c r="L554" s="222">
        <f t="shared" ref="L554:L616" si="1377">2*IMREAL(K293)*COS(2*PI()*B293*6/Nt_load2)-2*IMAGINARY(K293)*SIN(2*PI()*B293*6/Nt_load2)</f>
        <v>0</v>
      </c>
      <c r="M554" s="222">
        <f t="shared" ref="M554:M616" si="1378">2*IMREAL(K293)*COS(2*PI()*B293*7/Nt_load2)-2*IMAGINARY(K293)*SIN(2*PI()*B293*7/Nt_load2)</f>
        <v>0</v>
      </c>
      <c r="N554" s="222">
        <f t="shared" ref="N554:N616" si="1379">2*IMREAL(K293)*COS(2*PI()*B293*8/Nt_load2)-2*IMAGINARY(K293)*SIN(2*PI()*B293*8/Nt_load2)</f>
        <v>0</v>
      </c>
      <c r="O554" s="222">
        <f t="shared" ref="O554:O616" si="1380">2*IMREAL(K293)*COS(2*PI()*B293*9/Nt_load2)-2*IMAGINARY(K293)*SIN(2*PI()*B293*9/Nt_load2)</f>
        <v>0</v>
      </c>
      <c r="P554" s="222">
        <f t="shared" ref="P554:P616" si="1381">2*IMREAL(K293)*COS(2*PI()*B293*10/Nt_load2)-2*IMAGINARY(K293)*SIN(2*PI()*B293*10/Nt_load2)</f>
        <v>0</v>
      </c>
      <c r="Q554" s="222">
        <f t="shared" ref="Q554:Q616" si="1382">2*IMREAL(K293)*COS(2*PI()*B293*11/Nt_load2)-2*IMAGINARY(K293)*SIN(2*PI()*B293*11/Nt_load2)</f>
        <v>0</v>
      </c>
      <c r="R554" s="222">
        <f t="shared" ref="R554:R616" si="1383">2*IMREAL(K293)*COS(2*PI()*B293*12/Nt_load2)-2*IMAGINARY(K293)*SIN(2*PI()*B293*12/Nt_load2)</f>
        <v>0</v>
      </c>
      <c r="S554" s="222">
        <f t="shared" ref="S554:S616" si="1384">2*IMREAL(K293)*COS(2*PI()*B293*13/Nt_load2)-2*IMAGINARY(K293)*SIN(2*PI()*B293*13/Nt_load2)</f>
        <v>0</v>
      </c>
      <c r="T554" s="222">
        <f t="shared" ref="T554:T616" si="1385">2*IMREAL(K293)*COS(2*PI()*B293*14/Nt_load2)-2*IMAGINARY(K293)*SIN(2*PI()*B293*14/Nt_load2)</f>
        <v>0</v>
      </c>
      <c r="U554" s="222">
        <f t="shared" ref="U554:U616" si="1386">2*IMREAL(K293)*COS(2*PI()*B293*15/Nt_load2)-2*IMAGINARY(K293)*SIN(2*PI()*B293*15/Nt_load2)</f>
        <v>0</v>
      </c>
      <c r="V554" s="222">
        <f t="shared" ref="V554:V616" si="1387">2*IMREAL(K293)*COS(2*PI()*B293*16/Nt_load2)-2*IMAGINARY(K293)*SIN(2*PI()*B293*16/Nt_load2)</f>
        <v>0</v>
      </c>
      <c r="W554" s="222">
        <f t="shared" ref="W554:W616" si="1388">2*IMREAL(K293)*COS(2*PI()*B293*17/Nt_load2)-2*IMAGINARY(K293)*SIN(2*PI()*B293*17/Nt_load2)</f>
        <v>0</v>
      </c>
      <c r="X554" s="222">
        <f t="shared" ref="X554:X616" si="1389">2*IMREAL(K293)*COS(2*PI()*B293*18/Nt_load2)-2*IMAGINARY(K293)*SIN(2*PI()*B293*18/Nt_load2)</f>
        <v>0</v>
      </c>
      <c r="Y554" s="222">
        <f t="shared" ref="Y554:Y616" si="1390">2*IMREAL(K293)*COS(2*PI()*B293*19/Nt_load2)-2*IMAGINARY(K293)*SIN(2*PI()*B293*19/Nt_load2)</f>
        <v>0</v>
      </c>
      <c r="Z554" s="222">
        <f t="shared" ref="Z554:Z616" si="1391">2*IMREAL(K293)*COS(2*PI()*B293*20/Nt_load2)-2*IMAGINARY(K293)*SIN(2*PI()*B293*20/Nt_load2)</f>
        <v>0</v>
      </c>
      <c r="AA554" s="222">
        <f t="shared" ref="AA554:AA616" si="1392">2*IMREAL(K293)*COS(2*PI()*B293*21/Nt_load2)-2*IMAGINARY(K293)*SIN(2*PI()*B293*21/Nt_load2)</f>
        <v>0</v>
      </c>
      <c r="AB554" s="222">
        <f t="shared" ref="AB554:AB616" si="1393">2*IMREAL(K293)*COS(2*PI()*B293*22/Nt_load2)-2*IMAGINARY(K293)*SIN(2*PI()*B293*22/Nt_load2)</f>
        <v>0</v>
      </c>
      <c r="AC554" s="222">
        <f t="shared" ref="AC554:AC616" si="1394">2*IMREAL(K293)*COS(2*PI()*B293*23/Nt_load2)-2*IMAGINARY(K293)*SIN(2*PI()*B293*23/Nt_load2)</f>
        <v>0</v>
      </c>
      <c r="AD554" s="222">
        <f t="shared" ref="AD554:AD616" si="1395">2*IMREAL(K293)*COS(2*PI()*B293*24/Nt_load2)-2*IMAGINARY(K293)*SIN(2*PI()*B293*24/Nt_load2)</f>
        <v>0</v>
      </c>
      <c r="AE554" s="222">
        <f t="shared" ref="AE554:AE616" si="1396">2*IMREAL(K293)*COS(2*PI()*B293*25/Nt_load2)-2*IMAGINARY(K293)*SIN(2*PI()*B293*25/Nt_load2)</f>
        <v>0</v>
      </c>
      <c r="AF554" s="222">
        <f t="shared" ref="AF554:AF616" si="1397">2*IMREAL(K293)*COS(2*PI()*B293*26/Nt_load2)-2*IMAGINARY(K293)*SIN(2*PI()*B293*26/Nt_load2)</f>
        <v>0</v>
      </c>
      <c r="AG554" s="222">
        <f t="shared" ref="AG554:AG616" si="1398">2*IMREAL(K293)*COS(2*PI()*B293*27/Nt_load2)-2*IMAGINARY(K293)*SIN(2*PI()*B293*27/Nt_load2)</f>
        <v>0</v>
      </c>
      <c r="AH554" s="222">
        <f t="shared" ref="AH554:AH616" si="1399">2*IMREAL(K293)*COS(2*PI()*B293*28/Nt_load2)-2*IMAGINARY(K293)*SIN(2*PI()*B293*28/Nt_load2)</f>
        <v>0</v>
      </c>
      <c r="AI554" s="222">
        <f t="shared" ref="AI554:AI616" si="1400">2*IMREAL(K293)*COS(2*PI()*B293*29/Nt_load2)-2*IMAGINARY(K293)*SIN(2*PI()*B293*29/Nt_load2)</f>
        <v>0</v>
      </c>
      <c r="AJ554" s="222">
        <f t="shared" ref="AJ554:AJ616" si="1401">2*IMREAL(K293)*COS(2*PI()*B293*30/Nt_load2)-2*IMAGINARY(K293)*SIN(2*PI()*B293*30/Nt_load2)</f>
        <v>0</v>
      </c>
      <c r="AK554" s="222">
        <f t="shared" ref="AK554:AK616" si="1402">2*IMREAL(K293)*COS(2*PI()*B293*31/Nt_load2)-2*IMAGINARY(K293)*SIN(2*PI()*B293*31/Nt_load2)</f>
        <v>0</v>
      </c>
      <c r="AL554" s="222">
        <f t="shared" ref="AL554:AL616" si="1403">2*IMREAL(K293)*COS(2*PI()*B293*32/Nt_load2)-2*IMAGINARY(K293)*SIN(2*PI()*B293*32/Nt_load2)</f>
        <v>0</v>
      </c>
      <c r="AM554" s="222">
        <f t="shared" ref="AM554:AM616" si="1404">2*IMREAL(K293)*COS(2*PI()*B293*33/Nt_load2)-2*IMAGINARY(K293)*SIN(2*PI()*B293*33/Nt_load2)</f>
        <v>0</v>
      </c>
      <c r="AN554" s="222">
        <f t="shared" ref="AN554:AN616" si="1405">2*IMREAL(K293)*COS(2*PI()*B293*34/Nt_load2)-2*IMAGINARY(K293)*SIN(2*PI()*B293*34/Nt_load2)</f>
        <v>0</v>
      </c>
      <c r="AO554" s="222">
        <f t="shared" ref="AO554:AO616" si="1406">2*IMREAL(K293)*COS(2*PI()*B293*35/Nt_load2)-2*IMAGINARY(K293)*SIN(2*PI()*B293*35/Nt_load2)</f>
        <v>0</v>
      </c>
      <c r="AP554" s="222">
        <f t="shared" ref="AP554:AP616" si="1407">2*IMREAL(K293)*COS(2*PI()*B293*36/Nt_load2)-2*IMAGINARY(K293)*SIN(2*PI()*B293*36/Nt_load2)</f>
        <v>0</v>
      </c>
      <c r="AQ554" s="222">
        <f t="shared" ref="AQ554:AQ616" si="1408">2*IMREAL(K293)*COS(2*PI()*B293*37/Nt_load2)-2*IMAGINARY(K293)*SIN(2*PI()*B293*37/Nt_load2)</f>
        <v>0</v>
      </c>
      <c r="AR554" s="222">
        <f t="shared" ref="AR554:AR616" si="1409">2*IMREAL(K293)*COS(2*PI()*B293*38/Nt_load2)-2*IMAGINARY(K293)*SIN(2*PI()*B293*38/Nt_load2)</f>
        <v>0</v>
      </c>
      <c r="AS554" s="222">
        <f t="shared" ref="AS554:AS616" si="1410">2*IMREAL(K293)*COS(2*PI()*B293*39/Nt_load2)-2*IMAGINARY(K293)*SIN(2*PI()*B293*39/Nt_load2)</f>
        <v>0</v>
      </c>
      <c r="AT554" s="222">
        <f t="shared" ref="AT554:AT616" si="1411">2*IMREAL(K293)*COS(2*PI()*B293*40/Nt_load2)-2*IMAGINARY(K293)*SIN(2*PI()*B293*40/Nt_load2)</f>
        <v>0</v>
      </c>
      <c r="AU554" s="222">
        <f t="shared" ref="AU554:AU616" si="1412">2*IMREAL(K293)*COS(2*PI()*B293*41/Nt_load2)-2*IMAGINARY(K293)*SIN(2*PI()*B293*41/Nt_load2)</f>
        <v>0</v>
      </c>
      <c r="AV554" s="222">
        <f t="shared" ref="AV554:AV616" si="1413">2*IMREAL(K293)*COS(2*PI()*B293*42/Nt_load2)-2*IMAGINARY(K293)*SIN(2*PI()*B293*42/Nt_load2)</f>
        <v>0</v>
      </c>
      <c r="AW554" s="222">
        <f t="shared" ref="AW554:AW616" si="1414">2*IMREAL(K293)*COS(2*PI()*B293*43/Nt_load2)-2*IMAGINARY(K293)*SIN(2*PI()*B293*43/Nt_load2)</f>
        <v>0</v>
      </c>
      <c r="AX554" s="222">
        <f t="shared" ref="AX554:AX616" si="1415">2*IMREAL(K293)*COS(2*PI()*B293*44/Nt_load2)-2*IMAGINARY(K293)*SIN(2*PI()*B293*44/Nt_load2)</f>
        <v>0</v>
      </c>
      <c r="AY554" s="222">
        <f t="shared" ref="AY554:AY616" si="1416">2*IMREAL(K293)*COS(2*PI()*B293*45/Nt_load2)-2*IMAGINARY(K293)*SIN(2*PI()*B293*45/Nt_load2)</f>
        <v>0</v>
      </c>
      <c r="AZ554" s="222">
        <f t="shared" ref="AZ554:AZ616" si="1417">2*IMREAL(K293)*COS(2*PI()*B293*46/Nt_load2)-2*IMAGINARY(K293)*SIN(2*PI()*B293*46/Nt_load2)</f>
        <v>0</v>
      </c>
      <c r="BA554" s="222">
        <f t="shared" ref="BA554:BA616" si="1418">2*IMREAL(K293)*COS(2*PI()*B293*47/Nt_load2)-2*IMAGINARY(K293)*SIN(2*PI()*B293*47/Nt_load2)</f>
        <v>0</v>
      </c>
      <c r="BB554" s="222">
        <f t="shared" ref="BB554:BB616" si="1419">2*IMREAL(K293)*COS(2*PI()*B293*48/Nt_load2)-2*IMAGINARY(K293)*SIN(2*PI()*B293*48/Nt_load2)</f>
        <v>0</v>
      </c>
      <c r="BC554" s="222">
        <f t="shared" ref="BC554:BC616" si="1420">2*IMREAL(K293)*COS(2*PI()*B293*49/Nt_load2)-2*IMAGINARY(K293)*SIN(2*PI()*B293*49/Nt_load2)</f>
        <v>0</v>
      </c>
      <c r="BD554" s="222">
        <f t="shared" ref="BD554:BD616" si="1421">2*IMREAL(K293)*COS(2*PI()*B293*50/Nt_load2)-2*IMAGINARY(K293)*SIN(2*PI()*B293*50/Nt_load2)</f>
        <v>0</v>
      </c>
      <c r="BE554" s="222">
        <f t="shared" ref="BE554:BE616" si="1422">2*IMREAL(K293)*COS(2*PI()*B293*51/Nt_load2)-2*IMAGINARY(K293)*SIN(2*PI()*B293*51/Nt_load2)</f>
        <v>0</v>
      </c>
      <c r="BF554" s="222">
        <f t="shared" ref="BF554:BF616" si="1423">2*IMREAL(K293)*COS(2*PI()*B293*52/Nt_load2)-2*IMAGINARY(K293)*SIN(2*PI()*B293*52/Nt_load2)</f>
        <v>0</v>
      </c>
      <c r="BG554" s="222">
        <f t="shared" ref="BG554:BG616" si="1424">2*IMREAL(K293)*COS(2*PI()*B293*53/Nt_load2)-2*IMAGINARY(K293)*SIN(2*PI()*B293*53/Nt_load2)</f>
        <v>0</v>
      </c>
      <c r="BH554" s="222">
        <f t="shared" ref="BH554:BH616" si="1425">2*IMREAL(K293)*COS(2*PI()*B293*54/Nt_load2)-2*IMAGINARY(K293)*SIN(2*PI()*B293*54/Nt_load2)</f>
        <v>0</v>
      </c>
      <c r="BI554" s="222">
        <f t="shared" ref="BI554:BI616" si="1426">2*IMREAL(K293)*COS(2*PI()*B293*55/Nt_load2)-2*IMAGINARY(K293)*SIN(2*PI()*B293*55/Nt_load2)</f>
        <v>0</v>
      </c>
      <c r="BJ554" s="222">
        <f t="shared" ref="BJ554:BJ616" si="1427">2*IMREAL(K293)*COS(2*PI()*B293*56/Nt_load2)-2*IMAGINARY(K293)*SIN(2*PI()*B293*56/Nt_load2)</f>
        <v>0</v>
      </c>
      <c r="BK554" s="222">
        <f t="shared" ref="BK554:BK616" si="1428">2*IMREAL(K293)*COS(2*PI()*B293*57/Nt_load2)-2*IMAGINARY(K293)*SIN(2*PI()*B293*57/Nt_load2)</f>
        <v>0</v>
      </c>
      <c r="BL554" s="222">
        <f t="shared" ref="BL554:BL616" si="1429">2*IMREAL(K293)*COS(2*PI()*B293*58/Nt_load2)-2*IMAGINARY(K293)*SIN(2*PI()*B293*58/Nt_load2)</f>
        <v>0</v>
      </c>
      <c r="BM554" s="222">
        <f t="shared" ref="BM554:BM616" si="1430">2*IMREAL(K293)*COS(2*PI()*B293*59/Nt_load2)-2*IMAGINARY(K293)*SIN(2*PI()*B293*59/Nt_load2)</f>
        <v>0</v>
      </c>
      <c r="BN554" s="222">
        <f t="shared" ref="BN554:BN616" si="1431">2*IMREAL(K293)*COS(2*PI()*B293*60/Nt_load2)-2*IMAGINARY(K293)*SIN(2*PI()*B293*60/Nt_load2)</f>
        <v>0</v>
      </c>
      <c r="BO554" s="222">
        <f t="shared" ref="BO554:BO616" si="1432">2*IMREAL(K293)*COS(2*PI()*B293*61/Nt_load2)-2*IMAGINARY(K293)*SIN(2*PI()*B293*61/Nt_load2)</f>
        <v>0</v>
      </c>
      <c r="BP554" s="222">
        <f t="shared" ref="BP554:BP616" si="1433">2*IMREAL(K293)*COS(2*PI()*B293*62/Nt_load2)-2*IMAGINARY(K293)*SIN(2*PI()*B293*62/Nt_load2)</f>
        <v>0</v>
      </c>
      <c r="BQ554" s="222">
        <f t="shared" ref="BQ554:BQ616" si="1434">2*IMREAL(K293)*COS(2*PI()*B293*63/Nt_load2)-2*IMAGINARY(K293)*SIN(2*PI()*B293*63/Nt_load2)</f>
        <v>0</v>
      </c>
      <c r="BR554" s="222">
        <f t="shared" ref="BR554:BR616" si="1435">2*IMREAL(K293)*COS(2*PI()*B293*64/Nt_load2)-2*IMAGINARY(K293)*SIN(2*PI()*B293*64/Nt_load2)</f>
        <v>0</v>
      </c>
      <c r="BS554" s="222">
        <f t="shared" ref="BS554:BS616" si="1436">2*IMREAL(K293)*COS(2*PI()*B293*65/Nt_load2)-2*IMAGINARY(K293)*SIN(2*PI()*B293*65/Nt_load2)</f>
        <v>0</v>
      </c>
      <c r="BT554" s="222">
        <f t="shared" ref="BT554:BT616" si="1437">2*IMREAL(K293)*COS(2*PI()*B293*66/Nt_load2)-2*IMAGINARY(K293)*SIN(2*PI()*B293*66/Nt_load2)</f>
        <v>0</v>
      </c>
      <c r="BU554" s="222">
        <f t="shared" ref="BU554:BU616" si="1438">2*IMREAL(K293)*COS(2*PI()*B293*67/Nt_load2)-2*IMAGINARY(K293)*SIN(2*PI()*B293*67/Nt_load2)</f>
        <v>0</v>
      </c>
      <c r="BV554" s="222">
        <f t="shared" ref="BV554:BV616" si="1439">2*IMREAL(K293)*COS(2*PI()*B293*68/Nt_load2)-2*IMAGINARY(K293)*SIN(2*PI()*B293*68/Nt_load2)</f>
        <v>0</v>
      </c>
      <c r="BW554" s="222">
        <f t="shared" ref="BW554:BW616" si="1440">2*IMREAL(K293)*COS(2*PI()*B293*69/Nt_load2)-2*IMAGINARY(K293)*SIN(2*PI()*B293*69/Nt_load2)</f>
        <v>0</v>
      </c>
      <c r="BX554" s="222">
        <f t="shared" ref="BX554:BX616" si="1441">2*IMREAL(K293)*COS(2*PI()*B293*70/Nt_load2)-2*IMAGINARY(K293)*SIN(2*PI()*B293*70/Nt_load2)</f>
        <v>0</v>
      </c>
      <c r="BY554" s="222">
        <f t="shared" ref="BY554:BY616" si="1442">2*IMREAL(K293)*COS(2*PI()*B293*71/Nt_load2)-2*IMAGINARY(K293)*SIN(2*PI()*B293*71/Nt_load2)</f>
        <v>0</v>
      </c>
      <c r="BZ554" s="222">
        <f t="shared" ref="BZ554:BZ616" si="1443">2*IMREAL(K293)*COS(2*PI()*B293*72/Nt_load2)-2*IMAGINARY(K293)*SIN(2*PI()*B293*72/Nt_load2)</f>
        <v>0</v>
      </c>
      <c r="CA554" s="222">
        <f t="shared" ref="CA554:CA616" si="1444">2*IMREAL(K293)*COS(2*PI()*B293*73/Nt_load2)-2*IMAGINARY(K293)*SIN(2*PI()*B293*73/Nt_load2)</f>
        <v>0</v>
      </c>
      <c r="CB554" s="222">
        <f t="shared" ref="CB554:CB616" si="1445">2*IMREAL(K293)*COS(2*PI()*B293*74/Nt_load2)-2*IMAGINARY(K293)*SIN(2*PI()*B293*74/Nt_load2)</f>
        <v>0</v>
      </c>
      <c r="CC554" s="222">
        <f t="shared" ref="CC554:CC616" si="1446">2*IMREAL(K293)*COS(2*PI()*B293*75/Nt_load2)-2*IMAGINARY(K293)*SIN(2*PI()*B293*75/Nt_load2)</f>
        <v>0</v>
      </c>
      <c r="CD554" s="222">
        <f t="shared" ref="CD554:CD616" si="1447">2*IMREAL(K293)*COS(2*PI()*B293*76/Nt_load2)-2*IMAGINARY(K293)*SIN(2*PI()*B293*76/Nt_load2)</f>
        <v>0</v>
      </c>
      <c r="CE554" s="222">
        <f t="shared" ref="CE554:CE616" si="1448">2*IMREAL(K293)*COS(2*PI()*B293*77/Nt_load2)-2*IMAGINARY(K293)*SIN(2*PI()*B293*77/Nt_load2)</f>
        <v>0</v>
      </c>
      <c r="CF554" s="222">
        <f t="shared" ref="CF554:CF616" si="1449">2*IMREAL(K293)*COS(2*PI()*B293*78/Nt_load2)-2*IMAGINARY(K293)*SIN(2*PI()*B293*78/Nt_load2)</f>
        <v>0</v>
      </c>
      <c r="CG554" s="222">
        <f t="shared" ref="CG554:CG616" si="1450">2*IMREAL(K293)*COS(2*PI()*B293*79/Nt_load2)-2*IMAGINARY(K293)*SIN(2*PI()*B293*79/Nt_load2)</f>
        <v>0</v>
      </c>
      <c r="CH554" s="222">
        <f t="shared" ref="CH554:CH616" si="1451">2*IMREAL(K293)*COS(2*PI()*B293*80/Nt_load2)-2*IMAGINARY(K293)*SIN(2*PI()*B293*80/Nt_load2)</f>
        <v>0</v>
      </c>
      <c r="CI554" s="222">
        <f t="shared" ref="CI554:CI616" si="1452">2*IMREAL(K293)*COS(2*PI()*B293*81/Nt_load2)-2*IMAGINARY(K293)*SIN(2*PI()*B293*81/Nt_load2)</f>
        <v>0</v>
      </c>
      <c r="CJ554" s="222">
        <f t="shared" ref="CJ554:CJ616" si="1453">2*IMREAL(K293)*COS(2*PI()*B293*82/Nt_load2)-2*IMAGINARY(K293)*SIN(2*PI()*B293*82/Nt_load2)</f>
        <v>0</v>
      </c>
      <c r="CK554" s="222">
        <f t="shared" ref="CK554:CK616" si="1454">2*IMREAL(K293)*COS(2*PI()*B293*83/Nt_load2)-2*IMAGINARY(K293)*SIN(2*PI()*B293*83/Nt_load2)</f>
        <v>0</v>
      </c>
      <c r="CL554" s="222">
        <f t="shared" ref="CL554:CL616" si="1455">2*IMREAL(K293)*COS(2*PI()*B293*84/Nt_load2)-2*IMAGINARY(K293)*SIN(2*PI()*B293*84/Nt_load2)</f>
        <v>0</v>
      </c>
      <c r="CM554" s="222">
        <f t="shared" ref="CM554:CM616" si="1456">2*IMREAL(K293)*COS(2*PI()*B293*85/Nt_load2)-2*IMAGINARY(K293)*SIN(2*PI()*B293*85/Nt_load2)</f>
        <v>0</v>
      </c>
      <c r="CN554" s="222">
        <f t="shared" ref="CN554:CN616" si="1457">2*IMREAL(K293)*COS(2*PI()*B293*86/Nt_load2)-2*IMAGINARY(K293)*SIN(2*PI()*B293*86/Nt_load2)</f>
        <v>0</v>
      </c>
      <c r="CO554" s="222">
        <f t="shared" ref="CO554:CO616" si="1458">2*IMREAL(K293)*COS(2*PI()*B293*87/Nt_load2)-2*IMAGINARY(K293)*SIN(2*PI()*B293*87/Nt_load2)</f>
        <v>0</v>
      </c>
      <c r="CP554" s="222">
        <f t="shared" ref="CP554:CP616" si="1459">2*IMREAL(K293)*COS(2*PI()*B293*88/Nt_load2)-2*IMAGINARY(K293)*SIN(2*PI()*B293*88/Nt_load2)</f>
        <v>0</v>
      </c>
      <c r="CQ554" s="222">
        <f t="shared" ref="CQ554:CQ616" si="1460">2*IMREAL(K293)*COS(2*PI()*B293*89/Nt_load2)-2*IMAGINARY(K293)*SIN(2*PI()*B293*89/Nt_load2)</f>
        <v>0</v>
      </c>
      <c r="CR554" s="222">
        <f t="shared" ref="CR554:CR616" si="1461">2*IMREAL(K293)*COS(2*PI()*B293*90/Nt_load2)-2*IMAGINARY(K293)*SIN(2*PI()*B293*90/Nt_load2)</f>
        <v>0</v>
      </c>
      <c r="CS554" s="222">
        <f t="shared" ref="CS554:CS616" si="1462">2*IMREAL(K293)*COS(2*PI()*B293*91/Nt_load2)-2*IMAGINARY(K293)*SIN(2*PI()*B293*91/Nt_load2)</f>
        <v>0</v>
      </c>
      <c r="CT554" s="222">
        <f t="shared" ref="CT554:CT616" si="1463">2*IMREAL(K293)*COS(2*PI()*B293*92/Nt_load2)-2*IMAGINARY(K293)*SIN(2*PI()*B293*92/Nt_load2)</f>
        <v>0</v>
      </c>
      <c r="CU554" s="222">
        <f t="shared" ref="CU554:CU616" si="1464">2*IMREAL(K293)*COS(2*PI()*B293*93/Nt_load2)-2*IMAGINARY(K293)*SIN(2*PI()*B293*93/Nt_load2)</f>
        <v>0</v>
      </c>
      <c r="CV554" s="222">
        <f t="shared" ref="CV554:CV616" si="1465">2*IMREAL(K293)*COS(2*PI()*B293*94/Nt_load2)-2*IMAGINARY(K293)*SIN(2*PI()*B293*94/Nt_load2)</f>
        <v>0</v>
      </c>
      <c r="CW554" s="222">
        <f t="shared" ref="CW554:CW616" si="1466">2*IMREAL(K293)*COS(2*PI()*B293*95/Nt_load2)-2*IMAGINARY(K293)*SIN(2*PI()*B293*95/Nt_load2)</f>
        <v>0</v>
      </c>
      <c r="CX554" s="222">
        <f t="shared" ref="CX554:CX616" si="1467">2*IMREAL(K293)*COS(2*PI()*B293*96/Nt_load2)-2*IMAGINARY(K293)*SIN(2*PI()*B293*96/Nt_load2)</f>
        <v>0</v>
      </c>
      <c r="CY554" s="222">
        <f t="shared" ref="CY554:CY616" si="1468">2*IMREAL(K293)*COS(2*PI()*B293*97/Nt_load2)-2*IMAGINARY(K293)*SIN(2*PI()*B293*97/Nt_load2)</f>
        <v>0</v>
      </c>
      <c r="CZ554" s="222">
        <f t="shared" ref="CZ554:CZ616" si="1469">2*IMREAL(K293)*COS(2*PI()*B293*98/Nt_load2)-2*IMAGINARY(K293)*SIN(2*PI()*B293*98/Nt_load2)</f>
        <v>0</v>
      </c>
      <c r="DA554" s="222">
        <f t="shared" ref="DA554:DA616" si="1470">2*IMREAL(K293)*COS(2*PI()*B293*99/Nt_load2)-2*IMAGINARY(K293)*SIN(2*PI()*B293*99/Nt_load2)</f>
        <v>0</v>
      </c>
      <c r="DB554" s="222">
        <f t="shared" ref="DB554:DB616" si="1471">2*IMREAL(K293)*COS(2*PI()*B293*100/Nt_load2)-2*IMAGINARY(K293)*SIN(2*PI()*B293*100/Nt_load2)</f>
        <v>0</v>
      </c>
      <c r="DC554" s="222">
        <f t="shared" ref="DC554:DC616" si="1472">2*IMREAL(K293)*COS(2*PI()*B293*101/Nt_load2)-2*IMAGINARY(K293)*SIN(2*PI()*B293*101/Nt_load2)</f>
        <v>0</v>
      </c>
      <c r="DD554" s="222">
        <f t="shared" ref="DD554:DD616" si="1473">2*IMREAL(K293)*COS(2*PI()*B293*102/Nt_load2)-2*IMAGINARY(K293)*SIN(2*PI()*B293*102/Nt_load2)</f>
        <v>0</v>
      </c>
      <c r="DE554" s="222">
        <f t="shared" ref="DE554:DE616" si="1474">2*IMREAL(K293)*COS(2*PI()*B293*103/Nt_load2)-2*IMAGINARY(K293)*SIN(2*PI()*B293*103/Nt_load2)</f>
        <v>0</v>
      </c>
      <c r="DF554" s="222">
        <f t="shared" ref="DF554:DF616" si="1475">2*IMREAL(K293)*COS(2*PI()*B293*104/Nt_load2)-2*IMAGINARY(K293)*SIN(2*PI()*B293*104/Nt_load2)</f>
        <v>0</v>
      </c>
      <c r="DG554" s="222">
        <f t="shared" ref="DG554:DG616" si="1476">2*IMREAL(K293)*COS(2*PI()*B293*105/Nt_load2)-2*IMAGINARY(K293)*SIN(2*PI()*B293*105/Nt_load2)</f>
        <v>0</v>
      </c>
      <c r="DH554" s="222">
        <f t="shared" ref="DH554:DH616" si="1477">2*IMREAL(K293)*COS(2*PI()*B293*106/Nt_load2)-2*IMAGINARY(K293)*SIN(2*PI()*B293*106/Nt_load2)</f>
        <v>0</v>
      </c>
      <c r="DI554" s="222">
        <f t="shared" ref="DI554:DI616" si="1478">2*IMREAL(K293)*COS(2*PI()*B293*107/Nt_load2)-2*IMAGINARY(K293)*SIN(2*PI()*B293*107/Nt_load2)</f>
        <v>0</v>
      </c>
      <c r="DJ554" s="222">
        <f t="shared" ref="DJ554:DJ616" si="1479">2*IMREAL(K293)*COS(2*PI()*B293*108/Nt_load2)-2*IMAGINARY(K293)*SIN(2*PI()*B293*108/Nt_load2)</f>
        <v>0</v>
      </c>
      <c r="DK554" s="222">
        <f t="shared" ref="DK554:DK616" si="1480">2*IMREAL(K293)*COS(2*PI()*B293*109/Nt_load2)-2*IMAGINARY(K293)*SIN(2*PI()*B293*109/Nt_load2)</f>
        <v>0</v>
      </c>
      <c r="DL554" s="222">
        <f t="shared" ref="DL554:DL616" si="1481">2*IMREAL(K293)*COS(2*PI()*B293*110/Nt_load2)-2*IMAGINARY(K293)*SIN(2*PI()*B293*110/Nt_load2)</f>
        <v>0</v>
      </c>
      <c r="DM554" s="222">
        <f t="shared" ref="DM554:DM616" si="1482">2*IMREAL(K293)*COS(2*PI()*B293*111/Nt_load2)-2*IMAGINARY(K293)*SIN(2*PI()*B293*111/Nt_load2)</f>
        <v>0</v>
      </c>
      <c r="DN554" s="222">
        <f t="shared" ref="DN554:DN616" si="1483">2*IMREAL(K293)*COS(2*PI()*B293*112/Nt_load2)-2*IMAGINARY(K293)*SIN(2*PI()*B293*112/Nt_load2)</f>
        <v>0</v>
      </c>
      <c r="DO554" s="222">
        <f t="shared" ref="DO554:DO616" si="1484">2*IMREAL(K293)*COS(2*PI()*B293*113/Nt_load2)-2*IMAGINARY(K293)*SIN(2*PI()*B293*113/Nt_load2)</f>
        <v>0</v>
      </c>
      <c r="DP554" s="222">
        <f t="shared" ref="DP554:DP616" si="1485">2*IMREAL(K293)*COS(2*PI()*B293*114/Nt_load2)-2*IMAGINARY(K293)*SIN(2*PI()*B293*114/Nt_load2)</f>
        <v>0</v>
      </c>
      <c r="DQ554" s="222">
        <f t="shared" ref="DQ554:DQ616" si="1486">2*IMREAL(K293)*COS(2*PI()*B293*115/Nt_load2)-2*IMAGINARY(K293)*SIN(2*PI()*B293*115/Nt_load2)</f>
        <v>0</v>
      </c>
      <c r="DR554" s="222">
        <f t="shared" ref="DR554:DR616" si="1487">2*IMREAL(K293)*COS(2*PI()*B293*116/Nt_load2)-2*IMAGINARY(K293)*SIN(2*PI()*B293*116/Nt_load2)</f>
        <v>0</v>
      </c>
      <c r="DS554" s="222">
        <f t="shared" ref="DS554:DS616" si="1488">2*IMREAL(K293)*COS(2*PI()*B293*117/Nt_load2)-2*IMAGINARY(K293)*SIN(2*PI()*B293*117/Nt_load2)</f>
        <v>0</v>
      </c>
      <c r="DT554" s="222">
        <f t="shared" ref="DT554:DT616" si="1489">2*IMREAL(K293)*COS(2*PI()*B293*118/Nt_load2)-2*IMAGINARY(K293)*SIN(2*PI()*B293*118/Nt_load2)</f>
        <v>0</v>
      </c>
      <c r="DU554" s="222">
        <f t="shared" ref="DU554:DU616" si="1490">2*IMREAL(K293)*COS(2*PI()*B293*119/Nt_load2)-2*IMAGINARY(K293)*SIN(2*PI()*B293*119/Nt_load2)</f>
        <v>0</v>
      </c>
      <c r="DV554" s="222">
        <f t="shared" ref="DV554:DV616" si="1491">2*IMREAL(K293)*COS(2*PI()*B293*120/Nt_load2)-2*IMAGINARY(K293)*SIN(2*PI()*B293*120/Nt_load2)</f>
        <v>0</v>
      </c>
      <c r="DW554" s="222">
        <f t="shared" ref="DW554:DW616" si="1492">2*IMREAL(K293)*COS(2*PI()*B293*121/Nt_load2)-2*IMAGINARY(K293)*SIN(2*PI()*B293*121/Nt_load2)</f>
        <v>0</v>
      </c>
      <c r="DX554" s="222">
        <f t="shared" ref="DX554:DX616" si="1493">2*IMREAL(K293)*COS(2*PI()*B293*122/Nt_load2)-2*IMAGINARY(K293)*SIN(2*PI()*B293*122/Nt_load2)</f>
        <v>0</v>
      </c>
      <c r="DY554" s="222">
        <f t="shared" ref="DY554:DY616" si="1494">2*IMREAL(K293)*COS(2*PI()*B293*123/Nt_load2)-2*IMAGINARY(K293)*SIN(2*PI()*B293*123/Nt_load2)</f>
        <v>0</v>
      </c>
      <c r="DZ554" s="222">
        <f t="shared" ref="DZ554:DZ616" si="1495">2*IMREAL(K293)*COS(2*PI()*B293*124/Nt_load2)-2*IMAGINARY(K293)*SIN(2*PI()*B293*124/Nt_load2)</f>
        <v>0</v>
      </c>
      <c r="EA554" s="222">
        <f t="shared" ref="EA554:EA616" si="1496">2*IMREAL(K293)*COS(2*PI()*B293*125/Nt_load2)-2*IMAGINARY(K293)*SIN(2*PI()*B293*125/Nt_load2)</f>
        <v>0</v>
      </c>
      <c r="EB554" s="222">
        <f t="shared" ref="EB554:EB616" si="1497">2*IMREAL(K293)*COS(2*PI()*B293*126/Nt_load2)-2*IMAGINARY(K293)*SIN(2*PI()*B293*126/Nt_load2)</f>
        <v>0</v>
      </c>
      <c r="EC554" s="222">
        <f t="shared" ref="EC554:EC616" si="1498">2*IMREAL(K293)*COS(2*PI()*B293*127/Nt_load2)-2*IMAGINARY(K293)*SIN(2*PI()*B293*127/Nt_load2)</f>
        <v>0</v>
      </c>
      <c r="ED554" s="222">
        <f t="shared" ref="ED554:ED616" si="1499">2*IMREAL(K293)*COS(2*PI()*B293*128/Nt_load2)-2*IMAGINARY(K293)*SIN(2*PI()*B293*128/Nt_load2)</f>
        <v>0</v>
      </c>
      <c r="EE554" s="222">
        <f t="shared" ref="EE554:EE616" si="1500">2*IMREAL(K293)*COS(2*PI()*B293*129/Nt_load2)-2*IMAGINARY(K293)*SIN(2*PI()*B293*129/Nt_load2)</f>
        <v>0</v>
      </c>
      <c r="EF554" s="222">
        <f t="shared" ref="EF554:EF616" si="1501">2*IMREAL(K293)*COS(2*PI()*B293*130/Nt_load2)-2*IMAGINARY(K293)*SIN(2*PI()*B293*130/Nt_load2)</f>
        <v>0</v>
      </c>
      <c r="EG554" s="222">
        <f t="shared" ref="EG554:EG616" si="1502">2*IMREAL(K293)*COS(2*PI()*B293*131/Nt_load2)-2*IMAGINARY(K293)*SIN(2*PI()*B293*131/Nt_load2)</f>
        <v>0</v>
      </c>
      <c r="EH554" s="222">
        <f t="shared" ref="EH554:EH616" si="1503">2*IMREAL(K293)*COS(2*PI()*B293*132/Nt_load2)-2*IMAGINARY(K293)*SIN(2*PI()*B293*132/Nt_load2)</f>
        <v>0</v>
      </c>
      <c r="EI554" s="222">
        <f t="shared" ref="EI554:EI616" si="1504">2*IMREAL(K293)*COS(2*PI()*B293*133/Nt_load2)-2*IMAGINARY(K293)*SIN(2*PI()*B293*133/Nt_load2)</f>
        <v>0</v>
      </c>
      <c r="EJ554" s="222">
        <f t="shared" ref="EJ554:EJ616" si="1505">2*IMREAL(K293)*COS(2*PI()*B293*134/Nt_load2)-2*IMAGINARY(K293)*SIN(2*PI()*B293*134/Nt_load2)</f>
        <v>0</v>
      </c>
      <c r="EK554" s="222">
        <f t="shared" ref="EK554:EK616" si="1506">2*IMREAL(K293)*COS(2*PI()*B293*135/Nt_load2)-2*IMAGINARY(K293)*SIN(2*PI()*B293*135/Nt_load2)</f>
        <v>0</v>
      </c>
      <c r="EL554" s="222">
        <f t="shared" ref="EL554:EL616" si="1507">2*IMREAL(K293)*COS(2*PI()*B293*136/Nt_load2)-2*IMAGINARY(K293)*SIN(2*PI()*B293*136/Nt_load2)</f>
        <v>0</v>
      </c>
      <c r="EM554" s="222">
        <f t="shared" ref="EM554:EM616" si="1508">2*IMREAL(K293)*COS(2*PI()*B293*137/Nt_load2)-2*IMAGINARY(K293)*SIN(2*PI()*B293*137/Nt_load2)</f>
        <v>0</v>
      </c>
      <c r="EN554" s="222">
        <f t="shared" ref="EN554:EN616" si="1509">2*IMREAL(K293)*COS(2*PI()*B293*138/Nt_load2)-2*IMAGINARY(K293)*SIN(2*PI()*B293*138/Nt_load2)</f>
        <v>0</v>
      </c>
      <c r="EO554" s="222">
        <f t="shared" ref="EO554:EO616" si="1510">2*IMREAL(K293)*COS(2*PI()*B293*139/Nt_load2)-2*IMAGINARY(K293)*SIN(2*PI()*B293*139/Nt_load2)</f>
        <v>0</v>
      </c>
      <c r="EP554" s="222">
        <f t="shared" ref="EP554:EP616" si="1511">2*IMREAL(K293)*COS(2*PI()*B293*140/Nt_load2)-2*IMAGINARY(K293)*SIN(2*PI()*B293*140/Nt_load2)</f>
        <v>0</v>
      </c>
      <c r="EQ554" s="222">
        <f t="shared" ref="EQ554:EQ616" si="1512">2*IMREAL(K293)*COS(2*PI()*B293*141/Nt_load2)-2*IMAGINARY(K293)*SIN(2*PI()*B293*141/Nt_load2)</f>
        <v>0</v>
      </c>
      <c r="ER554" s="222">
        <f t="shared" ref="ER554:ER616" si="1513">2*IMREAL(K293)*COS(2*PI()*B293*142/Nt_load2)-2*IMAGINARY(K293)*SIN(2*PI()*B293*142/Nt_load2)</f>
        <v>0</v>
      </c>
      <c r="ES554" s="222">
        <f t="shared" ref="ES554:ES616" si="1514">2*IMREAL(K293)*COS(2*PI()*B293*143/Nt_load2)-2*IMAGINARY(K293)*SIN(2*PI()*B293*143/Nt_load2)</f>
        <v>0</v>
      </c>
      <c r="ET554" s="222">
        <f t="shared" ref="ET554:ET616" si="1515">2*IMREAL(K293)*COS(2*PI()*B293*144/Nt_load2)-2*IMAGINARY(K293)*SIN(2*PI()*B293*144/Nt_load2)</f>
        <v>0</v>
      </c>
      <c r="EU554" s="222">
        <f t="shared" ref="EU554:EU616" si="1516">2*IMREAL(K293)*COS(2*PI()*B293*145/Nt_load2)-2*IMAGINARY(K293)*SIN(2*PI()*B293*145/Nt_load2)</f>
        <v>0</v>
      </c>
      <c r="EV554" s="222">
        <f t="shared" ref="EV554:EV616" si="1517">2*IMREAL(K293)*COS(2*PI()*B293*146/Nt_load2)-2*IMAGINARY(K293)*SIN(2*PI()*B293*146/Nt_load2)</f>
        <v>0</v>
      </c>
      <c r="EW554" s="222">
        <f t="shared" ref="EW554:EW616" si="1518">2*IMREAL(K293)*COS(2*PI()*B293*147/Nt_load2)-2*IMAGINARY(K293)*SIN(2*PI()*B293*147/Nt_load2)</f>
        <v>0</v>
      </c>
      <c r="EX554" s="222">
        <f t="shared" ref="EX554:EX616" si="1519">2*IMREAL(K293)*COS(2*PI()*B293*148/Nt_load2)-2*IMAGINARY(K293)*SIN(2*PI()*B293*148/Nt_load2)</f>
        <v>0</v>
      </c>
      <c r="EY554" s="222">
        <f t="shared" ref="EY554:EY616" si="1520">2*IMREAL(K293)*COS(2*PI()*B293*149/Nt_load2)-2*IMAGINARY(K293)*SIN(2*PI()*B293*149/Nt_load2)</f>
        <v>0</v>
      </c>
      <c r="EZ554" s="222">
        <f t="shared" ref="EZ554:EZ616" si="1521">2*IMREAL(K293)*COS(2*PI()*B293*150/Nt_load2)-2*IMAGINARY(K293)*SIN(2*PI()*B293*150/Nt_load2)</f>
        <v>0</v>
      </c>
      <c r="FA554" s="222">
        <f t="shared" ref="FA554:FA616" si="1522">2*IMREAL(K293)*COS(2*PI()*B293*151/Nt_load2)-2*IMAGINARY(K293)*SIN(2*PI()*B293*151/Nt_load2)</f>
        <v>0</v>
      </c>
      <c r="FB554" s="222">
        <f t="shared" ref="FB554:FB616" si="1523">2*IMREAL(K293)*COS(2*PI()*B293*152/Nt_load2)-2*IMAGINARY(K293)*SIN(2*PI()*B293*152/Nt_load2)</f>
        <v>0</v>
      </c>
      <c r="FC554" s="222">
        <f t="shared" ref="FC554:FC616" si="1524">2*IMREAL(K293)*COS(2*PI()*B293*153/Nt_load2)-2*IMAGINARY(K293)*SIN(2*PI()*B293*153/Nt_load2)</f>
        <v>0</v>
      </c>
      <c r="FD554" s="222">
        <f t="shared" ref="FD554:FD616" si="1525">2*IMREAL(K293)*COS(2*PI()*B293*154/Nt_load2)-2*IMAGINARY(K293)*SIN(2*PI()*B293*154/Nt_load2)</f>
        <v>0</v>
      </c>
      <c r="FE554" s="222">
        <f t="shared" ref="FE554:FE616" si="1526">2*IMREAL(K293)*COS(2*PI()*B293*155/Nt_load2)-2*IMAGINARY(K293)*SIN(2*PI()*B293*155/Nt_load2)</f>
        <v>0</v>
      </c>
      <c r="FF554" s="222">
        <f t="shared" ref="FF554:FF616" si="1527">2*IMREAL(K293)*COS(2*PI()*B293*156/Nt_load2)-2*IMAGINARY(K293)*SIN(2*PI()*B293*156/Nt_load2)</f>
        <v>0</v>
      </c>
      <c r="FG554" s="222">
        <f t="shared" ref="FG554:FG616" si="1528">2*IMREAL(K293)*COS(2*PI()*B293*157/Nt_load2)-2*IMAGINARY(K293)*SIN(2*PI()*B293*157/Nt_load2)</f>
        <v>0</v>
      </c>
      <c r="FH554" s="222">
        <f t="shared" ref="FH554:FH616" si="1529">2*IMREAL(K293)*COS(2*PI()*B293*158/Nt_load2)-2*IMAGINARY(K293)*SIN(2*PI()*B293*158/Nt_load2)</f>
        <v>0</v>
      </c>
      <c r="FI554" s="222">
        <f t="shared" ref="FI554:FI616" si="1530">2*IMREAL(K293)*COS(2*PI()*B293*159/Nt_load2)-2*IMAGINARY(K293)*SIN(2*PI()*B293*159/Nt_load2)</f>
        <v>0</v>
      </c>
      <c r="FJ554" s="222">
        <f t="shared" ref="FJ554:FJ616" si="1531">2*IMREAL(K293)*COS(2*PI()*B293*160/Nt_load2)-2*IMAGINARY(K293)*SIN(2*PI()*B293*160/Nt_load2)</f>
        <v>0</v>
      </c>
      <c r="FK554" s="222">
        <f t="shared" ref="FK554:FK616" si="1532">2*IMREAL(K293)*COS(2*PI()*B293*161/Nt_load2)-2*IMAGINARY(K293)*SIN(2*PI()*B293*161/Nt_load2)</f>
        <v>0</v>
      </c>
      <c r="FL554" s="222">
        <f t="shared" ref="FL554:FL616" si="1533">2*IMREAL(K293)*COS(2*PI()*B293*162/Nt_load2)-2*IMAGINARY(K293)*SIN(2*PI()*B293*162/Nt_load2)</f>
        <v>0</v>
      </c>
      <c r="FM554" s="222">
        <f t="shared" ref="FM554:FM616" si="1534">2*IMREAL(K293)*COS(2*PI()*B293*163/Nt_load2)-2*IMAGINARY(K293)*SIN(2*PI()*B293*163/Nt_load2)</f>
        <v>0</v>
      </c>
      <c r="FN554" s="222">
        <f t="shared" ref="FN554:FN616" si="1535">2*IMREAL(K293)*COS(2*PI()*B293*164/Nt_load2)-2*IMAGINARY(K293)*SIN(2*PI()*B293*164/Nt_load2)</f>
        <v>0</v>
      </c>
      <c r="FO554" s="222">
        <f t="shared" ref="FO554:FO616" si="1536">2*IMREAL(K293)*COS(2*PI()*B293*165/Nt_load2)-2*IMAGINARY(K293)*SIN(2*PI()*B293*165/Nt_load2)</f>
        <v>0</v>
      </c>
      <c r="FP554" s="222">
        <f t="shared" ref="FP554:FP616" si="1537">2*IMREAL(K293)*COS(2*PI()*B293*166/Nt_load2)-2*IMAGINARY(K293)*SIN(2*PI()*B293*166/Nt_load2)</f>
        <v>0</v>
      </c>
      <c r="FQ554" s="222">
        <f t="shared" ref="FQ554:FQ616" si="1538">2*IMREAL(K293)*COS(2*PI()*B293*167/Nt_load2)-2*IMAGINARY(K293)*SIN(2*PI()*B293*167/Nt_load2)</f>
        <v>0</v>
      </c>
      <c r="FR554" s="222">
        <f t="shared" ref="FR554:FR616" si="1539">2*IMREAL(K293)*COS(2*PI()*B293*168/Nt_load2)-2*IMAGINARY(K293)*SIN(2*PI()*B293*168/Nt_load2)</f>
        <v>0</v>
      </c>
      <c r="FS554" s="222">
        <f t="shared" ref="FS554:FS616" si="1540">2*IMREAL(K293)*COS(2*PI()*B293*169/Nt_load2)-2*IMAGINARY(K293)*SIN(2*PI()*B293*169/Nt_load2)</f>
        <v>0</v>
      </c>
      <c r="FT554" s="222">
        <f t="shared" ref="FT554:FT616" si="1541">2*IMREAL(K293)*COS(2*PI()*B293*170/Nt_load2)-2*IMAGINARY(K293)*SIN(2*PI()*B293*170/Nt_load2)</f>
        <v>0</v>
      </c>
      <c r="FU554" s="222">
        <f t="shared" ref="FU554:FU616" si="1542">2*IMREAL(K293)*COS(2*PI()*B293*171/Nt_load2)-2*IMAGINARY(K293)*SIN(2*PI()*B293*171/Nt_load2)</f>
        <v>0</v>
      </c>
      <c r="FV554" s="222">
        <f t="shared" ref="FV554:FV616" si="1543">2*IMREAL(K293)*COS(2*PI()*B293*172/Nt_load2)-2*IMAGINARY(K293)*SIN(2*PI()*B293*172/Nt_load2)</f>
        <v>0</v>
      </c>
      <c r="FW554" s="222">
        <f t="shared" ref="FW554:FW616" si="1544">2*IMREAL(K293)*COS(2*PI()*B293*173/Nt_load2)-2*IMAGINARY(K293)*SIN(2*PI()*B293*173/Nt_load2)</f>
        <v>0</v>
      </c>
      <c r="FX554" s="222">
        <f t="shared" ref="FX554:FX616" si="1545">2*IMREAL(K293)*COS(2*PI()*B293*174/Nt_load2)-2*IMAGINARY(K293)*SIN(2*PI()*B293*174/Nt_load2)</f>
        <v>0</v>
      </c>
      <c r="FY554" s="222">
        <f t="shared" ref="FY554:FY616" si="1546">2*IMREAL(K293)*COS(2*PI()*B293*175/Nt_load2)-2*IMAGINARY(K293)*SIN(2*PI()*B293*175/Nt_load2)</f>
        <v>0</v>
      </c>
      <c r="FZ554" s="222">
        <f t="shared" ref="FZ554:FZ616" si="1547">2*IMREAL(K293)*COS(2*PI()*B293*176/Nt_load2)-2*IMAGINARY(K293)*SIN(2*PI()*B293*176/Nt_load2)</f>
        <v>0</v>
      </c>
      <c r="GA554" s="222">
        <f t="shared" ref="GA554:GA616" si="1548">2*IMREAL(K293)*COS(2*PI()*B293*177/Nt_load2)-2*IMAGINARY(K293)*SIN(2*PI()*B293*177/Nt_load2)</f>
        <v>0</v>
      </c>
      <c r="GB554" s="222">
        <f t="shared" ref="GB554:GB616" si="1549">2*IMREAL(K293)*COS(2*PI()*B293*178/Nt_load2)-2*IMAGINARY(K293)*SIN(2*PI()*B293*178/Nt_load2)</f>
        <v>0</v>
      </c>
      <c r="GC554" s="222">
        <f t="shared" ref="GC554:GC616" si="1550">2*IMREAL(K293)*COS(2*PI()*B293*179/Nt_load2)-2*IMAGINARY(K293)*SIN(2*PI()*B293*179/Nt_load2)</f>
        <v>0</v>
      </c>
      <c r="GD554" s="222">
        <f t="shared" ref="GD554:GD616" si="1551">2*IMREAL(K293)*COS(2*PI()*B293*180/Nt_load2)-2*IMAGINARY(K293)*SIN(2*PI()*B293*180/Nt_load2)</f>
        <v>0</v>
      </c>
      <c r="GE554" s="222">
        <f t="shared" ref="GE554:GE616" si="1552">2*IMREAL(K293)*COS(2*PI()*B293*181/Nt_load2)-2*IMAGINARY(K293)*SIN(2*PI()*B293*181/Nt_load2)</f>
        <v>0</v>
      </c>
      <c r="GF554" s="222">
        <f t="shared" ref="GF554:GF616" si="1553">2*IMREAL(K293)*COS(2*PI()*B293*182/Nt_load2)-2*IMAGINARY(K293)*SIN(2*PI()*B293*182/Nt_load2)</f>
        <v>0</v>
      </c>
      <c r="GG554" s="222">
        <f t="shared" ref="GG554:GG616" si="1554">2*IMREAL(K293)*COS(2*PI()*B293*183/Nt_load2)-2*IMAGINARY(K293)*SIN(2*PI()*B293*183/Nt_load2)</f>
        <v>0</v>
      </c>
      <c r="GH554" s="222">
        <f t="shared" ref="GH554:GH616" si="1555">2*IMREAL(K293)*COS(2*PI()*B293*184/Nt_load2)-2*IMAGINARY(K293)*SIN(2*PI()*B293*184/Nt_load2)</f>
        <v>0</v>
      </c>
      <c r="GI554" s="222">
        <f t="shared" ref="GI554:GI616" si="1556">2*IMREAL(K293)*COS(2*PI()*B293*185/Nt_load2)-2*IMAGINARY(K293)*SIN(2*PI()*B293*185/Nt_load2)</f>
        <v>0</v>
      </c>
      <c r="GJ554" s="222">
        <f t="shared" ref="GJ554:GJ616" si="1557">2*IMREAL(K293)*COS(2*PI()*B293*186/Nt_load2)-2*IMAGINARY(K293)*SIN(2*PI()*B293*186/Nt_load2)</f>
        <v>0</v>
      </c>
      <c r="GK554" s="222">
        <f t="shared" ref="GK554:GK616" si="1558">2*IMREAL(K293)*COS(2*PI()*B293*187/Nt_load2)-2*IMAGINARY(K293)*SIN(2*PI()*B293*187/Nt_load2)</f>
        <v>0</v>
      </c>
      <c r="GL554" s="222">
        <f t="shared" ref="GL554:GL616" si="1559">2*IMREAL(K293)*COS(2*PI()*B293*188/Nt_load2)-2*IMAGINARY(K293)*SIN(2*PI()*B293*188/Nt_load2)</f>
        <v>0</v>
      </c>
      <c r="GM554" s="222">
        <f t="shared" ref="GM554:GM616" si="1560">2*IMREAL(K293)*COS(2*PI()*B293*189/Nt_load2)-2*IMAGINARY(K293)*SIN(2*PI()*B293*189/Nt_load2)</f>
        <v>0</v>
      </c>
      <c r="GN554" s="222">
        <f t="shared" ref="GN554:GN616" si="1561">2*IMREAL(K293)*COS(2*PI()*B293*190/Nt_load2)-2*IMAGINARY(K293)*SIN(2*PI()*B293*190/Nt_load2)</f>
        <v>0</v>
      </c>
      <c r="GO554" s="222">
        <f t="shared" ref="GO554:GO616" si="1562">2*IMREAL(K293)*COS(2*PI()*B293*191/Nt_load2)-2*IMAGINARY(K293)*SIN(2*PI()*B293*191/Nt_load2)</f>
        <v>0</v>
      </c>
      <c r="GP554" s="222">
        <f t="shared" ref="GP554:GP616" si="1563">2*IMREAL(K293)*COS(2*PI()*B293*192/Nt_load2)-2*IMAGINARY(K293)*SIN(2*PI()*B293*192/Nt_load2)</f>
        <v>0</v>
      </c>
      <c r="GQ554" s="222">
        <f t="shared" ref="GQ554:GQ616" si="1564">2*IMREAL(K293)*COS(2*PI()*B293*193/Nt_load2)-2*IMAGINARY(K293)*SIN(2*PI()*B293*193/Nt_load2)</f>
        <v>0</v>
      </c>
      <c r="GR554" s="222">
        <f t="shared" ref="GR554:GR616" si="1565">2*IMREAL(K293)*COS(2*PI()*B293*194/Nt_load2)-2*IMAGINARY(K293)*SIN(2*PI()*B293*194/Nt_load2)</f>
        <v>0</v>
      </c>
      <c r="GS554" s="222">
        <f t="shared" ref="GS554:GS616" si="1566">2*IMREAL(K293)*COS(2*PI()*B293*195/Nt_load2)-2*IMAGINARY(K293)*SIN(2*PI()*B293*195/Nt_load2)</f>
        <v>0</v>
      </c>
      <c r="GT554" s="222">
        <f t="shared" ref="GT554:GT616" si="1567">2*IMREAL(K293)*COS(2*PI()*B293*196/Nt_load2)-2*IMAGINARY(K293)*SIN(2*PI()*B293*196/Nt_load2)</f>
        <v>0</v>
      </c>
      <c r="GU554" s="222">
        <f t="shared" ref="GU554:GU616" si="1568">2*IMREAL(K293)*COS(2*PI()*B293*197/Nt_load2)-2*IMAGINARY(K293)*SIN(2*PI()*B293*197/Nt_load2)</f>
        <v>0</v>
      </c>
      <c r="GV554" s="222">
        <f t="shared" ref="GV554:GV616" si="1569">2*IMREAL(K293)*COS(2*PI()*B293*198/Nt_load2)-2*IMAGINARY(K293)*SIN(2*PI()*B293*198/Nt_load2)</f>
        <v>0</v>
      </c>
      <c r="GW554" s="222">
        <f t="shared" ref="GW554:GW616" si="1570">2*IMREAL(K293)*COS(2*PI()*B293*199/Nt_load2)-2*IMAGINARY(K293)*SIN(2*PI()*B293*199/Nt_load2)</f>
        <v>0</v>
      </c>
      <c r="GX554" s="222">
        <f t="shared" ref="GX554:GX616" si="1571">2*IMREAL(K293)*COS(2*PI()*B293*200/Nt_load2)-2*IMAGINARY(K293)*SIN(2*PI()*B293*200/Nt_load2)</f>
        <v>0</v>
      </c>
      <c r="GY554" s="222">
        <f t="shared" ref="GY554:GY616" si="1572">2*IMREAL(K293)*COS(2*PI()*B293*201/Nt_load2)-2*IMAGINARY(K293)*SIN(2*PI()*B293*201/Nt_load2)</f>
        <v>0</v>
      </c>
      <c r="GZ554" s="222">
        <f t="shared" ref="GZ554:GZ616" si="1573">2*IMREAL(K293)*COS(2*PI()*B293*202/Nt_load2)-2*IMAGINARY(K293)*SIN(2*PI()*B293*202/Nt_load2)</f>
        <v>0</v>
      </c>
      <c r="HA554" s="222">
        <f t="shared" ref="HA554:HA616" si="1574">2*IMREAL(K293)*COS(2*PI()*B293*203/Nt_load2)-2*IMAGINARY(K293)*SIN(2*PI()*B293*203/Nt_load2)</f>
        <v>0</v>
      </c>
      <c r="HB554" s="222">
        <f t="shared" ref="HB554:HB616" si="1575">2*IMREAL(K293)*COS(2*PI()*B293*204/Nt_load2)-2*IMAGINARY(K293)*SIN(2*PI()*B293*204/Nt_load2)</f>
        <v>0</v>
      </c>
      <c r="HC554" s="222">
        <f t="shared" ref="HC554:HC616" si="1576">2*IMREAL(K293)*COS(2*PI()*B293*205/Nt_load2)-2*IMAGINARY(K293)*SIN(2*PI()*B293*205/Nt_load2)</f>
        <v>0</v>
      </c>
      <c r="HD554" s="222">
        <f t="shared" ref="HD554:HD616" si="1577">2*IMREAL(K293)*COS(2*PI()*B293*206/Nt_load2)-2*IMAGINARY(K293)*SIN(2*PI()*B293*206/Nt_load2)</f>
        <v>0</v>
      </c>
      <c r="HE554" s="222">
        <f t="shared" ref="HE554:HE616" si="1578">2*IMREAL(K293)*COS(2*PI()*B293*207/Nt_load2)-2*IMAGINARY(K293)*SIN(2*PI()*B293*207/Nt_load2)</f>
        <v>0</v>
      </c>
      <c r="HF554" s="222">
        <f t="shared" ref="HF554:HF616" si="1579">2*IMREAL(K293)*COS(2*PI()*B293*208/Nt_load2)-2*IMAGINARY(K293)*SIN(2*PI()*B293*208/Nt_load2)</f>
        <v>0</v>
      </c>
      <c r="HG554" s="222">
        <f t="shared" ref="HG554:HG616" si="1580">2*IMREAL(K293)*COS(2*PI()*B293*209/Nt_load2)-2*IMAGINARY(K293)*SIN(2*PI()*B293*209/Nt_load2)</f>
        <v>0</v>
      </c>
      <c r="HH554" s="222">
        <f t="shared" ref="HH554:HH616" si="1581">2*IMREAL(K293)*COS(2*PI()*B293*210/Nt_load2)-2*IMAGINARY(K293)*SIN(2*PI()*B293*210/Nt_load2)</f>
        <v>0</v>
      </c>
      <c r="HI554" s="222">
        <f t="shared" ref="HI554:HI616" si="1582">2*IMREAL(K293)*COS(2*PI()*B293*211/Nt_load2)-2*IMAGINARY(K293)*SIN(2*PI()*B293*211/Nt_load2)</f>
        <v>0</v>
      </c>
      <c r="HJ554" s="222">
        <f t="shared" ref="HJ554:HJ616" si="1583">2*IMREAL(K293)*COS(2*PI()*B293*212/Nt_load2)-2*IMAGINARY(K293)*SIN(2*PI()*B293*212/Nt_load2)</f>
        <v>0</v>
      </c>
      <c r="HK554" s="222">
        <f t="shared" ref="HK554:HK616" si="1584">2*IMREAL(K293)*COS(2*PI()*B293*213/Nt_load2)-2*IMAGINARY(K293)*SIN(2*PI()*B293*213/Nt_load2)</f>
        <v>0</v>
      </c>
      <c r="HL554" s="222">
        <f t="shared" ref="HL554:HL616" si="1585">2*IMREAL(K293)*COS(2*PI()*B293*214/Nt_load2)-2*IMAGINARY(K293)*SIN(2*PI()*B293*214/Nt_load2)</f>
        <v>0</v>
      </c>
      <c r="HM554" s="222">
        <f t="shared" ref="HM554:HM616" si="1586">2*IMREAL(K293)*COS(2*PI()*B293*215/Nt_load2)-2*IMAGINARY(K293)*SIN(2*PI()*B293*215/Nt_load2)</f>
        <v>0</v>
      </c>
      <c r="HN554" s="222">
        <f t="shared" ref="HN554:HN616" si="1587">2*IMREAL(K293)*COS(2*PI()*B293*216/Nt_load2)-2*IMAGINARY(K293)*SIN(2*PI()*B293*216/Nt_load2)</f>
        <v>0</v>
      </c>
      <c r="HO554" s="222">
        <f t="shared" ref="HO554:HO616" si="1588">2*IMREAL(K293)*COS(2*PI()*B293*217/Nt_load2)-2*IMAGINARY(K293)*SIN(2*PI()*B293*217/Nt_load2)</f>
        <v>0</v>
      </c>
      <c r="HP554" s="222">
        <f t="shared" ref="HP554:HP616" si="1589">2*IMREAL(K293)*COS(2*PI()*B293*218/Nt_load2)-2*IMAGINARY(K293)*SIN(2*PI()*B293*218/Nt_load2)</f>
        <v>0</v>
      </c>
      <c r="HQ554" s="222">
        <f t="shared" ref="HQ554:HQ616" si="1590">2*IMREAL(K293)*COS(2*PI()*B293*219/Nt_load2)-2*IMAGINARY(K293)*SIN(2*PI()*B293*219/Nt_load2)</f>
        <v>0</v>
      </c>
      <c r="HR554" s="222">
        <f t="shared" ref="HR554:HR616" si="1591">2*IMREAL(K293)*COS(2*PI()*B293*220/Nt_load2)-2*IMAGINARY(K293)*SIN(2*PI()*B293*220/Nt_load2)</f>
        <v>0</v>
      </c>
      <c r="HS554" s="222">
        <f t="shared" ref="HS554:HS616" si="1592">2*IMREAL(K293)*COS(2*PI()*B293*221/Nt_load2)-2*IMAGINARY(K293)*SIN(2*PI()*B293*221/Nt_load2)</f>
        <v>0</v>
      </c>
      <c r="HT554" s="222">
        <f t="shared" ref="HT554:HT616" si="1593">2*IMREAL(K293)*COS(2*PI()*B293*222/Nt_load2)-2*IMAGINARY(K293)*SIN(2*PI()*B293*222/Nt_load2)</f>
        <v>0</v>
      </c>
      <c r="HU554" s="222">
        <f t="shared" ref="HU554:HU616" si="1594">2*IMREAL(K293)*COS(2*PI()*B293*223/Nt_load2)-2*IMAGINARY(K293)*SIN(2*PI()*B293*223/Nt_load2)</f>
        <v>0</v>
      </c>
      <c r="HV554" s="222">
        <f t="shared" ref="HV554:HV616" si="1595">2*IMREAL(K293)*COS(2*PI()*B293*224/Nt_load2)-2*IMAGINARY(K293)*SIN(2*PI()*B293*224/Nt_load2)</f>
        <v>0</v>
      </c>
      <c r="HW554" s="222">
        <f t="shared" ref="HW554:HW616" si="1596">2*IMREAL(K293)*COS(2*PI()*B293*225/Nt_load2)-2*IMAGINARY(K293)*SIN(2*PI()*B293*225/Nt_load2)</f>
        <v>0</v>
      </c>
      <c r="HX554" s="222">
        <f t="shared" ref="HX554:HX616" si="1597">2*IMREAL(K293)*COS(2*PI()*B293*226/Nt_load2)-2*IMAGINARY(K293)*SIN(2*PI()*B293*226/Nt_load2)</f>
        <v>0</v>
      </c>
      <c r="HY554" s="222">
        <f t="shared" ref="HY554:HY616" si="1598">2*IMREAL(K293)*COS(2*PI()*B293*227/Nt_load2)-2*IMAGINARY(K293)*SIN(2*PI()*B293*227/Nt_load2)</f>
        <v>0</v>
      </c>
      <c r="HZ554" s="222">
        <f t="shared" ref="HZ554:HZ616" si="1599">2*IMREAL(K293)*COS(2*PI()*B293*228/Nt_load2)-2*IMAGINARY(K293)*SIN(2*PI()*B293*228/Nt_load2)</f>
        <v>0</v>
      </c>
      <c r="IA554" s="222">
        <f t="shared" ref="IA554:IA616" si="1600">2*IMREAL(K293)*COS(2*PI()*B293*229/Nt_load2)-2*IMAGINARY(K293)*SIN(2*PI()*B293*229/Nt_load2)</f>
        <v>0</v>
      </c>
      <c r="IB554" s="222">
        <f t="shared" ref="IB554:IB616" si="1601">2*IMREAL(K293)*COS(2*PI()*B293*230/Nt_load2)-2*IMAGINARY(K293)*SIN(2*PI()*B293*230/Nt_load2)</f>
        <v>0</v>
      </c>
      <c r="IC554" s="222">
        <f t="shared" ref="IC554:IC616" si="1602">2*IMREAL(K293)*COS(2*PI()*B293*231/Nt_load2)-2*IMAGINARY(K293)*SIN(2*PI()*B293*231/Nt_load2)</f>
        <v>0</v>
      </c>
      <c r="ID554" s="222">
        <f t="shared" ref="ID554:ID616" si="1603">2*IMREAL(K293)*COS(2*PI()*B293*232/Nt_load2)-2*IMAGINARY(K293)*SIN(2*PI()*B293*232/Nt_load2)</f>
        <v>0</v>
      </c>
      <c r="IE554" s="222">
        <f t="shared" ref="IE554:IE616" si="1604">2*IMREAL(K293)*COS(2*PI()*B293*233/Nt_load2)-2*IMAGINARY(K293)*SIN(2*PI()*B293*223/Nt_load2)</f>
        <v>0</v>
      </c>
      <c r="IF554" s="222">
        <f t="shared" ref="IF554:IF616" si="1605">2*IMREAL(K293)*COS(2*PI()*B293*234/Nt_load2)-2*IMAGINARY(K293)*SIN(2*PI()*B293*234/Nt_load2)</f>
        <v>0</v>
      </c>
      <c r="IG554" s="222">
        <f t="shared" ref="IG554:IG616" si="1606">2*IMREAL(K293)*COS(2*PI()*B293*235/Nt_load2)-2*IMAGINARY(K293)*SIN(2*PI()*B293*235/Nt_load2)</f>
        <v>0</v>
      </c>
      <c r="IH554" s="222">
        <f t="shared" ref="IH554:IH616" si="1607">2*IMREAL(K293)*COS(2*PI()*B293*236/Nt_load2)-2*IMAGINARY(K293)*SIN(2*PI()*B293*236/Nt_load2)</f>
        <v>0</v>
      </c>
      <c r="II554" s="222">
        <f t="shared" ref="II554:II616" si="1608">2*IMREAL(K293)*COS(2*PI()*B293*237/Nt_load2)-2*IMAGINARY(K293)*SIN(2*PI()*B293*237/Nt_load2)</f>
        <v>0</v>
      </c>
      <c r="IJ554" s="222">
        <f t="shared" ref="IJ554:IJ616" si="1609">2*IMREAL(K293)*COS(2*PI()*B293*238/Nt_load2)-2*IMAGINARY(K293)*SIN(2*PI()*B293*238/Nt_load2)</f>
        <v>0</v>
      </c>
      <c r="IK554" s="222">
        <f t="shared" ref="IK554:IK616" si="1610">2*IMREAL(K293)*COS(2*PI()*B293*239/Nt_load2)-2*IMAGINARY(K293)*SIN(2*PI()*B293*239/Nt_load2)</f>
        <v>0</v>
      </c>
      <c r="IL554" s="222">
        <f t="shared" ref="IL554:IL616" si="1611">2*IMREAL(K293)*COS(2*PI()*B293*240/Nt_load2)-2*IMAGINARY(K293)*SIN(2*PI()*B293*240/Nt_load2)</f>
        <v>0</v>
      </c>
      <c r="IM554" s="222">
        <f t="shared" ref="IM554:IM616" si="1612">2*IMREAL(K293)*COS(2*PI()*B293*241/Nt_load2)-2*IMAGINARY(K293)*SIN(2*PI()*B293*241/Nt_load2)</f>
        <v>0</v>
      </c>
      <c r="IN554" s="222">
        <f t="shared" ref="IN554:IN616" si="1613">2*IMREAL(K293)*COS(2*PI()*B293*242/Nt_load2)-2*IMAGINARY(K293)*SIN(2*PI()*B293*242/Nt_load2)</f>
        <v>0</v>
      </c>
      <c r="IO554" s="222">
        <f t="shared" ref="IO554:IO616" si="1614">2*IMREAL(K293)*COS(2*PI()*B293*243/Nt_load2)-2*IMAGINARY(K293)*SIN(2*PI()*B293*243/Nt_load2)</f>
        <v>0</v>
      </c>
      <c r="IP554" s="222">
        <f t="shared" ref="IP554:IP616" si="1615">2*IMREAL(K293)*COS(2*PI()*B293*244/Nt_load2)-2*IMAGINARY(K293)*SIN(2*PI()*B293*244/Nt_load2)</f>
        <v>0</v>
      </c>
      <c r="IQ554" s="222">
        <f t="shared" ref="IQ554:IQ616" si="1616">2*IMREAL(K293)*COS(2*PI()*B293*245/Nt_load2)-2*IMAGINARY(K293)*SIN(2*PI()*B293*245/Nt_load2)</f>
        <v>0</v>
      </c>
      <c r="IR554" s="222">
        <f t="shared" ref="IR554:IR616" si="1617">2*IMREAL(K293)*COS(2*PI()*B293*246/Nt_load2)-2*IMAGINARY(K293)*SIN(2*PI()*B293*246/Nt_load2)</f>
        <v>0</v>
      </c>
      <c r="IS554" s="222">
        <f t="shared" ref="IS554:IS616" si="1618">2*IMREAL(K293)*COS(2*PI()*B293*247/Nt_load2)-2*IMAGINARY(K293)*SIN(2*PI()*B293*247/Nt_load2)</f>
        <v>0</v>
      </c>
      <c r="IT554" s="222">
        <f t="shared" ref="IT554:IT616" si="1619">2*IMREAL(K293)*COS(2*PI()*B293*248/Nt_load2)-2*IMAGINARY(K293)*SIN(2*PI()*B293*248/Nt_load2)</f>
        <v>0</v>
      </c>
      <c r="IU554" s="222">
        <f t="shared" ref="IU554:IU616" si="1620">2*IMREAL(K293)*COS(2*PI()*B293*249/Nt_load2)-2*IMAGINARY(K293)*SIN(2*PI()*B293*249/Nt_load2)</f>
        <v>0</v>
      </c>
      <c r="IV554" s="222">
        <f t="shared" ref="IV554:IV616" si="1621">2*IMREAL(K293)*COS(2*PI()*B293*250/Nt_load2)-2*IMAGINARY(K293)*SIN(2*PI()*B293*250/Nt_load2)</f>
        <v>0</v>
      </c>
      <c r="IW554" s="222">
        <f t="shared" ref="IW554:IW616" si="1622">2*IMREAL(K293)*COS(2*PI()*B293*251/Nt_load2)-2*IMAGINARY(K293)*SIN(2*PI()*B293*251/Nt_load2)</f>
        <v>0</v>
      </c>
      <c r="IX554" s="222">
        <f t="shared" ref="IX554:IX616" si="1623">2*IMREAL(K293)*COS(2*PI()*B293*252/Nt_load2)-2*IMAGINARY(K293)*SIN(2*PI()*B293*252/Nt_load2)</f>
        <v>0</v>
      </c>
      <c r="IY554" s="222">
        <f t="shared" ref="IY554:IY616" si="1624">2*IMREAL(K293)*COS(2*PI()*B293*253/Nt_load2)-2*IMAGINARY(K293)*SIN(2*PI()*B293*253/Nt_load2)</f>
        <v>0</v>
      </c>
      <c r="IZ554" s="222">
        <f t="shared" ref="IZ554:IZ616" si="1625">2*IMREAL(K293)*COS(2*PI()*B293*254/Nt_load2)-2*IMAGINARY(K293)*SIN(2*PI()*B293*254/Nt_load2)</f>
        <v>0</v>
      </c>
      <c r="JA554" s="222">
        <f t="shared" ref="JA554:JA616" si="1626">2*IMREAL(K293)*COS(2*PI()*B293*255/Nt_load2)-2*IMAGINARY(K293)*SIN(2*PI()*B293*255/Nt_load2)</f>
        <v>0</v>
      </c>
      <c r="JB554" s="222">
        <f t="shared" ref="JB554:JB616" si="1627">2*IMREAL(K293)*COS(2*PI()*B293*256/Nt_load2)-2*IMAGINARY(K293)*SIN(2*PI()*B293*256/Nt_load2)</f>
        <v>0</v>
      </c>
    </row>
    <row r="555" spans="2:262">
      <c r="B555" s="230">
        <v>194</v>
      </c>
      <c r="C555" s="229">
        <f t="shared" ref="C555:C617" si="1628">C554+Div_Nt_load2</f>
        <v>3.7890625000000029E-3</v>
      </c>
      <c r="D555" s="226">
        <f t="shared" ca="1" si="1371"/>
        <v>50.07004686507841</v>
      </c>
      <c r="E555" s="225">
        <f ca="1">GR361</f>
        <v>7.0046865078412207E-2</v>
      </c>
      <c r="F555" s="224">
        <v>194</v>
      </c>
      <c r="G555" s="222">
        <f t="shared" si="1372"/>
        <v>0</v>
      </c>
      <c r="H555" s="222">
        <f t="shared" si="1373"/>
        <v>0</v>
      </c>
      <c r="I555" s="222">
        <f t="shared" si="1374"/>
        <v>0</v>
      </c>
      <c r="J555" s="222">
        <f t="shared" si="1375"/>
        <v>0</v>
      </c>
      <c r="K555" s="222">
        <f t="shared" si="1376"/>
        <v>0</v>
      </c>
      <c r="L555" s="222">
        <f t="shared" si="1377"/>
        <v>0</v>
      </c>
      <c r="M555" s="222">
        <f t="shared" si="1378"/>
        <v>0</v>
      </c>
      <c r="N555" s="222">
        <f t="shared" si="1379"/>
        <v>0</v>
      </c>
      <c r="O555" s="222">
        <f t="shared" si="1380"/>
        <v>0</v>
      </c>
      <c r="P555" s="222">
        <f t="shared" si="1381"/>
        <v>0</v>
      </c>
      <c r="Q555" s="222">
        <f t="shared" si="1382"/>
        <v>0</v>
      </c>
      <c r="R555" s="222">
        <f t="shared" si="1383"/>
        <v>0</v>
      </c>
      <c r="S555" s="222">
        <f t="shared" si="1384"/>
        <v>0</v>
      </c>
      <c r="T555" s="222">
        <f t="shared" si="1385"/>
        <v>0</v>
      </c>
      <c r="U555" s="222">
        <f t="shared" si="1386"/>
        <v>0</v>
      </c>
      <c r="V555" s="222">
        <f t="shared" si="1387"/>
        <v>0</v>
      </c>
      <c r="W555" s="222">
        <f t="shared" si="1388"/>
        <v>0</v>
      </c>
      <c r="X555" s="222">
        <f t="shared" si="1389"/>
        <v>0</v>
      </c>
      <c r="Y555" s="222">
        <f t="shared" si="1390"/>
        <v>0</v>
      </c>
      <c r="Z555" s="222">
        <f t="shared" si="1391"/>
        <v>0</v>
      </c>
      <c r="AA555" s="222">
        <f t="shared" si="1392"/>
        <v>0</v>
      </c>
      <c r="AB555" s="222">
        <f t="shared" si="1393"/>
        <v>0</v>
      </c>
      <c r="AC555" s="222">
        <f t="shared" si="1394"/>
        <v>0</v>
      </c>
      <c r="AD555" s="222">
        <f t="shared" si="1395"/>
        <v>0</v>
      </c>
      <c r="AE555" s="222">
        <f t="shared" si="1396"/>
        <v>0</v>
      </c>
      <c r="AF555" s="222">
        <f t="shared" si="1397"/>
        <v>0</v>
      </c>
      <c r="AG555" s="222">
        <f t="shared" si="1398"/>
        <v>0</v>
      </c>
      <c r="AH555" s="222">
        <f t="shared" si="1399"/>
        <v>0</v>
      </c>
      <c r="AI555" s="222">
        <f t="shared" si="1400"/>
        <v>0</v>
      </c>
      <c r="AJ555" s="222">
        <f t="shared" si="1401"/>
        <v>0</v>
      </c>
      <c r="AK555" s="222">
        <f t="shared" si="1402"/>
        <v>0</v>
      </c>
      <c r="AL555" s="222">
        <f t="shared" si="1403"/>
        <v>0</v>
      </c>
      <c r="AM555" s="222">
        <f t="shared" si="1404"/>
        <v>0</v>
      </c>
      <c r="AN555" s="222">
        <f t="shared" si="1405"/>
        <v>0</v>
      </c>
      <c r="AO555" s="222">
        <f t="shared" si="1406"/>
        <v>0</v>
      </c>
      <c r="AP555" s="222">
        <f t="shared" si="1407"/>
        <v>0</v>
      </c>
      <c r="AQ555" s="222">
        <f t="shared" si="1408"/>
        <v>0</v>
      </c>
      <c r="AR555" s="222">
        <f t="shared" si="1409"/>
        <v>0</v>
      </c>
      <c r="AS555" s="222">
        <f t="shared" si="1410"/>
        <v>0</v>
      </c>
      <c r="AT555" s="222">
        <f t="shared" si="1411"/>
        <v>0</v>
      </c>
      <c r="AU555" s="222">
        <f t="shared" si="1412"/>
        <v>0</v>
      </c>
      <c r="AV555" s="222">
        <f t="shared" si="1413"/>
        <v>0</v>
      </c>
      <c r="AW555" s="222">
        <f t="shared" si="1414"/>
        <v>0</v>
      </c>
      <c r="AX555" s="222">
        <f t="shared" si="1415"/>
        <v>0</v>
      </c>
      <c r="AY555" s="222">
        <f t="shared" si="1416"/>
        <v>0</v>
      </c>
      <c r="AZ555" s="222">
        <f t="shared" si="1417"/>
        <v>0</v>
      </c>
      <c r="BA555" s="222">
        <f t="shared" si="1418"/>
        <v>0</v>
      </c>
      <c r="BB555" s="222">
        <f t="shared" si="1419"/>
        <v>0</v>
      </c>
      <c r="BC555" s="222">
        <f t="shared" si="1420"/>
        <v>0</v>
      </c>
      <c r="BD555" s="222">
        <f t="shared" si="1421"/>
        <v>0</v>
      </c>
      <c r="BE555" s="222">
        <f t="shared" si="1422"/>
        <v>0</v>
      </c>
      <c r="BF555" s="222">
        <f t="shared" si="1423"/>
        <v>0</v>
      </c>
      <c r="BG555" s="222">
        <f t="shared" si="1424"/>
        <v>0</v>
      </c>
      <c r="BH555" s="222">
        <f t="shared" si="1425"/>
        <v>0</v>
      </c>
      <c r="BI555" s="222">
        <f t="shared" si="1426"/>
        <v>0</v>
      </c>
      <c r="BJ555" s="222">
        <f t="shared" si="1427"/>
        <v>0</v>
      </c>
      <c r="BK555" s="222">
        <f t="shared" si="1428"/>
        <v>0</v>
      </c>
      <c r="BL555" s="222">
        <f t="shared" si="1429"/>
        <v>0</v>
      </c>
      <c r="BM555" s="222">
        <f t="shared" si="1430"/>
        <v>0</v>
      </c>
      <c r="BN555" s="222">
        <f t="shared" si="1431"/>
        <v>0</v>
      </c>
      <c r="BO555" s="222">
        <f t="shared" si="1432"/>
        <v>0</v>
      </c>
      <c r="BP555" s="222">
        <f t="shared" si="1433"/>
        <v>0</v>
      </c>
      <c r="BQ555" s="222">
        <f t="shared" si="1434"/>
        <v>0</v>
      </c>
      <c r="BR555" s="222">
        <f t="shared" si="1435"/>
        <v>0</v>
      </c>
      <c r="BS555" s="222">
        <f t="shared" si="1436"/>
        <v>0</v>
      </c>
      <c r="BT555" s="222">
        <f t="shared" si="1437"/>
        <v>0</v>
      </c>
      <c r="BU555" s="222">
        <f t="shared" si="1438"/>
        <v>0</v>
      </c>
      <c r="BV555" s="222">
        <f t="shared" si="1439"/>
        <v>0</v>
      </c>
      <c r="BW555" s="222">
        <f t="shared" si="1440"/>
        <v>0</v>
      </c>
      <c r="BX555" s="222">
        <f t="shared" si="1441"/>
        <v>0</v>
      </c>
      <c r="BY555" s="222">
        <f t="shared" si="1442"/>
        <v>0</v>
      </c>
      <c r="BZ555" s="222">
        <f t="shared" si="1443"/>
        <v>0</v>
      </c>
      <c r="CA555" s="222">
        <f t="shared" si="1444"/>
        <v>0</v>
      </c>
      <c r="CB555" s="222">
        <f t="shared" si="1445"/>
        <v>0</v>
      </c>
      <c r="CC555" s="222">
        <f t="shared" si="1446"/>
        <v>0</v>
      </c>
      <c r="CD555" s="222">
        <f t="shared" si="1447"/>
        <v>0</v>
      </c>
      <c r="CE555" s="222">
        <f t="shared" si="1448"/>
        <v>0</v>
      </c>
      <c r="CF555" s="222">
        <f t="shared" si="1449"/>
        <v>0</v>
      </c>
      <c r="CG555" s="222">
        <f t="shared" si="1450"/>
        <v>0</v>
      </c>
      <c r="CH555" s="222">
        <f t="shared" si="1451"/>
        <v>0</v>
      </c>
      <c r="CI555" s="222">
        <f t="shared" si="1452"/>
        <v>0</v>
      </c>
      <c r="CJ555" s="222">
        <f t="shared" si="1453"/>
        <v>0</v>
      </c>
      <c r="CK555" s="222">
        <f t="shared" si="1454"/>
        <v>0</v>
      </c>
      <c r="CL555" s="222">
        <f t="shared" si="1455"/>
        <v>0</v>
      </c>
      <c r="CM555" s="222">
        <f t="shared" si="1456"/>
        <v>0</v>
      </c>
      <c r="CN555" s="222">
        <f t="shared" si="1457"/>
        <v>0</v>
      </c>
      <c r="CO555" s="222">
        <f t="shared" si="1458"/>
        <v>0</v>
      </c>
      <c r="CP555" s="222">
        <f t="shared" si="1459"/>
        <v>0</v>
      </c>
      <c r="CQ555" s="222">
        <f t="shared" si="1460"/>
        <v>0</v>
      </c>
      <c r="CR555" s="222">
        <f t="shared" si="1461"/>
        <v>0</v>
      </c>
      <c r="CS555" s="222">
        <f t="shared" si="1462"/>
        <v>0</v>
      </c>
      <c r="CT555" s="222">
        <f t="shared" si="1463"/>
        <v>0</v>
      </c>
      <c r="CU555" s="222">
        <f t="shared" si="1464"/>
        <v>0</v>
      </c>
      <c r="CV555" s="222">
        <f t="shared" si="1465"/>
        <v>0</v>
      </c>
      <c r="CW555" s="222">
        <f t="shared" si="1466"/>
        <v>0</v>
      </c>
      <c r="CX555" s="222">
        <f t="shared" si="1467"/>
        <v>0</v>
      </c>
      <c r="CY555" s="222">
        <f t="shared" si="1468"/>
        <v>0</v>
      </c>
      <c r="CZ555" s="222">
        <f t="shared" si="1469"/>
        <v>0</v>
      </c>
      <c r="DA555" s="222">
        <f t="shared" si="1470"/>
        <v>0</v>
      </c>
      <c r="DB555" s="222">
        <f t="shared" si="1471"/>
        <v>0</v>
      </c>
      <c r="DC555" s="222">
        <f t="shared" si="1472"/>
        <v>0</v>
      </c>
      <c r="DD555" s="222">
        <f t="shared" si="1473"/>
        <v>0</v>
      </c>
      <c r="DE555" s="222">
        <f t="shared" si="1474"/>
        <v>0</v>
      </c>
      <c r="DF555" s="222">
        <f t="shared" si="1475"/>
        <v>0</v>
      </c>
      <c r="DG555" s="222">
        <f t="shared" si="1476"/>
        <v>0</v>
      </c>
      <c r="DH555" s="222">
        <f t="shared" si="1477"/>
        <v>0</v>
      </c>
      <c r="DI555" s="222">
        <f t="shared" si="1478"/>
        <v>0</v>
      </c>
      <c r="DJ555" s="222">
        <f t="shared" si="1479"/>
        <v>0</v>
      </c>
      <c r="DK555" s="222">
        <f t="shared" si="1480"/>
        <v>0</v>
      </c>
      <c r="DL555" s="222">
        <f t="shared" si="1481"/>
        <v>0</v>
      </c>
      <c r="DM555" s="222">
        <f t="shared" si="1482"/>
        <v>0</v>
      </c>
      <c r="DN555" s="222">
        <f t="shared" si="1483"/>
        <v>0</v>
      </c>
      <c r="DO555" s="222">
        <f t="shared" si="1484"/>
        <v>0</v>
      </c>
      <c r="DP555" s="222">
        <f t="shared" si="1485"/>
        <v>0</v>
      </c>
      <c r="DQ555" s="222">
        <f t="shared" si="1486"/>
        <v>0</v>
      </c>
      <c r="DR555" s="222">
        <f t="shared" si="1487"/>
        <v>0</v>
      </c>
      <c r="DS555" s="222">
        <f t="shared" si="1488"/>
        <v>0</v>
      </c>
      <c r="DT555" s="222">
        <f t="shared" si="1489"/>
        <v>0</v>
      </c>
      <c r="DU555" s="222">
        <f t="shared" si="1490"/>
        <v>0</v>
      </c>
      <c r="DV555" s="222">
        <f t="shared" si="1491"/>
        <v>0</v>
      </c>
      <c r="DW555" s="222">
        <f t="shared" si="1492"/>
        <v>0</v>
      </c>
      <c r="DX555" s="222">
        <f t="shared" si="1493"/>
        <v>0</v>
      </c>
      <c r="DY555" s="222">
        <f t="shared" si="1494"/>
        <v>0</v>
      </c>
      <c r="DZ555" s="222">
        <f t="shared" si="1495"/>
        <v>0</v>
      </c>
      <c r="EA555" s="222">
        <f t="shared" si="1496"/>
        <v>0</v>
      </c>
      <c r="EB555" s="222">
        <f t="shared" si="1497"/>
        <v>0</v>
      </c>
      <c r="EC555" s="222">
        <f t="shared" si="1498"/>
        <v>0</v>
      </c>
      <c r="ED555" s="222">
        <f t="shared" si="1499"/>
        <v>0</v>
      </c>
      <c r="EE555" s="222">
        <f t="shared" si="1500"/>
        <v>0</v>
      </c>
      <c r="EF555" s="222">
        <f t="shared" si="1501"/>
        <v>0</v>
      </c>
      <c r="EG555" s="222">
        <f t="shared" si="1502"/>
        <v>0</v>
      </c>
      <c r="EH555" s="222">
        <f t="shared" si="1503"/>
        <v>0</v>
      </c>
      <c r="EI555" s="222">
        <f t="shared" si="1504"/>
        <v>0</v>
      </c>
      <c r="EJ555" s="222">
        <f t="shared" si="1505"/>
        <v>0</v>
      </c>
      <c r="EK555" s="222">
        <f t="shared" si="1506"/>
        <v>0</v>
      </c>
      <c r="EL555" s="222">
        <f t="shared" si="1507"/>
        <v>0</v>
      </c>
      <c r="EM555" s="222">
        <f t="shared" si="1508"/>
        <v>0</v>
      </c>
      <c r="EN555" s="222">
        <f t="shared" si="1509"/>
        <v>0</v>
      </c>
      <c r="EO555" s="222">
        <f t="shared" si="1510"/>
        <v>0</v>
      </c>
      <c r="EP555" s="222">
        <f t="shared" si="1511"/>
        <v>0</v>
      </c>
      <c r="EQ555" s="222">
        <f t="shared" si="1512"/>
        <v>0</v>
      </c>
      <c r="ER555" s="222">
        <f t="shared" si="1513"/>
        <v>0</v>
      </c>
      <c r="ES555" s="222">
        <f t="shared" si="1514"/>
        <v>0</v>
      </c>
      <c r="ET555" s="222">
        <f t="shared" si="1515"/>
        <v>0</v>
      </c>
      <c r="EU555" s="222">
        <f t="shared" si="1516"/>
        <v>0</v>
      </c>
      <c r="EV555" s="222">
        <f t="shared" si="1517"/>
        <v>0</v>
      </c>
      <c r="EW555" s="222">
        <f t="shared" si="1518"/>
        <v>0</v>
      </c>
      <c r="EX555" s="222">
        <f t="shared" si="1519"/>
        <v>0</v>
      </c>
      <c r="EY555" s="222">
        <f t="shared" si="1520"/>
        <v>0</v>
      </c>
      <c r="EZ555" s="222">
        <f t="shared" si="1521"/>
        <v>0</v>
      </c>
      <c r="FA555" s="222">
        <f t="shared" si="1522"/>
        <v>0</v>
      </c>
      <c r="FB555" s="222">
        <f t="shared" si="1523"/>
        <v>0</v>
      </c>
      <c r="FC555" s="222">
        <f t="shared" si="1524"/>
        <v>0</v>
      </c>
      <c r="FD555" s="222">
        <f t="shared" si="1525"/>
        <v>0</v>
      </c>
      <c r="FE555" s="222">
        <f t="shared" si="1526"/>
        <v>0</v>
      </c>
      <c r="FF555" s="222">
        <f t="shared" si="1527"/>
        <v>0</v>
      </c>
      <c r="FG555" s="222">
        <f t="shared" si="1528"/>
        <v>0</v>
      </c>
      <c r="FH555" s="222">
        <f t="shared" si="1529"/>
        <v>0</v>
      </c>
      <c r="FI555" s="222">
        <f t="shared" si="1530"/>
        <v>0</v>
      </c>
      <c r="FJ555" s="222">
        <f t="shared" si="1531"/>
        <v>0</v>
      </c>
      <c r="FK555" s="222">
        <f t="shared" si="1532"/>
        <v>0</v>
      </c>
      <c r="FL555" s="222">
        <f t="shared" si="1533"/>
        <v>0</v>
      </c>
      <c r="FM555" s="222">
        <f t="shared" si="1534"/>
        <v>0</v>
      </c>
      <c r="FN555" s="222">
        <f t="shared" si="1535"/>
        <v>0</v>
      </c>
      <c r="FO555" s="222">
        <f t="shared" si="1536"/>
        <v>0</v>
      </c>
      <c r="FP555" s="222">
        <f t="shared" si="1537"/>
        <v>0</v>
      </c>
      <c r="FQ555" s="222">
        <f t="shared" si="1538"/>
        <v>0</v>
      </c>
      <c r="FR555" s="222">
        <f t="shared" si="1539"/>
        <v>0</v>
      </c>
      <c r="FS555" s="222">
        <f t="shared" si="1540"/>
        <v>0</v>
      </c>
      <c r="FT555" s="222">
        <f t="shared" si="1541"/>
        <v>0</v>
      </c>
      <c r="FU555" s="222">
        <f t="shared" si="1542"/>
        <v>0</v>
      </c>
      <c r="FV555" s="222">
        <f t="shared" si="1543"/>
        <v>0</v>
      </c>
      <c r="FW555" s="222">
        <f t="shared" si="1544"/>
        <v>0</v>
      </c>
      <c r="FX555" s="222">
        <f t="shared" si="1545"/>
        <v>0</v>
      </c>
      <c r="FY555" s="222">
        <f t="shared" si="1546"/>
        <v>0</v>
      </c>
      <c r="FZ555" s="222">
        <f t="shared" si="1547"/>
        <v>0</v>
      </c>
      <c r="GA555" s="222">
        <f t="shared" si="1548"/>
        <v>0</v>
      </c>
      <c r="GB555" s="222">
        <f t="shared" si="1549"/>
        <v>0</v>
      </c>
      <c r="GC555" s="222">
        <f t="shared" si="1550"/>
        <v>0</v>
      </c>
      <c r="GD555" s="222">
        <f t="shared" si="1551"/>
        <v>0</v>
      </c>
      <c r="GE555" s="222">
        <f t="shared" si="1552"/>
        <v>0</v>
      </c>
      <c r="GF555" s="222">
        <f t="shared" si="1553"/>
        <v>0</v>
      </c>
      <c r="GG555" s="222">
        <f t="shared" si="1554"/>
        <v>0</v>
      </c>
      <c r="GH555" s="222">
        <f t="shared" si="1555"/>
        <v>0</v>
      </c>
      <c r="GI555" s="222">
        <f t="shared" si="1556"/>
        <v>0</v>
      </c>
      <c r="GJ555" s="222">
        <f t="shared" si="1557"/>
        <v>0</v>
      </c>
      <c r="GK555" s="222">
        <f t="shared" si="1558"/>
        <v>0</v>
      </c>
      <c r="GL555" s="222">
        <f t="shared" si="1559"/>
        <v>0</v>
      </c>
      <c r="GM555" s="222">
        <f t="shared" si="1560"/>
        <v>0</v>
      </c>
      <c r="GN555" s="222">
        <f t="shared" si="1561"/>
        <v>0</v>
      </c>
      <c r="GO555" s="222">
        <f t="shared" si="1562"/>
        <v>0</v>
      </c>
      <c r="GP555" s="222">
        <f t="shared" si="1563"/>
        <v>0</v>
      </c>
      <c r="GQ555" s="222">
        <f t="shared" si="1564"/>
        <v>0</v>
      </c>
      <c r="GR555" s="222">
        <f t="shared" si="1565"/>
        <v>0</v>
      </c>
      <c r="GS555" s="222">
        <f t="shared" si="1566"/>
        <v>0</v>
      </c>
      <c r="GT555" s="222">
        <f t="shared" si="1567"/>
        <v>0</v>
      </c>
      <c r="GU555" s="222">
        <f t="shared" si="1568"/>
        <v>0</v>
      </c>
      <c r="GV555" s="222">
        <f t="shared" si="1569"/>
        <v>0</v>
      </c>
      <c r="GW555" s="222">
        <f t="shared" si="1570"/>
        <v>0</v>
      </c>
      <c r="GX555" s="222">
        <f t="shared" si="1571"/>
        <v>0</v>
      </c>
      <c r="GY555" s="222">
        <f t="shared" si="1572"/>
        <v>0</v>
      </c>
      <c r="GZ555" s="222">
        <f t="shared" si="1573"/>
        <v>0</v>
      </c>
      <c r="HA555" s="222">
        <f t="shared" si="1574"/>
        <v>0</v>
      </c>
      <c r="HB555" s="222">
        <f t="shared" si="1575"/>
        <v>0</v>
      </c>
      <c r="HC555" s="222">
        <f t="shared" si="1576"/>
        <v>0</v>
      </c>
      <c r="HD555" s="222">
        <f t="shared" si="1577"/>
        <v>0</v>
      </c>
      <c r="HE555" s="222">
        <f t="shared" si="1578"/>
        <v>0</v>
      </c>
      <c r="HF555" s="222">
        <f t="shared" si="1579"/>
        <v>0</v>
      </c>
      <c r="HG555" s="222">
        <f t="shared" si="1580"/>
        <v>0</v>
      </c>
      <c r="HH555" s="222">
        <f t="shared" si="1581"/>
        <v>0</v>
      </c>
      <c r="HI555" s="222">
        <f t="shared" si="1582"/>
        <v>0</v>
      </c>
      <c r="HJ555" s="222">
        <f t="shared" si="1583"/>
        <v>0</v>
      </c>
      <c r="HK555" s="222">
        <f t="shared" si="1584"/>
        <v>0</v>
      </c>
      <c r="HL555" s="222">
        <f t="shared" si="1585"/>
        <v>0</v>
      </c>
      <c r="HM555" s="222">
        <f t="shared" si="1586"/>
        <v>0</v>
      </c>
      <c r="HN555" s="222">
        <f t="shared" si="1587"/>
        <v>0</v>
      </c>
      <c r="HO555" s="222">
        <f t="shared" si="1588"/>
        <v>0</v>
      </c>
      <c r="HP555" s="222">
        <f t="shared" si="1589"/>
        <v>0</v>
      </c>
      <c r="HQ555" s="222">
        <f t="shared" si="1590"/>
        <v>0</v>
      </c>
      <c r="HR555" s="222">
        <f t="shared" si="1591"/>
        <v>0</v>
      </c>
      <c r="HS555" s="222">
        <f t="shared" si="1592"/>
        <v>0</v>
      </c>
      <c r="HT555" s="222">
        <f t="shared" si="1593"/>
        <v>0</v>
      </c>
      <c r="HU555" s="222">
        <f t="shared" si="1594"/>
        <v>0</v>
      </c>
      <c r="HV555" s="222">
        <f t="shared" si="1595"/>
        <v>0</v>
      </c>
      <c r="HW555" s="222">
        <f t="shared" si="1596"/>
        <v>0</v>
      </c>
      <c r="HX555" s="222">
        <f t="shared" si="1597"/>
        <v>0</v>
      </c>
      <c r="HY555" s="222">
        <f t="shared" si="1598"/>
        <v>0</v>
      </c>
      <c r="HZ555" s="222">
        <f t="shared" si="1599"/>
        <v>0</v>
      </c>
      <c r="IA555" s="222">
        <f t="shared" si="1600"/>
        <v>0</v>
      </c>
      <c r="IB555" s="222">
        <f t="shared" si="1601"/>
        <v>0</v>
      </c>
      <c r="IC555" s="222">
        <f t="shared" si="1602"/>
        <v>0</v>
      </c>
      <c r="ID555" s="222">
        <f t="shared" si="1603"/>
        <v>0</v>
      </c>
      <c r="IE555" s="222">
        <f t="shared" si="1604"/>
        <v>0</v>
      </c>
      <c r="IF555" s="222">
        <f t="shared" si="1605"/>
        <v>0</v>
      </c>
      <c r="IG555" s="222">
        <f t="shared" si="1606"/>
        <v>0</v>
      </c>
      <c r="IH555" s="222">
        <f t="shared" si="1607"/>
        <v>0</v>
      </c>
      <c r="II555" s="222">
        <f t="shared" si="1608"/>
        <v>0</v>
      </c>
      <c r="IJ555" s="222">
        <f t="shared" si="1609"/>
        <v>0</v>
      </c>
      <c r="IK555" s="222">
        <f t="shared" si="1610"/>
        <v>0</v>
      </c>
      <c r="IL555" s="222">
        <f t="shared" si="1611"/>
        <v>0</v>
      </c>
      <c r="IM555" s="222">
        <f t="shared" si="1612"/>
        <v>0</v>
      </c>
      <c r="IN555" s="222">
        <f t="shared" si="1613"/>
        <v>0</v>
      </c>
      <c r="IO555" s="222">
        <f t="shared" si="1614"/>
        <v>0</v>
      </c>
      <c r="IP555" s="222">
        <f t="shared" si="1615"/>
        <v>0</v>
      </c>
      <c r="IQ555" s="222">
        <f t="shared" si="1616"/>
        <v>0</v>
      </c>
      <c r="IR555" s="222">
        <f t="shared" si="1617"/>
        <v>0</v>
      </c>
      <c r="IS555" s="222">
        <f t="shared" si="1618"/>
        <v>0</v>
      </c>
      <c r="IT555" s="222">
        <f t="shared" si="1619"/>
        <v>0</v>
      </c>
      <c r="IU555" s="222">
        <f t="shared" si="1620"/>
        <v>0</v>
      </c>
      <c r="IV555" s="222">
        <f t="shared" si="1621"/>
        <v>0</v>
      </c>
      <c r="IW555" s="222">
        <f t="shared" si="1622"/>
        <v>0</v>
      </c>
      <c r="IX555" s="222">
        <f t="shared" si="1623"/>
        <v>0</v>
      </c>
      <c r="IY555" s="222">
        <f t="shared" si="1624"/>
        <v>0</v>
      </c>
      <c r="IZ555" s="222">
        <f t="shared" si="1625"/>
        <v>0</v>
      </c>
      <c r="JA555" s="222">
        <f t="shared" si="1626"/>
        <v>0</v>
      </c>
      <c r="JB555" s="222">
        <f t="shared" si="1627"/>
        <v>0</v>
      </c>
    </row>
    <row r="556" spans="2:262">
      <c r="B556" s="230">
        <v>195</v>
      </c>
      <c r="C556" s="229">
        <f t="shared" si="1628"/>
        <v>3.8085937500000029E-3</v>
      </c>
      <c r="D556" s="226">
        <f t="shared" ca="1" si="1371"/>
        <v>50.09133188944557</v>
      </c>
      <c r="E556" s="225">
        <f ca="1">GS361</f>
        <v>9.1331889445566472E-2</v>
      </c>
      <c r="F556" s="224">
        <v>195</v>
      </c>
      <c r="G556" s="222">
        <f t="shared" si="1372"/>
        <v>0</v>
      </c>
      <c r="H556" s="222">
        <f t="shared" si="1373"/>
        <v>0</v>
      </c>
      <c r="I556" s="222">
        <f t="shared" si="1374"/>
        <v>0</v>
      </c>
      <c r="J556" s="222">
        <f t="shared" si="1375"/>
        <v>0</v>
      </c>
      <c r="K556" s="222">
        <f t="shared" si="1376"/>
        <v>0</v>
      </c>
      <c r="L556" s="222">
        <f t="shared" si="1377"/>
        <v>0</v>
      </c>
      <c r="M556" s="222">
        <f t="shared" si="1378"/>
        <v>0</v>
      </c>
      <c r="N556" s="222">
        <f t="shared" si="1379"/>
        <v>0</v>
      </c>
      <c r="O556" s="222">
        <f t="shared" si="1380"/>
        <v>0</v>
      </c>
      <c r="P556" s="222">
        <f t="shared" si="1381"/>
        <v>0</v>
      </c>
      <c r="Q556" s="222">
        <f t="shared" si="1382"/>
        <v>0</v>
      </c>
      <c r="R556" s="222">
        <f t="shared" si="1383"/>
        <v>0</v>
      </c>
      <c r="S556" s="222">
        <f t="shared" si="1384"/>
        <v>0</v>
      </c>
      <c r="T556" s="222">
        <f t="shared" si="1385"/>
        <v>0</v>
      </c>
      <c r="U556" s="222">
        <f t="shared" si="1386"/>
        <v>0</v>
      </c>
      <c r="V556" s="222">
        <f t="shared" si="1387"/>
        <v>0</v>
      </c>
      <c r="W556" s="222">
        <f t="shared" si="1388"/>
        <v>0</v>
      </c>
      <c r="X556" s="222">
        <f t="shared" si="1389"/>
        <v>0</v>
      </c>
      <c r="Y556" s="222">
        <f t="shared" si="1390"/>
        <v>0</v>
      </c>
      <c r="Z556" s="222">
        <f t="shared" si="1391"/>
        <v>0</v>
      </c>
      <c r="AA556" s="222">
        <f t="shared" si="1392"/>
        <v>0</v>
      </c>
      <c r="AB556" s="222">
        <f t="shared" si="1393"/>
        <v>0</v>
      </c>
      <c r="AC556" s="222">
        <f t="shared" si="1394"/>
        <v>0</v>
      </c>
      <c r="AD556" s="222">
        <f t="shared" si="1395"/>
        <v>0</v>
      </c>
      <c r="AE556" s="222">
        <f t="shared" si="1396"/>
        <v>0</v>
      </c>
      <c r="AF556" s="222">
        <f t="shared" si="1397"/>
        <v>0</v>
      </c>
      <c r="AG556" s="222">
        <f t="shared" si="1398"/>
        <v>0</v>
      </c>
      <c r="AH556" s="222">
        <f t="shared" si="1399"/>
        <v>0</v>
      </c>
      <c r="AI556" s="222">
        <f t="shared" si="1400"/>
        <v>0</v>
      </c>
      <c r="AJ556" s="222">
        <f t="shared" si="1401"/>
        <v>0</v>
      </c>
      <c r="AK556" s="222">
        <f t="shared" si="1402"/>
        <v>0</v>
      </c>
      <c r="AL556" s="222">
        <f t="shared" si="1403"/>
        <v>0</v>
      </c>
      <c r="AM556" s="222">
        <f t="shared" si="1404"/>
        <v>0</v>
      </c>
      <c r="AN556" s="222">
        <f t="shared" si="1405"/>
        <v>0</v>
      </c>
      <c r="AO556" s="222">
        <f t="shared" si="1406"/>
        <v>0</v>
      </c>
      <c r="AP556" s="222">
        <f t="shared" si="1407"/>
        <v>0</v>
      </c>
      <c r="AQ556" s="222">
        <f t="shared" si="1408"/>
        <v>0</v>
      </c>
      <c r="AR556" s="222">
        <f t="shared" si="1409"/>
        <v>0</v>
      </c>
      <c r="AS556" s="222">
        <f t="shared" si="1410"/>
        <v>0</v>
      </c>
      <c r="AT556" s="222">
        <f t="shared" si="1411"/>
        <v>0</v>
      </c>
      <c r="AU556" s="222">
        <f t="shared" si="1412"/>
        <v>0</v>
      </c>
      <c r="AV556" s="222">
        <f t="shared" si="1413"/>
        <v>0</v>
      </c>
      <c r="AW556" s="222">
        <f t="shared" si="1414"/>
        <v>0</v>
      </c>
      <c r="AX556" s="222">
        <f t="shared" si="1415"/>
        <v>0</v>
      </c>
      <c r="AY556" s="222">
        <f t="shared" si="1416"/>
        <v>0</v>
      </c>
      <c r="AZ556" s="222">
        <f t="shared" si="1417"/>
        <v>0</v>
      </c>
      <c r="BA556" s="222">
        <f t="shared" si="1418"/>
        <v>0</v>
      </c>
      <c r="BB556" s="222">
        <f t="shared" si="1419"/>
        <v>0</v>
      </c>
      <c r="BC556" s="222">
        <f t="shared" si="1420"/>
        <v>0</v>
      </c>
      <c r="BD556" s="222">
        <f t="shared" si="1421"/>
        <v>0</v>
      </c>
      <c r="BE556" s="222">
        <f t="shared" si="1422"/>
        <v>0</v>
      </c>
      <c r="BF556" s="222">
        <f t="shared" si="1423"/>
        <v>0</v>
      </c>
      <c r="BG556" s="222">
        <f t="shared" si="1424"/>
        <v>0</v>
      </c>
      <c r="BH556" s="222">
        <f t="shared" si="1425"/>
        <v>0</v>
      </c>
      <c r="BI556" s="222">
        <f t="shared" si="1426"/>
        <v>0</v>
      </c>
      <c r="BJ556" s="222">
        <f t="shared" si="1427"/>
        <v>0</v>
      </c>
      <c r="BK556" s="222">
        <f t="shared" si="1428"/>
        <v>0</v>
      </c>
      <c r="BL556" s="222">
        <f t="shared" si="1429"/>
        <v>0</v>
      </c>
      <c r="BM556" s="222">
        <f t="shared" si="1430"/>
        <v>0</v>
      </c>
      <c r="BN556" s="222">
        <f t="shared" si="1431"/>
        <v>0</v>
      </c>
      <c r="BO556" s="222">
        <f t="shared" si="1432"/>
        <v>0</v>
      </c>
      <c r="BP556" s="222">
        <f t="shared" si="1433"/>
        <v>0</v>
      </c>
      <c r="BQ556" s="222">
        <f t="shared" si="1434"/>
        <v>0</v>
      </c>
      <c r="BR556" s="222">
        <f t="shared" si="1435"/>
        <v>0</v>
      </c>
      <c r="BS556" s="222">
        <f t="shared" si="1436"/>
        <v>0</v>
      </c>
      <c r="BT556" s="222">
        <f t="shared" si="1437"/>
        <v>0</v>
      </c>
      <c r="BU556" s="222">
        <f t="shared" si="1438"/>
        <v>0</v>
      </c>
      <c r="BV556" s="222">
        <f t="shared" si="1439"/>
        <v>0</v>
      </c>
      <c r="BW556" s="222">
        <f t="shared" si="1440"/>
        <v>0</v>
      </c>
      <c r="BX556" s="222">
        <f t="shared" si="1441"/>
        <v>0</v>
      </c>
      <c r="BY556" s="222">
        <f t="shared" si="1442"/>
        <v>0</v>
      </c>
      <c r="BZ556" s="222">
        <f t="shared" si="1443"/>
        <v>0</v>
      </c>
      <c r="CA556" s="222">
        <f t="shared" si="1444"/>
        <v>0</v>
      </c>
      <c r="CB556" s="222">
        <f t="shared" si="1445"/>
        <v>0</v>
      </c>
      <c r="CC556" s="222">
        <f t="shared" si="1446"/>
        <v>0</v>
      </c>
      <c r="CD556" s="222">
        <f t="shared" si="1447"/>
        <v>0</v>
      </c>
      <c r="CE556" s="222">
        <f t="shared" si="1448"/>
        <v>0</v>
      </c>
      <c r="CF556" s="222">
        <f t="shared" si="1449"/>
        <v>0</v>
      </c>
      <c r="CG556" s="222">
        <f t="shared" si="1450"/>
        <v>0</v>
      </c>
      <c r="CH556" s="222">
        <f t="shared" si="1451"/>
        <v>0</v>
      </c>
      <c r="CI556" s="222">
        <f t="shared" si="1452"/>
        <v>0</v>
      </c>
      <c r="CJ556" s="222">
        <f t="shared" si="1453"/>
        <v>0</v>
      </c>
      <c r="CK556" s="222">
        <f t="shared" si="1454"/>
        <v>0</v>
      </c>
      <c r="CL556" s="222">
        <f t="shared" si="1455"/>
        <v>0</v>
      </c>
      <c r="CM556" s="222">
        <f t="shared" si="1456"/>
        <v>0</v>
      </c>
      <c r="CN556" s="222">
        <f t="shared" si="1457"/>
        <v>0</v>
      </c>
      <c r="CO556" s="222">
        <f t="shared" si="1458"/>
        <v>0</v>
      </c>
      <c r="CP556" s="222">
        <f t="shared" si="1459"/>
        <v>0</v>
      </c>
      <c r="CQ556" s="222">
        <f t="shared" si="1460"/>
        <v>0</v>
      </c>
      <c r="CR556" s="222">
        <f t="shared" si="1461"/>
        <v>0</v>
      </c>
      <c r="CS556" s="222">
        <f t="shared" si="1462"/>
        <v>0</v>
      </c>
      <c r="CT556" s="222">
        <f t="shared" si="1463"/>
        <v>0</v>
      </c>
      <c r="CU556" s="222">
        <f t="shared" si="1464"/>
        <v>0</v>
      </c>
      <c r="CV556" s="222">
        <f t="shared" si="1465"/>
        <v>0</v>
      </c>
      <c r="CW556" s="222">
        <f t="shared" si="1466"/>
        <v>0</v>
      </c>
      <c r="CX556" s="222">
        <f t="shared" si="1467"/>
        <v>0</v>
      </c>
      <c r="CY556" s="222">
        <f t="shared" si="1468"/>
        <v>0</v>
      </c>
      <c r="CZ556" s="222">
        <f t="shared" si="1469"/>
        <v>0</v>
      </c>
      <c r="DA556" s="222">
        <f t="shared" si="1470"/>
        <v>0</v>
      </c>
      <c r="DB556" s="222">
        <f t="shared" si="1471"/>
        <v>0</v>
      </c>
      <c r="DC556" s="222">
        <f t="shared" si="1472"/>
        <v>0</v>
      </c>
      <c r="DD556" s="222">
        <f t="shared" si="1473"/>
        <v>0</v>
      </c>
      <c r="DE556" s="222">
        <f t="shared" si="1474"/>
        <v>0</v>
      </c>
      <c r="DF556" s="222">
        <f t="shared" si="1475"/>
        <v>0</v>
      </c>
      <c r="DG556" s="222">
        <f t="shared" si="1476"/>
        <v>0</v>
      </c>
      <c r="DH556" s="222">
        <f t="shared" si="1477"/>
        <v>0</v>
      </c>
      <c r="DI556" s="222">
        <f t="shared" si="1478"/>
        <v>0</v>
      </c>
      <c r="DJ556" s="222">
        <f t="shared" si="1479"/>
        <v>0</v>
      </c>
      <c r="DK556" s="222">
        <f t="shared" si="1480"/>
        <v>0</v>
      </c>
      <c r="DL556" s="222">
        <f t="shared" si="1481"/>
        <v>0</v>
      </c>
      <c r="DM556" s="222">
        <f t="shared" si="1482"/>
        <v>0</v>
      </c>
      <c r="DN556" s="222">
        <f t="shared" si="1483"/>
        <v>0</v>
      </c>
      <c r="DO556" s="222">
        <f t="shared" si="1484"/>
        <v>0</v>
      </c>
      <c r="DP556" s="222">
        <f t="shared" si="1485"/>
        <v>0</v>
      </c>
      <c r="DQ556" s="222">
        <f t="shared" si="1486"/>
        <v>0</v>
      </c>
      <c r="DR556" s="222">
        <f t="shared" si="1487"/>
        <v>0</v>
      </c>
      <c r="DS556" s="222">
        <f t="shared" si="1488"/>
        <v>0</v>
      </c>
      <c r="DT556" s="222">
        <f t="shared" si="1489"/>
        <v>0</v>
      </c>
      <c r="DU556" s="222">
        <f t="shared" si="1490"/>
        <v>0</v>
      </c>
      <c r="DV556" s="222">
        <f t="shared" si="1491"/>
        <v>0</v>
      </c>
      <c r="DW556" s="222">
        <f t="shared" si="1492"/>
        <v>0</v>
      </c>
      <c r="DX556" s="222">
        <f t="shared" si="1493"/>
        <v>0</v>
      </c>
      <c r="DY556" s="222">
        <f t="shared" si="1494"/>
        <v>0</v>
      </c>
      <c r="DZ556" s="222">
        <f t="shared" si="1495"/>
        <v>0</v>
      </c>
      <c r="EA556" s="222">
        <f t="shared" si="1496"/>
        <v>0</v>
      </c>
      <c r="EB556" s="222">
        <f t="shared" si="1497"/>
        <v>0</v>
      </c>
      <c r="EC556" s="222">
        <f t="shared" si="1498"/>
        <v>0</v>
      </c>
      <c r="ED556" s="222">
        <f t="shared" si="1499"/>
        <v>0</v>
      </c>
      <c r="EE556" s="222">
        <f t="shared" si="1500"/>
        <v>0</v>
      </c>
      <c r="EF556" s="222">
        <f t="shared" si="1501"/>
        <v>0</v>
      </c>
      <c r="EG556" s="222">
        <f t="shared" si="1502"/>
        <v>0</v>
      </c>
      <c r="EH556" s="222">
        <f t="shared" si="1503"/>
        <v>0</v>
      </c>
      <c r="EI556" s="222">
        <f t="shared" si="1504"/>
        <v>0</v>
      </c>
      <c r="EJ556" s="222">
        <f t="shared" si="1505"/>
        <v>0</v>
      </c>
      <c r="EK556" s="222">
        <f t="shared" si="1506"/>
        <v>0</v>
      </c>
      <c r="EL556" s="222">
        <f t="shared" si="1507"/>
        <v>0</v>
      </c>
      <c r="EM556" s="222">
        <f t="shared" si="1508"/>
        <v>0</v>
      </c>
      <c r="EN556" s="222">
        <f t="shared" si="1509"/>
        <v>0</v>
      </c>
      <c r="EO556" s="222">
        <f t="shared" si="1510"/>
        <v>0</v>
      </c>
      <c r="EP556" s="222">
        <f t="shared" si="1511"/>
        <v>0</v>
      </c>
      <c r="EQ556" s="222">
        <f t="shared" si="1512"/>
        <v>0</v>
      </c>
      <c r="ER556" s="222">
        <f t="shared" si="1513"/>
        <v>0</v>
      </c>
      <c r="ES556" s="222">
        <f t="shared" si="1514"/>
        <v>0</v>
      </c>
      <c r="ET556" s="222">
        <f t="shared" si="1515"/>
        <v>0</v>
      </c>
      <c r="EU556" s="222">
        <f t="shared" si="1516"/>
        <v>0</v>
      </c>
      <c r="EV556" s="222">
        <f t="shared" si="1517"/>
        <v>0</v>
      </c>
      <c r="EW556" s="222">
        <f t="shared" si="1518"/>
        <v>0</v>
      </c>
      <c r="EX556" s="222">
        <f t="shared" si="1519"/>
        <v>0</v>
      </c>
      <c r="EY556" s="222">
        <f t="shared" si="1520"/>
        <v>0</v>
      </c>
      <c r="EZ556" s="222">
        <f t="shared" si="1521"/>
        <v>0</v>
      </c>
      <c r="FA556" s="222">
        <f t="shared" si="1522"/>
        <v>0</v>
      </c>
      <c r="FB556" s="222">
        <f t="shared" si="1523"/>
        <v>0</v>
      </c>
      <c r="FC556" s="222">
        <f t="shared" si="1524"/>
        <v>0</v>
      </c>
      <c r="FD556" s="222">
        <f t="shared" si="1525"/>
        <v>0</v>
      </c>
      <c r="FE556" s="222">
        <f t="shared" si="1526"/>
        <v>0</v>
      </c>
      <c r="FF556" s="222">
        <f t="shared" si="1527"/>
        <v>0</v>
      </c>
      <c r="FG556" s="222">
        <f t="shared" si="1528"/>
        <v>0</v>
      </c>
      <c r="FH556" s="222">
        <f t="shared" si="1529"/>
        <v>0</v>
      </c>
      <c r="FI556" s="222">
        <f t="shared" si="1530"/>
        <v>0</v>
      </c>
      <c r="FJ556" s="222">
        <f t="shared" si="1531"/>
        <v>0</v>
      </c>
      <c r="FK556" s="222">
        <f t="shared" si="1532"/>
        <v>0</v>
      </c>
      <c r="FL556" s="222">
        <f t="shared" si="1533"/>
        <v>0</v>
      </c>
      <c r="FM556" s="222">
        <f t="shared" si="1534"/>
        <v>0</v>
      </c>
      <c r="FN556" s="222">
        <f t="shared" si="1535"/>
        <v>0</v>
      </c>
      <c r="FO556" s="222">
        <f t="shared" si="1536"/>
        <v>0</v>
      </c>
      <c r="FP556" s="222">
        <f t="shared" si="1537"/>
        <v>0</v>
      </c>
      <c r="FQ556" s="222">
        <f t="shared" si="1538"/>
        <v>0</v>
      </c>
      <c r="FR556" s="222">
        <f t="shared" si="1539"/>
        <v>0</v>
      </c>
      <c r="FS556" s="222">
        <f t="shared" si="1540"/>
        <v>0</v>
      </c>
      <c r="FT556" s="222">
        <f t="shared" si="1541"/>
        <v>0</v>
      </c>
      <c r="FU556" s="222">
        <f t="shared" si="1542"/>
        <v>0</v>
      </c>
      <c r="FV556" s="222">
        <f t="shared" si="1543"/>
        <v>0</v>
      </c>
      <c r="FW556" s="222">
        <f t="shared" si="1544"/>
        <v>0</v>
      </c>
      <c r="FX556" s="222">
        <f t="shared" si="1545"/>
        <v>0</v>
      </c>
      <c r="FY556" s="222">
        <f t="shared" si="1546"/>
        <v>0</v>
      </c>
      <c r="FZ556" s="222">
        <f t="shared" si="1547"/>
        <v>0</v>
      </c>
      <c r="GA556" s="222">
        <f t="shared" si="1548"/>
        <v>0</v>
      </c>
      <c r="GB556" s="222">
        <f t="shared" si="1549"/>
        <v>0</v>
      </c>
      <c r="GC556" s="222">
        <f t="shared" si="1550"/>
        <v>0</v>
      </c>
      <c r="GD556" s="222">
        <f t="shared" si="1551"/>
        <v>0</v>
      </c>
      <c r="GE556" s="222">
        <f t="shared" si="1552"/>
        <v>0</v>
      </c>
      <c r="GF556" s="222">
        <f t="shared" si="1553"/>
        <v>0</v>
      </c>
      <c r="GG556" s="222">
        <f t="shared" si="1554"/>
        <v>0</v>
      </c>
      <c r="GH556" s="222">
        <f t="shared" si="1555"/>
        <v>0</v>
      </c>
      <c r="GI556" s="222">
        <f t="shared" si="1556"/>
        <v>0</v>
      </c>
      <c r="GJ556" s="222">
        <f t="shared" si="1557"/>
        <v>0</v>
      </c>
      <c r="GK556" s="222">
        <f t="shared" si="1558"/>
        <v>0</v>
      </c>
      <c r="GL556" s="222">
        <f t="shared" si="1559"/>
        <v>0</v>
      </c>
      <c r="GM556" s="222">
        <f t="shared" si="1560"/>
        <v>0</v>
      </c>
      <c r="GN556" s="222">
        <f t="shared" si="1561"/>
        <v>0</v>
      </c>
      <c r="GO556" s="222">
        <f t="shared" si="1562"/>
        <v>0</v>
      </c>
      <c r="GP556" s="222">
        <f t="shared" si="1563"/>
        <v>0</v>
      </c>
      <c r="GQ556" s="222">
        <f t="shared" si="1564"/>
        <v>0</v>
      </c>
      <c r="GR556" s="222">
        <f t="shared" si="1565"/>
        <v>0</v>
      </c>
      <c r="GS556" s="222">
        <f t="shared" si="1566"/>
        <v>0</v>
      </c>
      <c r="GT556" s="222">
        <f t="shared" si="1567"/>
        <v>0</v>
      </c>
      <c r="GU556" s="222">
        <f t="shared" si="1568"/>
        <v>0</v>
      </c>
      <c r="GV556" s="222">
        <f t="shared" si="1569"/>
        <v>0</v>
      </c>
      <c r="GW556" s="222">
        <f t="shared" si="1570"/>
        <v>0</v>
      </c>
      <c r="GX556" s="222">
        <f t="shared" si="1571"/>
        <v>0</v>
      </c>
      <c r="GY556" s="222">
        <f t="shared" si="1572"/>
        <v>0</v>
      </c>
      <c r="GZ556" s="222">
        <f t="shared" si="1573"/>
        <v>0</v>
      </c>
      <c r="HA556" s="222">
        <f t="shared" si="1574"/>
        <v>0</v>
      </c>
      <c r="HB556" s="222">
        <f t="shared" si="1575"/>
        <v>0</v>
      </c>
      <c r="HC556" s="222">
        <f t="shared" si="1576"/>
        <v>0</v>
      </c>
      <c r="HD556" s="222">
        <f t="shared" si="1577"/>
        <v>0</v>
      </c>
      <c r="HE556" s="222">
        <f t="shared" si="1578"/>
        <v>0</v>
      </c>
      <c r="HF556" s="222">
        <f t="shared" si="1579"/>
        <v>0</v>
      </c>
      <c r="HG556" s="222">
        <f t="shared" si="1580"/>
        <v>0</v>
      </c>
      <c r="HH556" s="222">
        <f t="shared" si="1581"/>
        <v>0</v>
      </c>
      <c r="HI556" s="222">
        <f t="shared" si="1582"/>
        <v>0</v>
      </c>
      <c r="HJ556" s="222">
        <f t="shared" si="1583"/>
        <v>0</v>
      </c>
      <c r="HK556" s="222">
        <f t="shared" si="1584"/>
        <v>0</v>
      </c>
      <c r="HL556" s="222">
        <f t="shared" si="1585"/>
        <v>0</v>
      </c>
      <c r="HM556" s="222">
        <f t="shared" si="1586"/>
        <v>0</v>
      </c>
      <c r="HN556" s="222">
        <f t="shared" si="1587"/>
        <v>0</v>
      </c>
      <c r="HO556" s="222">
        <f t="shared" si="1588"/>
        <v>0</v>
      </c>
      <c r="HP556" s="222">
        <f t="shared" si="1589"/>
        <v>0</v>
      </c>
      <c r="HQ556" s="222">
        <f t="shared" si="1590"/>
        <v>0</v>
      </c>
      <c r="HR556" s="222">
        <f t="shared" si="1591"/>
        <v>0</v>
      </c>
      <c r="HS556" s="222">
        <f t="shared" si="1592"/>
        <v>0</v>
      </c>
      <c r="HT556" s="222">
        <f t="shared" si="1593"/>
        <v>0</v>
      </c>
      <c r="HU556" s="222">
        <f t="shared" si="1594"/>
        <v>0</v>
      </c>
      <c r="HV556" s="222">
        <f t="shared" si="1595"/>
        <v>0</v>
      </c>
      <c r="HW556" s="222">
        <f t="shared" si="1596"/>
        <v>0</v>
      </c>
      <c r="HX556" s="222">
        <f t="shared" si="1597"/>
        <v>0</v>
      </c>
      <c r="HY556" s="222">
        <f t="shared" si="1598"/>
        <v>0</v>
      </c>
      <c r="HZ556" s="222">
        <f t="shared" si="1599"/>
        <v>0</v>
      </c>
      <c r="IA556" s="222">
        <f t="shared" si="1600"/>
        <v>0</v>
      </c>
      <c r="IB556" s="222">
        <f t="shared" si="1601"/>
        <v>0</v>
      </c>
      <c r="IC556" s="222">
        <f t="shared" si="1602"/>
        <v>0</v>
      </c>
      <c r="ID556" s="222">
        <f t="shared" si="1603"/>
        <v>0</v>
      </c>
      <c r="IE556" s="222">
        <f t="shared" si="1604"/>
        <v>0</v>
      </c>
      <c r="IF556" s="222">
        <f t="shared" si="1605"/>
        <v>0</v>
      </c>
      <c r="IG556" s="222">
        <f t="shared" si="1606"/>
        <v>0</v>
      </c>
      <c r="IH556" s="222">
        <f t="shared" si="1607"/>
        <v>0</v>
      </c>
      <c r="II556" s="222">
        <f t="shared" si="1608"/>
        <v>0</v>
      </c>
      <c r="IJ556" s="222">
        <f t="shared" si="1609"/>
        <v>0</v>
      </c>
      <c r="IK556" s="222">
        <f t="shared" si="1610"/>
        <v>0</v>
      </c>
      <c r="IL556" s="222">
        <f t="shared" si="1611"/>
        <v>0</v>
      </c>
      <c r="IM556" s="222">
        <f t="shared" si="1612"/>
        <v>0</v>
      </c>
      <c r="IN556" s="222">
        <f t="shared" si="1613"/>
        <v>0</v>
      </c>
      <c r="IO556" s="222">
        <f t="shared" si="1614"/>
        <v>0</v>
      </c>
      <c r="IP556" s="222">
        <f t="shared" si="1615"/>
        <v>0</v>
      </c>
      <c r="IQ556" s="222">
        <f t="shared" si="1616"/>
        <v>0</v>
      </c>
      <c r="IR556" s="222">
        <f t="shared" si="1617"/>
        <v>0</v>
      </c>
      <c r="IS556" s="222">
        <f t="shared" si="1618"/>
        <v>0</v>
      </c>
      <c r="IT556" s="222">
        <f t="shared" si="1619"/>
        <v>0</v>
      </c>
      <c r="IU556" s="222">
        <f t="shared" si="1620"/>
        <v>0</v>
      </c>
      <c r="IV556" s="222">
        <f t="shared" si="1621"/>
        <v>0</v>
      </c>
      <c r="IW556" s="222">
        <f t="shared" si="1622"/>
        <v>0</v>
      </c>
      <c r="IX556" s="222">
        <f t="shared" si="1623"/>
        <v>0</v>
      </c>
      <c r="IY556" s="222">
        <f t="shared" si="1624"/>
        <v>0</v>
      </c>
      <c r="IZ556" s="222">
        <f t="shared" si="1625"/>
        <v>0</v>
      </c>
      <c r="JA556" s="222">
        <f t="shared" si="1626"/>
        <v>0</v>
      </c>
      <c r="JB556" s="222">
        <f t="shared" si="1627"/>
        <v>0</v>
      </c>
    </row>
    <row r="557" spans="2:262">
      <c r="B557" s="230">
        <v>196</v>
      </c>
      <c r="C557" s="229">
        <f t="shared" si="1628"/>
        <v>3.828125000000003E-3</v>
      </c>
      <c r="D557" s="226">
        <f t="shared" ca="1" si="1371"/>
        <v>50.108877143234942</v>
      </c>
      <c r="E557" s="225">
        <f ca="1">GT361</f>
        <v>0.10887714323493868</v>
      </c>
      <c r="F557" s="224">
        <v>196</v>
      </c>
      <c r="G557" s="222">
        <f t="shared" si="1372"/>
        <v>0</v>
      </c>
      <c r="H557" s="222">
        <f t="shared" si="1373"/>
        <v>0</v>
      </c>
      <c r="I557" s="222">
        <f t="shared" si="1374"/>
        <v>0</v>
      </c>
      <c r="J557" s="222">
        <f t="shared" si="1375"/>
        <v>0</v>
      </c>
      <c r="K557" s="222">
        <f t="shared" si="1376"/>
        <v>0</v>
      </c>
      <c r="L557" s="222">
        <f t="shared" si="1377"/>
        <v>0</v>
      </c>
      <c r="M557" s="222">
        <f t="shared" si="1378"/>
        <v>0</v>
      </c>
      <c r="N557" s="222">
        <f t="shared" si="1379"/>
        <v>0</v>
      </c>
      <c r="O557" s="222">
        <f t="shared" si="1380"/>
        <v>0</v>
      </c>
      <c r="P557" s="222">
        <f t="shared" si="1381"/>
        <v>0</v>
      </c>
      <c r="Q557" s="222">
        <f t="shared" si="1382"/>
        <v>0</v>
      </c>
      <c r="R557" s="222">
        <f t="shared" si="1383"/>
        <v>0</v>
      </c>
      <c r="S557" s="222">
        <f t="shared" si="1384"/>
        <v>0</v>
      </c>
      <c r="T557" s="222">
        <f t="shared" si="1385"/>
        <v>0</v>
      </c>
      <c r="U557" s="222">
        <f t="shared" si="1386"/>
        <v>0</v>
      </c>
      <c r="V557" s="222">
        <f t="shared" si="1387"/>
        <v>0</v>
      </c>
      <c r="W557" s="222">
        <f t="shared" si="1388"/>
        <v>0</v>
      </c>
      <c r="X557" s="222">
        <f t="shared" si="1389"/>
        <v>0</v>
      </c>
      <c r="Y557" s="222">
        <f t="shared" si="1390"/>
        <v>0</v>
      </c>
      <c r="Z557" s="222">
        <f t="shared" si="1391"/>
        <v>0</v>
      </c>
      <c r="AA557" s="222">
        <f t="shared" si="1392"/>
        <v>0</v>
      </c>
      <c r="AB557" s="222">
        <f t="shared" si="1393"/>
        <v>0</v>
      </c>
      <c r="AC557" s="222">
        <f t="shared" si="1394"/>
        <v>0</v>
      </c>
      <c r="AD557" s="222">
        <f t="shared" si="1395"/>
        <v>0</v>
      </c>
      <c r="AE557" s="222">
        <f t="shared" si="1396"/>
        <v>0</v>
      </c>
      <c r="AF557" s="222">
        <f t="shared" si="1397"/>
        <v>0</v>
      </c>
      <c r="AG557" s="222">
        <f t="shared" si="1398"/>
        <v>0</v>
      </c>
      <c r="AH557" s="222">
        <f t="shared" si="1399"/>
        <v>0</v>
      </c>
      <c r="AI557" s="222">
        <f t="shared" si="1400"/>
        <v>0</v>
      </c>
      <c r="AJ557" s="222">
        <f t="shared" si="1401"/>
        <v>0</v>
      </c>
      <c r="AK557" s="222">
        <f t="shared" si="1402"/>
        <v>0</v>
      </c>
      <c r="AL557" s="222">
        <f t="shared" si="1403"/>
        <v>0</v>
      </c>
      <c r="AM557" s="222">
        <f t="shared" si="1404"/>
        <v>0</v>
      </c>
      <c r="AN557" s="222">
        <f t="shared" si="1405"/>
        <v>0</v>
      </c>
      <c r="AO557" s="222">
        <f t="shared" si="1406"/>
        <v>0</v>
      </c>
      <c r="AP557" s="222">
        <f t="shared" si="1407"/>
        <v>0</v>
      </c>
      <c r="AQ557" s="222">
        <f t="shared" si="1408"/>
        <v>0</v>
      </c>
      <c r="AR557" s="222">
        <f t="shared" si="1409"/>
        <v>0</v>
      </c>
      <c r="AS557" s="222">
        <f t="shared" si="1410"/>
        <v>0</v>
      </c>
      <c r="AT557" s="222">
        <f t="shared" si="1411"/>
        <v>0</v>
      </c>
      <c r="AU557" s="222">
        <f t="shared" si="1412"/>
        <v>0</v>
      </c>
      <c r="AV557" s="222">
        <f t="shared" si="1413"/>
        <v>0</v>
      </c>
      <c r="AW557" s="222">
        <f t="shared" si="1414"/>
        <v>0</v>
      </c>
      <c r="AX557" s="222">
        <f t="shared" si="1415"/>
        <v>0</v>
      </c>
      <c r="AY557" s="222">
        <f t="shared" si="1416"/>
        <v>0</v>
      </c>
      <c r="AZ557" s="222">
        <f t="shared" si="1417"/>
        <v>0</v>
      </c>
      <c r="BA557" s="222">
        <f t="shared" si="1418"/>
        <v>0</v>
      </c>
      <c r="BB557" s="222">
        <f t="shared" si="1419"/>
        <v>0</v>
      </c>
      <c r="BC557" s="222">
        <f t="shared" si="1420"/>
        <v>0</v>
      </c>
      <c r="BD557" s="222">
        <f t="shared" si="1421"/>
        <v>0</v>
      </c>
      <c r="BE557" s="222">
        <f t="shared" si="1422"/>
        <v>0</v>
      </c>
      <c r="BF557" s="222">
        <f t="shared" si="1423"/>
        <v>0</v>
      </c>
      <c r="BG557" s="222">
        <f t="shared" si="1424"/>
        <v>0</v>
      </c>
      <c r="BH557" s="222">
        <f t="shared" si="1425"/>
        <v>0</v>
      </c>
      <c r="BI557" s="222">
        <f t="shared" si="1426"/>
        <v>0</v>
      </c>
      <c r="BJ557" s="222">
        <f t="shared" si="1427"/>
        <v>0</v>
      </c>
      <c r="BK557" s="222">
        <f t="shared" si="1428"/>
        <v>0</v>
      </c>
      <c r="BL557" s="222">
        <f t="shared" si="1429"/>
        <v>0</v>
      </c>
      <c r="BM557" s="222">
        <f t="shared" si="1430"/>
        <v>0</v>
      </c>
      <c r="BN557" s="222">
        <f t="shared" si="1431"/>
        <v>0</v>
      </c>
      <c r="BO557" s="222">
        <f t="shared" si="1432"/>
        <v>0</v>
      </c>
      <c r="BP557" s="222">
        <f t="shared" si="1433"/>
        <v>0</v>
      </c>
      <c r="BQ557" s="222">
        <f t="shared" si="1434"/>
        <v>0</v>
      </c>
      <c r="BR557" s="222">
        <f t="shared" si="1435"/>
        <v>0</v>
      </c>
      <c r="BS557" s="222">
        <f t="shared" si="1436"/>
        <v>0</v>
      </c>
      <c r="BT557" s="222">
        <f t="shared" si="1437"/>
        <v>0</v>
      </c>
      <c r="BU557" s="222">
        <f t="shared" si="1438"/>
        <v>0</v>
      </c>
      <c r="BV557" s="222">
        <f t="shared" si="1439"/>
        <v>0</v>
      </c>
      <c r="BW557" s="222">
        <f t="shared" si="1440"/>
        <v>0</v>
      </c>
      <c r="BX557" s="222">
        <f t="shared" si="1441"/>
        <v>0</v>
      </c>
      <c r="BY557" s="222">
        <f t="shared" si="1442"/>
        <v>0</v>
      </c>
      <c r="BZ557" s="222">
        <f t="shared" si="1443"/>
        <v>0</v>
      </c>
      <c r="CA557" s="222">
        <f t="shared" si="1444"/>
        <v>0</v>
      </c>
      <c r="CB557" s="222">
        <f t="shared" si="1445"/>
        <v>0</v>
      </c>
      <c r="CC557" s="222">
        <f t="shared" si="1446"/>
        <v>0</v>
      </c>
      <c r="CD557" s="222">
        <f t="shared" si="1447"/>
        <v>0</v>
      </c>
      <c r="CE557" s="222">
        <f t="shared" si="1448"/>
        <v>0</v>
      </c>
      <c r="CF557" s="222">
        <f t="shared" si="1449"/>
        <v>0</v>
      </c>
      <c r="CG557" s="222">
        <f t="shared" si="1450"/>
        <v>0</v>
      </c>
      <c r="CH557" s="222">
        <f t="shared" si="1451"/>
        <v>0</v>
      </c>
      <c r="CI557" s="222">
        <f t="shared" si="1452"/>
        <v>0</v>
      </c>
      <c r="CJ557" s="222">
        <f t="shared" si="1453"/>
        <v>0</v>
      </c>
      <c r="CK557" s="222">
        <f t="shared" si="1454"/>
        <v>0</v>
      </c>
      <c r="CL557" s="222">
        <f t="shared" si="1455"/>
        <v>0</v>
      </c>
      <c r="CM557" s="222">
        <f t="shared" si="1456"/>
        <v>0</v>
      </c>
      <c r="CN557" s="222">
        <f t="shared" si="1457"/>
        <v>0</v>
      </c>
      <c r="CO557" s="222">
        <f t="shared" si="1458"/>
        <v>0</v>
      </c>
      <c r="CP557" s="222">
        <f t="shared" si="1459"/>
        <v>0</v>
      </c>
      <c r="CQ557" s="222">
        <f t="shared" si="1460"/>
        <v>0</v>
      </c>
      <c r="CR557" s="222">
        <f t="shared" si="1461"/>
        <v>0</v>
      </c>
      <c r="CS557" s="222">
        <f t="shared" si="1462"/>
        <v>0</v>
      </c>
      <c r="CT557" s="222">
        <f t="shared" si="1463"/>
        <v>0</v>
      </c>
      <c r="CU557" s="222">
        <f t="shared" si="1464"/>
        <v>0</v>
      </c>
      <c r="CV557" s="222">
        <f t="shared" si="1465"/>
        <v>0</v>
      </c>
      <c r="CW557" s="222">
        <f t="shared" si="1466"/>
        <v>0</v>
      </c>
      <c r="CX557" s="222">
        <f t="shared" si="1467"/>
        <v>0</v>
      </c>
      <c r="CY557" s="222">
        <f t="shared" si="1468"/>
        <v>0</v>
      </c>
      <c r="CZ557" s="222">
        <f t="shared" si="1469"/>
        <v>0</v>
      </c>
      <c r="DA557" s="222">
        <f t="shared" si="1470"/>
        <v>0</v>
      </c>
      <c r="DB557" s="222">
        <f t="shared" si="1471"/>
        <v>0</v>
      </c>
      <c r="DC557" s="222">
        <f t="shared" si="1472"/>
        <v>0</v>
      </c>
      <c r="DD557" s="222">
        <f t="shared" si="1473"/>
        <v>0</v>
      </c>
      <c r="DE557" s="222">
        <f t="shared" si="1474"/>
        <v>0</v>
      </c>
      <c r="DF557" s="222">
        <f t="shared" si="1475"/>
        <v>0</v>
      </c>
      <c r="DG557" s="222">
        <f t="shared" si="1476"/>
        <v>0</v>
      </c>
      <c r="DH557" s="222">
        <f t="shared" si="1477"/>
        <v>0</v>
      </c>
      <c r="DI557" s="222">
        <f t="shared" si="1478"/>
        <v>0</v>
      </c>
      <c r="DJ557" s="222">
        <f t="shared" si="1479"/>
        <v>0</v>
      </c>
      <c r="DK557" s="222">
        <f t="shared" si="1480"/>
        <v>0</v>
      </c>
      <c r="DL557" s="222">
        <f t="shared" si="1481"/>
        <v>0</v>
      </c>
      <c r="DM557" s="222">
        <f t="shared" si="1482"/>
        <v>0</v>
      </c>
      <c r="DN557" s="222">
        <f t="shared" si="1483"/>
        <v>0</v>
      </c>
      <c r="DO557" s="222">
        <f t="shared" si="1484"/>
        <v>0</v>
      </c>
      <c r="DP557" s="222">
        <f t="shared" si="1485"/>
        <v>0</v>
      </c>
      <c r="DQ557" s="222">
        <f t="shared" si="1486"/>
        <v>0</v>
      </c>
      <c r="DR557" s="222">
        <f t="shared" si="1487"/>
        <v>0</v>
      </c>
      <c r="DS557" s="222">
        <f t="shared" si="1488"/>
        <v>0</v>
      </c>
      <c r="DT557" s="222">
        <f t="shared" si="1489"/>
        <v>0</v>
      </c>
      <c r="DU557" s="222">
        <f t="shared" si="1490"/>
        <v>0</v>
      </c>
      <c r="DV557" s="222">
        <f t="shared" si="1491"/>
        <v>0</v>
      </c>
      <c r="DW557" s="222">
        <f t="shared" si="1492"/>
        <v>0</v>
      </c>
      <c r="DX557" s="222">
        <f t="shared" si="1493"/>
        <v>0</v>
      </c>
      <c r="DY557" s="222">
        <f t="shared" si="1494"/>
        <v>0</v>
      </c>
      <c r="DZ557" s="222">
        <f t="shared" si="1495"/>
        <v>0</v>
      </c>
      <c r="EA557" s="222">
        <f t="shared" si="1496"/>
        <v>0</v>
      </c>
      <c r="EB557" s="222">
        <f t="shared" si="1497"/>
        <v>0</v>
      </c>
      <c r="EC557" s="222">
        <f t="shared" si="1498"/>
        <v>0</v>
      </c>
      <c r="ED557" s="222">
        <f t="shared" si="1499"/>
        <v>0</v>
      </c>
      <c r="EE557" s="222">
        <f t="shared" si="1500"/>
        <v>0</v>
      </c>
      <c r="EF557" s="222">
        <f t="shared" si="1501"/>
        <v>0</v>
      </c>
      <c r="EG557" s="222">
        <f t="shared" si="1502"/>
        <v>0</v>
      </c>
      <c r="EH557" s="222">
        <f t="shared" si="1503"/>
        <v>0</v>
      </c>
      <c r="EI557" s="222">
        <f t="shared" si="1504"/>
        <v>0</v>
      </c>
      <c r="EJ557" s="222">
        <f t="shared" si="1505"/>
        <v>0</v>
      </c>
      <c r="EK557" s="222">
        <f t="shared" si="1506"/>
        <v>0</v>
      </c>
      <c r="EL557" s="222">
        <f t="shared" si="1507"/>
        <v>0</v>
      </c>
      <c r="EM557" s="222">
        <f t="shared" si="1508"/>
        <v>0</v>
      </c>
      <c r="EN557" s="222">
        <f t="shared" si="1509"/>
        <v>0</v>
      </c>
      <c r="EO557" s="222">
        <f t="shared" si="1510"/>
        <v>0</v>
      </c>
      <c r="EP557" s="222">
        <f t="shared" si="1511"/>
        <v>0</v>
      </c>
      <c r="EQ557" s="222">
        <f t="shared" si="1512"/>
        <v>0</v>
      </c>
      <c r="ER557" s="222">
        <f t="shared" si="1513"/>
        <v>0</v>
      </c>
      <c r="ES557" s="222">
        <f t="shared" si="1514"/>
        <v>0</v>
      </c>
      <c r="ET557" s="222">
        <f t="shared" si="1515"/>
        <v>0</v>
      </c>
      <c r="EU557" s="222">
        <f t="shared" si="1516"/>
        <v>0</v>
      </c>
      <c r="EV557" s="222">
        <f t="shared" si="1517"/>
        <v>0</v>
      </c>
      <c r="EW557" s="222">
        <f t="shared" si="1518"/>
        <v>0</v>
      </c>
      <c r="EX557" s="222">
        <f t="shared" si="1519"/>
        <v>0</v>
      </c>
      <c r="EY557" s="222">
        <f t="shared" si="1520"/>
        <v>0</v>
      </c>
      <c r="EZ557" s="222">
        <f t="shared" si="1521"/>
        <v>0</v>
      </c>
      <c r="FA557" s="222">
        <f t="shared" si="1522"/>
        <v>0</v>
      </c>
      <c r="FB557" s="222">
        <f t="shared" si="1523"/>
        <v>0</v>
      </c>
      <c r="FC557" s="222">
        <f t="shared" si="1524"/>
        <v>0</v>
      </c>
      <c r="FD557" s="222">
        <f t="shared" si="1525"/>
        <v>0</v>
      </c>
      <c r="FE557" s="222">
        <f t="shared" si="1526"/>
        <v>0</v>
      </c>
      <c r="FF557" s="222">
        <f t="shared" si="1527"/>
        <v>0</v>
      </c>
      <c r="FG557" s="222">
        <f t="shared" si="1528"/>
        <v>0</v>
      </c>
      <c r="FH557" s="222">
        <f t="shared" si="1529"/>
        <v>0</v>
      </c>
      <c r="FI557" s="222">
        <f t="shared" si="1530"/>
        <v>0</v>
      </c>
      <c r="FJ557" s="222">
        <f t="shared" si="1531"/>
        <v>0</v>
      </c>
      <c r="FK557" s="222">
        <f t="shared" si="1532"/>
        <v>0</v>
      </c>
      <c r="FL557" s="222">
        <f t="shared" si="1533"/>
        <v>0</v>
      </c>
      <c r="FM557" s="222">
        <f t="shared" si="1534"/>
        <v>0</v>
      </c>
      <c r="FN557" s="222">
        <f t="shared" si="1535"/>
        <v>0</v>
      </c>
      <c r="FO557" s="222">
        <f t="shared" si="1536"/>
        <v>0</v>
      </c>
      <c r="FP557" s="222">
        <f t="shared" si="1537"/>
        <v>0</v>
      </c>
      <c r="FQ557" s="222">
        <f t="shared" si="1538"/>
        <v>0</v>
      </c>
      <c r="FR557" s="222">
        <f t="shared" si="1539"/>
        <v>0</v>
      </c>
      <c r="FS557" s="222">
        <f t="shared" si="1540"/>
        <v>0</v>
      </c>
      <c r="FT557" s="222">
        <f t="shared" si="1541"/>
        <v>0</v>
      </c>
      <c r="FU557" s="222">
        <f t="shared" si="1542"/>
        <v>0</v>
      </c>
      <c r="FV557" s="222">
        <f t="shared" si="1543"/>
        <v>0</v>
      </c>
      <c r="FW557" s="222">
        <f t="shared" si="1544"/>
        <v>0</v>
      </c>
      <c r="FX557" s="222">
        <f t="shared" si="1545"/>
        <v>0</v>
      </c>
      <c r="FY557" s="222">
        <f t="shared" si="1546"/>
        <v>0</v>
      </c>
      <c r="FZ557" s="222">
        <f t="shared" si="1547"/>
        <v>0</v>
      </c>
      <c r="GA557" s="222">
        <f t="shared" si="1548"/>
        <v>0</v>
      </c>
      <c r="GB557" s="222">
        <f t="shared" si="1549"/>
        <v>0</v>
      </c>
      <c r="GC557" s="222">
        <f t="shared" si="1550"/>
        <v>0</v>
      </c>
      <c r="GD557" s="222">
        <f t="shared" si="1551"/>
        <v>0</v>
      </c>
      <c r="GE557" s="222">
        <f t="shared" si="1552"/>
        <v>0</v>
      </c>
      <c r="GF557" s="222">
        <f t="shared" si="1553"/>
        <v>0</v>
      </c>
      <c r="GG557" s="222">
        <f t="shared" si="1554"/>
        <v>0</v>
      </c>
      <c r="GH557" s="222">
        <f t="shared" si="1555"/>
        <v>0</v>
      </c>
      <c r="GI557" s="222">
        <f t="shared" si="1556"/>
        <v>0</v>
      </c>
      <c r="GJ557" s="222">
        <f t="shared" si="1557"/>
        <v>0</v>
      </c>
      <c r="GK557" s="222">
        <f t="shared" si="1558"/>
        <v>0</v>
      </c>
      <c r="GL557" s="222">
        <f t="shared" si="1559"/>
        <v>0</v>
      </c>
      <c r="GM557" s="222">
        <f t="shared" si="1560"/>
        <v>0</v>
      </c>
      <c r="GN557" s="222">
        <f t="shared" si="1561"/>
        <v>0</v>
      </c>
      <c r="GO557" s="222">
        <f t="shared" si="1562"/>
        <v>0</v>
      </c>
      <c r="GP557" s="222">
        <f t="shared" si="1563"/>
        <v>0</v>
      </c>
      <c r="GQ557" s="222">
        <f t="shared" si="1564"/>
        <v>0</v>
      </c>
      <c r="GR557" s="222">
        <f t="shared" si="1565"/>
        <v>0</v>
      </c>
      <c r="GS557" s="222">
        <f t="shared" si="1566"/>
        <v>0</v>
      </c>
      <c r="GT557" s="222">
        <f t="shared" si="1567"/>
        <v>0</v>
      </c>
      <c r="GU557" s="222">
        <f t="shared" si="1568"/>
        <v>0</v>
      </c>
      <c r="GV557" s="222">
        <f t="shared" si="1569"/>
        <v>0</v>
      </c>
      <c r="GW557" s="222">
        <f t="shared" si="1570"/>
        <v>0</v>
      </c>
      <c r="GX557" s="222">
        <f t="shared" si="1571"/>
        <v>0</v>
      </c>
      <c r="GY557" s="222">
        <f t="shared" si="1572"/>
        <v>0</v>
      </c>
      <c r="GZ557" s="222">
        <f t="shared" si="1573"/>
        <v>0</v>
      </c>
      <c r="HA557" s="222">
        <f t="shared" si="1574"/>
        <v>0</v>
      </c>
      <c r="HB557" s="222">
        <f t="shared" si="1575"/>
        <v>0</v>
      </c>
      <c r="HC557" s="222">
        <f t="shared" si="1576"/>
        <v>0</v>
      </c>
      <c r="HD557" s="222">
        <f t="shared" si="1577"/>
        <v>0</v>
      </c>
      <c r="HE557" s="222">
        <f t="shared" si="1578"/>
        <v>0</v>
      </c>
      <c r="HF557" s="222">
        <f t="shared" si="1579"/>
        <v>0</v>
      </c>
      <c r="HG557" s="222">
        <f t="shared" si="1580"/>
        <v>0</v>
      </c>
      <c r="HH557" s="222">
        <f t="shared" si="1581"/>
        <v>0</v>
      </c>
      <c r="HI557" s="222">
        <f t="shared" si="1582"/>
        <v>0</v>
      </c>
      <c r="HJ557" s="222">
        <f t="shared" si="1583"/>
        <v>0</v>
      </c>
      <c r="HK557" s="222">
        <f t="shared" si="1584"/>
        <v>0</v>
      </c>
      <c r="HL557" s="222">
        <f t="shared" si="1585"/>
        <v>0</v>
      </c>
      <c r="HM557" s="222">
        <f t="shared" si="1586"/>
        <v>0</v>
      </c>
      <c r="HN557" s="222">
        <f t="shared" si="1587"/>
        <v>0</v>
      </c>
      <c r="HO557" s="222">
        <f t="shared" si="1588"/>
        <v>0</v>
      </c>
      <c r="HP557" s="222">
        <f t="shared" si="1589"/>
        <v>0</v>
      </c>
      <c r="HQ557" s="222">
        <f t="shared" si="1590"/>
        <v>0</v>
      </c>
      <c r="HR557" s="222">
        <f t="shared" si="1591"/>
        <v>0</v>
      </c>
      <c r="HS557" s="222">
        <f t="shared" si="1592"/>
        <v>0</v>
      </c>
      <c r="HT557" s="222">
        <f t="shared" si="1593"/>
        <v>0</v>
      </c>
      <c r="HU557" s="222">
        <f t="shared" si="1594"/>
        <v>0</v>
      </c>
      <c r="HV557" s="222">
        <f t="shared" si="1595"/>
        <v>0</v>
      </c>
      <c r="HW557" s="222">
        <f t="shared" si="1596"/>
        <v>0</v>
      </c>
      <c r="HX557" s="222">
        <f t="shared" si="1597"/>
        <v>0</v>
      </c>
      <c r="HY557" s="222">
        <f t="shared" si="1598"/>
        <v>0</v>
      </c>
      <c r="HZ557" s="222">
        <f t="shared" si="1599"/>
        <v>0</v>
      </c>
      <c r="IA557" s="222">
        <f t="shared" si="1600"/>
        <v>0</v>
      </c>
      <c r="IB557" s="222">
        <f t="shared" si="1601"/>
        <v>0</v>
      </c>
      <c r="IC557" s="222">
        <f t="shared" si="1602"/>
        <v>0</v>
      </c>
      <c r="ID557" s="222">
        <f t="shared" si="1603"/>
        <v>0</v>
      </c>
      <c r="IE557" s="222">
        <f t="shared" si="1604"/>
        <v>0</v>
      </c>
      <c r="IF557" s="222">
        <f t="shared" si="1605"/>
        <v>0</v>
      </c>
      <c r="IG557" s="222">
        <f t="shared" si="1606"/>
        <v>0</v>
      </c>
      <c r="IH557" s="222">
        <f t="shared" si="1607"/>
        <v>0</v>
      </c>
      <c r="II557" s="222">
        <f t="shared" si="1608"/>
        <v>0</v>
      </c>
      <c r="IJ557" s="222">
        <f t="shared" si="1609"/>
        <v>0</v>
      </c>
      <c r="IK557" s="222">
        <f t="shared" si="1610"/>
        <v>0</v>
      </c>
      <c r="IL557" s="222">
        <f t="shared" si="1611"/>
        <v>0</v>
      </c>
      <c r="IM557" s="222">
        <f t="shared" si="1612"/>
        <v>0</v>
      </c>
      <c r="IN557" s="222">
        <f t="shared" si="1613"/>
        <v>0</v>
      </c>
      <c r="IO557" s="222">
        <f t="shared" si="1614"/>
        <v>0</v>
      </c>
      <c r="IP557" s="222">
        <f t="shared" si="1615"/>
        <v>0</v>
      </c>
      <c r="IQ557" s="222">
        <f t="shared" si="1616"/>
        <v>0</v>
      </c>
      <c r="IR557" s="222">
        <f t="shared" si="1617"/>
        <v>0</v>
      </c>
      <c r="IS557" s="222">
        <f t="shared" si="1618"/>
        <v>0</v>
      </c>
      <c r="IT557" s="222">
        <f t="shared" si="1619"/>
        <v>0</v>
      </c>
      <c r="IU557" s="222">
        <f t="shared" si="1620"/>
        <v>0</v>
      </c>
      <c r="IV557" s="222">
        <f t="shared" si="1621"/>
        <v>0</v>
      </c>
      <c r="IW557" s="222">
        <f t="shared" si="1622"/>
        <v>0</v>
      </c>
      <c r="IX557" s="222">
        <f t="shared" si="1623"/>
        <v>0</v>
      </c>
      <c r="IY557" s="222">
        <f t="shared" si="1624"/>
        <v>0</v>
      </c>
      <c r="IZ557" s="222">
        <f t="shared" si="1625"/>
        <v>0</v>
      </c>
      <c r="JA557" s="222">
        <f t="shared" si="1626"/>
        <v>0</v>
      </c>
      <c r="JB557" s="222">
        <f t="shared" si="1627"/>
        <v>0</v>
      </c>
    </row>
    <row r="558" spans="2:262">
      <c r="B558" s="230">
        <v>197</v>
      </c>
      <c r="C558" s="229">
        <f t="shared" si="1628"/>
        <v>3.847656250000003E-3</v>
      </c>
      <c r="D558" s="226">
        <f t="shared" ca="1" si="1371"/>
        <v>50.123931209867401</v>
      </c>
      <c r="E558" s="225">
        <f ca="1">GU361</f>
        <v>0.12393120986740162</v>
      </c>
      <c r="F558" s="224">
        <v>197</v>
      </c>
      <c r="G558" s="222">
        <f t="shared" si="1372"/>
        <v>0</v>
      </c>
      <c r="H558" s="222">
        <f t="shared" si="1373"/>
        <v>0</v>
      </c>
      <c r="I558" s="222">
        <f t="shared" si="1374"/>
        <v>0</v>
      </c>
      <c r="J558" s="222">
        <f t="shared" si="1375"/>
        <v>0</v>
      </c>
      <c r="K558" s="222">
        <f t="shared" si="1376"/>
        <v>0</v>
      </c>
      <c r="L558" s="222">
        <f t="shared" si="1377"/>
        <v>0</v>
      </c>
      <c r="M558" s="222">
        <f t="shared" si="1378"/>
        <v>0</v>
      </c>
      <c r="N558" s="222">
        <f t="shared" si="1379"/>
        <v>0</v>
      </c>
      <c r="O558" s="222">
        <f t="shared" si="1380"/>
        <v>0</v>
      </c>
      <c r="P558" s="222">
        <f t="shared" si="1381"/>
        <v>0</v>
      </c>
      <c r="Q558" s="222">
        <f t="shared" si="1382"/>
        <v>0</v>
      </c>
      <c r="R558" s="222">
        <f t="shared" si="1383"/>
        <v>0</v>
      </c>
      <c r="S558" s="222">
        <f t="shared" si="1384"/>
        <v>0</v>
      </c>
      <c r="T558" s="222">
        <f t="shared" si="1385"/>
        <v>0</v>
      </c>
      <c r="U558" s="222">
        <f t="shared" si="1386"/>
        <v>0</v>
      </c>
      <c r="V558" s="222">
        <f t="shared" si="1387"/>
        <v>0</v>
      </c>
      <c r="W558" s="222">
        <f t="shared" si="1388"/>
        <v>0</v>
      </c>
      <c r="X558" s="222">
        <f t="shared" si="1389"/>
        <v>0</v>
      </c>
      <c r="Y558" s="222">
        <f t="shared" si="1390"/>
        <v>0</v>
      </c>
      <c r="Z558" s="222">
        <f t="shared" si="1391"/>
        <v>0</v>
      </c>
      <c r="AA558" s="222">
        <f t="shared" si="1392"/>
        <v>0</v>
      </c>
      <c r="AB558" s="222">
        <f t="shared" si="1393"/>
        <v>0</v>
      </c>
      <c r="AC558" s="222">
        <f t="shared" si="1394"/>
        <v>0</v>
      </c>
      <c r="AD558" s="222">
        <f t="shared" si="1395"/>
        <v>0</v>
      </c>
      <c r="AE558" s="222">
        <f t="shared" si="1396"/>
        <v>0</v>
      </c>
      <c r="AF558" s="222">
        <f t="shared" si="1397"/>
        <v>0</v>
      </c>
      <c r="AG558" s="222">
        <f t="shared" si="1398"/>
        <v>0</v>
      </c>
      <c r="AH558" s="222">
        <f t="shared" si="1399"/>
        <v>0</v>
      </c>
      <c r="AI558" s="222">
        <f t="shared" si="1400"/>
        <v>0</v>
      </c>
      <c r="AJ558" s="222">
        <f t="shared" si="1401"/>
        <v>0</v>
      </c>
      <c r="AK558" s="222">
        <f t="shared" si="1402"/>
        <v>0</v>
      </c>
      <c r="AL558" s="222">
        <f t="shared" si="1403"/>
        <v>0</v>
      </c>
      <c r="AM558" s="222">
        <f t="shared" si="1404"/>
        <v>0</v>
      </c>
      <c r="AN558" s="222">
        <f t="shared" si="1405"/>
        <v>0</v>
      </c>
      <c r="AO558" s="222">
        <f t="shared" si="1406"/>
        <v>0</v>
      </c>
      <c r="AP558" s="222">
        <f t="shared" si="1407"/>
        <v>0</v>
      </c>
      <c r="AQ558" s="222">
        <f t="shared" si="1408"/>
        <v>0</v>
      </c>
      <c r="AR558" s="222">
        <f t="shared" si="1409"/>
        <v>0</v>
      </c>
      <c r="AS558" s="222">
        <f t="shared" si="1410"/>
        <v>0</v>
      </c>
      <c r="AT558" s="222">
        <f t="shared" si="1411"/>
        <v>0</v>
      </c>
      <c r="AU558" s="222">
        <f t="shared" si="1412"/>
        <v>0</v>
      </c>
      <c r="AV558" s="222">
        <f t="shared" si="1413"/>
        <v>0</v>
      </c>
      <c r="AW558" s="222">
        <f t="shared" si="1414"/>
        <v>0</v>
      </c>
      <c r="AX558" s="222">
        <f t="shared" si="1415"/>
        <v>0</v>
      </c>
      <c r="AY558" s="222">
        <f t="shared" si="1416"/>
        <v>0</v>
      </c>
      <c r="AZ558" s="222">
        <f t="shared" si="1417"/>
        <v>0</v>
      </c>
      <c r="BA558" s="222">
        <f t="shared" si="1418"/>
        <v>0</v>
      </c>
      <c r="BB558" s="222">
        <f t="shared" si="1419"/>
        <v>0</v>
      </c>
      <c r="BC558" s="222">
        <f t="shared" si="1420"/>
        <v>0</v>
      </c>
      <c r="BD558" s="222">
        <f t="shared" si="1421"/>
        <v>0</v>
      </c>
      <c r="BE558" s="222">
        <f t="shared" si="1422"/>
        <v>0</v>
      </c>
      <c r="BF558" s="222">
        <f t="shared" si="1423"/>
        <v>0</v>
      </c>
      <c r="BG558" s="222">
        <f t="shared" si="1424"/>
        <v>0</v>
      </c>
      <c r="BH558" s="222">
        <f t="shared" si="1425"/>
        <v>0</v>
      </c>
      <c r="BI558" s="222">
        <f t="shared" si="1426"/>
        <v>0</v>
      </c>
      <c r="BJ558" s="222">
        <f t="shared" si="1427"/>
        <v>0</v>
      </c>
      <c r="BK558" s="222">
        <f t="shared" si="1428"/>
        <v>0</v>
      </c>
      <c r="BL558" s="222">
        <f t="shared" si="1429"/>
        <v>0</v>
      </c>
      <c r="BM558" s="222">
        <f t="shared" si="1430"/>
        <v>0</v>
      </c>
      <c r="BN558" s="222">
        <f t="shared" si="1431"/>
        <v>0</v>
      </c>
      <c r="BO558" s="222">
        <f t="shared" si="1432"/>
        <v>0</v>
      </c>
      <c r="BP558" s="222">
        <f t="shared" si="1433"/>
        <v>0</v>
      </c>
      <c r="BQ558" s="222">
        <f t="shared" si="1434"/>
        <v>0</v>
      </c>
      <c r="BR558" s="222">
        <f t="shared" si="1435"/>
        <v>0</v>
      </c>
      <c r="BS558" s="222">
        <f t="shared" si="1436"/>
        <v>0</v>
      </c>
      <c r="BT558" s="222">
        <f t="shared" si="1437"/>
        <v>0</v>
      </c>
      <c r="BU558" s="222">
        <f t="shared" si="1438"/>
        <v>0</v>
      </c>
      <c r="BV558" s="222">
        <f t="shared" si="1439"/>
        <v>0</v>
      </c>
      <c r="BW558" s="222">
        <f t="shared" si="1440"/>
        <v>0</v>
      </c>
      <c r="BX558" s="222">
        <f t="shared" si="1441"/>
        <v>0</v>
      </c>
      <c r="BY558" s="222">
        <f t="shared" si="1442"/>
        <v>0</v>
      </c>
      <c r="BZ558" s="222">
        <f t="shared" si="1443"/>
        <v>0</v>
      </c>
      <c r="CA558" s="222">
        <f t="shared" si="1444"/>
        <v>0</v>
      </c>
      <c r="CB558" s="222">
        <f t="shared" si="1445"/>
        <v>0</v>
      </c>
      <c r="CC558" s="222">
        <f t="shared" si="1446"/>
        <v>0</v>
      </c>
      <c r="CD558" s="222">
        <f t="shared" si="1447"/>
        <v>0</v>
      </c>
      <c r="CE558" s="222">
        <f t="shared" si="1448"/>
        <v>0</v>
      </c>
      <c r="CF558" s="222">
        <f t="shared" si="1449"/>
        <v>0</v>
      </c>
      <c r="CG558" s="222">
        <f t="shared" si="1450"/>
        <v>0</v>
      </c>
      <c r="CH558" s="222">
        <f t="shared" si="1451"/>
        <v>0</v>
      </c>
      <c r="CI558" s="222">
        <f t="shared" si="1452"/>
        <v>0</v>
      </c>
      <c r="CJ558" s="222">
        <f t="shared" si="1453"/>
        <v>0</v>
      </c>
      <c r="CK558" s="222">
        <f t="shared" si="1454"/>
        <v>0</v>
      </c>
      <c r="CL558" s="222">
        <f t="shared" si="1455"/>
        <v>0</v>
      </c>
      <c r="CM558" s="222">
        <f t="shared" si="1456"/>
        <v>0</v>
      </c>
      <c r="CN558" s="222">
        <f t="shared" si="1457"/>
        <v>0</v>
      </c>
      <c r="CO558" s="222">
        <f t="shared" si="1458"/>
        <v>0</v>
      </c>
      <c r="CP558" s="222">
        <f t="shared" si="1459"/>
        <v>0</v>
      </c>
      <c r="CQ558" s="222">
        <f t="shared" si="1460"/>
        <v>0</v>
      </c>
      <c r="CR558" s="222">
        <f t="shared" si="1461"/>
        <v>0</v>
      </c>
      <c r="CS558" s="222">
        <f t="shared" si="1462"/>
        <v>0</v>
      </c>
      <c r="CT558" s="222">
        <f t="shared" si="1463"/>
        <v>0</v>
      </c>
      <c r="CU558" s="222">
        <f t="shared" si="1464"/>
        <v>0</v>
      </c>
      <c r="CV558" s="222">
        <f t="shared" si="1465"/>
        <v>0</v>
      </c>
      <c r="CW558" s="222">
        <f t="shared" si="1466"/>
        <v>0</v>
      </c>
      <c r="CX558" s="222">
        <f t="shared" si="1467"/>
        <v>0</v>
      </c>
      <c r="CY558" s="222">
        <f t="shared" si="1468"/>
        <v>0</v>
      </c>
      <c r="CZ558" s="222">
        <f t="shared" si="1469"/>
        <v>0</v>
      </c>
      <c r="DA558" s="222">
        <f t="shared" si="1470"/>
        <v>0</v>
      </c>
      <c r="DB558" s="222">
        <f t="shared" si="1471"/>
        <v>0</v>
      </c>
      <c r="DC558" s="222">
        <f t="shared" si="1472"/>
        <v>0</v>
      </c>
      <c r="DD558" s="222">
        <f t="shared" si="1473"/>
        <v>0</v>
      </c>
      <c r="DE558" s="222">
        <f t="shared" si="1474"/>
        <v>0</v>
      </c>
      <c r="DF558" s="222">
        <f t="shared" si="1475"/>
        <v>0</v>
      </c>
      <c r="DG558" s="222">
        <f t="shared" si="1476"/>
        <v>0</v>
      </c>
      <c r="DH558" s="222">
        <f t="shared" si="1477"/>
        <v>0</v>
      </c>
      <c r="DI558" s="222">
        <f t="shared" si="1478"/>
        <v>0</v>
      </c>
      <c r="DJ558" s="222">
        <f t="shared" si="1479"/>
        <v>0</v>
      </c>
      <c r="DK558" s="222">
        <f t="shared" si="1480"/>
        <v>0</v>
      </c>
      <c r="DL558" s="222">
        <f t="shared" si="1481"/>
        <v>0</v>
      </c>
      <c r="DM558" s="222">
        <f t="shared" si="1482"/>
        <v>0</v>
      </c>
      <c r="DN558" s="222">
        <f t="shared" si="1483"/>
        <v>0</v>
      </c>
      <c r="DO558" s="222">
        <f t="shared" si="1484"/>
        <v>0</v>
      </c>
      <c r="DP558" s="222">
        <f t="shared" si="1485"/>
        <v>0</v>
      </c>
      <c r="DQ558" s="222">
        <f t="shared" si="1486"/>
        <v>0</v>
      </c>
      <c r="DR558" s="222">
        <f t="shared" si="1487"/>
        <v>0</v>
      </c>
      <c r="DS558" s="222">
        <f t="shared" si="1488"/>
        <v>0</v>
      </c>
      <c r="DT558" s="222">
        <f t="shared" si="1489"/>
        <v>0</v>
      </c>
      <c r="DU558" s="222">
        <f t="shared" si="1490"/>
        <v>0</v>
      </c>
      <c r="DV558" s="222">
        <f t="shared" si="1491"/>
        <v>0</v>
      </c>
      <c r="DW558" s="222">
        <f t="shared" si="1492"/>
        <v>0</v>
      </c>
      <c r="DX558" s="222">
        <f t="shared" si="1493"/>
        <v>0</v>
      </c>
      <c r="DY558" s="222">
        <f t="shared" si="1494"/>
        <v>0</v>
      </c>
      <c r="DZ558" s="222">
        <f t="shared" si="1495"/>
        <v>0</v>
      </c>
      <c r="EA558" s="222">
        <f t="shared" si="1496"/>
        <v>0</v>
      </c>
      <c r="EB558" s="222">
        <f t="shared" si="1497"/>
        <v>0</v>
      </c>
      <c r="EC558" s="222">
        <f t="shared" si="1498"/>
        <v>0</v>
      </c>
      <c r="ED558" s="222">
        <f t="shared" si="1499"/>
        <v>0</v>
      </c>
      <c r="EE558" s="222">
        <f t="shared" si="1500"/>
        <v>0</v>
      </c>
      <c r="EF558" s="222">
        <f t="shared" si="1501"/>
        <v>0</v>
      </c>
      <c r="EG558" s="222">
        <f t="shared" si="1502"/>
        <v>0</v>
      </c>
      <c r="EH558" s="222">
        <f t="shared" si="1503"/>
        <v>0</v>
      </c>
      <c r="EI558" s="222">
        <f t="shared" si="1504"/>
        <v>0</v>
      </c>
      <c r="EJ558" s="222">
        <f t="shared" si="1505"/>
        <v>0</v>
      </c>
      <c r="EK558" s="222">
        <f t="shared" si="1506"/>
        <v>0</v>
      </c>
      <c r="EL558" s="222">
        <f t="shared" si="1507"/>
        <v>0</v>
      </c>
      <c r="EM558" s="222">
        <f t="shared" si="1508"/>
        <v>0</v>
      </c>
      <c r="EN558" s="222">
        <f t="shared" si="1509"/>
        <v>0</v>
      </c>
      <c r="EO558" s="222">
        <f t="shared" si="1510"/>
        <v>0</v>
      </c>
      <c r="EP558" s="222">
        <f t="shared" si="1511"/>
        <v>0</v>
      </c>
      <c r="EQ558" s="222">
        <f t="shared" si="1512"/>
        <v>0</v>
      </c>
      <c r="ER558" s="222">
        <f t="shared" si="1513"/>
        <v>0</v>
      </c>
      <c r="ES558" s="222">
        <f t="shared" si="1514"/>
        <v>0</v>
      </c>
      <c r="ET558" s="222">
        <f t="shared" si="1515"/>
        <v>0</v>
      </c>
      <c r="EU558" s="222">
        <f t="shared" si="1516"/>
        <v>0</v>
      </c>
      <c r="EV558" s="222">
        <f t="shared" si="1517"/>
        <v>0</v>
      </c>
      <c r="EW558" s="222">
        <f t="shared" si="1518"/>
        <v>0</v>
      </c>
      <c r="EX558" s="222">
        <f t="shared" si="1519"/>
        <v>0</v>
      </c>
      <c r="EY558" s="222">
        <f t="shared" si="1520"/>
        <v>0</v>
      </c>
      <c r="EZ558" s="222">
        <f t="shared" si="1521"/>
        <v>0</v>
      </c>
      <c r="FA558" s="222">
        <f t="shared" si="1522"/>
        <v>0</v>
      </c>
      <c r="FB558" s="222">
        <f t="shared" si="1523"/>
        <v>0</v>
      </c>
      <c r="FC558" s="222">
        <f t="shared" si="1524"/>
        <v>0</v>
      </c>
      <c r="FD558" s="222">
        <f t="shared" si="1525"/>
        <v>0</v>
      </c>
      <c r="FE558" s="222">
        <f t="shared" si="1526"/>
        <v>0</v>
      </c>
      <c r="FF558" s="222">
        <f t="shared" si="1527"/>
        <v>0</v>
      </c>
      <c r="FG558" s="222">
        <f t="shared" si="1528"/>
        <v>0</v>
      </c>
      <c r="FH558" s="222">
        <f t="shared" si="1529"/>
        <v>0</v>
      </c>
      <c r="FI558" s="222">
        <f t="shared" si="1530"/>
        <v>0</v>
      </c>
      <c r="FJ558" s="222">
        <f t="shared" si="1531"/>
        <v>0</v>
      </c>
      <c r="FK558" s="222">
        <f t="shared" si="1532"/>
        <v>0</v>
      </c>
      <c r="FL558" s="222">
        <f t="shared" si="1533"/>
        <v>0</v>
      </c>
      <c r="FM558" s="222">
        <f t="shared" si="1534"/>
        <v>0</v>
      </c>
      <c r="FN558" s="222">
        <f t="shared" si="1535"/>
        <v>0</v>
      </c>
      <c r="FO558" s="222">
        <f t="shared" si="1536"/>
        <v>0</v>
      </c>
      <c r="FP558" s="222">
        <f t="shared" si="1537"/>
        <v>0</v>
      </c>
      <c r="FQ558" s="222">
        <f t="shared" si="1538"/>
        <v>0</v>
      </c>
      <c r="FR558" s="222">
        <f t="shared" si="1539"/>
        <v>0</v>
      </c>
      <c r="FS558" s="222">
        <f t="shared" si="1540"/>
        <v>0</v>
      </c>
      <c r="FT558" s="222">
        <f t="shared" si="1541"/>
        <v>0</v>
      </c>
      <c r="FU558" s="222">
        <f t="shared" si="1542"/>
        <v>0</v>
      </c>
      <c r="FV558" s="222">
        <f t="shared" si="1543"/>
        <v>0</v>
      </c>
      <c r="FW558" s="222">
        <f t="shared" si="1544"/>
        <v>0</v>
      </c>
      <c r="FX558" s="222">
        <f t="shared" si="1545"/>
        <v>0</v>
      </c>
      <c r="FY558" s="222">
        <f t="shared" si="1546"/>
        <v>0</v>
      </c>
      <c r="FZ558" s="222">
        <f t="shared" si="1547"/>
        <v>0</v>
      </c>
      <c r="GA558" s="222">
        <f t="shared" si="1548"/>
        <v>0</v>
      </c>
      <c r="GB558" s="222">
        <f t="shared" si="1549"/>
        <v>0</v>
      </c>
      <c r="GC558" s="222">
        <f t="shared" si="1550"/>
        <v>0</v>
      </c>
      <c r="GD558" s="222">
        <f t="shared" si="1551"/>
        <v>0</v>
      </c>
      <c r="GE558" s="222">
        <f t="shared" si="1552"/>
        <v>0</v>
      </c>
      <c r="GF558" s="222">
        <f t="shared" si="1553"/>
        <v>0</v>
      </c>
      <c r="GG558" s="222">
        <f t="shared" si="1554"/>
        <v>0</v>
      </c>
      <c r="GH558" s="222">
        <f t="shared" si="1555"/>
        <v>0</v>
      </c>
      <c r="GI558" s="222">
        <f t="shared" si="1556"/>
        <v>0</v>
      </c>
      <c r="GJ558" s="222">
        <f t="shared" si="1557"/>
        <v>0</v>
      </c>
      <c r="GK558" s="222">
        <f t="shared" si="1558"/>
        <v>0</v>
      </c>
      <c r="GL558" s="222">
        <f t="shared" si="1559"/>
        <v>0</v>
      </c>
      <c r="GM558" s="222">
        <f t="shared" si="1560"/>
        <v>0</v>
      </c>
      <c r="GN558" s="222">
        <f t="shared" si="1561"/>
        <v>0</v>
      </c>
      <c r="GO558" s="222">
        <f t="shared" si="1562"/>
        <v>0</v>
      </c>
      <c r="GP558" s="222">
        <f t="shared" si="1563"/>
        <v>0</v>
      </c>
      <c r="GQ558" s="222">
        <f t="shared" si="1564"/>
        <v>0</v>
      </c>
      <c r="GR558" s="222">
        <f t="shared" si="1565"/>
        <v>0</v>
      </c>
      <c r="GS558" s="222">
        <f t="shared" si="1566"/>
        <v>0</v>
      </c>
      <c r="GT558" s="222">
        <f t="shared" si="1567"/>
        <v>0</v>
      </c>
      <c r="GU558" s="222">
        <f t="shared" si="1568"/>
        <v>0</v>
      </c>
      <c r="GV558" s="222">
        <f t="shared" si="1569"/>
        <v>0</v>
      </c>
      <c r="GW558" s="222">
        <f t="shared" si="1570"/>
        <v>0</v>
      </c>
      <c r="GX558" s="222">
        <f t="shared" si="1571"/>
        <v>0</v>
      </c>
      <c r="GY558" s="222">
        <f t="shared" si="1572"/>
        <v>0</v>
      </c>
      <c r="GZ558" s="222">
        <f t="shared" si="1573"/>
        <v>0</v>
      </c>
      <c r="HA558" s="222">
        <f t="shared" si="1574"/>
        <v>0</v>
      </c>
      <c r="HB558" s="222">
        <f t="shared" si="1575"/>
        <v>0</v>
      </c>
      <c r="HC558" s="222">
        <f t="shared" si="1576"/>
        <v>0</v>
      </c>
      <c r="HD558" s="222">
        <f t="shared" si="1577"/>
        <v>0</v>
      </c>
      <c r="HE558" s="222">
        <f t="shared" si="1578"/>
        <v>0</v>
      </c>
      <c r="HF558" s="222">
        <f t="shared" si="1579"/>
        <v>0</v>
      </c>
      <c r="HG558" s="222">
        <f t="shared" si="1580"/>
        <v>0</v>
      </c>
      <c r="HH558" s="222">
        <f t="shared" si="1581"/>
        <v>0</v>
      </c>
      <c r="HI558" s="222">
        <f t="shared" si="1582"/>
        <v>0</v>
      </c>
      <c r="HJ558" s="222">
        <f t="shared" si="1583"/>
        <v>0</v>
      </c>
      <c r="HK558" s="222">
        <f t="shared" si="1584"/>
        <v>0</v>
      </c>
      <c r="HL558" s="222">
        <f t="shared" si="1585"/>
        <v>0</v>
      </c>
      <c r="HM558" s="222">
        <f t="shared" si="1586"/>
        <v>0</v>
      </c>
      <c r="HN558" s="222">
        <f t="shared" si="1587"/>
        <v>0</v>
      </c>
      <c r="HO558" s="222">
        <f t="shared" si="1588"/>
        <v>0</v>
      </c>
      <c r="HP558" s="222">
        <f t="shared" si="1589"/>
        <v>0</v>
      </c>
      <c r="HQ558" s="222">
        <f t="shared" si="1590"/>
        <v>0</v>
      </c>
      <c r="HR558" s="222">
        <f t="shared" si="1591"/>
        <v>0</v>
      </c>
      <c r="HS558" s="222">
        <f t="shared" si="1592"/>
        <v>0</v>
      </c>
      <c r="HT558" s="222">
        <f t="shared" si="1593"/>
        <v>0</v>
      </c>
      <c r="HU558" s="222">
        <f t="shared" si="1594"/>
        <v>0</v>
      </c>
      <c r="HV558" s="222">
        <f t="shared" si="1595"/>
        <v>0</v>
      </c>
      <c r="HW558" s="222">
        <f t="shared" si="1596"/>
        <v>0</v>
      </c>
      <c r="HX558" s="222">
        <f t="shared" si="1597"/>
        <v>0</v>
      </c>
      <c r="HY558" s="222">
        <f t="shared" si="1598"/>
        <v>0</v>
      </c>
      <c r="HZ558" s="222">
        <f t="shared" si="1599"/>
        <v>0</v>
      </c>
      <c r="IA558" s="222">
        <f t="shared" si="1600"/>
        <v>0</v>
      </c>
      <c r="IB558" s="222">
        <f t="shared" si="1601"/>
        <v>0</v>
      </c>
      <c r="IC558" s="222">
        <f t="shared" si="1602"/>
        <v>0</v>
      </c>
      <c r="ID558" s="222">
        <f t="shared" si="1603"/>
        <v>0</v>
      </c>
      <c r="IE558" s="222">
        <f t="shared" si="1604"/>
        <v>0</v>
      </c>
      <c r="IF558" s="222">
        <f t="shared" si="1605"/>
        <v>0</v>
      </c>
      <c r="IG558" s="222">
        <f t="shared" si="1606"/>
        <v>0</v>
      </c>
      <c r="IH558" s="222">
        <f t="shared" si="1607"/>
        <v>0</v>
      </c>
      <c r="II558" s="222">
        <f t="shared" si="1608"/>
        <v>0</v>
      </c>
      <c r="IJ558" s="222">
        <f t="shared" si="1609"/>
        <v>0</v>
      </c>
      <c r="IK558" s="222">
        <f t="shared" si="1610"/>
        <v>0</v>
      </c>
      <c r="IL558" s="222">
        <f t="shared" si="1611"/>
        <v>0</v>
      </c>
      <c r="IM558" s="222">
        <f t="shared" si="1612"/>
        <v>0</v>
      </c>
      <c r="IN558" s="222">
        <f t="shared" si="1613"/>
        <v>0</v>
      </c>
      <c r="IO558" s="222">
        <f t="shared" si="1614"/>
        <v>0</v>
      </c>
      <c r="IP558" s="222">
        <f t="shared" si="1615"/>
        <v>0</v>
      </c>
      <c r="IQ558" s="222">
        <f t="shared" si="1616"/>
        <v>0</v>
      </c>
      <c r="IR558" s="222">
        <f t="shared" si="1617"/>
        <v>0</v>
      </c>
      <c r="IS558" s="222">
        <f t="shared" si="1618"/>
        <v>0</v>
      </c>
      <c r="IT558" s="222">
        <f t="shared" si="1619"/>
        <v>0</v>
      </c>
      <c r="IU558" s="222">
        <f t="shared" si="1620"/>
        <v>0</v>
      </c>
      <c r="IV558" s="222">
        <f t="shared" si="1621"/>
        <v>0</v>
      </c>
      <c r="IW558" s="222">
        <f t="shared" si="1622"/>
        <v>0</v>
      </c>
      <c r="IX558" s="222">
        <f t="shared" si="1623"/>
        <v>0</v>
      </c>
      <c r="IY558" s="222">
        <f t="shared" si="1624"/>
        <v>0</v>
      </c>
      <c r="IZ558" s="222">
        <f t="shared" si="1625"/>
        <v>0</v>
      </c>
      <c r="JA558" s="222">
        <f t="shared" si="1626"/>
        <v>0</v>
      </c>
      <c r="JB558" s="222">
        <f t="shared" si="1627"/>
        <v>0</v>
      </c>
    </row>
    <row r="559" spans="2:262">
      <c r="B559" s="230">
        <v>198</v>
      </c>
      <c r="C559" s="229">
        <f t="shared" si="1628"/>
        <v>3.867187500000003E-3</v>
      </c>
      <c r="D559" s="226">
        <f t="shared" ca="1" si="1371"/>
        <v>50.135265766043084</v>
      </c>
      <c r="E559" s="225">
        <f ca="1">GV361</f>
        <v>0.13526576604308221</v>
      </c>
      <c r="F559" s="224">
        <v>198</v>
      </c>
      <c r="G559" s="222">
        <f t="shared" si="1372"/>
        <v>0</v>
      </c>
      <c r="H559" s="222">
        <f t="shared" si="1373"/>
        <v>0</v>
      </c>
      <c r="I559" s="222">
        <f t="shared" si="1374"/>
        <v>0</v>
      </c>
      <c r="J559" s="222">
        <f t="shared" si="1375"/>
        <v>0</v>
      </c>
      <c r="K559" s="222">
        <f t="shared" si="1376"/>
        <v>0</v>
      </c>
      <c r="L559" s="222">
        <f t="shared" si="1377"/>
        <v>0</v>
      </c>
      <c r="M559" s="222">
        <f t="shared" si="1378"/>
        <v>0</v>
      </c>
      <c r="N559" s="222">
        <f t="shared" si="1379"/>
        <v>0</v>
      </c>
      <c r="O559" s="222">
        <f t="shared" si="1380"/>
        <v>0</v>
      </c>
      <c r="P559" s="222">
        <f t="shared" si="1381"/>
        <v>0</v>
      </c>
      <c r="Q559" s="222">
        <f t="shared" si="1382"/>
        <v>0</v>
      </c>
      <c r="R559" s="222">
        <f t="shared" si="1383"/>
        <v>0</v>
      </c>
      <c r="S559" s="222">
        <f t="shared" si="1384"/>
        <v>0</v>
      </c>
      <c r="T559" s="222">
        <f t="shared" si="1385"/>
        <v>0</v>
      </c>
      <c r="U559" s="222">
        <f t="shared" si="1386"/>
        <v>0</v>
      </c>
      <c r="V559" s="222">
        <f t="shared" si="1387"/>
        <v>0</v>
      </c>
      <c r="W559" s="222">
        <f t="shared" si="1388"/>
        <v>0</v>
      </c>
      <c r="X559" s="222">
        <f t="shared" si="1389"/>
        <v>0</v>
      </c>
      <c r="Y559" s="222">
        <f t="shared" si="1390"/>
        <v>0</v>
      </c>
      <c r="Z559" s="222">
        <f t="shared" si="1391"/>
        <v>0</v>
      </c>
      <c r="AA559" s="222">
        <f t="shared" si="1392"/>
        <v>0</v>
      </c>
      <c r="AB559" s="222">
        <f t="shared" si="1393"/>
        <v>0</v>
      </c>
      <c r="AC559" s="222">
        <f t="shared" si="1394"/>
        <v>0</v>
      </c>
      <c r="AD559" s="222">
        <f t="shared" si="1395"/>
        <v>0</v>
      </c>
      <c r="AE559" s="222">
        <f t="shared" si="1396"/>
        <v>0</v>
      </c>
      <c r="AF559" s="222">
        <f t="shared" si="1397"/>
        <v>0</v>
      </c>
      <c r="AG559" s="222">
        <f t="shared" si="1398"/>
        <v>0</v>
      </c>
      <c r="AH559" s="222">
        <f t="shared" si="1399"/>
        <v>0</v>
      </c>
      <c r="AI559" s="222">
        <f t="shared" si="1400"/>
        <v>0</v>
      </c>
      <c r="AJ559" s="222">
        <f t="shared" si="1401"/>
        <v>0</v>
      </c>
      <c r="AK559" s="222">
        <f t="shared" si="1402"/>
        <v>0</v>
      </c>
      <c r="AL559" s="222">
        <f t="shared" si="1403"/>
        <v>0</v>
      </c>
      <c r="AM559" s="222">
        <f t="shared" si="1404"/>
        <v>0</v>
      </c>
      <c r="AN559" s="222">
        <f t="shared" si="1405"/>
        <v>0</v>
      </c>
      <c r="AO559" s="222">
        <f t="shared" si="1406"/>
        <v>0</v>
      </c>
      <c r="AP559" s="222">
        <f t="shared" si="1407"/>
        <v>0</v>
      </c>
      <c r="AQ559" s="222">
        <f t="shared" si="1408"/>
        <v>0</v>
      </c>
      <c r="AR559" s="222">
        <f t="shared" si="1409"/>
        <v>0</v>
      </c>
      <c r="AS559" s="222">
        <f t="shared" si="1410"/>
        <v>0</v>
      </c>
      <c r="AT559" s="222">
        <f t="shared" si="1411"/>
        <v>0</v>
      </c>
      <c r="AU559" s="222">
        <f t="shared" si="1412"/>
        <v>0</v>
      </c>
      <c r="AV559" s="222">
        <f t="shared" si="1413"/>
        <v>0</v>
      </c>
      <c r="AW559" s="222">
        <f t="shared" si="1414"/>
        <v>0</v>
      </c>
      <c r="AX559" s="222">
        <f t="shared" si="1415"/>
        <v>0</v>
      </c>
      <c r="AY559" s="222">
        <f t="shared" si="1416"/>
        <v>0</v>
      </c>
      <c r="AZ559" s="222">
        <f t="shared" si="1417"/>
        <v>0</v>
      </c>
      <c r="BA559" s="222">
        <f t="shared" si="1418"/>
        <v>0</v>
      </c>
      <c r="BB559" s="222">
        <f t="shared" si="1419"/>
        <v>0</v>
      </c>
      <c r="BC559" s="222">
        <f t="shared" si="1420"/>
        <v>0</v>
      </c>
      <c r="BD559" s="222">
        <f t="shared" si="1421"/>
        <v>0</v>
      </c>
      <c r="BE559" s="222">
        <f t="shared" si="1422"/>
        <v>0</v>
      </c>
      <c r="BF559" s="222">
        <f t="shared" si="1423"/>
        <v>0</v>
      </c>
      <c r="BG559" s="222">
        <f t="shared" si="1424"/>
        <v>0</v>
      </c>
      <c r="BH559" s="222">
        <f t="shared" si="1425"/>
        <v>0</v>
      </c>
      <c r="BI559" s="222">
        <f t="shared" si="1426"/>
        <v>0</v>
      </c>
      <c r="BJ559" s="222">
        <f t="shared" si="1427"/>
        <v>0</v>
      </c>
      <c r="BK559" s="222">
        <f t="shared" si="1428"/>
        <v>0</v>
      </c>
      <c r="BL559" s="222">
        <f t="shared" si="1429"/>
        <v>0</v>
      </c>
      <c r="BM559" s="222">
        <f t="shared" si="1430"/>
        <v>0</v>
      </c>
      <c r="BN559" s="222">
        <f t="shared" si="1431"/>
        <v>0</v>
      </c>
      <c r="BO559" s="222">
        <f t="shared" si="1432"/>
        <v>0</v>
      </c>
      <c r="BP559" s="222">
        <f t="shared" si="1433"/>
        <v>0</v>
      </c>
      <c r="BQ559" s="222">
        <f t="shared" si="1434"/>
        <v>0</v>
      </c>
      <c r="BR559" s="222">
        <f t="shared" si="1435"/>
        <v>0</v>
      </c>
      <c r="BS559" s="222">
        <f t="shared" si="1436"/>
        <v>0</v>
      </c>
      <c r="BT559" s="222">
        <f t="shared" si="1437"/>
        <v>0</v>
      </c>
      <c r="BU559" s="222">
        <f t="shared" si="1438"/>
        <v>0</v>
      </c>
      <c r="BV559" s="222">
        <f t="shared" si="1439"/>
        <v>0</v>
      </c>
      <c r="BW559" s="222">
        <f t="shared" si="1440"/>
        <v>0</v>
      </c>
      <c r="BX559" s="222">
        <f t="shared" si="1441"/>
        <v>0</v>
      </c>
      <c r="BY559" s="222">
        <f t="shared" si="1442"/>
        <v>0</v>
      </c>
      <c r="BZ559" s="222">
        <f t="shared" si="1443"/>
        <v>0</v>
      </c>
      <c r="CA559" s="222">
        <f t="shared" si="1444"/>
        <v>0</v>
      </c>
      <c r="CB559" s="222">
        <f t="shared" si="1445"/>
        <v>0</v>
      </c>
      <c r="CC559" s="222">
        <f t="shared" si="1446"/>
        <v>0</v>
      </c>
      <c r="CD559" s="222">
        <f t="shared" si="1447"/>
        <v>0</v>
      </c>
      <c r="CE559" s="222">
        <f t="shared" si="1448"/>
        <v>0</v>
      </c>
      <c r="CF559" s="222">
        <f t="shared" si="1449"/>
        <v>0</v>
      </c>
      <c r="CG559" s="222">
        <f t="shared" si="1450"/>
        <v>0</v>
      </c>
      <c r="CH559" s="222">
        <f t="shared" si="1451"/>
        <v>0</v>
      </c>
      <c r="CI559" s="222">
        <f t="shared" si="1452"/>
        <v>0</v>
      </c>
      <c r="CJ559" s="222">
        <f t="shared" si="1453"/>
        <v>0</v>
      </c>
      <c r="CK559" s="222">
        <f t="shared" si="1454"/>
        <v>0</v>
      </c>
      <c r="CL559" s="222">
        <f t="shared" si="1455"/>
        <v>0</v>
      </c>
      <c r="CM559" s="222">
        <f t="shared" si="1456"/>
        <v>0</v>
      </c>
      <c r="CN559" s="222">
        <f t="shared" si="1457"/>
        <v>0</v>
      </c>
      <c r="CO559" s="222">
        <f t="shared" si="1458"/>
        <v>0</v>
      </c>
      <c r="CP559" s="222">
        <f t="shared" si="1459"/>
        <v>0</v>
      </c>
      <c r="CQ559" s="222">
        <f t="shared" si="1460"/>
        <v>0</v>
      </c>
      <c r="CR559" s="222">
        <f t="shared" si="1461"/>
        <v>0</v>
      </c>
      <c r="CS559" s="222">
        <f t="shared" si="1462"/>
        <v>0</v>
      </c>
      <c r="CT559" s="222">
        <f t="shared" si="1463"/>
        <v>0</v>
      </c>
      <c r="CU559" s="222">
        <f t="shared" si="1464"/>
        <v>0</v>
      </c>
      <c r="CV559" s="222">
        <f t="shared" si="1465"/>
        <v>0</v>
      </c>
      <c r="CW559" s="222">
        <f t="shared" si="1466"/>
        <v>0</v>
      </c>
      <c r="CX559" s="222">
        <f t="shared" si="1467"/>
        <v>0</v>
      </c>
      <c r="CY559" s="222">
        <f t="shared" si="1468"/>
        <v>0</v>
      </c>
      <c r="CZ559" s="222">
        <f t="shared" si="1469"/>
        <v>0</v>
      </c>
      <c r="DA559" s="222">
        <f t="shared" si="1470"/>
        <v>0</v>
      </c>
      <c r="DB559" s="222">
        <f t="shared" si="1471"/>
        <v>0</v>
      </c>
      <c r="DC559" s="222">
        <f t="shared" si="1472"/>
        <v>0</v>
      </c>
      <c r="DD559" s="222">
        <f t="shared" si="1473"/>
        <v>0</v>
      </c>
      <c r="DE559" s="222">
        <f t="shared" si="1474"/>
        <v>0</v>
      </c>
      <c r="DF559" s="222">
        <f t="shared" si="1475"/>
        <v>0</v>
      </c>
      <c r="DG559" s="222">
        <f t="shared" si="1476"/>
        <v>0</v>
      </c>
      <c r="DH559" s="222">
        <f t="shared" si="1477"/>
        <v>0</v>
      </c>
      <c r="DI559" s="222">
        <f t="shared" si="1478"/>
        <v>0</v>
      </c>
      <c r="DJ559" s="222">
        <f t="shared" si="1479"/>
        <v>0</v>
      </c>
      <c r="DK559" s="222">
        <f t="shared" si="1480"/>
        <v>0</v>
      </c>
      <c r="DL559" s="222">
        <f t="shared" si="1481"/>
        <v>0</v>
      </c>
      <c r="DM559" s="222">
        <f t="shared" si="1482"/>
        <v>0</v>
      </c>
      <c r="DN559" s="222">
        <f t="shared" si="1483"/>
        <v>0</v>
      </c>
      <c r="DO559" s="222">
        <f t="shared" si="1484"/>
        <v>0</v>
      </c>
      <c r="DP559" s="222">
        <f t="shared" si="1485"/>
        <v>0</v>
      </c>
      <c r="DQ559" s="222">
        <f t="shared" si="1486"/>
        <v>0</v>
      </c>
      <c r="DR559" s="222">
        <f t="shared" si="1487"/>
        <v>0</v>
      </c>
      <c r="DS559" s="222">
        <f t="shared" si="1488"/>
        <v>0</v>
      </c>
      <c r="DT559" s="222">
        <f t="shared" si="1489"/>
        <v>0</v>
      </c>
      <c r="DU559" s="222">
        <f t="shared" si="1490"/>
        <v>0</v>
      </c>
      <c r="DV559" s="222">
        <f t="shared" si="1491"/>
        <v>0</v>
      </c>
      <c r="DW559" s="222">
        <f t="shared" si="1492"/>
        <v>0</v>
      </c>
      <c r="DX559" s="222">
        <f t="shared" si="1493"/>
        <v>0</v>
      </c>
      <c r="DY559" s="222">
        <f t="shared" si="1494"/>
        <v>0</v>
      </c>
      <c r="DZ559" s="222">
        <f t="shared" si="1495"/>
        <v>0</v>
      </c>
      <c r="EA559" s="222">
        <f t="shared" si="1496"/>
        <v>0</v>
      </c>
      <c r="EB559" s="222">
        <f t="shared" si="1497"/>
        <v>0</v>
      </c>
      <c r="EC559" s="222">
        <f t="shared" si="1498"/>
        <v>0</v>
      </c>
      <c r="ED559" s="222">
        <f t="shared" si="1499"/>
        <v>0</v>
      </c>
      <c r="EE559" s="222">
        <f t="shared" si="1500"/>
        <v>0</v>
      </c>
      <c r="EF559" s="222">
        <f t="shared" si="1501"/>
        <v>0</v>
      </c>
      <c r="EG559" s="222">
        <f t="shared" si="1502"/>
        <v>0</v>
      </c>
      <c r="EH559" s="222">
        <f t="shared" si="1503"/>
        <v>0</v>
      </c>
      <c r="EI559" s="222">
        <f t="shared" si="1504"/>
        <v>0</v>
      </c>
      <c r="EJ559" s="222">
        <f t="shared" si="1505"/>
        <v>0</v>
      </c>
      <c r="EK559" s="222">
        <f t="shared" si="1506"/>
        <v>0</v>
      </c>
      <c r="EL559" s="222">
        <f t="shared" si="1507"/>
        <v>0</v>
      </c>
      <c r="EM559" s="222">
        <f t="shared" si="1508"/>
        <v>0</v>
      </c>
      <c r="EN559" s="222">
        <f t="shared" si="1509"/>
        <v>0</v>
      </c>
      <c r="EO559" s="222">
        <f t="shared" si="1510"/>
        <v>0</v>
      </c>
      <c r="EP559" s="222">
        <f t="shared" si="1511"/>
        <v>0</v>
      </c>
      <c r="EQ559" s="222">
        <f t="shared" si="1512"/>
        <v>0</v>
      </c>
      <c r="ER559" s="222">
        <f t="shared" si="1513"/>
        <v>0</v>
      </c>
      <c r="ES559" s="222">
        <f t="shared" si="1514"/>
        <v>0</v>
      </c>
      <c r="ET559" s="222">
        <f t="shared" si="1515"/>
        <v>0</v>
      </c>
      <c r="EU559" s="222">
        <f t="shared" si="1516"/>
        <v>0</v>
      </c>
      <c r="EV559" s="222">
        <f t="shared" si="1517"/>
        <v>0</v>
      </c>
      <c r="EW559" s="222">
        <f t="shared" si="1518"/>
        <v>0</v>
      </c>
      <c r="EX559" s="222">
        <f t="shared" si="1519"/>
        <v>0</v>
      </c>
      <c r="EY559" s="222">
        <f t="shared" si="1520"/>
        <v>0</v>
      </c>
      <c r="EZ559" s="222">
        <f t="shared" si="1521"/>
        <v>0</v>
      </c>
      <c r="FA559" s="222">
        <f t="shared" si="1522"/>
        <v>0</v>
      </c>
      <c r="FB559" s="222">
        <f t="shared" si="1523"/>
        <v>0</v>
      </c>
      <c r="FC559" s="222">
        <f t="shared" si="1524"/>
        <v>0</v>
      </c>
      <c r="FD559" s="222">
        <f t="shared" si="1525"/>
        <v>0</v>
      </c>
      <c r="FE559" s="222">
        <f t="shared" si="1526"/>
        <v>0</v>
      </c>
      <c r="FF559" s="222">
        <f t="shared" si="1527"/>
        <v>0</v>
      </c>
      <c r="FG559" s="222">
        <f t="shared" si="1528"/>
        <v>0</v>
      </c>
      <c r="FH559" s="222">
        <f t="shared" si="1529"/>
        <v>0</v>
      </c>
      <c r="FI559" s="222">
        <f t="shared" si="1530"/>
        <v>0</v>
      </c>
      <c r="FJ559" s="222">
        <f t="shared" si="1531"/>
        <v>0</v>
      </c>
      <c r="FK559" s="222">
        <f t="shared" si="1532"/>
        <v>0</v>
      </c>
      <c r="FL559" s="222">
        <f t="shared" si="1533"/>
        <v>0</v>
      </c>
      <c r="FM559" s="222">
        <f t="shared" si="1534"/>
        <v>0</v>
      </c>
      <c r="FN559" s="222">
        <f t="shared" si="1535"/>
        <v>0</v>
      </c>
      <c r="FO559" s="222">
        <f t="shared" si="1536"/>
        <v>0</v>
      </c>
      <c r="FP559" s="222">
        <f t="shared" si="1537"/>
        <v>0</v>
      </c>
      <c r="FQ559" s="222">
        <f t="shared" si="1538"/>
        <v>0</v>
      </c>
      <c r="FR559" s="222">
        <f t="shared" si="1539"/>
        <v>0</v>
      </c>
      <c r="FS559" s="222">
        <f t="shared" si="1540"/>
        <v>0</v>
      </c>
      <c r="FT559" s="222">
        <f t="shared" si="1541"/>
        <v>0</v>
      </c>
      <c r="FU559" s="222">
        <f t="shared" si="1542"/>
        <v>0</v>
      </c>
      <c r="FV559" s="222">
        <f t="shared" si="1543"/>
        <v>0</v>
      </c>
      <c r="FW559" s="222">
        <f t="shared" si="1544"/>
        <v>0</v>
      </c>
      <c r="FX559" s="222">
        <f t="shared" si="1545"/>
        <v>0</v>
      </c>
      <c r="FY559" s="222">
        <f t="shared" si="1546"/>
        <v>0</v>
      </c>
      <c r="FZ559" s="222">
        <f t="shared" si="1547"/>
        <v>0</v>
      </c>
      <c r="GA559" s="222">
        <f t="shared" si="1548"/>
        <v>0</v>
      </c>
      <c r="GB559" s="222">
        <f t="shared" si="1549"/>
        <v>0</v>
      </c>
      <c r="GC559" s="222">
        <f t="shared" si="1550"/>
        <v>0</v>
      </c>
      <c r="GD559" s="222">
        <f t="shared" si="1551"/>
        <v>0</v>
      </c>
      <c r="GE559" s="222">
        <f t="shared" si="1552"/>
        <v>0</v>
      </c>
      <c r="GF559" s="222">
        <f t="shared" si="1553"/>
        <v>0</v>
      </c>
      <c r="GG559" s="222">
        <f t="shared" si="1554"/>
        <v>0</v>
      </c>
      <c r="GH559" s="222">
        <f t="shared" si="1555"/>
        <v>0</v>
      </c>
      <c r="GI559" s="222">
        <f t="shared" si="1556"/>
        <v>0</v>
      </c>
      <c r="GJ559" s="222">
        <f t="shared" si="1557"/>
        <v>0</v>
      </c>
      <c r="GK559" s="222">
        <f t="shared" si="1558"/>
        <v>0</v>
      </c>
      <c r="GL559" s="222">
        <f t="shared" si="1559"/>
        <v>0</v>
      </c>
      <c r="GM559" s="222">
        <f t="shared" si="1560"/>
        <v>0</v>
      </c>
      <c r="GN559" s="222">
        <f t="shared" si="1561"/>
        <v>0</v>
      </c>
      <c r="GO559" s="222">
        <f t="shared" si="1562"/>
        <v>0</v>
      </c>
      <c r="GP559" s="222">
        <f t="shared" si="1563"/>
        <v>0</v>
      </c>
      <c r="GQ559" s="222">
        <f t="shared" si="1564"/>
        <v>0</v>
      </c>
      <c r="GR559" s="222">
        <f t="shared" si="1565"/>
        <v>0</v>
      </c>
      <c r="GS559" s="222">
        <f t="shared" si="1566"/>
        <v>0</v>
      </c>
      <c r="GT559" s="222">
        <f t="shared" si="1567"/>
        <v>0</v>
      </c>
      <c r="GU559" s="222">
        <f t="shared" si="1568"/>
        <v>0</v>
      </c>
      <c r="GV559" s="222">
        <f t="shared" si="1569"/>
        <v>0</v>
      </c>
      <c r="GW559" s="222">
        <f t="shared" si="1570"/>
        <v>0</v>
      </c>
      <c r="GX559" s="222">
        <f t="shared" si="1571"/>
        <v>0</v>
      </c>
      <c r="GY559" s="222">
        <f t="shared" si="1572"/>
        <v>0</v>
      </c>
      <c r="GZ559" s="222">
        <f t="shared" si="1573"/>
        <v>0</v>
      </c>
      <c r="HA559" s="222">
        <f t="shared" si="1574"/>
        <v>0</v>
      </c>
      <c r="HB559" s="222">
        <f t="shared" si="1575"/>
        <v>0</v>
      </c>
      <c r="HC559" s="222">
        <f t="shared" si="1576"/>
        <v>0</v>
      </c>
      <c r="HD559" s="222">
        <f t="shared" si="1577"/>
        <v>0</v>
      </c>
      <c r="HE559" s="222">
        <f t="shared" si="1578"/>
        <v>0</v>
      </c>
      <c r="HF559" s="222">
        <f t="shared" si="1579"/>
        <v>0</v>
      </c>
      <c r="HG559" s="222">
        <f t="shared" si="1580"/>
        <v>0</v>
      </c>
      <c r="HH559" s="222">
        <f t="shared" si="1581"/>
        <v>0</v>
      </c>
      <c r="HI559" s="222">
        <f t="shared" si="1582"/>
        <v>0</v>
      </c>
      <c r="HJ559" s="222">
        <f t="shared" si="1583"/>
        <v>0</v>
      </c>
      <c r="HK559" s="222">
        <f t="shared" si="1584"/>
        <v>0</v>
      </c>
      <c r="HL559" s="222">
        <f t="shared" si="1585"/>
        <v>0</v>
      </c>
      <c r="HM559" s="222">
        <f t="shared" si="1586"/>
        <v>0</v>
      </c>
      <c r="HN559" s="222">
        <f t="shared" si="1587"/>
        <v>0</v>
      </c>
      <c r="HO559" s="222">
        <f t="shared" si="1588"/>
        <v>0</v>
      </c>
      <c r="HP559" s="222">
        <f t="shared" si="1589"/>
        <v>0</v>
      </c>
      <c r="HQ559" s="222">
        <f t="shared" si="1590"/>
        <v>0</v>
      </c>
      <c r="HR559" s="222">
        <f t="shared" si="1591"/>
        <v>0</v>
      </c>
      <c r="HS559" s="222">
        <f t="shared" si="1592"/>
        <v>0</v>
      </c>
      <c r="HT559" s="222">
        <f t="shared" si="1593"/>
        <v>0</v>
      </c>
      <c r="HU559" s="222">
        <f t="shared" si="1594"/>
        <v>0</v>
      </c>
      <c r="HV559" s="222">
        <f t="shared" si="1595"/>
        <v>0</v>
      </c>
      <c r="HW559" s="222">
        <f t="shared" si="1596"/>
        <v>0</v>
      </c>
      <c r="HX559" s="222">
        <f t="shared" si="1597"/>
        <v>0</v>
      </c>
      <c r="HY559" s="222">
        <f t="shared" si="1598"/>
        <v>0</v>
      </c>
      <c r="HZ559" s="222">
        <f t="shared" si="1599"/>
        <v>0</v>
      </c>
      <c r="IA559" s="222">
        <f t="shared" si="1600"/>
        <v>0</v>
      </c>
      <c r="IB559" s="222">
        <f t="shared" si="1601"/>
        <v>0</v>
      </c>
      <c r="IC559" s="222">
        <f t="shared" si="1602"/>
        <v>0</v>
      </c>
      <c r="ID559" s="222">
        <f t="shared" si="1603"/>
        <v>0</v>
      </c>
      <c r="IE559" s="222">
        <f t="shared" si="1604"/>
        <v>0</v>
      </c>
      <c r="IF559" s="222">
        <f t="shared" si="1605"/>
        <v>0</v>
      </c>
      <c r="IG559" s="222">
        <f t="shared" si="1606"/>
        <v>0</v>
      </c>
      <c r="IH559" s="222">
        <f t="shared" si="1607"/>
        <v>0</v>
      </c>
      <c r="II559" s="222">
        <f t="shared" si="1608"/>
        <v>0</v>
      </c>
      <c r="IJ559" s="222">
        <f t="shared" si="1609"/>
        <v>0</v>
      </c>
      <c r="IK559" s="222">
        <f t="shared" si="1610"/>
        <v>0</v>
      </c>
      <c r="IL559" s="222">
        <f t="shared" si="1611"/>
        <v>0</v>
      </c>
      <c r="IM559" s="222">
        <f t="shared" si="1612"/>
        <v>0</v>
      </c>
      <c r="IN559" s="222">
        <f t="shared" si="1613"/>
        <v>0</v>
      </c>
      <c r="IO559" s="222">
        <f t="shared" si="1614"/>
        <v>0</v>
      </c>
      <c r="IP559" s="222">
        <f t="shared" si="1615"/>
        <v>0</v>
      </c>
      <c r="IQ559" s="222">
        <f t="shared" si="1616"/>
        <v>0</v>
      </c>
      <c r="IR559" s="222">
        <f t="shared" si="1617"/>
        <v>0</v>
      </c>
      <c r="IS559" s="222">
        <f t="shared" si="1618"/>
        <v>0</v>
      </c>
      <c r="IT559" s="222">
        <f t="shared" si="1619"/>
        <v>0</v>
      </c>
      <c r="IU559" s="222">
        <f t="shared" si="1620"/>
        <v>0</v>
      </c>
      <c r="IV559" s="222">
        <f t="shared" si="1621"/>
        <v>0</v>
      </c>
      <c r="IW559" s="222">
        <f t="shared" si="1622"/>
        <v>0</v>
      </c>
      <c r="IX559" s="222">
        <f t="shared" si="1623"/>
        <v>0</v>
      </c>
      <c r="IY559" s="222">
        <f t="shared" si="1624"/>
        <v>0</v>
      </c>
      <c r="IZ559" s="222">
        <f t="shared" si="1625"/>
        <v>0</v>
      </c>
      <c r="JA559" s="222">
        <f t="shared" si="1626"/>
        <v>0</v>
      </c>
      <c r="JB559" s="222">
        <f t="shared" si="1627"/>
        <v>0</v>
      </c>
    </row>
    <row r="560" spans="2:262">
      <c r="B560" s="230">
        <v>199</v>
      </c>
      <c r="C560" s="229">
        <f t="shared" si="1628"/>
        <v>3.886718750000003E-3</v>
      </c>
      <c r="D560" s="226">
        <f t="shared" ca="1" si="1371"/>
        <v>50.144587083787691</v>
      </c>
      <c r="E560" s="225">
        <f ca="1">GW361</f>
        <v>0.14458708378768911</v>
      </c>
      <c r="F560" s="224">
        <v>199</v>
      </c>
      <c r="G560" s="222">
        <f t="shared" si="1372"/>
        <v>0</v>
      </c>
      <c r="H560" s="222">
        <f t="shared" si="1373"/>
        <v>0</v>
      </c>
      <c r="I560" s="222">
        <f t="shared" si="1374"/>
        <v>0</v>
      </c>
      <c r="J560" s="222">
        <f t="shared" si="1375"/>
        <v>0</v>
      </c>
      <c r="K560" s="222">
        <f t="shared" si="1376"/>
        <v>0</v>
      </c>
      <c r="L560" s="222">
        <f t="shared" si="1377"/>
        <v>0</v>
      </c>
      <c r="M560" s="222">
        <f t="shared" si="1378"/>
        <v>0</v>
      </c>
      <c r="N560" s="222">
        <f t="shared" si="1379"/>
        <v>0</v>
      </c>
      <c r="O560" s="222">
        <f t="shared" si="1380"/>
        <v>0</v>
      </c>
      <c r="P560" s="222">
        <f t="shared" si="1381"/>
        <v>0</v>
      </c>
      <c r="Q560" s="222">
        <f t="shared" si="1382"/>
        <v>0</v>
      </c>
      <c r="R560" s="222">
        <f t="shared" si="1383"/>
        <v>0</v>
      </c>
      <c r="S560" s="222">
        <f t="shared" si="1384"/>
        <v>0</v>
      </c>
      <c r="T560" s="222">
        <f t="shared" si="1385"/>
        <v>0</v>
      </c>
      <c r="U560" s="222">
        <f t="shared" si="1386"/>
        <v>0</v>
      </c>
      <c r="V560" s="222">
        <f t="shared" si="1387"/>
        <v>0</v>
      </c>
      <c r="W560" s="222">
        <f t="shared" si="1388"/>
        <v>0</v>
      </c>
      <c r="X560" s="222">
        <f t="shared" si="1389"/>
        <v>0</v>
      </c>
      <c r="Y560" s="222">
        <f t="shared" si="1390"/>
        <v>0</v>
      </c>
      <c r="Z560" s="222">
        <f t="shared" si="1391"/>
        <v>0</v>
      </c>
      <c r="AA560" s="222">
        <f t="shared" si="1392"/>
        <v>0</v>
      </c>
      <c r="AB560" s="222">
        <f t="shared" si="1393"/>
        <v>0</v>
      </c>
      <c r="AC560" s="222">
        <f t="shared" si="1394"/>
        <v>0</v>
      </c>
      <c r="AD560" s="222">
        <f t="shared" si="1395"/>
        <v>0</v>
      </c>
      <c r="AE560" s="222">
        <f t="shared" si="1396"/>
        <v>0</v>
      </c>
      <c r="AF560" s="222">
        <f t="shared" si="1397"/>
        <v>0</v>
      </c>
      <c r="AG560" s="222">
        <f t="shared" si="1398"/>
        <v>0</v>
      </c>
      <c r="AH560" s="222">
        <f t="shared" si="1399"/>
        <v>0</v>
      </c>
      <c r="AI560" s="222">
        <f t="shared" si="1400"/>
        <v>0</v>
      </c>
      <c r="AJ560" s="222">
        <f t="shared" si="1401"/>
        <v>0</v>
      </c>
      <c r="AK560" s="222">
        <f t="shared" si="1402"/>
        <v>0</v>
      </c>
      <c r="AL560" s="222">
        <f t="shared" si="1403"/>
        <v>0</v>
      </c>
      <c r="AM560" s="222">
        <f t="shared" si="1404"/>
        <v>0</v>
      </c>
      <c r="AN560" s="222">
        <f t="shared" si="1405"/>
        <v>0</v>
      </c>
      <c r="AO560" s="222">
        <f t="shared" si="1406"/>
        <v>0</v>
      </c>
      <c r="AP560" s="222">
        <f t="shared" si="1407"/>
        <v>0</v>
      </c>
      <c r="AQ560" s="222">
        <f t="shared" si="1408"/>
        <v>0</v>
      </c>
      <c r="AR560" s="222">
        <f t="shared" si="1409"/>
        <v>0</v>
      </c>
      <c r="AS560" s="222">
        <f t="shared" si="1410"/>
        <v>0</v>
      </c>
      <c r="AT560" s="222">
        <f t="shared" si="1411"/>
        <v>0</v>
      </c>
      <c r="AU560" s="222">
        <f t="shared" si="1412"/>
        <v>0</v>
      </c>
      <c r="AV560" s="222">
        <f t="shared" si="1413"/>
        <v>0</v>
      </c>
      <c r="AW560" s="222">
        <f t="shared" si="1414"/>
        <v>0</v>
      </c>
      <c r="AX560" s="222">
        <f t="shared" si="1415"/>
        <v>0</v>
      </c>
      <c r="AY560" s="222">
        <f t="shared" si="1416"/>
        <v>0</v>
      </c>
      <c r="AZ560" s="222">
        <f t="shared" si="1417"/>
        <v>0</v>
      </c>
      <c r="BA560" s="222">
        <f t="shared" si="1418"/>
        <v>0</v>
      </c>
      <c r="BB560" s="222">
        <f t="shared" si="1419"/>
        <v>0</v>
      </c>
      <c r="BC560" s="222">
        <f t="shared" si="1420"/>
        <v>0</v>
      </c>
      <c r="BD560" s="222">
        <f t="shared" si="1421"/>
        <v>0</v>
      </c>
      <c r="BE560" s="222">
        <f t="shared" si="1422"/>
        <v>0</v>
      </c>
      <c r="BF560" s="222">
        <f t="shared" si="1423"/>
        <v>0</v>
      </c>
      <c r="BG560" s="222">
        <f t="shared" si="1424"/>
        <v>0</v>
      </c>
      <c r="BH560" s="222">
        <f t="shared" si="1425"/>
        <v>0</v>
      </c>
      <c r="BI560" s="222">
        <f t="shared" si="1426"/>
        <v>0</v>
      </c>
      <c r="BJ560" s="222">
        <f t="shared" si="1427"/>
        <v>0</v>
      </c>
      <c r="BK560" s="222">
        <f t="shared" si="1428"/>
        <v>0</v>
      </c>
      <c r="BL560" s="222">
        <f t="shared" si="1429"/>
        <v>0</v>
      </c>
      <c r="BM560" s="222">
        <f t="shared" si="1430"/>
        <v>0</v>
      </c>
      <c r="BN560" s="222">
        <f t="shared" si="1431"/>
        <v>0</v>
      </c>
      <c r="BO560" s="222">
        <f t="shared" si="1432"/>
        <v>0</v>
      </c>
      <c r="BP560" s="222">
        <f t="shared" si="1433"/>
        <v>0</v>
      </c>
      <c r="BQ560" s="222">
        <f t="shared" si="1434"/>
        <v>0</v>
      </c>
      <c r="BR560" s="222">
        <f t="shared" si="1435"/>
        <v>0</v>
      </c>
      <c r="BS560" s="222">
        <f t="shared" si="1436"/>
        <v>0</v>
      </c>
      <c r="BT560" s="222">
        <f t="shared" si="1437"/>
        <v>0</v>
      </c>
      <c r="BU560" s="222">
        <f t="shared" si="1438"/>
        <v>0</v>
      </c>
      <c r="BV560" s="222">
        <f t="shared" si="1439"/>
        <v>0</v>
      </c>
      <c r="BW560" s="222">
        <f t="shared" si="1440"/>
        <v>0</v>
      </c>
      <c r="BX560" s="222">
        <f t="shared" si="1441"/>
        <v>0</v>
      </c>
      <c r="BY560" s="222">
        <f t="shared" si="1442"/>
        <v>0</v>
      </c>
      <c r="BZ560" s="222">
        <f t="shared" si="1443"/>
        <v>0</v>
      </c>
      <c r="CA560" s="222">
        <f t="shared" si="1444"/>
        <v>0</v>
      </c>
      <c r="CB560" s="222">
        <f t="shared" si="1445"/>
        <v>0</v>
      </c>
      <c r="CC560" s="222">
        <f t="shared" si="1446"/>
        <v>0</v>
      </c>
      <c r="CD560" s="222">
        <f t="shared" si="1447"/>
        <v>0</v>
      </c>
      <c r="CE560" s="222">
        <f t="shared" si="1448"/>
        <v>0</v>
      </c>
      <c r="CF560" s="222">
        <f t="shared" si="1449"/>
        <v>0</v>
      </c>
      <c r="CG560" s="222">
        <f t="shared" si="1450"/>
        <v>0</v>
      </c>
      <c r="CH560" s="222">
        <f t="shared" si="1451"/>
        <v>0</v>
      </c>
      <c r="CI560" s="222">
        <f t="shared" si="1452"/>
        <v>0</v>
      </c>
      <c r="CJ560" s="222">
        <f t="shared" si="1453"/>
        <v>0</v>
      </c>
      <c r="CK560" s="222">
        <f t="shared" si="1454"/>
        <v>0</v>
      </c>
      <c r="CL560" s="222">
        <f t="shared" si="1455"/>
        <v>0</v>
      </c>
      <c r="CM560" s="222">
        <f t="shared" si="1456"/>
        <v>0</v>
      </c>
      <c r="CN560" s="222">
        <f t="shared" si="1457"/>
        <v>0</v>
      </c>
      <c r="CO560" s="222">
        <f t="shared" si="1458"/>
        <v>0</v>
      </c>
      <c r="CP560" s="222">
        <f t="shared" si="1459"/>
        <v>0</v>
      </c>
      <c r="CQ560" s="222">
        <f t="shared" si="1460"/>
        <v>0</v>
      </c>
      <c r="CR560" s="222">
        <f t="shared" si="1461"/>
        <v>0</v>
      </c>
      <c r="CS560" s="222">
        <f t="shared" si="1462"/>
        <v>0</v>
      </c>
      <c r="CT560" s="222">
        <f t="shared" si="1463"/>
        <v>0</v>
      </c>
      <c r="CU560" s="222">
        <f t="shared" si="1464"/>
        <v>0</v>
      </c>
      <c r="CV560" s="222">
        <f t="shared" si="1465"/>
        <v>0</v>
      </c>
      <c r="CW560" s="222">
        <f t="shared" si="1466"/>
        <v>0</v>
      </c>
      <c r="CX560" s="222">
        <f t="shared" si="1467"/>
        <v>0</v>
      </c>
      <c r="CY560" s="222">
        <f t="shared" si="1468"/>
        <v>0</v>
      </c>
      <c r="CZ560" s="222">
        <f t="shared" si="1469"/>
        <v>0</v>
      </c>
      <c r="DA560" s="222">
        <f t="shared" si="1470"/>
        <v>0</v>
      </c>
      <c r="DB560" s="222">
        <f t="shared" si="1471"/>
        <v>0</v>
      </c>
      <c r="DC560" s="222">
        <f t="shared" si="1472"/>
        <v>0</v>
      </c>
      <c r="DD560" s="222">
        <f t="shared" si="1473"/>
        <v>0</v>
      </c>
      <c r="DE560" s="222">
        <f t="shared" si="1474"/>
        <v>0</v>
      </c>
      <c r="DF560" s="222">
        <f t="shared" si="1475"/>
        <v>0</v>
      </c>
      <c r="DG560" s="222">
        <f t="shared" si="1476"/>
        <v>0</v>
      </c>
      <c r="DH560" s="222">
        <f t="shared" si="1477"/>
        <v>0</v>
      </c>
      <c r="DI560" s="222">
        <f t="shared" si="1478"/>
        <v>0</v>
      </c>
      <c r="DJ560" s="222">
        <f t="shared" si="1479"/>
        <v>0</v>
      </c>
      <c r="DK560" s="222">
        <f t="shared" si="1480"/>
        <v>0</v>
      </c>
      <c r="DL560" s="222">
        <f t="shared" si="1481"/>
        <v>0</v>
      </c>
      <c r="DM560" s="222">
        <f t="shared" si="1482"/>
        <v>0</v>
      </c>
      <c r="DN560" s="222">
        <f t="shared" si="1483"/>
        <v>0</v>
      </c>
      <c r="DO560" s="222">
        <f t="shared" si="1484"/>
        <v>0</v>
      </c>
      <c r="DP560" s="222">
        <f t="shared" si="1485"/>
        <v>0</v>
      </c>
      <c r="DQ560" s="222">
        <f t="shared" si="1486"/>
        <v>0</v>
      </c>
      <c r="DR560" s="222">
        <f t="shared" si="1487"/>
        <v>0</v>
      </c>
      <c r="DS560" s="222">
        <f t="shared" si="1488"/>
        <v>0</v>
      </c>
      <c r="DT560" s="222">
        <f t="shared" si="1489"/>
        <v>0</v>
      </c>
      <c r="DU560" s="222">
        <f t="shared" si="1490"/>
        <v>0</v>
      </c>
      <c r="DV560" s="222">
        <f t="shared" si="1491"/>
        <v>0</v>
      </c>
      <c r="DW560" s="222">
        <f t="shared" si="1492"/>
        <v>0</v>
      </c>
      <c r="DX560" s="222">
        <f t="shared" si="1493"/>
        <v>0</v>
      </c>
      <c r="DY560" s="222">
        <f t="shared" si="1494"/>
        <v>0</v>
      </c>
      <c r="DZ560" s="222">
        <f t="shared" si="1495"/>
        <v>0</v>
      </c>
      <c r="EA560" s="222">
        <f t="shared" si="1496"/>
        <v>0</v>
      </c>
      <c r="EB560" s="222">
        <f t="shared" si="1497"/>
        <v>0</v>
      </c>
      <c r="EC560" s="222">
        <f t="shared" si="1498"/>
        <v>0</v>
      </c>
      <c r="ED560" s="222">
        <f t="shared" si="1499"/>
        <v>0</v>
      </c>
      <c r="EE560" s="222">
        <f t="shared" si="1500"/>
        <v>0</v>
      </c>
      <c r="EF560" s="222">
        <f t="shared" si="1501"/>
        <v>0</v>
      </c>
      <c r="EG560" s="222">
        <f t="shared" si="1502"/>
        <v>0</v>
      </c>
      <c r="EH560" s="222">
        <f t="shared" si="1503"/>
        <v>0</v>
      </c>
      <c r="EI560" s="222">
        <f t="shared" si="1504"/>
        <v>0</v>
      </c>
      <c r="EJ560" s="222">
        <f t="shared" si="1505"/>
        <v>0</v>
      </c>
      <c r="EK560" s="222">
        <f t="shared" si="1506"/>
        <v>0</v>
      </c>
      <c r="EL560" s="222">
        <f t="shared" si="1507"/>
        <v>0</v>
      </c>
      <c r="EM560" s="222">
        <f t="shared" si="1508"/>
        <v>0</v>
      </c>
      <c r="EN560" s="222">
        <f t="shared" si="1509"/>
        <v>0</v>
      </c>
      <c r="EO560" s="222">
        <f t="shared" si="1510"/>
        <v>0</v>
      </c>
      <c r="EP560" s="222">
        <f t="shared" si="1511"/>
        <v>0</v>
      </c>
      <c r="EQ560" s="222">
        <f t="shared" si="1512"/>
        <v>0</v>
      </c>
      <c r="ER560" s="222">
        <f t="shared" si="1513"/>
        <v>0</v>
      </c>
      <c r="ES560" s="222">
        <f t="shared" si="1514"/>
        <v>0</v>
      </c>
      <c r="ET560" s="222">
        <f t="shared" si="1515"/>
        <v>0</v>
      </c>
      <c r="EU560" s="222">
        <f t="shared" si="1516"/>
        <v>0</v>
      </c>
      <c r="EV560" s="222">
        <f t="shared" si="1517"/>
        <v>0</v>
      </c>
      <c r="EW560" s="222">
        <f t="shared" si="1518"/>
        <v>0</v>
      </c>
      <c r="EX560" s="222">
        <f t="shared" si="1519"/>
        <v>0</v>
      </c>
      <c r="EY560" s="222">
        <f t="shared" si="1520"/>
        <v>0</v>
      </c>
      <c r="EZ560" s="222">
        <f t="shared" si="1521"/>
        <v>0</v>
      </c>
      <c r="FA560" s="222">
        <f t="shared" si="1522"/>
        <v>0</v>
      </c>
      <c r="FB560" s="222">
        <f t="shared" si="1523"/>
        <v>0</v>
      </c>
      <c r="FC560" s="222">
        <f t="shared" si="1524"/>
        <v>0</v>
      </c>
      <c r="FD560" s="222">
        <f t="shared" si="1525"/>
        <v>0</v>
      </c>
      <c r="FE560" s="222">
        <f t="shared" si="1526"/>
        <v>0</v>
      </c>
      <c r="FF560" s="222">
        <f t="shared" si="1527"/>
        <v>0</v>
      </c>
      <c r="FG560" s="222">
        <f t="shared" si="1528"/>
        <v>0</v>
      </c>
      <c r="FH560" s="222">
        <f t="shared" si="1529"/>
        <v>0</v>
      </c>
      <c r="FI560" s="222">
        <f t="shared" si="1530"/>
        <v>0</v>
      </c>
      <c r="FJ560" s="222">
        <f t="shared" si="1531"/>
        <v>0</v>
      </c>
      <c r="FK560" s="222">
        <f t="shared" si="1532"/>
        <v>0</v>
      </c>
      <c r="FL560" s="222">
        <f t="shared" si="1533"/>
        <v>0</v>
      </c>
      <c r="FM560" s="222">
        <f t="shared" si="1534"/>
        <v>0</v>
      </c>
      <c r="FN560" s="222">
        <f t="shared" si="1535"/>
        <v>0</v>
      </c>
      <c r="FO560" s="222">
        <f t="shared" si="1536"/>
        <v>0</v>
      </c>
      <c r="FP560" s="222">
        <f t="shared" si="1537"/>
        <v>0</v>
      </c>
      <c r="FQ560" s="222">
        <f t="shared" si="1538"/>
        <v>0</v>
      </c>
      <c r="FR560" s="222">
        <f t="shared" si="1539"/>
        <v>0</v>
      </c>
      <c r="FS560" s="222">
        <f t="shared" si="1540"/>
        <v>0</v>
      </c>
      <c r="FT560" s="222">
        <f t="shared" si="1541"/>
        <v>0</v>
      </c>
      <c r="FU560" s="222">
        <f t="shared" si="1542"/>
        <v>0</v>
      </c>
      <c r="FV560" s="222">
        <f t="shared" si="1543"/>
        <v>0</v>
      </c>
      <c r="FW560" s="222">
        <f t="shared" si="1544"/>
        <v>0</v>
      </c>
      <c r="FX560" s="222">
        <f t="shared" si="1545"/>
        <v>0</v>
      </c>
      <c r="FY560" s="222">
        <f t="shared" si="1546"/>
        <v>0</v>
      </c>
      <c r="FZ560" s="222">
        <f t="shared" si="1547"/>
        <v>0</v>
      </c>
      <c r="GA560" s="222">
        <f t="shared" si="1548"/>
        <v>0</v>
      </c>
      <c r="GB560" s="222">
        <f t="shared" si="1549"/>
        <v>0</v>
      </c>
      <c r="GC560" s="222">
        <f t="shared" si="1550"/>
        <v>0</v>
      </c>
      <c r="GD560" s="222">
        <f t="shared" si="1551"/>
        <v>0</v>
      </c>
      <c r="GE560" s="222">
        <f t="shared" si="1552"/>
        <v>0</v>
      </c>
      <c r="GF560" s="222">
        <f t="shared" si="1553"/>
        <v>0</v>
      </c>
      <c r="GG560" s="222">
        <f t="shared" si="1554"/>
        <v>0</v>
      </c>
      <c r="GH560" s="222">
        <f t="shared" si="1555"/>
        <v>0</v>
      </c>
      <c r="GI560" s="222">
        <f t="shared" si="1556"/>
        <v>0</v>
      </c>
      <c r="GJ560" s="222">
        <f t="shared" si="1557"/>
        <v>0</v>
      </c>
      <c r="GK560" s="222">
        <f t="shared" si="1558"/>
        <v>0</v>
      </c>
      <c r="GL560" s="222">
        <f t="shared" si="1559"/>
        <v>0</v>
      </c>
      <c r="GM560" s="222">
        <f t="shared" si="1560"/>
        <v>0</v>
      </c>
      <c r="GN560" s="222">
        <f t="shared" si="1561"/>
        <v>0</v>
      </c>
      <c r="GO560" s="222">
        <f t="shared" si="1562"/>
        <v>0</v>
      </c>
      <c r="GP560" s="222">
        <f t="shared" si="1563"/>
        <v>0</v>
      </c>
      <c r="GQ560" s="222">
        <f t="shared" si="1564"/>
        <v>0</v>
      </c>
      <c r="GR560" s="222">
        <f t="shared" si="1565"/>
        <v>0</v>
      </c>
      <c r="GS560" s="222">
        <f t="shared" si="1566"/>
        <v>0</v>
      </c>
      <c r="GT560" s="222">
        <f t="shared" si="1567"/>
        <v>0</v>
      </c>
      <c r="GU560" s="222">
        <f t="shared" si="1568"/>
        <v>0</v>
      </c>
      <c r="GV560" s="222">
        <f t="shared" si="1569"/>
        <v>0</v>
      </c>
      <c r="GW560" s="222">
        <f t="shared" si="1570"/>
        <v>0</v>
      </c>
      <c r="GX560" s="222">
        <f t="shared" si="1571"/>
        <v>0</v>
      </c>
      <c r="GY560" s="222">
        <f t="shared" si="1572"/>
        <v>0</v>
      </c>
      <c r="GZ560" s="222">
        <f t="shared" si="1573"/>
        <v>0</v>
      </c>
      <c r="HA560" s="222">
        <f t="shared" si="1574"/>
        <v>0</v>
      </c>
      <c r="HB560" s="222">
        <f t="shared" si="1575"/>
        <v>0</v>
      </c>
      <c r="HC560" s="222">
        <f t="shared" si="1576"/>
        <v>0</v>
      </c>
      <c r="HD560" s="222">
        <f t="shared" si="1577"/>
        <v>0</v>
      </c>
      <c r="HE560" s="222">
        <f t="shared" si="1578"/>
        <v>0</v>
      </c>
      <c r="HF560" s="222">
        <f t="shared" si="1579"/>
        <v>0</v>
      </c>
      <c r="HG560" s="222">
        <f t="shared" si="1580"/>
        <v>0</v>
      </c>
      <c r="HH560" s="222">
        <f t="shared" si="1581"/>
        <v>0</v>
      </c>
      <c r="HI560" s="222">
        <f t="shared" si="1582"/>
        <v>0</v>
      </c>
      <c r="HJ560" s="222">
        <f t="shared" si="1583"/>
        <v>0</v>
      </c>
      <c r="HK560" s="222">
        <f t="shared" si="1584"/>
        <v>0</v>
      </c>
      <c r="HL560" s="222">
        <f t="shared" si="1585"/>
        <v>0</v>
      </c>
      <c r="HM560" s="222">
        <f t="shared" si="1586"/>
        <v>0</v>
      </c>
      <c r="HN560" s="222">
        <f t="shared" si="1587"/>
        <v>0</v>
      </c>
      <c r="HO560" s="222">
        <f t="shared" si="1588"/>
        <v>0</v>
      </c>
      <c r="HP560" s="222">
        <f t="shared" si="1589"/>
        <v>0</v>
      </c>
      <c r="HQ560" s="222">
        <f t="shared" si="1590"/>
        <v>0</v>
      </c>
      <c r="HR560" s="222">
        <f t="shared" si="1591"/>
        <v>0</v>
      </c>
      <c r="HS560" s="222">
        <f t="shared" si="1592"/>
        <v>0</v>
      </c>
      <c r="HT560" s="222">
        <f t="shared" si="1593"/>
        <v>0</v>
      </c>
      <c r="HU560" s="222">
        <f t="shared" si="1594"/>
        <v>0</v>
      </c>
      <c r="HV560" s="222">
        <f t="shared" si="1595"/>
        <v>0</v>
      </c>
      <c r="HW560" s="222">
        <f t="shared" si="1596"/>
        <v>0</v>
      </c>
      <c r="HX560" s="222">
        <f t="shared" si="1597"/>
        <v>0</v>
      </c>
      <c r="HY560" s="222">
        <f t="shared" si="1598"/>
        <v>0</v>
      </c>
      <c r="HZ560" s="222">
        <f t="shared" si="1599"/>
        <v>0</v>
      </c>
      <c r="IA560" s="222">
        <f t="shared" si="1600"/>
        <v>0</v>
      </c>
      <c r="IB560" s="222">
        <f t="shared" si="1601"/>
        <v>0</v>
      </c>
      <c r="IC560" s="222">
        <f t="shared" si="1602"/>
        <v>0</v>
      </c>
      <c r="ID560" s="222">
        <f t="shared" si="1603"/>
        <v>0</v>
      </c>
      <c r="IE560" s="222">
        <f t="shared" si="1604"/>
        <v>0</v>
      </c>
      <c r="IF560" s="222">
        <f t="shared" si="1605"/>
        <v>0</v>
      </c>
      <c r="IG560" s="222">
        <f t="shared" si="1606"/>
        <v>0</v>
      </c>
      <c r="IH560" s="222">
        <f t="shared" si="1607"/>
        <v>0</v>
      </c>
      <c r="II560" s="222">
        <f t="shared" si="1608"/>
        <v>0</v>
      </c>
      <c r="IJ560" s="222">
        <f t="shared" si="1609"/>
        <v>0</v>
      </c>
      <c r="IK560" s="222">
        <f t="shared" si="1610"/>
        <v>0</v>
      </c>
      <c r="IL560" s="222">
        <f t="shared" si="1611"/>
        <v>0</v>
      </c>
      <c r="IM560" s="222">
        <f t="shared" si="1612"/>
        <v>0</v>
      </c>
      <c r="IN560" s="222">
        <f t="shared" si="1613"/>
        <v>0</v>
      </c>
      <c r="IO560" s="222">
        <f t="shared" si="1614"/>
        <v>0</v>
      </c>
      <c r="IP560" s="222">
        <f t="shared" si="1615"/>
        <v>0</v>
      </c>
      <c r="IQ560" s="222">
        <f t="shared" si="1616"/>
        <v>0</v>
      </c>
      <c r="IR560" s="222">
        <f t="shared" si="1617"/>
        <v>0</v>
      </c>
      <c r="IS560" s="222">
        <f t="shared" si="1618"/>
        <v>0</v>
      </c>
      <c r="IT560" s="222">
        <f t="shared" si="1619"/>
        <v>0</v>
      </c>
      <c r="IU560" s="222">
        <f t="shared" si="1620"/>
        <v>0</v>
      </c>
      <c r="IV560" s="222">
        <f t="shared" si="1621"/>
        <v>0</v>
      </c>
      <c r="IW560" s="222">
        <f t="shared" si="1622"/>
        <v>0</v>
      </c>
      <c r="IX560" s="222">
        <f t="shared" si="1623"/>
        <v>0</v>
      </c>
      <c r="IY560" s="222">
        <f t="shared" si="1624"/>
        <v>0</v>
      </c>
      <c r="IZ560" s="222">
        <f t="shared" si="1625"/>
        <v>0</v>
      </c>
      <c r="JA560" s="222">
        <f t="shared" si="1626"/>
        <v>0</v>
      </c>
      <c r="JB560" s="222">
        <f t="shared" si="1627"/>
        <v>0</v>
      </c>
    </row>
    <row r="561" spans="2:262">
      <c r="B561" s="230">
        <v>200</v>
      </c>
      <c r="C561" s="229">
        <f t="shared" si="1628"/>
        <v>3.9062500000000026E-3</v>
      </c>
      <c r="D561" s="226">
        <f t="shared" ca="1" si="1371"/>
        <v>50.149905194555188</v>
      </c>
      <c r="E561" s="225">
        <f ca="1">GX361</f>
        <v>0.14990519455519158</v>
      </c>
      <c r="F561" s="224">
        <v>200</v>
      </c>
      <c r="G561" s="222">
        <f t="shared" si="1372"/>
        <v>0</v>
      </c>
      <c r="H561" s="222">
        <f t="shared" si="1373"/>
        <v>0</v>
      </c>
      <c r="I561" s="222">
        <f t="shared" si="1374"/>
        <v>0</v>
      </c>
      <c r="J561" s="222">
        <f t="shared" si="1375"/>
        <v>0</v>
      </c>
      <c r="K561" s="222">
        <f t="shared" si="1376"/>
        <v>0</v>
      </c>
      <c r="L561" s="222">
        <f t="shared" si="1377"/>
        <v>0</v>
      </c>
      <c r="M561" s="222">
        <f t="shared" si="1378"/>
        <v>0</v>
      </c>
      <c r="N561" s="222">
        <f t="shared" si="1379"/>
        <v>0</v>
      </c>
      <c r="O561" s="222">
        <f t="shared" si="1380"/>
        <v>0</v>
      </c>
      <c r="P561" s="222">
        <f t="shared" si="1381"/>
        <v>0</v>
      </c>
      <c r="Q561" s="222">
        <f t="shared" si="1382"/>
        <v>0</v>
      </c>
      <c r="R561" s="222">
        <f t="shared" si="1383"/>
        <v>0</v>
      </c>
      <c r="S561" s="222">
        <f t="shared" si="1384"/>
        <v>0</v>
      </c>
      <c r="T561" s="222">
        <f t="shared" si="1385"/>
        <v>0</v>
      </c>
      <c r="U561" s="222">
        <f t="shared" si="1386"/>
        <v>0</v>
      </c>
      <c r="V561" s="222">
        <f t="shared" si="1387"/>
        <v>0</v>
      </c>
      <c r="W561" s="222">
        <f t="shared" si="1388"/>
        <v>0</v>
      </c>
      <c r="X561" s="222">
        <f t="shared" si="1389"/>
        <v>0</v>
      </c>
      <c r="Y561" s="222">
        <f t="shared" si="1390"/>
        <v>0</v>
      </c>
      <c r="Z561" s="222">
        <f t="shared" si="1391"/>
        <v>0</v>
      </c>
      <c r="AA561" s="222">
        <f t="shared" si="1392"/>
        <v>0</v>
      </c>
      <c r="AB561" s="222">
        <f t="shared" si="1393"/>
        <v>0</v>
      </c>
      <c r="AC561" s="222">
        <f t="shared" si="1394"/>
        <v>0</v>
      </c>
      <c r="AD561" s="222">
        <f t="shared" si="1395"/>
        <v>0</v>
      </c>
      <c r="AE561" s="222">
        <f t="shared" si="1396"/>
        <v>0</v>
      </c>
      <c r="AF561" s="222">
        <f t="shared" si="1397"/>
        <v>0</v>
      </c>
      <c r="AG561" s="222">
        <f t="shared" si="1398"/>
        <v>0</v>
      </c>
      <c r="AH561" s="222">
        <f t="shared" si="1399"/>
        <v>0</v>
      </c>
      <c r="AI561" s="222">
        <f t="shared" si="1400"/>
        <v>0</v>
      </c>
      <c r="AJ561" s="222">
        <f t="shared" si="1401"/>
        <v>0</v>
      </c>
      <c r="AK561" s="222">
        <f t="shared" si="1402"/>
        <v>0</v>
      </c>
      <c r="AL561" s="222">
        <f t="shared" si="1403"/>
        <v>0</v>
      </c>
      <c r="AM561" s="222">
        <f t="shared" si="1404"/>
        <v>0</v>
      </c>
      <c r="AN561" s="222">
        <f t="shared" si="1405"/>
        <v>0</v>
      </c>
      <c r="AO561" s="222">
        <f t="shared" si="1406"/>
        <v>0</v>
      </c>
      <c r="AP561" s="222">
        <f t="shared" si="1407"/>
        <v>0</v>
      </c>
      <c r="AQ561" s="222">
        <f t="shared" si="1408"/>
        <v>0</v>
      </c>
      <c r="AR561" s="222">
        <f t="shared" si="1409"/>
        <v>0</v>
      </c>
      <c r="AS561" s="222">
        <f t="shared" si="1410"/>
        <v>0</v>
      </c>
      <c r="AT561" s="222">
        <f t="shared" si="1411"/>
        <v>0</v>
      </c>
      <c r="AU561" s="222">
        <f t="shared" si="1412"/>
        <v>0</v>
      </c>
      <c r="AV561" s="222">
        <f t="shared" si="1413"/>
        <v>0</v>
      </c>
      <c r="AW561" s="222">
        <f t="shared" si="1414"/>
        <v>0</v>
      </c>
      <c r="AX561" s="222">
        <f t="shared" si="1415"/>
        <v>0</v>
      </c>
      <c r="AY561" s="222">
        <f t="shared" si="1416"/>
        <v>0</v>
      </c>
      <c r="AZ561" s="222">
        <f t="shared" si="1417"/>
        <v>0</v>
      </c>
      <c r="BA561" s="222">
        <f t="shared" si="1418"/>
        <v>0</v>
      </c>
      <c r="BB561" s="222">
        <f t="shared" si="1419"/>
        <v>0</v>
      </c>
      <c r="BC561" s="222">
        <f t="shared" si="1420"/>
        <v>0</v>
      </c>
      <c r="BD561" s="222">
        <f t="shared" si="1421"/>
        <v>0</v>
      </c>
      <c r="BE561" s="222">
        <f t="shared" si="1422"/>
        <v>0</v>
      </c>
      <c r="BF561" s="222">
        <f t="shared" si="1423"/>
        <v>0</v>
      </c>
      <c r="BG561" s="222">
        <f t="shared" si="1424"/>
        <v>0</v>
      </c>
      <c r="BH561" s="222">
        <f t="shared" si="1425"/>
        <v>0</v>
      </c>
      <c r="BI561" s="222">
        <f t="shared" si="1426"/>
        <v>0</v>
      </c>
      <c r="BJ561" s="222">
        <f t="shared" si="1427"/>
        <v>0</v>
      </c>
      <c r="BK561" s="222">
        <f t="shared" si="1428"/>
        <v>0</v>
      </c>
      <c r="BL561" s="222">
        <f t="shared" si="1429"/>
        <v>0</v>
      </c>
      <c r="BM561" s="222">
        <f t="shared" si="1430"/>
        <v>0</v>
      </c>
      <c r="BN561" s="222">
        <f t="shared" si="1431"/>
        <v>0</v>
      </c>
      <c r="BO561" s="222">
        <f t="shared" si="1432"/>
        <v>0</v>
      </c>
      <c r="BP561" s="222">
        <f t="shared" si="1433"/>
        <v>0</v>
      </c>
      <c r="BQ561" s="222">
        <f t="shared" si="1434"/>
        <v>0</v>
      </c>
      <c r="BR561" s="222">
        <f t="shared" si="1435"/>
        <v>0</v>
      </c>
      <c r="BS561" s="222">
        <f t="shared" si="1436"/>
        <v>0</v>
      </c>
      <c r="BT561" s="222">
        <f t="shared" si="1437"/>
        <v>0</v>
      </c>
      <c r="BU561" s="222">
        <f t="shared" si="1438"/>
        <v>0</v>
      </c>
      <c r="BV561" s="222">
        <f t="shared" si="1439"/>
        <v>0</v>
      </c>
      <c r="BW561" s="222">
        <f t="shared" si="1440"/>
        <v>0</v>
      </c>
      <c r="BX561" s="222">
        <f t="shared" si="1441"/>
        <v>0</v>
      </c>
      <c r="BY561" s="222">
        <f t="shared" si="1442"/>
        <v>0</v>
      </c>
      <c r="BZ561" s="222">
        <f t="shared" si="1443"/>
        <v>0</v>
      </c>
      <c r="CA561" s="222">
        <f t="shared" si="1444"/>
        <v>0</v>
      </c>
      <c r="CB561" s="222">
        <f t="shared" si="1445"/>
        <v>0</v>
      </c>
      <c r="CC561" s="222">
        <f t="shared" si="1446"/>
        <v>0</v>
      </c>
      <c r="CD561" s="222">
        <f t="shared" si="1447"/>
        <v>0</v>
      </c>
      <c r="CE561" s="222">
        <f t="shared" si="1448"/>
        <v>0</v>
      </c>
      <c r="CF561" s="222">
        <f t="shared" si="1449"/>
        <v>0</v>
      </c>
      <c r="CG561" s="222">
        <f t="shared" si="1450"/>
        <v>0</v>
      </c>
      <c r="CH561" s="222">
        <f t="shared" si="1451"/>
        <v>0</v>
      </c>
      <c r="CI561" s="222">
        <f t="shared" si="1452"/>
        <v>0</v>
      </c>
      <c r="CJ561" s="222">
        <f t="shared" si="1453"/>
        <v>0</v>
      </c>
      <c r="CK561" s="222">
        <f t="shared" si="1454"/>
        <v>0</v>
      </c>
      <c r="CL561" s="222">
        <f t="shared" si="1455"/>
        <v>0</v>
      </c>
      <c r="CM561" s="222">
        <f t="shared" si="1456"/>
        <v>0</v>
      </c>
      <c r="CN561" s="222">
        <f t="shared" si="1457"/>
        <v>0</v>
      </c>
      <c r="CO561" s="222">
        <f t="shared" si="1458"/>
        <v>0</v>
      </c>
      <c r="CP561" s="222">
        <f t="shared" si="1459"/>
        <v>0</v>
      </c>
      <c r="CQ561" s="222">
        <f t="shared" si="1460"/>
        <v>0</v>
      </c>
      <c r="CR561" s="222">
        <f t="shared" si="1461"/>
        <v>0</v>
      </c>
      <c r="CS561" s="222">
        <f t="shared" si="1462"/>
        <v>0</v>
      </c>
      <c r="CT561" s="222">
        <f t="shared" si="1463"/>
        <v>0</v>
      </c>
      <c r="CU561" s="222">
        <f t="shared" si="1464"/>
        <v>0</v>
      </c>
      <c r="CV561" s="222">
        <f t="shared" si="1465"/>
        <v>0</v>
      </c>
      <c r="CW561" s="222">
        <f t="shared" si="1466"/>
        <v>0</v>
      </c>
      <c r="CX561" s="222">
        <f t="shared" si="1467"/>
        <v>0</v>
      </c>
      <c r="CY561" s="222">
        <f t="shared" si="1468"/>
        <v>0</v>
      </c>
      <c r="CZ561" s="222">
        <f t="shared" si="1469"/>
        <v>0</v>
      </c>
      <c r="DA561" s="222">
        <f t="shared" si="1470"/>
        <v>0</v>
      </c>
      <c r="DB561" s="222">
        <f t="shared" si="1471"/>
        <v>0</v>
      </c>
      <c r="DC561" s="222">
        <f t="shared" si="1472"/>
        <v>0</v>
      </c>
      <c r="DD561" s="222">
        <f t="shared" si="1473"/>
        <v>0</v>
      </c>
      <c r="DE561" s="222">
        <f t="shared" si="1474"/>
        <v>0</v>
      </c>
      <c r="DF561" s="222">
        <f t="shared" si="1475"/>
        <v>0</v>
      </c>
      <c r="DG561" s="222">
        <f t="shared" si="1476"/>
        <v>0</v>
      </c>
      <c r="DH561" s="222">
        <f t="shared" si="1477"/>
        <v>0</v>
      </c>
      <c r="DI561" s="222">
        <f t="shared" si="1478"/>
        <v>0</v>
      </c>
      <c r="DJ561" s="222">
        <f t="shared" si="1479"/>
        <v>0</v>
      </c>
      <c r="DK561" s="222">
        <f t="shared" si="1480"/>
        <v>0</v>
      </c>
      <c r="DL561" s="222">
        <f t="shared" si="1481"/>
        <v>0</v>
      </c>
      <c r="DM561" s="222">
        <f t="shared" si="1482"/>
        <v>0</v>
      </c>
      <c r="DN561" s="222">
        <f t="shared" si="1483"/>
        <v>0</v>
      </c>
      <c r="DO561" s="222">
        <f t="shared" si="1484"/>
        <v>0</v>
      </c>
      <c r="DP561" s="222">
        <f t="shared" si="1485"/>
        <v>0</v>
      </c>
      <c r="DQ561" s="222">
        <f t="shared" si="1486"/>
        <v>0</v>
      </c>
      <c r="DR561" s="222">
        <f t="shared" si="1487"/>
        <v>0</v>
      </c>
      <c r="DS561" s="222">
        <f t="shared" si="1488"/>
        <v>0</v>
      </c>
      <c r="DT561" s="222">
        <f t="shared" si="1489"/>
        <v>0</v>
      </c>
      <c r="DU561" s="222">
        <f t="shared" si="1490"/>
        <v>0</v>
      </c>
      <c r="DV561" s="222">
        <f t="shared" si="1491"/>
        <v>0</v>
      </c>
      <c r="DW561" s="222">
        <f t="shared" si="1492"/>
        <v>0</v>
      </c>
      <c r="DX561" s="222">
        <f t="shared" si="1493"/>
        <v>0</v>
      </c>
      <c r="DY561" s="222">
        <f t="shared" si="1494"/>
        <v>0</v>
      </c>
      <c r="DZ561" s="222">
        <f t="shared" si="1495"/>
        <v>0</v>
      </c>
      <c r="EA561" s="222">
        <f t="shared" si="1496"/>
        <v>0</v>
      </c>
      <c r="EB561" s="222">
        <f t="shared" si="1497"/>
        <v>0</v>
      </c>
      <c r="EC561" s="222">
        <f t="shared" si="1498"/>
        <v>0</v>
      </c>
      <c r="ED561" s="222">
        <f t="shared" si="1499"/>
        <v>0</v>
      </c>
      <c r="EE561" s="222">
        <f t="shared" si="1500"/>
        <v>0</v>
      </c>
      <c r="EF561" s="222">
        <f t="shared" si="1501"/>
        <v>0</v>
      </c>
      <c r="EG561" s="222">
        <f t="shared" si="1502"/>
        <v>0</v>
      </c>
      <c r="EH561" s="222">
        <f t="shared" si="1503"/>
        <v>0</v>
      </c>
      <c r="EI561" s="222">
        <f t="shared" si="1504"/>
        <v>0</v>
      </c>
      <c r="EJ561" s="222">
        <f t="shared" si="1505"/>
        <v>0</v>
      </c>
      <c r="EK561" s="222">
        <f t="shared" si="1506"/>
        <v>0</v>
      </c>
      <c r="EL561" s="222">
        <f t="shared" si="1507"/>
        <v>0</v>
      </c>
      <c r="EM561" s="222">
        <f t="shared" si="1508"/>
        <v>0</v>
      </c>
      <c r="EN561" s="222">
        <f t="shared" si="1509"/>
        <v>0</v>
      </c>
      <c r="EO561" s="222">
        <f t="shared" si="1510"/>
        <v>0</v>
      </c>
      <c r="EP561" s="222">
        <f t="shared" si="1511"/>
        <v>0</v>
      </c>
      <c r="EQ561" s="222">
        <f t="shared" si="1512"/>
        <v>0</v>
      </c>
      <c r="ER561" s="222">
        <f t="shared" si="1513"/>
        <v>0</v>
      </c>
      <c r="ES561" s="222">
        <f t="shared" si="1514"/>
        <v>0</v>
      </c>
      <c r="ET561" s="222">
        <f t="shared" si="1515"/>
        <v>0</v>
      </c>
      <c r="EU561" s="222">
        <f t="shared" si="1516"/>
        <v>0</v>
      </c>
      <c r="EV561" s="222">
        <f t="shared" si="1517"/>
        <v>0</v>
      </c>
      <c r="EW561" s="222">
        <f t="shared" si="1518"/>
        <v>0</v>
      </c>
      <c r="EX561" s="222">
        <f t="shared" si="1519"/>
        <v>0</v>
      </c>
      <c r="EY561" s="222">
        <f t="shared" si="1520"/>
        <v>0</v>
      </c>
      <c r="EZ561" s="222">
        <f t="shared" si="1521"/>
        <v>0</v>
      </c>
      <c r="FA561" s="222">
        <f t="shared" si="1522"/>
        <v>0</v>
      </c>
      <c r="FB561" s="222">
        <f t="shared" si="1523"/>
        <v>0</v>
      </c>
      <c r="FC561" s="222">
        <f t="shared" si="1524"/>
        <v>0</v>
      </c>
      <c r="FD561" s="222">
        <f t="shared" si="1525"/>
        <v>0</v>
      </c>
      <c r="FE561" s="222">
        <f t="shared" si="1526"/>
        <v>0</v>
      </c>
      <c r="FF561" s="222">
        <f t="shared" si="1527"/>
        <v>0</v>
      </c>
      <c r="FG561" s="222">
        <f t="shared" si="1528"/>
        <v>0</v>
      </c>
      <c r="FH561" s="222">
        <f t="shared" si="1529"/>
        <v>0</v>
      </c>
      <c r="FI561" s="222">
        <f t="shared" si="1530"/>
        <v>0</v>
      </c>
      <c r="FJ561" s="222">
        <f t="shared" si="1531"/>
        <v>0</v>
      </c>
      <c r="FK561" s="222">
        <f t="shared" si="1532"/>
        <v>0</v>
      </c>
      <c r="FL561" s="222">
        <f t="shared" si="1533"/>
        <v>0</v>
      </c>
      <c r="FM561" s="222">
        <f t="shared" si="1534"/>
        <v>0</v>
      </c>
      <c r="FN561" s="222">
        <f t="shared" si="1535"/>
        <v>0</v>
      </c>
      <c r="FO561" s="222">
        <f t="shared" si="1536"/>
        <v>0</v>
      </c>
      <c r="FP561" s="222">
        <f t="shared" si="1537"/>
        <v>0</v>
      </c>
      <c r="FQ561" s="222">
        <f t="shared" si="1538"/>
        <v>0</v>
      </c>
      <c r="FR561" s="222">
        <f t="shared" si="1539"/>
        <v>0</v>
      </c>
      <c r="FS561" s="222">
        <f t="shared" si="1540"/>
        <v>0</v>
      </c>
      <c r="FT561" s="222">
        <f t="shared" si="1541"/>
        <v>0</v>
      </c>
      <c r="FU561" s="222">
        <f t="shared" si="1542"/>
        <v>0</v>
      </c>
      <c r="FV561" s="222">
        <f t="shared" si="1543"/>
        <v>0</v>
      </c>
      <c r="FW561" s="222">
        <f t="shared" si="1544"/>
        <v>0</v>
      </c>
      <c r="FX561" s="222">
        <f t="shared" si="1545"/>
        <v>0</v>
      </c>
      <c r="FY561" s="222">
        <f t="shared" si="1546"/>
        <v>0</v>
      </c>
      <c r="FZ561" s="222">
        <f t="shared" si="1547"/>
        <v>0</v>
      </c>
      <c r="GA561" s="222">
        <f t="shared" si="1548"/>
        <v>0</v>
      </c>
      <c r="GB561" s="222">
        <f t="shared" si="1549"/>
        <v>0</v>
      </c>
      <c r="GC561" s="222">
        <f t="shared" si="1550"/>
        <v>0</v>
      </c>
      <c r="GD561" s="222">
        <f t="shared" si="1551"/>
        <v>0</v>
      </c>
      <c r="GE561" s="222">
        <f t="shared" si="1552"/>
        <v>0</v>
      </c>
      <c r="GF561" s="222">
        <f t="shared" si="1553"/>
        <v>0</v>
      </c>
      <c r="GG561" s="222">
        <f t="shared" si="1554"/>
        <v>0</v>
      </c>
      <c r="GH561" s="222">
        <f t="shared" si="1555"/>
        <v>0</v>
      </c>
      <c r="GI561" s="222">
        <f t="shared" si="1556"/>
        <v>0</v>
      </c>
      <c r="GJ561" s="222">
        <f t="shared" si="1557"/>
        <v>0</v>
      </c>
      <c r="GK561" s="222">
        <f t="shared" si="1558"/>
        <v>0</v>
      </c>
      <c r="GL561" s="222">
        <f t="shared" si="1559"/>
        <v>0</v>
      </c>
      <c r="GM561" s="222">
        <f t="shared" si="1560"/>
        <v>0</v>
      </c>
      <c r="GN561" s="222">
        <f t="shared" si="1561"/>
        <v>0</v>
      </c>
      <c r="GO561" s="222">
        <f t="shared" si="1562"/>
        <v>0</v>
      </c>
      <c r="GP561" s="222">
        <f t="shared" si="1563"/>
        <v>0</v>
      </c>
      <c r="GQ561" s="222">
        <f t="shared" si="1564"/>
        <v>0</v>
      </c>
      <c r="GR561" s="222">
        <f t="shared" si="1565"/>
        <v>0</v>
      </c>
      <c r="GS561" s="222">
        <f t="shared" si="1566"/>
        <v>0</v>
      </c>
      <c r="GT561" s="222">
        <f t="shared" si="1567"/>
        <v>0</v>
      </c>
      <c r="GU561" s="222">
        <f t="shared" si="1568"/>
        <v>0</v>
      </c>
      <c r="GV561" s="222">
        <f t="shared" si="1569"/>
        <v>0</v>
      </c>
      <c r="GW561" s="222">
        <f t="shared" si="1570"/>
        <v>0</v>
      </c>
      <c r="GX561" s="222">
        <f t="shared" si="1571"/>
        <v>0</v>
      </c>
      <c r="GY561" s="222">
        <f t="shared" si="1572"/>
        <v>0</v>
      </c>
      <c r="GZ561" s="222">
        <f t="shared" si="1573"/>
        <v>0</v>
      </c>
      <c r="HA561" s="222">
        <f t="shared" si="1574"/>
        <v>0</v>
      </c>
      <c r="HB561" s="222">
        <f t="shared" si="1575"/>
        <v>0</v>
      </c>
      <c r="HC561" s="222">
        <f t="shared" si="1576"/>
        <v>0</v>
      </c>
      <c r="HD561" s="222">
        <f t="shared" si="1577"/>
        <v>0</v>
      </c>
      <c r="HE561" s="222">
        <f t="shared" si="1578"/>
        <v>0</v>
      </c>
      <c r="HF561" s="222">
        <f t="shared" si="1579"/>
        <v>0</v>
      </c>
      <c r="HG561" s="222">
        <f t="shared" si="1580"/>
        <v>0</v>
      </c>
      <c r="HH561" s="222">
        <f t="shared" si="1581"/>
        <v>0</v>
      </c>
      <c r="HI561" s="222">
        <f t="shared" si="1582"/>
        <v>0</v>
      </c>
      <c r="HJ561" s="222">
        <f t="shared" si="1583"/>
        <v>0</v>
      </c>
      <c r="HK561" s="222">
        <f t="shared" si="1584"/>
        <v>0</v>
      </c>
      <c r="HL561" s="222">
        <f t="shared" si="1585"/>
        <v>0</v>
      </c>
      <c r="HM561" s="222">
        <f t="shared" si="1586"/>
        <v>0</v>
      </c>
      <c r="HN561" s="222">
        <f t="shared" si="1587"/>
        <v>0</v>
      </c>
      <c r="HO561" s="222">
        <f t="shared" si="1588"/>
        <v>0</v>
      </c>
      <c r="HP561" s="222">
        <f t="shared" si="1589"/>
        <v>0</v>
      </c>
      <c r="HQ561" s="222">
        <f t="shared" si="1590"/>
        <v>0</v>
      </c>
      <c r="HR561" s="222">
        <f t="shared" si="1591"/>
        <v>0</v>
      </c>
      <c r="HS561" s="222">
        <f t="shared" si="1592"/>
        <v>0</v>
      </c>
      <c r="HT561" s="222">
        <f t="shared" si="1593"/>
        <v>0</v>
      </c>
      <c r="HU561" s="222">
        <f t="shared" si="1594"/>
        <v>0</v>
      </c>
      <c r="HV561" s="222">
        <f t="shared" si="1595"/>
        <v>0</v>
      </c>
      <c r="HW561" s="222">
        <f t="shared" si="1596"/>
        <v>0</v>
      </c>
      <c r="HX561" s="222">
        <f t="shared" si="1597"/>
        <v>0</v>
      </c>
      <c r="HY561" s="222">
        <f t="shared" si="1598"/>
        <v>0</v>
      </c>
      <c r="HZ561" s="222">
        <f t="shared" si="1599"/>
        <v>0</v>
      </c>
      <c r="IA561" s="222">
        <f t="shared" si="1600"/>
        <v>0</v>
      </c>
      <c r="IB561" s="222">
        <f t="shared" si="1601"/>
        <v>0</v>
      </c>
      <c r="IC561" s="222">
        <f t="shared" si="1602"/>
        <v>0</v>
      </c>
      <c r="ID561" s="222">
        <f t="shared" si="1603"/>
        <v>0</v>
      </c>
      <c r="IE561" s="222">
        <f t="shared" si="1604"/>
        <v>0</v>
      </c>
      <c r="IF561" s="222">
        <f t="shared" si="1605"/>
        <v>0</v>
      </c>
      <c r="IG561" s="222">
        <f t="shared" si="1606"/>
        <v>0</v>
      </c>
      <c r="IH561" s="222">
        <f t="shared" si="1607"/>
        <v>0</v>
      </c>
      <c r="II561" s="222">
        <f t="shared" si="1608"/>
        <v>0</v>
      </c>
      <c r="IJ561" s="222">
        <f t="shared" si="1609"/>
        <v>0</v>
      </c>
      <c r="IK561" s="222">
        <f t="shared" si="1610"/>
        <v>0</v>
      </c>
      <c r="IL561" s="222">
        <f t="shared" si="1611"/>
        <v>0</v>
      </c>
      <c r="IM561" s="222">
        <f t="shared" si="1612"/>
        <v>0</v>
      </c>
      <c r="IN561" s="222">
        <f t="shared" si="1613"/>
        <v>0</v>
      </c>
      <c r="IO561" s="222">
        <f t="shared" si="1614"/>
        <v>0</v>
      </c>
      <c r="IP561" s="222">
        <f t="shared" si="1615"/>
        <v>0</v>
      </c>
      <c r="IQ561" s="222">
        <f t="shared" si="1616"/>
        <v>0</v>
      </c>
      <c r="IR561" s="222">
        <f t="shared" si="1617"/>
        <v>0</v>
      </c>
      <c r="IS561" s="222">
        <f t="shared" si="1618"/>
        <v>0</v>
      </c>
      <c r="IT561" s="222">
        <f t="shared" si="1619"/>
        <v>0</v>
      </c>
      <c r="IU561" s="222">
        <f t="shared" si="1620"/>
        <v>0</v>
      </c>
      <c r="IV561" s="222">
        <f t="shared" si="1621"/>
        <v>0</v>
      </c>
      <c r="IW561" s="222">
        <f t="shared" si="1622"/>
        <v>0</v>
      </c>
      <c r="IX561" s="222">
        <f t="shared" si="1623"/>
        <v>0</v>
      </c>
      <c r="IY561" s="222">
        <f t="shared" si="1624"/>
        <v>0</v>
      </c>
      <c r="IZ561" s="222">
        <f t="shared" si="1625"/>
        <v>0</v>
      </c>
      <c r="JA561" s="222">
        <f t="shared" si="1626"/>
        <v>0</v>
      </c>
      <c r="JB561" s="222">
        <f t="shared" si="1627"/>
        <v>0</v>
      </c>
    </row>
    <row r="562" spans="2:262">
      <c r="B562" s="230">
        <v>201</v>
      </c>
      <c r="C562" s="229">
        <f t="shared" si="1628"/>
        <v>3.9257812500000022E-3</v>
      </c>
      <c r="D562" s="226">
        <f t="shared" ca="1" si="1371"/>
        <v>50.153848779246736</v>
      </c>
      <c r="E562" s="225">
        <f ca="1">GY361</f>
        <v>0.15384877924673807</v>
      </c>
      <c r="F562" s="224">
        <v>201</v>
      </c>
      <c r="G562" s="222">
        <f t="shared" si="1372"/>
        <v>0</v>
      </c>
      <c r="H562" s="222">
        <f t="shared" si="1373"/>
        <v>0</v>
      </c>
      <c r="I562" s="222">
        <f t="shared" si="1374"/>
        <v>0</v>
      </c>
      <c r="J562" s="222">
        <f t="shared" si="1375"/>
        <v>0</v>
      </c>
      <c r="K562" s="222">
        <f t="shared" si="1376"/>
        <v>0</v>
      </c>
      <c r="L562" s="222">
        <f t="shared" si="1377"/>
        <v>0</v>
      </c>
      <c r="M562" s="222">
        <f t="shared" si="1378"/>
        <v>0</v>
      </c>
      <c r="N562" s="222">
        <f t="shared" si="1379"/>
        <v>0</v>
      </c>
      <c r="O562" s="222">
        <f t="shared" si="1380"/>
        <v>0</v>
      </c>
      <c r="P562" s="222">
        <f t="shared" si="1381"/>
        <v>0</v>
      </c>
      <c r="Q562" s="222">
        <f t="shared" si="1382"/>
        <v>0</v>
      </c>
      <c r="R562" s="222">
        <f t="shared" si="1383"/>
        <v>0</v>
      </c>
      <c r="S562" s="222">
        <f t="shared" si="1384"/>
        <v>0</v>
      </c>
      <c r="T562" s="222">
        <f t="shared" si="1385"/>
        <v>0</v>
      </c>
      <c r="U562" s="222">
        <f t="shared" si="1386"/>
        <v>0</v>
      </c>
      <c r="V562" s="222">
        <f t="shared" si="1387"/>
        <v>0</v>
      </c>
      <c r="W562" s="222">
        <f t="shared" si="1388"/>
        <v>0</v>
      </c>
      <c r="X562" s="222">
        <f t="shared" si="1389"/>
        <v>0</v>
      </c>
      <c r="Y562" s="222">
        <f t="shared" si="1390"/>
        <v>0</v>
      </c>
      <c r="Z562" s="222">
        <f t="shared" si="1391"/>
        <v>0</v>
      </c>
      <c r="AA562" s="222">
        <f t="shared" si="1392"/>
        <v>0</v>
      </c>
      <c r="AB562" s="222">
        <f t="shared" si="1393"/>
        <v>0</v>
      </c>
      <c r="AC562" s="222">
        <f t="shared" si="1394"/>
        <v>0</v>
      </c>
      <c r="AD562" s="222">
        <f t="shared" si="1395"/>
        <v>0</v>
      </c>
      <c r="AE562" s="222">
        <f t="shared" si="1396"/>
        <v>0</v>
      </c>
      <c r="AF562" s="222">
        <f t="shared" si="1397"/>
        <v>0</v>
      </c>
      <c r="AG562" s="222">
        <f t="shared" si="1398"/>
        <v>0</v>
      </c>
      <c r="AH562" s="222">
        <f t="shared" si="1399"/>
        <v>0</v>
      </c>
      <c r="AI562" s="222">
        <f t="shared" si="1400"/>
        <v>0</v>
      </c>
      <c r="AJ562" s="222">
        <f t="shared" si="1401"/>
        <v>0</v>
      </c>
      <c r="AK562" s="222">
        <f t="shared" si="1402"/>
        <v>0</v>
      </c>
      <c r="AL562" s="222">
        <f t="shared" si="1403"/>
        <v>0</v>
      </c>
      <c r="AM562" s="222">
        <f t="shared" si="1404"/>
        <v>0</v>
      </c>
      <c r="AN562" s="222">
        <f t="shared" si="1405"/>
        <v>0</v>
      </c>
      <c r="AO562" s="222">
        <f t="shared" si="1406"/>
        <v>0</v>
      </c>
      <c r="AP562" s="222">
        <f t="shared" si="1407"/>
        <v>0</v>
      </c>
      <c r="AQ562" s="222">
        <f t="shared" si="1408"/>
        <v>0</v>
      </c>
      <c r="AR562" s="222">
        <f t="shared" si="1409"/>
        <v>0</v>
      </c>
      <c r="AS562" s="222">
        <f t="shared" si="1410"/>
        <v>0</v>
      </c>
      <c r="AT562" s="222">
        <f t="shared" si="1411"/>
        <v>0</v>
      </c>
      <c r="AU562" s="222">
        <f t="shared" si="1412"/>
        <v>0</v>
      </c>
      <c r="AV562" s="222">
        <f t="shared" si="1413"/>
        <v>0</v>
      </c>
      <c r="AW562" s="222">
        <f t="shared" si="1414"/>
        <v>0</v>
      </c>
      <c r="AX562" s="222">
        <f t="shared" si="1415"/>
        <v>0</v>
      </c>
      <c r="AY562" s="222">
        <f t="shared" si="1416"/>
        <v>0</v>
      </c>
      <c r="AZ562" s="222">
        <f t="shared" si="1417"/>
        <v>0</v>
      </c>
      <c r="BA562" s="222">
        <f t="shared" si="1418"/>
        <v>0</v>
      </c>
      <c r="BB562" s="222">
        <f t="shared" si="1419"/>
        <v>0</v>
      </c>
      <c r="BC562" s="222">
        <f t="shared" si="1420"/>
        <v>0</v>
      </c>
      <c r="BD562" s="222">
        <f t="shared" si="1421"/>
        <v>0</v>
      </c>
      <c r="BE562" s="222">
        <f t="shared" si="1422"/>
        <v>0</v>
      </c>
      <c r="BF562" s="222">
        <f t="shared" si="1423"/>
        <v>0</v>
      </c>
      <c r="BG562" s="222">
        <f t="shared" si="1424"/>
        <v>0</v>
      </c>
      <c r="BH562" s="222">
        <f t="shared" si="1425"/>
        <v>0</v>
      </c>
      <c r="BI562" s="222">
        <f t="shared" si="1426"/>
        <v>0</v>
      </c>
      <c r="BJ562" s="222">
        <f t="shared" si="1427"/>
        <v>0</v>
      </c>
      <c r="BK562" s="222">
        <f t="shared" si="1428"/>
        <v>0</v>
      </c>
      <c r="BL562" s="222">
        <f t="shared" si="1429"/>
        <v>0</v>
      </c>
      <c r="BM562" s="222">
        <f t="shared" si="1430"/>
        <v>0</v>
      </c>
      <c r="BN562" s="222">
        <f t="shared" si="1431"/>
        <v>0</v>
      </c>
      <c r="BO562" s="222">
        <f t="shared" si="1432"/>
        <v>0</v>
      </c>
      <c r="BP562" s="222">
        <f t="shared" si="1433"/>
        <v>0</v>
      </c>
      <c r="BQ562" s="222">
        <f t="shared" si="1434"/>
        <v>0</v>
      </c>
      <c r="BR562" s="222">
        <f t="shared" si="1435"/>
        <v>0</v>
      </c>
      <c r="BS562" s="222">
        <f t="shared" si="1436"/>
        <v>0</v>
      </c>
      <c r="BT562" s="222">
        <f t="shared" si="1437"/>
        <v>0</v>
      </c>
      <c r="BU562" s="222">
        <f t="shared" si="1438"/>
        <v>0</v>
      </c>
      <c r="BV562" s="222">
        <f t="shared" si="1439"/>
        <v>0</v>
      </c>
      <c r="BW562" s="222">
        <f t="shared" si="1440"/>
        <v>0</v>
      </c>
      <c r="BX562" s="222">
        <f t="shared" si="1441"/>
        <v>0</v>
      </c>
      <c r="BY562" s="222">
        <f t="shared" si="1442"/>
        <v>0</v>
      </c>
      <c r="BZ562" s="222">
        <f t="shared" si="1443"/>
        <v>0</v>
      </c>
      <c r="CA562" s="222">
        <f t="shared" si="1444"/>
        <v>0</v>
      </c>
      <c r="CB562" s="222">
        <f t="shared" si="1445"/>
        <v>0</v>
      </c>
      <c r="CC562" s="222">
        <f t="shared" si="1446"/>
        <v>0</v>
      </c>
      <c r="CD562" s="222">
        <f t="shared" si="1447"/>
        <v>0</v>
      </c>
      <c r="CE562" s="222">
        <f t="shared" si="1448"/>
        <v>0</v>
      </c>
      <c r="CF562" s="222">
        <f t="shared" si="1449"/>
        <v>0</v>
      </c>
      <c r="CG562" s="222">
        <f t="shared" si="1450"/>
        <v>0</v>
      </c>
      <c r="CH562" s="222">
        <f t="shared" si="1451"/>
        <v>0</v>
      </c>
      <c r="CI562" s="222">
        <f t="shared" si="1452"/>
        <v>0</v>
      </c>
      <c r="CJ562" s="222">
        <f t="shared" si="1453"/>
        <v>0</v>
      </c>
      <c r="CK562" s="222">
        <f t="shared" si="1454"/>
        <v>0</v>
      </c>
      <c r="CL562" s="222">
        <f t="shared" si="1455"/>
        <v>0</v>
      </c>
      <c r="CM562" s="222">
        <f t="shared" si="1456"/>
        <v>0</v>
      </c>
      <c r="CN562" s="222">
        <f t="shared" si="1457"/>
        <v>0</v>
      </c>
      <c r="CO562" s="222">
        <f t="shared" si="1458"/>
        <v>0</v>
      </c>
      <c r="CP562" s="222">
        <f t="shared" si="1459"/>
        <v>0</v>
      </c>
      <c r="CQ562" s="222">
        <f t="shared" si="1460"/>
        <v>0</v>
      </c>
      <c r="CR562" s="222">
        <f t="shared" si="1461"/>
        <v>0</v>
      </c>
      <c r="CS562" s="222">
        <f t="shared" si="1462"/>
        <v>0</v>
      </c>
      <c r="CT562" s="222">
        <f t="shared" si="1463"/>
        <v>0</v>
      </c>
      <c r="CU562" s="222">
        <f t="shared" si="1464"/>
        <v>0</v>
      </c>
      <c r="CV562" s="222">
        <f t="shared" si="1465"/>
        <v>0</v>
      </c>
      <c r="CW562" s="222">
        <f t="shared" si="1466"/>
        <v>0</v>
      </c>
      <c r="CX562" s="222">
        <f t="shared" si="1467"/>
        <v>0</v>
      </c>
      <c r="CY562" s="222">
        <f t="shared" si="1468"/>
        <v>0</v>
      </c>
      <c r="CZ562" s="222">
        <f t="shared" si="1469"/>
        <v>0</v>
      </c>
      <c r="DA562" s="222">
        <f t="shared" si="1470"/>
        <v>0</v>
      </c>
      <c r="DB562" s="222">
        <f t="shared" si="1471"/>
        <v>0</v>
      </c>
      <c r="DC562" s="222">
        <f t="shared" si="1472"/>
        <v>0</v>
      </c>
      <c r="DD562" s="222">
        <f t="shared" si="1473"/>
        <v>0</v>
      </c>
      <c r="DE562" s="222">
        <f t="shared" si="1474"/>
        <v>0</v>
      </c>
      <c r="DF562" s="222">
        <f t="shared" si="1475"/>
        <v>0</v>
      </c>
      <c r="DG562" s="222">
        <f t="shared" si="1476"/>
        <v>0</v>
      </c>
      <c r="DH562" s="222">
        <f t="shared" si="1477"/>
        <v>0</v>
      </c>
      <c r="DI562" s="222">
        <f t="shared" si="1478"/>
        <v>0</v>
      </c>
      <c r="DJ562" s="222">
        <f t="shared" si="1479"/>
        <v>0</v>
      </c>
      <c r="DK562" s="222">
        <f t="shared" si="1480"/>
        <v>0</v>
      </c>
      <c r="DL562" s="222">
        <f t="shared" si="1481"/>
        <v>0</v>
      </c>
      <c r="DM562" s="222">
        <f t="shared" si="1482"/>
        <v>0</v>
      </c>
      <c r="DN562" s="222">
        <f t="shared" si="1483"/>
        <v>0</v>
      </c>
      <c r="DO562" s="222">
        <f t="shared" si="1484"/>
        <v>0</v>
      </c>
      <c r="DP562" s="222">
        <f t="shared" si="1485"/>
        <v>0</v>
      </c>
      <c r="DQ562" s="222">
        <f t="shared" si="1486"/>
        <v>0</v>
      </c>
      <c r="DR562" s="222">
        <f t="shared" si="1487"/>
        <v>0</v>
      </c>
      <c r="DS562" s="222">
        <f t="shared" si="1488"/>
        <v>0</v>
      </c>
      <c r="DT562" s="222">
        <f t="shared" si="1489"/>
        <v>0</v>
      </c>
      <c r="DU562" s="222">
        <f t="shared" si="1490"/>
        <v>0</v>
      </c>
      <c r="DV562" s="222">
        <f t="shared" si="1491"/>
        <v>0</v>
      </c>
      <c r="DW562" s="222">
        <f t="shared" si="1492"/>
        <v>0</v>
      </c>
      <c r="DX562" s="222">
        <f t="shared" si="1493"/>
        <v>0</v>
      </c>
      <c r="DY562" s="222">
        <f t="shared" si="1494"/>
        <v>0</v>
      </c>
      <c r="DZ562" s="222">
        <f t="shared" si="1495"/>
        <v>0</v>
      </c>
      <c r="EA562" s="222">
        <f t="shared" si="1496"/>
        <v>0</v>
      </c>
      <c r="EB562" s="222">
        <f t="shared" si="1497"/>
        <v>0</v>
      </c>
      <c r="EC562" s="222">
        <f t="shared" si="1498"/>
        <v>0</v>
      </c>
      <c r="ED562" s="222">
        <f t="shared" si="1499"/>
        <v>0</v>
      </c>
      <c r="EE562" s="222">
        <f t="shared" si="1500"/>
        <v>0</v>
      </c>
      <c r="EF562" s="222">
        <f t="shared" si="1501"/>
        <v>0</v>
      </c>
      <c r="EG562" s="222">
        <f t="shared" si="1502"/>
        <v>0</v>
      </c>
      <c r="EH562" s="222">
        <f t="shared" si="1503"/>
        <v>0</v>
      </c>
      <c r="EI562" s="222">
        <f t="shared" si="1504"/>
        <v>0</v>
      </c>
      <c r="EJ562" s="222">
        <f t="shared" si="1505"/>
        <v>0</v>
      </c>
      <c r="EK562" s="222">
        <f t="shared" si="1506"/>
        <v>0</v>
      </c>
      <c r="EL562" s="222">
        <f t="shared" si="1507"/>
        <v>0</v>
      </c>
      <c r="EM562" s="222">
        <f t="shared" si="1508"/>
        <v>0</v>
      </c>
      <c r="EN562" s="222">
        <f t="shared" si="1509"/>
        <v>0</v>
      </c>
      <c r="EO562" s="222">
        <f t="shared" si="1510"/>
        <v>0</v>
      </c>
      <c r="EP562" s="222">
        <f t="shared" si="1511"/>
        <v>0</v>
      </c>
      <c r="EQ562" s="222">
        <f t="shared" si="1512"/>
        <v>0</v>
      </c>
      <c r="ER562" s="222">
        <f t="shared" si="1513"/>
        <v>0</v>
      </c>
      <c r="ES562" s="222">
        <f t="shared" si="1514"/>
        <v>0</v>
      </c>
      <c r="ET562" s="222">
        <f t="shared" si="1515"/>
        <v>0</v>
      </c>
      <c r="EU562" s="222">
        <f t="shared" si="1516"/>
        <v>0</v>
      </c>
      <c r="EV562" s="222">
        <f t="shared" si="1517"/>
        <v>0</v>
      </c>
      <c r="EW562" s="222">
        <f t="shared" si="1518"/>
        <v>0</v>
      </c>
      <c r="EX562" s="222">
        <f t="shared" si="1519"/>
        <v>0</v>
      </c>
      <c r="EY562" s="222">
        <f t="shared" si="1520"/>
        <v>0</v>
      </c>
      <c r="EZ562" s="222">
        <f t="shared" si="1521"/>
        <v>0</v>
      </c>
      <c r="FA562" s="222">
        <f t="shared" si="1522"/>
        <v>0</v>
      </c>
      <c r="FB562" s="222">
        <f t="shared" si="1523"/>
        <v>0</v>
      </c>
      <c r="FC562" s="222">
        <f t="shared" si="1524"/>
        <v>0</v>
      </c>
      <c r="FD562" s="222">
        <f t="shared" si="1525"/>
        <v>0</v>
      </c>
      <c r="FE562" s="222">
        <f t="shared" si="1526"/>
        <v>0</v>
      </c>
      <c r="FF562" s="222">
        <f t="shared" si="1527"/>
        <v>0</v>
      </c>
      <c r="FG562" s="222">
        <f t="shared" si="1528"/>
        <v>0</v>
      </c>
      <c r="FH562" s="222">
        <f t="shared" si="1529"/>
        <v>0</v>
      </c>
      <c r="FI562" s="222">
        <f t="shared" si="1530"/>
        <v>0</v>
      </c>
      <c r="FJ562" s="222">
        <f t="shared" si="1531"/>
        <v>0</v>
      </c>
      <c r="FK562" s="222">
        <f t="shared" si="1532"/>
        <v>0</v>
      </c>
      <c r="FL562" s="222">
        <f t="shared" si="1533"/>
        <v>0</v>
      </c>
      <c r="FM562" s="222">
        <f t="shared" si="1534"/>
        <v>0</v>
      </c>
      <c r="FN562" s="222">
        <f t="shared" si="1535"/>
        <v>0</v>
      </c>
      <c r="FO562" s="222">
        <f t="shared" si="1536"/>
        <v>0</v>
      </c>
      <c r="FP562" s="222">
        <f t="shared" si="1537"/>
        <v>0</v>
      </c>
      <c r="FQ562" s="222">
        <f t="shared" si="1538"/>
        <v>0</v>
      </c>
      <c r="FR562" s="222">
        <f t="shared" si="1539"/>
        <v>0</v>
      </c>
      <c r="FS562" s="222">
        <f t="shared" si="1540"/>
        <v>0</v>
      </c>
      <c r="FT562" s="222">
        <f t="shared" si="1541"/>
        <v>0</v>
      </c>
      <c r="FU562" s="222">
        <f t="shared" si="1542"/>
        <v>0</v>
      </c>
      <c r="FV562" s="222">
        <f t="shared" si="1543"/>
        <v>0</v>
      </c>
      <c r="FW562" s="222">
        <f t="shared" si="1544"/>
        <v>0</v>
      </c>
      <c r="FX562" s="222">
        <f t="shared" si="1545"/>
        <v>0</v>
      </c>
      <c r="FY562" s="222">
        <f t="shared" si="1546"/>
        <v>0</v>
      </c>
      <c r="FZ562" s="222">
        <f t="shared" si="1547"/>
        <v>0</v>
      </c>
      <c r="GA562" s="222">
        <f t="shared" si="1548"/>
        <v>0</v>
      </c>
      <c r="GB562" s="222">
        <f t="shared" si="1549"/>
        <v>0</v>
      </c>
      <c r="GC562" s="222">
        <f t="shared" si="1550"/>
        <v>0</v>
      </c>
      <c r="GD562" s="222">
        <f t="shared" si="1551"/>
        <v>0</v>
      </c>
      <c r="GE562" s="222">
        <f t="shared" si="1552"/>
        <v>0</v>
      </c>
      <c r="GF562" s="222">
        <f t="shared" si="1553"/>
        <v>0</v>
      </c>
      <c r="GG562" s="222">
        <f t="shared" si="1554"/>
        <v>0</v>
      </c>
      <c r="GH562" s="222">
        <f t="shared" si="1555"/>
        <v>0</v>
      </c>
      <c r="GI562" s="222">
        <f t="shared" si="1556"/>
        <v>0</v>
      </c>
      <c r="GJ562" s="222">
        <f t="shared" si="1557"/>
        <v>0</v>
      </c>
      <c r="GK562" s="222">
        <f t="shared" si="1558"/>
        <v>0</v>
      </c>
      <c r="GL562" s="222">
        <f t="shared" si="1559"/>
        <v>0</v>
      </c>
      <c r="GM562" s="222">
        <f t="shared" si="1560"/>
        <v>0</v>
      </c>
      <c r="GN562" s="222">
        <f t="shared" si="1561"/>
        <v>0</v>
      </c>
      <c r="GO562" s="222">
        <f t="shared" si="1562"/>
        <v>0</v>
      </c>
      <c r="GP562" s="222">
        <f t="shared" si="1563"/>
        <v>0</v>
      </c>
      <c r="GQ562" s="222">
        <f t="shared" si="1564"/>
        <v>0</v>
      </c>
      <c r="GR562" s="222">
        <f t="shared" si="1565"/>
        <v>0</v>
      </c>
      <c r="GS562" s="222">
        <f t="shared" si="1566"/>
        <v>0</v>
      </c>
      <c r="GT562" s="222">
        <f t="shared" si="1567"/>
        <v>0</v>
      </c>
      <c r="GU562" s="222">
        <f t="shared" si="1568"/>
        <v>0</v>
      </c>
      <c r="GV562" s="222">
        <f t="shared" si="1569"/>
        <v>0</v>
      </c>
      <c r="GW562" s="222">
        <f t="shared" si="1570"/>
        <v>0</v>
      </c>
      <c r="GX562" s="222">
        <f t="shared" si="1571"/>
        <v>0</v>
      </c>
      <c r="GY562" s="222">
        <f t="shared" si="1572"/>
        <v>0</v>
      </c>
      <c r="GZ562" s="222">
        <f t="shared" si="1573"/>
        <v>0</v>
      </c>
      <c r="HA562" s="222">
        <f t="shared" si="1574"/>
        <v>0</v>
      </c>
      <c r="HB562" s="222">
        <f t="shared" si="1575"/>
        <v>0</v>
      </c>
      <c r="HC562" s="222">
        <f t="shared" si="1576"/>
        <v>0</v>
      </c>
      <c r="HD562" s="222">
        <f t="shared" si="1577"/>
        <v>0</v>
      </c>
      <c r="HE562" s="222">
        <f t="shared" si="1578"/>
        <v>0</v>
      </c>
      <c r="HF562" s="222">
        <f t="shared" si="1579"/>
        <v>0</v>
      </c>
      <c r="HG562" s="222">
        <f t="shared" si="1580"/>
        <v>0</v>
      </c>
      <c r="HH562" s="222">
        <f t="shared" si="1581"/>
        <v>0</v>
      </c>
      <c r="HI562" s="222">
        <f t="shared" si="1582"/>
        <v>0</v>
      </c>
      <c r="HJ562" s="222">
        <f t="shared" si="1583"/>
        <v>0</v>
      </c>
      <c r="HK562" s="222">
        <f t="shared" si="1584"/>
        <v>0</v>
      </c>
      <c r="HL562" s="222">
        <f t="shared" si="1585"/>
        <v>0</v>
      </c>
      <c r="HM562" s="222">
        <f t="shared" si="1586"/>
        <v>0</v>
      </c>
      <c r="HN562" s="222">
        <f t="shared" si="1587"/>
        <v>0</v>
      </c>
      <c r="HO562" s="222">
        <f t="shared" si="1588"/>
        <v>0</v>
      </c>
      <c r="HP562" s="222">
        <f t="shared" si="1589"/>
        <v>0</v>
      </c>
      <c r="HQ562" s="222">
        <f t="shared" si="1590"/>
        <v>0</v>
      </c>
      <c r="HR562" s="222">
        <f t="shared" si="1591"/>
        <v>0</v>
      </c>
      <c r="HS562" s="222">
        <f t="shared" si="1592"/>
        <v>0</v>
      </c>
      <c r="HT562" s="222">
        <f t="shared" si="1593"/>
        <v>0</v>
      </c>
      <c r="HU562" s="222">
        <f t="shared" si="1594"/>
        <v>0</v>
      </c>
      <c r="HV562" s="222">
        <f t="shared" si="1595"/>
        <v>0</v>
      </c>
      <c r="HW562" s="222">
        <f t="shared" si="1596"/>
        <v>0</v>
      </c>
      <c r="HX562" s="222">
        <f t="shared" si="1597"/>
        <v>0</v>
      </c>
      <c r="HY562" s="222">
        <f t="shared" si="1598"/>
        <v>0</v>
      </c>
      <c r="HZ562" s="222">
        <f t="shared" si="1599"/>
        <v>0</v>
      </c>
      <c r="IA562" s="222">
        <f t="shared" si="1600"/>
        <v>0</v>
      </c>
      <c r="IB562" s="222">
        <f t="shared" si="1601"/>
        <v>0</v>
      </c>
      <c r="IC562" s="222">
        <f t="shared" si="1602"/>
        <v>0</v>
      </c>
      <c r="ID562" s="222">
        <f t="shared" si="1603"/>
        <v>0</v>
      </c>
      <c r="IE562" s="222">
        <f t="shared" si="1604"/>
        <v>0</v>
      </c>
      <c r="IF562" s="222">
        <f t="shared" si="1605"/>
        <v>0</v>
      </c>
      <c r="IG562" s="222">
        <f t="shared" si="1606"/>
        <v>0</v>
      </c>
      <c r="IH562" s="222">
        <f t="shared" si="1607"/>
        <v>0</v>
      </c>
      <c r="II562" s="222">
        <f t="shared" si="1608"/>
        <v>0</v>
      </c>
      <c r="IJ562" s="222">
        <f t="shared" si="1609"/>
        <v>0</v>
      </c>
      <c r="IK562" s="222">
        <f t="shared" si="1610"/>
        <v>0</v>
      </c>
      <c r="IL562" s="222">
        <f t="shared" si="1611"/>
        <v>0</v>
      </c>
      <c r="IM562" s="222">
        <f t="shared" si="1612"/>
        <v>0</v>
      </c>
      <c r="IN562" s="222">
        <f t="shared" si="1613"/>
        <v>0</v>
      </c>
      <c r="IO562" s="222">
        <f t="shared" si="1614"/>
        <v>0</v>
      </c>
      <c r="IP562" s="222">
        <f t="shared" si="1615"/>
        <v>0</v>
      </c>
      <c r="IQ562" s="222">
        <f t="shared" si="1616"/>
        <v>0</v>
      </c>
      <c r="IR562" s="222">
        <f t="shared" si="1617"/>
        <v>0</v>
      </c>
      <c r="IS562" s="222">
        <f t="shared" si="1618"/>
        <v>0</v>
      </c>
      <c r="IT562" s="222">
        <f t="shared" si="1619"/>
        <v>0</v>
      </c>
      <c r="IU562" s="222">
        <f t="shared" si="1620"/>
        <v>0</v>
      </c>
      <c r="IV562" s="222">
        <f t="shared" si="1621"/>
        <v>0</v>
      </c>
      <c r="IW562" s="222">
        <f t="shared" si="1622"/>
        <v>0</v>
      </c>
      <c r="IX562" s="222">
        <f t="shared" si="1623"/>
        <v>0</v>
      </c>
      <c r="IY562" s="222">
        <f t="shared" si="1624"/>
        <v>0</v>
      </c>
      <c r="IZ562" s="222">
        <f t="shared" si="1625"/>
        <v>0</v>
      </c>
      <c r="JA562" s="222">
        <f t="shared" si="1626"/>
        <v>0</v>
      </c>
      <c r="JB562" s="222">
        <f t="shared" si="1627"/>
        <v>0</v>
      </c>
    </row>
    <row r="563" spans="2:262">
      <c r="B563" s="230">
        <v>202</v>
      </c>
      <c r="C563" s="229">
        <f t="shared" si="1628"/>
        <v>3.9453125000000018E-3</v>
      </c>
      <c r="D563" s="226">
        <f t="shared" ca="1" si="1371"/>
        <v>50.154922287210546</v>
      </c>
      <c r="E563" s="225">
        <f ca="1">GZ361</f>
        <v>0.15492228721054346</v>
      </c>
      <c r="F563" s="224">
        <v>202</v>
      </c>
      <c r="G563" s="222">
        <f t="shared" si="1372"/>
        <v>0</v>
      </c>
      <c r="H563" s="222">
        <f t="shared" si="1373"/>
        <v>0</v>
      </c>
      <c r="I563" s="222">
        <f t="shared" si="1374"/>
        <v>0</v>
      </c>
      <c r="J563" s="222">
        <f t="shared" si="1375"/>
        <v>0</v>
      </c>
      <c r="K563" s="222">
        <f t="shared" si="1376"/>
        <v>0</v>
      </c>
      <c r="L563" s="222">
        <f t="shared" si="1377"/>
        <v>0</v>
      </c>
      <c r="M563" s="222">
        <f t="shared" si="1378"/>
        <v>0</v>
      </c>
      <c r="N563" s="222">
        <f t="shared" si="1379"/>
        <v>0</v>
      </c>
      <c r="O563" s="222">
        <f t="shared" si="1380"/>
        <v>0</v>
      </c>
      <c r="P563" s="222">
        <f t="shared" si="1381"/>
        <v>0</v>
      </c>
      <c r="Q563" s="222">
        <f t="shared" si="1382"/>
        <v>0</v>
      </c>
      <c r="R563" s="222">
        <f t="shared" si="1383"/>
        <v>0</v>
      </c>
      <c r="S563" s="222">
        <f t="shared" si="1384"/>
        <v>0</v>
      </c>
      <c r="T563" s="222">
        <f t="shared" si="1385"/>
        <v>0</v>
      </c>
      <c r="U563" s="222">
        <f t="shared" si="1386"/>
        <v>0</v>
      </c>
      <c r="V563" s="222">
        <f t="shared" si="1387"/>
        <v>0</v>
      </c>
      <c r="W563" s="222">
        <f t="shared" si="1388"/>
        <v>0</v>
      </c>
      <c r="X563" s="222">
        <f t="shared" si="1389"/>
        <v>0</v>
      </c>
      <c r="Y563" s="222">
        <f t="shared" si="1390"/>
        <v>0</v>
      </c>
      <c r="Z563" s="222">
        <f t="shared" si="1391"/>
        <v>0</v>
      </c>
      <c r="AA563" s="222">
        <f t="shared" si="1392"/>
        <v>0</v>
      </c>
      <c r="AB563" s="222">
        <f t="shared" si="1393"/>
        <v>0</v>
      </c>
      <c r="AC563" s="222">
        <f t="shared" si="1394"/>
        <v>0</v>
      </c>
      <c r="AD563" s="222">
        <f t="shared" si="1395"/>
        <v>0</v>
      </c>
      <c r="AE563" s="222">
        <f t="shared" si="1396"/>
        <v>0</v>
      </c>
      <c r="AF563" s="222">
        <f t="shared" si="1397"/>
        <v>0</v>
      </c>
      <c r="AG563" s="222">
        <f t="shared" si="1398"/>
        <v>0</v>
      </c>
      <c r="AH563" s="222">
        <f t="shared" si="1399"/>
        <v>0</v>
      </c>
      <c r="AI563" s="222">
        <f t="shared" si="1400"/>
        <v>0</v>
      </c>
      <c r="AJ563" s="222">
        <f t="shared" si="1401"/>
        <v>0</v>
      </c>
      <c r="AK563" s="222">
        <f t="shared" si="1402"/>
        <v>0</v>
      </c>
      <c r="AL563" s="222">
        <f t="shared" si="1403"/>
        <v>0</v>
      </c>
      <c r="AM563" s="222">
        <f t="shared" si="1404"/>
        <v>0</v>
      </c>
      <c r="AN563" s="222">
        <f t="shared" si="1405"/>
        <v>0</v>
      </c>
      <c r="AO563" s="222">
        <f t="shared" si="1406"/>
        <v>0</v>
      </c>
      <c r="AP563" s="222">
        <f t="shared" si="1407"/>
        <v>0</v>
      </c>
      <c r="AQ563" s="222">
        <f t="shared" si="1408"/>
        <v>0</v>
      </c>
      <c r="AR563" s="222">
        <f t="shared" si="1409"/>
        <v>0</v>
      </c>
      <c r="AS563" s="222">
        <f t="shared" si="1410"/>
        <v>0</v>
      </c>
      <c r="AT563" s="222">
        <f t="shared" si="1411"/>
        <v>0</v>
      </c>
      <c r="AU563" s="222">
        <f t="shared" si="1412"/>
        <v>0</v>
      </c>
      <c r="AV563" s="222">
        <f t="shared" si="1413"/>
        <v>0</v>
      </c>
      <c r="AW563" s="222">
        <f t="shared" si="1414"/>
        <v>0</v>
      </c>
      <c r="AX563" s="222">
        <f t="shared" si="1415"/>
        <v>0</v>
      </c>
      <c r="AY563" s="222">
        <f t="shared" si="1416"/>
        <v>0</v>
      </c>
      <c r="AZ563" s="222">
        <f t="shared" si="1417"/>
        <v>0</v>
      </c>
      <c r="BA563" s="222">
        <f t="shared" si="1418"/>
        <v>0</v>
      </c>
      <c r="BB563" s="222">
        <f t="shared" si="1419"/>
        <v>0</v>
      </c>
      <c r="BC563" s="222">
        <f t="shared" si="1420"/>
        <v>0</v>
      </c>
      <c r="BD563" s="222">
        <f t="shared" si="1421"/>
        <v>0</v>
      </c>
      <c r="BE563" s="222">
        <f t="shared" si="1422"/>
        <v>0</v>
      </c>
      <c r="BF563" s="222">
        <f t="shared" si="1423"/>
        <v>0</v>
      </c>
      <c r="BG563" s="222">
        <f t="shared" si="1424"/>
        <v>0</v>
      </c>
      <c r="BH563" s="222">
        <f t="shared" si="1425"/>
        <v>0</v>
      </c>
      <c r="BI563" s="222">
        <f t="shared" si="1426"/>
        <v>0</v>
      </c>
      <c r="BJ563" s="222">
        <f t="shared" si="1427"/>
        <v>0</v>
      </c>
      <c r="BK563" s="222">
        <f t="shared" si="1428"/>
        <v>0</v>
      </c>
      <c r="BL563" s="222">
        <f t="shared" si="1429"/>
        <v>0</v>
      </c>
      <c r="BM563" s="222">
        <f t="shared" si="1430"/>
        <v>0</v>
      </c>
      <c r="BN563" s="222">
        <f t="shared" si="1431"/>
        <v>0</v>
      </c>
      <c r="BO563" s="222">
        <f t="shared" si="1432"/>
        <v>0</v>
      </c>
      <c r="BP563" s="222">
        <f t="shared" si="1433"/>
        <v>0</v>
      </c>
      <c r="BQ563" s="222">
        <f t="shared" si="1434"/>
        <v>0</v>
      </c>
      <c r="BR563" s="222">
        <f t="shared" si="1435"/>
        <v>0</v>
      </c>
      <c r="BS563" s="222">
        <f t="shared" si="1436"/>
        <v>0</v>
      </c>
      <c r="BT563" s="222">
        <f t="shared" si="1437"/>
        <v>0</v>
      </c>
      <c r="BU563" s="222">
        <f t="shared" si="1438"/>
        <v>0</v>
      </c>
      <c r="BV563" s="222">
        <f t="shared" si="1439"/>
        <v>0</v>
      </c>
      <c r="BW563" s="222">
        <f t="shared" si="1440"/>
        <v>0</v>
      </c>
      <c r="BX563" s="222">
        <f t="shared" si="1441"/>
        <v>0</v>
      </c>
      <c r="BY563" s="222">
        <f t="shared" si="1442"/>
        <v>0</v>
      </c>
      <c r="BZ563" s="222">
        <f t="shared" si="1443"/>
        <v>0</v>
      </c>
      <c r="CA563" s="222">
        <f t="shared" si="1444"/>
        <v>0</v>
      </c>
      <c r="CB563" s="222">
        <f t="shared" si="1445"/>
        <v>0</v>
      </c>
      <c r="CC563" s="222">
        <f t="shared" si="1446"/>
        <v>0</v>
      </c>
      <c r="CD563" s="222">
        <f t="shared" si="1447"/>
        <v>0</v>
      </c>
      <c r="CE563" s="222">
        <f t="shared" si="1448"/>
        <v>0</v>
      </c>
      <c r="CF563" s="222">
        <f t="shared" si="1449"/>
        <v>0</v>
      </c>
      <c r="CG563" s="222">
        <f t="shared" si="1450"/>
        <v>0</v>
      </c>
      <c r="CH563" s="222">
        <f t="shared" si="1451"/>
        <v>0</v>
      </c>
      <c r="CI563" s="222">
        <f t="shared" si="1452"/>
        <v>0</v>
      </c>
      <c r="CJ563" s="222">
        <f t="shared" si="1453"/>
        <v>0</v>
      </c>
      <c r="CK563" s="222">
        <f t="shared" si="1454"/>
        <v>0</v>
      </c>
      <c r="CL563" s="222">
        <f t="shared" si="1455"/>
        <v>0</v>
      </c>
      <c r="CM563" s="222">
        <f t="shared" si="1456"/>
        <v>0</v>
      </c>
      <c r="CN563" s="222">
        <f t="shared" si="1457"/>
        <v>0</v>
      </c>
      <c r="CO563" s="222">
        <f t="shared" si="1458"/>
        <v>0</v>
      </c>
      <c r="CP563" s="222">
        <f t="shared" si="1459"/>
        <v>0</v>
      </c>
      <c r="CQ563" s="222">
        <f t="shared" si="1460"/>
        <v>0</v>
      </c>
      <c r="CR563" s="222">
        <f t="shared" si="1461"/>
        <v>0</v>
      </c>
      <c r="CS563" s="222">
        <f t="shared" si="1462"/>
        <v>0</v>
      </c>
      <c r="CT563" s="222">
        <f t="shared" si="1463"/>
        <v>0</v>
      </c>
      <c r="CU563" s="222">
        <f t="shared" si="1464"/>
        <v>0</v>
      </c>
      <c r="CV563" s="222">
        <f t="shared" si="1465"/>
        <v>0</v>
      </c>
      <c r="CW563" s="222">
        <f t="shared" si="1466"/>
        <v>0</v>
      </c>
      <c r="CX563" s="222">
        <f t="shared" si="1467"/>
        <v>0</v>
      </c>
      <c r="CY563" s="222">
        <f t="shared" si="1468"/>
        <v>0</v>
      </c>
      <c r="CZ563" s="222">
        <f t="shared" si="1469"/>
        <v>0</v>
      </c>
      <c r="DA563" s="222">
        <f t="shared" si="1470"/>
        <v>0</v>
      </c>
      <c r="DB563" s="222">
        <f t="shared" si="1471"/>
        <v>0</v>
      </c>
      <c r="DC563" s="222">
        <f t="shared" si="1472"/>
        <v>0</v>
      </c>
      <c r="DD563" s="222">
        <f t="shared" si="1473"/>
        <v>0</v>
      </c>
      <c r="DE563" s="222">
        <f t="shared" si="1474"/>
        <v>0</v>
      </c>
      <c r="DF563" s="222">
        <f t="shared" si="1475"/>
        <v>0</v>
      </c>
      <c r="DG563" s="222">
        <f t="shared" si="1476"/>
        <v>0</v>
      </c>
      <c r="DH563" s="222">
        <f t="shared" si="1477"/>
        <v>0</v>
      </c>
      <c r="DI563" s="222">
        <f t="shared" si="1478"/>
        <v>0</v>
      </c>
      <c r="DJ563" s="222">
        <f t="shared" si="1479"/>
        <v>0</v>
      </c>
      <c r="DK563" s="222">
        <f t="shared" si="1480"/>
        <v>0</v>
      </c>
      <c r="DL563" s="222">
        <f t="shared" si="1481"/>
        <v>0</v>
      </c>
      <c r="DM563" s="222">
        <f t="shared" si="1482"/>
        <v>0</v>
      </c>
      <c r="DN563" s="222">
        <f t="shared" si="1483"/>
        <v>0</v>
      </c>
      <c r="DO563" s="222">
        <f t="shared" si="1484"/>
        <v>0</v>
      </c>
      <c r="DP563" s="222">
        <f t="shared" si="1485"/>
        <v>0</v>
      </c>
      <c r="DQ563" s="222">
        <f t="shared" si="1486"/>
        <v>0</v>
      </c>
      <c r="DR563" s="222">
        <f t="shared" si="1487"/>
        <v>0</v>
      </c>
      <c r="DS563" s="222">
        <f t="shared" si="1488"/>
        <v>0</v>
      </c>
      <c r="DT563" s="222">
        <f t="shared" si="1489"/>
        <v>0</v>
      </c>
      <c r="DU563" s="222">
        <f t="shared" si="1490"/>
        <v>0</v>
      </c>
      <c r="DV563" s="222">
        <f t="shared" si="1491"/>
        <v>0</v>
      </c>
      <c r="DW563" s="222">
        <f t="shared" si="1492"/>
        <v>0</v>
      </c>
      <c r="DX563" s="222">
        <f t="shared" si="1493"/>
        <v>0</v>
      </c>
      <c r="DY563" s="222">
        <f t="shared" si="1494"/>
        <v>0</v>
      </c>
      <c r="DZ563" s="222">
        <f t="shared" si="1495"/>
        <v>0</v>
      </c>
      <c r="EA563" s="222">
        <f t="shared" si="1496"/>
        <v>0</v>
      </c>
      <c r="EB563" s="222">
        <f t="shared" si="1497"/>
        <v>0</v>
      </c>
      <c r="EC563" s="222">
        <f t="shared" si="1498"/>
        <v>0</v>
      </c>
      <c r="ED563" s="222">
        <f t="shared" si="1499"/>
        <v>0</v>
      </c>
      <c r="EE563" s="222">
        <f t="shared" si="1500"/>
        <v>0</v>
      </c>
      <c r="EF563" s="222">
        <f t="shared" si="1501"/>
        <v>0</v>
      </c>
      <c r="EG563" s="222">
        <f t="shared" si="1502"/>
        <v>0</v>
      </c>
      <c r="EH563" s="222">
        <f t="shared" si="1503"/>
        <v>0</v>
      </c>
      <c r="EI563" s="222">
        <f t="shared" si="1504"/>
        <v>0</v>
      </c>
      <c r="EJ563" s="222">
        <f t="shared" si="1505"/>
        <v>0</v>
      </c>
      <c r="EK563" s="222">
        <f t="shared" si="1506"/>
        <v>0</v>
      </c>
      <c r="EL563" s="222">
        <f t="shared" si="1507"/>
        <v>0</v>
      </c>
      <c r="EM563" s="222">
        <f t="shared" si="1508"/>
        <v>0</v>
      </c>
      <c r="EN563" s="222">
        <f t="shared" si="1509"/>
        <v>0</v>
      </c>
      <c r="EO563" s="222">
        <f t="shared" si="1510"/>
        <v>0</v>
      </c>
      <c r="EP563" s="222">
        <f t="shared" si="1511"/>
        <v>0</v>
      </c>
      <c r="EQ563" s="222">
        <f t="shared" si="1512"/>
        <v>0</v>
      </c>
      <c r="ER563" s="222">
        <f t="shared" si="1513"/>
        <v>0</v>
      </c>
      <c r="ES563" s="222">
        <f t="shared" si="1514"/>
        <v>0</v>
      </c>
      <c r="ET563" s="222">
        <f t="shared" si="1515"/>
        <v>0</v>
      </c>
      <c r="EU563" s="222">
        <f t="shared" si="1516"/>
        <v>0</v>
      </c>
      <c r="EV563" s="222">
        <f t="shared" si="1517"/>
        <v>0</v>
      </c>
      <c r="EW563" s="222">
        <f t="shared" si="1518"/>
        <v>0</v>
      </c>
      <c r="EX563" s="222">
        <f t="shared" si="1519"/>
        <v>0</v>
      </c>
      <c r="EY563" s="222">
        <f t="shared" si="1520"/>
        <v>0</v>
      </c>
      <c r="EZ563" s="222">
        <f t="shared" si="1521"/>
        <v>0</v>
      </c>
      <c r="FA563" s="222">
        <f t="shared" si="1522"/>
        <v>0</v>
      </c>
      <c r="FB563" s="222">
        <f t="shared" si="1523"/>
        <v>0</v>
      </c>
      <c r="FC563" s="222">
        <f t="shared" si="1524"/>
        <v>0</v>
      </c>
      <c r="FD563" s="222">
        <f t="shared" si="1525"/>
        <v>0</v>
      </c>
      <c r="FE563" s="222">
        <f t="shared" si="1526"/>
        <v>0</v>
      </c>
      <c r="FF563" s="222">
        <f t="shared" si="1527"/>
        <v>0</v>
      </c>
      <c r="FG563" s="222">
        <f t="shared" si="1528"/>
        <v>0</v>
      </c>
      <c r="FH563" s="222">
        <f t="shared" si="1529"/>
        <v>0</v>
      </c>
      <c r="FI563" s="222">
        <f t="shared" si="1530"/>
        <v>0</v>
      </c>
      <c r="FJ563" s="222">
        <f t="shared" si="1531"/>
        <v>0</v>
      </c>
      <c r="FK563" s="222">
        <f t="shared" si="1532"/>
        <v>0</v>
      </c>
      <c r="FL563" s="222">
        <f t="shared" si="1533"/>
        <v>0</v>
      </c>
      <c r="FM563" s="222">
        <f t="shared" si="1534"/>
        <v>0</v>
      </c>
      <c r="FN563" s="222">
        <f t="shared" si="1535"/>
        <v>0</v>
      </c>
      <c r="FO563" s="222">
        <f t="shared" si="1536"/>
        <v>0</v>
      </c>
      <c r="FP563" s="222">
        <f t="shared" si="1537"/>
        <v>0</v>
      </c>
      <c r="FQ563" s="222">
        <f t="shared" si="1538"/>
        <v>0</v>
      </c>
      <c r="FR563" s="222">
        <f t="shared" si="1539"/>
        <v>0</v>
      </c>
      <c r="FS563" s="222">
        <f t="shared" si="1540"/>
        <v>0</v>
      </c>
      <c r="FT563" s="222">
        <f t="shared" si="1541"/>
        <v>0</v>
      </c>
      <c r="FU563" s="222">
        <f t="shared" si="1542"/>
        <v>0</v>
      </c>
      <c r="FV563" s="222">
        <f t="shared" si="1543"/>
        <v>0</v>
      </c>
      <c r="FW563" s="222">
        <f t="shared" si="1544"/>
        <v>0</v>
      </c>
      <c r="FX563" s="222">
        <f t="shared" si="1545"/>
        <v>0</v>
      </c>
      <c r="FY563" s="222">
        <f t="shared" si="1546"/>
        <v>0</v>
      </c>
      <c r="FZ563" s="222">
        <f t="shared" si="1547"/>
        <v>0</v>
      </c>
      <c r="GA563" s="222">
        <f t="shared" si="1548"/>
        <v>0</v>
      </c>
      <c r="GB563" s="222">
        <f t="shared" si="1549"/>
        <v>0</v>
      </c>
      <c r="GC563" s="222">
        <f t="shared" si="1550"/>
        <v>0</v>
      </c>
      <c r="GD563" s="222">
        <f t="shared" si="1551"/>
        <v>0</v>
      </c>
      <c r="GE563" s="222">
        <f t="shared" si="1552"/>
        <v>0</v>
      </c>
      <c r="GF563" s="222">
        <f t="shared" si="1553"/>
        <v>0</v>
      </c>
      <c r="GG563" s="222">
        <f t="shared" si="1554"/>
        <v>0</v>
      </c>
      <c r="GH563" s="222">
        <f t="shared" si="1555"/>
        <v>0</v>
      </c>
      <c r="GI563" s="222">
        <f t="shared" si="1556"/>
        <v>0</v>
      </c>
      <c r="GJ563" s="222">
        <f t="shared" si="1557"/>
        <v>0</v>
      </c>
      <c r="GK563" s="222">
        <f t="shared" si="1558"/>
        <v>0</v>
      </c>
      <c r="GL563" s="222">
        <f t="shared" si="1559"/>
        <v>0</v>
      </c>
      <c r="GM563" s="222">
        <f t="shared" si="1560"/>
        <v>0</v>
      </c>
      <c r="GN563" s="222">
        <f t="shared" si="1561"/>
        <v>0</v>
      </c>
      <c r="GO563" s="222">
        <f t="shared" si="1562"/>
        <v>0</v>
      </c>
      <c r="GP563" s="222">
        <f t="shared" si="1563"/>
        <v>0</v>
      </c>
      <c r="GQ563" s="222">
        <f t="shared" si="1564"/>
        <v>0</v>
      </c>
      <c r="GR563" s="222">
        <f t="shared" si="1565"/>
        <v>0</v>
      </c>
      <c r="GS563" s="222">
        <f t="shared" si="1566"/>
        <v>0</v>
      </c>
      <c r="GT563" s="222">
        <f t="shared" si="1567"/>
        <v>0</v>
      </c>
      <c r="GU563" s="222">
        <f t="shared" si="1568"/>
        <v>0</v>
      </c>
      <c r="GV563" s="222">
        <f t="shared" si="1569"/>
        <v>0</v>
      </c>
      <c r="GW563" s="222">
        <f t="shared" si="1570"/>
        <v>0</v>
      </c>
      <c r="GX563" s="222">
        <f t="shared" si="1571"/>
        <v>0</v>
      </c>
      <c r="GY563" s="222">
        <f t="shared" si="1572"/>
        <v>0</v>
      </c>
      <c r="GZ563" s="222">
        <f t="shared" si="1573"/>
        <v>0</v>
      </c>
      <c r="HA563" s="222">
        <f t="shared" si="1574"/>
        <v>0</v>
      </c>
      <c r="HB563" s="222">
        <f t="shared" si="1575"/>
        <v>0</v>
      </c>
      <c r="HC563" s="222">
        <f t="shared" si="1576"/>
        <v>0</v>
      </c>
      <c r="HD563" s="222">
        <f t="shared" si="1577"/>
        <v>0</v>
      </c>
      <c r="HE563" s="222">
        <f t="shared" si="1578"/>
        <v>0</v>
      </c>
      <c r="HF563" s="222">
        <f t="shared" si="1579"/>
        <v>0</v>
      </c>
      <c r="HG563" s="222">
        <f t="shared" si="1580"/>
        <v>0</v>
      </c>
      <c r="HH563" s="222">
        <f t="shared" si="1581"/>
        <v>0</v>
      </c>
      <c r="HI563" s="222">
        <f t="shared" si="1582"/>
        <v>0</v>
      </c>
      <c r="HJ563" s="222">
        <f t="shared" si="1583"/>
        <v>0</v>
      </c>
      <c r="HK563" s="222">
        <f t="shared" si="1584"/>
        <v>0</v>
      </c>
      <c r="HL563" s="222">
        <f t="shared" si="1585"/>
        <v>0</v>
      </c>
      <c r="HM563" s="222">
        <f t="shared" si="1586"/>
        <v>0</v>
      </c>
      <c r="HN563" s="222">
        <f t="shared" si="1587"/>
        <v>0</v>
      </c>
      <c r="HO563" s="222">
        <f t="shared" si="1588"/>
        <v>0</v>
      </c>
      <c r="HP563" s="222">
        <f t="shared" si="1589"/>
        <v>0</v>
      </c>
      <c r="HQ563" s="222">
        <f t="shared" si="1590"/>
        <v>0</v>
      </c>
      <c r="HR563" s="222">
        <f t="shared" si="1591"/>
        <v>0</v>
      </c>
      <c r="HS563" s="222">
        <f t="shared" si="1592"/>
        <v>0</v>
      </c>
      <c r="HT563" s="222">
        <f t="shared" si="1593"/>
        <v>0</v>
      </c>
      <c r="HU563" s="222">
        <f t="shared" si="1594"/>
        <v>0</v>
      </c>
      <c r="HV563" s="222">
        <f t="shared" si="1595"/>
        <v>0</v>
      </c>
      <c r="HW563" s="222">
        <f t="shared" si="1596"/>
        <v>0</v>
      </c>
      <c r="HX563" s="222">
        <f t="shared" si="1597"/>
        <v>0</v>
      </c>
      <c r="HY563" s="222">
        <f t="shared" si="1598"/>
        <v>0</v>
      </c>
      <c r="HZ563" s="222">
        <f t="shared" si="1599"/>
        <v>0</v>
      </c>
      <c r="IA563" s="222">
        <f t="shared" si="1600"/>
        <v>0</v>
      </c>
      <c r="IB563" s="222">
        <f t="shared" si="1601"/>
        <v>0</v>
      </c>
      <c r="IC563" s="222">
        <f t="shared" si="1602"/>
        <v>0</v>
      </c>
      <c r="ID563" s="222">
        <f t="shared" si="1603"/>
        <v>0</v>
      </c>
      <c r="IE563" s="222">
        <f t="shared" si="1604"/>
        <v>0</v>
      </c>
      <c r="IF563" s="222">
        <f t="shared" si="1605"/>
        <v>0</v>
      </c>
      <c r="IG563" s="222">
        <f t="shared" si="1606"/>
        <v>0</v>
      </c>
      <c r="IH563" s="222">
        <f t="shared" si="1607"/>
        <v>0</v>
      </c>
      <c r="II563" s="222">
        <f t="shared" si="1608"/>
        <v>0</v>
      </c>
      <c r="IJ563" s="222">
        <f t="shared" si="1609"/>
        <v>0</v>
      </c>
      <c r="IK563" s="222">
        <f t="shared" si="1610"/>
        <v>0</v>
      </c>
      <c r="IL563" s="222">
        <f t="shared" si="1611"/>
        <v>0</v>
      </c>
      <c r="IM563" s="222">
        <f t="shared" si="1612"/>
        <v>0</v>
      </c>
      <c r="IN563" s="222">
        <f t="shared" si="1613"/>
        <v>0</v>
      </c>
      <c r="IO563" s="222">
        <f t="shared" si="1614"/>
        <v>0</v>
      </c>
      <c r="IP563" s="222">
        <f t="shared" si="1615"/>
        <v>0</v>
      </c>
      <c r="IQ563" s="222">
        <f t="shared" si="1616"/>
        <v>0</v>
      </c>
      <c r="IR563" s="222">
        <f t="shared" si="1617"/>
        <v>0</v>
      </c>
      <c r="IS563" s="222">
        <f t="shared" si="1618"/>
        <v>0</v>
      </c>
      <c r="IT563" s="222">
        <f t="shared" si="1619"/>
        <v>0</v>
      </c>
      <c r="IU563" s="222">
        <f t="shared" si="1620"/>
        <v>0</v>
      </c>
      <c r="IV563" s="222">
        <f t="shared" si="1621"/>
        <v>0</v>
      </c>
      <c r="IW563" s="222">
        <f t="shared" si="1622"/>
        <v>0</v>
      </c>
      <c r="IX563" s="222">
        <f t="shared" si="1623"/>
        <v>0</v>
      </c>
      <c r="IY563" s="222">
        <f t="shared" si="1624"/>
        <v>0</v>
      </c>
      <c r="IZ563" s="222">
        <f t="shared" si="1625"/>
        <v>0</v>
      </c>
      <c r="JA563" s="222">
        <f t="shared" si="1626"/>
        <v>0</v>
      </c>
      <c r="JB563" s="222">
        <f t="shared" si="1627"/>
        <v>0</v>
      </c>
    </row>
    <row r="564" spans="2:262">
      <c r="B564" s="230">
        <v>203</v>
      </c>
      <c r="C564" s="229">
        <f t="shared" si="1628"/>
        <v>3.9648437500000014E-3</v>
      </c>
      <c r="D564" s="226">
        <f t="shared" ca="1" si="1371"/>
        <v>50.156097555464441</v>
      </c>
      <c r="E564" s="225">
        <f ca="1">HA361</f>
        <v>0.15609755546444395</v>
      </c>
      <c r="F564" s="224">
        <v>203</v>
      </c>
      <c r="G564" s="222">
        <f t="shared" si="1372"/>
        <v>0</v>
      </c>
      <c r="H564" s="222">
        <f t="shared" si="1373"/>
        <v>0</v>
      </c>
      <c r="I564" s="222">
        <f t="shared" si="1374"/>
        <v>0</v>
      </c>
      <c r="J564" s="222">
        <f t="shared" si="1375"/>
        <v>0</v>
      </c>
      <c r="K564" s="222">
        <f t="shared" si="1376"/>
        <v>0</v>
      </c>
      <c r="L564" s="222">
        <f t="shared" si="1377"/>
        <v>0</v>
      </c>
      <c r="M564" s="222">
        <f t="shared" si="1378"/>
        <v>0</v>
      </c>
      <c r="N564" s="222">
        <f t="shared" si="1379"/>
        <v>0</v>
      </c>
      <c r="O564" s="222">
        <f t="shared" si="1380"/>
        <v>0</v>
      </c>
      <c r="P564" s="222">
        <f t="shared" si="1381"/>
        <v>0</v>
      </c>
      <c r="Q564" s="222">
        <f t="shared" si="1382"/>
        <v>0</v>
      </c>
      <c r="R564" s="222">
        <f t="shared" si="1383"/>
        <v>0</v>
      </c>
      <c r="S564" s="222">
        <f t="shared" si="1384"/>
        <v>0</v>
      </c>
      <c r="T564" s="222">
        <f t="shared" si="1385"/>
        <v>0</v>
      </c>
      <c r="U564" s="222">
        <f t="shared" si="1386"/>
        <v>0</v>
      </c>
      <c r="V564" s="222">
        <f t="shared" si="1387"/>
        <v>0</v>
      </c>
      <c r="W564" s="222">
        <f t="shared" si="1388"/>
        <v>0</v>
      </c>
      <c r="X564" s="222">
        <f t="shared" si="1389"/>
        <v>0</v>
      </c>
      <c r="Y564" s="222">
        <f t="shared" si="1390"/>
        <v>0</v>
      </c>
      <c r="Z564" s="222">
        <f t="shared" si="1391"/>
        <v>0</v>
      </c>
      <c r="AA564" s="222">
        <f t="shared" si="1392"/>
        <v>0</v>
      </c>
      <c r="AB564" s="222">
        <f t="shared" si="1393"/>
        <v>0</v>
      </c>
      <c r="AC564" s="222">
        <f t="shared" si="1394"/>
        <v>0</v>
      </c>
      <c r="AD564" s="222">
        <f t="shared" si="1395"/>
        <v>0</v>
      </c>
      <c r="AE564" s="222">
        <f t="shared" si="1396"/>
        <v>0</v>
      </c>
      <c r="AF564" s="222">
        <f t="shared" si="1397"/>
        <v>0</v>
      </c>
      <c r="AG564" s="222">
        <f t="shared" si="1398"/>
        <v>0</v>
      </c>
      <c r="AH564" s="222">
        <f t="shared" si="1399"/>
        <v>0</v>
      </c>
      <c r="AI564" s="222">
        <f t="shared" si="1400"/>
        <v>0</v>
      </c>
      <c r="AJ564" s="222">
        <f t="shared" si="1401"/>
        <v>0</v>
      </c>
      <c r="AK564" s="222">
        <f t="shared" si="1402"/>
        <v>0</v>
      </c>
      <c r="AL564" s="222">
        <f t="shared" si="1403"/>
        <v>0</v>
      </c>
      <c r="AM564" s="222">
        <f t="shared" si="1404"/>
        <v>0</v>
      </c>
      <c r="AN564" s="222">
        <f t="shared" si="1405"/>
        <v>0</v>
      </c>
      <c r="AO564" s="222">
        <f t="shared" si="1406"/>
        <v>0</v>
      </c>
      <c r="AP564" s="222">
        <f t="shared" si="1407"/>
        <v>0</v>
      </c>
      <c r="AQ564" s="222">
        <f t="shared" si="1408"/>
        <v>0</v>
      </c>
      <c r="AR564" s="222">
        <f t="shared" si="1409"/>
        <v>0</v>
      </c>
      <c r="AS564" s="222">
        <f t="shared" si="1410"/>
        <v>0</v>
      </c>
      <c r="AT564" s="222">
        <f t="shared" si="1411"/>
        <v>0</v>
      </c>
      <c r="AU564" s="222">
        <f t="shared" si="1412"/>
        <v>0</v>
      </c>
      <c r="AV564" s="222">
        <f t="shared" si="1413"/>
        <v>0</v>
      </c>
      <c r="AW564" s="222">
        <f t="shared" si="1414"/>
        <v>0</v>
      </c>
      <c r="AX564" s="222">
        <f t="shared" si="1415"/>
        <v>0</v>
      </c>
      <c r="AY564" s="222">
        <f t="shared" si="1416"/>
        <v>0</v>
      </c>
      <c r="AZ564" s="222">
        <f t="shared" si="1417"/>
        <v>0</v>
      </c>
      <c r="BA564" s="222">
        <f t="shared" si="1418"/>
        <v>0</v>
      </c>
      <c r="BB564" s="222">
        <f t="shared" si="1419"/>
        <v>0</v>
      </c>
      <c r="BC564" s="222">
        <f t="shared" si="1420"/>
        <v>0</v>
      </c>
      <c r="BD564" s="222">
        <f t="shared" si="1421"/>
        <v>0</v>
      </c>
      <c r="BE564" s="222">
        <f t="shared" si="1422"/>
        <v>0</v>
      </c>
      <c r="BF564" s="222">
        <f t="shared" si="1423"/>
        <v>0</v>
      </c>
      <c r="BG564" s="222">
        <f t="shared" si="1424"/>
        <v>0</v>
      </c>
      <c r="BH564" s="222">
        <f t="shared" si="1425"/>
        <v>0</v>
      </c>
      <c r="BI564" s="222">
        <f t="shared" si="1426"/>
        <v>0</v>
      </c>
      <c r="BJ564" s="222">
        <f t="shared" si="1427"/>
        <v>0</v>
      </c>
      <c r="BK564" s="222">
        <f t="shared" si="1428"/>
        <v>0</v>
      </c>
      <c r="BL564" s="222">
        <f t="shared" si="1429"/>
        <v>0</v>
      </c>
      <c r="BM564" s="222">
        <f t="shared" si="1430"/>
        <v>0</v>
      </c>
      <c r="BN564" s="222">
        <f t="shared" si="1431"/>
        <v>0</v>
      </c>
      <c r="BO564" s="222">
        <f t="shared" si="1432"/>
        <v>0</v>
      </c>
      <c r="BP564" s="222">
        <f t="shared" si="1433"/>
        <v>0</v>
      </c>
      <c r="BQ564" s="222">
        <f t="shared" si="1434"/>
        <v>0</v>
      </c>
      <c r="BR564" s="222">
        <f t="shared" si="1435"/>
        <v>0</v>
      </c>
      <c r="BS564" s="222">
        <f t="shared" si="1436"/>
        <v>0</v>
      </c>
      <c r="BT564" s="222">
        <f t="shared" si="1437"/>
        <v>0</v>
      </c>
      <c r="BU564" s="222">
        <f t="shared" si="1438"/>
        <v>0</v>
      </c>
      <c r="BV564" s="222">
        <f t="shared" si="1439"/>
        <v>0</v>
      </c>
      <c r="BW564" s="222">
        <f t="shared" si="1440"/>
        <v>0</v>
      </c>
      <c r="BX564" s="222">
        <f t="shared" si="1441"/>
        <v>0</v>
      </c>
      <c r="BY564" s="222">
        <f t="shared" si="1442"/>
        <v>0</v>
      </c>
      <c r="BZ564" s="222">
        <f t="shared" si="1443"/>
        <v>0</v>
      </c>
      <c r="CA564" s="222">
        <f t="shared" si="1444"/>
        <v>0</v>
      </c>
      <c r="CB564" s="222">
        <f t="shared" si="1445"/>
        <v>0</v>
      </c>
      <c r="CC564" s="222">
        <f t="shared" si="1446"/>
        <v>0</v>
      </c>
      <c r="CD564" s="222">
        <f t="shared" si="1447"/>
        <v>0</v>
      </c>
      <c r="CE564" s="222">
        <f t="shared" si="1448"/>
        <v>0</v>
      </c>
      <c r="CF564" s="222">
        <f t="shared" si="1449"/>
        <v>0</v>
      </c>
      <c r="CG564" s="222">
        <f t="shared" si="1450"/>
        <v>0</v>
      </c>
      <c r="CH564" s="222">
        <f t="shared" si="1451"/>
        <v>0</v>
      </c>
      <c r="CI564" s="222">
        <f t="shared" si="1452"/>
        <v>0</v>
      </c>
      <c r="CJ564" s="222">
        <f t="shared" si="1453"/>
        <v>0</v>
      </c>
      <c r="CK564" s="222">
        <f t="shared" si="1454"/>
        <v>0</v>
      </c>
      <c r="CL564" s="222">
        <f t="shared" si="1455"/>
        <v>0</v>
      </c>
      <c r="CM564" s="222">
        <f t="shared" si="1456"/>
        <v>0</v>
      </c>
      <c r="CN564" s="222">
        <f t="shared" si="1457"/>
        <v>0</v>
      </c>
      <c r="CO564" s="222">
        <f t="shared" si="1458"/>
        <v>0</v>
      </c>
      <c r="CP564" s="222">
        <f t="shared" si="1459"/>
        <v>0</v>
      </c>
      <c r="CQ564" s="222">
        <f t="shared" si="1460"/>
        <v>0</v>
      </c>
      <c r="CR564" s="222">
        <f t="shared" si="1461"/>
        <v>0</v>
      </c>
      <c r="CS564" s="222">
        <f t="shared" si="1462"/>
        <v>0</v>
      </c>
      <c r="CT564" s="222">
        <f t="shared" si="1463"/>
        <v>0</v>
      </c>
      <c r="CU564" s="222">
        <f t="shared" si="1464"/>
        <v>0</v>
      </c>
      <c r="CV564" s="222">
        <f t="shared" si="1465"/>
        <v>0</v>
      </c>
      <c r="CW564" s="222">
        <f t="shared" si="1466"/>
        <v>0</v>
      </c>
      <c r="CX564" s="222">
        <f t="shared" si="1467"/>
        <v>0</v>
      </c>
      <c r="CY564" s="222">
        <f t="shared" si="1468"/>
        <v>0</v>
      </c>
      <c r="CZ564" s="222">
        <f t="shared" si="1469"/>
        <v>0</v>
      </c>
      <c r="DA564" s="222">
        <f t="shared" si="1470"/>
        <v>0</v>
      </c>
      <c r="DB564" s="222">
        <f t="shared" si="1471"/>
        <v>0</v>
      </c>
      <c r="DC564" s="222">
        <f t="shared" si="1472"/>
        <v>0</v>
      </c>
      <c r="DD564" s="222">
        <f t="shared" si="1473"/>
        <v>0</v>
      </c>
      <c r="DE564" s="222">
        <f t="shared" si="1474"/>
        <v>0</v>
      </c>
      <c r="DF564" s="222">
        <f t="shared" si="1475"/>
        <v>0</v>
      </c>
      <c r="DG564" s="222">
        <f t="shared" si="1476"/>
        <v>0</v>
      </c>
      <c r="DH564" s="222">
        <f t="shared" si="1477"/>
        <v>0</v>
      </c>
      <c r="DI564" s="222">
        <f t="shared" si="1478"/>
        <v>0</v>
      </c>
      <c r="DJ564" s="222">
        <f t="shared" si="1479"/>
        <v>0</v>
      </c>
      <c r="DK564" s="222">
        <f t="shared" si="1480"/>
        <v>0</v>
      </c>
      <c r="DL564" s="222">
        <f t="shared" si="1481"/>
        <v>0</v>
      </c>
      <c r="DM564" s="222">
        <f t="shared" si="1482"/>
        <v>0</v>
      </c>
      <c r="DN564" s="222">
        <f t="shared" si="1483"/>
        <v>0</v>
      </c>
      <c r="DO564" s="222">
        <f t="shared" si="1484"/>
        <v>0</v>
      </c>
      <c r="DP564" s="222">
        <f t="shared" si="1485"/>
        <v>0</v>
      </c>
      <c r="DQ564" s="222">
        <f t="shared" si="1486"/>
        <v>0</v>
      </c>
      <c r="DR564" s="222">
        <f t="shared" si="1487"/>
        <v>0</v>
      </c>
      <c r="DS564" s="222">
        <f t="shared" si="1488"/>
        <v>0</v>
      </c>
      <c r="DT564" s="222">
        <f t="shared" si="1489"/>
        <v>0</v>
      </c>
      <c r="DU564" s="222">
        <f t="shared" si="1490"/>
        <v>0</v>
      </c>
      <c r="DV564" s="222">
        <f t="shared" si="1491"/>
        <v>0</v>
      </c>
      <c r="DW564" s="222">
        <f t="shared" si="1492"/>
        <v>0</v>
      </c>
      <c r="DX564" s="222">
        <f t="shared" si="1493"/>
        <v>0</v>
      </c>
      <c r="DY564" s="222">
        <f t="shared" si="1494"/>
        <v>0</v>
      </c>
      <c r="DZ564" s="222">
        <f t="shared" si="1495"/>
        <v>0</v>
      </c>
      <c r="EA564" s="222">
        <f t="shared" si="1496"/>
        <v>0</v>
      </c>
      <c r="EB564" s="222">
        <f t="shared" si="1497"/>
        <v>0</v>
      </c>
      <c r="EC564" s="222">
        <f t="shared" si="1498"/>
        <v>0</v>
      </c>
      <c r="ED564" s="222">
        <f t="shared" si="1499"/>
        <v>0</v>
      </c>
      <c r="EE564" s="222">
        <f t="shared" si="1500"/>
        <v>0</v>
      </c>
      <c r="EF564" s="222">
        <f t="shared" si="1501"/>
        <v>0</v>
      </c>
      <c r="EG564" s="222">
        <f t="shared" si="1502"/>
        <v>0</v>
      </c>
      <c r="EH564" s="222">
        <f t="shared" si="1503"/>
        <v>0</v>
      </c>
      <c r="EI564" s="222">
        <f t="shared" si="1504"/>
        <v>0</v>
      </c>
      <c r="EJ564" s="222">
        <f t="shared" si="1505"/>
        <v>0</v>
      </c>
      <c r="EK564" s="222">
        <f t="shared" si="1506"/>
        <v>0</v>
      </c>
      <c r="EL564" s="222">
        <f t="shared" si="1507"/>
        <v>0</v>
      </c>
      <c r="EM564" s="222">
        <f t="shared" si="1508"/>
        <v>0</v>
      </c>
      <c r="EN564" s="222">
        <f t="shared" si="1509"/>
        <v>0</v>
      </c>
      <c r="EO564" s="222">
        <f t="shared" si="1510"/>
        <v>0</v>
      </c>
      <c r="EP564" s="222">
        <f t="shared" si="1511"/>
        <v>0</v>
      </c>
      <c r="EQ564" s="222">
        <f t="shared" si="1512"/>
        <v>0</v>
      </c>
      <c r="ER564" s="222">
        <f t="shared" si="1513"/>
        <v>0</v>
      </c>
      <c r="ES564" s="222">
        <f t="shared" si="1514"/>
        <v>0</v>
      </c>
      <c r="ET564" s="222">
        <f t="shared" si="1515"/>
        <v>0</v>
      </c>
      <c r="EU564" s="222">
        <f t="shared" si="1516"/>
        <v>0</v>
      </c>
      <c r="EV564" s="222">
        <f t="shared" si="1517"/>
        <v>0</v>
      </c>
      <c r="EW564" s="222">
        <f t="shared" si="1518"/>
        <v>0</v>
      </c>
      <c r="EX564" s="222">
        <f t="shared" si="1519"/>
        <v>0</v>
      </c>
      <c r="EY564" s="222">
        <f t="shared" si="1520"/>
        <v>0</v>
      </c>
      <c r="EZ564" s="222">
        <f t="shared" si="1521"/>
        <v>0</v>
      </c>
      <c r="FA564" s="222">
        <f t="shared" si="1522"/>
        <v>0</v>
      </c>
      <c r="FB564" s="222">
        <f t="shared" si="1523"/>
        <v>0</v>
      </c>
      <c r="FC564" s="222">
        <f t="shared" si="1524"/>
        <v>0</v>
      </c>
      <c r="FD564" s="222">
        <f t="shared" si="1525"/>
        <v>0</v>
      </c>
      <c r="FE564" s="222">
        <f t="shared" si="1526"/>
        <v>0</v>
      </c>
      <c r="FF564" s="222">
        <f t="shared" si="1527"/>
        <v>0</v>
      </c>
      <c r="FG564" s="222">
        <f t="shared" si="1528"/>
        <v>0</v>
      </c>
      <c r="FH564" s="222">
        <f t="shared" si="1529"/>
        <v>0</v>
      </c>
      <c r="FI564" s="222">
        <f t="shared" si="1530"/>
        <v>0</v>
      </c>
      <c r="FJ564" s="222">
        <f t="shared" si="1531"/>
        <v>0</v>
      </c>
      <c r="FK564" s="222">
        <f t="shared" si="1532"/>
        <v>0</v>
      </c>
      <c r="FL564" s="222">
        <f t="shared" si="1533"/>
        <v>0</v>
      </c>
      <c r="FM564" s="222">
        <f t="shared" si="1534"/>
        <v>0</v>
      </c>
      <c r="FN564" s="222">
        <f t="shared" si="1535"/>
        <v>0</v>
      </c>
      <c r="FO564" s="222">
        <f t="shared" si="1536"/>
        <v>0</v>
      </c>
      <c r="FP564" s="222">
        <f t="shared" si="1537"/>
        <v>0</v>
      </c>
      <c r="FQ564" s="222">
        <f t="shared" si="1538"/>
        <v>0</v>
      </c>
      <c r="FR564" s="222">
        <f t="shared" si="1539"/>
        <v>0</v>
      </c>
      <c r="FS564" s="222">
        <f t="shared" si="1540"/>
        <v>0</v>
      </c>
      <c r="FT564" s="222">
        <f t="shared" si="1541"/>
        <v>0</v>
      </c>
      <c r="FU564" s="222">
        <f t="shared" si="1542"/>
        <v>0</v>
      </c>
      <c r="FV564" s="222">
        <f t="shared" si="1543"/>
        <v>0</v>
      </c>
      <c r="FW564" s="222">
        <f t="shared" si="1544"/>
        <v>0</v>
      </c>
      <c r="FX564" s="222">
        <f t="shared" si="1545"/>
        <v>0</v>
      </c>
      <c r="FY564" s="222">
        <f t="shared" si="1546"/>
        <v>0</v>
      </c>
      <c r="FZ564" s="222">
        <f t="shared" si="1547"/>
        <v>0</v>
      </c>
      <c r="GA564" s="222">
        <f t="shared" si="1548"/>
        <v>0</v>
      </c>
      <c r="GB564" s="222">
        <f t="shared" si="1549"/>
        <v>0</v>
      </c>
      <c r="GC564" s="222">
        <f t="shared" si="1550"/>
        <v>0</v>
      </c>
      <c r="GD564" s="222">
        <f t="shared" si="1551"/>
        <v>0</v>
      </c>
      <c r="GE564" s="222">
        <f t="shared" si="1552"/>
        <v>0</v>
      </c>
      <c r="GF564" s="222">
        <f t="shared" si="1553"/>
        <v>0</v>
      </c>
      <c r="GG564" s="222">
        <f t="shared" si="1554"/>
        <v>0</v>
      </c>
      <c r="GH564" s="222">
        <f t="shared" si="1555"/>
        <v>0</v>
      </c>
      <c r="GI564" s="222">
        <f t="shared" si="1556"/>
        <v>0</v>
      </c>
      <c r="GJ564" s="222">
        <f t="shared" si="1557"/>
        <v>0</v>
      </c>
      <c r="GK564" s="222">
        <f t="shared" si="1558"/>
        <v>0</v>
      </c>
      <c r="GL564" s="222">
        <f t="shared" si="1559"/>
        <v>0</v>
      </c>
      <c r="GM564" s="222">
        <f t="shared" si="1560"/>
        <v>0</v>
      </c>
      <c r="GN564" s="222">
        <f t="shared" si="1561"/>
        <v>0</v>
      </c>
      <c r="GO564" s="222">
        <f t="shared" si="1562"/>
        <v>0</v>
      </c>
      <c r="GP564" s="222">
        <f t="shared" si="1563"/>
        <v>0</v>
      </c>
      <c r="GQ564" s="222">
        <f t="shared" si="1564"/>
        <v>0</v>
      </c>
      <c r="GR564" s="222">
        <f t="shared" si="1565"/>
        <v>0</v>
      </c>
      <c r="GS564" s="222">
        <f t="shared" si="1566"/>
        <v>0</v>
      </c>
      <c r="GT564" s="222">
        <f t="shared" si="1567"/>
        <v>0</v>
      </c>
      <c r="GU564" s="222">
        <f t="shared" si="1568"/>
        <v>0</v>
      </c>
      <c r="GV564" s="222">
        <f t="shared" si="1569"/>
        <v>0</v>
      </c>
      <c r="GW564" s="222">
        <f t="shared" si="1570"/>
        <v>0</v>
      </c>
      <c r="GX564" s="222">
        <f t="shared" si="1571"/>
        <v>0</v>
      </c>
      <c r="GY564" s="222">
        <f t="shared" si="1572"/>
        <v>0</v>
      </c>
      <c r="GZ564" s="222">
        <f t="shared" si="1573"/>
        <v>0</v>
      </c>
      <c r="HA564" s="222">
        <f t="shared" si="1574"/>
        <v>0</v>
      </c>
      <c r="HB564" s="222">
        <f t="shared" si="1575"/>
        <v>0</v>
      </c>
      <c r="HC564" s="222">
        <f t="shared" si="1576"/>
        <v>0</v>
      </c>
      <c r="HD564" s="222">
        <f t="shared" si="1577"/>
        <v>0</v>
      </c>
      <c r="HE564" s="222">
        <f t="shared" si="1578"/>
        <v>0</v>
      </c>
      <c r="HF564" s="222">
        <f t="shared" si="1579"/>
        <v>0</v>
      </c>
      <c r="HG564" s="222">
        <f t="shared" si="1580"/>
        <v>0</v>
      </c>
      <c r="HH564" s="222">
        <f t="shared" si="1581"/>
        <v>0</v>
      </c>
      <c r="HI564" s="222">
        <f t="shared" si="1582"/>
        <v>0</v>
      </c>
      <c r="HJ564" s="222">
        <f t="shared" si="1583"/>
        <v>0</v>
      </c>
      <c r="HK564" s="222">
        <f t="shared" si="1584"/>
        <v>0</v>
      </c>
      <c r="HL564" s="222">
        <f t="shared" si="1585"/>
        <v>0</v>
      </c>
      <c r="HM564" s="222">
        <f t="shared" si="1586"/>
        <v>0</v>
      </c>
      <c r="HN564" s="222">
        <f t="shared" si="1587"/>
        <v>0</v>
      </c>
      <c r="HO564" s="222">
        <f t="shared" si="1588"/>
        <v>0</v>
      </c>
      <c r="HP564" s="222">
        <f t="shared" si="1589"/>
        <v>0</v>
      </c>
      <c r="HQ564" s="222">
        <f t="shared" si="1590"/>
        <v>0</v>
      </c>
      <c r="HR564" s="222">
        <f t="shared" si="1591"/>
        <v>0</v>
      </c>
      <c r="HS564" s="222">
        <f t="shared" si="1592"/>
        <v>0</v>
      </c>
      <c r="HT564" s="222">
        <f t="shared" si="1593"/>
        <v>0</v>
      </c>
      <c r="HU564" s="222">
        <f t="shared" si="1594"/>
        <v>0</v>
      </c>
      <c r="HV564" s="222">
        <f t="shared" si="1595"/>
        <v>0</v>
      </c>
      <c r="HW564" s="222">
        <f t="shared" si="1596"/>
        <v>0</v>
      </c>
      <c r="HX564" s="222">
        <f t="shared" si="1597"/>
        <v>0</v>
      </c>
      <c r="HY564" s="222">
        <f t="shared" si="1598"/>
        <v>0</v>
      </c>
      <c r="HZ564" s="222">
        <f t="shared" si="1599"/>
        <v>0</v>
      </c>
      <c r="IA564" s="222">
        <f t="shared" si="1600"/>
        <v>0</v>
      </c>
      <c r="IB564" s="222">
        <f t="shared" si="1601"/>
        <v>0</v>
      </c>
      <c r="IC564" s="222">
        <f t="shared" si="1602"/>
        <v>0</v>
      </c>
      <c r="ID564" s="222">
        <f t="shared" si="1603"/>
        <v>0</v>
      </c>
      <c r="IE564" s="222">
        <f t="shared" si="1604"/>
        <v>0</v>
      </c>
      <c r="IF564" s="222">
        <f t="shared" si="1605"/>
        <v>0</v>
      </c>
      <c r="IG564" s="222">
        <f t="shared" si="1606"/>
        <v>0</v>
      </c>
      <c r="IH564" s="222">
        <f t="shared" si="1607"/>
        <v>0</v>
      </c>
      <c r="II564" s="222">
        <f t="shared" si="1608"/>
        <v>0</v>
      </c>
      <c r="IJ564" s="222">
        <f t="shared" si="1609"/>
        <v>0</v>
      </c>
      <c r="IK564" s="222">
        <f t="shared" si="1610"/>
        <v>0</v>
      </c>
      <c r="IL564" s="222">
        <f t="shared" si="1611"/>
        <v>0</v>
      </c>
      <c r="IM564" s="222">
        <f t="shared" si="1612"/>
        <v>0</v>
      </c>
      <c r="IN564" s="222">
        <f t="shared" si="1613"/>
        <v>0</v>
      </c>
      <c r="IO564" s="222">
        <f t="shared" si="1614"/>
        <v>0</v>
      </c>
      <c r="IP564" s="222">
        <f t="shared" si="1615"/>
        <v>0</v>
      </c>
      <c r="IQ564" s="222">
        <f t="shared" si="1616"/>
        <v>0</v>
      </c>
      <c r="IR564" s="222">
        <f t="shared" si="1617"/>
        <v>0</v>
      </c>
      <c r="IS564" s="222">
        <f t="shared" si="1618"/>
        <v>0</v>
      </c>
      <c r="IT564" s="222">
        <f t="shared" si="1619"/>
        <v>0</v>
      </c>
      <c r="IU564" s="222">
        <f t="shared" si="1620"/>
        <v>0</v>
      </c>
      <c r="IV564" s="222">
        <f t="shared" si="1621"/>
        <v>0</v>
      </c>
      <c r="IW564" s="222">
        <f t="shared" si="1622"/>
        <v>0</v>
      </c>
      <c r="IX564" s="222">
        <f t="shared" si="1623"/>
        <v>0</v>
      </c>
      <c r="IY564" s="222">
        <f t="shared" si="1624"/>
        <v>0</v>
      </c>
      <c r="IZ564" s="222">
        <f t="shared" si="1625"/>
        <v>0</v>
      </c>
      <c r="JA564" s="222">
        <f t="shared" si="1626"/>
        <v>0</v>
      </c>
      <c r="JB564" s="222">
        <f t="shared" si="1627"/>
        <v>0</v>
      </c>
    </row>
    <row r="565" spans="2:262">
      <c r="B565" s="230">
        <v>204</v>
      </c>
      <c r="C565" s="229">
        <f t="shared" si="1628"/>
        <v>3.9843750000000009E-3</v>
      </c>
      <c r="D565" s="226">
        <f t="shared" ca="1" si="1371"/>
        <v>50.156392456130476</v>
      </c>
      <c r="E565" s="225">
        <f ca="1">HB361</f>
        <v>0.15639245613047686</v>
      </c>
      <c r="F565" s="224">
        <v>204</v>
      </c>
      <c r="G565" s="222">
        <f t="shared" si="1372"/>
        <v>0</v>
      </c>
      <c r="H565" s="222">
        <f t="shared" si="1373"/>
        <v>0</v>
      </c>
      <c r="I565" s="222">
        <f t="shared" si="1374"/>
        <v>0</v>
      </c>
      <c r="J565" s="222">
        <f t="shared" si="1375"/>
        <v>0</v>
      </c>
      <c r="K565" s="222">
        <f t="shared" si="1376"/>
        <v>0</v>
      </c>
      <c r="L565" s="222">
        <f t="shared" si="1377"/>
        <v>0</v>
      </c>
      <c r="M565" s="222">
        <f t="shared" si="1378"/>
        <v>0</v>
      </c>
      <c r="N565" s="222">
        <f t="shared" si="1379"/>
        <v>0</v>
      </c>
      <c r="O565" s="222">
        <f t="shared" si="1380"/>
        <v>0</v>
      </c>
      <c r="P565" s="222">
        <f t="shared" si="1381"/>
        <v>0</v>
      </c>
      <c r="Q565" s="222">
        <f t="shared" si="1382"/>
        <v>0</v>
      </c>
      <c r="R565" s="222">
        <f t="shared" si="1383"/>
        <v>0</v>
      </c>
      <c r="S565" s="222">
        <f t="shared" si="1384"/>
        <v>0</v>
      </c>
      <c r="T565" s="222">
        <f t="shared" si="1385"/>
        <v>0</v>
      </c>
      <c r="U565" s="222">
        <f t="shared" si="1386"/>
        <v>0</v>
      </c>
      <c r="V565" s="222">
        <f t="shared" si="1387"/>
        <v>0</v>
      </c>
      <c r="W565" s="222">
        <f t="shared" si="1388"/>
        <v>0</v>
      </c>
      <c r="X565" s="222">
        <f t="shared" si="1389"/>
        <v>0</v>
      </c>
      <c r="Y565" s="222">
        <f t="shared" si="1390"/>
        <v>0</v>
      </c>
      <c r="Z565" s="222">
        <f t="shared" si="1391"/>
        <v>0</v>
      </c>
      <c r="AA565" s="222">
        <f t="shared" si="1392"/>
        <v>0</v>
      </c>
      <c r="AB565" s="222">
        <f t="shared" si="1393"/>
        <v>0</v>
      </c>
      <c r="AC565" s="222">
        <f t="shared" si="1394"/>
        <v>0</v>
      </c>
      <c r="AD565" s="222">
        <f t="shared" si="1395"/>
        <v>0</v>
      </c>
      <c r="AE565" s="222">
        <f t="shared" si="1396"/>
        <v>0</v>
      </c>
      <c r="AF565" s="222">
        <f t="shared" si="1397"/>
        <v>0</v>
      </c>
      <c r="AG565" s="222">
        <f t="shared" si="1398"/>
        <v>0</v>
      </c>
      <c r="AH565" s="222">
        <f t="shared" si="1399"/>
        <v>0</v>
      </c>
      <c r="AI565" s="222">
        <f t="shared" si="1400"/>
        <v>0</v>
      </c>
      <c r="AJ565" s="222">
        <f t="shared" si="1401"/>
        <v>0</v>
      </c>
      <c r="AK565" s="222">
        <f t="shared" si="1402"/>
        <v>0</v>
      </c>
      <c r="AL565" s="222">
        <f t="shared" si="1403"/>
        <v>0</v>
      </c>
      <c r="AM565" s="222">
        <f t="shared" si="1404"/>
        <v>0</v>
      </c>
      <c r="AN565" s="222">
        <f t="shared" si="1405"/>
        <v>0</v>
      </c>
      <c r="AO565" s="222">
        <f t="shared" si="1406"/>
        <v>0</v>
      </c>
      <c r="AP565" s="222">
        <f t="shared" si="1407"/>
        <v>0</v>
      </c>
      <c r="AQ565" s="222">
        <f t="shared" si="1408"/>
        <v>0</v>
      </c>
      <c r="AR565" s="222">
        <f t="shared" si="1409"/>
        <v>0</v>
      </c>
      <c r="AS565" s="222">
        <f t="shared" si="1410"/>
        <v>0</v>
      </c>
      <c r="AT565" s="222">
        <f t="shared" si="1411"/>
        <v>0</v>
      </c>
      <c r="AU565" s="222">
        <f t="shared" si="1412"/>
        <v>0</v>
      </c>
      <c r="AV565" s="222">
        <f t="shared" si="1413"/>
        <v>0</v>
      </c>
      <c r="AW565" s="222">
        <f t="shared" si="1414"/>
        <v>0</v>
      </c>
      <c r="AX565" s="222">
        <f t="shared" si="1415"/>
        <v>0</v>
      </c>
      <c r="AY565" s="222">
        <f t="shared" si="1416"/>
        <v>0</v>
      </c>
      <c r="AZ565" s="222">
        <f t="shared" si="1417"/>
        <v>0</v>
      </c>
      <c r="BA565" s="222">
        <f t="shared" si="1418"/>
        <v>0</v>
      </c>
      <c r="BB565" s="222">
        <f t="shared" si="1419"/>
        <v>0</v>
      </c>
      <c r="BC565" s="222">
        <f t="shared" si="1420"/>
        <v>0</v>
      </c>
      <c r="BD565" s="222">
        <f t="shared" si="1421"/>
        <v>0</v>
      </c>
      <c r="BE565" s="222">
        <f t="shared" si="1422"/>
        <v>0</v>
      </c>
      <c r="BF565" s="222">
        <f t="shared" si="1423"/>
        <v>0</v>
      </c>
      <c r="BG565" s="222">
        <f t="shared" si="1424"/>
        <v>0</v>
      </c>
      <c r="BH565" s="222">
        <f t="shared" si="1425"/>
        <v>0</v>
      </c>
      <c r="BI565" s="222">
        <f t="shared" si="1426"/>
        <v>0</v>
      </c>
      <c r="BJ565" s="222">
        <f t="shared" si="1427"/>
        <v>0</v>
      </c>
      <c r="BK565" s="222">
        <f t="shared" si="1428"/>
        <v>0</v>
      </c>
      <c r="BL565" s="222">
        <f t="shared" si="1429"/>
        <v>0</v>
      </c>
      <c r="BM565" s="222">
        <f t="shared" si="1430"/>
        <v>0</v>
      </c>
      <c r="BN565" s="222">
        <f t="shared" si="1431"/>
        <v>0</v>
      </c>
      <c r="BO565" s="222">
        <f t="shared" si="1432"/>
        <v>0</v>
      </c>
      <c r="BP565" s="222">
        <f t="shared" si="1433"/>
        <v>0</v>
      </c>
      <c r="BQ565" s="222">
        <f t="shared" si="1434"/>
        <v>0</v>
      </c>
      <c r="BR565" s="222">
        <f t="shared" si="1435"/>
        <v>0</v>
      </c>
      <c r="BS565" s="222">
        <f t="shared" si="1436"/>
        <v>0</v>
      </c>
      <c r="BT565" s="222">
        <f t="shared" si="1437"/>
        <v>0</v>
      </c>
      <c r="BU565" s="222">
        <f t="shared" si="1438"/>
        <v>0</v>
      </c>
      <c r="BV565" s="222">
        <f t="shared" si="1439"/>
        <v>0</v>
      </c>
      <c r="BW565" s="222">
        <f t="shared" si="1440"/>
        <v>0</v>
      </c>
      <c r="BX565" s="222">
        <f t="shared" si="1441"/>
        <v>0</v>
      </c>
      <c r="BY565" s="222">
        <f t="shared" si="1442"/>
        <v>0</v>
      </c>
      <c r="BZ565" s="222">
        <f t="shared" si="1443"/>
        <v>0</v>
      </c>
      <c r="CA565" s="222">
        <f t="shared" si="1444"/>
        <v>0</v>
      </c>
      <c r="CB565" s="222">
        <f t="shared" si="1445"/>
        <v>0</v>
      </c>
      <c r="CC565" s="222">
        <f t="shared" si="1446"/>
        <v>0</v>
      </c>
      <c r="CD565" s="222">
        <f t="shared" si="1447"/>
        <v>0</v>
      </c>
      <c r="CE565" s="222">
        <f t="shared" si="1448"/>
        <v>0</v>
      </c>
      <c r="CF565" s="222">
        <f t="shared" si="1449"/>
        <v>0</v>
      </c>
      <c r="CG565" s="222">
        <f t="shared" si="1450"/>
        <v>0</v>
      </c>
      <c r="CH565" s="222">
        <f t="shared" si="1451"/>
        <v>0</v>
      </c>
      <c r="CI565" s="222">
        <f t="shared" si="1452"/>
        <v>0</v>
      </c>
      <c r="CJ565" s="222">
        <f t="shared" si="1453"/>
        <v>0</v>
      </c>
      <c r="CK565" s="222">
        <f t="shared" si="1454"/>
        <v>0</v>
      </c>
      <c r="CL565" s="222">
        <f t="shared" si="1455"/>
        <v>0</v>
      </c>
      <c r="CM565" s="222">
        <f t="shared" si="1456"/>
        <v>0</v>
      </c>
      <c r="CN565" s="222">
        <f t="shared" si="1457"/>
        <v>0</v>
      </c>
      <c r="CO565" s="222">
        <f t="shared" si="1458"/>
        <v>0</v>
      </c>
      <c r="CP565" s="222">
        <f t="shared" si="1459"/>
        <v>0</v>
      </c>
      <c r="CQ565" s="222">
        <f t="shared" si="1460"/>
        <v>0</v>
      </c>
      <c r="CR565" s="222">
        <f t="shared" si="1461"/>
        <v>0</v>
      </c>
      <c r="CS565" s="222">
        <f t="shared" si="1462"/>
        <v>0</v>
      </c>
      <c r="CT565" s="222">
        <f t="shared" si="1463"/>
        <v>0</v>
      </c>
      <c r="CU565" s="222">
        <f t="shared" si="1464"/>
        <v>0</v>
      </c>
      <c r="CV565" s="222">
        <f t="shared" si="1465"/>
        <v>0</v>
      </c>
      <c r="CW565" s="222">
        <f t="shared" si="1466"/>
        <v>0</v>
      </c>
      <c r="CX565" s="222">
        <f t="shared" si="1467"/>
        <v>0</v>
      </c>
      <c r="CY565" s="222">
        <f t="shared" si="1468"/>
        <v>0</v>
      </c>
      <c r="CZ565" s="222">
        <f t="shared" si="1469"/>
        <v>0</v>
      </c>
      <c r="DA565" s="222">
        <f t="shared" si="1470"/>
        <v>0</v>
      </c>
      <c r="DB565" s="222">
        <f t="shared" si="1471"/>
        <v>0</v>
      </c>
      <c r="DC565" s="222">
        <f t="shared" si="1472"/>
        <v>0</v>
      </c>
      <c r="DD565" s="222">
        <f t="shared" si="1473"/>
        <v>0</v>
      </c>
      <c r="DE565" s="222">
        <f t="shared" si="1474"/>
        <v>0</v>
      </c>
      <c r="DF565" s="222">
        <f t="shared" si="1475"/>
        <v>0</v>
      </c>
      <c r="DG565" s="222">
        <f t="shared" si="1476"/>
        <v>0</v>
      </c>
      <c r="DH565" s="222">
        <f t="shared" si="1477"/>
        <v>0</v>
      </c>
      <c r="DI565" s="222">
        <f t="shared" si="1478"/>
        <v>0</v>
      </c>
      <c r="DJ565" s="222">
        <f t="shared" si="1479"/>
        <v>0</v>
      </c>
      <c r="DK565" s="222">
        <f t="shared" si="1480"/>
        <v>0</v>
      </c>
      <c r="DL565" s="222">
        <f t="shared" si="1481"/>
        <v>0</v>
      </c>
      <c r="DM565" s="222">
        <f t="shared" si="1482"/>
        <v>0</v>
      </c>
      <c r="DN565" s="222">
        <f t="shared" si="1483"/>
        <v>0</v>
      </c>
      <c r="DO565" s="222">
        <f t="shared" si="1484"/>
        <v>0</v>
      </c>
      <c r="DP565" s="222">
        <f t="shared" si="1485"/>
        <v>0</v>
      </c>
      <c r="DQ565" s="222">
        <f t="shared" si="1486"/>
        <v>0</v>
      </c>
      <c r="DR565" s="222">
        <f t="shared" si="1487"/>
        <v>0</v>
      </c>
      <c r="DS565" s="222">
        <f t="shared" si="1488"/>
        <v>0</v>
      </c>
      <c r="DT565" s="222">
        <f t="shared" si="1489"/>
        <v>0</v>
      </c>
      <c r="DU565" s="222">
        <f t="shared" si="1490"/>
        <v>0</v>
      </c>
      <c r="DV565" s="222">
        <f t="shared" si="1491"/>
        <v>0</v>
      </c>
      <c r="DW565" s="222">
        <f t="shared" si="1492"/>
        <v>0</v>
      </c>
      <c r="DX565" s="222">
        <f t="shared" si="1493"/>
        <v>0</v>
      </c>
      <c r="DY565" s="222">
        <f t="shared" si="1494"/>
        <v>0</v>
      </c>
      <c r="DZ565" s="222">
        <f t="shared" si="1495"/>
        <v>0</v>
      </c>
      <c r="EA565" s="222">
        <f t="shared" si="1496"/>
        <v>0</v>
      </c>
      <c r="EB565" s="222">
        <f t="shared" si="1497"/>
        <v>0</v>
      </c>
      <c r="EC565" s="222">
        <f t="shared" si="1498"/>
        <v>0</v>
      </c>
      <c r="ED565" s="222">
        <f t="shared" si="1499"/>
        <v>0</v>
      </c>
      <c r="EE565" s="222">
        <f t="shared" si="1500"/>
        <v>0</v>
      </c>
      <c r="EF565" s="222">
        <f t="shared" si="1501"/>
        <v>0</v>
      </c>
      <c r="EG565" s="222">
        <f t="shared" si="1502"/>
        <v>0</v>
      </c>
      <c r="EH565" s="222">
        <f t="shared" si="1503"/>
        <v>0</v>
      </c>
      <c r="EI565" s="222">
        <f t="shared" si="1504"/>
        <v>0</v>
      </c>
      <c r="EJ565" s="222">
        <f t="shared" si="1505"/>
        <v>0</v>
      </c>
      <c r="EK565" s="222">
        <f t="shared" si="1506"/>
        <v>0</v>
      </c>
      <c r="EL565" s="222">
        <f t="shared" si="1507"/>
        <v>0</v>
      </c>
      <c r="EM565" s="222">
        <f t="shared" si="1508"/>
        <v>0</v>
      </c>
      <c r="EN565" s="222">
        <f t="shared" si="1509"/>
        <v>0</v>
      </c>
      <c r="EO565" s="222">
        <f t="shared" si="1510"/>
        <v>0</v>
      </c>
      <c r="EP565" s="222">
        <f t="shared" si="1511"/>
        <v>0</v>
      </c>
      <c r="EQ565" s="222">
        <f t="shared" si="1512"/>
        <v>0</v>
      </c>
      <c r="ER565" s="222">
        <f t="shared" si="1513"/>
        <v>0</v>
      </c>
      <c r="ES565" s="222">
        <f t="shared" si="1514"/>
        <v>0</v>
      </c>
      <c r="ET565" s="222">
        <f t="shared" si="1515"/>
        <v>0</v>
      </c>
      <c r="EU565" s="222">
        <f t="shared" si="1516"/>
        <v>0</v>
      </c>
      <c r="EV565" s="222">
        <f t="shared" si="1517"/>
        <v>0</v>
      </c>
      <c r="EW565" s="222">
        <f t="shared" si="1518"/>
        <v>0</v>
      </c>
      <c r="EX565" s="222">
        <f t="shared" si="1519"/>
        <v>0</v>
      </c>
      <c r="EY565" s="222">
        <f t="shared" si="1520"/>
        <v>0</v>
      </c>
      <c r="EZ565" s="222">
        <f t="shared" si="1521"/>
        <v>0</v>
      </c>
      <c r="FA565" s="222">
        <f t="shared" si="1522"/>
        <v>0</v>
      </c>
      <c r="FB565" s="222">
        <f t="shared" si="1523"/>
        <v>0</v>
      </c>
      <c r="FC565" s="222">
        <f t="shared" si="1524"/>
        <v>0</v>
      </c>
      <c r="FD565" s="222">
        <f t="shared" si="1525"/>
        <v>0</v>
      </c>
      <c r="FE565" s="222">
        <f t="shared" si="1526"/>
        <v>0</v>
      </c>
      <c r="FF565" s="222">
        <f t="shared" si="1527"/>
        <v>0</v>
      </c>
      <c r="FG565" s="222">
        <f t="shared" si="1528"/>
        <v>0</v>
      </c>
      <c r="FH565" s="222">
        <f t="shared" si="1529"/>
        <v>0</v>
      </c>
      <c r="FI565" s="222">
        <f t="shared" si="1530"/>
        <v>0</v>
      </c>
      <c r="FJ565" s="222">
        <f t="shared" si="1531"/>
        <v>0</v>
      </c>
      <c r="FK565" s="222">
        <f t="shared" si="1532"/>
        <v>0</v>
      </c>
      <c r="FL565" s="222">
        <f t="shared" si="1533"/>
        <v>0</v>
      </c>
      <c r="FM565" s="222">
        <f t="shared" si="1534"/>
        <v>0</v>
      </c>
      <c r="FN565" s="222">
        <f t="shared" si="1535"/>
        <v>0</v>
      </c>
      <c r="FO565" s="222">
        <f t="shared" si="1536"/>
        <v>0</v>
      </c>
      <c r="FP565" s="222">
        <f t="shared" si="1537"/>
        <v>0</v>
      </c>
      <c r="FQ565" s="222">
        <f t="shared" si="1538"/>
        <v>0</v>
      </c>
      <c r="FR565" s="222">
        <f t="shared" si="1539"/>
        <v>0</v>
      </c>
      <c r="FS565" s="222">
        <f t="shared" si="1540"/>
        <v>0</v>
      </c>
      <c r="FT565" s="222">
        <f t="shared" si="1541"/>
        <v>0</v>
      </c>
      <c r="FU565" s="222">
        <f t="shared" si="1542"/>
        <v>0</v>
      </c>
      <c r="FV565" s="222">
        <f t="shared" si="1543"/>
        <v>0</v>
      </c>
      <c r="FW565" s="222">
        <f t="shared" si="1544"/>
        <v>0</v>
      </c>
      <c r="FX565" s="222">
        <f t="shared" si="1545"/>
        <v>0</v>
      </c>
      <c r="FY565" s="222">
        <f t="shared" si="1546"/>
        <v>0</v>
      </c>
      <c r="FZ565" s="222">
        <f t="shared" si="1547"/>
        <v>0</v>
      </c>
      <c r="GA565" s="222">
        <f t="shared" si="1548"/>
        <v>0</v>
      </c>
      <c r="GB565" s="222">
        <f t="shared" si="1549"/>
        <v>0</v>
      </c>
      <c r="GC565" s="222">
        <f t="shared" si="1550"/>
        <v>0</v>
      </c>
      <c r="GD565" s="222">
        <f t="shared" si="1551"/>
        <v>0</v>
      </c>
      <c r="GE565" s="222">
        <f t="shared" si="1552"/>
        <v>0</v>
      </c>
      <c r="GF565" s="222">
        <f t="shared" si="1553"/>
        <v>0</v>
      </c>
      <c r="GG565" s="222">
        <f t="shared" si="1554"/>
        <v>0</v>
      </c>
      <c r="GH565" s="222">
        <f t="shared" si="1555"/>
        <v>0</v>
      </c>
      <c r="GI565" s="222">
        <f t="shared" si="1556"/>
        <v>0</v>
      </c>
      <c r="GJ565" s="222">
        <f t="shared" si="1557"/>
        <v>0</v>
      </c>
      <c r="GK565" s="222">
        <f t="shared" si="1558"/>
        <v>0</v>
      </c>
      <c r="GL565" s="222">
        <f t="shared" si="1559"/>
        <v>0</v>
      </c>
      <c r="GM565" s="222">
        <f t="shared" si="1560"/>
        <v>0</v>
      </c>
      <c r="GN565" s="222">
        <f t="shared" si="1561"/>
        <v>0</v>
      </c>
      <c r="GO565" s="222">
        <f t="shared" si="1562"/>
        <v>0</v>
      </c>
      <c r="GP565" s="222">
        <f t="shared" si="1563"/>
        <v>0</v>
      </c>
      <c r="GQ565" s="222">
        <f t="shared" si="1564"/>
        <v>0</v>
      </c>
      <c r="GR565" s="222">
        <f t="shared" si="1565"/>
        <v>0</v>
      </c>
      <c r="GS565" s="222">
        <f t="shared" si="1566"/>
        <v>0</v>
      </c>
      <c r="GT565" s="222">
        <f t="shared" si="1567"/>
        <v>0</v>
      </c>
      <c r="GU565" s="222">
        <f t="shared" si="1568"/>
        <v>0</v>
      </c>
      <c r="GV565" s="222">
        <f t="shared" si="1569"/>
        <v>0</v>
      </c>
      <c r="GW565" s="222">
        <f t="shared" si="1570"/>
        <v>0</v>
      </c>
      <c r="GX565" s="222">
        <f t="shared" si="1571"/>
        <v>0</v>
      </c>
      <c r="GY565" s="222">
        <f t="shared" si="1572"/>
        <v>0</v>
      </c>
      <c r="GZ565" s="222">
        <f t="shared" si="1573"/>
        <v>0</v>
      </c>
      <c r="HA565" s="222">
        <f t="shared" si="1574"/>
        <v>0</v>
      </c>
      <c r="HB565" s="222">
        <f t="shared" si="1575"/>
        <v>0</v>
      </c>
      <c r="HC565" s="222">
        <f t="shared" si="1576"/>
        <v>0</v>
      </c>
      <c r="HD565" s="222">
        <f t="shared" si="1577"/>
        <v>0</v>
      </c>
      <c r="HE565" s="222">
        <f t="shared" si="1578"/>
        <v>0</v>
      </c>
      <c r="HF565" s="222">
        <f t="shared" si="1579"/>
        <v>0</v>
      </c>
      <c r="HG565" s="222">
        <f t="shared" si="1580"/>
        <v>0</v>
      </c>
      <c r="HH565" s="222">
        <f t="shared" si="1581"/>
        <v>0</v>
      </c>
      <c r="HI565" s="222">
        <f t="shared" si="1582"/>
        <v>0</v>
      </c>
      <c r="HJ565" s="222">
        <f t="shared" si="1583"/>
        <v>0</v>
      </c>
      <c r="HK565" s="222">
        <f t="shared" si="1584"/>
        <v>0</v>
      </c>
      <c r="HL565" s="222">
        <f t="shared" si="1585"/>
        <v>0</v>
      </c>
      <c r="HM565" s="222">
        <f t="shared" si="1586"/>
        <v>0</v>
      </c>
      <c r="HN565" s="222">
        <f t="shared" si="1587"/>
        <v>0</v>
      </c>
      <c r="HO565" s="222">
        <f t="shared" si="1588"/>
        <v>0</v>
      </c>
      <c r="HP565" s="222">
        <f t="shared" si="1589"/>
        <v>0</v>
      </c>
      <c r="HQ565" s="222">
        <f t="shared" si="1590"/>
        <v>0</v>
      </c>
      <c r="HR565" s="222">
        <f t="shared" si="1591"/>
        <v>0</v>
      </c>
      <c r="HS565" s="222">
        <f t="shared" si="1592"/>
        <v>0</v>
      </c>
      <c r="HT565" s="222">
        <f t="shared" si="1593"/>
        <v>0</v>
      </c>
      <c r="HU565" s="222">
        <f t="shared" si="1594"/>
        <v>0</v>
      </c>
      <c r="HV565" s="222">
        <f t="shared" si="1595"/>
        <v>0</v>
      </c>
      <c r="HW565" s="222">
        <f t="shared" si="1596"/>
        <v>0</v>
      </c>
      <c r="HX565" s="222">
        <f t="shared" si="1597"/>
        <v>0</v>
      </c>
      <c r="HY565" s="222">
        <f t="shared" si="1598"/>
        <v>0</v>
      </c>
      <c r="HZ565" s="222">
        <f t="shared" si="1599"/>
        <v>0</v>
      </c>
      <c r="IA565" s="222">
        <f t="shared" si="1600"/>
        <v>0</v>
      </c>
      <c r="IB565" s="222">
        <f t="shared" si="1601"/>
        <v>0</v>
      </c>
      <c r="IC565" s="222">
        <f t="shared" si="1602"/>
        <v>0</v>
      </c>
      <c r="ID565" s="222">
        <f t="shared" si="1603"/>
        <v>0</v>
      </c>
      <c r="IE565" s="222">
        <f t="shared" si="1604"/>
        <v>0</v>
      </c>
      <c r="IF565" s="222">
        <f t="shared" si="1605"/>
        <v>0</v>
      </c>
      <c r="IG565" s="222">
        <f t="shared" si="1606"/>
        <v>0</v>
      </c>
      <c r="IH565" s="222">
        <f t="shared" si="1607"/>
        <v>0</v>
      </c>
      <c r="II565" s="222">
        <f t="shared" si="1608"/>
        <v>0</v>
      </c>
      <c r="IJ565" s="222">
        <f t="shared" si="1609"/>
        <v>0</v>
      </c>
      <c r="IK565" s="222">
        <f t="shared" si="1610"/>
        <v>0</v>
      </c>
      <c r="IL565" s="222">
        <f t="shared" si="1611"/>
        <v>0</v>
      </c>
      <c r="IM565" s="222">
        <f t="shared" si="1612"/>
        <v>0</v>
      </c>
      <c r="IN565" s="222">
        <f t="shared" si="1613"/>
        <v>0</v>
      </c>
      <c r="IO565" s="222">
        <f t="shared" si="1614"/>
        <v>0</v>
      </c>
      <c r="IP565" s="222">
        <f t="shared" si="1615"/>
        <v>0</v>
      </c>
      <c r="IQ565" s="222">
        <f t="shared" si="1616"/>
        <v>0</v>
      </c>
      <c r="IR565" s="222">
        <f t="shared" si="1617"/>
        <v>0</v>
      </c>
      <c r="IS565" s="222">
        <f t="shared" si="1618"/>
        <v>0</v>
      </c>
      <c r="IT565" s="222">
        <f t="shared" si="1619"/>
        <v>0</v>
      </c>
      <c r="IU565" s="222">
        <f t="shared" si="1620"/>
        <v>0</v>
      </c>
      <c r="IV565" s="222">
        <f t="shared" si="1621"/>
        <v>0</v>
      </c>
      <c r="IW565" s="222">
        <f t="shared" si="1622"/>
        <v>0</v>
      </c>
      <c r="IX565" s="222">
        <f t="shared" si="1623"/>
        <v>0</v>
      </c>
      <c r="IY565" s="222">
        <f t="shared" si="1624"/>
        <v>0</v>
      </c>
      <c r="IZ565" s="222">
        <f t="shared" si="1625"/>
        <v>0</v>
      </c>
      <c r="JA565" s="222">
        <f t="shared" si="1626"/>
        <v>0</v>
      </c>
      <c r="JB565" s="222">
        <f t="shared" si="1627"/>
        <v>0</v>
      </c>
    </row>
    <row r="566" spans="2:262">
      <c r="B566" s="230">
        <v>205</v>
      </c>
      <c r="C566" s="229">
        <f t="shared" si="1628"/>
        <v>4.0039062500000005E-3</v>
      </c>
      <c r="D566" s="226">
        <f t="shared" ca="1" si="1371"/>
        <v>50.157610380570013</v>
      </c>
      <c r="E566" s="225">
        <f ca="1">HC361</f>
        <v>0.15761038057001106</v>
      </c>
      <c r="F566" s="224">
        <v>205</v>
      </c>
      <c r="G566" s="222">
        <f t="shared" si="1372"/>
        <v>0</v>
      </c>
      <c r="H566" s="222">
        <f t="shared" si="1373"/>
        <v>0</v>
      </c>
      <c r="I566" s="222">
        <f t="shared" si="1374"/>
        <v>0</v>
      </c>
      <c r="J566" s="222">
        <f t="shared" si="1375"/>
        <v>0</v>
      </c>
      <c r="K566" s="222">
        <f t="shared" si="1376"/>
        <v>0</v>
      </c>
      <c r="L566" s="222">
        <f t="shared" si="1377"/>
        <v>0</v>
      </c>
      <c r="M566" s="222">
        <f t="shared" si="1378"/>
        <v>0</v>
      </c>
      <c r="N566" s="222">
        <f t="shared" si="1379"/>
        <v>0</v>
      </c>
      <c r="O566" s="222">
        <f t="shared" si="1380"/>
        <v>0</v>
      </c>
      <c r="P566" s="222">
        <f t="shared" si="1381"/>
        <v>0</v>
      </c>
      <c r="Q566" s="222">
        <f t="shared" si="1382"/>
        <v>0</v>
      </c>
      <c r="R566" s="222">
        <f t="shared" si="1383"/>
        <v>0</v>
      </c>
      <c r="S566" s="222">
        <f t="shared" si="1384"/>
        <v>0</v>
      </c>
      <c r="T566" s="222">
        <f t="shared" si="1385"/>
        <v>0</v>
      </c>
      <c r="U566" s="222">
        <f t="shared" si="1386"/>
        <v>0</v>
      </c>
      <c r="V566" s="222">
        <f t="shared" si="1387"/>
        <v>0</v>
      </c>
      <c r="W566" s="222">
        <f t="shared" si="1388"/>
        <v>0</v>
      </c>
      <c r="X566" s="222">
        <f t="shared" si="1389"/>
        <v>0</v>
      </c>
      <c r="Y566" s="222">
        <f t="shared" si="1390"/>
        <v>0</v>
      </c>
      <c r="Z566" s="222">
        <f t="shared" si="1391"/>
        <v>0</v>
      </c>
      <c r="AA566" s="222">
        <f t="shared" si="1392"/>
        <v>0</v>
      </c>
      <c r="AB566" s="222">
        <f t="shared" si="1393"/>
        <v>0</v>
      </c>
      <c r="AC566" s="222">
        <f t="shared" si="1394"/>
        <v>0</v>
      </c>
      <c r="AD566" s="222">
        <f t="shared" si="1395"/>
        <v>0</v>
      </c>
      <c r="AE566" s="222">
        <f t="shared" si="1396"/>
        <v>0</v>
      </c>
      <c r="AF566" s="222">
        <f t="shared" si="1397"/>
        <v>0</v>
      </c>
      <c r="AG566" s="222">
        <f t="shared" si="1398"/>
        <v>0</v>
      </c>
      <c r="AH566" s="222">
        <f t="shared" si="1399"/>
        <v>0</v>
      </c>
      <c r="AI566" s="222">
        <f t="shared" si="1400"/>
        <v>0</v>
      </c>
      <c r="AJ566" s="222">
        <f t="shared" si="1401"/>
        <v>0</v>
      </c>
      <c r="AK566" s="222">
        <f t="shared" si="1402"/>
        <v>0</v>
      </c>
      <c r="AL566" s="222">
        <f t="shared" si="1403"/>
        <v>0</v>
      </c>
      <c r="AM566" s="222">
        <f t="shared" si="1404"/>
        <v>0</v>
      </c>
      <c r="AN566" s="222">
        <f t="shared" si="1405"/>
        <v>0</v>
      </c>
      <c r="AO566" s="222">
        <f t="shared" si="1406"/>
        <v>0</v>
      </c>
      <c r="AP566" s="222">
        <f t="shared" si="1407"/>
        <v>0</v>
      </c>
      <c r="AQ566" s="222">
        <f t="shared" si="1408"/>
        <v>0</v>
      </c>
      <c r="AR566" s="222">
        <f t="shared" si="1409"/>
        <v>0</v>
      </c>
      <c r="AS566" s="222">
        <f t="shared" si="1410"/>
        <v>0</v>
      </c>
      <c r="AT566" s="222">
        <f t="shared" si="1411"/>
        <v>0</v>
      </c>
      <c r="AU566" s="222">
        <f t="shared" si="1412"/>
        <v>0</v>
      </c>
      <c r="AV566" s="222">
        <f t="shared" si="1413"/>
        <v>0</v>
      </c>
      <c r="AW566" s="222">
        <f t="shared" si="1414"/>
        <v>0</v>
      </c>
      <c r="AX566" s="222">
        <f t="shared" si="1415"/>
        <v>0</v>
      </c>
      <c r="AY566" s="222">
        <f t="shared" si="1416"/>
        <v>0</v>
      </c>
      <c r="AZ566" s="222">
        <f t="shared" si="1417"/>
        <v>0</v>
      </c>
      <c r="BA566" s="222">
        <f t="shared" si="1418"/>
        <v>0</v>
      </c>
      <c r="BB566" s="222">
        <f t="shared" si="1419"/>
        <v>0</v>
      </c>
      <c r="BC566" s="222">
        <f t="shared" si="1420"/>
        <v>0</v>
      </c>
      <c r="BD566" s="222">
        <f t="shared" si="1421"/>
        <v>0</v>
      </c>
      <c r="BE566" s="222">
        <f t="shared" si="1422"/>
        <v>0</v>
      </c>
      <c r="BF566" s="222">
        <f t="shared" si="1423"/>
        <v>0</v>
      </c>
      <c r="BG566" s="222">
        <f t="shared" si="1424"/>
        <v>0</v>
      </c>
      <c r="BH566" s="222">
        <f t="shared" si="1425"/>
        <v>0</v>
      </c>
      <c r="BI566" s="222">
        <f t="shared" si="1426"/>
        <v>0</v>
      </c>
      <c r="BJ566" s="222">
        <f t="shared" si="1427"/>
        <v>0</v>
      </c>
      <c r="BK566" s="222">
        <f t="shared" si="1428"/>
        <v>0</v>
      </c>
      <c r="BL566" s="222">
        <f t="shared" si="1429"/>
        <v>0</v>
      </c>
      <c r="BM566" s="222">
        <f t="shared" si="1430"/>
        <v>0</v>
      </c>
      <c r="BN566" s="222">
        <f t="shared" si="1431"/>
        <v>0</v>
      </c>
      <c r="BO566" s="222">
        <f t="shared" si="1432"/>
        <v>0</v>
      </c>
      <c r="BP566" s="222">
        <f t="shared" si="1433"/>
        <v>0</v>
      </c>
      <c r="BQ566" s="222">
        <f t="shared" si="1434"/>
        <v>0</v>
      </c>
      <c r="BR566" s="222">
        <f t="shared" si="1435"/>
        <v>0</v>
      </c>
      <c r="BS566" s="222">
        <f t="shared" si="1436"/>
        <v>0</v>
      </c>
      <c r="BT566" s="222">
        <f t="shared" si="1437"/>
        <v>0</v>
      </c>
      <c r="BU566" s="222">
        <f t="shared" si="1438"/>
        <v>0</v>
      </c>
      <c r="BV566" s="222">
        <f t="shared" si="1439"/>
        <v>0</v>
      </c>
      <c r="BW566" s="222">
        <f t="shared" si="1440"/>
        <v>0</v>
      </c>
      <c r="BX566" s="222">
        <f t="shared" si="1441"/>
        <v>0</v>
      </c>
      <c r="BY566" s="222">
        <f t="shared" si="1442"/>
        <v>0</v>
      </c>
      <c r="BZ566" s="222">
        <f t="shared" si="1443"/>
        <v>0</v>
      </c>
      <c r="CA566" s="222">
        <f t="shared" si="1444"/>
        <v>0</v>
      </c>
      <c r="CB566" s="222">
        <f t="shared" si="1445"/>
        <v>0</v>
      </c>
      <c r="CC566" s="222">
        <f t="shared" si="1446"/>
        <v>0</v>
      </c>
      <c r="CD566" s="222">
        <f t="shared" si="1447"/>
        <v>0</v>
      </c>
      <c r="CE566" s="222">
        <f t="shared" si="1448"/>
        <v>0</v>
      </c>
      <c r="CF566" s="222">
        <f t="shared" si="1449"/>
        <v>0</v>
      </c>
      <c r="CG566" s="222">
        <f t="shared" si="1450"/>
        <v>0</v>
      </c>
      <c r="CH566" s="222">
        <f t="shared" si="1451"/>
        <v>0</v>
      </c>
      <c r="CI566" s="222">
        <f t="shared" si="1452"/>
        <v>0</v>
      </c>
      <c r="CJ566" s="222">
        <f t="shared" si="1453"/>
        <v>0</v>
      </c>
      <c r="CK566" s="222">
        <f t="shared" si="1454"/>
        <v>0</v>
      </c>
      <c r="CL566" s="222">
        <f t="shared" si="1455"/>
        <v>0</v>
      </c>
      <c r="CM566" s="222">
        <f t="shared" si="1456"/>
        <v>0</v>
      </c>
      <c r="CN566" s="222">
        <f t="shared" si="1457"/>
        <v>0</v>
      </c>
      <c r="CO566" s="222">
        <f t="shared" si="1458"/>
        <v>0</v>
      </c>
      <c r="CP566" s="222">
        <f t="shared" si="1459"/>
        <v>0</v>
      </c>
      <c r="CQ566" s="222">
        <f t="shared" si="1460"/>
        <v>0</v>
      </c>
      <c r="CR566" s="222">
        <f t="shared" si="1461"/>
        <v>0</v>
      </c>
      <c r="CS566" s="222">
        <f t="shared" si="1462"/>
        <v>0</v>
      </c>
      <c r="CT566" s="222">
        <f t="shared" si="1463"/>
        <v>0</v>
      </c>
      <c r="CU566" s="222">
        <f t="shared" si="1464"/>
        <v>0</v>
      </c>
      <c r="CV566" s="222">
        <f t="shared" si="1465"/>
        <v>0</v>
      </c>
      <c r="CW566" s="222">
        <f t="shared" si="1466"/>
        <v>0</v>
      </c>
      <c r="CX566" s="222">
        <f t="shared" si="1467"/>
        <v>0</v>
      </c>
      <c r="CY566" s="222">
        <f t="shared" si="1468"/>
        <v>0</v>
      </c>
      <c r="CZ566" s="222">
        <f t="shared" si="1469"/>
        <v>0</v>
      </c>
      <c r="DA566" s="222">
        <f t="shared" si="1470"/>
        <v>0</v>
      </c>
      <c r="DB566" s="222">
        <f t="shared" si="1471"/>
        <v>0</v>
      </c>
      <c r="DC566" s="222">
        <f t="shared" si="1472"/>
        <v>0</v>
      </c>
      <c r="DD566" s="222">
        <f t="shared" si="1473"/>
        <v>0</v>
      </c>
      <c r="DE566" s="222">
        <f t="shared" si="1474"/>
        <v>0</v>
      </c>
      <c r="DF566" s="222">
        <f t="shared" si="1475"/>
        <v>0</v>
      </c>
      <c r="DG566" s="222">
        <f t="shared" si="1476"/>
        <v>0</v>
      </c>
      <c r="DH566" s="222">
        <f t="shared" si="1477"/>
        <v>0</v>
      </c>
      <c r="DI566" s="222">
        <f t="shared" si="1478"/>
        <v>0</v>
      </c>
      <c r="DJ566" s="222">
        <f t="shared" si="1479"/>
        <v>0</v>
      </c>
      <c r="DK566" s="222">
        <f t="shared" si="1480"/>
        <v>0</v>
      </c>
      <c r="DL566" s="222">
        <f t="shared" si="1481"/>
        <v>0</v>
      </c>
      <c r="DM566" s="222">
        <f t="shared" si="1482"/>
        <v>0</v>
      </c>
      <c r="DN566" s="222">
        <f t="shared" si="1483"/>
        <v>0</v>
      </c>
      <c r="DO566" s="222">
        <f t="shared" si="1484"/>
        <v>0</v>
      </c>
      <c r="DP566" s="222">
        <f t="shared" si="1485"/>
        <v>0</v>
      </c>
      <c r="DQ566" s="222">
        <f t="shared" si="1486"/>
        <v>0</v>
      </c>
      <c r="DR566" s="222">
        <f t="shared" si="1487"/>
        <v>0</v>
      </c>
      <c r="DS566" s="222">
        <f t="shared" si="1488"/>
        <v>0</v>
      </c>
      <c r="DT566" s="222">
        <f t="shared" si="1489"/>
        <v>0</v>
      </c>
      <c r="DU566" s="222">
        <f t="shared" si="1490"/>
        <v>0</v>
      </c>
      <c r="DV566" s="222">
        <f t="shared" si="1491"/>
        <v>0</v>
      </c>
      <c r="DW566" s="222">
        <f t="shared" si="1492"/>
        <v>0</v>
      </c>
      <c r="DX566" s="222">
        <f t="shared" si="1493"/>
        <v>0</v>
      </c>
      <c r="DY566" s="222">
        <f t="shared" si="1494"/>
        <v>0</v>
      </c>
      <c r="DZ566" s="222">
        <f t="shared" si="1495"/>
        <v>0</v>
      </c>
      <c r="EA566" s="222">
        <f t="shared" si="1496"/>
        <v>0</v>
      </c>
      <c r="EB566" s="222">
        <f t="shared" si="1497"/>
        <v>0</v>
      </c>
      <c r="EC566" s="222">
        <f t="shared" si="1498"/>
        <v>0</v>
      </c>
      <c r="ED566" s="222">
        <f t="shared" si="1499"/>
        <v>0</v>
      </c>
      <c r="EE566" s="222">
        <f t="shared" si="1500"/>
        <v>0</v>
      </c>
      <c r="EF566" s="222">
        <f t="shared" si="1501"/>
        <v>0</v>
      </c>
      <c r="EG566" s="222">
        <f t="shared" si="1502"/>
        <v>0</v>
      </c>
      <c r="EH566" s="222">
        <f t="shared" si="1503"/>
        <v>0</v>
      </c>
      <c r="EI566" s="222">
        <f t="shared" si="1504"/>
        <v>0</v>
      </c>
      <c r="EJ566" s="222">
        <f t="shared" si="1505"/>
        <v>0</v>
      </c>
      <c r="EK566" s="222">
        <f t="shared" si="1506"/>
        <v>0</v>
      </c>
      <c r="EL566" s="222">
        <f t="shared" si="1507"/>
        <v>0</v>
      </c>
      <c r="EM566" s="222">
        <f t="shared" si="1508"/>
        <v>0</v>
      </c>
      <c r="EN566" s="222">
        <f t="shared" si="1509"/>
        <v>0</v>
      </c>
      <c r="EO566" s="222">
        <f t="shared" si="1510"/>
        <v>0</v>
      </c>
      <c r="EP566" s="222">
        <f t="shared" si="1511"/>
        <v>0</v>
      </c>
      <c r="EQ566" s="222">
        <f t="shared" si="1512"/>
        <v>0</v>
      </c>
      <c r="ER566" s="222">
        <f t="shared" si="1513"/>
        <v>0</v>
      </c>
      <c r="ES566" s="222">
        <f t="shared" si="1514"/>
        <v>0</v>
      </c>
      <c r="ET566" s="222">
        <f t="shared" si="1515"/>
        <v>0</v>
      </c>
      <c r="EU566" s="222">
        <f t="shared" si="1516"/>
        <v>0</v>
      </c>
      <c r="EV566" s="222">
        <f t="shared" si="1517"/>
        <v>0</v>
      </c>
      <c r="EW566" s="222">
        <f t="shared" si="1518"/>
        <v>0</v>
      </c>
      <c r="EX566" s="222">
        <f t="shared" si="1519"/>
        <v>0</v>
      </c>
      <c r="EY566" s="222">
        <f t="shared" si="1520"/>
        <v>0</v>
      </c>
      <c r="EZ566" s="222">
        <f t="shared" si="1521"/>
        <v>0</v>
      </c>
      <c r="FA566" s="222">
        <f t="shared" si="1522"/>
        <v>0</v>
      </c>
      <c r="FB566" s="222">
        <f t="shared" si="1523"/>
        <v>0</v>
      </c>
      <c r="FC566" s="222">
        <f t="shared" si="1524"/>
        <v>0</v>
      </c>
      <c r="FD566" s="222">
        <f t="shared" si="1525"/>
        <v>0</v>
      </c>
      <c r="FE566" s="222">
        <f t="shared" si="1526"/>
        <v>0</v>
      </c>
      <c r="FF566" s="222">
        <f t="shared" si="1527"/>
        <v>0</v>
      </c>
      <c r="FG566" s="222">
        <f t="shared" si="1528"/>
        <v>0</v>
      </c>
      <c r="FH566" s="222">
        <f t="shared" si="1529"/>
        <v>0</v>
      </c>
      <c r="FI566" s="222">
        <f t="shared" si="1530"/>
        <v>0</v>
      </c>
      <c r="FJ566" s="222">
        <f t="shared" si="1531"/>
        <v>0</v>
      </c>
      <c r="FK566" s="222">
        <f t="shared" si="1532"/>
        <v>0</v>
      </c>
      <c r="FL566" s="222">
        <f t="shared" si="1533"/>
        <v>0</v>
      </c>
      <c r="FM566" s="222">
        <f t="shared" si="1534"/>
        <v>0</v>
      </c>
      <c r="FN566" s="222">
        <f t="shared" si="1535"/>
        <v>0</v>
      </c>
      <c r="FO566" s="222">
        <f t="shared" si="1536"/>
        <v>0</v>
      </c>
      <c r="FP566" s="222">
        <f t="shared" si="1537"/>
        <v>0</v>
      </c>
      <c r="FQ566" s="222">
        <f t="shared" si="1538"/>
        <v>0</v>
      </c>
      <c r="FR566" s="222">
        <f t="shared" si="1539"/>
        <v>0</v>
      </c>
      <c r="FS566" s="222">
        <f t="shared" si="1540"/>
        <v>0</v>
      </c>
      <c r="FT566" s="222">
        <f t="shared" si="1541"/>
        <v>0</v>
      </c>
      <c r="FU566" s="222">
        <f t="shared" si="1542"/>
        <v>0</v>
      </c>
      <c r="FV566" s="222">
        <f t="shared" si="1543"/>
        <v>0</v>
      </c>
      <c r="FW566" s="222">
        <f t="shared" si="1544"/>
        <v>0</v>
      </c>
      <c r="FX566" s="222">
        <f t="shared" si="1545"/>
        <v>0</v>
      </c>
      <c r="FY566" s="222">
        <f t="shared" si="1546"/>
        <v>0</v>
      </c>
      <c r="FZ566" s="222">
        <f t="shared" si="1547"/>
        <v>0</v>
      </c>
      <c r="GA566" s="222">
        <f t="shared" si="1548"/>
        <v>0</v>
      </c>
      <c r="GB566" s="222">
        <f t="shared" si="1549"/>
        <v>0</v>
      </c>
      <c r="GC566" s="222">
        <f t="shared" si="1550"/>
        <v>0</v>
      </c>
      <c r="GD566" s="222">
        <f t="shared" si="1551"/>
        <v>0</v>
      </c>
      <c r="GE566" s="222">
        <f t="shared" si="1552"/>
        <v>0</v>
      </c>
      <c r="GF566" s="222">
        <f t="shared" si="1553"/>
        <v>0</v>
      </c>
      <c r="GG566" s="222">
        <f t="shared" si="1554"/>
        <v>0</v>
      </c>
      <c r="GH566" s="222">
        <f t="shared" si="1555"/>
        <v>0</v>
      </c>
      <c r="GI566" s="222">
        <f t="shared" si="1556"/>
        <v>0</v>
      </c>
      <c r="GJ566" s="222">
        <f t="shared" si="1557"/>
        <v>0</v>
      </c>
      <c r="GK566" s="222">
        <f t="shared" si="1558"/>
        <v>0</v>
      </c>
      <c r="GL566" s="222">
        <f t="shared" si="1559"/>
        <v>0</v>
      </c>
      <c r="GM566" s="222">
        <f t="shared" si="1560"/>
        <v>0</v>
      </c>
      <c r="GN566" s="222">
        <f t="shared" si="1561"/>
        <v>0</v>
      </c>
      <c r="GO566" s="222">
        <f t="shared" si="1562"/>
        <v>0</v>
      </c>
      <c r="GP566" s="222">
        <f t="shared" si="1563"/>
        <v>0</v>
      </c>
      <c r="GQ566" s="222">
        <f t="shared" si="1564"/>
        <v>0</v>
      </c>
      <c r="GR566" s="222">
        <f t="shared" si="1565"/>
        <v>0</v>
      </c>
      <c r="GS566" s="222">
        <f t="shared" si="1566"/>
        <v>0</v>
      </c>
      <c r="GT566" s="222">
        <f t="shared" si="1567"/>
        <v>0</v>
      </c>
      <c r="GU566" s="222">
        <f t="shared" si="1568"/>
        <v>0</v>
      </c>
      <c r="GV566" s="222">
        <f t="shared" si="1569"/>
        <v>0</v>
      </c>
      <c r="GW566" s="222">
        <f t="shared" si="1570"/>
        <v>0</v>
      </c>
      <c r="GX566" s="222">
        <f t="shared" si="1571"/>
        <v>0</v>
      </c>
      <c r="GY566" s="222">
        <f t="shared" si="1572"/>
        <v>0</v>
      </c>
      <c r="GZ566" s="222">
        <f t="shared" si="1573"/>
        <v>0</v>
      </c>
      <c r="HA566" s="222">
        <f t="shared" si="1574"/>
        <v>0</v>
      </c>
      <c r="HB566" s="222">
        <f t="shared" si="1575"/>
        <v>0</v>
      </c>
      <c r="HC566" s="222">
        <f t="shared" si="1576"/>
        <v>0</v>
      </c>
      <c r="HD566" s="222">
        <f t="shared" si="1577"/>
        <v>0</v>
      </c>
      <c r="HE566" s="222">
        <f t="shared" si="1578"/>
        <v>0</v>
      </c>
      <c r="HF566" s="222">
        <f t="shared" si="1579"/>
        <v>0</v>
      </c>
      <c r="HG566" s="222">
        <f t="shared" si="1580"/>
        <v>0</v>
      </c>
      <c r="HH566" s="222">
        <f t="shared" si="1581"/>
        <v>0</v>
      </c>
      <c r="HI566" s="222">
        <f t="shared" si="1582"/>
        <v>0</v>
      </c>
      <c r="HJ566" s="222">
        <f t="shared" si="1583"/>
        <v>0</v>
      </c>
      <c r="HK566" s="222">
        <f t="shared" si="1584"/>
        <v>0</v>
      </c>
      <c r="HL566" s="222">
        <f t="shared" si="1585"/>
        <v>0</v>
      </c>
      <c r="HM566" s="222">
        <f t="shared" si="1586"/>
        <v>0</v>
      </c>
      <c r="HN566" s="222">
        <f t="shared" si="1587"/>
        <v>0</v>
      </c>
      <c r="HO566" s="222">
        <f t="shared" si="1588"/>
        <v>0</v>
      </c>
      <c r="HP566" s="222">
        <f t="shared" si="1589"/>
        <v>0</v>
      </c>
      <c r="HQ566" s="222">
        <f t="shared" si="1590"/>
        <v>0</v>
      </c>
      <c r="HR566" s="222">
        <f t="shared" si="1591"/>
        <v>0</v>
      </c>
      <c r="HS566" s="222">
        <f t="shared" si="1592"/>
        <v>0</v>
      </c>
      <c r="HT566" s="222">
        <f t="shared" si="1593"/>
        <v>0</v>
      </c>
      <c r="HU566" s="222">
        <f t="shared" si="1594"/>
        <v>0</v>
      </c>
      <c r="HV566" s="222">
        <f t="shared" si="1595"/>
        <v>0</v>
      </c>
      <c r="HW566" s="222">
        <f t="shared" si="1596"/>
        <v>0</v>
      </c>
      <c r="HX566" s="222">
        <f t="shared" si="1597"/>
        <v>0</v>
      </c>
      <c r="HY566" s="222">
        <f t="shared" si="1598"/>
        <v>0</v>
      </c>
      <c r="HZ566" s="222">
        <f t="shared" si="1599"/>
        <v>0</v>
      </c>
      <c r="IA566" s="222">
        <f t="shared" si="1600"/>
        <v>0</v>
      </c>
      <c r="IB566" s="222">
        <f t="shared" si="1601"/>
        <v>0</v>
      </c>
      <c r="IC566" s="222">
        <f t="shared" si="1602"/>
        <v>0</v>
      </c>
      <c r="ID566" s="222">
        <f t="shared" si="1603"/>
        <v>0</v>
      </c>
      <c r="IE566" s="222">
        <f t="shared" si="1604"/>
        <v>0</v>
      </c>
      <c r="IF566" s="222">
        <f t="shared" si="1605"/>
        <v>0</v>
      </c>
      <c r="IG566" s="222">
        <f t="shared" si="1606"/>
        <v>0</v>
      </c>
      <c r="IH566" s="222">
        <f t="shared" si="1607"/>
        <v>0</v>
      </c>
      <c r="II566" s="222">
        <f t="shared" si="1608"/>
        <v>0</v>
      </c>
      <c r="IJ566" s="222">
        <f t="shared" si="1609"/>
        <v>0</v>
      </c>
      <c r="IK566" s="222">
        <f t="shared" si="1610"/>
        <v>0</v>
      </c>
      <c r="IL566" s="222">
        <f t="shared" si="1611"/>
        <v>0</v>
      </c>
      <c r="IM566" s="222">
        <f t="shared" si="1612"/>
        <v>0</v>
      </c>
      <c r="IN566" s="222">
        <f t="shared" si="1613"/>
        <v>0</v>
      </c>
      <c r="IO566" s="222">
        <f t="shared" si="1614"/>
        <v>0</v>
      </c>
      <c r="IP566" s="222">
        <f t="shared" si="1615"/>
        <v>0</v>
      </c>
      <c r="IQ566" s="222">
        <f t="shared" si="1616"/>
        <v>0</v>
      </c>
      <c r="IR566" s="222">
        <f t="shared" si="1617"/>
        <v>0</v>
      </c>
      <c r="IS566" s="222">
        <f t="shared" si="1618"/>
        <v>0</v>
      </c>
      <c r="IT566" s="222">
        <f t="shared" si="1619"/>
        <v>0</v>
      </c>
      <c r="IU566" s="222">
        <f t="shared" si="1620"/>
        <v>0</v>
      </c>
      <c r="IV566" s="222">
        <f t="shared" si="1621"/>
        <v>0</v>
      </c>
      <c r="IW566" s="222">
        <f t="shared" si="1622"/>
        <v>0</v>
      </c>
      <c r="IX566" s="222">
        <f t="shared" si="1623"/>
        <v>0</v>
      </c>
      <c r="IY566" s="222">
        <f t="shared" si="1624"/>
        <v>0</v>
      </c>
      <c r="IZ566" s="222">
        <f t="shared" si="1625"/>
        <v>0</v>
      </c>
      <c r="JA566" s="222">
        <f t="shared" si="1626"/>
        <v>0</v>
      </c>
      <c r="JB566" s="222">
        <f t="shared" si="1627"/>
        <v>0</v>
      </c>
    </row>
    <row r="567" spans="2:262">
      <c r="B567" s="230">
        <v>206</v>
      </c>
      <c r="C567" s="229">
        <f t="shared" si="1628"/>
        <v>4.0234375000000001E-3</v>
      </c>
      <c r="D567" s="226">
        <f t="shared" ca="1" si="1371"/>
        <v>50.15875684220984</v>
      </c>
      <c r="E567" s="225">
        <f ca="1">HD361</f>
        <v>0.15875684220984168</v>
      </c>
      <c r="F567" s="224">
        <v>206</v>
      </c>
      <c r="G567" s="222">
        <f t="shared" si="1372"/>
        <v>0</v>
      </c>
      <c r="H567" s="222">
        <f t="shared" si="1373"/>
        <v>0</v>
      </c>
      <c r="I567" s="222">
        <f t="shared" si="1374"/>
        <v>0</v>
      </c>
      <c r="J567" s="222">
        <f t="shared" si="1375"/>
        <v>0</v>
      </c>
      <c r="K567" s="222">
        <f t="shared" si="1376"/>
        <v>0</v>
      </c>
      <c r="L567" s="222">
        <f t="shared" si="1377"/>
        <v>0</v>
      </c>
      <c r="M567" s="222">
        <f t="shared" si="1378"/>
        <v>0</v>
      </c>
      <c r="N567" s="222">
        <f t="shared" si="1379"/>
        <v>0</v>
      </c>
      <c r="O567" s="222">
        <f t="shared" si="1380"/>
        <v>0</v>
      </c>
      <c r="P567" s="222">
        <f t="shared" si="1381"/>
        <v>0</v>
      </c>
      <c r="Q567" s="222">
        <f t="shared" si="1382"/>
        <v>0</v>
      </c>
      <c r="R567" s="222">
        <f t="shared" si="1383"/>
        <v>0</v>
      </c>
      <c r="S567" s="222">
        <f t="shared" si="1384"/>
        <v>0</v>
      </c>
      <c r="T567" s="222">
        <f t="shared" si="1385"/>
        <v>0</v>
      </c>
      <c r="U567" s="222">
        <f t="shared" si="1386"/>
        <v>0</v>
      </c>
      <c r="V567" s="222">
        <f t="shared" si="1387"/>
        <v>0</v>
      </c>
      <c r="W567" s="222">
        <f t="shared" si="1388"/>
        <v>0</v>
      </c>
      <c r="X567" s="222">
        <f t="shared" si="1389"/>
        <v>0</v>
      </c>
      <c r="Y567" s="222">
        <f t="shared" si="1390"/>
        <v>0</v>
      </c>
      <c r="Z567" s="222">
        <f t="shared" si="1391"/>
        <v>0</v>
      </c>
      <c r="AA567" s="222">
        <f t="shared" si="1392"/>
        <v>0</v>
      </c>
      <c r="AB567" s="222">
        <f t="shared" si="1393"/>
        <v>0</v>
      </c>
      <c r="AC567" s="222">
        <f t="shared" si="1394"/>
        <v>0</v>
      </c>
      <c r="AD567" s="222">
        <f t="shared" si="1395"/>
        <v>0</v>
      </c>
      <c r="AE567" s="222">
        <f t="shared" si="1396"/>
        <v>0</v>
      </c>
      <c r="AF567" s="222">
        <f t="shared" si="1397"/>
        <v>0</v>
      </c>
      <c r="AG567" s="222">
        <f t="shared" si="1398"/>
        <v>0</v>
      </c>
      <c r="AH567" s="222">
        <f t="shared" si="1399"/>
        <v>0</v>
      </c>
      <c r="AI567" s="222">
        <f t="shared" si="1400"/>
        <v>0</v>
      </c>
      <c r="AJ567" s="222">
        <f t="shared" si="1401"/>
        <v>0</v>
      </c>
      <c r="AK567" s="222">
        <f t="shared" si="1402"/>
        <v>0</v>
      </c>
      <c r="AL567" s="222">
        <f t="shared" si="1403"/>
        <v>0</v>
      </c>
      <c r="AM567" s="222">
        <f t="shared" si="1404"/>
        <v>0</v>
      </c>
      <c r="AN567" s="222">
        <f t="shared" si="1405"/>
        <v>0</v>
      </c>
      <c r="AO567" s="222">
        <f t="shared" si="1406"/>
        <v>0</v>
      </c>
      <c r="AP567" s="222">
        <f t="shared" si="1407"/>
        <v>0</v>
      </c>
      <c r="AQ567" s="222">
        <f t="shared" si="1408"/>
        <v>0</v>
      </c>
      <c r="AR567" s="222">
        <f t="shared" si="1409"/>
        <v>0</v>
      </c>
      <c r="AS567" s="222">
        <f t="shared" si="1410"/>
        <v>0</v>
      </c>
      <c r="AT567" s="222">
        <f t="shared" si="1411"/>
        <v>0</v>
      </c>
      <c r="AU567" s="222">
        <f t="shared" si="1412"/>
        <v>0</v>
      </c>
      <c r="AV567" s="222">
        <f t="shared" si="1413"/>
        <v>0</v>
      </c>
      <c r="AW567" s="222">
        <f t="shared" si="1414"/>
        <v>0</v>
      </c>
      <c r="AX567" s="222">
        <f t="shared" si="1415"/>
        <v>0</v>
      </c>
      <c r="AY567" s="222">
        <f t="shared" si="1416"/>
        <v>0</v>
      </c>
      <c r="AZ567" s="222">
        <f t="shared" si="1417"/>
        <v>0</v>
      </c>
      <c r="BA567" s="222">
        <f t="shared" si="1418"/>
        <v>0</v>
      </c>
      <c r="BB567" s="222">
        <f t="shared" si="1419"/>
        <v>0</v>
      </c>
      <c r="BC567" s="222">
        <f t="shared" si="1420"/>
        <v>0</v>
      </c>
      <c r="BD567" s="222">
        <f t="shared" si="1421"/>
        <v>0</v>
      </c>
      <c r="BE567" s="222">
        <f t="shared" si="1422"/>
        <v>0</v>
      </c>
      <c r="BF567" s="222">
        <f t="shared" si="1423"/>
        <v>0</v>
      </c>
      <c r="BG567" s="222">
        <f t="shared" si="1424"/>
        <v>0</v>
      </c>
      <c r="BH567" s="222">
        <f t="shared" si="1425"/>
        <v>0</v>
      </c>
      <c r="BI567" s="222">
        <f t="shared" si="1426"/>
        <v>0</v>
      </c>
      <c r="BJ567" s="222">
        <f t="shared" si="1427"/>
        <v>0</v>
      </c>
      <c r="BK567" s="222">
        <f t="shared" si="1428"/>
        <v>0</v>
      </c>
      <c r="BL567" s="222">
        <f t="shared" si="1429"/>
        <v>0</v>
      </c>
      <c r="BM567" s="222">
        <f t="shared" si="1430"/>
        <v>0</v>
      </c>
      <c r="BN567" s="222">
        <f t="shared" si="1431"/>
        <v>0</v>
      </c>
      <c r="BO567" s="222">
        <f t="shared" si="1432"/>
        <v>0</v>
      </c>
      <c r="BP567" s="222">
        <f t="shared" si="1433"/>
        <v>0</v>
      </c>
      <c r="BQ567" s="222">
        <f t="shared" si="1434"/>
        <v>0</v>
      </c>
      <c r="BR567" s="222">
        <f t="shared" si="1435"/>
        <v>0</v>
      </c>
      <c r="BS567" s="222">
        <f t="shared" si="1436"/>
        <v>0</v>
      </c>
      <c r="BT567" s="222">
        <f t="shared" si="1437"/>
        <v>0</v>
      </c>
      <c r="BU567" s="222">
        <f t="shared" si="1438"/>
        <v>0</v>
      </c>
      <c r="BV567" s="222">
        <f t="shared" si="1439"/>
        <v>0</v>
      </c>
      <c r="BW567" s="222">
        <f t="shared" si="1440"/>
        <v>0</v>
      </c>
      <c r="BX567" s="222">
        <f t="shared" si="1441"/>
        <v>0</v>
      </c>
      <c r="BY567" s="222">
        <f t="shared" si="1442"/>
        <v>0</v>
      </c>
      <c r="BZ567" s="222">
        <f t="shared" si="1443"/>
        <v>0</v>
      </c>
      <c r="CA567" s="222">
        <f t="shared" si="1444"/>
        <v>0</v>
      </c>
      <c r="CB567" s="222">
        <f t="shared" si="1445"/>
        <v>0</v>
      </c>
      <c r="CC567" s="222">
        <f t="shared" si="1446"/>
        <v>0</v>
      </c>
      <c r="CD567" s="222">
        <f t="shared" si="1447"/>
        <v>0</v>
      </c>
      <c r="CE567" s="222">
        <f t="shared" si="1448"/>
        <v>0</v>
      </c>
      <c r="CF567" s="222">
        <f t="shared" si="1449"/>
        <v>0</v>
      </c>
      <c r="CG567" s="222">
        <f t="shared" si="1450"/>
        <v>0</v>
      </c>
      <c r="CH567" s="222">
        <f t="shared" si="1451"/>
        <v>0</v>
      </c>
      <c r="CI567" s="222">
        <f t="shared" si="1452"/>
        <v>0</v>
      </c>
      <c r="CJ567" s="222">
        <f t="shared" si="1453"/>
        <v>0</v>
      </c>
      <c r="CK567" s="222">
        <f t="shared" si="1454"/>
        <v>0</v>
      </c>
      <c r="CL567" s="222">
        <f t="shared" si="1455"/>
        <v>0</v>
      </c>
      <c r="CM567" s="222">
        <f t="shared" si="1456"/>
        <v>0</v>
      </c>
      <c r="CN567" s="222">
        <f t="shared" si="1457"/>
        <v>0</v>
      </c>
      <c r="CO567" s="222">
        <f t="shared" si="1458"/>
        <v>0</v>
      </c>
      <c r="CP567" s="222">
        <f t="shared" si="1459"/>
        <v>0</v>
      </c>
      <c r="CQ567" s="222">
        <f t="shared" si="1460"/>
        <v>0</v>
      </c>
      <c r="CR567" s="222">
        <f t="shared" si="1461"/>
        <v>0</v>
      </c>
      <c r="CS567" s="222">
        <f t="shared" si="1462"/>
        <v>0</v>
      </c>
      <c r="CT567" s="222">
        <f t="shared" si="1463"/>
        <v>0</v>
      </c>
      <c r="CU567" s="222">
        <f t="shared" si="1464"/>
        <v>0</v>
      </c>
      <c r="CV567" s="222">
        <f t="shared" si="1465"/>
        <v>0</v>
      </c>
      <c r="CW567" s="222">
        <f t="shared" si="1466"/>
        <v>0</v>
      </c>
      <c r="CX567" s="222">
        <f t="shared" si="1467"/>
        <v>0</v>
      </c>
      <c r="CY567" s="222">
        <f t="shared" si="1468"/>
        <v>0</v>
      </c>
      <c r="CZ567" s="222">
        <f t="shared" si="1469"/>
        <v>0</v>
      </c>
      <c r="DA567" s="222">
        <f t="shared" si="1470"/>
        <v>0</v>
      </c>
      <c r="DB567" s="222">
        <f t="shared" si="1471"/>
        <v>0</v>
      </c>
      <c r="DC567" s="222">
        <f t="shared" si="1472"/>
        <v>0</v>
      </c>
      <c r="DD567" s="222">
        <f t="shared" si="1473"/>
        <v>0</v>
      </c>
      <c r="DE567" s="222">
        <f t="shared" si="1474"/>
        <v>0</v>
      </c>
      <c r="DF567" s="222">
        <f t="shared" si="1475"/>
        <v>0</v>
      </c>
      <c r="DG567" s="222">
        <f t="shared" si="1476"/>
        <v>0</v>
      </c>
      <c r="DH567" s="222">
        <f t="shared" si="1477"/>
        <v>0</v>
      </c>
      <c r="DI567" s="222">
        <f t="shared" si="1478"/>
        <v>0</v>
      </c>
      <c r="DJ567" s="222">
        <f t="shared" si="1479"/>
        <v>0</v>
      </c>
      <c r="DK567" s="222">
        <f t="shared" si="1480"/>
        <v>0</v>
      </c>
      <c r="DL567" s="222">
        <f t="shared" si="1481"/>
        <v>0</v>
      </c>
      <c r="DM567" s="222">
        <f t="shared" si="1482"/>
        <v>0</v>
      </c>
      <c r="DN567" s="222">
        <f t="shared" si="1483"/>
        <v>0</v>
      </c>
      <c r="DO567" s="222">
        <f t="shared" si="1484"/>
        <v>0</v>
      </c>
      <c r="DP567" s="222">
        <f t="shared" si="1485"/>
        <v>0</v>
      </c>
      <c r="DQ567" s="222">
        <f t="shared" si="1486"/>
        <v>0</v>
      </c>
      <c r="DR567" s="222">
        <f t="shared" si="1487"/>
        <v>0</v>
      </c>
      <c r="DS567" s="222">
        <f t="shared" si="1488"/>
        <v>0</v>
      </c>
      <c r="DT567" s="222">
        <f t="shared" si="1489"/>
        <v>0</v>
      </c>
      <c r="DU567" s="222">
        <f t="shared" si="1490"/>
        <v>0</v>
      </c>
      <c r="DV567" s="222">
        <f t="shared" si="1491"/>
        <v>0</v>
      </c>
      <c r="DW567" s="222">
        <f t="shared" si="1492"/>
        <v>0</v>
      </c>
      <c r="DX567" s="222">
        <f t="shared" si="1493"/>
        <v>0</v>
      </c>
      <c r="DY567" s="222">
        <f t="shared" si="1494"/>
        <v>0</v>
      </c>
      <c r="DZ567" s="222">
        <f t="shared" si="1495"/>
        <v>0</v>
      </c>
      <c r="EA567" s="222">
        <f t="shared" si="1496"/>
        <v>0</v>
      </c>
      <c r="EB567" s="222">
        <f t="shared" si="1497"/>
        <v>0</v>
      </c>
      <c r="EC567" s="222">
        <f t="shared" si="1498"/>
        <v>0</v>
      </c>
      <c r="ED567" s="222">
        <f t="shared" si="1499"/>
        <v>0</v>
      </c>
      <c r="EE567" s="222">
        <f t="shared" si="1500"/>
        <v>0</v>
      </c>
      <c r="EF567" s="222">
        <f t="shared" si="1501"/>
        <v>0</v>
      </c>
      <c r="EG567" s="222">
        <f t="shared" si="1502"/>
        <v>0</v>
      </c>
      <c r="EH567" s="222">
        <f t="shared" si="1503"/>
        <v>0</v>
      </c>
      <c r="EI567" s="222">
        <f t="shared" si="1504"/>
        <v>0</v>
      </c>
      <c r="EJ567" s="222">
        <f t="shared" si="1505"/>
        <v>0</v>
      </c>
      <c r="EK567" s="222">
        <f t="shared" si="1506"/>
        <v>0</v>
      </c>
      <c r="EL567" s="222">
        <f t="shared" si="1507"/>
        <v>0</v>
      </c>
      <c r="EM567" s="222">
        <f t="shared" si="1508"/>
        <v>0</v>
      </c>
      <c r="EN567" s="222">
        <f t="shared" si="1509"/>
        <v>0</v>
      </c>
      <c r="EO567" s="222">
        <f t="shared" si="1510"/>
        <v>0</v>
      </c>
      <c r="EP567" s="222">
        <f t="shared" si="1511"/>
        <v>0</v>
      </c>
      <c r="EQ567" s="222">
        <f t="shared" si="1512"/>
        <v>0</v>
      </c>
      <c r="ER567" s="222">
        <f t="shared" si="1513"/>
        <v>0</v>
      </c>
      <c r="ES567" s="222">
        <f t="shared" si="1514"/>
        <v>0</v>
      </c>
      <c r="ET567" s="222">
        <f t="shared" si="1515"/>
        <v>0</v>
      </c>
      <c r="EU567" s="222">
        <f t="shared" si="1516"/>
        <v>0</v>
      </c>
      <c r="EV567" s="222">
        <f t="shared" si="1517"/>
        <v>0</v>
      </c>
      <c r="EW567" s="222">
        <f t="shared" si="1518"/>
        <v>0</v>
      </c>
      <c r="EX567" s="222">
        <f t="shared" si="1519"/>
        <v>0</v>
      </c>
      <c r="EY567" s="222">
        <f t="shared" si="1520"/>
        <v>0</v>
      </c>
      <c r="EZ567" s="222">
        <f t="shared" si="1521"/>
        <v>0</v>
      </c>
      <c r="FA567" s="222">
        <f t="shared" si="1522"/>
        <v>0</v>
      </c>
      <c r="FB567" s="222">
        <f t="shared" si="1523"/>
        <v>0</v>
      </c>
      <c r="FC567" s="222">
        <f t="shared" si="1524"/>
        <v>0</v>
      </c>
      <c r="FD567" s="222">
        <f t="shared" si="1525"/>
        <v>0</v>
      </c>
      <c r="FE567" s="222">
        <f t="shared" si="1526"/>
        <v>0</v>
      </c>
      <c r="FF567" s="222">
        <f t="shared" si="1527"/>
        <v>0</v>
      </c>
      <c r="FG567" s="222">
        <f t="shared" si="1528"/>
        <v>0</v>
      </c>
      <c r="FH567" s="222">
        <f t="shared" si="1529"/>
        <v>0</v>
      </c>
      <c r="FI567" s="222">
        <f t="shared" si="1530"/>
        <v>0</v>
      </c>
      <c r="FJ567" s="222">
        <f t="shared" si="1531"/>
        <v>0</v>
      </c>
      <c r="FK567" s="222">
        <f t="shared" si="1532"/>
        <v>0</v>
      </c>
      <c r="FL567" s="222">
        <f t="shared" si="1533"/>
        <v>0</v>
      </c>
      <c r="FM567" s="222">
        <f t="shared" si="1534"/>
        <v>0</v>
      </c>
      <c r="FN567" s="222">
        <f t="shared" si="1535"/>
        <v>0</v>
      </c>
      <c r="FO567" s="222">
        <f t="shared" si="1536"/>
        <v>0</v>
      </c>
      <c r="FP567" s="222">
        <f t="shared" si="1537"/>
        <v>0</v>
      </c>
      <c r="FQ567" s="222">
        <f t="shared" si="1538"/>
        <v>0</v>
      </c>
      <c r="FR567" s="222">
        <f t="shared" si="1539"/>
        <v>0</v>
      </c>
      <c r="FS567" s="222">
        <f t="shared" si="1540"/>
        <v>0</v>
      </c>
      <c r="FT567" s="222">
        <f t="shared" si="1541"/>
        <v>0</v>
      </c>
      <c r="FU567" s="222">
        <f t="shared" si="1542"/>
        <v>0</v>
      </c>
      <c r="FV567" s="222">
        <f t="shared" si="1543"/>
        <v>0</v>
      </c>
      <c r="FW567" s="222">
        <f t="shared" si="1544"/>
        <v>0</v>
      </c>
      <c r="FX567" s="222">
        <f t="shared" si="1545"/>
        <v>0</v>
      </c>
      <c r="FY567" s="222">
        <f t="shared" si="1546"/>
        <v>0</v>
      </c>
      <c r="FZ567" s="222">
        <f t="shared" si="1547"/>
        <v>0</v>
      </c>
      <c r="GA567" s="222">
        <f t="shared" si="1548"/>
        <v>0</v>
      </c>
      <c r="GB567" s="222">
        <f t="shared" si="1549"/>
        <v>0</v>
      </c>
      <c r="GC567" s="222">
        <f t="shared" si="1550"/>
        <v>0</v>
      </c>
      <c r="GD567" s="222">
        <f t="shared" si="1551"/>
        <v>0</v>
      </c>
      <c r="GE567" s="222">
        <f t="shared" si="1552"/>
        <v>0</v>
      </c>
      <c r="GF567" s="222">
        <f t="shared" si="1553"/>
        <v>0</v>
      </c>
      <c r="GG567" s="222">
        <f t="shared" si="1554"/>
        <v>0</v>
      </c>
      <c r="GH567" s="222">
        <f t="shared" si="1555"/>
        <v>0</v>
      </c>
      <c r="GI567" s="222">
        <f t="shared" si="1556"/>
        <v>0</v>
      </c>
      <c r="GJ567" s="222">
        <f t="shared" si="1557"/>
        <v>0</v>
      </c>
      <c r="GK567" s="222">
        <f t="shared" si="1558"/>
        <v>0</v>
      </c>
      <c r="GL567" s="222">
        <f t="shared" si="1559"/>
        <v>0</v>
      </c>
      <c r="GM567" s="222">
        <f t="shared" si="1560"/>
        <v>0</v>
      </c>
      <c r="GN567" s="222">
        <f t="shared" si="1561"/>
        <v>0</v>
      </c>
      <c r="GO567" s="222">
        <f t="shared" si="1562"/>
        <v>0</v>
      </c>
      <c r="GP567" s="222">
        <f t="shared" si="1563"/>
        <v>0</v>
      </c>
      <c r="GQ567" s="222">
        <f t="shared" si="1564"/>
        <v>0</v>
      </c>
      <c r="GR567" s="222">
        <f t="shared" si="1565"/>
        <v>0</v>
      </c>
      <c r="GS567" s="222">
        <f t="shared" si="1566"/>
        <v>0</v>
      </c>
      <c r="GT567" s="222">
        <f t="shared" si="1567"/>
        <v>0</v>
      </c>
      <c r="GU567" s="222">
        <f t="shared" si="1568"/>
        <v>0</v>
      </c>
      <c r="GV567" s="222">
        <f t="shared" si="1569"/>
        <v>0</v>
      </c>
      <c r="GW567" s="222">
        <f t="shared" si="1570"/>
        <v>0</v>
      </c>
      <c r="GX567" s="222">
        <f t="shared" si="1571"/>
        <v>0</v>
      </c>
      <c r="GY567" s="222">
        <f t="shared" si="1572"/>
        <v>0</v>
      </c>
      <c r="GZ567" s="222">
        <f t="shared" si="1573"/>
        <v>0</v>
      </c>
      <c r="HA567" s="222">
        <f t="shared" si="1574"/>
        <v>0</v>
      </c>
      <c r="HB567" s="222">
        <f t="shared" si="1575"/>
        <v>0</v>
      </c>
      <c r="HC567" s="222">
        <f t="shared" si="1576"/>
        <v>0</v>
      </c>
      <c r="HD567" s="222">
        <f t="shared" si="1577"/>
        <v>0</v>
      </c>
      <c r="HE567" s="222">
        <f t="shared" si="1578"/>
        <v>0</v>
      </c>
      <c r="HF567" s="222">
        <f t="shared" si="1579"/>
        <v>0</v>
      </c>
      <c r="HG567" s="222">
        <f t="shared" si="1580"/>
        <v>0</v>
      </c>
      <c r="HH567" s="222">
        <f t="shared" si="1581"/>
        <v>0</v>
      </c>
      <c r="HI567" s="222">
        <f t="shared" si="1582"/>
        <v>0</v>
      </c>
      <c r="HJ567" s="222">
        <f t="shared" si="1583"/>
        <v>0</v>
      </c>
      <c r="HK567" s="222">
        <f t="shared" si="1584"/>
        <v>0</v>
      </c>
      <c r="HL567" s="222">
        <f t="shared" si="1585"/>
        <v>0</v>
      </c>
      <c r="HM567" s="222">
        <f t="shared" si="1586"/>
        <v>0</v>
      </c>
      <c r="HN567" s="222">
        <f t="shared" si="1587"/>
        <v>0</v>
      </c>
      <c r="HO567" s="222">
        <f t="shared" si="1588"/>
        <v>0</v>
      </c>
      <c r="HP567" s="222">
        <f t="shared" si="1589"/>
        <v>0</v>
      </c>
      <c r="HQ567" s="222">
        <f t="shared" si="1590"/>
        <v>0</v>
      </c>
      <c r="HR567" s="222">
        <f t="shared" si="1591"/>
        <v>0</v>
      </c>
      <c r="HS567" s="222">
        <f t="shared" si="1592"/>
        <v>0</v>
      </c>
      <c r="HT567" s="222">
        <f t="shared" si="1593"/>
        <v>0</v>
      </c>
      <c r="HU567" s="222">
        <f t="shared" si="1594"/>
        <v>0</v>
      </c>
      <c r="HV567" s="222">
        <f t="shared" si="1595"/>
        <v>0</v>
      </c>
      <c r="HW567" s="222">
        <f t="shared" si="1596"/>
        <v>0</v>
      </c>
      <c r="HX567" s="222">
        <f t="shared" si="1597"/>
        <v>0</v>
      </c>
      <c r="HY567" s="222">
        <f t="shared" si="1598"/>
        <v>0</v>
      </c>
      <c r="HZ567" s="222">
        <f t="shared" si="1599"/>
        <v>0</v>
      </c>
      <c r="IA567" s="222">
        <f t="shared" si="1600"/>
        <v>0</v>
      </c>
      <c r="IB567" s="222">
        <f t="shared" si="1601"/>
        <v>0</v>
      </c>
      <c r="IC567" s="222">
        <f t="shared" si="1602"/>
        <v>0</v>
      </c>
      <c r="ID567" s="222">
        <f t="shared" si="1603"/>
        <v>0</v>
      </c>
      <c r="IE567" s="222">
        <f t="shared" si="1604"/>
        <v>0</v>
      </c>
      <c r="IF567" s="222">
        <f t="shared" si="1605"/>
        <v>0</v>
      </c>
      <c r="IG567" s="222">
        <f t="shared" si="1606"/>
        <v>0</v>
      </c>
      <c r="IH567" s="222">
        <f t="shared" si="1607"/>
        <v>0</v>
      </c>
      <c r="II567" s="222">
        <f t="shared" si="1608"/>
        <v>0</v>
      </c>
      <c r="IJ567" s="222">
        <f t="shared" si="1609"/>
        <v>0</v>
      </c>
      <c r="IK567" s="222">
        <f t="shared" si="1610"/>
        <v>0</v>
      </c>
      <c r="IL567" s="222">
        <f t="shared" si="1611"/>
        <v>0</v>
      </c>
      <c r="IM567" s="222">
        <f t="shared" si="1612"/>
        <v>0</v>
      </c>
      <c r="IN567" s="222">
        <f t="shared" si="1613"/>
        <v>0</v>
      </c>
      <c r="IO567" s="222">
        <f t="shared" si="1614"/>
        <v>0</v>
      </c>
      <c r="IP567" s="222">
        <f t="shared" si="1615"/>
        <v>0</v>
      </c>
      <c r="IQ567" s="222">
        <f t="shared" si="1616"/>
        <v>0</v>
      </c>
      <c r="IR567" s="222">
        <f t="shared" si="1617"/>
        <v>0</v>
      </c>
      <c r="IS567" s="222">
        <f t="shared" si="1618"/>
        <v>0</v>
      </c>
      <c r="IT567" s="222">
        <f t="shared" si="1619"/>
        <v>0</v>
      </c>
      <c r="IU567" s="222">
        <f t="shared" si="1620"/>
        <v>0</v>
      </c>
      <c r="IV567" s="222">
        <f t="shared" si="1621"/>
        <v>0</v>
      </c>
      <c r="IW567" s="222">
        <f t="shared" si="1622"/>
        <v>0</v>
      </c>
      <c r="IX567" s="222">
        <f t="shared" si="1623"/>
        <v>0</v>
      </c>
      <c r="IY567" s="222">
        <f t="shared" si="1624"/>
        <v>0</v>
      </c>
      <c r="IZ567" s="222">
        <f t="shared" si="1625"/>
        <v>0</v>
      </c>
      <c r="JA567" s="222">
        <f t="shared" si="1626"/>
        <v>0</v>
      </c>
      <c r="JB567" s="222">
        <f t="shared" si="1627"/>
        <v>0</v>
      </c>
    </row>
    <row r="568" spans="2:262">
      <c r="B568" s="230">
        <v>207</v>
      </c>
      <c r="C568" s="229">
        <f t="shared" si="1628"/>
        <v>4.0429687499999997E-3</v>
      </c>
      <c r="D568" s="226">
        <f t="shared" ca="1" si="1371"/>
        <v>50.159747794342003</v>
      </c>
      <c r="E568" s="225">
        <f ca="1">HE361</f>
        <v>0.15974779434200032</v>
      </c>
      <c r="F568" s="224">
        <v>207</v>
      </c>
      <c r="G568" s="222">
        <f t="shared" si="1372"/>
        <v>0</v>
      </c>
      <c r="H568" s="222">
        <f t="shared" si="1373"/>
        <v>0</v>
      </c>
      <c r="I568" s="222">
        <f t="shared" si="1374"/>
        <v>0</v>
      </c>
      <c r="J568" s="222">
        <f t="shared" si="1375"/>
        <v>0</v>
      </c>
      <c r="K568" s="222">
        <f t="shared" si="1376"/>
        <v>0</v>
      </c>
      <c r="L568" s="222">
        <f t="shared" si="1377"/>
        <v>0</v>
      </c>
      <c r="M568" s="222">
        <f t="shared" si="1378"/>
        <v>0</v>
      </c>
      <c r="N568" s="222">
        <f t="shared" si="1379"/>
        <v>0</v>
      </c>
      <c r="O568" s="222">
        <f t="shared" si="1380"/>
        <v>0</v>
      </c>
      <c r="P568" s="222">
        <f t="shared" si="1381"/>
        <v>0</v>
      </c>
      <c r="Q568" s="222">
        <f t="shared" si="1382"/>
        <v>0</v>
      </c>
      <c r="R568" s="222">
        <f t="shared" si="1383"/>
        <v>0</v>
      </c>
      <c r="S568" s="222">
        <f t="shared" si="1384"/>
        <v>0</v>
      </c>
      <c r="T568" s="222">
        <f t="shared" si="1385"/>
        <v>0</v>
      </c>
      <c r="U568" s="222">
        <f t="shared" si="1386"/>
        <v>0</v>
      </c>
      <c r="V568" s="222">
        <f t="shared" si="1387"/>
        <v>0</v>
      </c>
      <c r="W568" s="222">
        <f t="shared" si="1388"/>
        <v>0</v>
      </c>
      <c r="X568" s="222">
        <f t="shared" si="1389"/>
        <v>0</v>
      </c>
      <c r="Y568" s="222">
        <f t="shared" si="1390"/>
        <v>0</v>
      </c>
      <c r="Z568" s="222">
        <f t="shared" si="1391"/>
        <v>0</v>
      </c>
      <c r="AA568" s="222">
        <f t="shared" si="1392"/>
        <v>0</v>
      </c>
      <c r="AB568" s="222">
        <f t="shared" si="1393"/>
        <v>0</v>
      </c>
      <c r="AC568" s="222">
        <f t="shared" si="1394"/>
        <v>0</v>
      </c>
      <c r="AD568" s="222">
        <f t="shared" si="1395"/>
        <v>0</v>
      </c>
      <c r="AE568" s="222">
        <f t="shared" si="1396"/>
        <v>0</v>
      </c>
      <c r="AF568" s="222">
        <f t="shared" si="1397"/>
        <v>0</v>
      </c>
      <c r="AG568" s="222">
        <f t="shared" si="1398"/>
        <v>0</v>
      </c>
      <c r="AH568" s="222">
        <f t="shared" si="1399"/>
        <v>0</v>
      </c>
      <c r="AI568" s="222">
        <f t="shared" si="1400"/>
        <v>0</v>
      </c>
      <c r="AJ568" s="222">
        <f t="shared" si="1401"/>
        <v>0</v>
      </c>
      <c r="AK568" s="222">
        <f t="shared" si="1402"/>
        <v>0</v>
      </c>
      <c r="AL568" s="222">
        <f t="shared" si="1403"/>
        <v>0</v>
      </c>
      <c r="AM568" s="222">
        <f t="shared" si="1404"/>
        <v>0</v>
      </c>
      <c r="AN568" s="222">
        <f t="shared" si="1405"/>
        <v>0</v>
      </c>
      <c r="AO568" s="222">
        <f t="shared" si="1406"/>
        <v>0</v>
      </c>
      <c r="AP568" s="222">
        <f t="shared" si="1407"/>
        <v>0</v>
      </c>
      <c r="AQ568" s="222">
        <f t="shared" si="1408"/>
        <v>0</v>
      </c>
      <c r="AR568" s="222">
        <f t="shared" si="1409"/>
        <v>0</v>
      </c>
      <c r="AS568" s="222">
        <f t="shared" si="1410"/>
        <v>0</v>
      </c>
      <c r="AT568" s="222">
        <f t="shared" si="1411"/>
        <v>0</v>
      </c>
      <c r="AU568" s="222">
        <f t="shared" si="1412"/>
        <v>0</v>
      </c>
      <c r="AV568" s="222">
        <f t="shared" si="1413"/>
        <v>0</v>
      </c>
      <c r="AW568" s="222">
        <f t="shared" si="1414"/>
        <v>0</v>
      </c>
      <c r="AX568" s="222">
        <f t="shared" si="1415"/>
        <v>0</v>
      </c>
      <c r="AY568" s="222">
        <f t="shared" si="1416"/>
        <v>0</v>
      </c>
      <c r="AZ568" s="222">
        <f t="shared" si="1417"/>
        <v>0</v>
      </c>
      <c r="BA568" s="222">
        <f t="shared" si="1418"/>
        <v>0</v>
      </c>
      <c r="BB568" s="222">
        <f t="shared" si="1419"/>
        <v>0</v>
      </c>
      <c r="BC568" s="222">
        <f t="shared" si="1420"/>
        <v>0</v>
      </c>
      <c r="BD568" s="222">
        <f t="shared" si="1421"/>
        <v>0</v>
      </c>
      <c r="BE568" s="222">
        <f t="shared" si="1422"/>
        <v>0</v>
      </c>
      <c r="BF568" s="222">
        <f t="shared" si="1423"/>
        <v>0</v>
      </c>
      <c r="BG568" s="222">
        <f t="shared" si="1424"/>
        <v>0</v>
      </c>
      <c r="BH568" s="222">
        <f t="shared" si="1425"/>
        <v>0</v>
      </c>
      <c r="BI568" s="222">
        <f t="shared" si="1426"/>
        <v>0</v>
      </c>
      <c r="BJ568" s="222">
        <f t="shared" si="1427"/>
        <v>0</v>
      </c>
      <c r="BK568" s="222">
        <f t="shared" si="1428"/>
        <v>0</v>
      </c>
      <c r="BL568" s="222">
        <f t="shared" si="1429"/>
        <v>0</v>
      </c>
      <c r="BM568" s="222">
        <f t="shared" si="1430"/>
        <v>0</v>
      </c>
      <c r="BN568" s="222">
        <f t="shared" si="1431"/>
        <v>0</v>
      </c>
      <c r="BO568" s="222">
        <f t="shared" si="1432"/>
        <v>0</v>
      </c>
      <c r="BP568" s="222">
        <f t="shared" si="1433"/>
        <v>0</v>
      </c>
      <c r="BQ568" s="222">
        <f t="shared" si="1434"/>
        <v>0</v>
      </c>
      <c r="BR568" s="222">
        <f t="shared" si="1435"/>
        <v>0</v>
      </c>
      <c r="BS568" s="222">
        <f t="shared" si="1436"/>
        <v>0</v>
      </c>
      <c r="BT568" s="222">
        <f t="shared" si="1437"/>
        <v>0</v>
      </c>
      <c r="BU568" s="222">
        <f t="shared" si="1438"/>
        <v>0</v>
      </c>
      <c r="BV568" s="222">
        <f t="shared" si="1439"/>
        <v>0</v>
      </c>
      <c r="BW568" s="222">
        <f t="shared" si="1440"/>
        <v>0</v>
      </c>
      <c r="BX568" s="222">
        <f t="shared" si="1441"/>
        <v>0</v>
      </c>
      <c r="BY568" s="222">
        <f t="shared" si="1442"/>
        <v>0</v>
      </c>
      <c r="BZ568" s="222">
        <f t="shared" si="1443"/>
        <v>0</v>
      </c>
      <c r="CA568" s="222">
        <f t="shared" si="1444"/>
        <v>0</v>
      </c>
      <c r="CB568" s="222">
        <f t="shared" si="1445"/>
        <v>0</v>
      </c>
      <c r="CC568" s="222">
        <f t="shared" si="1446"/>
        <v>0</v>
      </c>
      <c r="CD568" s="222">
        <f t="shared" si="1447"/>
        <v>0</v>
      </c>
      <c r="CE568" s="222">
        <f t="shared" si="1448"/>
        <v>0</v>
      </c>
      <c r="CF568" s="222">
        <f t="shared" si="1449"/>
        <v>0</v>
      </c>
      <c r="CG568" s="222">
        <f t="shared" si="1450"/>
        <v>0</v>
      </c>
      <c r="CH568" s="222">
        <f t="shared" si="1451"/>
        <v>0</v>
      </c>
      <c r="CI568" s="222">
        <f t="shared" si="1452"/>
        <v>0</v>
      </c>
      <c r="CJ568" s="222">
        <f t="shared" si="1453"/>
        <v>0</v>
      </c>
      <c r="CK568" s="222">
        <f t="shared" si="1454"/>
        <v>0</v>
      </c>
      <c r="CL568" s="222">
        <f t="shared" si="1455"/>
        <v>0</v>
      </c>
      <c r="CM568" s="222">
        <f t="shared" si="1456"/>
        <v>0</v>
      </c>
      <c r="CN568" s="222">
        <f t="shared" si="1457"/>
        <v>0</v>
      </c>
      <c r="CO568" s="222">
        <f t="shared" si="1458"/>
        <v>0</v>
      </c>
      <c r="CP568" s="222">
        <f t="shared" si="1459"/>
        <v>0</v>
      </c>
      <c r="CQ568" s="222">
        <f t="shared" si="1460"/>
        <v>0</v>
      </c>
      <c r="CR568" s="222">
        <f t="shared" si="1461"/>
        <v>0</v>
      </c>
      <c r="CS568" s="222">
        <f t="shared" si="1462"/>
        <v>0</v>
      </c>
      <c r="CT568" s="222">
        <f t="shared" si="1463"/>
        <v>0</v>
      </c>
      <c r="CU568" s="222">
        <f t="shared" si="1464"/>
        <v>0</v>
      </c>
      <c r="CV568" s="222">
        <f t="shared" si="1465"/>
        <v>0</v>
      </c>
      <c r="CW568" s="222">
        <f t="shared" si="1466"/>
        <v>0</v>
      </c>
      <c r="CX568" s="222">
        <f t="shared" si="1467"/>
        <v>0</v>
      </c>
      <c r="CY568" s="222">
        <f t="shared" si="1468"/>
        <v>0</v>
      </c>
      <c r="CZ568" s="222">
        <f t="shared" si="1469"/>
        <v>0</v>
      </c>
      <c r="DA568" s="222">
        <f t="shared" si="1470"/>
        <v>0</v>
      </c>
      <c r="DB568" s="222">
        <f t="shared" si="1471"/>
        <v>0</v>
      </c>
      <c r="DC568" s="222">
        <f t="shared" si="1472"/>
        <v>0</v>
      </c>
      <c r="DD568" s="222">
        <f t="shared" si="1473"/>
        <v>0</v>
      </c>
      <c r="DE568" s="222">
        <f t="shared" si="1474"/>
        <v>0</v>
      </c>
      <c r="DF568" s="222">
        <f t="shared" si="1475"/>
        <v>0</v>
      </c>
      <c r="DG568" s="222">
        <f t="shared" si="1476"/>
        <v>0</v>
      </c>
      <c r="DH568" s="222">
        <f t="shared" si="1477"/>
        <v>0</v>
      </c>
      <c r="DI568" s="222">
        <f t="shared" si="1478"/>
        <v>0</v>
      </c>
      <c r="DJ568" s="222">
        <f t="shared" si="1479"/>
        <v>0</v>
      </c>
      <c r="DK568" s="222">
        <f t="shared" si="1480"/>
        <v>0</v>
      </c>
      <c r="DL568" s="222">
        <f t="shared" si="1481"/>
        <v>0</v>
      </c>
      <c r="DM568" s="222">
        <f t="shared" si="1482"/>
        <v>0</v>
      </c>
      <c r="DN568" s="222">
        <f t="shared" si="1483"/>
        <v>0</v>
      </c>
      <c r="DO568" s="222">
        <f t="shared" si="1484"/>
        <v>0</v>
      </c>
      <c r="DP568" s="222">
        <f t="shared" si="1485"/>
        <v>0</v>
      </c>
      <c r="DQ568" s="222">
        <f t="shared" si="1486"/>
        <v>0</v>
      </c>
      <c r="DR568" s="222">
        <f t="shared" si="1487"/>
        <v>0</v>
      </c>
      <c r="DS568" s="222">
        <f t="shared" si="1488"/>
        <v>0</v>
      </c>
      <c r="DT568" s="222">
        <f t="shared" si="1489"/>
        <v>0</v>
      </c>
      <c r="DU568" s="222">
        <f t="shared" si="1490"/>
        <v>0</v>
      </c>
      <c r="DV568" s="222">
        <f t="shared" si="1491"/>
        <v>0</v>
      </c>
      <c r="DW568" s="222">
        <f t="shared" si="1492"/>
        <v>0</v>
      </c>
      <c r="DX568" s="222">
        <f t="shared" si="1493"/>
        <v>0</v>
      </c>
      <c r="DY568" s="222">
        <f t="shared" si="1494"/>
        <v>0</v>
      </c>
      <c r="DZ568" s="222">
        <f t="shared" si="1495"/>
        <v>0</v>
      </c>
      <c r="EA568" s="222">
        <f t="shared" si="1496"/>
        <v>0</v>
      </c>
      <c r="EB568" s="222">
        <f t="shared" si="1497"/>
        <v>0</v>
      </c>
      <c r="EC568" s="222">
        <f t="shared" si="1498"/>
        <v>0</v>
      </c>
      <c r="ED568" s="222">
        <f t="shared" si="1499"/>
        <v>0</v>
      </c>
      <c r="EE568" s="222">
        <f t="shared" si="1500"/>
        <v>0</v>
      </c>
      <c r="EF568" s="222">
        <f t="shared" si="1501"/>
        <v>0</v>
      </c>
      <c r="EG568" s="222">
        <f t="shared" si="1502"/>
        <v>0</v>
      </c>
      <c r="EH568" s="222">
        <f t="shared" si="1503"/>
        <v>0</v>
      </c>
      <c r="EI568" s="222">
        <f t="shared" si="1504"/>
        <v>0</v>
      </c>
      <c r="EJ568" s="222">
        <f t="shared" si="1505"/>
        <v>0</v>
      </c>
      <c r="EK568" s="222">
        <f t="shared" si="1506"/>
        <v>0</v>
      </c>
      <c r="EL568" s="222">
        <f t="shared" si="1507"/>
        <v>0</v>
      </c>
      <c r="EM568" s="222">
        <f t="shared" si="1508"/>
        <v>0</v>
      </c>
      <c r="EN568" s="222">
        <f t="shared" si="1509"/>
        <v>0</v>
      </c>
      <c r="EO568" s="222">
        <f t="shared" si="1510"/>
        <v>0</v>
      </c>
      <c r="EP568" s="222">
        <f t="shared" si="1511"/>
        <v>0</v>
      </c>
      <c r="EQ568" s="222">
        <f t="shared" si="1512"/>
        <v>0</v>
      </c>
      <c r="ER568" s="222">
        <f t="shared" si="1513"/>
        <v>0</v>
      </c>
      <c r="ES568" s="222">
        <f t="shared" si="1514"/>
        <v>0</v>
      </c>
      <c r="ET568" s="222">
        <f t="shared" si="1515"/>
        <v>0</v>
      </c>
      <c r="EU568" s="222">
        <f t="shared" si="1516"/>
        <v>0</v>
      </c>
      <c r="EV568" s="222">
        <f t="shared" si="1517"/>
        <v>0</v>
      </c>
      <c r="EW568" s="222">
        <f t="shared" si="1518"/>
        <v>0</v>
      </c>
      <c r="EX568" s="222">
        <f t="shared" si="1519"/>
        <v>0</v>
      </c>
      <c r="EY568" s="222">
        <f t="shared" si="1520"/>
        <v>0</v>
      </c>
      <c r="EZ568" s="222">
        <f t="shared" si="1521"/>
        <v>0</v>
      </c>
      <c r="FA568" s="222">
        <f t="shared" si="1522"/>
        <v>0</v>
      </c>
      <c r="FB568" s="222">
        <f t="shared" si="1523"/>
        <v>0</v>
      </c>
      <c r="FC568" s="222">
        <f t="shared" si="1524"/>
        <v>0</v>
      </c>
      <c r="FD568" s="222">
        <f t="shared" si="1525"/>
        <v>0</v>
      </c>
      <c r="FE568" s="222">
        <f t="shared" si="1526"/>
        <v>0</v>
      </c>
      <c r="FF568" s="222">
        <f t="shared" si="1527"/>
        <v>0</v>
      </c>
      <c r="FG568" s="222">
        <f t="shared" si="1528"/>
        <v>0</v>
      </c>
      <c r="FH568" s="222">
        <f t="shared" si="1529"/>
        <v>0</v>
      </c>
      <c r="FI568" s="222">
        <f t="shared" si="1530"/>
        <v>0</v>
      </c>
      <c r="FJ568" s="222">
        <f t="shared" si="1531"/>
        <v>0</v>
      </c>
      <c r="FK568" s="222">
        <f t="shared" si="1532"/>
        <v>0</v>
      </c>
      <c r="FL568" s="222">
        <f t="shared" si="1533"/>
        <v>0</v>
      </c>
      <c r="FM568" s="222">
        <f t="shared" si="1534"/>
        <v>0</v>
      </c>
      <c r="FN568" s="222">
        <f t="shared" si="1535"/>
        <v>0</v>
      </c>
      <c r="FO568" s="222">
        <f t="shared" si="1536"/>
        <v>0</v>
      </c>
      <c r="FP568" s="222">
        <f t="shared" si="1537"/>
        <v>0</v>
      </c>
      <c r="FQ568" s="222">
        <f t="shared" si="1538"/>
        <v>0</v>
      </c>
      <c r="FR568" s="222">
        <f t="shared" si="1539"/>
        <v>0</v>
      </c>
      <c r="FS568" s="222">
        <f t="shared" si="1540"/>
        <v>0</v>
      </c>
      <c r="FT568" s="222">
        <f t="shared" si="1541"/>
        <v>0</v>
      </c>
      <c r="FU568" s="222">
        <f t="shared" si="1542"/>
        <v>0</v>
      </c>
      <c r="FV568" s="222">
        <f t="shared" si="1543"/>
        <v>0</v>
      </c>
      <c r="FW568" s="222">
        <f t="shared" si="1544"/>
        <v>0</v>
      </c>
      <c r="FX568" s="222">
        <f t="shared" si="1545"/>
        <v>0</v>
      </c>
      <c r="FY568" s="222">
        <f t="shared" si="1546"/>
        <v>0</v>
      </c>
      <c r="FZ568" s="222">
        <f t="shared" si="1547"/>
        <v>0</v>
      </c>
      <c r="GA568" s="222">
        <f t="shared" si="1548"/>
        <v>0</v>
      </c>
      <c r="GB568" s="222">
        <f t="shared" si="1549"/>
        <v>0</v>
      </c>
      <c r="GC568" s="222">
        <f t="shared" si="1550"/>
        <v>0</v>
      </c>
      <c r="GD568" s="222">
        <f t="shared" si="1551"/>
        <v>0</v>
      </c>
      <c r="GE568" s="222">
        <f t="shared" si="1552"/>
        <v>0</v>
      </c>
      <c r="GF568" s="222">
        <f t="shared" si="1553"/>
        <v>0</v>
      </c>
      <c r="GG568" s="222">
        <f t="shared" si="1554"/>
        <v>0</v>
      </c>
      <c r="GH568" s="222">
        <f t="shared" si="1555"/>
        <v>0</v>
      </c>
      <c r="GI568" s="222">
        <f t="shared" si="1556"/>
        <v>0</v>
      </c>
      <c r="GJ568" s="222">
        <f t="shared" si="1557"/>
        <v>0</v>
      </c>
      <c r="GK568" s="222">
        <f t="shared" si="1558"/>
        <v>0</v>
      </c>
      <c r="GL568" s="222">
        <f t="shared" si="1559"/>
        <v>0</v>
      </c>
      <c r="GM568" s="222">
        <f t="shared" si="1560"/>
        <v>0</v>
      </c>
      <c r="GN568" s="222">
        <f t="shared" si="1561"/>
        <v>0</v>
      </c>
      <c r="GO568" s="222">
        <f t="shared" si="1562"/>
        <v>0</v>
      </c>
      <c r="GP568" s="222">
        <f t="shared" si="1563"/>
        <v>0</v>
      </c>
      <c r="GQ568" s="222">
        <f t="shared" si="1564"/>
        <v>0</v>
      </c>
      <c r="GR568" s="222">
        <f t="shared" si="1565"/>
        <v>0</v>
      </c>
      <c r="GS568" s="222">
        <f t="shared" si="1566"/>
        <v>0</v>
      </c>
      <c r="GT568" s="222">
        <f t="shared" si="1567"/>
        <v>0</v>
      </c>
      <c r="GU568" s="222">
        <f t="shared" si="1568"/>
        <v>0</v>
      </c>
      <c r="GV568" s="222">
        <f t="shared" si="1569"/>
        <v>0</v>
      </c>
      <c r="GW568" s="222">
        <f t="shared" si="1570"/>
        <v>0</v>
      </c>
      <c r="GX568" s="222">
        <f t="shared" si="1571"/>
        <v>0</v>
      </c>
      <c r="GY568" s="222">
        <f t="shared" si="1572"/>
        <v>0</v>
      </c>
      <c r="GZ568" s="222">
        <f t="shared" si="1573"/>
        <v>0</v>
      </c>
      <c r="HA568" s="222">
        <f t="shared" si="1574"/>
        <v>0</v>
      </c>
      <c r="HB568" s="222">
        <f t="shared" si="1575"/>
        <v>0</v>
      </c>
      <c r="HC568" s="222">
        <f t="shared" si="1576"/>
        <v>0</v>
      </c>
      <c r="HD568" s="222">
        <f t="shared" si="1577"/>
        <v>0</v>
      </c>
      <c r="HE568" s="222">
        <f t="shared" si="1578"/>
        <v>0</v>
      </c>
      <c r="HF568" s="222">
        <f t="shared" si="1579"/>
        <v>0</v>
      </c>
      <c r="HG568" s="222">
        <f t="shared" si="1580"/>
        <v>0</v>
      </c>
      <c r="HH568" s="222">
        <f t="shared" si="1581"/>
        <v>0</v>
      </c>
      <c r="HI568" s="222">
        <f t="shared" si="1582"/>
        <v>0</v>
      </c>
      <c r="HJ568" s="222">
        <f t="shared" si="1583"/>
        <v>0</v>
      </c>
      <c r="HK568" s="222">
        <f t="shared" si="1584"/>
        <v>0</v>
      </c>
      <c r="HL568" s="222">
        <f t="shared" si="1585"/>
        <v>0</v>
      </c>
      <c r="HM568" s="222">
        <f t="shared" si="1586"/>
        <v>0</v>
      </c>
      <c r="HN568" s="222">
        <f t="shared" si="1587"/>
        <v>0</v>
      </c>
      <c r="HO568" s="222">
        <f t="shared" si="1588"/>
        <v>0</v>
      </c>
      <c r="HP568" s="222">
        <f t="shared" si="1589"/>
        <v>0</v>
      </c>
      <c r="HQ568" s="222">
        <f t="shared" si="1590"/>
        <v>0</v>
      </c>
      <c r="HR568" s="222">
        <f t="shared" si="1591"/>
        <v>0</v>
      </c>
      <c r="HS568" s="222">
        <f t="shared" si="1592"/>
        <v>0</v>
      </c>
      <c r="HT568" s="222">
        <f t="shared" si="1593"/>
        <v>0</v>
      </c>
      <c r="HU568" s="222">
        <f t="shared" si="1594"/>
        <v>0</v>
      </c>
      <c r="HV568" s="222">
        <f t="shared" si="1595"/>
        <v>0</v>
      </c>
      <c r="HW568" s="222">
        <f t="shared" si="1596"/>
        <v>0</v>
      </c>
      <c r="HX568" s="222">
        <f t="shared" si="1597"/>
        <v>0</v>
      </c>
      <c r="HY568" s="222">
        <f t="shared" si="1598"/>
        <v>0</v>
      </c>
      <c r="HZ568" s="222">
        <f t="shared" si="1599"/>
        <v>0</v>
      </c>
      <c r="IA568" s="222">
        <f t="shared" si="1600"/>
        <v>0</v>
      </c>
      <c r="IB568" s="222">
        <f t="shared" si="1601"/>
        <v>0</v>
      </c>
      <c r="IC568" s="222">
        <f t="shared" si="1602"/>
        <v>0</v>
      </c>
      <c r="ID568" s="222">
        <f t="shared" si="1603"/>
        <v>0</v>
      </c>
      <c r="IE568" s="222">
        <f t="shared" si="1604"/>
        <v>0</v>
      </c>
      <c r="IF568" s="222">
        <f t="shared" si="1605"/>
        <v>0</v>
      </c>
      <c r="IG568" s="222">
        <f t="shared" si="1606"/>
        <v>0</v>
      </c>
      <c r="IH568" s="222">
        <f t="shared" si="1607"/>
        <v>0</v>
      </c>
      <c r="II568" s="222">
        <f t="shared" si="1608"/>
        <v>0</v>
      </c>
      <c r="IJ568" s="222">
        <f t="shared" si="1609"/>
        <v>0</v>
      </c>
      <c r="IK568" s="222">
        <f t="shared" si="1610"/>
        <v>0</v>
      </c>
      <c r="IL568" s="222">
        <f t="shared" si="1611"/>
        <v>0</v>
      </c>
      <c r="IM568" s="222">
        <f t="shared" si="1612"/>
        <v>0</v>
      </c>
      <c r="IN568" s="222">
        <f t="shared" si="1613"/>
        <v>0</v>
      </c>
      <c r="IO568" s="222">
        <f t="shared" si="1614"/>
        <v>0</v>
      </c>
      <c r="IP568" s="222">
        <f t="shared" si="1615"/>
        <v>0</v>
      </c>
      <c r="IQ568" s="222">
        <f t="shared" si="1616"/>
        <v>0</v>
      </c>
      <c r="IR568" s="222">
        <f t="shared" si="1617"/>
        <v>0</v>
      </c>
      <c r="IS568" s="222">
        <f t="shared" si="1618"/>
        <v>0</v>
      </c>
      <c r="IT568" s="222">
        <f t="shared" si="1619"/>
        <v>0</v>
      </c>
      <c r="IU568" s="222">
        <f t="shared" si="1620"/>
        <v>0</v>
      </c>
      <c r="IV568" s="222">
        <f t="shared" si="1621"/>
        <v>0</v>
      </c>
      <c r="IW568" s="222">
        <f t="shared" si="1622"/>
        <v>0</v>
      </c>
      <c r="IX568" s="222">
        <f t="shared" si="1623"/>
        <v>0</v>
      </c>
      <c r="IY568" s="222">
        <f t="shared" si="1624"/>
        <v>0</v>
      </c>
      <c r="IZ568" s="222">
        <f t="shared" si="1625"/>
        <v>0</v>
      </c>
      <c r="JA568" s="222">
        <f t="shared" si="1626"/>
        <v>0</v>
      </c>
      <c r="JB568" s="222">
        <f t="shared" si="1627"/>
        <v>0</v>
      </c>
    </row>
    <row r="569" spans="2:262">
      <c r="B569" s="230">
        <v>208</v>
      </c>
      <c r="C569" s="229">
        <f t="shared" si="1628"/>
        <v>4.0624999999999993E-3</v>
      </c>
      <c r="D569" s="226">
        <f t="shared" ca="1" si="1371"/>
        <v>50.160217521419675</v>
      </c>
      <c r="E569" s="225">
        <f ca="1">HF361</f>
        <v>0.16021752141967344</v>
      </c>
      <c r="F569" s="224">
        <v>208</v>
      </c>
      <c r="G569" s="222">
        <f t="shared" si="1372"/>
        <v>0</v>
      </c>
      <c r="H569" s="222">
        <f t="shared" si="1373"/>
        <v>0</v>
      </c>
      <c r="I569" s="222">
        <f t="shared" si="1374"/>
        <v>0</v>
      </c>
      <c r="J569" s="222">
        <f t="shared" si="1375"/>
        <v>0</v>
      </c>
      <c r="K569" s="222">
        <f t="shared" si="1376"/>
        <v>0</v>
      </c>
      <c r="L569" s="222">
        <f t="shared" si="1377"/>
        <v>0</v>
      </c>
      <c r="M569" s="222">
        <f t="shared" si="1378"/>
        <v>0</v>
      </c>
      <c r="N569" s="222">
        <f t="shared" si="1379"/>
        <v>0</v>
      </c>
      <c r="O569" s="222">
        <f t="shared" si="1380"/>
        <v>0</v>
      </c>
      <c r="P569" s="222">
        <f t="shared" si="1381"/>
        <v>0</v>
      </c>
      <c r="Q569" s="222">
        <f t="shared" si="1382"/>
        <v>0</v>
      </c>
      <c r="R569" s="222">
        <f t="shared" si="1383"/>
        <v>0</v>
      </c>
      <c r="S569" s="222">
        <f t="shared" si="1384"/>
        <v>0</v>
      </c>
      <c r="T569" s="222">
        <f t="shared" si="1385"/>
        <v>0</v>
      </c>
      <c r="U569" s="222">
        <f t="shared" si="1386"/>
        <v>0</v>
      </c>
      <c r="V569" s="222">
        <f t="shared" si="1387"/>
        <v>0</v>
      </c>
      <c r="W569" s="222">
        <f t="shared" si="1388"/>
        <v>0</v>
      </c>
      <c r="X569" s="222">
        <f t="shared" si="1389"/>
        <v>0</v>
      </c>
      <c r="Y569" s="222">
        <f t="shared" si="1390"/>
        <v>0</v>
      </c>
      <c r="Z569" s="222">
        <f t="shared" si="1391"/>
        <v>0</v>
      </c>
      <c r="AA569" s="222">
        <f t="shared" si="1392"/>
        <v>0</v>
      </c>
      <c r="AB569" s="222">
        <f t="shared" si="1393"/>
        <v>0</v>
      </c>
      <c r="AC569" s="222">
        <f t="shared" si="1394"/>
        <v>0</v>
      </c>
      <c r="AD569" s="222">
        <f t="shared" si="1395"/>
        <v>0</v>
      </c>
      <c r="AE569" s="222">
        <f t="shared" si="1396"/>
        <v>0</v>
      </c>
      <c r="AF569" s="222">
        <f t="shared" si="1397"/>
        <v>0</v>
      </c>
      <c r="AG569" s="222">
        <f t="shared" si="1398"/>
        <v>0</v>
      </c>
      <c r="AH569" s="222">
        <f t="shared" si="1399"/>
        <v>0</v>
      </c>
      <c r="AI569" s="222">
        <f t="shared" si="1400"/>
        <v>0</v>
      </c>
      <c r="AJ569" s="222">
        <f t="shared" si="1401"/>
        <v>0</v>
      </c>
      <c r="AK569" s="222">
        <f t="shared" si="1402"/>
        <v>0</v>
      </c>
      <c r="AL569" s="222">
        <f t="shared" si="1403"/>
        <v>0</v>
      </c>
      <c r="AM569" s="222">
        <f t="shared" si="1404"/>
        <v>0</v>
      </c>
      <c r="AN569" s="222">
        <f t="shared" si="1405"/>
        <v>0</v>
      </c>
      <c r="AO569" s="222">
        <f t="shared" si="1406"/>
        <v>0</v>
      </c>
      <c r="AP569" s="222">
        <f t="shared" si="1407"/>
        <v>0</v>
      </c>
      <c r="AQ569" s="222">
        <f t="shared" si="1408"/>
        <v>0</v>
      </c>
      <c r="AR569" s="222">
        <f t="shared" si="1409"/>
        <v>0</v>
      </c>
      <c r="AS569" s="222">
        <f t="shared" si="1410"/>
        <v>0</v>
      </c>
      <c r="AT569" s="222">
        <f t="shared" si="1411"/>
        <v>0</v>
      </c>
      <c r="AU569" s="222">
        <f t="shared" si="1412"/>
        <v>0</v>
      </c>
      <c r="AV569" s="222">
        <f t="shared" si="1413"/>
        <v>0</v>
      </c>
      <c r="AW569" s="222">
        <f t="shared" si="1414"/>
        <v>0</v>
      </c>
      <c r="AX569" s="222">
        <f t="shared" si="1415"/>
        <v>0</v>
      </c>
      <c r="AY569" s="222">
        <f t="shared" si="1416"/>
        <v>0</v>
      </c>
      <c r="AZ569" s="222">
        <f t="shared" si="1417"/>
        <v>0</v>
      </c>
      <c r="BA569" s="222">
        <f t="shared" si="1418"/>
        <v>0</v>
      </c>
      <c r="BB569" s="222">
        <f t="shared" si="1419"/>
        <v>0</v>
      </c>
      <c r="BC569" s="222">
        <f t="shared" si="1420"/>
        <v>0</v>
      </c>
      <c r="BD569" s="222">
        <f t="shared" si="1421"/>
        <v>0</v>
      </c>
      <c r="BE569" s="222">
        <f t="shared" si="1422"/>
        <v>0</v>
      </c>
      <c r="BF569" s="222">
        <f t="shared" si="1423"/>
        <v>0</v>
      </c>
      <c r="BG569" s="222">
        <f t="shared" si="1424"/>
        <v>0</v>
      </c>
      <c r="BH569" s="222">
        <f t="shared" si="1425"/>
        <v>0</v>
      </c>
      <c r="BI569" s="222">
        <f t="shared" si="1426"/>
        <v>0</v>
      </c>
      <c r="BJ569" s="222">
        <f t="shared" si="1427"/>
        <v>0</v>
      </c>
      <c r="BK569" s="222">
        <f t="shared" si="1428"/>
        <v>0</v>
      </c>
      <c r="BL569" s="222">
        <f t="shared" si="1429"/>
        <v>0</v>
      </c>
      <c r="BM569" s="222">
        <f t="shared" si="1430"/>
        <v>0</v>
      </c>
      <c r="BN569" s="222">
        <f t="shared" si="1431"/>
        <v>0</v>
      </c>
      <c r="BO569" s="222">
        <f t="shared" si="1432"/>
        <v>0</v>
      </c>
      <c r="BP569" s="222">
        <f t="shared" si="1433"/>
        <v>0</v>
      </c>
      <c r="BQ569" s="222">
        <f t="shared" si="1434"/>
        <v>0</v>
      </c>
      <c r="BR569" s="222">
        <f t="shared" si="1435"/>
        <v>0</v>
      </c>
      <c r="BS569" s="222">
        <f t="shared" si="1436"/>
        <v>0</v>
      </c>
      <c r="BT569" s="222">
        <f t="shared" si="1437"/>
        <v>0</v>
      </c>
      <c r="BU569" s="222">
        <f t="shared" si="1438"/>
        <v>0</v>
      </c>
      <c r="BV569" s="222">
        <f t="shared" si="1439"/>
        <v>0</v>
      </c>
      <c r="BW569" s="222">
        <f t="shared" si="1440"/>
        <v>0</v>
      </c>
      <c r="BX569" s="222">
        <f t="shared" si="1441"/>
        <v>0</v>
      </c>
      <c r="BY569" s="222">
        <f t="shared" si="1442"/>
        <v>0</v>
      </c>
      <c r="BZ569" s="222">
        <f t="shared" si="1443"/>
        <v>0</v>
      </c>
      <c r="CA569" s="222">
        <f t="shared" si="1444"/>
        <v>0</v>
      </c>
      <c r="CB569" s="222">
        <f t="shared" si="1445"/>
        <v>0</v>
      </c>
      <c r="CC569" s="222">
        <f t="shared" si="1446"/>
        <v>0</v>
      </c>
      <c r="CD569" s="222">
        <f t="shared" si="1447"/>
        <v>0</v>
      </c>
      <c r="CE569" s="222">
        <f t="shared" si="1448"/>
        <v>0</v>
      </c>
      <c r="CF569" s="222">
        <f t="shared" si="1449"/>
        <v>0</v>
      </c>
      <c r="CG569" s="222">
        <f t="shared" si="1450"/>
        <v>0</v>
      </c>
      <c r="CH569" s="222">
        <f t="shared" si="1451"/>
        <v>0</v>
      </c>
      <c r="CI569" s="222">
        <f t="shared" si="1452"/>
        <v>0</v>
      </c>
      <c r="CJ569" s="222">
        <f t="shared" si="1453"/>
        <v>0</v>
      </c>
      <c r="CK569" s="222">
        <f t="shared" si="1454"/>
        <v>0</v>
      </c>
      <c r="CL569" s="222">
        <f t="shared" si="1455"/>
        <v>0</v>
      </c>
      <c r="CM569" s="222">
        <f t="shared" si="1456"/>
        <v>0</v>
      </c>
      <c r="CN569" s="222">
        <f t="shared" si="1457"/>
        <v>0</v>
      </c>
      <c r="CO569" s="222">
        <f t="shared" si="1458"/>
        <v>0</v>
      </c>
      <c r="CP569" s="222">
        <f t="shared" si="1459"/>
        <v>0</v>
      </c>
      <c r="CQ569" s="222">
        <f t="shared" si="1460"/>
        <v>0</v>
      </c>
      <c r="CR569" s="222">
        <f t="shared" si="1461"/>
        <v>0</v>
      </c>
      <c r="CS569" s="222">
        <f t="shared" si="1462"/>
        <v>0</v>
      </c>
      <c r="CT569" s="222">
        <f t="shared" si="1463"/>
        <v>0</v>
      </c>
      <c r="CU569" s="222">
        <f t="shared" si="1464"/>
        <v>0</v>
      </c>
      <c r="CV569" s="222">
        <f t="shared" si="1465"/>
        <v>0</v>
      </c>
      <c r="CW569" s="222">
        <f t="shared" si="1466"/>
        <v>0</v>
      </c>
      <c r="CX569" s="222">
        <f t="shared" si="1467"/>
        <v>0</v>
      </c>
      <c r="CY569" s="222">
        <f t="shared" si="1468"/>
        <v>0</v>
      </c>
      <c r="CZ569" s="222">
        <f t="shared" si="1469"/>
        <v>0</v>
      </c>
      <c r="DA569" s="222">
        <f t="shared" si="1470"/>
        <v>0</v>
      </c>
      <c r="DB569" s="222">
        <f t="shared" si="1471"/>
        <v>0</v>
      </c>
      <c r="DC569" s="222">
        <f t="shared" si="1472"/>
        <v>0</v>
      </c>
      <c r="DD569" s="222">
        <f t="shared" si="1473"/>
        <v>0</v>
      </c>
      <c r="DE569" s="222">
        <f t="shared" si="1474"/>
        <v>0</v>
      </c>
      <c r="DF569" s="222">
        <f t="shared" si="1475"/>
        <v>0</v>
      </c>
      <c r="DG569" s="222">
        <f t="shared" si="1476"/>
        <v>0</v>
      </c>
      <c r="DH569" s="222">
        <f t="shared" si="1477"/>
        <v>0</v>
      </c>
      <c r="DI569" s="222">
        <f t="shared" si="1478"/>
        <v>0</v>
      </c>
      <c r="DJ569" s="222">
        <f t="shared" si="1479"/>
        <v>0</v>
      </c>
      <c r="DK569" s="222">
        <f t="shared" si="1480"/>
        <v>0</v>
      </c>
      <c r="DL569" s="222">
        <f t="shared" si="1481"/>
        <v>0</v>
      </c>
      <c r="DM569" s="222">
        <f t="shared" si="1482"/>
        <v>0</v>
      </c>
      <c r="DN569" s="222">
        <f t="shared" si="1483"/>
        <v>0</v>
      </c>
      <c r="DO569" s="222">
        <f t="shared" si="1484"/>
        <v>0</v>
      </c>
      <c r="DP569" s="222">
        <f t="shared" si="1485"/>
        <v>0</v>
      </c>
      <c r="DQ569" s="222">
        <f t="shared" si="1486"/>
        <v>0</v>
      </c>
      <c r="DR569" s="222">
        <f t="shared" si="1487"/>
        <v>0</v>
      </c>
      <c r="DS569" s="222">
        <f t="shared" si="1488"/>
        <v>0</v>
      </c>
      <c r="DT569" s="222">
        <f t="shared" si="1489"/>
        <v>0</v>
      </c>
      <c r="DU569" s="222">
        <f t="shared" si="1490"/>
        <v>0</v>
      </c>
      <c r="DV569" s="222">
        <f t="shared" si="1491"/>
        <v>0</v>
      </c>
      <c r="DW569" s="222">
        <f t="shared" si="1492"/>
        <v>0</v>
      </c>
      <c r="DX569" s="222">
        <f t="shared" si="1493"/>
        <v>0</v>
      </c>
      <c r="DY569" s="222">
        <f t="shared" si="1494"/>
        <v>0</v>
      </c>
      <c r="DZ569" s="222">
        <f t="shared" si="1495"/>
        <v>0</v>
      </c>
      <c r="EA569" s="222">
        <f t="shared" si="1496"/>
        <v>0</v>
      </c>
      <c r="EB569" s="222">
        <f t="shared" si="1497"/>
        <v>0</v>
      </c>
      <c r="EC569" s="222">
        <f t="shared" si="1498"/>
        <v>0</v>
      </c>
      <c r="ED569" s="222">
        <f t="shared" si="1499"/>
        <v>0</v>
      </c>
      <c r="EE569" s="222">
        <f t="shared" si="1500"/>
        <v>0</v>
      </c>
      <c r="EF569" s="222">
        <f t="shared" si="1501"/>
        <v>0</v>
      </c>
      <c r="EG569" s="222">
        <f t="shared" si="1502"/>
        <v>0</v>
      </c>
      <c r="EH569" s="222">
        <f t="shared" si="1503"/>
        <v>0</v>
      </c>
      <c r="EI569" s="222">
        <f t="shared" si="1504"/>
        <v>0</v>
      </c>
      <c r="EJ569" s="222">
        <f t="shared" si="1505"/>
        <v>0</v>
      </c>
      <c r="EK569" s="222">
        <f t="shared" si="1506"/>
        <v>0</v>
      </c>
      <c r="EL569" s="222">
        <f t="shared" si="1507"/>
        <v>0</v>
      </c>
      <c r="EM569" s="222">
        <f t="shared" si="1508"/>
        <v>0</v>
      </c>
      <c r="EN569" s="222">
        <f t="shared" si="1509"/>
        <v>0</v>
      </c>
      <c r="EO569" s="222">
        <f t="shared" si="1510"/>
        <v>0</v>
      </c>
      <c r="EP569" s="222">
        <f t="shared" si="1511"/>
        <v>0</v>
      </c>
      <c r="EQ569" s="222">
        <f t="shared" si="1512"/>
        <v>0</v>
      </c>
      <c r="ER569" s="222">
        <f t="shared" si="1513"/>
        <v>0</v>
      </c>
      <c r="ES569" s="222">
        <f t="shared" si="1514"/>
        <v>0</v>
      </c>
      <c r="ET569" s="222">
        <f t="shared" si="1515"/>
        <v>0</v>
      </c>
      <c r="EU569" s="222">
        <f t="shared" si="1516"/>
        <v>0</v>
      </c>
      <c r="EV569" s="222">
        <f t="shared" si="1517"/>
        <v>0</v>
      </c>
      <c r="EW569" s="222">
        <f t="shared" si="1518"/>
        <v>0</v>
      </c>
      <c r="EX569" s="222">
        <f t="shared" si="1519"/>
        <v>0</v>
      </c>
      <c r="EY569" s="222">
        <f t="shared" si="1520"/>
        <v>0</v>
      </c>
      <c r="EZ569" s="222">
        <f t="shared" si="1521"/>
        <v>0</v>
      </c>
      <c r="FA569" s="222">
        <f t="shared" si="1522"/>
        <v>0</v>
      </c>
      <c r="FB569" s="222">
        <f t="shared" si="1523"/>
        <v>0</v>
      </c>
      <c r="FC569" s="222">
        <f t="shared" si="1524"/>
        <v>0</v>
      </c>
      <c r="FD569" s="222">
        <f t="shared" si="1525"/>
        <v>0</v>
      </c>
      <c r="FE569" s="222">
        <f t="shared" si="1526"/>
        <v>0</v>
      </c>
      <c r="FF569" s="222">
        <f t="shared" si="1527"/>
        <v>0</v>
      </c>
      <c r="FG569" s="222">
        <f t="shared" si="1528"/>
        <v>0</v>
      </c>
      <c r="FH569" s="222">
        <f t="shared" si="1529"/>
        <v>0</v>
      </c>
      <c r="FI569" s="222">
        <f t="shared" si="1530"/>
        <v>0</v>
      </c>
      <c r="FJ569" s="222">
        <f t="shared" si="1531"/>
        <v>0</v>
      </c>
      <c r="FK569" s="222">
        <f t="shared" si="1532"/>
        <v>0</v>
      </c>
      <c r="FL569" s="222">
        <f t="shared" si="1533"/>
        <v>0</v>
      </c>
      <c r="FM569" s="222">
        <f t="shared" si="1534"/>
        <v>0</v>
      </c>
      <c r="FN569" s="222">
        <f t="shared" si="1535"/>
        <v>0</v>
      </c>
      <c r="FO569" s="222">
        <f t="shared" si="1536"/>
        <v>0</v>
      </c>
      <c r="FP569" s="222">
        <f t="shared" si="1537"/>
        <v>0</v>
      </c>
      <c r="FQ569" s="222">
        <f t="shared" si="1538"/>
        <v>0</v>
      </c>
      <c r="FR569" s="222">
        <f t="shared" si="1539"/>
        <v>0</v>
      </c>
      <c r="FS569" s="222">
        <f t="shared" si="1540"/>
        <v>0</v>
      </c>
      <c r="FT569" s="222">
        <f t="shared" si="1541"/>
        <v>0</v>
      </c>
      <c r="FU569" s="222">
        <f t="shared" si="1542"/>
        <v>0</v>
      </c>
      <c r="FV569" s="222">
        <f t="shared" si="1543"/>
        <v>0</v>
      </c>
      <c r="FW569" s="222">
        <f t="shared" si="1544"/>
        <v>0</v>
      </c>
      <c r="FX569" s="222">
        <f t="shared" si="1545"/>
        <v>0</v>
      </c>
      <c r="FY569" s="222">
        <f t="shared" si="1546"/>
        <v>0</v>
      </c>
      <c r="FZ569" s="222">
        <f t="shared" si="1547"/>
        <v>0</v>
      </c>
      <c r="GA569" s="222">
        <f t="shared" si="1548"/>
        <v>0</v>
      </c>
      <c r="GB569" s="222">
        <f t="shared" si="1549"/>
        <v>0</v>
      </c>
      <c r="GC569" s="222">
        <f t="shared" si="1550"/>
        <v>0</v>
      </c>
      <c r="GD569" s="222">
        <f t="shared" si="1551"/>
        <v>0</v>
      </c>
      <c r="GE569" s="222">
        <f t="shared" si="1552"/>
        <v>0</v>
      </c>
      <c r="GF569" s="222">
        <f t="shared" si="1553"/>
        <v>0</v>
      </c>
      <c r="GG569" s="222">
        <f t="shared" si="1554"/>
        <v>0</v>
      </c>
      <c r="GH569" s="222">
        <f t="shared" si="1555"/>
        <v>0</v>
      </c>
      <c r="GI569" s="222">
        <f t="shared" si="1556"/>
        <v>0</v>
      </c>
      <c r="GJ569" s="222">
        <f t="shared" si="1557"/>
        <v>0</v>
      </c>
      <c r="GK569" s="222">
        <f t="shared" si="1558"/>
        <v>0</v>
      </c>
      <c r="GL569" s="222">
        <f t="shared" si="1559"/>
        <v>0</v>
      </c>
      <c r="GM569" s="222">
        <f t="shared" si="1560"/>
        <v>0</v>
      </c>
      <c r="GN569" s="222">
        <f t="shared" si="1561"/>
        <v>0</v>
      </c>
      <c r="GO569" s="222">
        <f t="shared" si="1562"/>
        <v>0</v>
      </c>
      <c r="GP569" s="222">
        <f t="shared" si="1563"/>
        <v>0</v>
      </c>
      <c r="GQ569" s="222">
        <f t="shared" si="1564"/>
        <v>0</v>
      </c>
      <c r="GR569" s="222">
        <f t="shared" si="1565"/>
        <v>0</v>
      </c>
      <c r="GS569" s="222">
        <f t="shared" si="1566"/>
        <v>0</v>
      </c>
      <c r="GT569" s="222">
        <f t="shared" si="1567"/>
        <v>0</v>
      </c>
      <c r="GU569" s="222">
        <f t="shared" si="1568"/>
        <v>0</v>
      </c>
      <c r="GV569" s="222">
        <f t="shared" si="1569"/>
        <v>0</v>
      </c>
      <c r="GW569" s="222">
        <f t="shared" si="1570"/>
        <v>0</v>
      </c>
      <c r="GX569" s="222">
        <f t="shared" si="1571"/>
        <v>0</v>
      </c>
      <c r="GY569" s="222">
        <f t="shared" si="1572"/>
        <v>0</v>
      </c>
      <c r="GZ569" s="222">
        <f t="shared" si="1573"/>
        <v>0</v>
      </c>
      <c r="HA569" s="222">
        <f t="shared" si="1574"/>
        <v>0</v>
      </c>
      <c r="HB569" s="222">
        <f t="shared" si="1575"/>
        <v>0</v>
      </c>
      <c r="HC569" s="222">
        <f t="shared" si="1576"/>
        <v>0</v>
      </c>
      <c r="HD569" s="222">
        <f t="shared" si="1577"/>
        <v>0</v>
      </c>
      <c r="HE569" s="222">
        <f t="shared" si="1578"/>
        <v>0</v>
      </c>
      <c r="HF569" s="222">
        <f t="shared" si="1579"/>
        <v>0</v>
      </c>
      <c r="HG569" s="222">
        <f t="shared" si="1580"/>
        <v>0</v>
      </c>
      <c r="HH569" s="222">
        <f t="shared" si="1581"/>
        <v>0</v>
      </c>
      <c r="HI569" s="222">
        <f t="shared" si="1582"/>
        <v>0</v>
      </c>
      <c r="HJ569" s="222">
        <f t="shared" si="1583"/>
        <v>0</v>
      </c>
      <c r="HK569" s="222">
        <f t="shared" si="1584"/>
        <v>0</v>
      </c>
      <c r="HL569" s="222">
        <f t="shared" si="1585"/>
        <v>0</v>
      </c>
      <c r="HM569" s="222">
        <f t="shared" si="1586"/>
        <v>0</v>
      </c>
      <c r="HN569" s="222">
        <f t="shared" si="1587"/>
        <v>0</v>
      </c>
      <c r="HO569" s="222">
        <f t="shared" si="1588"/>
        <v>0</v>
      </c>
      <c r="HP569" s="222">
        <f t="shared" si="1589"/>
        <v>0</v>
      </c>
      <c r="HQ569" s="222">
        <f t="shared" si="1590"/>
        <v>0</v>
      </c>
      <c r="HR569" s="222">
        <f t="shared" si="1591"/>
        <v>0</v>
      </c>
      <c r="HS569" s="222">
        <f t="shared" si="1592"/>
        <v>0</v>
      </c>
      <c r="HT569" s="222">
        <f t="shared" si="1593"/>
        <v>0</v>
      </c>
      <c r="HU569" s="222">
        <f t="shared" si="1594"/>
        <v>0</v>
      </c>
      <c r="HV569" s="222">
        <f t="shared" si="1595"/>
        <v>0</v>
      </c>
      <c r="HW569" s="222">
        <f t="shared" si="1596"/>
        <v>0</v>
      </c>
      <c r="HX569" s="222">
        <f t="shared" si="1597"/>
        <v>0</v>
      </c>
      <c r="HY569" s="222">
        <f t="shared" si="1598"/>
        <v>0</v>
      </c>
      <c r="HZ569" s="222">
        <f t="shared" si="1599"/>
        <v>0</v>
      </c>
      <c r="IA569" s="222">
        <f t="shared" si="1600"/>
        <v>0</v>
      </c>
      <c r="IB569" s="222">
        <f t="shared" si="1601"/>
        <v>0</v>
      </c>
      <c r="IC569" s="222">
        <f t="shared" si="1602"/>
        <v>0</v>
      </c>
      <c r="ID569" s="222">
        <f t="shared" si="1603"/>
        <v>0</v>
      </c>
      <c r="IE569" s="222">
        <f t="shared" si="1604"/>
        <v>0</v>
      </c>
      <c r="IF569" s="222">
        <f t="shared" si="1605"/>
        <v>0</v>
      </c>
      <c r="IG569" s="222">
        <f t="shared" si="1606"/>
        <v>0</v>
      </c>
      <c r="IH569" s="222">
        <f t="shared" si="1607"/>
        <v>0</v>
      </c>
      <c r="II569" s="222">
        <f t="shared" si="1608"/>
        <v>0</v>
      </c>
      <c r="IJ569" s="222">
        <f t="shared" si="1609"/>
        <v>0</v>
      </c>
      <c r="IK569" s="222">
        <f t="shared" si="1610"/>
        <v>0</v>
      </c>
      <c r="IL569" s="222">
        <f t="shared" si="1611"/>
        <v>0</v>
      </c>
      <c r="IM569" s="222">
        <f t="shared" si="1612"/>
        <v>0</v>
      </c>
      <c r="IN569" s="222">
        <f t="shared" si="1613"/>
        <v>0</v>
      </c>
      <c r="IO569" s="222">
        <f t="shared" si="1614"/>
        <v>0</v>
      </c>
      <c r="IP569" s="222">
        <f t="shared" si="1615"/>
        <v>0</v>
      </c>
      <c r="IQ569" s="222">
        <f t="shared" si="1616"/>
        <v>0</v>
      </c>
      <c r="IR569" s="222">
        <f t="shared" si="1617"/>
        <v>0</v>
      </c>
      <c r="IS569" s="222">
        <f t="shared" si="1618"/>
        <v>0</v>
      </c>
      <c r="IT569" s="222">
        <f t="shared" si="1619"/>
        <v>0</v>
      </c>
      <c r="IU569" s="222">
        <f t="shared" si="1620"/>
        <v>0</v>
      </c>
      <c r="IV569" s="222">
        <f t="shared" si="1621"/>
        <v>0</v>
      </c>
      <c r="IW569" s="222">
        <f t="shared" si="1622"/>
        <v>0</v>
      </c>
      <c r="IX569" s="222">
        <f t="shared" si="1623"/>
        <v>0</v>
      </c>
      <c r="IY569" s="222">
        <f t="shared" si="1624"/>
        <v>0</v>
      </c>
      <c r="IZ569" s="222">
        <f t="shared" si="1625"/>
        <v>0</v>
      </c>
      <c r="JA569" s="222">
        <f t="shared" si="1626"/>
        <v>0</v>
      </c>
      <c r="JB569" s="222">
        <f t="shared" si="1627"/>
        <v>0</v>
      </c>
    </row>
    <row r="570" spans="2:262">
      <c r="B570" s="230">
        <v>209</v>
      </c>
      <c r="C570" s="229">
        <f t="shared" si="1628"/>
        <v>4.0820312499999989E-3</v>
      </c>
      <c r="D570" s="226">
        <f t="shared" ca="1" si="1371"/>
        <v>50.159032373723321</v>
      </c>
      <c r="E570" s="225">
        <f ca="1">HG361</f>
        <v>0.15903237372331933</v>
      </c>
      <c r="F570" s="224">
        <v>209</v>
      </c>
      <c r="G570" s="222">
        <f t="shared" si="1372"/>
        <v>0</v>
      </c>
      <c r="H570" s="222">
        <f t="shared" si="1373"/>
        <v>0</v>
      </c>
      <c r="I570" s="222">
        <f t="shared" si="1374"/>
        <v>0</v>
      </c>
      <c r="J570" s="222">
        <f t="shared" si="1375"/>
        <v>0</v>
      </c>
      <c r="K570" s="222">
        <f t="shared" si="1376"/>
        <v>0</v>
      </c>
      <c r="L570" s="222">
        <f t="shared" si="1377"/>
        <v>0</v>
      </c>
      <c r="M570" s="222">
        <f t="shared" si="1378"/>
        <v>0</v>
      </c>
      <c r="N570" s="222">
        <f t="shared" si="1379"/>
        <v>0</v>
      </c>
      <c r="O570" s="222">
        <f t="shared" si="1380"/>
        <v>0</v>
      </c>
      <c r="P570" s="222">
        <f t="shared" si="1381"/>
        <v>0</v>
      </c>
      <c r="Q570" s="222">
        <f t="shared" si="1382"/>
        <v>0</v>
      </c>
      <c r="R570" s="222">
        <f t="shared" si="1383"/>
        <v>0</v>
      </c>
      <c r="S570" s="222">
        <f t="shared" si="1384"/>
        <v>0</v>
      </c>
      <c r="T570" s="222">
        <f t="shared" si="1385"/>
        <v>0</v>
      </c>
      <c r="U570" s="222">
        <f t="shared" si="1386"/>
        <v>0</v>
      </c>
      <c r="V570" s="222">
        <f t="shared" si="1387"/>
        <v>0</v>
      </c>
      <c r="W570" s="222">
        <f t="shared" si="1388"/>
        <v>0</v>
      </c>
      <c r="X570" s="222">
        <f t="shared" si="1389"/>
        <v>0</v>
      </c>
      <c r="Y570" s="222">
        <f t="shared" si="1390"/>
        <v>0</v>
      </c>
      <c r="Z570" s="222">
        <f t="shared" si="1391"/>
        <v>0</v>
      </c>
      <c r="AA570" s="222">
        <f t="shared" si="1392"/>
        <v>0</v>
      </c>
      <c r="AB570" s="222">
        <f t="shared" si="1393"/>
        <v>0</v>
      </c>
      <c r="AC570" s="222">
        <f t="shared" si="1394"/>
        <v>0</v>
      </c>
      <c r="AD570" s="222">
        <f t="shared" si="1395"/>
        <v>0</v>
      </c>
      <c r="AE570" s="222">
        <f t="shared" si="1396"/>
        <v>0</v>
      </c>
      <c r="AF570" s="222">
        <f t="shared" si="1397"/>
        <v>0</v>
      </c>
      <c r="AG570" s="222">
        <f t="shared" si="1398"/>
        <v>0</v>
      </c>
      <c r="AH570" s="222">
        <f t="shared" si="1399"/>
        <v>0</v>
      </c>
      <c r="AI570" s="222">
        <f t="shared" si="1400"/>
        <v>0</v>
      </c>
      <c r="AJ570" s="222">
        <f t="shared" si="1401"/>
        <v>0</v>
      </c>
      <c r="AK570" s="222">
        <f t="shared" si="1402"/>
        <v>0</v>
      </c>
      <c r="AL570" s="222">
        <f t="shared" si="1403"/>
        <v>0</v>
      </c>
      <c r="AM570" s="222">
        <f t="shared" si="1404"/>
        <v>0</v>
      </c>
      <c r="AN570" s="222">
        <f t="shared" si="1405"/>
        <v>0</v>
      </c>
      <c r="AO570" s="222">
        <f t="shared" si="1406"/>
        <v>0</v>
      </c>
      <c r="AP570" s="222">
        <f t="shared" si="1407"/>
        <v>0</v>
      </c>
      <c r="AQ570" s="222">
        <f t="shared" si="1408"/>
        <v>0</v>
      </c>
      <c r="AR570" s="222">
        <f t="shared" si="1409"/>
        <v>0</v>
      </c>
      <c r="AS570" s="222">
        <f t="shared" si="1410"/>
        <v>0</v>
      </c>
      <c r="AT570" s="222">
        <f t="shared" si="1411"/>
        <v>0</v>
      </c>
      <c r="AU570" s="222">
        <f t="shared" si="1412"/>
        <v>0</v>
      </c>
      <c r="AV570" s="222">
        <f t="shared" si="1413"/>
        <v>0</v>
      </c>
      <c r="AW570" s="222">
        <f t="shared" si="1414"/>
        <v>0</v>
      </c>
      <c r="AX570" s="222">
        <f t="shared" si="1415"/>
        <v>0</v>
      </c>
      <c r="AY570" s="222">
        <f t="shared" si="1416"/>
        <v>0</v>
      </c>
      <c r="AZ570" s="222">
        <f t="shared" si="1417"/>
        <v>0</v>
      </c>
      <c r="BA570" s="222">
        <f t="shared" si="1418"/>
        <v>0</v>
      </c>
      <c r="BB570" s="222">
        <f t="shared" si="1419"/>
        <v>0</v>
      </c>
      <c r="BC570" s="222">
        <f t="shared" si="1420"/>
        <v>0</v>
      </c>
      <c r="BD570" s="222">
        <f t="shared" si="1421"/>
        <v>0</v>
      </c>
      <c r="BE570" s="222">
        <f t="shared" si="1422"/>
        <v>0</v>
      </c>
      <c r="BF570" s="222">
        <f t="shared" si="1423"/>
        <v>0</v>
      </c>
      <c r="BG570" s="222">
        <f t="shared" si="1424"/>
        <v>0</v>
      </c>
      <c r="BH570" s="222">
        <f t="shared" si="1425"/>
        <v>0</v>
      </c>
      <c r="BI570" s="222">
        <f t="shared" si="1426"/>
        <v>0</v>
      </c>
      <c r="BJ570" s="222">
        <f t="shared" si="1427"/>
        <v>0</v>
      </c>
      <c r="BK570" s="222">
        <f t="shared" si="1428"/>
        <v>0</v>
      </c>
      <c r="BL570" s="222">
        <f t="shared" si="1429"/>
        <v>0</v>
      </c>
      <c r="BM570" s="222">
        <f t="shared" si="1430"/>
        <v>0</v>
      </c>
      <c r="BN570" s="222">
        <f t="shared" si="1431"/>
        <v>0</v>
      </c>
      <c r="BO570" s="222">
        <f t="shared" si="1432"/>
        <v>0</v>
      </c>
      <c r="BP570" s="222">
        <f t="shared" si="1433"/>
        <v>0</v>
      </c>
      <c r="BQ570" s="222">
        <f t="shared" si="1434"/>
        <v>0</v>
      </c>
      <c r="BR570" s="222">
        <f t="shared" si="1435"/>
        <v>0</v>
      </c>
      <c r="BS570" s="222">
        <f t="shared" si="1436"/>
        <v>0</v>
      </c>
      <c r="BT570" s="222">
        <f t="shared" si="1437"/>
        <v>0</v>
      </c>
      <c r="BU570" s="222">
        <f t="shared" si="1438"/>
        <v>0</v>
      </c>
      <c r="BV570" s="222">
        <f t="shared" si="1439"/>
        <v>0</v>
      </c>
      <c r="BW570" s="222">
        <f t="shared" si="1440"/>
        <v>0</v>
      </c>
      <c r="BX570" s="222">
        <f t="shared" si="1441"/>
        <v>0</v>
      </c>
      <c r="BY570" s="222">
        <f t="shared" si="1442"/>
        <v>0</v>
      </c>
      <c r="BZ570" s="222">
        <f t="shared" si="1443"/>
        <v>0</v>
      </c>
      <c r="CA570" s="222">
        <f t="shared" si="1444"/>
        <v>0</v>
      </c>
      <c r="CB570" s="222">
        <f t="shared" si="1445"/>
        <v>0</v>
      </c>
      <c r="CC570" s="222">
        <f t="shared" si="1446"/>
        <v>0</v>
      </c>
      <c r="CD570" s="222">
        <f t="shared" si="1447"/>
        <v>0</v>
      </c>
      <c r="CE570" s="222">
        <f t="shared" si="1448"/>
        <v>0</v>
      </c>
      <c r="CF570" s="222">
        <f t="shared" si="1449"/>
        <v>0</v>
      </c>
      <c r="CG570" s="222">
        <f t="shared" si="1450"/>
        <v>0</v>
      </c>
      <c r="CH570" s="222">
        <f t="shared" si="1451"/>
        <v>0</v>
      </c>
      <c r="CI570" s="222">
        <f t="shared" si="1452"/>
        <v>0</v>
      </c>
      <c r="CJ570" s="222">
        <f t="shared" si="1453"/>
        <v>0</v>
      </c>
      <c r="CK570" s="222">
        <f t="shared" si="1454"/>
        <v>0</v>
      </c>
      <c r="CL570" s="222">
        <f t="shared" si="1455"/>
        <v>0</v>
      </c>
      <c r="CM570" s="222">
        <f t="shared" si="1456"/>
        <v>0</v>
      </c>
      <c r="CN570" s="222">
        <f t="shared" si="1457"/>
        <v>0</v>
      </c>
      <c r="CO570" s="222">
        <f t="shared" si="1458"/>
        <v>0</v>
      </c>
      <c r="CP570" s="222">
        <f t="shared" si="1459"/>
        <v>0</v>
      </c>
      <c r="CQ570" s="222">
        <f t="shared" si="1460"/>
        <v>0</v>
      </c>
      <c r="CR570" s="222">
        <f t="shared" si="1461"/>
        <v>0</v>
      </c>
      <c r="CS570" s="222">
        <f t="shared" si="1462"/>
        <v>0</v>
      </c>
      <c r="CT570" s="222">
        <f t="shared" si="1463"/>
        <v>0</v>
      </c>
      <c r="CU570" s="222">
        <f t="shared" si="1464"/>
        <v>0</v>
      </c>
      <c r="CV570" s="222">
        <f t="shared" si="1465"/>
        <v>0</v>
      </c>
      <c r="CW570" s="222">
        <f t="shared" si="1466"/>
        <v>0</v>
      </c>
      <c r="CX570" s="222">
        <f t="shared" si="1467"/>
        <v>0</v>
      </c>
      <c r="CY570" s="222">
        <f t="shared" si="1468"/>
        <v>0</v>
      </c>
      <c r="CZ570" s="222">
        <f t="shared" si="1469"/>
        <v>0</v>
      </c>
      <c r="DA570" s="222">
        <f t="shared" si="1470"/>
        <v>0</v>
      </c>
      <c r="DB570" s="222">
        <f t="shared" si="1471"/>
        <v>0</v>
      </c>
      <c r="DC570" s="222">
        <f t="shared" si="1472"/>
        <v>0</v>
      </c>
      <c r="DD570" s="222">
        <f t="shared" si="1473"/>
        <v>0</v>
      </c>
      <c r="DE570" s="222">
        <f t="shared" si="1474"/>
        <v>0</v>
      </c>
      <c r="DF570" s="222">
        <f t="shared" si="1475"/>
        <v>0</v>
      </c>
      <c r="DG570" s="222">
        <f t="shared" si="1476"/>
        <v>0</v>
      </c>
      <c r="DH570" s="222">
        <f t="shared" si="1477"/>
        <v>0</v>
      </c>
      <c r="DI570" s="222">
        <f t="shared" si="1478"/>
        <v>0</v>
      </c>
      <c r="DJ570" s="222">
        <f t="shared" si="1479"/>
        <v>0</v>
      </c>
      <c r="DK570" s="222">
        <f t="shared" si="1480"/>
        <v>0</v>
      </c>
      <c r="DL570" s="222">
        <f t="shared" si="1481"/>
        <v>0</v>
      </c>
      <c r="DM570" s="222">
        <f t="shared" si="1482"/>
        <v>0</v>
      </c>
      <c r="DN570" s="222">
        <f t="shared" si="1483"/>
        <v>0</v>
      </c>
      <c r="DO570" s="222">
        <f t="shared" si="1484"/>
        <v>0</v>
      </c>
      <c r="DP570" s="222">
        <f t="shared" si="1485"/>
        <v>0</v>
      </c>
      <c r="DQ570" s="222">
        <f t="shared" si="1486"/>
        <v>0</v>
      </c>
      <c r="DR570" s="222">
        <f t="shared" si="1487"/>
        <v>0</v>
      </c>
      <c r="DS570" s="222">
        <f t="shared" si="1488"/>
        <v>0</v>
      </c>
      <c r="DT570" s="222">
        <f t="shared" si="1489"/>
        <v>0</v>
      </c>
      <c r="DU570" s="222">
        <f t="shared" si="1490"/>
        <v>0</v>
      </c>
      <c r="DV570" s="222">
        <f t="shared" si="1491"/>
        <v>0</v>
      </c>
      <c r="DW570" s="222">
        <f t="shared" si="1492"/>
        <v>0</v>
      </c>
      <c r="DX570" s="222">
        <f t="shared" si="1493"/>
        <v>0</v>
      </c>
      <c r="DY570" s="222">
        <f t="shared" si="1494"/>
        <v>0</v>
      </c>
      <c r="DZ570" s="222">
        <f t="shared" si="1495"/>
        <v>0</v>
      </c>
      <c r="EA570" s="222">
        <f t="shared" si="1496"/>
        <v>0</v>
      </c>
      <c r="EB570" s="222">
        <f t="shared" si="1497"/>
        <v>0</v>
      </c>
      <c r="EC570" s="222">
        <f t="shared" si="1498"/>
        <v>0</v>
      </c>
      <c r="ED570" s="222">
        <f t="shared" si="1499"/>
        <v>0</v>
      </c>
      <c r="EE570" s="222">
        <f t="shared" si="1500"/>
        <v>0</v>
      </c>
      <c r="EF570" s="222">
        <f t="shared" si="1501"/>
        <v>0</v>
      </c>
      <c r="EG570" s="222">
        <f t="shared" si="1502"/>
        <v>0</v>
      </c>
      <c r="EH570" s="222">
        <f t="shared" si="1503"/>
        <v>0</v>
      </c>
      <c r="EI570" s="222">
        <f t="shared" si="1504"/>
        <v>0</v>
      </c>
      <c r="EJ570" s="222">
        <f t="shared" si="1505"/>
        <v>0</v>
      </c>
      <c r="EK570" s="222">
        <f t="shared" si="1506"/>
        <v>0</v>
      </c>
      <c r="EL570" s="222">
        <f t="shared" si="1507"/>
        <v>0</v>
      </c>
      <c r="EM570" s="222">
        <f t="shared" si="1508"/>
        <v>0</v>
      </c>
      <c r="EN570" s="222">
        <f t="shared" si="1509"/>
        <v>0</v>
      </c>
      <c r="EO570" s="222">
        <f t="shared" si="1510"/>
        <v>0</v>
      </c>
      <c r="EP570" s="222">
        <f t="shared" si="1511"/>
        <v>0</v>
      </c>
      <c r="EQ570" s="222">
        <f t="shared" si="1512"/>
        <v>0</v>
      </c>
      <c r="ER570" s="222">
        <f t="shared" si="1513"/>
        <v>0</v>
      </c>
      <c r="ES570" s="222">
        <f t="shared" si="1514"/>
        <v>0</v>
      </c>
      <c r="ET570" s="222">
        <f t="shared" si="1515"/>
        <v>0</v>
      </c>
      <c r="EU570" s="222">
        <f t="shared" si="1516"/>
        <v>0</v>
      </c>
      <c r="EV570" s="222">
        <f t="shared" si="1517"/>
        <v>0</v>
      </c>
      <c r="EW570" s="222">
        <f t="shared" si="1518"/>
        <v>0</v>
      </c>
      <c r="EX570" s="222">
        <f t="shared" si="1519"/>
        <v>0</v>
      </c>
      <c r="EY570" s="222">
        <f t="shared" si="1520"/>
        <v>0</v>
      </c>
      <c r="EZ570" s="222">
        <f t="shared" si="1521"/>
        <v>0</v>
      </c>
      <c r="FA570" s="222">
        <f t="shared" si="1522"/>
        <v>0</v>
      </c>
      <c r="FB570" s="222">
        <f t="shared" si="1523"/>
        <v>0</v>
      </c>
      <c r="FC570" s="222">
        <f t="shared" si="1524"/>
        <v>0</v>
      </c>
      <c r="FD570" s="222">
        <f t="shared" si="1525"/>
        <v>0</v>
      </c>
      <c r="FE570" s="222">
        <f t="shared" si="1526"/>
        <v>0</v>
      </c>
      <c r="FF570" s="222">
        <f t="shared" si="1527"/>
        <v>0</v>
      </c>
      <c r="FG570" s="222">
        <f t="shared" si="1528"/>
        <v>0</v>
      </c>
      <c r="FH570" s="222">
        <f t="shared" si="1529"/>
        <v>0</v>
      </c>
      <c r="FI570" s="222">
        <f t="shared" si="1530"/>
        <v>0</v>
      </c>
      <c r="FJ570" s="222">
        <f t="shared" si="1531"/>
        <v>0</v>
      </c>
      <c r="FK570" s="222">
        <f t="shared" si="1532"/>
        <v>0</v>
      </c>
      <c r="FL570" s="222">
        <f t="shared" si="1533"/>
        <v>0</v>
      </c>
      <c r="FM570" s="222">
        <f t="shared" si="1534"/>
        <v>0</v>
      </c>
      <c r="FN570" s="222">
        <f t="shared" si="1535"/>
        <v>0</v>
      </c>
      <c r="FO570" s="222">
        <f t="shared" si="1536"/>
        <v>0</v>
      </c>
      <c r="FP570" s="222">
        <f t="shared" si="1537"/>
        <v>0</v>
      </c>
      <c r="FQ570" s="222">
        <f t="shared" si="1538"/>
        <v>0</v>
      </c>
      <c r="FR570" s="222">
        <f t="shared" si="1539"/>
        <v>0</v>
      </c>
      <c r="FS570" s="222">
        <f t="shared" si="1540"/>
        <v>0</v>
      </c>
      <c r="FT570" s="222">
        <f t="shared" si="1541"/>
        <v>0</v>
      </c>
      <c r="FU570" s="222">
        <f t="shared" si="1542"/>
        <v>0</v>
      </c>
      <c r="FV570" s="222">
        <f t="shared" si="1543"/>
        <v>0</v>
      </c>
      <c r="FW570" s="222">
        <f t="shared" si="1544"/>
        <v>0</v>
      </c>
      <c r="FX570" s="222">
        <f t="shared" si="1545"/>
        <v>0</v>
      </c>
      <c r="FY570" s="222">
        <f t="shared" si="1546"/>
        <v>0</v>
      </c>
      <c r="FZ570" s="222">
        <f t="shared" si="1547"/>
        <v>0</v>
      </c>
      <c r="GA570" s="222">
        <f t="shared" si="1548"/>
        <v>0</v>
      </c>
      <c r="GB570" s="222">
        <f t="shared" si="1549"/>
        <v>0</v>
      </c>
      <c r="GC570" s="222">
        <f t="shared" si="1550"/>
        <v>0</v>
      </c>
      <c r="GD570" s="222">
        <f t="shared" si="1551"/>
        <v>0</v>
      </c>
      <c r="GE570" s="222">
        <f t="shared" si="1552"/>
        <v>0</v>
      </c>
      <c r="GF570" s="222">
        <f t="shared" si="1553"/>
        <v>0</v>
      </c>
      <c r="GG570" s="222">
        <f t="shared" si="1554"/>
        <v>0</v>
      </c>
      <c r="GH570" s="222">
        <f t="shared" si="1555"/>
        <v>0</v>
      </c>
      <c r="GI570" s="222">
        <f t="shared" si="1556"/>
        <v>0</v>
      </c>
      <c r="GJ570" s="222">
        <f t="shared" si="1557"/>
        <v>0</v>
      </c>
      <c r="GK570" s="222">
        <f t="shared" si="1558"/>
        <v>0</v>
      </c>
      <c r="GL570" s="222">
        <f t="shared" si="1559"/>
        <v>0</v>
      </c>
      <c r="GM570" s="222">
        <f t="shared" si="1560"/>
        <v>0</v>
      </c>
      <c r="GN570" s="222">
        <f t="shared" si="1561"/>
        <v>0</v>
      </c>
      <c r="GO570" s="222">
        <f t="shared" si="1562"/>
        <v>0</v>
      </c>
      <c r="GP570" s="222">
        <f t="shared" si="1563"/>
        <v>0</v>
      </c>
      <c r="GQ570" s="222">
        <f t="shared" si="1564"/>
        <v>0</v>
      </c>
      <c r="GR570" s="222">
        <f t="shared" si="1565"/>
        <v>0</v>
      </c>
      <c r="GS570" s="222">
        <f t="shared" si="1566"/>
        <v>0</v>
      </c>
      <c r="GT570" s="222">
        <f t="shared" si="1567"/>
        <v>0</v>
      </c>
      <c r="GU570" s="222">
        <f t="shared" si="1568"/>
        <v>0</v>
      </c>
      <c r="GV570" s="222">
        <f t="shared" si="1569"/>
        <v>0</v>
      </c>
      <c r="GW570" s="222">
        <f t="shared" si="1570"/>
        <v>0</v>
      </c>
      <c r="GX570" s="222">
        <f t="shared" si="1571"/>
        <v>0</v>
      </c>
      <c r="GY570" s="222">
        <f t="shared" si="1572"/>
        <v>0</v>
      </c>
      <c r="GZ570" s="222">
        <f t="shared" si="1573"/>
        <v>0</v>
      </c>
      <c r="HA570" s="222">
        <f t="shared" si="1574"/>
        <v>0</v>
      </c>
      <c r="HB570" s="222">
        <f t="shared" si="1575"/>
        <v>0</v>
      </c>
      <c r="HC570" s="222">
        <f t="shared" si="1576"/>
        <v>0</v>
      </c>
      <c r="HD570" s="222">
        <f t="shared" si="1577"/>
        <v>0</v>
      </c>
      <c r="HE570" s="222">
        <f t="shared" si="1578"/>
        <v>0</v>
      </c>
      <c r="HF570" s="222">
        <f t="shared" si="1579"/>
        <v>0</v>
      </c>
      <c r="HG570" s="222">
        <f t="shared" si="1580"/>
        <v>0</v>
      </c>
      <c r="HH570" s="222">
        <f t="shared" si="1581"/>
        <v>0</v>
      </c>
      <c r="HI570" s="222">
        <f t="shared" si="1582"/>
        <v>0</v>
      </c>
      <c r="HJ570" s="222">
        <f t="shared" si="1583"/>
        <v>0</v>
      </c>
      <c r="HK570" s="222">
        <f t="shared" si="1584"/>
        <v>0</v>
      </c>
      <c r="HL570" s="222">
        <f t="shared" si="1585"/>
        <v>0</v>
      </c>
      <c r="HM570" s="222">
        <f t="shared" si="1586"/>
        <v>0</v>
      </c>
      <c r="HN570" s="222">
        <f t="shared" si="1587"/>
        <v>0</v>
      </c>
      <c r="HO570" s="222">
        <f t="shared" si="1588"/>
        <v>0</v>
      </c>
      <c r="HP570" s="222">
        <f t="shared" si="1589"/>
        <v>0</v>
      </c>
      <c r="HQ570" s="222">
        <f t="shared" si="1590"/>
        <v>0</v>
      </c>
      <c r="HR570" s="222">
        <f t="shared" si="1591"/>
        <v>0</v>
      </c>
      <c r="HS570" s="222">
        <f t="shared" si="1592"/>
        <v>0</v>
      </c>
      <c r="HT570" s="222">
        <f t="shared" si="1593"/>
        <v>0</v>
      </c>
      <c r="HU570" s="222">
        <f t="shared" si="1594"/>
        <v>0</v>
      </c>
      <c r="HV570" s="222">
        <f t="shared" si="1595"/>
        <v>0</v>
      </c>
      <c r="HW570" s="222">
        <f t="shared" si="1596"/>
        <v>0</v>
      </c>
      <c r="HX570" s="222">
        <f t="shared" si="1597"/>
        <v>0</v>
      </c>
      <c r="HY570" s="222">
        <f t="shared" si="1598"/>
        <v>0</v>
      </c>
      <c r="HZ570" s="222">
        <f t="shared" si="1599"/>
        <v>0</v>
      </c>
      <c r="IA570" s="222">
        <f t="shared" si="1600"/>
        <v>0</v>
      </c>
      <c r="IB570" s="222">
        <f t="shared" si="1601"/>
        <v>0</v>
      </c>
      <c r="IC570" s="222">
        <f t="shared" si="1602"/>
        <v>0</v>
      </c>
      <c r="ID570" s="222">
        <f t="shared" si="1603"/>
        <v>0</v>
      </c>
      <c r="IE570" s="222">
        <f t="shared" si="1604"/>
        <v>0</v>
      </c>
      <c r="IF570" s="222">
        <f t="shared" si="1605"/>
        <v>0</v>
      </c>
      <c r="IG570" s="222">
        <f t="shared" si="1606"/>
        <v>0</v>
      </c>
      <c r="IH570" s="222">
        <f t="shared" si="1607"/>
        <v>0</v>
      </c>
      <c r="II570" s="222">
        <f t="shared" si="1608"/>
        <v>0</v>
      </c>
      <c r="IJ570" s="222">
        <f t="shared" si="1609"/>
        <v>0</v>
      </c>
      <c r="IK570" s="222">
        <f t="shared" si="1610"/>
        <v>0</v>
      </c>
      <c r="IL570" s="222">
        <f t="shared" si="1611"/>
        <v>0</v>
      </c>
      <c r="IM570" s="222">
        <f t="shared" si="1612"/>
        <v>0</v>
      </c>
      <c r="IN570" s="222">
        <f t="shared" si="1613"/>
        <v>0</v>
      </c>
      <c r="IO570" s="222">
        <f t="shared" si="1614"/>
        <v>0</v>
      </c>
      <c r="IP570" s="222">
        <f t="shared" si="1615"/>
        <v>0</v>
      </c>
      <c r="IQ570" s="222">
        <f t="shared" si="1616"/>
        <v>0</v>
      </c>
      <c r="IR570" s="222">
        <f t="shared" si="1617"/>
        <v>0</v>
      </c>
      <c r="IS570" s="222">
        <f t="shared" si="1618"/>
        <v>0</v>
      </c>
      <c r="IT570" s="222">
        <f t="shared" si="1619"/>
        <v>0</v>
      </c>
      <c r="IU570" s="222">
        <f t="shared" si="1620"/>
        <v>0</v>
      </c>
      <c r="IV570" s="222">
        <f t="shared" si="1621"/>
        <v>0</v>
      </c>
      <c r="IW570" s="222">
        <f t="shared" si="1622"/>
        <v>0</v>
      </c>
      <c r="IX570" s="222">
        <f t="shared" si="1623"/>
        <v>0</v>
      </c>
      <c r="IY570" s="222">
        <f t="shared" si="1624"/>
        <v>0</v>
      </c>
      <c r="IZ570" s="222">
        <f t="shared" si="1625"/>
        <v>0</v>
      </c>
      <c r="JA570" s="222">
        <f t="shared" si="1626"/>
        <v>0</v>
      </c>
      <c r="JB570" s="222">
        <f t="shared" si="1627"/>
        <v>0</v>
      </c>
    </row>
    <row r="571" spans="2:262">
      <c r="B571" s="230">
        <v>210</v>
      </c>
      <c r="C571" s="229">
        <f t="shared" si="1628"/>
        <v>4.1015624999999984E-3</v>
      </c>
      <c r="D571" s="226">
        <f t="shared" ca="1" si="1371"/>
        <v>50.157626711751647</v>
      </c>
      <c r="E571" s="225">
        <f ca="1">HH361</f>
        <v>0.15762671175164317</v>
      </c>
      <c r="F571" s="224">
        <v>210</v>
      </c>
      <c r="G571" s="222">
        <f t="shared" si="1372"/>
        <v>0</v>
      </c>
      <c r="H571" s="222">
        <f t="shared" si="1373"/>
        <v>0</v>
      </c>
      <c r="I571" s="222">
        <f t="shared" si="1374"/>
        <v>0</v>
      </c>
      <c r="J571" s="222">
        <f t="shared" si="1375"/>
        <v>0</v>
      </c>
      <c r="K571" s="222">
        <f t="shared" si="1376"/>
        <v>0</v>
      </c>
      <c r="L571" s="222">
        <f t="shared" si="1377"/>
        <v>0</v>
      </c>
      <c r="M571" s="222">
        <f t="shared" si="1378"/>
        <v>0</v>
      </c>
      <c r="N571" s="222">
        <f t="shared" si="1379"/>
        <v>0</v>
      </c>
      <c r="O571" s="222">
        <f t="shared" si="1380"/>
        <v>0</v>
      </c>
      <c r="P571" s="222">
        <f t="shared" si="1381"/>
        <v>0</v>
      </c>
      <c r="Q571" s="222">
        <f t="shared" si="1382"/>
        <v>0</v>
      </c>
      <c r="R571" s="222">
        <f t="shared" si="1383"/>
        <v>0</v>
      </c>
      <c r="S571" s="222">
        <f t="shared" si="1384"/>
        <v>0</v>
      </c>
      <c r="T571" s="222">
        <f t="shared" si="1385"/>
        <v>0</v>
      </c>
      <c r="U571" s="222">
        <f t="shared" si="1386"/>
        <v>0</v>
      </c>
      <c r="V571" s="222">
        <f t="shared" si="1387"/>
        <v>0</v>
      </c>
      <c r="W571" s="222">
        <f t="shared" si="1388"/>
        <v>0</v>
      </c>
      <c r="X571" s="222">
        <f t="shared" si="1389"/>
        <v>0</v>
      </c>
      <c r="Y571" s="222">
        <f t="shared" si="1390"/>
        <v>0</v>
      </c>
      <c r="Z571" s="222">
        <f t="shared" si="1391"/>
        <v>0</v>
      </c>
      <c r="AA571" s="222">
        <f t="shared" si="1392"/>
        <v>0</v>
      </c>
      <c r="AB571" s="222">
        <f t="shared" si="1393"/>
        <v>0</v>
      </c>
      <c r="AC571" s="222">
        <f t="shared" si="1394"/>
        <v>0</v>
      </c>
      <c r="AD571" s="222">
        <f t="shared" si="1395"/>
        <v>0</v>
      </c>
      <c r="AE571" s="222">
        <f t="shared" si="1396"/>
        <v>0</v>
      </c>
      <c r="AF571" s="222">
        <f t="shared" si="1397"/>
        <v>0</v>
      </c>
      <c r="AG571" s="222">
        <f t="shared" si="1398"/>
        <v>0</v>
      </c>
      <c r="AH571" s="222">
        <f t="shared" si="1399"/>
        <v>0</v>
      </c>
      <c r="AI571" s="222">
        <f t="shared" si="1400"/>
        <v>0</v>
      </c>
      <c r="AJ571" s="222">
        <f t="shared" si="1401"/>
        <v>0</v>
      </c>
      <c r="AK571" s="222">
        <f t="shared" si="1402"/>
        <v>0</v>
      </c>
      <c r="AL571" s="222">
        <f t="shared" si="1403"/>
        <v>0</v>
      </c>
      <c r="AM571" s="222">
        <f t="shared" si="1404"/>
        <v>0</v>
      </c>
      <c r="AN571" s="222">
        <f t="shared" si="1405"/>
        <v>0</v>
      </c>
      <c r="AO571" s="222">
        <f t="shared" si="1406"/>
        <v>0</v>
      </c>
      <c r="AP571" s="222">
        <f t="shared" si="1407"/>
        <v>0</v>
      </c>
      <c r="AQ571" s="222">
        <f t="shared" si="1408"/>
        <v>0</v>
      </c>
      <c r="AR571" s="222">
        <f t="shared" si="1409"/>
        <v>0</v>
      </c>
      <c r="AS571" s="222">
        <f t="shared" si="1410"/>
        <v>0</v>
      </c>
      <c r="AT571" s="222">
        <f t="shared" si="1411"/>
        <v>0</v>
      </c>
      <c r="AU571" s="222">
        <f t="shared" si="1412"/>
        <v>0</v>
      </c>
      <c r="AV571" s="222">
        <f t="shared" si="1413"/>
        <v>0</v>
      </c>
      <c r="AW571" s="222">
        <f t="shared" si="1414"/>
        <v>0</v>
      </c>
      <c r="AX571" s="222">
        <f t="shared" si="1415"/>
        <v>0</v>
      </c>
      <c r="AY571" s="222">
        <f t="shared" si="1416"/>
        <v>0</v>
      </c>
      <c r="AZ571" s="222">
        <f t="shared" si="1417"/>
        <v>0</v>
      </c>
      <c r="BA571" s="222">
        <f t="shared" si="1418"/>
        <v>0</v>
      </c>
      <c r="BB571" s="222">
        <f t="shared" si="1419"/>
        <v>0</v>
      </c>
      <c r="BC571" s="222">
        <f t="shared" si="1420"/>
        <v>0</v>
      </c>
      <c r="BD571" s="222">
        <f t="shared" si="1421"/>
        <v>0</v>
      </c>
      <c r="BE571" s="222">
        <f t="shared" si="1422"/>
        <v>0</v>
      </c>
      <c r="BF571" s="222">
        <f t="shared" si="1423"/>
        <v>0</v>
      </c>
      <c r="BG571" s="222">
        <f t="shared" si="1424"/>
        <v>0</v>
      </c>
      <c r="BH571" s="222">
        <f t="shared" si="1425"/>
        <v>0</v>
      </c>
      <c r="BI571" s="222">
        <f t="shared" si="1426"/>
        <v>0</v>
      </c>
      <c r="BJ571" s="222">
        <f t="shared" si="1427"/>
        <v>0</v>
      </c>
      <c r="BK571" s="222">
        <f t="shared" si="1428"/>
        <v>0</v>
      </c>
      <c r="BL571" s="222">
        <f t="shared" si="1429"/>
        <v>0</v>
      </c>
      <c r="BM571" s="222">
        <f t="shared" si="1430"/>
        <v>0</v>
      </c>
      <c r="BN571" s="222">
        <f t="shared" si="1431"/>
        <v>0</v>
      </c>
      <c r="BO571" s="222">
        <f t="shared" si="1432"/>
        <v>0</v>
      </c>
      <c r="BP571" s="222">
        <f t="shared" si="1433"/>
        <v>0</v>
      </c>
      <c r="BQ571" s="222">
        <f t="shared" si="1434"/>
        <v>0</v>
      </c>
      <c r="BR571" s="222">
        <f t="shared" si="1435"/>
        <v>0</v>
      </c>
      <c r="BS571" s="222">
        <f t="shared" si="1436"/>
        <v>0</v>
      </c>
      <c r="BT571" s="222">
        <f t="shared" si="1437"/>
        <v>0</v>
      </c>
      <c r="BU571" s="222">
        <f t="shared" si="1438"/>
        <v>0</v>
      </c>
      <c r="BV571" s="222">
        <f t="shared" si="1439"/>
        <v>0</v>
      </c>
      <c r="BW571" s="222">
        <f t="shared" si="1440"/>
        <v>0</v>
      </c>
      <c r="BX571" s="222">
        <f t="shared" si="1441"/>
        <v>0</v>
      </c>
      <c r="BY571" s="222">
        <f t="shared" si="1442"/>
        <v>0</v>
      </c>
      <c r="BZ571" s="222">
        <f t="shared" si="1443"/>
        <v>0</v>
      </c>
      <c r="CA571" s="222">
        <f t="shared" si="1444"/>
        <v>0</v>
      </c>
      <c r="CB571" s="222">
        <f t="shared" si="1445"/>
        <v>0</v>
      </c>
      <c r="CC571" s="222">
        <f t="shared" si="1446"/>
        <v>0</v>
      </c>
      <c r="CD571" s="222">
        <f t="shared" si="1447"/>
        <v>0</v>
      </c>
      <c r="CE571" s="222">
        <f t="shared" si="1448"/>
        <v>0</v>
      </c>
      <c r="CF571" s="222">
        <f t="shared" si="1449"/>
        <v>0</v>
      </c>
      <c r="CG571" s="222">
        <f t="shared" si="1450"/>
        <v>0</v>
      </c>
      <c r="CH571" s="222">
        <f t="shared" si="1451"/>
        <v>0</v>
      </c>
      <c r="CI571" s="222">
        <f t="shared" si="1452"/>
        <v>0</v>
      </c>
      <c r="CJ571" s="222">
        <f t="shared" si="1453"/>
        <v>0</v>
      </c>
      <c r="CK571" s="222">
        <f t="shared" si="1454"/>
        <v>0</v>
      </c>
      <c r="CL571" s="222">
        <f t="shared" si="1455"/>
        <v>0</v>
      </c>
      <c r="CM571" s="222">
        <f t="shared" si="1456"/>
        <v>0</v>
      </c>
      <c r="CN571" s="222">
        <f t="shared" si="1457"/>
        <v>0</v>
      </c>
      <c r="CO571" s="222">
        <f t="shared" si="1458"/>
        <v>0</v>
      </c>
      <c r="CP571" s="222">
        <f t="shared" si="1459"/>
        <v>0</v>
      </c>
      <c r="CQ571" s="222">
        <f t="shared" si="1460"/>
        <v>0</v>
      </c>
      <c r="CR571" s="222">
        <f t="shared" si="1461"/>
        <v>0</v>
      </c>
      <c r="CS571" s="222">
        <f t="shared" si="1462"/>
        <v>0</v>
      </c>
      <c r="CT571" s="222">
        <f t="shared" si="1463"/>
        <v>0</v>
      </c>
      <c r="CU571" s="222">
        <f t="shared" si="1464"/>
        <v>0</v>
      </c>
      <c r="CV571" s="222">
        <f t="shared" si="1465"/>
        <v>0</v>
      </c>
      <c r="CW571" s="222">
        <f t="shared" si="1466"/>
        <v>0</v>
      </c>
      <c r="CX571" s="222">
        <f t="shared" si="1467"/>
        <v>0</v>
      </c>
      <c r="CY571" s="222">
        <f t="shared" si="1468"/>
        <v>0</v>
      </c>
      <c r="CZ571" s="222">
        <f t="shared" si="1469"/>
        <v>0</v>
      </c>
      <c r="DA571" s="222">
        <f t="shared" si="1470"/>
        <v>0</v>
      </c>
      <c r="DB571" s="222">
        <f t="shared" si="1471"/>
        <v>0</v>
      </c>
      <c r="DC571" s="222">
        <f t="shared" si="1472"/>
        <v>0</v>
      </c>
      <c r="DD571" s="222">
        <f t="shared" si="1473"/>
        <v>0</v>
      </c>
      <c r="DE571" s="222">
        <f t="shared" si="1474"/>
        <v>0</v>
      </c>
      <c r="DF571" s="222">
        <f t="shared" si="1475"/>
        <v>0</v>
      </c>
      <c r="DG571" s="222">
        <f t="shared" si="1476"/>
        <v>0</v>
      </c>
      <c r="DH571" s="222">
        <f t="shared" si="1477"/>
        <v>0</v>
      </c>
      <c r="DI571" s="222">
        <f t="shared" si="1478"/>
        <v>0</v>
      </c>
      <c r="DJ571" s="222">
        <f t="shared" si="1479"/>
        <v>0</v>
      </c>
      <c r="DK571" s="222">
        <f t="shared" si="1480"/>
        <v>0</v>
      </c>
      <c r="DL571" s="222">
        <f t="shared" si="1481"/>
        <v>0</v>
      </c>
      <c r="DM571" s="222">
        <f t="shared" si="1482"/>
        <v>0</v>
      </c>
      <c r="DN571" s="222">
        <f t="shared" si="1483"/>
        <v>0</v>
      </c>
      <c r="DO571" s="222">
        <f t="shared" si="1484"/>
        <v>0</v>
      </c>
      <c r="DP571" s="222">
        <f t="shared" si="1485"/>
        <v>0</v>
      </c>
      <c r="DQ571" s="222">
        <f t="shared" si="1486"/>
        <v>0</v>
      </c>
      <c r="DR571" s="222">
        <f t="shared" si="1487"/>
        <v>0</v>
      </c>
      <c r="DS571" s="222">
        <f t="shared" si="1488"/>
        <v>0</v>
      </c>
      <c r="DT571" s="222">
        <f t="shared" si="1489"/>
        <v>0</v>
      </c>
      <c r="DU571" s="222">
        <f t="shared" si="1490"/>
        <v>0</v>
      </c>
      <c r="DV571" s="222">
        <f t="shared" si="1491"/>
        <v>0</v>
      </c>
      <c r="DW571" s="222">
        <f t="shared" si="1492"/>
        <v>0</v>
      </c>
      <c r="DX571" s="222">
        <f t="shared" si="1493"/>
        <v>0</v>
      </c>
      <c r="DY571" s="222">
        <f t="shared" si="1494"/>
        <v>0</v>
      </c>
      <c r="DZ571" s="222">
        <f t="shared" si="1495"/>
        <v>0</v>
      </c>
      <c r="EA571" s="222">
        <f t="shared" si="1496"/>
        <v>0</v>
      </c>
      <c r="EB571" s="222">
        <f t="shared" si="1497"/>
        <v>0</v>
      </c>
      <c r="EC571" s="222">
        <f t="shared" si="1498"/>
        <v>0</v>
      </c>
      <c r="ED571" s="222">
        <f t="shared" si="1499"/>
        <v>0</v>
      </c>
      <c r="EE571" s="222">
        <f t="shared" si="1500"/>
        <v>0</v>
      </c>
      <c r="EF571" s="222">
        <f t="shared" si="1501"/>
        <v>0</v>
      </c>
      <c r="EG571" s="222">
        <f t="shared" si="1502"/>
        <v>0</v>
      </c>
      <c r="EH571" s="222">
        <f t="shared" si="1503"/>
        <v>0</v>
      </c>
      <c r="EI571" s="222">
        <f t="shared" si="1504"/>
        <v>0</v>
      </c>
      <c r="EJ571" s="222">
        <f t="shared" si="1505"/>
        <v>0</v>
      </c>
      <c r="EK571" s="222">
        <f t="shared" si="1506"/>
        <v>0</v>
      </c>
      <c r="EL571" s="222">
        <f t="shared" si="1507"/>
        <v>0</v>
      </c>
      <c r="EM571" s="222">
        <f t="shared" si="1508"/>
        <v>0</v>
      </c>
      <c r="EN571" s="222">
        <f t="shared" si="1509"/>
        <v>0</v>
      </c>
      <c r="EO571" s="222">
        <f t="shared" si="1510"/>
        <v>0</v>
      </c>
      <c r="EP571" s="222">
        <f t="shared" si="1511"/>
        <v>0</v>
      </c>
      <c r="EQ571" s="222">
        <f t="shared" si="1512"/>
        <v>0</v>
      </c>
      <c r="ER571" s="222">
        <f t="shared" si="1513"/>
        <v>0</v>
      </c>
      <c r="ES571" s="222">
        <f t="shared" si="1514"/>
        <v>0</v>
      </c>
      <c r="ET571" s="222">
        <f t="shared" si="1515"/>
        <v>0</v>
      </c>
      <c r="EU571" s="222">
        <f t="shared" si="1516"/>
        <v>0</v>
      </c>
      <c r="EV571" s="222">
        <f t="shared" si="1517"/>
        <v>0</v>
      </c>
      <c r="EW571" s="222">
        <f t="shared" si="1518"/>
        <v>0</v>
      </c>
      <c r="EX571" s="222">
        <f t="shared" si="1519"/>
        <v>0</v>
      </c>
      <c r="EY571" s="222">
        <f t="shared" si="1520"/>
        <v>0</v>
      </c>
      <c r="EZ571" s="222">
        <f t="shared" si="1521"/>
        <v>0</v>
      </c>
      <c r="FA571" s="222">
        <f t="shared" si="1522"/>
        <v>0</v>
      </c>
      <c r="FB571" s="222">
        <f t="shared" si="1523"/>
        <v>0</v>
      </c>
      <c r="FC571" s="222">
        <f t="shared" si="1524"/>
        <v>0</v>
      </c>
      <c r="FD571" s="222">
        <f t="shared" si="1525"/>
        <v>0</v>
      </c>
      <c r="FE571" s="222">
        <f t="shared" si="1526"/>
        <v>0</v>
      </c>
      <c r="FF571" s="222">
        <f t="shared" si="1527"/>
        <v>0</v>
      </c>
      <c r="FG571" s="222">
        <f t="shared" si="1528"/>
        <v>0</v>
      </c>
      <c r="FH571" s="222">
        <f t="shared" si="1529"/>
        <v>0</v>
      </c>
      <c r="FI571" s="222">
        <f t="shared" si="1530"/>
        <v>0</v>
      </c>
      <c r="FJ571" s="222">
        <f t="shared" si="1531"/>
        <v>0</v>
      </c>
      <c r="FK571" s="222">
        <f t="shared" si="1532"/>
        <v>0</v>
      </c>
      <c r="FL571" s="222">
        <f t="shared" si="1533"/>
        <v>0</v>
      </c>
      <c r="FM571" s="222">
        <f t="shared" si="1534"/>
        <v>0</v>
      </c>
      <c r="FN571" s="222">
        <f t="shared" si="1535"/>
        <v>0</v>
      </c>
      <c r="FO571" s="222">
        <f t="shared" si="1536"/>
        <v>0</v>
      </c>
      <c r="FP571" s="222">
        <f t="shared" si="1537"/>
        <v>0</v>
      </c>
      <c r="FQ571" s="222">
        <f t="shared" si="1538"/>
        <v>0</v>
      </c>
      <c r="FR571" s="222">
        <f t="shared" si="1539"/>
        <v>0</v>
      </c>
      <c r="FS571" s="222">
        <f t="shared" si="1540"/>
        <v>0</v>
      </c>
      <c r="FT571" s="222">
        <f t="shared" si="1541"/>
        <v>0</v>
      </c>
      <c r="FU571" s="222">
        <f t="shared" si="1542"/>
        <v>0</v>
      </c>
      <c r="FV571" s="222">
        <f t="shared" si="1543"/>
        <v>0</v>
      </c>
      <c r="FW571" s="222">
        <f t="shared" si="1544"/>
        <v>0</v>
      </c>
      <c r="FX571" s="222">
        <f t="shared" si="1545"/>
        <v>0</v>
      </c>
      <c r="FY571" s="222">
        <f t="shared" si="1546"/>
        <v>0</v>
      </c>
      <c r="FZ571" s="222">
        <f t="shared" si="1547"/>
        <v>0</v>
      </c>
      <c r="GA571" s="222">
        <f t="shared" si="1548"/>
        <v>0</v>
      </c>
      <c r="GB571" s="222">
        <f t="shared" si="1549"/>
        <v>0</v>
      </c>
      <c r="GC571" s="222">
        <f t="shared" si="1550"/>
        <v>0</v>
      </c>
      <c r="GD571" s="222">
        <f t="shared" si="1551"/>
        <v>0</v>
      </c>
      <c r="GE571" s="222">
        <f t="shared" si="1552"/>
        <v>0</v>
      </c>
      <c r="GF571" s="222">
        <f t="shared" si="1553"/>
        <v>0</v>
      </c>
      <c r="GG571" s="222">
        <f t="shared" si="1554"/>
        <v>0</v>
      </c>
      <c r="GH571" s="222">
        <f t="shared" si="1555"/>
        <v>0</v>
      </c>
      <c r="GI571" s="222">
        <f t="shared" si="1556"/>
        <v>0</v>
      </c>
      <c r="GJ571" s="222">
        <f t="shared" si="1557"/>
        <v>0</v>
      </c>
      <c r="GK571" s="222">
        <f t="shared" si="1558"/>
        <v>0</v>
      </c>
      <c r="GL571" s="222">
        <f t="shared" si="1559"/>
        <v>0</v>
      </c>
      <c r="GM571" s="222">
        <f t="shared" si="1560"/>
        <v>0</v>
      </c>
      <c r="GN571" s="222">
        <f t="shared" si="1561"/>
        <v>0</v>
      </c>
      <c r="GO571" s="222">
        <f t="shared" si="1562"/>
        <v>0</v>
      </c>
      <c r="GP571" s="222">
        <f t="shared" si="1563"/>
        <v>0</v>
      </c>
      <c r="GQ571" s="222">
        <f t="shared" si="1564"/>
        <v>0</v>
      </c>
      <c r="GR571" s="222">
        <f t="shared" si="1565"/>
        <v>0</v>
      </c>
      <c r="GS571" s="222">
        <f t="shared" si="1566"/>
        <v>0</v>
      </c>
      <c r="GT571" s="222">
        <f t="shared" si="1567"/>
        <v>0</v>
      </c>
      <c r="GU571" s="222">
        <f t="shared" si="1568"/>
        <v>0</v>
      </c>
      <c r="GV571" s="222">
        <f t="shared" si="1569"/>
        <v>0</v>
      </c>
      <c r="GW571" s="222">
        <f t="shared" si="1570"/>
        <v>0</v>
      </c>
      <c r="GX571" s="222">
        <f t="shared" si="1571"/>
        <v>0</v>
      </c>
      <c r="GY571" s="222">
        <f t="shared" si="1572"/>
        <v>0</v>
      </c>
      <c r="GZ571" s="222">
        <f t="shared" si="1573"/>
        <v>0</v>
      </c>
      <c r="HA571" s="222">
        <f t="shared" si="1574"/>
        <v>0</v>
      </c>
      <c r="HB571" s="222">
        <f t="shared" si="1575"/>
        <v>0</v>
      </c>
      <c r="HC571" s="222">
        <f t="shared" si="1576"/>
        <v>0</v>
      </c>
      <c r="HD571" s="222">
        <f t="shared" si="1577"/>
        <v>0</v>
      </c>
      <c r="HE571" s="222">
        <f t="shared" si="1578"/>
        <v>0</v>
      </c>
      <c r="HF571" s="222">
        <f t="shared" si="1579"/>
        <v>0</v>
      </c>
      <c r="HG571" s="222">
        <f t="shared" si="1580"/>
        <v>0</v>
      </c>
      <c r="HH571" s="222">
        <f t="shared" si="1581"/>
        <v>0</v>
      </c>
      <c r="HI571" s="222">
        <f t="shared" si="1582"/>
        <v>0</v>
      </c>
      <c r="HJ571" s="222">
        <f t="shared" si="1583"/>
        <v>0</v>
      </c>
      <c r="HK571" s="222">
        <f t="shared" si="1584"/>
        <v>0</v>
      </c>
      <c r="HL571" s="222">
        <f t="shared" si="1585"/>
        <v>0</v>
      </c>
      <c r="HM571" s="222">
        <f t="shared" si="1586"/>
        <v>0</v>
      </c>
      <c r="HN571" s="222">
        <f t="shared" si="1587"/>
        <v>0</v>
      </c>
      <c r="HO571" s="222">
        <f t="shared" si="1588"/>
        <v>0</v>
      </c>
      <c r="HP571" s="222">
        <f t="shared" si="1589"/>
        <v>0</v>
      </c>
      <c r="HQ571" s="222">
        <f t="shared" si="1590"/>
        <v>0</v>
      </c>
      <c r="HR571" s="222">
        <f t="shared" si="1591"/>
        <v>0</v>
      </c>
      <c r="HS571" s="222">
        <f t="shared" si="1592"/>
        <v>0</v>
      </c>
      <c r="HT571" s="222">
        <f t="shared" si="1593"/>
        <v>0</v>
      </c>
      <c r="HU571" s="222">
        <f t="shared" si="1594"/>
        <v>0</v>
      </c>
      <c r="HV571" s="222">
        <f t="shared" si="1595"/>
        <v>0</v>
      </c>
      <c r="HW571" s="222">
        <f t="shared" si="1596"/>
        <v>0</v>
      </c>
      <c r="HX571" s="222">
        <f t="shared" si="1597"/>
        <v>0</v>
      </c>
      <c r="HY571" s="222">
        <f t="shared" si="1598"/>
        <v>0</v>
      </c>
      <c r="HZ571" s="222">
        <f t="shared" si="1599"/>
        <v>0</v>
      </c>
      <c r="IA571" s="222">
        <f t="shared" si="1600"/>
        <v>0</v>
      </c>
      <c r="IB571" s="222">
        <f t="shared" si="1601"/>
        <v>0</v>
      </c>
      <c r="IC571" s="222">
        <f t="shared" si="1602"/>
        <v>0</v>
      </c>
      <c r="ID571" s="222">
        <f t="shared" si="1603"/>
        <v>0</v>
      </c>
      <c r="IE571" s="222">
        <f t="shared" si="1604"/>
        <v>0</v>
      </c>
      <c r="IF571" s="222">
        <f t="shared" si="1605"/>
        <v>0</v>
      </c>
      <c r="IG571" s="222">
        <f t="shared" si="1606"/>
        <v>0</v>
      </c>
      <c r="IH571" s="222">
        <f t="shared" si="1607"/>
        <v>0</v>
      </c>
      <c r="II571" s="222">
        <f t="shared" si="1608"/>
        <v>0</v>
      </c>
      <c r="IJ571" s="222">
        <f t="shared" si="1609"/>
        <v>0</v>
      </c>
      <c r="IK571" s="222">
        <f t="shared" si="1610"/>
        <v>0</v>
      </c>
      <c r="IL571" s="222">
        <f t="shared" si="1611"/>
        <v>0</v>
      </c>
      <c r="IM571" s="222">
        <f t="shared" si="1612"/>
        <v>0</v>
      </c>
      <c r="IN571" s="222">
        <f t="shared" si="1613"/>
        <v>0</v>
      </c>
      <c r="IO571" s="222">
        <f t="shared" si="1614"/>
        <v>0</v>
      </c>
      <c r="IP571" s="222">
        <f t="shared" si="1615"/>
        <v>0</v>
      </c>
      <c r="IQ571" s="222">
        <f t="shared" si="1616"/>
        <v>0</v>
      </c>
      <c r="IR571" s="222">
        <f t="shared" si="1617"/>
        <v>0</v>
      </c>
      <c r="IS571" s="222">
        <f t="shared" si="1618"/>
        <v>0</v>
      </c>
      <c r="IT571" s="222">
        <f t="shared" si="1619"/>
        <v>0</v>
      </c>
      <c r="IU571" s="222">
        <f t="shared" si="1620"/>
        <v>0</v>
      </c>
      <c r="IV571" s="222">
        <f t="shared" si="1621"/>
        <v>0</v>
      </c>
      <c r="IW571" s="222">
        <f t="shared" si="1622"/>
        <v>0</v>
      </c>
      <c r="IX571" s="222">
        <f t="shared" si="1623"/>
        <v>0</v>
      </c>
      <c r="IY571" s="222">
        <f t="shared" si="1624"/>
        <v>0</v>
      </c>
      <c r="IZ571" s="222">
        <f t="shared" si="1625"/>
        <v>0</v>
      </c>
      <c r="JA571" s="222">
        <f t="shared" si="1626"/>
        <v>0</v>
      </c>
      <c r="JB571" s="222">
        <f t="shared" si="1627"/>
        <v>0</v>
      </c>
    </row>
    <row r="572" spans="2:262">
      <c r="B572" s="230">
        <v>211</v>
      </c>
      <c r="C572" s="229">
        <f t="shared" si="1628"/>
        <v>4.121093749999998E-3</v>
      </c>
      <c r="D572" s="226">
        <f t="shared" ca="1" si="1371"/>
        <v>50.154587748711492</v>
      </c>
      <c r="E572" s="225">
        <f ca="1">HI361</f>
        <v>0.15458774871149034</v>
      </c>
      <c r="F572" s="224">
        <v>211</v>
      </c>
      <c r="G572" s="222">
        <f t="shared" si="1372"/>
        <v>0</v>
      </c>
      <c r="H572" s="222">
        <f t="shared" si="1373"/>
        <v>0</v>
      </c>
      <c r="I572" s="222">
        <f t="shared" si="1374"/>
        <v>0</v>
      </c>
      <c r="J572" s="222">
        <f t="shared" si="1375"/>
        <v>0</v>
      </c>
      <c r="K572" s="222">
        <f t="shared" si="1376"/>
        <v>0</v>
      </c>
      <c r="L572" s="222">
        <f t="shared" si="1377"/>
        <v>0</v>
      </c>
      <c r="M572" s="222">
        <f t="shared" si="1378"/>
        <v>0</v>
      </c>
      <c r="N572" s="222">
        <f t="shared" si="1379"/>
        <v>0</v>
      </c>
      <c r="O572" s="222">
        <f t="shared" si="1380"/>
        <v>0</v>
      </c>
      <c r="P572" s="222">
        <f t="shared" si="1381"/>
        <v>0</v>
      </c>
      <c r="Q572" s="222">
        <f t="shared" si="1382"/>
        <v>0</v>
      </c>
      <c r="R572" s="222">
        <f t="shared" si="1383"/>
        <v>0</v>
      </c>
      <c r="S572" s="222">
        <f t="shared" si="1384"/>
        <v>0</v>
      </c>
      <c r="T572" s="222">
        <f t="shared" si="1385"/>
        <v>0</v>
      </c>
      <c r="U572" s="222">
        <f t="shared" si="1386"/>
        <v>0</v>
      </c>
      <c r="V572" s="222">
        <f t="shared" si="1387"/>
        <v>0</v>
      </c>
      <c r="W572" s="222">
        <f t="shared" si="1388"/>
        <v>0</v>
      </c>
      <c r="X572" s="222">
        <f t="shared" si="1389"/>
        <v>0</v>
      </c>
      <c r="Y572" s="222">
        <f t="shared" si="1390"/>
        <v>0</v>
      </c>
      <c r="Z572" s="222">
        <f t="shared" si="1391"/>
        <v>0</v>
      </c>
      <c r="AA572" s="222">
        <f t="shared" si="1392"/>
        <v>0</v>
      </c>
      <c r="AB572" s="222">
        <f t="shared" si="1393"/>
        <v>0</v>
      </c>
      <c r="AC572" s="222">
        <f t="shared" si="1394"/>
        <v>0</v>
      </c>
      <c r="AD572" s="222">
        <f t="shared" si="1395"/>
        <v>0</v>
      </c>
      <c r="AE572" s="222">
        <f t="shared" si="1396"/>
        <v>0</v>
      </c>
      <c r="AF572" s="222">
        <f t="shared" si="1397"/>
        <v>0</v>
      </c>
      <c r="AG572" s="222">
        <f t="shared" si="1398"/>
        <v>0</v>
      </c>
      <c r="AH572" s="222">
        <f t="shared" si="1399"/>
        <v>0</v>
      </c>
      <c r="AI572" s="222">
        <f t="shared" si="1400"/>
        <v>0</v>
      </c>
      <c r="AJ572" s="222">
        <f t="shared" si="1401"/>
        <v>0</v>
      </c>
      <c r="AK572" s="222">
        <f t="shared" si="1402"/>
        <v>0</v>
      </c>
      <c r="AL572" s="222">
        <f t="shared" si="1403"/>
        <v>0</v>
      </c>
      <c r="AM572" s="222">
        <f t="shared" si="1404"/>
        <v>0</v>
      </c>
      <c r="AN572" s="222">
        <f t="shared" si="1405"/>
        <v>0</v>
      </c>
      <c r="AO572" s="222">
        <f t="shared" si="1406"/>
        <v>0</v>
      </c>
      <c r="AP572" s="222">
        <f t="shared" si="1407"/>
        <v>0</v>
      </c>
      <c r="AQ572" s="222">
        <f t="shared" si="1408"/>
        <v>0</v>
      </c>
      <c r="AR572" s="222">
        <f t="shared" si="1409"/>
        <v>0</v>
      </c>
      <c r="AS572" s="222">
        <f t="shared" si="1410"/>
        <v>0</v>
      </c>
      <c r="AT572" s="222">
        <f t="shared" si="1411"/>
        <v>0</v>
      </c>
      <c r="AU572" s="222">
        <f t="shared" si="1412"/>
        <v>0</v>
      </c>
      <c r="AV572" s="222">
        <f t="shared" si="1413"/>
        <v>0</v>
      </c>
      <c r="AW572" s="222">
        <f t="shared" si="1414"/>
        <v>0</v>
      </c>
      <c r="AX572" s="222">
        <f t="shared" si="1415"/>
        <v>0</v>
      </c>
      <c r="AY572" s="222">
        <f t="shared" si="1416"/>
        <v>0</v>
      </c>
      <c r="AZ572" s="222">
        <f t="shared" si="1417"/>
        <v>0</v>
      </c>
      <c r="BA572" s="222">
        <f t="shared" si="1418"/>
        <v>0</v>
      </c>
      <c r="BB572" s="222">
        <f t="shared" si="1419"/>
        <v>0</v>
      </c>
      <c r="BC572" s="222">
        <f t="shared" si="1420"/>
        <v>0</v>
      </c>
      <c r="BD572" s="222">
        <f t="shared" si="1421"/>
        <v>0</v>
      </c>
      <c r="BE572" s="222">
        <f t="shared" si="1422"/>
        <v>0</v>
      </c>
      <c r="BF572" s="222">
        <f t="shared" si="1423"/>
        <v>0</v>
      </c>
      <c r="BG572" s="222">
        <f t="shared" si="1424"/>
        <v>0</v>
      </c>
      <c r="BH572" s="222">
        <f t="shared" si="1425"/>
        <v>0</v>
      </c>
      <c r="BI572" s="222">
        <f t="shared" si="1426"/>
        <v>0</v>
      </c>
      <c r="BJ572" s="222">
        <f t="shared" si="1427"/>
        <v>0</v>
      </c>
      <c r="BK572" s="222">
        <f t="shared" si="1428"/>
        <v>0</v>
      </c>
      <c r="BL572" s="222">
        <f t="shared" si="1429"/>
        <v>0</v>
      </c>
      <c r="BM572" s="222">
        <f t="shared" si="1430"/>
        <v>0</v>
      </c>
      <c r="BN572" s="222">
        <f t="shared" si="1431"/>
        <v>0</v>
      </c>
      <c r="BO572" s="222">
        <f t="shared" si="1432"/>
        <v>0</v>
      </c>
      <c r="BP572" s="222">
        <f t="shared" si="1433"/>
        <v>0</v>
      </c>
      <c r="BQ572" s="222">
        <f t="shared" si="1434"/>
        <v>0</v>
      </c>
      <c r="BR572" s="222">
        <f t="shared" si="1435"/>
        <v>0</v>
      </c>
      <c r="BS572" s="222">
        <f t="shared" si="1436"/>
        <v>0</v>
      </c>
      <c r="BT572" s="222">
        <f t="shared" si="1437"/>
        <v>0</v>
      </c>
      <c r="BU572" s="222">
        <f t="shared" si="1438"/>
        <v>0</v>
      </c>
      <c r="BV572" s="222">
        <f t="shared" si="1439"/>
        <v>0</v>
      </c>
      <c r="BW572" s="222">
        <f t="shared" si="1440"/>
        <v>0</v>
      </c>
      <c r="BX572" s="222">
        <f t="shared" si="1441"/>
        <v>0</v>
      </c>
      <c r="BY572" s="222">
        <f t="shared" si="1442"/>
        <v>0</v>
      </c>
      <c r="BZ572" s="222">
        <f t="shared" si="1443"/>
        <v>0</v>
      </c>
      <c r="CA572" s="222">
        <f t="shared" si="1444"/>
        <v>0</v>
      </c>
      <c r="CB572" s="222">
        <f t="shared" si="1445"/>
        <v>0</v>
      </c>
      <c r="CC572" s="222">
        <f t="shared" si="1446"/>
        <v>0</v>
      </c>
      <c r="CD572" s="222">
        <f t="shared" si="1447"/>
        <v>0</v>
      </c>
      <c r="CE572" s="222">
        <f t="shared" si="1448"/>
        <v>0</v>
      </c>
      <c r="CF572" s="222">
        <f t="shared" si="1449"/>
        <v>0</v>
      </c>
      <c r="CG572" s="222">
        <f t="shared" si="1450"/>
        <v>0</v>
      </c>
      <c r="CH572" s="222">
        <f t="shared" si="1451"/>
        <v>0</v>
      </c>
      <c r="CI572" s="222">
        <f t="shared" si="1452"/>
        <v>0</v>
      </c>
      <c r="CJ572" s="222">
        <f t="shared" si="1453"/>
        <v>0</v>
      </c>
      <c r="CK572" s="222">
        <f t="shared" si="1454"/>
        <v>0</v>
      </c>
      <c r="CL572" s="222">
        <f t="shared" si="1455"/>
        <v>0</v>
      </c>
      <c r="CM572" s="222">
        <f t="shared" si="1456"/>
        <v>0</v>
      </c>
      <c r="CN572" s="222">
        <f t="shared" si="1457"/>
        <v>0</v>
      </c>
      <c r="CO572" s="222">
        <f t="shared" si="1458"/>
        <v>0</v>
      </c>
      <c r="CP572" s="222">
        <f t="shared" si="1459"/>
        <v>0</v>
      </c>
      <c r="CQ572" s="222">
        <f t="shared" si="1460"/>
        <v>0</v>
      </c>
      <c r="CR572" s="222">
        <f t="shared" si="1461"/>
        <v>0</v>
      </c>
      <c r="CS572" s="222">
        <f t="shared" si="1462"/>
        <v>0</v>
      </c>
      <c r="CT572" s="222">
        <f t="shared" si="1463"/>
        <v>0</v>
      </c>
      <c r="CU572" s="222">
        <f t="shared" si="1464"/>
        <v>0</v>
      </c>
      <c r="CV572" s="222">
        <f t="shared" si="1465"/>
        <v>0</v>
      </c>
      <c r="CW572" s="222">
        <f t="shared" si="1466"/>
        <v>0</v>
      </c>
      <c r="CX572" s="222">
        <f t="shared" si="1467"/>
        <v>0</v>
      </c>
      <c r="CY572" s="222">
        <f t="shared" si="1468"/>
        <v>0</v>
      </c>
      <c r="CZ572" s="222">
        <f t="shared" si="1469"/>
        <v>0</v>
      </c>
      <c r="DA572" s="222">
        <f t="shared" si="1470"/>
        <v>0</v>
      </c>
      <c r="DB572" s="222">
        <f t="shared" si="1471"/>
        <v>0</v>
      </c>
      <c r="DC572" s="222">
        <f t="shared" si="1472"/>
        <v>0</v>
      </c>
      <c r="DD572" s="222">
        <f t="shared" si="1473"/>
        <v>0</v>
      </c>
      <c r="DE572" s="222">
        <f t="shared" si="1474"/>
        <v>0</v>
      </c>
      <c r="DF572" s="222">
        <f t="shared" si="1475"/>
        <v>0</v>
      </c>
      <c r="DG572" s="222">
        <f t="shared" si="1476"/>
        <v>0</v>
      </c>
      <c r="DH572" s="222">
        <f t="shared" si="1477"/>
        <v>0</v>
      </c>
      <c r="DI572" s="222">
        <f t="shared" si="1478"/>
        <v>0</v>
      </c>
      <c r="DJ572" s="222">
        <f t="shared" si="1479"/>
        <v>0</v>
      </c>
      <c r="DK572" s="222">
        <f t="shared" si="1480"/>
        <v>0</v>
      </c>
      <c r="DL572" s="222">
        <f t="shared" si="1481"/>
        <v>0</v>
      </c>
      <c r="DM572" s="222">
        <f t="shared" si="1482"/>
        <v>0</v>
      </c>
      <c r="DN572" s="222">
        <f t="shared" si="1483"/>
        <v>0</v>
      </c>
      <c r="DO572" s="222">
        <f t="shared" si="1484"/>
        <v>0</v>
      </c>
      <c r="DP572" s="222">
        <f t="shared" si="1485"/>
        <v>0</v>
      </c>
      <c r="DQ572" s="222">
        <f t="shared" si="1486"/>
        <v>0</v>
      </c>
      <c r="DR572" s="222">
        <f t="shared" si="1487"/>
        <v>0</v>
      </c>
      <c r="DS572" s="222">
        <f t="shared" si="1488"/>
        <v>0</v>
      </c>
      <c r="DT572" s="222">
        <f t="shared" si="1489"/>
        <v>0</v>
      </c>
      <c r="DU572" s="222">
        <f t="shared" si="1490"/>
        <v>0</v>
      </c>
      <c r="DV572" s="222">
        <f t="shared" si="1491"/>
        <v>0</v>
      </c>
      <c r="DW572" s="222">
        <f t="shared" si="1492"/>
        <v>0</v>
      </c>
      <c r="DX572" s="222">
        <f t="shared" si="1493"/>
        <v>0</v>
      </c>
      <c r="DY572" s="222">
        <f t="shared" si="1494"/>
        <v>0</v>
      </c>
      <c r="DZ572" s="222">
        <f t="shared" si="1495"/>
        <v>0</v>
      </c>
      <c r="EA572" s="222">
        <f t="shared" si="1496"/>
        <v>0</v>
      </c>
      <c r="EB572" s="222">
        <f t="shared" si="1497"/>
        <v>0</v>
      </c>
      <c r="EC572" s="222">
        <f t="shared" si="1498"/>
        <v>0</v>
      </c>
      <c r="ED572" s="222">
        <f t="shared" si="1499"/>
        <v>0</v>
      </c>
      <c r="EE572" s="222">
        <f t="shared" si="1500"/>
        <v>0</v>
      </c>
      <c r="EF572" s="222">
        <f t="shared" si="1501"/>
        <v>0</v>
      </c>
      <c r="EG572" s="222">
        <f t="shared" si="1502"/>
        <v>0</v>
      </c>
      <c r="EH572" s="222">
        <f t="shared" si="1503"/>
        <v>0</v>
      </c>
      <c r="EI572" s="222">
        <f t="shared" si="1504"/>
        <v>0</v>
      </c>
      <c r="EJ572" s="222">
        <f t="shared" si="1505"/>
        <v>0</v>
      </c>
      <c r="EK572" s="222">
        <f t="shared" si="1506"/>
        <v>0</v>
      </c>
      <c r="EL572" s="222">
        <f t="shared" si="1507"/>
        <v>0</v>
      </c>
      <c r="EM572" s="222">
        <f t="shared" si="1508"/>
        <v>0</v>
      </c>
      <c r="EN572" s="222">
        <f t="shared" si="1509"/>
        <v>0</v>
      </c>
      <c r="EO572" s="222">
        <f t="shared" si="1510"/>
        <v>0</v>
      </c>
      <c r="EP572" s="222">
        <f t="shared" si="1511"/>
        <v>0</v>
      </c>
      <c r="EQ572" s="222">
        <f t="shared" si="1512"/>
        <v>0</v>
      </c>
      <c r="ER572" s="222">
        <f t="shared" si="1513"/>
        <v>0</v>
      </c>
      <c r="ES572" s="222">
        <f t="shared" si="1514"/>
        <v>0</v>
      </c>
      <c r="ET572" s="222">
        <f t="shared" si="1515"/>
        <v>0</v>
      </c>
      <c r="EU572" s="222">
        <f t="shared" si="1516"/>
        <v>0</v>
      </c>
      <c r="EV572" s="222">
        <f t="shared" si="1517"/>
        <v>0</v>
      </c>
      <c r="EW572" s="222">
        <f t="shared" si="1518"/>
        <v>0</v>
      </c>
      <c r="EX572" s="222">
        <f t="shared" si="1519"/>
        <v>0</v>
      </c>
      <c r="EY572" s="222">
        <f t="shared" si="1520"/>
        <v>0</v>
      </c>
      <c r="EZ572" s="222">
        <f t="shared" si="1521"/>
        <v>0</v>
      </c>
      <c r="FA572" s="222">
        <f t="shared" si="1522"/>
        <v>0</v>
      </c>
      <c r="FB572" s="222">
        <f t="shared" si="1523"/>
        <v>0</v>
      </c>
      <c r="FC572" s="222">
        <f t="shared" si="1524"/>
        <v>0</v>
      </c>
      <c r="FD572" s="222">
        <f t="shared" si="1525"/>
        <v>0</v>
      </c>
      <c r="FE572" s="222">
        <f t="shared" si="1526"/>
        <v>0</v>
      </c>
      <c r="FF572" s="222">
        <f t="shared" si="1527"/>
        <v>0</v>
      </c>
      <c r="FG572" s="222">
        <f t="shared" si="1528"/>
        <v>0</v>
      </c>
      <c r="FH572" s="222">
        <f t="shared" si="1529"/>
        <v>0</v>
      </c>
      <c r="FI572" s="222">
        <f t="shared" si="1530"/>
        <v>0</v>
      </c>
      <c r="FJ572" s="222">
        <f t="shared" si="1531"/>
        <v>0</v>
      </c>
      <c r="FK572" s="222">
        <f t="shared" si="1532"/>
        <v>0</v>
      </c>
      <c r="FL572" s="222">
        <f t="shared" si="1533"/>
        <v>0</v>
      </c>
      <c r="FM572" s="222">
        <f t="shared" si="1534"/>
        <v>0</v>
      </c>
      <c r="FN572" s="222">
        <f t="shared" si="1535"/>
        <v>0</v>
      </c>
      <c r="FO572" s="222">
        <f t="shared" si="1536"/>
        <v>0</v>
      </c>
      <c r="FP572" s="222">
        <f t="shared" si="1537"/>
        <v>0</v>
      </c>
      <c r="FQ572" s="222">
        <f t="shared" si="1538"/>
        <v>0</v>
      </c>
      <c r="FR572" s="222">
        <f t="shared" si="1539"/>
        <v>0</v>
      </c>
      <c r="FS572" s="222">
        <f t="shared" si="1540"/>
        <v>0</v>
      </c>
      <c r="FT572" s="222">
        <f t="shared" si="1541"/>
        <v>0</v>
      </c>
      <c r="FU572" s="222">
        <f t="shared" si="1542"/>
        <v>0</v>
      </c>
      <c r="FV572" s="222">
        <f t="shared" si="1543"/>
        <v>0</v>
      </c>
      <c r="FW572" s="222">
        <f t="shared" si="1544"/>
        <v>0</v>
      </c>
      <c r="FX572" s="222">
        <f t="shared" si="1545"/>
        <v>0</v>
      </c>
      <c r="FY572" s="222">
        <f t="shared" si="1546"/>
        <v>0</v>
      </c>
      <c r="FZ572" s="222">
        <f t="shared" si="1547"/>
        <v>0</v>
      </c>
      <c r="GA572" s="222">
        <f t="shared" si="1548"/>
        <v>0</v>
      </c>
      <c r="GB572" s="222">
        <f t="shared" si="1549"/>
        <v>0</v>
      </c>
      <c r="GC572" s="222">
        <f t="shared" si="1550"/>
        <v>0</v>
      </c>
      <c r="GD572" s="222">
        <f t="shared" si="1551"/>
        <v>0</v>
      </c>
      <c r="GE572" s="222">
        <f t="shared" si="1552"/>
        <v>0</v>
      </c>
      <c r="GF572" s="222">
        <f t="shared" si="1553"/>
        <v>0</v>
      </c>
      <c r="GG572" s="222">
        <f t="shared" si="1554"/>
        <v>0</v>
      </c>
      <c r="GH572" s="222">
        <f t="shared" si="1555"/>
        <v>0</v>
      </c>
      <c r="GI572" s="222">
        <f t="shared" si="1556"/>
        <v>0</v>
      </c>
      <c r="GJ572" s="222">
        <f t="shared" si="1557"/>
        <v>0</v>
      </c>
      <c r="GK572" s="222">
        <f t="shared" si="1558"/>
        <v>0</v>
      </c>
      <c r="GL572" s="222">
        <f t="shared" si="1559"/>
        <v>0</v>
      </c>
      <c r="GM572" s="222">
        <f t="shared" si="1560"/>
        <v>0</v>
      </c>
      <c r="GN572" s="222">
        <f t="shared" si="1561"/>
        <v>0</v>
      </c>
      <c r="GO572" s="222">
        <f t="shared" si="1562"/>
        <v>0</v>
      </c>
      <c r="GP572" s="222">
        <f t="shared" si="1563"/>
        <v>0</v>
      </c>
      <c r="GQ572" s="222">
        <f t="shared" si="1564"/>
        <v>0</v>
      </c>
      <c r="GR572" s="222">
        <f t="shared" si="1565"/>
        <v>0</v>
      </c>
      <c r="GS572" s="222">
        <f t="shared" si="1566"/>
        <v>0</v>
      </c>
      <c r="GT572" s="222">
        <f t="shared" si="1567"/>
        <v>0</v>
      </c>
      <c r="GU572" s="222">
        <f t="shared" si="1568"/>
        <v>0</v>
      </c>
      <c r="GV572" s="222">
        <f t="shared" si="1569"/>
        <v>0</v>
      </c>
      <c r="GW572" s="222">
        <f t="shared" si="1570"/>
        <v>0</v>
      </c>
      <c r="GX572" s="222">
        <f t="shared" si="1571"/>
        <v>0</v>
      </c>
      <c r="GY572" s="222">
        <f t="shared" si="1572"/>
        <v>0</v>
      </c>
      <c r="GZ572" s="222">
        <f t="shared" si="1573"/>
        <v>0</v>
      </c>
      <c r="HA572" s="222">
        <f t="shared" si="1574"/>
        <v>0</v>
      </c>
      <c r="HB572" s="222">
        <f t="shared" si="1575"/>
        <v>0</v>
      </c>
      <c r="HC572" s="222">
        <f t="shared" si="1576"/>
        <v>0</v>
      </c>
      <c r="HD572" s="222">
        <f t="shared" si="1577"/>
        <v>0</v>
      </c>
      <c r="HE572" s="222">
        <f t="shared" si="1578"/>
        <v>0</v>
      </c>
      <c r="HF572" s="222">
        <f t="shared" si="1579"/>
        <v>0</v>
      </c>
      <c r="HG572" s="222">
        <f t="shared" si="1580"/>
        <v>0</v>
      </c>
      <c r="HH572" s="222">
        <f t="shared" si="1581"/>
        <v>0</v>
      </c>
      <c r="HI572" s="222">
        <f t="shared" si="1582"/>
        <v>0</v>
      </c>
      <c r="HJ572" s="222">
        <f t="shared" si="1583"/>
        <v>0</v>
      </c>
      <c r="HK572" s="222">
        <f t="shared" si="1584"/>
        <v>0</v>
      </c>
      <c r="HL572" s="222">
        <f t="shared" si="1585"/>
        <v>0</v>
      </c>
      <c r="HM572" s="222">
        <f t="shared" si="1586"/>
        <v>0</v>
      </c>
      <c r="HN572" s="222">
        <f t="shared" si="1587"/>
        <v>0</v>
      </c>
      <c r="HO572" s="222">
        <f t="shared" si="1588"/>
        <v>0</v>
      </c>
      <c r="HP572" s="222">
        <f t="shared" si="1589"/>
        <v>0</v>
      </c>
      <c r="HQ572" s="222">
        <f t="shared" si="1590"/>
        <v>0</v>
      </c>
      <c r="HR572" s="222">
        <f t="shared" si="1591"/>
        <v>0</v>
      </c>
      <c r="HS572" s="222">
        <f t="shared" si="1592"/>
        <v>0</v>
      </c>
      <c r="HT572" s="222">
        <f t="shared" si="1593"/>
        <v>0</v>
      </c>
      <c r="HU572" s="222">
        <f t="shared" si="1594"/>
        <v>0</v>
      </c>
      <c r="HV572" s="222">
        <f t="shared" si="1595"/>
        <v>0</v>
      </c>
      <c r="HW572" s="222">
        <f t="shared" si="1596"/>
        <v>0</v>
      </c>
      <c r="HX572" s="222">
        <f t="shared" si="1597"/>
        <v>0</v>
      </c>
      <c r="HY572" s="222">
        <f t="shared" si="1598"/>
        <v>0</v>
      </c>
      <c r="HZ572" s="222">
        <f t="shared" si="1599"/>
        <v>0</v>
      </c>
      <c r="IA572" s="222">
        <f t="shared" si="1600"/>
        <v>0</v>
      </c>
      <c r="IB572" s="222">
        <f t="shared" si="1601"/>
        <v>0</v>
      </c>
      <c r="IC572" s="222">
        <f t="shared" si="1602"/>
        <v>0</v>
      </c>
      <c r="ID572" s="222">
        <f t="shared" si="1603"/>
        <v>0</v>
      </c>
      <c r="IE572" s="222">
        <f t="shared" si="1604"/>
        <v>0</v>
      </c>
      <c r="IF572" s="222">
        <f t="shared" si="1605"/>
        <v>0</v>
      </c>
      <c r="IG572" s="222">
        <f t="shared" si="1606"/>
        <v>0</v>
      </c>
      <c r="IH572" s="222">
        <f t="shared" si="1607"/>
        <v>0</v>
      </c>
      <c r="II572" s="222">
        <f t="shared" si="1608"/>
        <v>0</v>
      </c>
      <c r="IJ572" s="222">
        <f t="shared" si="1609"/>
        <v>0</v>
      </c>
      <c r="IK572" s="222">
        <f t="shared" si="1610"/>
        <v>0</v>
      </c>
      <c r="IL572" s="222">
        <f t="shared" si="1611"/>
        <v>0</v>
      </c>
      <c r="IM572" s="222">
        <f t="shared" si="1612"/>
        <v>0</v>
      </c>
      <c r="IN572" s="222">
        <f t="shared" si="1613"/>
        <v>0</v>
      </c>
      <c r="IO572" s="222">
        <f t="shared" si="1614"/>
        <v>0</v>
      </c>
      <c r="IP572" s="222">
        <f t="shared" si="1615"/>
        <v>0</v>
      </c>
      <c r="IQ572" s="222">
        <f t="shared" si="1616"/>
        <v>0</v>
      </c>
      <c r="IR572" s="222">
        <f t="shared" si="1617"/>
        <v>0</v>
      </c>
      <c r="IS572" s="222">
        <f t="shared" si="1618"/>
        <v>0</v>
      </c>
      <c r="IT572" s="222">
        <f t="shared" si="1619"/>
        <v>0</v>
      </c>
      <c r="IU572" s="222">
        <f t="shared" si="1620"/>
        <v>0</v>
      </c>
      <c r="IV572" s="222">
        <f t="shared" si="1621"/>
        <v>0</v>
      </c>
      <c r="IW572" s="222">
        <f t="shared" si="1622"/>
        <v>0</v>
      </c>
      <c r="IX572" s="222">
        <f t="shared" si="1623"/>
        <v>0</v>
      </c>
      <c r="IY572" s="222">
        <f t="shared" si="1624"/>
        <v>0</v>
      </c>
      <c r="IZ572" s="222">
        <f t="shared" si="1625"/>
        <v>0</v>
      </c>
      <c r="JA572" s="222">
        <f t="shared" si="1626"/>
        <v>0</v>
      </c>
      <c r="JB572" s="222">
        <f t="shared" si="1627"/>
        <v>0</v>
      </c>
    </row>
    <row r="573" spans="2:262">
      <c r="B573" s="230">
        <v>212</v>
      </c>
      <c r="C573" s="229">
        <f t="shared" si="1628"/>
        <v>4.1406249999999976E-3</v>
      </c>
      <c r="D573" s="226">
        <f t="shared" ca="1" si="1371"/>
        <v>50.152969108710174</v>
      </c>
      <c r="E573" s="225">
        <f ca="1">HJ361</f>
        <v>0.15296910871017105</v>
      </c>
      <c r="F573" s="224">
        <v>212</v>
      </c>
      <c r="G573" s="222">
        <f t="shared" si="1372"/>
        <v>0</v>
      </c>
      <c r="H573" s="222">
        <f t="shared" si="1373"/>
        <v>0</v>
      </c>
      <c r="I573" s="222">
        <f t="shared" si="1374"/>
        <v>0</v>
      </c>
      <c r="J573" s="222">
        <f t="shared" si="1375"/>
        <v>0</v>
      </c>
      <c r="K573" s="222">
        <f t="shared" si="1376"/>
        <v>0</v>
      </c>
      <c r="L573" s="222">
        <f t="shared" si="1377"/>
        <v>0</v>
      </c>
      <c r="M573" s="222">
        <f t="shared" si="1378"/>
        <v>0</v>
      </c>
      <c r="N573" s="222">
        <f t="shared" si="1379"/>
        <v>0</v>
      </c>
      <c r="O573" s="222">
        <f t="shared" si="1380"/>
        <v>0</v>
      </c>
      <c r="P573" s="222">
        <f t="shared" si="1381"/>
        <v>0</v>
      </c>
      <c r="Q573" s="222">
        <f t="shared" si="1382"/>
        <v>0</v>
      </c>
      <c r="R573" s="222">
        <f t="shared" si="1383"/>
        <v>0</v>
      </c>
      <c r="S573" s="222">
        <f t="shared" si="1384"/>
        <v>0</v>
      </c>
      <c r="T573" s="222">
        <f t="shared" si="1385"/>
        <v>0</v>
      </c>
      <c r="U573" s="222">
        <f t="shared" si="1386"/>
        <v>0</v>
      </c>
      <c r="V573" s="222">
        <f t="shared" si="1387"/>
        <v>0</v>
      </c>
      <c r="W573" s="222">
        <f t="shared" si="1388"/>
        <v>0</v>
      </c>
      <c r="X573" s="222">
        <f t="shared" si="1389"/>
        <v>0</v>
      </c>
      <c r="Y573" s="222">
        <f t="shared" si="1390"/>
        <v>0</v>
      </c>
      <c r="Z573" s="222">
        <f t="shared" si="1391"/>
        <v>0</v>
      </c>
      <c r="AA573" s="222">
        <f t="shared" si="1392"/>
        <v>0</v>
      </c>
      <c r="AB573" s="222">
        <f t="shared" si="1393"/>
        <v>0</v>
      </c>
      <c r="AC573" s="222">
        <f t="shared" si="1394"/>
        <v>0</v>
      </c>
      <c r="AD573" s="222">
        <f t="shared" si="1395"/>
        <v>0</v>
      </c>
      <c r="AE573" s="222">
        <f t="shared" si="1396"/>
        <v>0</v>
      </c>
      <c r="AF573" s="222">
        <f t="shared" si="1397"/>
        <v>0</v>
      </c>
      <c r="AG573" s="222">
        <f t="shared" si="1398"/>
        <v>0</v>
      </c>
      <c r="AH573" s="222">
        <f t="shared" si="1399"/>
        <v>0</v>
      </c>
      <c r="AI573" s="222">
        <f t="shared" si="1400"/>
        <v>0</v>
      </c>
      <c r="AJ573" s="222">
        <f t="shared" si="1401"/>
        <v>0</v>
      </c>
      <c r="AK573" s="222">
        <f t="shared" si="1402"/>
        <v>0</v>
      </c>
      <c r="AL573" s="222">
        <f t="shared" si="1403"/>
        <v>0</v>
      </c>
      <c r="AM573" s="222">
        <f t="shared" si="1404"/>
        <v>0</v>
      </c>
      <c r="AN573" s="222">
        <f t="shared" si="1405"/>
        <v>0</v>
      </c>
      <c r="AO573" s="222">
        <f t="shared" si="1406"/>
        <v>0</v>
      </c>
      <c r="AP573" s="222">
        <f t="shared" si="1407"/>
        <v>0</v>
      </c>
      <c r="AQ573" s="222">
        <f t="shared" si="1408"/>
        <v>0</v>
      </c>
      <c r="AR573" s="222">
        <f t="shared" si="1409"/>
        <v>0</v>
      </c>
      <c r="AS573" s="222">
        <f t="shared" si="1410"/>
        <v>0</v>
      </c>
      <c r="AT573" s="222">
        <f t="shared" si="1411"/>
        <v>0</v>
      </c>
      <c r="AU573" s="222">
        <f t="shared" si="1412"/>
        <v>0</v>
      </c>
      <c r="AV573" s="222">
        <f t="shared" si="1413"/>
        <v>0</v>
      </c>
      <c r="AW573" s="222">
        <f t="shared" si="1414"/>
        <v>0</v>
      </c>
      <c r="AX573" s="222">
        <f t="shared" si="1415"/>
        <v>0</v>
      </c>
      <c r="AY573" s="222">
        <f t="shared" si="1416"/>
        <v>0</v>
      </c>
      <c r="AZ573" s="222">
        <f t="shared" si="1417"/>
        <v>0</v>
      </c>
      <c r="BA573" s="222">
        <f t="shared" si="1418"/>
        <v>0</v>
      </c>
      <c r="BB573" s="222">
        <f t="shared" si="1419"/>
        <v>0</v>
      </c>
      <c r="BC573" s="222">
        <f t="shared" si="1420"/>
        <v>0</v>
      </c>
      <c r="BD573" s="222">
        <f t="shared" si="1421"/>
        <v>0</v>
      </c>
      <c r="BE573" s="222">
        <f t="shared" si="1422"/>
        <v>0</v>
      </c>
      <c r="BF573" s="222">
        <f t="shared" si="1423"/>
        <v>0</v>
      </c>
      <c r="BG573" s="222">
        <f t="shared" si="1424"/>
        <v>0</v>
      </c>
      <c r="BH573" s="222">
        <f t="shared" si="1425"/>
        <v>0</v>
      </c>
      <c r="BI573" s="222">
        <f t="shared" si="1426"/>
        <v>0</v>
      </c>
      <c r="BJ573" s="222">
        <f t="shared" si="1427"/>
        <v>0</v>
      </c>
      <c r="BK573" s="222">
        <f t="shared" si="1428"/>
        <v>0</v>
      </c>
      <c r="BL573" s="222">
        <f t="shared" si="1429"/>
        <v>0</v>
      </c>
      <c r="BM573" s="222">
        <f t="shared" si="1430"/>
        <v>0</v>
      </c>
      <c r="BN573" s="222">
        <f t="shared" si="1431"/>
        <v>0</v>
      </c>
      <c r="BO573" s="222">
        <f t="shared" si="1432"/>
        <v>0</v>
      </c>
      <c r="BP573" s="222">
        <f t="shared" si="1433"/>
        <v>0</v>
      </c>
      <c r="BQ573" s="222">
        <f t="shared" si="1434"/>
        <v>0</v>
      </c>
      <c r="BR573" s="222">
        <f t="shared" si="1435"/>
        <v>0</v>
      </c>
      <c r="BS573" s="222">
        <f t="shared" si="1436"/>
        <v>0</v>
      </c>
      <c r="BT573" s="222">
        <f t="shared" si="1437"/>
        <v>0</v>
      </c>
      <c r="BU573" s="222">
        <f t="shared" si="1438"/>
        <v>0</v>
      </c>
      <c r="BV573" s="222">
        <f t="shared" si="1439"/>
        <v>0</v>
      </c>
      <c r="BW573" s="222">
        <f t="shared" si="1440"/>
        <v>0</v>
      </c>
      <c r="BX573" s="222">
        <f t="shared" si="1441"/>
        <v>0</v>
      </c>
      <c r="BY573" s="222">
        <f t="shared" si="1442"/>
        <v>0</v>
      </c>
      <c r="BZ573" s="222">
        <f t="shared" si="1443"/>
        <v>0</v>
      </c>
      <c r="CA573" s="222">
        <f t="shared" si="1444"/>
        <v>0</v>
      </c>
      <c r="CB573" s="222">
        <f t="shared" si="1445"/>
        <v>0</v>
      </c>
      <c r="CC573" s="222">
        <f t="shared" si="1446"/>
        <v>0</v>
      </c>
      <c r="CD573" s="222">
        <f t="shared" si="1447"/>
        <v>0</v>
      </c>
      <c r="CE573" s="222">
        <f t="shared" si="1448"/>
        <v>0</v>
      </c>
      <c r="CF573" s="222">
        <f t="shared" si="1449"/>
        <v>0</v>
      </c>
      <c r="CG573" s="222">
        <f t="shared" si="1450"/>
        <v>0</v>
      </c>
      <c r="CH573" s="222">
        <f t="shared" si="1451"/>
        <v>0</v>
      </c>
      <c r="CI573" s="222">
        <f t="shared" si="1452"/>
        <v>0</v>
      </c>
      <c r="CJ573" s="222">
        <f t="shared" si="1453"/>
        <v>0</v>
      </c>
      <c r="CK573" s="222">
        <f t="shared" si="1454"/>
        <v>0</v>
      </c>
      <c r="CL573" s="222">
        <f t="shared" si="1455"/>
        <v>0</v>
      </c>
      <c r="CM573" s="222">
        <f t="shared" si="1456"/>
        <v>0</v>
      </c>
      <c r="CN573" s="222">
        <f t="shared" si="1457"/>
        <v>0</v>
      </c>
      <c r="CO573" s="222">
        <f t="shared" si="1458"/>
        <v>0</v>
      </c>
      <c r="CP573" s="222">
        <f t="shared" si="1459"/>
        <v>0</v>
      </c>
      <c r="CQ573" s="222">
        <f t="shared" si="1460"/>
        <v>0</v>
      </c>
      <c r="CR573" s="222">
        <f t="shared" si="1461"/>
        <v>0</v>
      </c>
      <c r="CS573" s="222">
        <f t="shared" si="1462"/>
        <v>0</v>
      </c>
      <c r="CT573" s="222">
        <f t="shared" si="1463"/>
        <v>0</v>
      </c>
      <c r="CU573" s="222">
        <f t="shared" si="1464"/>
        <v>0</v>
      </c>
      <c r="CV573" s="222">
        <f t="shared" si="1465"/>
        <v>0</v>
      </c>
      <c r="CW573" s="222">
        <f t="shared" si="1466"/>
        <v>0</v>
      </c>
      <c r="CX573" s="222">
        <f t="shared" si="1467"/>
        <v>0</v>
      </c>
      <c r="CY573" s="222">
        <f t="shared" si="1468"/>
        <v>0</v>
      </c>
      <c r="CZ573" s="222">
        <f t="shared" si="1469"/>
        <v>0</v>
      </c>
      <c r="DA573" s="222">
        <f t="shared" si="1470"/>
        <v>0</v>
      </c>
      <c r="DB573" s="222">
        <f t="shared" si="1471"/>
        <v>0</v>
      </c>
      <c r="DC573" s="222">
        <f t="shared" si="1472"/>
        <v>0</v>
      </c>
      <c r="DD573" s="222">
        <f t="shared" si="1473"/>
        <v>0</v>
      </c>
      <c r="DE573" s="222">
        <f t="shared" si="1474"/>
        <v>0</v>
      </c>
      <c r="DF573" s="222">
        <f t="shared" si="1475"/>
        <v>0</v>
      </c>
      <c r="DG573" s="222">
        <f t="shared" si="1476"/>
        <v>0</v>
      </c>
      <c r="DH573" s="222">
        <f t="shared" si="1477"/>
        <v>0</v>
      </c>
      <c r="DI573" s="222">
        <f t="shared" si="1478"/>
        <v>0</v>
      </c>
      <c r="DJ573" s="222">
        <f t="shared" si="1479"/>
        <v>0</v>
      </c>
      <c r="DK573" s="222">
        <f t="shared" si="1480"/>
        <v>0</v>
      </c>
      <c r="DL573" s="222">
        <f t="shared" si="1481"/>
        <v>0</v>
      </c>
      <c r="DM573" s="222">
        <f t="shared" si="1482"/>
        <v>0</v>
      </c>
      <c r="DN573" s="222">
        <f t="shared" si="1483"/>
        <v>0</v>
      </c>
      <c r="DO573" s="222">
        <f t="shared" si="1484"/>
        <v>0</v>
      </c>
      <c r="DP573" s="222">
        <f t="shared" si="1485"/>
        <v>0</v>
      </c>
      <c r="DQ573" s="222">
        <f t="shared" si="1486"/>
        <v>0</v>
      </c>
      <c r="DR573" s="222">
        <f t="shared" si="1487"/>
        <v>0</v>
      </c>
      <c r="DS573" s="222">
        <f t="shared" si="1488"/>
        <v>0</v>
      </c>
      <c r="DT573" s="222">
        <f t="shared" si="1489"/>
        <v>0</v>
      </c>
      <c r="DU573" s="222">
        <f t="shared" si="1490"/>
        <v>0</v>
      </c>
      <c r="DV573" s="222">
        <f t="shared" si="1491"/>
        <v>0</v>
      </c>
      <c r="DW573" s="222">
        <f t="shared" si="1492"/>
        <v>0</v>
      </c>
      <c r="DX573" s="222">
        <f t="shared" si="1493"/>
        <v>0</v>
      </c>
      <c r="DY573" s="222">
        <f t="shared" si="1494"/>
        <v>0</v>
      </c>
      <c r="DZ573" s="222">
        <f t="shared" si="1495"/>
        <v>0</v>
      </c>
      <c r="EA573" s="222">
        <f t="shared" si="1496"/>
        <v>0</v>
      </c>
      <c r="EB573" s="222">
        <f t="shared" si="1497"/>
        <v>0</v>
      </c>
      <c r="EC573" s="222">
        <f t="shared" si="1498"/>
        <v>0</v>
      </c>
      <c r="ED573" s="222">
        <f t="shared" si="1499"/>
        <v>0</v>
      </c>
      <c r="EE573" s="222">
        <f t="shared" si="1500"/>
        <v>0</v>
      </c>
      <c r="EF573" s="222">
        <f t="shared" si="1501"/>
        <v>0</v>
      </c>
      <c r="EG573" s="222">
        <f t="shared" si="1502"/>
        <v>0</v>
      </c>
      <c r="EH573" s="222">
        <f t="shared" si="1503"/>
        <v>0</v>
      </c>
      <c r="EI573" s="222">
        <f t="shared" si="1504"/>
        <v>0</v>
      </c>
      <c r="EJ573" s="222">
        <f t="shared" si="1505"/>
        <v>0</v>
      </c>
      <c r="EK573" s="222">
        <f t="shared" si="1506"/>
        <v>0</v>
      </c>
      <c r="EL573" s="222">
        <f t="shared" si="1507"/>
        <v>0</v>
      </c>
      <c r="EM573" s="222">
        <f t="shared" si="1508"/>
        <v>0</v>
      </c>
      <c r="EN573" s="222">
        <f t="shared" si="1509"/>
        <v>0</v>
      </c>
      <c r="EO573" s="222">
        <f t="shared" si="1510"/>
        <v>0</v>
      </c>
      <c r="EP573" s="222">
        <f t="shared" si="1511"/>
        <v>0</v>
      </c>
      <c r="EQ573" s="222">
        <f t="shared" si="1512"/>
        <v>0</v>
      </c>
      <c r="ER573" s="222">
        <f t="shared" si="1513"/>
        <v>0</v>
      </c>
      <c r="ES573" s="222">
        <f t="shared" si="1514"/>
        <v>0</v>
      </c>
      <c r="ET573" s="222">
        <f t="shared" si="1515"/>
        <v>0</v>
      </c>
      <c r="EU573" s="222">
        <f t="shared" si="1516"/>
        <v>0</v>
      </c>
      <c r="EV573" s="222">
        <f t="shared" si="1517"/>
        <v>0</v>
      </c>
      <c r="EW573" s="222">
        <f t="shared" si="1518"/>
        <v>0</v>
      </c>
      <c r="EX573" s="222">
        <f t="shared" si="1519"/>
        <v>0</v>
      </c>
      <c r="EY573" s="222">
        <f t="shared" si="1520"/>
        <v>0</v>
      </c>
      <c r="EZ573" s="222">
        <f t="shared" si="1521"/>
        <v>0</v>
      </c>
      <c r="FA573" s="222">
        <f t="shared" si="1522"/>
        <v>0</v>
      </c>
      <c r="FB573" s="222">
        <f t="shared" si="1523"/>
        <v>0</v>
      </c>
      <c r="FC573" s="222">
        <f t="shared" si="1524"/>
        <v>0</v>
      </c>
      <c r="FD573" s="222">
        <f t="shared" si="1525"/>
        <v>0</v>
      </c>
      <c r="FE573" s="222">
        <f t="shared" si="1526"/>
        <v>0</v>
      </c>
      <c r="FF573" s="222">
        <f t="shared" si="1527"/>
        <v>0</v>
      </c>
      <c r="FG573" s="222">
        <f t="shared" si="1528"/>
        <v>0</v>
      </c>
      <c r="FH573" s="222">
        <f t="shared" si="1529"/>
        <v>0</v>
      </c>
      <c r="FI573" s="222">
        <f t="shared" si="1530"/>
        <v>0</v>
      </c>
      <c r="FJ573" s="222">
        <f t="shared" si="1531"/>
        <v>0</v>
      </c>
      <c r="FK573" s="222">
        <f t="shared" si="1532"/>
        <v>0</v>
      </c>
      <c r="FL573" s="222">
        <f t="shared" si="1533"/>
        <v>0</v>
      </c>
      <c r="FM573" s="222">
        <f t="shared" si="1534"/>
        <v>0</v>
      </c>
      <c r="FN573" s="222">
        <f t="shared" si="1535"/>
        <v>0</v>
      </c>
      <c r="FO573" s="222">
        <f t="shared" si="1536"/>
        <v>0</v>
      </c>
      <c r="FP573" s="222">
        <f t="shared" si="1537"/>
        <v>0</v>
      </c>
      <c r="FQ573" s="222">
        <f t="shared" si="1538"/>
        <v>0</v>
      </c>
      <c r="FR573" s="222">
        <f t="shared" si="1539"/>
        <v>0</v>
      </c>
      <c r="FS573" s="222">
        <f t="shared" si="1540"/>
        <v>0</v>
      </c>
      <c r="FT573" s="222">
        <f t="shared" si="1541"/>
        <v>0</v>
      </c>
      <c r="FU573" s="222">
        <f t="shared" si="1542"/>
        <v>0</v>
      </c>
      <c r="FV573" s="222">
        <f t="shared" si="1543"/>
        <v>0</v>
      </c>
      <c r="FW573" s="222">
        <f t="shared" si="1544"/>
        <v>0</v>
      </c>
      <c r="FX573" s="222">
        <f t="shared" si="1545"/>
        <v>0</v>
      </c>
      <c r="FY573" s="222">
        <f t="shared" si="1546"/>
        <v>0</v>
      </c>
      <c r="FZ573" s="222">
        <f t="shared" si="1547"/>
        <v>0</v>
      </c>
      <c r="GA573" s="222">
        <f t="shared" si="1548"/>
        <v>0</v>
      </c>
      <c r="GB573" s="222">
        <f t="shared" si="1549"/>
        <v>0</v>
      </c>
      <c r="GC573" s="222">
        <f t="shared" si="1550"/>
        <v>0</v>
      </c>
      <c r="GD573" s="222">
        <f t="shared" si="1551"/>
        <v>0</v>
      </c>
      <c r="GE573" s="222">
        <f t="shared" si="1552"/>
        <v>0</v>
      </c>
      <c r="GF573" s="222">
        <f t="shared" si="1553"/>
        <v>0</v>
      </c>
      <c r="GG573" s="222">
        <f t="shared" si="1554"/>
        <v>0</v>
      </c>
      <c r="GH573" s="222">
        <f t="shared" si="1555"/>
        <v>0</v>
      </c>
      <c r="GI573" s="222">
        <f t="shared" si="1556"/>
        <v>0</v>
      </c>
      <c r="GJ573" s="222">
        <f t="shared" si="1557"/>
        <v>0</v>
      </c>
      <c r="GK573" s="222">
        <f t="shared" si="1558"/>
        <v>0</v>
      </c>
      <c r="GL573" s="222">
        <f t="shared" si="1559"/>
        <v>0</v>
      </c>
      <c r="GM573" s="222">
        <f t="shared" si="1560"/>
        <v>0</v>
      </c>
      <c r="GN573" s="222">
        <f t="shared" si="1561"/>
        <v>0</v>
      </c>
      <c r="GO573" s="222">
        <f t="shared" si="1562"/>
        <v>0</v>
      </c>
      <c r="GP573" s="222">
        <f t="shared" si="1563"/>
        <v>0</v>
      </c>
      <c r="GQ573" s="222">
        <f t="shared" si="1564"/>
        <v>0</v>
      </c>
      <c r="GR573" s="222">
        <f t="shared" si="1565"/>
        <v>0</v>
      </c>
      <c r="GS573" s="222">
        <f t="shared" si="1566"/>
        <v>0</v>
      </c>
      <c r="GT573" s="222">
        <f t="shared" si="1567"/>
        <v>0</v>
      </c>
      <c r="GU573" s="222">
        <f t="shared" si="1568"/>
        <v>0</v>
      </c>
      <c r="GV573" s="222">
        <f t="shared" si="1569"/>
        <v>0</v>
      </c>
      <c r="GW573" s="222">
        <f t="shared" si="1570"/>
        <v>0</v>
      </c>
      <c r="GX573" s="222">
        <f t="shared" si="1571"/>
        <v>0</v>
      </c>
      <c r="GY573" s="222">
        <f t="shared" si="1572"/>
        <v>0</v>
      </c>
      <c r="GZ573" s="222">
        <f t="shared" si="1573"/>
        <v>0</v>
      </c>
      <c r="HA573" s="222">
        <f t="shared" si="1574"/>
        <v>0</v>
      </c>
      <c r="HB573" s="222">
        <f t="shared" si="1575"/>
        <v>0</v>
      </c>
      <c r="HC573" s="222">
        <f t="shared" si="1576"/>
        <v>0</v>
      </c>
      <c r="HD573" s="222">
        <f t="shared" si="1577"/>
        <v>0</v>
      </c>
      <c r="HE573" s="222">
        <f t="shared" si="1578"/>
        <v>0</v>
      </c>
      <c r="HF573" s="222">
        <f t="shared" si="1579"/>
        <v>0</v>
      </c>
      <c r="HG573" s="222">
        <f t="shared" si="1580"/>
        <v>0</v>
      </c>
      <c r="HH573" s="222">
        <f t="shared" si="1581"/>
        <v>0</v>
      </c>
      <c r="HI573" s="222">
        <f t="shared" si="1582"/>
        <v>0</v>
      </c>
      <c r="HJ573" s="222">
        <f t="shared" si="1583"/>
        <v>0</v>
      </c>
      <c r="HK573" s="222">
        <f t="shared" si="1584"/>
        <v>0</v>
      </c>
      <c r="HL573" s="222">
        <f t="shared" si="1585"/>
        <v>0</v>
      </c>
      <c r="HM573" s="222">
        <f t="shared" si="1586"/>
        <v>0</v>
      </c>
      <c r="HN573" s="222">
        <f t="shared" si="1587"/>
        <v>0</v>
      </c>
      <c r="HO573" s="222">
        <f t="shared" si="1588"/>
        <v>0</v>
      </c>
      <c r="HP573" s="222">
        <f t="shared" si="1589"/>
        <v>0</v>
      </c>
      <c r="HQ573" s="222">
        <f t="shared" si="1590"/>
        <v>0</v>
      </c>
      <c r="HR573" s="222">
        <f t="shared" si="1591"/>
        <v>0</v>
      </c>
      <c r="HS573" s="222">
        <f t="shared" si="1592"/>
        <v>0</v>
      </c>
      <c r="HT573" s="222">
        <f t="shared" si="1593"/>
        <v>0</v>
      </c>
      <c r="HU573" s="222">
        <f t="shared" si="1594"/>
        <v>0</v>
      </c>
      <c r="HV573" s="222">
        <f t="shared" si="1595"/>
        <v>0</v>
      </c>
      <c r="HW573" s="222">
        <f t="shared" si="1596"/>
        <v>0</v>
      </c>
      <c r="HX573" s="222">
        <f t="shared" si="1597"/>
        <v>0</v>
      </c>
      <c r="HY573" s="222">
        <f t="shared" si="1598"/>
        <v>0</v>
      </c>
      <c r="HZ573" s="222">
        <f t="shared" si="1599"/>
        <v>0</v>
      </c>
      <c r="IA573" s="222">
        <f t="shared" si="1600"/>
        <v>0</v>
      </c>
      <c r="IB573" s="222">
        <f t="shared" si="1601"/>
        <v>0</v>
      </c>
      <c r="IC573" s="222">
        <f t="shared" si="1602"/>
        <v>0</v>
      </c>
      <c r="ID573" s="222">
        <f t="shared" si="1603"/>
        <v>0</v>
      </c>
      <c r="IE573" s="222">
        <f t="shared" si="1604"/>
        <v>0</v>
      </c>
      <c r="IF573" s="222">
        <f t="shared" si="1605"/>
        <v>0</v>
      </c>
      <c r="IG573" s="222">
        <f t="shared" si="1606"/>
        <v>0</v>
      </c>
      <c r="IH573" s="222">
        <f t="shared" si="1607"/>
        <v>0</v>
      </c>
      <c r="II573" s="222">
        <f t="shared" si="1608"/>
        <v>0</v>
      </c>
      <c r="IJ573" s="222">
        <f t="shared" si="1609"/>
        <v>0</v>
      </c>
      <c r="IK573" s="222">
        <f t="shared" si="1610"/>
        <v>0</v>
      </c>
      <c r="IL573" s="222">
        <f t="shared" si="1611"/>
        <v>0</v>
      </c>
      <c r="IM573" s="222">
        <f t="shared" si="1612"/>
        <v>0</v>
      </c>
      <c r="IN573" s="222">
        <f t="shared" si="1613"/>
        <v>0</v>
      </c>
      <c r="IO573" s="222">
        <f t="shared" si="1614"/>
        <v>0</v>
      </c>
      <c r="IP573" s="222">
        <f t="shared" si="1615"/>
        <v>0</v>
      </c>
      <c r="IQ573" s="222">
        <f t="shared" si="1616"/>
        <v>0</v>
      </c>
      <c r="IR573" s="222">
        <f t="shared" si="1617"/>
        <v>0</v>
      </c>
      <c r="IS573" s="222">
        <f t="shared" si="1618"/>
        <v>0</v>
      </c>
      <c r="IT573" s="222">
        <f t="shared" si="1619"/>
        <v>0</v>
      </c>
      <c r="IU573" s="222">
        <f t="shared" si="1620"/>
        <v>0</v>
      </c>
      <c r="IV573" s="222">
        <f t="shared" si="1621"/>
        <v>0</v>
      </c>
      <c r="IW573" s="222">
        <f t="shared" si="1622"/>
        <v>0</v>
      </c>
      <c r="IX573" s="222">
        <f t="shared" si="1623"/>
        <v>0</v>
      </c>
      <c r="IY573" s="222">
        <f t="shared" si="1624"/>
        <v>0</v>
      </c>
      <c r="IZ573" s="222">
        <f t="shared" si="1625"/>
        <v>0</v>
      </c>
      <c r="JA573" s="222">
        <f t="shared" si="1626"/>
        <v>0</v>
      </c>
      <c r="JB573" s="222">
        <f t="shared" si="1627"/>
        <v>0</v>
      </c>
    </row>
    <row r="574" spans="2:262">
      <c r="B574" s="230">
        <v>213</v>
      </c>
      <c r="C574" s="229">
        <f t="shared" si="1628"/>
        <v>4.1601562499999972E-3</v>
      </c>
      <c r="D574" s="226">
        <f t="shared" ca="1" si="1371"/>
        <v>50.150579428712213</v>
      </c>
      <c r="E574" s="225">
        <f ca="1">HK361</f>
        <v>0.15057942871221477</v>
      </c>
      <c r="F574" s="224">
        <v>213</v>
      </c>
      <c r="G574" s="222">
        <f t="shared" si="1372"/>
        <v>0</v>
      </c>
      <c r="H574" s="222">
        <f t="shared" si="1373"/>
        <v>0</v>
      </c>
      <c r="I574" s="222">
        <f t="shared" si="1374"/>
        <v>0</v>
      </c>
      <c r="J574" s="222">
        <f t="shared" si="1375"/>
        <v>0</v>
      </c>
      <c r="K574" s="222">
        <f t="shared" si="1376"/>
        <v>0</v>
      </c>
      <c r="L574" s="222">
        <f t="shared" si="1377"/>
        <v>0</v>
      </c>
      <c r="M574" s="222">
        <f t="shared" si="1378"/>
        <v>0</v>
      </c>
      <c r="N574" s="222">
        <f t="shared" si="1379"/>
        <v>0</v>
      </c>
      <c r="O574" s="222">
        <f t="shared" si="1380"/>
        <v>0</v>
      </c>
      <c r="P574" s="222">
        <f t="shared" si="1381"/>
        <v>0</v>
      </c>
      <c r="Q574" s="222">
        <f t="shared" si="1382"/>
        <v>0</v>
      </c>
      <c r="R574" s="222">
        <f t="shared" si="1383"/>
        <v>0</v>
      </c>
      <c r="S574" s="222">
        <f t="shared" si="1384"/>
        <v>0</v>
      </c>
      <c r="T574" s="222">
        <f t="shared" si="1385"/>
        <v>0</v>
      </c>
      <c r="U574" s="222">
        <f t="shared" si="1386"/>
        <v>0</v>
      </c>
      <c r="V574" s="222">
        <f t="shared" si="1387"/>
        <v>0</v>
      </c>
      <c r="W574" s="222">
        <f t="shared" si="1388"/>
        <v>0</v>
      </c>
      <c r="X574" s="222">
        <f t="shared" si="1389"/>
        <v>0</v>
      </c>
      <c r="Y574" s="222">
        <f t="shared" si="1390"/>
        <v>0</v>
      </c>
      <c r="Z574" s="222">
        <f t="shared" si="1391"/>
        <v>0</v>
      </c>
      <c r="AA574" s="222">
        <f t="shared" si="1392"/>
        <v>0</v>
      </c>
      <c r="AB574" s="222">
        <f t="shared" si="1393"/>
        <v>0</v>
      </c>
      <c r="AC574" s="222">
        <f t="shared" si="1394"/>
        <v>0</v>
      </c>
      <c r="AD574" s="222">
        <f t="shared" si="1395"/>
        <v>0</v>
      </c>
      <c r="AE574" s="222">
        <f t="shared" si="1396"/>
        <v>0</v>
      </c>
      <c r="AF574" s="222">
        <f t="shared" si="1397"/>
        <v>0</v>
      </c>
      <c r="AG574" s="222">
        <f t="shared" si="1398"/>
        <v>0</v>
      </c>
      <c r="AH574" s="222">
        <f t="shared" si="1399"/>
        <v>0</v>
      </c>
      <c r="AI574" s="222">
        <f t="shared" si="1400"/>
        <v>0</v>
      </c>
      <c r="AJ574" s="222">
        <f t="shared" si="1401"/>
        <v>0</v>
      </c>
      <c r="AK574" s="222">
        <f t="shared" si="1402"/>
        <v>0</v>
      </c>
      <c r="AL574" s="222">
        <f t="shared" si="1403"/>
        <v>0</v>
      </c>
      <c r="AM574" s="222">
        <f t="shared" si="1404"/>
        <v>0</v>
      </c>
      <c r="AN574" s="222">
        <f t="shared" si="1405"/>
        <v>0</v>
      </c>
      <c r="AO574" s="222">
        <f t="shared" si="1406"/>
        <v>0</v>
      </c>
      <c r="AP574" s="222">
        <f t="shared" si="1407"/>
        <v>0</v>
      </c>
      <c r="AQ574" s="222">
        <f t="shared" si="1408"/>
        <v>0</v>
      </c>
      <c r="AR574" s="222">
        <f t="shared" si="1409"/>
        <v>0</v>
      </c>
      <c r="AS574" s="222">
        <f t="shared" si="1410"/>
        <v>0</v>
      </c>
      <c r="AT574" s="222">
        <f t="shared" si="1411"/>
        <v>0</v>
      </c>
      <c r="AU574" s="222">
        <f t="shared" si="1412"/>
        <v>0</v>
      </c>
      <c r="AV574" s="222">
        <f t="shared" si="1413"/>
        <v>0</v>
      </c>
      <c r="AW574" s="222">
        <f t="shared" si="1414"/>
        <v>0</v>
      </c>
      <c r="AX574" s="222">
        <f t="shared" si="1415"/>
        <v>0</v>
      </c>
      <c r="AY574" s="222">
        <f t="shared" si="1416"/>
        <v>0</v>
      </c>
      <c r="AZ574" s="222">
        <f t="shared" si="1417"/>
        <v>0</v>
      </c>
      <c r="BA574" s="222">
        <f t="shared" si="1418"/>
        <v>0</v>
      </c>
      <c r="BB574" s="222">
        <f t="shared" si="1419"/>
        <v>0</v>
      </c>
      <c r="BC574" s="222">
        <f t="shared" si="1420"/>
        <v>0</v>
      </c>
      <c r="BD574" s="222">
        <f t="shared" si="1421"/>
        <v>0</v>
      </c>
      <c r="BE574" s="222">
        <f t="shared" si="1422"/>
        <v>0</v>
      </c>
      <c r="BF574" s="222">
        <f t="shared" si="1423"/>
        <v>0</v>
      </c>
      <c r="BG574" s="222">
        <f t="shared" si="1424"/>
        <v>0</v>
      </c>
      <c r="BH574" s="222">
        <f t="shared" si="1425"/>
        <v>0</v>
      </c>
      <c r="BI574" s="222">
        <f t="shared" si="1426"/>
        <v>0</v>
      </c>
      <c r="BJ574" s="222">
        <f t="shared" si="1427"/>
        <v>0</v>
      </c>
      <c r="BK574" s="222">
        <f t="shared" si="1428"/>
        <v>0</v>
      </c>
      <c r="BL574" s="222">
        <f t="shared" si="1429"/>
        <v>0</v>
      </c>
      <c r="BM574" s="222">
        <f t="shared" si="1430"/>
        <v>0</v>
      </c>
      <c r="BN574" s="222">
        <f t="shared" si="1431"/>
        <v>0</v>
      </c>
      <c r="BO574" s="222">
        <f t="shared" si="1432"/>
        <v>0</v>
      </c>
      <c r="BP574" s="222">
        <f t="shared" si="1433"/>
        <v>0</v>
      </c>
      <c r="BQ574" s="222">
        <f t="shared" si="1434"/>
        <v>0</v>
      </c>
      <c r="BR574" s="222">
        <f t="shared" si="1435"/>
        <v>0</v>
      </c>
      <c r="BS574" s="222">
        <f t="shared" si="1436"/>
        <v>0</v>
      </c>
      <c r="BT574" s="222">
        <f t="shared" si="1437"/>
        <v>0</v>
      </c>
      <c r="BU574" s="222">
        <f t="shared" si="1438"/>
        <v>0</v>
      </c>
      <c r="BV574" s="222">
        <f t="shared" si="1439"/>
        <v>0</v>
      </c>
      <c r="BW574" s="222">
        <f t="shared" si="1440"/>
        <v>0</v>
      </c>
      <c r="BX574" s="222">
        <f t="shared" si="1441"/>
        <v>0</v>
      </c>
      <c r="BY574" s="222">
        <f t="shared" si="1442"/>
        <v>0</v>
      </c>
      <c r="BZ574" s="222">
        <f t="shared" si="1443"/>
        <v>0</v>
      </c>
      <c r="CA574" s="222">
        <f t="shared" si="1444"/>
        <v>0</v>
      </c>
      <c r="CB574" s="222">
        <f t="shared" si="1445"/>
        <v>0</v>
      </c>
      <c r="CC574" s="222">
        <f t="shared" si="1446"/>
        <v>0</v>
      </c>
      <c r="CD574" s="222">
        <f t="shared" si="1447"/>
        <v>0</v>
      </c>
      <c r="CE574" s="222">
        <f t="shared" si="1448"/>
        <v>0</v>
      </c>
      <c r="CF574" s="222">
        <f t="shared" si="1449"/>
        <v>0</v>
      </c>
      <c r="CG574" s="222">
        <f t="shared" si="1450"/>
        <v>0</v>
      </c>
      <c r="CH574" s="222">
        <f t="shared" si="1451"/>
        <v>0</v>
      </c>
      <c r="CI574" s="222">
        <f t="shared" si="1452"/>
        <v>0</v>
      </c>
      <c r="CJ574" s="222">
        <f t="shared" si="1453"/>
        <v>0</v>
      </c>
      <c r="CK574" s="222">
        <f t="shared" si="1454"/>
        <v>0</v>
      </c>
      <c r="CL574" s="222">
        <f t="shared" si="1455"/>
        <v>0</v>
      </c>
      <c r="CM574" s="222">
        <f t="shared" si="1456"/>
        <v>0</v>
      </c>
      <c r="CN574" s="222">
        <f t="shared" si="1457"/>
        <v>0</v>
      </c>
      <c r="CO574" s="222">
        <f t="shared" si="1458"/>
        <v>0</v>
      </c>
      <c r="CP574" s="222">
        <f t="shared" si="1459"/>
        <v>0</v>
      </c>
      <c r="CQ574" s="222">
        <f t="shared" si="1460"/>
        <v>0</v>
      </c>
      <c r="CR574" s="222">
        <f t="shared" si="1461"/>
        <v>0</v>
      </c>
      <c r="CS574" s="222">
        <f t="shared" si="1462"/>
        <v>0</v>
      </c>
      <c r="CT574" s="222">
        <f t="shared" si="1463"/>
        <v>0</v>
      </c>
      <c r="CU574" s="222">
        <f t="shared" si="1464"/>
        <v>0</v>
      </c>
      <c r="CV574" s="222">
        <f t="shared" si="1465"/>
        <v>0</v>
      </c>
      <c r="CW574" s="222">
        <f t="shared" si="1466"/>
        <v>0</v>
      </c>
      <c r="CX574" s="222">
        <f t="shared" si="1467"/>
        <v>0</v>
      </c>
      <c r="CY574" s="222">
        <f t="shared" si="1468"/>
        <v>0</v>
      </c>
      <c r="CZ574" s="222">
        <f t="shared" si="1469"/>
        <v>0</v>
      </c>
      <c r="DA574" s="222">
        <f t="shared" si="1470"/>
        <v>0</v>
      </c>
      <c r="DB574" s="222">
        <f t="shared" si="1471"/>
        <v>0</v>
      </c>
      <c r="DC574" s="222">
        <f t="shared" si="1472"/>
        <v>0</v>
      </c>
      <c r="DD574" s="222">
        <f t="shared" si="1473"/>
        <v>0</v>
      </c>
      <c r="DE574" s="222">
        <f t="shared" si="1474"/>
        <v>0</v>
      </c>
      <c r="DF574" s="222">
        <f t="shared" si="1475"/>
        <v>0</v>
      </c>
      <c r="DG574" s="222">
        <f t="shared" si="1476"/>
        <v>0</v>
      </c>
      <c r="DH574" s="222">
        <f t="shared" si="1477"/>
        <v>0</v>
      </c>
      <c r="DI574" s="222">
        <f t="shared" si="1478"/>
        <v>0</v>
      </c>
      <c r="DJ574" s="222">
        <f t="shared" si="1479"/>
        <v>0</v>
      </c>
      <c r="DK574" s="222">
        <f t="shared" si="1480"/>
        <v>0</v>
      </c>
      <c r="DL574" s="222">
        <f t="shared" si="1481"/>
        <v>0</v>
      </c>
      <c r="DM574" s="222">
        <f t="shared" si="1482"/>
        <v>0</v>
      </c>
      <c r="DN574" s="222">
        <f t="shared" si="1483"/>
        <v>0</v>
      </c>
      <c r="DO574" s="222">
        <f t="shared" si="1484"/>
        <v>0</v>
      </c>
      <c r="DP574" s="222">
        <f t="shared" si="1485"/>
        <v>0</v>
      </c>
      <c r="DQ574" s="222">
        <f t="shared" si="1486"/>
        <v>0</v>
      </c>
      <c r="DR574" s="222">
        <f t="shared" si="1487"/>
        <v>0</v>
      </c>
      <c r="DS574" s="222">
        <f t="shared" si="1488"/>
        <v>0</v>
      </c>
      <c r="DT574" s="222">
        <f t="shared" si="1489"/>
        <v>0</v>
      </c>
      <c r="DU574" s="222">
        <f t="shared" si="1490"/>
        <v>0</v>
      </c>
      <c r="DV574" s="222">
        <f t="shared" si="1491"/>
        <v>0</v>
      </c>
      <c r="DW574" s="222">
        <f t="shared" si="1492"/>
        <v>0</v>
      </c>
      <c r="DX574" s="222">
        <f t="shared" si="1493"/>
        <v>0</v>
      </c>
      <c r="DY574" s="222">
        <f t="shared" si="1494"/>
        <v>0</v>
      </c>
      <c r="DZ574" s="222">
        <f t="shared" si="1495"/>
        <v>0</v>
      </c>
      <c r="EA574" s="222">
        <f t="shared" si="1496"/>
        <v>0</v>
      </c>
      <c r="EB574" s="222">
        <f t="shared" si="1497"/>
        <v>0</v>
      </c>
      <c r="EC574" s="222">
        <f t="shared" si="1498"/>
        <v>0</v>
      </c>
      <c r="ED574" s="222">
        <f t="shared" si="1499"/>
        <v>0</v>
      </c>
      <c r="EE574" s="222">
        <f t="shared" si="1500"/>
        <v>0</v>
      </c>
      <c r="EF574" s="222">
        <f t="shared" si="1501"/>
        <v>0</v>
      </c>
      <c r="EG574" s="222">
        <f t="shared" si="1502"/>
        <v>0</v>
      </c>
      <c r="EH574" s="222">
        <f t="shared" si="1503"/>
        <v>0</v>
      </c>
      <c r="EI574" s="222">
        <f t="shared" si="1504"/>
        <v>0</v>
      </c>
      <c r="EJ574" s="222">
        <f t="shared" si="1505"/>
        <v>0</v>
      </c>
      <c r="EK574" s="222">
        <f t="shared" si="1506"/>
        <v>0</v>
      </c>
      <c r="EL574" s="222">
        <f t="shared" si="1507"/>
        <v>0</v>
      </c>
      <c r="EM574" s="222">
        <f t="shared" si="1508"/>
        <v>0</v>
      </c>
      <c r="EN574" s="222">
        <f t="shared" si="1509"/>
        <v>0</v>
      </c>
      <c r="EO574" s="222">
        <f t="shared" si="1510"/>
        <v>0</v>
      </c>
      <c r="EP574" s="222">
        <f t="shared" si="1511"/>
        <v>0</v>
      </c>
      <c r="EQ574" s="222">
        <f t="shared" si="1512"/>
        <v>0</v>
      </c>
      <c r="ER574" s="222">
        <f t="shared" si="1513"/>
        <v>0</v>
      </c>
      <c r="ES574" s="222">
        <f t="shared" si="1514"/>
        <v>0</v>
      </c>
      <c r="ET574" s="222">
        <f t="shared" si="1515"/>
        <v>0</v>
      </c>
      <c r="EU574" s="222">
        <f t="shared" si="1516"/>
        <v>0</v>
      </c>
      <c r="EV574" s="222">
        <f t="shared" si="1517"/>
        <v>0</v>
      </c>
      <c r="EW574" s="222">
        <f t="shared" si="1518"/>
        <v>0</v>
      </c>
      <c r="EX574" s="222">
        <f t="shared" si="1519"/>
        <v>0</v>
      </c>
      <c r="EY574" s="222">
        <f t="shared" si="1520"/>
        <v>0</v>
      </c>
      <c r="EZ574" s="222">
        <f t="shared" si="1521"/>
        <v>0</v>
      </c>
      <c r="FA574" s="222">
        <f t="shared" si="1522"/>
        <v>0</v>
      </c>
      <c r="FB574" s="222">
        <f t="shared" si="1523"/>
        <v>0</v>
      </c>
      <c r="FC574" s="222">
        <f t="shared" si="1524"/>
        <v>0</v>
      </c>
      <c r="FD574" s="222">
        <f t="shared" si="1525"/>
        <v>0</v>
      </c>
      <c r="FE574" s="222">
        <f t="shared" si="1526"/>
        <v>0</v>
      </c>
      <c r="FF574" s="222">
        <f t="shared" si="1527"/>
        <v>0</v>
      </c>
      <c r="FG574" s="222">
        <f t="shared" si="1528"/>
        <v>0</v>
      </c>
      <c r="FH574" s="222">
        <f t="shared" si="1529"/>
        <v>0</v>
      </c>
      <c r="FI574" s="222">
        <f t="shared" si="1530"/>
        <v>0</v>
      </c>
      <c r="FJ574" s="222">
        <f t="shared" si="1531"/>
        <v>0</v>
      </c>
      <c r="FK574" s="222">
        <f t="shared" si="1532"/>
        <v>0</v>
      </c>
      <c r="FL574" s="222">
        <f t="shared" si="1533"/>
        <v>0</v>
      </c>
      <c r="FM574" s="222">
        <f t="shared" si="1534"/>
        <v>0</v>
      </c>
      <c r="FN574" s="222">
        <f t="shared" si="1535"/>
        <v>0</v>
      </c>
      <c r="FO574" s="222">
        <f t="shared" si="1536"/>
        <v>0</v>
      </c>
      <c r="FP574" s="222">
        <f t="shared" si="1537"/>
        <v>0</v>
      </c>
      <c r="FQ574" s="222">
        <f t="shared" si="1538"/>
        <v>0</v>
      </c>
      <c r="FR574" s="222">
        <f t="shared" si="1539"/>
        <v>0</v>
      </c>
      <c r="FS574" s="222">
        <f t="shared" si="1540"/>
        <v>0</v>
      </c>
      <c r="FT574" s="222">
        <f t="shared" si="1541"/>
        <v>0</v>
      </c>
      <c r="FU574" s="222">
        <f t="shared" si="1542"/>
        <v>0</v>
      </c>
      <c r="FV574" s="222">
        <f t="shared" si="1543"/>
        <v>0</v>
      </c>
      <c r="FW574" s="222">
        <f t="shared" si="1544"/>
        <v>0</v>
      </c>
      <c r="FX574" s="222">
        <f t="shared" si="1545"/>
        <v>0</v>
      </c>
      <c r="FY574" s="222">
        <f t="shared" si="1546"/>
        <v>0</v>
      </c>
      <c r="FZ574" s="222">
        <f t="shared" si="1547"/>
        <v>0</v>
      </c>
      <c r="GA574" s="222">
        <f t="shared" si="1548"/>
        <v>0</v>
      </c>
      <c r="GB574" s="222">
        <f t="shared" si="1549"/>
        <v>0</v>
      </c>
      <c r="GC574" s="222">
        <f t="shared" si="1550"/>
        <v>0</v>
      </c>
      <c r="GD574" s="222">
        <f t="shared" si="1551"/>
        <v>0</v>
      </c>
      <c r="GE574" s="222">
        <f t="shared" si="1552"/>
        <v>0</v>
      </c>
      <c r="GF574" s="222">
        <f t="shared" si="1553"/>
        <v>0</v>
      </c>
      <c r="GG574" s="222">
        <f t="shared" si="1554"/>
        <v>0</v>
      </c>
      <c r="GH574" s="222">
        <f t="shared" si="1555"/>
        <v>0</v>
      </c>
      <c r="GI574" s="222">
        <f t="shared" si="1556"/>
        <v>0</v>
      </c>
      <c r="GJ574" s="222">
        <f t="shared" si="1557"/>
        <v>0</v>
      </c>
      <c r="GK574" s="222">
        <f t="shared" si="1558"/>
        <v>0</v>
      </c>
      <c r="GL574" s="222">
        <f t="shared" si="1559"/>
        <v>0</v>
      </c>
      <c r="GM574" s="222">
        <f t="shared" si="1560"/>
        <v>0</v>
      </c>
      <c r="GN574" s="222">
        <f t="shared" si="1561"/>
        <v>0</v>
      </c>
      <c r="GO574" s="222">
        <f t="shared" si="1562"/>
        <v>0</v>
      </c>
      <c r="GP574" s="222">
        <f t="shared" si="1563"/>
        <v>0</v>
      </c>
      <c r="GQ574" s="222">
        <f t="shared" si="1564"/>
        <v>0</v>
      </c>
      <c r="GR574" s="222">
        <f t="shared" si="1565"/>
        <v>0</v>
      </c>
      <c r="GS574" s="222">
        <f t="shared" si="1566"/>
        <v>0</v>
      </c>
      <c r="GT574" s="222">
        <f t="shared" si="1567"/>
        <v>0</v>
      </c>
      <c r="GU574" s="222">
        <f t="shared" si="1568"/>
        <v>0</v>
      </c>
      <c r="GV574" s="222">
        <f t="shared" si="1569"/>
        <v>0</v>
      </c>
      <c r="GW574" s="222">
        <f t="shared" si="1570"/>
        <v>0</v>
      </c>
      <c r="GX574" s="222">
        <f t="shared" si="1571"/>
        <v>0</v>
      </c>
      <c r="GY574" s="222">
        <f t="shared" si="1572"/>
        <v>0</v>
      </c>
      <c r="GZ574" s="222">
        <f t="shared" si="1573"/>
        <v>0</v>
      </c>
      <c r="HA574" s="222">
        <f t="shared" si="1574"/>
        <v>0</v>
      </c>
      <c r="HB574" s="222">
        <f t="shared" si="1575"/>
        <v>0</v>
      </c>
      <c r="HC574" s="222">
        <f t="shared" si="1576"/>
        <v>0</v>
      </c>
      <c r="HD574" s="222">
        <f t="shared" si="1577"/>
        <v>0</v>
      </c>
      <c r="HE574" s="222">
        <f t="shared" si="1578"/>
        <v>0</v>
      </c>
      <c r="HF574" s="222">
        <f t="shared" si="1579"/>
        <v>0</v>
      </c>
      <c r="HG574" s="222">
        <f t="shared" si="1580"/>
        <v>0</v>
      </c>
      <c r="HH574" s="222">
        <f t="shared" si="1581"/>
        <v>0</v>
      </c>
      <c r="HI574" s="222">
        <f t="shared" si="1582"/>
        <v>0</v>
      </c>
      <c r="HJ574" s="222">
        <f t="shared" si="1583"/>
        <v>0</v>
      </c>
      <c r="HK574" s="222">
        <f t="shared" si="1584"/>
        <v>0</v>
      </c>
      <c r="HL574" s="222">
        <f t="shared" si="1585"/>
        <v>0</v>
      </c>
      <c r="HM574" s="222">
        <f t="shared" si="1586"/>
        <v>0</v>
      </c>
      <c r="HN574" s="222">
        <f t="shared" si="1587"/>
        <v>0</v>
      </c>
      <c r="HO574" s="222">
        <f t="shared" si="1588"/>
        <v>0</v>
      </c>
      <c r="HP574" s="222">
        <f t="shared" si="1589"/>
        <v>0</v>
      </c>
      <c r="HQ574" s="222">
        <f t="shared" si="1590"/>
        <v>0</v>
      </c>
      <c r="HR574" s="222">
        <f t="shared" si="1591"/>
        <v>0</v>
      </c>
      <c r="HS574" s="222">
        <f t="shared" si="1592"/>
        <v>0</v>
      </c>
      <c r="HT574" s="222">
        <f t="shared" si="1593"/>
        <v>0</v>
      </c>
      <c r="HU574" s="222">
        <f t="shared" si="1594"/>
        <v>0</v>
      </c>
      <c r="HV574" s="222">
        <f t="shared" si="1595"/>
        <v>0</v>
      </c>
      <c r="HW574" s="222">
        <f t="shared" si="1596"/>
        <v>0</v>
      </c>
      <c r="HX574" s="222">
        <f t="shared" si="1597"/>
        <v>0</v>
      </c>
      <c r="HY574" s="222">
        <f t="shared" si="1598"/>
        <v>0</v>
      </c>
      <c r="HZ574" s="222">
        <f t="shared" si="1599"/>
        <v>0</v>
      </c>
      <c r="IA574" s="222">
        <f t="shared" si="1600"/>
        <v>0</v>
      </c>
      <c r="IB574" s="222">
        <f t="shared" si="1601"/>
        <v>0</v>
      </c>
      <c r="IC574" s="222">
        <f t="shared" si="1602"/>
        <v>0</v>
      </c>
      <c r="ID574" s="222">
        <f t="shared" si="1603"/>
        <v>0</v>
      </c>
      <c r="IE574" s="222">
        <f t="shared" si="1604"/>
        <v>0</v>
      </c>
      <c r="IF574" s="222">
        <f t="shared" si="1605"/>
        <v>0</v>
      </c>
      <c r="IG574" s="222">
        <f t="shared" si="1606"/>
        <v>0</v>
      </c>
      <c r="IH574" s="222">
        <f t="shared" si="1607"/>
        <v>0</v>
      </c>
      <c r="II574" s="222">
        <f t="shared" si="1608"/>
        <v>0</v>
      </c>
      <c r="IJ574" s="222">
        <f t="shared" si="1609"/>
        <v>0</v>
      </c>
      <c r="IK574" s="222">
        <f t="shared" si="1610"/>
        <v>0</v>
      </c>
      <c r="IL574" s="222">
        <f t="shared" si="1611"/>
        <v>0</v>
      </c>
      <c r="IM574" s="222">
        <f t="shared" si="1612"/>
        <v>0</v>
      </c>
      <c r="IN574" s="222">
        <f t="shared" si="1613"/>
        <v>0</v>
      </c>
      <c r="IO574" s="222">
        <f t="shared" si="1614"/>
        <v>0</v>
      </c>
      <c r="IP574" s="222">
        <f t="shared" si="1615"/>
        <v>0</v>
      </c>
      <c r="IQ574" s="222">
        <f t="shared" si="1616"/>
        <v>0</v>
      </c>
      <c r="IR574" s="222">
        <f t="shared" si="1617"/>
        <v>0</v>
      </c>
      <c r="IS574" s="222">
        <f t="shared" si="1618"/>
        <v>0</v>
      </c>
      <c r="IT574" s="222">
        <f t="shared" si="1619"/>
        <v>0</v>
      </c>
      <c r="IU574" s="222">
        <f t="shared" si="1620"/>
        <v>0</v>
      </c>
      <c r="IV574" s="222">
        <f t="shared" si="1621"/>
        <v>0</v>
      </c>
      <c r="IW574" s="222">
        <f t="shared" si="1622"/>
        <v>0</v>
      </c>
      <c r="IX574" s="222">
        <f t="shared" si="1623"/>
        <v>0</v>
      </c>
      <c r="IY574" s="222">
        <f t="shared" si="1624"/>
        <v>0</v>
      </c>
      <c r="IZ574" s="222">
        <f t="shared" si="1625"/>
        <v>0</v>
      </c>
      <c r="JA574" s="222">
        <f t="shared" si="1626"/>
        <v>0</v>
      </c>
      <c r="JB574" s="222">
        <f t="shared" si="1627"/>
        <v>0</v>
      </c>
    </row>
    <row r="575" spans="2:262">
      <c r="B575" s="230">
        <v>214</v>
      </c>
      <c r="C575" s="229">
        <f t="shared" si="1628"/>
        <v>4.1796874999999968E-3</v>
      </c>
      <c r="D575" s="226">
        <f t="shared" ca="1" si="1371"/>
        <v>50.15064914815801</v>
      </c>
      <c r="E575" s="225">
        <f ca="1">HL361</f>
        <v>0.15064914815800953</v>
      </c>
      <c r="F575" s="224">
        <v>214</v>
      </c>
      <c r="G575" s="222">
        <f t="shared" si="1372"/>
        <v>0</v>
      </c>
      <c r="H575" s="222">
        <f t="shared" si="1373"/>
        <v>0</v>
      </c>
      <c r="I575" s="222">
        <f t="shared" si="1374"/>
        <v>0</v>
      </c>
      <c r="J575" s="222">
        <f t="shared" si="1375"/>
        <v>0</v>
      </c>
      <c r="K575" s="222">
        <f t="shared" si="1376"/>
        <v>0</v>
      </c>
      <c r="L575" s="222">
        <f t="shared" si="1377"/>
        <v>0</v>
      </c>
      <c r="M575" s="222">
        <f t="shared" si="1378"/>
        <v>0</v>
      </c>
      <c r="N575" s="222">
        <f t="shared" si="1379"/>
        <v>0</v>
      </c>
      <c r="O575" s="222">
        <f t="shared" si="1380"/>
        <v>0</v>
      </c>
      <c r="P575" s="222">
        <f t="shared" si="1381"/>
        <v>0</v>
      </c>
      <c r="Q575" s="222">
        <f t="shared" si="1382"/>
        <v>0</v>
      </c>
      <c r="R575" s="222">
        <f t="shared" si="1383"/>
        <v>0</v>
      </c>
      <c r="S575" s="222">
        <f t="shared" si="1384"/>
        <v>0</v>
      </c>
      <c r="T575" s="222">
        <f t="shared" si="1385"/>
        <v>0</v>
      </c>
      <c r="U575" s="222">
        <f t="shared" si="1386"/>
        <v>0</v>
      </c>
      <c r="V575" s="222">
        <f t="shared" si="1387"/>
        <v>0</v>
      </c>
      <c r="W575" s="222">
        <f t="shared" si="1388"/>
        <v>0</v>
      </c>
      <c r="X575" s="222">
        <f t="shared" si="1389"/>
        <v>0</v>
      </c>
      <c r="Y575" s="222">
        <f t="shared" si="1390"/>
        <v>0</v>
      </c>
      <c r="Z575" s="222">
        <f t="shared" si="1391"/>
        <v>0</v>
      </c>
      <c r="AA575" s="222">
        <f t="shared" si="1392"/>
        <v>0</v>
      </c>
      <c r="AB575" s="222">
        <f t="shared" si="1393"/>
        <v>0</v>
      </c>
      <c r="AC575" s="222">
        <f t="shared" si="1394"/>
        <v>0</v>
      </c>
      <c r="AD575" s="222">
        <f t="shared" si="1395"/>
        <v>0</v>
      </c>
      <c r="AE575" s="222">
        <f t="shared" si="1396"/>
        <v>0</v>
      </c>
      <c r="AF575" s="222">
        <f t="shared" si="1397"/>
        <v>0</v>
      </c>
      <c r="AG575" s="222">
        <f t="shared" si="1398"/>
        <v>0</v>
      </c>
      <c r="AH575" s="222">
        <f t="shared" si="1399"/>
        <v>0</v>
      </c>
      <c r="AI575" s="222">
        <f t="shared" si="1400"/>
        <v>0</v>
      </c>
      <c r="AJ575" s="222">
        <f t="shared" si="1401"/>
        <v>0</v>
      </c>
      <c r="AK575" s="222">
        <f t="shared" si="1402"/>
        <v>0</v>
      </c>
      <c r="AL575" s="222">
        <f t="shared" si="1403"/>
        <v>0</v>
      </c>
      <c r="AM575" s="222">
        <f t="shared" si="1404"/>
        <v>0</v>
      </c>
      <c r="AN575" s="222">
        <f t="shared" si="1405"/>
        <v>0</v>
      </c>
      <c r="AO575" s="222">
        <f t="shared" si="1406"/>
        <v>0</v>
      </c>
      <c r="AP575" s="222">
        <f t="shared" si="1407"/>
        <v>0</v>
      </c>
      <c r="AQ575" s="222">
        <f t="shared" si="1408"/>
        <v>0</v>
      </c>
      <c r="AR575" s="222">
        <f t="shared" si="1409"/>
        <v>0</v>
      </c>
      <c r="AS575" s="222">
        <f t="shared" si="1410"/>
        <v>0</v>
      </c>
      <c r="AT575" s="222">
        <f t="shared" si="1411"/>
        <v>0</v>
      </c>
      <c r="AU575" s="222">
        <f t="shared" si="1412"/>
        <v>0</v>
      </c>
      <c r="AV575" s="222">
        <f t="shared" si="1413"/>
        <v>0</v>
      </c>
      <c r="AW575" s="222">
        <f t="shared" si="1414"/>
        <v>0</v>
      </c>
      <c r="AX575" s="222">
        <f t="shared" si="1415"/>
        <v>0</v>
      </c>
      <c r="AY575" s="222">
        <f t="shared" si="1416"/>
        <v>0</v>
      </c>
      <c r="AZ575" s="222">
        <f t="shared" si="1417"/>
        <v>0</v>
      </c>
      <c r="BA575" s="222">
        <f t="shared" si="1418"/>
        <v>0</v>
      </c>
      <c r="BB575" s="222">
        <f t="shared" si="1419"/>
        <v>0</v>
      </c>
      <c r="BC575" s="222">
        <f t="shared" si="1420"/>
        <v>0</v>
      </c>
      <c r="BD575" s="222">
        <f t="shared" si="1421"/>
        <v>0</v>
      </c>
      <c r="BE575" s="222">
        <f t="shared" si="1422"/>
        <v>0</v>
      </c>
      <c r="BF575" s="222">
        <f t="shared" si="1423"/>
        <v>0</v>
      </c>
      <c r="BG575" s="222">
        <f t="shared" si="1424"/>
        <v>0</v>
      </c>
      <c r="BH575" s="222">
        <f t="shared" si="1425"/>
        <v>0</v>
      </c>
      <c r="BI575" s="222">
        <f t="shared" si="1426"/>
        <v>0</v>
      </c>
      <c r="BJ575" s="222">
        <f t="shared" si="1427"/>
        <v>0</v>
      </c>
      <c r="BK575" s="222">
        <f t="shared" si="1428"/>
        <v>0</v>
      </c>
      <c r="BL575" s="222">
        <f t="shared" si="1429"/>
        <v>0</v>
      </c>
      <c r="BM575" s="222">
        <f t="shared" si="1430"/>
        <v>0</v>
      </c>
      <c r="BN575" s="222">
        <f t="shared" si="1431"/>
        <v>0</v>
      </c>
      <c r="BO575" s="222">
        <f t="shared" si="1432"/>
        <v>0</v>
      </c>
      <c r="BP575" s="222">
        <f t="shared" si="1433"/>
        <v>0</v>
      </c>
      <c r="BQ575" s="222">
        <f t="shared" si="1434"/>
        <v>0</v>
      </c>
      <c r="BR575" s="222">
        <f t="shared" si="1435"/>
        <v>0</v>
      </c>
      <c r="BS575" s="222">
        <f t="shared" si="1436"/>
        <v>0</v>
      </c>
      <c r="BT575" s="222">
        <f t="shared" si="1437"/>
        <v>0</v>
      </c>
      <c r="BU575" s="222">
        <f t="shared" si="1438"/>
        <v>0</v>
      </c>
      <c r="BV575" s="222">
        <f t="shared" si="1439"/>
        <v>0</v>
      </c>
      <c r="BW575" s="222">
        <f t="shared" si="1440"/>
        <v>0</v>
      </c>
      <c r="BX575" s="222">
        <f t="shared" si="1441"/>
        <v>0</v>
      </c>
      <c r="BY575" s="222">
        <f t="shared" si="1442"/>
        <v>0</v>
      </c>
      <c r="BZ575" s="222">
        <f t="shared" si="1443"/>
        <v>0</v>
      </c>
      <c r="CA575" s="222">
        <f t="shared" si="1444"/>
        <v>0</v>
      </c>
      <c r="CB575" s="222">
        <f t="shared" si="1445"/>
        <v>0</v>
      </c>
      <c r="CC575" s="222">
        <f t="shared" si="1446"/>
        <v>0</v>
      </c>
      <c r="CD575" s="222">
        <f t="shared" si="1447"/>
        <v>0</v>
      </c>
      <c r="CE575" s="222">
        <f t="shared" si="1448"/>
        <v>0</v>
      </c>
      <c r="CF575" s="222">
        <f t="shared" si="1449"/>
        <v>0</v>
      </c>
      <c r="CG575" s="222">
        <f t="shared" si="1450"/>
        <v>0</v>
      </c>
      <c r="CH575" s="222">
        <f t="shared" si="1451"/>
        <v>0</v>
      </c>
      <c r="CI575" s="222">
        <f t="shared" si="1452"/>
        <v>0</v>
      </c>
      <c r="CJ575" s="222">
        <f t="shared" si="1453"/>
        <v>0</v>
      </c>
      <c r="CK575" s="222">
        <f t="shared" si="1454"/>
        <v>0</v>
      </c>
      <c r="CL575" s="222">
        <f t="shared" si="1455"/>
        <v>0</v>
      </c>
      <c r="CM575" s="222">
        <f t="shared" si="1456"/>
        <v>0</v>
      </c>
      <c r="CN575" s="222">
        <f t="shared" si="1457"/>
        <v>0</v>
      </c>
      <c r="CO575" s="222">
        <f t="shared" si="1458"/>
        <v>0</v>
      </c>
      <c r="CP575" s="222">
        <f t="shared" si="1459"/>
        <v>0</v>
      </c>
      <c r="CQ575" s="222">
        <f t="shared" si="1460"/>
        <v>0</v>
      </c>
      <c r="CR575" s="222">
        <f t="shared" si="1461"/>
        <v>0</v>
      </c>
      <c r="CS575" s="222">
        <f t="shared" si="1462"/>
        <v>0</v>
      </c>
      <c r="CT575" s="222">
        <f t="shared" si="1463"/>
        <v>0</v>
      </c>
      <c r="CU575" s="222">
        <f t="shared" si="1464"/>
        <v>0</v>
      </c>
      <c r="CV575" s="222">
        <f t="shared" si="1465"/>
        <v>0</v>
      </c>
      <c r="CW575" s="222">
        <f t="shared" si="1466"/>
        <v>0</v>
      </c>
      <c r="CX575" s="222">
        <f t="shared" si="1467"/>
        <v>0</v>
      </c>
      <c r="CY575" s="222">
        <f t="shared" si="1468"/>
        <v>0</v>
      </c>
      <c r="CZ575" s="222">
        <f t="shared" si="1469"/>
        <v>0</v>
      </c>
      <c r="DA575" s="222">
        <f t="shared" si="1470"/>
        <v>0</v>
      </c>
      <c r="DB575" s="222">
        <f t="shared" si="1471"/>
        <v>0</v>
      </c>
      <c r="DC575" s="222">
        <f t="shared" si="1472"/>
        <v>0</v>
      </c>
      <c r="DD575" s="222">
        <f t="shared" si="1473"/>
        <v>0</v>
      </c>
      <c r="DE575" s="222">
        <f t="shared" si="1474"/>
        <v>0</v>
      </c>
      <c r="DF575" s="222">
        <f t="shared" si="1475"/>
        <v>0</v>
      </c>
      <c r="DG575" s="222">
        <f t="shared" si="1476"/>
        <v>0</v>
      </c>
      <c r="DH575" s="222">
        <f t="shared" si="1477"/>
        <v>0</v>
      </c>
      <c r="DI575" s="222">
        <f t="shared" si="1478"/>
        <v>0</v>
      </c>
      <c r="DJ575" s="222">
        <f t="shared" si="1479"/>
        <v>0</v>
      </c>
      <c r="DK575" s="222">
        <f t="shared" si="1480"/>
        <v>0</v>
      </c>
      <c r="DL575" s="222">
        <f t="shared" si="1481"/>
        <v>0</v>
      </c>
      <c r="DM575" s="222">
        <f t="shared" si="1482"/>
        <v>0</v>
      </c>
      <c r="DN575" s="222">
        <f t="shared" si="1483"/>
        <v>0</v>
      </c>
      <c r="DO575" s="222">
        <f t="shared" si="1484"/>
        <v>0</v>
      </c>
      <c r="DP575" s="222">
        <f t="shared" si="1485"/>
        <v>0</v>
      </c>
      <c r="DQ575" s="222">
        <f t="shared" si="1486"/>
        <v>0</v>
      </c>
      <c r="DR575" s="222">
        <f t="shared" si="1487"/>
        <v>0</v>
      </c>
      <c r="DS575" s="222">
        <f t="shared" si="1488"/>
        <v>0</v>
      </c>
      <c r="DT575" s="222">
        <f t="shared" si="1489"/>
        <v>0</v>
      </c>
      <c r="DU575" s="222">
        <f t="shared" si="1490"/>
        <v>0</v>
      </c>
      <c r="DV575" s="222">
        <f t="shared" si="1491"/>
        <v>0</v>
      </c>
      <c r="DW575" s="222">
        <f t="shared" si="1492"/>
        <v>0</v>
      </c>
      <c r="DX575" s="222">
        <f t="shared" si="1493"/>
        <v>0</v>
      </c>
      <c r="DY575" s="222">
        <f t="shared" si="1494"/>
        <v>0</v>
      </c>
      <c r="DZ575" s="222">
        <f t="shared" si="1495"/>
        <v>0</v>
      </c>
      <c r="EA575" s="222">
        <f t="shared" si="1496"/>
        <v>0</v>
      </c>
      <c r="EB575" s="222">
        <f t="shared" si="1497"/>
        <v>0</v>
      </c>
      <c r="EC575" s="222">
        <f t="shared" si="1498"/>
        <v>0</v>
      </c>
      <c r="ED575" s="222">
        <f t="shared" si="1499"/>
        <v>0</v>
      </c>
      <c r="EE575" s="222">
        <f t="shared" si="1500"/>
        <v>0</v>
      </c>
      <c r="EF575" s="222">
        <f t="shared" si="1501"/>
        <v>0</v>
      </c>
      <c r="EG575" s="222">
        <f t="shared" si="1502"/>
        <v>0</v>
      </c>
      <c r="EH575" s="222">
        <f t="shared" si="1503"/>
        <v>0</v>
      </c>
      <c r="EI575" s="222">
        <f t="shared" si="1504"/>
        <v>0</v>
      </c>
      <c r="EJ575" s="222">
        <f t="shared" si="1505"/>
        <v>0</v>
      </c>
      <c r="EK575" s="222">
        <f t="shared" si="1506"/>
        <v>0</v>
      </c>
      <c r="EL575" s="222">
        <f t="shared" si="1507"/>
        <v>0</v>
      </c>
      <c r="EM575" s="222">
        <f t="shared" si="1508"/>
        <v>0</v>
      </c>
      <c r="EN575" s="222">
        <f t="shared" si="1509"/>
        <v>0</v>
      </c>
      <c r="EO575" s="222">
        <f t="shared" si="1510"/>
        <v>0</v>
      </c>
      <c r="EP575" s="222">
        <f t="shared" si="1511"/>
        <v>0</v>
      </c>
      <c r="EQ575" s="222">
        <f t="shared" si="1512"/>
        <v>0</v>
      </c>
      <c r="ER575" s="222">
        <f t="shared" si="1513"/>
        <v>0</v>
      </c>
      <c r="ES575" s="222">
        <f t="shared" si="1514"/>
        <v>0</v>
      </c>
      <c r="ET575" s="222">
        <f t="shared" si="1515"/>
        <v>0</v>
      </c>
      <c r="EU575" s="222">
        <f t="shared" si="1516"/>
        <v>0</v>
      </c>
      <c r="EV575" s="222">
        <f t="shared" si="1517"/>
        <v>0</v>
      </c>
      <c r="EW575" s="222">
        <f t="shared" si="1518"/>
        <v>0</v>
      </c>
      <c r="EX575" s="222">
        <f t="shared" si="1519"/>
        <v>0</v>
      </c>
      <c r="EY575" s="222">
        <f t="shared" si="1520"/>
        <v>0</v>
      </c>
      <c r="EZ575" s="222">
        <f t="shared" si="1521"/>
        <v>0</v>
      </c>
      <c r="FA575" s="222">
        <f t="shared" si="1522"/>
        <v>0</v>
      </c>
      <c r="FB575" s="222">
        <f t="shared" si="1523"/>
        <v>0</v>
      </c>
      <c r="FC575" s="222">
        <f t="shared" si="1524"/>
        <v>0</v>
      </c>
      <c r="FD575" s="222">
        <f t="shared" si="1525"/>
        <v>0</v>
      </c>
      <c r="FE575" s="222">
        <f t="shared" si="1526"/>
        <v>0</v>
      </c>
      <c r="FF575" s="222">
        <f t="shared" si="1527"/>
        <v>0</v>
      </c>
      <c r="FG575" s="222">
        <f t="shared" si="1528"/>
        <v>0</v>
      </c>
      <c r="FH575" s="222">
        <f t="shared" si="1529"/>
        <v>0</v>
      </c>
      <c r="FI575" s="222">
        <f t="shared" si="1530"/>
        <v>0</v>
      </c>
      <c r="FJ575" s="222">
        <f t="shared" si="1531"/>
        <v>0</v>
      </c>
      <c r="FK575" s="222">
        <f t="shared" si="1532"/>
        <v>0</v>
      </c>
      <c r="FL575" s="222">
        <f t="shared" si="1533"/>
        <v>0</v>
      </c>
      <c r="FM575" s="222">
        <f t="shared" si="1534"/>
        <v>0</v>
      </c>
      <c r="FN575" s="222">
        <f t="shared" si="1535"/>
        <v>0</v>
      </c>
      <c r="FO575" s="222">
        <f t="shared" si="1536"/>
        <v>0</v>
      </c>
      <c r="FP575" s="222">
        <f t="shared" si="1537"/>
        <v>0</v>
      </c>
      <c r="FQ575" s="222">
        <f t="shared" si="1538"/>
        <v>0</v>
      </c>
      <c r="FR575" s="222">
        <f t="shared" si="1539"/>
        <v>0</v>
      </c>
      <c r="FS575" s="222">
        <f t="shared" si="1540"/>
        <v>0</v>
      </c>
      <c r="FT575" s="222">
        <f t="shared" si="1541"/>
        <v>0</v>
      </c>
      <c r="FU575" s="222">
        <f t="shared" si="1542"/>
        <v>0</v>
      </c>
      <c r="FV575" s="222">
        <f t="shared" si="1543"/>
        <v>0</v>
      </c>
      <c r="FW575" s="222">
        <f t="shared" si="1544"/>
        <v>0</v>
      </c>
      <c r="FX575" s="222">
        <f t="shared" si="1545"/>
        <v>0</v>
      </c>
      <c r="FY575" s="222">
        <f t="shared" si="1546"/>
        <v>0</v>
      </c>
      <c r="FZ575" s="222">
        <f t="shared" si="1547"/>
        <v>0</v>
      </c>
      <c r="GA575" s="222">
        <f t="shared" si="1548"/>
        <v>0</v>
      </c>
      <c r="GB575" s="222">
        <f t="shared" si="1549"/>
        <v>0</v>
      </c>
      <c r="GC575" s="222">
        <f t="shared" si="1550"/>
        <v>0</v>
      </c>
      <c r="GD575" s="222">
        <f t="shared" si="1551"/>
        <v>0</v>
      </c>
      <c r="GE575" s="222">
        <f t="shared" si="1552"/>
        <v>0</v>
      </c>
      <c r="GF575" s="222">
        <f t="shared" si="1553"/>
        <v>0</v>
      </c>
      <c r="GG575" s="222">
        <f t="shared" si="1554"/>
        <v>0</v>
      </c>
      <c r="GH575" s="222">
        <f t="shared" si="1555"/>
        <v>0</v>
      </c>
      <c r="GI575" s="222">
        <f t="shared" si="1556"/>
        <v>0</v>
      </c>
      <c r="GJ575" s="222">
        <f t="shared" si="1557"/>
        <v>0</v>
      </c>
      <c r="GK575" s="222">
        <f t="shared" si="1558"/>
        <v>0</v>
      </c>
      <c r="GL575" s="222">
        <f t="shared" si="1559"/>
        <v>0</v>
      </c>
      <c r="GM575" s="222">
        <f t="shared" si="1560"/>
        <v>0</v>
      </c>
      <c r="GN575" s="222">
        <f t="shared" si="1561"/>
        <v>0</v>
      </c>
      <c r="GO575" s="222">
        <f t="shared" si="1562"/>
        <v>0</v>
      </c>
      <c r="GP575" s="222">
        <f t="shared" si="1563"/>
        <v>0</v>
      </c>
      <c r="GQ575" s="222">
        <f t="shared" si="1564"/>
        <v>0</v>
      </c>
      <c r="GR575" s="222">
        <f t="shared" si="1565"/>
        <v>0</v>
      </c>
      <c r="GS575" s="222">
        <f t="shared" si="1566"/>
        <v>0</v>
      </c>
      <c r="GT575" s="222">
        <f t="shared" si="1567"/>
        <v>0</v>
      </c>
      <c r="GU575" s="222">
        <f t="shared" si="1568"/>
        <v>0</v>
      </c>
      <c r="GV575" s="222">
        <f t="shared" si="1569"/>
        <v>0</v>
      </c>
      <c r="GW575" s="222">
        <f t="shared" si="1570"/>
        <v>0</v>
      </c>
      <c r="GX575" s="222">
        <f t="shared" si="1571"/>
        <v>0</v>
      </c>
      <c r="GY575" s="222">
        <f t="shared" si="1572"/>
        <v>0</v>
      </c>
      <c r="GZ575" s="222">
        <f t="shared" si="1573"/>
        <v>0</v>
      </c>
      <c r="HA575" s="222">
        <f t="shared" si="1574"/>
        <v>0</v>
      </c>
      <c r="HB575" s="222">
        <f t="shared" si="1575"/>
        <v>0</v>
      </c>
      <c r="HC575" s="222">
        <f t="shared" si="1576"/>
        <v>0</v>
      </c>
      <c r="HD575" s="222">
        <f t="shared" si="1577"/>
        <v>0</v>
      </c>
      <c r="HE575" s="222">
        <f t="shared" si="1578"/>
        <v>0</v>
      </c>
      <c r="HF575" s="222">
        <f t="shared" si="1579"/>
        <v>0</v>
      </c>
      <c r="HG575" s="222">
        <f t="shared" si="1580"/>
        <v>0</v>
      </c>
      <c r="HH575" s="222">
        <f t="shared" si="1581"/>
        <v>0</v>
      </c>
      <c r="HI575" s="222">
        <f t="shared" si="1582"/>
        <v>0</v>
      </c>
      <c r="HJ575" s="222">
        <f t="shared" si="1583"/>
        <v>0</v>
      </c>
      <c r="HK575" s="222">
        <f t="shared" si="1584"/>
        <v>0</v>
      </c>
      <c r="HL575" s="222">
        <f t="shared" si="1585"/>
        <v>0</v>
      </c>
      <c r="HM575" s="222">
        <f t="shared" si="1586"/>
        <v>0</v>
      </c>
      <c r="HN575" s="222">
        <f t="shared" si="1587"/>
        <v>0</v>
      </c>
      <c r="HO575" s="222">
        <f t="shared" si="1588"/>
        <v>0</v>
      </c>
      <c r="HP575" s="222">
        <f t="shared" si="1589"/>
        <v>0</v>
      </c>
      <c r="HQ575" s="222">
        <f t="shared" si="1590"/>
        <v>0</v>
      </c>
      <c r="HR575" s="222">
        <f t="shared" si="1591"/>
        <v>0</v>
      </c>
      <c r="HS575" s="222">
        <f t="shared" si="1592"/>
        <v>0</v>
      </c>
      <c r="HT575" s="222">
        <f t="shared" si="1593"/>
        <v>0</v>
      </c>
      <c r="HU575" s="222">
        <f t="shared" si="1594"/>
        <v>0</v>
      </c>
      <c r="HV575" s="222">
        <f t="shared" si="1595"/>
        <v>0</v>
      </c>
      <c r="HW575" s="222">
        <f t="shared" si="1596"/>
        <v>0</v>
      </c>
      <c r="HX575" s="222">
        <f t="shared" si="1597"/>
        <v>0</v>
      </c>
      <c r="HY575" s="222">
        <f t="shared" si="1598"/>
        <v>0</v>
      </c>
      <c r="HZ575" s="222">
        <f t="shared" si="1599"/>
        <v>0</v>
      </c>
      <c r="IA575" s="222">
        <f t="shared" si="1600"/>
        <v>0</v>
      </c>
      <c r="IB575" s="222">
        <f t="shared" si="1601"/>
        <v>0</v>
      </c>
      <c r="IC575" s="222">
        <f t="shared" si="1602"/>
        <v>0</v>
      </c>
      <c r="ID575" s="222">
        <f t="shared" si="1603"/>
        <v>0</v>
      </c>
      <c r="IE575" s="222">
        <f t="shared" si="1604"/>
        <v>0</v>
      </c>
      <c r="IF575" s="222">
        <f t="shared" si="1605"/>
        <v>0</v>
      </c>
      <c r="IG575" s="222">
        <f t="shared" si="1606"/>
        <v>0</v>
      </c>
      <c r="IH575" s="222">
        <f t="shared" si="1607"/>
        <v>0</v>
      </c>
      <c r="II575" s="222">
        <f t="shared" si="1608"/>
        <v>0</v>
      </c>
      <c r="IJ575" s="222">
        <f t="shared" si="1609"/>
        <v>0</v>
      </c>
      <c r="IK575" s="222">
        <f t="shared" si="1610"/>
        <v>0</v>
      </c>
      <c r="IL575" s="222">
        <f t="shared" si="1611"/>
        <v>0</v>
      </c>
      <c r="IM575" s="222">
        <f t="shared" si="1612"/>
        <v>0</v>
      </c>
      <c r="IN575" s="222">
        <f t="shared" si="1613"/>
        <v>0</v>
      </c>
      <c r="IO575" s="222">
        <f t="shared" si="1614"/>
        <v>0</v>
      </c>
      <c r="IP575" s="222">
        <f t="shared" si="1615"/>
        <v>0</v>
      </c>
      <c r="IQ575" s="222">
        <f t="shared" si="1616"/>
        <v>0</v>
      </c>
      <c r="IR575" s="222">
        <f t="shared" si="1617"/>
        <v>0</v>
      </c>
      <c r="IS575" s="222">
        <f t="shared" si="1618"/>
        <v>0</v>
      </c>
      <c r="IT575" s="222">
        <f t="shared" si="1619"/>
        <v>0</v>
      </c>
      <c r="IU575" s="222">
        <f t="shared" si="1620"/>
        <v>0</v>
      </c>
      <c r="IV575" s="222">
        <f t="shared" si="1621"/>
        <v>0</v>
      </c>
      <c r="IW575" s="222">
        <f t="shared" si="1622"/>
        <v>0</v>
      </c>
      <c r="IX575" s="222">
        <f t="shared" si="1623"/>
        <v>0</v>
      </c>
      <c r="IY575" s="222">
        <f t="shared" si="1624"/>
        <v>0</v>
      </c>
      <c r="IZ575" s="222">
        <f t="shared" si="1625"/>
        <v>0</v>
      </c>
      <c r="JA575" s="222">
        <f t="shared" si="1626"/>
        <v>0</v>
      </c>
      <c r="JB575" s="222">
        <f t="shared" si="1627"/>
        <v>0</v>
      </c>
    </row>
    <row r="576" spans="2:262">
      <c r="B576" s="230">
        <v>215</v>
      </c>
      <c r="C576" s="229">
        <f t="shared" si="1628"/>
        <v>4.1992187499999964E-3</v>
      </c>
      <c r="D576" s="226">
        <f t="shared" ca="1" si="1371"/>
        <v>50.1496992415981</v>
      </c>
      <c r="E576" s="225">
        <f ca="1">HM361</f>
        <v>0.1496992415980985</v>
      </c>
      <c r="F576" s="224">
        <v>215</v>
      </c>
      <c r="G576" s="222">
        <f t="shared" si="1372"/>
        <v>0</v>
      </c>
      <c r="H576" s="222">
        <f t="shared" si="1373"/>
        <v>0</v>
      </c>
      <c r="I576" s="222">
        <f t="shared" si="1374"/>
        <v>0</v>
      </c>
      <c r="J576" s="222">
        <f t="shared" si="1375"/>
        <v>0</v>
      </c>
      <c r="K576" s="222">
        <f t="shared" si="1376"/>
        <v>0</v>
      </c>
      <c r="L576" s="222">
        <f t="shared" si="1377"/>
        <v>0</v>
      </c>
      <c r="M576" s="222">
        <f t="shared" si="1378"/>
        <v>0</v>
      </c>
      <c r="N576" s="222">
        <f t="shared" si="1379"/>
        <v>0</v>
      </c>
      <c r="O576" s="222">
        <f t="shared" si="1380"/>
        <v>0</v>
      </c>
      <c r="P576" s="222">
        <f t="shared" si="1381"/>
        <v>0</v>
      </c>
      <c r="Q576" s="222">
        <f t="shared" si="1382"/>
        <v>0</v>
      </c>
      <c r="R576" s="222">
        <f t="shared" si="1383"/>
        <v>0</v>
      </c>
      <c r="S576" s="222">
        <f t="shared" si="1384"/>
        <v>0</v>
      </c>
      <c r="T576" s="222">
        <f t="shared" si="1385"/>
        <v>0</v>
      </c>
      <c r="U576" s="222">
        <f t="shared" si="1386"/>
        <v>0</v>
      </c>
      <c r="V576" s="222">
        <f t="shared" si="1387"/>
        <v>0</v>
      </c>
      <c r="W576" s="222">
        <f t="shared" si="1388"/>
        <v>0</v>
      </c>
      <c r="X576" s="222">
        <f t="shared" si="1389"/>
        <v>0</v>
      </c>
      <c r="Y576" s="222">
        <f t="shared" si="1390"/>
        <v>0</v>
      </c>
      <c r="Z576" s="222">
        <f t="shared" si="1391"/>
        <v>0</v>
      </c>
      <c r="AA576" s="222">
        <f t="shared" si="1392"/>
        <v>0</v>
      </c>
      <c r="AB576" s="222">
        <f t="shared" si="1393"/>
        <v>0</v>
      </c>
      <c r="AC576" s="222">
        <f t="shared" si="1394"/>
        <v>0</v>
      </c>
      <c r="AD576" s="222">
        <f t="shared" si="1395"/>
        <v>0</v>
      </c>
      <c r="AE576" s="222">
        <f t="shared" si="1396"/>
        <v>0</v>
      </c>
      <c r="AF576" s="222">
        <f t="shared" si="1397"/>
        <v>0</v>
      </c>
      <c r="AG576" s="222">
        <f t="shared" si="1398"/>
        <v>0</v>
      </c>
      <c r="AH576" s="222">
        <f t="shared" si="1399"/>
        <v>0</v>
      </c>
      <c r="AI576" s="222">
        <f t="shared" si="1400"/>
        <v>0</v>
      </c>
      <c r="AJ576" s="222">
        <f t="shared" si="1401"/>
        <v>0</v>
      </c>
      <c r="AK576" s="222">
        <f t="shared" si="1402"/>
        <v>0</v>
      </c>
      <c r="AL576" s="222">
        <f t="shared" si="1403"/>
        <v>0</v>
      </c>
      <c r="AM576" s="222">
        <f t="shared" si="1404"/>
        <v>0</v>
      </c>
      <c r="AN576" s="222">
        <f t="shared" si="1405"/>
        <v>0</v>
      </c>
      <c r="AO576" s="222">
        <f t="shared" si="1406"/>
        <v>0</v>
      </c>
      <c r="AP576" s="222">
        <f t="shared" si="1407"/>
        <v>0</v>
      </c>
      <c r="AQ576" s="222">
        <f t="shared" si="1408"/>
        <v>0</v>
      </c>
      <c r="AR576" s="222">
        <f t="shared" si="1409"/>
        <v>0</v>
      </c>
      <c r="AS576" s="222">
        <f t="shared" si="1410"/>
        <v>0</v>
      </c>
      <c r="AT576" s="222">
        <f t="shared" si="1411"/>
        <v>0</v>
      </c>
      <c r="AU576" s="222">
        <f t="shared" si="1412"/>
        <v>0</v>
      </c>
      <c r="AV576" s="222">
        <f t="shared" si="1413"/>
        <v>0</v>
      </c>
      <c r="AW576" s="222">
        <f t="shared" si="1414"/>
        <v>0</v>
      </c>
      <c r="AX576" s="222">
        <f t="shared" si="1415"/>
        <v>0</v>
      </c>
      <c r="AY576" s="222">
        <f t="shared" si="1416"/>
        <v>0</v>
      </c>
      <c r="AZ576" s="222">
        <f t="shared" si="1417"/>
        <v>0</v>
      </c>
      <c r="BA576" s="222">
        <f t="shared" si="1418"/>
        <v>0</v>
      </c>
      <c r="BB576" s="222">
        <f t="shared" si="1419"/>
        <v>0</v>
      </c>
      <c r="BC576" s="222">
        <f t="shared" si="1420"/>
        <v>0</v>
      </c>
      <c r="BD576" s="222">
        <f t="shared" si="1421"/>
        <v>0</v>
      </c>
      <c r="BE576" s="222">
        <f t="shared" si="1422"/>
        <v>0</v>
      </c>
      <c r="BF576" s="222">
        <f t="shared" si="1423"/>
        <v>0</v>
      </c>
      <c r="BG576" s="222">
        <f t="shared" si="1424"/>
        <v>0</v>
      </c>
      <c r="BH576" s="222">
        <f t="shared" si="1425"/>
        <v>0</v>
      </c>
      <c r="BI576" s="222">
        <f t="shared" si="1426"/>
        <v>0</v>
      </c>
      <c r="BJ576" s="222">
        <f t="shared" si="1427"/>
        <v>0</v>
      </c>
      <c r="BK576" s="222">
        <f t="shared" si="1428"/>
        <v>0</v>
      </c>
      <c r="BL576" s="222">
        <f t="shared" si="1429"/>
        <v>0</v>
      </c>
      <c r="BM576" s="222">
        <f t="shared" si="1430"/>
        <v>0</v>
      </c>
      <c r="BN576" s="222">
        <f t="shared" si="1431"/>
        <v>0</v>
      </c>
      <c r="BO576" s="222">
        <f t="shared" si="1432"/>
        <v>0</v>
      </c>
      <c r="BP576" s="222">
        <f t="shared" si="1433"/>
        <v>0</v>
      </c>
      <c r="BQ576" s="222">
        <f t="shared" si="1434"/>
        <v>0</v>
      </c>
      <c r="BR576" s="222">
        <f t="shared" si="1435"/>
        <v>0</v>
      </c>
      <c r="BS576" s="222">
        <f t="shared" si="1436"/>
        <v>0</v>
      </c>
      <c r="BT576" s="222">
        <f t="shared" si="1437"/>
        <v>0</v>
      </c>
      <c r="BU576" s="222">
        <f t="shared" si="1438"/>
        <v>0</v>
      </c>
      <c r="BV576" s="222">
        <f t="shared" si="1439"/>
        <v>0</v>
      </c>
      <c r="BW576" s="222">
        <f t="shared" si="1440"/>
        <v>0</v>
      </c>
      <c r="BX576" s="222">
        <f t="shared" si="1441"/>
        <v>0</v>
      </c>
      <c r="BY576" s="222">
        <f t="shared" si="1442"/>
        <v>0</v>
      </c>
      <c r="BZ576" s="222">
        <f t="shared" si="1443"/>
        <v>0</v>
      </c>
      <c r="CA576" s="222">
        <f t="shared" si="1444"/>
        <v>0</v>
      </c>
      <c r="CB576" s="222">
        <f t="shared" si="1445"/>
        <v>0</v>
      </c>
      <c r="CC576" s="222">
        <f t="shared" si="1446"/>
        <v>0</v>
      </c>
      <c r="CD576" s="222">
        <f t="shared" si="1447"/>
        <v>0</v>
      </c>
      <c r="CE576" s="222">
        <f t="shared" si="1448"/>
        <v>0</v>
      </c>
      <c r="CF576" s="222">
        <f t="shared" si="1449"/>
        <v>0</v>
      </c>
      <c r="CG576" s="222">
        <f t="shared" si="1450"/>
        <v>0</v>
      </c>
      <c r="CH576" s="222">
        <f t="shared" si="1451"/>
        <v>0</v>
      </c>
      <c r="CI576" s="222">
        <f t="shared" si="1452"/>
        <v>0</v>
      </c>
      <c r="CJ576" s="222">
        <f t="shared" si="1453"/>
        <v>0</v>
      </c>
      <c r="CK576" s="222">
        <f t="shared" si="1454"/>
        <v>0</v>
      </c>
      <c r="CL576" s="222">
        <f t="shared" si="1455"/>
        <v>0</v>
      </c>
      <c r="CM576" s="222">
        <f t="shared" si="1456"/>
        <v>0</v>
      </c>
      <c r="CN576" s="222">
        <f t="shared" si="1457"/>
        <v>0</v>
      </c>
      <c r="CO576" s="222">
        <f t="shared" si="1458"/>
        <v>0</v>
      </c>
      <c r="CP576" s="222">
        <f t="shared" si="1459"/>
        <v>0</v>
      </c>
      <c r="CQ576" s="222">
        <f t="shared" si="1460"/>
        <v>0</v>
      </c>
      <c r="CR576" s="222">
        <f t="shared" si="1461"/>
        <v>0</v>
      </c>
      <c r="CS576" s="222">
        <f t="shared" si="1462"/>
        <v>0</v>
      </c>
      <c r="CT576" s="222">
        <f t="shared" si="1463"/>
        <v>0</v>
      </c>
      <c r="CU576" s="222">
        <f t="shared" si="1464"/>
        <v>0</v>
      </c>
      <c r="CV576" s="222">
        <f t="shared" si="1465"/>
        <v>0</v>
      </c>
      <c r="CW576" s="222">
        <f t="shared" si="1466"/>
        <v>0</v>
      </c>
      <c r="CX576" s="222">
        <f t="shared" si="1467"/>
        <v>0</v>
      </c>
      <c r="CY576" s="222">
        <f t="shared" si="1468"/>
        <v>0</v>
      </c>
      <c r="CZ576" s="222">
        <f t="shared" si="1469"/>
        <v>0</v>
      </c>
      <c r="DA576" s="222">
        <f t="shared" si="1470"/>
        <v>0</v>
      </c>
      <c r="DB576" s="222">
        <f t="shared" si="1471"/>
        <v>0</v>
      </c>
      <c r="DC576" s="222">
        <f t="shared" si="1472"/>
        <v>0</v>
      </c>
      <c r="DD576" s="222">
        <f t="shared" si="1473"/>
        <v>0</v>
      </c>
      <c r="DE576" s="222">
        <f t="shared" si="1474"/>
        <v>0</v>
      </c>
      <c r="DF576" s="222">
        <f t="shared" si="1475"/>
        <v>0</v>
      </c>
      <c r="DG576" s="222">
        <f t="shared" si="1476"/>
        <v>0</v>
      </c>
      <c r="DH576" s="222">
        <f t="shared" si="1477"/>
        <v>0</v>
      </c>
      <c r="DI576" s="222">
        <f t="shared" si="1478"/>
        <v>0</v>
      </c>
      <c r="DJ576" s="222">
        <f t="shared" si="1479"/>
        <v>0</v>
      </c>
      <c r="DK576" s="222">
        <f t="shared" si="1480"/>
        <v>0</v>
      </c>
      <c r="DL576" s="222">
        <f t="shared" si="1481"/>
        <v>0</v>
      </c>
      <c r="DM576" s="222">
        <f t="shared" si="1482"/>
        <v>0</v>
      </c>
      <c r="DN576" s="222">
        <f t="shared" si="1483"/>
        <v>0</v>
      </c>
      <c r="DO576" s="222">
        <f t="shared" si="1484"/>
        <v>0</v>
      </c>
      <c r="DP576" s="222">
        <f t="shared" si="1485"/>
        <v>0</v>
      </c>
      <c r="DQ576" s="222">
        <f t="shared" si="1486"/>
        <v>0</v>
      </c>
      <c r="DR576" s="222">
        <f t="shared" si="1487"/>
        <v>0</v>
      </c>
      <c r="DS576" s="222">
        <f t="shared" si="1488"/>
        <v>0</v>
      </c>
      <c r="DT576" s="222">
        <f t="shared" si="1489"/>
        <v>0</v>
      </c>
      <c r="DU576" s="222">
        <f t="shared" si="1490"/>
        <v>0</v>
      </c>
      <c r="DV576" s="222">
        <f t="shared" si="1491"/>
        <v>0</v>
      </c>
      <c r="DW576" s="222">
        <f t="shared" si="1492"/>
        <v>0</v>
      </c>
      <c r="DX576" s="222">
        <f t="shared" si="1493"/>
        <v>0</v>
      </c>
      <c r="DY576" s="222">
        <f t="shared" si="1494"/>
        <v>0</v>
      </c>
      <c r="DZ576" s="222">
        <f t="shared" si="1495"/>
        <v>0</v>
      </c>
      <c r="EA576" s="222">
        <f t="shared" si="1496"/>
        <v>0</v>
      </c>
      <c r="EB576" s="222">
        <f t="shared" si="1497"/>
        <v>0</v>
      </c>
      <c r="EC576" s="222">
        <f t="shared" si="1498"/>
        <v>0</v>
      </c>
      <c r="ED576" s="222">
        <f t="shared" si="1499"/>
        <v>0</v>
      </c>
      <c r="EE576" s="222">
        <f t="shared" si="1500"/>
        <v>0</v>
      </c>
      <c r="EF576" s="222">
        <f t="shared" si="1501"/>
        <v>0</v>
      </c>
      <c r="EG576" s="222">
        <f t="shared" si="1502"/>
        <v>0</v>
      </c>
      <c r="EH576" s="222">
        <f t="shared" si="1503"/>
        <v>0</v>
      </c>
      <c r="EI576" s="222">
        <f t="shared" si="1504"/>
        <v>0</v>
      </c>
      <c r="EJ576" s="222">
        <f t="shared" si="1505"/>
        <v>0</v>
      </c>
      <c r="EK576" s="222">
        <f t="shared" si="1506"/>
        <v>0</v>
      </c>
      <c r="EL576" s="222">
        <f t="shared" si="1507"/>
        <v>0</v>
      </c>
      <c r="EM576" s="222">
        <f t="shared" si="1508"/>
        <v>0</v>
      </c>
      <c r="EN576" s="222">
        <f t="shared" si="1509"/>
        <v>0</v>
      </c>
      <c r="EO576" s="222">
        <f t="shared" si="1510"/>
        <v>0</v>
      </c>
      <c r="EP576" s="222">
        <f t="shared" si="1511"/>
        <v>0</v>
      </c>
      <c r="EQ576" s="222">
        <f t="shared" si="1512"/>
        <v>0</v>
      </c>
      <c r="ER576" s="222">
        <f t="shared" si="1513"/>
        <v>0</v>
      </c>
      <c r="ES576" s="222">
        <f t="shared" si="1514"/>
        <v>0</v>
      </c>
      <c r="ET576" s="222">
        <f t="shared" si="1515"/>
        <v>0</v>
      </c>
      <c r="EU576" s="222">
        <f t="shared" si="1516"/>
        <v>0</v>
      </c>
      <c r="EV576" s="222">
        <f t="shared" si="1517"/>
        <v>0</v>
      </c>
      <c r="EW576" s="222">
        <f t="shared" si="1518"/>
        <v>0</v>
      </c>
      <c r="EX576" s="222">
        <f t="shared" si="1519"/>
        <v>0</v>
      </c>
      <c r="EY576" s="222">
        <f t="shared" si="1520"/>
        <v>0</v>
      </c>
      <c r="EZ576" s="222">
        <f t="shared" si="1521"/>
        <v>0</v>
      </c>
      <c r="FA576" s="222">
        <f t="shared" si="1522"/>
        <v>0</v>
      </c>
      <c r="FB576" s="222">
        <f t="shared" si="1523"/>
        <v>0</v>
      </c>
      <c r="FC576" s="222">
        <f t="shared" si="1524"/>
        <v>0</v>
      </c>
      <c r="FD576" s="222">
        <f t="shared" si="1525"/>
        <v>0</v>
      </c>
      <c r="FE576" s="222">
        <f t="shared" si="1526"/>
        <v>0</v>
      </c>
      <c r="FF576" s="222">
        <f t="shared" si="1527"/>
        <v>0</v>
      </c>
      <c r="FG576" s="222">
        <f t="shared" si="1528"/>
        <v>0</v>
      </c>
      <c r="FH576" s="222">
        <f t="shared" si="1529"/>
        <v>0</v>
      </c>
      <c r="FI576" s="222">
        <f t="shared" si="1530"/>
        <v>0</v>
      </c>
      <c r="FJ576" s="222">
        <f t="shared" si="1531"/>
        <v>0</v>
      </c>
      <c r="FK576" s="222">
        <f t="shared" si="1532"/>
        <v>0</v>
      </c>
      <c r="FL576" s="222">
        <f t="shared" si="1533"/>
        <v>0</v>
      </c>
      <c r="FM576" s="222">
        <f t="shared" si="1534"/>
        <v>0</v>
      </c>
      <c r="FN576" s="222">
        <f t="shared" si="1535"/>
        <v>0</v>
      </c>
      <c r="FO576" s="222">
        <f t="shared" si="1536"/>
        <v>0</v>
      </c>
      <c r="FP576" s="222">
        <f t="shared" si="1537"/>
        <v>0</v>
      </c>
      <c r="FQ576" s="222">
        <f t="shared" si="1538"/>
        <v>0</v>
      </c>
      <c r="FR576" s="222">
        <f t="shared" si="1539"/>
        <v>0</v>
      </c>
      <c r="FS576" s="222">
        <f t="shared" si="1540"/>
        <v>0</v>
      </c>
      <c r="FT576" s="222">
        <f t="shared" si="1541"/>
        <v>0</v>
      </c>
      <c r="FU576" s="222">
        <f t="shared" si="1542"/>
        <v>0</v>
      </c>
      <c r="FV576" s="222">
        <f t="shared" si="1543"/>
        <v>0</v>
      </c>
      <c r="FW576" s="222">
        <f t="shared" si="1544"/>
        <v>0</v>
      </c>
      <c r="FX576" s="222">
        <f t="shared" si="1545"/>
        <v>0</v>
      </c>
      <c r="FY576" s="222">
        <f t="shared" si="1546"/>
        <v>0</v>
      </c>
      <c r="FZ576" s="222">
        <f t="shared" si="1547"/>
        <v>0</v>
      </c>
      <c r="GA576" s="222">
        <f t="shared" si="1548"/>
        <v>0</v>
      </c>
      <c r="GB576" s="222">
        <f t="shared" si="1549"/>
        <v>0</v>
      </c>
      <c r="GC576" s="222">
        <f t="shared" si="1550"/>
        <v>0</v>
      </c>
      <c r="GD576" s="222">
        <f t="shared" si="1551"/>
        <v>0</v>
      </c>
      <c r="GE576" s="222">
        <f t="shared" si="1552"/>
        <v>0</v>
      </c>
      <c r="GF576" s="222">
        <f t="shared" si="1553"/>
        <v>0</v>
      </c>
      <c r="GG576" s="222">
        <f t="shared" si="1554"/>
        <v>0</v>
      </c>
      <c r="GH576" s="222">
        <f t="shared" si="1555"/>
        <v>0</v>
      </c>
      <c r="GI576" s="222">
        <f t="shared" si="1556"/>
        <v>0</v>
      </c>
      <c r="GJ576" s="222">
        <f t="shared" si="1557"/>
        <v>0</v>
      </c>
      <c r="GK576" s="222">
        <f t="shared" si="1558"/>
        <v>0</v>
      </c>
      <c r="GL576" s="222">
        <f t="shared" si="1559"/>
        <v>0</v>
      </c>
      <c r="GM576" s="222">
        <f t="shared" si="1560"/>
        <v>0</v>
      </c>
      <c r="GN576" s="222">
        <f t="shared" si="1561"/>
        <v>0</v>
      </c>
      <c r="GO576" s="222">
        <f t="shared" si="1562"/>
        <v>0</v>
      </c>
      <c r="GP576" s="222">
        <f t="shared" si="1563"/>
        <v>0</v>
      </c>
      <c r="GQ576" s="222">
        <f t="shared" si="1564"/>
        <v>0</v>
      </c>
      <c r="GR576" s="222">
        <f t="shared" si="1565"/>
        <v>0</v>
      </c>
      <c r="GS576" s="222">
        <f t="shared" si="1566"/>
        <v>0</v>
      </c>
      <c r="GT576" s="222">
        <f t="shared" si="1567"/>
        <v>0</v>
      </c>
      <c r="GU576" s="222">
        <f t="shared" si="1568"/>
        <v>0</v>
      </c>
      <c r="GV576" s="222">
        <f t="shared" si="1569"/>
        <v>0</v>
      </c>
      <c r="GW576" s="222">
        <f t="shared" si="1570"/>
        <v>0</v>
      </c>
      <c r="GX576" s="222">
        <f t="shared" si="1571"/>
        <v>0</v>
      </c>
      <c r="GY576" s="222">
        <f t="shared" si="1572"/>
        <v>0</v>
      </c>
      <c r="GZ576" s="222">
        <f t="shared" si="1573"/>
        <v>0</v>
      </c>
      <c r="HA576" s="222">
        <f t="shared" si="1574"/>
        <v>0</v>
      </c>
      <c r="HB576" s="222">
        <f t="shared" si="1575"/>
        <v>0</v>
      </c>
      <c r="HC576" s="222">
        <f t="shared" si="1576"/>
        <v>0</v>
      </c>
      <c r="HD576" s="222">
        <f t="shared" si="1577"/>
        <v>0</v>
      </c>
      <c r="HE576" s="222">
        <f t="shared" si="1578"/>
        <v>0</v>
      </c>
      <c r="HF576" s="222">
        <f t="shared" si="1579"/>
        <v>0</v>
      </c>
      <c r="HG576" s="222">
        <f t="shared" si="1580"/>
        <v>0</v>
      </c>
      <c r="HH576" s="222">
        <f t="shared" si="1581"/>
        <v>0</v>
      </c>
      <c r="HI576" s="222">
        <f t="shared" si="1582"/>
        <v>0</v>
      </c>
      <c r="HJ576" s="222">
        <f t="shared" si="1583"/>
        <v>0</v>
      </c>
      <c r="HK576" s="222">
        <f t="shared" si="1584"/>
        <v>0</v>
      </c>
      <c r="HL576" s="222">
        <f t="shared" si="1585"/>
        <v>0</v>
      </c>
      <c r="HM576" s="222">
        <f t="shared" si="1586"/>
        <v>0</v>
      </c>
      <c r="HN576" s="222">
        <f t="shared" si="1587"/>
        <v>0</v>
      </c>
      <c r="HO576" s="222">
        <f t="shared" si="1588"/>
        <v>0</v>
      </c>
      <c r="HP576" s="222">
        <f t="shared" si="1589"/>
        <v>0</v>
      </c>
      <c r="HQ576" s="222">
        <f t="shared" si="1590"/>
        <v>0</v>
      </c>
      <c r="HR576" s="222">
        <f t="shared" si="1591"/>
        <v>0</v>
      </c>
      <c r="HS576" s="222">
        <f t="shared" si="1592"/>
        <v>0</v>
      </c>
      <c r="HT576" s="222">
        <f t="shared" si="1593"/>
        <v>0</v>
      </c>
      <c r="HU576" s="222">
        <f t="shared" si="1594"/>
        <v>0</v>
      </c>
      <c r="HV576" s="222">
        <f t="shared" si="1595"/>
        <v>0</v>
      </c>
      <c r="HW576" s="222">
        <f t="shared" si="1596"/>
        <v>0</v>
      </c>
      <c r="HX576" s="222">
        <f t="shared" si="1597"/>
        <v>0</v>
      </c>
      <c r="HY576" s="222">
        <f t="shared" si="1598"/>
        <v>0</v>
      </c>
      <c r="HZ576" s="222">
        <f t="shared" si="1599"/>
        <v>0</v>
      </c>
      <c r="IA576" s="222">
        <f t="shared" si="1600"/>
        <v>0</v>
      </c>
      <c r="IB576" s="222">
        <f t="shared" si="1601"/>
        <v>0</v>
      </c>
      <c r="IC576" s="222">
        <f t="shared" si="1602"/>
        <v>0</v>
      </c>
      <c r="ID576" s="222">
        <f t="shared" si="1603"/>
        <v>0</v>
      </c>
      <c r="IE576" s="222">
        <f t="shared" si="1604"/>
        <v>0</v>
      </c>
      <c r="IF576" s="222">
        <f t="shared" si="1605"/>
        <v>0</v>
      </c>
      <c r="IG576" s="222">
        <f t="shared" si="1606"/>
        <v>0</v>
      </c>
      <c r="IH576" s="222">
        <f t="shared" si="1607"/>
        <v>0</v>
      </c>
      <c r="II576" s="222">
        <f t="shared" si="1608"/>
        <v>0</v>
      </c>
      <c r="IJ576" s="222">
        <f t="shared" si="1609"/>
        <v>0</v>
      </c>
      <c r="IK576" s="222">
        <f t="shared" si="1610"/>
        <v>0</v>
      </c>
      <c r="IL576" s="222">
        <f t="shared" si="1611"/>
        <v>0</v>
      </c>
      <c r="IM576" s="222">
        <f t="shared" si="1612"/>
        <v>0</v>
      </c>
      <c r="IN576" s="222">
        <f t="shared" si="1613"/>
        <v>0</v>
      </c>
      <c r="IO576" s="222">
        <f t="shared" si="1614"/>
        <v>0</v>
      </c>
      <c r="IP576" s="222">
        <f t="shared" si="1615"/>
        <v>0</v>
      </c>
      <c r="IQ576" s="222">
        <f t="shared" si="1616"/>
        <v>0</v>
      </c>
      <c r="IR576" s="222">
        <f t="shared" si="1617"/>
        <v>0</v>
      </c>
      <c r="IS576" s="222">
        <f t="shared" si="1618"/>
        <v>0</v>
      </c>
      <c r="IT576" s="222">
        <f t="shared" si="1619"/>
        <v>0</v>
      </c>
      <c r="IU576" s="222">
        <f t="shared" si="1620"/>
        <v>0</v>
      </c>
      <c r="IV576" s="222">
        <f t="shared" si="1621"/>
        <v>0</v>
      </c>
      <c r="IW576" s="222">
        <f t="shared" si="1622"/>
        <v>0</v>
      </c>
      <c r="IX576" s="222">
        <f t="shared" si="1623"/>
        <v>0</v>
      </c>
      <c r="IY576" s="222">
        <f t="shared" si="1624"/>
        <v>0</v>
      </c>
      <c r="IZ576" s="222">
        <f t="shared" si="1625"/>
        <v>0</v>
      </c>
      <c r="JA576" s="222">
        <f t="shared" si="1626"/>
        <v>0</v>
      </c>
      <c r="JB576" s="222">
        <f t="shared" si="1627"/>
        <v>0</v>
      </c>
    </row>
    <row r="577" spans="2:262">
      <c r="B577" s="230">
        <v>216</v>
      </c>
      <c r="C577" s="229">
        <f t="shared" si="1628"/>
        <v>4.2187499999999959E-3</v>
      </c>
      <c r="D577" s="226">
        <f t="shared" ca="1" si="1371"/>
        <v>50.150386018480191</v>
      </c>
      <c r="E577" s="225">
        <f ca="1">HN361</f>
        <v>0.15038601848019204</v>
      </c>
      <c r="F577" s="224">
        <v>216</v>
      </c>
      <c r="G577" s="222">
        <f t="shared" si="1372"/>
        <v>0</v>
      </c>
      <c r="H577" s="222">
        <f t="shared" si="1373"/>
        <v>0</v>
      </c>
      <c r="I577" s="222">
        <f t="shared" si="1374"/>
        <v>0</v>
      </c>
      <c r="J577" s="222">
        <f t="shared" si="1375"/>
        <v>0</v>
      </c>
      <c r="K577" s="222">
        <f t="shared" si="1376"/>
        <v>0</v>
      </c>
      <c r="L577" s="222">
        <f t="shared" si="1377"/>
        <v>0</v>
      </c>
      <c r="M577" s="222">
        <f t="shared" si="1378"/>
        <v>0</v>
      </c>
      <c r="N577" s="222">
        <f t="shared" si="1379"/>
        <v>0</v>
      </c>
      <c r="O577" s="222">
        <f t="shared" si="1380"/>
        <v>0</v>
      </c>
      <c r="P577" s="222">
        <f t="shared" si="1381"/>
        <v>0</v>
      </c>
      <c r="Q577" s="222">
        <f t="shared" si="1382"/>
        <v>0</v>
      </c>
      <c r="R577" s="222">
        <f t="shared" si="1383"/>
        <v>0</v>
      </c>
      <c r="S577" s="222">
        <f t="shared" si="1384"/>
        <v>0</v>
      </c>
      <c r="T577" s="222">
        <f t="shared" si="1385"/>
        <v>0</v>
      </c>
      <c r="U577" s="222">
        <f t="shared" si="1386"/>
        <v>0</v>
      </c>
      <c r="V577" s="222">
        <f t="shared" si="1387"/>
        <v>0</v>
      </c>
      <c r="W577" s="222">
        <f t="shared" si="1388"/>
        <v>0</v>
      </c>
      <c r="X577" s="222">
        <f t="shared" si="1389"/>
        <v>0</v>
      </c>
      <c r="Y577" s="222">
        <f t="shared" si="1390"/>
        <v>0</v>
      </c>
      <c r="Z577" s="222">
        <f t="shared" si="1391"/>
        <v>0</v>
      </c>
      <c r="AA577" s="222">
        <f t="shared" si="1392"/>
        <v>0</v>
      </c>
      <c r="AB577" s="222">
        <f t="shared" si="1393"/>
        <v>0</v>
      </c>
      <c r="AC577" s="222">
        <f t="shared" si="1394"/>
        <v>0</v>
      </c>
      <c r="AD577" s="222">
        <f t="shared" si="1395"/>
        <v>0</v>
      </c>
      <c r="AE577" s="222">
        <f t="shared" si="1396"/>
        <v>0</v>
      </c>
      <c r="AF577" s="222">
        <f t="shared" si="1397"/>
        <v>0</v>
      </c>
      <c r="AG577" s="222">
        <f t="shared" si="1398"/>
        <v>0</v>
      </c>
      <c r="AH577" s="222">
        <f t="shared" si="1399"/>
        <v>0</v>
      </c>
      <c r="AI577" s="222">
        <f t="shared" si="1400"/>
        <v>0</v>
      </c>
      <c r="AJ577" s="222">
        <f t="shared" si="1401"/>
        <v>0</v>
      </c>
      <c r="AK577" s="222">
        <f t="shared" si="1402"/>
        <v>0</v>
      </c>
      <c r="AL577" s="222">
        <f t="shared" si="1403"/>
        <v>0</v>
      </c>
      <c r="AM577" s="222">
        <f t="shared" si="1404"/>
        <v>0</v>
      </c>
      <c r="AN577" s="222">
        <f t="shared" si="1405"/>
        <v>0</v>
      </c>
      <c r="AO577" s="222">
        <f t="shared" si="1406"/>
        <v>0</v>
      </c>
      <c r="AP577" s="222">
        <f t="shared" si="1407"/>
        <v>0</v>
      </c>
      <c r="AQ577" s="222">
        <f t="shared" si="1408"/>
        <v>0</v>
      </c>
      <c r="AR577" s="222">
        <f t="shared" si="1409"/>
        <v>0</v>
      </c>
      <c r="AS577" s="222">
        <f t="shared" si="1410"/>
        <v>0</v>
      </c>
      <c r="AT577" s="222">
        <f t="shared" si="1411"/>
        <v>0</v>
      </c>
      <c r="AU577" s="222">
        <f t="shared" si="1412"/>
        <v>0</v>
      </c>
      <c r="AV577" s="222">
        <f t="shared" si="1413"/>
        <v>0</v>
      </c>
      <c r="AW577" s="222">
        <f t="shared" si="1414"/>
        <v>0</v>
      </c>
      <c r="AX577" s="222">
        <f t="shared" si="1415"/>
        <v>0</v>
      </c>
      <c r="AY577" s="222">
        <f t="shared" si="1416"/>
        <v>0</v>
      </c>
      <c r="AZ577" s="222">
        <f t="shared" si="1417"/>
        <v>0</v>
      </c>
      <c r="BA577" s="222">
        <f t="shared" si="1418"/>
        <v>0</v>
      </c>
      <c r="BB577" s="222">
        <f t="shared" si="1419"/>
        <v>0</v>
      </c>
      <c r="BC577" s="222">
        <f t="shared" si="1420"/>
        <v>0</v>
      </c>
      <c r="BD577" s="222">
        <f t="shared" si="1421"/>
        <v>0</v>
      </c>
      <c r="BE577" s="222">
        <f t="shared" si="1422"/>
        <v>0</v>
      </c>
      <c r="BF577" s="222">
        <f t="shared" si="1423"/>
        <v>0</v>
      </c>
      <c r="BG577" s="222">
        <f t="shared" si="1424"/>
        <v>0</v>
      </c>
      <c r="BH577" s="222">
        <f t="shared" si="1425"/>
        <v>0</v>
      </c>
      <c r="BI577" s="222">
        <f t="shared" si="1426"/>
        <v>0</v>
      </c>
      <c r="BJ577" s="222">
        <f t="shared" si="1427"/>
        <v>0</v>
      </c>
      <c r="BK577" s="222">
        <f t="shared" si="1428"/>
        <v>0</v>
      </c>
      <c r="BL577" s="222">
        <f t="shared" si="1429"/>
        <v>0</v>
      </c>
      <c r="BM577" s="222">
        <f t="shared" si="1430"/>
        <v>0</v>
      </c>
      <c r="BN577" s="222">
        <f t="shared" si="1431"/>
        <v>0</v>
      </c>
      <c r="BO577" s="222">
        <f t="shared" si="1432"/>
        <v>0</v>
      </c>
      <c r="BP577" s="222">
        <f t="shared" si="1433"/>
        <v>0</v>
      </c>
      <c r="BQ577" s="222">
        <f t="shared" si="1434"/>
        <v>0</v>
      </c>
      <c r="BR577" s="222">
        <f t="shared" si="1435"/>
        <v>0</v>
      </c>
      <c r="BS577" s="222">
        <f t="shared" si="1436"/>
        <v>0</v>
      </c>
      <c r="BT577" s="222">
        <f t="shared" si="1437"/>
        <v>0</v>
      </c>
      <c r="BU577" s="222">
        <f t="shared" si="1438"/>
        <v>0</v>
      </c>
      <c r="BV577" s="222">
        <f t="shared" si="1439"/>
        <v>0</v>
      </c>
      <c r="BW577" s="222">
        <f t="shared" si="1440"/>
        <v>0</v>
      </c>
      <c r="BX577" s="222">
        <f t="shared" si="1441"/>
        <v>0</v>
      </c>
      <c r="BY577" s="222">
        <f t="shared" si="1442"/>
        <v>0</v>
      </c>
      <c r="BZ577" s="222">
        <f t="shared" si="1443"/>
        <v>0</v>
      </c>
      <c r="CA577" s="222">
        <f t="shared" si="1444"/>
        <v>0</v>
      </c>
      <c r="CB577" s="222">
        <f t="shared" si="1445"/>
        <v>0</v>
      </c>
      <c r="CC577" s="222">
        <f t="shared" si="1446"/>
        <v>0</v>
      </c>
      <c r="CD577" s="222">
        <f t="shared" si="1447"/>
        <v>0</v>
      </c>
      <c r="CE577" s="222">
        <f t="shared" si="1448"/>
        <v>0</v>
      </c>
      <c r="CF577" s="222">
        <f t="shared" si="1449"/>
        <v>0</v>
      </c>
      <c r="CG577" s="222">
        <f t="shared" si="1450"/>
        <v>0</v>
      </c>
      <c r="CH577" s="222">
        <f t="shared" si="1451"/>
        <v>0</v>
      </c>
      <c r="CI577" s="222">
        <f t="shared" si="1452"/>
        <v>0</v>
      </c>
      <c r="CJ577" s="222">
        <f t="shared" si="1453"/>
        <v>0</v>
      </c>
      <c r="CK577" s="222">
        <f t="shared" si="1454"/>
        <v>0</v>
      </c>
      <c r="CL577" s="222">
        <f t="shared" si="1455"/>
        <v>0</v>
      </c>
      <c r="CM577" s="222">
        <f t="shared" si="1456"/>
        <v>0</v>
      </c>
      <c r="CN577" s="222">
        <f t="shared" si="1457"/>
        <v>0</v>
      </c>
      <c r="CO577" s="222">
        <f t="shared" si="1458"/>
        <v>0</v>
      </c>
      <c r="CP577" s="222">
        <f t="shared" si="1459"/>
        <v>0</v>
      </c>
      <c r="CQ577" s="222">
        <f t="shared" si="1460"/>
        <v>0</v>
      </c>
      <c r="CR577" s="222">
        <f t="shared" si="1461"/>
        <v>0</v>
      </c>
      <c r="CS577" s="222">
        <f t="shared" si="1462"/>
        <v>0</v>
      </c>
      <c r="CT577" s="222">
        <f t="shared" si="1463"/>
        <v>0</v>
      </c>
      <c r="CU577" s="222">
        <f t="shared" si="1464"/>
        <v>0</v>
      </c>
      <c r="CV577" s="222">
        <f t="shared" si="1465"/>
        <v>0</v>
      </c>
      <c r="CW577" s="222">
        <f t="shared" si="1466"/>
        <v>0</v>
      </c>
      <c r="CX577" s="222">
        <f t="shared" si="1467"/>
        <v>0</v>
      </c>
      <c r="CY577" s="222">
        <f t="shared" si="1468"/>
        <v>0</v>
      </c>
      <c r="CZ577" s="222">
        <f t="shared" si="1469"/>
        <v>0</v>
      </c>
      <c r="DA577" s="222">
        <f t="shared" si="1470"/>
        <v>0</v>
      </c>
      <c r="DB577" s="222">
        <f t="shared" si="1471"/>
        <v>0</v>
      </c>
      <c r="DC577" s="222">
        <f t="shared" si="1472"/>
        <v>0</v>
      </c>
      <c r="DD577" s="222">
        <f t="shared" si="1473"/>
        <v>0</v>
      </c>
      <c r="DE577" s="222">
        <f t="shared" si="1474"/>
        <v>0</v>
      </c>
      <c r="DF577" s="222">
        <f t="shared" si="1475"/>
        <v>0</v>
      </c>
      <c r="DG577" s="222">
        <f t="shared" si="1476"/>
        <v>0</v>
      </c>
      <c r="DH577" s="222">
        <f t="shared" si="1477"/>
        <v>0</v>
      </c>
      <c r="DI577" s="222">
        <f t="shared" si="1478"/>
        <v>0</v>
      </c>
      <c r="DJ577" s="222">
        <f t="shared" si="1479"/>
        <v>0</v>
      </c>
      <c r="DK577" s="222">
        <f t="shared" si="1480"/>
        <v>0</v>
      </c>
      <c r="DL577" s="222">
        <f t="shared" si="1481"/>
        <v>0</v>
      </c>
      <c r="DM577" s="222">
        <f t="shared" si="1482"/>
        <v>0</v>
      </c>
      <c r="DN577" s="222">
        <f t="shared" si="1483"/>
        <v>0</v>
      </c>
      <c r="DO577" s="222">
        <f t="shared" si="1484"/>
        <v>0</v>
      </c>
      <c r="DP577" s="222">
        <f t="shared" si="1485"/>
        <v>0</v>
      </c>
      <c r="DQ577" s="222">
        <f t="shared" si="1486"/>
        <v>0</v>
      </c>
      <c r="DR577" s="222">
        <f t="shared" si="1487"/>
        <v>0</v>
      </c>
      <c r="DS577" s="222">
        <f t="shared" si="1488"/>
        <v>0</v>
      </c>
      <c r="DT577" s="222">
        <f t="shared" si="1489"/>
        <v>0</v>
      </c>
      <c r="DU577" s="222">
        <f t="shared" si="1490"/>
        <v>0</v>
      </c>
      <c r="DV577" s="222">
        <f t="shared" si="1491"/>
        <v>0</v>
      </c>
      <c r="DW577" s="222">
        <f t="shared" si="1492"/>
        <v>0</v>
      </c>
      <c r="DX577" s="222">
        <f t="shared" si="1493"/>
        <v>0</v>
      </c>
      <c r="DY577" s="222">
        <f t="shared" si="1494"/>
        <v>0</v>
      </c>
      <c r="DZ577" s="222">
        <f t="shared" si="1495"/>
        <v>0</v>
      </c>
      <c r="EA577" s="222">
        <f t="shared" si="1496"/>
        <v>0</v>
      </c>
      <c r="EB577" s="222">
        <f t="shared" si="1497"/>
        <v>0</v>
      </c>
      <c r="EC577" s="222">
        <f t="shared" si="1498"/>
        <v>0</v>
      </c>
      <c r="ED577" s="222">
        <f t="shared" si="1499"/>
        <v>0</v>
      </c>
      <c r="EE577" s="222">
        <f t="shared" si="1500"/>
        <v>0</v>
      </c>
      <c r="EF577" s="222">
        <f t="shared" si="1501"/>
        <v>0</v>
      </c>
      <c r="EG577" s="222">
        <f t="shared" si="1502"/>
        <v>0</v>
      </c>
      <c r="EH577" s="222">
        <f t="shared" si="1503"/>
        <v>0</v>
      </c>
      <c r="EI577" s="222">
        <f t="shared" si="1504"/>
        <v>0</v>
      </c>
      <c r="EJ577" s="222">
        <f t="shared" si="1505"/>
        <v>0</v>
      </c>
      <c r="EK577" s="222">
        <f t="shared" si="1506"/>
        <v>0</v>
      </c>
      <c r="EL577" s="222">
        <f t="shared" si="1507"/>
        <v>0</v>
      </c>
      <c r="EM577" s="222">
        <f t="shared" si="1508"/>
        <v>0</v>
      </c>
      <c r="EN577" s="222">
        <f t="shared" si="1509"/>
        <v>0</v>
      </c>
      <c r="EO577" s="222">
        <f t="shared" si="1510"/>
        <v>0</v>
      </c>
      <c r="EP577" s="222">
        <f t="shared" si="1511"/>
        <v>0</v>
      </c>
      <c r="EQ577" s="222">
        <f t="shared" si="1512"/>
        <v>0</v>
      </c>
      <c r="ER577" s="222">
        <f t="shared" si="1513"/>
        <v>0</v>
      </c>
      <c r="ES577" s="222">
        <f t="shared" si="1514"/>
        <v>0</v>
      </c>
      <c r="ET577" s="222">
        <f t="shared" si="1515"/>
        <v>0</v>
      </c>
      <c r="EU577" s="222">
        <f t="shared" si="1516"/>
        <v>0</v>
      </c>
      <c r="EV577" s="222">
        <f t="shared" si="1517"/>
        <v>0</v>
      </c>
      <c r="EW577" s="222">
        <f t="shared" si="1518"/>
        <v>0</v>
      </c>
      <c r="EX577" s="222">
        <f t="shared" si="1519"/>
        <v>0</v>
      </c>
      <c r="EY577" s="222">
        <f t="shared" si="1520"/>
        <v>0</v>
      </c>
      <c r="EZ577" s="222">
        <f t="shared" si="1521"/>
        <v>0</v>
      </c>
      <c r="FA577" s="222">
        <f t="shared" si="1522"/>
        <v>0</v>
      </c>
      <c r="FB577" s="222">
        <f t="shared" si="1523"/>
        <v>0</v>
      </c>
      <c r="FC577" s="222">
        <f t="shared" si="1524"/>
        <v>0</v>
      </c>
      <c r="FD577" s="222">
        <f t="shared" si="1525"/>
        <v>0</v>
      </c>
      <c r="FE577" s="222">
        <f t="shared" si="1526"/>
        <v>0</v>
      </c>
      <c r="FF577" s="222">
        <f t="shared" si="1527"/>
        <v>0</v>
      </c>
      <c r="FG577" s="222">
        <f t="shared" si="1528"/>
        <v>0</v>
      </c>
      <c r="FH577" s="222">
        <f t="shared" si="1529"/>
        <v>0</v>
      </c>
      <c r="FI577" s="222">
        <f t="shared" si="1530"/>
        <v>0</v>
      </c>
      <c r="FJ577" s="222">
        <f t="shared" si="1531"/>
        <v>0</v>
      </c>
      <c r="FK577" s="222">
        <f t="shared" si="1532"/>
        <v>0</v>
      </c>
      <c r="FL577" s="222">
        <f t="shared" si="1533"/>
        <v>0</v>
      </c>
      <c r="FM577" s="222">
        <f t="shared" si="1534"/>
        <v>0</v>
      </c>
      <c r="FN577" s="222">
        <f t="shared" si="1535"/>
        <v>0</v>
      </c>
      <c r="FO577" s="222">
        <f t="shared" si="1536"/>
        <v>0</v>
      </c>
      <c r="FP577" s="222">
        <f t="shared" si="1537"/>
        <v>0</v>
      </c>
      <c r="FQ577" s="222">
        <f t="shared" si="1538"/>
        <v>0</v>
      </c>
      <c r="FR577" s="222">
        <f t="shared" si="1539"/>
        <v>0</v>
      </c>
      <c r="FS577" s="222">
        <f t="shared" si="1540"/>
        <v>0</v>
      </c>
      <c r="FT577" s="222">
        <f t="shared" si="1541"/>
        <v>0</v>
      </c>
      <c r="FU577" s="222">
        <f t="shared" si="1542"/>
        <v>0</v>
      </c>
      <c r="FV577" s="222">
        <f t="shared" si="1543"/>
        <v>0</v>
      </c>
      <c r="FW577" s="222">
        <f t="shared" si="1544"/>
        <v>0</v>
      </c>
      <c r="FX577" s="222">
        <f t="shared" si="1545"/>
        <v>0</v>
      </c>
      <c r="FY577" s="222">
        <f t="shared" si="1546"/>
        <v>0</v>
      </c>
      <c r="FZ577" s="222">
        <f t="shared" si="1547"/>
        <v>0</v>
      </c>
      <c r="GA577" s="222">
        <f t="shared" si="1548"/>
        <v>0</v>
      </c>
      <c r="GB577" s="222">
        <f t="shared" si="1549"/>
        <v>0</v>
      </c>
      <c r="GC577" s="222">
        <f t="shared" si="1550"/>
        <v>0</v>
      </c>
      <c r="GD577" s="222">
        <f t="shared" si="1551"/>
        <v>0</v>
      </c>
      <c r="GE577" s="222">
        <f t="shared" si="1552"/>
        <v>0</v>
      </c>
      <c r="GF577" s="222">
        <f t="shared" si="1553"/>
        <v>0</v>
      </c>
      <c r="GG577" s="222">
        <f t="shared" si="1554"/>
        <v>0</v>
      </c>
      <c r="GH577" s="222">
        <f t="shared" si="1555"/>
        <v>0</v>
      </c>
      <c r="GI577" s="222">
        <f t="shared" si="1556"/>
        <v>0</v>
      </c>
      <c r="GJ577" s="222">
        <f t="shared" si="1557"/>
        <v>0</v>
      </c>
      <c r="GK577" s="222">
        <f t="shared" si="1558"/>
        <v>0</v>
      </c>
      <c r="GL577" s="222">
        <f t="shared" si="1559"/>
        <v>0</v>
      </c>
      <c r="GM577" s="222">
        <f t="shared" si="1560"/>
        <v>0</v>
      </c>
      <c r="GN577" s="222">
        <f t="shared" si="1561"/>
        <v>0</v>
      </c>
      <c r="GO577" s="222">
        <f t="shared" si="1562"/>
        <v>0</v>
      </c>
      <c r="GP577" s="222">
        <f t="shared" si="1563"/>
        <v>0</v>
      </c>
      <c r="GQ577" s="222">
        <f t="shared" si="1564"/>
        <v>0</v>
      </c>
      <c r="GR577" s="222">
        <f t="shared" si="1565"/>
        <v>0</v>
      </c>
      <c r="GS577" s="222">
        <f t="shared" si="1566"/>
        <v>0</v>
      </c>
      <c r="GT577" s="222">
        <f t="shared" si="1567"/>
        <v>0</v>
      </c>
      <c r="GU577" s="222">
        <f t="shared" si="1568"/>
        <v>0</v>
      </c>
      <c r="GV577" s="222">
        <f t="shared" si="1569"/>
        <v>0</v>
      </c>
      <c r="GW577" s="222">
        <f t="shared" si="1570"/>
        <v>0</v>
      </c>
      <c r="GX577" s="222">
        <f t="shared" si="1571"/>
        <v>0</v>
      </c>
      <c r="GY577" s="222">
        <f t="shared" si="1572"/>
        <v>0</v>
      </c>
      <c r="GZ577" s="222">
        <f t="shared" si="1573"/>
        <v>0</v>
      </c>
      <c r="HA577" s="222">
        <f t="shared" si="1574"/>
        <v>0</v>
      </c>
      <c r="HB577" s="222">
        <f t="shared" si="1575"/>
        <v>0</v>
      </c>
      <c r="HC577" s="222">
        <f t="shared" si="1576"/>
        <v>0</v>
      </c>
      <c r="HD577" s="222">
        <f t="shared" si="1577"/>
        <v>0</v>
      </c>
      <c r="HE577" s="222">
        <f t="shared" si="1578"/>
        <v>0</v>
      </c>
      <c r="HF577" s="222">
        <f t="shared" si="1579"/>
        <v>0</v>
      </c>
      <c r="HG577" s="222">
        <f t="shared" si="1580"/>
        <v>0</v>
      </c>
      <c r="HH577" s="222">
        <f t="shared" si="1581"/>
        <v>0</v>
      </c>
      <c r="HI577" s="222">
        <f t="shared" si="1582"/>
        <v>0</v>
      </c>
      <c r="HJ577" s="222">
        <f t="shared" si="1583"/>
        <v>0</v>
      </c>
      <c r="HK577" s="222">
        <f t="shared" si="1584"/>
        <v>0</v>
      </c>
      <c r="HL577" s="222">
        <f t="shared" si="1585"/>
        <v>0</v>
      </c>
      <c r="HM577" s="222">
        <f t="shared" si="1586"/>
        <v>0</v>
      </c>
      <c r="HN577" s="222">
        <f t="shared" si="1587"/>
        <v>0</v>
      </c>
      <c r="HO577" s="222">
        <f t="shared" si="1588"/>
        <v>0</v>
      </c>
      <c r="HP577" s="222">
        <f t="shared" si="1589"/>
        <v>0</v>
      </c>
      <c r="HQ577" s="222">
        <f t="shared" si="1590"/>
        <v>0</v>
      </c>
      <c r="HR577" s="222">
        <f t="shared" si="1591"/>
        <v>0</v>
      </c>
      <c r="HS577" s="222">
        <f t="shared" si="1592"/>
        <v>0</v>
      </c>
      <c r="HT577" s="222">
        <f t="shared" si="1593"/>
        <v>0</v>
      </c>
      <c r="HU577" s="222">
        <f t="shared" si="1594"/>
        <v>0</v>
      </c>
      <c r="HV577" s="222">
        <f t="shared" si="1595"/>
        <v>0</v>
      </c>
      <c r="HW577" s="222">
        <f t="shared" si="1596"/>
        <v>0</v>
      </c>
      <c r="HX577" s="222">
        <f t="shared" si="1597"/>
        <v>0</v>
      </c>
      <c r="HY577" s="222">
        <f t="shared" si="1598"/>
        <v>0</v>
      </c>
      <c r="HZ577" s="222">
        <f t="shared" si="1599"/>
        <v>0</v>
      </c>
      <c r="IA577" s="222">
        <f t="shared" si="1600"/>
        <v>0</v>
      </c>
      <c r="IB577" s="222">
        <f t="shared" si="1601"/>
        <v>0</v>
      </c>
      <c r="IC577" s="222">
        <f t="shared" si="1602"/>
        <v>0</v>
      </c>
      <c r="ID577" s="222">
        <f t="shared" si="1603"/>
        <v>0</v>
      </c>
      <c r="IE577" s="222">
        <f t="shared" si="1604"/>
        <v>0</v>
      </c>
      <c r="IF577" s="222">
        <f t="shared" si="1605"/>
        <v>0</v>
      </c>
      <c r="IG577" s="222">
        <f t="shared" si="1606"/>
        <v>0</v>
      </c>
      <c r="IH577" s="222">
        <f t="shared" si="1607"/>
        <v>0</v>
      </c>
      <c r="II577" s="222">
        <f t="shared" si="1608"/>
        <v>0</v>
      </c>
      <c r="IJ577" s="222">
        <f t="shared" si="1609"/>
        <v>0</v>
      </c>
      <c r="IK577" s="222">
        <f t="shared" si="1610"/>
        <v>0</v>
      </c>
      <c r="IL577" s="222">
        <f t="shared" si="1611"/>
        <v>0</v>
      </c>
      <c r="IM577" s="222">
        <f t="shared" si="1612"/>
        <v>0</v>
      </c>
      <c r="IN577" s="222">
        <f t="shared" si="1613"/>
        <v>0</v>
      </c>
      <c r="IO577" s="222">
        <f t="shared" si="1614"/>
        <v>0</v>
      </c>
      <c r="IP577" s="222">
        <f t="shared" si="1615"/>
        <v>0</v>
      </c>
      <c r="IQ577" s="222">
        <f t="shared" si="1616"/>
        <v>0</v>
      </c>
      <c r="IR577" s="222">
        <f t="shared" si="1617"/>
        <v>0</v>
      </c>
      <c r="IS577" s="222">
        <f t="shared" si="1618"/>
        <v>0</v>
      </c>
      <c r="IT577" s="222">
        <f t="shared" si="1619"/>
        <v>0</v>
      </c>
      <c r="IU577" s="222">
        <f t="shared" si="1620"/>
        <v>0</v>
      </c>
      <c r="IV577" s="222">
        <f t="shared" si="1621"/>
        <v>0</v>
      </c>
      <c r="IW577" s="222">
        <f t="shared" si="1622"/>
        <v>0</v>
      </c>
      <c r="IX577" s="222">
        <f t="shared" si="1623"/>
        <v>0</v>
      </c>
      <c r="IY577" s="222">
        <f t="shared" si="1624"/>
        <v>0</v>
      </c>
      <c r="IZ577" s="222">
        <f t="shared" si="1625"/>
        <v>0</v>
      </c>
      <c r="JA577" s="222">
        <f t="shared" si="1626"/>
        <v>0</v>
      </c>
      <c r="JB577" s="222">
        <f t="shared" si="1627"/>
        <v>0</v>
      </c>
    </row>
    <row r="578" spans="2:262">
      <c r="B578" s="230">
        <v>217</v>
      </c>
      <c r="C578" s="229">
        <f t="shared" si="1628"/>
        <v>4.2382812499999955E-3</v>
      </c>
      <c r="D578" s="226">
        <f t="shared" ca="1" si="1371"/>
        <v>50.148938930541007</v>
      </c>
      <c r="E578" s="225">
        <f ca="1">HO361</f>
        <v>0.14893893054100935</v>
      </c>
      <c r="F578" s="224">
        <v>217</v>
      </c>
      <c r="G578" s="222">
        <f t="shared" si="1372"/>
        <v>0</v>
      </c>
      <c r="H578" s="222">
        <f t="shared" si="1373"/>
        <v>0</v>
      </c>
      <c r="I578" s="222">
        <f t="shared" si="1374"/>
        <v>0</v>
      </c>
      <c r="J578" s="222">
        <f t="shared" si="1375"/>
        <v>0</v>
      </c>
      <c r="K578" s="222">
        <f t="shared" si="1376"/>
        <v>0</v>
      </c>
      <c r="L578" s="222">
        <f t="shared" si="1377"/>
        <v>0</v>
      </c>
      <c r="M578" s="222">
        <f t="shared" si="1378"/>
        <v>0</v>
      </c>
      <c r="N578" s="222">
        <f t="shared" si="1379"/>
        <v>0</v>
      </c>
      <c r="O578" s="222">
        <f t="shared" si="1380"/>
        <v>0</v>
      </c>
      <c r="P578" s="222">
        <f t="shared" si="1381"/>
        <v>0</v>
      </c>
      <c r="Q578" s="222">
        <f t="shared" si="1382"/>
        <v>0</v>
      </c>
      <c r="R578" s="222">
        <f t="shared" si="1383"/>
        <v>0</v>
      </c>
      <c r="S578" s="222">
        <f t="shared" si="1384"/>
        <v>0</v>
      </c>
      <c r="T578" s="222">
        <f t="shared" si="1385"/>
        <v>0</v>
      </c>
      <c r="U578" s="222">
        <f t="shared" si="1386"/>
        <v>0</v>
      </c>
      <c r="V578" s="222">
        <f t="shared" si="1387"/>
        <v>0</v>
      </c>
      <c r="W578" s="222">
        <f t="shared" si="1388"/>
        <v>0</v>
      </c>
      <c r="X578" s="222">
        <f t="shared" si="1389"/>
        <v>0</v>
      </c>
      <c r="Y578" s="222">
        <f t="shared" si="1390"/>
        <v>0</v>
      </c>
      <c r="Z578" s="222">
        <f t="shared" si="1391"/>
        <v>0</v>
      </c>
      <c r="AA578" s="222">
        <f t="shared" si="1392"/>
        <v>0</v>
      </c>
      <c r="AB578" s="222">
        <f t="shared" si="1393"/>
        <v>0</v>
      </c>
      <c r="AC578" s="222">
        <f t="shared" si="1394"/>
        <v>0</v>
      </c>
      <c r="AD578" s="222">
        <f t="shared" si="1395"/>
        <v>0</v>
      </c>
      <c r="AE578" s="222">
        <f t="shared" si="1396"/>
        <v>0</v>
      </c>
      <c r="AF578" s="222">
        <f t="shared" si="1397"/>
        <v>0</v>
      </c>
      <c r="AG578" s="222">
        <f t="shared" si="1398"/>
        <v>0</v>
      </c>
      <c r="AH578" s="222">
        <f t="shared" si="1399"/>
        <v>0</v>
      </c>
      <c r="AI578" s="222">
        <f t="shared" si="1400"/>
        <v>0</v>
      </c>
      <c r="AJ578" s="222">
        <f t="shared" si="1401"/>
        <v>0</v>
      </c>
      <c r="AK578" s="222">
        <f t="shared" si="1402"/>
        <v>0</v>
      </c>
      <c r="AL578" s="222">
        <f t="shared" si="1403"/>
        <v>0</v>
      </c>
      <c r="AM578" s="222">
        <f t="shared" si="1404"/>
        <v>0</v>
      </c>
      <c r="AN578" s="222">
        <f t="shared" si="1405"/>
        <v>0</v>
      </c>
      <c r="AO578" s="222">
        <f t="shared" si="1406"/>
        <v>0</v>
      </c>
      <c r="AP578" s="222">
        <f t="shared" si="1407"/>
        <v>0</v>
      </c>
      <c r="AQ578" s="222">
        <f t="shared" si="1408"/>
        <v>0</v>
      </c>
      <c r="AR578" s="222">
        <f t="shared" si="1409"/>
        <v>0</v>
      </c>
      <c r="AS578" s="222">
        <f t="shared" si="1410"/>
        <v>0</v>
      </c>
      <c r="AT578" s="222">
        <f t="shared" si="1411"/>
        <v>0</v>
      </c>
      <c r="AU578" s="222">
        <f t="shared" si="1412"/>
        <v>0</v>
      </c>
      <c r="AV578" s="222">
        <f t="shared" si="1413"/>
        <v>0</v>
      </c>
      <c r="AW578" s="222">
        <f t="shared" si="1414"/>
        <v>0</v>
      </c>
      <c r="AX578" s="222">
        <f t="shared" si="1415"/>
        <v>0</v>
      </c>
      <c r="AY578" s="222">
        <f t="shared" si="1416"/>
        <v>0</v>
      </c>
      <c r="AZ578" s="222">
        <f t="shared" si="1417"/>
        <v>0</v>
      </c>
      <c r="BA578" s="222">
        <f t="shared" si="1418"/>
        <v>0</v>
      </c>
      <c r="BB578" s="222">
        <f t="shared" si="1419"/>
        <v>0</v>
      </c>
      <c r="BC578" s="222">
        <f t="shared" si="1420"/>
        <v>0</v>
      </c>
      <c r="BD578" s="222">
        <f t="shared" si="1421"/>
        <v>0</v>
      </c>
      <c r="BE578" s="222">
        <f t="shared" si="1422"/>
        <v>0</v>
      </c>
      <c r="BF578" s="222">
        <f t="shared" si="1423"/>
        <v>0</v>
      </c>
      <c r="BG578" s="222">
        <f t="shared" si="1424"/>
        <v>0</v>
      </c>
      <c r="BH578" s="222">
        <f t="shared" si="1425"/>
        <v>0</v>
      </c>
      <c r="BI578" s="222">
        <f t="shared" si="1426"/>
        <v>0</v>
      </c>
      <c r="BJ578" s="222">
        <f t="shared" si="1427"/>
        <v>0</v>
      </c>
      <c r="BK578" s="222">
        <f t="shared" si="1428"/>
        <v>0</v>
      </c>
      <c r="BL578" s="222">
        <f t="shared" si="1429"/>
        <v>0</v>
      </c>
      <c r="BM578" s="222">
        <f t="shared" si="1430"/>
        <v>0</v>
      </c>
      <c r="BN578" s="222">
        <f t="shared" si="1431"/>
        <v>0</v>
      </c>
      <c r="BO578" s="222">
        <f t="shared" si="1432"/>
        <v>0</v>
      </c>
      <c r="BP578" s="222">
        <f t="shared" si="1433"/>
        <v>0</v>
      </c>
      <c r="BQ578" s="222">
        <f t="shared" si="1434"/>
        <v>0</v>
      </c>
      <c r="BR578" s="222">
        <f t="shared" si="1435"/>
        <v>0</v>
      </c>
      <c r="BS578" s="222">
        <f t="shared" si="1436"/>
        <v>0</v>
      </c>
      <c r="BT578" s="222">
        <f t="shared" si="1437"/>
        <v>0</v>
      </c>
      <c r="BU578" s="222">
        <f t="shared" si="1438"/>
        <v>0</v>
      </c>
      <c r="BV578" s="222">
        <f t="shared" si="1439"/>
        <v>0</v>
      </c>
      <c r="BW578" s="222">
        <f t="shared" si="1440"/>
        <v>0</v>
      </c>
      <c r="BX578" s="222">
        <f t="shared" si="1441"/>
        <v>0</v>
      </c>
      <c r="BY578" s="222">
        <f t="shared" si="1442"/>
        <v>0</v>
      </c>
      <c r="BZ578" s="222">
        <f t="shared" si="1443"/>
        <v>0</v>
      </c>
      <c r="CA578" s="222">
        <f t="shared" si="1444"/>
        <v>0</v>
      </c>
      <c r="CB578" s="222">
        <f t="shared" si="1445"/>
        <v>0</v>
      </c>
      <c r="CC578" s="222">
        <f t="shared" si="1446"/>
        <v>0</v>
      </c>
      <c r="CD578" s="222">
        <f t="shared" si="1447"/>
        <v>0</v>
      </c>
      <c r="CE578" s="222">
        <f t="shared" si="1448"/>
        <v>0</v>
      </c>
      <c r="CF578" s="222">
        <f t="shared" si="1449"/>
        <v>0</v>
      </c>
      <c r="CG578" s="222">
        <f t="shared" si="1450"/>
        <v>0</v>
      </c>
      <c r="CH578" s="222">
        <f t="shared" si="1451"/>
        <v>0</v>
      </c>
      <c r="CI578" s="222">
        <f t="shared" si="1452"/>
        <v>0</v>
      </c>
      <c r="CJ578" s="222">
        <f t="shared" si="1453"/>
        <v>0</v>
      </c>
      <c r="CK578" s="222">
        <f t="shared" si="1454"/>
        <v>0</v>
      </c>
      <c r="CL578" s="222">
        <f t="shared" si="1455"/>
        <v>0</v>
      </c>
      <c r="CM578" s="222">
        <f t="shared" si="1456"/>
        <v>0</v>
      </c>
      <c r="CN578" s="222">
        <f t="shared" si="1457"/>
        <v>0</v>
      </c>
      <c r="CO578" s="222">
        <f t="shared" si="1458"/>
        <v>0</v>
      </c>
      <c r="CP578" s="222">
        <f t="shared" si="1459"/>
        <v>0</v>
      </c>
      <c r="CQ578" s="222">
        <f t="shared" si="1460"/>
        <v>0</v>
      </c>
      <c r="CR578" s="222">
        <f t="shared" si="1461"/>
        <v>0</v>
      </c>
      <c r="CS578" s="222">
        <f t="shared" si="1462"/>
        <v>0</v>
      </c>
      <c r="CT578" s="222">
        <f t="shared" si="1463"/>
        <v>0</v>
      </c>
      <c r="CU578" s="222">
        <f t="shared" si="1464"/>
        <v>0</v>
      </c>
      <c r="CV578" s="222">
        <f t="shared" si="1465"/>
        <v>0</v>
      </c>
      <c r="CW578" s="222">
        <f t="shared" si="1466"/>
        <v>0</v>
      </c>
      <c r="CX578" s="222">
        <f t="shared" si="1467"/>
        <v>0</v>
      </c>
      <c r="CY578" s="222">
        <f t="shared" si="1468"/>
        <v>0</v>
      </c>
      <c r="CZ578" s="222">
        <f t="shared" si="1469"/>
        <v>0</v>
      </c>
      <c r="DA578" s="222">
        <f t="shared" si="1470"/>
        <v>0</v>
      </c>
      <c r="DB578" s="222">
        <f t="shared" si="1471"/>
        <v>0</v>
      </c>
      <c r="DC578" s="222">
        <f t="shared" si="1472"/>
        <v>0</v>
      </c>
      <c r="DD578" s="222">
        <f t="shared" si="1473"/>
        <v>0</v>
      </c>
      <c r="DE578" s="222">
        <f t="shared" si="1474"/>
        <v>0</v>
      </c>
      <c r="DF578" s="222">
        <f t="shared" si="1475"/>
        <v>0</v>
      </c>
      <c r="DG578" s="222">
        <f t="shared" si="1476"/>
        <v>0</v>
      </c>
      <c r="DH578" s="222">
        <f t="shared" si="1477"/>
        <v>0</v>
      </c>
      <c r="DI578" s="222">
        <f t="shared" si="1478"/>
        <v>0</v>
      </c>
      <c r="DJ578" s="222">
        <f t="shared" si="1479"/>
        <v>0</v>
      </c>
      <c r="DK578" s="222">
        <f t="shared" si="1480"/>
        <v>0</v>
      </c>
      <c r="DL578" s="222">
        <f t="shared" si="1481"/>
        <v>0</v>
      </c>
      <c r="DM578" s="222">
        <f t="shared" si="1482"/>
        <v>0</v>
      </c>
      <c r="DN578" s="222">
        <f t="shared" si="1483"/>
        <v>0</v>
      </c>
      <c r="DO578" s="222">
        <f t="shared" si="1484"/>
        <v>0</v>
      </c>
      <c r="DP578" s="222">
        <f t="shared" si="1485"/>
        <v>0</v>
      </c>
      <c r="DQ578" s="222">
        <f t="shared" si="1486"/>
        <v>0</v>
      </c>
      <c r="DR578" s="222">
        <f t="shared" si="1487"/>
        <v>0</v>
      </c>
      <c r="DS578" s="222">
        <f t="shared" si="1488"/>
        <v>0</v>
      </c>
      <c r="DT578" s="222">
        <f t="shared" si="1489"/>
        <v>0</v>
      </c>
      <c r="DU578" s="222">
        <f t="shared" si="1490"/>
        <v>0</v>
      </c>
      <c r="DV578" s="222">
        <f t="shared" si="1491"/>
        <v>0</v>
      </c>
      <c r="DW578" s="222">
        <f t="shared" si="1492"/>
        <v>0</v>
      </c>
      <c r="DX578" s="222">
        <f t="shared" si="1493"/>
        <v>0</v>
      </c>
      <c r="DY578" s="222">
        <f t="shared" si="1494"/>
        <v>0</v>
      </c>
      <c r="DZ578" s="222">
        <f t="shared" si="1495"/>
        <v>0</v>
      </c>
      <c r="EA578" s="222">
        <f t="shared" si="1496"/>
        <v>0</v>
      </c>
      <c r="EB578" s="222">
        <f t="shared" si="1497"/>
        <v>0</v>
      </c>
      <c r="EC578" s="222">
        <f t="shared" si="1498"/>
        <v>0</v>
      </c>
      <c r="ED578" s="222">
        <f t="shared" si="1499"/>
        <v>0</v>
      </c>
      <c r="EE578" s="222">
        <f t="shared" si="1500"/>
        <v>0</v>
      </c>
      <c r="EF578" s="222">
        <f t="shared" si="1501"/>
        <v>0</v>
      </c>
      <c r="EG578" s="222">
        <f t="shared" si="1502"/>
        <v>0</v>
      </c>
      <c r="EH578" s="222">
        <f t="shared" si="1503"/>
        <v>0</v>
      </c>
      <c r="EI578" s="222">
        <f t="shared" si="1504"/>
        <v>0</v>
      </c>
      <c r="EJ578" s="222">
        <f t="shared" si="1505"/>
        <v>0</v>
      </c>
      <c r="EK578" s="222">
        <f t="shared" si="1506"/>
        <v>0</v>
      </c>
      <c r="EL578" s="222">
        <f t="shared" si="1507"/>
        <v>0</v>
      </c>
      <c r="EM578" s="222">
        <f t="shared" si="1508"/>
        <v>0</v>
      </c>
      <c r="EN578" s="222">
        <f t="shared" si="1509"/>
        <v>0</v>
      </c>
      <c r="EO578" s="222">
        <f t="shared" si="1510"/>
        <v>0</v>
      </c>
      <c r="EP578" s="222">
        <f t="shared" si="1511"/>
        <v>0</v>
      </c>
      <c r="EQ578" s="222">
        <f t="shared" si="1512"/>
        <v>0</v>
      </c>
      <c r="ER578" s="222">
        <f t="shared" si="1513"/>
        <v>0</v>
      </c>
      <c r="ES578" s="222">
        <f t="shared" si="1514"/>
        <v>0</v>
      </c>
      <c r="ET578" s="222">
        <f t="shared" si="1515"/>
        <v>0</v>
      </c>
      <c r="EU578" s="222">
        <f t="shared" si="1516"/>
        <v>0</v>
      </c>
      <c r="EV578" s="222">
        <f t="shared" si="1517"/>
        <v>0</v>
      </c>
      <c r="EW578" s="222">
        <f t="shared" si="1518"/>
        <v>0</v>
      </c>
      <c r="EX578" s="222">
        <f t="shared" si="1519"/>
        <v>0</v>
      </c>
      <c r="EY578" s="222">
        <f t="shared" si="1520"/>
        <v>0</v>
      </c>
      <c r="EZ578" s="222">
        <f t="shared" si="1521"/>
        <v>0</v>
      </c>
      <c r="FA578" s="222">
        <f t="shared" si="1522"/>
        <v>0</v>
      </c>
      <c r="FB578" s="222">
        <f t="shared" si="1523"/>
        <v>0</v>
      </c>
      <c r="FC578" s="222">
        <f t="shared" si="1524"/>
        <v>0</v>
      </c>
      <c r="FD578" s="222">
        <f t="shared" si="1525"/>
        <v>0</v>
      </c>
      <c r="FE578" s="222">
        <f t="shared" si="1526"/>
        <v>0</v>
      </c>
      <c r="FF578" s="222">
        <f t="shared" si="1527"/>
        <v>0</v>
      </c>
      <c r="FG578" s="222">
        <f t="shared" si="1528"/>
        <v>0</v>
      </c>
      <c r="FH578" s="222">
        <f t="shared" si="1529"/>
        <v>0</v>
      </c>
      <c r="FI578" s="222">
        <f t="shared" si="1530"/>
        <v>0</v>
      </c>
      <c r="FJ578" s="222">
        <f t="shared" si="1531"/>
        <v>0</v>
      </c>
      <c r="FK578" s="222">
        <f t="shared" si="1532"/>
        <v>0</v>
      </c>
      <c r="FL578" s="222">
        <f t="shared" si="1533"/>
        <v>0</v>
      </c>
      <c r="FM578" s="222">
        <f t="shared" si="1534"/>
        <v>0</v>
      </c>
      <c r="FN578" s="222">
        <f t="shared" si="1535"/>
        <v>0</v>
      </c>
      <c r="FO578" s="222">
        <f t="shared" si="1536"/>
        <v>0</v>
      </c>
      <c r="FP578" s="222">
        <f t="shared" si="1537"/>
        <v>0</v>
      </c>
      <c r="FQ578" s="222">
        <f t="shared" si="1538"/>
        <v>0</v>
      </c>
      <c r="FR578" s="222">
        <f t="shared" si="1539"/>
        <v>0</v>
      </c>
      <c r="FS578" s="222">
        <f t="shared" si="1540"/>
        <v>0</v>
      </c>
      <c r="FT578" s="222">
        <f t="shared" si="1541"/>
        <v>0</v>
      </c>
      <c r="FU578" s="222">
        <f t="shared" si="1542"/>
        <v>0</v>
      </c>
      <c r="FV578" s="222">
        <f t="shared" si="1543"/>
        <v>0</v>
      </c>
      <c r="FW578" s="222">
        <f t="shared" si="1544"/>
        <v>0</v>
      </c>
      <c r="FX578" s="222">
        <f t="shared" si="1545"/>
        <v>0</v>
      </c>
      <c r="FY578" s="222">
        <f t="shared" si="1546"/>
        <v>0</v>
      </c>
      <c r="FZ578" s="222">
        <f t="shared" si="1547"/>
        <v>0</v>
      </c>
      <c r="GA578" s="222">
        <f t="shared" si="1548"/>
        <v>0</v>
      </c>
      <c r="GB578" s="222">
        <f t="shared" si="1549"/>
        <v>0</v>
      </c>
      <c r="GC578" s="222">
        <f t="shared" si="1550"/>
        <v>0</v>
      </c>
      <c r="GD578" s="222">
        <f t="shared" si="1551"/>
        <v>0</v>
      </c>
      <c r="GE578" s="222">
        <f t="shared" si="1552"/>
        <v>0</v>
      </c>
      <c r="GF578" s="222">
        <f t="shared" si="1553"/>
        <v>0</v>
      </c>
      <c r="GG578" s="222">
        <f t="shared" si="1554"/>
        <v>0</v>
      </c>
      <c r="GH578" s="222">
        <f t="shared" si="1555"/>
        <v>0</v>
      </c>
      <c r="GI578" s="222">
        <f t="shared" si="1556"/>
        <v>0</v>
      </c>
      <c r="GJ578" s="222">
        <f t="shared" si="1557"/>
        <v>0</v>
      </c>
      <c r="GK578" s="222">
        <f t="shared" si="1558"/>
        <v>0</v>
      </c>
      <c r="GL578" s="222">
        <f t="shared" si="1559"/>
        <v>0</v>
      </c>
      <c r="GM578" s="222">
        <f t="shared" si="1560"/>
        <v>0</v>
      </c>
      <c r="GN578" s="222">
        <f t="shared" si="1561"/>
        <v>0</v>
      </c>
      <c r="GO578" s="222">
        <f t="shared" si="1562"/>
        <v>0</v>
      </c>
      <c r="GP578" s="222">
        <f t="shared" si="1563"/>
        <v>0</v>
      </c>
      <c r="GQ578" s="222">
        <f t="shared" si="1564"/>
        <v>0</v>
      </c>
      <c r="GR578" s="222">
        <f t="shared" si="1565"/>
        <v>0</v>
      </c>
      <c r="GS578" s="222">
        <f t="shared" si="1566"/>
        <v>0</v>
      </c>
      <c r="GT578" s="222">
        <f t="shared" si="1567"/>
        <v>0</v>
      </c>
      <c r="GU578" s="222">
        <f t="shared" si="1568"/>
        <v>0</v>
      </c>
      <c r="GV578" s="222">
        <f t="shared" si="1569"/>
        <v>0</v>
      </c>
      <c r="GW578" s="222">
        <f t="shared" si="1570"/>
        <v>0</v>
      </c>
      <c r="GX578" s="222">
        <f t="shared" si="1571"/>
        <v>0</v>
      </c>
      <c r="GY578" s="222">
        <f t="shared" si="1572"/>
        <v>0</v>
      </c>
      <c r="GZ578" s="222">
        <f t="shared" si="1573"/>
        <v>0</v>
      </c>
      <c r="HA578" s="222">
        <f t="shared" si="1574"/>
        <v>0</v>
      </c>
      <c r="HB578" s="222">
        <f t="shared" si="1575"/>
        <v>0</v>
      </c>
      <c r="HC578" s="222">
        <f t="shared" si="1576"/>
        <v>0</v>
      </c>
      <c r="HD578" s="222">
        <f t="shared" si="1577"/>
        <v>0</v>
      </c>
      <c r="HE578" s="222">
        <f t="shared" si="1578"/>
        <v>0</v>
      </c>
      <c r="HF578" s="222">
        <f t="shared" si="1579"/>
        <v>0</v>
      </c>
      <c r="HG578" s="222">
        <f t="shared" si="1580"/>
        <v>0</v>
      </c>
      <c r="HH578" s="222">
        <f t="shared" si="1581"/>
        <v>0</v>
      </c>
      <c r="HI578" s="222">
        <f t="shared" si="1582"/>
        <v>0</v>
      </c>
      <c r="HJ578" s="222">
        <f t="shared" si="1583"/>
        <v>0</v>
      </c>
      <c r="HK578" s="222">
        <f t="shared" si="1584"/>
        <v>0</v>
      </c>
      <c r="HL578" s="222">
        <f t="shared" si="1585"/>
        <v>0</v>
      </c>
      <c r="HM578" s="222">
        <f t="shared" si="1586"/>
        <v>0</v>
      </c>
      <c r="HN578" s="222">
        <f t="shared" si="1587"/>
        <v>0</v>
      </c>
      <c r="HO578" s="222">
        <f t="shared" si="1588"/>
        <v>0</v>
      </c>
      <c r="HP578" s="222">
        <f t="shared" si="1589"/>
        <v>0</v>
      </c>
      <c r="HQ578" s="222">
        <f t="shared" si="1590"/>
        <v>0</v>
      </c>
      <c r="HR578" s="222">
        <f t="shared" si="1591"/>
        <v>0</v>
      </c>
      <c r="HS578" s="222">
        <f t="shared" si="1592"/>
        <v>0</v>
      </c>
      <c r="HT578" s="222">
        <f t="shared" si="1593"/>
        <v>0</v>
      </c>
      <c r="HU578" s="222">
        <f t="shared" si="1594"/>
        <v>0</v>
      </c>
      <c r="HV578" s="222">
        <f t="shared" si="1595"/>
        <v>0</v>
      </c>
      <c r="HW578" s="222">
        <f t="shared" si="1596"/>
        <v>0</v>
      </c>
      <c r="HX578" s="222">
        <f t="shared" si="1597"/>
        <v>0</v>
      </c>
      <c r="HY578" s="222">
        <f t="shared" si="1598"/>
        <v>0</v>
      </c>
      <c r="HZ578" s="222">
        <f t="shared" si="1599"/>
        <v>0</v>
      </c>
      <c r="IA578" s="222">
        <f t="shared" si="1600"/>
        <v>0</v>
      </c>
      <c r="IB578" s="222">
        <f t="shared" si="1601"/>
        <v>0</v>
      </c>
      <c r="IC578" s="222">
        <f t="shared" si="1602"/>
        <v>0</v>
      </c>
      <c r="ID578" s="222">
        <f t="shared" si="1603"/>
        <v>0</v>
      </c>
      <c r="IE578" s="222">
        <f t="shared" si="1604"/>
        <v>0</v>
      </c>
      <c r="IF578" s="222">
        <f t="shared" si="1605"/>
        <v>0</v>
      </c>
      <c r="IG578" s="222">
        <f t="shared" si="1606"/>
        <v>0</v>
      </c>
      <c r="IH578" s="222">
        <f t="shared" si="1607"/>
        <v>0</v>
      </c>
      <c r="II578" s="222">
        <f t="shared" si="1608"/>
        <v>0</v>
      </c>
      <c r="IJ578" s="222">
        <f t="shared" si="1609"/>
        <v>0</v>
      </c>
      <c r="IK578" s="222">
        <f t="shared" si="1610"/>
        <v>0</v>
      </c>
      <c r="IL578" s="222">
        <f t="shared" si="1611"/>
        <v>0</v>
      </c>
      <c r="IM578" s="222">
        <f t="shared" si="1612"/>
        <v>0</v>
      </c>
      <c r="IN578" s="222">
        <f t="shared" si="1613"/>
        <v>0</v>
      </c>
      <c r="IO578" s="222">
        <f t="shared" si="1614"/>
        <v>0</v>
      </c>
      <c r="IP578" s="222">
        <f t="shared" si="1615"/>
        <v>0</v>
      </c>
      <c r="IQ578" s="222">
        <f t="shared" si="1616"/>
        <v>0</v>
      </c>
      <c r="IR578" s="222">
        <f t="shared" si="1617"/>
        <v>0</v>
      </c>
      <c r="IS578" s="222">
        <f t="shared" si="1618"/>
        <v>0</v>
      </c>
      <c r="IT578" s="222">
        <f t="shared" si="1619"/>
        <v>0</v>
      </c>
      <c r="IU578" s="222">
        <f t="shared" si="1620"/>
        <v>0</v>
      </c>
      <c r="IV578" s="222">
        <f t="shared" si="1621"/>
        <v>0</v>
      </c>
      <c r="IW578" s="222">
        <f t="shared" si="1622"/>
        <v>0</v>
      </c>
      <c r="IX578" s="222">
        <f t="shared" si="1623"/>
        <v>0</v>
      </c>
      <c r="IY578" s="222">
        <f t="shared" si="1624"/>
        <v>0</v>
      </c>
      <c r="IZ578" s="222">
        <f t="shared" si="1625"/>
        <v>0</v>
      </c>
      <c r="JA578" s="222">
        <f t="shared" si="1626"/>
        <v>0</v>
      </c>
      <c r="JB578" s="222">
        <f t="shared" si="1627"/>
        <v>0</v>
      </c>
    </row>
    <row r="579" spans="2:262">
      <c r="B579" s="230">
        <v>218</v>
      </c>
      <c r="C579" s="229">
        <f t="shared" si="1628"/>
        <v>4.2578124999999951E-3</v>
      </c>
      <c r="D579" s="226">
        <f t="shared" ca="1" si="1371"/>
        <v>50.147949970027376</v>
      </c>
      <c r="E579" s="225">
        <f ca="1">HP361</f>
        <v>0.14794997002737934</v>
      </c>
      <c r="F579" s="224">
        <v>218</v>
      </c>
      <c r="G579" s="222">
        <f t="shared" si="1372"/>
        <v>0</v>
      </c>
      <c r="H579" s="222">
        <f t="shared" si="1373"/>
        <v>0</v>
      </c>
      <c r="I579" s="222">
        <f t="shared" si="1374"/>
        <v>0</v>
      </c>
      <c r="J579" s="222">
        <f t="shared" si="1375"/>
        <v>0</v>
      </c>
      <c r="K579" s="222">
        <f t="shared" si="1376"/>
        <v>0</v>
      </c>
      <c r="L579" s="222">
        <f t="shared" si="1377"/>
        <v>0</v>
      </c>
      <c r="M579" s="222">
        <f t="shared" si="1378"/>
        <v>0</v>
      </c>
      <c r="N579" s="222">
        <f t="shared" si="1379"/>
        <v>0</v>
      </c>
      <c r="O579" s="222">
        <f t="shared" si="1380"/>
        <v>0</v>
      </c>
      <c r="P579" s="222">
        <f t="shared" si="1381"/>
        <v>0</v>
      </c>
      <c r="Q579" s="222">
        <f t="shared" si="1382"/>
        <v>0</v>
      </c>
      <c r="R579" s="222">
        <f t="shared" si="1383"/>
        <v>0</v>
      </c>
      <c r="S579" s="222">
        <f t="shared" si="1384"/>
        <v>0</v>
      </c>
      <c r="T579" s="222">
        <f t="shared" si="1385"/>
        <v>0</v>
      </c>
      <c r="U579" s="222">
        <f t="shared" si="1386"/>
        <v>0</v>
      </c>
      <c r="V579" s="222">
        <f t="shared" si="1387"/>
        <v>0</v>
      </c>
      <c r="W579" s="222">
        <f t="shared" si="1388"/>
        <v>0</v>
      </c>
      <c r="X579" s="222">
        <f t="shared" si="1389"/>
        <v>0</v>
      </c>
      <c r="Y579" s="222">
        <f t="shared" si="1390"/>
        <v>0</v>
      </c>
      <c r="Z579" s="222">
        <f t="shared" si="1391"/>
        <v>0</v>
      </c>
      <c r="AA579" s="222">
        <f t="shared" si="1392"/>
        <v>0</v>
      </c>
      <c r="AB579" s="222">
        <f t="shared" si="1393"/>
        <v>0</v>
      </c>
      <c r="AC579" s="222">
        <f t="shared" si="1394"/>
        <v>0</v>
      </c>
      <c r="AD579" s="222">
        <f t="shared" si="1395"/>
        <v>0</v>
      </c>
      <c r="AE579" s="222">
        <f t="shared" si="1396"/>
        <v>0</v>
      </c>
      <c r="AF579" s="222">
        <f t="shared" si="1397"/>
        <v>0</v>
      </c>
      <c r="AG579" s="222">
        <f t="shared" si="1398"/>
        <v>0</v>
      </c>
      <c r="AH579" s="222">
        <f t="shared" si="1399"/>
        <v>0</v>
      </c>
      <c r="AI579" s="222">
        <f t="shared" si="1400"/>
        <v>0</v>
      </c>
      <c r="AJ579" s="222">
        <f t="shared" si="1401"/>
        <v>0</v>
      </c>
      <c r="AK579" s="222">
        <f t="shared" si="1402"/>
        <v>0</v>
      </c>
      <c r="AL579" s="222">
        <f t="shared" si="1403"/>
        <v>0</v>
      </c>
      <c r="AM579" s="222">
        <f t="shared" si="1404"/>
        <v>0</v>
      </c>
      <c r="AN579" s="222">
        <f t="shared" si="1405"/>
        <v>0</v>
      </c>
      <c r="AO579" s="222">
        <f t="shared" si="1406"/>
        <v>0</v>
      </c>
      <c r="AP579" s="222">
        <f t="shared" si="1407"/>
        <v>0</v>
      </c>
      <c r="AQ579" s="222">
        <f t="shared" si="1408"/>
        <v>0</v>
      </c>
      <c r="AR579" s="222">
        <f t="shared" si="1409"/>
        <v>0</v>
      </c>
      <c r="AS579" s="222">
        <f t="shared" si="1410"/>
        <v>0</v>
      </c>
      <c r="AT579" s="222">
        <f t="shared" si="1411"/>
        <v>0</v>
      </c>
      <c r="AU579" s="222">
        <f t="shared" si="1412"/>
        <v>0</v>
      </c>
      <c r="AV579" s="222">
        <f t="shared" si="1413"/>
        <v>0</v>
      </c>
      <c r="AW579" s="222">
        <f t="shared" si="1414"/>
        <v>0</v>
      </c>
      <c r="AX579" s="222">
        <f t="shared" si="1415"/>
        <v>0</v>
      </c>
      <c r="AY579" s="222">
        <f t="shared" si="1416"/>
        <v>0</v>
      </c>
      <c r="AZ579" s="222">
        <f t="shared" si="1417"/>
        <v>0</v>
      </c>
      <c r="BA579" s="222">
        <f t="shared" si="1418"/>
        <v>0</v>
      </c>
      <c r="BB579" s="222">
        <f t="shared" si="1419"/>
        <v>0</v>
      </c>
      <c r="BC579" s="222">
        <f t="shared" si="1420"/>
        <v>0</v>
      </c>
      <c r="BD579" s="222">
        <f t="shared" si="1421"/>
        <v>0</v>
      </c>
      <c r="BE579" s="222">
        <f t="shared" si="1422"/>
        <v>0</v>
      </c>
      <c r="BF579" s="222">
        <f t="shared" si="1423"/>
        <v>0</v>
      </c>
      <c r="BG579" s="222">
        <f t="shared" si="1424"/>
        <v>0</v>
      </c>
      <c r="BH579" s="222">
        <f t="shared" si="1425"/>
        <v>0</v>
      </c>
      <c r="BI579" s="222">
        <f t="shared" si="1426"/>
        <v>0</v>
      </c>
      <c r="BJ579" s="222">
        <f t="shared" si="1427"/>
        <v>0</v>
      </c>
      <c r="BK579" s="222">
        <f t="shared" si="1428"/>
        <v>0</v>
      </c>
      <c r="BL579" s="222">
        <f t="shared" si="1429"/>
        <v>0</v>
      </c>
      <c r="BM579" s="222">
        <f t="shared" si="1430"/>
        <v>0</v>
      </c>
      <c r="BN579" s="222">
        <f t="shared" si="1431"/>
        <v>0</v>
      </c>
      <c r="BO579" s="222">
        <f t="shared" si="1432"/>
        <v>0</v>
      </c>
      <c r="BP579" s="222">
        <f t="shared" si="1433"/>
        <v>0</v>
      </c>
      <c r="BQ579" s="222">
        <f t="shared" si="1434"/>
        <v>0</v>
      </c>
      <c r="BR579" s="222">
        <f t="shared" si="1435"/>
        <v>0</v>
      </c>
      <c r="BS579" s="222">
        <f t="shared" si="1436"/>
        <v>0</v>
      </c>
      <c r="BT579" s="222">
        <f t="shared" si="1437"/>
        <v>0</v>
      </c>
      <c r="BU579" s="222">
        <f t="shared" si="1438"/>
        <v>0</v>
      </c>
      <c r="BV579" s="222">
        <f t="shared" si="1439"/>
        <v>0</v>
      </c>
      <c r="BW579" s="222">
        <f t="shared" si="1440"/>
        <v>0</v>
      </c>
      <c r="BX579" s="222">
        <f t="shared" si="1441"/>
        <v>0</v>
      </c>
      <c r="BY579" s="222">
        <f t="shared" si="1442"/>
        <v>0</v>
      </c>
      <c r="BZ579" s="222">
        <f t="shared" si="1443"/>
        <v>0</v>
      </c>
      <c r="CA579" s="222">
        <f t="shared" si="1444"/>
        <v>0</v>
      </c>
      <c r="CB579" s="222">
        <f t="shared" si="1445"/>
        <v>0</v>
      </c>
      <c r="CC579" s="222">
        <f t="shared" si="1446"/>
        <v>0</v>
      </c>
      <c r="CD579" s="222">
        <f t="shared" si="1447"/>
        <v>0</v>
      </c>
      <c r="CE579" s="222">
        <f t="shared" si="1448"/>
        <v>0</v>
      </c>
      <c r="CF579" s="222">
        <f t="shared" si="1449"/>
        <v>0</v>
      </c>
      <c r="CG579" s="222">
        <f t="shared" si="1450"/>
        <v>0</v>
      </c>
      <c r="CH579" s="222">
        <f t="shared" si="1451"/>
        <v>0</v>
      </c>
      <c r="CI579" s="222">
        <f t="shared" si="1452"/>
        <v>0</v>
      </c>
      <c r="CJ579" s="222">
        <f t="shared" si="1453"/>
        <v>0</v>
      </c>
      <c r="CK579" s="222">
        <f t="shared" si="1454"/>
        <v>0</v>
      </c>
      <c r="CL579" s="222">
        <f t="shared" si="1455"/>
        <v>0</v>
      </c>
      <c r="CM579" s="222">
        <f t="shared" si="1456"/>
        <v>0</v>
      </c>
      <c r="CN579" s="222">
        <f t="shared" si="1457"/>
        <v>0</v>
      </c>
      <c r="CO579" s="222">
        <f t="shared" si="1458"/>
        <v>0</v>
      </c>
      <c r="CP579" s="222">
        <f t="shared" si="1459"/>
        <v>0</v>
      </c>
      <c r="CQ579" s="222">
        <f t="shared" si="1460"/>
        <v>0</v>
      </c>
      <c r="CR579" s="222">
        <f t="shared" si="1461"/>
        <v>0</v>
      </c>
      <c r="CS579" s="222">
        <f t="shared" si="1462"/>
        <v>0</v>
      </c>
      <c r="CT579" s="222">
        <f t="shared" si="1463"/>
        <v>0</v>
      </c>
      <c r="CU579" s="222">
        <f t="shared" si="1464"/>
        <v>0</v>
      </c>
      <c r="CV579" s="222">
        <f t="shared" si="1465"/>
        <v>0</v>
      </c>
      <c r="CW579" s="222">
        <f t="shared" si="1466"/>
        <v>0</v>
      </c>
      <c r="CX579" s="222">
        <f t="shared" si="1467"/>
        <v>0</v>
      </c>
      <c r="CY579" s="222">
        <f t="shared" si="1468"/>
        <v>0</v>
      </c>
      <c r="CZ579" s="222">
        <f t="shared" si="1469"/>
        <v>0</v>
      </c>
      <c r="DA579" s="222">
        <f t="shared" si="1470"/>
        <v>0</v>
      </c>
      <c r="DB579" s="222">
        <f t="shared" si="1471"/>
        <v>0</v>
      </c>
      <c r="DC579" s="222">
        <f t="shared" si="1472"/>
        <v>0</v>
      </c>
      <c r="DD579" s="222">
        <f t="shared" si="1473"/>
        <v>0</v>
      </c>
      <c r="DE579" s="222">
        <f t="shared" si="1474"/>
        <v>0</v>
      </c>
      <c r="DF579" s="222">
        <f t="shared" si="1475"/>
        <v>0</v>
      </c>
      <c r="DG579" s="222">
        <f t="shared" si="1476"/>
        <v>0</v>
      </c>
      <c r="DH579" s="222">
        <f t="shared" si="1477"/>
        <v>0</v>
      </c>
      <c r="DI579" s="222">
        <f t="shared" si="1478"/>
        <v>0</v>
      </c>
      <c r="DJ579" s="222">
        <f t="shared" si="1479"/>
        <v>0</v>
      </c>
      <c r="DK579" s="222">
        <f t="shared" si="1480"/>
        <v>0</v>
      </c>
      <c r="DL579" s="222">
        <f t="shared" si="1481"/>
        <v>0</v>
      </c>
      <c r="DM579" s="222">
        <f t="shared" si="1482"/>
        <v>0</v>
      </c>
      <c r="DN579" s="222">
        <f t="shared" si="1483"/>
        <v>0</v>
      </c>
      <c r="DO579" s="222">
        <f t="shared" si="1484"/>
        <v>0</v>
      </c>
      <c r="DP579" s="222">
        <f t="shared" si="1485"/>
        <v>0</v>
      </c>
      <c r="DQ579" s="222">
        <f t="shared" si="1486"/>
        <v>0</v>
      </c>
      <c r="DR579" s="222">
        <f t="shared" si="1487"/>
        <v>0</v>
      </c>
      <c r="DS579" s="222">
        <f t="shared" si="1488"/>
        <v>0</v>
      </c>
      <c r="DT579" s="222">
        <f t="shared" si="1489"/>
        <v>0</v>
      </c>
      <c r="DU579" s="222">
        <f t="shared" si="1490"/>
        <v>0</v>
      </c>
      <c r="DV579" s="222">
        <f t="shared" si="1491"/>
        <v>0</v>
      </c>
      <c r="DW579" s="222">
        <f t="shared" si="1492"/>
        <v>0</v>
      </c>
      <c r="DX579" s="222">
        <f t="shared" si="1493"/>
        <v>0</v>
      </c>
      <c r="DY579" s="222">
        <f t="shared" si="1494"/>
        <v>0</v>
      </c>
      <c r="DZ579" s="222">
        <f t="shared" si="1495"/>
        <v>0</v>
      </c>
      <c r="EA579" s="222">
        <f t="shared" si="1496"/>
        <v>0</v>
      </c>
      <c r="EB579" s="222">
        <f t="shared" si="1497"/>
        <v>0</v>
      </c>
      <c r="EC579" s="222">
        <f t="shared" si="1498"/>
        <v>0</v>
      </c>
      <c r="ED579" s="222">
        <f t="shared" si="1499"/>
        <v>0</v>
      </c>
      <c r="EE579" s="222">
        <f t="shared" si="1500"/>
        <v>0</v>
      </c>
      <c r="EF579" s="222">
        <f t="shared" si="1501"/>
        <v>0</v>
      </c>
      <c r="EG579" s="222">
        <f t="shared" si="1502"/>
        <v>0</v>
      </c>
      <c r="EH579" s="222">
        <f t="shared" si="1503"/>
        <v>0</v>
      </c>
      <c r="EI579" s="222">
        <f t="shared" si="1504"/>
        <v>0</v>
      </c>
      <c r="EJ579" s="222">
        <f t="shared" si="1505"/>
        <v>0</v>
      </c>
      <c r="EK579" s="222">
        <f t="shared" si="1506"/>
        <v>0</v>
      </c>
      <c r="EL579" s="222">
        <f t="shared" si="1507"/>
        <v>0</v>
      </c>
      <c r="EM579" s="222">
        <f t="shared" si="1508"/>
        <v>0</v>
      </c>
      <c r="EN579" s="222">
        <f t="shared" si="1509"/>
        <v>0</v>
      </c>
      <c r="EO579" s="222">
        <f t="shared" si="1510"/>
        <v>0</v>
      </c>
      <c r="EP579" s="222">
        <f t="shared" si="1511"/>
        <v>0</v>
      </c>
      <c r="EQ579" s="222">
        <f t="shared" si="1512"/>
        <v>0</v>
      </c>
      <c r="ER579" s="222">
        <f t="shared" si="1513"/>
        <v>0</v>
      </c>
      <c r="ES579" s="222">
        <f t="shared" si="1514"/>
        <v>0</v>
      </c>
      <c r="ET579" s="222">
        <f t="shared" si="1515"/>
        <v>0</v>
      </c>
      <c r="EU579" s="222">
        <f t="shared" si="1516"/>
        <v>0</v>
      </c>
      <c r="EV579" s="222">
        <f t="shared" si="1517"/>
        <v>0</v>
      </c>
      <c r="EW579" s="222">
        <f t="shared" si="1518"/>
        <v>0</v>
      </c>
      <c r="EX579" s="222">
        <f t="shared" si="1519"/>
        <v>0</v>
      </c>
      <c r="EY579" s="222">
        <f t="shared" si="1520"/>
        <v>0</v>
      </c>
      <c r="EZ579" s="222">
        <f t="shared" si="1521"/>
        <v>0</v>
      </c>
      <c r="FA579" s="222">
        <f t="shared" si="1522"/>
        <v>0</v>
      </c>
      <c r="FB579" s="222">
        <f t="shared" si="1523"/>
        <v>0</v>
      </c>
      <c r="FC579" s="222">
        <f t="shared" si="1524"/>
        <v>0</v>
      </c>
      <c r="FD579" s="222">
        <f t="shared" si="1525"/>
        <v>0</v>
      </c>
      <c r="FE579" s="222">
        <f t="shared" si="1526"/>
        <v>0</v>
      </c>
      <c r="FF579" s="222">
        <f t="shared" si="1527"/>
        <v>0</v>
      </c>
      <c r="FG579" s="222">
        <f t="shared" si="1528"/>
        <v>0</v>
      </c>
      <c r="FH579" s="222">
        <f t="shared" si="1529"/>
        <v>0</v>
      </c>
      <c r="FI579" s="222">
        <f t="shared" si="1530"/>
        <v>0</v>
      </c>
      <c r="FJ579" s="222">
        <f t="shared" si="1531"/>
        <v>0</v>
      </c>
      <c r="FK579" s="222">
        <f t="shared" si="1532"/>
        <v>0</v>
      </c>
      <c r="FL579" s="222">
        <f t="shared" si="1533"/>
        <v>0</v>
      </c>
      <c r="FM579" s="222">
        <f t="shared" si="1534"/>
        <v>0</v>
      </c>
      <c r="FN579" s="222">
        <f t="shared" si="1535"/>
        <v>0</v>
      </c>
      <c r="FO579" s="222">
        <f t="shared" si="1536"/>
        <v>0</v>
      </c>
      <c r="FP579" s="222">
        <f t="shared" si="1537"/>
        <v>0</v>
      </c>
      <c r="FQ579" s="222">
        <f t="shared" si="1538"/>
        <v>0</v>
      </c>
      <c r="FR579" s="222">
        <f t="shared" si="1539"/>
        <v>0</v>
      </c>
      <c r="FS579" s="222">
        <f t="shared" si="1540"/>
        <v>0</v>
      </c>
      <c r="FT579" s="222">
        <f t="shared" si="1541"/>
        <v>0</v>
      </c>
      <c r="FU579" s="222">
        <f t="shared" si="1542"/>
        <v>0</v>
      </c>
      <c r="FV579" s="222">
        <f t="shared" si="1543"/>
        <v>0</v>
      </c>
      <c r="FW579" s="222">
        <f t="shared" si="1544"/>
        <v>0</v>
      </c>
      <c r="FX579" s="222">
        <f t="shared" si="1545"/>
        <v>0</v>
      </c>
      <c r="FY579" s="222">
        <f t="shared" si="1546"/>
        <v>0</v>
      </c>
      <c r="FZ579" s="222">
        <f t="shared" si="1547"/>
        <v>0</v>
      </c>
      <c r="GA579" s="222">
        <f t="shared" si="1548"/>
        <v>0</v>
      </c>
      <c r="GB579" s="222">
        <f t="shared" si="1549"/>
        <v>0</v>
      </c>
      <c r="GC579" s="222">
        <f t="shared" si="1550"/>
        <v>0</v>
      </c>
      <c r="GD579" s="222">
        <f t="shared" si="1551"/>
        <v>0</v>
      </c>
      <c r="GE579" s="222">
        <f t="shared" si="1552"/>
        <v>0</v>
      </c>
      <c r="GF579" s="222">
        <f t="shared" si="1553"/>
        <v>0</v>
      </c>
      <c r="GG579" s="222">
        <f t="shared" si="1554"/>
        <v>0</v>
      </c>
      <c r="GH579" s="222">
        <f t="shared" si="1555"/>
        <v>0</v>
      </c>
      <c r="GI579" s="222">
        <f t="shared" si="1556"/>
        <v>0</v>
      </c>
      <c r="GJ579" s="222">
        <f t="shared" si="1557"/>
        <v>0</v>
      </c>
      <c r="GK579" s="222">
        <f t="shared" si="1558"/>
        <v>0</v>
      </c>
      <c r="GL579" s="222">
        <f t="shared" si="1559"/>
        <v>0</v>
      </c>
      <c r="GM579" s="222">
        <f t="shared" si="1560"/>
        <v>0</v>
      </c>
      <c r="GN579" s="222">
        <f t="shared" si="1561"/>
        <v>0</v>
      </c>
      <c r="GO579" s="222">
        <f t="shared" si="1562"/>
        <v>0</v>
      </c>
      <c r="GP579" s="222">
        <f t="shared" si="1563"/>
        <v>0</v>
      </c>
      <c r="GQ579" s="222">
        <f t="shared" si="1564"/>
        <v>0</v>
      </c>
      <c r="GR579" s="222">
        <f t="shared" si="1565"/>
        <v>0</v>
      </c>
      <c r="GS579" s="222">
        <f t="shared" si="1566"/>
        <v>0</v>
      </c>
      <c r="GT579" s="222">
        <f t="shared" si="1567"/>
        <v>0</v>
      </c>
      <c r="GU579" s="222">
        <f t="shared" si="1568"/>
        <v>0</v>
      </c>
      <c r="GV579" s="222">
        <f t="shared" si="1569"/>
        <v>0</v>
      </c>
      <c r="GW579" s="222">
        <f t="shared" si="1570"/>
        <v>0</v>
      </c>
      <c r="GX579" s="222">
        <f t="shared" si="1571"/>
        <v>0</v>
      </c>
      <c r="GY579" s="222">
        <f t="shared" si="1572"/>
        <v>0</v>
      </c>
      <c r="GZ579" s="222">
        <f t="shared" si="1573"/>
        <v>0</v>
      </c>
      <c r="HA579" s="222">
        <f t="shared" si="1574"/>
        <v>0</v>
      </c>
      <c r="HB579" s="222">
        <f t="shared" si="1575"/>
        <v>0</v>
      </c>
      <c r="HC579" s="222">
        <f t="shared" si="1576"/>
        <v>0</v>
      </c>
      <c r="HD579" s="222">
        <f t="shared" si="1577"/>
        <v>0</v>
      </c>
      <c r="HE579" s="222">
        <f t="shared" si="1578"/>
        <v>0</v>
      </c>
      <c r="HF579" s="222">
        <f t="shared" si="1579"/>
        <v>0</v>
      </c>
      <c r="HG579" s="222">
        <f t="shared" si="1580"/>
        <v>0</v>
      </c>
      <c r="HH579" s="222">
        <f t="shared" si="1581"/>
        <v>0</v>
      </c>
      <c r="HI579" s="222">
        <f t="shared" si="1582"/>
        <v>0</v>
      </c>
      <c r="HJ579" s="222">
        <f t="shared" si="1583"/>
        <v>0</v>
      </c>
      <c r="HK579" s="222">
        <f t="shared" si="1584"/>
        <v>0</v>
      </c>
      <c r="HL579" s="222">
        <f t="shared" si="1585"/>
        <v>0</v>
      </c>
      <c r="HM579" s="222">
        <f t="shared" si="1586"/>
        <v>0</v>
      </c>
      <c r="HN579" s="222">
        <f t="shared" si="1587"/>
        <v>0</v>
      </c>
      <c r="HO579" s="222">
        <f t="shared" si="1588"/>
        <v>0</v>
      </c>
      <c r="HP579" s="222">
        <f t="shared" si="1589"/>
        <v>0</v>
      </c>
      <c r="HQ579" s="222">
        <f t="shared" si="1590"/>
        <v>0</v>
      </c>
      <c r="HR579" s="222">
        <f t="shared" si="1591"/>
        <v>0</v>
      </c>
      <c r="HS579" s="222">
        <f t="shared" si="1592"/>
        <v>0</v>
      </c>
      <c r="HT579" s="222">
        <f t="shared" si="1593"/>
        <v>0</v>
      </c>
      <c r="HU579" s="222">
        <f t="shared" si="1594"/>
        <v>0</v>
      </c>
      <c r="HV579" s="222">
        <f t="shared" si="1595"/>
        <v>0</v>
      </c>
      <c r="HW579" s="222">
        <f t="shared" si="1596"/>
        <v>0</v>
      </c>
      <c r="HX579" s="222">
        <f t="shared" si="1597"/>
        <v>0</v>
      </c>
      <c r="HY579" s="222">
        <f t="shared" si="1598"/>
        <v>0</v>
      </c>
      <c r="HZ579" s="222">
        <f t="shared" si="1599"/>
        <v>0</v>
      </c>
      <c r="IA579" s="222">
        <f t="shared" si="1600"/>
        <v>0</v>
      </c>
      <c r="IB579" s="222">
        <f t="shared" si="1601"/>
        <v>0</v>
      </c>
      <c r="IC579" s="222">
        <f t="shared" si="1602"/>
        <v>0</v>
      </c>
      <c r="ID579" s="222">
        <f t="shared" si="1603"/>
        <v>0</v>
      </c>
      <c r="IE579" s="222">
        <f t="shared" si="1604"/>
        <v>0</v>
      </c>
      <c r="IF579" s="222">
        <f t="shared" si="1605"/>
        <v>0</v>
      </c>
      <c r="IG579" s="222">
        <f t="shared" si="1606"/>
        <v>0</v>
      </c>
      <c r="IH579" s="222">
        <f t="shared" si="1607"/>
        <v>0</v>
      </c>
      <c r="II579" s="222">
        <f t="shared" si="1608"/>
        <v>0</v>
      </c>
      <c r="IJ579" s="222">
        <f t="shared" si="1609"/>
        <v>0</v>
      </c>
      <c r="IK579" s="222">
        <f t="shared" si="1610"/>
        <v>0</v>
      </c>
      <c r="IL579" s="222">
        <f t="shared" si="1611"/>
        <v>0</v>
      </c>
      <c r="IM579" s="222">
        <f t="shared" si="1612"/>
        <v>0</v>
      </c>
      <c r="IN579" s="222">
        <f t="shared" si="1613"/>
        <v>0</v>
      </c>
      <c r="IO579" s="222">
        <f t="shared" si="1614"/>
        <v>0</v>
      </c>
      <c r="IP579" s="222">
        <f t="shared" si="1615"/>
        <v>0</v>
      </c>
      <c r="IQ579" s="222">
        <f t="shared" si="1616"/>
        <v>0</v>
      </c>
      <c r="IR579" s="222">
        <f t="shared" si="1617"/>
        <v>0</v>
      </c>
      <c r="IS579" s="222">
        <f t="shared" si="1618"/>
        <v>0</v>
      </c>
      <c r="IT579" s="222">
        <f t="shared" si="1619"/>
        <v>0</v>
      </c>
      <c r="IU579" s="222">
        <f t="shared" si="1620"/>
        <v>0</v>
      </c>
      <c r="IV579" s="222">
        <f t="shared" si="1621"/>
        <v>0</v>
      </c>
      <c r="IW579" s="222">
        <f t="shared" si="1622"/>
        <v>0</v>
      </c>
      <c r="IX579" s="222">
        <f t="shared" si="1623"/>
        <v>0</v>
      </c>
      <c r="IY579" s="222">
        <f t="shared" si="1624"/>
        <v>0</v>
      </c>
      <c r="IZ579" s="222">
        <f t="shared" si="1625"/>
        <v>0</v>
      </c>
      <c r="JA579" s="222">
        <f t="shared" si="1626"/>
        <v>0</v>
      </c>
      <c r="JB579" s="222">
        <f t="shared" si="1627"/>
        <v>0</v>
      </c>
    </row>
    <row r="580" spans="2:262">
      <c r="B580" s="230">
        <v>219</v>
      </c>
      <c r="C580" s="229">
        <f t="shared" si="1628"/>
        <v>4.2773437499999947E-3</v>
      </c>
      <c r="D580" s="226">
        <f t="shared" ca="1" si="1371"/>
        <v>50.14494319415428</v>
      </c>
      <c r="E580" s="225">
        <f ca="1">HQ361</f>
        <v>0.1449431941542775</v>
      </c>
      <c r="F580" s="224">
        <v>219</v>
      </c>
      <c r="G580" s="222">
        <f t="shared" si="1372"/>
        <v>0</v>
      </c>
      <c r="H580" s="222">
        <f t="shared" si="1373"/>
        <v>0</v>
      </c>
      <c r="I580" s="222">
        <f t="shared" si="1374"/>
        <v>0</v>
      </c>
      <c r="J580" s="222">
        <f t="shared" si="1375"/>
        <v>0</v>
      </c>
      <c r="K580" s="222">
        <f t="shared" si="1376"/>
        <v>0</v>
      </c>
      <c r="L580" s="222">
        <f t="shared" si="1377"/>
        <v>0</v>
      </c>
      <c r="M580" s="222">
        <f t="shared" si="1378"/>
        <v>0</v>
      </c>
      <c r="N580" s="222">
        <f t="shared" si="1379"/>
        <v>0</v>
      </c>
      <c r="O580" s="222">
        <f t="shared" si="1380"/>
        <v>0</v>
      </c>
      <c r="P580" s="222">
        <f t="shared" si="1381"/>
        <v>0</v>
      </c>
      <c r="Q580" s="222">
        <f t="shared" si="1382"/>
        <v>0</v>
      </c>
      <c r="R580" s="222">
        <f t="shared" si="1383"/>
        <v>0</v>
      </c>
      <c r="S580" s="222">
        <f t="shared" si="1384"/>
        <v>0</v>
      </c>
      <c r="T580" s="222">
        <f t="shared" si="1385"/>
        <v>0</v>
      </c>
      <c r="U580" s="222">
        <f t="shared" si="1386"/>
        <v>0</v>
      </c>
      <c r="V580" s="222">
        <f t="shared" si="1387"/>
        <v>0</v>
      </c>
      <c r="W580" s="222">
        <f t="shared" si="1388"/>
        <v>0</v>
      </c>
      <c r="X580" s="222">
        <f t="shared" si="1389"/>
        <v>0</v>
      </c>
      <c r="Y580" s="222">
        <f t="shared" si="1390"/>
        <v>0</v>
      </c>
      <c r="Z580" s="222">
        <f t="shared" si="1391"/>
        <v>0</v>
      </c>
      <c r="AA580" s="222">
        <f t="shared" si="1392"/>
        <v>0</v>
      </c>
      <c r="AB580" s="222">
        <f t="shared" si="1393"/>
        <v>0</v>
      </c>
      <c r="AC580" s="222">
        <f t="shared" si="1394"/>
        <v>0</v>
      </c>
      <c r="AD580" s="222">
        <f t="shared" si="1395"/>
        <v>0</v>
      </c>
      <c r="AE580" s="222">
        <f t="shared" si="1396"/>
        <v>0</v>
      </c>
      <c r="AF580" s="222">
        <f t="shared" si="1397"/>
        <v>0</v>
      </c>
      <c r="AG580" s="222">
        <f t="shared" si="1398"/>
        <v>0</v>
      </c>
      <c r="AH580" s="222">
        <f t="shared" si="1399"/>
        <v>0</v>
      </c>
      <c r="AI580" s="222">
        <f t="shared" si="1400"/>
        <v>0</v>
      </c>
      <c r="AJ580" s="222">
        <f t="shared" si="1401"/>
        <v>0</v>
      </c>
      <c r="AK580" s="222">
        <f t="shared" si="1402"/>
        <v>0</v>
      </c>
      <c r="AL580" s="222">
        <f t="shared" si="1403"/>
        <v>0</v>
      </c>
      <c r="AM580" s="222">
        <f t="shared" si="1404"/>
        <v>0</v>
      </c>
      <c r="AN580" s="222">
        <f t="shared" si="1405"/>
        <v>0</v>
      </c>
      <c r="AO580" s="222">
        <f t="shared" si="1406"/>
        <v>0</v>
      </c>
      <c r="AP580" s="222">
        <f t="shared" si="1407"/>
        <v>0</v>
      </c>
      <c r="AQ580" s="222">
        <f t="shared" si="1408"/>
        <v>0</v>
      </c>
      <c r="AR580" s="222">
        <f t="shared" si="1409"/>
        <v>0</v>
      </c>
      <c r="AS580" s="222">
        <f t="shared" si="1410"/>
        <v>0</v>
      </c>
      <c r="AT580" s="222">
        <f t="shared" si="1411"/>
        <v>0</v>
      </c>
      <c r="AU580" s="222">
        <f t="shared" si="1412"/>
        <v>0</v>
      </c>
      <c r="AV580" s="222">
        <f t="shared" si="1413"/>
        <v>0</v>
      </c>
      <c r="AW580" s="222">
        <f t="shared" si="1414"/>
        <v>0</v>
      </c>
      <c r="AX580" s="222">
        <f t="shared" si="1415"/>
        <v>0</v>
      </c>
      <c r="AY580" s="222">
        <f t="shared" si="1416"/>
        <v>0</v>
      </c>
      <c r="AZ580" s="222">
        <f t="shared" si="1417"/>
        <v>0</v>
      </c>
      <c r="BA580" s="222">
        <f t="shared" si="1418"/>
        <v>0</v>
      </c>
      <c r="BB580" s="222">
        <f t="shared" si="1419"/>
        <v>0</v>
      </c>
      <c r="BC580" s="222">
        <f t="shared" si="1420"/>
        <v>0</v>
      </c>
      <c r="BD580" s="222">
        <f t="shared" si="1421"/>
        <v>0</v>
      </c>
      <c r="BE580" s="222">
        <f t="shared" si="1422"/>
        <v>0</v>
      </c>
      <c r="BF580" s="222">
        <f t="shared" si="1423"/>
        <v>0</v>
      </c>
      <c r="BG580" s="222">
        <f t="shared" si="1424"/>
        <v>0</v>
      </c>
      <c r="BH580" s="222">
        <f t="shared" si="1425"/>
        <v>0</v>
      </c>
      <c r="BI580" s="222">
        <f t="shared" si="1426"/>
        <v>0</v>
      </c>
      <c r="BJ580" s="222">
        <f t="shared" si="1427"/>
        <v>0</v>
      </c>
      <c r="BK580" s="222">
        <f t="shared" si="1428"/>
        <v>0</v>
      </c>
      <c r="BL580" s="222">
        <f t="shared" si="1429"/>
        <v>0</v>
      </c>
      <c r="BM580" s="222">
        <f t="shared" si="1430"/>
        <v>0</v>
      </c>
      <c r="BN580" s="222">
        <f t="shared" si="1431"/>
        <v>0</v>
      </c>
      <c r="BO580" s="222">
        <f t="shared" si="1432"/>
        <v>0</v>
      </c>
      <c r="BP580" s="222">
        <f t="shared" si="1433"/>
        <v>0</v>
      </c>
      <c r="BQ580" s="222">
        <f t="shared" si="1434"/>
        <v>0</v>
      </c>
      <c r="BR580" s="222">
        <f t="shared" si="1435"/>
        <v>0</v>
      </c>
      <c r="BS580" s="222">
        <f t="shared" si="1436"/>
        <v>0</v>
      </c>
      <c r="BT580" s="222">
        <f t="shared" si="1437"/>
        <v>0</v>
      </c>
      <c r="BU580" s="222">
        <f t="shared" si="1438"/>
        <v>0</v>
      </c>
      <c r="BV580" s="222">
        <f t="shared" si="1439"/>
        <v>0</v>
      </c>
      <c r="BW580" s="222">
        <f t="shared" si="1440"/>
        <v>0</v>
      </c>
      <c r="BX580" s="222">
        <f t="shared" si="1441"/>
        <v>0</v>
      </c>
      <c r="BY580" s="222">
        <f t="shared" si="1442"/>
        <v>0</v>
      </c>
      <c r="BZ580" s="222">
        <f t="shared" si="1443"/>
        <v>0</v>
      </c>
      <c r="CA580" s="222">
        <f t="shared" si="1444"/>
        <v>0</v>
      </c>
      <c r="CB580" s="222">
        <f t="shared" si="1445"/>
        <v>0</v>
      </c>
      <c r="CC580" s="222">
        <f t="shared" si="1446"/>
        <v>0</v>
      </c>
      <c r="CD580" s="222">
        <f t="shared" si="1447"/>
        <v>0</v>
      </c>
      <c r="CE580" s="222">
        <f t="shared" si="1448"/>
        <v>0</v>
      </c>
      <c r="CF580" s="222">
        <f t="shared" si="1449"/>
        <v>0</v>
      </c>
      <c r="CG580" s="222">
        <f t="shared" si="1450"/>
        <v>0</v>
      </c>
      <c r="CH580" s="222">
        <f t="shared" si="1451"/>
        <v>0</v>
      </c>
      <c r="CI580" s="222">
        <f t="shared" si="1452"/>
        <v>0</v>
      </c>
      <c r="CJ580" s="222">
        <f t="shared" si="1453"/>
        <v>0</v>
      </c>
      <c r="CK580" s="222">
        <f t="shared" si="1454"/>
        <v>0</v>
      </c>
      <c r="CL580" s="222">
        <f t="shared" si="1455"/>
        <v>0</v>
      </c>
      <c r="CM580" s="222">
        <f t="shared" si="1456"/>
        <v>0</v>
      </c>
      <c r="CN580" s="222">
        <f t="shared" si="1457"/>
        <v>0</v>
      </c>
      <c r="CO580" s="222">
        <f t="shared" si="1458"/>
        <v>0</v>
      </c>
      <c r="CP580" s="222">
        <f t="shared" si="1459"/>
        <v>0</v>
      </c>
      <c r="CQ580" s="222">
        <f t="shared" si="1460"/>
        <v>0</v>
      </c>
      <c r="CR580" s="222">
        <f t="shared" si="1461"/>
        <v>0</v>
      </c>
      <c r="CS580" s="222">
        <f t="shared" si="1462"/>
        <v>0</v>
      </c>
      <c r="CT580" s="222">
        <f t="shared" si="1463"/>
        <v>0</v>
      </c>
      <c r="CU580" s="222">
        <f t="shared" si="1464"/>
        <v>0</v>
      </c>
      <c r="CV580" s="222">
        <f t="shared" si="1465"/>
        <v>0</v>
      </c>
      <c r="CW580" s="222">
        <f t="shared" si="1466"/>
        <v>0</v>
      </c>
      <c r="CX580" s="222">
        <f t="shared" si="1467"/>
        <v>0</v>
      </c>
      <c r="CY580" s="222">
        <f t="shared" si="1468"/>
        <v>0</v>
      </c>
      <c r="CZ580" s="222">
        <f t="shared" si="1469"/>
        <v>0</v>
      </c>
      <c r="DA580" s="222">
        <f t="shared" si="1470"/>
        <v>0</v>
      </c>
      <c r="DB580" s="222">
        <f t="shared" si="1471"/>
        <v>0</v>
      </c>
      <c r="DC580" s="222">
        <f t="shared" si="1472"/>
        <v>0</v>
      </c>
      <c r="DD580" s="222">
        <f t="shared" si="1473"/>
        <v>0</v>
      </c>
      <c r="DE580" s="222">
        <f t="shared" si="1474"/>
        <v>0</v>
      </c>
      <c r="DF580" s="222">
        <f t="shared" si="1475"/>
        <v>0</v>
      </c>
      <c r="DG580" s="222">
        <f t="shared" si="1476"/>
        <v>0</v>
      </c>
      <c r="DH580" s="222">
        <f t="shared" si="1477"/>
        <v>0</v>
      </c>
      <c r="DI580" s="222">
        <f t="shared" si="1478"/>
        <v>0</v>
      </c>
      <c r="DJ580" s="222">
        <f t="shared" si="1479"/>
        <v>0</v>
      </c>
      <c r="DK580" s="222">
        <f t="shared" si="1480"/>
        <v>0</v>
      </c>
      <c r="DL580" s="222">
        <f t="shared" si="1481"/>
        <v>0</v>
      </c>
      <c r="DM580" s="222">
        <f t="shared" si="1482"/>
        <v>0</v>
      </c>
      <c r="DN580" s="222">
        <f t="shared" si="1483"/>
        <v>0</v>
      </c>
      <c r="DO580" s="222">
        <f t="shared" si="1484"/>
        <v>0</v>
      </c>
      <c r="DP580" s="222">
        <f t="shared" si="1485"/>
        <v>0</v>
      </c>
      <c r="DQ580" s="222">
        <f t="shared" si="1486"/>
        <v>0</v>
      </c>
      <c r="DR580" s="222">
        <f t="shared" si="1487"/>
        <v>0</v>
      </c>
      <c r="DS580" s="222">
        <f t="shared" si="1488"/>
        <v>0</v>
      </c>
      <c r="DT580" s="222">
        <f t="shared" si="1489"/>
        <v>0</v>
      </c>
      <c r="DU580" s="222">
        <f t="shared" si="1490"/>
        <v>0</v>
      </c>
      <c r="DV580" s="222">
        <f t="shared" si="1491"/>
        <v>0</v>
      </c>
      <c r="DW580" s="222">
        <f t="shared" si="1492"/>
        <v>0</v>
      </c>
      <c r="DX580" s="222">
        <f t="shared" si="1493"/>
        <v>0</v>
      </c>
      <c r="DY580" s="222">
        <f t="shared" si="1494"/>
        <v>0</v>
      </c>
      <c r="DZ580" s="222">
        <f t="shared" si="1495"/>
        <v>0</v>
      </c>
      <c r="EA580" s="222">
        <f t="shared" si="1496"/>
        <v>0</v>
      </c>
      <c r="EB580" s="222">
        <f t="shared" si="1497"/>
        <v>0</v>
      </c>
      <c r="EC580" s="222">
        <f t="shared" si="1498"/>
        <v>0</v>
      </c>
      <c r="ED580" s="222">
        <f t="shared" si="1499"/>
        <v>0</v>
      </c>
      <c r="EE580" s="222">
        <f t="shared" si="1500"/>
        <v>0</v>
      </c>
      <c r="EF580" s="222">
        <f t="shared" si="1501"/>
        <v>0</v>
      </c>
      <c r="EG580" s="222">
        <f t="shared" si="1502"/>
        <v>0</v>
      </c>
      <c r="EH580" s="222">
        <f t="shared" si="1503"/>
        <v>0</v>
      </c>
      <c r="EI580" s="222">
        <f t="shared" si="1504"/>
        <v>0</v>
      </c>
      <c r="EJ580" s="222">
        <f t="shared" si="1505"/>
        <v>0</v>
      </c>
      <c r="EK580" s="222">
        <f t="shared" si="1506"/>
        <v>0</v>
      </c>
      <c r="EL580" s="222">
        <f t="shared" si="1507"/>
        <v>0</v>
      </c>
      <c r="EM580" s="222">
        <f t="shared" si="1508"/>
        <v>0</v>
      </c>
      <c r="EN580" s="222">
        <f t="shared" si="1509"/>
        <v>0</v>
      </c>
      <c r="EO580" s="222">
        <f t="shared" si="1510"/>
        <v>0</v>
      </c>
      <c r="EP580" s="222">
        <f t="shared" si="1511"/>
        <v>0</v>
      </c>
      <c r="EQ580" s="222">
        <f t="shared" si="1512"/>
        <v>0</v>
      </c>
      <c r="ER580" s="222">
        <f t="shared" si="1513"/>
        <v>0</v>
      </c>
      <c r="ES580" s="222">
        <f t="shared" si="1514"/>
        <v>0</v>
      </c>
      <c r="ET580" s="222">
        <f t="shared" si="1515"/>
        <v>0</v>
      </c>
      <c r="EU580" s="222">
        <f t="shared" si="1516"/>
        <v>0</v>
      </c>
      <c r="EV580" s="222">
        <f t="shared" si="1517"/>
        <v>0</v>
      </c>
      <c r="EW580" s="222">
        <f t="shared" si="1518"/>
        <v>0</v>
      </c>
      <c r="EX580" s="222">
        <f t="shared" si="1519"/>
        <v>0</v>
      </c>
      <c r="EY580" s="222">
        <f t="shared" si="1520"/>
        <v>0</v>
      </c>
      <c r="EZ580" s="222">
        <f t="shared" si="1521"/>
        <v>0</v>
      </c>
      <c r="FA580" s="222">
        <f t="shared" si="1522"/>
        <v>0</v>
      </c>
      <c r="FB580" s="222">
        <f t="shared" si="1523"/>
        <v>0</v>
      </c>
      <c r="FC580" s="222">
        <f t="shared" si="1524"/>
        <v>0</v>
      </c>
      <c r="FD580" s="222">
        <f t="shared" si="1525"/>
        <v>0</v>
      </c>
      <c r="FE580" s="222">
        <f t="shared" si="1526"/>
        <v>0</v>
      </c>
      <c r="FF580" s="222">
        <f t="shared" si="1527"/>
        <v>0</v>
      </c>
      <c r="FG580" s="222">
        <f t="shared" si="1528"/>
        <v>0</v>
      </c>
      <c r="FH580" s="222">
        <f t="shared" si="1529"/>
        <v>0</v>
      </c>
      <c r="FI580" s="222">
        <f t="shared" si="1530"/>
        <v>0</v>
      </c>
      <c r="FJ580" s="222">
        <f t="shared" si="1531"/>
        <v>0</v>
      </c>
      <c r="FK580" s="222">
        <f t="shared" si="1532"/>
        <v>0</v>
      </c>
      <c r="FL580" s="222">
        <f t="shared" si="1533"/>
        <v>0</v>
      </c>
      <c r="FM580" s="222">
        <f t="shared" si="1534"/>
        <v>0</v>
      </c>
      <c r="FN580" s="222">
        <f t="shared" si="1535"/>
        <v>0</v>
      </c>
      <c r="FO580" s="222">
        <f t="shared" si="1536"/>
        <v>0</v>
      </c>
      <c r="FP580" s="222">
        <f t="shared" si="1537"/>
        <v>0</v>
      </c>
      <c r="FQ580" s="222">
        <f t="shared" si="1538"/>
        <v>0</v>
      </c>
      <c r="FR580" s="222">
        <f t="shared" si="1539"/>
        <v>0</v>
      </c>
      <c r="FS580" s="222">
        <f t="shared" si="1540"/>
        <v>0</v>
      </c>
      <c r="FT580" s="222">
        <f t="shared" si="1541"/>
        <v>0</v>
      </c>
      <c r="FU580" s="222">
        <f t="shared" si="1542"/>
        <v>0</v>
      </c>
      <c r="FV580" s="222">
        <f t="shared" si="1543"/>
        <v>0</v>
      </c>
      <c r="FW580" s="222">
        <f t="shared" si="1544"/>
        <v>0</v>
      </c>
      <c r="FX580" s="222">
        <f t="shared" si="1545"/>
        <v>0</v>
      </c>
      <c r="FY580" s="222">
        <f t="shared" si="1546"/>
        <v>0</v>
      </c>
      <c r="FZ580" s="222">
        <f t="shared" si="1547"/>
        <v>0</v>
      </c>
      <c r="GA580" s="222">
        <f t="shared" si="1548"/>
        <v>0</v>
      </c>
      <c r="GB580" s="222">
        <f t="shared" si="1549"/>
        <v>0</v>
      </c>
      <c r="GC580" s="222">
        <f t="shared" si="1550"/>
        <v>0</v>
      </c>
      <c r="GD580" s="222">
        <f t="shared" si="1551"/>
        <v>0</v>
      </c>
      <c r="GE580" s="222">
        <f t="shared" si="1552"/>
        <v>0</v>
      </c>
      <c r="GF580" s="222">
        <f t="shared" si="1553"/>
        <v>0</v>
      </c>
      <c r="GG580" s="222">
        <f t="shared" si="1554"/>
        <v>0</v>
      </c>
      <c r="GH580" s="222">
        <f t="shared" si="1555"/>
        <v>0</v>
      </c>
      <c r="GI580" s="222">
        <f t="shared" si="1556"/>
        <v>0</v>
      </c>
      <c r="GJ580" s="222">
        <f t="shared" si="1557"/>
        <v>0</v>
      </c>
      <c r="GK580" s="222">
        <f t="shared" si="1558"/>
        <v>0</v>
      </c>
      <c r="GL580" s="222">
        <f t="shared" si="1559"/>
        <v>0</v>
      </c>
      <c r="GM580" s="222">
        <f t="shared" si="1560"/>
        <v>0</v>
      </c>
      <c r="GN580" s="222">
        <f t="shared" si="1561"/>
        <v>0</v>
      </c>
      <c r="GO580" s="222">
        <f t="shared" si="1562"/>
        <v>0</v>
      </c>
      <c r="GP580" s="222">
        <f t="shared" si="1563"/>
        <v>0</v>
      </c>
      <c r="GQ580" s="222">
        <f t="shared" si="1564"/>
        <v>0</v>
      </c>
      <c r="GR580" s="222">
        <f t="shared" si="1565"/>
        <v>0</v>
      </c>
      <c r="GS580" s="222">
        <f t="shared" si="1566"/>
        <v>0</v>
      </c>
      <c r="GT580" s="222">
        <f t="shared" si="1567"/>
        <v>0</v>
      </c>
      <c r="GU580" s="222">
        <f t="shared" si="1568"/>
        <v>0</v>
      </c>
      <c r="GV580" s="222">
        <f t="shared" si="1569"/>
        <v>0</v>
      </c>
      <c r="GW580" s="222">
        <f t="shared" si="1570"/>
        <v>0</v>
      </c>
      <c r="GX580" s="222">
        <f t="shared" si="1571"/>
        <v>0</v>
      </c>
      <c r="GY580" s="222">
        <f t="shared" si="1572"/>
        <v>0</v>
      </c>
      <c r="GZ580" s="222">
        <f t="shared" si="1573"/>
        <v>0</v>
      </c>
      <c r="HA580" s="222">
        <f t="shared" si="1574"/>
        <v>0</v>
      </c>
      <c r="HB580" s="222">
        <f t="shared" si="1575"/>
        <v>0</v>
      </c>
      <c r="HC580" s="222">
        <f t="shared" si="1576"/>
        <v>0</v>
      </c>
      <c r="HD580" s="222">
        <f t="shared" si="1577"/>
        <v>0</v>
      </c>
      <c r="HE580" s="222">
        <f t="shared" si="1578"/>
        <v>0</v>
      </c>
      <c r="HF580" s="222">
        <f t="shared" si="1579"/>
        <v>0</v>
      </c>
      <c r="HG580" s="222">
        <f t="shared" si="1580"/>
        <v>0</v>
      </c>
      <c r="HH580" s="222">
        <f t="shared" si="1581"/>
        <v>0</v>
      </c>
      <c r="HI580" s="222">
        <f t="shared" si="1582"/>
        <v>0</v>
      </c>
      <c r="HJ580" s="222">
        <f t="shared" si="1583"/>
        <v>0</v>
      </c>
      <c r="HK580" s="222">
        <f t="shared" si="1584"/>
        <v>0</v>
      </c>
      <c r="HL580" s="222">
        <f t="shared" si="1585"/>
        <v>0</v>
      </c>
      <c r="HM580" s="222">
        <f t="shared" si="1586"/>
        <v>0</v>
      </c>
      <c r="HN580" s="222">
        <f t="shared" si="1587"/>
        <v>0</v>
      </c>
      <c r="HO580" s="222">
        <f t="shared" si="1588"/>
        <v>0</v>
      </c>
      <c r="HP580" s="222">
        <f t="shared" si="1589"/>
        <v>0</v>
      </c>
      <c r="HQ580" s="222">
        <f t="shared" si="1590"/>
        <v>0</v>
      </c>
      <c r="HR580" s="222">
        <f t="shared" si="1591"/>
        <v>0</v>
      </c>
      <c r="HS580" s="222">
        <f t="shared" si="1592"/>
        <v>0</v>
      </c>
      <c r="HT580" s="222">
        <f t="shared" si="1593"/>
        <v>0</v>
      </c>
      <c r="HU580" s="222">
        <f t="shared" si="1594"/>
        <v>0</v>
      </c>
      <c r="HV580" s="222">
        <f t="shared" si="1595"/>
        <v>0</v>
      </c>
      <c r="HW580" s="222">
        <f t="shared" si="1596"/>
        <v>0</v>
      </c>
      <c r="HX580" s="222">
        <f t="shared" si="1597"/>
        <v>0</v>
      </c>
      <c r="HY580" s="222">
        <f t="shared" si="1598"/>
        <v>0</v>
      </c>
      <c r="HZ580" s="222">
        <f t="shared" si="1599"/>
        <v>0</v>
      </c>
      <c r="IA580" s="222">
        <f t="shared" si="1600"/>
        <v>0</v>
      </c>
      <c r="IB580" s="222">
        <f t="shared" si="1601"/>
        <v>0</v>
      </c>
      <c r="IC580" s="222">
        <f t="shared" si="1602"/>
        <v>0</v>
      </c>
      <c r="ID580" s="222">
        <f t="shared" si="1603"/>
        <v>0</v>
      </c>
      <c r="IE580" s="222">
        <f t="shared" si="1604"/>
        <v>0</v>
      </c>
      <c r="IF580" s="222">
        <f t="shared" si="1605"/>
        <v>0</v>
      </c>
      <c r="IG580" s="222">
        <f t="shared" si="1606"/>
        <v>0</v>
      </c>
      <c r="IH580" s="222">
        <f t="shared" si="1607"/>
        <v>0</v>
      </c>
      <c r="II580" s="222">
        <f t="shared" si="1608"/>
        <v>0</v>
      </c>
      <c r="IJ580" s="222">
        <f t="shared" si="1609"/>
        <v>0</v>
      </c>
      <c r="IK580" s="222">
        <f t="shared" si="1610"/>
        <v>0</v>
      </c>
      <c r="IL580" s="222">
        <f t="shared" si="1611"/>
        <v>0</v>
      </c>
      <c r="IM580" s="222">
        <f t="shared" si="1612"/>
        <v>0</v>
      </c>
      <c r="IN580" s="222">
        <f t="shared" si="1613"/>
        <v>0</v>
      </c>
      <c r="IO580" s="222">
        <f t="shared" si="1614"/>
        <v>0</v>
      </c>
      <c r="IP580" s="222">
        <f t="shared" si="1615"/>
        <v>0</v>
      </c>
      <c r="IQ580" s="222">
        <f t="shared" si="1616"/>
        <v>0</v>
      </c>
      <c r="IR580" s="222">
        <f t="shared" si="1617"/>
        <v>0</v>
      </c>
      <c r="IS580" s="222">
        <f t="shared" si="1618"/>
        <v>0</v>
      </c>
      <c r="IT580" s="222">
        <f t="shared" si="1619"/>
        <v>0</v>
      </c>
      <c r="IU580" s="222">
        <f t="shared" si="1620"/>
        <v>0</v>
      </c>
      <c r="IV580" s="222">
        <f t="shared" si="1621"/>
        <v>0</v>
      </c>
      <c r="IW580" s="222">
        <f t="shared" si="1622"/>
        <v>0</v>
      </c>
      <c r="IX580" s="222">
        <f t="shared" si="1623"/>
        <v>0</v>
      </c>
      <c r="IY580" s="222">
        <f t="shared" si="1624"/>
        <v>0</v>
      </c>
      <c r="IZ580" s="222">
        <f t="shared" si="1625"/>
        <v>0</v>
      </c>
      <c r="JA580" s="222">
        <f t="shared" si="1626"/>
        <v>0</v>
      </c>
      <c r="JB580" s="222">
        <f t="shared" si="1627"/>
        <v>0</v>
      </c>
    </row>
    <row r="581" spans="2:262">
      <c r="B581" s="230">
        <v>220</v>
      </c>
      <c r="C581" s="229">
        <f t="shared" si="1628"/>
        <v>4.2968749999999943E-3</v>
      </c>
      <c r="D581" s="226">
        <f t="shared" ca="1" si="1371"/>
        <v>50.142550350607088</v>
      </c>
      <c r="E581" s="225">
        <f ca="1">HR361</f>
        <v>0.14255035060708685</v>
      </c>
      <c r="F581" s="224">
        <v>220</v>
      </c>
      <c r="G581" s="222">
        <f t="shared" si="1372"/>
        <v>0</v>
      </c>
      <c r="H581" s="222">
        <f t="shared" si="1373"/>
        <v>0</v>
      </c>
      <c r="I581" s="222">
        <f t="shared" si="1374"/>
        <v>0</v>
      </c>
      <c r="J581" s="222">
        <f t="shared" si="1375"/>
        <v>0</v>
      </c>
      <c r="K581" s="222">
        <f t="shared" si="1376"/>
        <v>0</v>
      </c>
      <c r="L581" s="222">
        <f t="shared" si="1377"/>
        <v>0</v>
      </c>
      <c r="M581" s="222">
        <f t="shared" si="1378"/>
        <v>0</v>
      </c>
      <c r="N581" s="222">
        <f t="shared" si="1379"/>
        <v>0</v>
      </c>
      <c r="O581" s="222">
        <f t="shared" si="1380"/>
        <v>0</v>
      </c>
      <c r="P581" s="222">
        <f t="shared" si="1381"/>
        <v>0</v>
      </c>
      <c r="Q581" s="222">
        <f t="shared" si="1382"/>
        <v>0</v>
      </c>
      <c r="R581" s="222">
        <f t="shared" si="1383"/>
        <v>0</v>
      </c>
      <c r="S581" s="222">
        <f t="shared" si="1384"/>
        <v>0</v>
      </c>
      <c r="T581" s="222">
        <f t="shared" si="1385"/>
        <v>0</v>
      </c>
      <c r="U581" s="222">
        <f t="shared" si="1386"/>
        <v>0</v>
      </c>
      <c r="V581" s="222">
        <f t="shared" si="1387"/>
        <v>0</v>
      </c>
      <c r="W581" s="222">
        <f t="shared" si="1388"/>
        <v>0</v>
      </c>
      <c r="X581" s="222">
        <f t="shared" si="1389"/>
        <v>0</v>
      </c>
      <c r="Y581" s="222">
        <f t="shared" si="1390"/>
        <v>0</v>
      </c>
      <c r="Z581" s="222">
        <f t="shared" si="1391"/>
        <v>0</v>
      </c>
      <c r="AA581" s="222">
        <f t="shared" si="1392"/>
        <v>0</v>
      </c>
      <c r="AB581" s="222">
        <f t="shared" si="1393"/>
        <v>0</v>
      </c>
      <c r="AC581" s="222">
        <f t="shared" si="1394"/>
        <v>0</v>
      </c>
      <c r="AD581" s="222">
        <f t="shared" si="1395"/>
        <v>0</v>
      </c>
      <c r="AE581" s="222">
        <f t="shared" si="1396"/>
        <v>0</v>
      </c>
      <c r="AF581" s="222">
        <f t="shared" si="1397"/>
        <v>0</v>
      </c>
      <c r="AG581" s="222">
        <f t="shared" si="1398"/>
        <v>0</v>
      </c>
      <c r="AH581" s="222">
        <f t="shared" si="1399"/>
        <v>0</v>
      </c>
      <c r="AI581" s="222">
        <f t="shared" si="1400"/>
        <v>0</v>
      </c>
      <c r="AJ581" s="222">
        <f t="shared" si="1401"/>
        <v>0</v>
      </c>
      <c r="AK581" s="222">
        <f t="shared" si="1402"/>
        <v>0</v>
      </c>
      <c r="AL581" s="222">
        <f t="shared" si="1403"/>
        <v>0</v>
      </c>
      <c r="AM581" s="222">
        <f t="shared" si="1404"/>
        <v>0</v>
      </c>
      <c r="AN581" s="222">
        <f t="shared" si="1405"/>
        <v>0</v>
      </c>
      <c r="AO581" s="222">
        <f t="shared" si="1406"/>
        <v>0</v>
      </c>
      <c r="AP581" s="222">
        <f t="shared" si="1407"/>
        <v>0</v>
      </c>
      <c r="AQ581" s="222">
        <f t="shared" si="1408"/>
        <v>0</v>
      </c>
      <c r="AR581" s="222">
        <f t="shared" si="1409"/>
        <v>0</v>
      </c>
      <c r="AS581" s="222">
        <f t="shared" si="1410"/>
        <v>0</v>
      </c>
      <c r="AT581" s="222">
        <f t="shared" si="1411"/>
        <v>0</v>
      </c>
      <c r="AU581" s="222">
        <f t="shared" si="1412"/>
        <v>0</v>
      </c>
      <c r="AV581" s="222">
        <f t="shared" si="1413"/>
        <v>0</v>
      </c>
      <c r="AW581" s="222">
        <f t="shared" si="1414"/>
        <v>0</v>
      </c>
      <c r="AX581" s="222">
        <f t="shared" si="1415"/>
        <v>0</v>
      </c>
      <c r="AY581" s="222">
        <f t="shared" si="1416"/>
        <v>0</v>
      </c>
      <c r="AZ581" s="222">
        <f t="shared" si="1417"/>
        <v>0</v>
      </c>
      <c r="BA581" s="222">
        <f t="shared" si="1418"/>
        <v>0</v>
      </c>
      <c r="BB581" s="222">
        <f t="shared" si="1419"/>
        <v>0</v>
      </c>
      <c r="BC581" s="222">
        <f t="shared" si="1420"/>
        <v>0</v>
      </c>
      <c r="BD581" s="222">
        <f t="shared" si="1421"/>
        <v>0</v>
      </c>
      <c r="BE581" s="222">
        <f t="shared" si="1422"/>
        <v>0</v>
      </c>
      <c r="BF581" s="222">
        <f t="shared" si="1423"/>
        <v>0</v>
      </c>
      <c r="BG581" s="222">
        <f t="shared" si="1424"/>
        <v>0</v>
      </c>
      <c r="BH581" s="222">
        <f t="shared" si="1425"/>
        <v>0</v>
      </c>
      <c r="BI581" s="222">
        <f t="shared" si="1426"/>
        <v>0</v>
      </c>
      <c r="BJ581" s="222">
        <f t="shared" si="1427"/>
        <v>0</v>
      </c>
      <c r="BK581" s="222">
        <f t="shared" si="1428"/>
        <v>0</v>
      </c>
      <c r="BL581" s="222">
        <f t="shared" si="1429"/>
        <v>0</v>
      </c>
      <c r="BM581" s="222">
        <f t="shared" si="1430"/>
        <v>0</v>
      </c>
      <c r="BN581" s="222">
        <f t="shared" si="1431"/>
        <v>0</v>
      </c>
      <c r="BO581" s="222">
        <f t="shared" si="1432"/>
        <v>0</v>
      </c>
      <c r="BP581" s="222">
        <f t="shared" si="1433"/>
        <v>0</v>
      </c>
      <c r="BQ581" s="222">
        <f t="shared" si="1434"/>
        <v>0</v>
      </c>
      <c r="BR581" s="222">
        <f t="shared" si="1435"/>
        <v>0</v>
      </c>
      <c r="BS581" s="222">
        <f t="shared" si="1436"/>
        <v>0</v>
      </c>
      <c r="BT581" s="222">
        <f t="shared" si="1437"/>
        <v>0</v>
      </c>
      <c r="BU581" s="222">
        <f t="shared" si="1438"/>
        <v>0</v>
      </c>
      <c r="BV581" s="222">
        <f t="shared" si="1439"/>
        <v>0</v>
      </c>
      <c r="BW581" s="222">
        <f t="shared" si="1440"/>
        <v>0</v>
      </c>
      <c r="BX581" s="222">
        <f t="shared" si="1441"/>
        <v>0</v>
      </c>
      <c r="BY581" s="222">
        <f t="shared" si="1442"/>
        <v>0</v>
      </c>
      <c r="BZ581" s="222">
        <f t="shared" si="1443"/>
        <v>0</v>
      </c>
      <c r="CA581" s="222">
        <f t="shared" si="1444"/>
        <v>0</v>
      </c>
      <c r="CB581" s="222">
        <f t="shared" si="1445"/>
        <v>0</v>
      </c>
      <c r="CC581" s="222">
        <f t="shared" si="1446"/>
        <v>0</v>
      </c>
      <c r="CD581" s="222">
        <f t="shared" si="1447"/>
        <v>0</v>
      </c>
      <c r="CE581" s="222">
        <f t="shared" si="1448"/>
        <v>0</v>
      </c>
      <c r="CF581" s="222">
        <f t="shared" si="1449"/>
        <v>0</v>
      </c>
      <c r="CG581" s="222">
        <f t="shared" si="1450"/>
        <v>0</v>
      </c>
      <c r="CH581" s="222">
        <f t="shared" si="1451"/>
        <v>0</v>
      </c>
      <c r="CI581" s="222">
        <f t="shared" si="1452"/>
        <v>0</v>
      </c>
      <c r="CJ581" s="222">
        <f t="shared" si="1453"/>
        <v>0</v>
      </c>
      <c r="CK581" s="222">
        <f t="shared" si="1454"/>
        <v>0</v>
      </c>
      <c r="CL581" s="222">
        <f t="shared" si="1455"/>
        <v>0</v>
      </c>
      <c r="CM581" s="222">
        <f t="shared" si="1456"/>
        <v>0</v>
      </c>
      <c r="CN581" s="222">
        <f t="shared" si="1457"/>
        <v>0</v>
      </c>
      <c r="CO581" s="222">
        <f t="shared" si="1458"/>
        <v>0</v>
      </c>
      <c r="CP581" s="222">
        <f t="shared" si="1459"/>
        <v>0</v>
      </c>
      <c r="CQ581" s="222">
        <f t="shared" si="1460"/>
        <v>0</v>
      </c>
      <c r="CR581" s="222">
        <f t="shared" si="1461"/>
        <v>0</v>
      </c>
      <c r="CS581" s="222">
        <f t="shared" si="1462"/>
        <v>0</v>
      </c>
      <c r="CT581" s="222">
        <f t="shared" si="1463"/>
        <v>0</v>
      </c>
      <c r="CU581" s="222">
        <f t="shared" si="1464"/>
        <v>0</v>
      </c>
      <c r="CV581" s="222">
        <f t="shared" si="1465"/>
        <v>0</v>
      </c>
      <c r="CW581" s="222">
        <f t="shared" si="1466"/>
        <v>0</v>
      </c>
      <c r="CX581" s="222">
        <f t="shared" si="1467"/>
        <v>0</v>
      </c>
      <c r="CY581" s="222">
        <f t="shared" si="1468"/>
        <v>0</v>
      </c>
      <c r="CZ581" s="222">
        <f t="shared" si="1469"/>
        <v>0</v>
      </c>
      <c r="DA581" s="222">
        <f t="shared" si="1470"/>
        <v>0</v>
      </c>
      <c r="DB581" s="222">
        <f t="shared" si="1471"/>
        <v>0</v>
      </c>
      <c r="DC581" s="222">
        <f t="shared" si="1472"/>
        <v>0</v>
      </c>
      <c r="DD581" s="222">
        <f t="shared" si="1473"/>
        <v>0</v>
      </c>
      <c r="DE581" s="222">
        <f t="shared" si="1474"/>
        <v>0</v>
      </c>
      <c r="DF581" s="222">
        <f t="shared" si="1475"/>
        <v>0</v>
      </c>
      <c r="DG581" s="222">
        <f t="shared" si="1476"/>
        <v>0</v>
      </c>
      <c r="DH581" s="222">
        <f t="shared" si="1477"/>
        <v>0</v>
      </c>
      <c r="DI581" s="222">
        <f t="shared" si="1478"/>
        <v>0</v>
      </c>
      <c r="DJ581" s="222">
        <f t="shared" si="1479"/>
        <v>0</v>
      </c>
      <c r="DK581" s="222">
        <f t="shared" si="1480"/>
        <v>0</v>
      </c>
      <c r="DL581" s="222">
        <f t="shared" si="1481"/>
        <v>0</v>
      </c>
      <c r="DM581" s="222">
        <f t="shared" si="1482"/>
        <v>0</v>
      </c>
      <c r="DN581" s="222">
        <f t="shared" si="1483"/>
        <v>0</v>
      </c>
      <c r="DO581" s="222">
        <f t="shared" si="1484"/>
        <v>0</v>
      </c>
      <c r="DP581" s="222">
        <f t="shared" si="1485"/>
        <v>0</v>
      </c>
      <c r="DQ581" s="222">
        <f t="shared" si="1486"/>
        <v>0</v>
      </c>
      <c r="DR581" s="222">
        <f t="shared" si="1487"/>
        <v>0</v>
      </c>
      <c r="DS581" s="222">
        <f t="shared" si="1488"/>
        <v>0</v>
      </c>
      <c r="DT581" s="222">
        <f t="shared" si="1489"/>
        <v>0</v>
      </c>
      <c r="DU581" s="222">
        <f t="shared" si="1490"/>
        <v>0</v>
      </c>
      <c r="DV581" s="222">
        <f t="shared" si="1491"/>
        <v>0</v>
      </c>
      <c r="DW581" s="222">
        <f t="shared" si="1492"/>
        <v>0</v>
      </c>
      <c r="DX581" s="222">
        <f t="shared" si="1493"/>
        <v>0</v>
      </c>
      <c r="DY581" s="222">
        <f t="shared" si="1494"/>
        <v>0</v>
      </c>
      <c r="DZ581" s="222">
        <f t="shared" si="1495"/>
        <v>0</v>
      </c>
      <c r="EA581" s="222">
        <f t="shared" si="1496"/>
        <v>0</v>
      </c>
      <c r="EB581" s="222">
        <f t="shared" si="1497"/>
        <v>0</v>
      </c>
      <c r="EC581" s="222">
        <f t="shared" si="1498"/>
        <v>0</v>
      </c>
      <c r="ED581" s="222">
        <f t="shared" si="1499"/>
        <v>0</v>
      </c>
      <c r="EE581" s="222">
        <f t="shared" si="1500"/>
        <v>0</v>
      </c>
      <c r="EF581" s="222">
        <f t="shared" si="1501"/>
        <v>0</v>
      </c>
      <c r="EG581" s="222">
        <f t="shared" si="1502"/>
        <v>0</v>
      </c>
      <c r="EH581" s="222">
        <f t="shared" si="1503"/>
        <v>0</v>
      </c>
      <c r="EI581" s="222">
        <f t="shared" si="1504"/>
        <v>0</v>
      </c>
      <c r="EJ581" s="222">
        <f t="shared" si="1505"/>
        <v>0</v>
      </c>
      <c r="EK581" s="222">
        <f t="shared" si="1506"/>
        <v>0</v>
      </c>
      <c r="EL581" s="222">
        <f t="shared" si="1507"/>
        <v>0</v>
      </c>
      <c r="EM581" s="222">
        <f t="shared" si="1508"/>
        <v>0</v>
      </c>
      <c r="EN581" s="222">
        <f t="shared" si="1509"/>
        <v>0</v>
      </c>
      <c r="EO581" s="222">
        <f t="shared" si="1510"/>
        <v>0</v>
      </c>
      <c r="EP581" s="222">
        <f t="shared" si="1511"/>
        <v>0</v>
      </c>
      <c r="EQ581" s="222">
        <f t="shared" si="1512"/>
        <v>0</v>
      </c>
      <c r="ER581" s="222">
        <f t="shared" si="1513"/>
        <v>0</v>
      </c>
      <c r="ES581" s="222">
        <f t="shared" si="1514"/>
        <v>0</v>
      </c>
      <c r="ET581" s="222">
        <f t="shared" si="1515"/>
        <v>0</v>
      </c>
      <c r="EU581" s="222">
        <f t="shared" si="1516"/>
        <v>0</v>
      </c>
      <c r="EV581" s="222">
        <f t="shared" si="1517"/>
        <v>0</v>
      </c>
      <c r="EW581" s="222">
        <f t="shared" si="1518"/>
        <v>0</v>
      </c>
      <c r="EX581" s="222">
        <f t="shared" si="1519"/>
        <v>0</v>
      </c>
      <c r="EY581" s="222">
        <f t="shared" si="1520"/>
        <v>0</v>
      </c>
      <c r="EZ581" s="222">
        <f t="shared" si="1521"/>
        <v>0</v>
      </c>
      <c r="FA581" s="222">
        <f t="shared" si="1522"/>
        <v>0</v>
      </c>
      <c r="FB581" s="222">
        <f t="shared" si="1523"/>
        <v>0</v>
      </c>
      <c r="FC581" s="222">
        <f t="shared" si="1524"/>
        <v>0</v>
      </c>
      <c r="FD581" s="222">
        <f t="shared" si="1525"/>
        <v>0</v>
      </c>
      <c r="FE581" s="222">
        <f t="shared" si="1526"/>
        <v>0</v>
      </c>
      <c r="FF581" s="222">
        <f t="shared" si="1527"/>
        <v>0</v>
      </c>
      <c r="FG581" s="222">
        <f t="shared" si="1528"/>
        <v>0</v>
      </c>
      <c r="FH581" s="222">
        <f t="shared" si="1529"/>
        <v>0</v>
      </c>
      <c r="FI581" s="222">
        <f t="shared" si="1530"/>
        <v>0</v>
      </c>
      <c r="FJ581" s="222">
        <f t="shared" si="1531"/>
        <v>0</v>
      </c>
      <c r="FK581" s="222">
        <f t="shared" si="1532"/>
        <v>0</v>
      </c>
      <c r="FL581" s="222">
        <f t="shared" si="1533"/>
        <v>0</v>
      </c>
      <c r="FM581" s="222">
        <f t="shared" si="1534"/>
        <v>0</v>
      </c>
      <c r="FN581" s="222">
        <f t="shared" si="1535"/>
        <v>0</v>
      </c>
      <c r="FO581" s="222">
        <f t="shared" si="1536"/>
        <v>0</v>
      </c>
      <c r="FP581" s="222">
        <f t="shared" si="1537"/>
        <v>0</v>
      </c>
      <c r="FQ581" s="222">
        <f t="shared" si="1538"/>
        <v>0</v>
      </c>
      <c r="FR581" s="222">
        <f t="shared" si="1539"/>
        <v>0</v>
      </c>
      <c r="FS581" s="222">
        <f t="shared" si="1540"/>
        <v>0</v>
      </c>
      <c r="FT581" s="222">
        <f t="shared" si="1541"/>
        <v>0</v>
      </c>
      <c r="FU581" s="222">
        <f t="shared" si="1542"/>
        <v>0</v>
      </c>
      <c r="FV581" s="222">
        <f t="shared" si="1543"/>
        <v>0</v>
      </c>
      <c r="FW581" s="222">
        <f t="shared" si="1544"/>
        <v>0</v>
      </c>
      <c r="FX581" s="222">
        <f t="shared" si="1545"/>
        <v>0</v>
      </c>
      <c r="FY581" s="222">
        <f t="shared" si="1546"/>
        <v>0</v>
      </c>
      <c r="FZ581" s="222">
        <f t="shared" si="1547"/>
        <v>0</v>
      </c>
      <c r="GA581" s="222">
        <f t="shared" si="1548"/>
        <v>0</v>
      </c>
      <c r="GB581" s="222">
        <f t="shared" si="1549"/>
        <v>0</v>
      </c>
      <c r="GC581" s="222">
        <f t="shared" si="1550"/>
        <v>0</v>
      </c>
      <c r="GD581" s="222">
        <f t="shared" si="1551"/>
        <v>0</v>
      </c>
      <c r="GE581" s="222">
        <f t="shared" si="1552"/>
        <v>0</v>
      </c>
      <c r="GF581" s="222">
        <f t="shared" si="1553"/>
        <v>0</v>
      </c>
      <c r="GG581" s="222">
        <f t="shared" si="1554"/>
        <v>0</v>
      </c>
      <c r="GH581" s="222">
        <f t="shared" si="1555"/>
        <v>0</v>
      </c>
      <c r="GI581" s="222">
        <f t="shared" si="1556"/>
        <v>0</v>
      </c>
      <c r="GJ581" s="222">
        <f t="shared" si="1557"/>
        <v>0</v>
      </c>
      <c r="GK581" s="222">
        <f t="shared" si="1558"/>
        <v>0</v>
      </c>
      <c r="GL581" s="222">
        <f t="shared" si="1559"/>
        <v>0</v>
      </c>
      <c r="GM581" s="222">
        <f t="shared" si="1560"/>
        <v>0</v>
      </c>
      <c r="GN581" s="222">
        <f t="shared" si="1561"/>
        <v>0</v>
      </c>
      <c r="GO581" s="222">
        <f t="shared" si="1562"/>
        <v>0</v>
      </c>
      <c r="GP581" s="222">
        <f t="shared" si="1563"/>
        <v>0</v>
      </c>
      <c r="GQ581" s="222">
        <f t="shared" si="1564"/>
        <v>0</v>
      </c>
      <c r="GR581" s="222">
        <f t="shared" si="1565"/>
        <v>0</v>
      </c>
      <c r="GS581" s="222">
        <f t="shared" si="1566"/>
        <v>0</v>
      </c>
      <c r="GT581" s="222">
        <f t="shared" si="1567"/>
        <v>0</v>
      </c>
      <c r="GU581" s="222">
        <f t="shared" si="1568"/>
        <v>0</v>
      </c>
      <c r="GV581" s="222">
        <f t="shared" si="1569"/>
        <v>0</v>
      </c>
      <c r="GW581" s="222">
        <f t="shared" si="1570"/>
        <v>0</v>
      </c>
      <c r="GX581" s="222">
        <f t="shared" si="1571"/>
        <v>0</v>
      </c>
      <c r="GY581" s="222">
        <f t="shared" si="1572"/>
        <v>0</v>
      </c>
      <c r="GZ581" s="222">
        <f t="shared" si="1573"/>
        <v>0</v>
      </c>
      <c r="HA581" s="222">
        <f t="shared" si="1574"/>
        <v>0</v>
      </c>
      <c r="HB581" s="222">
        <f t="shared" si="1575"/>
        <v>0</v>
      </c>
      <c r="HC581" s="222">
        <f t="shared" si="1576"/>
        <v>0</v>
      </c>
      <c r="HD581" s="222">
        <f t="shared" si="1577"/>
        <v>0</v>
      </c>
      <c r="HE581" s="222">
        <f t="shared" si="1578"/>
        <v>0</v>
      </c>
      <c r="HF581" s="222">
        <f t="shared" si="1579"/>
        <v>0</v>
      </c>
      <c r="HG581" s="222">
        <f t="shared" si="1580"/>
        <v>0</v>
      </c>
      <c r="HH581" s="222">
        <f t="shared" si="1581"/>
        <v>0</v>
      </c>
      <c r="HI581" s="222">
        <f t="shared" si="1582"/>
        <v>0</v>
      </c>
      <c r="HJ581" s="222">
        <f t="shared" si="1583"/>
        <v>0</v>
      </c>
      <c r="HK581" s="222">
        <f t="shared" si="1584"/>
        <v>0</v>
      </c>
      <c r="HL581" s="222">
        <f t="shared" si="1585"/>
        <v>0</v>
      </c>
      <c r="HM581" s="222">
        <f t="shared" si="1586"/>
        <v>0</v>
      </c>
      <c r="HN581" s="222">
        <f t="shared" si="1587"/>
        <v>0</v>
      </c>
      <c r="HO581" s="222">
        <f t="shared" si="1588"/>
        <v>0</v>
      </c>
      <c r="HP581" s="222">
        <f t="shared" si="1589"/>
        <v>0</v>
      </c>
      <c r="HQ581" s="222">
        <f t="shared" si="1590"/>
        <v>0</v>
      </c>
      <c r="HR581" s="222">
        <f t="shared" si="1591"/>
        <v>0</v>
      </c>
      <c r="HS581" s="222">
        <f t="shared" si="1592"/>
        <v>0</v>
      </c>
      <c r="HT581" s="222">
        <f t="shared" si="1593"/>
        <v>0</v>
      </c>
      <c r="HU581" s="222">
        <f t="shared" si="1594"/>
        <v>0</v>
      </c>
      <c r="HV581" s="222">
        <f t="shared" si="1595"/>
        <v>0</v>
      </c>
      <c r="HW581" s="222">
        <f t="shared" si="1596"/>
        <v>0</v>
      </c>
      <c r="HX581" s="222">
        <f t="shared" si="1597"/>
        <v>0</v>
      </c>
      <c r="HY581" s="222">
        <f t="shared" si="1598"/>
        <v>0</v>
      </c>
      <c r="HZ581" s="222">
        <f t="shared" si="1599"/>
        <v>0</v>
      </c>
      <c r="IA581" s="222">
        <f t="shared" si="1600"/>
        <v>0</v>
      </c>
      <c r="IB581" s="222">
        <f t="shared" si="1601"/>
        <v>0</v>
      </c>
      <c r="IC581" s="222">
        <f t="shared" si="1602"/>
        <v>0</v>
      </c>
      <c r="ID581" s="222">
        <f t="shared" si="1603"/>
        <v>0</v>
      </c>
      <c r="IE581" s="222">
        <f t="shared" si="1604"/>
        <v>0</v>
      </c>
      <c r="IF581" s="222">
        <f t="shared" si="1605"/>
        <v>0</v>
      </c>
      <c r="IG581" s="222">
        <f t="shared" si="1606"/>
        <v>0</v>
      </c>
      <c r="IH581" s="222">
        <f t="shared" si="1607"/>
        <v>0</v>
      </c>
      <c r="II581" s="222">
        <f t="shared" si="1608"/>
        <v>0</v>
      </c>
      <c r="IJ581" s="222">
        <f t="shared" si="1609"/>
        <v>0</v>
      </c>
      <c r="IK581" s="222">
        <f t="shared" si="1610"/>
        <v>0</v>
      </c>
      <c r="IL581" s="222">
        <f t="shared" si="1611"/>
        <v>0</v>
      </c>
      <c r="IM581" s="222">
        <f t="shared" si="1612"/>
        <v>0</v>
      </c>
      <c r="IN581" s="222">
        <f t="shared" si="1613"/>
        <v>0</v>
      </c>
      <c r="IO581" s="222">
        <f t="shared" si="1614"/>
        <v>0</v>
      </c>
      <c r="IP581" s="222">
        <f t="shared" si="1615"/>
        <v>0</v>
      </c>
      <c r="IQ581" s="222">
        <f t="shared" si="1616"/>
        <v>0</v>
      </c>
      <c r="IR581" s="222">
        <f t="shared" si="1617"/>
        <v>0</v>
      </c>
      <c r="IS581" s="222">
        <f t="shared" si="1618"/>
        <v>0</v>
      </c>
      <c r="IT581" s="222">
        <f t="shared" si="1619"/>
        <v>0</v>
      </c>
      <c r="IU581" s="222">
        <f t="shared" si="1620"/>
        <v>0</v>
      </c>
      <c r="IV581" s="222">
        <f t="shared" si="1621"/>
        <v>0</v>
      </c>
      <c r="IW581" s="222">
        <f t="shared" si="1622"/>
        <v>0</v>
      </c>
      <c r="IX581" s="222">
        <f t="shared" si="1623"/>
        <v>0</v>
      </c>
      <c r="IY581" s="222">
        <f t="shared" si="1624"/>
        <v>0</v>
      </c>
      <c r="IZ581" s="222">
        <f t="shared" si="1625"/>
        <v>0</v>
      </c>
      <c r="JA581" s="222">
        <f t="shared" si="1626"/>
        <v>0</v>
      </c>
      <c r="JB581" s="222">
        <f t="shared" si="1627"/>
        <v>0</v>
      </c>
    </row>
    <row r="582" spans="2:262">
      <c r="B582" s="230">
        <v>221</v>
      </c>
      <c r="C582" s="229">
        <f t="shared" si="1628"/>
        <v>4.3164062499999939E-3</v>
      </c>
      <c r="D582" s="226">
        <f t="shared" ca="1" si="1371"/>
        <v>50.139856038263872</v>
      </c>
      <c r="E582" s="225">
        <f ca="1">HS361</f>
        <v>0.13985603826386864</v>
      </c>
      <c r="F582" s="224">
        <v>221</v>
      </c>
      <c r="G582" s="222">
        <f t="shared" si="1372"/>
        <v>0</v>
      </c>
      <c r="H582" s="222">
        <f t="shared" si="1373"/>
        <v>0</v>
      </c>
      <c r="I582" s="222">
        <f t="shared" si="1374"/>
        <v>0</v>
      </c>
      <c r="J582" s="222">
        <f t="shared" si="1375"/>
        <v>0</v>
      </c>
      <c r="K582" s="222">
        <f t="shared" si="1376"/>
        <v>0</v>
      </c>
      <c r="L582" s="222">
        <f t="shared" si="1377"/>
        <v>0</v>
      </c>
      <c r="M582" s="222">
        <f t="shared" si="1378"/>
        <v>0</v>
      </c>
      <c r="N582" s="222">
        <f t="shared" si="1379"/>
        <v>0</v>
      </c>
      <c r="O582" s="222">
        <f t="shared" si="1380"/>
        <v>0</v>
      </c>
      <c r="P582" s="222">
        <f t="shared" si="1381"/>
        <v>0</v>
      </c>
      <c r="Q582" s="222">
        <f t="shared" si="1382"/>
        <v>0</v>
      </c>
      <c r="R582" s="222">
        <f t="shared" si="1383"/>
        <v>0</v>
      </c>
      <c r="S582" s="222">
        <f t="shared" si="1384"/>
        <v>0</v>
      </c>
      <c r="T582" s="222">
        <f t="shared" si="1385"/>
        <v>0</v>
      </c>
      <c r="U582" s="222">
        <f t="shared" si="1386"/>
        <v>0</v>
      </c>
      <c r="V582" s="222">
        <f t="shared" si="1387"/>
        <v>0</v>
      </c>
      <c r="W582" s="222">
        <f t="shared" si="1388"/>
        <v>0</v>
      </c>
      <c r="X582" s="222">
        <f t="shared" si="1389"/>
        <v>0</v>
      </c>
      <c r="Y582" s="222">
        <f t="shared" si="1390"/>
        <v>0</v>
      </c>
      <c r="Z582" s="222">
        <f t="shared" si="1391"/>
        <v>0</v>
      </c>
      <c r="AA582" s="222">
        <f t="shared" si="1392"/>
        <v>0</v>
      </c>
      <c r="AB582" s="222">
        <f t="shared" si="1393"/>
        <v>0</v>
      </c>
      <c r="AC582" s="222">
        <f t="shared" si="1394"/>
        <v>0</v>
      </c>
      <c r="AD582" s="222">
        <f t="shared" si="1395"/>
        <v>0</v>
      </c>
      <c r="AE582" s="222">
        <f t="shared" si="1396"/>
        <v>0</v>
      </c>
      <c r="AF582" s="222">
        <f t="shared" si="1397"/>
        <v>0</v>
      </c>
      <c r="AG582" s="222">
        <f t="shared" si="1398"/>
        <v>0</v>
      </c>
      <c r="AH582" s="222">
        <f t="shared" si="1399"/>
        <v>0</v>
      </c>
      <c r="AI582" s="222">
        <f t="shared" si="1400"/>
        <v>0</v>
      </c>
      <c r="AJ582" s="222">
        <f t="shared" si="1401"/>
        <v>0</v>
      </c>
      <c r="AK582" s="222">
        <f t="shared" si="1402"/>
        <v>0</v>
      </c>
      <c r="AL582" s="222">
        <f t="shared" si="1403"/>
        <v>0</v>
      </c>
      <c r="AM582" s="222">
        <f t="shared" si="1404"/>
        <v>0</v>
      </c>
      <c r="AN582" s="222">
        <f t="shared" si="1405"/>
        <v>0</v>
      </c>
      <c r="AO582" s="222">
        <f t="shared" si="1406"/>
        <v>0</v>
      </c>
      <c r="AP582" s="222">
        <f t="shared" si="1407"/>
        <v>0</v>
      </c>
      <c r="AQ582" s="222">
        <f t="shared" si="1408"/>
        <v>0</v>
      </c>
      <c r="AR582" s="222">
        <f t="shared" si="1409"/>
        <v>0</v>
      </c>
      <c r="AS582" s="222">
        <f t="shared" si="1410"/>
        <v>0</v>
      </c>
      <c r="AT582" s="222">
        <f t="shared" si="1411"/>
        <v>0</v>
      </c>
      <c r="AU582" s="222">
        <f t="shared" si="1412"/>
        <v>0</v>
      </c>
      <c r="AV582" s="222">
        <f t="shared" si="1413"/>
        <v>0</v>
      </c>
      <c r="AW582" s="222">
        <f t="shared" si="1414"/>
        <v>0</v>
      </c>
      <c r="AX582" s="222">
        <f t="shared" si="1415"/>
        <v>0</v>
      </c>
      <c r="AY582" s="222">
        <f t="shared" si="1416"/>
        <v>0</v>
      </c>
      <c r="AZ582" s="222">
        <f t="shared" si="1417"/>
        <v>0</v>
      </c>
      <c r="BA582" s="222">
        <f t="shared" si="1418"/>
        <v>0</v>
      </c>
      <c r="BB582" s="222">
        <f t="shared" si="1419"/>
        <v>0</v>
      </c>
      <c r="BC582" s="222">
        <f t="shared" si="1420"/>
        <v>0</v>
      </c>
      <c r="BD582" s="222">
        <f t="shared" si="1421"/>
        <v>0</v>
      </c>
      <c r="BE582" s="222">
        <f t="shared" si="1422"/>
        <v>0</v>
      </c>
      <c r="BF582" s="222">
        <f t="shared" si="1423"/>
        <v>0</v>
      </c>
      <c r="BG582" s="222">
        <f t="shared" si="1424"/>
        <v>0</v>
      </c>
      <c r="BH582" s="222">
        <f t="shared" si="1425"/>
        <v>0</v>
      </c>
      <c r="BI582" s="222">
        <f t="shared" si="1426"/>
        <v>0</v>
      </c>
      <c r="BJ582" s="222">
        <f t="shared" si="1427"/>
        <v>0</v>
      </c>
      <c r="BK582" s="222">
        <f t="shared" si="1428"/>
        <v>0</v>
      </c>
      <c r="BL582" s="222">
        <f t="shared" si="1429"/>
        <v>0</v>
      </c>
      <c r="BM582" s="222">
        <f t="shared" si="1430"/>
        <v>0</v>
      </c>
      <c r="BN582" s="222">
        <f t="shared" si="1431"/>
        <v>0</v>
      </c>
      <c r="BO582" s="222">
        <f t="shared" si="1432"/>
        <v>0</v>
      </c>
      <c r="BP582" s="222">
        <f t="shared" si="1433"/>
        <v>0</v>
      </c>
      <c r="BQ582" s="222">
        <f t="shared" si="1434"/>
        <v>0</v>
      </c>
      <c r="BR582" s="222">
        <f t="shared" si="1435"/>
        <v>0</v>
      </c>
      <c r="BS582" s="222">
        <f t="shared" si="1436"/>
        <v>0</v>
      </c>
      <c r="BT582" s="222">
        <f t="shared" si="1437"/>
        <v>0</v>
      </c>
      <c r="BU582" s="222">
        <f t="shared" si="1438"/>
        <v>0</v>
      </c>
      <c r="BV582" s="222">
        <f t="shared" si="1439"/>
        <v>0</v>
      </c>
      <c r="BW582" s="222">
        <f t="shared" si="1440"/>
        <v>0</v>
      </c>
      <c r="BX582" s="222">
        <f t="shared" si="1441"/>
        <v>0</v>
      </c>
      <c r="BY582" s="222">
        <f t="shared" si="1442"/>
        <v>0</v>
      </c>
      <c r="BZ582" s="222">
        <f t="shared" si="1443"/>
        <v>0</v>
      </c>
      <c r="CA582" s="222">
        <f t="shared" si="1444"/>
        <v>0</v>
      </c>
      <c r="CB582" s="222">
        <f t="shared" si="1445"/>
        <v>0</v>
      </c>
      <c r="CC582" s="222">
        <f t="shared" si="1446"/>
        <v>0</v>
      </c>
      <c r="CD582" s="222">
        <f t="shared" si="1447"/>
        <v>0</v>
      </c>
      <c r="CE582" s="222">
        <f t="shared" si="1448"/>
        <v>0</v>
      </c>
      <c r="CF582" s="222">
        <f t="shared" si="1449"/>
        <v>0</v>
      </c>
      <c r="CG582" s="222">
        <f t="shared" si="1450"/>
        <v>0</v>
      </c>
      <c r="CH582" s="222">
        <f t="shared" si="1451"/>
        <v>0</v>
      </c>
      <c r="CI582" s="222">
        <f t="shared" si="1452"/>
        <v>0</v>
      </c>
      <c r="CJ582" s="222">
        <f t="shared" si="1453"/>
        <v>0</v>
      </c>
      <c r="CK582" s="222">
        <f t="shared" si="1454"/>
        <v>0</v>
      </c>
      <c r="CL582" s="222">
        <f t="shared" si="1455"/>
        <v>0</v>
      </c>
      <c r="CM582" s="222">
        <f t="shared" si="1456"/>
        <v>0</v>
      </c>
      <c r="CN582" s="222">
        <f t="shared" si="1457"/>
        <v>0</v>
      </c>
      <c r="CO582" s="222">
        <f t="shared" si="1458"/>
        <v>0</v>
      </c>
      <c r="CP582" s="222">
        <f t="shared" si="1459"/>
        <v>0</v>
      </c>
      <c r="CQ582" s="222">
        <f t="shared" si="1460"/>
        <v>0</v>
      </c>
      <c r="CR582" s="222">
        <f t="shared" si="1461"/>
        <v>0</v>
      </c>
      <c r="CS582" s="222">
        <f t="shared" si="1462"/>
        <v>0</v>
      </c>
      <c r="CT582" s="222">
        <f t="shared" si="1463"/>
        <v>0</v>
      </c>
      <c r="CU582" s="222">
        <f t="shared" si="1464"/>
        <v>0</v>
      </c>
      <c r="CV582" s="222">
        <f t="shared" si="1465"/>
        <v>0</v>
      </c>
      <c r="CW582" s="222">
        <f t="shared" si="1466"/>
        <v>0</v>
      </c>
      <c r="CX582" s="222">
        <f t="shared" si="1467"/>
        <v>0</v>
      </c>
      <c r="CY582" s="222">
        <f t="shared" si="1468"/>
        <v>0</v>
      </c>
      <c r="CZ582" s="222">
        <f t="shared" si="1469"/>
        <v>0</v>
      </c>
      <c r="DA582" s="222">
        <f t="shared" si="1470"/>
        <v>0</v>
      </c>
      <c r="DB582" s="222">
        <f t="shared" si="1471"/>
        <v>0</v>
      </c>
      <c r="DC582" s="222">
        <f t="shared" si="1472"/>
        <v>0</v>
      </c>
      <c r="DD582" s="222">
        <f t="shared" si="1473"/>
        <v>0</v>
      </c>
      <c r="DE582" s="222">
        <f t="shared" si="1474"/>
        <v>0</v>
      </c>
      <c r="DF582" s="222">
        <f t="shared" si="1475"/>
        <v>0</v>
      </c>
      <c r="DG582" s="222">
        <f t="shared" si="1476"/>
        <v>0</v>
      </c>
      <c r="DH582" s="222">
        <f t="shared" si="1477"/>
        <v>0</v>
      </c>
      <c r="DI582" s="222">
        <f t="shared" si="1478"/>
        <v>0</v>
      </c>
      <c r="DJ582" s="222">
        <f t="shared" si="1479"/>
        <v>0</v>
      </c>
      <c r="DK582" s="222">
        <f t="shared" si="1480"/>
        <v>0</v>
      </c>
      <c r="DL582" s="222">
        <f t="shared" si="1481"/>
        <v>0</v>
      </c>
      <c r="DM582" s="222">
        <f t="shared" si="1482"/>
        <v>0</v>
      </c>
      <c r="DN582" s="222">
        <f t="shared" si="1483"/>
        <v>0</v>
      </c>
      <c r="DO582" s="222">
        <f t="shared" si="1484"/>
        <v>0</v>
      </c>
      <c r="DP582" s="222">
        <f t="shared" si="1485"/>
        <v>0</v>
      </c>
      <c r="DQ582" s="222">
        <f t="shared" si="1486"/>
        <v>0</v>
      </c>
      <c r="DR582" s="222">
        <f t="shared" si="1487"/>
        <v>0</v>
      </c>
      <c r="DS582" s="222">
        <f t="shared" si="1488"/>
        <v>0</v>
      </c>
      <c r="DT582" s="222">
        <f t="shared" si="1489"/>
        <v>0</v>
      </c>
      <c r="DU582" s="222">
        <f t="shared" si="1490"/>
        <v>0</v>
      </c>
      <c r="DV582" s="222">
        <f t="shared" si="1491"/>
        <v>0</v>
      </c>
      <c r="DW582" s="222">
        <f t="shared" si="1492"/>
        <v>0</v>
      </c>
      <c r="DX582" s="222">
        <f t="shared" si="1493"/>
        <v>0</v>
      </c>
      <c r="DY582" s="222">
        <f t="shared" si="1494"/>
        <v>0</v>
      </c>
      <c r="DZ582" s="222">
        <f t="shared" si="1495"/>
        <v>0</v>
      </c>
      <c r="EA582" s="222">
        <f t="shared" si="1496"/>
        <v>0</v>
      </c>
      <c r="EB582" s="222">
        <f t="shared" si="1497"/>
        <v>0</v>
      </c>
      <c r="EC582" s="222">
        <f t="shared" si="1498"/>
        <v>0</v>
      </c>
      <c r="ED582" s="222">
        <f t="shared" si="1499"/>
        <v>0</v>
      </c>
      <c r="EE582" s="222">
        <f t="shared" si="1500"/>
        <v>0</v>
      </c>
      <c r="EF582" s="222">
        <f t="shared" si="1501"/>
        <v>0</v>
      </c>
      <c r="EG582" s="222">
        <f t="shared" si="1502"/>
        <v>0</v>
      </c>
      <c r="EH582" s="222">
        <f t="shared" si="1503"/>
        <v>0</v>
      </c>
      <c r="EI582" s="222">
        <f t="shared" si="1504"/>
        <v>0</v>
      </c>
      <c r="EJ582" s="222">
        <f t="shared" si="1505"/>
        <v>0</v>
      </c>
      <c r="EK582" s="222">
        <f t="shared" si="1506"/>
        <v>0</v>
      </c>
      <c r="EL582" s="222">
        <f t="shared" si="1507"/>
        <v>0</v>
      </c>
      <c r="EM582" s="222">
        <f t="shared" si="1508"/>
        <v>0</v>
      </c>
      <c r="EN582" s="222">
        <f t="shared" si="1509"/>
        <v>0</v>
      </c>
      <c r="EO582" s="222">
        <f t="shared" si="1510"/>
        <v>0</v>
      </c>
      <c r="EP582" s="222">
        <f t="shared" si="1511"/>
        <v>0</v>
      </c>
      <c r="EQ582" s="222">
        <f t="shared" si="1512"/>
        <v>0</v>
      </c>
      <c r="ER582" s="222">
        <f t="shared" si="1513"/>
        <v>0</v>
      </c>
      <c r="ES582" s="222">
        <f t="shared" si="1514"/>
        <v>0</v>
      </c>
      <c r="ET582" s="222">
        <f t="shared" si="1515"/>
        <v>0</v>
      </c>
      <c r="EU582" s="222">
        <f t="shared" si="1516"/>
        <v>0</v>
      </c>
      <c r="EV582" s="222">
        <f t="shared" si="1517"/>
        <v>0</v>
      </c>
      <c r="EW582" s="222">
        <f t="shared" si="1518"/>
        <v>0</v>
      </c>
      <c r="EX582" s="222">
        <f t="shared" si="1519"/>
        <v>0</v>
      </c>
      <c r="EY582" s="222">
        <f t="shared" si="1520"/>
        <v>0</v>
      </c>
      <c r="EZ582" s="222">
        <f t="shared" si="1521"/>
        <v>0</v>
      </c>
      <c r="FA582" s="222">
        <f t="shared" si="1522"/>
        <v>0</v>
      </c>
      <c r="FB582" s="222">
        <f t="shared" si="1523"/>
        <v>0</v>
      </c>
      <c r="FC582" s="222">
        <f t="shared" si="1524"/>
        <v>0</v>
      </c>
      <c r="FD582" s="222">
        <f t="shared" si="1525"/>
        <v>0</v>
      </c>
      <c r="FE582" s="222">
        <f t="shared" si="1526"/>
        <v>0</v>
      </c>
      <c r="FF582" s="222">
        <f t="shared" si="1527"/>
        <v>0</v>
      </c>
      <c r="FG582" s="222">
        <f t="shared" si="1528"/>
        <v>0</v>
      </c>
      <c r="FH582" s="222">
        <f t="shared" si="1529"/>
        <v>0</v>
      </c>
      <c r="FI582" s="222">
        <f t="shared" si="1530"/>
        <v>0</v>
      </c>
      <c r="FJ582" s="222">
        <f t="shared" si="1531"/>
        <v>0</v>
      </c>
      <c r="FK582" s="222">
        <f t="shared" si="1532"/>
        <v>0</v>
      </c>
      <c r="FL582" s="222">
        <f t="shared" si="1533"/>
        <v>0</v>
      </c>
      <c r="FM582" s="222">
        <f t="shared" si="1534"/>
        <v>0</v>
      </c>
      <c r="FN582" s="222">
        <f t="shared" si="1535"/>
        <v>0</v>
      </c>
      <c r="FO582" s="222">
        <f t="shared" si="1536"/>
        <v>0</v>
      </c>
      <c r="FP582" s="222">
        <f t="shared" si="1537"/>
        <v>0</v>
      </c>
      <c r="FQ582" s="222">
        <f t="shared" si="1538"/>
        <v>0</v>
      </c>
      <c r="FR582" s="222">
        <f t="shared" si="1539"/>
        <v>0</v>
      </c>
      <c r="FS582" s="222">
        <f t="shared" si="1540"/>
        <v>0</v>
      </c>
      <c r="FT582" s="222">
        <f t="shared" si="1541"/>
        <v>0</v>
      </c>
      <c r="FU582" s="222">
        <f t="shared" si="1542"/>
        <v>0</v>
      </c>
      <c r="FV582" s="222">
        <f t="shared" si="1543"/>
        <v>0</v>
      </c>
      <c r="FW582" s="222">
        <f t="shared" si="1544"/>
        <v>0</v>
      </c>
      <c r="FX582" s="222">
        <f t="shared" si="1545"/>
        <v>0</v>
      </c>
      <c r="FY582" s="222">
        <f t="shared" si="1546"/>
        <v>0</v>
      </c>
      <c r="FZ582" s="222">
        <f t="shared" si="1547"/>
        <v>0</v>
      </c>
      <c r="GA582" s="222">
        <f t="shared" si="1548"/>
        <v>0</v>
      </c>
      <c r="GB582" s="222">
        <f t="shared" si="1549"/>
        <v>0</v>
      </c>
      <c r="GC582" s="222">
        <f t="shared" si="1550"/>
        <v>0</v>
      </c>
      <c r="GD582" s="222">
        <f t="shared" si="1551"/>
        <v>0</v>
      </c>
      <c r="GE582" s="222">
        <f t="shared" si="1552"/>
        <v>0</v>
      </c>
      <c r="GF582" s="222">
        <f t="shared" si="1553"/>
        <v>0</v>
      </c>
      <c r="GG582" s="222">
        <f t="shared" si="1554"/>
        <v>0</v>
      </c>
      <c r="GH582" s="222">
        <f t="shared" si="1555"/>
        <v>0</v>
      </c>
      <c r="GI582" s="222">
        <f t="shared" si="1556"/>
        <v>0</v>
      </c>
      <c r="GJ582" s="222">
        <f t="shared" si="1557"/>
        <v>0</v>
      </c>
      <c r="GK582" s="222">
        <f t="shared" si="1558"/>
        <v>0</v>
      </c>
      <c r="GL582" s="222">
        <f t="shared" si="1559"/>
        <v>0</v>
      </c>
      <c r="GM582" s="222">
        <f t="shared" si="1560"/>
        <v>0</v>
      </c>
      <c r="GN582" s="222">
        <f t="shared" si="1561"/>
        <v>0</v>
      </c>
      <c r="GO582" s="222">
        <f t="shared" si="1562"/>
        <v>0</v>
      </c>
      <c r="GP582" s="222">
        <f t="shared" si="1563"/>
        <v>0</v>
      </c>
      <c r="GQ582" s="222">
        <f t="shared" si="1564"/>
        <v>0</v>
      </c>
      <c r="GR582" s="222">
        <f t="shared" si="1565"/>
        <v>0</v>
      </c>
      <c r="GS582" s="222">
        <f t="shared" si="1566"/>
        <v>0</v>
      </c>
      <c r="GT582" s="222">
        <f t="shared" si="1567"/>
        <v>0</v>
      </c>
      <c r="GU582" s="222">
        <f t="shared" si="1568"/>
        <v>0</v>
      </c>
      <c r="GV582" s="222">
        <f t="shared" si="1569"/>
        <v>0</v>
      </c>
      <c r="GW582" s="222">
        <f t="shared" si="1570"/>
        <v>0</v>
      </c>
      <c r="GX582" s="222">
        <f t="shared" si="1571"/>
        <v>0</v>
      </c>
      <c r="GY582" s="222">
        <f t="shared" si="1572"/>
        <v>0</v>
      </c>
      <c r="GZ582" s="222">
        <f t="shared" si="1573"/>
        <v>0</v>
      </c>
      <c r="HA582" s="222">
        <f t="shared" si="1574"/>
        <v>0</v>
      </c>
      <c r="HB582" s="222">
        <f t="shared" si="1575"/>
        <v>0</v>
      </c>
      <c r="HC582" s="222">
        <f t="shared" si="1576"/>
        <v>0</v>
      </c>
      <c r="HD582" s="222">
        <f t="shared" si="1577"/>
        <v>0</v>
      </c>
      <c r="HE582" s="222">
        <f t="shared" si="1578"/>
        <v>0</v>
      </c>
      <c r="HF582" s="222">
        <f t="shared" si="1579"/>
        <v>0</v>
      </c>
      <c r="HG582" s="222">
        <f t="shared" si="1580"/>
        <v>0</v>
      </c>
      <c r="HH582" s="222">
        <f t="shared" si="1581"/>
        <v>0</v>
      </c>
      <c r="HI582" s="222">
        <f t="shared" si="1582"/>
        <v>0</v>
      </c>
      <c r="HJ582" s="222">
        <f t="shared" si="1583"/>
        <v>0</v>
      </c>
      <c r="HK582" s="222">
        <f t="shared" si="1584"/>
        <v>0</v>
      </c>
      <c r="HL582" s="222">
        <f t="shared" si="1585"/>
        <v>0</v>
      </c>
      <c r="HM582" s="222">
        <f t="shared" si="1586"/>
        <v>0</v>
      </c>
      <c r="HN582" s="222">
        <f t="shared" si="1587"/>
        <v>0</v>
      </c>
      <c r="HO582" s="222">
        <f t="shared" si="1588"/>
        <v>0</v>
      </c>
      <c r="HP582" s="222">
        <f t="shared" si="1589"/>
        <v>0</v>
      </c>
      <c r="HQ582" s="222">
        <f t="shared" si="1590"/>
        <v>0</v>
      </c>
      <c r="HR582" s="222">
        <f t="shared" si="1591"/>
        <v>0</v>
      </c>
      <c r="HS582" s="222">
        <f t="shared" si="1592"/>
        <v>0</v>
      </c>
      <c r="HT582" s="222">
        <f t="shared" si="1593"/>
        <v>0</v>
      </c>
      <c r="HU582" s="222">
        <f t="shared" si="1594"/>
        <v>0</v>
      </c>
      <c r="HV582" s="222">
        <f t="shared" si="1595"/>
        <v>0</v>
      </c>
      <c r="HW582" s="222">
        <f t="shared" si="1596"/>
        <v>0</v>
      </c>
      <c r="HX582" s="222">
        <f t="shared" si="1597"/>
        <v>0</v>
      </c>
      <c r="HY582" s="222">
        <f t="shared" si="1598"/>
        <v>0</v>
      </c>
      <c r="HZ582" s="222">
        <f t="shared" si="1599"/>
        <v>0</v>
      </c>
      <c r="IA582" s="222">
        <f t="shared" si="1600"/>
        <v>0</v>
      </c>
      <c r="IB582" s="222">
        <f t="shared" si="1601"/>
        <v>0</v>
      </c>
      <c r="IC582" s="222">
        <f t="shared" si="1602"/>
        <v>0</v>
      </c>
      <c r="ID582" s="222">
        <f t="shared" si="1603"/>
        <v>0</v>
      </c>
      <c r="IE582" s="222">
        <f t="shared" si="1604"/>
        <v>0</v>
      </c>
      <c r="IF582" s="222">
        <f t="shared" si="1605"/>
        <v>0</v>
      </c>
      <c r="IG582" s="222">
        <f t="shared" si="1606"/>
        <v>0</v>
      </c>
      <c r="IH582" s="222">
        <f t="shared" si="1607"/>
        <v>0</v>
      </c>
      <c r="II582" s="222">
        <f t="shared" si="1608"/>
        <v>0</v>
      </c>
      <c r="IJ582" s="222">
        <f t="shared" si="1609"/>
        <v>0</v>
      </c>
      <c r="IK582" s="222">
        <f t="shared" si="1610"/>
        <v>0</v>
      </c>
      <c r="IL582" s="222">
        <f t="shared" si="1611"/>
        <v>0</v>
      </c>
      <c r="IM582" s="222">
        <f t="shared" si="1612"/>
        <v>0</v>
      </c>
      <c r="IN582" s="222">
        <f t="shared" si="1613"/>
        <v>0</v>
      </c>
      <c r="IO582" s="222">
        <f t="shared" si="1614"/>
        <v>0</v>
      </c>
      <c r="IP582" s="222">
        <f t="shared" si="1615"/>
        <v>0</v>
      </c>
      <c r="IQ582" s="222">
        <f t="shared" si="1616"/>
        <v>0</v>
      </c>
      <c r="IR582" s="222">
        <f t="shared" si="1617"/>
        <v>0</v>
      </c>
      <c r="IS582" s="222">
        <f t="shared" si="1618"/>
        <v>0</v>
      </c>
      <c r="IT582" s="222">
        <f t="shared" si="1619"/>
        <v>0</v>
      </c>
      <c r="IU582" s="222">
        <f t="shared" si="1620"/>
        <v>0</v>
      </c>
      <c r="IV582" s="222">
        <f t="shared" si="1621"/>
        <v>0</v>
      </c>
      <c r="IW582" s="222">
        <f t="shared" si="1622"/>
        <v>0</v>
      </c>
      <c r="IX582" s="222">
        <f t="shared" si="1623"/>
        <v>0</v>
      </c>
      <c r="IY582" s="222">
        <f t="shared" si="1624"/>
        <v>0</v>
      </c>
      <c r="IZ582" s="222">
        <f t="shared" si="1625"/>
        <v>0</v>
      </c>
      <c r="JA582" s="222">
        <f t="shared" si="1626"/>
        <v>0</v>
      </c>
      <c r="JB582" s="222">
        <f t="shared" si="1627"/>
        <v>0</v>
      </c>
    </row>
    <row r="583" spans="2:262">
      <c r="B583" s="230">
        <v>222</v>
      </c>
      <c r="C583" s="229">
        <f t="shared" si="1628"/>
        <v>4.3359374999999934E-3</v>
      </c>
      <c r="D583" s="226">
        <f t="shared" ca="1" si="1371"/>
        <v>50.138307145482678</v>
      </c>
      <c r="E583" s="225">
        <f ca="1">HT361</f>
        <v>0.13830714548267981</v>
      </c>
      <c r="F583" s="224">
        <v>222</v>
      </c>
      <c r="G583" s="222">
        <f t="shared" si="1372"/>
        <v>0</v>
      </c>
      <c r="H583" s="222">
        <f t="shared" si="1373"/>
        <v>0</v>
      </c>
      <c r="I583" s="222">
        <f t="shared" si="1374"/>
        <v>0</v>
      </c>
      <c r="J583" s="222">
        <f t="shared" si="1375"/>
        <v>0</v>
      </c>
      <c r="K583" s="222">
        <f t="shared" si="1376"/>
        <v>0</v>
      </c>
      <c r="L583" s="222">
        <f t="shared" si="1377"/>
        <v>0</v>
      </c>
      <c r="M583" s="222">
        <f t="shared" si="1378"/>
        <v>0</v>
      </c>
      <c r="N583" s="222">
        <f t="shared" si="1379"/>
        <v>0</v>
      </c>
      <c r="O583" s="222">
        <f t="shared" si="1380"/>
        <v>0</v>
      </c>
      <c r="P583" s="222">
        <f t="shared" si="1381"/>
        <v>0</v>
      </c>
      <c r="Q583" s="222">
        <f t="shared" si="1382"/>
        <v>0</v>
      </c>
      <c r="R583" s="222">
        <f t="shared" si="1383"/>
        <v>0</v>
      </c>
      <c r="S583" s="222">
        <f t="shared" si="1384"/>
        <v>0</v>
      </c>
      <c r="T583" s="222">
        <f t="shared" si="1385"/>
        <v>0</v>
      </c>
      <c r="U583" s="222">
        <f t="shared" si="1386"/>
        <v>0</v>
      </c>
      <c r="V583" s="222">
        <f t="shared" si="1387"/>
        <v>0</v>
      </c>
      <c r="W583" s="222">
        <f t="shared" si="1388"/>
        <v>0</v>
      </c>
      <c r="X583" s="222">
        <f t="shared" si="1389"/>
        <v>0</v>
      </c>
      <c r="Y583" s="222">
        <f t="shared" si="1390"/>
        <v>0</v>
      </c>
      <c r="Z583" s="222">
        <f t="shared" si="1391"/>
        <v>0</v>
      </c>
      <c r="AA583" s="222">
        <f t="shared" si="1392"/>
        <v>0</v>
      </c>
      <c r="AB583" s="222">
        <f t="shared" si="1393"/>
        <v>0</v>
      </c>
      <c r="AC583" s="222">
        <f t="shared" si="1394"/>
        <v>0</v>
      </c>
      <c r="AD583" s="222">
        <f t="shared" si="1395"/>
        <v>0</v>
      </c>
      <c r="AE583" s="222">
        <f t="shared" si="1396"/>
        <v>0</v>
      </c>
      <c r="AF583" s="222">
        <f t="shared" si="1397"/>
        <v>0</v>
      </c>
      <c r="AG583" s="222">
        <f t="shared" si="1398"/>
        <v>0</v>
      </c>
      <c r="AH583" s="222">
        <f t="shared" si="1399"/>
        <v>0</v>
      </c>
      <c r="AI583" s="222">
        <f t="shared" si="1400"/>
        <v>0</v>
      </c>
      <c r="AJ583" s="222">
        <f t="shared" si="1401"/>
        <v>0</v>
      </c>
      <c r="AK583" s="222">
        <f t="shared" si="1402"/>
        <v>0</v>
      </c>
      <c r="AL583" s="222">
        <f t="shared" si="1403"/>
        <v>0</v>
      </c>
      <c r="AM583" s="222">
        <f t="shared" si="1404"/>
        <v>0</v>
      </c>
      <c r="AN583" s="222">
        <f t="shared" si="1405"/>
        <v>0</v>
      </c>
      <c r="AO583" s="222">
        <f t="shared" si="1406"/>
        <v>0</v>
      </c>
      <c r="AP583" s="222">
        <f t="shared" si="1407"/>
        <v>0</v>
      </c>
      <c r="AQ583" s="222">
        <f t="shared" si="1408"/>
        <v>0</v>
      </c>
      <c r="AR583" s="222">
        <f t="shared" si="1409"/>
        <v>0</v>
      </c>
      <c r="AS583" s="222">
        <f t="shared" si="1410"/>
        <v>0</v>
      </c>
      <c r="AT583" s="222">
        <f t="shared" si="1411"/>
        <v>0</v>
      </c>
      <c r="AU583" s="222">
        <f t="shared" si="1412"/>
        <v>0</v>
      </c>
      <c r="AV583" s="222">
        <f t="shared" si="1413"/>
        <v>0</v>
      </c>
      <c r="AW583" s="222">
        <f t="shared" si="1414"/>
        <v>0</v>
      </c>
      <c r="AX583" s="222">
        <f t="shared" si="1415"/>
        <v>0</v>
      </c>
      <c r="AY583" s="222">
        <f t="shared" si="1416"/>
        <v>0</v>
      </c>
      <c r="AZ583" s="222">
        <f t="shared" si="1417"/>
        <v>0</v>
      </c>
      <c r="BA583" s="222">
        <f t="shared" si="1418"/>
        <v>0</v>
      </c>
      <c r="BB583" s="222">
        <f t="shared" si="1419"/>
        <v>0</v>
      </c>
      <c r="BC583" s="222">
        <f t="shared" si="1420"/>
        <v>0</v>
      </c>
      <c r="BD583" s="222">
        <f t="shared" si="1421"/>
        <v>0</v>
      </c>
      <c r="BE583" s="222">
        <f t="shared" si="1422"/>
        <v>0</v>
      </c>
      <c r="BF583" s="222">
        <f t="shared" si="1423"/>
        <v>0</v>
      </c>
      <c r="BG583" s="222">
        <f t="shared" si="1424"/>
        <v>0</v>
      </c>
      <c r="BH583" s="222">
        <f t="shared" si="1425"/>
        <v>0</v>
      </c>
      <c r="BI583" s="222">
        <f t="shared" si="1426"/>
        <v>0</v>
      </c>
      <c r="BJ583" s="222">
        <f t="shared" si="1427"/>
        <v>0</v>
      </c>
      <c r="BK583" s="222">
        <f t="shared" si="1428"/>
        <v>0</v>
      </c>
      <c r="BL583" s="222">
        <f t="shared" si="1429"/>
        <v>0</v>
      </c>
      <c r="BM583" s="222">
        <f t="shared" si="1430"/>
        <v>0</v>
      </c>
      <c r="BN583" s="222">
        <f t="shared" si="1431"/>
        <v>0</v>
      </c>
      <c r="BO583" s="222">
        <f t="shared" si="1432"/>
        <v>0</v>
      </c>
      <c r="BP583" s="222">
        <f t="shared" si="1433"/>
        <v>0</v>
      </c>
      <c r="BQ583" s="222">
        <f t="shared" si="1434"/>
        <v>0</v>
      </c>
      <c r="BR583" s="222">
        <f t="shared" si="1435"/>
        <v>0</v>
      </c>
      <c r="BS583" s="222">
        <f t="shared" si="1436"/>
        <v>0</v>
      </c>
      <c r="BT583" s="222">
        <f t="shared" si="1437"/>
        <v>0</v>
      </c>
      <c r="BU583" s="222">
        <f t="shared" si="1438"/>
        <v>0</v>
      </c>
      <c r="BV583" s="222">
        <f t="shared" si="1439"/>
        <v>0</v>
      </c>
      <c r="BW583" s="222">
        <f t="shared" si="1440"/>
        <v>0</v>
      </c>
      <c r="BX583" s="222">
        <f t="shared" si="1441"/>
        <v>0</v>
      </c>
      <c r="BY583" s="222">
        <f t="shared" si="1442"/>
        <v>0</v>
      </c>
      <c r="BZ583" s="222">
        <f t="shared" si="1443"/>
        <v>0</v>
      </c>
      <c r="CA583" s="222">
        <f t="shared" si="1444"/>
        <v>0</v>
      </c>
      <c r="CB583" s="222">
        <f t="shared" si="1445"/>
        <v>0</v>
      </c>
      <c r="CC583" s="222">
        <f t="shared" si="1446"/>
        <v>0</v>
      </c>
      <c r="CD583" s="222">
        <f t="shared" si="1447"/>
        <v>0</v>
      </c>
      <c r="CE583" s="222">
        <f t="shared" si="1448"/>
        <v>0</v>
      </c>
      <c r="CF583" s="222">
        <f t="shared" si="1449"/>
        <v>0</v>
      </c>
      <c r="CG583" s="222">
        <f t="shared" si="1450"/>
        <v>0</v>
      </c>
      <c r="CH583" s="222">
        <f t="shared" si="1451"/>
        <v>0</v>
      </c>
      <c r="CI583" s="222">
        <f t="shared" si="1452"/>
        <v>0</v>
      </c>
      <c r="CJ583" s="222">
        <f t="shared" si="1453"/>
        <v>0</v>
      </c>
      <c r="CK583" s="222">
        <f t="shared" si="1454"/>
        <v>0</v>
      </c>
      <c r="CL583" s="222">
        <f t="shared" si="1455"/>
        <v>0</v>
      </c>
      <c r="CM583" s="222">
        <f t="shared" si="1456"/>
        <v>0</v>
      </c>
      <c r="CN583" s="222">
        <f t="shared" si="1457"/>
        <v>0</v>
      </c>
      <c r="CO583" s="222">
        <f t="shared" si="1458"/>
        <v>0</v>
      </c>
      <c r="CP583" s="222">
        <f t="shared" si="1459"/>
        <v>0</v>
      </c>
      <c r="CQ583" s="222">
        <f t="shared" si="1460"/>
        <v>0</v>
      </c>
      <c r="CR583" s="222">
        <f t="shared" si="1461"/>
        <v>0</v>
      </c>
      <c r="CS583" s="222">
        <f t="shared" si="1462"/>
        <v>0</v>
      </c>
      <c r="CT583" s="222">
        <f t="shared" si="1463"/>
        <v>0</v>
      </c>
      <c r="CU583" s="222">
        <f t="shared" si="1464"/>
        <v>0</v>
      </c>
      <c r="CV583" s="222">
        <f t="shared" si="1465"/>
        <v>0</v>
      </c>
      <c r="CW583" s="222">
        <f t="shared" si="1466"/>
        <v>0</v>
      </c>
      <c r="CX583" s="222">
        <f t="shared" si="1467"/>
        <v>0</v>
      </c>
      <c r="CY583" s="222">
        <f t="shared" si="1468"/>
        <v>0</v>
      </c>
      <c r="CZ583" s="222">
        <f t="shared" si="1469"/>
        <v>0</v>
      </c>
      <c r="DA583" s="222">
        <f t="shared" si="1470"/>
        <v>0</v>
      </c>
      <c r="DB583" s="222">
        <f t="shared" si="1471"/>
        <v>0</v>
      </c>
      <c r="DC583" s="222">
        <f t="shared" si="1472"/>
        <v>0</v>
      </c>
      <c r="DD583" s="222">
        <f t="shared" si="1473"/>
        <v>0</v>
      </c>
      <c r="DE583" s="222">
        <f t="shared" si="1474"/>
        <v>0</v>
      </c>
      <c r="DF583" s="222">
        <f t="shared" si="1475"/>
        <v>0</v>
      </c>
      <c r="DG583" s="222">
        <f t="shared" si="1476"/>
        <v>0</v>
      </c>
      <c r="DH583" s="222">
        <f t="shared" si="1477"/>
        <v>0</v>
      </c>
      <c r="DI583" s="222">
        <f t="shared" si="1478"/>
        <v>0</v>
      </c>
      <c r="DJ583" s="222">
        <f t="shared" si="1479"/>
        <v>0</v>
      </c>
      <c r="DK583" s="222">
        <f t="shared" si="1480"/>
        <v>0</v>
      </c>
      <c r="DL583" s="222">
        <f t="shared" si="1481"/>
        <v>0</v>
      </c>
      <c r="DM583" s="222">
        <f t="shared" si="1482"/>
        <v>0</v>
      </c>
      <c r="DN583" s="222">
        <f t="shared" si="1483"/>
        <v>0</v>
      </c>
      <c r="DO583" s="222">
        <f t="shared" si="1484"/>
        <v>0</v>
      </c>
      <c r="DP583" s="222">
        <f t="shared" si="1485"/>
        <v>0</v>
      </c>
      <c r="DQ583" s="222">
        <f t="shared" si="1486"/>
        <v>0</v>
      </c>
      <c r="DR583" s="222">
        <f t="shared" si="1487"/>
        <v>0</v>
      </c>
      <c r="DS583" s="222">
        <f t="shared" si="1488"/>
        <v>0</v>
      </c>
      <c r="DT583" s="222">
        <f t="shared" si="1489"/>
        <v>0</v>
      </c>
      <c r="DU583" s="222">
        <f t="shared" si="1490"/>
        <v>0</v>
      </c>
      <c r="DV583" s="222">
        <f t="shared" si="1491"/>
        <v>0</v>
      </c>
      <c r="DW583" s="222">
        <f t="shared" si="1492"/>
        <v>0</v>
      </c>
      <c r="DX583" s="222">
        <f t="shared" si="1493"/>
        <v>0</v>
      </c>
      <c r="DY583" s="222">
        <f t="shared" si="1494"/>
        <v>0</v>
      </c>
      <c r="DZ583" s="222">
        <f t="shared" si="1495"/>
        <v>0</v>
      </c>
      <c r="EA583" s="222">
        <f t="shared" si="1496"/>
        <v>0</v>
      </c>
      <c r="EB583" s="222">
        <f t="shared" si="1497"/>
        <v>0</v>
      </c>
      <c r="EC583" s="222">
        <f t="shared" si="1498"/>
        <v>0</v>
      </c>
      <c r="ED583" s="222">
        <f t="shared" si="1499"/>
        <v>0</v>
      </c>
      <c r="EE583" s="222">
        <f t="shared" si="1500"/>
        <v>0</v>
      </c>
      <c r="EF583" s="222">
        <f t="shared" si="1501"/>
        <v>0</v>
      </c>
      <c r="EG583" s="222">
        <f t="shared" si="1502"/>
        <v>0</v>
      </c>
      <c r="EH583" s="222">
        <f t="shared" si="1503"/>
        <v>0</v>
      </c>
      <c r="EI583" s="222">
        <f t="shared" si="1504"/>
        <v>0</v>
      </c>
      <c r="EJ583" s="222">
        <f t="shared" si="1505"/>
        <v>0</v>
      </c>
      <c r="EK583" s="222">
        <f t="shared" si="1506"/>
        <v>0</v>
      </c>
      <c r="EL583" s="222">
        <f t="shared" si="1507"/>
        <v>0</v>
      </c>
      <c r="EM583" s="222">
        <f t="shared" si="1508"/>
        <v>0</v>
      </c>
      <c r="EN583" s="222">
        <f t="shared" si="1509"/>
        <v>0</v>
      </c>
      <c r="EO583" s="222">
        <f t="shared" si="1510"/>
        <v>0</v>
      </c>
      <c r="EP583" s="222">
        <f t="shared" si="1511"/>
        <v>0</v>
      </c>
      <c r="EQ583" s="222">
        <f t="shared" si="1512"/>
        <v>0</v>
      </c>
      <c r="ER583" s="222">
        <f t="shared" si="1513"/>
        <v>0</v>
      </c>
      <c r="ES583" s="222">
        <f t="shared" si="1514"/>
        <v>0</v>
      </c>
      <c r="ET583" s="222">
        <f t="shared" si="1515"/>
        <v>0</v>
      </c>
      <c r="EU583" s="222">
        <f t="shared" si="1516"/>
        <v>0</v>
      </c>
      <c r="EV583" s="222">
        <f t="shared" si="1517"/>
        <v>0</v>
      </c>
      <c r="EW583" s="222">
        <f t="shared" si="1518"/>
        <v>0</v>
      </c>
      <c r="EX583" s="222">
        <f t="shared" si="1519"/>
        <v>0</v>
      </c>
      <c r="EY583" s="222">
        <f t="shared" si="1520"/>
        <v>0</v>
      </c>
      <c r="EZ583" s="222">
        <f t="shared" si="1521"/>
        <v>0</v>
      </c>
      <c r="FA583" s="222">
        <f t="shared" si="1522"/>
        <v>0</v>
      </c>
      <c r="FB583" s="222">
        <f t="shared" si="1523"/>
        <v>0</v>
      </c>
      <c r="FC583" s="222">
        <f t="shared" si="1524"/>
        <v>0</v>
      </c>
      <c r="FD583" s="222">
        <f t="shared" si="1525"/>
        <v>0</v>
      </c>
      <c r="FE583" s="222">
        <f t="shared" si="1526"/>
        <v>0</v>
      </c>
      <c r="FF583" s="222">
        <f t="shared" si="1527"/>
        <v>0</v>
      </c>
      <c r="FG583" s="222">
        <f t="shared" si="1528"/>
        <v>0</v>
      </c>
      <c r="FH583" s="222">
        <f t="shared" si="1529"/>
        <v>0</v>
      </c>
      <c r="FI583" s="222">
        <f t="shared" si="1530"/>
        <v>0</v>
      </c>
      <c r="FJ583" s="222">
        <f t="shared" si="1531"/>
        <v>0</v>
      </c>
      <c r="FK583" s="222">
        <f t="shared" si="1532"/>
        <v>0</v>
      </c>
      <c r="FL583" s="222">
        <f t="shared" si="1533"/>
        <v>0</v>
      </c>
      <c r="FM583" s="222">
        <f t="shared" si="1534"/>
        <v>0</v>
      </c>
      <c r="FN583" s="222">
        <f t="shared" si="1535"/>
        <v>0</v>
      </c>
      <c r="FO583" s="222">
        <f t="shared" si="1536"/>
        <v>0</v>
      </c>
      <c r="FP583" s="222">
        <f t="shared" si="1537"/>
        <v>0</v>
      </c>
      <c r="FQ583" s="222">
        <f t="shared" si="1538"/>
        <v>0</v>
      </c>
      <c r="FR583" s="222">
        <f t="shared" si="1539"/>
        <v>0</v>
      </c>
      <c r="FS583" s="222">
        <f t="shared" si="1540"/>
        <v>0</v>
      </c>
      <c r="FT583" s="222">
        <f t="shared" si="1541"/>
        <v>0</v>
      </c>
      <c r="FU583" s="222">
        <f t="shared" si="1542"/>
        <v>0</v>
      </c>
      <c r="FV583" s="222">
        <f t="shared" si="1543"/>
        <v>0</v>
      </c>
      <c r="FW583" s="222">
        <f t="shared" si="1544"/>
        <v>0</v>
      </c>
      <c r="FX583" s="222">
        <f t="shared" si="1545"/>
        <v>0</v>
      </c>
      <c r="FY583" s="222">
        <f t="shared" si="1546"/>
        <v>0</v>
      </c>
      <c r="FZ583" s="222">
        <f t="shared" si="1547"/>
        <v>0</v>
      </c>
      <c r="GA583" s="222">
        <f t="shared" si="1548"/>
        <v>0</v>
      </c>
      <c r="GB583" s="222">
        <f t="shared" si="1549"/>
        <v>0</v>
      </c>
      <c r="GC583" s="222">
        <f t="shared" si="1550"/>
        <v>0</v>
      </c>
      <c r="GD583" s="222">
        <f t="shared" si="1551"/>
        <v>0</v>
      </c>
      <c r="GE583" s="222">
        <f t="shared" si="1552"/>
        <v>0</v>
      </c>
      <c r="GF583" s="222">
        <f t="shared" si="1553"/>
        <v>0</v>
      </c>
      <c r="GG583" s="222">
        <f t="shared" si="1554"/>
        <v>0</v>
      </c>
      <c r="GH583" s="222">
        <f t="shared" si="1555"/>
        <v>0</v>
      </c>
      <c r="GI583" s="222">
        <f t="shared" si="1556"/>
        <v>0</v>
      </c>
      <c r="GJ583" s="222">
        <f t="shared" si="1557"/>
        <v>0</v>
      </c>
      <c r="GK583" s="222">
        <f t="shared" si="1558"/>
        <v>0</v>
      </c>
      <c r="GL583" s="222">
        <f t="shared" si="1559"/>
        <v>0</v>
      </c>
      <c r="GM583" s="222">
        <f t="shared" si="1560"/>
        <v>0</v>
      </c>
      <c r="GN583" s="222">
        <f t="shared" si="1561"/>
        <v>0</v>
      </c>
      <c r="GO583" s="222">
        <f t="shared" si="1562"/>
        <v>0</v>
      </c>
      <c r="GP583" s="222">
        <f t="shared" si="1563"/>
        <v>0</v>
      </c>
      <c r="GQ583" s="222">
        <f t="shared" si="1564"/>
        <v>0</v>
      </c>
      <c r="GR583" s="222">
        <f t="shared" si="1565"/>
        <v>0</v>
      </c>
      <c r="GS583" s="222">
        <f t="shared" si="1566"/>
        <v>0</v>
      </c>
      <c r="GT583" s="222">
        <f t="shared" si="1567"/>
        <v>0</v>
      </c>
      <c r="GU583" s="222">
        <f t="shared" si="1568"/>
        <v>0</v>
      </c>
      <c r="GV583" s="222">
        <f t="shared" si="1569"/>
        <v>0</v>
      </c>
      <c r="GW583" s="222">
        <f t="shared" si="1570"/>
        <v>0</v>
      </c>
      <c r="GX583" s="222">
        <f t="shared" si="1571"/>
        <v>0</v>
      </c>
      <c r="GY583" s="222">
        <f t="shared" si="1572"/>
        <v>0</v>
      </c>
      <c r="GZ583" s="222">
        <f t="shared" si="1573"/>
        <v>0</v>
      </c>
      <c r="HA583" s="222">
        <f t="shared" si="1574"/>
        <v>0</v>
      </c>
      <c r="HB583" s="222">
        <f t="shared" si="1575"/>
        <v>0</v>
      </c>
      <c r="HC583" s="222">
        <f t="shared" si="1576"/>
        <v>0</v>
      </c>
      <c r="HD583" s="222">
        <f t="shared" si="1577"/>
        <v>0</v>
      </c>
      <c r="HE583" s="222">
        <f t="shared" si="1578"/>
        <v>0</v>
      </c>
      <c r="HF583" s="222">
        <f t="shared" si="1579"/>
        <v>0</v>
      </c>
      <c r="HG583" s="222">
        <f t="shared" si="1580"/>
        <v>0</v>
      </c>
      <c r="HH583" s="222">
        <f t="shared" si="1581"/>
        <v>0</v>
      </c>
      <c r="HI583" s="222">
        <f t="shared" si="1582"/>
        <v>0</v>
      </c>
      <c r="HJ583" s="222">
        <f t="shared" si="1583"/>
        <v>0</v>
      </c>
      <c r="HK583" s="222">
        <f t="shared" si="1584"/>
        <v>0</v>
      </c>
      <c r="HL583" s="222">
        <f t="shared" si="1585"/>
        <v>0</v>
      </c>
      <c r="HM583" s="222">
        <f t="shared" si="1586"/>
        <v>0</v>
      </c>
      <c r="HN583" s="222">
        <f t="shared" si="1587"/>
        <v>0</v>
      </c>
      <c r="HO583" s="222">
        <f t="shared" si="1588"/>
        <v>0</v>
      </c>
      <c r="HP583" s="222">
        <f t="shared" si="1589"/>
        <v>0</v>
      </c>
      <c r="HQ583" s="222">
        <f t="shared" si="1590"/>
        <v>0</v>
      </c>
      <c r="HR583" s="222">
        <f t="shared" si="1591"/>
        <v>0</v>
      </c>
      <c r="HS583" s="222">
        <f t="shared" si="1592"/>
        <v>0</v>
      </c>
      <c r="HT583" s="222">
        <f t="shared" si="1593"/>
        <v>0</v>
      </c>
      <c r="HU583" s="222">
        <f t="shared" si="1594"/>
        <v>0</v>
      </c>
      <c r="HV583" s="222">
        <f t="shared" si="1595"/>
        <v>0</v>
      </c>
      <c r="HW583" s="222">
        <f t="shared" si="1596"/>
        <v>0</v>
      </c>
      <c r="HX583" s="222">
        <f t="shared" si="1597"/>
        <v>0</v>
      </c>
      <c r="HY583" s="222">
        <f t="shared" si="1598"/>
        <v>0</v>
      </c>
      <c r="HZ583" s="222">
        <f t="shared" si="1599"/>
        <v>0</v>
      </c>
      <c r="IA583" s="222">
        <f t="shared" si="1600"/>
        <v>0</v>
      </c>
      <c r="IB583" s="222">
        <f t="shared" si="1601"/>
        <v>0</v>
      </c>
      <c r="IC583" s="222">
        <f t="shared" si="1602"/>
        <v>0</v>
      </c>
      <c r="ID583" s="222">
        <f t="shared" si="1603"/>
        <v>0</v>
      </c>
      <c r="IE583" s="222">
        <f t="shared" si="1604"/>
        <v>0</v>
      </c>
      <c r="IF583" s="222">
        <f t="shared" si="1605"/>
        <v>0</v>
      </c>
      <c r="IG583" s="222">
        <f t="shared" si="1606"/>
        <v>0</v>
      </c>
      <c r="IH583" s="222">
        <f t="shared" si="1607"/>
        <v>0</v>
      </c>
      <c r="II583" s="222">
        <f t="shared" si="1608"/>
        <v>0</v>
      </c>
      <c r="IJ583" s="222">
        <f t="shared" si="1609"/>
        <v>0</v>
      </c>
      <c r="IK583" s="222">
        <f t="shared" si="1610"/>
        <v>0</v>
      </c>
      <c r="IL583" s="222">
        <f t="shared" si="1611"/>
        <v>0</v>
      </c>
      <c r="IM583" s="222">
        <f t="shared" si="1612"/>
        <v>0</v>
      </c>
      <c r="IN583" s="222">
        <f t="shared" si="1613"/>
        <v>0</v>
      </c>
      <c r="IO583" s="222">
        <f t="shared" si="1614"/>
        <v>0</v>
      </c>
      <c r="IP583" s="222">
        <f t="shared" si="1615"/>
        <v>0</v>
      </c>
      <c r="IQ583" s="222">
        <f t="shared" si="1616"/>
        <v>0</v>
      </c>
      <c r="IR583" s="222">
        <f t="shared" si="1617"/>
        <v>0</v>
      </c>
      <c r="IS583" s="222">
        <f t="shared" si="1618"/>
        <v>0</v>
      </c>
      <c r="IT583" s="222">
        <f t="shared" si="1619"/>
        <v>0</v>
      </c>
      <c r="IU583" s="222">
        <f t="shared" si="1620"/>
        <v>0</v>
      </c>
      <c r="IV583" s="222">
        <f t="shared" si="1621"/>
        <v>0</v>
      </c>
      <c r="IW583" s="222">
        <f t="shared" si="1622"/>
        <v>0</v>
      </c>
      <c r="IX583" s="222">
        <f t="shared" si="1623"/>
        <v>0</v>
      </c>
      <c r="IY583" s="222">
        <f t="shared" si="1624"/>
        <v>0</v>
      </c>
      <c r="IZ583" s="222">
        <f t="shared" si="1625"/>
        <v>0</v>
      </c>
      <c r="JA583" s="222">
        <f t="shared" si="1626"/>
        <v>0</v>
      </c>
      <c r="JB583" s="222">
        <f t="shared" si="1627"/>
        <v>0</v>
      </c>
    </row>
    <row r="584" spans="2:262">
      <c r="B584" s="230">
        <v>223</v>
      </c>
      <c r="C584" s="229">
        <f t="shared" si="1628"/>
        <v>4.355468749999993E-3</v>
      </c>
      <c r="D584" s="226">
        <f t="shared" ca="1" si="1371"/>
        <v>50.137716015732337</v>
      </c>
      <c r="E584" s="225">
        <f ca="1">HU361</f>
        <v>0.13771601573233505</v>
      </c>
      <c r="F584" s="224">
        <v>223</v>
      </c>
      <c r="G584" s="222">
        <f t="shared" si="1372"/>
        <v>0</v>
      </c>
      <c r="H584" s="222">
        <f t="shared" si="1373"/>
        <v>0</v>
      </c>
      <c r="I584" s="222">
        <f t="shared" si="1374"/>
        <v>0</v>
      </c>
      <c r="J584" s="222">
        <f t="shared" si="1375"/>
        <v>0</v>
      </c>
      <c r="K584" s="222">
        <f t="shared" si="1376"/>
        <v>0</v>
      </c>
      <c r="L584" s="222">
        <f t="shared" si="1377"/>
        <v>0</v>
      </c>
      <c r="M584" s="222">
        <f t="shared" si="1378"/>
        <v>0</v>
      </c>
      <c r="N584" s="222">
        <f t="shared" si="1379"/>
        <v>0</v>
      </c>
      <c r="O584" s="222">
        <f t="shared" si="1380"/>
        <v>0</v>
      </c>
      <c r="P584" s="222">
        <f t="shared" si="1381"/>
        <v>0</v>
      </c>
      <c r="Q584" s="222">
        <f t="shared" si="1382"/>
        <v>0</v>
      </c>
      <c r="R584" s="222">
        <f t="shared" si="1383"/>
        <v>0</v>
      </c>
      <c r="S584" s="222">
        <f t="shared" si="1384"/>
        <v>0</v>
      </c>
      <c r="T584" s="222">
        <f t="shared" si="1385"/>
        <v>0</v>
      </c>
      <c r="U584" s="222">
        <f t="shared" si="1386"/>
        <v>0</v>
      </c>
      <c r="V584" s="222">
        <f t="shared" si="1387"/>
        <v>0</v>
      </c>
      <c r="W584" s="222">
        <f t="shared" si="1388"/>
        <v>0</v>
      </c>
      <c r="X584" s="222">
        <f t="shared" si="1389"/>
        <v>0</v>
      </c>
      <c r="Y584" s="222">
        <f t="shared" si="1390"/>
        <v>0</v>
      </c>
      <c r="Z584" s="222">
        <f t="shared" si="1391"/>
        <v>0</v>
      </c>
      <c r="AA584" s="222">
        <f t="shared" si="1392"/>
        <v>0</v>
      </c>
      <c r="AB584" s="222">
        <f t="shared" si="1393"/>
        <v>0</v>
      </c>
      <c r="AC584" s="222">
        <f t="shared" si="1394"/>
        <v>0</v>
      </c>
      <c r="AD584" s="222">
        <f t="shared" si="1395"/>
        <v>0</v>
      </c>
      <c r="AE584" s="222">
        <f t="shared" si="1396"/>
        <v>0</v>
      </c>
      <c r="AF584" s="222">
        <f t="shared" si="1397"/>
        <v>0</v>
      </c>
      <c r="AG584" s="222">
        <f t="shared" si="1398"/>
        <v>0</v>
      </c>
      <c r="AH584" s="222">
        <f t="shared" si="1399"/>
        <v>0</v>
      </c>
      <c r="AI584" s="222">
        <f t="shared" si="1400"/>
        <v>0</v>
      </c>
      <c r="AJ584" s="222">
        <f t="shared" si="1401"/>
        <v>0</v>
      </c>
      <c r="AK584" s="222">
        <f t="shared" si="1402"/>
        <v>0</v>
      </c>
      <c r="AL584" s="222">
        <f t="shared" si="1403"/>
        <v>0</v>
      </c>
      <c r="AM584" s="222">
        <f t="shared" si="1404"/>
        <v>0</v>
      </c>
      <c r="AN584" s="222">
        <f t="shared" si="1405"/>
        <v>0</v>
      </c>
      <c r="AO584" s="222">
        <f t="shared" si="1406"/>
        <v>0</v>
      </c>
      <c r="AP584" s="222">
        <f t="shared" si="1407"/>
        <v>0</v>
      </c>
      <c r="AQ584" s="222">
        <f t="shared" si="1408"/>
        <v>0</v>
      </c>
      <c r="AR584" s="222">
        <f t="shared" si="1409"/>
        <v>0</v>
      </c>
      <c r="AS584" s="222">
        <f t="shared" si="1410"/>
        <v>0</v>
      </c>
      <c r="AT584" s="222">
        <f t="shared" si="1411"/>
        <v>0</v>
      </c>
      <c r="AU584" s="222">
        <f t="shared" si="1412"/>
        <v>0</v>
      </c>
      <c r="AV584" s="222">
        <f t="shared" si="1413"/>
        <v>0</v>
      </c>
      <c r="AW584" s="222">
        <f t="shared" si="1414"/>
        <v>0</v>
      </c>
      <c r="AX584" s="222">
        <f t="shared" si="1415"/>
        <v>0</v>
      </c>
      <c r="AY584" s="222">
        <f t="shared" si="1416"/>
        <v>0</v>
      </c>
      <c r="AZ584" s="222">
        <f t="shared" si="1417"/>
        <v>0</v>
      </c>
      <c r="BA584" s="222">
        <f t="shared" si="1418"/>
        <v>0</v>
      </c>
      <c r="BB584" s="222">
        <f t="shared" si="1419"/>
        <v>0</v>
      </c>
      <c r="BC584" s="222">
        <f t="shared" si="1420"/>
        <v>0</v>
      </c>
      <c r="BD584" s="222">
        <f t="shared" si="1421"/>
        <v>0</v>
      </c>
      <c r="BE584" s="222">
        <f t="shared" si="1422"/>
        <v>0</v>
      </c>
      <c r="BF584" s="222">
        <f t="shared" si="1423"/>
        <v>0</v>
      </c>
      <c r="BG584" s="222">
        <f t="shared" si="1424"/>
        <v>0</v>
      </c>
      <c r="BH584" s="222">
        <f t="shared" si="1425"/>
        <v>0</v>
      </c>
      <c r="BI584" s="222">
        <f t="shared" si="1426"/>
        <v>0</v>
      </c>
      <c r="BJ584" s="222">
        <f t="shared" si="1427"/>
        <v>0</v>
      </c>
      <c r="BK584" s="222">
        <f t="shared" si="1428"/>
        <v>0</v>
      </c>
      <c r="BL584" s="222">
        <f t="shared" si="1429"/>
        <v>0</v>
      </c>
      <c r="BM584" s="222">
        <f t="shared" si="1430"/>
        <v>0</v>
      </c>
      <c r="BN584" s="222">
        <f t="shared" si="1431"/>
        <v>0</v>
      </c>
      <c r="BO584" s="222">
        <f t="shared" si="1432"/>
        <v>0</v>
      </c>
      <c r="BP584" s="222">
        <f t="shared" si="1433"/>
        <v>0</v>
      </c>
      <c r="BQ584" s="222">
        <f t="shared" si="1434"/>
        <v>0</v>
      </c>
      <c r="BR584" s="222">
        <f t="shared" si="1435"/>
        <v>0</v>
      </c>
      <c r="BS584" s="222">
        <f t="shared" si="1436"/>
        <v>0</v>
      </c>
      <c r="BT584" s="222">
        <f t="shared" si="1437"/>
        <v>0</v>
      </c>
      <c r="BU584" s="222">
        <f t="shared" si="1438"/>
        <v>0</v>
      </c>
      <c r="BV584" s="222">
        <f t="shared" si="1439"/>
        <v>0</v>
      </c>
      <c r="BW584" s="222">
        <f t="shared" si="1440"/>
        <v>0</v>
      </c>
      <c r="BX584" s="222">
        <f t="shared" si="1441"/>
        <v>0</v>
      </c>
      <c r="BY584" s="222">
        <f t="shared" si="1442"/>
        <v>0</v>
      </c>
      <c r="BZ584" s="222">
        <f t="shared" si="1443"/>
        <v>0</v>
      </c>
      <c r="CA584" s="222">
        <f t="shared" si="1444"/>
        <v>0</v>
      </c>
      <c r="CB584" s="222">
        <f t="shared" si="1445"/>
        <v>0</v>
      </c>
      <c r="CC584" s="222">
        <f t="shared" si="1446"/>
        <v>0</v>
      </c>
      <c r="CD584" s="222">
        <f t="shared" si="1447"/>
        <v>0</v>
      </c>
      <c r="CE584" s="222">
        <f t="shared" si="1448"/>
        <v>0</v>
      </c>
      <c r="CF584" s="222">
        <f t="shared" si="1449"/>
        <v>0</v>
      </c>
      <c r="CG584" s="222">
        <f t="shared" si="1450"/>
        <v>0</v>
      </c>
      <c r="CH584" s="222">
        <f t="shared" si="1451"/>
        <v>0</v>
      </c>
      <c r="CI584" s="222">
        <f t="shared" si="1452"/>
        <v>0</v>
      </c>
      <c r="CJ584" s="222">
        <f t="shared" si="1453"/>
        <v>0</v>
      </c>
      <c r="CK584" s="222">
        <f t="shared" si="1454"/>
        <v>0</v>
      </c>
      <c r="CL584" s="222">
        <f t="shared" si="1455"/>
        <v>0</v>
      </c>
      <c r="CM584" s="222">
        <f t="shared" si="1456"/>
        <v>0</v>
      </c>
      <c r="CN584" s="222">
        <f t="shared" si="1457"/>
        <v>0</v>
      </c>
      <c r="CO584" s="222">
        <f t="shared" si="1458"/>
        <v>0</v>
      </c>
      <c r="CP584" s="222">
        <f t="shared" si="1459"/>
        <v>0</v>
      </c>
      <c r="CQ584" s="222">
        <f t="shared" si="1460"/>
        <v>0</v>
      </c>
      <c r="CR584" s="222">
        <f t="shared" si="1461"/>
        <v>0</v>
      </c>
      <c r="CS584" s="222">
        <f t="shared" si="1462"/>
        <v>0</v>
      </c>
      <c r="CT584" s="222">
        <f t="shared" si="1463"/>
        <v>0</v>
      </c>
      <c r="CU584" s="222">
        <f t="shared" si="1464"/>
        <v>0</v>
      </c>
      <c r="CV584" s="222">
        <f t="shared" si="1465"/>
        <v>0</v>
      </c>
      <c r="CW584" s="222">
        <f t="shared" si="1466"/>
        <v>0</v>
      </c>
      <c r="CX584" s="222">
        <f t="shared" si="1467"/>
        <v>0</v>
      </c>
      <c r="CY584" s="222">
        <f t="shared" si="1468"/>
        <v>0</v>
      </c>
      <c r="CZ584" s="222">
        <f t="shared" si="1469"/>
        <v>0</v>
      </c>
      <c r="DA584" s="222">
        <f t="shared" si="1470"/>
        <v>0</v>
      </c>
      <c r="DB584" s="222">
        <f t="shared" si="1471"/>
        <v>0</v>
      </c>
      <c r="DC584" s="222">
        <f t="shared" si="1472"/>
        <v>0</v>
      </c>
      <c r="DD584" s="222">
        <f t="shared" si="1473"/>
        <v>0</v>
      </c>
      <c r="DE584" s="222">
        <f t="shared" si="1474"/>
        <v>0</v>
      </c>
      <c r="DF584" s="222">
        <f t="shared" si="1475"/>
        <v>0</v>
      </c>
      <c r="DG584" s="222">
        <f t="shared" si="1476"/>
        <v>0</v>
      </c>
      <c r="DH584" s="222">
        <f t="shared" si="1477"/>
        <v>0</v>
      </c>
      <c r="DI584" s="222">
        <f t="shared" si="1478"/>
        <v>0</v>
      </c>
      <c r="DJ584" s="222">
        <f t="shared" si="1479"/>
        <v>0</v>
      </c>
      <c r="DK584" s="222">
        <f t="shared" si="1480"/>
        <v>0</v>
      </c>
      <c r="DL584" s="222">
        <f t="shared" si="1481"/>
        <v>0</v>
      </c>
      <c r="DM584" s="222">
        <f t="shared" si="1482"/>
        <v>0</v>
      </c>
      <c r="DN584" s="222">
        <f t="shared" si="1483"/>
        <v>0</v>
      </c>
      <c r="DO584" s="222">
        <f t="shared" si="1484"/>
        <v>0</v>
      </c>
      <c r="DP584" s="222">
        <f t="shared" si="1485"/>
        <v>0</v>
      </c>
      <c r="DQ584" s="222">
        <f t="shared" si="1486"/>
        <v>0</v>
      </c>
      <c r="DR584" s="222">
        <f t="shared" si="1487"/>
        <v>0</v>
      </c>
      <c r="DS584" s="222">
        <f t="shared" si="1488"/>
        <v>0</v>
      </c>
      <c r="DT584" s="222">
        <f t="shared" si="1489"/>
        <v>0</v>
      </c>
      <c r="DU584" s="222">
        <f t="shared" si="1490"/>
        <v>0</v>
      </c>
      <c r="DV584" s="222">
        <f t="shared" si="1491"/>
        <v>0</v>
      </c>
      <c r="DW584" s="222">
        <f t="shared" si="1492"/>
        <v>0</v>
      </c>
      <c r="DX584" s="222">
        <f t="shared" si="1493"/>
        <v>0</v>
      </c>
      <c r="DY584" s="222">
        <f t="shared" si="1494"/>
        <v>0</v>
      </c>
      <c r="DZ584" s="222">
        <f t="shared" si="1495"/>
        <v>0</v>
      </c>
      <c r="EA584" s="222">
        <f t="shared" si="1496"/>
        <v>0</v>
      </c>
      <c r="EB584" s="222">
        <f t="shared" si="1497"/>
        <v>0</v>
      </c>
      <c r="EC584" s="222">
        <f t="shared" si="1498"/>
        <v>0</v>
      </c>
      <c r="ED584" s="222">
        <f t="shared" si="1499"/>
        <v>0</v>
      </c>
      <c r="EE584" s="222">
        <f t="shared" si="1500"/>
        <v>0</v>
      </c>
      <c r="EF584" s="222">
        <f t="shared" si="1501"/>
        <v>0</v>
      </c>
      <c r="EG584" s="222">
        <f t="shared" si="1502"/>
        <v>0</v>
      </c>
      <c r="EH584" s="222">
        <f t="shared" si="1503"/>
        <v>0</v>
      </c>
      <c r="EI584" s="222">
        <f t="shared" si="1504"/>
        <v>0</v>
      </c>
      <c r="EJ584" s="222">
        <f t="shared" si="1505"/>
        <v>0</v>
      </c>
      <c r="EK584" s="222">
        <f t="shared" si="1506"/>
        <v>0</v>
      </c>
      <c r="EL584" s="222">
        <f t="shared" si="1507"/>
        <v>0</v>
      </c>
      <c r="EM584" s="222">
        <f t="shared" si="1508"/>
        <v>0</v>
      </c>
      <c r="EN584" s="222">
        <f t="shared" si="1509"/>
        <v>0</v>
      </c>
      <c r="EO584" s="222">
        <f t="shared" si="1510"/>
        <v>0</v>
      </c>
      <c r="EP584" s="222">
        <f t="shared" si="1511"/>
        <v>0</v>
      </c>
      <c r="EQ584" s="222">
        <f t="shared" si="1512"/>
        <v>0</v>
      </c>
      <c r="ER584" s="222">
        <f t="shared" si="1513"/>
        <v>0</v>
      </c>
      <c r="ES584" s="222">
        <f t="shared" si="1514"/>
        <v>0</v>
      </c>
      <c r="ET584" s="222">
        <f t="shared" si="1515"/>
        <v>0</v>
      </c>
      <c r="EU584" s="222">
        <f t="shared" si="1516"/>
        <v>0</v>
      </c>
      <c r="EV584" s="222">
        <f t="shared" si="1517"/>
        <v>0</v>
      </c>
      <c r="EW584" s="222">
        <f t="shared" si="1518"/>
        <v>0</v>
      </c>
      <c r="EX584" s="222">
        <f t="shared" si="1519"/>
        <v>0</v>
      </c>
      <c r="EY584" s="222">
        <f t="shared" si="1520"/>
        <v>0</v>
      </c>
      <c r="EZ584" s="222">
        <f t="shared" si="1521"/>
        <v>0</v>
      </c>
      <c r="FA584" s="222">
        <f t="shared" si="1522"/>
        <v>0</v>
      </c>
      <c r="FB584" s="222">
        <f t="shared" si="1523"/>
        <v>0</v>
      </c>
      <c r="FC584" s="222">
        <f t="shared" si="1524"/>
        <v>0</v>
      </c>
      <c r="FD584" s="222">
        <f t="shared" si="1525"/>
        <v>0</v>
      </c>
      <c r="FE584" s="222">
        <f t="shared" si="1526"/>
        <v>0</v>
      </c>
      <c r="FF584" s="222">
        <f t="shared" si="1527"/>
        <v>0</v>
      </c>
      <c r="FG584" s="222">
        <f t="shared" si="1528"/>
        <v>0</v>
      </c>
      <c r="FH584" s="222">
        <f t="shared" si="1529"/>
        <v>0</v>
      </c>
      <c r="FI584" s="222">
        <f t="shared" si="1530"/>
        <v>0</v>
      </c>
      <c r="FJ584" s="222">
        <f t="shared" si="1531"/>
        <v>0</v>
      </c>
      <c r="FK584" s="222">
        <f t="shared" si="1532"/>
        <v>0</v>
      </c>
      <c r="FL584" s="222">
        <f t="shared" si="1533"/>
        <v>0</v>
      </c>
      <c r="FM584" s="222">
        <f t="shared" si="1534"/>
        <v>0</v>
      </c>
      <c r="FN584" s="222">
        <f t="shared" si="1535"/>
        <v>0</v>
      </c>
      <c r="FO584" s="222">
        <f t="shared" si="1536"/>
        <v>0</v>
      </c>
      <c r="FP584" s="222">
        <f t="shared" si="1537"/>
        <v>0</v>
      </c>
      <c r="FQ584" s="222">
        <f t="shared" si="1538"/>
        <v>0</v>
      </c>
      <c r="FR584" s="222">
        <f t="shared" si="1539"/>
        <v>0</v>
      </c>
      <c r="FS584" s="222">
        <f t="shared" si="1540"/>
        <v>0</v>
      </c>
      <c r="FT584" s="222">
        <f t="shared" si="1541"/>
        <v>0</v>
      </c>
      <c r="FU584" s="222">
        <f t="shared" si="1542"/>
        <v>0</v>
      </c>
      <c r="FV584" s="222">
        <f t="shared" si="1543"/>
        <v>0</v>
      </c>
      <c r="FW584" s="222">
        <f t="shared" si="1544"/>
        <v>0</v>
      </c>
      <c r="FX584" s="222">
        <f t="shared" si="1545"/>
        <v>0</v>
      </c>
      <c r="FY584" s="222">
        <f t="shared" si="1546"/>
        <v>0</v>
      </c>
      <c r="FZ584" s="222">
        <f t="shared" si="1547"/>
        <v>0</v>
      </c>
      <c r="GA584" s="222">
        <f t="shared" si="1548"/>
        <v>0</v>
      </c>
      <c r="GB584" s="222">
        <f t="shared" si="1549"/>
        <v>0</v>
      </c>
      <c r="GC584" s="222">
        <f t="shared" si="1550"/>
        <v>0</v>
      </c>
      <c r="GD584" s="222">
        <f t="shared" si="1551"/>
        <v>0</v>
      </c>
      <c r="GE584" s="222">
        <f t="shared" si="1552"/>
        <v>0</v>
      </c>
      <c r="GF584" s="222">
        <f t="shared" si="1553"/>
        <v>0</v>
      </c>
      <c r="GG584" s="222">
        <f t="shared" si="1554"/>
        <v>0</v>
      </c>
      <c r="GH584" s="222">
        <f t="shared" si="1555"/>
        <v>0</v>
      </c>
      <c r="GI584" s="222">
        <f t="shared" si="1556"/>
        <v>0</v>
      </c>
      <c r="GJ584" s="222">
        <f t="shared" si="1557"/>
        <v>0</v>
      </c>
      <c r="GK584" s="222">
        <f t="shared" si="1558"/>
        <v>0</v>
      </c>
      <c r="GL584" s="222">
        <f t="shared" si="1559"/>
        <v>0</v>
      </c>
      <c r="GM584" s="222">
        <f t="shared" si="1560"/>
        <v>0</v>
      </c>
      <c r="GN584" s="222">
        <f t="shared" si="1561"/>
        <v>0</v>
      </c>
      <c r="GO584" s="222">
        <f t="shared" si="1562"/>
        <v>0</v>
      </c>
      <c r="GP584" s="222">
        <f t="shared" si="1563"/>
        <v>0</v>
      </c>
      <c r="GQ584" s="222">
        <f t="shared" si="1564"/>
        <v>0</v>
      </c>
      <c r="GR584" s="222">
        <f t="shared" si="1565"/>
        <v>0</v>
      </c>
      <c r="GS584" s="222">
        <f t="shared" si="1566"/>
        <v>0</v>
      </c>
      <c r="GT584" s="222">
        <f t="shared" si="1567"/>
        <v>0</v>
      </c>
      <c r="GU584" s="222">
        <f t="shared" si="1568"/>
        <v>0</v>
      </c>
      <c r="GV584" s="222">
        <f t="shared" si="1569"/>
        <v>0</v>
      </c>
      <c r="GW584" s="222">
        <f t="shared" si="1570"/>
        <v>0</v>
      </c>
      <c r="GX584" s="222">
        <f t="shared" si="1571"/>
        <v>0</v>
      </c>
      <c r="GY584" s="222">
        <f t="shared" si="1572"/>
        <v>0</v>
      </c>
      <c r="GZ584" s="222">
        <f t="shared" si="1573"/>
        <v>0</v>
      </c>
      <c r="HA584" s="222">
        <f t="shared" si="1574"/>
        <v>0</v>
      </c>
      <c r="HB584" s="222">
        <f t="shared" si="1575"/>
        <v>0</v>
      </c>
      <c r="HC584" s="222">
        <f t="shared" si="1576"/>
        <v>0</v>
      </c>
      <c r="HD584" s="222">
        <f t="shared" si="1577"/>
        <v>0</v>
      </c>
      <c r="HE584" s="222">
        <f t="shared" si="1578"/>
        <v>0</v>
      </c>
      <c r="HF584" s="222">
        <f t="shared" si="1579"/>
        <v>0</v>
      </c>
      <c r="HG584" s="222">
        <f t="shared" si="1580"/>
        <v>0</v>
      </c>
      <c r="HH584" s="222">
        <f t="shared" si="1581"/>
        <v>0</v>
      </c>
      <c r="HI584" s="222">
        <f t="shared" si="1582"/>
        <v>0</v>
      </c>
      <c r="HJ584" s="222">
        <f t="shared" si="1583"/>
        <v>0</v>
      </c>
      <c r="HK584" s="222">
        <f t="shared" si="1584"/>
        <v>0</v>
      </c>
      <c r="HL584" s="222">
        <f t="shared" si="1585"/>
        <v>0</v>
      </c>
      <c r="HM584" s="222">
        <f t="shared" si="1586"/>
        <v>0</v>
      </c>
      <c r="HN584" s="222">
        <f t="shared" si="1587"/>
        <v>0</v>
      </c>
      <c r="HO584" s="222">
        <f t="shared" si="1588"/>
        <v>0</v>
      </c>
      <c r="HP584" s="222">
        <f t="shared" si="1589"/>
        <v>0</v>
      </c>
      <c r="HQ584" s="222">
        <f t="shared" si="1590"/>
        <v>0</v>
      </c>
      <c r="HR584" s="222">
        <f t="shared" si="1591"/>
        <v>0</v>
      </c>
      <c r="HS584" s="222">
        <f t="shared" si="1592"/>
        <v>0</v>
      </c>
      <c r="HT584" s="222">
        <f t="shared" si="1593"/>
        <v>0</v>
      </c>
      <c r="HU584" s="222">
        <f t="shared" si="1594"/>
        <v>0</v>
      </c>
      <c r="HV584" s="222">
        <f t="shared" si="1595"/>
        <v>0</v>
      </c>
      <c r="HW584" s="222">
        <f t="shared" si="1596"/>
        <v>0</v>
      </c>
      <c r="HX584" s="222">
        <f t="shared" si="1597"/>
        <v>0</v>
      </c>
      <c r="HY584" s="222">
        <f t="shared" si="1598"/>
        <v>0</v>
      </c>
      <c r="HZ584" s="222">
        <f t="shared" si="1599"/>
        <v>0</v>
      </c>
      <c r="IA584" s="222">
        <f t="shared" si="1600"/>
        <v>0</v>
      </c>
      <c r="IB584" s="222">
        <f t="shared" si="1601"/>
        <v>0</v>
      </c>
      <c r="IC584" s="222">
        <f t="shared" si="1602"/>
        <v>0</v>
      </c>
      <c r="ID584" s="222">
        <f t="shared" si="1603"/>
        <v>0</v>
      </c>
      <c r="IE584" s="222">
        <f t="shared" si="1604"/>
        <v>0</v>
      </c>
      <c r="IF584" s="222">
        <f t="shared" si="1605"/>
        <v>0</v>
      </c>
      <c r="IG584" s="222">
        <f t="shared" si="1606"/>
        <v>0</v>
      </c>
      <c r="IH584" s="222">
        <f t="shared" si="1607"/>
        <v>0</v>
      </c>
      <c r="II584" s="222">
        <f t="shared" si="1608"/>
        <v>0</v>
      </c>
      <c r="IJ584" s="222">
        <f t="shared" si="1609"/>
        <v>0</v>
      </c>
      <c r="IK584" s="222">
        <f t="shared" si="1610"/>
        <v>0</v>
      </c>
      <c r="IL584" s="222">
        <f t="shared" si="1611"/>
        <v>0</v>
      </c>
      <c r="IM584" s="222">
        <f t="shared" si="1612"/>
        <v>0</v>
      </c>
      <c r="IN584" s="222">
        <f t="shared" si="1613"/>
        <v>0</v>
      </c>
      <c r="IO584" s="222">
        <f t="shared" si="1614"/>
        <v>0</v>
      </c>
      <c r="IP584" s="222">
        <f t="shared" si="1615"/>
        <v>0</v>
      </c>
      <c r="IQ584" s="222">
        <f t="shared" si="1616"/>
        <v>0</v>
      </c>
      <c r="IR584" s="222">
        <f t="shared" si="1617"/>
        <v>0</v>
      </c>
      <c r="IS584" s="222">
        <f t="shared" si="1618"/>
        <v>0</v>
      </c>
      <c r="IT584" s="222">
        <f t="shared" si="1619"/>
        <v>0</v>
      </c>
      <c r="IU584" s="222">
        <f t="shared" si="1620"/>
        <v>0</v>
      </c>
      <c r="IV584" s="222">
        <f t="shared" si="1621"/>
        <v>0</v>
      </c>
      <c r="IW584" s="222">
        <f t="shared" si="1622"/>
        <v>0</v>
      </c>
      <c r="IX584" s="222">
        <f t="shared" si="1623"/>
        <v>0</v>
      </c>
      <c r="IY584" s="222">
        <f t="shared" si="1624"/>
        <v>0</v>
      </c>
      <c r="IZ584" s="222">
        <f t="shared" si="1625"/>
        <v>0</v>
      </c>
      <c r="JA584" s="222">
        <f t="shared" si="1626"/>
        <v>0</v>
      </c>
      <c r="JB584" s="222">
        <f t="shared" si="1627"/>
        <v>0</v>
      </c>
    </row>
    <row r="585" spans="2:262">
      <c r="B585" s="230">
        <v>224</v>
      </c>
      <c r="C585" s="229">
        <f t="shared" si="1628"/>
        <v>4.3749999999999926E-3</v>
      </c>
      <c r="D585" s="226">
        <f t="shared" ca="1" si="1371"/>
        <v>50.137316505981381</v>
      </c>
      <c r="E585" s="225">
        <f ca="1">HV361</f>
        <v>0.13731650598138209</v>
      </c>
      <c r="F585" s="224">
        <v>224</v>
      </c>
      <c r="G585" s="222">
        <f t="shared" si="1372"/>
        <v>0</v>
      </c>
      <c r="H585" s="222">
        <f t="shared" si="1373"/>
        <v>0</v>
      </c>
      <c r="I585" s="222">
        <f t="shared" si="1374"/>
        <v>0</v>
      </c>
      <c r="J585" s="222">
        <f t="shared" si="1375"/>
        <v>0</v>
      </c>
      <c r="K585" s="222">
        <f t="shared" si="1376"/>
        <v>0</v>
      </c>
      <c r="L585" s="222">
        <f t="shared" si="1377"/>
        <v>0</v>
      </c>
      <c r="M585" s="222">
        <f t="shared" si="1378"/>
        <v>0</v>
      </c>
      <c r="N585" s="222">
        <f t="shared" si="1379"/>
        <v>0</v>
      </c>
      <c r="O585" s="222">
        <f t="shared" si="1380"/>
        <v>0</v>
      </c>
      <c r="P585" s="222">
        <f t="shared" si="1381"/>
        <v>0</v>
      </c>
      <c r="Q585" s="222">
        <f t="shared" si="1382"/>
        <v>0</v>
      </c>
      <c r="R585" s="222">
        <f t="shared" si="1383"/>
        <v>0</v>
      </c>
      <c r="S585" s="222">
        <f t="shared" si="1384"/>
        <v>0</v>
      </c>
      <c r="T585" s="222">
        <f t="shared" si="1385"/>
        <v>0</v>
      </c>
      <c r="U585" s="222">
        <f t="shared" si="1386"/>
        <v>0</v>
      </c>
      <c r="V585" s="222">
        <f t="shared" si="1387"/>
        <v>0</v>
      </c>
      <c r="W585" s="222">
        <f t="shared" si="1388"/>
        <v>0</v>
      </c>
      <c r="X585" s="222">
        <f t="shared" si="1389"/>
        <v>0</v>
      </c>
      <c r="Y585" s="222">
        <f t="shared" si="1390"/>
        <v>0</v>
      </c>
      <c r="Z585" s="222">
        <f t="shared" si="1391"/>
        <v>0</v>
      </c>
      <c r="AA585" s="222">
        <f t="shared" si="1392"/>
        <v>0</v>
      </c>
      <c r="AB585" s="222">
        <f t="shared" si="1393"/>
        <v>0</v>
      </c>
      <c r="AC585" s="222">
        <f t="shared" si="1394"/>
        <v>0</v>
      </c>
      <c r="AD585" s="222">
        <f t="shared" si="1395"/>
        <v>0</v>
      </c>
      <c r="AE585" s="222">
        <f t="shared" si="1396"/>
        <v>0</v>
      </c>
      <c r="AF585" s="222">
        <f t="shared" si="1397"/>
        <v>0</v>
      </c>
      <c r="AG585" s="222">
        <f t="shared" si="1398"/>
        <v>0</v>
      </c>
      <c r="AH585" s="222">
        <f t="shared" si="1399"/>
        <v>0</v>
      </c>
      <c r="AI585" s="222">
        <f t="shared" si="1400"/>
        <v>0</v>
      </c>
      <c r="AJ585" s="222">
        <f t="shared" si="1401"/>
        <v>0</v>
      </c>
      <c r="AK585" s="222">
        <f t="shared" si="1402"/>
        <v>0</v>
      </c>
      <c r="AL585" s="222">
        <f t="shared" si="1403"/>
        <v>0</v>
      </c>
      <c r="AM585" s="222">
        <f t="shared" si="1404"/>
        <v>0</v>
      </c>
      <c r="AN585" s="222">
        <f t="shared" si="1405"/>
        <v>0</v>
      </c>
      <c r="AO585" s="222">
        <f t="shared" si="1406"/>
        <v>0</v>
      </c>
      <c r="AP585" s="222">
        <f t="shared" si="1407"/>
        <v>0</v>
      </c>
      <c r="AQ585" s="222">
        <f t="shared" si="1408"/>
        <v>0</v>
      </c>
      <c r="AR585" s="222">
        <f t="shared" si="1409"/>
        <v>0</v>
      </c>
      <c r="AS585" s="222">
        <f t="shared" si="1410"/>
        <v>0</v>
      </c>
      <c r="AT585" s="222">
        <f t="shared" si="1411"/>
        <v>0</v>
      </c>
      <c r="AU585" s="222">
        <f t="shared" si="1412"/>
        <v>0</v>
      </c>
      <c r="AV585" s="222">
        <f t="shared" si="1413"/>
        <v>0</v>
      </c>
      <c r="AW585" s="222">
        <f t="shared" si="1414"/>
        <v>0</v>
      </c>
      <c r="AX585" s="222">
        <f t="shared" si="1415"/>
        <v>0</v>
      </c>
      <c r="AY585" s="222">
        <f t="shared" si="1416"/>
        <v>0</v>
      </c>
      <c r="AZ585" s="222">
        <f t="shared" si="1417"/>
        <v>0</v>
      </c>
      <c r="BA585" s="222">
        <f t="shared" si="1418"/>
        <v>0</v>
      </c>
      <c r="BB585" s="222">
        <f t="shared" si="1419"/>
        <v>0</v>
      </c>
      <c r="BC585" s="222">
        <f t="shared" si="1420"/>
        <v>0</v>
      </c>
      <c r="BD585" s="222">
        <f t="shared" si="1421"/>
        <v>0</v>
      </c>
      <c r="BE585" s="222">
        <f t="shared" si="1422"/>
        <v>0</v>
      </c>
      <c r="BF585" s="222">
        <f t="shared" si="1423"/>
        <v>0</v>
      </c>
      <c r="BG585" s="222">
        <f t="shared" si="1424"/>
        <v>0</v>
      </c>
      <c r="BH585" s="222">
        <f t="shared" si="1425"/>
        <v>0</v>
      </c>
      <c r="BI585" s="222">
        <f t="shared" si="1426"/>
        <v>0</v>
      </c>
      <c r="BJ585" s="222">
        <f t="shared" si="1427"/>
        <v>0</v>
      </c>
      <c r="BK585" s="222">
        <f t="shared" si="1428"/>
        <v>0</v>
      </c>
      <c r="BL585" s="222">
        <f t="shared" si="1429"/>
        <v>0</v>
      </c>
      <c r="BM585" s="222">
        <f t="shared" si="1430"/>
        <v>0</v>
      </c>
      <c r="BN585" s="222">
        <f t="shared" si="1431"/>
        <v>0</v>
      </c>
      <c r="BO585" s="222">
        <f t="shared" si="1432"/>
        <v>0</v>
      </c>
      <c r="BP585" s="222">
        <f t="shared" si="1433"/>
        <v>0</v>
      </c>
      <c r="BQ585" s="222">
        <f t="shared" si="1434"/>
        <v>0</v>
      </c>
      <c r="BR585" s="222">
        <f t="shared" si="1435"/>
        <v>0</v>
      </c>
      <c r="BS585" s="222">
        <f t="shared" si="1436"/>
        <v>0</v>
      </c>
      <c r="BT585" s="222">
        <f t="shared" si="1437"/>
        <v>0</v>
      </c>
      <c r="BU585" s="222">
        <f t="shared" si="1438"/>
        <v>0</v>
      </c>
      <c r="BV585" s="222">
        <f t="shared" si="1439"/>
        <v>0</v>
      </c>
      <c r="BW585" s="222">
        <f t="shared" si="1440"/>
        <v>0</v>
      </c>
      <c r="BX585" s="222">
        <f t="shared" si="1441"/>
        <v>0</v>
      </c>
      <c r="BY585" s="222">
        <f t="shared" si="1442"/>
        <v>0</v>
      </c>
      <c r="BZ585" s="222">
        <f t="shared" si="1443"/>
        <v>0</v>
      </c>
      <c r="CA585" s="222">
        <f t="shared" si="1444"/>
        <v>0</v>
      </c>
      <c r="CB585" s="222">
        <f t="shared" si="1445"/>
        <v>0</v>
      </c>
      <c r="CC585" s="222">
        <f t="shared" si="1446"/>
        <v>0</v>
      </c>
      <c r="CD585" s="222">
        <f t="shared" si="1447"/>
        <v>0</v>
      </c>
      <c r="CE585" s="222">
        <f t="shared" si="1448"/>
        <v>0</v>
      </c>
      <c r="CF585" s="222">
        <f t="shared" si="1449"/>
        <v>0</v>
      </c>
      <c r="CG585" s="222">
        <f t="shared" si="1450"/>
        <v>0</v>
      </c>
      <c r="CH585" s="222">
        <f t="shared" si="1451"/>
        <v>0</v>
      </c>
      <c r="CI585" s="222">
        <f t="shared" si="1452"/>
        <v>0</v>
      </c>
      <c r="CJ585" s="222">
        <f t="shared" si="1453"/>
        <v>0</v>
      </c>
      <c r="CK585" s="222">
        <f t="shared" si="1454"/>
        <v>0</v>
      </c>
      <c r="CL585" s="222">
        <f t="shared" si="1455"/>
        <v>0</v>
      </c>
      <c r="CM585" s="222">
        <f t="shared" si="1456"/>
        <v>0</v>
      </c>
      <c r="CN585" s="222">
        <f t="shared" si="1457"/>
        <v>0</v>
      </c>
      <c r="CO585" s="222">
        <f t="shared" si="1458"/>
        <v>0</v>
      </c>
      <c r="CP585" s="222">
        <f t="shared" si="1459"/>
        <v>0</v>
      </c>
      <c r="CQ585" s="222">
        <f t="shared" si="1460"/>
        <v>0</v>
      </c>
      <c r="CR585" s="222">
        <f t="shared" si="1461"/>
        <v>0</v>
      </c>
      <c r="CS585" s="222">
        <f t="shared" si="1462"/>
        <v>0</v>
      </c>
      <c r="CT585" s="222">
        <f t="shared" si="1463"/>
        <v>0</v>
      </c>
      <c r="CU585" s="222">
        <f t="shared" si="1464"/>
        <v>0</v>
      </c>
      <c r="CV585" s="222">
        <f t="shared" si="1465"/>
        <v>0</v>
      </c>
      <c r="CW585" s="222">
        <f t="shared" si="1466"/>
        <v>0</v>
      </c>
      <c r="CX585" s="222">
        <f t="shared" si="1467"/>
        <v>0</v>
      </c>
      <c r="CY585" s="222">
        <f t="shared" si="1468"/>
        <v>0</v>
      </c>
      <c r="CZ585" s="222">
        <f t="shared" si="1469"/>
        <v>0</v>
      </c>
      <c r="DA585" s="222">
        <f t="shared" si="1470"/>
        <v>0</v>
      </c>
      <c r="DB585" s="222">
        <f t="shared" si="1471"/>
        <v>0</v>
      </c>
      <c r="DC585" s="222">
        <f t="shared" si="1472"/>
        <v>0</v>
      </c>
      <c r="DD585" s="222">
        <f t="shared" si="1473"/>
        <v>0</v>
      </c>
      <c r="DE585" s="222">
        <f t="shared" si="1474"/>
        <v>0</v>
      </c>
      <c r="DF585" s="222">
        <f t="shared" si="1475"/>
        <v>0</v>
      </c>
      <c r="DG585" s="222">
        <f t="shared" si="1476"/>
        <v>0</v>
      </c>
      <c r="DH585" s="222">
        <f t="shared" si="1477"/>
        <v>0</v>
      </c>
      <c r="DI585" s="222">
        <f t="shared" si="1478"/>
        <v>0</v>
      </c>
      <c r="DJ585" s="222">
        <f t="shared" si="1479"/>
        <v>0</v>
      </c>
      <c r="DK585" s="222">
        <f t="shared" si="1480"/>
        <v>0</v>
      </c>
      <c r="DL585" s="222">
        <f t="shared" si="1481"/>
        <v>0</v>
      </c>
      <c r="DM585" s="222">
        <f t="shared" si="1482"/>
        <v>0</v>
      </c>
      <c r="DN585" s="222">
        <f t="shared" si="1483"/>
        <v>0</v>
      </c>
      <c r="DO585" s="222">
        <f t="shared" si="1484"/>
        <v>0</v>
      </c>
      <c r="DP585" s="222">
        <f t="shared" si="1485"/>
        <v>0</v>
      </c>
      <c r="DQ585" s="222">
        <f t="shared" si="1486"/>
        <v>0</v>
      </c>
      <c r="DR585" s="222">
        <f t="shared" si="1487"/>
        <v>0</v>
      </c>
      <c r="DS585" s="222">
        <f t="shared" si="1488"/>
        <v>0</v>
      </c>
      <c r="DT585" s="222">
        <f t="shared" si="1489"/>
        <v>0</v>
      </c>
      <c r="DU585" s="222">
        <f t="shared" si="1490"/>
        <v>0</v>
      </c>
      <c r="DV585" s="222">
        <f t="shared" si="1491"/>
        <v>0</v>
      </c>
      <c r="DW585" s="222">
        <f t="shared" si="1492"/>
        <v>0</v>
      </c>
      <c r="DX585" s="222">
        <f t="shared" si="1493"/>
        <v>0</v>
      </c>
      <c r="DY585" s="222">
        <f t="shared" si="1494"/>
        <v>0</v>
      </c>
      <c r="DZ585" s="222">
        <f t="shared" si="1495"/>
        <v>0</v>
      </c>
      <c r="EA585" s="222">
        <f t="shared" si="1496"/>
        <v>0</v>
      </c>
      <c r="EB585" s="222">
        <f t="shared" si="1497"/>
        <v>0</v>
      </c>
      <c r="EC585" s="222">
        <f t="shared" si="1498"/>
        <v>0</v>
      </c>
      <c r="ED585" s="222">
        <f t="shared" si="1499"/>
        <v>0</v>
      </c>
      <c r="EE585" s="222">
        <f t="shared" si="1500"/>
        <v>0</v>
      </c>
      <c r="EF585" s="222">
        <f t="shared" si="1501"/>
        <v>0</v>
      </c>
      <c r="EG585" s="222">
        <f t="shared" si="1502"/>
        <v>0</v>
      </c>
      <c r="EH585" s="222">
        <f t="shared" si="1503"/>
        <v>0</v>
      </c>
      <c r="EI585" s="222">
        <f t="shared" si="1504"/>
        <v>0</v>
      </c>
      <c r="EJ585" s="222">
        <f t="shared" si="1505"/>
        <v>0</v>
      </c>
      <c r="EK585" s="222">
        <f t="shared" si="1506"/>
        <v>0</v>
      </c>
      <c r="EL585" s="222">
        <f t="shared" si="1507"/>
        <v>0</v>
      </c>
      <c r="EM585" s="222">
        <f t="shared" si="1508"/>
        <v>0</v>
      </c>
      <c r="EN585" s="222">
        <f t="shared" si="1509"/>
        <v>0</v>
      </c>
      <c r="EO585" s="222">
        <f t="shared" si="1510"/>
        <v>0</v>
      </c>
      <c r="EP585" s="222">
        <f t="shared" si="1511"/>
        <v>0</v>
      </c>
      <c r="EQ585" s="222">
        <f t="shared" si="1512"/>
        <v>0</v>
      </c>
      <c r="ER585" s="222">
        <f t="shared" si="1513"/>
        <v>0</v>
      </c>
      <c r="ES585" s="222">
        <f t="shared" si="1514"/>
        <v>0</v>
      </c>
      <c r="ET585" s="222">
        <f t="shared" si="1515"/>
        <v>0</v>
      </c>
      <c r="EU585" s="222">
        <f t="shared" si="1516"/>
        <v>0</v>
      </c>
      <c r="EV585" s="222">
        <f t="shared" si="1517"/>
        <v>0</v>
      </c>
      <c r="EW585" s="222">
        <f t="shared" si="1518"/>
        <v>0</v>
      </c>
      <c r="EX585" s="222">
        <f t="shared" si="1519"/>
        <v>0</v>
      </c>
      <c r="EY585" s="222">
        <f t="shared" si="1520"/>
        <v>0</v>
      </c>
      <c r="EZ585" s="222">
        <f t="shared" si="1521"/>
        <v>0</v>
      </c>
      <c r="FA585" s="222">
        <f t="shared" si="1522"/>
        <v>0</v>
      </c>
      <c r="FB585" s="222">
        <f t="shared" si="1523"/>
        <v>0</v>
      </c>
      <c r="FC585" s="222">
        <f t="shared" si="1524"/>
        <v>0</v>
      </c>
      <c r="FD585" s="222">
        <f t="shared" si="1525"/>
        <v>0</v>
      </c>
      <c r="FE585" s="222">
        <f t="shared" si="1526"/>
        <v>0</v>
      </c>
      <c r="FF585" s="222">
        <f t="shared" si="1527"/>
        <v>0</v>
      </c>
      <c r="FG585" s="222">
        <f t="shared" si="1528"/>
        <v>0</v>
      </c>
      <c r="FH585" s="222">
        <f t="shared" si="1529"/>
        <v>0</v>
      </c>
      <c r="FI585" s="222">
        <f t="shared" si="1530"/>
        <v>0</v>
      </c>
      <c r="FJ585" s="222">
        <f t="shared" si="1531"/>
        <v>0</v>
      </c>
      <c r="FK585" s="222">
        <f t="shared" si="1532"/>
        <v>0</v>
      </c>
      <c r="FL585" s="222">
        <f t="shared" si="1533"/>
        <v>0</v>
      </c>
      <c r="FM585" s="222">
        <f t="shared" si="1534"/>
        <v>0</v>
      </c>
      <c r="FN585" s="222">
        <f t="shared" si="1535"/>
        <v>0</v>
      </c>
      <c r="FO585" s="222">
        <f t="shared" si="1536"/>
        <v>0</v>
      </c>
      <c r="FP585" s="222">
        <f t="shared" si="1537"/>
        <v>0</v>
      </c>
      <c r="FQ585" s="222">
        <f t="shared" si="1538"/>
        <v>0</v>
      </c>
      <c r="FR585" s="222">
        <f t="shared" si="1539"/>
        <v>0</v>
      </c>
      <c r="FS585" s="222">
        <f t="shared" si="1540"/>
        <v>0</v>
      </c>
      <c r="FT585" s="222">
        <f t="shared" si="1541"/>
        <v>0</v>
      </c>
      <c r="FU585" s="222">
        <f t="shared" si="1542"/>
        <v>0</v>
      </c>
      <c r="FV585" s="222">
        <f t="shared" si="1543"/>
        <v>0</v>
      </c>
      <c r="FW585" s="222">
        <f t="shared" si="1544"/>
        <v>0</v>
      </c>
      <c r="FX585" s="222">
        <f t="shared" si="1545"/>
        <v>0</v>
      </c>
      <c r="FY585" s="222">
        <f t="shared" si="1546"/>
        <v>0</v>
      </c>
      <c r="FZ585" s="222">
        <f t="shared" si="1547"/>
        <v>0</v>
      </c>
      <c r="GA585" s="222">
        <f t="shared" si="1548"/>
        <v>0</v>
      </c>
      <c r="GB585" s="222">
        <f t="shared" si="1549"/>
        <v>0</v>
      </c>
      <c r="GC585" s="222">
        <f t="shared" si="1550"/>
        <v>0</v>
      </c>
      <c r="GD585" s="222">
        <f t="shared" si="1551"/>
        <v>0</v>
      </c>
      <c r="GE585" s="222">
        <f t="shared" si="1552"/>
        <v>0</v>
      </c>
      <c r="GF585" s="222">
        <f t="shared" si="1553"/>
        <v>0</v>
      </c>
      <c r="GG585" s="222">
        <f t="shared" si="1554"/>
        <v>0</v>
      </c>
      <c r="GH585" s="222">
        <f t="shared" si="1555"/>
        <v>0</v>
      </c>
      <c r="GI585" s="222">
        <f t="shared" si="1556"/>
        <v>0</v>
      </c>
      <c r="GJ585" s="222">
        <f t="shared" si="1557"/>
        <v>0</v>
      </c>
      <c r="GK585" s="222">
        <f t="shared" si="1558"/>
        <v>0</v>
      </c>
      <c r="GL585" s="222">
        <f t="shared" si="1559"/>
        <v>0</v>
      </c>
      <c r="GM585" s="222">
        <f t="shared" si="1560"/>
        <v>0</v>
      </c>
      <c r="GN585" s="222">
        <f t="shared" si="1561"/>
        <v>0</v>
      </c>
      <c r="GO585" s="222">
        <f t="shared" si="1562"/>
        <v>0</v>
      </c>
      <c r="GP585" s="222">
        <f t="shared" si="1563"/>
        <v>0</v>
      </c>
      <c r="GQ585" s="222">
        <f t="shared" si="1564"/>
        <v>0</v>
      </c>
      <c r="GR585" s="222">
        <f t="shared" si="1565"/>
        <v>0</v>
      </c>
      <c r="GS585" s="222">
        <f t="shared" si="1566"/>
        <v>0</v>
      </c>
      <c r="GT585" s="222">
        <f t="shared" si="1567"/>
        <v>0</v>
      </c>
      <c r="GU585" s="222">
        <f t="shared" si="1568"/>
        <v>0</v>
      </c>
      <c r="GV585" s="222">
        <f t="shared" si="1569"/>
        <v>0</v>
      </c>
      <c r="GW585" s="222">
        <f t="shared" si="1570"/>
        <v>0</v>
      </c>
      <c r="GX585" s="222">
        <f t="shared" si="1571"/>
        <v>0</v>
      </c>
      <c r="GY585" s="222">
        <f t="shared" si="1572"/>
        <v>0</v>
      </c>
      <c r="GZ585" s="222">
        <f t="shared" si="1573"/>
        <v>0</v>
      </c>
      <c r="HA585" s="222">
        <f t="shared" si="1574"/>
        <v>0</v>
      </c>
      <c r="HB585" s="222">
        <f t="shared" si="1575"/>
        <v>0</v>
      </c>
      <c r="HC585" s="222">
        <f t="shared" si="1576"/>
        <v>0</v>
      </c>
      <c r="HD585" s="222">
        <f t="shared" si="1577"/>
        <v>0</v>
      </c>
      <c r="HE585" s="222">
        <f t="shared" si="1578"/>
        <v>0</v>
      </c>
      <c r="HF585" s="222">
        <f t="shared" si="1579"/>
        <v>0</v>
      </c>
      <c r="HG585" s="222">
        <f t="shared" si="1580"/>
        <v>0</v>
      </c>
      <c r="HH585" s="222">
        <f t="shared" si="1581"/>
        <v>0</v>
      </c>
      <c r="HI585" s="222">
        <f t="shared" si="1582"/>
        <v>0</v>
      </c>
      <c r="HJ585" s="222">
        <f t="shared" si="1583"/>
        <v>0</v>
      </c>
      <c r="HK585" s="222">
        <f t="shared" si="1584"/>
        <v>0</v>
      </c>
      <c r="HL585" s="222">
        <f t="shared" si="1585"/>
        <v>0</v>
      </c>
      <c r="HM585" s="222">
        <f t="shared" si="1586"/>
        <v>0</v>
      </c>
      <c r="HN585" s="222">
        <f t="shared" si="1587"/>
        <v>0</v>
      </c>
      <c r="HO585" s="222">
        <f t="shared" si="1588"/>
        <v>0</v>
      </c>
      <c r="HP585" s="222">
        <f t="shared" si="1589"/>
        <v>0</v>
      </c>
      <c r="HQ585" s="222">
        <f t="shared" si="1590"/>
        <v>0</v>
      </c>
      <c r="HR585" s="222">
        <f t="shared" si="1591"/>
        <v>0</v>
      </c>
      <c r="HS585" s="222">
        <f t="shared" si="1592"/>
        <v>0</v>
      </c>
      <c r="HT585" s="222">
        <f t="shared" si="1593"/>
        <v>0</v>
      </c>
      <c r="HU585" s="222">
        <f t="shared" si="1594"/>
        <v>0</v>
      </c>
      <c r="HV585" s="222">
        <f t="shared" si="1595"/>
        <v>0</v>
      </c>
      <c r="HW585" s="222">
        <f t="shared" si="1596"/>
        <v>0</v>
      </c>
      <c r="HX585" s="222">
        <f t="shared" si="1597"/>
        <v>0</v>
      </c>
      <c r="HY585" s="222">
        <f t="shared" si="1598"/>
        <v>0</v>
      </c>
      <c r="HZ585" s="222">
        <f t="shared" si="1599"/>
        <v>0</v>
      </c>
      <c r="IA585" s="222">
        <f t="shared" si="1600"/>
        <v>0</v>
      </c>
      <c r="IB585" s="222">
        <f t="shared" si="1601"/>
        <v>0</v>
      </c>
      <c r="IC585" s="222">
        <f t="shared" si="1602"/>
        <v>0</v>
      </c>
      <c r="ID585" s="222">
        <f t="shared" si="1603"/>
        <v>0</v>
      </c>
      <c r="IE585" s="222">
        <f t="shared" si="1604"/>
        <v>0</v>
      </c>
      <c r="IF585" s="222">
        <f t="shared" si="1605"/>
        <v>0</v>
      </c>
      <c r="IG585" s="222">
        <f t="shared" si="1606"/>
        <v>0</v>
      </c>
      <c r="IH585" s="222">
        <f t="shared" si="1607"/>
        <v>0</v>
      </c>
      <c r="II585" s="222">
        <f t="shared" si="1608"/>
        <v>0</v>
      </c>
      <c r="IJ585" s="222">
        <f t="shared" si="1609"/>
        <v>0</v>
      </c>
      <c r="IK585" s="222">
        <f t="shared" si="1610"/>
        <v>0</v>
      </c>
      <c r="IL585" s="222">
        <f t="shared" si="1611"/>
        <v>0</v>
      </c>
      <c r="IM585" s="222">
        <f t="shared" si="1612"/>
        <v>0</v>
      </c>
      <c r="IN585" s="222">
        <f t="shared" si="1613"/>
        <v>0</v>
      </c>
      <c r="IO585" s="222">
        <f t="shared" si="1614"/>
        <v>0</v>
      </c>
      <c r="IP585" s="222">
        <f t="shared" si="1615"/>
        <v>0</v>
      </c>
      <c r="IQ585" s="222">
        <f t="shared" si="1616"/>
        <v>0</v>
      </c>
      <c r="IR585" s="222">
        <f t="shared" si="1617"/>
        <v>0</v>
      </c>
      <c r="IS585" s="222">
        <f t="shared" si="1618"/>
        <v>0</v>
      </c>
      <c r="IT585" s="222">
        <f t="shared" si="1619"/>
        <v>0</v>
      </c>
      <c r="IU585" s="222">
        <f t="shared" si="1620"/>
        <v>0</v>
      </c>
      <c r="IV585" s="222">
        <f t="shared" si="1621"/>
        <v>0</v>
      </c>
      <c r="IW585" s="222">
        <f t="shared" si="1622"/>
        <v>0</v>
      </c>
      <c r="IX585" s="222">
        <f t="shared" si="1623"/>
        <v>0</v>
      </c>
      <c r="IY585" s="222">
        <f t="shared" si="1624"/>
        <v>0</v>
      </c>
      <c r="IZ585" s="222">
        <f t="shared" si="1625"/>
        <v>0</v>
      </c>
      <c r="JA585" s="222">
        <f t="shared" si="1626"/>
        <v>0</v>
      </c>
      <c r="JB585" s="222">
        <f t="shared" si="1627"/>
        <v>0</v>
      </c>
    </row>
    <row r="586" spans="2:262">
      <c r="B586" s="230">
        <v>225</v>
      </c>
      <c r="C586" s="229">
        <f t="shared" si="1628"/>
        <v>4.3945312499999922E-3</v>
      </c>
      <c r="D586" s="226">
        <f t="shared" ca="1" si="1371"/>
        <v>50.137575448870408</v>
      </c>
      <c r="E586" s="225">
        <f ca="1">HW361</f>
        <v>0.13757544887040427</v>
      </c>
      <c r="F586" s="224">
        <v>225</v>
      </c>
      <c r="G586" s="222">
        <f t="shared" si="1372"/>
        <v>0</v>
      </c>
      <c r="H586" s="222">
        <f t="shared" si="1373"/>
        <v>0</v>
      </c>
      <c r="I586" s="222">
        <f t="shared" si="1374"/>
        <v>0</v>
      </c>
      <c r="J586" s="222">
        <f t="shared" si="1375"/>
        <v>0</v>
      </c>
      <c r="K586" s="222">
        <f t="shared" si="1376"/>
        <v>0</v>
      </c>
      <c r="L586" s="222">
        <f t="shared" si="1377"/>
        <v>0</v>
      </c>
      <c r="M586" s="222">
        <f t="shared" si="1378"/>
        <v>0</v>
      </c>
      <c r="N586" s="222">
        <f t="shared" si="1379"/>
        <v>0</v>
      </c>
      <c r="O586" s="222">
        <f t="shared" si="1380"/>
        <v>0</v>
      </c>
      <c r="P586" s="222">
        <f t="shared" si="1381"/>
        <v>0</v>
      </c>
      <c r="Q586" s="222">
        <f t="shared" si="1382"/>
        <v>0</v>
      </c>
      <c r="R586" s="222">
        <f t="shared" si="1383"/>
        <v>0</v>
      </c>
      <c r="S586" s="222">
        <f t="shared" si="1384"/>
        <v>0</v>
      </c>
      <c r="T586" s="222">
        <f t="shared" si="1385"/>
        <v>0</v>
      </c>
      <c r="U586" s="222">
        <f t="shared" si="1386"/>
        <v>0</v>
      </c>
      <c r="V586" s="222">
        <f t="shared" si="1387"/>
        <v>0</v>
      </c>
      <c r="W586" s="222">
        <f t="shared" si="1388"/>
        <v>0</v>
      </c>
      <c r="X586" s="222">
        <f t="shared" si="1389"/>
        <v>0</v>
      </c>
      <c r="Y586" s="222">
        <f t="shared" si="1390"/>
        <v>0</v>
      </c>
      <c r="Z586" s="222">
        <f t="shared" si="1391"/>
        <v>0</v>
      </c>
      <c r="AA586" s="222">
        <f t="shared" si="1392"/>
        <v>0</v>
      </c>
      <c r="AB586" s="222">
        <f t="shared" si="1393"/>
        <v>0</v>
      </c>
      <c r="AC586" s="222">
        <f t="shared" si="1394"/>
        <v>0</v>
      </c>
      <c r="AD586" s="222">
        <f t="shared" si="1395"/>
        <v>0</v>
      </c>
      <c r="AE586" s="222">
        <f t="shared" si="1396"/>
        <v>0</v>
      </c>
      <c r="AF586" s="222">
        <f t="shared" si="1397"/>
        <v>0</v>
      </c>
      <c r="AG586" s="222">
        <f t="shared" si="1398"/>
        <v>0</v>
      </c>
      <c r="AH586" s="222">
        <f t="shared" si="1399"/>
        <v>0</v>
      </c>
      <c r="AI586" s="222">
        <f t="shared" si="1400"/>
        <v>0</v>
      </c>
      <c r="AJ586" s="222">
        <f t="shared" si="1401"/>
        <v>0</v>
      </c>
      <c r="AK586" s="222">
        <f t="shared" si="1402"/>
        <v>0</v>
      </c>
      <c r="AL586" s="222">
        <f t="shared" si="1403"/>
        <v>0</v>
      </c>
      <c r="AM586" s="222">
        <f t="shared" si="1404"/>
        <v>0</v>
      </c>
      <c r="AN586" s="222">
        <f t="shared" si="1405"/>
        <v>0</v>
      </c>
      <c r="AO586" s="222">
        <f t="shared" si="1406"/>
        <v>0</v>
      </c>
      <c r="AP586" s="222">
        <f t="shared" si="1407"/>
        <v>0</v>
      </c>
      <c r="AQ586" s="222">
        <f t="shared" si="1408"/>
        <v>0</v>
      </c>
      <c r="AR586" s="222">
        <f t="shared" si="1409"/>
        <v>0</v>
      </c>
      <c r="AS586" s="222">
        <f t="shared" si="1410"/>
        <v>0</v>
      </c>
      <c r="AT586" s="222">
        <f t="shared" si="1411"/>
        <v>0</v>
      </c>
      <c r="AU586" s="222">
        <f t="shared" si="1412"/>
        <v>0</v>
      </c>
      <c r="AV586" s="222">
        <f t="shared" si="1413"/>
        <v>0</v>
      </c>
      <c r="AW586" s="222">
        <f t="shared" si="1414"/>
        <v>0</v>
      </c>
      <c r="AX586" s="222">
        <f t="shared" si="1415"/>
        <v>0</v>
      </c>
      <c r="AY586" s="222">
        <f t="shared" si="1416"/>
        <v>0</v>
      </c>
      <c r="AZ586" s="222">
        <f t="shared" si="1417"/>
        <v>0</v>
      </c>
      <c r="BA586" s="222">
        <f t="shared" si="1418"/>
        <v>0</v>
      </c>
      <c r="BB586" s="222">
        <f t="shared" si="1419"/>
        <v>0</v>
      </c>
      <c r="BC586" s="222">
        <f t="shared" si="1420"/>
        <v>0</v>
      </c>
      <c r="BD586" s="222">
        <f t="shared" si="1421"/>
        <v>0</v>
      </c>
      <c r="BE586" s="222">
        <f t="shared" si="1422"/>
        <v>0</v>
      </c>
      <c r="BF586" s="222">
        <f t="shared" si="1423"/>
        <v>0</v>
      </c>
      <c r="BG586" s="222">
        <f t="shared" si="1424"/>
        <v>0</v>
      </c>
      <c r="BH586" s="222">
        <f t="shared" si="1425"/>
        <v>0</v>
      </c>
      <c r="BI586" s="222">
        <f t="shared" si="1426"/>
        <v>0</v>
      </c>
      <c r="BJ586" s="222">
        <f t="shared" si="1427"/>
        <v>0</v>
      </c>
      <c r="BK586" s="222">
        <f t="shared" si="1428"/>
        <v>0</v>
      </c>
      <c r="BL586" s="222">
        <f t="shared" si="1429"/>
        <v>0</v>
      </c>
      <c r="BM586" s="222">
        <f t="shared" si="1430"/>
        <v>0</v>
      </c>
      <c r="BN586" s="222">
        <f t="shared" si="1431"/>
        <v>0</v>
      </c>
      <c r="BO586" s="222">
        <f t="shared" si="1432"/>
        <v>0</v>
      </c>
      <c r="BP586" s="222">
        <f t="shared" si="1433"/>
        <v>0</v>
      </c>
      <c r="BQ586" s="222">
        <f t="shared" si="1434"/>
        <v>0</v>
      </c>
      <c r="BR586" s="222">
        <f t="shared" si="1435"/>
        <v>0</v>
      </c>
      <c r="BS586" s="222">
        <f t="shared" si="1436"/>
        <v>0</v>
      </c>
      <c r="BT586" s="222">
        <f t="shared" si="1437"/>
        <v>0</v>
      </c>
      <c r="BU586" s="222">
        <f t="shared" si="1438"/>
        <v>0</v>
      </c>
      <c r="BV586" s="222">
        <f t="shared" si="1439"/>
        <v>0</v>
      </c>
      <c r="BW586" s="222">
        <f t="shared" si="1440"/>
        <v>0</v>
      </c>
      <c r="BX586" s="222">
        <f t="shared" si="1441"/>
        <v>0</v>
      </c>
      <c r="BY586" s="222">
        <f t="shared" si="1442"/>
        <v>0</v>
      </c>
      <c r="BZ586" s="222">
        <f t="shared" si="1443"/>
        <v>0</v>
      </c>
      <c r="CA586" s="222">
        <f t="shared" si="1444"/>
        <v>0</v>
      </c>
      <c r="CB586" s="222">
        <f t="shared" si="1445"/>
        <v>0</v>
      </c>
      <c r="CC586" s="222">
        <f t="shared" si="1446"/>
        <v>0</v>
      </c>
      <c r="CD586" s="222">
        <f t="shared" si="1447"/>
        <v>0</v>
      </c>
      <c r="CE586" s="222">
        <f t="shared" si="1448"/>
        <v>0</v>
      </c>
      <c r="CF586" s="222">
        <f t="shared" si="1449"/>
        <v>0</v>
      </c>
      <c r="CG586" s="222">
        <f t="shared" si="1450"/>
        <v>0</v>
      </c>
      <c r="CH586" s="222">
        <f t="shared" si="1451"/>
        <v>0</v>
      </c>
      <c r="CI586" s="222">
        <f t="shared" si="1452"/>
        <v>0</v>
      </c>
      <c r="CJ586" s="222">
        <f t="shared" si="1453"/>
        <v>0</v>
      </c>
      <c r="CK586" s="222">
        <f t="shared" si="1454"/>
        <v>0</v>
      </c>
      <c r="CL586" s="222">
        <f t="shared" si="1455"/>
        <v>0</v>
      </c>
      <c r="CM586" s="222">
        <f t="shared" si="1456"/>
        <v>0</v>
      </c>
      <c r="CN586" s="222">
        <f t="shared" si="1457"/>
        <v>0</v>
      </c>
      <c r="CO586" s="222">
        <f t="shared" si="1458"/>
        <v>0</v>
      </c>
      <c r="CP586" s="222">
        <f t="shared" si="1459"/>
        <v>0</v>
      </c>
      <c r="CQ586" s="222">
        <f t="shared" si="1460"/>
        <v>0</v>
      </c>
      <c r="CR586" s="222">
        <f t="shared" si="1461"/>
        <v>0</v>
      </c>
      <c r="CS586" s="222">
        <f t="shared" si="1462"/>
        <v>0</v>
      </c>
      <c r="CT586" s="222">
        <f t="shared" si="1463"/>
        <v>0</v>
      </c>
      <c r="CU586" s="222">
        <f t="shared" si="1464"/>
        <v>0</v>
      </c>
      <c r="CV586" s="222">
        <f t="shared" si="1465"/>
        <v>0</v>
      </c>
      <c r="CW586" s="222">
        <f t="shared" si="1466"/>
        <v>0</v>
      </c>
      <c r="CX586" s="222">
        <f t="shared" si="1467"/>
        <v>0</v>
      </c>
      <c r="CY586" s="222">
        <f t="shared" si="1468"/>
        <v>0</v>
      </c>
      <c r="CZ586" s="222">
        <f t="shared" si="1469"/>
        <v>0</v>
      </c>
      <c r="DA586" s="222">
        <f t="shared" si="1470"/>
        <v>0</v>
      </c>
      <c r="DB586" s="222">
        <f t="shared" si="1471"/>
        <v>0</v>
      </c>
      <c r="DC586" s="222">
        <f t="shared" si="1472"/>
        <v>0</v>
      </c>
      <c r="DD586" s="222">
        <f t="shared" si="1473"/>
        <v>0</v>
      </c>
      <c r="DE586" s="222">
        <f t="shared" si="1474"/>
        <v>0</v>
      </c>
      <c r="DF586" s="222">
        <f t="shared" si="1475"/>
        <v>0</v>
      </c>
      <c r="DG586" s="222">
        <f t="shared" si="1476"/>
        <v>0</v>
      </c>
      <c r="DH586" s="222">
        <f t="shared" si="1477"/>
        <v>0</v>
      </c>
      <c r="DI586" s="222">
        <f t="shared" si="1478"/>
        <v>0</v>
      </c>
      <c r="DJ586" s="222">
        <f t="shared" si="1479"/>
        <v>0</v>
      </c>
      <c r="DK586" s="222">
        <f t="shared" si="1480"/>
        <v>0</v>
      </c>
      <c r="DL586" s="222">
        <f t="shared" si="1481"/>
        <v>0</v>
      </c>
      <c r="DM586" s="222">
        <f t="shared" si="1482"/>
        <v>0</v>
      </c>
      <c r="DN586" s="222">
        <f t="shared" si="1483"/>
        <v>0</v>
      </c>
      <c r="DO586" s="222">
        <f t="shared" si="1484"/>
        <v>0</v>
      </c>
      <c r="DP586" s="222">
        <f t="shared" si="1485"/>
        <v>0</v>
      </c>
      <c r="DQ586" s="222">
        <f t="shared" si="1486"/>
        <v>0</v>
      </c>
      <c r="DR586" s="222">
        <f t="shared" si="1487"/>
        <v>0</v>
      </c>
      <c r="DS586" s="222">
        <f t="shared" si="1488"/>
        <v>0</v>
      </c>
      <c r="DT586" s="222">
        <f t="shared" si="1489"/>
        <v>0</v>
      </c>
      <c r="DU586" s="222">
        <f t="shared" si="1490"/>
        <v>0</v>
      </c>
      <c r="DV586" s="222">
        <f t="shared" si="1491"/>
        <v>0</v>
      </c>
      <c r="DW586" s="222">
        <f t="shared" si="1492"/>
        <v>0</v>
      </c>
      <c r="DX586" s="222">
        <f t="shared" si="1493"/>
        <v>0</v>
      </c>
      <c r="DY586" s="222">
        <f t="shared" si="1494"/>
        <v>0</v>
      </c>
      <c r="DZ586" s="222">
        <f t="shared" si="1495"/>
        <v>0</v>
      </c>
      <c r="EA586" s="222">
        <f t="shared" si="1496"/>
        <v>0</v>
      </c>
      <c r="EB586" s="222">
        <f t="shared" si="1497"/>
        <v>0</v>
      </c>
      <c r="EC586" s="222">
        <f t="shared" si="1498"/>
        <v>0</v>
      </c>
      <c r="ED586" s="222">
        <f t="shared" si="1499"/>
        <v>0</v>
      </c>
      <c r="EE586" s="222">
        <f t="shared" si="1500"/>
        <v>0</v>
      </c>
      <c r="EF586" s="222">
        <f t="shared" si="1501"/>
        <v>0</v>
      </c>
      <c r="EG586" s="222">
        <f t="shared" si="1502"/>
        <v>0</v>
      </c>
      <c r="EH586" s="222">
        <f t="shared" si="1503"/>
        <v>0</v>
      </c>
      <c r="EI586" s="222">
        <f t="shared" si="1504"/>
        <v>0</v>
      </c>
      <c r="EJ586" s="222">
        <f t="shared" si="1505"/>
        <v>0</v>
      </c>
      <c r="EK586" s="222">
        <f t="shared" si="1506"/>
        <v>0</v>
      </c>
      <c r="EL586" s="222">
        <f t="shared" si="1507"/>
        <v>0</v>
      </c>
      <c r="EM586" s="222">
        <f t="shared" si="1508"/>
        <v>0</v>
      </c>
      <c r="EN586" s="222">
        <f t="shared" si="1509"/>
        <v>0</v>
      </c>
      <c r="EO586" s="222">
        <f t="shared" si="1510"/>
        <v>0</v>
      </c>
      <c r="EP586" s="222">
        <f t="shared" si="1511"/>
        <v>0</v>
      </c>
      <c r="EQ586" s="222">
        <f t="shared" si="1512"/>
        <v>0</v>
      </c>
      <c r="ER586" s="222">
        <f t="shared" si="1513"/>
        <v>0</v>
      </c>
      <c r="ES586" s="222">
        <f t="shared" si="1514"/>
        <v>0</v>
      </c>
      <c r="ET586" s="222">
        <f t="shared" si="1515"/>
        <v>0</v>
      </c>
      <c r="EU586" s="222">
        <f t="shared" si="1516"/>
        <v>0</v>
      </c>
      <c r="EV586" s="222">
        <f t="shared" si="1517"/>
        <v>0</v>
      </c>
      <c r="EW586" s="222">
        <f t="shared" si="1518"/>
        <v>0</v>
      </c>
      <c r="EX586" s="222">
        <f t="shared" si="1519"/>
        <v>0</v>
      </c>
      <c r="EY586" s="222">
        <f t="shared" si="1520"/>
        <v>0</v>
      </c>
      <c r="EZ586" s="222">
        <f t="shared" si="1521"/>
        <v>0</v>
      </c>
      <c r="FA586" s="222">
        <f t="shared" si="1522"/>
        <v>0</v>
      </c>
      <c r="FB586" s="222">
        <f t="shared" si="1523"/>
        <v>0</v>
      </c>
      <c r="FC586" s="222">
        <f t="shared" si="1524"/>
        <v>0</v>
      </c>
      <c r="FD586" s="222">
        <f t="shared" si="1525"/>
        <v>0</v>
      </c>
      <c r="FE586" s="222">
        <f t="shared" si="1526"/>
        <v>0</v>
      </c>
      <c r="FF586" s="222">
        <f t="shared" si="1527"/>
        <v>0</v>
      </c>
      <c r="FG586" s="222">
        <f t="shared" si="1528"/>
        <v>0</v>
      </c>
      <c r="FH586" s="222">
        <f t="shared" si="1529"/>
        <v>0</v>
      </c>
      <c r="FI586" s="222">
        <f t="shared" si="1530"/>
        <v>0</v>
      </c>
      <c r="FJ586" s="222">
        <f t="shared" si="1531"/>
        <v>0</v>
      </c>
      <c r="FK586" s="222">
        <f t="shared" si="1532"/>
        <v>0</v>
      </c>
      <c r="FL586" s="222">
        <f t="shared" si="1533"/>
        <v>0</v>
      </c>
      <c r="FM586" s="222">
        <f t="shared" si="1534"/>
        <v>0</v>
      </c>
      <c r="FN586" s="222">
        <f t="shared" si="1535"/>
        <v>0</v>
      </c>
      <c r="FO586" s="222">
        <f t="shared" si="1536"/>
        <v>0</v>
      </c>
      <c r="FP586" s="222">
        <f t="shared" si="1537"/>
        <v>0</v>
      </c>
      <c r="FQ586" s="222">
        <f t="shared" si="1538"/>
        <v>0</v>
      </c>
      <c r="FR586" s="222">
        <f t="shared" si="1539"/>
        <v>0</v>
      </c>
      <c r="FS586" s="222">
        <f t="shared" si="1540"/>
        <v>0</v>
      </c>
      <c r="FT586" s="222">
        <f t="shared" si="1541"/>
        <v>0</v>
      </c>
      <c r="FU586" s="222">
        <f t="shared" si="1542"/>
        <v>0</v>
      </c>
      <c r="FV586" s="222">
        <f t="shared" si="1543"/>
        <v>0</v>
      </c>
      <c r="FW586" s="222">
        <f t="shared" si="1544"/>
        <v>0</v>
      </c>
      <c r="FX586" s="222">
        <f t="shared" si="1545"/>
        <v>0</v>
      </c>
      <c r="FY586" s="222">
        <f t="shared" si="1546"/>
        <v>0</v>
      </c>
      <c r="FZ586" s="222">
        <f t="shared" si="1547"/>
        <v>0</v>
      </c>
      <c r="GA586" s="222">
        <f t="shared" si="1548"/>
        <v>0</v>
      </c>
      <c r="GB586" s="222">
        <f t="shared" si="1549"/>
        <v>0</v>
      </c>
      <c r="GC586" s="222">
        <f t="shared" si="1550"/>
        <v>0</v>
      </c>
      <c r="GD586" s="222">
        <f t="shared" si="1551"/>
        <v>0</v>
      </c>
      <c r="GE586" s="222">
        <f t="shared" si="1552"/>
        <v>0</v>
      </c>
      <c r="GF586" s="222">
        <f t="shared" si="1553"/>
        <v>0</v>
      </c>
      <c r="GG586" s="222">
        <f t="shared" si="1554"/>
        <v>0</v>
      </c>
      <c r="GH586" s="222">
        <f t="shared" si="1555"/>
        <v>0</v>
      </c>
      <c r="GI586" s="222">
        <f t="shared" si="1556"/>
        <v>0</v>
      </c>
      <c r="GJ586" s="222">
        <f t="shared" si="1557"/>
        <v>0</v>
      </c>
      <c r="GK586" s="222">
        <f t="shared" si="1558"/>
        <v>0</v>
      </c>
      <c r="GL586" s="222">
        <f t="shared" si="1559"/>
        <v>0</v>
      </c>
      <c r="GM586" s="222">
        <f t="shared" si="1560"/>
        <v>0</v>
      </c>
      <c r="GN586" s="222">
        <f t="shared" si="1561"/>
        <v>0</v>
      </c>
      <c r="GO586" s="222">
        <f t="shared" si="1562"/>
        <v>0</v>
      </c>
      <c r="GP586" s="222">
        <f t="shared" si="1563"/>
        <v>0</v>
      </c>
      <c r="GQ586" s="222">
        <f t="shared" si="1564"/>
        <v>0</v>
      </c>
      <c r="GR586" s="222">
        <f t="shared" si="1565"/>
        <v>0</v>
      </c>
      <c r="GS586" s="222">
        <f t="shared" si="1566"/>
        <v>0</v>
      </c>
      <c r="GT586" s="222">
        <f t="shared" si="1567"/>
        <v>0</v>
      </c>
      <c r="GU586" s="222">
        <f t="shared" si="1568"/>
        <v>0</v>
      </c>
      <c r="GV586" s="222">
        <f t="shared" si="1569"/>
        <v>0</v>
      </c>
      <c r="GW586" s="222">
        <f t="shared" si="1570"/>
        <v>0</v>
      </c>
      <c r="GX586" s="222">
        <f t="shared" si="1571"/>
        <v>0</v>
      </c>
      <c r="GY586" s="222">
        <f t="shared" si="1572"/>
        <v>0</v>
      </c>
      <c r="GZ586" s="222">
        <f t="shared" si="1573"/>
        <v>0</v>
      </c>
      <c r="HA586" s="222">
        <f t="shared" si="1574"/>
        <v>0</v>
      </c>
      <c r="HB586" s="222">
        <f t="shared" si="1575"/>
        <v>0</v>
      </c>
      <c r="HC586" s="222">
        <f t="shared" si="1576"/>
        <v>0</v>
      </c>
      <c r="HD586" s="222">
        <f t="shared" si="1577"/>
        <v>0</v>
      </c>
      <c r="HE586" s="222">
        <f t="shared" si="1578"/>
        <v>0</v>
      </c>
      <c r="HF586" s="222">
        <f t="shared" si="1579"/>
        <v>0</v>
      </c>
      <c r="HG586" s="222">
        <f t="shared" si="1580"/>
        <v>0</v>
      </c>
      <c r="HH586" s="222">
        <f t="shared" si="1581"/>
        <v>0</v>
      </c>
      <c r="HI586" s="222">
        <f t="shared" si="1582"/>
        <v>0</v>
      </c>
      <c r="HJ586" s="222">
        <f t="shared" si="1583"/>
        <v>0</v>
      </c>
      <c r="HK586" s="222">
        <f t="shared" si="1584"/>
        <v>0</v>
      </c>
      <c r="HL586" s="222">
        <f t="shared" si="1585"/>
        <v>0</v>
      </c>
      <c r="HM586" s="222">
        <f t="shared" si="1586"/>
        <v>0</v>
      </c>
      <c r="HN586" s="222">
        <f t="shared" si="1587"/>
        <v>0</v>
      </c>
      <c r="HO586" s="222">
        <f t="shared" si="1588"/>
        <v>0</v>
      </c>
      <c r="HP586" s="222">
        <f t="shared" si="1589"/>
        <v>0</v>
      </c>
      <c r="HQ586" s="222">
        <f t="shared" si="1590"/>
        <v>0</v>
      </c>
      <c r="HR586" s="222">
        <f t="shared" si="1591"/>
        <v>0</v>
      </c>
      <c r="HS586" s="222">
        <f t="shared" si="1592"/>
        <v>0</v>
      </c>
      <c r="HT586" s="222">
        <f t="shared" si="1593"/>
        <v>0</v>
      </c>
      <c r="HU586" s="222">
        <f t="shared" si="1594"/>
        <v>0</v>
      </c>
      <c r="HV586" s="222">
        <f t="shared" si="1595"/>
        <v>0</v>
      </c>
      <c r="HW586" s="222">
        <f t="shared" si="1596"/>
        <v>0</v>
      </c>
      <c r="HX586" s="222">
        <f t="shared" si="1597"/>
        <v>0</v>
      </c>
      <c r="HY586" s="222">
        <f t="shared" si="1598"/>
        <v>0</v>
      </c>
      <c r="HZ586" s="222">
        <f t="shared" si="1599"/>
        <v>0</v>
      </c>
      <c r="IA586" s="222">
        <f t="shared" si="1600"/>
        <v>0</v>
      </c>
      <c r="IB586" s="222">
        <f t="shared" si="1601"/>
        <v>0</v>
      </c>
      <c r="IC586" s="222">
        <f t="shared" si="1602"/>
        <v>0</v>
      </c>
      <c r="ID586" s="222">
        <f t="shared" si="1603"/>
        <v>0</v>
      </c>
      <c r="IE586" s="222">
        <f t="shared" si="1604"/>
        <v>0</v>
      </c>
      <c r="IF586" s="222">
        <f t="shared" si="1605"/>
        <v>0</v>
      </c>
      <c r="IG586" s="222">
        <f t="shared" si="1606"/>
        <v>0</v>
      </c>
      <c r="IH586" s="222">
        <f t="shared" si="1607"/>
        <v>0</v>
      </c>
      <c r="II586" s="222">
        <f t="shared" si="1608"/>
        <v>0</v>
      </c>
      <c r="IJ586" s="222">
        <f t="shared" si="1609"/>
        <v>0</v>
      </c>
      <c r="IK586" s="222">
        <f t="shared" si="1610"/>
        <v>0</v>
      </c>
      <c r="IL586" s="222">
        <f t="shared" si="1611"/>
        <v>0</v>
      </c>
      <c r="IM586" s="222">
        <f t="shared" si="1612"/>
        <v>0</v>
      </c>
      <c r="IN586" s="222">
        <f t="shared" si="1613"/>
        <v>0</v>
      </c>
      <c r="IO586" s="222">
        <f t="shared" si="1614"/>
        <v>0</v>
      </c>
      <c r="IP586" s="222">
        <f t="shared" si="1615"/>
        <v>0</v>
      </c>
      <c r="IQ586" s="222">
        <f t="shared" si="1616"/>
        <v>0</v>
      </c>
      <c r="IR586" s="222">
        <f t="shared" si="1617"/>
        <v>0</v>
      </c>
      <c r="IS586" s="222">
        <f t="shared" si="1618"/>
        <v>0</v>
      </c>
      <c r="IT586" s="222">
        <f t="shared" si="1619"/>
        <v>0</v>
      </c>
      <c r="IU586" s="222">
        <f t="shared" si="1620"/>
        <v>0</v>
      </c>
      <c r="IV586" s="222">
        <f t="shared" si="1621"/>
        <v>0</v>
      </c>
      <c r="IW586" s="222">
        <f t="shared" si="1622"/>
        <v>0</v>
      </c>
      <c r="IX586" s="222">
        <f t="shared" si="1623"/>
        <v>0</v>
      </c>
      <c r="IY586" s="222">
        <f t="shared" si="1624"/>
        <v>0</v>
      </c>
      <c r="IZ586" s="222">
        <f t="shared" si="1625"/>
        <v>0</v>
      </c>
      <c r="JA586" s="222">
        <f t="shared" si="1626"/>
        <v>0</v>
      </c>
      <c r="JB586" s="222">
        <f t="shared" si="1627"/>
        <v>0</v>
      </c>
    </row>
    <row r="587" spans="2:262">
      <c r="B587" s="230">
        <v>226</v>
      </c>
      <c r="C587" s="229">
        <f t="shared" si="1628"/>
        <v>4.4140624999999918E-3</v>
      </c>
      <c r="D587" s="226">
        <f t="shared" ca="1" si="1371"/>
        <v>50.136154056534323</v>
      </c>
      <c r="E587" s="225">
        <f ca="1">HX361</f>
        <v>0.13615405653432322</v>
      </c>
      <c r="F587" s="224">
        <v>226</v>
      </c>
      <c r="G587" s="222">
        <f t="shared" si="1372"/>
        <v>0</v>
      </c>
      <c r="H587" s="222">
        <f t="shared" si="1373"/>
        <v>0</v>
      </c>
      <c r="I587" s="222">
        <f t="shared" si="1374"/>
        <v>0</v>
      </c>
      <c r="J587" s="222">
        <f t="shared" si="1375"/>
        <v>0</v>
      </c>
      <c r="K587" s="222">
        <f t="shared" si="1376"/>
        <v>0</v>
      </c>
      <c r="L587" s="222">
        <f t="shared" si="1377"/>
        <v>0</v>
      </c>
      <c r="M587" s="222">
        <f t="shared" si="1378"/>
        <v>0</v>
      </c>
      <c r="N587" s="222">
        <f t="shared" si="1379"/>
        <v>0</v>
      </c>
      <c r="O587" s="222">
        <f t="shared" si="1380"/>
        <v>0</v>
      </c>
      <c r="P587" s="222">
        <f t="shared" si="1381"/>
        <v>0</v>
      </c>
      <c r="Q587" s="222">
        <f t="shared" si="1382"/>
        <v>0</v>
      </c>
      <c r="R587" s="222">
        <f t="shared" si="1383"/>
        <v>0</v>
      </c>
      <c r="S587" s="222">
        <f t="shared" si="1384"/>
        <v>0</v>
      </c>
      <c r="T587" s="222">
        <f t="shared" si="1385"/>
        <v>0</v>
      </c>
      <c r="U587" s="222">
        <f t="shared" si="1386"/>
        <v>0</v>
      </c>
      <c r="V587" s="222">
        <f t="shared" si="1387"/>
        <v>0</v>
      </c>
      <c r="W587" s="222">
        <f t="shared" si="1388"/>
        <v>0</v>
      </c>
      <c r="X587" s="222">
        <f t="shared" si="1389"/>
        <v>0</v>
      </c>
      <c r="Y587" s="222">
        <f t="shared" si="1390"/>
        <v>0</v>
      </c>
      <c r="Z587" s="222">
        <f t="shared" si="1391"/>
        <v>0</v>
      </c>
      <c r="AA587" s="222">
        <f t="shared" si="1392"/>
        <v>0</v>
      </c>
      <c r="AB587" s="222">
        <f t="shared" si="1393"/>
        <v>0</v>
      </c>
      <c r="AC587" s="222">
        <f t="shared" si="1394"/>
        <v>0</v>
      </c>
      <c r="AD587" s="222">
        <f t="shared" si="1395"/>
        <v>0</v>
      </c>
      <c r="AE587" s="222">
        <f t="shared" si="1396"/>
        <v>0</v>
      </c>
      <c r="AF587" s="222">
        <f t="shared" si="1397"/>
        <v>0</v>
      </c>
      <c r="AG587" s="222">
        <f t="shared" si="1398"/>
        <v>0</v>
      </c>
      <c r="AH587" s="222">
        <f t="shared" si="1399"/>
        <v>0</v>
      </c>
      <c r="AI587" s="222">
        <f t="shared" si="1400"/>
        <v>0</v>
      </c>
      <c r="AJ587" s="222">
        <f t="shared" si="1401"/>
        <v>0</v>
      </c>
      <c r="AK587" s="222">
        <f t="shared" si="1402"/>
        <v>0</v>
      </c>
      <c r="AL587" s="222">
        <f t="shared" si="1403"/>
        <v>0</v>
      </c>
      <c r="AM587" s="222">
        <f t="shared" si="1404"/>
        <v>0</v>
      </c>
      <c r="AN587" s="222">
        <f t="shared" si="1405"/>
        <v>0</v>
      </c>
      <c r="AO587" s="222">
        <f t="shared" si="1406"/>
        <v>0</v>
      </c>
      <c r="AP587" s="222">
        <f t="shared" si="1407"/>
        <v>0</v>
      </c>
      <c r="AQ587" s="222">
        <f t="shared" si="1408"/>
        <v>0</v>
      </c>
      <c r="AR587" s="222">
        <f t="shared" si="1409"/>
        <v>0</v>
      </c>
      <c r="AS587" s="222">
        <f t="shared" si="1410"/>
        <v>0</v>
      </c>
      <c r="AT587" s="222">
        <f t="shared" si="1411"/>
        <v>0</v>
      </c>
      <c r="AU587" s="222">
        <f t="shared" si="1412"/>
        <v>0</v>
      </c>
      <c r="AV587" s="222">
        <f t="shared" si="1413"/>
        <v>0</v>
      </c>
      <c r="AW587" s="222">
        <f t="shared" si="1414"/>
        <v>0</v>
      </c>
      <c r="AX587" s="222">
        <f t="shared" si="1415"/>
        <v>0</v>
      </c>
      <c r="AY587" s="222">
        <f t="shared" si="1416"/>
        <v>0</v>
      </c>
      <c r="AZ587" s="222">
        <f t="shared" si="1417"/>
        <v>0</v>
      </c>
      <c r="BA587" s="222">
        <f t="shared" si="1418"/>
        <v>0</v>
      </c>
      <c r="BB587" s="222">
        <f t="shared" si="1419"/>
        <v>0</v>
      </c>
      <c r="BC587" s="222">
        <f t="shared" si="1420"/>
        <v>0</v>
      </c>
      <c r="BD587" s="222">
        <f t="shared" si="1421"/>
        <v>0</v>
      </c>
      <c r="BE587" s="222">
        <f t="shared" si="1422"/>
        <v>0</v>
      </c>
      <c r="BF587" s="222">
        <f t="shared" si="1423"/>
        <v>0</v>
      </c>
      <c r="BG587" s="222">
        <f t="shared" si="1424"/>
        <v>0</v>
      </c>
      <c r="BH587" s="222">
        <f t="shared" si="1425"/>
        <v>0</v>
      </c>
      <c r="BI587" s="222">
        <f t="shared" si="1426"/>
        <v>0</v>
      </c>
      <c r="BJ587" s="222">
        <f t="shared" si="1427"/>
        <v>0</v>
      </c>
      <c r="BK587" s="222">
        <f t="shared" si="1428"/>
        <v>0</v>
      </c>
      <c r="BL587" s="222">
        <f t="shared" si="1429"/>
        <v>0</v>
      </c>
      <c r="BM587" s="222">
        <f t="shared" si="1430"/>
        <v>0</v>
      </c>
      <c r="BN587" s="222">
        <f t="shared" si="1431"/>
        <v>0</v>
      </c>
      <c r="BO587" s="222">
        <f t="shared" si="1432"/>
        <v>0</v>
      </c>
      <c r="BP587" s="222">
        <f t="shared" si="1433"/>
        <v>0</v>
      </c>
      <c r="BQ587" s="222">
        <f t="shared" si="1434"/>
        <v>0</v>
      </c>
      <c r="BR587" s="222">
        <f t="shared" si="1435"/>
        <v>0</v>
      </c>
      <c r="BS587" s="222">
        <f t="shared" si="1436"/>
        <v>0</v>
      </c>
      <c r="BT587" s="222">
        <f t="shared" si="1437"/>
        <v>0</v>
      </c>
      <c r="BU587" s="222">
        <f t="shared" si="1438"/>
        <v>0</v>
      </c>
      <c r="BV587" s="222">
        <f t="shared" si="1439"/>
        <v>0</v>
      </c>
      <c r="BW587" s="222">
        <f t="shared" si="1440"/>
        <v>0</v>
      </c>
      <c r="BX587" s="222">
        <f t="shared" si="1441"/>
        <v>0</v>
      </c>
      <c r="BY587" s="222">
        <f t="shared" si="1442"/>
        <v>0</v>
      </c>
      <c r="BZ587" s="222">
        <f t="shared" si="1443"/>
        <v>0</v>
      </c>
      <c r="CA587" s="222">
        <f t="shared" si="1444"/>
        <v>0</v>
      </c>
      <c r="CB587" s="222">
        <f t="shared" si="1445"/>
        <v>0</v>
      </c>
      <c r="CC587" s="222">
        <f t="shared" si="1446"/>
        <v>0</v>
      </c>
      <c r="CD587" s="222">
        <f t="shared" si="1447"/>
        <v>0</v>
      </c>
      <c r="CE587" s="222">
        <f t="shared" si="1448"/>
        <v>0</v>
      </c>
      <c r="CF587" s="222">
        <f t="shared" si="1449"/>
        <v>0</v>
      </c>
      <c r="CG587" s="222">
        <f t="shared" si="1450"/>
        <v>0</v>
      </c>
      <c r="CH587" s="222">
        <f t="shared" si="1451"/>
        <v>0</v>
      </c>
      <c r="CI587" s="222">
        <f t="shared" si="1452"/>
        <v>0</v>
      </c>
      <c r="CJ587" s="222">
        <f t="shared" si="1453"/>
        <v>0</v>
      </c>
      <c r="CK587" s="222">
        <f t="shared" si="1454"/>
        <v>0</v>
      </c>
      <c r="CL587" s="222">
        <f t="shared" si="1455"/>
        <v>0</v>
      </c>
      <c r="CM587" s="222">
        <f t="shared" si="1456"/>
        <v>0</v>
      </c>
      <c r="CN587" s="222">
        <f t="shared" si="1457"/>
        <v>0</v>
      </c>
      <c r="CO587" s="222">
        <f t="shared" si="1458"/>
        <v>0</v>
      </c>
      <c r="CP587" s="222">
        <f t="shared" si="1459"/>
        <v>0</v>
      </c>
      <c r="CQ587" s="222">
        <f t="shared" si="1460"/>
        <v>0</v>
      </c>
      <c r="CR587" s="222">
        <f t="shared" si="1461"/>
        <v>0</v>
      </c>
      <c r="CS587" s="222">
        <f t="shared" si="1462"/>
        <v>0</v>
      </c>
      <c r="CT587" s="222">
        <f t="shared" si="1463"/>
        <v>0</v>
      </c>
      <c r="CU587" s="222">
        <f t="shared" si="1464"/>
        <v>0</v>
      </c>
      <c r="CV587" s="222">
        <f t="shared" si="1465"/>
        <v>0</v>
      </c>
      <c r="CW587" s="222">
        <f t="shared" si="1466"/>
        <v>0</v>
      </c>
      <c r="CX587" s="222">
        <f t="shared" si="1467"/>
        <v>0</v>
      </c>
      <c r="CY587" s="222">
        <f t="shared" si="1468"/>
        <v>0</v>
      </c>
      <c r="CZ587" s="222">
        <f t="shared" si="1469"/>
        <v>0</v>
      </c>
      <c r="DA587" s="222">
        <f t="shared" si="1470"/>
        <v>0</v>
      </c>
      <c r="DB587" s="222">
        <f t="shared" si="1471"/>
        <v>0</v>
      </c>
      <c r="DC587" s="222">
        <f t="shared" si="1472"/>
        <v>0</v>
      </c>
      <c r="DD587" s="222">
        <f t="shared" si="1473"/>
        <v>0</v>
      </c>
      <c r="DE587" s="222">
        <f t="shared" si="1474"/>
        <v>0</v>
      </c>
      <c r="DF587" s="222">
        <f t="shared" si="1475"/>
        <v>0</v>
      </c>
      <c r="DG587" s="222">
        <f t="shared" si="1476"/>
        <v>0</v>
      </c>
      <c r="DH587" s="222">
        <f t="shared" si="1477"/>
        <v>0</v>
      </c>
      <c r="DI587" s="222">
        <f t="shared" si="1478"/>
        <v>0</v>
      </c>
      <c r="DJ587" s="222">
        <f t="shared" si="1479"/>
        <v>0</v>
      </c>
      <c r="DK587" s="222">
        <f t="shared" si="1480"/>
        <v>0</v>
      </c>
      <c r="DL587" s="222">
        <f t="shared" si="1481"/>
        <v>0</v>
      </c>
      <c r="DM587" s="222">
        <f t="shared" si="1482"/>
        <v>0</v>
      </c>
      <c r="DN587" s="222">
        <f t="shared" si="1483"/>
        <v>0</v>
      </c>
      <c r="DO587" s="222">
        <f t="shared" si="1484"/>
        <v>0</v>
      </c>
      <c r="DP587" s="222">
        <f t="shared" si="1485"/>
        <v>0</v>
      </c>
      <c r="DQ587" s="222">
        <f t="shared" si="1486"/>
        <v>0</v>
      </c>
      <c r="DR587" s="222">
        <f t="shared" si="1487"/>
        <v>0</v>
      </c>
      <c r="DS587" s="222">
        <f t="shared" si="1488"/>
        <v>0</v>
      </c>
      <c r="DT587" s="222">
        <f t="shared" si="1489"/>
        <v>0</v>
      </c>
      <c r="DU587" s="222">
        <f t="shared" si="1490"/>
        <v>0</v>
      </c>
      <c r="DV587" s="222">
        <f t="shared" si="1491"/>
        <v>0</v>
      </c>
      <c r="DW587" s="222">
        <f t="shared" si="1492"/>
        <v>0</v>
      </c>
      <c r="DX587" s="222">
        <f t="shared" si="1493"/>
        <v>0</v>
      </c>
      <c r="DY587" s="222">
        <f t="shared" si="1494"/>
        <v>0</v>
      </c>
      <c r="DZ587" s="222">
        <f t="shared" si="1495"/>
        <v>0</v>
      </c>
      <c r="EA587" s="222">
        <f t="shared" si="1496"/>
        <v>0</v>
      </c>
      <c r="EB587" s="222">
        <f t="shared" si="1497"/>
        <v>0</v>
      </c>
      <c r="EC587" s="222">
        <f t="shared" si="1498"/>
        <v>0</v>
      </c>
      <c r="ED587" s="222">
        <f t="shared" si="1499"/>
        <v>0</v>
      </c>
      <c r="EE587" s="222">
        <f t="shared" si="1500"/>
        <v>0</v>
      </c>
      <c r="EF587" s="222">
        <f t="shared" si="1501"/>
        <v>0</v>
      </c>
      <c r="EG587" s="222">
        <f t="shared" si="1502"/>
        <v>0</v>
      </c>
      <c r="EH587" s="222">
        <f t="shared" si="1503"/>
        <v>0</v>
      </c>
      <c r="EI587" s="222">
        <f t="shared" si="1504"/>
        <v>0</v>
      </c>
      <c r="EJ587" s="222">
        <f t="shared" si="1505"/>
        <v>0</v>
      </c>
      <c r="EK587" s="222">
        <f t="shared" si="1506"/>
        <v>0</v>
      </c>
      <c r="EL587" s="222">
        <f t="shared" si="1507"/>
        <v>0</v>
      </c>
      <c r="EM587" s="222">
        <f t="shared" si="1508"/>
        <v>0</v>
      </c>
      <c r="EN587" s="222">
        <f t="shared" si="1509"/>
        <v>0</v>
      </c>
      <c r="EO587" s="222">
        <f t="shared" si="1510"/>
        <v>0</v>
      </c>
      <c r="EP587" s="222">
        <f t="shared" si="1511"/>
        <v>0</v>
      </c>
      <c r="EQ587" s="222">
        <f t="shared" si="1512"/>
        <v>0</v>
      </c>
      <c r="ER587" s="222">
        <f t="shared" si="1513"/>
        <v>0</v>
      </c>
      <c r="ES587" s="222">
        <f t="shared" si="1514"/>
        <v>0</v>
      </c>
      <c r="ET587" s="222">
        <f t="shared" si="1515"/>
        <v>0</v>
      </c>
      <c r="EU587" s="222">
        <f t="shared" si="1516"/>
        <v>0</v>
      </c>
      <c r="EV587" s="222">
        <f t="shared" si="1517"/>
        <v>0</v>
      </c>
      <c r="EW587" s="222">
        <f t="shared" si="1518"/>
        <v>0</v>
      </c>
      <c r="EX587" s="222">
        <f t="shared" si="1519"/>
        <v>0</v>
      </c>
      <c r="EY587" s="222">
        <f t="shared" si="1520"/>
        <v>0</v>
      </c>
      <c r="EZ587" s="222">
        <f t="shared" si="1521"/>
        <v>0</v>
      </c>
      <c r="FA587" s="222">
        <f t="shared" si="1522"/>
        <v>0</v>
      </c>
      <c r="FB587" s="222">
        <f t="shared" si="1523"/>
        <v>0</v>
      </c>
      <c r="FC587" s="222">
        <f t="shared" si="1524"/>
        <v>0</v>
      </c>
      <c r="FD587" s="222">
        <f t="shared" si="1525"/>
        <v>0</v>
      </c>
      <c r="FE587" s="222">
        <f t="shared" si="1526"/>
        <v>0</v>
      </c>
      <c r="FF587" s="222">
        <f t="shared" si="1527"/>
        <v>0</v>
      </c>
      <c r="FG587" s="222">
        <f t="shared" si="1528"/>
        <v>0</v>
      </c>
      <c r="FH587" s="222">
        <f t="shared" si="1529"/>
        <v>0</v>
      </c>
      <c r="FI587" s="222">
        <f t="shared" si="1530"/>
        <v>0</v>
      </c>
      <c r="FJ587" s="222">
        <f t="shared" si="1531"/>
        <v>0</v>
      </c>
      <c r="FK587" s="222">
        <f t="shared" si="1532"/>
        <v>0</v>
      </c>
      <c r="FL587" s="222">
        <f t="shared" si="1533"/>
        <v>0</v>
      </c>
      <c r="FM587" s="222">
        <f t="shared" si="1534"/>
        <v>0</v>
      </c>
      <c r="FN587" s="222">
        <f t="shared" si="1535"/>
        <v>0</v>
      </c>
      <c r="FO587" s="222">
        <f t="shared" si="1536"/>
        <v>0</v>
      </c>
      <c r="FP587" s="222">
        <f t="shared" si="1537"/>
        <v>0</v>
      </c>
      <c r="FQ587" s="222">
        <f t="shared" si="1538"/>
        <v>0</v>
      </c>
      <c r="FR587" s="222">
        <f t="shared" si="1539"/>
        <v>0</v>
      </c>
      <c r="FS587" s="222">
        <f t="shared" si="1540"/>
        <v>0</v>
      </c>
      <c r="FT587" s="222">
        <f t="shared" si="1541"/>
        <v>0</v>
      </c>
      <c r="FU587" s="222">
        <f t="shared" si="1542"/>
        <v>0</v>
      </c>
      <c r="FV587" s="222">
        <f t="shared" si="1543"/>
        <v>0</v>
      </c>
      <c r="FW587" s="222">
        <f t="shared" si="1544"/>
        <v>0</v>
      </c>
      <c r="FX587" s="222">
        <f t="shared" si="1545"/>
        <v>0</v>
      </c>
      <c r="FY587" s="222">
        <f t="shared" si="1546"/>
        <v>0</v>
      </c>
      <c r="FZ587" s="222">
        <f t="shared" si="1547"/>
        <v>0</v>
      </c>
      <c r="GA587" s="222">
        <f t="shared" si="1548"/>
        <v>0</v>
      </c>
      <c r="GB587" s="222">
        <f t="shared" si="1549"/>
        <v>0</v>
      </c>
      <c r="GC587" s="222">
        <f t="shared" si="1550"/>
        <v>0</v>
      </c>
      <c r="GD587" s="222">
        <f t="shared" si="1551"/>
        <v>0</v>
      </c>
      <c r="GE587" s="222">
        <f t="shared" si="1552"/>
        <v>0</v>
      </c>
      <c r="GF587" s="222">
        <f t="shared" si="1553"/>
        <v>0</v>
      </c>
      <c r="GG587" s="222">
        <f t="shared" si="1554"/>
        <v>0</v>
      </c>
      <c r="GH587" s="222">
        <f t="shared" si="1555"/>
        <v>0</v>
      </c>
      <c r="GI587" s="222">
        <f t="shared" si="1556"/>
        <v>0</v>
      </c>
      <c r="GJ587" s="222">
        <f t="shared" si="1557"/>
        <v>0</v>
      </c>
      <c r="GK587" s="222">
        <f t="shared" si="1558"/>
        <v>0</v>
      </c>
      <c r="GL587" s="222">
        <f t="shared" si="1559"/>
        <v>0</v>
      </c>
      <c r="GM587" s="222">
        <f t="shared" si="1560"/>
        <v>0</v>
      </c>
      <c r="GN587" s="222">
        <f t="shared" si="1561"/>
        <v>0</v>
      </c>
      <c r="GO587" s="222">
        <f t="shared" si="1562"/>
        <v>0</v>
      </c>
      <c r="GP587" s="222">
        <f t="shared" si="1563"/>
        <v>0</v>
      </c>
      <c r="GQ587" s="222">
        <f t="shared" si="1564"/>
        <v>0</v>
      </c>
      <c r="GR587" s="222">
        <f t="shared" si="1565"/>
        <v>0</v>
      </c>
      <c r="GS587" s="222">
        <f t="shared" si="1566"/>
        <v>0</v>
      </c>
      <c r="GT587" s="222">
        <f t="shared" si="1567"/>
        <v>0</v>
      </c>
      <c r="GU587" s="222">
        <f t="shared" si="1568"/>
        <v>0</v>
      </c>
      <c r="GV587" s="222">
        <f t="shared" si="1569"/>
        <v>0</v>
      </c>
      <c r="GW587" s="222">
        <f t="shared" si="1570"/>
        <v>0</v>
      </c>
      <c r="GX587" s="222">
        <f t="shared" si="1571"/>
        <v>0</v>
      </c>
      <c r="GY587" s="222">
        <f t="shared" si="1572"/>
        <v>0</v>
      </c>
      <c r="GZ587" s="222">
        <f t="shared" si="1573"/>
        <v>0</v>
      </c>
      <c r="HA587" s="222">
        <f t="shared" si="1574"/>
        <v>0</v>
      </c>
      <c r="HB587" s="222">
        <f t="shared" si="1575"/>
        <v>0</v>
      </c>
      <c r="HC587" s="222">
        <f t="shared" si="1576"/>
        <v>0</v>
      </c>
      <c r="HD587" s="222">
        <f t="shared" si="1577"/>
        <v>0</v>
      </c>
      <c r="HE587" s="222">
        <f t="shared" si="1578"/>
        <v>0</v>
      </c>
      <c r="HF587" s="222">
        <f t="shared" si="1579"/>
        <v>0</v>
      </c>
      <c r="HG587" s="222">
        <f t="shared" si="1580"/>
        <v>0</v>
      </c>
      <c r="HH587" s="222">
        <f t="shared" si="1581"/>
        <v>0</v>
      </c>
      <c r="HI587" s="222">
        <f t="shared" si="1582"/>
        <v>0</v>
      </c>
      <c r="HJ587" s="222">
        <f t="shared" si="1583"/>
        <v>0</v>
      </c>
      <c r="HK587" s="222">
        <f t="shared" si="1584"/>
        <v>0</v>
      </c>
      <c r="HL587" s="222">
        <f t="shared" si="1585"/>
        <v>0</v>
      </c>
      <c r="HM587" s="222">
        <f t="shared" si="1586"/>
        <v>0</v>
      </c>
      <c r="HN587" s="222">
        <f t="shared" si="1587"/>
        <v>0</v>
      </c>
      <c r="HO587" s="222">
        <f t="shared" si="1588"/>
        <v>0</v>
      </c>
      <c r="HP587" s="222">
        <f t="shared" si="1589"/>
        <v>0</v>
      </c>
      <c r="HQ587" s="222">
        <f t="shared" si="1590"/>
        <v>0</v>
      </c>
      <c r="HR587" s="222">
        <f t="shared" si="1591"/>
        <v>0</v>
      </c>
      <c r="HS587" s="222">
        <f t="shared" si="1592"/>
        <v>0</v>
      </c>
      <c r="HT587" s="222">
        <f t="shared" si="1593"/>
        <v>0</v>
      </c>
      <c r="HU587" s="222">
        <f t="shared" si="1594"/>
        <v>0</v>
      </c>
      <c r="HV587" s="222">
        <f t="shared" si="1595"/>
        <v>0</v>
      </c>
      <c r="HW587" s="222">
        <f t="shared" si="1596"/>
        <v>0</v>
      </c>
      <c r="HX587" s="222">
        <f t="shared" si="1597"/>
        <v>0</v>
      </c>
      <c r="HY587" s="222">
        <f t="shared" si="1598"/>
        <v>0</v>
      </c>
      <c r="HZ587" s="222">
        <f t="shared" si="1599"/>
        <v>0</v>
      </c>
      <c r="IA587" s="222">
        <f t="shared" si="1600"/>
        <v>0</v>
      </c>
      <c r="IB587" s="222">
        <f t="shared" si="1601"/>
        <v>0</v>
      </c>
      <c r="IC587" s="222">
        <f t="shared" si="1602"/>
        <v>0</v>
      </c>
      <c r="ID587" s="222">
        <f t="shared" si="1603"/>
        <v>0</v>
      </c>
      <c r="IE587" s="222">
        <f t="shared" si="1604"/>
        <v>0</v>
      </c>
      <c r="IF587" s="222">
        <f t="shared" si="1605"/>
        <v>0</v>
      </c>
      <c r="IG587" s="222">
        <f t="shared" si="1606"/>
        <v>0</v>
      </c>
      <c r="IH587" s="222">
        <f t="shared" si="1607"/>
        <v>0</v>
      </c>
      <c r="II587" s="222">
        <f t="shared" si="1608"/>
        <v>0</v>
      </c>
      <c r="IJ587" s="222">
        <f t="shared" si="1609"/>
        <v>0</v>
      </c>
      <c r="IK587" s="222">
        <f t="shared" si="1610"/>
        <v>0</v>
      </c>
      <c r="IL587" s="222">
        <f t="shared" si="1611"/>
        <v>0</v>
      </c>
      <c r="IM587" s="222">
        <f t="shared" si="1612"/>
        <v>0</v>
      </c>
      <c r="IN587" s="222">
        <f t="shared" si="1613"/>
        <v>0</v>
      </c>
      <c r="IO587" s="222">
        <f t="shared" si="1614"/>
        <v>0</v>
      </c>
      <c r="IP587" s="222">
        <f t="shared" si="1615"/>
        <v>0</v>
      </c>
      <c r="IQ587" s="222">
        <f t="shared" si="1616"/>
        <v>0</v>
      </c>
      <c r="IR587" s="222">
        <f t="shared" si="1617"/>
        <v>0</v>
      </c>
      <c r="IS587" s="222">
        <f t="shared" si="1618"/>
        <v>0</v>
      </c>
      <c r="IT587" s="222">
        <f t="shared" si="1619"/>
        <v>0</v>
      </c>
      <c r="IU587" s="222">
        <f t="shared" si="1620"/>
        <v>0</v>
      </c>
      <c r="IV587" s="222">
        <f t="shared" si="1621"/>
        <v>0</v>
      </c>
      <c r="IW587" s="222">
        <f t="shared" si="1622"/>
        <v>0</v>
      </c>
      <c r="IX587" s="222">
        <f t="shared" si="1623"/>
        <v>0</v>
      </c>
      <c r="IY587" s="222">
        <f t="shared" si="1624"/>
        <v>0</v>
      </c>
      <c r="IZ587" s="222">
        <f t="shared" si="1625"/>
        <v>0</v>
      </c>
      <c r="JA587" s="222">
        <f t="shared" si="1626"/>
        <v>0</v>
      </c>
      <c r="JB587" s="222">
        <f t="shared" si="1627"/>
        <v>0</v>
      </c>
    </row>
    <row r="588" spans="2:262">
      <c r="B588" s="230">
        <v>227</v>
      </c>
      <c r="C588" s="229">
        <f t="shared" si="1628"/>
        <v>4.4335937499999914E-3</v>
      </c>
      <c r="D588" s="226">
        <f t="shared" ca="1" si="1371"/>
        <v>50.135104169766855</v>
      </c>
      <c r="E588" s="225">
        <f ca="1">HY361</f>
        <v>0.13510416976685174</v>
      </c>
      <c r="F588" s="224">
        <v>227</v>
      </c>
      <c r="G588" s="222">
        <f t="shared" si="1372"/>
        <v>0</v>
      </c>
      <c r="H588" s="222">
        <f t="shared" si="1373"/>
        <v>0</v>
      </c>
      <c r="I588" s="222">
        <f t="shared" si="1374"/>
        <v>0</v>
      </c>
      <c r="J588" s="222">
        <f t="shared" si="1375"/>
        <v>0</v>
      </c>
      <c r="K588" s="222">
        <f t="shared" si="1376"/>
        <v>0</v>
      </c>
      <c r="L588" s="222">
        <f t="shared" si="1377"/>
        <v>0</v>
      </c>
      <c r="M588" s="222">
        <f t="shared" si="1378"/>
        <v>0</v>
      </c>
      <c r="N588" s="222">
        <f t="shared" si="1379"/>
        <v>0</v>
      </c>
      <c r="O588" s="222">
        <f t="shared" si="1380"/>
        <v>0</v>
      </c>
      <c r="P588" s="222">
        <f t="shared" si="1381"/>
        <v>0</v>
      </c>
      <c r="Q588" s="222">
        <f t="shared" si="1382"/>
        <v>0</v>
      </c>
      <c r="R588" s="222">
        <f t="shared" si="1383"/>
        <v>0</v>
      </c>
      <c r="S588" s="222">
        <f t="shared" si="1384"/>
        <v>0</v>
      </c>
      <c r="T588" s="222">
        <f t="shared" si="1385"/>
        <v>0</v>
      </c>
      <c r="U588" s="222">
        <f t="shared" si="1386"/>
        <v>0</v>
      </c>
      <c r="V588" s="222">
        <f t="shared" si="1387"/>
        <v>0</v>
      </c>
      <c r="W588" s="222">
        <f t="shared" si="1388"/>
        <v>0</v>
      </c>
      <c r="X588" s="222">
        <f t="shared" si="1389"/>
        <v>0</v>
      </c>
      <c r="Y588" s="222">
        <f t="shared" si="1390"/>
        <v>0</v>
      </c>
      <c r="Z588" s="222">
        <f t="shared" si="1391"/>
        <v>0</v>
      </c>
      <c r="AA588" s="222">
        <f t="shared" si="1392"/>
        <v>0</v>
      </c>
      <c r="AB588" s="222">
        <f t="shared" si="1393"/>
        <v>0</v>
      </c>
      <c r="AC588" s="222">
        <f t="shared" si="1394"/>
        <v>0</v>
      </c>
      <c r="AD588" s="222">
        <f t="shared" si="1395"/>
        <v>0</v>
      </c>
      <c r="AE588" s="222">
        <f t="shared" si="1396"/>
        <v>0</v>
      </c>
      <c r="AF588" s="222">
        <f t="shared" si="1397"/>
        <v>0</v>
      </c>
      <c r="AG588" s="222">
        <f t="shared" si="1398"/>
        <v>0</v>
      </c>
      <c r="AH588" s="222">
        <f t="shared" si="1399"/>
        <v>0</v>
      </c>
      <c r="AI588" s="222">
        <f t="shared" si="1400"/>
        <v>0</v>
      </c>
      <c r="AJ588" s="222">
        <f t="shared" si="1401"/>
        <v>0</v>
      </c>
      <c r="AK588" s="222">
        <f t="shared" si="1402"/>
        <v>0</v>
      </c>
      <c r="AL588" s="222">
        <f t="shared" si="1403"/>
        <v>0</v>
      </c>
      <c r="AM588" s="222">
        <f t="shared" si="1404"/>
        <v>0</v>
      </c>
      <c r="AN588" s="222">
        <f t="shared" si="1405"/>
        <v>0</v>
      </c>
      <c r="AO588" s="222">
        <f t="shared" si="1406"/>
        <v>0</v>
      </c>
      <c r="AP588" s="222">
        <f t="shared" si="1407"/>
        <v>0</v>
      </c>
      <c r="AQ588" s="222">
        <f t="shared" si="1408"/>
        <v>0</v>
      </c>
      <c r="AR588" s="222">
        <f t="shared" si="1409"/>
        <v>0</v>
      </c>
      <c r="AS588" s="222">
        <f t="shared" si="1410"/>
        <v>0</v>
      </c>
      <c r="AT588" s="222">
        <f t="shared" si="1411"/>
        <v>0</v>
      </c>
      <c r="AU588" s="222">
        <f t="shared" si="1412"/>
        <v>0</v>
      </c>
      <c r="AV588" s="222">
        <f t="shared" si="1413"/>
        <v>0</v>
      </c>
      <c r="AW588" s="222">
        <f t="shared" si="1414"/>
        <v>0</v>
      </c>
      <c r="AX588" s="222">
        <f t="shared" si="1415"/>
        <v>0</v>
      </c>
      <c r="AY588" s="222">
        <f t="shared" si="1416"/>
        <v>0</v>
      </c>
      <c r="AZ588" s="222">
        <f t="shared" si="1417"/>
        <v>0</v>
      </c>
      <c r="BA588" s="222">
        <f t="shared" si="1418"/>
        <v>0</v>
      </c>
      <c r="BB588" s="222">
        <f t="shared" si="1419"/>
        <v>0</v>
      </c>
      <c r="BC588" s="222">
        <f t="shared" si="1420"/>
        <v>0</v>
      </c>
      <c r="BD588" s="222">
        <f t="shared" si="1421"/>
        <v>0</v>
      </c>
      <c r="BE588" s="222">
        <f t="shared" si="1422"/>
        <v>0</v>
      </c>
      <c r="BF588" s="222">
        <f t="shared" si="1423"/>
        <v>0</v>
      </c>
      <c r="BG588" s="222">
        <f t="shared" si="1424"/>
        <v>0</v>
      </c>
      <c r="BH588" s="222">
        <f t="shared" si="1425"/>
        <v>0</v>
      </c>
      <c r="BI588" s="222">
        <f t="shared" si="1426"/>
        <v>0</v>
      </c>
      <c r="BJ588" s="222">
        <f t="shared" si="1427"/>
        <v>0</v>
      </c>
      <c r="BK588" s="222">
        <f t="shared" si="1428"/>
        <v>0</v>
      </c>
      <c r="BL588" s="222">
        <f t="shared" si="1429"/>
        <v>0</v>
      </c>
      <c r="BM588" s="222">
        <f t="shared" si="1430"/>
        <v>0</v>
      </c>
      <c r="BN588" s="222">
        <f t="shared" si="1431"/>
        <v>0</v>
      </c>
      <c r="BO588" s="222">
        <f t="shared" si="1432"/>
        <v>0</v>
      </c>
      <c r="BP588" s="222">
        <f t="shared" si="1433"/>
        <v>0</v>
      </c>
      <c r="BQ588" s="222">
        <f t="shared" si="1434"/>
        <v>0</v>
      </c>
      <c r="BR588" s="222">
        <f t="shared" si="1435"/>
        <v>0</v>
      </c>
      <c r="BS588" s="222">
        <f t="shared" si="1436"/>
        <v>0</v>
      </c>
      <c r="BT588" s="222">
        <f t="shared" si="1437"/>
        <v>0</v>
      </c>
      <c r="BU588" s="222">
        <f t="shared" si="1438"/>
        <v>0</v>
      </c>
      <c r="BV588" s="222">
        <f t="shared" si="1439"/>
        <v>0</v>
      </c>
      <c r="BW588" s="222">
        <f t="shared" si="1440"/>
        <v>0</v>
      </c>
      <c r="BX588" s="222">
        <f t="shared" si="1441"/>
        <v>0</v>
      </c>
      <c r="BY588" s="222">
        <f t="shared" si="1442"/>
        <v>0</v>
      </c>
      <c r="BZ588" s="222">
        <f t="shared" si="1443"/>
        <v>0</v>
      </c>
      <c r="CA588" s="222">
        <f t="shared" si="1444"/>
        <v>0</v>
      </c>
      <c r="CB588" s="222">
        <f t="shared" si="1445"/>
        <v>0</v>
      </c>
      <c r="CC588" s="222">
        <f t="shared" si="1446"/>
        <v>0</v>
      </c>
      <c r="CD588" s="222">
        <f t="shared" si="1447"/>
        <v>0</v>
      </c>
      <c r="CE588" s="222">
        <f t="shared" si="1448"/>
        <v>0</v>
      </c>
      <c r="CF588" s="222">
        <f t="shared" si="1449"/>
        <v>0</v>
      </c>
      <c r="CG588" s="222">
        <f t="shared" si="1450"/>
        <v>0</v>
      </c>
      <c r="CH588" s="222">
        <f t="shared" si="1451"/>
        <v>0</v>
      </c>
      <c r="CI588" s="222">
        <f t="shared" si="1452"/>
        <v>0</v>
      </c>
      <c r="CJ588" s="222">
        <f t="shared" si="1453"/>
        <v>0</v>
      </c>
      <c r="CK588" s="222">
        <f t="shared" si="1454"/>
        <v>0</v>
      </c>
      <c r="CL588" s="222">
        <f t="shared" si="1455"/>
        <v>0</v>
      </c>
      <c r="CM588" s="222">
        <f t="shared" si="1456"/>
        <v>0</v>
      </c>
      <c r="CN588" s="222">
        <f t="shared" si="1457"/>
        <v>0</v>
      </c>
      <c r="CO588" s="222">
        <f t="shared" si="1458"/>
        <v>0</v>
      </c>
      <c r="CP588" s="222">
        <f t="shared" si="1459"/>
        <v>0</v>
      </c>
      <c r="CQ588" s="222">
        <f t="shared" si="1460"/>
        <v>0</v>
      </c>
      <c r="CR588" s="222">
        <f t="shared" si="1461"/>
        <v>0</v>
      </c>
      <c r="CS588" s="222">
        <f t="shared" si="1462"/>
        <v>0</v>
      </c>
      <c r="CT588" s="222">
        <f t="shared" si="1463"/>
        <v>0</v>
      </c>
      <c r="CU588" s="222">
        <f t="shared" si="1464"/>
        <v>0</v>
      </c>
      <c r="CV588" s="222">
        <f t="shared" si="1465"/>
        <v>0</v>
      </c>
      <c r="CW588" s="222">
        <f t="shared" si="1466"/>
        <v>0</v>
      </c>
      <c r="CX588" s="222">
        <f t="shared" si="1467"/>
        <v>0</v>
      </c>
      <c r="CY588" s="222">
        <f t="shared" si="1468"/>
        <v>0</v>
      </c>
      <c r="CZ588" s="222">
        <f t="shared" si="1469"/>
        <v>0</v>
      </c>
      <c r="DA588" s="222">
        <f t="shared" si="1470"/>
        <v>0</v>
      </c>
      <c r="DB588" s="222">
        <f t="shared" si="1471"/>
        <v>0</v>
      </c>
      <c r="DC588" s="222">
        <f t="shared" si="1472"/>
        <v>0</v>
      </c>
      <c r="DD588" s="222">
        <f t="shared" si="1473"/>
        <v>0</v>
      </c>
      <c r="DE588" s="222">
        <f t="shared" si="1474"/>
        <v>0</v>
      </c>
      <c r="DF588" s="222">
        <f t="shared" si="1475"/>
        <v>0</v>
      </c>
      <c r="DG588" s="222">
        <f t="shared" si="1476"/>
        <v>0</v>
      </c>
      <c r="DH588" s="222">
        <f t="shared" si="1477"/>
        <v>0</v>
      </c>
      <c r="DI588" s="222">
        <f t="shared" si="1478"/>
        <v>0</v>
      </c>
      <c r="DJ588" s="222">
        <f t="shared" si="1479"/>
        <v>0</v>
      </c>
      <c r="DK588" s="222">
        <f t="shared" si="1480"/>
        <v>0</v>
      </c>
      <c r="DL588" s="222">
        <f t="shared" si="1481"/>
        <v>0</v>
      </c>
      <c r="DM588" s="222">
        <f t="shared" si="1482"/>
        <v>0</v>
      </c>
      <c r="DN588" s="222">
        <f t="shared" si="1483"/>
        <v>0</v>
      </c>
      <c r="DO588" s="222">
        <f t="shared" si="1484"/>
        <v>0</v>
      </c>
      <c r="DP588" s="222">
        <f t="shared" si="1485"/>
        <v>0</v>
      </c>
      <c r="DQ588" s="222">
        <f t="shared" si="1486"/>
        <v>0</v>
      </c>
      <c r="DR588" s="222">
        <f t="shared" si="1487"/>
        <v>0</v>
      </c>
      <c r="DS588" s="222">
        <f t="shared" si="1488"/>
        <v>0</v>
      </c>
      <c r="DT588" s="222">
        <f t="shared" si="1489"/>
        <v>0</v>
      </c>
      <c r="DU588" s="222">
        <f t="shared" si="1490"/>
        <v>0</v>
      </c>
      <c r="DV588" s="222">
        <f t="shared" si="1491"/>
        <v>0</v>
      </c>
      <c r="DW588" s="222">
        <f t="shared" si="1492"/>
        <v>0</v>
      </c>
      <c r="DX588" s="222">
        <f t="shared" si="1493"/>
        <v>0</v>
      </c>
      <c r="DY588" s="222">
        <f t="shared" si="1494"/>
        <v>0</v>
      </c>
      <c r="DZ588" s="222">
        <f t="shared" si="1495"/>
        <v>0</v>
      </c>
      <c r="EA588" s="222">
        <f t="shared" si="1496"/>
        <v>0</v>
      </c>
      <c r="EB588" s="222">
        <f t="shared" si="1497"/>
        <v>0</v>
      </c>
      <c r="EC588" s="222">
        <f t="shared" si="1498"/>
        <v>0</v>
      </c>
      <c r="ED588" s="222">
        <f t="shared" si="1499"/>
        <v>0</v>
      </c>
      <c r="EE588" s="222">
        <f t="shared" si="1500"/>
        <v>0</v>
      </c>
      <c r="EF588" s="222">
        <f t="shared" si="1501"/>
        <v>0</v>
      </c>
      <c r="EG588" s="222">
        <f t="shared" si="1502"/>
        <v>0</v>
      </c>
      <c r="EH588" s="222">
        <f t="shared" si="1503"/>
        <v>0</v>
      </c>
      <c r="EI588" s="222">
        <f t="shared" si="1504"/>
        <v>0</v>
      </c>
      <c r="EJ588" s="222">
        <f t="shared" si="1505"/>
        <v>0</v>
      </c>
      <c r="EK588" s="222">
        <f t="shared" si="1506"/>
        <v>0</v>
      </c>
      <c r="EL588" s="222">
        <f t="shared" si="1507"/>
        <v>0</v>
      </c>
      <c r="EM588" s="222">
        <f t="shared" si="1508"/>
        <v>0</v>
      </c>
      <c r="EN588" s="222">
        <f t="shared" si="1509"/>
        <v>0</v>
      </c>
      <c r="EO588" s="222">
        <f t="shared" si="1510"/>
        <v>0</v>
      </c>
      <c r="EP588" s="222">
        <f t="shared" si="1511"/>
        <v>0</v>
      </c>
      <c r="EQ588" s="222">
        <f t="shared" si="1512"/>
        <v>0</v>
      </c>
      <c r="ER588" s="222">
        <f t="shared" si="1513"/>
        <v>0</v>
      </c>
      <c r="ES588" s="222">
        <f t="shared" si="1514"/>
        <v>0</v>
      </c>
      <c r="ET588" s="222">
        <f t="shared" si="1515"/>
        <v>0</v>
      </c>
      <c r="EU588" s="222">
        <f t="shared" si="1516"/>
        <v>0</v>
      </c>
      <c r="EV588" s="222">
        <f t="shared" si="1517"/>
        <v>0</v>
      </c>
      <c r="EW588" s="222">
        <f t="shared" si="1518"/>
        <v>0</v>
      </c>
      <c r="EX588" s="222">
        <f t="shared" si="1519"/>
        <v>0</v>
      </c>
      <c r="EY588" s="222">
        <f t="shared" si="1520"/>
        <v>0</v>
      </c>
      <c r="EZ588" s="222">
        <f t="shared" si="1521"/>
        <v>0</v>
      </c>
      <c r="FA588" s="222">
        <f t="shared" si="1522"/>
        <v>0</v>
      </c>
      <c r="FB588" s="222">
        <f t="shared" si="1523"/>
        <v>0</v>
      </c>
      <c r="FC588" s="222">
        <f t="shared" si="1524"/>
        <v>0</v>
      </c>
      <c r="FD588" s="222">
        <f t="shared" si="1525"/>
        <v>0</v>
      </c>
      <c r="FE588" s="222">
        <f t="shared" si="1526"/>
        <v>0</v>
      </c>
      <c r="FF588" s="222">
        <f t="shared" si="1527"/>
        <v>0</v>
      </c>
      <c r="FG588" s="222">
        <f t="shared" si="1528"/>
        <v>0</v>
      </c>
      <c r="FH588" s="222">
        <f t="shared" si="1529"/>
        <v>0</v>
      </c>
      <c r="FI588" s="222">
        <f t="shared" si="1530"/>
        <v>0</v>
      </c>
      <c r="FJ588" s="222">
        <f t="shared" si="1531"/>
        <v>0</v>
      </c>
      <c r="FK588" s="222">
        <f t="shared" si="1532"/>
        <v>0</v>
      </c>
      <c r="FL588" s="222">
        <f t="shared" si="1533"/>
        <v>0</v>
      </c>
      <c r="FM588" s="222">
        <f t="shared" si="1534"/>
        <v>0</v>
      </c>
      <c r="FN588" s="222">
        <f t="shared" si="1535"/>
        <v>0</v>
      </c>
      <c r="FO588" s="222">
        <f t="shared" si="1536"/>
        <v>0</v>
      </c>
      <c r="FP588" s="222">
        <f t="shared" si="1537"/>
        <v>0</v>
      </c>
      <c r="FQ588" s="222">
        <f t="shared" si="1538"/>
        <v>0</v>
      </c>
      <c r="FR588" s="222">
        <f t="shared" si="1539"/>
        <v>0</v>
      </c>
      <c r="FS588" s="222">
        <f t="shared" si="1540"/>
        <v>0</v>
      </c>
      <c r="FT588" s="222">
        <f t="shared" si="1541"/>
        <v>0</v>
      </c>
      <c r="FU588" s="222">
        <f t="shared" si="1542"/>
        <v>0</v>
      </c>
      <c r="FV588" s="222">
        <f t="shared" si="1543"/>
        <v>0</v>
      </c>
      <c r="FW588" s="222">
        <f t="shared" si="1544"/>
        <v>0</v>
      </c>
      <c r="FX588" s="222">
        <f t="shared" si="1545"/>
        <v>0</v>
      </c>
      <c r="FY588" s="222">
        <f t="shared" si="1546"/>
        <v>0</v>
      </c>
      <c r="FZ588" s="222">
        <f t="shared" si="1547"/>
        <v>0</v>
      </c>
      <c r="GA588" s="222">
        <f t="shared" si="1548"/>
        <v>0</v>
      </c>
      <c r="GB588" s="222">
        <f t="shared" si="1549"/>
        <v>0</v>
      </c>
      <c r="GC588" s="222">
        <f t="shared" si="1550"/>
        <v>0</v>
      </c>
      <c r="GD588" s="222">
        <f t="shared" si="1551"/>
        <v>0</v>
      </c>
      <c r="GE588" s="222">
        <f t="shared" si="1552"/>
        <v>0</v>
      </c>
      <c r="GF588" s="222">
        <f t="shared" si="1553"/>
        <v>0</v>
      </c>
      <c r="GG588" s="222">
        <f t="shared" si="1554"/>
        <v>0</v>
      </c>
      <c r="GH588" s="222">
        <f t="shared" si="1555"/>
        <v>0</v>
      </c>
      <c r="GI588" s="222">
        <f t="shared" si="1556"/>
        <v>0</v>
      </c>
      <c r="GJ588" s="222">
        <f t="shared" si="1557"/>
        <v>0</v>
      </c>
      <c r="GK588" s="222">
        <f t="shared" si="1558"/>
        <v>0</v>
      </c>
      <c r="GL588" s="222">
        <f t="shared" si="1559"/>
        <v>0</v>
      </c>
      <c r="GM588" s="222">
        <f t="shared" si="1560"/>
        <v>0</v>
      </c>
      <c r="GN588" s="222">
        <f t="shared" si="1561"/>
        <v>0</v>
      </c>
      <c r="GO588" s="222">
        <f t="shared" si="1562"/>
        <v>0</v>
      </c>
      <c r="GP588" s="222">
        <f t="shared" si="1563"/>
        <v>0</v>
      </c>
      <c r="GQ588" s="222">
        <f t="shared" si="1564"/>
        <v>0</v>
      </c>
      <c r="GR588" s="222">
        <f t="shared" si="1565"/>
        <v>0</v>
      </c>
      <c r="GS588" s="222">
        <f t="shared" si="1566"/>
        <v>0</v>
      </c>
      <c r="GT588" s="222">
        <f t="shared" si="1567"/>
        <v>0</v>
      </c>
      <c r="GU588" s="222">
        <f t="shared" si="1568"/>
        <v>0</v>
      </c>
      <c r="GV588" s="222">
        <f t="shared" si="1569"/>
        <v>0</v>
      </c>
      <c r="GW588" s="222">
        <f t="shared" si="1570"/>
        <v>0</v>
      </c>
      <c r="GX588" s="222">
        <f t="shared" si="1571"/>
        <v>0</v>
      </c>
      <c r="GY588" s="222">
        <f t="shared" si="1572"/>
        <v>0</v>
      </c>
      <c r="GZ588" s="222">
        <f t="shared" si="1573"/>
        <v>0</v>
      </c>
      <c r="HA588" s="222">
        <f t="shared" si="1574"/>
        <v>0</v>
      </c>
      <c r="HB588" s="222">
        <f t="shared" si="1575"/>
        <v>0</v>
      </c>
      <c r="HC588" s="222">
        <f t="shared" si="1576"/>
        <v>0</v>
      </c>
      <c r="HD588" s="222">
        <f t="shared" si="1577"/>
        <v>0</v>
      </c>
      <c r="HE588" s="222">
        <f t="shared" si="1578"/>
        <v>0</v>
      </c>
      <c r="HF588" s="222">
        <f t="shared" si="1579"/>
        <v>0</v>
      </c>
      <c r="HG588" s="222">
        <f t="shared" si="1580"/>
        <v>0</v>
      </c>
      <c r="HH588" s="222">
        <f t="shared" si="1581"/>
        <v>0</v>
      </c>
      <c r="HI588" s="222">
        <f t="shared" si="1582"/>
        <v>0</v>
      </c>
      <c r="HJ588" s="222">
        <f t="shared" si="1583"/>
        <v>0</v>
      </c>
      <c r="HK588" s="222">
        <f t="shared" si="1584"/>
        <v>0</v>
      </c>
      <c r="HL588" s="222">
        <f t="shared" si="1585"/>
        <v>0</v>
      </c>
      <c r="HM588" s="222">
        <f t="shared" si="1586"/>
        <v>0</v>
      </c>
      <c r="HN588" s="222">
        <f t="shared" si="1587"/>
        <v>0</v>
      </c>
      <c r="HO588" s="222">
        <f t="shared" si="1588"/>
        <v>0</v>
      </c>
      <c r="HP588" s="222">
        <f t="shared" si="1589"/>
        <v>0</v>
      </c>
      <c r="HQ588" s="222">
        <f t="shared" si="1590"/>
        <v>0</v>
      </c>
      <c r="HR588" s="222">
        <f t="shared" si="1591"/>
        <v>0</v>
      </c>
      <c r="HS588" s="222">
        <f t="shared" si="1592"/>
        <v>0</v>
      </c>
      <c r="HT588" s="222">
        <f t="shared" si="1593"/>
        <v>0</v>
      </c>
      <c r="HU588" s="222">
        <f t="shared" si="1594"/>
        <v>0</v>
      </c>
      <c r="HV588" s="222">
        <f t="shared" si="1595"/>
        <v>0</v>
      </c>
      <c r="HW588" s="222">
        <f t="shared" si="1596"/>
        <v>0</v>
      </c>
      <c r="HX588" s="222">
        <f t="shared" si="1597"/>
        <v>0</v>
      </c>
      <c r="HY588" s="222">
        <f t="shared" si="1598"/>
        <v>0</v>
      </c>
      <c r="HZ588" s="222">
        <f t="shared" si="1599"/>
        <v>0</v>
      </c>
      <c r="IA588" s="222">
        <f t="shared" si="1600"/>
        <v>0</v>
      </c>
      <c r="IB588" s="222">
        <f t="shared" si="1601"/>
        <v>0</v>
      </c>
      <c r="IC588" s="222">
        <f t="shared" si="1602"/>
        <v>0</v>
      </c>
      <c r="ID588" s="222">
        <f t="shared" si="1603"/>
        <v>0</v>
      </c>
      <c r="IE588" s="222">
        <f t="shared" si="1604"/>
        <v>0</v>
      </c>
      <c r="IF588" s="222">
        <f t="shared" si="1605"/>
        <v>0</v>
      </c>
      <c r="IG588" s="222">
        <f t="shared" si="1606"/>
        <v>0</v>
      </c>
      <c r="IH588" s="222">
        <f t="shared" si="1607"/>
        <v>0</v>
      </c>
      <c r="II588" s="222">
        <f t="shared" si="1608"/>
        <v>0</v>
      </c>
      <c r="IJ588" s="222">
        <f t="shared" si="1609"/>
        <v>0</v>
      </c>
      <c r="IK588" s="222">
        <f t="shared" si="1610"/>
        <v>0</v>
      </c>
      <c r="IL588" s="222">
        <f t="shared" si="1611"/>
        <v>0</v>
      </c>
      <c r="IM588" s="222">
        <f t="shared" si="1612"/>
        <v>0</v>
      </c>
      <c r="IN588" s="222">
        <f t="shared" si="1613"/>
        <v>0</v>
      </c>
      <c r="IO588" s="222">
        <f t="shared" si="1614"/>
        <v>0</v>
      </c>
      <c r="IP588" s="222">
        <f t="shared" si="1615"/>
        <v>0</v>
      </c>
      <c r="IQ588" s="222">
        <f t="shared" si="1616"/>
        <v>0</v>
      </c>
      <c r="IR588" s="222">
        <f t="shared" si="1617"/>
        <v>0</v>
      </c>
      <c r="IS588" s="222">
        <f t="shared" si="1618"/>
        <v>0</v>
      </c>
      <c r="IT588" s="222">
        <f t="shared" si="1619"/>
        <v>0</v>
      </c>
      <c r="IU588" s="222">
        <f t="shared" si="1620"/>
        <v>0</v>
      </c>
      <c r="IV588" s="222">
        <f t="shared" si="1621"/>
        <v>0</v>
      </c>
      <c r="IW588" s="222">
        <f t="shared" si="1622"/>
        <v>0</v>
      </c>
      <c r="IX588" s="222">
        <f t="shared" si="1623"/>
        <v>0</v>
      </c>
      <c r="IY588" s="222">
        <f t="shared" si="1624"/>
        <v>0</v>
      </c>
      <c r="IZ588" s="222">
        <f t="shared" si="1625"/>
        <v>0</v>
      </c>
      <c r="JA588" s="222">
        <f t="shared" si="1626"/>
        <v>0</v>
      </c>
      <c r="JB588" s="222">
        <f t="shared" si="1627"/>
        <v>0</v>
      </c>
    </row>
    <row r="589" spans="2:262">
      <c r="B589" s="230">
        <v>228</v>
      </c>
      <c r="C589" s="229">
        <f t="shared" si="1628"/>
        <v>4.4531249999999909E-3</v>
      </c>
      <c r="D589" s="226">
        <f t="shared" ca="1" si="1371"/>
        <v>50.131785576341478</v>
      </c>
      <c r="E589" s="225">
        <f ca="1">HZ361</f>
        <v>0.13178557634148075</v>
      </c>
      <c r="F589" s="224">
        <v>228</v>
      </c>
      <c r="G589" s="222">
        <f t="shared" si="1372"/>
        <v>0</v>
      </c>
      <c r="H589" s="222">
        <f t="shared" si="1373"/>
        <v>0</v>
      </c>
      <c r="I589" s="222">
        <f t="shared" si="1374"/>
        <v>0</v>
      </c>
      <c r="J589" s="222">
        <f t="shared" si="1375"/>
        <v>0</v>
      </c>
      <c r="K589" s="222">
        <f t="shared" si="1376"/>
        <v>0</v>
      </c>
      <c r="L589" s="222">
        <f t="shared" si="1377"/>
        <v>0</v>
      </c>
      <c r="M589" s="222">
        <f t="shared" si="1378"/>
        <v>0</v>
      </c>
      <c r="N589" s="222">
        <f t="shared" si="1379"/>
        <v>0</v>
      </c>
      <c r="O589" s="222">
        <f t="shared" si="1380"/>
        <v>0</v>
      </c>
      <c r="P589" s="222">
        <f t="shared" si="1381"/>
        <v>0</v>
      </c>
      <c r="Q589" s="222">
        <f t="shared" si="1382"/>
        <v>0</v>
      </c>
      <c r="R589" s="222">
        <f t="shared" si="1383"/>
        <v>0</v>
      </c>
      <c r="S589" s="222">
        <f t="shared" si="1384"/>
        <v>0</v>
      </c>
      <c r="T589" s="222">
        <f t="shared" si="1385"/>
        <v>0</v>
      </c>
      <c r="U589" s="222">
        <f t="shared" si="1386"/>
        <v>0</v>
      </c>
      <c r="V589" s="222">
        <f t="shared" si="1387"/>
        <v>0</v>
      </c>
      <c r="W589" s="222">
        <f t="shared" si="1388"/>
        <v>0</v>
      </c>
      <c r="X589" s="222">
        <f t="shared" si="1389"/>
        <v>0</v>
      </c>
      <c r="Y589" s="222">
        <f t="shared" si="1390"/>
        <v>0</v>
      </c>
      <c r="Z589" s="222">
        <f t="shared" si="1391"/>
        <v>0</v>
      </c>
      <c r="AA589" s="222">
        <f t="shared" si="1392"/>
        <v>0</v>
      </c>
      <c r="AB589" s="222">
        <f t="shared" si="1393"/>
        <v>0</v>
      </c>
      <c r="AC589" s="222">
        <f t="shared" si="1394"/>
        <v>0</v>
      </c>
      <c r="AD589" s="222">
        <f t="shared" si="1395"/>
        <v>0</v>
      </c>
      <c r="AE589" s="222">
        <f t="shared" si="1396"/>
        <v>0</v>
      </c>
      <c r="AF589" s="222">
        <f t="shared" si="1397"/>
        <v>0</v>
      </c>
      <c r="AG589" s="222">
        <f t="shared" si="1398"/>
        <v>0</v>
      </c>
      <c r="AH589" s="222">
        <f t="shared" si="1399"/>
        <v>0</v>
      </c>
      <c r="AI589" s="222">
        <f t="shared" si="1400"/>
        <v>0</v>
      </c>
      <c r="AJ589" s="222">
        <f t="shared" si="1401"/>
        <v>0</v>
      </c>
      <c r="AK589" s="222">
        <f t="shared" si="1402"/>
        <v>0</v>
      </c>
      <c r="AL589" s="222">
        <f t="shared" si="1403"/>
        <v>0</v>
      </c>
      <c r="AM589" s="222">
        <f t="shared" si="1404"/>
        <v>0</v>
      </c>
      <c r="AN589" s="222">
        <f t="shared" si="1405"/>
        <v>0</v>
      </c>
      <c r="AO589" s="222">
        <f t="shared" si="1406"/>
        <v>0</v>
      </c>
      <c r="AP589" s="222">
        <f t="shared" si="1407"/>
        <v>0</v>
      </c>
      <c r="AQ589" s="222">
        <f t="shared" si="1408"/>
        <v>0</v>
      </c>
      <c r="AR589" s="222">
        <f t="shared" si="1409"/>
        <v>0</v>
      </c>
      <c r="AS589" s="222">
        <f t="shared" si="1410"/>
        <v>0</v>
      </c>
      <c r="AT589" s="222">
        <f t="shared" si="1411"/>
        <v>0</v>
      </c>
      <c r="AU589" s="222">
        <f t="shared" si="1412"/>
        <v>0</v>
      </c>
      <c r="AV589" s="222">
        <f t="shared" si="1413"/>
        <v>0</v>
      </c>
      <c r="AW589" s="222">
        <f t="shared" si="1414"/>
        <v>0</v>
      </c>
      <c r="AX589" s="222">
        <f t="shared" si="1415"/>
        <v>0</v>
      </c>
      <c r="AY589" s="222">
        <f t="shared" si="1416"/>
        <v>0</v>
      </c>
      <c r="AZ589" s="222">
        <f t="shared" si="1417"/>
        <v>0</v>
      </c>
      <c r="BA589" s="222">
        <f t="shared" si="1418"/>
        <v>0</v>
      </c>
      <c r="BB589" s="222">
        <f t="shared" si="1419"/>
        <v>0</v>
      </c>
      <c r="BC589" s="222">
        <f t="shared" si="1420"/>
        <v>0</v>
      </c>
      <c r="BD589" s="222">
        <f t="shared" si="1421"/>
        <v>0</v>
      </c>
      <c r="BE589" s="222">
        <f t="shared" si="1422"/>
        <v>0</v>
      </c>
      <c r="BF589" s="222">
        <f t="shared" si="1423"/>
        <v>0</v>
      </c>
      <c r="BG589" s="222">
        <f t="shared" si="1424"/>
        <v>0</v>
      </c>
      <c r="BH589" s="222">
        <f t="shared" si="1425"/>
        <v>0</v>
      </c>
      <c r="BI589" s="222">
        <f t="shared" si="1426"/>
        <v>0</v>
      </c>
      <c r="BJ589" s="222">
        <f t="shared" si="1427"/>
        <v>0</v>
      </c>
      <c r="BK589" s="222">
        <f t="shared" si="1428"/>
        <v>0</v>
      </c>
      <c r="BL589" s="222">
        <f t="shared" si="1429"/>
        <v>0</v>
      </c>
      <c r="BM589" s="222">
        <f t="shared" si="1430"/>
        <v>0</v>
      </c>
      <c r="BN589" s="222">
        <f t="shared" si="1431"/>
        <v>0</v>
      </c>
      <c r="BO589" s="222">
        <f t="shared" si="1432"/>
        <v>0</v>
      </c>
      <c r="BP589" s="222">
        <f t="shared" si="1433"/>
        <v>0</v>
      </c>
      <c r="BQ589" s="222">
        <f t="shared" si="1434"/>
        <v>0</v>
      </c>
      <c r="BR589" s="222">
        <f t="shared" si="1435"/>
        <v>0</v>
      </c>
      <c r="BS589" s="222">
        <f t="shared" si="1436"/>
        <v>0</v>
      </c>
      <c r="BT589" s="222">
        <f t="shared" si="1437"/>
        <v>0</v>
      </c>
      <c r="BU589" s="222">
        <f t="shared" si="1438"/>
        <v>0</v>
      </c>
      <c r="BV589" s="222">
        <f t="shared" si="1439"/>
        <v>0</v>
      </c>
      <c r="BW589" s="222">
        <f t="shared" si="1440"/>
        <v>0</v>
      </c>
      <c r="BX589" s="222">
        <f t="shared" si="1441"/>
        <v>0</v>
      </c>
      <c r="BY589" s="222">
        <f t="shared" si="1442"/>
        <v>0</v>
      </c>
      <c r="BZ589" s="222">
        <f t="shared" si="1443"/>
        <v>0</v>
      </c>
      <c r="CA589" s="222">
        <f t="shared" si="1444"/>
        <v>0</v>
      </c>
      <c r="CB589" s="222">
        <f t="shared" si="1445"/>
        <v>0</v>
      </c>
      <c r="CC589" s="222">
        <f t="shared" si="1446"/>
        <v>0</v>
      </c>
      <c r="CD589" s="222">
        <f t="shared" si="1447"/>
        <v>0</v>
      </c>
      <c r="CE589" s="222">
        <f t="shared" si="1448"/>
        <v>0</v>
      </c>
      <c r="CF589" s="222">
        <f t="shared" si="1449"/>
        <v>0</v>
      </c>
      <c r="CG589" s="222">
        <f t="shared" si="1450"/>
        <v>0</v>
      </c>
      <c r="CH589" s="222">
        <f t="shared" si="1451"/>
        <v>0</v>
      </c>
      <c r="CI589" s="222">
        <f t="shared" si="1452"/>
        <v>0</v>
      </c>
      <c r="CJ589" s="222">
        <f t="shared" si="1453"/>
        <v>0</v>
      </c>
      <c r="CK589" s="222">
        <f t="shared" si="1454"/>
        <v>0</v>
      </c>
      <c r="CL589" s="222">
        <f t="shared" si="1455"/>
        <v>0</v>
      </c>
      <c r="CM589" s="222">
        <f t="shared" si="1456"/>
        <v>0</v>
      </c>
      <c r="CN589" s="222">
        <f t="shared" si="1457"/>
        <v>0</v>
      </c>
      <c r="CO589" s="222">
        <f t="shared" si="1458"/>
        <v>0</v>
      </c>
      <c r="CP589" s="222">
        <f t="shared" si="1459"/>
        <v>0</v>
      </c>
      <c r="CQ589" s="222">
        <f t="shared" si="1460"/>
        <v>0</v>
      </c>
      <c r="CR589" s="222">
        <f t="shared" si="1461"/>
        <v>0</v>
      </c>
      <c r="CS589" s="222">
        <f t="shared" si="1462"/>
        <v>0</v>
      </c>
      <c r="CT589" s="222">
        <f t="shared" si="1463"/>
        <v>0</v>
      </c>
      <c r="CU589" s="222">
        <f t="shared" si="1464"/>
        <v>0</v>
      </c>
      <c r="CV589" s="222">
        <f t="shared" si="1465"/>
        <v>0</v>
      </c>
      <c r="CW589" s="222">
        <f t="shared" si="1466"/>
        <v>0</v>
      </c>
      <c r="CX589" s="222">
        <f t="shared" si="1467"/>
        <v>0</v>
      </c>
      <c r="CY589" s="222">
        <f t="shared" si="1468"/>
        <v>0</v>
      </c>
      <c r="CZ589" s="222">
        <f t="shared" si="1469"/>
        <v>0</v>
      </c>
      <c r="DA589" s="222">
        <f t="shared" si="1470"/>
        <v>0</v>
      </c>
      <c r="DB589" s="222">
        <f t="shared" si="1471"/>
        <v>0</v>
      </c>
      <c r="DC589" s="222">
        <f t="shared" si="1472"/>
        <v>0</v>
      </c>
      <c r="DD589" s="222">
        <f t="shared" si="1473"/>
        <v>0</v>
      </c>
      <c r="DE589" s="222">
        <f t="shared" si="1474"/>
        <v>0</v>
      </c>
      <c r="DF589" s="222">
        <f t="shared" si="1475"/>
        <v>0</v>
      </c>
      <c r="DG589" s="222">
        <f t="shared" si="1476"/>
        <v>0</v>
      </c>
      <c r="DH589" s="222">
        <f t="shared" si="1477"/>
        <v>0</v>
      </c>
      <c r="DI589" s="222">
        <f t="shared" si="1478"/>
        <v>0</v>
      </c>
      <c r="DJ589" s="222">
        <f t="shared" si="1479"/>
        <v>0</v>
      </c>
      <c r="DK589" s="222">
        <f t="shared" si="1480"/>
        <v>0</v>
      </c>
      <c r="DL589" s="222">
        <f t="shared" si="1481"/>
        <v>0</v>
      </c>
      <c r="DM589" s="222">
        <f t="shared" si="1482"/>
        <v>0</v>
      </c>
      <c r="DN589" s="222">
        <f t="shared" si="1483"/>
        <v>0</v>
      </c>
      <c r="DO589" s="222">
        <f t="shared" si="1484"/>
        <v>0</v>
      </c>
      <c r="DP589" s="222">
        <f t="shared" si="1485"/>
        <v>0</v>
      </c>
      <c r="DQ589" s="222">
        <f t="shared" si="1486"/>
        <v>0</v>
      </c>
      <c r="DR589" s="222">
        <f t="shared" si="1487"/>
        <v>0</v>
      </c>
      <c r="DS589" s="222">
        <f t="shared" si="1488"/>
        <v>0</v>
      </c>
      <c r="DT589" s="222">
        <f t="shared" si="1489"/>
        <v>0</v>
      </c>
      <c r="DU589" s="222">
        <f t="shared" si="1490"/>
        <v>0</v>
      </c>
      <c r="DV589" s="222">
        <f t="shared" si="1491"/>
        <v>0</v>
      </c>
      <c r="DW589" s="222">
        <f t="shared" si="1492"/>
        <v>0</v>
      </c>
      <c r="DX589" s="222">
        <f t="shared" si="1493"/>
        <v>0</v>
      </c>
      <c r="DY589" s="222">
        <f t="shared" si="1494"/>
        <v>0</v>
      </c>
      <c r="DZ589" s="222">
        <f t="shared" si="1495"/>
        <v>0</v>
      </c>
      <c r="EA589" s="222">
        <f t="shared" si="1496"/>
        <v>0</v>
      </c>
      <c r="EB589" s="222">
        <f t="shared" si="1497"/>
        <v>0</v>
      </c>
      <c r="EC589" s="222">
        <f t="shared" si="1498"/>
        <v>0</v>
      </c>
      <c r="ED589" s="222">
        <f t="shared" si="1499"/>
        <v>0</v>
      </c>
      <c r="EE589" s="222">
        <f t="shared" si="1500"/>
        <v>0</v>
      </c>
      <c r="EF589" s="222">
        <f t="shared" si="1501"/>
        <v>0</v>
      </c>
      <c r="EG589" s="222">
        <f t="shared" si="1502"/>
        <v>0</v>
      </c>
      <c r="EH589" s="222">
        <f t="shared" si="1503"/>
        <v>0</v>
      </c>
      <c r="EI589" s="222">
        <f t="shared" si="1504"/>
        <v>0</v>
      </c>
      <c r="EJ589" s="222">
        <f t="shared" si="1505"/>
        <v>0</v>
      </c>
      <c r="EK589" s="222">
        <f t="shared" si="1506"/>
        <v>0</v>
      </c>
      <c r="EL589" s="222">
        <f t="shared" si="1507"/>
        <v>0</v>
      </c>
      <c r="EM589" s="222">
        <f t="shared" si="1508"/>
        <v>0</v>
      </c>
      <c r="EN589" s="222">
        <f t="shared" si="1509"/>
        <v>0</v>
      </c>
      <c r="EO589" s="222">
        <f t="shared" si="1510"/>
        <v>0</v>
      </c>
      <c r="EP589" s="222">
        <f t="shared" si="1511"/>
        <v>0</v>
      </c>
      <c r="EQ589" s="222">
        <f t="shared" si="1512"/>
        <v>0</v>
      </c>
      <c r="ER589" s="222">
        <f t="shared" si="1513"/>
        <v>0</v>
      </c>
      <c r="ES589" s="222">
        <f t="shared" si="1514"/>
        <v>0</v>
      </c>
      <c r="ET589" s="222">
        <f t="shared" si="1515"/>
        <v>0</v>
      </c>
      <c r="EU589" s="222">
        <f t="shared" si="1516"/>
        <v>0</v>
      </c>
      <c r="EV589" s="222">
        <f t="shared" si="1517"/>
        <v>0</v>
      </c>
      <c r="EW589" s="222">
        <f t="shared" si="1518"/>
        <v>0</v>
      </c>
      <c r="EX589" s="222">
        <f t="shared" si="1519"/>
        <v>0</v>
      </c>
      <c r="EY589" s="222">
        <f t="shared" si="1520"/>
        <v>0</v>
      </c>
      <c r="EZ589" s="222">
        <f t="shared" si="1521"/>
        <v>0</v>
      </c>
      <c r="FA589" s="222">
        <f t="shared" si="1522"/>
        <v>0</v>
      </c>
      <c r="FB589" s="222">
        <f t="shared" si="1523"/>
        <v>0</v>
      </c>
      <c r="FC589" s="222">
        <f t="shared" si="1524"/>
        <v>0</v>
      </c>
      <c r="FD589" s="222">
        <f t="shared" si="1525"/>
        <v>0</v>
      </c>
      <c r="FE589" s="222">
        <f t="shared" si="1526"/>
        <v>0</v>
      </c>
      <c r="FF589" s="222">
        <f t="shared" si="1527"/>
        <v>0</v>
      </c>
      <c r="FG589" s="222">
        <f t="shared" si="1528"/>
        <v>0</v>
      </c>
      <c r="FH589" s="222">
        <f t="shared" si="1529"/>
        <v>0</v>
      </c>
      <c r="FI589" s="222">
        <f t="shared" si="1530"/>
        <v>0</v>
      </c>
      <c r="FJ589" s="222">
        <f t="shared" si="1531"/>
        <v>0</v>
      </c>
      <c r="FK589" s="222">
        <f t="shared" si="1532"/>
        <v>0</v>
      </c>
      <c r="FL589" s="222">
        <f t="shared" si="1533"/>
        <v>0</v>
      </c>
      <c r="FM589" s="222">
        <f t="shared" si="1534"/>
        <v>0</v>
      </c>
      <c r="FN589" s="222">
        <f t="shared" si="1535"/>
        <v>0</v>
      </c>
      <c r="FO589" s="222">
        <f t="shared" si="1536"/>
        <v>0</v>
      </c>
      <c r="FP589" s="222">
        <f t="shared" si="1537"/>
        <v>0</v>
      </c>
      <c r="FQ589" s="222">
        <f t="shared" si="1538"/>
        <v>0</v>
      </c>
      <c r="FR589" s="222">
        <f t="shared" si="1539"/>
        <v>0</v>
      </c>
      <c r="FS589" s="222">
        <f t="shared" si="1540"/>
        <v>0</v>
      </c>
      <c r="FT589" s="222">
        <f t="shared" si="1541"/>
        <v>0</v>
      </c>
      <c r="FU589" s="222">
        <f t="shared" si="1542"/>
        <v>0</v>
      </c>
      <c r="FV589" s="222">
        <f t="shared" si="1543"/>
        <v>0</v>
      </c>
      <c r="FW589" s="222">
        <f t="shared" si="1544"/>
        <v>0</v>
      </c>
      <c r="FX589" s="222">
        <f t="shared" si="1545"/>
        <v>0</v>
      </c>
      <c r="FY589" s="222">
        <f t="shared" si="1546"/>
        <v>0</v>
      </c>
      <c r="FZ589" s="222">
        <f t="shared" si="1547"/>
        <v>0</v>
      </c>
      <c r="GA589" s="222">
        <f t="shared" si="1548"/>
        <v>0</v>
      </c>
      <c r="GB589" s="222">
        <f t="shared" si="1549"/>
        <v>0</v>
      </c>
      <c r="GC589" s="222">
        <f t="shared" si="1550"/>
        <v>0</v>
      </c>
      <c r="GD589" s="222">
        <f t="shared" si="1551"/>
        <v>0</v>
      </c>
      <c r="GE589" s="222">
        <f t="shared" si="1552"/>
        <v>0</v>
      </c>
      <c r="GF589" s="222">
        <f t="shared" si="1553"/>
        <v>0</v>
      </c>
      <c r="GG589" s="222">
        <f t="shared" si="1554"/>
        <v>0</v>
      </c>
      <c r="GH589" s="222">
        <f t="shared" si="1555"/>
        <v>0</v>
      </c>
      <c r="GI589" s="222">
        <f t="shared" si="1556"/>
        <v>0</v>
      </c>
      <c r="GJ589" s="222">
        <f t="shared" si="1557"/>
        <v>0</v>
      </c>
      <c r="GK589" s="222">
        <f t="shared" si="1558"/>
        <v>0</v>
      </c>
      <c r="GL589" s="222">
        <f t="shared" si="1559"/>
        <v>0</v>
      </c>
      <c r="GM589" s="222">
        <f t="shared" si="1560"/>
        <v>0</v>
      </c>
      <c r="GN589" s="222">
        <f t="shared" si="1561"/>
        <v>0</v>
      </c>
      <c r="GO589" s="222">
        <f t="shared" si="1562"/>
        <v>0</v>
      </c>
      <c r="GP589" s="222">
        <f t="shared" si="1563"/>
        <v>0</v>
      </c>
      <c r="GQ589" s="222">
        <f t="shared" si="1564"/>
        <v>0</v>
      </c>
      <c r="GR589" s="222">
        <f t="shared" si="1565"/>
        <v>0</v>
      </c>
      <c r="GS589" s="222">
        <f t="shared" si="1566"/>
        <v>0</v>
      </c>
      <c r="GT589" s="222">
        <f t="shared" si="1567"/>
        <v>0</v>
      </c>
      <c r="GU589" s="222">
        <f t="shared" si="1568"/>
        <v>0</v>
      </c>
      <c r="GV589" s="222">
        <f t="shared" si="1569"/>
        <v>0</v>
      </c>
      <c r="GW589" s="222">
        <f t="shared" si="1570"/>
        <v>0</v>
      </c>
      <c r="GX589" s="222">
        <f t="shared" si="1571"/>
        <v>0</v>
      </c>
      <c r="GY589" s="222">
        <f t="shared" si="1572"/>
        <v>0</v>
      </c>
      <c r="GZ589" s="222">
        <f t="shared" si="1573"/>
        <v>0</v>
      </c>
      <c r="HA589" s="222">
        <f t="shared" si="1574"/>
        <v>0</v>
      </c>
      <c r="HB589" s="222">
        <f t="shared" si="1575"/>
        <v>0</v>
      </c>
      <c r="HC589" s="222">
        <f t="shared" si="1576"/>
        <v>0</v>
      </c>
      <c r="HD589" s="222">
        <f t="shared" si="1577"/>
        <v>0</v>
      </c>
      <c r="HE589" s="222">
        <f t="shared" si="1578"/>
        <v>0</v>
      </c>
      <c r="HF589" s="222">
        <f t="shared" si="1579"/>
        <v>0</v>
      </c>
      <c r="HG589" s="222">
        <f t="shared" si="1580"/>
        <v>0</v>
      </c>
      <c r="HH589" s="222">
        <f t="shared" si="1581"/>
        <v>0</v>
      </c>
      <c r="HI589" s="222">
        <f t="shared" si="1582"/>
        <v>0</v>
      </c>
      <c r="HJ589" s="222">
        <f t="shared" si="1583"/>
        <v>0</v>
      </c>
      <c r="HK589" s="222">
        <f t="shared" si="1584"/>
        <v>0</v>
      </c>
      <c r="HL589" s="222">
        <f t="shared" si="1585"/>
        <v>0</v>
      </c>
      <c r="HM589" s="222">
        <f t="shared" si="1586"/>
        <v>0</v>
      </c>
      <c r="HN589" s="222">
        <f t="shared" si="1587"/>
        <v>0</v>
      </c>
      <c r="HO589" s="222">
        <f t="shared" si="1588"/>
        <v>0</v>
      </c>
      <c r="HP589" s="222">
        <f t="shared" si="1589"/>
        <v>0</v>
      </c>
      <c r="HQ589" s="222">
        <f t="shared" si="1590"/>
        <v>0</v>
      </c>
      <c r="HR589" s="222">
        <f t="shared" si="1591"/>
        <v>0</v>
      </c>
      <c r="HS589" s="222">
        <f t="shared" si="1592"/>
        <v>0</v>
      </c>
      <c r="HT589" s="222">
        <f t="shared" si="1593"/>
        <v>0</v>
      </c>
      <c r="HU589" s="222">
        <f t="shared" si="1594"/>
        <v>0</v>
      </c>
      <c r="HV589" s="222">
        <f t="shared" si="1595"/>
        <v>0</v>
      </c>
      <c r="HW589" s="222">
        <f t="shared" si="1596"/>
        <v>0</v>
      </c>
      <c r="HX589" s="222">
        <f t="shared" si="1597"/>
        <v>0</v>
      </c>
      <c r="HY589" s="222">
        <f t="shared" si="1598"/>
        <v>0</v>
      </c>
      <c r="HZ589" s="222">
        <f t="shared" si="1599"/>
        <v>0</v>
      </c>
      <c r="IA589" s="222">
        <f t="shared" si="1600"/>
        <v>0</v>
      </c>
      <c r="IB589" s="222">
        <f t="shared" si="1601"/>
        <v>0</v>
      </c>
      <c r="IC589" s="222">
        <f t="shared" si="1602"/>
        <v>0</v>
      </c>
      <c r="ID589" s="222">
        <f t="shared" si="1603"/>
        <v>0</v>
      </c>
      <c r="IE589" s="222">
        <f t="shared" si="1604"/>
        <v>0</v>
      </c>
      <c r="IF589" s="222">
        <f t="shared" si="1605"/>
        <v>0</v>
      </c>
      <c r="IG589" s="222">
        <f t="shared" si="1606"/>
        <v>0</v>
      </c>
      <c r="IH589" s="222">
        <f t="shared" si="1607"/>
        <v>0</v>
      </c>
      <c r="II589" s="222">
        <f t="shared" si="1608"/>
        <v>0</v>
      </c>
      <c r="IJ589" s="222">
        <f t="shared" si="1609"/>
        <v>0</v>
      </c>
      <c r="IK589" s="222">
        <f t="shared" si="1610"/>
        <v>0</v>
      </c>
      <c r="IL589" s="222">
        <f t="shared" si="1611"/>
        <v>0</v>
      </c>
      <c r="IM589" s="222">
        <f t="shared" si="1612"/>
        <v>0</v>
      </c>
      <c r="IN589" s="222">
        <f t="shared" si="1613"/>
        <v>0</v>
      </c>
      <c r="IO589" s="222">
        <f t="shared" si="1614"/>
        <v>0</v>
      </c>
      <c r="IP589" s="222">
        <f t="shared" si="1615"/>
        <v>0</v>
      </c>
      <c r="IQ589" s="222">
        <f t="shared" si="1616"/>
        <v>0</v>
      </c>
      <c r="IR589" s="222">
        <f t="shared" si="1617"/>
        <v>0</v>
      </c>
      <c r="IS589" s="222">
        <f t="shared" si="1618"/>
        <v>0</v>
      </c>
      <c r="IT589" s="222">
        <f t="shared" si="1619"/>
        <v>0</v>
      </c>
      <c r="IU589" s="222">
        <f t="shared" si="1620"/>
        <v>0</v>
      </c>
      <c r="IV589" s="222">
        <f t="shared" si="1621"/>
        <v>0</v>
      </c>
      <c r="IW589" s="222">
        <f t="shared" si="1622"/>
        <v>0</v>
      </c>
      <c r="IX589" s="222">
        <f t="shared" si="1623"/>
        <v>0</v>
      </c>
      <c r="IY589" s="222">
        <f t="shared" si="1624"/>
        <v>0</v>
      </c>
      <c r="IZ589" s="222">
        <f t="shared" si="1625"/>
        <v>0</v>
      </c>
      <c r="JA589" s="222">
        <f t="shared" si="1626"/>
        <v>0</v>
      </c>
      <c r="JB589" s="222">
        <f t="shared" si="1627"/>
        <v>0</v>
      </c>
    </row>
    <row r="590" spans="2:262">
      <c r="B590" s="230">
        <v>229</v>
      </c>
      <c r="C590" s="229">
        <f t="shared" si="1628"/>
        <v>4.4726562499999905E-3</v>
      </c>
      <c r="D590" s="226">
        <f t="shared" ca="1" si="1371"/>
        <v>50.129955765268583</v>
      </c>
      <c r="E590" s="225">
        <f ca="1">IA361</f>
        <v>0.12995576526858027</v>
      </c>
      <c r="F590" s="224">
        <v>229</v>
      </c>
      <c r="G590" s="222">
        <f t="shared" si="1372"/>
        <v>0</v>
      </c>
      <c r="H590" s="222">
        <f t="shared" si="1373"/>
        <v>0</v>
      </c>
      <c r="I590" s="222">
        <f t="shared" si="1374"/>
        <v>0</v>
      </c>
      <c r="J590" s="222">
        <f t="shared" si="1375"/>
        <v>0</v>
      </c>
      <c r="K590" s="222">
        <f t="shared" si="1376"/>
        <v>0</v>
      </c>
      <c r="L590" s="222">
        <f t="shared" si="1377"/>
        <v>0</v>
      </c>
      <c r="M590" s="222">
        <f t="shared" si="1378"/>
        <v>0</v>
      </c>
      <c r="N590" s="222">
        <f t="shared" si="1379"/>
        <v>0</v>
      </c>
      <c r="O590" s="222">
        <f t="shared" si="1380"/>
        <v>0</v>
      </c>
      <c r="P590" s="222">
        <f t="shared" si="1381"/>
        <v>0</v>
      </c>
      <c r="Q590" s="222">
        <f t="shared" si="1382"/>
        <v>0</v>
      </c>
      <c r="R590" s="222">
        <f t="shared" si="1383"/>
        <v>0</v>
      </c>
      <c r="S590" s="222">
        <f t="shared" si="1384"/>
        <v>0</v>
      </c>
      <c r="T590" s="222">
        <f t="shared" si="1385"/>
        <v>0</v>
      </c>
      <c r="U590" s="222">
        <f t="shared" si="1386"/>
        <v>0</v>
      </c>
      <c r="V590" s="222">
        <f t="shared" si="1387"/>
        <v>0</v>
      </c>
      <c r="W590" s="222">
        <f t="shared" si="1388"/>
        <v>0</v>
      </c>
      <c r="X590" s="222">
        <f t="shared" si="1389"/>
        <v>0</v>
      </c>
      <c r="Y590" s="222">
        <f t="shared" si="1390"/>
        <v>0</v>
      </c>
      <c r="Z590" s="222">
        <f t="shared" si="1391"/>
        <v>0</v>
      </c>
      <c r="AA590" s="222">
        <f t="shared" si="1392"/>
        <v>0</v>
      </c>
      <c r="AB590" s="222">
        <f t="shared" si="1393"/>
        <v>0</v>
      </c>
      <c r="AC590" s="222">
        <f t="shared" si="1394"/>
        <v>0</v>
      </c>
      <c r="AD590" s="222">
        <f t="shared" si="1395"/>
        <v>0</v>
      </c>
      <c r="AE590" s="222">
        <f t="shared" si="1396"/>
        <v>0</v>
      </c>
      <c r="AF590" s="222">
        <f t="shared" si="1397"/>
        <v>0</v>
      </c>
      <c r="AG590" s="222">
        <f t="shared" si="1398"/>
        <v>0</v>
      </c>
      <c r="AH590" s="222">
        <f t="shared" si="1399"/>
        <v>0</v>
      </c>
      <c r="AI590" s="222">
        <f t="shared" si="1400"/>
        <v>0</v>
      </c>
      <c r="AJ590" s="222">
        <f t="shared" si="1401"/>
        <v>0</v>
      </c>
      <c r="AK590" s="222">
        <f t="shared" si="1402"/>
        <v>0</v>
      </c>
      <c r="AL590" s="222">
        <f t="shared" si="1403"/>
        <v>0</v>
      </c>
      <c r="AM590" s="222">
        <f t="shared" si="1404"/>
        <v>0</v>
      </c>
      <c r="AN590" s="222">
        <f t="shared" si="1405"/>
        <v>0</v>
      </c>
      <c r="AO590" s="222">
        <f t="shared" si="1406"/>
        <v>0</v>
      </c>
      <c r="AP590" s="222">
        <f t="shared" si="1407"/>
        <v>0</v>
      </c>
      <c r="AQ590" s="222">
        <f t="shared" si="1408"/>
        <v>0</v>
      </c>
      <c r="AR590" s="222">
        <f t="shared" si="1409"/>
        <v>0</v>
      </c>
      <c r="AS590" s="222">
        <f t="shared" si="1410"/>
        <v>0</v>
      </c>
      <c r="AT590" s="222">
        <f t="shared" si="1411"/>
        <v>0</v>
      </c>
      <c r="AU590" s="222">
        <f t="shared" si="1412"/>
        <v>0</v>
      </c>
      <c r="AV590" s="222">
        <f t="shared" si="1413"/>
        <v>0</v>
      </c>
      <c r="AW590" s="222">
        <f t="shared" si="1414"/>
        <v>0</v>
      </c>
      <c r="AX590" s="222">
        <f t="shared" si="1415"/>
        <v>0</v>
      </c>
      <c r="AY590" s="222">
        <f t="shared" si="1416"/>
        <v>0</v>
      </c>
      <c r="AZ590" s="222">
        <f t="shared" si="1417"/>
        <v>0</v>
      </c>
      <c r="BA590" s="222">
        <f t="shared" si="1418"/>
        <v>0</v>
      </c>
      <c r="BB590" s="222">
        <f t="shared" si="1419"/>
        <v>0</v>
      </c>
      <c r="BC590" s="222">
        <f t="shared" si="1420"/>
        <v>0</v>
      </c>
      <c r="BD590" s="222">
        <f t="shared" si="1421"/>
        <v>0</v>
      </c>
      <c r="BE590" s="222">
        <f t="shared" si="1422"/>
        <v>0</v>
      </c>
      <c r="BF590" s="222">
        <f t="shared" si="1423"/>
        <v>0</v>
      </c>
      <c r="BG590" s="222">
        <f t="shared" si="1424"/>
        <v>0</v>
      </c>
      <c r="BH590" s="222">
        <f t="shared" si="1425"/>
        <v>0</v>
      </c>
      <c r="BI590" s="222">
        <f t="shared" si="1426"/>
        <v>0</v>
      </c>
      <c r="BJ590" s="222">
        <f t="shared" si="1427"/>
        <v>0</v>
      </c>
      <c r="BK590" s="222">
        <f t="shared" si="1428"/>
        <v>0</v>
      </c>
      <c r="BL590" s="222">
        <f t="shared" si="1429"/>
        <v>0</v>
      </c>
      <c r="BM590" s="222">
        <f t="shared" si="1430"/>
        <v>0</v>
      </c>
      <c r="BN590" s="222">
        <f t="shared" si="1431"/>
        <v>0</v>
      </c>
      <c r="BO590" s="222">
        <f t="shared" si="1432"/>
        <v>0</v>
      </c>
      <c r="BP590" s="222">
        <f t="shared" si="1433"/>
        <v>0</v>
      </c>
      <c r="BQ590" s="222">
        <f t="shared" si="1434"/>
        <v>0</v>
      </c>
      <c r="BR590" s="222">
        <f t="shared" si="1435"/>
        <v>0</v>
      </c>
      <c r="BS590" s="222">
        <f t="shared" si="1436"/>
        <v>0</v>
      </c>
      <c r="BT590" s="222">
        <f t="shared" si="1437"/>
        <v>0</v>
      </c>
      <c r="BU590" s="222">
        <f t="shared" si="1438"/>
        <v>0</v>
      </c>
      <c r="BV590" s="222">
        <f t="shared" si="1439"/>
        <v>0</v>
      </c>
      <c r="BW590" s="222">
        <f t="shared" si="1440"/>
        <v>0</v>
      </c>
      <c r="BX590" s="222">
        <f t="shared" si="1441"/>
        <v>0</v>
      </c>
      <c r="BY590" s="222">
        <f t="shared" si="1442"/>
        <v>0</v>
      </c>
      <c r="BZ590" s="222">
        <f t="shared" si="1443"/>
        <v>0</v>
      </c>
      <c r="CA590" s="222">
        <f t="shared" si="1444"/>
        <v>0</v>
      </c>
      <c r="CB590" s="222">
        <f t="shared" si="1445"/>
        <v>0</v>
      </c>
      <c r="CC590" s="222">
        <f t="shared" si="1446"/>
        <v>0</v>
      </c>
      <c r="CD590" s="222">
        <f t="shared" si="1447"/>
        <v>0</v>
      </c>
      <c r="CE590" s="222">
        <f t="shared" si="1448"/>
        <v>0</v>
      </c>
      <c r="CF590" s="222">
        <f t="shared" si="1449"/>
        <v>0</v>
      </c>
      <c r="CG590" s="222">
        <f t="shared" si="1450"/>
        <v>0</v>
      </c>
      <c r="CH590" s="222">
        <f t="shared" si="1451"/>
        <v>0</v>
      </c>
      <c r="CI590" s="222">
        <f t="shared" si="1452"/>
        <v>0</v>
      </c>
      <c r="CJ590" s="222">
        <f t="shared" si="1453"/>
        <v>0</v>
      </c>
      <c r="CK590" s="222">
        <f t="shared" si="1454"/>
        <v>0</v>
      </c>
      <c r="CL590" s="222">
        <f t="shared" si="1455"/>
        <v>0</v>
      </c>
      <c r="CM590" s="222">
        <f t="shared" si="1456"/>
        <v>0</v>
      </c>
      <c r="CN590" s="222">
        <f t="shared" si="1457"/>
        <v>0</v>
      </c>
      <c r="CO590" s="222">
        <f t="shared" si="1458"/>
        <v>0</v>
      </c>
      <c r="CP590" s="222">
        <f t="shared" si="1459"/>
        <v>0</v>
      </c>
      <c r="CQ590" s="222">
        <f t="shared" si="1460"/>
        <v>0</v>
      </c>
      <c r="CR590" s="222">
        <f t="shared" si="1461"/>
        <v>0</v>
      </c>
      <c r="CS590" s="222">
        <f t="shared" si="1462"/>
        <v>0</v>
      </c>
      <c r="CT590" s="222">
        <f t="shared" si="1463"/>
        <v>0</v>
      </c>
      <c r="CU590" s="222">
        <f t="shared" si="1464"/>
        <v>0</v>
      </c>
      <c r="CV590" s="222">
        <f t="shared" si="1465"/>
        <v>0</v>
      </c>
      <c r="CW590" s="222">
        <f t="shared" si="1466"/>
        <v>0</v>
      </c>
      <c r="CX590" s="222">
        <f t="shared" si="1467"/>
        <v>0</v>
      </c>
      <c r="CY590" s="222">
        <f t="shared" si="1468"/>
        <v>0</v>
      </c>
      <c r="CZ590" s="222">
        <f t="shared" si="1469"/>
        <v>0</v>
      </c>
      <c r="DA590" s="222">
        <f t="shared" si="1470"/>
        <v>0</v>
      </c>
      <c r="DB590" s="222">
        <f t="shared" si="1471"/>
        <v>0</v>
      </c>
      <c r="DC590" s="222">
        <f t="shared" si="1472"/>
        <v>0</v>
      </c>
      <c r="DD590" s="222">
        <f t="shared" si="1473"/>
        <v>0</v>
      </c>
      <c r="DE590" s="222">
        <f t="shared" si="1474"/>
        <v>0</v>
      </c>
      <c r="DF590" s="222">
        <f t="shared" si="1475"/>
        <v>0</v>
      </c>
      <c r="DG590" s="222">
        <f t="shared" si="1476"/>
        <v>0</v>
      </c>
      <c r="DH590" s="222">
        <f t="shared" si="1477"/>
        <v>0</v>
      </c>
      <c r="DI590" s="222">
        <f t="shared" si="1478"/>
        <v>0</v>
      </c>
      <c r="DJ590" s="222">
        <f t="shared" si="1479"/>
        <v>0</v>
      </c>
      <c r="DK590" s="222">
        <f t="shared" si="1480"/>
        <v>0</v>
      </c>
      <c r="DL590" s="222">
        <f t="shared" si="1481"/>
        <v>0</v>
      </c>
      <c r="DM590" s="222">
        <f t="shared" si="1482"/>
        <v>0</v>
      </c>
      <c r="DN590" s="222">
        <f t="shared" si="1483"/>
        <v>0</v>
      </c>
      <c r="DO590" s="222">
        <f t="shared" si="1484"/>
        <v>0</v>
      </c>
      <c r="DP590" s="222">
        <f t="shared" si="1485"/>
        <v>0</v>
      </c>
      <c r="DQ590" s="222">
        <f t="shared" si="1486"/>
        <v>0</v>
      </c>
      <c r="DR590" s="222">
        <f t="shared" si="1487"/>
        <v>0</v>
      </c>
      <c r="DS590" s="222">
        <f t="shared" si="1488"/>
        <v>0</v>
      </c>
      <c r="DT590" s="222">
        <f t="shared" si="1489"/>
        <v>0</v>
      </c>
      <c r="DU590" s="222">
        <f t="shared" si="1490"/>
        <v>0</v>
      </c>
      <c r="DV590" s="222">
        <f t="shared" si="1491"/>
        <v>0</v>
      </c>
      <c r="DW590" s="222">
        <f t="shared" si="1492"/>
        <v>0</v>
      </c>
      <c r="DX590" s="222">
        <f t="shared" si="1493"/>
        <v>0</v>
      </c>
      <c r="DY590" s="222">
        <f t="shared" si="1494"/>
        <v>0</v>
      </c>
      <c r="DZ590" s="222">
        <f t="shared" si="1495"/>
        <v>0</v>
      </c>
      <c r="EA590" s="222">
        <f t="shared" si="1496"/>
        <v>0</v>
      </c>
      <c r="EB590" s="222">
        <f t="shared" si="1497"/>
        <v>0</v>
      </c>
      <c r="EC590" s="222">
        <f t="shared" si="1498"/>
        <v>0</v>
      </c>
      <c r="ED590" s="222">
        <f t="shared" si="1499"/>
        <v>0</v>
      </c>
      <c r="EE590" s="222">
        <f t="shared" si="1500"/>
        <v>0</v>
      </c>
      <c r="EF590" s="222">
        <f t="shared" si="1501"/>
        <v>0</v>
      </c>
      <c r="EG590" s="222">
        <f t="shared" si="1502"/>
        <v>0</v>
      </c>
      <c r="EH590" s="222">
        <f t="shared" si="1503"/>
        <v>0</v>
      </c>
      <c r="EI590" s="222">
        <f t="shared" si="1504"/>
        <v>0</v>
      </c>
      <c r="EJ590" s="222">
        <f t="shared" si="1505"/>
        <v>0</v>
      </c>
      <c r="EK590" s="222">
        <f t="shared" si="1506"/>
        <v>0</v>
      </c>
      <c r="EL590" s="222">
        <f t="shared" si="1507"/>
        <v>0</v>
      </c>
      <c r="EM590" s="222">
        <f t="shared" si="1508"/>
        <v>0</v>
      </c>
      <c r="EN590" s="222">
        <f t="shared" si="1509"/>
        <v>0</v>
      </c>
      <c r="EO590" s="222">
        <f t="shared" si="1510"/>
        <v>0</v>
      </c>
      <c r="EP590" s="222">
        <f t="shared" si="1511"/>
        <v>0</v>
      </c>
      <c r="EQ590" s="222">
        <f t="shared" si="1512"/>
        <v>0</v>
      </c>
      <c r="ER590" s="222">
        <f t="shared" si="1513"/>
        <v>0</v>
      </c>
      <c r="ES590" s="222">
        <f t="shared" si="1514"/>
        <v>0</v>
      </c>
      <c r="ET590" s="222">
        <f t="shared" si="1515"/>
        <v>0</v>
      </c>
      <c r="EU590" s="222">
        <f t="shared" si="1516"/>
        <v>0</v>
      </c>
      <c r="EV590" s="222">
        <f t="shared" si="1517"/>
        <v>0</v>
      </c>
      <c r="EW590" s="222">
        <f t="shared" si="1518"/>
        <v>0</v>
      </c>
      <c r="EX590" s="222">
        <f t="shared" si="1519"/>
        <v>0</v>
      </c>
      <c r="EY590" s="222">
        <f t="shared" si="1520"/>
        <v>0</v>
      </c>
      <c r="EZ590" s="222">
        <f t="shared" si="1521"/>
        <v>0</v>
      </c>
      <c r="FA590" s="222">
        <f t="shared" si="1522"/>
        <v>0</v>
      </c>
      <c r="FB590" s="222">
        <f t="shared" si="1523"/>
        <v>0</v>
      </c>
      <c r="FC590" s="222">
        <f t="shared" si="1524"/>
        <v>0</v>
      </c>
      <c r="FD590" s="222">
        <f t="shared" si="1525"/>
        <v>0</v>
      </c>
      <c r="FE590" s="222">
        <f t="shared" si="1526"/>
        <v>0</v>
      </c>
      <c r="FF590" s="222">
        <f t="shared" si="1527"/>
        <v>0</v>
      </c>
      <c r="FG590" s="222">
        <f t="shared" si="1528"/>
        <v>0</v>
      </c>
      <c r="FH590" s="222">
        <f t="shared" si="1529"/>
        <v>0</v>
      </c>
      <c r="FI590" s="222">
        <f t="shared" si="1530"/>
        <v>0</v>
      </c>
      <c r="FJ590" s="222">
        <f t="shared" si="1531"/>
        <v>0</v>
      </c>
      <c r="FK590" s="222">
        <f t="shared" si="1532"/>
        <v>0</v>
      </c>
      <c r="FL590" s="222">
        <f t="shared" si="1533"/>
        <v>0</v>
      </c>
      <c r="FM590" s="222">
        <f t="shared" si="1534"/>
        <v>0</v>
      </c>
      <c r="FN590" s="222">
        <f t="shared" si="1535"/>
        <v>0</v>
      </c>
      <c r="FO590" s="222">
        <f t="shared" si="1536"/>
        <v>0</v>
      </c>
      <c r="FP590" s="222">
        <f t="shared" si="1537"/>
        <v>0</v>
      </c>
      <c r="FQ590" s="222">
        <f t="shared" si="1538"/>
        <v>0</v>
      </c>
      <c r="FR590" s="222">
        <f t="shared" si="1539"/>
        <v>0</v>
      </c>
      <c r="FS590" s="222">
        <f t="shared" si="1540"/>
        <v>0</v>
      </c>
      <c r="FT590" s="222">
        <f t="shared" si="1541"/>
        <v>0</v>
      </c>
      <c r="FU590" s="222">
        <f t="shared" si="1542"/>
        <v>0</v>
      </c>
      <c r="FV590" s="222">
        <f t="shared" si="1543"/>
        <v>0</v>
      </c>
      <c r="FW590" s="222">
        <f t="shared" si="1544"/>
        <v>0</v>
      </c>
      <c r="FX590" s="222">
        <f t="shared" si="1545"/>
        <v>0</v>
      </c>
      <c r="FY590" s="222">
        <f t="shared" si="1546"/>
        <v>0</v>
      </c>
      <c r="FZ590" s="222">
        <f t="shared" si="1547"/>
        <v>0</v>
      </c>
      <c r="GA590" s="222">
        <f t="shared" si="1548"/>
        <v>0</v>
      </c>
      <c r="GB590" s="222">
        <f t="shared" si="1549"/>
        <v>0</v>
      </c>
      <c r="GC590" s="222">
        <f t="shared" si="1550"/>
        <v>0</v>
      </c>
      <c r="GD590" s="222">
        <f t="shared" si="1551"/>
        <v>0</v>
      </c>
      <c r="GE590" s="222">
        <f t="shared" si="1552"/>
        <v>0</v>
      </c>
      <c r="GF590" s="222">
        <f t="shared" si="1553"/>
        <v>0</v>
      </c>
      <c r="GG590" s="222">
        <f t="shared" si="1554"/>
        <v>0</v>
      </c>
      <c r="GH590" s="222">
        <f t="shared" si="1555"/>
        <v>0</v>
      </c>
      <c r="GI590" s="222">
        <f t="shared" si="1556"/>
        <v>0</v>
      </c>
      <c r="GJ590" s="222">
        <f t="shared" si="1557"/>
        <v>0</v>
      </c>
      <c r="GK590" s="222">
        <f t="shared" si="1558"/>
        <v>0</v>
      </c>
      <c r="GL590" s="222">
        <f t="shared" si="1559"/>
        <v>0</v>
      </c>
      <c r="GM590" s="222">
        <f t="shared" si="1560"/>
        <v>0</v>
      </c>
      <c r="GN590" s="222">
        <f t="shared" si="1561"/>
        <v>0</v>
      </c>
      <c r="GO590" s="222">
        <f t="shared" si="1562"/>
        <v>0</v>
      </c>
      <c r="GP590" s="222">
        <f t="shared" si="1563"/>
        <v>0</v>
      </c>
      <c r="GQ590" s="222">
        <f t="shared" si="1564"/>
        <v>0</v>
      </c>
      <c r="GR590" s="222">
        <f t="shared" si="1565"/>
        <v>0</v>
      </c>
      <c r="GS590" s="222">
        <f t="shared" si="1566"/>
        <v>0</v>
      </c>
      <c r="GT590" s="222">
        <f t="shared" si="1567"/>
        <v>0</v>
      </c>
      <c r="GU590" s="222">
        <f t="shared" si="1568"/>
        <v>0</v>
      </c>
      <c r="GV590" s="222">
        <f t="shared" si="1569"/>
        <v>0</v>
      </c>
      <c r="GW590" s="222">
        <f t="shared" si="1570"/>
        <v>0</v>
      </c>
      <c r="GX590" s="222">
        <f t="shared" si="1571"/>
        <v>0</v>
      </c>
      <c r="GY590" s="222">
        <f t="shared" si="1572"/>
        <v>0</v>
      </c>
      <c r="GZ590" s="222">
        <f t="shared" si="1573"/>
        <v>0</v>
      </c>
      <c r="HA590" s="222">
        <f t="shared" si="1574"/>
        <v>0</v>
      </c>
      <c r="HB590" s="222">
        <f t="shared" si="1575"/>
        <v>0</v>
      </c>
      <c r="HC590" s="222">
        <f t="shared" si="1576"/>
        <v>0</v>
      </c>
      <c r="HD590" s="222">
        <f t="shared" si="1577"/>
        <v>0</v>
      </c>
      <c r="HE590" s="222">
        <f t="shared" si="1578"/>
        <v>0</v>
      </c>
      <c r="HF590" s="222">
        <f t="shared" si="1579"/>
        <v>0</v>
      </c>
      <c r="HG590" s="222">
        <f t="shared" si="1580"/>
        <v>0</v>
      </c>
      <c r="HH590" s="222">
        <f t="shared" si="1581"/>
        <v>0</v>
      </c>
      <c r="HI590" s="222">
        <f t="shared" si="1582"/>
        <v>0</v>
      </c>
      <c r="HJ590" s="222">
        <f t="shared" si="1583"/>
        <v>0</v>
      </c>
      <c r="HK590" s="222">
        <f t="shared" si="1584"/>
        <v>0</v>
      </c>
      <c r="HL590" s="222">
        <f t="shared" si="1585"/>
        <v>0</v>
      </c>
      <c r="HM590" s="222">
        <f t="shared" si="1586"/>
        <v>0</v>
      </c>
      <c r="HN590" s="222">
        <f t="shared" si="1587"/>
        <v>0</v>
      </c>
      <c r="HO590" s="222">
        <f t="shared" si="1588"/>
        <v>0</v>
      </c>
      <c r="HP590" s="222">
        <f t="shared" si="1589"/>
        <v>0</v>
      </c>
      <c r="HQ590" s="222">
        <f t="shared" si="1590"/>
        <v>0</v>
      </c>
      <c r="HR590" s="222">
        <f t="shared" si="1591"/>
        <v>0</v>
      </c>
      <c r="HS590" s="222">
        <f t="shared" si="1592"/>
        <v>0</v>
      </c>
      <c r="HT590" s="222">
        <f t="shared" si="1593"/>
        <v>0</v>
      </c>
      <c r="HU590" s="222">
        <f t="shared" si="1594"/>
        <v>0</v>
      </c>
      <c r="HV590" s="222">
        <f t="shared" si="1595"/>
        <v>0</v>
      </c>
      <c r="HW590" s="222">
        <f t="shared" si="1596"/>
        <v>0</v>
      </c>
      <c r="HX590" s="222">
        <f t="shared" si="1597"/>
        <v>0</v>
      </c>
      <c r="HY590" s="222">
        <f t="shared" si="1598"/>
        <v>0</v>
      </c>
      <c r="HZ590" s="222">
        <f t="shared" si="1599"/>
        <v>0</v>
      </c>
      <c r="IA590" s="222">
        <f t="shared" si="1600"/>
        <v>0</v>
      </c>
      <c r="IB590" s="222">
        <f t="shared" si="1601"/>
        <v>0</v>
      </c>
      <c r="IC590" s="222">
        <f t="shared" si="1602"/>
        <v>0</v>
      </c>
      <c r="ID590" s="222">
        <f t="shared" si="1603"/>
        <v>0</v>
      </c>
      <c r="IE590" s="222">
        <f t="shared" si="1604"/>
        <v>0</v>
      </c>
      <c r="IF590" s="222">
        <f t="shared" si="1605"/>
        <v>0</v>
      </c>
      <c r="IG590" s="222">
        <f t="shared" si="1606"/>
        <v>0</v>
      </c>
      <c r="IH590" s="222">
        <f t="shared" si="1607"/>
        <v>0</v>
      </c>
      <c r="II590" s="222">
        <f t="shared" si="1608"/>
        <v>0</v>
      </c>
      <c r="IJ590" s="222">
        <f t="shared" si="1609"/>
        <v>0</v>
      </c>
      <c r="IK590" s="222">
        <f t="shared" si="1610"/>
        <v>0</v>
      </c>
      <c r="IL590" s="222">
        <f t="shared" si="1611"/>
        <v>0</v>
      </c>
      <c r="IM590" s="222">
        <f t="shared" si="1612"/>
        <v>0</v>
      </c>
      <c r="IN590" s="222">
        <f t="shared" si="1613"/>
        <v>0</v>
      </c>
      <c r="IO590" s="222">
        <f t="shared" si="1614"/>
        <v>0</v>
      </c>
      <c r="IP590" s="222">
        <f t="shared" si="1615"/>
        <v>0</v>
      </c>
      <c r="IQ590" s="222">
        <f t="shared" si="1616"/>
        <v>0</v>
      </c>
      <c r="IR590" s="222">
        <f t="shared" si="1617"/>
        <v>0</v>
      </c>
      <c r="IS590" s="222">
        <f t="shared" si="1618"/>
        <v>0</v>
      </c>
      <c r="IT590" s="222">
        <f t="shared" si="1619"/>
        <v>0</v>
      </c>
      <c r="IU590" s="222">
        <f t="shared" si="1620"/>
        <v>0</v>
      </c>
      <c r="IV590" s="222">
        <f t="shared" si="1621"/>
        <v>0</v>
      </c>
      <c r="IW590" s="222">
        <f t="shared" si="1622"/>
        <v>0</v>
      </c>
      <c r="IX590" s="222">
        <f t="shared" si="1623"/>
        <v>0</v>
      </c>
      <c r="IY590" s="222">
        <f t="shared" si="1624"/>
        <v>0</v>
      </c>
      <c r="IZ590" s="222">
        <f t="shared" si="1625"/>
        <v>0</v>
      </c>
      <c r="JA590" s="222">
        <f t="shared" si="1626"/>
        <v>0</v>
      </c>
      <c r="JB590" s="222">
        <f t="shared" si="1627"/>
        <v>0</v>
      </c>
    </row>
    <row r="591" spans="2:262">
      <c r="B591" s="230">
        <v>230</v>
      </c>
      <c r="C591" s="229">
        <f t="shared" si="1628"/>
        <v>4.4921874999999901E-3</v>
      </c>
      <c r="D591" s="226">
        <f t="shared" ca="1" si="1371"/>
        <v>50.126796456647355</v>
      </c>
      <c r="E591" s="225">
        <f ca="1">IB361</f>
        <v>0.12679645664735822</v>
      </c>
      <c r="F591" s="224">
        <v>230</v>
      </c>
      <c r="G591" s="222">
        <f t="shared" si="1372"/>
        <v>0</v>
      </c>
      <c r="H591" s="222">
        <f t="shared" si="1373"/>
        <v>0</v>
      </c>
      <c r="I591" s="222">
        <f t="shared" si="1374"/>
        <v>0</v>
      </c>
      <c r="J591" s="222">
        <f t="shared" si="1375"/>
        <v>0</v>
      </c>
      <c r="K591" s="222">
        <f t="shared" si="1376"/>
        <v>0</v>
      </c>
      <c r="L591" s="222">
        <f t="shared" si="1377"/>
        <v>0</v>
      </c>
      <c r="M591" s="222">
        <f t="shared" si="1378"/>
        <v>0</v>
      </c>
      <c r="N591" s="222">
        <f t="shared" si="1379"/>
        <v>0</v>
      </c>
      <c r="O591" s="222">
        <f t="shared" si="1380"/>
        <v>0</v>
      </c>
      <c r="P591" s="222">
        <f t="shared" si="1381"/>
        <v>0</v>
      </c>
      <c r="Q591" s="222">
        <f t="shared" si="1382"/>
        <v>0</v>
      </c>
      <c r="R591" s="222">
        <f t="shared" si="1383"/>
        <v>0</v>
      </c>
      <c r="S591" s="222">
        <f t="shared" si="1384"/>
        <v>0</v>
      </c>
      <c r="T591" s="222">
        <f t="shared" si="1385"/>
        <v>0</v>
      </c>
      <c r="U591" s="222">
        <f t="shared" si="1386"/>
        <v>0</v>
      </c>
      <c r="V591" s="222">
        <f t="shared" si="1387"/>
        <v>0</v>
      </c>
      <c r="W591" s="222">
        <f t="shared" si="1388"/>
        <v>0</v>
      </c>
      <c r="X591" s="222">
        <f t="shared" si="1389"/>
        <v>0</v>
      </c>
      <c r="Y591" s="222">
        <f t="shared" si="1390"/>
        <v>0</v>
      </c>
      <c r="Z591" s="222">
        <f t="shared" si="1391"/>
        <v>0</v>
      </c>
      <c r="AA591" s="222">
        <f t="shared" si="1392"/>
        <v>0</v>
      </c>
      <c r="AB591" s="222">
        <f t="shared" si="1393"/>
        <v>0</v>
      </c>
      <c r="AC591" s="222">
        <f t="shared" si="1394"/>
        <v>0</v>
      </c>
      <c r="AD591" s="222">
        <f t="shared" si="1395"/>
        <v>0</v>
      </c>
      <c r="AE591" s="222">
        <f t="shared" si="1396"/>
        <v>0</v>
      </c>
      <c r="AF591" s="222">
        <f t="shared" si="1397"/>
        <v>0</v>
      </c>
      <c r="AG591" s="222">
        <f t="shared" si="1398"/>
        <v>0</v>
      </c>
      <c r="AH591" s="222">
        <f t="shared" si="1399"/>
        <v>0</v>
      </c>
      <c r="AI591" s="222">
        <f t="shared" si="1400"/>
        <v>0</v>
      </c>
      <c r="AJ591" s="222">
        <f t="shared" si="1401"/>
        <v>0</v>
      </c>
      <c r="AK591" s="222">
        <f t="shared" si="1402"/>
        <v>0</v>
      </c>
      <c r="AL591" s="222">
        <f t="shared" si="1403"/>
        <v>0</v>
      </c>
      <c r="AM591" s="222">
        <f t="shared" si="1404"/>
        <v>0</v>
      </c>
      <c r="AN591" s="222">
        <f t="shared" si="1405"/>
        <v>0</v>
      </c>
      <c r="AO591" s="222">
        <f t="shared" si="1406"/>
        <v>0</v>
      </c>
      <c r="AP591" s="222">
        <f t="shared" si="1407"/>
        <v>0</v>
      </c>
      <c r="AQ591" s="222">
        <f t="shared" si="1408"/>
        <v>0</v>
      </c>
      <c r="AR591" s="222">
        <f t="shared" si="1409"/>
        <v>0</v>
      </c>
      <c r="AS591" s="222">
        <f t="shared" si="1410"/>
        <v>0</v>
      </c>
      <c r="AT591" s="222">
        <f t="shared" si="1411"/>
        <v>0</v>
      </c>
      <c r="AU591" s="222">
        <f t="shared" si="1412"/>
        <v>0</v>
      </c>
      <c r="AV591" s="222">
        <f t="shared" si="1413"/>
        <v>0</v>
      </c>
      <c r="AW591" s="222">
        <f t="shared" si="1414"/>
        <v>0</v>
      </c>
      <c r="AX591" s="222">
        <f t="shared" si="1415"/>
        <v>0</v>
      </c>
      <c r="AY591" s="222">
        <f t="shared" si="1416"/>
        <v>0</v>
      </c>
      <c r="AZ591" s="222">
        <f t="shared" si="1417"/>
        <v>0</v>
      </c>
      <c r="BA591" s="222">
        <f t="shared" si="1418"/>
        <v>0</v>
      </c>
      <c r="BB591" s="222">
        <f t="shared" si="1419"/>
        <v>0</v>
      </c>
      <c r="BC591" s="222">
        <f t="shared" si="1420"/>
        <v>0</v>
      </c>
      <c r="BD591" s="222">
        <f t="shared" si="1421"/>
        <v>0</v>
      </c>
      <c r="BE591" s="222">
        <f t="shared" si="1422"/>
        <v>0</v>
      </c>
      <c r="BF591" s="222">
        <f t="shared" si="1423"/>
        <v>0</v>
      </c>
      <c r="BG591" s="222">
        <f t="shared" si="1424"/>
        <v>0</v>
      </c>
      <c r="BH591" s="222">
        <f t="shared" si="1425"/>
        <v>0</v>
      </c>
      <c r="BI591" s="222">
        <f t="shared" si="1426"/>
        <v>0</v>
      </c>
      <c r="BJ591" s="222">
        <f t="shared" si="1427"/>
        <v>0</v>
      </c>
      <c r="BK591" s="222">
        <f t="shared" si="1428"/>
        <v>0</v>
      </c>
      <c r="BL591" s="222">
        <f t="shared" si="1429"/>
        <v>0</v>
      </c>
      <c r="BM591" s="222">
        <f t="shared" si="1430"/>
        <v>0</v>
      </c>
      <c r="BN591" s="222">
        <f t="shared" si="1431"/>
        <v>0</v>
      </c>
      <c r="BO591" s="222">
        <f t="shared" si="1432"/>
        <v>0</v>
      </c>
      <c r="BP591" s="222">
        <f t="shared" si="1433"/>
        <v>0</v>
      </c>
      <c r="BQ591" s="222">
        <f t="shared" si="1434"/>
        <v>0</v>
      </c>
      <c r="BR591" s="222">
        <f t="shared" si="1435"/>
        <v>0</v>
      </c>
      <c r="BS591" s="222">
        <f t="shared" si="1436"/>
        <v>0</v>
      </c>
      <c r="BT591" s="222">
        <f t="shared" si="1437"/>
        <v>0</v>
      </c>
      <c r="BU591" s="222">
        <f t="shared" si="1438"/>
        <v>0</v>
      </c>
      <c r="BV591" s="222">
        <f t="shared" si="1439"/>
        <v>0</v>
      </c>
      <c r="BW591" s="222">
        <f t="shared" si="1440"/>
        <v>0</v>
      </c>
      <c r="BX591" s="222">
        <f t="shared" si="1441"/>
        <v>0</v>
      </c>
      <c r="BY591" s="222">
        <f t="shared" si="1442"/>
        <v>0</v>
      </c>
      <c r="BZ591" s="222">
        <f t="shared" si="1443"/>
        <v>0</v>
      </c>
      <c r="CA591" s="222">
        <f t="shared" si="1444"/>
        <v>0</v>
      </c>
      <c r="CB591" s="222">
        <f t="shared" si="1445"/>
        <v>0</v>
      </c>
      <c r="CC591" s="222">
        <f t="shared" si="1446"/>
        <v>0</v>
      </c>
      <c r="CD591" s="222">
        <f t="shared" si="1447"/>
        <v>0</v>
      </c>
      <c r="CE591" s="222">
        <f t="shared" si="1448"/>
        <v>0</v>
      </c>
      <c r="CF591" s="222">
        <f t="shared" si="1449"/>
        <v>0</v>
      </c>
      <c r="CG591" s="222">
        <f t="shared" si="1450"/>
        <v>0</v>
      </c>
      <c r="CH591" s="222">
        <f t="shared" si="1451"/>
        <v>0</v>
      </c>
      <c r="CI591" s="222">
        <f t="shared" si="1452"/>
        <v>0</v>
      </c>
      <c r="CJ591" s="222">
        <f t="shared" si="1453"/>
        <v>0</v>
      </c>
      <c r="CK591" s="222">
        <f t="shared" si="1454"/>
        <v>0</v>
      </c>
      <c r="CL591" s="222">
        <f t="shared" si="1455"/>
        <v>0</v>
      </c>
      <c r="CM591" s="222">
        <f t="shared" si="1456"/>
        <v>0</v>
      </c>
      <c r="CN591" s="222">
        <f t="shared" si="1457"/>
        <v>0</v>
      </c>
      <c r="CO591" s="222">
        <f t="shared" si="1458"/>
        <v>0</v>
      </c>
      <c r="CP591" s="222">
        <f t="shared" si="1459"/>
        <v>0</v>
      </c>
      <c r="CQ591" s="222">
        <f t="shared" si="1460"/>
        <v>0</v>
      </c>
      <c r="CR591" s="222">
        <f t="shared" si="1461"/>
        <v>0</v>
      </c>
      <c r="CS591" s="222">
        <f t="shared" si="1462"/>
        <v>0</v>
      </c>
      <c r="CT591" s="222">
        <f t="shared" si="1463"/>
        <v>0</v>
      </c>
      <c r="CU591" s="222">
        <f t="shared" si="1464"/>
        <v>0</v>
      </c>
      <c r="CV591" s="222">
        <f t="shared" si="1465"/>
        <v>0</v>
      </c>
      <c r="CW591" s="222">
        <f t="shared" si="1466"/>
        <v>0</v>
      </c>
      <c r="CX591" s="222">
        <f t="shared" si="1467"/>
        <v>0</v>
      </c>
      <c r="CY591" s="222">
        <f t="shared" si="1468"/>
        <v>0</v>
      </c>
      <c r="CZ591" s="222">
        <f t="shared" si="1469"/>
        <v>0</v>
      </c>
      <c r="DA591" s="222">
        <f t="shared" si="1470"/>
        <v>0</v>
      </c>
      <c r="DB591" s="222">
        <f t="shared" si="1471"/>
        <v>0</v>
      </c>
      <c r="DC591" s="222">
        <f t="shared" si="1472"/>
        <v>0</v>
      </c>
      <c r="DD591" s="222">
        <f t="shared" si="1473"/>
        <v>0</v>
      </c>
      <c r="DE591" s="222">
        <f t="shared" si="1474"/>
        <v>0</v>
      </c>
      <c r="DF591" s="222">
        <f t="shared" si="1475"/>
        <v>0</v>
      </c>
      <c r="DG591" s="222">
        <f t="shared" si="1476"/>
        <v>0</v>
      </c>
      <c r="DH591" s="222">
        <f t="shared" si="1477"/>
        <v>0</v>
      </c>
      <c r="DI591" s="222">
        <f t="shared" si="1478"/>
        <v>0</v>
      </c>
      <c r="DJ591" s="222">
        <f t="shared" si="1479"/>
        <v>0</v>
      </c>
      <c r="DK591" s="222">
        <f t="shared" si="1480"/>
        <v>0</v>
      </c>
      <c r="DL591" s="222">
        <f t="shared" si="1481"/>
        <v>0</v>
      </c>
      <c r="DM591" s="222">
        <f t="shared" si="1482"/>
        <v>0</v>
      </c>
      <c r="DN591" s="222">
        <f t="shared" si="1483"/>
        <v>0</v>
      </c>
      <c r="DO591" s="222">
        <f t="shared" si="1484"/>
        <v>0</v>
      </c>
      <c r="DP591" s="222">
        <f t="shared" si="1485"/>
        <v>0</v>
      </c>
      <c r="DQ591" s="222">
        <f t="shared" si="1486"/>
        <v>0</v>
      </c>
      <c r="DR591" s="222">
        <f t="shared" si="1487"/>
        <v>0</v>
      </c>
      <c r="DS591" s="222">
        <f t="shared" si="1488"/>
        <v>0</v>
      </c>
      <c r="DT591" s="222">
        <f t="shared" si="1489"/>
        <v>0</v>
      </c>
      <c r="DU591" s="222">
        <f t="shared" si="1490"/>
        <v>0</v>
      </c>
      <c r="DV591" s="222">
        <f t="shared" si="1491"/>
        <v>0</v>
      </c>
      <c r="DW591" s="222">
        <f t="shared" si="1492"/>
        <v>0</v>
      </c>
      <c r="DX591" s="222">
        <f t="shared" si="1493"/>
        <v>0</v>
      </c>
      <c r="DY591" s="222">
        <f t="shared" si="1494"/>
        <v>0</v>
      </c>
      <c r="DZ591" s="222">
        <f t="shared" si="1495"/>
        <v>0</v>
      </c>
      <c r="EA591" s="222">
        <f t="shared" si="1496"/>
        <v>0</v>
      </c>
      <c r="EB591" s="222">
        <f t="shared" si="1497"/>
        <v>0</v>
      </c>
      <c r="EC591" s="222">
        <f t="shared" si="1498"/>
        <v>0</v>
      </c>
      <c r="ED591" s="222">
        <f t="shared" si="1499"/>
        <v>0</v>
      </c>
      <c r="EE591" s="222">
        <f t="shared" si="1500"/>
        <v>0</v>
      </c>
      <c r="EF591" s="222">
        <f t="shared" si="1501"/>
        <v>0</v>
      </c>
      <c r="EG591" s="222">
        <f t="shared" si="1502"/>
        <v>0</v>
      </c>
      <c r="EH591" s="222">
        <f t="shared" si="1503"/>
        <v>0</v>
      </c>
      <c r="EI591" s="222">
        <f t="shared" si="1504"/>
        <v>0</v>
      </c>
      <c r="EJ591" s="222">
        <f t="shared" si="1505"/>
        <v>0</v>
      </c>
      <c r="EK591" s="222">
        <f t="shared" si="1506"/>
        <v>0</v>
      </c>
      <c r="EL591" s="222">
        <f t="shared" si="1507"/>
        <v>0</v>
      </c>
      <c r="EM591" s="222">
        <f t="shared" si="1508"/>
        <v>0</v>
      </c>
      <c r="EN591" s="222">
        <f t="shared" si="1509"/>
        <v>0</v>
      </c>
      <c r="EO591" s="222">
        <f t="shared" si="1510"/>
        <v>0</v>
      </c>
      <c r="EP591" s="222">
        <f t="shared" si="1511"/>
        <v>0</v>
      </c>
      <c r="EQ591" s="222">
        <f t="shared" si="1512"/>
        <v>0</v>
      </c>
      <c r="ER591" s="222">
        <f t="shared" si="1513"/>
        <v>0</v>
      </c>
      <c r="ES591" s="222">
        <f t="shared" si="1514"/>
        <v>0</v>
      </c>
      <c r="ET591" s="222">
        <f t="shared" si="1515"/>
        <v>0</v>
      </c>
      <c r="EU591" s="222">
        <f t="shared" si="1516"/>
        <v>0</v>
      </c>
      <c r="EV591" s="222">
        <f t="shared" si="1517"/>
        <v>0</v>
      </c>
      <c r="EW591" s="222">
        <f t="shared" si="1518"/>
        <v>0</v>
      </c>
      <c r="EX591" s="222">
        <f t="shared" si="1519"/>
        <v>0</v>
      </c>
      <c r="EY591" s="222">
        <f t="shared" si="1520"/>
        <v>0</v>
      </c>
      <c r="EZ591" s="222">
        <f t="shared" si="1521"/>
        <v>0</v>
      </c>
      <c r="FA591" s="222">
        <f t="shared" si="1522"/>
        <v>0</v>
      </c>
      <c r="FB591" s="222">
        <f t="shared" si="1523"/>
        <v>0</v>
      </c>
      <c r="FC591" s="222">
        <f t="shared" si="1524"/>
        <v>0</v>
      </c>
      <c r="FD591" s="222">
        <f t="shared" si="1525"/>
        <v>0</v>
      </c>
      <c r="FE591" s="222">
        <f t="shared" si="1526"/>
        <v>0</v>
      </c>
      <c r="FF591" s="222">
        <f t="shared" si="1527"/>
        <v>0</v>
      </c>
      <c r="FG591" s="222">
        <f t="shared" si="1528"/>
        <v>0</v>
      </c>
      <c r="FH591" s="222">
        <f t="shared" si="1529"/>
        <v>0</v>
      </c>
      <c r="FI591" s="222">
        <f t="shared" si="1530"/>
        <v>0</v>
      </c>
      <c r="FJ591" s="222">
        <f t="shared" si="1531"/>
        <v>0</v>
      </c>
      <c r="FK591" s="222">
        <f t="shared" si="1532"/>
        <v>0</v>
      </c>
      <c r="FL591" s="222">
        <f t="shared" si="1533"/>
        <v>0</v>
      </c>
      <c r="FM591" s="222">
        <f t="shared" si="1534"/>
        <v>0</v>
      </c>
      <c r="FN591" s="222">
        <f t="shared" si="1535"/>
        <v>0</v>
      </c>
      <c r="FO591" s="222">
        <f t="shared" si="1536"/>
        <v>0</v>
      </c>
      <c r="FP591" s="222">
        <f t="shared" si="1537"/>
        <v>0</v>
      </c>
      <c r="FQ591" s="222">
        <f t="shared" si="1538"/>
        <v>0</v>
      </c>
      <c r="FR591" s="222">
        <f t="shared" si="1539"/>
        <v>0</v>
      </c>
      <c r="FS591" s="222">
        <f t="shared" si="1540"/>
        <v>0</v>
      </c>
      <c r="FT591" s="222">
        <f t="shared" si="1541"/>
        <v>0</v>
      </c>
      <c r="FU591" s="222">
        <f t="shared" si="1542"/>
        <v>0</v>
      </c>
      <c r="FV591" s="222">
        <f t="shared" si="1543"/>
        <v>0</v>
      </c>
      <c r="FW591" s="222">
        <f t="shared" si="1544"/>
        <v>0</v>
      </c>
      <c r="FX591" s="222">
        <f t="shared" si="1545"/>
        <v>0</v>
      </c>
      <c r="FY591" s="222">
        <f t="shared" si="1546"/>
        <v>0</v>
      </c>
      <c r="FZ591" s="222">
        <f t="shared" si="1547"/>
        <v>0</v>
      </c>
      <c r="GA591" s="222">
        <f t="shared" si="1548"/>
        <v>0</v>
      </c>
      <c r="GB591" s="222">
        <f t="shared" si="1549"/>
        <v>0</v>
      </c>
      <c r="GC591" s="222">
        <f t="shared" si="1550"/>
        <v>0</v>
      </c>
      <c r="GD591" s="222">
        <f t="shared" si="1551"/>
        <v>0</v>
      </c>
      <c r="GE591" s="222">
        <f t="shared" si="1552"/>
        <v>0</v>
      </c>
      <c r="GF591" s="222">
        <f t="shared" si="1553"/>
        <v>0</v>
      </c>
      <c r="GG591" s="222">
        <f t="shared" si="1554"/>
        <v>0</v>
      </c>
      <c r="GH591" s="222">
        <f t="shared" si="1555"/>
        <v>0</v>
      </c>
      <c r="GI591" s="222">
        <f t="shared" si="1556"/>
        <v>0</v>
      </c>
      <c r="GJ591" s="222">
        <f t="shared" si="1557"/>
        <v>0</v>
      </c>
      <c r="GK591" s="222">
        <f t="shared" si="1558"/>
        <v>0</v>
      </c>
      <c r="GL591" s="222">
        <f t="shared" si="1559"/>
        <v>0</v>
      </c>
      <c r="GM591" s="222">
        <f t="shared" si="1560"/>
        <v>0</v>
      </c>
      <c r="GN591" s="222">
        <f t="shared" si="1561"/>
        <v>0</v>
      </c>
      <c r="GO591" s="222">
        <f t="shared" si="1562"/>
        <v>0</v>
      </c>
      <c r="GP591" s="222">
        <f t="shared" si="1563"/>
        <v>0</v>
      </c>
      <c r="GQ591" s="222">
        <f t="shared" si="1564"/>
        <v>0</v>
      </c>
      <c r="GR591" s="222">
        <f t="shared" si="1565"/>
        <v>0</v>
      </c>
      <c r="GS591" s="222">
        <f t="shared" si="1566"/>
        <v>0</v>
      </c>
      <c r="GT591" s="222">
        <f t="shared" si="1567"/>
        <v>0</v>
      </c>
      <c r="GU591" s="222">
        <f t="shared" si="1568"/>
        <v>0</v>
      </c>
      <c r="GV591" s="222">
        <f t="shared" si="1569"/>
        <v>0</v>
      </c>
      <c r="GW591" s="222">
        <f t="shared" si="1570"/>
        <v>0</v>
      </c>
      <c r="GX591" s="222">
        <f t="shared" si="1571"/>
        <v>0</v>
      </c>
      <c r="GY591" s="222">
        <f t="shared" si="1572"/>
        <v>0</v>
      </c>
      <c r="GZ591" s="222">
        <f t="shared" si="1573"/>
        <v>0</v>
      </c>
      <c r="HA591" s="222">
        <f t="shared" si="1574"/>
        <v>0</v>
      </c>
      <c r="HB591" s="222">
        <f t="shared" si="1575"/>
        <v>0</v>
      </c>
      <c r="HC591" s="222">
        <f t="shared" si="1576"/>
        <v>0</v>
      </c>
      <c r="HD591" s="222">
        <f t="shared" si="1577"/>
        <v>0</v>
      </c>
      <c r="HE591" s="222">
        <f t="shared" si="1578"/>
        <v>0</v>
      </c>
      <c r="HF591" s="222">
        <f t="shared" si="1579"/>
        <v>0</v>
      </c>
      <c r="HG591" s="222">
        <f t="shared" si="1580"/>
        <v>0</v>
      </c>
      <c r="HH591" s="222">
        <f t="shared" si="1581"/>
        <v>0</v>
      </c>
      <c r="HI591" s="222">
        <f t="shared" si="1582"/>
        <v>0</v>
      </c>
      <c r="HJ591" s="222">
        <f t="shared" si="1583"/>
        <v>0</v>
      </c>
      <c r="HK591" s="222">
        <f t="shared" si="1584"/>
        <v>0</v>
      </c>
      <c r="HL591" s="222">
        <f t="shared" si="1585"/>
        <v>0</v>
      </c>
      <c r="HM591" s="222">
        <f t="shared" si="1586"/>
        <v>0</v>
      </c>
      <c r="HN591" s="222">
        <f t="shared" si="1587"/>
        <v>0</v>
      </c>
      <c r="HO591" s="222">
        <f t="shared" si="1588"/>
        <v>0</v>
      </c>
      <c r="HP591" s="222">
        <f t="shared" si="1589"/>
        <v>0</v>
      </c>
      <c r="HQ591" s="222">
        <f t="shared" si="1590"/>
        <v>0</v>
      </c>
      <c r="HR591" s="222">
        <f t="shared" si="1591"/>
        <v>0</v>
      </c>
      <c r="HS591" s="222">
        <f t="shared" si="1592"/>
        <v>0</v>
      </c>
      <c r="HT591" s="222">
        <f t="shared" si="1593"/>
        <v>0</v>
      </c>
      <c r="HU591" s="222">
        <f t="shared" si="1594"/>
        <v>0</v>
      </c>
      <c r="HV591" s="222">
        <f t="shared" si="1595"/>
        <v>0</v>
      </c>
      <c r="HW591" s="222">
        <f t="shared" si="1596"/>
        <v>0</v>
      </c>
      <c r="HX591" s="222">
        <f t="shared" si="1597"/>
        <v>0</v>
      </c>
      <c r="HY591" s="222">
        <f t="shared" si="1598"/>
        <v>0</v>
      </c>
      <c r="HZ591" s="222">
        <f t="shared" si="1599"/>
        <v>0</v>
      </c>
      <c r="IA591" s="222">
        <f t="shared" si="1600"/>
        <v>0</v>
      </c>
      <c r="IB591" s="222">
        <f t="shared" si="1601"/>
        <v>0</v>
      </c>
      <c r="IC591" s="222">
        <f t="shared" si="1602"/>
        <v>0</v>
      </c>
      <c r="ID591" s="222">
        <f t="shared" si="1603"/>
        <v>0</v>
      </c>
      <c r="IE591" s="222">
        <f t="shared" si="1604"/>
        <v>0</v>
      </c>
      <c r="IF591" s="222">
        <f t="shared" si="1605"/>
        <v>0</v>
      </c>
      <c r="IG591" s="222">
        <f t="shared" si="1606"/>
        <v>0</v>
      </c>
      <c r="IH591" s="222">
        <f t="shared" si="1607"/>
        <v>0</v>
      </c>
      <c r="II591" s="222">
        <f t="shared" si="1608"/>
        <v>0</v>
      </c>
      <c r="IJ591" s="222">
        <f t="shared" si="1609"/>
        <v>0</v>
      </c>
      <c r="IK591" s="222">
        <f t="shared" si="1610"/>
        <v>0</v>
      </c>
      <c r="IL591" s="222">
        <f t="shared" si="1611"/>
        <v>0</v>
      </c>
      <c r="IM591" s="222">
        <f t="shared" si="1612"/>
        <v>0</v>
      </c>
      <c r="IN591" s="222">
        <f t="shared" si="1613"/>
        <v>0</v>
      </c>
      <c r="IO591" s="222">
        <f t="shared" si="1614"/>
        <v>0</v>
      </c>
      <c r="IP591" s="222">
        <f t="shared" si="1615"/>
        <v>0</v>
      </c>
      <c r="IQ591" s="222">
        <f t="shared" si="1616"/>
        <v>0</v>
      </c>
      <c r="IR591" s="222">
        <f t="shared" si="1617"/>
        <v>0</v>
      </c>
      <c r="IS591" s="222">
        <f t="shared" si="1618"/>
        <v>0</v>
      </c>
      <c r="IT591" s="222">
        <f t="shared" si="1619"/>
        <v>0</v>
      </c>
      <c r="IU591" s="222">
        <f t="shared" si="1620"/>
        <v>0</v>
      </c>
      <c r="IV591" s="222">
        <f t="shared" si="1621"/>
        <v>0</v>
      </c>
      <c r="IW591" s="222">
        <f t="shared" si="1622"/>
        <v>0</v>
      </c>
      <c r="IX591" s="222">
        <f t="shared" si="1623"/>
        <v>0</v>
      </c>
      <c r="IY591" s="222">
        <f t="shared" si="1624"/>
        <v>0</v>
      </c>
      <c r="IZ591" s="222">
        <f t="shared" si="1625"/>
        <v>0</v>
      </c>
      <c r="JA591" s="222">
        <f t="shared" si="1626"/>
        <v>0</v>
      </c>
      <c r="JB591" s="222">
        <f t="shared" si="1627"/>
        <v>0</v>
      </c>
    </row>
    <row r="592" spans="2:262">
      <c r="B592" s="230">
        <v>231</v>
      </c>
      <c r="C592" s="229">
        <f t="shared" si="1628"/>
        <v>4.5117187499999897E-3</v>
      </c>
      <c r="D592" s="226">
        <f t="shared" ca="1" si="1371"/>
        <v>50.126337498188796</v>
      </c>
      <c r="E592" s="225">
        <f ca="1">IC361</f>
        <v>0.12633749818879816</v>
      </c>
      <c r="F592" s="224">
        <v>231</v>
      </c>
      <c r="G592" s="222">
        <f t="shared" si="1372"/>
        <v>0</v>
      </c>
      <c r="H592" s="222">
        <f t="shared" si="1373"/>
        <v>0</v>
      </c>
      <c r="I592" s="222">
        <f t="shared" si="1374"/>
        <v>0</v>
      </c>
      <c r="J592" s="222">
        <f t="shared" si="1375"/>
        <v>0</v>
      </c>
      <c r="K592" s="222">
        <f t="shared" si="1376"/>
        <v>0</v>
      </c>
      <c r="L592" s="222">
        <f t="shared" si="1377"/>
        <v>0</v>
      </c>
      <c r="M592" s="222">
        <f t="shared" si="1378"/>
        <v>0</v>
      </c>
      <c r="N592" s="222">
        <f t="shared" si="1379"/>
        <v>0</v>
      </c>
      <c r="O592" s="222">
        <f t="shared" si="1380"/>
        <v>0</v>
      </c>
      <c r="P592" s="222">
        <f t="shared" si="1381"/>
        <v>0</v>
      </c>
      <c r="Q592" s="222">
        <f t="shared" si="1382"/>
        <v>0</v>
      </c>
      <c r="R592" s="222">
        <f t="shared" si="1383"/>
        <v>0</v>
      </c>
      <c r="S592" s="222">
        <f t="shared" si="1384"/>
        <v>0</v>
      </c>
      <c r="T592" s="222">
        <f t="shared" si="1385"/>
        <v>0</v>
      </c>
      <c r="U592" s="222">
        <f t="shared" si="1386"/>
        <v>0</v>
      </c>
      <c r="V592" s="222">
        <f t="shared" si="1387"/>
        <v>0</v>
      </c>
      <c r="W592" s="222">
        <f t="shared" si="1388"/>
        <v>0</v>
      </c>
      <c r="X592" s="222">
        <f t="shared" si="1389"/>
        <v>0</v>
      </c>
      <c r="Y592" s="222">
        <f t="shared" si="1390"/>
        <v>0</v>
      </c>
      <c r="Z592" s="222">
        <f t="shared" si="1391"/>
        <v>0</v>
      </c>
      <c r="AA592" s="222">
        <f t="shared" si="1392"/>
        <v>0</v>
      </c>
      <c r="AB592" s="222">
        <f t="shared" si="1393"/>
        <v>0</v>
      </c>
      <c r="AC592" s="222">
        <f t="shared" si="1394"/>
        <v>0</v>
      </c>
      <c r="AD592" s="222">
        <f t="shared" si="1395"/>
        <v>0</v>
      </c>
      <c r="AE592" s="222">
        <f t="shared" si="1396"/>
        <v>0</v>
      </c>
      <c r="AF592" s="222">
        <f t="shared" si="1397"/>
        <v>0</v>
      </c>
      <c r="AG592" s="222">
        <f t="shared" si="1398"/>
        <v>0</v>
      </c>
      <c r="AH592" s="222">
        <f t="shared" si="1399"/>
        <v>0</v>
      </c>
      <c r="AI592" s="222">
        <f t="shared" si="1400"/>
        <v>0</v>
      </c>
      <c r="AJ592" s="222">
        <f t="shared" si="1401"/>
        <v>0</v>
      </c>
      <c r="AK592" s="222">
        <f t="shared" si="1402"/>
        <v>0</v>
      </c>
      <c r="AL592" s="222">
        <f t="shared" si="1403"/>
        <v>0</v>
      </c>
      <c r="AM592" s="222">
        <f t="shared" si="1404"/>
        <v>0</v>
      </c>
      <c r="AN592" s="222">
        <f t="shared" si="1405"/>
        <v>0</v>
      </c>
      <c r="AO592" s="222">
        <f t="shared" si="1406"/>
        <v>0</v>
      </c>
      <c r="AP592" s="222">
        <f t="shared" si="1407"/>
        <v>0</v>
      </c>
      <c r="AQ592" s="222">
        <f t="shared" si="1408"/>
        <v>0</v>
      </c>
      <c r="AR592" s="222">
        <f t="shared" si="1409"/>
        <v>0</v>
      </c>
      <c r="AS592" s="222">
        <f t="shared" si="1410"/>
        <v>0</v>
      </c>
      <c r="AT592" s="222">
        <f t="shared" si="1411"/>
        <v>0</v>
      </c>
      <c r="AU592" s="222">
        <f t="shared" si="1412"/>
        <v>0</v>
      </c>
      <c r="AV592" s="222">
        <f t="shared" si="1413"/>
        <v>0</v>
      </c>
      <c r="AW592" s="222">
        <f t="shared" si="1414"/>
        <v>0</v>
      </c>
      <c r="AX592" s="222">
        <f t="shared" si="1415"/>
        <v>0</v>
      </c>
      <c r="AY592" s="222">
        <f t="shared" si="1416"/>
        <v>0</v>
      </c>
      <c r="AZ592" s="222">
        <f t="shared" si="1417"/>
        <v>0</v>
      </c>
      <c r="BA592" s="222">
        <f t="shared" si="1418"/>
        <v>0</v>
      </c>
      <c r="BB592" s="222">
        <f t="shared" si="1419"/>
        <v>0</v>
      </c>
      <c r="BC592" s="222">
        <f t="shared" si="1420"/>
        <v>0</v>
      </c>
      <c r="BD592" s="222">
        <f t="shared" si="1421"/>
        <v>0</v>
      </c>
      <c r="BE592" s="222">
        <f t="shared" si="1422"/>
        <v>0</v>
      </c>
      <c r="BF592" s="222">
        <f t="shared" si="1423"/>
        <v>0</v>
      </c>
      <c r="BG592" s="222">
        <f t="shared" si="1424"/>
        <v>0</v>
      </c>
      <c r="BH592" s="222">
        <f t="shared" si="1425"/>
        <v>0</v>
      </c>
      <c r="BI592" s="222">
        <f t="shared" si="1426"/>
        <v>0</v>
      </c>
      <c r="BJ592" s="222">
        <f t="shared" si="1427"/>
        <v>0</v>
      </c>
      <c r="BK592" s="222">
        <f t="shared" si="1428"/>
        <v>0</v>
      </c>
      <c r="BL592" s="222">
        <f t="shared" si="1429"/>
        <v>0</v>
      </c>
      <c r="BM592" s="222">
        <f t="shared" si="1430"/>
        <v>0</v>
      </c>
      <c r="BN592" s="222">
        <f t="shared" si="1431"/>
        <v>0</v>
      </c>
      <c r="BO592" s="222">
        <f t="shared" si="1432"/>
        <v>0</v>
      </c>
      <c r="BP592" s="222">
        <f t="shared" si="1433"/>
        <v>0</v>
      </c>
      <c r="BQ592" s="222">
        <f t="shared" si="1434"/>
        <v>0</v>
      </c>
      <c r="BR592" s="222">
        <f t="shared" si="1435"/>
        <v>0</v>
      </c>
      <c r="BS592" s="222">
        <f t="shared" si="1436"/>
        <v>0</v>
      </c>
      <c r="BT592" s="222">
        <f t="shared" si="1437"/>
        <v>0</v>
      </c>
      <c r="BU592" s="222">
        <f t="shared" si="1438"/>
        <v>0</v>
      </c>
      <c r="BV592" s="222">
        <f t="shared" si="1439"/>
        <v>0</v>
      </c>
      <c r="BW592" s="222">
        <f t="shared" si="1440"/>
        <v>0</v>
      </c>
      <c r="BX592" s="222">
        <f t="shared" si="1441"/>
        <v>0</v>
      </c>
      <c r="BY592" s="222">
        <f t="shared" si="1442"/>
        <v>0</v>
      </c>
      <c r="BZ592" s="222">
        <f t="shared" si="1443"/>
        <v>0</v>
      </c>
      <c r="CA592" s="222">
        <f t="shared" si="1444"/>
        <v>0</v>
      </c>
      <c r="CB592" s="222">
        <f t="shared" si="1445"/>
        <v>0</v>
      </c>
      <c r="CC592" s="222">
        <f t="shared" si="1446"/>
        <v>0</v>
      </c>
      <c r="CD592" s="222">
        <f t="shared" si="1447"/>
        <v>0</v>
      </c>
      <c r="CE592" s="222">
        <f t="shared" si="1448"/>
        <v>0</v>
      </c>
      <c r="CF592" s="222">
        <f t="shared" si="1449"/>
        <v>0</v>
      </c>
      <c r="CG592" s="222">
        <f t="shared" si="1450"/>
        <v>0</v>
      </c>
      <c r="CH592" s="222">
        <f t="shared" si="1451"/>
        <v>0</v>
      </c>
      <c r="CI592" s="222">
        <f t="shared" si="1452"/>
        <v>0</v>
      </c>
      <c r="CJ592" s="222">
        <f t="shared" si="1453"/>
        <v>0</v>
      </c>
      <c r="CK592" s="222">
        <f t="shared" si="1454"/>
        <v>0</v>
      </c>
      <c r="CL592" s="222">
        <f t="shared" si="1455"/>
        <v>0</v>
      </c>
      <c r="CM592" s="222">
        <f t="shared" si="1456"/>
        <v>0</v>
      </c>
      <c r="CN592" s="222">
        <f t="shared" si="1457"/>
        <v>0</v>
      </c>
      <c r="CO592" s="222">
        <f t="shared" si="1458"/>
        <v>0</v>
      </c>
      <c r="CP592" s="222">
        <f t="shared" si="1459"/>
        <v>0</v>
      </c>
      <c r="CQ592" s="222">
        <f t="shared" si="1460"/>
        <v>0</v>
      </c>
      <c r="CR592" s="222">
        <f t="shared" si="1461"/>
        <v>0</v>
      </c>
      <c r="CS592" s="222">
        <f t="shared" si="1462"/>
        <v>0</v>
      </c>
      <c r="CT592" s="222">
        <f t="shared" si="1463"/>
        <v>0</v>
      </c>
      <c r="CU592" s="222">
        <f t="shared" si="1464"/>
        <v>0</v>
      </c>
      <c r="CV592" s="222">
        <f t="shared" si="1465"/>
        <v>0</v>
      </c>
      <c r="CW592" s="222">
        <f t="shared" si="1466"/>
        <v>0</v>
      </c>
      <c r="CX592" s="222">
        <f t="shared" si="1467"/>
        <v>0</v>
      </c>
      <c r="CY592" s="222">
        <f t="shared" si="1468"/>
        <v>0</v>
      </c>
      <c r="CZ592" s="222">
        <f t="shared" si="1469"/>
        <v>0</v>
      </c>
      <c r="DA592" s="222">
        <f t="shared" si="1470"/>
        <v>0</v>
      </c>
      <c r="DB592" s="222">
        <f t="shared" si="1471"/>
        <v>0</v>
      </c>
      <c r="DC592" s="222">
        <f t="shared" si="1472"/>
        <v>0</v>
      </c>
      <c r="DD592" s="222">
        <f t="shared" si="1473"/>
        <v>0</v>
      </c>
      <c r="DE592" s="222">
        <f t="shared" si="1474"/>
        <v>0</v>
      </c>
      <c r="DF592" s="222">
        <f t="shared" si="1475"/>
        <v>0</v>
      </c>
      <c r="DG592" s="222">
        <f t="shared" si="1476"/>
        <v>0</v>
      </c>
      <c r="DH592" s="222">
        <f t="shared" si="1477"/>
        <v>0</v>
      </c>
      <c r="DI592" s="222">
        <f t="shared" si="1478"/>
        <v>0</v>
      </c>
      <c r="DJ592" s="222">
        <f t="shared" si="1479"/>
        <v>0</v>
      </c>
      <c r="DK592" s="222">
        <f t="shared" si="1480"/>
        <v>0</v>
      </c>
      <c r="DL592" s="222">
        <f t="shared" si="1481"/>
        <v>0</v>
      </c>
      <c r="DM592" s="222">
        <f t="shared" si="1482"/>
        <v>0</v>
      </c>
      <c r="DN592" s="222">
        <f t="shared" si="1483"/>
        <v>0</v>
      </c>
      <c r="DO592" s="222">
        <f t="shared" si="1484"/>
        <v>0</v>
      </c>
      <c r="DP592" s="222">
        <f t="shared" si="1485"/>
        <v>0</v>
      </c>
      <c r="DQ592" s="222">
        <f t="shared" si="1486"/>
        <v>0</v>
      </c>
      <c r="DR592" s="222">
        <f t="shared" si="1487"/>
        <v>0</v>
      </c>
      <c r="DS592" s="222">
        <f t="shared" si="1488"/>
        <v>0</v>
      </c>
      <c r="DT592" s="222">
        <f t="shared" si="1489"/>
        <v>0</v>
      </c>
      <c r="DU592" s="222">
        <f t="shared" si="1490"/>
        <v>0</v>
      </c>
      <c r="DV592" s="222">
        <f t="shared" si="1491"/>
        <v>0</v>
      </c>
      <c r="DW592" s="222">
        <f t="shared" si="1492"/>
        <v>0</v>
      </c>
      <c r="DX592" s="222">
        <f t="shared" si="1493"/>
        <v>0</v>
      </c>
      <c r="DY592" s="222">
        <f t="shared" si="1494"/>
        <v>0</v>
      </c>
      <c r="DZ592" s="222">
        <f t="shared" si="1495"/>
        <v>0</v>
      </c>
      <c r="EA592" s="222">
        <f t="shared" si="1496"/>
        <v>0</v>
      </c>
      <c r="EB592" s="222">
        <f t="shared" si="1497"/>
        <v>0</v>
      </c>
      <c r="EC592" s="222">
        <f t="shared" si="1498"/>
        <v>0</v>
      </c>
      <c r="ED592" s="222">
        <f t="shared" si="1499"/>
        <v>0</v>
      </c>
      <c r="EE592" s="222">
        <f t="shared" si="1500"/>
        <v>0</v>
      </c>
      <c r="EF592" s="222">
        <f t="shared" si="1501"/>
        <v>0</v>
      </c>
      <c r="EG592" s="222">
        <f t="shared" si="1502"/>
        <v>0</v>
      </c>
      <c r="EH592" s="222">
        <f t="shared" si="1503"/>
        <v>0</v>
      </c>
      <c r="EI592" s="222">
        <f t="shared" si="1504"/>
        <v>0</v>
      </c>
      <c r="EJ592" s="222">
        <f t="shared" si="1505"/>
        <v>0</v>
      </c>
      <c r="EK592" s="222">
        <f t="shared" si="1506"/>
        <v>0</v>
      </c>
      <c r="EL592" s="222">
        <f t="shared" si="1507"/>
        <v>0</v>
      </c>
      <c r="EM592" s="222">
        <f t="shared" si="1508"/>
        <v>0</v>
      </c>
      <c r="EN592" s="222">
        <f t="shared" si="1509"/>
        <v>0</v>
      </c>
      <c r="EO592" s="222">
        <f t="shared" si="1510"/>
        <v>0</v>
      </c>
      <c r="EP592" s="222">
        <f t="shared" si="1511"/>
        <v>0</v>
      </c>
      <c r="EQ592" s="222">
        <f t="shared" si="1512"/>
        <v>0</v>
      </c>
      <c r="ER592" s="222">
        <f t="shared" si="1513"/>
        <v>0</v>
      </c>
      <c r="ES592" s="222">
        <f t="shared" si="1514"/>
        <v>0</v>
      </c>
      <c r="ET592" s="222">
        <f t="shared" si="1515"/>
        <v>0</v>
      </c>
      <c r="EU592" s="222">
        <f t="shared" si="1516"/>
        <v>0</v>
      </c>
      <c r="EV592" s="222">
        <f t="shared" si="1517"/>
        <v>0</v>
      </c>
      <c r="EW592" s="222">
        <f t="shared" si="1518"/>
        <v>0</v>
      </c>
      <c r="EX592" s="222">
        <f t="shared" si="1519"/>
        <v>0</v>
      </c>
      <c r="EY592" s="222">
        <f t="shared" si="1520"/>
        <v>0</v>
      </c>
      <c r="EZ592" s="222">
        <f t="shared" si="1521"/>
        <v>0</v>
      </c>
      <c r="FA592" s="222">
        <f t="shared" si="1522"/>
        <v>0</v>
      </c>
      <c r="FB592" s="222">
        <f t="shared" si="1523"/>
        <v>0</v>
      </c>
      <c r="FC592" s="222">
        <f t="shared" si="1524"/>
        <v>0</v>
      </c>
      <c r="FD592" s="222">
        <f t="shared" si="1525"/>
        <v>0</v>
      </c>
      <c r="FE592" s="222">
        <f t="shared" si="1526"/>
        <v>0</v>
      </c>
      <c r="FF592" s="222">
        <f t="shared" si="1527"/>
        <v>0</v>
      </c>
      <c r="FG592" s="222">
        <f t="shared" si="1528"/>
        <v>0</v>
      </c>
      <c r="FH592" s="222">
        <f t="shared" si="1529"/>
        <v>0</v>
      </c>
      <c r="FI592" s="222">
        <f t="shared" si="1530"/>
        <v>0</v>
      </c>
      <c r="FJ592" s="222">
        <f t="shared" si="1531"/>
        <v>0</v>
      </c>
      <c r="FK592" s="222">
        <f t="shared" si="1532"/>
        <v>0</v>
      </c>
      <c r="FL592" s="222">
        <f t="shared" si="1533"/>
        <v>0</v>
      </c>
      <c r="FM592" s="222">
        <f t="shared" si="1534"/>
        <v>0</v>
      </c>
      <c r="FN592" s="222">
        <f t="shared" si="1535"/>
        <v>0</v>
      </c>
      <c r="FO592" s="222">
        <f t="shared" si="1536"/>
        <v>0</v>
      </c>
      <c r="FP592" s="222">
        <f t="shared" si="1537"/>
        <v>0</v>
      </c>
      <c r="FQ592" s="222">
        <f t="shared" si="1538"/>
        <v>0</v>
      </c>
      <c r="FR592" s="222">
        <f t="shared" si="1539"/>
        <v>0</v>
      </c>
      <c r="FS592" s="222">
        <f t="shared" si="1540"/>
        <v>0</v>
      </c>
      <c r="FT592" s="222">
        <f t="shared" si="1541"/>
        <v>0</v>
      </c>
      <c r="FU592" s="222">
        <f t="shared" si="1542"/>
        <v>0</v>
      </c>
      <c r="FV592" s="222">
        <f t="shared" si="1543"/>
        <v>0</v>
      </c>
      <c r="FW592" s="222">
        <f t="shared" si="1544"/>
        <v>0</v>
      </c>
      <c r="FX592" s="222">
        <f t="shared" si="1545"/>
        <v>0</v>
      </c>
      <c r="FY592" s="222">
        <f t="shared" si="1546"/>
        <v>0</v>
      </c>
      <c r="FZ592" s="222">
        <f t="shared" si="1547"/>
        <v>0</v>
      </c>
      <c r="GA592" s="222">
        <f t="shared" si="1548"/>
        <v>0</v>
      </c>
      <c r="GB592" s="222">
        <f t="shared" si="1549"/>
        <v>0</v>
      </c>
      <c r="GC592" s="222">
        <f t="shared" si="1550"/>
        <v>0</v>
      </c>
      <c r="GD592" s="222">
        <f t="shared" si="1551"/>
        <v>0</v>
      </c>
      <c r="GE592" s="222">
        <f t="shared" si="1552"/>
        <v>0</v>
      </c>
      <c r="GF592" s="222">
        <f t="shared" si="1553"/>
        <v>0</v>
      </c>
      <c r="GG592" s="222">
        <f t="shared" si="1554"/>
        <v>0</v>
      </c>
      <c r="GH592" s="222">
        <f t="shared" si="1555"/>
        <v>0</v>
      </c>
      <c r="GI592" s="222">
        <f t="shared" si="1556"/>
        <v>0</v>
      </c>
      <c r="GJ592" s="222">
        <f t="shared" si="1557"/>
        <v>0</v>
      </c>
      <c r="GK592" s="222">
        <f t="shared" si="1558"/>
        <v>0</v>
      </c>
      <c r="GL592" s="222">
        <f t="shared" si="1559"/>
        <v>0</v>
      </c>
      <c r="GM592" s="222">
        <f t="shared" si="1560"/>
        <v>0</v>
      </c>
      <c r="GN592" s="222">
        <f t="shared" si="1561"/>
        <v>0</v>
      </c>
      <c r="GO592" s="222">
        <f t="shared" si="1562"/>
        <v>0</v>
      </c>
      <c r="GP592" s="222">
        <f t="shared" si="1563"/>
        <v>0</v>
      </c>
      <c r="GQ592" s="222">
        <f t="shared" si="1564"/>
        <v>0</v>
      </c>
      <c r="GR592" s="222">
        <f t="shared" si="1565"/>
        <v>0</v>
      </c>
      <c r="GS592" s="222">
        <f t="shared" si="1566"/>
        <v>0</v>
      </c>
      <c r="GT592" s="222">
        <f t="shared" si="1567"/>
        <v>0</v>
      </c>
      <c r="GU592" s="222">
        <f t="shared" si="1568"/>
        <v>0</v>
      </c>
      <c r="GV592" s="222">
        <f t="shared" si="1569"/>
        <v>0</v>
      </c>
      <c r="GW592" s="222">
        <f t="shared" si="1570"/>
        <v>0</v>
      </c>
      <c r="GX592" s="222">
        <f t="shared" si="1571"/>
        <v>0</v>
      </c>
      <c r="GY592" s="222">
        <f t="shared" si="1572"/>
        <v>0</v>
      </c>
      <c r="GZ592" s="222">
        <f t="shared" si="1573"/>
        <v>0</v>
      </c>
      <c r="HA592" s="222">
        <f t="shared" si="1574"/>
        <v>0</v>
      </c>
      <c r="HB592" s="222">
        <f t="shared" si="1575"/>
        <v>0</v>
      </c>
      <c r="HC592" s="222">
        <f t="shared" si="1576"/>
        <v>0</v>
      </c>
      <c r="HD592" s="222">
        <f t="shared" si="1577"/>
        <v>0</v>
      </c>
      <c r="HE592" s="222">
        <f t="shared" si="1578"/>
        <v>0</v>
      </c>
      <c r="HF592" s="222">
        <f t="shared" si="1579"/>
        <v>0</v>
      </c>
      <c r="HG592" s="222">
        <f t="shared" si="1580"/>
        <v>0</v>
      </c>
      <c r="HH592" s="222">
        <f t="shared" si="1581"/>
        <v>0</v>
      </c>
      <c r="HI592" s="222">
        <f t="shared" si="1582"/>
        <v>0</v>
      </c>
      <c r="HJ592" s="222">
        <f t="shared" si="1583"/>
        <v>0</v>
      </c>
      <c r="HK592" s="222">
        <f t="shared" si="1584"/>
        <v>0</v>
      </c>
      <c r="HL592" s="222">
        <f t="shared" si="1585"/>
        <v>0</v>
      </c>
      <c r="HM592" s="222">
        <f t="shared" si="1586"/>
        <v>0</v>
      </c>
      <c r="HN592" s="222">
        <f t="shared" si="1587"/>
        <v>0</v>
      </c>
      <c r="HO592" s="222">
        <f t="shared" si="1588"/>
        <v>0</v>
      </c>
      <c r="HP592" s="222">
        <f t="shared" si="1589"/>
        <v>0</v>
      </c>
      <c r="HQ592" s="222">
        <f t="shared" si="1590"/>
        <v>0</v>
      </c>
      <c r="HR592" s="222">
        <f t="shared" si="1591"/>
        <v>0</v>
      </c>
      <c r="HS592" s="222">
        <f t="shared" si="1592"/>
        <v>0</v>
      </c>
      <c r="HT592" s="222">
        <f t="shared" si="1593"/>
        <v>0</v>
      </c>
      <c r="HU592" s="222">
        <f t="shared" si="1594"/>
        <v>0</v>
      </c>
      <c r="HV592" s="222">
        <f t="shared" si="1595"/>
        <v>0</v>
      </c>
      <c r="HW592" s="222">
        <f t="shared" si="1596"/>
        <v>0</v>
      </c>
      <c r="HX592" s="222">
        <f t="shared" si="1597"/>
        <v>0</v>
      </c>
      <c r="HY592" s="222">
        <f t="shared" si="1598"/>
        <v>0</v>
      </c>
      <c r="HZ592" s="222">
        <f t="shared" si="1599"/>
        <v>0</v>
      </c>
      <c r="IA592" s="222">
        <f t="shared" si="1600"/>
        <v>0</v>
      </c>
      <c r="IB592" s="222">
        <f t="shared" si="1601"/>
        <v>0</v>
      </c>
      <c r="IC592" s="222">
        <f t="shared" si="1602"/>
        <v>0</v>
      </c>
      <c r="ID592" s="222">
        <f t="shared" si="1603"/>
        <v>0</v>
      </c>
      <c r="IE592" s="222">
        <f t="shared" si="1604"/>
        <v>0</v>
      </c>
      <c r="IF592" s="222">
        <f t="shared" si="1605"/>
        <v>0</v>
      </c>
      <c r="IG592" s="222">
        <f t="shared" si="1606"/>
        <v>0</v>
      </c>
      <c r="IH592" s="222">
        <f t="shared" si="1607"/>
        <v>0</v>
      </c>
      <c r="II592" s="222">
        <f t="shared" si="1608"/>
        <v>0</v>
      </c>
      <c r="IJ592" s="222">
        <f t="shared" si="1609"/>
        <v>0</v>
      </c>
      <c r="IK592" s="222">
        <f t="shared" si="1610"/>
        <v>0</v>
      </c>
      <c r="IL592" s="222">
        <f t="shared" si="1611"/>
        <v>0</v>
      </c>
      <c r="IM592" s="222">
        <f t="shared" si="1612"/>
        <v>0</v>
      </c>
      <c r="IN592" s="222">
        <f t="shared" si="1613"/>
        <v>0</v>
      </c>
      <c r="IO592" s="222">
        <f t="shared" si="1614"/>
        <v>0</v>
      </c>
      <c r="IP592" s="222">
        <f t="shared" si="1615"/>
        <v>0</v>
      </c>
      <c r="IQ592" s="222">
        <f t="shared" si="1616"/>
        <v>0</v>
      </c>
      <c r="IR592" s="222">
        <f t="shared" si="1617"/>
        <v>0</v>
      </c>
      <c r="IS592" s="222">
        <f t="shared" si="1618"/>
        <v>0</v>
      </c>
      <c r="IT592" s="222">
        <f t="shared" si="1619"/>
        <v>0</v>
      </c>
      <c r="IU592" s="222">
        <f t="shared" si="1620"/>
        <v>0</v>
      </c>
      <c r="IV592" s="222">
        <f t="shared" si="1621"/>
        <v>0</v>
      </c>
      <c r="IW592" s="222">
        <f t="shared" si="1622"/>
        <v>0</v>
      </c>
      <c r="IX592" s="222">
        <f t="shared" si="1623"/>
        <v>0</v>
      </c>
      <c r="IY592" s="222">
        <f t="shared" si="1624"/>
        <v>0</v>
      </c>
      <c r="IZ592" s="222">
        <f t="shared" si="1625"/>
        <v>0</v>
      </c>
      <c r="JA592" s="222">
        <f t="shared" si="1626"/>
        <v>0</v>
      </c>
      <c r="JB592" s="222">
        <f t="shared" si="1627"/>
        <v>0</v>
      </c>
    </row>
    <row r="593" spans="2:262">
      <c r="B593" s="230">
        <v>232</v>
      </c>
      <c r="C593" s="229">
        <f t="shared" si="1628"/>
        <v>4.5312499999999893E-3</v>
      </c>
      <c r="D593" s="226">
        <f t="shared" ca="1" si="1371"/>
        <v>50.125012363300357</v>
      </c>
      <c r="E593" s="225">
        <f ca="1">ID361</f>
        <v>0.12501236330035581</v>
      </c>
      <c r="F593" s="224">
        <v>232</v>
      </c>
      <c r="G593" s="222">
        <f t="shared" si="1372"/>
        <v>0</v>
      </c>
      <c r="H593" s="222">
        <f t="shared" si="1373"/>
        <v>0</v>
      </c>
      <c r="I593" s="222">
        <f t="shared" si="1374"/>
        <v>0</v>
      </c>
      <c r="J593" s="222">
        <f t="shared" si="1375"/>
        <v>0</v>
      </c>
      <c r="K593" s="222">
        <f t="shared" si="1376"/>
        <v>0</v>
      </c>
      <c r="L593" s="222">
        <f t="shared" si="1377"/>
        <v>0</v>
      </c>
      <c r="M593" s="222">
        <f t="shared" si="1378"/>
        <v>0</v>
      </c>
      <c r="N593" s="222">
        <f t="shared" si="1379"/>
        <v>0</v>
      </c>
      <c r="O593" s="222">
        <f t="shared" si="1380"/>
        <v>0</v>
      </c>
      <c r="P593" s="222">
        <f t="shared" si="1381"/>
        <v>0</v>
      </c>
      <c r="Q593" s="222">
        <f t="shared" si="1382"/>
        <v>0</v>
      </c>
      <c r="R593" s="222">
        <f t="shared" si="1383"/>
        <v>0</v>
      </c>
      <c r="S593" s="222">
        <f t="shared" si="1384"/>
        <v>0</v>
      </c>
      <c r="T593" s="222">
        <f t="shared" si="1385"/>
        <v>0</v>
      </c>
      <c r="U593" s="222">
        <f t="shared" si="1386"/>
        <v>0</v>
      </c>
      <c r="V593" s="222">
        <f t="shared" si="1387"/>
        <v>0</v>
      </c>
      <c r="W593" s="222">
        <f t="shared" si="1388"/>
        <v>0</v>
      </c>
      <c r="X593" s="222">
        <f t="shared" si="1389"/>
        <v>0</v>
      </c>
      <c r="Y593" s="222">
        <f t="shared" si="1390"/>
        <v>0</v>
      </c>
      <c r="Z593" s="222">
        <f t="shared" si="1391"/>
        <v>0</v>
      </c>
      <c r="AA593" s="222">
        <f t="shared" si="1392"/>
        <v>0</v>
      </c>
      <c r="AB593" s="222">
        <f t="shared" si="1393"/>
        <v>0</v>
      </c>
      <c r="AC593" s="222">
        <f t="shared" si="1394"/>
        <v>0</v>
      </c>
      <c r="AD593" s="222">
        <f t="shared" si="1395"/>
        <v>0</v>
      </c>
      <c r="AE593" s="222">
        <f t="shared" si="1396"/>
        <v>0</v>
      </c>
      <c r="AF593" s="222">
        <f t="shared" si="1397"/>
        <v>0</v>
      </c>
      <c r="AG593" s="222">
        <f t="shared" si="1398"/>
        <v>0</v>
      </c>
      <c r="AH593" s="222">
        <f t="shared" si="1399"/>
        <v>0</v>
      </c>
      <c r="AI593" s="222">
        <f t="shared" si="1400"/>
        <v>0</v>
      </c>
      <c r="AJ593" s="222">
        <f t="shared" si="1401"/>
        <v>0</v>
      </c>
      <c r="AK593" s="222">
        <f t="shared" si="1402"/>
        <v>0</v>
      </c>
      <c r="AL593" s="222">
        <f t="shared" si="1403"/>
        <v>0</v>
      </c>
      <c r="AM593" s="222">
        <f t="shared" si="1404"/>
        <v>0</v>
      </c>
      <c r="AN593" s="222">
        <f t="shared" si="1405"/>
        <v>0</v>
      </c>
      <c r="AO593" s="222">
        <f t="shared" si="1406"/>
        <v>0</v>
      </c>
      <c r="AP593" s="222">
        <f t="shared" si="1407"/>
        <v>0</v>
      </c>
      <c r="AQ593" s="222">
        <f t="shared" si="1408"/>
        <v>0</v>
      </c>
      <c r="AR593" s="222">
        <f t="shared" si="1409"/>
        <v>0</v>
      </c>
      <c r="AS593" s="222">
        <f t="shared" si="1410"/>
        <v>0</v>
      </c>
      <c r="AT593" s="222">
        <f t="shared" si="1411"/>
        <v>0</v>
      </c>
      <c r="AU593" s="222">
        <f t="shared" si="1412"/>
        <v>0</v>
      </c>
      <c r="AV593" s="222">
        <f t="shared" si="1413"/>
        <v>0</v>
      </c>
      <c r="AW593" s="222">
        <f t="shared" si="1414"/>
        <v>0</v>
      </c>
      <c r="AX593" s="222">
        <f t="shared" si="1415"/>
        <v>0</v>
      </c>
      <c r="AY593" s="222">
        <f t="shared" si="1416"/>
        <v>0</v>
      </c>
      <c r="AZ593" s="222">
        <f t="shared" si="1417"/>
        <v>0</v>
      </c>
      <c r="BA593" s="222">
        <f t="shared" si="1418"/>
        <v>0</v>
      </c>
      <c r="BB593" s="222">
        <f t="shared" si="1419"/>
        <v>0</v>
      </c>
      <c r="BC593" s="222">
        <f t="shared" si="1420"/>
        <v>0</v>
      </c>
      <c r="BD593" s="222">
        <f t="shared" si="1421"/>
        <v>0</v>
      </c>
      <c r="BE593" s="222">
        <f t="shared" si="1422"/>
        <v>0</v>
      </c>
      <c r="BF593" s="222">
        <f t="shared" si="1423"/>
        <v>0</v>
      </c>
      <c r="BG593" s="222">
        <f t="shared" si="1424"/>
        <v>0</v>
      </c>
      <c r="BH593" s="222">
        <f t="shared" si="1425"/>
        <v>0</v>
      </c>
      <c r="BI593" s="222">
        <f t="shared" si="1426"/>
        <v>0</v>
      </c>
      <c r="BJ593" s="222">
        <f t="shared" si="1427"/>
        <v>0</v>
      </c>
      <c r="BK593" s="222">
        <f t="shared" si="1428"/>
        <v>0</v>
      </c>
      <c r="BL593" s="222">
        <f t="shared" si="1429"/>
        <v>0</v>
      </c>
      <c r="BM593" s="222">
        <f t="shared" si="1430"/>
        <v>0</v>
      </c>
      <c r="BN593" s="222">
        <f t="shared" si="1431"/>
        <v>0</v>
      </c>
      <c r="BO593" s="222">
        <f t="shared" si="1432"/>
        <v>0</v>
      </c>
      <c r="BP593" s="222">
        <f t="shared" si="1433"/>
        <v>0</v>
      </c>
      <c r="BQ593" s="222">
        <f t="shared" si="1434"/>
        <v>0</v>
      </c>
      <c r="BR593" s="222">
        <f t="shared" si="1435"/>
        <v>0</v>
      </c>
      <c r="BS593" s="222">
        <f t="shared" si="1436"/>
        <v>0</v>
      </c>
      <c r="BT593" s="222">
        <f t="shared" si="1437"/>
        <v>0</v>
      </c>
      <c r="BU593" s="222">
        <f t="shared" si="1438"/>
        <v>0</v>
      </c>
      <c r="BV593" s="222">
        <f t="shared" si="1439"/>
        <v>0</v>
      </c>
      <c r="BW593" s="222">
        <f t="shared" si="1440"/>
        <v>0</v>
      </c>
      <c r="BX593" s="222">
        <f t="shared" si="1441"/>
        <v>0</v>
      </c>
      <c r="BY593" s="222">
        <f t="shared" si="1442"/>
        <v>0</v>
      </c>
      <c r="BZ593" s="222">
        <f t="shared" si="1443"/>
        <v>0</v>
      </c>
      <c r="CA593" s="222">
        <f t="shared" si="1444"/>
        <v>0</v>
      </c>
      <c r="CB593" s="222">
        <f t="shared" si="1445"/>
        <v>0</v>
      </c>
      <c r="CC593" s="222">
        <f t="shared" si="1446"/>
        <v>0</v>
      </c>
      <c r="CD593" s="222">
        <f t="shared" si="1447"/>
        <v>0</v>
      </c>
      <c r="CE593" s="222">
        <f t="shared" si="1448"/>
        <v>0</v>
      </c>
      <c r="CF593" s="222">
        <f t="shared" si="1449"/>
        <v>0</v>
      </c>
      <c r="CG593" s="222">
        <f t="shared" si="1450"/>
        <v>0</v>
      </c>
      <c r="CH593" s="222">
        <f t="shared" si="1451"/>
        <v>0</v>
      </c>
      <c r="CI593" s="222">
        <f t="shared" si="1452"/>
        <v>0</v>
      </c>
      <c r="CJ593" s="222">
        <f t="shared" si="1453"/>
        <v>0</v>
      </c>
      <c r="CK593" s="222">
        <f t="shared" si="1454"/>
        <v>0</v>
      </c>
      <c r="CL593" s="222">
        <f t="shared" si="1455"/>
        <v>0</v>
      </c>
      <c r="CM593" s="222">
        <f t="shared" si="1456"/>
        <v>0</v>
      </c>
      <c r="CN593" s="222">
        <f t="shared" si="1457"/>
        <v>0</v>
      </c>
      <c r="CO593" s="222">
        <f t="shared" si="1458"/>
        <v>0</v>
      </c>
      <c r="CP593" s="222">
        <f t="shared" si="1459"/>
        <v>0</v>
      </c>
      <c r="CQ593" s="222">
        <f t="shared" si="1460"/>
        <v>0</v>
      </c>
      <c r="CR593" s="222">
        <f t="shared" si="1461"/>
        <v>0</v>
      </c>
      <c r="CS593" s="222">
        <f t="shared" si="1462"/>
        <v>0</v>
      </c>
      <c r="CT593" s="222">
        <f t="shared" si="1463"/>
        <v>0</v>
      </c>
      <c r="CU593" s="222">
        <f t="shared" si="1464"/>
        <v>0</v>
      </c>
      <c r="CV593" s="222">
        <f t="shared" si="1465"/>
        <v>0</v>
      </c>
      <c r="CW593" s="222">
        <f t="shared" si="1466"/>
        <v>0</v>
      </c>
      <c r="CX593" s="222">
        <f t="shared" si="1467"/>
        <v>0</v>
      </c>
      <c r="CY593" s="222">
        <f t="shared" si="1468"/>
        <v>0</v>
      </c>
      <c r="CZ593" s="222">
        <f t="shared" si="1469"/>
        <v>0</v>
      </c>
      <c r="DA593" s="222">
        <f t="shared" si="1470"/>
        <v>0</v>
      </c>
      <c r="DB593" s="222">
        <f t="shared" si="1471"/>
        <v>0</v>
      </c>
      <c r="DC593" s="222">
        <f t="shared" si="1472"/>
        <v>0</v>
      </c>
      <c r="DD593" s="222">
        <f t="shared" si="1473"/>
        <v>0</v>
      </c>
      <c r="DE593" s="222">
        <f t="shared" si="1474"/>
        <v>0</v>
      </c>
      <c r="DF593" s="222">
        <f t="shared" si="1475"/>
        <v>0</v>
      </c>
      <c r="DG593" s="222">
        <f t="shared" si="1476"/>
        <v>0</v>
      </c>
      <c r="DH593" s="222">
        <f t="shared" si="1477"/>
        <v>0</v>
      </c>
      <c r="DI593" s="222">
        <f t="shared" si="1478"/>
        <v>0</v>
      </c>
      <c r="DJ593" s="222">
        <f t="shared" si="1479"/>
        <v>0</v>
      </c>
      <c r="DK593" s="222">
        <f t="shared" si="1480"/>
        <v>0</v>
      </c>
      <c r="DL593" s="222">
        <f t="shared" si="1481"/>
        <v>0</v>
      </c>
      <c r="DM593" s="222">
        <f t="shared" si="1482"/>
        <v>0</v>
      </c>
      <c r="DN593" s="222">
        <f t="shared" si="1483"/>
        <v>0</v>
      </c>
      <c r="DO593" s="222">
        <f t="shared" si="1484"/>
        <v>0</v>
      </c>
      <c r="DP593" s="222">
        <f t="shared" si="1485"/>
        <v>0</v>
      </c>
      <c r="DQ593" s="222">
        <f t="shared" si="1486"/>
        <v>0</v>
      </c>
      <c r="DR593" s="222">
        <f t="shared" si="1487"/>
        <v>0</v>
      </c>
      <c r="DS593" s="222">
        <f t="shared" si="1488"/>
        <v>0</v>
      </c>
      <c r="DT593" s="222">
        <f t="shared" si="1489"/>
        <v>0</v>
      </c>
      <c r="DU593" s="222">
        <f t="shared" si="1490"/>
        <v>0</v>
      </c>
      <c r="DV593" s="222">
        <f t="shared" si="1491"/>
        <v>0</v>
      </c>
      <c r="DW593" s="222">
        <f t="shared" si="1492"/>
        <v>0</v>
      </c>
      <c r="DX593" s="222">
        <f t="shared" si="1493"/>
        <v>0</v>
      </c>
      <c r="DY593" s="222">
        <f t="shared" si="1494"/>
        <v>0</v>
      </c>
      <c r="DZ593" s="222">
        <f t="shared" si="1495"/>
        <v>0</v>
      </c>
      <c r="EA593" s="222">
        <f t="shared" si="1496"/>
        <v>0</v>
      </c>
      <c r="EB593" s="222">
        <f t="shared" si="1497"/>
        <v>0</v>
      </c>
      <c r="EC593" s="222">
        <f t="shared" si="1498"/>
        <v>0</v>
      </c>
      <c r="ED593" s="222">
        <f t="shared" si="1499"/>
        <v>0</v>
      </c>
      <c r="EE593" s="222">
        <f t="shared" si="1500"/>
        <v>0</v>
      </c>
      <c r="EF593" s="222">
        <f t="shared" si="1501"/>
        <v>0</v>
      </c>
      <c r="EG593" s="222">
        <f t="shared" si="1502"/>
        <v>0</v>
      </c>
      <c r="EH593" s="222">
        <f t="shared" si="1503"/>
        <v>0</v>
      </c>
      <c r="EI593" s="222">
        <f t="shared" si="1504"/>
        <v>0</v>
      </c>
      <c r="EJ593" s="222">
        <f t="shared" si="1505"/>
        <v>0</v>
      </c>
      <c r="EK593" s="222">
        <f t="shared" si="1506"/>
        <v>0</v>
      </c>
      <c r="EL593" s="222">
        <f t="shared" si="1507"/>
        <v>0</v>
      </c>
      <c r="EM593" s="222">
        <f t="shared" si="1508"/>
        <v>0</v>
      </c>
      <c r="EN593" s="222">
        <f t="shared" si="1509"/>
        <v>0</v>
      </c>
      <c r="EO593" s="222">
        <f t="shared" si="1510"/>
        <v>0</v>
      </c>
      <c r="EP593" s="222">
        <f t="shared" si="1511"/>
        <v>0</v>
      </c>
      <c r="EQ593" s="222">
        <f t="shared" si="1512"/>
        <v>0</v>
      </c>
      <c r="ER593" s="222">
        <f t="shared" si="1513"/>
        <v>0</v>
      </c>
      <c r="ES593" s="222">
        <f t="shared" si="1514"/>
        <v>0</v>
      </c>
      <c r="ET593" s="222">
        <f t="shared" si="1515"/>
        <v>0</v>
      </c>
      <c r="EU593" s="222">
        <f t="shared" si="1516"/>
        <v>0</v>
      </c>
      <c r="EV593" s="222">
        <f t="shared" si="1517"/>
        <v>0</v>
      </c>
      <c r="EW593" s="222">
        <f t="shared" si="1518"/>
        <v>0</v>
      </c>
      <c r="EX593" s="222">
        <f t="shared" si="1519"/>
        <v>0</v>
      </c>
      <c r="EY593" s="222">
        <f t="shared" si="1520"/>
        <v>0</v>
      </c>
      <c r="EZ593" s="222">
        <f t="shared" si="1521"/>
        <v>0</v>
      </c>
      <c r="FA593" s="222">
        <f t="shared" si="1522"/>
        <v>0</v>
      </c>
      <c r="FB593" s="222">
        <f t="shared" si="1523"/>
        <v>0</v>
      </c>
      <c r="FC593" s="222">
        <f t="shared" si="1524"/>
        <v>0</v>
      </c>
      <c r="FD593" s="222">
        <f t="shared" si="1525"/>
        <v>0</v>
      </c>
      <c r="FE593" s="222">
        <f t="shared" si="1526"/>
        <v>0</v>
      </c>
      <c r="FF593" s="222">
        <f t="shared" si="1527"/>
        <v>0</v>
      </c>
      <c r="FG593" s="222">
        <f t="shared" si="1528"/>
        <v>0</v>
      </c>
      <c r="FH593" s="222">
        <f t="shared" si="1529"/>
        <v>0</v>
      </c>
      <c r="FI593" s="222">
        <f t="shared" si="1530"/>
        <v>0</v>
      </c>
      <c r="FJ593" s="222">
        <f t="shared" si="1531"/>
        <v>0</v>
      </c>
      <c r="FK593" s="222">
        <f t="shared" si="1532"/>
        <v>0</v>
      </c>
      <c r="FL593" s="222">
        <f t="shared" si="1533"/>
        <v>0</v>
      </c>
      <c r="FM593" s="222">
        <f t="shared" si="1534"/>
        <v>0</v>
      </c>
      <c r="FN593" s="222">
        <f t="shared" si="1535"/>
        <v>0</v>
      </c>
      <c r="FO593" s="222">
        <f t="shared" si="1536"/>
        <v>0</v>
      </c>
      <c r="FP593" s="222">
        <f t="shared" si="1537"/>
        <v>0</v>
      </c>
      <c r="FQ593" s="222">
        <f t="shared" si="1538"/>
        <v>0</v>
      </c>
      <c r="FR593" s="222">
        <f t="shared" si="1539"/>
        <v>0</v>
      </c>
      <c r="FS593" s="222">
        <f t="shared" si="1540"/>
        <v>0</v>
      </c>
      <c r="FT593" s="222">
        <f t="shared" si="1541"/>
        <v>0</v>
      </c>
      <c r="FU593" s="222">
        <f t="shared" si="1542"/>
        <v>0</v>
      </c>
      <c r="FV593" s="222">
        <f t="shared" si="1543"/>
        <v>0</v>
      </c>
      <c r="FW593" s="222">
        <f t="shared" si="1544"/>
        <v>0</v>
      </c>
      <c r="FX593" s="222">
        <f t="shared" si="1545"/>
        <v>0</v>
      </c>
      <c r="FY593" s="222">
        <f t="shared" si="1546"/>
        <v>0</v>
      </c>
      <c r="FZ593" s="222">
        <f t="shared" si="1547"/>
        <v>0</v>
      </c>
      <c r="GA593" s="222">
        <f t="shared" si="1548"/>
        <v>0</v>
      </c>
      <c r="GB593" s="222">
        <f t="shared" si="1549"/>
        <v>0</v>
      </c>
      <c r="GC593" s="222">
        <f t="shared" si="1550"/>
        <v>0</v>
      </c>
      <c r="GD593" s="222">
        <f t="shared" si="1551"/>
        <v>0</v>
      </c>
      <c r="GE593" s="222">
        <f t="shared" si="1552"/>
        <v>0</v>
      </c>
      <c r="GF593" s="222">
        <f t="shared" si="1553"/>
        <v>0</v>
      </c>
      <c r="GG593" s="222">
        <f t="shared" si="1554"/>
        <v>0</v>
      </c>
      <c r="GH593" s="222">
        <f t="shared" si="1555"/>
        <v>0</v>
      </c>
      <c r="GI593" s="222">
        <f t="shared" si="1556"/>
        <v>0</v>
      </c>
      <c r="GJ593" s="222">
        <f t="shared" si="1557"/>
        <v>0</v>
      </c>
      <c r="GK593" s="222">
        <f t="shared" si="1558"/>
        <v>0</v>
      </c>
      <c r="GL593" s="222">
        <f t="shared" si="1559"/>
        <v>0</v>
      </c>
      <c r="GM593" s="222">
        <f t="shared" si="1560"/>
        <v>0</v>
      </c>
      <c r="GN593" s="222">
        <f t="shared" si="1561"/>
        <v>0</v>
      </c>
      <c r="GO593" s="222">
        <f t="shared" si="1562"/>
        <v>0</v>
      </c>
      <c r="GP593" s="222">
        <f t="shared" si="1563"/>
        <v>0</v>
      </c>
      <c r="GQ593" s="222">
        <f t="shared" si="1564"/>
        <v>0</v>
      </c>
      <c r="GR593" s="222">
        <f t="shared" si="1565"/>
        <v>0</v>
      </c>
      <c r="GS593" s="222">
        <f t="shared" si="1566"/>
        <v>0</v>
      </c>
      <c r="GT593" s="222">
        <f t="shared" si="1567"/>
        <v>0</v>
      </c>
      <c r="GU593" s="222">
        <f t="shared" si="1568"/>
        <v>0</v>
      </c>
      <c r="GV593" s="222">
        <f t="shared" si="1569"/>
        <v>0</v>
      </c>
      <c r="GW593" s="222">
        <f t="shared" si="1570"/>
        <v>0</v>
      </c>
      <c r="GX593" s="222">
        <f t="shared" si="1571"/>
        <v>0</v>
      </c>
      <c r="GY593" s="222">
        <f t="shared" si="1572"/>
        <v>0</v>
      </c>
      <c r="GZ593" s="222">
        <f t="shared" si="1573"/>
        <v>0</v>
      </c>
      <c r="HA593" s="222">
        <f t="shared" si="1574"/>
        <v>0</v>
      </c>
      <c r="HB593" s="222">
        <f t="shared" si="1575"/>
        <v>0</v>
      </c>
      <c r="HC593" s="222">
        <f t="shared" si="1576"/>
        <v>0</v>
      </c>
      <c r="HD593" s="222">
        <f t="shared" si="1577"/>
        <v>0</v>
      </c>
      <c r="HE593" s="222">
        <f t="shared" si="1578"/>
        <v>0</v>
      </c>
      <c r="HF593" s="222">
        <f t="shared" si="1579"/>
        <v>0</v>
      </c>
      <c r="HG593" s="222">
        <f t="shared" si="1580"/>
        <v>0</v>
      </c>
      <c r="HH593" s="222">
        <f t="shared" si="1581"/>
        <v>0</v>
      </c>
      <c r="HI593" s="222">
        <f t="shared" si="1582"/>
        <v>0</v>
      </c>
      <c r="HJ593" s="222">
        <f t="shared" si="1583"/>
        <v>0</v>
      </c>
      <c r="HK593" s="222">
        <f t="shared" si="1584"/>
        <v>0</v>
      </c>
      <c r="HL593" s="222">
        <f t="shared" si="1585"/>
        <v>0</v>
      </c>
      <c r="HM593" s="222">
        <f t="shared" si="1586"/>
        <v>0</v>
      </c>
      <c r="HN593" s="222">
        <f t="shared" si="1587"/>
        <v>0</v>
      </c>
      <c r="HO593" s="222">
        <f t="shared" si="1588"/>
        <v>0</v>
      </c>
      <c r="HP593" s="222">
        <f t="shared" si="1589"/>
        <v>0</v>
      </c>
      <c r="HQ593" s="222">
        <f t="shared" si="1590"/>
        <v>0</v>
      </c>
      <c r="HR593" s="222">
        <f t="shared" si="1591"/>
        <v>0</v>
      </c>
      <c r="HS593" s="222">
        <f t="shared" si="1592"/>
        <v>0</v>
      </c>
      <c r="HT593" s="222">
        <f t="shared" si="1593"/>
        <v>0</v>
      </c>
      <c r="HU593" s="222">
        <f t="shared" si="1594"/>
        <v>0</v>
      </c>
      <c r="HV593" s="222">
        <f t="shared" si="1595"/>
        <v>0</v>
      </c>
      <c r="HW593" s="222">
        <f t="shared" si="1596"/>
        <v>0</v>
      </c>
      <c r="HX593" s="222">
        <f t="shared" si="1597"/>
        <v>0</v>
      </c>
      <c r="HY593" s="222">
        <f t="shared" si="1598"/>
        <v>0</v>
      </c>
      <c r="HZ593" s="222">
        <f t="shared" si="1599"/>
        <v>0</v>
      </c>
      <c r="IA593" s="222">
        <f t="shared" si="1600"/>
        <v>0</v>
      </c>
      <c r="IB593" s="222">
        <f t="shared" si="1601"/>
        <v>0</v>
      </c>
      <c r="IC593" s="222">
        <f t="shared" si="1602"/>
        <v>0</v>
      </c>
      <c r="ID593" s="222">
        <f t="shared" si="1603"/>
        <v>0</v>
      </c>
      <c r="IE593" s="222">
        <f t="shared" si="1604"/>
        <v>0</v>
      </c>
      <c r="IF593" s="222">
        <f t="shared" si="1605"/>
        <v>0</v>
      </c>
      <c r="IG593" s="222">
        <f t="shared" si="1606"/>
        <v>0</v>
      </c>
      <c r="IH593" s="222">
        <f t="shared" si="1607"/>
        <v>0</v>
      </c>
      <c r="II593" s="222">
        <f t="shared" si="1608"/>
        <v>0</v>
      </c>
      <c r="IJ593" s="222">
        <f t="shared" si="1609"/>
        <v>0</v>
      </c>
      <c r="IK593" s="222">
        <f t="shared" si="1610"/>
        <v>0</v>
      </c>
      <c r="IL593" s="222">
        <f t="shared" si="1611"/>
        <v>0</v>
      </c>
      <c r="IM593" s="222">
        <f t="shared" si="1612"/>
        <v>0</v>
      </c>
      <c r="IN593" s="222">
        <f t="shared" si="1613"/>
        <v>0</v>
      </c>
      <c r="IO593" s="222">
        <f t="shared" si="1614"/>
        <v>0</v>
      </c>
      <c r="IP593" s="222">
        <f t="shared" si="1615"/>
        <v>0</v>
      </c>
      <c r="IQ593" s="222">
        <f t="shared" si="1616"/>
        <v>0</v>
      </c>
      <c r="IR593" s="222">
        <f t="shared" si="1617"/>
        <v>0</v>
      </c>
      <c r="IS593" s="222">
        <f t="shared" si="1618"/>
        <v>0</v>
      </c>
      <c r="IT593" s="222">
        <f t="shared" si="1619"/>
        <v>0</v>
      </c>
      <c r="IU593" s="222">
        <f t="shared" si="1620"/>
        <v>0</v>
      </c>
      <c r="IV593" s="222">
        <f t="shared" si="1621"/>
        <v>0</v>
      </c>
      <c r="IW593" s="222">
        <f t="shared" si="1622"/>
        <v>0</v>
      </c>
      <c r="IX593" s="222">
        <f t="shared" si="1623"/>
        <v>0</v>
      </c>
      <c r="IY593" s="222">
        <f t="shared" si="1624"/>
        <v>0</v>
      </c>
      <c r="IZ593" s="222">
        <f t="shared" si="1625"/>
        <v>0</v>
      </c>
      <c r="JA593" s="222">
        <f t="shared" si="1626"/>
        <v>0</v>
      </c>
      <c r="JB593" s="222">
        <f t="shared" si="1627"/>
        <v>0</v>
      </c>
    </row>
    <row r="594" spans="2:262">
      <c r="B594" s="230">
        <v>233</v>
      </c>
      <c r="C594" s="229">
        <f t="shared" si="1628"/>
        <v>4.5507812499999889E-3</v>
      </c>
      <c r="D594" s="226">
        <f t="shared" ca="1" si="1371"/>
        <v>50.135867872153554</v>
      </c>
      <c r="E594" s="225">
        <f ca="1">IE361</f>
        <v>0.13586787215355062</v>
      </c>
      <c r="F594" s="224">
        <v>233</v>
      </c>
      <c r="G594" s="222">
        <f t="shared" si="1372"/>
        <v>0</v>
      </c>
      <c r="H594" s="222">
        <f t="shared" si="1373"/>
        <v>0</v>
      </c>
      <c r="I594" s="222">
        <f t="shared" si="1374"/>
        <v>0</v>
      </c>
      <c r="J594" s="222">
        <f t="shared" si="1375"/>
        <v>0</v>
      </c>
      <c r="K594" s="222">
        <f t="shared" si="1376"/>
        <v>0</v>
      </c>
      <c r="L594" s="222">
        <f t="shared" si="1377"/>
        <v>0</v>
      </c>
      <c r="M594" s="222">
        <f t="shared" si="1378"/>
        <v>0</v>
      </c>
      <c r="N594" s="222">
        <f t="shared" si="1379"/>
        <v>0</v>
      </c>
      <c r="O594" s="222">
        <f t="shared" si="1380"/>
        <v>0</v>
      </c>
      <c r="P594" s="222">
        <f t="shared" si="1381"/>
        <v>0</v>
      </c>
      <c r="Q594" s="222">
        <f t="shared" si="1382"/>
        <v>0</v>
      </c>
      <c r="R594" s="222">
        <f t="shared" si="1383"/>
        <v>0</v>
      </c>
      <c r="S594" s="222">
        <f t="shared" si="1384"/>
        <v>0</v>
      </c>
      <c r="T594" s="222">
        <f t="shared" si="1385"/>
        <v>0</v>
      </c>
      <c r="U594" s="222">
        <f t="shared" si="1386"/>
        <v>0</v>
      </c>
      <c r="V594" s="222">
        <f t="shared" si="1387"/>
        <v>0</v>
      </c>
      <c r="W594" s="222">
        <f t="shared" si="1388"/>
        <v>0</v>
      </c>
      <c r="X594" s="222">
        <f t="shared" si="1389"/>
        <v>0</v>
      </c>
      <c r="Y594" s="222">
        <f t="shared" si="1390"/>
        <v>0</v>
      </c>
      <c r="Z594" s="222">
        <f t="shared" si="1391"/>
        <v>0</v>
      </c>
      <c r="AA594" s="222">
        <f t="shared" si="1392"/>
        <v>0</v>
      </c>
      <c r="AB594" s="222">
        <f t="shared" si="1393"/>
        <v>0</v>
      </c>
      <c r="AC594" s="222">
        <f t="shared" si="1394"/>
        <v>0</v>
      </c>
      <c r="AD594" s="222">
        <f t="shared" si="1395"/>
        <v>0</v>
      </c>
      <c r="AE594" s="222">
        <f t="shared" si="1396"/>
        <v>0</v>
      </c>
      <c r="AF594" s="222">
        <f t="shared" si="1397"/>
        <v>0</v>
      </c>
      <c r="AG594" s="222">
        <f t="shared" si="1398"/>
        <v>0</v>
      </c>
      <c r="AH594" s="222">
        <f t="shared" si="1399"/>
        <v>0</v>
      </c>
      <c r="AI594" s="222">
        <f t="shared" si="1400"/>
        <v>0</v>
      </c>
      <c r="AJ594" s="222">
        <f t="shared" si="1401"/>
        <v>0</v>
      </c>
      <c r="AK594" s="222">
        <f t="shared" si="1402"/>
        <v>0</v>
      </c>
      <c r="AL594" s="222">
        <f t="shared" si="1403"/>
        <v>0</v>
      </c>
      <c r="AM594" s="222">
        <f t="shared" si="1404"/>
        <v>0</v>
      </c>
      <c r="AN594" s="222">
        <f t="shared" si="1405"/>
        <v>0</v>
      </c>
      <c r="AO594" s="222">
        <f t="shared" si="1406"/>
        <v>0</v>
      </c>
      <c r="AP594" s="222">
        <f t="shared" si="1407"/>
        <v>0</v>
      </c>
      <c r="AQ594" s="222">
        <f t="shared" si="1408"/>
        <v>0</v>
      </c>
      <c r="AR594" s="222">
        <f t="shared" si="1409"/>
        <v>0</v>
      </c>
      <c r="AS594" s="222">
        <f t="shared" si="1410"/>
        <v>0</v>
      </c>
      <c r="AT594" s="222">
        <f t="shared" si="1411"/>
        <v>0</v>
      </c>
      <c r="AU594" s="222">
        <f t="shared" si="1412"/>
        <v>0</v>
      </c>
      <c r="AV594" s="222">
        <f t="shared" si="1413"/>
        <v>0</v>
      </c>
      <c r="AW594" s="222">
        <f t="shared" si="1414"/>
        <v>0</v>
      </c>
      <c r="AX594" s="222">
        <f t="shared" si="1415"/>
        <v>0</v>
      </c>
      <c r="AY594" s="222">
        <f t="shared" si="1416"/>
        <v>0</v>
      </c>
      <c r="AZ594" s="222">
        <f t="shared" si="1417"/>
        <v>0</v>
      </c>
      <c r="BA594" s="222">
        <f t="shared" si="1418"/>
        <v>0</v>
      </c>
      <c r="BB594" s="222">
        <f t="shared" si="1419"/>
        <v>0</v>
      </c>
      <c r="BC594" s="222">
        <f t="shared" si="1420"/>
        <v>0</v>
      </c>
      <c r="BD594" s="222">
        <f t="shared" si="1421"/>
        <v>0</v>
      </c>
      <c r="BE594" s="222">
        <f t="shared" si="1422"/>
        <v>0</v>
      </c>
      <c r="BF594" s="222">
        <f t="shared" si="1423"/>
        <v>0</v>
      </c>
      <c r="BG594" s="222">
        <f t="shared" si="1424"/>
        <v>0</v>
      </c>
      <c r="BH594" s="222">
        <f t="shared" si="1425"/>
        <v>0</v>
      </c>
      <c r="BI594" s="222">
        <f t="shared" si="1426"/>
        <v>0</v>
      </c>
      <c r="BJ594" s="222">
        <f t="shared" si="1427"/>
        <v>0</v>
      </c>
      <c r="BK594" s="222">
        <f t="shared" si="1428"/>
        <v>0</v>
      </c>
      <c r="BL594" s="222">
        <f t="shared" si="1429"/>
        <v>0</v>
      </c>
      <c r="BM594" s="222">
        <f t="shared" si="1430"/>
        <v>0</v>
      </c>
      <c r="BN594" s="222">
        <f t="shared" si="1431"/>
        <v>0</v>
      </c>
      <c r="BO594" s="222">
        <f t="shared" si="1432"/>
        <v>0</v>
      </c>
      <c r="BP594" s="222">
        <f t="shared" si="1433"/>
        <v>0</v>
      </c>
      <c r="BQ594" s="222">
        <f t="shared" si="1434"/>
        <v>0</v>
      </c>
      <c r="BR594" s="222">
        <f t="shared" si="1435"/>
        <v>0</v>
      </c>
      <c r="BS594" s="222">
        <f t="shared" si="1436"/>
        <v>0</v>
      </c>
      <c r="BT594" s="222">
        <f t="shared" si="1437"/>
        <v>0</v>
      </c>
      <c r="BU594" s="222">
        <f t="shared" si="1438"/>
        <v>0</v>
      </c>
      <c r="BV594" s="222">
        <f t="shared" si="1439"/>
        <v>0</v>
      </c>
      <c r="BW594" s="222">
        <f t="shared" si="1440"/>
        <v>0</v>
      </c>
      <c r="BX594" s="222">
        <f t="shared" si="1441"/>
        <v>0</v>
      </c>
      <c r="BY594" s="222">
        <f t="shared" si="1442"/>
        <v>0</v>
      </c>
      <c r="BZ594" s="222">
        <f t="shared" si="1443"/>
        <v>0</v>
      </c>
      <c r="CA594" s="222">
        <f t="shared" si="1444"/>
        <v>0</v>
      </c>
      <c r="CB594" s="222">
        <f t="shared" si="1445"/>
        <v>0</v>
      </c>
      <c r="CC594" s="222">
        <f t="shared" si="1446"/>
        <v>0</v>
      </c>
      <c r="CD594" s="222">
        <f t="shared" si="1447"/>
        <v>0</v>
      </c>
      <c r="CE594" s="222">
        <f t="shared" si="1448"/>
        <v>0</v>
      </c>
      <c r="CF594" s="222">
        <f t="shared" si="1449"/>
        <v>0</v>
      </c>
      <c r="CG594" s="222">
        <f t="shared" si="1450"/>
        <v>0</v>
      </c>
      <c r="CH594" s="222">
        <f t="shared" si="1451"/>
        <v>0</v>
      </c>
      <c r="CI594" s="222">
        <f t="shared" si="1452"/>
        <v>0</v>
      </c>
      <c r="CJ594" s="222">
        <f t="shared" si="1453"/>
        <v>0</v>
      </c>
      <c r="CK594" s="222">
        <f t="shared" si="1454"/>
        <v>0</v>
      </c>
      <c r="CL594" s="222">
        <f t="shared" si="1455"/>
        <v>0</v>
      </c>
      <c r="CM594" s="222">
        <f t="shared" si="1456"/>
        <v>0</v>
      </c>
      <c r="CN594" s="222">
        <f t="shared" si="1457"/>
        <v>0</v>
      </c>
      <c r="CO594" s="222">
        <f t="shared" si="1458"/>
        <v>0</v>
      </c>
      <c r="CP594" s="222">
        <f t="shared" si="1459"/>
        <v>0</v>
      </c>
      <c r="CQ594" s="222">
        <f t="shared" si="1460"/>
        <v>0</v>
      </c>
      <c r="CR594" s="222">
        <f t="shared" si="1461"/>
        <v>0</v>
      </c>
      <c r="CS594" s="222">
        <f t="shared" si="1462"/>
        <v>0</v>
      </c>
      <c r="CT594" s="222">
        <f t="shared" si="1463"/>
        <v>0</v>
      </c>
      <c r="CU594" s="222">
        <f t="shared" si="1464"/>
        <v>0</v>
      </c>
      <c r="CV594" s="222">
        <f t="shared" si="1465"/>
        <v>0</v>
      </c>
      <c r="CW594" s="222">
        <f t="shared" si="1466"/>
        <v>0</v>
      </c>
      <c r="CX594" s="222">
        <f t="shared" si="1467"/>
        <v>0</v>
      </c>
      <c r="CY594" s="222">
        <f t="shared" si="1468"/>
        <v>0</v>
      </c>
      <c r="CZ594" s="222">
        <f t="shared" si="1469"/>
        <v>0</v>
      </c>
      <c r="DA594" s="222">
        <f t="shared" si="1470"/>
        <v>0</v>
      </c>
      <c r="DB594" s="222">
        <f t="shared" si="1471"/>
        <v>0</v>
      </c>
      <c r="DC594" s="222">
        <f t="shared" si="1472"/>
        <v>0</v>
      </c>
      <c r="DD594" s="222">
        <f t="shared" si="1473"/>
        <v>0</v>
      </c>
      <c r="DE594" s="222">
        <f t="shared" si="1474"/>
        <v>0</v>
      </c>
      <c r="DF594" s="222">
        <f t="shared" si="1475"/>
        <v>0</v>
      </c>
      <c r="DG594" s="222">
        <f t="shared" si="1476"/>
        <v>0</v>
      </c>
      <c r="DH594" s="222">
        <f t="shared" si="1477"/>
        <v>0</v>
      </c>
      <c r="DI594" s="222">
        <f t="shared" si="1478"/>
        <v>0</v>
      </c>
      <c r="DJ594" s="222">
        <f t="shared" si="1479"/>
        <v>0</v>
      </c>
      <c r="DK594" s="222">
        <f t="shared" si="1480"/>
        <v>0</v>
      </c>
      <c r="DL594" s="222">
        <f t="shared" si="1481"/>
        <v>0</v>
      </c>
      <c r="DM594" s="222">
        <f t="shared" si="1482"/>
        <v>0</v>
      </c>
      <c r="DN594" s="222">
        <f t="shared" si="1483"/>
        <v>0</v>
      </c>
      <c r="DO594" s="222">
        <f t="shared" si="1484"/>
        <v>0</v>
      </c>
      <c r="DP594" s="222">
        <f t="shared" si="1485"/>
        <v>0</v>
      </c>
      <c r="DQ594" s="222">
        <f t="shared" si="1486"/>
        <v>0</v>
      </c>
      <c r="DR594" s="222">
        <f t="shared" si="1487"/>
        <v>0</v>
      </c>
      <c r="DS594" s="222">
        <f t="shared" si="1488"/>
        <v>0</v>
      </c>
      <c r="DT594" s="222">
        <f t="shared" si="1489"/>
        <v>0</v>
      </c>
      <c r="DU594" s="222">
        <f t="shared" si="1490"/>
        <v>0</v>
      </c>
      <c r="DV594" s="222">
        <f t="shared" si="1491"/>
        <v>0</v>
      </c>
      <c r="DW594" s="222">
        <f t="shared" si="1492"/>
        <v>0</v>
      </c>
      <c r="DX594" s="222">
        <f t="shared" si="1493"/>
        <v>0</v>
      </c>
      <c r="DY594" s="222">
        <f t="shared" si="1494"/>
        <v>0</v>
      </c>
      <c r="DZ594" s="222">
        <f t="shared" si="1495"/>
        <v>0</v>
      </c>
      <c r="EA594" s="222">
        <f t="shared" si="1496"/>
        <v>0</v>
      </c>
      <c r="EB594" s="222">
        <f t="shared" si="1497"/>
        <v>0</v>
      </c>
      <c r="EC594" s="222">
        <f t="shared" si="1498"/>
        <v>0</v>
      </c>
      <c r="ED594" s="222">
        <f t="shared" si="1499"/>
        <v>0</v>
      </c>
      <c r="EE594" s="222">
        <f t="shared" si="1500"/>
        <v>0</v>
      </c>
      <c r="EF594" s="222">
        <f t="shared" si="1501"/>
        <v>0</v>
      </c>
      <c r="EG594" s="222">
        <f t="shared" si="1502"/>
        <v>0</v>
      </c>
      <c r="EH594" s="222">
        <f t="shared" si="1503"/>
        <v>0</v>
      </c>
      <c r="EI594" s="222">
        <f t="shared" si="1504"/>
        <v>0</v>
      </c>
      <c r="EJ594" s="222">
        <f t="shared" si="1505"/>
        <v>0</v>
      </c>
      <c r="EK594" s="222">
        <f t="shared" si="1506"/>
        <v>0</v>
      </c>
      <c r="EL594" s="222">
        <f t="shared" si="1507"/>
        <v>0</v>
      </c>
      <c r="EM594" s="222">
        <f t="shared" si="1508"/>
        <v>0</v>
      </c>
      <c r="EN594" s="222">
        <f t="shared" si="1509"/>
        <v>0</v>
      </c>
      <c r="EO594" s="222">
        <f t="shared" si="1510"/>
        <v>0</v>
      </c>
      <c r="EP594" s="222">
        <f t="shared" si="1511"/>
        <v>0</v>
      </c>
      <c r="EQ594" s="222">
        <f t="shared" si="1512"/>
        <v>0</v>
      </c>
      <c r="ER594" s="222">
        <f t="shared" si="1513"/>
        <v>0</v>
      </c>
      <c r="ES594" s="222">
        <f t="shared" si="1514"/>
        <v>0</v>
      </c>
      <c r="ET594" s="222">
        <f t="shared" si="1515"/>
        <v>0</v>
      </c>
      <c r="EU594" s="222">
        <f t="shared" si="1516"/>
        <v>0</v>
      </c>
      <c r="EV594" s="222">
        <f t="shared" si="1517"/>
        <v>0</v>
      </c>
      <c r="EW594" s="222">
        <f t="shared" si="1518"/>
        <v>0</v>
      </c>
      <c r="EX594" s="222">
        <f t="shared" si="1519"/>
        <v>0</v>
      </c>
      <c r="EY594" s="222">
        <f t="shared" si="1520"/>
        <v>0</v>
      </c>
      <c r="EZ594" s="222">
        <f t="shared" si="1521"/>
        <v>0</v>
      </c>
      <c r="FA594" s="222">
        <f t="shared" si="1522"/>
        <v>0</v>
      </c>
      <c r="FB594" s="222">
        <f t="shared" si="1523"/>
        <v>0</v>
      </c>
      <c r="FC594" s="222">
        <f t="shared" si="1524"/>
        <v>0</v>
      </c>
      <c r="FD594" s="222">
        <f t="shared" si="1525"/>
        <v>0</v>
      </c>
      <c r="FE594" s="222">
        <f t="shared" si="1526"/>
        <v>0</v>
      </c>
      <c r="FF594" s="222">
        <f t="shared" si="1527"/>
        <v>0</v>
      </c>
      <c r="FG594" s="222">
        <f t="shared" si="1528"/>
        <v>0</v>
      </c>
      <c r="FH594" s="222">
        <f t="shared" si="1529"/>
        <v>0</v>
      </c>
      <c r="FI594" s="222">
        <f t="shared" si="1530"/>
        <v>0</v>
      </c>
      <c r="FJ594" s="222">
        <f t="shared" si="1531"/>
        <v>0</v>
      </c>
      <c r="FK594" s="222">
        <f t="shared" si="1532"/>
        <v>0</v>
      </c>
      <c r="FL594" s="222">
        <f t="shared" si="1533"/>
        <v>0</v>
      </c>
      <c r="FM594" s="222">
        <f t="shared" si="1534"/>
        <v>0</v>
      </c>
      <c r="FN594" s="222">
        <f t="shared" si="1535"/>
        <v>0</v>
      </c>
      <c r="FO594" s="222">
        <f t="shared" si="1536"/>
        <v>0</v>
      </c>
      <c r="FP594" s="222">
        <f t="shared" si="1537"/>
        <v>0</v>
      </c>
      <c r="FQ594" s="222">
        <f t="shared" si="1538"/>
        <v>0</v>
      </c>
      <c r="FR594" s="222">
        <f t="shared" si="1539"/>
        <v>0</v>
      </c>
      <c r="FS594" s="222">
        <f t="shared" si="1540"/>
        <v>0</v>
      </c>
      <c r="FT594" s="222">
        <f t="shared" si="1541"/>
        <v>0</v>
      </c>
      <c r="FU594" s="222">
        <f t="shared" si="1542"/>
        <v>0</v>
      </c>
      <c r="FV594" s="222">
        <f t="shared" si="1543"/>
        <v>0</v>
      </c>
      <c r="FW594" s="222">
        <f t="shared" si="1544"/>
        <v>0</v>
      </c>
      <c r="FX594" s="222">
        <f t="shared" si="1545"/>
        <v>0</v>
      </c>
      <c r="FY594" s="222">
        <f t="shared" si="1546"/>
        <v>0</v>
      </c>
      <c r="FZ594" s="222">
        <f t="shared" si="1547"/>
        <v>0</v>
      </c>
      <c r="GA594" s="222">
        <f t="shared" si="1548"/>
        <v>0</v>
      </c>
      <c r="GB594" s="222">
        <f t="shared" si="1549"/>
        <v>0</v>
      </c>
      <c r="GC594" s="222">
        <f t="shared" si="1550"/>
        <v>0</v>
      </c>
      <c r="GD594" s="222">
        <f t="shared" si="1551"/>
        <v>0</v>
      </c>
      <c r="GE594" s="222">
        <f t="shared" si="1552"/>
        <v>0</v>
      </c>
      <c r="GF594" s="222">
        <f t="shared" si="1553"/>
        <v>0</v>
      </c>
      <c r="GG594" s="222">
        <f t="shared" si="1554"/>
        <v>0</v>
      </c>
      <c r="GH594" s="222">
        <f t="shared" si="1555"/>
        <v>0</v>
      </c>
      <c r="GI594" s="222">
        <f t="shared" si="1556"/>
        <v>0</v>
      </c>
      <c r="GJ594" s="222">
        <f t="shared" si="1557"/>
        <v>0</v>
      </c>
      <c r="GK594" s="222">
        <f t="shared" si="1558"/>
        <v>0</v>
      </c>
      <c r="GL594" s="222">
        <f t="shared" si="1559"/>
        <v>0</v>
      </c>
      <c r="GM594" s="222">
        <f t="shared" si="1560"/>
        <v>0</v>
      </c>
      <c r="GN594" s="222">
        <f t="shared" si="1561"/>
        <v>0</v>
      </c>
      <c r="GO594" s="222">
        <f t="shared" si="1562"/>
        <v>0</v>
      </c>
      <c r="GP594" s="222">
        <f t="shared" si="1563"/>
        <v>0</v>
      </c>
      <c r="GQ594" s="222">
        <f t="shared" si="1564"/>
        <v>0</v>
      </c>
      <c r="GR594" s="222">
        <f t="shared" si="1565"/>
        <v>0</v>
      </c>
      <c r="GS594" s="222">
        <f t="shared" si="1566"/>
        <v>0</v>
      </c>
      <c r="GT594" s="222">
        <f t="shared" si="1567"/>
        <v>0</v>
      </c>
      <c r="GU594" s="222">
        <f t="shared" si="1568"/>
        <v>0</v>
      </c>
      <c r="GV594" s="222">
        <f t="shared" si="1569"/>
        <v>0</v>
      </c>
      <c r="GW594" s="222">
        <f t="shared" si="1570"/>
        <v>0</v>
      </c>
      <c r="GX594" s="222">
        <f t="shared" si="1571"/>
        <v>0</v>
      </c>
      <c r="GY594" s="222">
        <f t="shared" si="1572"/>
        <v>0</v>
      </c>
      <c r="GZ594" s="222">
        <f t="shared" si="1573"/>
        <v>0</v>
      </c>
      <c r="HA594" s="222">
        <f t="shared" si="1574"/>
        <v>0</v>
      </c>
      <c r="HB594" s="222">
        <f t="shared" si="1575"/>
        <v>0</v>
      </c>
      <c r="HC594" s="222">
        <f t="shared" si="1576"/>
        <v>0</v>
      </c>
      <c r="HD594" s="222">
        <f t="shared" si="1577"/>
        <v>0</v>
      </c>
      <c r="HE594" s="222">
        <f t="shared" si="1578"/>
        <v>0</v>
      </c>
      <c r="HF594" s="222">
        <f t="shared" si="1579"/>
        <v>0</v>
      </c>
      <c r="HG594" s="222">
        <f t="shared" si="1580"/>
        <v>0</v>
      </c>
      <c r="HH594" s="222">
        <f t="shared" si="1581"/>
        <v>0</v>
      </c>
      <c r="HI594" s="222">
        <f t="shared" si="1582"/>
        <v>0</v>
      </c>
      <c r="HJ594" s="222">
        <f t="shared" si="1583"/>
        <v>0</v>
      </c>
      <c r="HK594" s="222">
        <f t="shared" si="1584"/>
        <v>0</v>
      </c>
      <c r="HL594" s="222">
        <f t="shared" si="1585"/>
        <v>0</v>
      </c>
      <c r="HM594" s="222">
        <f t="shared" si="1586"/>
        <v>0</v>
      </c>
      <c r="HN594" s="222">
        <f t="shared" si="1587"/>
        <v>0</v>
      </c>
      <c r="HO594" s="222">
        <f t="shared" si="1588"/>
        <v>0</v>
      </c>
      <c r="HP594" s="222">
        <f t="shared" si="1589"/>
        <v>0</v>
      </c>
      <c r="HQ594" s="222">
        <f t="shared" si="1590"/>
        <v>0</v>
      </c>
      <c r="HR594" s="222">
        <f t="shared" si="1591"/>
        <v>0</v>
      </c>
      <c r="HS594" s="222">
        <f t="shared" si="1592"/>
        <v>0</v>
      </c>
      <c r="HT594" s="222">
        <f t="shared" si="1593"/>
        <v>0</v>
      </c>
      <c r="HU594" s="222">
        <f t="shared" si="1594"/>
        <v>0</v>
      </c>
      <c r="HV594" s="222">
        <f t="shared" si="1595"/>
        <v>0</v>
      </c>
      <c r="HW594" s="222">
        <f t="shared" si="1596"/>
        <v>0</v>
      </c>
      <c r="HX594" s="222">
        <f t="shared" si="1597"/>
        <v>0</v>
      </c>
      <c r="HY594" s="222">
        <f t="shared" si="1598"/>
        <v>0</v>
      </c>
      <c r="HZ594" s="222">
        <f t="shared" si="1599"/>
        <v>0</v>
      </c>
      <c r="IA594" s="222">
        <f t="shared" si="1600"/>
        <v>0</v>
      </c>
      <c r="IB594" s="222">
        <f t="shared" si="1601"/>
        <v>0</v>
      </c>
      <c r="IC594" s="222">
        <f t="shared" si="1602"/>
        <v>0</v>
      </c>
      <c r="ID594" s="222">
        <f t="shared" si="1603"/>
        <v>0</v>
      </c>
      <c r="IE594" s="222">
        <f t="shared" si="1604"/>
        <v>0</v>
      </c>
      <c r="IF594" s="222">
        <f t="shared" si="1605"/>
        <v>0</v>
      </c>
      <c r="IG594" s="222">
        <f t="shared" si="1606"/>
        <v>0</v>
      </c>
      <c r="IH594" s="222">
        <f t="shared" si="1607"/>
        <v>0</v>
      </c>
      <c r="II594" s="222">
        <f t="shared" si="1608"/>
        <v>0</v>
      </c>
      <c r="IJ594" s="222">
        <f t="shared" si="1609"/>
        <v>0</v>
      </c>
      <c r="IK594" s="222">
        <f t="shared" si="1610"/>
        <v>0</v>
      </c>
      <c r="IL594" s="222">
        <f t="shared" si="1611"/>
        <v>0</v>
      </c>
      <c r="IM594" s="222">
        <f t="shared" si="1612"/>
        <v>0</v>
      </c>
      <c r="IN594" s="222">
        <f t="shared" si="1613"/>
        <v>0</v>
      </c>
      <c r="IO594" s="222">
        <f t="shared" si="1614"/>
        <v>0</v>
      </c>
      <c r="IP594" s="222">
        <f t="shared" si="1615"/>
        <v>0</v>
      </c>
      <c r="IQ594" s="222">
        <f t="shared" si="1616"/>
        <v>0</v>
      </c>
      <c r="IR594" s="222">
        <f t="shared" si="1617"/>
        <v>0</v>
      </c>
      <c r="IS594" s="222">
        <f t="shared" si="1618"/>
        <v>0</v>
      </c>
      <c r="IT594" s="222">
        <f t="shared" si="1619"/>
        <v>0</v>
      </c>
      <c r="IU594" s="222">
        <f t="shared" si="1620"/>
        <v>0</v>
      </c>
      <c r="IV594" s="222">
        <f t="shared" si="1621"/>
        <v>0</v>
      </c>
      <c r="IW594" s="222">
        <f t="shared" si="1622"/>
        <v>0</v>
      </c>
      <c r="IX594" s="222">
        <f t="shared" si="1623"/>
        <v>0</v>
      </c>
      <c r="IY594" s="222">
        <f t="shared" si="1624"/>
        <v>0</v>
      </c>
      <c r="IZ594" s="222">
        <f t="shared" si="1625"/>
        <v>0</v>
      </c>
      <c r="JA594" s="222">
        <f t="shared" si="1626"/>
        <v>0</v>
      </c>
      <c r="JB594" s="222">
        <f t="shared" si="1627"/>
        <v>0</v>
      </c>
    </row>
    <row r="595" spans="2:262">
      <c r="B595" s="230">
        <v>234</v>
      </c>
      <c r="C595" s="229">
        <f t="shared" si="1628"/>
        <v>4.5703124999999884E-3</v>
      </c>
      <c r="D595" s="226">
        <f t="shared" ca="1" si="1371"/>
        <v>50.124981837705718</v>
      </c>
      <c r="E595" s="225">
        <f ca="1">IF361</f>
        <v>0.12498183770572072</v>
      </c>
      <c r="F595" s="224">
        <v>234</v>
      </c>
      <c r="G595" s="222">
        <f t="shared" si="1372"/>
        <v>0</v>
      </c>
      <c r="H595" s="222">
        <f t="shared" si="1373"/>
        <v>0</v>
      </c>
      <c r="I595" s="222">
        <f t="shared" si="1374"/>
        <v>0</v>
      </c>
      <c r="J595" s="222">
        <f t="shared" si="1375"/>
        <v>0</v>
      </c>
      <c r="K595" s="222">
        <f t="shared" si="1376"/>
        <v>0</v>
      </c>
      <c r="L595" s="222">
        <f t="shared" si="1377"/>
        <v>0</v>
      </c>
      <c r="M595" s="222">
        <f t="shared" si="1378"/>
        <v>0</v>
      </c>
      <c r="N595" s="222">
        <f t="shared" si="1379"/>
        <v>0</v>
      </c>
      <c r="O595" s="222">
        <f t="shared" si="1380"/>
        <v>0</v>
      </c>
      <c r="P595" s="222">
        <f t="shared" si="1381"/>
        <v>0</v>
      </c>
      <c r="Q595" s="222">
        <f t="shared" si="1382"/>
        <v>0</v>
      </c>
      <c r="R595" s="222">
        <f t="shared" si="1383"/>
        <v>0</v>
      </c>
      <c r="S595" s="222">
        <f t="shared" si="1384"/>
        <v>0</v>
      </c>
      <c r="T595" s="222">
        <f t="shared" si="1385"/>
        <v>0</v>
      </c>
      <c r="U595" s="222">
        <f t="shared" si="1386"/>
        <v>0</v>
      </c>
      <c r="V595" s="222">
        <f t="shared" si="1387"/>
        <v>0</v>
      </c>
      <c r="W595" s="222">
        <f t="shared" si="1388"/>
        <v>0</v>
      </c>
      <c r="X595" s="222">
        <f t="shared" si="1389"/>
        <v>0</v>
      </c>
      <c r="Y595" s="222">
        <f t="shared" si="1390"/>
        <v>0</v>
      </c>
      <c r="Z595" s="222">
        <f t="shared" si="1391"/>
        <v>0</v>
      </c>
      <c r="AA595" s="222">
        <f t="shared" si="1392"/>
        <v>0</v>
      </c>
      <c r="AB595" s="222">
        <f t="shared" si="1393"/>
        <v>0</v>
      </c>
      <c r="AC595" s="222">
        <f t="shared" si="1394"/>
        <v>0</v>
      </c>
      <c r="AD595" s="222">
        <f t="shared" si="1395"/>
        <v>0</v>
      </c>
      <c r="AE595" s="222">
        <f t="shared" si="1396"/>
        <v>0</v>
      </c>
      <c r="AF595" s="222">
        <f t="shared" si="1397"/>
        <v>0</v>
      </c>
      <c r="AG595" s="222">
        <f t="shared" si="1398"/>
        <v>0</v>
      </c>
      <c r="AH595" s="222">
        <f t="shared" si="1399"/>
        <v>0</v>
      </c>
      <c r="AI595" s="222">
        <f t="shared" si="1400"/>
        <v>0</v>
      </c>
      <c r="AJ595" s="222">
        <f t="shared" si="1401"/>
        <v>0</v>
      </c>
      <c r="AK595" s="222">
        <f t="shared" si="1402"/>
        <v>0</v>
      </c>
      <c r="AL595" s="222">
        <f t="shared" si="1403"/>
        <v>0</v>
      </c>
      <c r="AM595" s="222">
        <f t="shared" si="1404"/>
        <v>0</v>
      </c>
      <c r="AN595" s="222">
        <f t="shared" si="1405"/>
        <v>0</v>
      </c>
      <c r="AO595" s="222">
        <f t="shared" si="1406"/>
        <v>0</v>
      </c>
      <c r="AP595" s="222">
        <f t="shared" si="1407"/>
        <v>0</v>
      </c>
      <c r="AQ595" s="222">
        <f t="shared" si="1408"/>
        <v>0</v>
      </c>
      <c r="AR595" s="222">
        <f t="shared" si="1409"/>
        <v>0</v>
      </c>
      <c r="AS595" s="222">
        <f t="shared" si="1410"/>
        <v>0</v>
      </c>
      <c r="AT595" s="222">
        <f t="shared" si="1411"/>
        <v>0</v>
      </c>
      <c r="AU595" s="222">
        <f t="shared" si="1412"/>
        <v>0</v>
      </c>
      <c r="AV595" s="222">
        <f t="shared" si="1413"/>
        <v>0</v>
      </c>
      <c r="AW595" s="222">
        <f t="shared" si="1414"/>
        <v>0</v>
      </c>
      <c r="AX595" s="222">
        <f t="shared" si="1415"/>
        <v>0</v>
      </c>
      <c r="AY595" s="222">
        <f t="shared" si="1416"/>
        <v>0</v>
      </c>
      <c r="AZ595" s="222">
        <f t="shared" si="1417"/>
        <v>0</v>
      </c>
      <c r="BA595" s="222">
        <f t="shared" si="1418"/>
        <v>0</v>
      </c>
      <c r="BB595" s="222">
        <f t="shared" si="1419"/>
        <v>0</v>
      </c>
      <c r="BC595" s="222">
        <f t="shared" si="1420"/>
        <v>0</v>
      </c>
      <c r="BD595" s="222">
        <f t="shared" si="1421"/>
        <v>0</v>
      </c>
      <c r="BE595" s="222">
        <f t="shared" si="1422"/>
        <v>0</v>
      </c>
      <c r="BF595" s="222">
        <f t="shared" si="1423"/>
        <v>0</v>
      </c>
      <c r="BG595" s="222">
        <f t="shared" si="1424"/>
        <v>0</v>
      </c>
      <c r="BH595" s="222">
        <f t="shared" si="1425"/>
        <v>0</v>
      </c>
      <c r="BI595" s="222">
        <f t="shared" si="1426"/>
        <v>0</v>
      </c>
      <c r="BJ595" s="222">
        <f t="shared" si="1427"/>
        <v>0</v>
      </c>
      <c r="BK595" s="222">
        <f t="shared" si="1428"/>
        <v>0</v>
      </c>
      <c r="BL595" s="222">
        <f t="shared" si="1429"/>
        <v>0</v>
      </c>
      <c r="BM595" s="222">
        <f t="shared" si="1430"/>
        <v>0</v>
      </c>
      <c r="BN595" s="222">
        <f t="shared" si="1431"/>
        <v>0</v>
      </c>
      <c r="BO595" s="222">
        <f t="shared" si="1432"/>
        <v>0</v>
      </c>
      <c r="BP595" s="222">
        <f t="shared" si="1433"/>
        <v>0</v>
      </c>
      <c r="BQ595" s="222">
        <f t="shared" si="1434"/>
        <v>0</v>
      </c>
      <c r="BR595" s="222">
        <f t="shared" si="1435"/>
        <v>0</v>
      </c>
      <c r="BS595" s="222">
        <f t="shared" si="1436"/>
        <v>0</v>
      </c>
      <c r="BT595" s="222">
        <f t="shared" si="1437"/>
        <v>0</v>
      </c>
      <c r="BU595" s="222">
        <f t="shared" si="1438"/>
        <v>0</v>
      </c>
      <c r="BV595" s="222">
        <f t="shared" si="1439"/>
        <v>0</v>
      </c>
      <c r="BW595" s="222">
        <f t="shared" si="1440"/>
        <v>0</v>
      </c>
      <c r="BX595" s="222">
        <f t="shared" si="1441"/>
        <v>0</v>
      </c>
      <c r="BY595" s="222">
        <f t="shared" si="1442"/>
        <v>0</v>
      </c>
      <c r="BZ595" s="222">
        <f t="shared" si="1443"/>
        <v>0</v>
      </c>
      <c r="CA595" s="222">
        <f t="shared" si="1444"/>
        <v>0</v>
      </c>
      <c r="CB595" s="222">
        <f t="shared" si="1445"/>
        <v>0</v>
      </c>
      <c r="CC595" s="222">
        <f t="shared" si="1446"/>
        <v>0</v>
      </c>
      <c r="CD595" s="222">
        <f t="shared" si="1447"/>
        <v>0</v>
      </c>
      <c r="CE595" s="222">
        <f t="shared" si="1448"/>
        <v>0</v>
      </c>
      <c r="CF595" s="222">
        <f t="shared" si="1449"/>
        <v>0</v>
      </c>
      <c r="CG595" s="222">
        <f t="shared" si="1450"/>
        <v>0</v>
      </c>
      <c r="CH595" s="222">
        <f t="shared" si="1451"/>
        <v>0</v>
      </c>
      <c r="CI595" s="222">
        <f t="shared" si="1452"/>
        <v>0</v>
      </c>
      <c r="CJ595" s="222">
        <f t="shared" si="1453"/>
        <v>0</v>
      </c>
      <c r="CK595" s="222">
        <f t="shared" si="1454"/>
        <v>0</v>
      </c>
      <c r="CL595" s="222">
        <f t="shared" si="1455"/>
        <v>0</v>
      </c>
      <c r="CM595" s="222">
        <f t="shared" si="1456"/>
        <v>0</v>
      </c>
      <c r="CN595" s="222">
        <f t="shared" si="1457"/>
        <v>0</v>
      </c>
      <c r="CO595" s="222">
        <f t="shared" si="1458"/>
        <v>0</v>
      </c>
      <c r="CP595" s="222">
        <f t="shared" si="1459"/>
        <v>0</v>
      </c>
      <c r="CQ595" s="222">
        <f t="shared" si="1460"/>
        <v>0</v>
      </c>
      <c r="CR595" s="222">
        <f t="shared" si="1461"/>
        <v>0</v>
      </c>
      <c r="CS595" s="222">
        <f t="shared" si="1462"/>
        <v>0</v>
      </c>
      <c r="CT595" s="222">
        <f t="shared" si="1463"/>
        <v>0</v>
      </c>
      <c r="CU595" s="222">
        <f t="shared" si="1464"/>
        <v>0</v>
      </c>
      <c r="CV595" s="222">
        <f t="shared" si="1465"/>
        <v>0</v>
      </c>
      <c r="CW595" s="222">
        <f t="shared" si="1466"/>
        <v>0</v>
      </c>
      <c r="CX595" s="222">
        <f t="shared" si="1467"/>
        <v>0</v>
      </c>
      <c r="CY595" s="222">
        <f t="shared" si="1468"/>
        <v>0</v>
      </c>
      <c r="CZ595" s="222">
        <f t="shared" si="1469"/>
        <v>0</v>
      </c>
      <c r="DA595" s="222">
        <f t="shared" si="1470"/>
        <v>0</v>
      </c>
      <c r="DB595" s="222">
        <f t="shared" si="1471"/>
        <v>0</v>
      </c>
      <c r="DC595" s="222">
        <f t="shared" si="1472"/>
        <v>0</v>
      </c>
      <c r="DD595" s="222">
        <f t="shared" si="1473"/>
        <v>0</v>
      </c>
      <c r="DE595" s="222">
        <f t="shared" si="1474"/>
        <v>0</v>
      </c>
      <c r="DF595" s="222">
        <f t="shared" si="1475"/>
        <v>0</v>
      </c>
      <c r="DG595" s="222">
        <f t="shared" si="1476"/>
        <v>0</v>
      </c>
      <c r="DH595" s="222">
        <f t="shared" si="1477"/>
        <v>0</v>
      </c>
      <c r="DI595" s="222">
        <f t="shared" si="1478"/>
        <v>0</v>
      </c>
      <c r="DJ595" s="222">
        <f t="shared" si="1479"/>
        <v>0</v>
      </c>
      <c r="DK595" s="222">
        <f t="shared" si="1480"/>
        <v>0</v>
      </c>
      <c r="DL595" s="222">
        <f t="shared" si="1481"/>
        <v>0</v>
      </c>
      <c r="DM595" s="222">
        <f t="shared" si="1482"/>
        <v>0</v>
      </c>
      <c r="DN595" s="222">
        <f t="shared" si="1483"/>
        <v>0</v>
      </c>
      <c r="DO595" s="222">
        <f t="shared" si="1484"/>
        <v>0</v>
      </c>
      <c r="DP595" s="222">
        <f t="shared" si="1485"/>
        <v>0</v>
      </c>
      <c r="DQ595" s="222">
        <f t="shared" si="1486"/>
        <v>0</v>
      </c>
      <c r="DR595" s="222">
        <f t="shared" si="1487"/>
        <v>0</v>
      </c>
      <c r="DS595" s="222">
        <f t="shared" si="1488"/>
        <v>0</v>
      </c>
      <c r="DT595" s="222">
        <f t="shared" si="1489"/>
        <v>0</v>
      </c>
      <c r="DU595" s="222">
        <f t="shared" si="1490"/>
        <v>0</v>
      </c>
      <c r="DV595" s="222">
        <f t="shared" si="1491"/>
        <v>0</v>
      </c>
      <c r="DW595" s="222">
        <f t="shared" si="1492"/>
        <v>0</v>
      </c>
      <c r="DX595" s="222">
        <f t="shared" si="1493"/>
        <v>0</v>
      </c>
      <c r="DY595" s="222">
        <f t="shared" si="1494"/>
        <v>0</v>
      </c>
      <c r="DZ595" s="222">
        <f t="shared" si="1495"/>
        <v>0</v>
      </c>
      <c r="EA595" s="222">
        <f t="shared" si="1496"/>
        <v>0</v>
      </c>
      <c r="EB595" s="222">
        <f t="shared" si="1497"/>
        <v>0</v>
      </c>
      <c r="EC595" s="222">
        <f t="shared" si="1498"/>
        <v>0</v>
      </c>
      <c r="ED595" s="222">
        <f t="shared" si="1499"/>
        <v>0</v>
      </c>
      <c r="EE595" s="222">
        <f t="shared" si="1500"/>
        <v>0</v>
      </c>
      <c r="EF595" s="222">
        <f t="shared" si="1501"/>
        <v>0</v>
      </c>
      <c r="EG595" s="222">
        <f t="shared" si="1502"/>
        <v>0</v>
      </c>
      <c r="EH595" s="222">
        <f t="shared" si="1503"/>
        <v>0</v>
      </c>
      <c r="EI595" s="222">
        <f t="shared" si="1504"/>
        <v>0</v>
      </c>
      <c r="EJ595" s="222">
        <f t="shared" si="1505"/>
        <v>0</v>
      </c>
      <c r="EK595" s="222">
        <f t="shared" si="1506"/>
        <v>0</v>
      </c>
      <c r="EL595" s="222">
        <f t="shared" si="1507"/>
        <v>0</v>
      </c>
      <c r="EM595" s="222">
        <f t="shared" si="1508"/>
        <v>0</v>
      </c>
      <c r="EN595" s="222">
        <f t="shared" si="1509"/>
        <v>0</v>
      </c>
      <c r="EO595" s="222">
        <f t="shared" si="1510"/>
        <v>0</v>
      </c>
      <c r="EP595" s="222">
        <f t="shared" si="1511"/>
        <v>0</v>
      </c>
      <c r="EQ595" s="222">
        <f t="shared" si="1512"/>
        <v>0</v>
      </c>
      <c r="ER595" s="222">
        <f t="shared" si="1513"/>
        <v>0</v>
      </c>
      <c r="ES595" s="222">
        <f t="shared" si="1514"/>
        <v>0</v>
      </c>
      <c r="ET595" s="222">
        <f t="shared" si="1515"/>
        <v>0</v>
      </c>
      <c r="EU595" s="222">
        <f t="shared" si="1516"/>
        <v>0</v>
      </c>
      <c r="EV595" s="222">
        <f t="shared" si="1517"/>
        <v>0</v>
      </c>
      <c r="EW595" s="222">
        <f t="shared" si="1518"/>
        <v>0</v>
      </c>
      <c r="EX595" s="222">
        <f t="shared" si="1519"/>
        <v>0</v>
      </c>
      <c r="EY595" s="222">
        <f t="shared" si="1520"/>
        <v>0</v>
      </c>
      <c r="EZ595" s="222">
        <f t="shared" si="1521"/>
        <v>0</v>
      </c>
      <c r="FA595" s="222">
        <f t="shared" si="1522"/>
        <v>0</v>
      </c>
      <c r="FB595" s="222">
        <f t="shared" si="1523"/>
        <v>0</v>
      </c>
      <c r="FC595" s="222">
        <f t="shared" si="1524"/>
        <v>0</v>
      </c>
      <c r="FD595" s="222">
        <f t="shared" si="1525"/>
        <v>0</v>
      </c>
      <c r="FE595" s="222">
        <f t="shared" si="1526"/>
        <v>0</v>
      </c>
      <c r="FF595" s="222">
        <f t="shared" si="1527"/>
        <v>0</v>
      </c>
      <c r="FG595" s="222">
        <f t="shared" si="1528"/>
        <v>0</v>
      </c>
      <c r="FH595" s="222">
        <f t="shared" si="1529"/>
        <v>0</v>
      </c>
      <c r="FI595" s="222">
        <f t="shared" si="1530"/>
        <v>0</v>
      </c>
      <c r="FJ595" s="222">
        <f t="shared" si="1531"/>
        <v>0</v>
      </c>
      <c r="FK595" s="222">
        <f t="shared" si="1532"/>
        <v>0</v>
      </c>
      <c r="FL595" s="222">
        <f t="shared" si="1533"/>
        <v>0</v>
      </c>
      <c r="FM595" s="222">
        <f t="shared" si="1534"/>
        <v>0</v>
      </c>
      <c r="FN595" s="222">
        <f t="shared" si="1535"/>
        <v>0</v>
      </c>
      <c r="FO595" s="222">
        <f t="shared" si="1536"/>
        <v>0</v>
      </c>
      <c r="FP595" s="222">
        <f t="shared" si="1537"/>
        <v>0</v>
      </c>
      <c r="FQ595" s="222">
        <f t="shared" si="1538"/>
        <v>0</v>
      </c>
      <c r="FR595" s="222">
        <f t="shared" si="1539"/>
        <v>0</v>
      </c>
      <c r="FS595" s="222">
        <f t="shared" si="1540"/>
        <v>0</v>
      </c>
      <c r="FT595" s="222">
        <f t="shared" si="1541"/>
        <v>0</v>
      </c>
      <c r="FU595" s="222">
        <f t="shared" si="1542"/>
        <v>0</v>
      </c>
      <c r="FV595" s="222">
        <f t="shared" si="1543"/>
        <v>0</v>
      </c>
      <c r="FW595" s="222">
        <f t="shared" si="1544"/>
        <v>0</v>
      </c>
      <c r="FX595" s="222">
        <f t="shared" si="1545"/>
        <v>0</v>
      </c>
      <c r="FY595" s="222">
        <f t="shared" si="1546"/>
        <v>0</v>
      </c>
      <c r="FZ595" s="222">
        <f t="shared" si="1547"/>
        <v>0</v>
      </c>
      <c r="GA595" s="222">
        <f t="shared" si="1548"/>
        <v>0</v>
      </c>
      <c r="GB595" s="222">
        <f t="shared" si="1549"/>
        <v>0</v>
      </c>
      <c r="GC595" s="222">
        <f t="shared" si="1550"/>
        <v>0</v>
      </c>
      <c r="GD595" s="222">
        <f t="shared" si="1551"/>
        <v>0</v>
      </c>
      <c r="GE595" s="222">
        <f t="shared" si="1552"/>
        <v>0</v>
      </c>
      <c r="GF595" s="222">
        <f t="shared" si="1553"/>
        <v>0</v>
      </c>
      <c r="GG595" s="222">
        <f t="shared" si="1554"/>
        <v>0</v>
      </c>
      <c r="GH595" s="222">
        <f t="shared" si="1555"/>
        <v>0</v>
      </c>
      <c r="GI595" s="222">
        <f t="shared" si="1556"/>
        <v>0</v>
      </c>
      <c r="GJ595" s="222">
        <f t="shared" si="1557"/>
        <v>0</v>
      </c>
      <c r="GK595" s="222">
        <f t="shared" si="1558"/>
        <v>0</v>
      </c>
      <c r="GL595" s="222">
        <f t="shared" si="1559"/>
        <v>0</v>
      </c>
      <c r="GM595" s="222">
        <f t="shared" si="1560"/>
        <v>0</v>
      </c>
      <c r="GN595" s="222">
        <f t="shared" si="1561"/>
        <v>0</v>
      </c>
      <c r="GO595" s="222">
        <f t="shared" si="1562"/>
        <v>0</v>
      </c>
      <c r="GP595" s="222">
        <f t="shared" si="1563"/>
        <v>0</v>
      </c>
      <c r="GQ595" s="222">
        <f t="shared" si="1564"/>
        <v>0</v>
      </c>
      <c r="GR595" s="222">
        <f t="shared" si="1565"/>
        <v>0</v>
      </c>
      <c r="GS595" s="222">
        <f t="shared" si="1566"/>
        <v>0</v>
      </c>
      <c r="GT595" s="222">
        <f t="shared" si="1567"/>
        <v>0</v>
      </c>
      <c r="GU595" s="222">
        <f t="shared" si="1568"/>
        <v>0</v>
      </c>
      <c r="GV595" s="222">
        <f t="shared" si="1569"/>
        <v>0</v>
      </c>
      <c r="GW595" s="222">
        <f t="shared" si="1570"/>
        <v>0</v>
      </c>
      <c r="GX595" s="222">
        <f t="shared" si="1571"/>
        <v>0</v>
      </c>
      <c r="GY595" s="222">
        <f t="shared" si="1572"/>
        <v>0</v>
      </c>
      <c r="GZ595" s="222">
        <f t="shared" si="1573"/>
        <v>0</v>
      </c>
      <c r="HA595" s="222">
        <f t="shared" si="1574"/>
        <v>0</v>
      </c>
      <c r="HB595" s="222">
        <f t="shared" si="1575"/>
        <v>0</v>
      </c>
      <c r="HC595" s="222">
        <f t="shared" si="1576"/>
        <v>0</v>
      </c>
      <c r="HD595" s="222">
        <f t="shared" si="1577"/>
        <v>0</v>
      </c>
      <c r="HE595" s="222">
        <f t="shared" si="1578"/>
        <v>0</v>
      </c>
      <c r="HF595" s="222">
        <f t="shared" si="1579"/>
        <v>0</v>
      </c>
      <c r="HG595" s="222">
        <f t="shared" si="1580"/>
        <v>0</v>
      </c>
      <c r="HH595" s="222">
        <f t="shared" si="1581"/>
        <v>0</v>
      </c>
      <c r="HI595" s="222">
        <f t="shared" si="1582"/>
        <v>0</v>
      </c>
      <c r="HJ595" s="222">
        <f t="shared" si="1583"/>
        <v>0</v>
      </c>
      <c r="HK595" s="222">
        <f t="shared" si="1584"/>
        <v>0</v>
      </c>
      <c r="HL595" s="222">
        <f t="shared" si="1585"/>
        <v>0</v>
      </c>
      <c r="HM595" s="222">
        <f t="shared" si="1586"/>
        <v>0</v>
      </c>
      <c r="HN595" s="222">
        <f t="shared" si="1587"/>
        <v>0</v>
      </c>
      <c r="HO595" s="222">
        <f t="shared" si="1588"/>
        <v>0</v>
      </c>
      <c r="HP595" s="222">
        <f t="shared" si="1589"/>
        <v>0</v>
      </c>
      <c r="HQ595" s="222">
        <f t="shared" si="1590"/>
        <v>0</v>
      </c>
      <c r="HR595" s="222">
        <f t="shared" si="1591"/>
        <v>0</v>
      </c>
      <c r="HS595" s="222">
        <f t="shared" si="1592"/>
        <v>0</v>
      </c>
      <c r="HT595" s="222">
        <f t="shared" si="1593"/>
        <v>0</v>
      </c>
      <c r="HU595" s="222">
        <f t="shared" si="1594"/>
        <v>0</v>
      </c>
      <c r="HV595" s="222">
        <f t="shared" si="1595"/>
        <v>0</v>
      </c>
      <c r="HW595" s="222">
        <f t="shared" si="1596"/>
        <v>0</v>
      </c>
      <c r="HX595" s="222">
        <f t="shared" si="1597"/>
        <v>0</v>
      </c>
      <c r="HY595" s="222">
        <f t="shared" si="1598"/>
        <v>0</v>
      </c>
      <c r="HZ595" s="222">
        <f t="shared" si="1599"/>
        <v>0</v>
      </c>
      <c r="IA595" s="222">
        <f t="shared" si="1600"/>
        <v>0</v>
      </c>
      <c r="IB595" s="222">
        <f t="shared" si="1601"/>
        <v>0</v>
      </c>
      <c r="IC595" s="222">
        <f t="shared" si="1602"/>
        <v>0</v>
      </c>
      <c r="ID595" s="222">
        <f t="shared" si="1603"/>
        <v>0</v>
      </c>
      <c r="IE595" s="222">
        <f t="shared" si="1604"/>
        <v>0</v>
      </c>
      <c r="IF595" s="222">
        <f t="shared" si="1605"/>
        <v>0</v>
      </c>
      <c r="IG595" s="222">
        <f t="shared" si="1606"/>
        <v>0</v>
      </c>
      <c r="IH595" s="222">
        <f t="shared" si="1607"/>
        <v>0</v>
      </c>
      <c r="II595" s="222">
        <f t="shared" si="1608"/>
        <v>0</v>
      </c>
      <c r="IJ595" s="222">
        <f t="shared" si="1609"/>
        <v>0</v>
      </c>
      <c r="IK595" s="222">
        <f t="shared" si="1610"/>
        <v>0</v>
      </c>
      <c r="IL595" s="222">
        <f t="shared" si="1611"/>
        <v>0</v>
      </c>
      <c r="IM595" s="222">
        <f t="shared" si="1612"/>
        <v>0</v>
      </c>
      <c r="IN595" s="222">
        <f t="shared" si="1613"/>
        <v>0</v>
      </c>
      <c r="IO595" s="222">
        <f t="shared" si="1614"/>
        <v>0</v>
      </c>
      <c r="IP595" s="222">
        <f t="shared" si="1615"/>
        <v>0</v>
      </c>
      <c r="IQ595" s="222">
        <f t="shared" si="1616"/>
        <v>0</v>
      </c>
      <c r="IR595" s="222">
        <f t="shared" si="1617"/>
        <v>0</v>
      </c>
      <c r="IS595" s="222">
        <f t="shared" si="1618"/>
        <v>0</v>
      </c>
      <c r="IT595" s="222">
        <f t="shared" si="1619"/>
        <v>0</v>
      </c>
      <c r="IU595" s="222">
        <f t="shared" si="1620"/>
        <v>0</v>
      </c>
      <c r="IV595" s="222">
        <f t="shared" si="1621"/>
        <v>0</v>
      </c>
      <c r="IW595" s="222">
        <f t="shared" si="1622"/>
        <v>0</v>
      </c>
      <c r="IX595" s="222">
        <f t="shared" si="1623"/>
        <v>0</v>
      </c>
      <c r="IY595" s="222">
        <f t="shared" si="1624"/>
        <v>0</v>
      </c>
      <c r="IZ595" s="222">
        <f t="shared" si="1625"/>
        <v>0</v>
      </c>
      <c r="JA595" s="222">
        <f t="shared" si="1626"/>
        <v>0</v>
      </c>
      <c r="JB595" s="222">
        <f t="shared" si="1627"/>
        <v>0</v>
      </c>
    </row>
    <row r="596" spans="2:262">
      <c r="B596" s="230">
        <v>235</v>
      </c>
      <c r="C596" s="229">
        <f t="shared" si="1628"/>
        <v>4.589843749999988E-3</v>
      </c>
      <c r="D596" s="226">
        <f t="shared" ca="1" si="1371"/>
        <v>50.124663851103065</v>
      </c>
      <c r="E596" s="225">
        <f ca="1">IG361</f>
        <v>0.12466385110306863</v>
      </c>
      <c r="F596" s="224">
        <v>235</v>
      </c>
      <c r="G596" s="222">
        <f t="shared" si="1372"/>
        <v>0</v>
      </c>
      <c r="H596" s="222">
        <f t="shared" si="1373"/>
        <v>0</v>
      </c>
      <c r="I596" s="222">
        <f t="shared" si="1374"/>
        <v>0</v>
      </c>
      <c r="J596" s="222">
        <f t="shared" si="1375"/>
        <v>0</v>
      </c>
      <c r="K596" s="222">
        <f t="shared" si="1376"/>
        <v>0</v>
      </c>
      <c r="L596" s="222">
        <f t="shared" si="1377"/>
        <v>0</v>
      </c>
      <c r="M596" s="222">
        <f t="shared" si="1378"/>
        <v>0</v>
      </c>
      <c r="N596" s="222">
        <f t="shared" si="1379"/>
        <v>0</v>
      </c>
      <c r="O596" s="222">
        <f t="shared" si="1380"/>
        <v>0</v>
      </c>
      <c r="P596" s="222">
        <f t="shared" si="1381"/>
        <v>0</v>
      </c>
      <c r="Q596" s="222">
        <f t="shared" si="1382"/>
        <v>0</v>
      </c>
      <c r="R596" s="222">
        <f t="shared" si="1383"/>
        <v>0</v>
      </c>
      <c r="S596" s="222">
        <f t="shared" si="1384"/>
        <v>0</v>
      </c>
      <c r="T596" s="222">
        <f t="shared" si="1385"/>
        <v>0</v>
      </c>
      <c r="U596" s="222">
        <f t="shared" si="1386"/>
        <v>0</v>
      </c>
      <c r="V596" s="222">
        <f t="shared" si="1387"/>
        <v>0</v>
      </c>
      <c r="W596" s="222">
        <f t="shared" si="1388"/>
        <v>0</v>
      </c>
      <c r="X596" s="222">
        <f t="shared" si="1389"/>
        <v>0</v>
      </c>
      <c r="Y596" s="222">
        <f t="shared" si="1390"/>
        <v>0</v>
      </c>
      <c r="Z596" s="222">
        <f t="shared" si="1391"/>
        <v>0</v>
      </c>
      <c r="AA596" s="222">
        <f t="shared" si="1392"/>
        <v>0</v>
      </c>
      <c r="AB596" s="222">
        <f t="shared" si="1393"/>
        <v>0</v>
      </c>
      <c r="AC596" s="222">
        <f t="shared" si="1394"/>
        <v>0</v>
      </c>
      <c r="AD596" s="222">
        <f t="shared" si="1395"/>
        <v>0</v>
      </c>
      <c r="AE596" s="222">
        <f t="shared" si="1396"/>
        <v>0</v>
      </c>
      <c r="AF596" s="222">
        <f t="shared" si="1397"/>
        <v>0</v>
      </c>
      <c r="AG596" s="222">
        <f t="shared" si="1398"/>
        <v>0</v>
      </c>
      <c r="AH596" s="222">
        <f t="shared" si="1399"/>
        <v>0</v>
      </c>
      <c r="AI596" s="222">
        <f t="shared" si="1400"/>
        <v>0</v>
      </c>
      <c r="AJ596" s="222">
        <f t="shared" si="1401"/>
        <v>0</v>
      </c>
      <c r="AK596" s="222">
        <f t="shared" si="1402"/>
        <v>0</v>
      </c>
      <c r="AL596" s="222">
        <f t="shared" si="1403"/>
        <v>0</v>
      </c>
      <c r="AM596" s="222">
        <f t="shared" si="1404"/>
        <v>0</v>
      </c>
      <c r="AN596" s="222">
        <f t="shared" si="1405"/>
        <v>0</v>
      </c>
      <c r="AO596" s="222">
        <f t="shared" si="1406"/>
        <v>0</v>
      </c>
      <c r="AP596" s="222">
        <f t="shared" si="1407"/>
        <v>0</v>
      </c>
      <c r="AQ596" s="222">
        <f t="shared" si="1408"/>
        <v>0</v>
      </c>
      <c r="AR596" s="222">
        <f t="shared" si="1409"/>
        <v>0</v>
      </c>
      <c r="AS596" s="222">
        <f t="shared" si="1410"/>
        <v>0</v>
      </c>
      <c r="AT596" s="222">
        <f t="shared" si="1411"/>
        <v>0</v>
      </c>
      <c r="AU596" s="222">
        <f t="shared" si="1412"/>
        <v>0</v>
      </c>
      <c r="AV596" s="222">
        <f t="shared" si="1413"/>
        <v>0</v>
      </c>
      <c r="AW596" s="222">
        <f t="shared" si="1414"/>
        <v>0</v>
      </c>
      <c r="AX596" s="222">
        <f t="shared" si="1415"/>
        <v>0</v>
      </c>
      <c r="AY596" s="222">
        <f t="shared" si="1416"/>
        <v>0</v>
      </c>
      <c r="AZ596" s="222">
        <f t="shared" si="1417"/>
        <v>0</v>
      </c>
      <c r="BA596" s="222">
        <f t="shared" si="1418"/>
        <v>0</v>
      </c>
      <c r="BB596" s="222">
        <f t="shared" si="1419"/>
        <v>0</v>
      </c>
      <c r="BC596" s="222">
        <f t="shared" si="1420"/>
        <v>0</v>
      </c>
      <c r="BD596" s="222">
        <f t="shared" si="1421"/>
        <v>0</v>
      </c>
      <c r="BE596" s="222">
        <f t="shared" si="1422"/>
        <v>0</v>
      </c>
      <c r="BF596" s="222">
        <f t="shared" si="1423"/>
        <v>0</v>
      </c>
      <c r="BG596" s="222">
        <f t="shared" si="1424"/>
        <v>0</v>
      </c>
      <c r="BH596" s="222">
        <f t="shared" si="1425"/>
        <v>0</v>
      </c>
      <c r="BI596" s="222">
        <f t="shared" si="1426"/>
        <v>0</v>
      </c>
      <c r="BJ596" s="222">
        <f t="shared" si="1427"/>
        <v>0</v>
      </c>
      <c r="BK596" s="222">
        <f t="shared" si="1428"/>
        <v>0</v>
      </c>
      <c r="BL596" s="222">
        <f t="shared" si="1429"/>
        <v>0</v>
      </c>
      <c r="BM596" s="222">
        <f t="shared" si="1430"/>
        <v>0</v>
      </c>
      <c r="BN596" s="222">
        <f t="shared" si="1431"/>
        <v>0</v>
      </c>
      <c r="BO596" s="222">
        <f t="shared" si="1432"/>
        <v>0</v>
      </c>
      <c r="BP596" s="222">
        <f t="shared" si="1433"/>
        <v>0</v>
      </c>
      <c r="BQ596" s="222">
        <f t="shared" si="1434"/>
        <v>0</v>
      </c>
      <c r="BR596" s="222">
        <f t="shared" si="1435"/>
        <v>0</v>
      </c>
      <c r="BS596" s="222">
        <f t="shared" si="1436"/>
        <v>0</v>
      </c>
      <c r="BT596" s="222">
        <f t="shared" si="1437"/>
        <v>0</v>
      </c>
      <c r="BU596" s="222">
        <f t="shared" si="1438"/>
        <v>0</v>
      </c>
      <c r="BV596" s="222">
        <f t="shared" si="1439"/>
        <v>0</v>
      </c>
      <c r="BW596" s="222">
        <f t="shared" si="1440"/>
        <v>0</v>
      </c>
      <c r="BX596" s="222">
        <f t="shared" si="1441"/>
        <v>0</v>
      </c>
      <c r="BY596" s="222">
        <f t="shared" si="1442"/>
        <v>0</v>
      </c>
      <c r="BZ596" s="222">
        <f t="shared" si="1443"/>
        <v>0</v>
      </c>
      <c r="CA596" s="222">
        <f t="shared" si="1444"/>
        <v>0</v>
      </c>
      <c r="CB596" s="222">
        <f t="shared" si="1445"/>
        <v>0</v>
      </c>
      <c r="CC596" s="222">
        <f t="shared" si="1446"/>
        <v>0</v>
      </c>
      <c r="CD596" s="222">
        <f t="shared" si="1447"/>
        <v>0</v>
      </c>
      <c r="CE596" s="222">
        <f t="shared" si="1448"/>
        <v>0</v>
      </c>
      <c r="CF596" s="222">
        <f t="shared" si="1449"/>
        <v>0</v>
      </c>
      <c r="CG596" s="222">
        <f t="shared" si="1450"/>
        <v>0</v>
      </c>
      <c r="CH596" s="222">
        <f t="shared" si="1451"/>
        <v>0</v>
      </c>
      <c r="CI596" s="222">
        <f t="shared" si="1452"/>
        <v>0</v>
      </c>
      <c r="CJ596" s="222">
        <f t="shared" si="1453"/>
        <v>0</v>
      </c>
      <c r="CK596" s="222">
        <f t="shared" si="1454"/>
        <v>0</v>
      </c>
      <c r="CL596" s="222">
        <f t="shared" si="1455"/>
        <v>0</v>
      </c>
      <c r="CM596" s="222">
        <f t="shared" si="1456"/>
        <v>0</v>
      </c>
      <c r="CN596" s="222">
        <f t="shared" si="1457"/>
        <v>0</v>
      </c>
      <c r="CO596" s="222">
        <f t="shared" si="1458"/>
        <v>0</v>
      </c>
      <c r="CP596" s="222">
        <f t="shared" si="1459"/>
        <v>0</v>
      </c>
      <c r="CQ596" s="222">
        <f t="shared" si="1460"/>
        <v>0</v>
      </c>
      <c r="CR596" s="222">
        <f t="shared" si="1461"/>
        <v>0</v>
      </c>
      <c r="CS596" s="222">
        <f t="shared" si="1462"/>
        <v>0</v>
      </c>
      <c r="CT596" s="222">
        <f t="shared" si="1463"/>
        <v>0</v>
      </c>
      <c r="CU596" s="222">
        <f t="shared" si="1464"/>
        <v>0</v>
      </c>
      <c r="CV596" s="222">
        <f t="shared" si="1465"/>
        <v>0</v>
      </c>
      <c r="CW596" s="222">
        <f t="shared" si="1466"/>
        <v>0</v>
      </c>
      <c r="CX596" s="222">
        <f t="shared" si="1467"/>
        <v>0</v>
      </c>
      <c r="CY596" s="222">
        <f t="shared" si="1468"/>
        <v>0</v>
      </c>
      <c r="CZ596" s="222">
        <f t="shared" si="1469"/>
        <v>0</v>
      </c>
      <c r="DA596" s="222">
        <f t="shared" si="1470"/>
        <v>0</v>
      </c>
      <c r="DB596" s="222">
        <f t="shared" si="1471"/>
        <v>0</v>
      </c>
      <c r="DC596" s="222">
        <f t="shared" si="1472"/>
        <v>0</v>
      </c>
      <c r="DD596" s="222">
        <f t="shared" si="1473"/>
        <v>0</v>
      </c>
      <c r="DE596" s="222">
        <f t="shared" si="1474"/>
        <v>0</v>
      </c>
      <c r="DF596" s="222">
        <f t="shared" si="1475"/>
        <v>0</v>
      </c>
      <c r="DG596" s="222">
        <f t="shared" si="1476"/>
        <v>0</v>
      </c>
      <c r="DH596" s="222">
        <f t="shared" si="1477"/>
        <v>0</v>
      </c>
      <c r="DI596" s="222">
        <f t="shared" si="1478"/>
        <v>0</v>
      </c>
      <c r="DJ596" s="222">
        <f t="shared" si="1479"/>
        <v>0</v>
      </c>
      <c r="DK596" s="222">
        <f t="shared" si="1480"/>
        <v>0</v>
      </c>
      <c r="DL596" s="222">
        <f t="shared" si="1481"/>
        <v>0</v>
      </c>
      <c r="DM596" s="222">
        <f t="shared" si="1482"/>
        <v>0</v>
      </c>
      <c r="DN596" s="222">
        <f t="shared" si="1483"/>
        <v>0</v>
      </c>
      <c r="DO596" s="222">
        <f t="shared" si="1484"/>
        <v>0</v>
      </c>
      <c r="DP596" s="222">
        <f t="shared" si="1485"/>
        <v>0</v>
      </c>
      <c r="DQ596" s="222">
        <f t="shared" si="1486"/>
        <v>0</v>
      </c>
      <c r="DR596" s="222">
        <f t="shared" si="1487"/>
        <v>0</v>
      </c>
      <c r="DS596" s="222">
        <f t="shared" si="1488"/>
        <v>0</v>
      </c>
      <c r="DT596" s="222">
        <f t="shared" si="1489"/>
        <v>0</v>
      </c>
      <c r="DU596" s="222">
        <f t="shared" si="1490"/>
        <v>0</v>
      </c>
      <c r="DV596" s="222">
        <f t="shared" si="1491"/>
        <v>0</v>
      </c>
      <c r="DW596" s="222">
        <f t="shared" si="1492"/>
        <v>0</v>
      </c>
      <c r="DX596" s="222">
        <f t="shared" si="1493"/>
        <v>0</v>
      </c>
      <c r="DY596" s="222">
        <f t="shared" si="1494"/>
        <v>0</v>
      </c>
      <c r="DZ596" s="222">
        <f t="shared" si="1495"/>
        <v>0</v>
      </c>
      <c r="EA596" s="222">
        <f t="shared" si="1496"/>
        <v>0</v>
      </c>
      <c r="EB596" s="222">
        <f t="shared" si="1497"/>
        <v>0</v>
      </c>
      <c r="EC596" s="222">
        <f t="shared" si="1498"/>
        <v>0</v>
      </c>
      <c r="ED596" s="222">
        <f t="shared" si="1499"/>
        <v>0</v>
      </c>
      <c r="EE596" s="222">
        <f t="shared" si="1500"/>
        <v>0</v>
      </c>
      <c r="EF596" s="222">
        <f t="shared" si="1501"/>
        <v>0</v>
      </c>
      <c r="EG596" s="222">
        <f t="shared" si="1502"/>
        <v>0</v>
      </c>
      <c r="EH596" s="222">
        <f t="shared" si="1503"/>
        <v>0</v>
      </c>
      <c r="EI596" s="222">
        <f t="shared" si="1504"/>
        <v>0</v>
      </c>
      <c r="EJ596" s="222">
        <f t="shared" si="1505"/>
        <v>0</v>
      </c>
      <c r="EK596" s="222">
        <f t="shared" si="1506"/>
        <v>0</v>
      </c>
      <c r="EL596" s="222">
        <f t="shared" si="1507"/>
        <v>0</v>
      </c>
      <c r="EM596" s="222">
        <f t="shared" si="1508"/>
        <v>0</v>
      </c>
      <c r="EN596" s="222">
        <f t="shared" si="1509"/>
        <v>0</v>
      </c>
      <c r="EO596" s="222">
        <f t="shared" si="1510"/>
        <v>0</v>
      </c>
      <c r="EP596" s="222">
        <f t="shared" si="1511"/>
        <v>0</v>
      </c>
      <c r="EQ596" s="222">
        <f t="shared" si="1512"/>
        <v>0</v>
      </c>
      <c r="ER596" s="222">
        <f t="shared" si="1513"/>
        <v>0</v>
      </c>
      <c r="ES596" s="222">
        <f t="shared" si="1514"/>
        <v>0</v>
      </c>
      <c r="ET596" s="222">
        <f t="shared" si="1515"/>
        <v>0</v>
      </c>
      <c r="EU596" s="222">
        <f t="shared" si="1516"/>
        <v>0</v>
      </c>
      <c r="EV596" s="222">
        <f t="shared" si="1517"/>
        <v>0</v>
      </c>
      <c r="EW596" s="222">
        <f t="shared" si="1518"/>
        <v>0</v>
      </c>
      <c r="EX596" s="222">
        <f t="shared" si="1519"/>
        <v>0</v>
      </c>
      <c r="EY596" s="222">
        <f t="shared" si="1520"/>
        <v>0</v>
      </c>
      <c r="EZ596" s="222">
        <f t="shared" si="1521"/>
        <v>0</v>
      </c>
      <c r="FA596" s="222">
        <f t="shared" si="1522"/>
        <v>0</v>
      </c>
      <c r="FB596" s="222">
        <f t="shared" si="1523"/>
        <v>0</v>
      </c>
      <c r="FC596" s="222">
        <f t="shared" si="1524"/>
        <v>0</v>
      </c>
      <c r="FD596" s="222">
        <f t="shared" si="1525"/>
        <v>0</v>
      </c>
      <c r="FE596" s="222">
        <f t="shared" si="1526"/>
        <v>0</v>
      </c>
      <c r="FF596" s="222">
        <f t="shared" si="1527"/>
        <v>0</v>
      </c>
      <c r="FG596" s="222">
        <f t="shared" si="1528"/>
        <v>0</v>
      </c>
      <c r="FH596" s="222">
        <f t="shared" si="1529"/>
        <v>0</v>
      </c>
      <c r="FI596" s="222">
        <f t="shared" si="1530"/>
        <v>0</v>
      </c>
      <c r="FJ596" s="222">
        <f t="shared" si="1531"/>
        <v>0</v>
      </c>
      <c r="FK596" s="222">
        <f t="shared" si="1532"/>
        <v>0</v>
      </c>
      <c r="FL596" s="222">
        <f t="shared" si="1533"/>
        <v>0</v>
      </c>
      <c r="FM596" s="222">
        <f t="shared" si="1534"/>
        <v>0</v>
      </c>
      <c r="FN596" s="222">
        <f t="shared" si="1535"/>
        <v>0</v>
      </c>
      <c r="FO596" s="222">
        <f t="shared" si="1536"/>
        <v>0</v>
      </c>
      <c r="FP596" s="222">
        <f t="shared" si="1537"/>
        <v>0</v>
      </c>
      <c r="FQ596" s="222">
        <f t="shared" si="1538"/>
        <v>0</v>
      </c>
      <c r="FR596" s="222">
        <f t="shared" si="1539"/>
        <v>0</v>
      </c>
      <c r="FS596" s="222">
        <f t="shared" si="1540"/>
        <v>0</v>
      </c>
      <c r="FT596" s="222">
        <f t="shared" si="1541"/>
        <v>0</v>
      </c>
      <c r="FU596" s="222">
        <f t="shared" si="1542"/>
        <v>0</v>
      </c>
      <c r="FV596" s="222">
        <f t="shared" si="1543"/>
        <v>0</v>
      </c>
      <c r="FW596" s="222">
        <f t="shared" si="1544"/>
        <v>0</v>
      </c>
      <c r="FX596" s="222">
        <f t="shared" si="1545"/>
        <v>0</v>
      </c>
      <c r="FY596" s="222">
        <f t="shared" si="1546"/>
        <v>0</v>
      </c>
      <c r="FZ596" s="222">
        <f t="shared" si="1547"/>
        <v>0</v>
      </c>
      <c r="GA596" s="222">
        <f t="shared" si="1548"/>
        <v>0</v>
      </c>
      <c r="GB596" s="222">
        <f t="shared" si="1549"/>
        <v>0</v>
      </c>
      <c r="GC596" s="222">
        <f t="shared" si="1550"/>
        <v>0</v>
      </c>
      <c r="GD596" s="222">
        <f t="shared" si="1551"/>
        <v>0</v>
      </c>
      <c r="GE596" s="222">
        <f t="shared" si="1552"/>
        <v>0</v>
      </c>
      <c r="GF596" s="222">
        <f t="shared" si="1553"/>
        <v>0</v>
      </c>
      <c r="GG596" s="222">
        <f t="shared" si="1554"/>
        <v>0</v>
      </c>
      <c r="GH596" s="222">
        <f t="shared" si="1555"/>
        <v>0</v>
      </c>
      <c r="GI596" s="222">
        <f t="shared" si="1556"/>
        <v>0</v>
      </c>
      <c r="GJ596" s="222">
        <f t="shared" si="1557"/>
        <v>0</v>
      </c>
      <c r="GK596" s="222">
        <f t="shared" si="1558"/>
        <v>0</v>
      </c>
      <c r="GL596" s="222">
        <f t="shared" si="1559"/>
        <v>0</v>
      </c>
      <c r="GM596" s="222">
        <f t="shared" si="1560"/>
        <v>0</v>
      </c>
      <c r="GN596" s="222">
        <f t="shared" si="1561"/>
        <v>0</v>
      </c>
      <c r="GO596" s="222">
        <f t="shared" si="1562"/>
        <v>0</v>
      </c>
      <c r="GP596" s="222">
        <f t="shared" si="1563"/>
        <v>0</v>
      </c>
      <c r="GQ596" s="222">
        <f t="shared" si="1564"/>
        <v>0</v>
      </c>
      <c r="GR596" s="222">
        <f t="shared" si="1565"/>
        <v>0</v>
      </c>
      <c r="GS596" s="222">
        <f t="shared" si="1566"/>
        <v>0</v>
      </c>
      <c r="GT596" s="222">
        <f t="shared" si="1567"/>
        <v>0</v>
      </c>
      <c r="GU596" s="222">
        <f t="shared" si="1568"/>
        <v>0</v>
      </c>
      <c r="GV596" s="222">
        <f t="shared" si="1569"/>
        <v>0</v>
      </c>
      <c r="GW596" s="222">
        <f t="shared" si="1570"/>
        <v>0</v>
      </c>
      <c r="GX596" s="222">
        <f t="shared" si="1571"/>
        <v>0</v>
      </c>
      <c r="GY596" s="222">
        <f t="shared" si="1572"/>
        <v>0</v>
      </c>
      <c r="GZ596" s="222">
        <f t="shared" si="1573"/>
        <v>0</v>
      </c>
      <c r="HA596" s="222">
        <f t="shared" si="1574"/>
        <v>0</v>
      </c>
      <c r="HB596" s="222">
        <f t="shared" si="1575"/>
        <v>0</v>
      </c>
      <c r="HC596" s="222">
        <f t="shared" si="1576"/>
        <v>0</v>
      </c>
      <c r="HD596" s="222">
        <f t="shared" si="1577"/>
        <v>0</v>
      </c>
      <c r="HE596" s="222">
        <f t="shared" si="1578"/>
        <v>0</v>
      </c>
      <c r="HF596" s="222">
        <f t="shared" si="1579"/>
        <v>0</v>
      </c>
      <c r="HG596" s="222">
        <f t="shared" si="1580"/>
        <v>0</v>
      </c>
      <c r="HH596" s="222">
        <f t="shared" si="1581"/>
        <v>0</v>
      </c>
      <c r="HI596" s="222">
        <f t="shared" si="1582"/>
        <v>0</v>
      </c>
      <c r="HJ596" s="222">
        <f t="shared" si="1583"/>
        <v>0</v>
      </c>
      <c r="HK596" s="222">
        <f t="shared" si="1584"/>
        <v>0</v>
      </c>
      <c r="HL596" s="222">
        <f t="shared" si="1585"/>
        <v>0</v>
      </c>
      <c r="HM596" s="222">
        <f t="shared" si="1586"/>
        <v>0</v>
      </c>
      <c r="HN596" s="222">
        <f t="shared" si="1587"/>
        <v>0</v>
      </c>
      <c r="HO596" s="222">
        <f t="shared" si="1588"/>
        <v>0</v>
      </c>
      <c r="HP596" s="222">
        <f t="shared" si="1589"/>
        <v>0</v>
      </c>
      <c r="HQ596" s="222">
        <f t="shared" si="1590"/>
        <v>0</v>
      </c>
      <c r="HR596" s="222">
        <f t="shared" si="1591"/>
        <v>0</v>
      </c>
      <c r="HS596" s="222">
        <f t="shared" si="1592"/>
        <v>0</v>
      </c>
      <c r="HT596" s="222">
        <f t="shared" si="1593"/>
        <v>0</v>
      </c>
      <c r="HU596" s="222">
        <f t="shared" si="1594"/>
        <v>0</v>
      </c>
      <c r="HV596" s="222">
        <f t="shared" si="1595"/>
        <v>0</v>
      </c>
      <c r="HW596" s="222">
        <f t="shared" si="1596"/>
        <v>0</v>
      </c>
      <c r="HX596" s="222">
        <f t="shared" si="1597"/>
        <v>0</v>
      </c>
      <c r="HY596" s="222">
        <f t="shared" si="1598"/>
        <v>0</v>
      </c>
      <c r="HZ596" s="222">
        <f t="shared" si="1599"/>
        <v>0</v>
      </c>
      <c r="IA596" s="222">
        <f t="shared" si="1600"/>
        <v>0</v>
      </c>
      <c r="IB596" s="222">
        <f t="shared" si="1601"/>
        <v>0</v>
      </c>
      <c r="IC596" s="222">
        <f t="shared" si="1602"/>
        <v>0</v>
      </c>
      <c r="ID596" s="222">
        <f t="shared" si="1603"/>
        <v>0</v>
      </c>
      <c r="IE596" s="222">
        <f t="shared" si="1604"/>
        <v>0</v>
      </c>
      <c r="IF596" s="222">
        <f t="shared" si="1605"/>
        <v>0</v>
      </c>
      <c r="IG596" s="222">
        <f t="shared" si="1606"/>
        <v>0</v>
      </c>
      <c r="IH596" s="222">
        <f t="shared" si="1607"/>
        <v>0</v>
      </c>
      <c r="II596" s="222">
        <f t="shared" si="1608"/>
        <v>0</v>
      </c>
      <c r="IJ596" s="222">
        <f t="shared" si="1609"/>
        <v>0</v>
      </c>
      <c r="IK596" s="222">
        <f t="shared" si="1610"/>
        <v>0</v>
      </c>
      <c r="IL596" s="222">
        <f t="shared" si="1611"/>
        <v>0</v>
      </c>
      <c r="IM596" s="222">
        <f t="shared" si="1612"/>
        <v>0</v>
      </c>
      <c r="IN596" s="222">
        <f t="shared" si="1613"/>
        <v>0</v>
      </c>
      <c r="IO596" s="222">
        <f t="shared" si="1614"/>
        <v>0</v>
      </c>
      <c r="IP596" s="222">
        <f t="shared" si="1615"/>
        <v>0</v>
      </c>
      <c r="IQ596" s="222">
        <f t="shared" si="1616"/>
        <v>0</v>
      </c>
      <c r="IR596" s="222">
        <f t="shared" si="1617"/>
        <v>0</v>
      </c>
      <c r="IS596" s="222">
        <f t="shared" si="1618"/>
        <v>0</v>
      </c>
      <c r="IT596" s="222">
        <f t="shared" si="1619"/>
        <v>0</v>
      </c>
      <c r="IU596" s="222">
        <f t="shared" si="1620"/>
        <v>0</v>
      </c>
      <c r="IV596" s="222">
        <f t="shared" si="1621"/>
        <v>0</v>
      </c>
      <c r="IW596" s="222">
        <f t="shared" si="1622"/>
        <v>0</v>
      </c>
      <c r="IX596" s="222">
        <f t="shared" si="1623"/>
        <v>0</v>
      </c>
      <c r="IY596" s="222">
        <f t="shared" si="1624"/>
        <v>0</v>
      </c>
      <c r="IZ596" s="222">
        <f t="shared" si="1625"/>
        <v>0</v>
      </c>
      <c r="JA596" s="222">
        <f t="shared" si="1626"/>
        <v>0</v>
      </c>
      <c r="JB596" s="222">
        <f t="shared" si="1627"/>
        <v>0</v>
      </c>
    </row>
    <row r="597" spans="2:262">
      <c r="B597" s="230">
        <v>236</v>
      </c>
      <c r="C597" s="229">
        <f t="shared" si="1628"/>
        <v>4.6093749999999876E-3</v>
      </c>
      <c r="D597" s="226">
        <f t="shared" ca="1" si="1371"/>
        <v>50.122442181792955</v>
      </c>
      <c r="E597" s="225">
        <f ca="1">IH361</f>
        <v>0.12244218179295219</v>
      </c>
      <c r="F597" s="224">
        <v>236</v>
      </c>
      <c r="G597" s="222">
        <f t="shared" si="1372"/>
        <v>0</v>
      </c>
      <c r="H597" s="222">
        <f t="shared" si="1373"/>
        <v>0</v>
      </c>
      <c r="I597" s="222">
        <f t="shared" si="1374"/>
        <v>0</v>
      </c>
      <c r="J597" s="222">
        <f t="shared" si="1375"/>
        <v>0</v>
      </c>
      <c r="K597" s="222">
        <f t="shared" si="1376"/>
        <v>0</v>
      </c>
      <c r="L597" s="222">
        <f t="shared" si="1377"/>
        <v>0</v>
      </c>
      <c r="M597" s="222">
        <f t="shared" si="1378"/>
        <v>0</v>
      </c>
      <c r="N597" s="222">
        <f t="shared" si="1379"/>
        <v>0</v>
      </c>
      <c r="O597" s="222">
        <f t="shared" si="1380"/>
        <v>0</v>
      </c>
      <c r="P597" s="222">
        <f t="shared" si="1381"/>
        <v>0</v>
      </c>
      <c r="Q597" s="222">
        <f t="shared" si="1382"/>
        <v>0</v>
      </c>
      <c r="R597" s="222">
        <f t="shared" si="1383"/>
        <v>0</v>
      </c>
      <c r="S597" s="222">
        <f t="shared" si="1384"/>
        <v>0</v>
      </c>
      <c r="T597" s="222">
        <f t="shared" si="1385"/>
        <v>0</v>
      </c>
      <c r="U597" s="222">
        <f t="shared" si="1386"/>
        <v>0</v>
      </c>
      <c r="V597" s="222">
        <f t="shared" si="1387"/>
        <v>0</v>
      </c>
      <c r="W597" s="222">
        <f t="shared" si="1388"/>
        <v>0</v>
      </c>
      <c r="X597" s="222">
        <f t="shared" si="1389"/>
        <v>0</v>
      </c>
      <c r="Y597" s="222">
        <f t="shared" si="1390"/>
        <v>0</v>
      </c>
      <c r="Z597" s="222">
        <f t="shared" si="1391"/>
        <v>0</v>
      </c>
      <c r="AA597" s="222">
        <f t="shared" si="1392"/>
        <v>0</v>
      </c>
      <c r="AB597" s="222">
        <f t="shared" si="1393"/>
        <v>0</v>
      </c>
      <c r="AC597" s="222">
        <f t="shared" si="1394"/>
        <v>0</v>
      </c>
      <c r="AD597" s="222">
        <f t="shared" si="1395"/>
        <v>0</v>
      </c>
      <c r="AE597" s="222">
        <f t="shared" si="1396"/>
        <v>0</v>
      </c>
      <c r="AF597" s="222">
        <f t="shared" si="1397"/>
        <v>0</v>
      </c>
      <c r="AG597" s="222">
        <f t="shared" si="1398"/>
        <v>0</v>
      </c>
      <c r="AH597" s="222">
        <f t="shared" si="1399"/>
        <v>0</v>
      </c>
      <c r="AI597" s="222">
        <f t="shared" si="1400"/>
        <v>0</v>
      </c>
      <c r="AJ597" s="222">
        <f t="shared" si="1401"/>
        <v>0</v>
      </c>
      <c r="AK597" s="222">
        <f t="shared" si="1402"/>
        <v>0</v>
      </c>
      <c r="AL597" s="222">
        <f t="shared" si="1403"/>
        <v>0</v>
      </c>
      <c r="AM597" s="222">
        <f t="shared" si="1404"/>
        <v>0</v>
      </c>
      <c r="AN597" s="222">
        <f t="shared" si="1405"/>
        <v>0</v>
      </c>
      <c r="AO597" s="222">
        <f t="shared" si="1406"/>
        <v>0</v>
      </c>
      <c r="AP597" s="222">
        <f t="shared" si="1407"/>
        <v>0</v>
      </c>
      <c r="AQ597" s="222">
        <f t="shared" si="1408"/>
        <v>0</v>
      </c>
      <c r="AR597" s="222">
        <f t="shared" si="1409"/>
        <v>0</v>
      </c>
      <c r="AS597" s="222">
        <f t="shared" si="1410"/>
        <v>0</v>
      </c>
      <c r="AT597" s="222">
        <f t="shared" si="1411"/>
        <v>0</v>
      </c>
      <c r="AU597" s="222">
        <f t="shared" si="1412"/>
        <v>0</v>
      </c>
      <c r="AV597" s="222">
        <f t="shared" si="1413"/>
        <v>0</v>
      </c>
      <c r="AW597" s="222">
        <f t="shared" si="1414"/>
        <v>0</v>
      </c>
      <c r="AX597" s="222">
        <f t="shared" si="1415"/>
        <v>0</v>
      </c>
      <c r="AY597" s="222">
        <f t="shared" si="1416"/>
        <v>0</v>
      </c>
      <c r="AZ597" s="222">
        <f t="shared" si="1417"/>
        <v>0</v>
      </c>
      <c r="BA597" s="222">
        <f t="shared" si="1418"/>
        <v>0</v>
      </c>
      <c r="BB597" s="222">
        <f t="shared" si="1419"/>
        <v>0</v>
      </c>
      <c r="BC597" s="222">
        <f t="shared" si="1420"/>
        <v>0</v>
      </c>
      <c r="BD597" s="222">
        <f t="shared" si="1421"/>
        <v>0</v>
      </c>
      <c r="BE597" s="222">
        <f t="shared" si="1422"/>
        <v>0</v>
      </c>
      <c r="BF597" s="222">
        <f t="shared" si="1423"/>
        <v>0</v>
      </c>
      <c r="BG597" s="222">
        <f t="shared" si="1424"/>
        <v>0</v>
      </c>
      <c r="BH597" s="222">
        <f t="shared" si="1425"/>
        <v>0</v>
      </c>
      <c r="BI597" s="222">
        <f t="shared" si="1426"/>
        <v>0</v>
      </c>
      <c r="BJ597" s="222">
        <f t="shared" si="1427"/>
        <v>0</v>
      </c>
      <c r="BK597" s="222">
        <f t="shared" si="1428"/>
        <v>0</v>
      </c>
      <c r="BL597" s="222">
        <f t="shared" si="1429"/>
        <v>0</v>
      </c>
      <c r="BM597" s="222">
        <f t="shared" si="1430"/>
        <v>0</v>
      </c>
      <c r="BN597" s="222">
        <f t="shared" si="1431"/>
        <v>0</v>
      </c>
      <c r="BO597" s="222">
        <f t="shared" si="1432"/>
        <v>0</v>
      </c>
      <c r="BP597" s="222">
        <f t="shared" si="1433"/>
        <v>0</v>
      </c>
      <c r="BQ597" s="222">
        <f t="shared" si="1434"/>
        <v>0</v>
      </c>
      <c r="BR597" s="222">
        <f t="shared" si="1435"/>
        <v>0</v>
      </c>
      <c r="BS597" s="222">
        <f t="shared" si="1436"/>
        <v>0</v>
      </c>
      <c r="BT597" s="222">
        <f t="shared" si="1437"/>
        <v>0</v>
      </c>
      <c r="BU597" s="222">
        <f t="shared" si="1438"/>
        <v>0</v>
      </c>
      <c r="BV597" s="222">
        <f t="shared" si="1439"/>
        <v>0</v>
      </c>
      <c r="BW597" s="222">
        <f t="shared" si="1440"/>
        <v>0</v>
      </c>
      <c r="BX597" s="222">
        <f t="shared" si="1441"/>
        <v>0</v>
      </c>
      <c r="BY597" s="222">
        <f t="shared" si="1442"/>
        <v>0</v>
      </c>
      <c r="BZ597" s="222">
        <f t="shared" si="1443"/>
        <v>0</v>
      </c>
      <c r="CA597" s="222">
        <f t="shared" si="1444"/>
        <v>0</v>
      </c>
      <c r="CB597" s="222">
        <f t="shared" si="1445"/>
        <v>0</v>
      </c>
      <c r="CC597" s="222">
        <f t="shared" si="1446"/>
        <v>0</v>
      </c>
      <c r="CD597" s="222">
        <f t="shared" si="1447"/>
        <v>0</v>
      </c>
      <c r="CE597" s="222">
        <f t="shared" si="1448"/>
        <v>0</v>
      </c>
      <c r="CF597" s="222">
        <f t="shared" si="1449"/>
        <v>0</v>
      </c>
      <c r="CG597" s="222">
        <f t="shared" si="1450"/>
        <v>0</v>
      </c>
      <c r="CH597" s="222">
        <f t="shared" si="1451"/>
        <v>0</v>
      </c>
      <c r="CI597" s="222">
        <f t="shared" si="1452"/>
        <v>0</v>
      </c>
      <c r="CJ597" s="222">
        <f t="shared" si="1453"/>
        <v>0</v>
      </c>
      <c r="CK597" s="222">
        <f t="shared" si="1454"/>
        <v>0</v>
      </c>
      <c r="CL597" s="222">
        <f t="shared" si="1455"/>
        <v>0</v>
      </c>
      <c r="CM597" s="222">
        <f t="shared" si="1456"/>
        <v>0</v>
      </c>
      <c r="CN597" s="222">
        <f t="shared" si="1457"/>
        <v>0</v>
      </c>
      <c r="CO597" s="222">
        <f t="shared" si="1458"/>
        <v>0</v>
      </c>
      <c r="CP597" s="222">
        <f t="shared" si="1459"/>
        <v>0</v>
      </c>
      <c r="CQ597" s="222">
        <f t="shared" si="1460"/>
        <v>0</v>
      </c>
      <c r="CR597" s="222">
        <f t="shared" si="1461"/>
        <v>0</v>
      </c>
      <c r="CS597" s="222">
        <f t="shared" si="1462"/>
        <v>0</v>
      </c>
      <c r="CT597" s="222">
        <f t="shared" si="1463"/>
        <v>0</v>
      </c>
      <c r="CU597" s="222">
        <f t="shared" si="1464"/>
        <v>0</v>
      </c>
      <c r="CV597" s="222">
        <f t="shared" si="1465"/>
        <v>0</v>
      </c>
      <c r="CW597" s="222">
        <f t="shared" si="1466"/>
        <v>0</v>
      </c>
      <c r="CX597" s="222">
        <f t="shared" si="1467"/>
        <v>0</v>
      </c>
      <c r="CY597" s="222">
        <f t="shared" si="1468"/>
        <v>0</v>
      </c>
      <c r="CZ597" s="222">
        <f t="shared" si="1469"/>
        <v>0</v>
      </c>
      <c r="DA597" s="222">
        <f t="shared" si="1470"/>
        <v>0</v>
      </c>
      <c r="DB597" s="222">
        <f t="shared" si="1471"/>
        <v>0</v>
      </c>
      <c r="DC597" s="222">
        <f t="shared" si="1472"/>
        <v>0</v>
      </c>
      <c r="DD597" s="222">
        <f t="shared" si="1473"/>
        <v>0</v>
      </c>
      <c r="DE597" s="222">
        <f t="shared" si="1474"/>
        <v>0</v>
      </c>
      <c r="DF597" s="222">
        <f t="shared" si="1475"/>
        <v>0</v>
      </c>
      <c r="DG597" s="222">
        <f t="shared" si="1476"/>
        <v>0</v>
      </c>
      <c r="DH597" s="222">
        <f t="shared" si="1477"/>
        <v>0</v>
      </c>
      <c r="DI597" s="222">
        <f t="shared" si="1478"/>
        <v>0</v>
      </c>
      <c r="DJ597" s="222">
        <f t="shared" si="1479"/>
        <v>0</v>
      </c>
      <c r="DK597" s="222">
        <f t="shared" si="1480"/>
        <v>0</v>
      </c>
      <c r="DL597" s="222">
        <f t="shared" si="1481"/>
        <v>0</v>
      </c>
      <c r="DM597" s="222">
        <f t="shared" si="1482"/>
        <v>0</v>
      </c>
      <c r="DN597" s="222">
        <f t="shared" si="1483"/>
        <v>0</v>
      </c>
      <c r="DO597" s="222">
        <f t="shared" si="1484"/>
        <v>0</v>
      </c>
      <c r="DP597" s="222">
        <f t="shared" si="1485"/>
        <v>0</v>
      </c>
      <c r="DQ597" s="222">
        <f t="shared" si="1486"/>
        <v>0</v>
      </c>
      <c r="DR597" s="222">
        <f t="shared" si="1487"/>
        <v>0</v>
      </c>
      <c r="DS597" s="222">
        <f t="shared" si="1488"/>
        <v>0</v>
      </c>
      <c r="DT597" s="222">
        <f t="shared" si="1489"/>
        <v>0</v>
      </c>
      <c r="DU597" s="222">
        <f t="shared" si="1490"/>
        <v>0</v>
      </c>
      <c r="DV597" s="222">
        <f t="shared" si="1491"/>
        <v>0</v>
      </c>
      <c r="DW597" s="222">
        <f t="shared" si="1492"/>
        <v>0</v>
      </c>
      <c r="DX597" s="222">
        <f t="shared" si="1493"/>
        <v>0</v>
      </c>
      <c r="DY597" s="222">
        <f t="shared" si="1494"/>
        <v>0</v>
      </c>
      <c r="DZ597" s="222">
        <f t="shared" si="1495"/>
        <v>0</v>
      </c>
      <c r="EA597" s="222">
        <f t="shared" si="1496"/>
        <v>0</v>
      </c>
      <c r="EB597" s="222">
        <f t="shared" si="1497"/>
        <v>0</v>
      </c>
      <c r="EC597" s="222">
        <f t="shared" si="1498"/>
        <v>0</v>
      </c>
      <c r="ED597" s="222">
        <f t="shared" si="1499"/>
        <v>0</v>
      </c>
      <c r="EE597" s="222">
        <f t="shared" si="1500"/>
        <v>0</v>
      </c>
      <c r="EF597" s="222">
        <f t="shared" si="1501"/>
        <v>0</v>
      </c>
      <c r="EG597" s="222">
        <f t="shared" si="1502"/>
        <v>0</v>
      </c>
      <c r="EH597" s="222">
        <f t="shared" si="1503"/>
        <v>0</v>
      </c>
      <c r="EI597" s="222">
        <f t="shared" si="1504"/>
        <v>0</v>
      </c>
      <c r="EJ597" s="222">
        <f t="shared" si="1505"/>
        <v>0</v>
      </c>
      <c r="EK597" s="222">
        <f t="shared" si="1506"/>
        <v>0</v>
      </c>
      <c r="EL597" s="222">
        <f t="shared" si="1507"/>
        <v>0</v>
      </c>
      <c r="EM597" s="222">
        <f t="shared" si="1508"/>
        <v>0</v>
      </c>
      <c r="EN597" s="222">
        <f t="shared" si="1509"/>
        <v>0</v>
      </c>
      <c r="EO597" s="222">
        <f t="shared" si="1510"/>
        <v>0</v>
      </c>
      <c r="EP597" s="222">
        <f t="shared" si="1511"/>
        <v>0</v>
      </c>
      <c r="EQ597" s="222">
        <f t="shared" si="1512"/>
        <v>0</v>
      </c>
      <c r="ER597" s="222">
        <f t="shared" si="1513"/>
        <v>0</v>
      </c>
      <c r="ES597" s="222">
        <f t="shared" si="1514"/>
        <v>0</v>
      </c>
      <c r="ET597" s="222">
        <f t="shared" si="1515"/>
        <v>0</v>
      </c>
      <c r="EU597" s="222">
        <f t="shared" si="1516"/>
        <v>0</v>
      </c>
      <c r="EV597" s="222">
        <f t="shared" si="1517"/>
        <v>0</v>
      </c>
      <c r="EW597" s="222">
        <f t="shared" si="1518"/>
        <v>0</v>
      </c>
      <c r="EX597" s="222">
        <f t="shared" si="1519"/>
        <v>0</v>
      </c>
      <c r="EY597" s="222">
        <f t="shared" si="1520"/>
        <v>0</v>
      </c>
      <c r="EZ597" s="222">
        <f t="shared" si="1521"/>
        <v>0</v>
      </c>
      <c r="FA597" s="222">
        <f t="shared" si="1522"/>
        <v>0</v>
      </c>
      <c r="FB597" s="222">
        <f t="shared" si="1523"/>
        <v>0</v>
      </c>
      <c r="FC597" s="222">
        <f t="shared" si="1524"/>
        <v>0</v>
      </c>
      <c r="FD597" s="222">
        <f t="shared" si="1525"/>
        <v>0</v>
      </c>
      <c r="FE597" s="222">
        <f t="shared" si="1526"/>
        <v>0</v>
      </c>
      <c r="FF597" s="222">
        <f t="shared" si="1527"/>
        <v>0</v>
      </c>
      <c r="FG597" s="222">
        <f t="shared" si="1528"/>
        <v>0</v>
      </c>
      <c r="FH597" s="222">
        <f t="shared" si="1529"/>
        <v>0</v>
      </c>
      <c r="FI597" s="222">
        <f t="shared" si="1530"/>
        <v>0</v>
      </c>
      <c r="FJ597" s="222">
        <f t="shared" si="1531"/>
        <v>0</v>
      </c>
      <c r="FK597" s="222">
        <f t="shared" si="1532"/>
        <v>0</v>
      </c>
      <c r="FL597" s="222">
        <f t="shared" si="1533"/>
        <v>0</v>
      </c>
      <c r="FM597" s="222">
        <f t="shared" si="1534"/>
        <v>0</v>
      </c>
      <c r="FN597" s="222">
        <f t="shared" si="1535"/>
        <v>0</v>
      </c>
      <c r="FO597" s="222">
        <f t="shared" si="1536"/>
        <v>0</v>
      </c>
      <c r="FP597" s="222">
        <f t="shared" si="1537"/>
        <v>0</v>
      </c>
      <c r="FQ597" s="222">
        <f t="shared" si="1538"/>
        <v>0</v>
      </c>
      <c r="FR597" s="222">
        <f t="shared" si="1539"/>
        <v>0</v>
      </c>
      <c r="FS597" s="222">
        <f t="shared" si="1540"/>
        <v>0</v>
      </c>
      <c r="FT597" s="222">
        <f t="shared" si="1541"/>
        <v>0</v>
      </c>
      <c r="FU597" s="222">
        <f t="shared" si="1542"/>
        <v>0</v>
      </c>
      <c r="FV597" s="222">
        <f t="shared" si="1543"/>
        <v>0</v>
      </c>
      <c r="FW597" s="222">
        <f t="shared" si="1544"/>
        <v>0</v>
      </c>
      <c r="FX597" s="222">
        <f t="shared" si="1545"/>
        <v>0</v>
      </c>
      <c r="FY597" s="222">
        <f t="shared" si="1546"/>
        <v>0</v>
      </c>
      <c r="FZ597" s="222">
        <f t="shared" si="1547"/>
        <v>0</v>
      </c>
      <c r="GA597" s="222">
        <f t="shared" si="1548"/>
        <v>0</v>
      </c>
      <c r="GB597" s="222">
        <f t="shared" si="1549"/>
        <v>0</v>
      </c>
      <c r="GC597" s="222">
        <f t="shared" si="1550"/>
        <v>0</v>
      </c>
      <c r="GD597" s="222">
        <f t="shared" si="1551"/>
        <v>0</v>
      </c>
      <c r="GE597" s="222">
        <f t="shared" si="1552"/>
        <v>0</v>
      </c>
      <c r="GF597" s="222">
        <f t="shared" si="1553"/>
        <v>0</v>
      </c>
      <c r="GG597" s="222">
        <f t="shared" si="1554"/>
        <v>0</v>
      </c>
      <c r="GH597" s="222">
        <f t="shared" si="1555"/>
        <v>0</v>
      </c>
      <c r="GI597" s="222">
        <f t="shared" si="1556"/>
        <v>0</v>
      </c>
      <c r="GJ597" s="222">
        <f t="shared" si="1557"/>
        <v>0</v>
      </c>
      <c r="GK597" s="222">
        <f t="shared" si="1558"/>
        <v>0</v>
      </c>
      <c r="GL597" s="222">
        <f t="shared" si="1559"/>
        <v>0</v>
      </c>
      <c r="GM597" s="222">
        <f t="shared" si="1560"/>
        <v>0</v>
      </c>
      <c r="GN597" s="222">
        <f t="shared" si="1561"/>
        <v>0</v>
      </c>
      <c r="GO597" s="222">
        <f t="shared" si="1562"/>
        <v>0</v>
      </c>
      <c r="GP597" s="222">
        <f t="shared" si="1563"/>
        <v>0</v>
      </c>
      <c r="GQ597" s="222">
        <f t="shared" si="1564"/>
        <v>0</v>
      </c>
      <c r="GR597" s="222">
        <f t="shared" si="1565"/>
        <v>0</v>
      </c>
      <c r="GS597" s="222">
        <f t="shared" si="1566"/>
        <v>0</v>
      </c>
      <c r="GT597" s="222">
        <f t="shared" si="1567"/>
        <v>0</v>
      </c>
      <c r="GU597" s="222">
        <f t="shared" si="1568"/>
        <v>0</v>
      </c>
      <c r="GV597" s="222">
        <f t="shared" si="1569"/>
        <v>0</v>
      </c>
      <c r="GW597" s="222">
        <f t="shared" si="1570"/>
        <v>0</v>
      </c>
      <c r="GX597" s="222">
        <f t="shared" si="1571"/>
        <v>0</v>
      </c>
      <c r="GY597" s="222">
        <f t="shared" si="1572"/>
        <v>0</v>
      </c>
      <c r="GZ597" s="222">
        <f t="shared" si="1573"/>
        <v>0</v>
      </c>
      <c r="HA597" s="222">
        <f t="shared" si="1574"/>
        <v>0</v>
      </c>
      <c r="HB597" s="222">
        <f t="shared" si="1575"/>
        <v>0</v>
      </c>
      <c r="HC597" s="222">
        <f t="shared" si="1576"/>
        <v>0</v>
      </c>
      <c r="HD597" s="222">
        <f t="shared" si="1577"/>
        <v>0</v>
      </c>
      <c r="HE597" s="222">
        <f t="shared" si="1578"/>
        <v>0</v>
      </c>
      <c r="HF597" s="222">
        <f t="shared" si="1579"/>
        <v>0</v>
      </c>
      <c r="HG597" s="222">
        <f t="shared" si="1580"/>
        <v>0</v>
      </c>
      <c r="HH597" s="222">
        <f t="shared" si="1581"/>
        <v>0</v>
      </c>
      <c r="HI597" s="222">
        <f t="shared" si="1582"/>
        <v>0</v>
      </c>
      <c r="HJ597" s="222">
        <f t="shared" si="1583"/>
        <v>0</v>
      </c>
      <c r="HK597" s="222">
        <f t="shared" si="1584"/>
        <v>0</v>
      </c>
      <c r="HL597" s="222">
        <f t="shared" si="1585"/>
        <v>0</v>
      </c>
      <c r="HM597" s="222">
        <f t="shared" si="1586"/>
        <v>0</v>
      </c>
      <c r="HN597" s="222">
        <f t="shared" si="1587"/>
        <v>0</v>
      </c>
      <c r="HO597" s="222">
        <f t="shared" si="1588"/>
        <v>0</v>
      </c>
      <c r="HP597" s="222">
        <f t="shared" si="1589"/>
        <v>0</v>
      </c>
      <c r="HQ597" s="222">
        <f t="shared" si="1590"/>
        <v>0</v>
      </c>
      <c r="HR597" s="222">
        <f t="shared" si="1591"/>
        <v>0</v>
      </c>
      <c r="HS597" s="222">
        <f t="shared" si="1592"/>
        <v>0</v>
      </c>
      <c r="HT597" s="222">
        <f t="shared" si="1593"/>
        <v>0</v>
      </c>
      <c r="HU597" s="222">
        <f t="shared" si="1594"/>
        <v>0</v>
      </c>
      <c r="HV597" s="222">
        <f t="shared" si="1595"/>
        <v>0</v>
      </c>
      <c r="HW597" s="222">
        <f t="shared" si="1596"/>
        <v>0</v>
      </c>
      <c r="HX597" s="222">
        <f t="shared" si="1597"/>
        <v>0</v>
      </c>
      <c r="HY597" s="222">
        <f t="shared" si="1598"/>
        <v>0</v>
      </c>
      <c r="HZ597" s="222">
        <f t="shared" si="1599"/>
        <v>0</v>
      </c>
      <c r="IA597" s="222">
        <f t="shared" si="1600"/>
        <v>0</v>
      </c>
      <c r="IB597" s="222">
        <f t="shared" si="1601"/>
        <v>0</v>
      </c>
      <c r="IC597" s="222">
        <f t="shared" si="1602"/>
        <v>0</v>
      </c>
      <c r="ID597" s="222">
        <f t="shared" si="1603"/>
        <v>0</v>
      </c>
      <c r="IE597" s="222">
        <f t="shared" si="1604"/>
        <v>0</v>
      </c>
      <c r="IF597" s="222">
        <f t="shared" si="1605"/>
        <v>0</v>
      </c>
      <c r="IG597" s="222">
        <f t="shared" si="1606"/>
        <v>0</v>
      </c>
      <c r="IH597" s="222">
        <f t="shared" si="1607"/>
        <v>0</v>
      </c>
      <c r="II597" s="222">
        <f t="shared" si="1608"/>
        <v>0</v>
      </c>
      <c r="IJ597" s="222">
        <f t="shared" si="1609"/>
        <v>0</v>
      </c>
      <c r="IK597" s="222">
        <f t="shared" si="1610"/>
        <v>0</v>
      </c>
      <c r="IL597" s="222">
        <f t="shared" si="1611"/>
        <v>0</v>
      </c>
      <c r="IM597" s="222">
        <f t="shared" si="1612"/>
        <v>0</v>
      </c>
      <c r="IN597" s="222">
        <f t="shared" si="1613"/>
        <v>0</v>
      </c>
      <c r="IO597" s="222">
        <f t="shared" si="1614"/>
        <v>0</v>
      </c>
      <c r="IP597" s="222">
        <f t="shared" si="1615"/>
        <v>0</v>
      </c>
      <c r="IQ597" s="222">
        <f t="shared" si="1616"/>
        <v>0</v>
      </c>
      <c r="IR597" s="222">
        <f t="shared" si="1617"/>
        <v>0</v>
      </c>
      <c r="IS597" s="222">
        <f t="shared" si="1618"/>
        <v>0</v>
      </c>
      <c r="IT597" s="222">
        <f t="shared" si="1619"/>
        <v>0</v>
      </c>
      <c r="IU597" s="222">
        <f t="shared" si="1620"/>
        <v>0</v>
      </c>
      <c r="IV597" s="222">
        <f t="shared" si="1621"/>
        <v>0</v>
      </c>
      <c r="IW597" s="222">
        <f t="shared" si="1622"/>
        <v>0</v>
      </c>
      <c r="IX597" s="222">
        <f t="shared" si="1623"/>
        <v>0</v>
      </c>
      <c r="IY597" s="222">
        <f t="shared" si="1624"/>
        <v>0</v>
      </c>
      <c r="IZ597" s="222">
        <f t="shared" si="1625"/>
        <v>0</v>
      </c>
      <c r="JA597" s="222">
        <f t="shared" si="1626"/>
        <v>0</v>
      </c>
      <c r="JB597" s="222">
        <f t="shared" si="1627"/>
        <v>0</v>
      </c>
    </row>
    <row r="598" spans="2:262">
      <c r="B598" s="230">
        <v>237</v>
      </c>
      <c r="C598" s="229">
        <f t="shared" si="1628"/>
        <v>4.6289062499999872E-3</v>
      </c>
      <c r="D598" s="226">
        <f t="shared" ca="1" si="1371"/>
        <v>50.120224430214428</v>
      </c>
      <c r="E598" s="225">
        <f ca="1">II361</f>
        <v>0.1202244302144312</v>
      </c>
      <c r="F598" s="224">
        <v>237</v>
      </c>
      <c r="G598" s="222">
        <f t="shared" si="1372"/>
        <v>0</v>
      </c>
      <c r="H598" s="222">
        <f t="shared" si="1373"/>
        <v>0</v>
      </c>
      <c r="I598" s="222">
        <f t="shared" si="1374"/>
        <v>0</v>
      </c>
      <c r="J598" s="222">
        <f t="shared" si="1375"/>
        <v>0</v>
      </c>
      <c r="K598" s="222">
        <f t="shared" si="1376"/>
        <v>0</v>
      </c>
      <c r="L598" s="222">
        <f t="shared" si="1377"/>
        <v>0</v>
      </c>
      <c r="M598" s="222">
        <f t="shared" si="1378"/>
        <v>0</v>
      </c>
      <c r="N598" s="222">
        <f t="shared" si="1379"/>
        <v>0</v>
      </c>
      <c r="O598" s="222">
        <f t="shared" si="1380"/>
        <v>0</v>
      </c>
      <c r="P598" s="222">
        <f t="shared" si="1381"/>
        <v>0</v>
      </c>
      <c r="Q598" s="222">
        <f t="shared" si="1382"/>
        <v>0</v>
      </c>
      <c r="R598" s="222">
        <f t="shared" si="1383"/>
        <v>0</v>
      </c>
      <c r="S598" s="222">
        <f t="shared" si="1384"/>
        <v>0</v>
      </c>
      <c r="T598" s="222">
        <f t="shared" si="1385"/>
        <v>0</v>
      </c>
      <c r="U598" s="222">
        <f t="shared" si="1386"/>
        <v>0</v>
      </c>
      <c r="V598" s="222">
        <f t="shared" si="1387"/>
        <v>0</v>
      </c>
      <c r="W598" s="222">
        <f t="shared" si="1388"/>
        <v>0</v>
      </c>
      <c r="X598" s="222">
        <f t="shared" si="1389"/>
        <v>0</v>
      </c>
      <c r="Y598" s="222">
        <f t="shared" si="1390"/>
        <v>0</v>
      </c>
      <c r="Z598" s="222">
        <f t="shared" si="1391"/>
        <v>0</v>
      </c>
      <c r="AA598" s="222">
        <f t="shared" si="1392"/>
        <v>0</v>
      </c>
      <c r="AB598" s="222">
        <f t="shared" si="1393"/>
        <v>0</v>
      </c>
      <c r="AC598" s="222">
        <f t="shared" si="1394"/>
        <v>0</v>
      </c>
      <c r="AD598" s="222">
        <f t="shared" si="1395"/>
        <v>0</v>
      </c>
      <c r="AE598" s="222">
        <f t="shared" si="1396"/>
        <v>0</v>
      </c>
      <c r="AF598" s="222">
        <f t="shared" si="1397"/>
        <v>0</v>
      </c>
      <c r="AG598" s="222">
        <f t="shared" si="1398"/>
        <v>0</v>
      </c>
      <c r="AH598" s="222">
        <f t="shared" si="1399"/>
        <v>0</v>
      </c>
      <c r="AI598" s="222">
        <f t="shared" si="1400"/>
        <v>0</v>
      </c>
      <c r="AJ598" s="222">
        <f t="shared" si="1401"/>
        <v>0</v>
      </c>
      <c r="AK598" s="222">
        <f t="shared" si="1402"/>
        <v>0</v>
      </c>
      <c r="AL598" s="222">
        <f t="shared" si="1403"/>
        <v>0</v>
      </c>
      <c r="AM598" s="222">
        <f t="shared" si="1404"/>
        <v>0</v>
      </c>
      <c r="AN598" s="222">
        <f t="shared" si="1405"/>
        <v>0</v>
      </c>
      <c r="AO598" s="222">
        <f t="shared" si="1406"/>
        <v>0</v>
      </c>
      <c r="AP598" s="222">
        <f t="shared" si="1407"/>
        <v>0</v>
      </c>
      <c r="AQ598" s="222">
        <f t="shared" si="1408"/>
        <v>0</v>
      </c>
      <c r="AR598" s="222">
        <f t="shared" si="1409"/>
        <v>0</v>
      </c>
      <c r="AS598" s="222">
        <f t="shared" si="1410"/>
        <v>0</v>
      </c>
      <c r="AT598" s="222">
        <f t="shared" si="1411"/>
        <v>0</v>
      </c>
      <c r="AU598" s="222">
        <f t="shared" si="1412"/>
        <v>0</v>
      </c>
      <c r="AV598" s="222">
        <f t="shared" si="1413"/>
        <v>0</v>
      </c>
      <c r="AW598" s="222">
        <f t="shared" si="1414"/>
        <v>0</v>
      </c>
      <c r="AX598" s="222">
        <f t="shared" si="1415"/>
        <v>0</v>
      </c>
      <c r="AY598" s="222">
        <f t="shared" si="1416"/>
        <v>0</v>
      </c>
      <c r="AZ598" s="222">
        <f t="shared" si="1417"/>
        <v>0</v>
      </c>
      <c r="BA598" s="222">
        <f t="shared" si="1418"/>
        <v>0</v>
      </c>
      <c r="BB598" s="222">
        <f t="shared" si="1419"/>
        <v>0</v>
      </c>
      <c r="BC598" s="222">
        <f t="shared" si="1420"/>
        <v>0</v>
      </c>
      <c r="BD598" s="222">
        <f t="shared" si="1421"/>
        <v>0</v>
      </c>
      <c r="BE598" s="222">
        <f t="shared" si="1422"/>
        <v>0</v>
      </c>
      <c r="BF598" s="222">
        <f t="shared" si="1423"/>
        <v>0</v>
      </c>
      <c r="BG598" s="222">
        <f t="shared" si="1424"/>
        <v>0</v>
      </c>
      <c r="BH598" s="222">
        <f t="shared" si="1425"/>
        <v>0</v>
      </c>
      <c r="BI598" s="222">
        <f t="shared" si="1426"/>
        <v>0</v>
      </c>
      <c r="BJ598" s="222">
        <f t="shared" si="1427"/>
        <v>0</v>
      </c>
      <c r="BK598" s="222">
        <f t="shared" si="1428"/>
        <v>0</v>
      </c>
      <c r="BL598" s="222">
        <f t="shared" si="1429"/>
        <v>0</v>
      </c>
      <c r="BM598" s="222">
        <f t="shared" si="1430"/>
        <v>0</v>
      </c>
      <c r="BN598" s="222">
        <f t="shared" si="1431"/>
        <v>0</v>
      </c>
      <c r="BO598" s="222">
        <f t="shared" si="1432"/>
        <v>0</v>
      </c>
      <c r="BP598" s="222">
        <f t="shared" si="1433"/>
        <v>0</v>
      </c>
      <c r="BQ598" s="222">
        <f t="shared" si="1434"/>
        <v>0</v>
      </c>
      <c r="BR598" s="222">
        <f t="shared" si="1435"/>
        <v>0</v>
      </c>
      <c r="BS598" s="222">
        <f t="shared" si="1436"/>
        <v>0</v>
      </c>
      <c r="BT598" s="222">
        <f t="shared" si="1437"/>
        <v>0</v>
      </c>
      <c r="BU598" s="222">
        <f t="shared" si="1438"/>
        <v>0</v>
      </c>
      <c r="BV598" s="222">
        <f t="shared" si="1439"/>
        <v>0</v>
      </c>
      <c r="BW598" s="222">
        <f t="shared" si="1440"/>
        <v>0</v>
      </c>
      <c r="BX598" s="222">
        <f t="shared" si="1441"/>
        <v>0</v>
      </c>
      <c r="BY598" s="222">
        <f t="shared" si="1442"/>
        <v>0</v>
      </c>
      <c r="BZ598" s="222">
        <f t="shared" si="1443"/>
        <v>0</v>
      </c>
      <c r="CA598" s="222">
        <f t="shared" si="1444"/>
        <v>0</v>
      </c>
      <c r="CB598" s="222">
        <f t="shared" si="1445"/>
        <v>0</v>
      </c>
      <c r="CC598" s="222">
        <f t="shared" si="1446"/>
        <v>0</v>
      </c>
      <c r="CD598" s="222">
        <f t="shared" si="1447"/>
        <v>0</v>
      </c>
      <c r="CE598" s="222">
        <f t="shared" si="1448"/>
        <v>0</v>
      </c>
      <c r="CF598" s="222">
        <f t="shared" si="1449"/>
        <v>0</v>
      </c>
      <c r="CG598" s="222">
        <f t="shared" si="1450"/>
        <v>0</v>
      </c>
      <c r="CH598" s="222">
        <f t="shared" si="1451"/>
        <v>0</v>
      </c>
      <c r="CI598" s="222">
        <f t="shared" si="1452"/>
        <v>0</v>
      </c>
      <c r="CJ598" s="222">
        <f t="shared" si="1453"/>
        <v>0</v>
      </c>
      <c r="CK598" s="222">
        <f t="shared" si="1454"/>
        <v>0</v>
      </c>
      <c r="CL598" s="222">
        <f t="shared" si="1455"/>
        <v>0</v>
      </c>
      <c r="CM598" s="222">
        <f t="shared" si="1456"/>
        <v>0</v>
      </c>
      <c r="CN598" s="222">
        <f t="shared" si="1457"/>
        <v>0</v>
      </c>
      <c r="CO598" s="222">
        <f t="shared" si="1458"/>
        <v>0</v>
      </c>
      <c r="CP598" s="222">
        <f t="shared" si="1459"/>
        <v>0</v>
      </c>
      <c r="CQ598" s="222">
        <f t="shared" si="1460"/>
        <v>0</v>
      </c>
      <c r="CR598" s="222">
        <f t="shared" si="1461"/>
        <v>0</v>
      </c>
      <c r="CS598" s="222">
        <f t="shared" si="1462"/>
        <v>0</v>
      </c>
      <c r="CT598" s="222">
        <f t="shared" si="1463"/>
        <v>0</v>
      </c>
      <c r="CU598" s="222">
        <f t="shared" si="1464"/>
        <v>0</v>
      </c>
      <c r="CV598" s="222">
        <f t="shared" si="1465"/>
        <v>0</v>
      </c>
      <c r="CW598" s="222">
        <f t="shared" si="1466"/>
        <v>0</v>
      </c>
      <c r="CX598" s="222">
        <f t="shared" si="1467"/>
        <v>0</v>
      </c>
      <c r="CY598" s="222">
        <f t="shared" si="1468"/>
        <v>0</v>
      </c>
      <c r="CZ598" s="222">
        <f t="shared" si="1469"/>
        <v>0</v>
      </c>
      <c r="DA598" s="222">
        <f t="shared" si="1470"/>
        <v>0</v>
      </c>
      <c r="DB598" s="222">
        <f t="shared" si="1471"/>
        <v>0</v>
      </c>
      <c r="DC598" s="222">
        <f t="shared" si="1472"/>
        <v>0</v>
      </c>
      <c r="DD598" s="222">
        <f t="shared" si="1473"/>
        <v>0</v>
      </c>
      <c r="DE598" s="222">
        <f t="shared" si="1474"/>
        <v>0</v>
      </c>
      <c r="DF598" s="222">
        <f t="shared" si="1475"/>
        <v>0</v>
      </c>
      <c r="DG598" s="222">
        <f t="shared" si="1476"/>
        <v>0</v>
      </c>
      <c r="DH598" s="222">
        <f t="shared" si="1477"/>
        <v>0</v>
      </c>
      <c r="DI598" s="222">
        <f t="shared" si="1478"/>
        <v>0</v>
      </c>
      <c r="DJ598" s="222">
        <f t="shared" si="1479"/>
        <v>0</v>
      </c>
      <c r="DK598" s="222">
        <f t="shared" si="1480"/>
        <v>0</v>
      </c>
      <c r="DL598" s="222">
        <f t="shared" si="1481"/>
        <v>0</v>
      </c>
      <c r="DM598" s="222">
        <f t="shared" si="1482"/>
        <v>0</v>
      </c>
      <c r="DN598" s="222">
        <f t="shared" si="1483"/>
        <v>0</v>
      </c>
      <c r="DO598" s="222">
        <f t="shared" si="1484"/>
        <v>0</v>
      </c>
      <c r="DP598" s="222">
        <f t="shared" si="1485"/>
        <v>0</v>
      </c>
      <c r="DQ598" s="222">
        <f t="shared" si="1486"/>
        <v>0</v>
      </c>
      <c r="DR598" s="222">
        <f t="shared" si="1487"/>
        <v>0</v>
      </c>
      <c r="DS598" s="222">
        <f t="shared" si="1488"/>
        <v>0</v>
      </c>
      <c r="DT598" s="222">
        <f t="shared" si="1489"/>
        <v>0</v>
      </c>
      <c r="DU598" s="222">
        <f t="shared" si="1490"/>
        <v>0</v>
      </c>
      <c r="DV598" s="222">
        <f t="shared" si="1491"/>
        <v>0</v>
      </c>
      <c r="DW598" s="222">
        <f t="shared" si="1492"/>
        <v>0</v>
      </c>
      <c r="DX598" s="222">
        <f t="shared" si="1493"/>
        <v>0</v>
      </c>
      <c r="DY598" s="222">
        <f t="shared" si="1494"/>
        <v>0</v>
      </c>
      <c r="DZ598" s="222">
        <f t="shared" si="1495"/>
        <v>0</v>
      </c>
      <c r="EA598" s="222">
        <f t="shared" si="1496"/>
        <v>0</v>
      </c>
      <c r="EB598" s="222">
        <f t="shared" si="1497"/>
        <v>0</v>
      </c>
      <c r="EC598" s="222">
        <f t="shared" si="1498"/>
        <v>0</v>
      </c>
      <c r="ED598" s="222">
        <f t="shared" si="1499"/>
        <v>0</v>
      </c>
      <c r="EE598" s="222">
        <f t="shared" si="1500"/>
        <v>0</v>
      </c>
      <c r="EF598" s="222">
        <f t="shared" si="1501"/>
        <v>0</v>
      </c>
      <c r="EG598" s="222">
        <f t="shared" si="1502"/>
        <v>0</v>
      </c>
      <c r="EH598" s="222">
        <f t="shared" si="1503"/>
        <v>0</v>
      </c>
      <c r="EI598" s="222">
        <f t="shared" si="1504"/>
        <v>0</v>
      </c>
      <c r="EJ598" s="222">
        <f t="shared" si="1505"/>
        <v>0</v>
      </c>
      <c r="EK598" s="222">
        <f t="shared" si="1506"/>
        <v>0</v>
      </c>
      <c r="EL598" s="222">
        <f t="shared" si="1507"/>
        <v>0</v>
      </c>
      <c r="EM598" s="222">
        <f t="shared" si="1508"/>
        <v>0</v>
      </c>
      <c r="EN598" s="222">
        <f t="shared" si="1509"/>
        <v>0</v>
      </c>
      <c r="EO598" s="222">
        <f t="shared" si="1510"/>
        <v>0</v>
      </c>
      <c r="EP598" s="222">
        <f t="shared" si="1511"/>
        <v>0</v>
      </c>
      <c r="EQ598" s="222">
        <f t="shared" si="1512"/>
        <v>0</v>
      </c>
      <c r="ER598" s="222">
        <f t="shared" si="1513"/>
        <v>0</v>
      </c>
      <c r="ES598" s="222">
        <f t="shared" si="1514"/>
        <v>0</v>
      </c>
      <c r="ET598" s="222">
        <f t="shared" si="1515"/>
        <v>0</v>
      </c>
      <c r="EU598" s="222">
        <f t="shared" si="1516"/>
        <v>0</v>
      </c>
      <c r="EV598" s="222">
        <f t="shared" si="1517"/>
        <v>0</v>
      </c>
      <c r="EW598" s="222">
        <f t="shared" si="1518"/>
        <v>0</v>
      </c>
      <c r="EX598" s="222">
        <f t="shared" si="1519"/>
        <v>0</v>
      </c>
      <c r="EY598" s="222">
        <f t="shared" si="1520"/>
        <v>0</v>
      </c>
      <c r="EZ598" s="222">
        <f t="shared" si="1521"/>
        <v>0</v>
      </c>
      <c r="FA598" s="222">
        <f t="shared" si="1522"/>
        <v>0</v>
      </c>
      <c r="FB598" s="222">
        <f t="shared" si="1523"/>
        <v>0</v>
      </c>
      <c r="FC598" s="222">
        <f t="shared" si="1524"/>
        <v>0</v>
      </c>
      <c r="FD598" s="222">
        <f t="shared" si="1525"/>
        <v>0</v>
      </c>
      <c r="FE598" s="222">
        <f t="shared" si="1526"/>
        <v>0</v>
      </c>
      <c r="FF598" s="222">
        <f t="shared" si="1527"/>
        <v>0</v>
      </c>
      <c r="FG598" s="222">
        <f t="shared" si="1528"/>
        <v>0</v>
      </c>
      <c r="FH598" s="222">
        <f t="shared" si="1529"/>
        <v>0</v>
      </c>
      <c r="FI598" s="222">
        <f t="shared" si="1530"/>
        <v>0</v>
      </c>
      <c r="FJ598" s="222">
        <f t="shared" si="1531"/>
        <v>0</v>
      </c>
      <c r="FK598" s="222">
        <f t="shared" si="1532"/>
        <v>0</v>
      </c>
      <c r="FL598" s="222">
        <f t="shared" si="1533"/>
        <v>0</v>
      </c>
      <c r="FM598" s="222">
        <f t="shared" si="1534"/>
        <v>0</v>
      </c>
      <c r="FN598" s="222">
        <f t="shared" si="1535"/>
        <v>0</v>
      </c>
      <c r="FO598" s="222">
        <f t="shared" si="1536"/>
        <v>0</v>
      </c>
      <c r="FP598" s="222">
        <f t="shared" si="1537"/>
        <v>0</v>
      </c>
      <c r="FQ598" s="222">
        <f t="shared" si="1538"/>
        <v>0</v>
      </c>
      <c r="FR598" s="222">
        <f t="shared" si="1539"/>
        <v>0</v>
      </c>
      <c r="FS598" s="222">
        <f t="shared" si="1540"/>
        <v>0</v>
      </c>
      <c r="FT598" s="222">
        <f t="shared" si="1541"/>
        <v>0</v>
      </c>
      <c r="FU598" s="222">
        <f t="shared" si="1542"/>
        <v>0</v>
      </c>
      <c r="FV598" s="222">
        <f t="shared" si="1543"/>
        <v>0</v>
      </c>
      <c r="FW598" s="222">
        <f t="shared" si="1544"/>
        <v>0</v>
      </c>
      <c r="FX598" s="222">
        <f t="shared" si="1545"/>
        <v>0</v>
      </c>
      <c r="FY598" s="222">
        <f t="shared" si="1546"/>
        <v>0</v>
      </c>
      <c r="FZ598" s="222">
        <f t="shared" si="1547"/>
        <v>0</v>
      </c>
      <c r="GA598" s="222">
        <f t="shared" si="1548"/>
        <v>0</v>
      </c>
      <c r="GB598" s="222">
        <f t="shared" si="1549"/>
        <v>0</v>
      </c>
      <c r="GC598" s="222">
        <f t="shared" si="1550"/>
        <v>0</v>
      </c>
      <c r="GD598" s="222">
        <f t="shared" si="1551"/>
        <v>0</v>
      </c>
      <c r="GE598" s="222">
        <f t="shared" si="1552"/>
        <v>0</v>
      </c>
      <c r="GF598" s="222">
        <f t="shared" si="1553"/>
        <v>0</v>
      </c>
      <c r="GG598" s="222">
        <f t="shared" si="1554"/>
        <v>0</v>
      </c>
      <c r="GH598" s="222">
        <f t="shared" si="1555"/>
        <v>0</v>
      </c>
      <c r="GI598" s="222">
        <f t="shared" si="1556"/>
        <v>0</v>
      </c>
      <c r="GJ598" s="222">
        <f t="shared" si="1557"/>
        <v>0</v>
      </c>
      <c r="GK598" s="222">
        <f t="shared" si="1558"/>
        <v>0</v>
      </c>
      <c r="GL598" s="222">
        <f t="shared" si="1559"/>
        <v>0</v>
      </c>
      <c r="GM598" s="222">
        <f t="shared" si="1560"/>
        <v>0</v>
      </c>
      <c r="GN598" s="222">
        <f t="shared" si="1561"/>
        <v>0</v>
      </c>
      <c r="GO598" s="222">
        <f t="shared" si="1562"/>
        <v>0</v>
      </c>
      <c r="GP598" s="222">
        <f t="shared" si="1563"/>
        <v>0</v>
      </c>
      <c r="GQ598" s="222">
        <f t="shared" si="1564"/>
        <v>0</v>
      </c>
      <c r="GR598" s="222">
        <f t="shared" si="1565"/>
        <v>0</v>
      </c>
      <c r="GS598" s="222">
        <f t="shared" si="1566"/>
        <v>0</v>
      </c>
      <c r="GT598" s="222">
        <f t="shared" si="1567"/>
        <v>0</v>
      </c>
      <c r="GU598" s="222">
        <f t="shared" si="1568"/>
        <v>0</v>
      </c>
      <c r="GV598" s="222">
        <f t="shared" si="1569"/>
        <v>0</v>
      </c>
      <c r="GW598" s="222">
        <f t="shared" si="1570"/>
        <v>0</v>
      </c>
      <c r="GX598" s="222">
        <f t="shared" si="1571"/>
        <v>0</v>
      </c>
      <c r="GY598" s="222">
        <f t="shared" si="1572"/>
        <v>0</v>
      </c>
      <c r="GZ598" s="222">
        <f t="shared" si="1573"/>
        <v>0</v>
      </c>
      <c r="HA598" s="222">
        <f t="shared" si="1574"/>
        <v>0</v>
      </c>
      <c r="HB598" s="222">
        <f t="shared" si="1575"/>
        <v>0</v>
      </c>
      <c r="HC598" s="222">
        <f t="shared" si="1576"/>
        <v>0</v>
      </c>
      <c r="HD598" s="222">
        <f t="shared" si="1577"/>
        <v>0</v>
      </c>
      <c r="HE598" s="222">
        <f t="shared" si="1578"/>
        <v>0</v>
      </c>
      <c r="HF598" s="222">
        <f t="shared" si="1579"/>
        <v>0</v>
      </c>
      <c r="HG598" s="222">
        <f t="shared" si="1580"/>
        <v>0</v>
      </c>
      <c r="HH598" s="222">
        <f t="shared" si="1581"/>
        <v>0</v>
      </c>
      <c r="HI598" s="222">
        <f t="shared" si="1582"/>
        <v>0</v>
      </c>
      <c r="HJ598" s="222">
        <f t="shared" si="1583"/>
        <v>0</v>
      </c>
      <c r="HK598" s="222">
        <f t="shared" si="1584"/>
        <v>0</v>
      </c>
      <c r="HL598" s="222">
        <f t="shared" si="1585"/>
        <v>0</v>
      </c>
      <c r="HM598" s="222">
        <f t="shared" si="1586"/>
        <v>0</v>
      </c>
      <c r="HN598" s="222">
        <f t="shared" si="1587"/>
        <v>0</v>
      </c>
      <c r="HO598" s="222">
        <f t="shared" si="1588"/>
        <v>0</v>
      </c>
      <c r="HP598" s="222">
        <f t="shared" si="1589"/>
        <v>0</v>
      </c>
      <c r="HQ598" s="222">
        <f t="shared" si="1590"/>
        <v>0</v>
      </c>
      <c r="HR598" s="222">
        <f t="shared" si="1591"/>
        <v>0</v>
      </c>
      <c r="HS598" s="222">
        <f t="shared" si="1592"/>
        <v>0</v>
      </c>
      <c r="HT598" s="222">
        <f t="shared" si="1593"/>
        <v>0</v>
      </c>
      <c r="HU598" s="222">
        <f t="shared" si="1594"/>
        <v>0</v>
      </c>
      <c r="HV598" s="222">
        <f t="shared" si="1595"/>
        <v>0</v>
      </c>
      <c r="HW598" s="222">
        <f t="shared" si="1596"/>
        <v>0</v>
      </c>
      <c r="HX598" s="222">
        <f t="shared" si="1597"/>
        <v>0</v>
      </c>
      <c r="HY598" s="222">
        <f t="shared" si="1598"/>
        <v>0</v>
      </c>
      <c r="HZ598" s="222">
        <f t="shared" si="1599"/>
        <v>0</v>
      </c>
      <c r="IA598" s="222">
        <f t="shared" si="1600"/>
        <v>0</v>
      </c>
      <c r="IB598" s="222">
        <f t="shared" si="1601"/>
        <v>0</v>
      </c>
      <c r="IC598" s="222">
        <f t="shared" si="1602"/>
        <v>0</v>
      </c>
      <c r="ID598" s="222">
        <f t="shared" si="1603"/>
        <v>0</v>
      </c>
      <c r="IE598" s="222">
        <f t="shared" si="1604"/>
        <v>0</v>
      </c>
      <c r="IF598" s="222">
        <f t="shared" si="1605"/>
        <v>0</v>
      </c>
      <c r="IG598" s="222">
        <f t="shared" si="1606"/>
        <v>0</v>
      </c>
      <c r="IH598" s="222">
        <f t="shared" si="1607"/>
        <v>0</v>
      </c>
      <c r="II598" s="222">
        <f t="shared" si="1608"/>
        <v>0</v>
      </c>
      <c r="IJ598" s="222">
        <f t="shared" si="1609"/>
        <v>0</v>
      </c>
      <c r="IK598" s="222">
        <f t="shared" si="1610"/>
        <v>0</v>
      </c>
      <c r="IL598" s="222">
        <f t="shared" si="1611"/>
        <v>0</v>
      </c>
      <c r="IM598" s="222">
        <f t="shared" si="1612"/>
        <v>0</v>
      </c>
      <c r="IN598" s="222">
        <f t="shared" si="1613"/>
        <v>0</v>
      </c>
      <c r="IO598" s="222">
        <f t="shared" si="1614"/>
        <v>0</v>
      </c>
      <c r="IP598" s="222">
        <f t="shared" si="1615"/>
        <v>0</v>
      </c>
      <c r="IQ598" s="222">
        <f t="shared" si="1616"/>
        <v>0</v>
      </c>
      <c r="IR598" s="222">
        <f t="shared" si="1617"/>
        <v>0</v>
      </c>
      <c r="IS598" s="222">
        <f t="shared" si="1618"/>
        <v>0</v>
      </c>
      <c r="IT598" s="222">
        <f t="shared" si="1619"/>
        <v>0</v>
      </c>
      <c r="IU598" s="222">
        <f t="shared" si="1620"/>
        <v>0</v>
      </c>
      <c r="IV598" s="222">
        <f t="shared" si="1621"/>
        <v>0</v>
      </c>
      <c r="IW598" s="222">
        <f t="shared" si="1622"/>
        <v>0</v>
      </c>
      <c r="IX598" s="222">
        <f t="shared" si="1623"/>
        <v>0</v>
      </c>
      <c r="IY598" s="222">
        <f t="shared" si="1624"/>
        <v>0</v>
      </c>
      <c r="IZ598" s="222">
        <f t="shared" si="1625"/>
        <v>0</v>
      </c>
      <c r="JA598" s="222">
        <f t="shared" si="1626"/>
        <v>0</v>
      </c>
      <c r="JB598" s="222">
        <f t="shared" si="1627"/>
        <v>0</v>
      </c>
    </row>
    <row r="599" spans="2:262">
      <c r="B599" s="230">
        <v>238</v>
      </c>
      <c r="C599" s="229">
        <f t="shared" si="1628"/>
        <v>4.6484374999999868E-3</v>
      </c>
      <c r="D599" s="226">
        <f t="shared" ca="1" si="1371"/>
        <v>50.117562315687785</v>
      </c>
      <c r="E599" s="225">
        <f ca="1">IJ361</f>
        <v>0.1175623156877848</v>
      </c>
      <c r="F599" s="224">
        <v>238</v>
      </c>
      <c r="G599" s="222">
        <f t="shared" si="1372"/>
        <v>0</v>
      </c>
      <c r="H599" s="222">
        <f t="shared" si="1373"/>
        <v>0</v>
      </c>
      <c r="I599" s="222">
        <f t="shared" si="1374"/>
        <v>0</v>
      </c>
      <c r="J599" s="222">
        <f t="shared" si="1375"/>
        <v>0</v>
      </c>
      <c r="K599" s="222">
        <f t="shared" si="1376"/>
        <v>0</v>
      </c>
      <c r="L599" s="222">
        <f t="shared" si="1377"/>
        <v>0</v>
      </c>
      <c r="M599" s="222">
        <f t="shared" si="1378"/>
        <v>0</v>
      </c>
      <c r="N599" s="222">
        <f t="shared" si="1379"/>
        <v>0</v>
      </c>
      <c r="O599" s="222">
        <f t="shared" si="1380"/>
        <v>0</v>
      </c>
      <c r="P599" s="222">
        <f t="shared" si="1381"/>
        <v>0</v>
      </c>
      <c r="Q599" s="222">
        <f t="shared" si="1382"/>
        <v>0</v>
      </c>
      <c r="R599" s="222">
        <f t="shared" si="1383"/>
        <v>0</v>
      </c>
      <c r="S599" s="222">
        <f t="shared" si="1384"/>
        <v>0</v>
      </c>
      <c r="T599" s="222">
        <f t="shared" si="1385"/>
        <v>0</v>
      </c>
      <c r="U599" s="222">
        <f t="shared" si="1386"/>
        <v>0</v>
      </c>
      <c r="V599" s="222">
        <f t="shared" si="1387"/>
        <v>0</v>
      </c>
      <c r="W599" s="222">
        <f t="shared" si="1388"/>
        <v>0</v>
      </c>
      <c r="X599" s="222">
        <f t="shared" si="1389"/>
        <v>0</v>
      </c>
      <c r="Y599" s="222">
        <f t="shared" si="1390"/>
        <v>0</v>
      </c>
      <c r="Z599" s="222">
        <f t="shared" si="1391"/>
        <v>0</v>
      </c>
      <c r="AA599" s="222">
        <f t="shared" si="1392"/>
        <v>0</v>
      </c>
      <c r="AB599" s="222">
        <f t="shared" si="1393"/>
        <v>0</v>
      </c>
      <c r="AC599" s="222">
        <f t="shared" si="1394"/>
        <v>0</v>
      </c>
      <c r="AD599" s="222">
        <f t="shared" si="1395"/>
        <v>0</v>
      </c>
      <c r="AE599" s="222">
        <f t="shared" si="1396"/>
        <v>0</v>
      </c>
      <c r="AF599" s="222">
        <f t="shared" si="1397"/>
        <v>0</v>
      </c>
      <c r="AG599" s="222">
        <f t="shared" si="1398"/>
        <v>0</v>
      </c>
      <c r="AH599" s="222">
        <f t="shared" si="1399"/>
        <v>0</v>
      </c>
      <c r="AI599" s="222">
        <f t="shared" si="1400"/>
        <v>0</v>
      </c>
      <c r="AJ599" s="222">
        <f t="shared" si="1401"/>
        <v>0</v>
      </c>
      <c r="AK599" s="222">
        <f t="shared" si="1402"/>
        <v>0</v>
      </c>
      <c r="AL599" s="222">
        <f t="shared" si="1403"/>
        <v>0</v>
      </c>
      <c r="AM599" s="222">
        <f t="shared" si="1404"/>
        <v>0</v>
      </c>
      <c r="AN599" s="222">
        <f t="shared" si="1405"/>
        <v>0</v>
      </c>
      <c r="AO599" s="222">
        <f t="shared" si="1406"/>
        <v>0</v>
      </c>
      <c r="AP599" s="222">
        <f t="shared" si="1407"/>
        <v>0</v>
      </c>
      <c r="AQ599" s="222">
        <f t="shared" si="1408"/>
        <v>0</v>
      </c>
      <c r="AR599" s="222">
        <f t="shared" si="1409"/>
        <v>0</v>
      </c>
      <c r="AS599" s="222">
        <f t="shared" si="1410"/>
        <v>0</v>
      </c>
      <c r="AT599" s="222">
        <f t="shared" si="1411"/>
        <v>0</v>
      </c>
      <c r="AU599" s="222">
        <f t="shared" si="1412"/>
        <v>0</v>
      </c>
      <c r="AV599" s="222">
        <f t="shared" si="1413"/>
        <v>0</v>
      </c>
      <c r="AW599" s="222">
        <f t="shared" si="1414"/>
        <v>0</v>
      </c>
      <c r="AX599" s="222">
        <f t="shared" si="1415"/>
        <v>0</v>
      </c>
      <c r="AY599" s="222">
        <f t="shared" si="1416"/>
        <v>0</v>
      </c>
      <c r="AZ599" s="222">
        <f t="shared" si="1417"/>
        <v>0</v>
      </c>
      <c r="BA599" s="222">
        <f t="shared" si="1418"/>
        <v>0</v>
      </c>
      <c r="BB599" s="222">
        <f t="shared" si="1419"/>
        <v>0</v>
      </c>
      <c r="BC599" s="222">
        <f t="shared" si="1420"/>
        <v>0</v>
      </c>
      <c r="BD599" s="222">
        <f t="shared" si="1421"/>
        <v>0</v>
      </c>
      <c r="BE599" s="222">
        <f t="shared" si="1422"/>
        <v>0</v>
      </c>
      <c r="BF599" s="222">
        <f t="shared" si="1423"/>
        <v>0</v>
      </c>
      <c r="BG599" s="222">
        <f t="shared" si="1424"/>
        <v>0</v>
      </c>
      <c r="BH599" s="222">
        <f t="shared" si="1425"/>
        <v>0</v>
      </c>
      <c r="BI599" s="222">
        <f t="shared" si="1426"/>
        <v>0</v>
      </c>
      <c r="BJ599" s="222">
        <f t="shared" si="1427"/>
        <v>0</v>
      </c>
      <c r="BK599" s="222">
        <f t="shared" si="1428"/>
        <v>0</v>
      </c>
      <c r="BL599" s="222">
        <f t="shared" si="1429"/>
        <v>0</v>
      </c>
      <c r="BM599" s="222">
        <f t="shared" si="1430"/>
        <v>0</v>
      </c>
      <c r="BN599" s="222">
        <f t="shared" si="1431"/>
        <v>0</v>
      </c>
      <c r="BO599" s="222">
        <f t="shared" si="1432"/>
        <v>0</v>
      </c>
      <c r="BP599" s="222">
        <f t="shared" si="1433"/>
        <v>0</v>
      </c>
      <c r="BQ599" s="222">
        <f t="shared" si="1434"/>
        <v>0</v>
      </c>
      <c r="BR599" s="222">
        <f t="shared" si="1435"/>
        <v>0</v>
      </c>
      <c r="BS599" s="222">
        <f t="shared" si="1436"/>
        <v>0</v>
      </c>
      <c r="BT599" s="222">
        <f t="shared" si="1437"/>
        <v>0</v>
      </c>
      <c r="BU599" s="222">
        <f t="shared" si="1438"/>
        <v>0</v>
      </c>
      <c r="BV599" s="222">
        <f t="shared" si="1439"/>
        <v>0</v>
      </c>
      <c r="BW599" s="222">
        <f t="shared" si="1440"/>
        <v>0</v>
      </c>
      <c r="BX599" s="222">
        <f t="shared" si="1441"/>
        <v>0</v>
      </c>
      <c r="BY599" s="222">
        <f t="shared" si="1442"/>
        <v>0</v>
      </c>
      <c r="BZ599" s="222">
        <f t="shared" si="1443"/>
        <v>0</v>
      </c>
      <c r="CA599" s="222">
        <f t="shared" si="1444"/>
        <v>0</v>
      </c>
      <c r="CB599" s="222">
        <f t="shared" si="1445"/>
        <v>0</v>
      </c>
      <c r="CC599" s="222">
        <f t="shared" si="1446"/>
        <v>0</v>
      </c>
      <c r="CD599" s="222">
        <f t="shared" si="1447"/>
        <v>0</v>
      </c>
      <c r="CE599" s="222">
        <f t="shared" si="1448"/>
        <v>0</v>
      </c>
      <c r="CF599" s="222">
        <f t="shared" si="1449"/>
        <v>0</v>
      </c>
      <c r="CG599" s="222">
        <f t="shared" si="1450"/>
        <v>0</v>
      </c>
      <c r="CH599" s="222">
        <f t="shared" si="1451"/>
        <v>0</v>
      </c>
      <c r="CI599" s="222">
        <f t="shared" si="1452"/>
        <v>0</v>
      </c>
      <c r="CJ599" s="222">
        <f t="shared" si="1453"/>
        <v>0</v>
      </c>
      <c r="CK599" s="222">
        <f t="shared" si="1454"/>
        <v>0</v>
      </c>
      <c r="CL599" s="222">
        <f t="shared" si="1455"/>
        <v>0</v>
      </c>
      <c r="CM599" s="222">
        <f t="shared" si="1456"/>
        <v>0</v>
      </c>
      <c r="CN599" s="222">
        <f t="shared" si="1457"/>
        <v>0</v>
      </c>
      <c r="CO599" s="222">
        <f t="shared" si="1458"/>
        <v>0</v>
      </c>
      <c r="CP599" s="222">
        <f t="shared" si="1459"/>
        <v>0</v>
      </c>
      <c r="CQ599" s="222">
        <f t="shared" si="1460"/>
        <v>0</v>
      </c>
      <c r="CR599" s="222">
        <f t="shared" si="1461"/>
        <v>0</v>
      </c>
      <c r="CS599" s="222">
        <f t="shared" si="1462"/>
        <v>0</v>
      </c>
      <c r="CT599" s="222">
        <f t="shared" si="1463"/>
        <v>0</v>
      </c>
      <c r="CU599" s="222">
        <f t="shared" si="1464"/>
        <v>0</v>
      </c>
      <c r="CV599" s="222">
        <f t="shared" si="1465"/>
        <v>0</v>
      </c>
      <c r="CW599" s="222">
        <f t="shared" si="1466"/>
        <v>0</v>
      </c>
      <c r="CX599" s="222">
        <f t="shared" si="1467"/>
        <v>0</v>
      </c>
      <c r="CY599" s="222">
        <f t="shared" si="1468"/>
        <v>0</v>
      </c>
      <c r="CZ599" s="222">
        <f t="shared" si="1469"/>
        <v>0</v>
      </c>
      <c r="DA599" s="222">
        <f t="shared" si="1470"/>
        <v>0</v>
      </c>
      <c r="DB599" s="222">
        <f t="shared" si="1471"/>
        <v>0</v>
      </c>
      <c r="DC599" s="222">
        <f t="shared" si="1472"/>
        <v>0</v>
      </c>
      <c r="DD599" s="222">
        <f t="shared" si="1473"/>
        <v>0</v>
      </c>
      <c r="DE599" s="222">
        <f t="shared" si="1474"/>
        <v>0</v>
      </c>
      <c r="DF599" s="222">
        <f t="shared" si="1475"/>
        <v>0</v>
      </c>
      <c r="DG599" s="222">
        <f t="shared" si="1476"/>
        <v>0</v>
      </c>
      <c r="DH599" s="222">
        <f t="shared" si="1477"/>
        <v>0</v>
      </c>
      <c r="DI599" s="222">
        <f t="shared" si="1478"/>
        <v>0</v>
      </c>
      <c r="DJ599" s="222">
        <f t="shared" si="1479"/>
        <v>0</v>
      </c>
      <c r="DK599" s="222">
        <f t="shared" si="1480"/>
        <v>0</v>
      </c>
      <c r="DL599" s="222">
        <f t="shared" si="1481"/>
        <v>0</v>
      </c>
      <c r="DM599" s="222">
        <f t="shared" si="1482"/>
        <v>0</v>
      </c>
      <c r="DN599" s="222">
        <f t="shared" si="1483"/>
        <v>0</v>
      </c>
      <c r="DO599" s="222">
        <f t="shared" si="1484"/>
        <v>0</v>
      </c>
      <c r="DP599" s="222">
        <f t="shared" si="1485"/>
        <v>0</v>
      </c>
      <c r="DQ599" s="222">
        <f t="shared" si="1486"/>
        <v>0</v>
      </c>
      <c r="DR599" s="222">
        <f t="shared" si="1487"/>
        <v>0</v>
      </c>
      <c r="DS599" s="222">
        <f t="shared" si="1488"/>
        <v>0</v>
      </c>
      <c r="DT599" s="222">
        <f t="shared" si="1489"/>
        <v>0</v>
      </c>
      <c r="DU599" s="222">
        <f t="shared" si="1490"/>
        <v>0</v>
      </c>
      <c r="DV599" s="222">
        <f t="shared" si="1491"/>
        <v>0</v>
      </c>
      <c r="DW599" s="222">
        <f t="shared" si="1492"/>
        <v>0</v>
      </c>
      <c r="DX599" s="222">
        <f t="shared" si="1493"/>
        <v>0</v>
      </c>
      <c r="DY599" s="222">
        <f t="shared" si="1494"/>
        <v>0</v>
      </c>
      <c r="DZ599" s="222">
        <f t="shared" si="1495"/>
        <v>0</v>
      </c>
      <c r="EA599" s="222">
        <f t="shared" si="1496"/>
        <v>0</v>
      </c>
      <c r="EB599" s="222">
        <f t="shared" si="1497"/>
        <v>0</v>
      </c>
      <c r="EC599" s="222">
        <f t="shared" si="1498"/>
        <v>0</v>
      </c>
      <c r="ED599" s="222">
        <f t="shared" si="1499"/>
        <v>0</v>
      </c>
      <c r="EE599" s="222">
        <f t="shared" si="1500"/>
        <v>0</v>
      </c>
      <c r="EF599" s="222">
        <f t="shared" si="1501"/>
        <v>0</v>
      </c>
      <c r="EG599" s="222">
        <f t="shared" si="1502"/>
        <v>0</v>
      </c>
      <c r="EH599" s="222">
        <f t="shared" si="1503"/>
        <v>0</v>
      </c>
      <c r="EI599" s="222">
        <f t="shared" si="1504"/>
        <v>0</v>
      </c>
      <c r="EJ599" s="222">
        <f t="shared" si="1505"/>
        <v>0</v>
      </c>
      <c r="EK599" s="222">
        <f t="shared" si="1506"/>
        <v>0</v>
      </c>
      <c r="EL599" s="222">
        <f t="shared" si="1507"/>
        <v>0</v>
      </c>
      <c r="EM599" s="222">
        <f t="shared" si="1508"/>
        <v>0</v>
      </c>
      <c r="EN599" s="222">
        <f t="shared" si="1509"/>
        <v>0</v>
      </c>
      <c r="EO599" s="222">
        <f t="shared" si="1510"/>
        <v>0</v>
      </c>
      <c r="EP599" s="222">
        <f t="shared" si="1511"/>
        <v>0</v>
      </c>
      <c r="EQ599" s="222">
        <f t="shared" si="1512"/>
        <v>0</v>
      </c>
      <c r="ER599" s="222">
        <f t="shared" si="1513"/>
        <v>0</v>
      </c>
      <c r="ES599" s="222">
        <f t="shared" si="1514"/>
        <v>0</v>
      </c>
      <c r="ET599" s="222">
        <f t="shared" si="1515"/>
        <v>0</v>
      </c>
      <c r="EU599" s="222">
        <f t="shared" si="1516"/>
        <v>0</v>
      </c>
      <c r="EV599" s="222">
        <f t="shared" si="1517"/>
        <v>0</v>
      </c>
      <c r="EW599" s="222">
        <f t="shared" si="1518"/>
        <v>0</v>
      </c>
      <c r="EX599" s="222">
        <f t="shared" si="1519"/>
        <v>0</v>
      </c>
      <c r="EY599" s="222">
        <f t="shared" si="1520"/>
        <v>0</v>
      </c>
      <c r="EZ599" s="222">
        <f t="shared" si="1521"/>
        <v>0</v>
      </c>
      <c r="FA599" s="222">
        <f t="shared" si="1522"/>
        <v>0</v>
      </c>
      <c r="FB599" s="222">
        <f t="shared" si="1523"/>
        <v>0</v>
      </c>
      <c r="FC599" s="222">
        <f t="shared" si="1524"/>
        <v>0</v>
      </c>
      <c r="FD599" s="222">
        <f t="shared" si="1525"/>
        <v>0</v>
      </c>
      <c r="FE599" s="222">
        <f t="shared" si="1526"/>
        <v>0</v>
      </c>
      <c r="FF599" s="222">
        <f t="shared" si="1527"/>
        <v>0</v>
      </c>
      <c r="FG599" s="222">
        <f t="shared" si="1528"/>
        <v>0</v>
      </c>
      <c r="FH599" s="222">
        <f t="shared" si="1529"/>
        <v>0</v>
      </c>
      <c r="FI599" s="222">
        <f t="shared" si="1530"/>
        <v>0</v>
      </c>
      <c r="FJ599" s="222">
        <f t="shared" si="1531"/>
        <v>0</v>
      </c>
      <c r="FK599" s="222">
        <f t="shared" si="1532"/>
        <v>0</v>
      </c>
      <c r="FL599" s="222">
        <f t="shared" si="1533"/>
        <v>0</v>
      </c>
      <c r="FM599" s="222">
        <f t="shared" si="1534"/>
        <v>0</v>
      </c>
      <c r="FN599" s="222">
        <f t="shared" si="1535"/>
        <v>0</v>
      </c>
      <c r="FO599" s="222">
        <f t="shared" si="1536"/>
        <v>0</v>
      </c>
      <c r="FP599" s="222">
        <f t="shared" si="1537"/>
        <v>0</v>
      </c>
      <c r="FQ599" s="222">
        <f t="shared" si="1538"/>
        <v>0</v>
      </c>
      <c r="FR599" s="222">
        <f t="shared" si="1539"/>
        <v>0</v>
      </c>
      <c r="FS599" s="222">
        <f t="shared" si="1540"/>
        <v>0</v>
      </c>
      <c r="FT599" s="222">
        <f t="shared" si="1541"/>
        <v>0</v>
      </c>
      <c r="FU599" s="222">
        <f t="shared" si="1542"/>
        <v>0</v>
      </c>
      <c r="FV599" s="222">
        <f t="shared" si="1543"/>
        <v>0</v>
      </c>
      <c r="FW599" s="222">
        <f t="shared" si="1544"/>
        <v>0</v>
      </c>
      <c r="FX599" s="222">
        <f t="shared" si="1545"/>
        <v>0</v>
      </c>
      <c r="FY599" s="222">
        <f t="shared" si="1546"/>
        <v>0</v>
      </c>
      <c r="FZ599" s="222">
        <f t="shared" si="1547"/>
        <v>0</v>
      </c>
      <c r="GA599" s="222">
        <f t="shared" si="1548"/>
        <v>0</v>
      </c>
      <c r="GB599" s="222">
        <f t="shared" si="1549"/>
        <v>0</v>
      </c>
      <c r="GC599" s="222">
        <f t="shared" si="1550"/>
        <v>0</v>
      </c>
      <c r="GD599" s="222">
        <f t="shared" si="1551"/>
        <v>0</v>
      </c>
      <c r="GE599" s="222">
        <f t="shared" si="1552"/>
        <v>0</v>
      </c>
      <c r="GF599" s="222">
        <f t="shared" si="1553"/>
        <v>0</v>
      </c>
      <c r="GG599" s="222">
        <f t="shared" si="1554"/>
        <v>0</v>
      </c>
      <c r="GH599" s="222">
        <f t="shared" si="1555"/>
        <v>0</v>
      </c>
      <c r="GI599" s="222">
        <f t="shared" si="1556"/>
        <v>0</v>
      </c>
      <c r="GJ599" s="222">
        <f t="shared" si="1557"/>
        <v>0</v>
      </c>
      <c r="GK599" s="222">
        <f t="shared" si="1558"/>
        <v>0</v>
      </c>
      <c r="GL599" s="222">
        <f t="shared" si="1559"/>
        <v>0</v>
      </c>
      <c r="GM599" s="222">
        <f t="shared" si="1560"/>
        <v>0</v>
      </c>
      <c r="GN599" s="222">
        <f t="shared" si="1561"/>
        <v>0</v>
      </c>
      <c r="GO599" s="222">
        <f t="shared" si="1562"/>
        <v>0</v>
      </c>
      <c r="GP599" s="222">
        <f t="shared" si="1563"/>
        <v>0</v>
      </c>
      <c r="GQ599" s="222">
        <f t="shared" si="1564"/>
        <v>0</v>
      </c>
      <c r="GR599" s="222">
        <f t="shared" si="1565"/>
        <v>0</v>
      </c>
      <c r="GS599" s="222">
        <f t="shared" si="1566"/>
        <v>0</v>
      </c>
      <c r="GT599" s="222">
        <f t="shared" si="1567"/>
        <v>0</v>
      </c>
      <c r="GU599" s="222">
        <f t="shared" si="1568"/>
        <v>0</v>
      </c>
      <c r="GV599" s="222">
        <f t="shared" si="1569"/>
        <v>0</v>
      </c>
      <c r="GW599" s="222">
        <f t="shared" si="1570"/>
        <v>0</v>
      </c>
      <c r="GX599" s="222">
        <f t="shared" si="1571"/>
        <v>0</v>
      </c>
      <c r="GY599" s="222">
        <f t="shared" si="1572"/>
        <v>0</v>
      </c>
      <c r="GZ599" s="222">
        <f t="shared" si="1573"/>
        <v>0</v>
      </c>
      <c r="HA599" s="222">
        <f t="shared" si="1574"/>
        <v>0</v>
      </c>
      <c r="HB599" s="222">
        <f t="shared" si="1575"/>
        <v>0</v>
      </c>
      <c r="HC599" s="222">
        <f t="shared" si="1576"/>
        <v>0</v>
      </c>
      <c r="HD599" s="222">
        <f t="shared" si="1577"/>
        <v>0</v>
      </c>
      <c r="HE599" s="222">
        <f t="shared" si="1578"/>
        <v>0</v>
      </c>
      <c r="HF599" s="222">
        <f t="shared" si="1579"/>
        <v>0</v>
      </c>
      <c r="HG599" s="222">
        <f t="shared" si="1580"/>
        <v>0</v>
      </c>
      <c r="HH599" s="222">
        <f t="shared" si="1581"/>
        <v>0</v>
      </c>
      <c r="HI599" s="222">
        <f t="shared" si="1582"/>
        <v>0</v>
      </c>
      <c r="HJ599" s="222">
        <f t="shared" si="1583"/>
        <v>0</v>
      </c>
      <c r="HK599" s="222">
        <f t="shared" si="1584"/>
        <v>0</v>
      </c>
      <c r="HL599" s="222">
        <f t="shared" si="1585"/>
        <v>0</v>
      </c>
      <c r="HM599" s="222">
        <f t="shared" si="1586"/>
        <v>0</v>
      </c>
      <c r="HN599" s="222">
        <f t="shared" si="1587"/>
        <v>0</v>
      </c>
      <c r="HO599" s="222">
        <f t="shared" si="1588"/>
        <v>0</v>
      </c>
      <c r="HP599" s="222">
        <f t="shared" si="1589"/>
        <v>0</v>
      </c>
      <c r="HQ599" s="222">
        <f t="shared" si="1590"/>
        <v>0</v>
      </c>
      <c r="HR599" s="222">
        <f t="shared" si="1591"/>
        <v>0</v>
      </c>
      <c r="HS599" s="222">
        <f t="shared" si="1592"/>
        <v>0</v>
      </c>
      <c r="HT599" s="222">
        <f t="shared" si="1593"/>
        <v>0</v>
      </c>
      <c r="HU599" s="222">
        <f t="shared" si="1594"/>
        <v>0</v>
      </c>
      <c r="HV599" s="222">
        <f t="shared" si="1595"/>
        <v>0</v>
      </c>
      <c r="HW599" s="222">
        <f t="shared" si="1596"/>
        <v>0</v>
      </c>
      <c r="HX599" s="222">
        <f t="shared" si="1597"/>
        <v>0</v>
      </c>
      <c r="HY599" s="222">
        <f t="shared" si="1598"/>
        <v>0</v>
      </c>
      <c r="HZ599" s="222">
        <f t="shared" si="1599"/>
        <v>0</v>
      </c>
      <c r="IA599" s="222">
        <f t="shared" si="1600"/>
        <v>0</v>
      </c>
      <c r="IB599" s="222">
        <f t="shared" si="1601"/>
        <v>0</v>
      </c>
      <c r="IC599" s="222">
        <f t="shared" si="1602"/>
        <v>0</v>
      </c>
      <c r="ID599" s="222">
        <f t="shared" si="1603"/>
        <v>0</v>
      </c>
      <c r="IE599" s="222">
        <f t="shared" si="1604"/>
        <v>0</v>
      </c>
      <c r="IF599" s="222">
        <f t="shared" si="1605"/>
        <v>0</v>
      </c>
      <c r="IG599" s="222">
        <f t="shared" si="1606"/>
        <v>0</v>
      </c>
      <c r="IH599" s="222">
        <f t="shared" si="1607"/>
        <v>0</v>
      </c>
      <c r="II599" s="222">
        <f t="shared" si="1608"/>
        <v>0</v>
      </c>
      <c r="IJ599" s="222">
        <f t="shared" si="1609"/>
        <v>0</v>
      </c>
      <c r="IK599" s="222">
        <f t="shared" si="1610"/>
        <v>0</v>
      </c>
      <c r="IL599" s="222">
        <f t="shared" si="1611"/>
        <v>0</v>
      </c>
      <c r="IM599" s="222">
        <f t="shared" si="1612"/>
        <v>0</v>
      </c>
      <c r="IN599" s="222">
        <f t="shared" si="1613"/>
        <v>0</v>
      </c>
      <c r="IO599" s="222">
        <f t="shared" si="1614"/>
        <v>0</v>
      </c>
      <c r="IP599" s="222">
        <f t="shared" si="1615"/>
        <v>0</v>
      </c>
      <c r="IQ599" s="222">
        <f t="shared" si="1616"/>
        <v>0</v>
      </c>
      <c r="IR599" s="222">
        <f t="shared" si="1617"/>
        <v>0</v>
      </c>
      <c r="IS599" s="222">
        <f t="shared" si="1618"/>
        <v>0</v>
      </c>
      <c r="IT599" s="222">
        <f t="shared" si="1619"/>
        <v>0</v>
      </c>
      <c r="IU599" s="222">
        <f t="shared" si="1620"/>
        <v>0</v>
      </c>
      <c r="IV599" s="222">
        <f t="shared" si="1621"/>
        <v>0</v>
      </c>
      <c r="IW599" s="222">
        <f t="shared" si="1622"/>
        <v>0</v>
      </c>
      <c r="IX599" s="222">
        <f t="shared" si="1623"/>
        <v>0</v>
      </c>
      <c r="IY599" s="222">
        <f t="shared" si="1624"/>
        <v>0</v>
      </c>
      <c r="IZ599" s="222">
        <f t="shared" si="1625"/>
        <v>0</v>
      </c>
      <c r="JA599" s="222">
        <f t="shared" si="1626"/>
        <v>0</v>
      </c>
      <c r="JB599" s="222">
        <f t="shared" si="1627"/>
        <v>0</v>
      </c>
    </row>
    <row r="600" spans="2:262">
      <c r="B600" s="230">
        <v>239</v>
      </c>
      <c r="C600" s="229">
        <f t="shared" si="1628"/>
        <v>4.6679687499999864E-3</v>
      </c>
      <c r="D600" s="226">
        <f t="shared" ca="1" si="1371"/>
        <v>50.115506859738332</v>
      </c>
      <c r="E600" s="225">
        <f ca="1">IK361</f>
        <v>0.11550685973833376</v>
      </c>
      <c r="F600" s="224">
        <v>239</v>
      </c>
      <c r="G600" s="222">
        <f t="shared" si="1372"/>
        <v>0</v>
      </c>
      <c r="H600" s="222">
        <f t="shared" si="1373"/>
        <v>0</v>
      </c>
      <c r="I600" s="222">
        <f t="shared" si="1374"/>
        <v>0</v>
      </c>
      <c r="J600" s="222">
        <f t="shared" si="1375"/>
        <v>0</v>
      </c>
      <c r="K600" s="222">
        <f t="shared" si="1376"/>
        <v>0</v>
      </c>
      <c r="L600" s="222">
        <f t="shared" si="1377"/>
        <v>0</v>
      </c>
      <c r="M600" s="222">
        <f t="shared" si="1378"/>
        <v>0</v>
      </c>
      <c r="N600" s="222">
        <f t="shared" si="1379"/>
        <v>0</v>
      </c>
      <c r="O600" s="222">
        <f t="shared" si="1380"/>
        <v>0</v>
      </c>
      <c r="P600" s="222">
        <f t="shared" si="1381"/>
        <v>0</v>
      </c>
      <c r="Q600" s="222">
        <f t="shared" si="1382"/>
        <v>0</v>
      </c>
      <c r="R600" s="222">
        <f t="shared" si="1383"/>
        <v>0</v>
      </c>
      <c r="S600" s="222">
        <f t="shared" si="1384"/>
        <v>0</v>
      </c>
      <c r="T600" s="222">
        <f t="shared" si="1385"/>
        <v>0</v>
      </c>
      <c r="U600" s="222">
        <f t="shared" si="1386"/>
        <v>0</v>
      </c>
      <c r="V600" s="222">
        <f t="shared" si="1387"/>
        <v>0</v>
      </c>
      <c r="W600" s="222">
        <f t="shared" si="1388"/>
        <v>0</v>
      </c>
      <c r="X600" s="222">
        <f t="shared" si="1389"/>
        <v>0</v>
      </c>
      <c r="Y600" s="222">
        <f t="shared" si="1390"/>
        <v>0</v>
      </c>
      <c r="Z600" s="222">
        <f t="shared" si="1391"/>
        <v>0</v>
      </c>
      <c r="AA600" s="222">
        <f t="shared" si="1392"/>
        <v>0</v>
      </c>
      <c r="AB600" s="222">
        <f t="shared" si="1393"/>
        <v>0</v>
      </c>
      <c r="AC600" s="222">
        <f t="shared" si="1394"/>
        <v>0</v>
      </c>
      <c r="AD600" s="222">
        <f t="shared" si="1395"/>
        <v>0</v>
      </c>
      <c r="AE600" s="222">
        <f t="shared" si="1396"/>
        <v>0</v>
      </c>
      <c r="AF600" s="222">
        <f t="shared" si="1397"/>
        <v>0</v>
      </c>
      <c r="AG600" s="222">
        <f t="shared" si="1398"/>
        <v>0</v>
      </c>
      <c r="AH600" s="222">
        <f t="shared" si="1399"/>
        <v>0</v>
      </c>
      <c r="AI600" s="222">
        <f t="shared" si="1400"/>
        <v>0</v>
      </c>
      <c r="AJ600" s="222">
        <f t="shared" si="1401"/>
        <v>0</v>
      </c>
      <c r="AK600" s="222">
        <f t="shared" si="1402"/>
        <v>0</v>
      </c>
      <c r="AL600" s="222">
        <f t="shared" si="1403"/>
        <v>0</v>
      </c>
      <c r="AM600" s="222">
        <f t="shared" si="1404"/>
        <v>0</v>
      </c>
      <c r="AN600" s="222">
        <f t="shared" si="1405"/>
        <v>0</v>
      </c>
      <c r="AO600" s="222">
        <f t="shared" si="1406"/>
        <v>0</v>
      </c>
      <c r="AP600" s="222">
        <f t="shared" si="1407"/>
        <v>0</v>
      </c>
      <c r="AQ600" s="222">
        <f t="shared" si="1408"/>
        <v>0</v>
      </c>
      <c r="AR600" s="222">
        <f t="shared" si="1409"/>
        <v>0</v>
      </c>
      <c r="AS600" s="222">
        <f t="shared" si="1410"/>
        <v>0</v>
      </c>
      <c r="AT600" s="222">
        <f t="shared" si="1411"/>
        <v>0</v>
      </c>
      <c r="AU600" s="222">
        <f t="shared" si="1412"/>
        <v>0</v>
      </c>
      <c r="AV600" s="222">
        <f t="shared" si="1413"/>
        <v>0</v>
      </c>
      <c r="AW600" s="222">
        <f t="shared" si="1414"/>
        <v>0</v>
      </c>
      <c r="AX600" s="222">
        <f t="shared" si="1415"/>
        <v>0</v>
      </c>
      <c r="AY600" s="222">
        <f t="shared" si="1416"/>
        <v>0</v>
      </c>
      <c r="AZ600" s="222">
        <f t="shared" si="1417"/>
        <v>0</v>
      </c>
      <c r="BA600" s="222">
        <f t="shared" si="1418"/>
        <v>0</v>
      </c>
      <c r="BB600" s="222">
        <f t="shared" si="1419"/>
        <v>0</v>
      </c>
      <c r="BC600" s="222">
        <f t="shared" si="1420"/>
        <v>0</v>
      </c>
      <c r="BD600" s="222">
        <f t="shared" si="1421"/>
        <v>0</v>
      </c>
      <c r="BE600" s="222">
        <f t="shared" si="1422"/>
        <v>0</v>
      </c>
      <c r="BF600" s="222">
        <f t="shared" si="1423"/>
        <v>0</v>
      </c>
      <c r="BG600" s="222">
        <f t="shared" si="1424"/>
        <v>0</v>
      </c>
      <c r="BH600" s="222">
        <f t="shared" si="1425"/>
        <v>0</v>
      </c>
      <c r="BI600" s="222">
        <f t="shared" si="1426"/>
        <v>0</v>
      </c>
      <c r="BJ600" s="222">
        <f t="shared" si="1427"/>
        <v>0</v>
      </c>
      <c r="BK600" s="222">
        <f t="shared" si="1428"/>
        <v>0</v>
      </c>
      <c r="BL600" s="222">
        <f t="shared" si="1429"/>
        <v>0</v>
      </c>
      <c r="BM600" s="222">
        <f t="shared" si="1430"/>
        <v>0</v>
      </c>
      <c r="BN600" s="222">
        <f t="shared" si="1431"/>
        <v>0</v>
      </c>
      <c r="BO600" s="222">
        <f t="shared" si="1432"/>
        <v>0</v>
      </c>
      <c r="BP600" s="222">
        <f t="shared" si="1433"/>
        <v>0</v>
      </c>
      <c r="BQ600" s="222">
        <f t="shared" si="1434"/>
        <v>0</v>
      </c>
      <c r="BR600" s="222">
        <f t="shared" si="1435"/>
        <v>0</v>
      </c>
      <c r="BS600" s="222">
        <f t="shared" si="1436"/>
        <v>0</v>
      </c>
      <c r="BT600" s="222">
        <f t="shared" si="1437"/>
        <v>0</v>
      </c>
      <c r="BU600" s="222">
        <f t="shared" si="1438"/>
        <v>0</v>
      </c>
      <c r="BV600" s="222">
        <f t="shared" si="1439"/>
        <v>0</v>
      </c>
      <c r="BW600" s="222">
        <f t="shared" si="1440"/>
        <v>0</v>
      </c>
      <c r="BX600" s="222">
        <f t="shared" si="1441"/>
        <v>0</v>
      </c>
      <c r="BY600" s="222">
        <f t="shared" si="1442"/>
        <v>0</v>
      </c>
      <c r="BZ600" s="222">
        <f t="shared" si="1443"/>
        <v>0</v>
      </c>
      <c r="CA600" s="222">
        <f t="shared" si="1444"/>
        <v>0</v>
      </c>
      <c r="CB600" s="222">
        <f t="shared" si="1445"/>
        <v>0</v>
      </c>
      <c r="CC600" s="222">
        <f t="shared" si="1446"/>
        <v>0</v>
      </c>
      <c r="CD600" s="222">
        <f t="shared" si="1447"/>
        <v>0</v>
      </c>
      <c r="CE600" s="222">
        <f t="shared" si="1448"/>
        <v>0</v>
      </c>
      <c r="CF600" s="222">
        <f t="shared" si="1449"/>
        <v>0</v>
      </c>
      <c r="CG600" s="222">
        <f t="shared" si="1450"/>
        <v>0</v>
      </c>
      <c r="CH600" s="222">
        <f t="shared" si="1451"/>
        <v>0</v>
      </c>
      <c r="CI600" s="222">
        <f t="shared" si="1452"/>
        <v>0</v>
      </c>
      <c r="CJ600" s="222">
        <f t="shared" si="1453"/>
        <v>0</v>
      </c>
      <c r="CK600" s="222">
        <f t="shared" si="1454"/>
        <v>0</v>
      </c>
      <c r="CL600" s="222">
        <f t="shared" si="1455"/>
        <v>0</v>
      </c>
      <c r="CM600" s="222">
        <f t="shared" si="1456"/>
        <v>0</v>
      </c>
      <c r="CN600" s="222">
        <f t="shared" si="1457"/>
        <v>0</v>
      </c>
      <c r="CO600" s="222">
        <f t="shared" si="1458"/>
        <v>0</v>
      </c>
      <c r="CP600" s="222">
        <f t="shared" si="1459"/>
        <v>0</v>
      </c>
      <c r="CQ600" s="222">
        <f t="shared" si="1460"/>
        <v>0</v>
      </c>
      <c r="CR600" s="222">
        <f t="shared" si="1461"/>
        <v>0</v>
      </c>
      <c r="CS600" s="222">
        <f t="shared" si="1462"/>
        <v>0</v>
      </c>
      <c r="CT600" s="222">
        <f t="shared" si="1463"/>
        <v>0</v>
      </c>
      <c r="CU600" s="222">
        <f t="shared" si="1464"/>
        <v>0</v>
      </c>
      <c r="CV600" s="222">
        <f t="shared" si="1465"/>
        <v>0</v>
      </c>
      <c r="CW600" s="222">
        <f t="shared" si="1466"/>
        <v>0</v>
      </c>
      <c r="CX600" s="222">
        <f t="shared" si="1467"/>
        <v>0</v>
      </c>
      <c r="CY600" s="222">
        <f t="shared" si="1468"/>
        <v>0</v>
      </c>
      <c r="CZ600" s="222">
        <f t="shared" si="1469"/>
        <v>0</v>
      </c>
      <c r="DA600" s="222">
        <f t="shared" si="1470"/>
        <v>0</v>
      </c>
      <c r="DB600" s="222">
        <f t="shared" si="1471"/>
        <v>0</v>
      </c>
      <c r="DC600" s="222">
        <f t="shared" si="1472"/>
        <v>0</v>
      </c>
      <c r="DD600" s="222">
        <f t="shared" si="1473"/>
        <v>0</v>
      </c>
      <c r="DE600" s="222">
        <f t="shared" si="1474"/>
        <v>0</v>
      </c>
      <c r="DF600" s="222">
        <f t="shared" si="1475"/>
        <v>0</v>
      </c>
      <c r="DG600" s="222">
        <f t="shared" si="1476"/>
        <v>0</v>
      </c>
      <c r="DH600" s="222">
        <f t="shared" si="1477"/>
        <v>0</v>
      </c>
      <c r="DI600" s="222">
        <f t="shared" si="1478"/>
        <v>0</v>
      </c>
      <c r="DJ600" s="222">
        <f t="shared" si="1479"/>
        <v>0</v>
      </c>
      <c r="DK600" s="222">
        <f t="shared" si="1480"/>
        <v>0</v>
      </c>
      <c r="DL600" s="222">
        <f t="shared" si="1481"/>
        <v>0</v>
      </c>
      <c r="DM600" s="222">
        <f t="shared" si="1482"/>
        <v>0</v>
      </c>
      <c r="DN600" s="222">
        <f t="shared" si="1483"/>
        <v>0</v>
      </c>
      <c r="DO600" s="222">
        <f t="shared" si="1484"/>
        <v>0</v>
      </c>
      <c r="DP600" s="222">
        <f t="shared" si="1485"/>
        <v>0</v>
      </c>
      <c r="DQ600" s="222">
        <f t="shared" si="1486"/>
        <v>0</v>
      </c>
      <c r="DR600" s="222">
        <f t="shared" si="1487"/>
        <v>0</v>
      </c>
      <c r="DS600" s="222">
        <f t="shared" si="1488"/>
        <v>0</v>
      </c>
      <c r="DT600" s="222">
        <f t="shared" si="1489"/>
        <v>0</v>
      </c>
      <c r="DU600" s="222">
        <f t="shared" si="1490"/>
        <v>0</v>
      </c>
      <c r="DV600" s="222">
        <f t="shared" si="1491"/>
        <v>0</v>
      </c>
      <c r="DW600" s="222">
        <f t="shared" si="1492"/>
        <v>0</v>
      </c>
      <c r="DX600" s="222">
        <f t="shared" si="1493"/>
        <v>0</v>
      </c>
      <c r="DY600" s="222">
        <f t="shared" si="1494"/>
        <v>0</v>
      </c>
      <c r="DZ600" s="222">
        <f t="shared" si="1495"/>
        <v>0</v>
      </c>
      <c r="EA600" s="222">
        <f t="shared" si="1496"/>
        <v>0</v>
      </c>
      <c r="EB600" s="222">
        <f t="shared" si="1497"/>
        <v>0</v>
      </c>
      <c r="EC600" s="222">
        <f t="shared" si="1498"/>
        <v>0</v>
      </c>
      <c r="ED600" s="222">
        <f t="shared" si="1499"/>
        <v>0</v>
      </c>
      <c r="EE600" s="222">
        <f t="shared" si="1500"/>
        <v>0</v>
      </c>
      <c r="EF600" s="222">
        <f t="shared" si="1501"/>
        <v>0</v>
      </c>
      <c r="EG600" s="222">
        <f t="shared" si="1502"/>
        <v>0</v>
      </c>
      <c r="EH600" s="222">
        <f t="shared" si="1503"/>
        <v>0</v>
      </c>
      <c r="EI600" s="222">
        <f t="shared" si="1504"/>
        <v>0</v>
      </c>
      <c r="EJ600" s="222">
        <f t="shared" si="1505"/>
        <v>0</v>
      </c>
      <c r="EK600" s="222">
        <f t="shared" si="1506"/>
        <v>0</v>
      </c>
      <c r="EL600" s="222">
        <f t="shared" si="1507"/>
        <v>0</v>
      </c>
      <c r="EM600" s="222">
        <f t="shared" si="1508"/>
        <v>0</v>
      </c>
      <c r="EN600" s="222">
        <f t="shared" si="1509"/>
        <v>0</v>
      </c>
      <c r="EO600" s="222">
        <f t="shared" si="1510"/>
        <v>0</v>
      </c>
      <c r="EP600" s="222">
        <f t="shared" si="1511"/>
        <v>0</v>
      </c>
      <c r="EQ600" s="222">
        <f t="shared" si="1512"/>
        <v>0</v>
      </c>
      <c r="ER600" s="222">
        <f t="shared" si="1513"/>
        <v>0</v>
      </c>
      <c r="ES600" s="222">
        <f t="shared" si="1514"/>
        <v>0</v>
      </c>
      <c r="ET600" s="222">
        <f t="shared" si="1515"/>
        <v>0</v>
      </c>
      <c r="EU600" s="222">
        <f t="shared" si="1516"/>
        <v>0</v>
      </c>
      <c r="EV600" s="222">
        <f t="shared" si="1517"/>
        <v>0</v>
      </c>
      <c r="EW600" s="222">
        <f t="shared" si="1518"/>
        <v>0</v>
      </c>
      <c r="EX600" s="222">
        <f t="shared" si="1519"/>
        <v>0</v>
      </c>
      <c r="EY600" s="222">
        <f t="shared" si="1520"/>
        <v>0</v>
      </c>
      <c r="EZ600" s="222">
        <f t="shared" si="1521"/>
        <v>0</v>
      </c>
      <c r="FA600" s="222">
        <f t="shared" si="1522"/>
        <v>0</v>
      </c>
      <c r="FB600" s="222">
        <f t="shared" si="1523"/>
        <v>0</v>
      </c>
      <c r="FC600" s="222">
        <f t="shared" si="1524"/>
        <v>0</v>
      </c>
      <c r="FD600" s="222">
        <f t="shared" si="1525"/>
        <v>0</v>
      </c>
      <c r="FE600" s="222">
        <f t="shared" si="1526"/>
        <v>0</v>
      </c>
      <c r="FF600" s="222">
        <f t="shared" si="1527"/>
        <v>0</v>
      </c>
      <c r="FG600" s="222">
        <f t="shared" si="1528"/>
        <v>0</v>
      </c>
      <c r="FH600" s="222">
        <f t="shared" si="1529"/>
        <v>0</v>
      </c>
      <c r="FI600" s="222">
        <f t="shared" si="1530"/>
        <v>0</v>
      </c>
      <c r="FJ600" s="222">
        <f t="shared" si="1531"/>
        <v>0</v>
      </c>
      <c r="FK600" s="222">
        <f t="shared" si="1532"/>
        <v>0</v>
      </c>
      <c r="FL600" s="222">
        <f t="shared" si="1533"/>
        <v>0</v>
      </c>
      <c r="FM600" s="222">
        <f t="shared" si="1534"/>
        <v>0</v>
      </c>
      <c r="FN600" s="222">
        <f t="shared" si="1535"/>
        <v>0</v>
      </c>
      <c r="FO600" s="222">
        <f t="shared" si="1536"/>
        <v>0</v>
      </c>
      <c r="FP600" s="222">
        <f t="shared" si="1537"/>
        <v>0</v>
      </c>
      <c r="FQ600" s="222">
        <f t="shared" si="1538"/>
        <v>0</v>
      </c>
      <c r="FR600" s="222">
        <f t="shared" si="1539"/>
        <v>0</v>
      </c>
      <c r="FS600" s="222">
        <f t="shared" si="1540"/>
        <v>0</v>
      </c>
      <c r="FT600" s="222">
        <f t="shared" si="1541"/>
        <v>0</v>
      </c>
      <c r="FU600" s="222">
        <f t="shared" si="1542"/>
        <v>0</v>
      </c>
      <c r="FV600" s="222">
        <f t="shared" si="1543"/>
        <v>0</v>
      </c>
      <c r="FW600" s="222">
        <f t="shared" si="1544"/>
        <v>0</v>
      </c>
      <c r="FX600" s="222">
        <f t="shared" si="1545"/>
        <v>0</v>
      </c>
      <c r="FY600" s="222">
        <f t="shared" si="1546"/>
        <v>0</v>
      </c>
      <c r="FZ600" s="222">
        <f t="shared" si="1547"/>
        <v>0</v>
      </c>
      <c r="GA600" s="222">
        <f t="shared" si="1548"/>
        <v>0</v>
      </c>
      <c r="GB600" s="222">
        <f t="shared" si="1549"/>
        <v>0</v>
      </c>
      <c r="GC600" s="222">
        <f t="shared" si="1550"/>
        <v>0</v>
      </c>
      <c r="GD600" s="222">
        <f t="shared" si="1551"/>
        <v>0</v>
      </c>
      <c r="GE600" s="222">
        <f t="shared" si="1552"/>
        <v>0</v>
      </c>
      <c r="GF600" s="222">
        <f t="shared" si="1553"/>
        <v>0</v>
      </c>
      <c r="GG600" s="222">
        <f t="shared" si="1554"/>
        <v>0</v>
      </c>
      <c r="GH600" s="222">
        <f t="shared" si="1555"/>
        <v>0</v>
      </c>
      <c r="GI600" s="222">
        <f t="shared" si="1556"/>
        <v>0</v>
      </c>
      <c r="GJ600" s="222">
        <f t="shared" si="1557"/>
        <v>0</v>
      </c>
      <c r="GK600" s="222">
        <f t="shared" si="1558"/>
        <v>0</v>
      </c>
      <c r="GL600" s="222">
        <f t="shared" si="1559"/>
        <v>0</v>
      </c>
      <c r="GM600" s="222">
        <f t="shared" si="1560"/>
        <v>0</v>
      </c>
      <c r="GN600" s="222">
        <f t="shared" si="1561"/>
        <v>0</v>
      </c>
      <c r="GO600" s="222">
        <f t="shared" si="1562"/>
        <v>0</v>
      </c>
      <c r="GP600" s="222">
        <f t="shared" si="1563"/>
        <v>0</v>
      </c>
      <c r="GQ600" s="222">
        <f t="shared" si="1564"/>
        <v>0</v>
      </c>
      <c r="GR600" s="222">
        <f t="shared" si="1565"/>
        <v>0</v>
      </c>
      <c r="GS600" s="222">
        <f t="shared" si="1566"/>
        <v>0</v>
      </c>
      <c r="GT600" s="222">
        <f t="shared" si="1567"/>
        <v>0</v>
      </c>
      <c r="GU600" s="222">
        <f t="shared" si="1568"/>
        <v>0</v>
      </c>
      <c r="GV600" s="222">
        <f t="shared" si="1569"/>
        <v>0</v>
      </c>
      <c r="GW600" s="222">
        <f t="shared" si="1570"/>
        <v>0</v>
      </c>
      <c r="GX600" s="222">
        <f t="shared" si="1571"/>
        <v>0</v>
      </c>
      <c r="GY600" s="222">
        <f t="shared" si="1572"/>
        <v>0</v>
      </c>
      <c r="GZ600" s="222">
        <f t="shared" si="1573"/>
        <v>0</v>
      </c>
      <c r="HA600" s="222">
        <f t="shared" si="1574"/>
        <v>0</v>
      </c>
      <c r="HB600" s="222">
        <f t="shared" si="1575"/>
        <v>0</v>
      </c>
      <c r="HC600" s="222">
        <f t="shared" si="1576"/>
        <v>0</v>
      </c>
      <c r="HD600" s="222">
        <f t="shared" si="1577"/>
        <v>0</v>
      </c>
      <c r="HE600" s="222">
        <f t="shared" si="1578"/>
        <v>0</v>
      </c>
      <c r="HF600" s="222">
        <f t="shared" si="1579"/>
        <v>0</v>
      </c>
      <c r="HG600" s="222">
        <f t="shared" si="1580"/>
        <v>0</v>
      </c>
      <c r="HH600" s="222">
        <f t="shared" si="1581"/>
        <v>0</v>
      </c>
      <c r="HI600" s="222">
        <f t="shared" si="1582"/>
        <v>0</v>
      </c>
      <c r="HJ600" s="222">
        <f t="shared" si="1583"/>
        <v>0</v>
      </c>
      <c r="HK600" s="222">
        <f t="shared" si="1584"/>
        <v>0</v>
      </c>
      <c r="HL600" s="222">
        <f t="shared" si="1585"/>
        <v>0</v>
      </c>
      <c r="HM600" s="222">
        <f t="shared" si="1586"/>
        <v>0</v>
      </c>
      <c r="HN600" s="222">
        <f t="shared" si="1587"/>
        <v>0</v>
      </c>
      <c r="HO600" s="222">
        <f t="shared" si="1588"/>
        <v>0</v>
      </c>
      <c r="HP600" s="222">
        <f t="shared" si="1589"/>
        <v>0</v>
      </c>
      <c r="HQ600" s="222">
        <f t="shared" si="1590"/>
        <v>0</v>
      </c>
      <c r="HR600" s="222">
        <f t="shared" si="1591"/>
        <v>0</v>
      </c>
      <c r="HS600" s="222">
        <f t="shared" si="1592"/>
        <v>0</v>
      </c>
      <c r="HT600" s="222">
        <f t="shared" si="1593"/>
        <v>0</v>
      </c>
      <c r="HU600" s="222">
        <f t="shared" si="1594"/>
        <v>0</v>
      </c>
      <c r="HV600" s="222">
        <f t="shared" si="1595"/>
        <v>0</v>
      </c>
      <c r="HW600" s="222">
        <f t="shared" si="1596"/>
        <v>0</v>
      </c>
      <c r="HX600" s="222">
        <f t="shared" si="1597"/>
        <v>0</v>
      </c>
      <c r="HY600" s="222">
        <f t="shared" si="1598"/>
        <v>0</v>
      </c>
      <c r="HZ600" s="222">
        <f t="shared" si="1599"/>
        <v>0</v>
      </c>
      <c r="IA600" s="222">
        <f t="shared" si="1600"/>
        <v>0</v>
      </c>
      <c r="IB600" s="222">
        <f t="shared" si="1601"/>
        <v>0</v>
      </c>
      <c r="IC600" s="222">
        <f t="shared" si="1602"/>
        <v>0</v>
      </c>
      <c r="ID600" s="222">
        <f t="shared" si="1603"/>
        <v>0</v>
      </c>
      <c r="IE600" s="222">
        <f t="shared" si="1604"/>
        <v>0</v>
      </c>
      <c r="IF600" s="222">
        <f t="shared" si="1605"/>
        <v>0</v>
      </c>
      <c r="IG600" s="222">
        <f t="shared" si="1606"/>
        <v>0</v>
      </c>
      <c r="IH600" s="222">
        <f t="shared" si="1607"/>
        <v>0</v>
      </c>
      <c r="II600" s="222">
        <f t="shared" si="1608"/>
        <v>0</v>
      </c>
      <c r="IJ600" s="222">
        <f t="shared" si="1609"/>
        <v>0</v>
      </c>
      <c r="IK600" s="222">
        <f t="shared" si="1610"/>
        <v>0</v>
      </c>
      <c r="IL600" s="222">
        <f t="shared" si="1611"/>
        <v>0</v>
      </c>
      <c r="IM600" s="222">
        <f t="shared" si="1612"/>
        <v>0</v>
      </c>
      <c r="IN600" s="222">
        <f t="shared" si="1613"/>
        <v>0</v>
      </c>
      <c r="IO600" s="222">
        <f t="shared" si="1614"/>
        <v>0</v>
      </c>
      <c r="IP600" s="222">
        <f t="shared" si="1615"/>
        <v>0</v>
      </c>
      <c r="IQ600" s="222">
        <f t="shared" si="1616"/>
        <v>0</v>
      </c>
      <c r="IR600" s="222">
        <f t="shared" si="1617"/>
        <v>0</v>
      </c>
      <c r="IS600" s="222">
        <f t="shared" si="1618"/>
        <v>0</v>
      </c>
      <c r="IT600" s="222">
        <f t="shared" si="1619"/>
        <v>0</v>
      </c>
      <c r="IU600" s="222">
        <f t="shared" si="1620"/>
        <v>0</v>
      </c>
      <c r="IV600" s="222">
        <f t="shared" si="1621"/>
        <v>0</v>
      </c>
      <c r="IW600" s="222">
        <f t="shared" si="1622"/>
        <v>0</v>
      </c>
      <c r="IX600" s="222">
        <f t="shared" si="1623"/>
        <v>0</v>
      </c>
      <c r="IY600" s="222">
        <f t="shared" si="1624"/>
        <v>0</v>
      </c>
      <c r="IZ600" s="222">
        <f t="shared" si="1625"/>
        <v>0</v>
      </c>
      <c r="JA600" s="222">
        <f t="shared" si="1626"/>
        <v>0</v>
      </c>
      <c r="JB600" s="222">
        <f t="shared" si="1627"/>
        <v>0</v>
      </c>
    </row>
    <row r="601" spans="2:262">
      <c r="B601" s="230">
        <v>240</v>
      </c>
      <c r="C601" s="229">
        <f t="shared" si="1628"/>
        <v>4.6874999999999859E-3</v>
      </c>
      <c r="D601" s="226">
        <f t="shared" ca="1" si="1371"/>
        <v>50.114606926284047</v>
      </c>
      <c r="E601" s="225">
        <f ca="1">IL361</f>
        <v>0.11460692628404745</v>
      </c>
      <c r="F601" s="224">
        <v>240</v>
      </c>
      <c r="G601" s="222">
        <f t="shared" si="1372"/>
        <v>0</v>
      </c>
      <c r="H601" s="222">
        <f t="shared" si="1373"/>
        <v>0</v>
      </c>
      <c r="I601" s="222">
        <f t="shared" si="1374"/>
        <v>0</v>
      </c>
      <c r="J601" s="222">
        <f t="shared" si="1375"/>
        <v>0</v>
      </c>
      <c r="K601" s="222">
        <f t="shared" si="1376"/>
        <v>0</v>
      </c>
      <c r="L601" s="222">
        <f t="shared" si="1377"/>
        <v>0</v>
      </c>
      <c r="M601" s="222">
        <f t="shared" si="1378"/>
        <v>0</v>
      </c>
      <c r="N601" s="222">
        <f t="shared" si="1379"/>
        <v>0</v>
      </c>
      <c r="O601" s="222">
        <f t="shared" si="1380"/>
        <v>0</v>
      </c>
      <c r="P601" s="222">
        <f t="shared" si="1381"/>
        <v>0</v>
      </c>
      <c r="Q601" s="222">
        <f t="shared" si="1382"/>
        <v>0</v>
      </c>
      <c r="R601" s="222">
        <f t="shared" si="1383"/>
        <v>0</v>
      </c>
      <c r="S601" s="222">
        <f t="shared" si="1384"/>
        <v>0</v>
      </c>
      <c r="T601" s="222">
        <f t="shared" si="1385"/>
        <v>0</v>
      </c>
      <c r="U601" s="222">
        <f t="shared" si="1386"/>
        <v>0</v>
      </c>
      <c r="V601" s="222">
        <f t="shared" si="1387"/>
        <v>0</v>
      </c>
      <c r="W601" s="222">
        <f t="shared" si="1388"/>
        <v>0</v>
      </c>
      <c r="X601" s="222">
        <f t="shared" si="1389"/>
        <v>0</v>
      </c>
      <c r="Y601" s="222">
        <f t="shared" si="1390"/>
        <v>0</v>
      </c>
      <c r="Z601" s="222">
        <f t="shared" si="1391"/>
        <v>0</v>
      </c>
      <c r="AA601" s="222">
        <f t="shared" si="1392"/>
        <v>0</v>
      </c>
      <c r="AB601" s="222">
        <f t="shared" si="1393"/>
        <v>0</v>
      </c>
      <c r="AC601" s="222">
        <f t="shared" si="1394"/>
        <v>0</v>
      </c>
      <c r="AD601" s="222">
        <f t="shared" si="1395"/>
        <v>0</v>
      </c>
      <c r="AE601" s="222">
        <f t="shared" si="1396"/>
        <v>0</v>
      </c>
      <c r="AF601" s="222">
        <f t="shared" si="1397"/>
        <v>0</v>
      </c>
      <c r="AG601" s="222">
        <f t="shared" si="1398"/>
        <v>0</v>
      </c>
      <c r="AH601" s="222">
        <f t="shared" si="1399"/>
        <v>0</v>
      </c>
      <c r="AI601" s="222">
        <f t="shared" si="1400"/>
        <v>0</v>
      </c>
      <c r="AJ601" s="222">
        <f t="shared" si="1401"/>
        <v>0</v>
      </c>
      <c r="AK601" s="222">
        <f t="shared" si="1402"/>
        <v>0</v>
      </c>
      <c r="AL601" s="222">
        <f t="shared" si="1403"/>
        <v>0</v>
      </c>
      <c r="AM601" s="222">
        <f t="shared" si="1404"/>
        <v>0</v>
      </c>
      <c r="AN601" s="222">
        <f t="shared" si="1405"/>
        <v>0</v>
      </c>
      <c r="AO601" s="222">
        <f t="shared" si="1406"/>
        <v>0</v>
      </c>
      <c r="AP601" s="222">
        <f t="shared" si="1407"/>
        <v>0</v>
      </c>
      <c r="AQ601" s="222">
        <f t="shared" si="1408"/>
        <v>0</v>
      </c>
      <c r="AR601" s="222">
        <f t="shared" si="1409"/>
        <v>0</v>
      </c>
      <c r="AS601" s="222">
        <f t="shared" si="1410"/>
        <v>0</v>
      </c>
      <c r="AT601" s="222">
        <f t="shared" si="1411"/>
        <v>0</v>
      </c>
      <c r="AU601" s="222">
        <f t="shared" si="1412"/>
        <v>0</v>
      </c>
      <c r="AV601" s="222">
        <f t="shared" si="1413"/>
        <v>0</v>
      </c>
      <c r="AW601" s="222">
        <f t="shared" si="1414"/>
        <v>0</v>
      </c>
      <c r="AX601" s="222">
        <f t="shared" si="1415"/>
        <v>0</v>
      </c>
      <c r="AY601" s="222">
        <f t="shared" si="1416"/>
        <v>0</v>
      </c>
      <c r="AZ601" s="222">
        <f t="shared" si="1417"/>
        <v>0</v>
      </c>
      <c r="BA601" s="222">
        <f t="shared" si="1418"/>
        <v>0</v>
      </c>
      <c r="BB601" s="222">
        <f t="shared" si="1419"/>
        <v>0</v>
      </c>
      <c r="BC601" s="222">
        <f t="shared" si="1420"/>
        <v>0</v>
      </c>
      <c r="BD601" s="222">
        <f t="shared" si="1421"/>
        <v>0</v>
      </c>
      <c r="BE601" s="222">
        <f t="shared" si="1422"/>
        <v>0</v>
      </c>
      <c r="BF601" s="222">
        <f t="shared" si="1423"/>
        <v>0</v>
      </c>
      <c r="BG601" s="222">
        <f t="shared" si="1424"/>
        <v>0</v>
      </c>
      <c r="BH601" s="222">
        <f t="shared" si="1425"/>
        <v>0</v>
      </c>
      <c r="BI601" s="222">
        <f t="shared" si="1426"/>
        <v>0</v>
      </c>
      <c r="BJ601" s="222">
        <f t="shared" si="1427"/>
        <v>0</v>
      </c>
      <c r="BK601" s="222">
        <f t="shared" si="1428"/>
        <v>0</v>
      </c>
      <c r="BL601" s="222">
        <f t="shared" si="1429"/>
        <v>0</v>
      </c>
      <c r="BM601" s="222">
        <f t="shared" si="1430"/>
        <v>0</v>
      </c>
      <c r="BN601" s="222">
        <f t="shared" si="1431"/>
        <v>0</v>
      </c>
      <c r="BO601" s="222">
        <f t="shared" si="1432"/>
        <v>0</v>
      </c>
      <c r="BP601" s="222">
        <f t="shared" si="1433"/>
        <v>0</v>
      </c>
      <c r="BQ601" s="222">
        <f t="shared" si="1434"/>
        <v>0</v>
      </c>
      <c r="BR601" s="222">
        <f t="shared" si="1435"/>
        <v>0</v>
      </c>
      <c r="BS601" s="222">
        <f t="shared" si="1436"/>
        <v>0</v>
      </c>
      <c r="BT601" s="222">
        <f t="shared" si="1437"/>
        <v>0</v>
      </c>
      <c r="BU601" s="222">
        <f t="shared" si="1438"/>
        <v>0</v>
      </c>
      <c r="BV601" s="222">
        <f t="shared" si="1439"/>
        <v>0</v>
      </c>
      <c r="BW601" s="222">
        <f t="shared" si="1440"/>
        <v>0</v>
      </c>
      <c r="BX601" s="222">
        <f t="shared" si="1441"/>
        <v>0</v>
      </c>
      <c r="BY601" s="222">
        <f t="shared" si="1442"/>
        <v>0</v>
      </c>
      <c r="BZ601" s="222">
        <f t="shared" si="1443"/>
        <v>0</v>
      </c>
      <c r="CA601" s="222">
        <f t="shared" si="1444"/>
        <v>0</v>
      </c>
      <c r="CB601" s="222">
        <f t="shared" si="1445"/>
        <v>0</v>
      </c>
      <c r="CC601" s="222">
        <f t="shared" si="1446"/>
        <v>0</v>
      </c>
      <c r="CD601" s="222">
        <f t="shared" si="1447"/>
        <v>0</v>
      </c>
      <c r="CE601" s="222">
        <f t="shared" si="1448"/>
        <v>0</v>
      </c>
      <c r="CF601" s="222">
        <f t="shared" si="1449"/>
        <v>0</v>
      </c>
      <c r="CG601" s="222">
        <f t="shared" si="1450"/>
        <v>0</v>
      </c>
      <c r="CH601" s="222">
        <f t="shared" si="1451"/>
        <v>0</v>
      </c>
      <c r="CI601" s="222">
        <f t="shared" si="1452"/>
        <v>0</v>
      </c>
      <c r="CJ601" s="222">
        <f t="shared" si="1453"/>
        <v>0</v>
      </c>
      <c r="CK601" s="222">
        <f t="shared" si="1454"/>
        <v>0</v>
      </c>
      <c r="CL601" s="222">
        <f t="shared" si="1455"/>
        <v>0</v>
      </c>
      <c r="CM601" s="222">
        <f t="shared" si="1456"/>
        <v>0</v>
      </c>
      <c r="CN601" s="222">
        <f t="shared" si="1457"/>
        <v>0</v>
      </c>
      <c r="CO601" s="222">
        <f t="shared" si="1458"/>
        <v>0</v>
      </c>
      <c r="CP601" s="222">
        <f t="shared" si="1459"/>
        <v>0</v>
      </c>
      <c r="CQ601" s="222">
        <f t="shared" si="1460"/>
        <v>0</v>
      </c>
      <c r="CR601" s="222">
        <f t="shared" si="1461"/>
        <v>0</v>
      </c>
      <c r="CS601" s="222">
        <f t="shared" si="1462"/>
        <v>0</v>
      </c>
      <c r="CT601" s="222">
        <f t="shared" si="1463"/>
        <v>0</v>
      </c>
      <c r="CU601" s="222">
        <f t="shared" si="1464"/>
        <v>0</v>
      </c>
      <c r="CV601" s="222">
        <f t="shared" si="1465"/>
        <v>0</v>
      </c>
      <c r="CW601" s="222">
        <f t="shared" si="1466"/>
        <v>0</v>
      </c>
      <c r="CX601" s="222">
        <f t="shared" si="1467"/>
        <v>0</v>
      </c>
      <c r="CY601" s="222">
        <f t="shared" si="1468"/>
        <v>0</v>
      </c>
      <c r="CZ601" s="222">
        <f t="shared" si="1469"/>
        <v>0</v>
      </c>
      <c r="DA601" s="222">
        <f t="shared" si="1470"/>
        <v>0</v>
      </c>
      <c r="DB601" s="222">
        <f t="shared" si="1471"/>
        <v>0</v>
      </c>
      <c r="DC601" s="222">
        <f t="shared" si="1472"/>
        <v>0</v>
      </c>
      <c r="DD601" s="222">
        <f t="shared" si="1473"/>
        <v>0</v>
      </c>
      <c r="DE601" s="222">
        <f t="shared" si="1474"/>
        <v>0</v>
      </c>
      <c r="DF601" s="222">
        <f t="shared" si="1475"/>
        <v>0</v>
      </c>
      <c r="DG601" s="222">
        <f t="shared" si="1476"/>
        <v>0</v>
      </c>
      <c r="DH601" s="222">
        <f t="shared" si="1477"/>
        <v>0</v>
      </c>
      <c r="DI601" s="222">
        <f t="shared" si="1478"/>
        <v>0</v>
      </c>
      <c r="DJ601" s="222">
        <f t="shared" si="1479"/>
        <v>0</v>
      </c>
      <c r="DK601" s="222">
        <f t="shared" si="1480"/>
        <v>0</v>
      </c>
      <c r="DL601" s="222">
        <f t="shared" si="1481"/>
        <v>0</v>
      </c>
      <c r="DM601" s="222">
        <f t="shared" si="1482"/>
        <v>0</v>
      </c>
      <c r="DN601" s="222">
        <f t="shared" si="1483"/>
        <v>0</v>
      </c>
      <c r="DO601" s="222">
        <f t="shared" si="1484"/>
        <v>0</v>
      </c>
      <c r="DP601" s="222">
        <f t="shared" si="1485"/>
        <v>0</v>
      </c>
      <c r="DQ601" s="222">
        <f t="shared" si="1486"/>
        <v>0</v>
      </c>
      <c r="DR601" s="222">
        <f t="shared" si="1487"/>
        <v>0</v>
      </c>
      <c r="DS601" s="222">
        <f t="shared" si="1488"/>
        <v>0</v>
      </c>
      <c r="DT601" s="222">
        <f t="shared" si="1489"/>
        <v>0</v>
      </c>
      <c r="DU601" s="222">
        <f t="shared" si="1490"/>
        <v>0</v>
      </c>
      <c r="DV601" s="222">
        <f t="shared" si="1491"/>
        <v>0</v>
      </c>
      <c r="DW601" s="222">
        <f t="shared" si="1492"/>
        <v>0</v>
      </c>
      <c r="DX601" s="222">
        <f t="shared" si="1493"/>
        <v>0</v>
      </c>
      <c r="DY601" s="222">
        <f t="shared" si="1494"/>
        <v>0</v>
      </c>
      <c r="DZ601" s="222">
        <f t="shared" si="1495"/>
        <v>0</v>
      </c>
      <c r="EA601" s="222">
        <f t="shared" si="1496"/>
        <v>0</v>
      </c>
      <c r="EB601" s="222">
        <f t="shared" si="1497"/>
        <v>0</v>
      </c>
      <c r="EC601" s="222">
        <f t="shared" si="1498"/>
        <v>0</v>
      </c>
      <c r="ED601" s="222">
        <f t="shared" si="1499"/>
        <v>0</v>
      </c>
      <c r="EE601" s="222">
        <f t="shared" si="1500"/>
        <v>0</v>
      </c>
      <c r="EF601" s="222">
        <f t="shared" si="1501"/>
        <v>0</v>
      </c>
      <c r="EG601" s="222">
        <f t="shared" si="1502"/>
        <v>0</v>
      </c>
      <c r="EH601" s="222">
        <f t="shared" si="1503"/>
        <v>0</v>
      </c>
      <c r="EI601" s="222">
        <f t="shared" si="1504"/>
        <v>0</v>
      </c>
      <c r="EJ601" s="222">
        <f t="shared" si="1505"/>
        <v>0</v>
      </c>
      <c r="EK601" s="222">
        <f t="shared" si="1506"/>
        <v>0</v>
      </c>
      <c r="EL601" s="222">
        <f t="shared" si="1507"/>
        <v>0</v>
      </c>
      <c r="EM601" s="222">
        <f t="shared" si="1508"/>
        <v>0</v>
      </c>
      <c r="EN601" s="222">
        <f t="shared" si="1509"/>
        <v>0</v>
      </c>
      <c r="EO601" s="222">
        <f t="shared" si="1510"/>
        <v>0</v>
      </c>
      <c r="EP601" s="222">
        <f t="shared" si="1511"/>
        <v>0</v>
      </c>
      <c r="EQ601" s="222">
        <f t="shared" si="1512"/>
        <v>0</v>
      </c>
      <c r="ER601" s="222">
        <f t="shared" si="1513"/>
        <v>0</v>
      </c>
      <c r="ES601" s="222">
        <f t="shared" si="1514"/>
        <v>0</v>
      </c>
      <c r="ET601" s="222">
        <f t="shared" si="1515"/>
        <v>0</v>
      </c>
      <c r="EU601" s="222">
        <f t="shared" si="1516"/>
        <v>0</v>
      </c>
      <c r="EV601" s="222">
        <f t="shared" si="1517"/>
        <v>0</v>
      </c>
      <c r="EW601" s="222">
        <f t="shared" si="1518"/>
        <v>0</v>
      </c>
      <c r="EX601" s="222">
        <f t="shared" si="1519"/>
        <v>0</v>
      </c>
      <c r="EY601" s="222">
        <f t="shared" si="1520"/>
        <v>0</v>
      </c>
      <c r="EZ601" s="222">
        <f t="shared" si="1521"/>
        <v>0</v>
      </c>
      <c r="FA601" s="222">
        <f t="shared" si="1522"/>
        <v>0</v>
      </c>
      <c r="FB601" s="222">
        <f t="shared" si="1523"/>
        <v>0</v>
      </c>
      <c r="FC601" s="222">
        <f t="shared" si="1524"/>
        <v>0</v>
      </c>
      <c r="FD601" s="222">
        <f t="shared" si="1525"/>
        <v>0</v>
      </c>
      <c r="FE601" s="222">
        <f t="shared" si="1526"/>
        <v>0</v>
      </c>
      <c r="FF601" s="222">
        <f t="shared" si="1527"/>
        <v>0</v>
      </c>
      <c r="FG601" s="222">
        <f t="shared" si="1528"/>
        <v>0</v>
      </c>
      <c r="FH601" s="222">
        <f t="shared" si="1529"/>
        <v>0</v>
      </c>
      <c r="FI601" s="222">
        <f t="shared" si="1530"/>
        <v>0</v>
      </c>
      <c r="FJ601" s="222">
        <f t="shared" si="1531"/>
        <v>0</v>
      </c>
      <c r="FK601" s="222">
        <f t="shared" si="1532"/>
        <v>0</v>
      </c>
      <c r="FL601" s="222">
        <f t="shared" si="1533"/>
        <v>0</v>
      </c>
      <c r="FM601" s="222">
        <f t="shared" si="1534"/>
        <v>0</v>
      </c>
      <c r="FN601" s="222">
        <f t="shared" si="1535"/>
        <v>0</v>
      </c>
      <c r="FO601" s="222">
        <f t="shared" si="1536"/>
        <v>0</v>
      </c>
      <c r="FP601" s="222">
        <f t="shared" si="1537"/>
        <v>0</v>
      </c>
      <c r="FQ601" s="222">
        <f t="shared" si="1538"/>
        <v>0</v>
      </c>
      <c r="FR601" s="222">
        <f t="shared" si="1539"/>
        <v>0</v>
      </c>
      <c r="FS601" s="222">
        <f t="shared" si="1540"/>
        <v>0</v>
      </c>
      <c r="FT601" s="222">
        <f t="shared" si="1541"/>
        <v>0</v>
      </c>
      <c r="FU601" s="222">
        <f t="shared" si="1542"/>
        <v>0</v>
      </c>
      <c r="FV601" s="222">
        <f t="shared" si="1543"/>
        <v>0</v>
      </c>
      <c r="FW601" s="222">
        <f t="shared" si="1544"/>
        <v>0</v>
      </c>
      <c r="FX601" s="222">
        <f t="shared" si="1545"/>
        <v>0</v>
      </c>
      <c r="FY601" s="222">
        <f t="shared" si="1546"/>
        <v>0</v>
      </c>
      <c r="FZ601" s="222">
        <f t="shared" si="1547"/>
        <v>0</v>
      </c>
      <c r="GA601" s="222">
        <f t="shared" si="1548"/>
        <v>0</v>
      </c>
      <c r="GB601" s="222">
        <f t="shared" si="1549"/>
        <v>0</v>
      </c>
      <c r="GC601" s="222">
        <f t="shared" si="1550"/>
        <v>0</v>
      </c>
      <c r="GD601" s="222">
        <f t="shared" si="1551"/>
        <v>0</v>
      </c>
      <c r="GE601" s="222">
        <f t="shared" si="1552"/>
        <v>0</v>
      </c>
      <c r="GF601" s="222">
        <f t="shared" si="1553"/>
        <v>0</v>
      </c>
      <c r="GG601" s="222">
        <f t="shared" si="1554"/>
        <v>0</v>
      </c>
      <c r="GH601" s="222">
        <f t="shared" si="1555"/>
        <v>0</v>
      </c>
      <c r="GI601" s="222">
        <f t="shared" si="1556"/>
        <v>0</v>
      </c>
      <c r="GJ601" s="222">
        <f t="shared" si="1557"/>
        <v>0</v>
      </c>
      <c r="GK601" s="222">
        <f t="shared" si="1558"/>
        <v>0</v>
      </c>
      <c r="GL601" s="222">
        <f t="shared" si="1559"/>
        <v>0</v>
      </c>
      <c r="GM601" s="222">
        <f t="shared" si="1560"/>
        <v>0</v>
      </c>
      <c r="GN601" s="222">
        <f t="shared" si="1561"/>
        <v>0</v>
      </c>
      <c r="GO601" s="222">
        <f t="shared" si="1562"/>
        <v>0</v>
      </c>
      <c r="GP601" s="222">
        <f t="shared" si="1563"/>
        <v>0</v>
      </c>
      <c r="GQ601" s="222">
        <f t="shared" si="1564"/>
        <v>0</v>
      </c>
      <c r="GR601" s="222">
        <f t="shared" si="1565"/>
        <v>0</v>
      </c>
      <c r="GS601" s="222">
        <f t="shared" si="1566"/>
        <v>0</v>
      </c>
      <c r="GT601" s="222">
        <f t="shared" si="1567"/>
        <v>0</v>
      </c>
      <c r="GU601" s="222">
        <f t="shared" si="1568"/>
        <v>0</v>
      </c>
      <c r="GV601" s="222">
        <f t="shared" si="1569"/>
        <v>0</v>
      </c>
      <c r="GW601" s="222">
        <f t="shared" si="1570"/>
        <v>0</v>
      </c>
      <c r="GX601" s="222">
        <f t="shared" si="1571"/>
        <v>0</v>
      </c>
      <c r="GY601" s="222">
        <f t="shared" si="1572"/>
        <v>0</v>
      </c>
      <c r="GZ601" s="222">
        <f t="shared" si="1573"/>
        <v>0</v>
      </c>
      <c r="HA601" s="222">
        <f t="shared" si="1574"/>
        <v>0</v>
      </c>
      <c r="HB601" s="222">
        <f t="shared" si="1575"/>
        <v>0</v>
      </c>
      <c r="HC601" s="222">
        <f t="shared" si="1576"/>
        <v>0</v>
      </c>
      <c r="HD601" s="222">
        <f t="shared" si="1577"/>
        <v>0</v>
      </c>
      <c r="HE601" s="222">
        <f t="shared" si="1578"/>
        <v>0</v>
      </c>
      <c r="HF601" s="222">
        <f t="shared" si="1579"/>
        <v>0</v>
      </c>
      <c r="HG601" s="222">
        <f t="shared" si="1580"/>
        <v>0</v>
      </c>
      <c r="HH601" s="222">
        <f t="shared" si="1581"/>
        <v>0</v>
      </c>
      <c r="HI601" s="222">
        <f t="shared" si="1582"/>
        <v>0</v>
      </c>
      <c r="HJ601" s="222">
        <f t="shared" si="1583"/>
        <v>0</v>
      </c>
      <c r="HK601" s="222">
        <f t="shared" si="1584"/>
        <v>0</v>
      </c>
      <c r="HL601" s="222">
        <f t="shared" si="1585"/>
        <v>0</v>
      </c>
      <c r="HM601" s="222">
        <f t="shared" si="1586"/>
        <v>0</v>
      </c>
      <c r="HN601" s="222">
        <f t="shared" si="1587"/>
        <v>0</v>
      </c>
      <c r="HO601" s="222">
        <f t="shared" si="1588"/>
        <v>0</v>
      </c>
      <c r="HP601" s="222">
        <f t="shared" si="1589"/>
        <v>0</v>
      </c>
      <c r="HQ601" s="222">
        <f t="shared" si="1590"/>
        <v>0</v>
      </c>
      <c r="HR601" s="222">
        <f t="shared" si="1591"/>
        <v>0</v>
      </c>
      <c r="HS601" s="222">
        <f t="shared" si="1592"/>
        <v>0</v>
      </c>
      <c r="HT601" s="222">
        <f t="shared" si="1593"/>
        <v>0</v>
      </c>
      <c r="HU601" s="222">
        <f t="shared" si="1594"/>
        <v>0</v>
      </c>
      <c r="HV601" s="222">
        <f t="shared" si="1595"/>
        <v>0</v>
      </c>
      <c r="HW601" s="222">
        <f t="shared" si="1596"/>
        <v>0</v>
      </c>
      <c r="HX601" s="222">
        <f t="shared" si="1597"/>
        <v>0</v>
      </c>
      <c r="HY601" s="222">
        <f t="shared" si="1598"/>
        <v>0</v>
      </c>
      <c r="HZ601" s="222">
        <f t="shared" si="1599"/>
        <v>0</v>
      </c>
      <c r="IA601" s="222">
        <f t="shared" si="1600"/>
        <v>0</v>
      </c>
      <c r="IB601" s="222">
        <f t="shared" si="1601"/>
        <v>0</v>
      </c>
      <c r="IC601" s="222">
        <f t="shared" si="1602"/>
        <v>0</v>
      </c>
      <c r="ID601" s="222">
        <f t="shared" si="1603"/>
        <v>0</v>
      </c>
      <c r="IE601" s="222">
        <f t="shared" si="1604"/>
        <v>0</v>
      </c>
      <c r="IF601" s="222">
        <f t="shared" si="1605"/>
        <v>0</v>
      </c>
      <c r="IG601" s="222">
        <f t="shared" si="1606"/>
        <v>0</v>
      </c>
      <c r="IH601" s="222">
        <f t="shared" si="1607"/>
        <v>0</v>
      </c>
      <c r="II601" s="222">
        <f t="shared" si="1608"/>
        <v>0</v>
      </c>
      <c r="IJ601" s="222">
        <f t="shared" si="1609"/>
        <v>0</v>
      </c>
      <c r="IK601" s="222">
        <f t="shared" si="1610"/>
        <v>0</v>
      </c>
      <c r="IL601" s="222">
        <f t="shared" si="1611"/>
        <v>0</v>
      </c>
      <c r="IM601" s="222">
        <f t="shared" si="1612"/>
        <v>0</v>
      </c>
      <c r="IN601" s="222">
        <f t="shared" si="1613"/>
        <v>0</v>
      </c>
      <c r="IO601" s="222">
        <f t="shared" si="1614"/>
        <v>0</v>
      </c>
      <c r="IP601" s="222">
        <f t="shared" si="1615"/>
        <v>0</v>
      </c>
      <c r="IQ601" s="222">
        <f t="shared" si="1616"/>
        <v>0</v>
      </c>
      <c r="IR601" s="222">
        <f t="shared" si="1617"/>
        <v>0</v>
      </c>
      <c r="IS601" s="222">
        <f t="shared" si="1618"/>
        <v>0</v>
      </c>
      <c r="IT601" s="222">
        <f t="shared" si="1619"/>
        <v>0</v>
      </c>
      <c r="IU601" s="222">
        <f t="shared" si="1620"/>
        <v>0</v>
      </c>
      <c r="IV601" s="222">
        <f t="shared" si="1621"/>
        <v>0</v>
      </c>
      <c r="IW601" s="222">
        <f t="shared" si="1622"/>
        <v>0</v>
      </c>
      <c r="IX601" s="222">
        <f t="shared" si="1623"/>
        <v>0</v>
      </c>
      <c r="IY601" s="222">
        <f t="shared" si="1624"/>
        <v>0</v>
      </c>
      <c r="IZ601" s="222">
        <f t="shared" si="1625"/>
        <v>0</v>
      </c>
      <c r="JA601" s="222">
        <f t="shared" si="1626"/>
        <v>0</v>
      </c>
      <c r="JB601" s="222">
        <f t="shared" si="1627"/>
        <v>0</v>
      </c>
    </row>
    <row r="602" spans="2:262">
      <c r="B602" s="230">
        <v>241</v>
      </c>
      <c r="C602" s="229">
        <f t="shared" si="1628"/>
        <v>4.7070312499999855E-3</v>
      </c>
      <c r="D602" s="226">
        <f t="shared" ca="1" si="1371"/>
        <v>50.114089174558458</v>
      </c>
      <c r="E602" s="225">
        <f ca="1">IM361</f>
        <v>0.11408917455845882</v>
      </c>
      <c r="F602" s="224">
        <v>241</v>
      </c>
      <c r="G602" s="222">
        <f t="shared" si="1372"/>
        <v>0</v>
      </c>
      <c r="H602" s="222">
        <f t="shared" si="1373"/>
        <v>0</v>
      </c>
      <c r="I602" s="222">
        <f t="shared" si="1374"/>
        <v>0</v>
      </c>
      <c r="J602" s="222">
        <f t="shared" si="1375"/>
        <v>0</v>
      </c>
      <c r="K602" s="222">
        <f t="shared" si="1376"/>
        <v>0</v>
      </c>
      <c r="L602" s="222">
        <f t="shared" si="1377"/>
        <v>0</v>
      </c>
      <c r="M602" s="222">
        <f t="shared" si="1378"/>
        <v>0</v>
      </c>
      <c r="N602" s="222">
        <f t="shared" si="1379"/>
        <v>0</v>
      </c>
      <c r="O602" s="222">
        <f t="shared" si="1380"/>
        <v>0</v>
      </c>
      <c r="P602" s="222">
        <f t="shared" si="1381"/>
        <v>0</v>
      </c>
      <c r="Q602" s="222">
        <f t="shared" si="1382"/>
        <v>0</v>
      </c>
      <c r="R602" s="222">
        <f t="shared" si="1383"/>
        <v>0</v>
      </c>
      <c r="S602" s="222">
        <f t="shared" si="1384"/>
        <v>0</v>
      </c>
      <c r="T602" s="222">
        <f t="shared" si="1385"/>
        <v>0</v>
      </c>
      <c r="U602" s="222">
        <f t="shared" si="1386"/>
        <v>0</v>
      </c>
      <c r="V602" s="222">
        <f t="shared" si="1387"/>
        <v>0</v>
      </c>
      <c r="W602" s="222">
        <f t="shared" si="1388"/>
        <v>0</v>
      </c>
      <c r="X602" s="222">
        <f t="shared" si="1389"/>
        <v>0</v>
      </c>
      <c r="Y602" s="222">
        <f t="shared" si="1390"/>
        <v>0</v>
      </c>
      <c r="Z602" s="222">
        <f t="shared" si="1391"/>
        <v>0</v>
      </c>
      <c r="AA602" s="222">
        <f t="shared" si="1392"/>
        <v>0</v>
      </c>
      <c r="AB602" s="222">
        <f t="shared" si="1393"/>
        <v>0</v>
      </c>
      <c r="AC602" s="222">
        <f t="shared" si="1394"/>
        <v>0</v>
      </c>
      <c r="AD602" s="222">
        <f t="shared" si="1395"/>
        <v>0</v>
      </c>
      <c r="AE602" s="222">
        <f t="shared" si="1396"/>
        <v>0</v>
      </c>
      <c r="AF602" s="222">
        <f t="shared" si="1397"/>
        <v>0</v>
      </c>
      <c r="AG602" s="222">
        <f t="shared" si="1398"/>
        <v>0</v>
      </c>
      <c r="AH602" s="222">
        <f t="shared" si="1399"/>
        <v>0</v>
      </c>
      <c r="AI602" s="222">
        <f t="shared" si="1400"/>
        <v>0</v>
      </c>
      <c r="AJ602" s="222">
        <f t="shared" si="1401"/>
        <v>0</v>
      </c>
      <c r="AK602" s="222">
        <f t="shared" si="1402"/>
        <v>0</v>
      </c>
      <c r="AL602" s="222">
        <f t="shared" si="1403"/>
        <v>0</v>
      </c>
      <c r="AM602" s="222">
        <f t="shared" si="1404"/>
        <v>0</v>
      </c>
      <c r="AN602" s="222">
        <f t="shared" si="1405"/>
        <v>0</v>
      </c>
      <c r="AO602" s="222">
        <f t="shared" si="1406"/>
        <v>0</v>
      </c>
      <c r="AP602" s="222">
        <f t="shared" si="1407"/>
        <v>0</v>
      </c>
      <c r="AQ602" s="222">
        <f t="shared" si="1408"/>
        <v>0</v>
      </c>
      <c r="AR602" s="222">
        <f t="shared" si="1409"/>
        <v>0</v>
      </c>
      <c r="AS602" s="222">
        <f t="shared" si="1410"/>
        <v>0</v>
      </c>
      <c r="AT602" s="222">
        <f t="shared" si="1411"/>
        <v>0</v>
      </c>
      <c r="AU602" s="222">
        <f t="shared" si="1412"/>
        <v>0</v>
      </c>
      <c r="AV602" s="222">
        <f t="shared" si="1413"/>
        <v>0</v>
      </c>
      <c r="AW602" s="222">
        <f t="shared" si="1414"/>
        <v>0</v>
      </c>
      <c r="AX602" s="222">
        <f t="shared" si="1415"/>
        <v>0</v>
      </c>
      <c r="AY602" s="222">
        <f t="shared" si="1416"/>
        <v>0</v>
      </c>
      <c r="AZ602" s="222">
        <f t="shared" si="1417"/>
        <v>0</v>
      </c>
      <c r="BA602" s="222">
        <f t="shared" si="1418"/>
        <v>0</v>
      </c>
      <c r="BB602" s="222">
        <f t="shared" si="1419"/>
        <v>0</v>
      </c>
      <c r="BC602" s="222">
        <f t="shared" si="1420"/>
        <v>0</v>
      </c>
      <c r="BD602" s="222">
        <f t="shared" si="1421"/>
        <v>0</v>
      </c>
      <c r="BE602" s="222">
        <f t="shared" si="1422"/>
        <v>0</v>
      </c>
      <c r="BF602" s="222">
        <f t="shared" si="1423"/>
        <v>0</v>
      </c>
      <c r="BG602" s="222">
        <f t="shared" si="1424"/>
        <v>0</v>
      </c>
      <c r="BH602" s="222">
        <f t="shared" si="1425"/>
        <v>0</v>
      </c>
      <c r="BI602" s="222">
        <f t="shared" si="1426"/>
        <v>0</v>
      </c>
      <c r="BJ602" s="222">
        <f t="shared" si="1427"/>
        <v>0</v>
      </c>
      <c r="BK602" s="222">
        <f t="shared" si="1428"/>
        <v>0</v>
      </c>
      <c r="BL602" s="222">
        <f t="shared" si="1429"/>
        <v>0</v>
      </c>
      <c r="BM602" s="222">
        <f t="shared" si="1430"/>
        <v>0</v>
      </c>
      <c r="BN602" s="222">
        <f t="shared" si="1431"/>
        <v>0</v>
      </c>
      <c r="BO602" s="222">
        <f t="shared" si="1432"/>
        <v>0</v>
      </c>
      <c r="BP602" s="222">
        <f t="shared" si="1433"/>
        <v>0</v>
      </c>
      <c r="BQ602" s="222">
        <f t="shared" si="1434"/>
        <v>0</v>
      </c>
      <c r="BR602" s="222">
        <f t="shared" si="1435"/>
        <v>0</v>
      </c>
      <c r="BS602" s="222">
        <f t="shared" si="1436"/>
        <v>0</v>
      </c>
      <c r="BT602" s="222">
        <f t="shared" si="1437"/>
        <v>0</v>
      </c>
      <c r="BU602" s="222">
        <f t="shared" si="1438"/>
        <v>0</v>
      </c>
      <c r="BV602" s="222">
        <f t="shared" si="1439"/>
        <v>0</v>
      </c>
      <c r="BW602" s="222">
        <f t="shared" si="1440"/>
        <v>0</v>
      </c>
      <c r="BX602" s="222">
        <f t="shared" si="1441"/>
        <v>0</v>
      </c>
      <c r="BY602" s="222">
        <f t="shared" si="1442"/>
        <v>0</v>
      </c>
      <c r="BZ602" s="222">
        <f t="shared" si="1443"/>
        <v>0</v>
      </c>
      <c r="CA602" s="222">
        <f t="shared" si="1444"/>
        <v>0</v>
      </c>
      <c r="CB602" s="222">
        <f t="shared" si="1445"/>
        <v>0</v>
      </c>
      <c r="CC602" s="222">
        <f t="shared" si="1446"/>
        <v>0</v>
      </c>
      <c r="CD602" s="222">
        <f t="shared" si="1447"/>
        <v>0</v>
      </c>
      <c r="CE602" s="222">
        <f t="shared" si="1448"/>
        <v>0</v>
      </c>
      <c r="CF602" s="222">
        <f t="shared" si="1449"/>
        <v>0</v>
      </c>
      <c r="CG602" s="222">
        <f t="shared" si="1450"/>
        <v>0</v>
      </c>
      <c r="CH602" s="222">
        <f t="shared" si="1451"/>
        <v>0</v>
      </c>
      <c r="CI602" s="222">
        <f t="shared" si="1452"/>
        <v>0</v>
      </c>
      <c r="CJ602" s="222">
        <f t="shared" si="1453"/>
        <v>0</v>
      </c>
      <c r="CK602" s="222">
        <f t="shared" si="1454"/>
        <v>0</v>
      </c>
      <c r="CL602" s="222">
        <f t="shared" si="1455"/>
        <v>0</v>
      </c>
      <c r="CM602" s="222">
        <f t="shared" si="1456"/>
        <v>0</v>
      </c>
      <c r="CN602" s="222">
        <f t="shared" si="1457"/>
        <v>0</v>
      </c>
      <c r="CO602" s="222">
        <f t="shared" si="1458"/>
        <v>0</v>
      </c>
      <c r="CP602" s="222">
        <f t="shared" si="1459"/>
        <v>0</v>
      </c>
      <c r="CQ602" s="222">
        <f t="shared" si="1460"/>
        <v>0</v>
      </c>
      <c r="CR602" s="222">
        <f t="shared" si="1461"/>
        <v>0</v>
      </c>
      <c r="CS602" s="222">
        <f t="shared" si="1462"/>
        <v>0</v>
      </c>
      <c r="CT602" s="222">
        <f t="shared" si="1463"/>
        <v>0</v>
      </c>
      <c r="CU602" s="222">
        <f t="shared" si="1464"/>
        <v>0</v>
      </c>
      <c r="CV602" s="222">
        <f t="shared" si="1465"/>
        <v>0</v>
      </c>
      <c r="CW602" s="222">
        <f t="shared" si="1466"/>
        <v>0</v>
      </c>
      <c r="CX602" s="222">
        <f t="shared" si="1467"/>
        <v>0</v>
      </c>
      <c r="CY602" s="222">
        <f t="shared" si="1468"/>
        <v>0</v>
      </c>
      <c r="CZ602" s="222">
        <f t="shared" si="1469"/>
        <v>0</v>
      </c>
      <c r="DA602" s="222">
        <f t="shared" si="1470"/>
        <v>0</v>
      </c>
      <c r="DB602" s="222">
        <f t="shared" si="1471"/>
        <v>0</v>
      </c>
      <c r="DC602" s="222">
        <f t="shared" si="1472"/>
        <v>0</v>
      </c>
      <c r="DD602" s="222">
        <f t="shared" si="1473"/>
        <v>0</v>
      </c>
      <c r="DE602" s="222">
        <f t="shared" si="1474"/>
        <v>0</v>
      </c>
      <c r="DF602" s="222">
        <f t="shared" si="1475"/>
        <v>0</v>
      </c>
      <c r="DG602" s="222">
        <f t="shared" si="1476"/>
        <v>0</v>
      </c>
      <c r="DH602" s="222">
        <f t="shared" si="1477"/>
        <v>0</v>
      </c>
      <c r="DI602" s="222">
        <f t="shared" si="1478"/>
        <v>0</v>
      </c>
      <c r="DJ602" s="222">
        <f t="shared" si="1479"/>
        <v>0</v>
      </c>
      <c r="DK602" s="222">
        <f t="shared" si="1480"/>
        <v>0</v>
      </c>
      <c r="DL602" s="222">
        <f t="shared" si="1481"/>
        <v>0</v>
      </c>
      <c r="DM602" s="222">
        <f t="shared" si="1482"/>
        <v>0</v>
      </c>
      <c r="DN602" s="222">
        <f t="shared" si="1483"/>
        <v>0</v>
      </c>
      <c r="DO602" s="222">
        <f t="shared" si="1484"/>
        <v>0</v>
      </c>
      <c r="DP602" s="222">
        <f t="shared" si="1485"/>
        <v>0</v>
      </c>
      <c r="DQ602" s="222">
        <f t="shared" si="1486"/>
        <v>0</v>
      </c>
      <c r="DR602" s="222">
        <f t="shared" si="1487"/>
        <v>0</v>
      </c>
      <c r="DS602" s="222">
        <f t="shared" si="1488"/>
        <v>0</v>
      </c>
      <c r="DT602" s="222">
        <f t="shared" si="1489"/>
        <v>0</v>
      </c>
      <c r="DU602" s="222">
        <f t="shared" si="1490"/>
        <v>0</v>
      </c>
      <c r="DV602" s="222">
        <f t="shared" si="1491"/>
        <v>0</v>
      </c>
      <c r="DW602" s="222">
        <f t="shared" si="1492"/>
        <v>0</v>
      </c>
      <c r="DX602" s="222">
        <f t="shared" si="1493"/>
        <v>0</v>
      </c>
      <c r="DY602" s="222">
        <f t="shared" si="1494"/>
        <v>0</v>
      </c>
      <c r="DZ602" s="222">
        <f t="shared" si="1495"/>
        <v>0</v>
      </c>
      <c r="EA602" s="222">
        <f t="shared" si="1496"/>
        <v>0</v>
      </c>
      <c r="EB602" s="222">
        <f t="shared" si="1497"/>
        <v>0</v>
      </c>
      <c r="EC602" s="222">
        <f t="shared" si="1498"/>
        <v>0</v>
      </c>
      <c r="ED602" s="222">
        <f t="shared" si="1499"/>
        <v>0</v>
      </c>
      <c r="EE602" s="222">
        <f t="shared" si="1500"/>
        <v>0</v>
      </c>
      <c r="EF602" s="222">
        <f t="shared" si="1501"/>
        <v>0</v>
      </c>
      <c r="EG602" s="222">
        <f t="shared" si="1502"/>
        <v>0</v>
      </c>
      <c r="EH602" s="222">
        <f t="shared" si="1503"/>
        <v>0</v>
      </c>
      <c r="EI602" s="222">
        <f t="shared" si="1504"/>
        <v>0</v>
      </c>
      <c r="EJ602" s="222">
        <f t="shared" si="1505"/>
        <v>0</v>
      </c>
      <c r="EK602" s="222">
        <f t="shared" si="1506"/>
        <v>0</v>
      </c>
      <c r="EL602" s="222">
        <f t="shared" si="1507"/>
        <v>0</v>
      </c>
      <c r="EM602" s="222">
        <f t="shared" si="1508"/>
        <v>0</v>
      </c>
      <c r="EN602" s="222">
        <f t="shared" si="1509"/>
        <v>0</v>
      </c>
      <c r="EO602" s="222">
        <f t="shared" si="1510"/>
        <v>0</v>
      </c>
      <c r="EP602" s="222">
        <f t="shared" si="1511"/>
        <v>0</v>
      </c>
      <c r="EQ602" s="222">
        <f t="shared" si="1512"/>
        <v>0</v>
      </c>
      <c r="ER602" s="222">
        <f t="shared" si="1513"/>
        <v>0</v>
      </c>
      <c r="ES602" s="222">
        <f t="shared" si="1514"/>
        <v>0</v>
      </c>
      <c r="ET602" s="222">
        <f t="shared" si="1515"/>
        <v>0</v>
      </c>
      <c r="EU602" s="222">
        <f t="shared" si="1516"/>
        <v>0</v>
      </c>
      <c r="EV602" s="222">
        <f t="shared" si="1517"/>
        <v>0</v>
      </c>
      <c r="EW602" s="222">
        <f t="shared" si="1518"/>
        <v>0</v>
      </c>
      <c r="EX602" s="222">
        <f t="shared" si="1519"/>
        <v>0</v>
      </c>
      <c r="EY602" s="222">
        <f t="shared" si="1520"/>
        <v>0</v>
      </c>
      <c r="EZ602" s="222">
        <f t="shared" si="1521"/>
        <v>0</v>
      </c>
      <c r="FA602" s="222">
        <f t="shared" si="1522"/>
        <v>0</v>
      </c>
      <c r="FB602" s="222">
        <f t="shared" si="1523"/>
        <v>0</v>
      </c>
      <c r="FC602" s="222">
        <f t="shared" si="1524"/>
        <v>0</v>
      </c>
      <c r="FD602" s="222">
        <f t="shared" si="1525"/>
        <v>0</v>
      </c>
      <c r="FE602" s="222">
        <f t="shared" si="1526"/>
        <v>0</v>
      </c>
      <c r="FF602" s="222">
        <f t="shared" si="1527"/>
        <v>0</v>
      </c>
      <c r="FG602" s="222">
        <f t="shared" si="1528"/>
        <v>0</v>
      </c>
      <c r="FH602" s="222">
        <f t="shared" si="1529"/>
        <v>0</v>
      </c>
      <c r="FI602" s="222">
        <f t="shared" si="1530"/>
        <v>0</v>
      </c>
      <c r="FJ602" s="222">
        <f t="shared" si="1531"/>
        <v>0</v>
      </c>
      <c r="FK602" s="222">
        <f t="shared" si="1532"/>
        <v>0</v>
      </c>
      <c r="FL602" s="222">
        <f t="shared" si="1533"/>
        <v>0</v>
      </c>
      <c r="FM602" s="222">
        <f t="shared" si="1534"/>
        <v>0</v>
      </c>
      <c r="FN602" s="222">
        <f t="shared" si="1535"/>
        <v>0</v>
      </c>
      <c r="FO602" s="222">
        <f t="shared" si="1536"/>
        <v>0</v>
      </c>
      <c r="FP602" s="222">
        <f t="shared" si="1537"/>
        <v>0</v>
      </c>
      <c r="FQ602" s="222">
        <f t="shared" si="1538"/>
        <v>0</v>
      </c>
      <c r="FR602" s="222">
        <f t="shared" si="1539"/>
        <v>0</v>
      </c>
      <c r="FS602" s="222">
        <f t="shared" si="1540"/>
        <v>0</v>
      </c>
      <c r="FT602" s="222">
        <f t="shared" si="1541"/>
        <v>0</v>
      </c>
      <c r="FU602" s="222">
        <f t="shared" si="1542"/>
        <v>0</v>
      </c>
      <c r="FV602" s="222">
        <f t="shared" si="1543"/>
        <v>0</v>
      </c>
      <c r="FW602" s="222">
        <f t="shared" si="1544"/>
        <v>0</v>
      </c>
      <c r="FX602" s="222">
        <f t="shared" si="1545"/>
        <v>0</v>
      </c>
      <c r="FY602" s="222">
        <f t="shared" si="1546"/>
        <v>0</v>
      </c>
      <c r="FZ602" s="222">
        <f t="shared" si="1547"/>
        <v>0</v>
      </c>
      <c r="GA602" s="222">
        <f t="shared" si="1548"/>
        <v>0</v>
      </c>
      <c r="GB602" s="222">
        <f t="shared" si="1549"/>
        <v>0</v>
      </c>
      <c r="GC602" s="222">
        <f t="shared" si="1550"/>
        <v>0</v>
      </c>
      <c r="GD602" s="222">
        <f t="shared" si="1551"/>
        <v>0</v>
      </c>
      <c r="GE602" s="222">
        <f t="shared" si="1552"/>
        <v>0</v>
      </c>
      <c r="GF602" s="222">
        <f t="shared" si="1553"/>
        <v>0</v>
      </c>
      <c r="GG602" s="222">
        <f t="shared" si="1554"/>
        <v>0</v>
      </c>
      <c r="GH602" s="222">
        <f t="shared" si="1555"/>
        <v>0</v>
      </c>
      <c r="GI602" s="222">
        <f t="shared" si="1556"/>
        <v>0</v>
      </c>
      <c r="GJ602" s="222">
        <f t="shared" si="1557"/>
        <v>0</v>
      </c>
      <c r="GK602" s="222">
        <f t="shared" si="1558"/>
        <v>0</v>
      </c>
      <c r="GL602" s="222">
        <f t="shared" si="1559"/>
        <v>0</v>
      </c>
      <c r="GM602" s="222">
        <f t="shared" si="1560"/>
        <v>0</v>
      </c>
      <c r="GN602" s="222">
        <f t="shared" si="1561"/>
        <v>0</v>
      </c>
      <c r="GO602" s="222">
        <f t="shared" si="1562"/>
        <v>0</v>
      </c>
      <c r="GP602" s="222">
        <f t="shared" si="1563"/>
        <v>0</v>
      </c>
      <c r="GQ602" s="222">
        <f t="shared" si="1564"/>
        <v>0</v>
      </c>
      <c r="GR602" s="222">
        <f t="shared" si="1565"/>
        <v>0</v>
      </c>
      <c r="GS602" s="222">
        <f t="shared" si="1566"/>
        <v>0</v>
      </c>
      <c r="GT602" s="222">
        <f t="shared" si="1567"/>
        <v>0</v>
      </c>
      <c r="GU602" s="222">
        <f t="shared" si="1568"/>
        <v>0</v>
      </c>
      <c r="GV602" s="222">
        <f t="shared" si="1569"/>
        <v>0</v>
      </c>
      <c r="GW602" s="222">
        <f t="shared" si="1570"/>
        <v>0</v>
      </c>
      <c r="GX602" s="222">
        <f t="shared" si="1571"/>
        <v>0</v>
      </c>
      <c r="GY602" s="222">
        <f t="shared" si="1572"/>
        <v>0</v>
      </c>
      <c r="GZ602" s="222">
        <f t="shared" si="1573"/>
        <v>0</v>
      </c>
      <c r="HA602" s="222">
        <f t="shared" si="1574"/>
        <v>0</v>
      </c>
      <c r="HB602" s="222">
        <f t="shared" si="1575"/>
        <v>0</v>
      </c>
      <c r="HC602" s="222">
        <f t="shared" si="1576"/>
        <v>0</v>
      </c>
      <c r="HD602" s="222">
        <f t="shared" si="1577"/>
        <v>0</v>
      </c>
      <c r="HE602" s="222">
        <f t="shared" si="1578"/>
        <v>0</v>
      </c>
      <c r="HF602" s="222">
        <f t="shared" si="1579"/>
        <v>0</v>
      </c>
      <c r="HG602" s="222">
        <f t="shared" si="1580"/>
        <v>0</v>
      </c>
      <c r="HH602" s="222">
        <f t="shared" si="1581"/>
        <v>0</v>
      </c>
      <c r="HI602" s="222">
        <f t="shared" si="1582"/>
        <v>0</v>
      </c>
      <c r="HJ602" s="222">
        <f t="shared" si="1583"/>
        <v>0</v>
      </c>
      <c r="HK602" s="222">
        <f t="shared" si="1584"/>
        <v>0</v>
      </c>
      <c r="HL602" s="222">
        <f t="shared" si="1585"/>
        <v>0</v>
      </c>
      <c r="HM602" s="222">
        <f t="shared" si="1586"/>
        <v>0</v>
      </c>
      <c r="HN602" s="222">
        <f t="shared" si="1587"/>
        <v>0</v>
      </c>
      <c r="HO602" s="222">
        <f t="shared" si="1588"/>
        <v>0</v>
      </c>
      <c r="HP602" s="222">
        <f t="shared" si="1589"/>
        <v>0</v>
      </c>
      <c r="HQ602" s="222">
        <f t="shared" si="1590"/>
        <v>0</v>
      </c>
      <c r="HR602" s="222">
        <f t="shared" si="1591"/>
        <v>0</v>
      </c>
      <c r="HS602" s="222">
        <f t="shared" si="1592"/>
        <v>0</v>
      </c>
      <c r="HT602" s="222">
        <f t="shared" si="1593"/>
        <v>0</v>
      </c>
      <c r="HU602" s="222">
        <f t="shared" si="1594"/>
        <v>0</v>
      </c>
      <c r="HV602" s="222">
        <f t="shared" si="1595"/>
        <v>0</v>
      </c>
      <c r="HW602" s="222">
        <f t="shared" si="1596"/>
        <v>0</v>
      </c>
      <c r="HX602" s="222">
        <f t="shared" si="1597"/>
        <v>0</v>
      </c>
      <c r="HY602" s="222">
        <f t="shared" si="1598"/>
        <v>0</v>
      </c>
      <c r="HZ602" s="222">
        <f t="shared" si="1599"/>
        <v>0</v>
      </c>
      <c r="IA602" s="222">
        <f t="shared" si="1600"/>
        <v>0</v>
      </c>
      <c r="IB602" s="222">
        <f t="shared" si="1601"/>
        <v>0</v>
      </c>
      <c r="IC602" s="222">
        <f t="shared" si="1602"/>
        <v>0</v>
      </c>
      <c r="ID602" s="222">
        <f t="shared" si="1603"/>
        <v>0</v>
      </c>
      <c r="IE602" s="222">
        <f t="shared" si="1604"/>
        <v>0</v>
      </c>
      <c r="IF602" s="222">
        <f t="shared" si="1605"/>
        <v>0</v>
      </c>
      <c r="IG602" s="222">
        <f t="shared" si="1606"/>
        <v>0</v>
      </c>
      <c r="IH602" s="222">
        <f t="shared" si="1607"/>
        <v>0</v>
      </c>
      <c r="II602" s="222">
        <f t="shared" si="1608"/>
        <v>0</v>
      </c>
      <c r="IJ602" s="222">
        <f t="shared" si="1609"/>
        <v>0</v>
      </c>
      <c r="IK602" s="222">
        <f t="shared" si="1610"/>
        <v>0</v>
      </c>
      <c r="IL602" s="222">
        <f t="shared" si="1611"/>
        <v>0</v>
      </c>
      <c r="IM602" s="222">
        <f t="shared" si="1612"/>
        <v>0</v>
      </c>
      <c r="IN602" s="222">
        <f t="shared" si="1613"/>
        <v>0</v>
      </c>
      <c r="IO602" s="222">
        <f t="shared" si="1614"/>
        <v>0</v>
      </c>
      <c r="IP602" s="222">
        <f t="shared" si="1615"/>
        <v>0</v>
      </c>
      <c r="IQ602" s="222">
        <f t="shared" si="1616"/>
        <v>0</v>
      </c>
      <c r="IR602" s="222">
        <f t="shared" si="1617"/>
        <v>0</v>
      </c>
      <c r="IS602" s="222">
        <f t="shared" si="1618"/>
        <v>0</v>
      </c>
      <c r="IT602" s="222">
        <f t="shared" si="1619"/>
        <v>0</v>
      </c>
      <c r="IU602" s="222">
        <f t="shared" si="1620"/>
        <v>0</v>
      </c>
      <c r="IV602" s="222">
        <f t="shared" si="1621"/>
        <v>0</v>
      </c>
      <c r="IW602" s="222">
        <f t="shared" si="1622"/>
        <v>0</v>
      </c>
      <c r="IX602" s="222">
        <f t="shared" si="1623"/>
        <v>0</v>
      </c>
      <c r="IY602" s="222">
        <f t="shared" si="1624"/>
        <v>0</v>
      </c>
      <c r="IZ602" s="222">
        <f t="shared" si="1625"/>
        <v>0</v>
      </c>
      <c r="JA602" s="222">
        <f t="shared" si="1626"/>
        <v>0</v>
      </c>
      <c r="JB602" s="222">
        <f t="shared" si="1627"/>
        <v>0</v>
      </c>
    </row>
    <row r="603" spans="2:262">
      <c r="B603" s="230">
        <v>242</v>
      </c>
      <c r="C603" s="229">
        <f t="shared" si="1628"/>
        <v>4.7265624999999851E-3</v>
      </c>
      <c r="D603" s="226">
        <f t="shared" ca="1" si="1371"/>
        <v>50.114601692890488</v>
      </c>
      <c r="E603" s="225">
        <f ca="1">IN361</f>
        <v>0.114601692890486</v>
      </c>
      <c r="F603" s="224">
        <v>242</v>
      </c>
      <c r="G603" s="222">
        <f t="shared" si="1372"/>
        <v>0</v>
      </c>
      <c r="H603" s="222">
        <f t="shared" si="1373"/>
        <v>0</v>
      </c>
      <c r="I603" s="222">
        <f t="shared" si="1374"/>
        <v>0</v>
      </c>
      <c r="J603" s="222">
        <f t="shared" si="1375"/>
        <v>0</v>
      </c>
      <c r="K603" s="222">
        <f t="shared" si="1376"/>
        <v>0</v>
      </c>
      <c r="L603" s="222">
        <f t="shared" si="1377"/>
        <v>0</v>
      </c>
      <c r="M603" s="222">
        <f t="shared" si="1378"/>
        <v>0</v>
      </c>
      <c r="N603" s="222">
        <f t="shared" si="1379"/>
        <v>0</v>
      </c>
      <c r="O603" s="222">
        <f t="shared" si="1380"/>
        <v>0</v>
      </c>
      <c r="P603" s="222">
        <f t="shared" si="1381"/>
        <v>0</v>
      </c>
      <c r="Q603" s="222">
        <f t="shared" si="1382"/>
        <v>0</v>
      </c>
      <c r="R603" s="222">
        <f t="shared" si="1383"/>
        <v>0</v>
      </c>
      <c r="S603" s="222">
        <f t="shared" si="1384"/>
        <v>0</v>
      </c>
      <c r="T603" s="222">
        <f t="shared" si="1385"/>
        <v>0</v>
      </c>
      <c r="U603" s="222">
        <f t="shared" si="1386"/>
        <v>0</v>
      </c>
      <c r="V603" s="222">
        <f t="shared" si="1387"/>
        <v>0</v>
      </c>
      <c r="W603" s="222">
        <f t="shared" si="1388"/>
        <v>0</v>
      </c>
      <c r="X603" s="222">
        <f t="shared" si="1389"/>
        <v>0</v>
      </c>
      <c r="Y603" s="222">
        <f t="shared" si="1390"/>
        <v>0</v>
      </c>
      <c r="Z603" s="222">
        <f t="shared" si="1391"/>
        <v>0</v>
      </c>
      <c r="AA603" s="222">
        <f t="shared" si="1392"/>
        <v>0</v>
      </c>
      <c r="AB603" s="222">
        <f t="shared" si="1393"/>
        <v>0</v>
      </c>
      <c r="AC603" s="222">
        <f t="shared" si="1394"/>
        <v>0</v>
      </c>
      <c r="AD603" s="222">
        <f t="shared" si="1395"/>
        <v>0</v>
      </c>
      <c r="AE603" s="222">
        <f t="shared" si="1396"/>
        <v>0</v>
      </c>
      <c r="AF603" s="222">
        <f t="shared" si="1397"/>
        <v>0</v>
      </c>
      <c r="AG603" s="222">
        <f t="shared" si="1398"/>
        <v>0</v>
      </c>
      <c r="AH603" s="222">
        <f t="shared" si="1399"/>
        <v>0</v>
      </c>
      <c r="AI603" s="222">
        <f t="shared" si="1400"/>
        <v>0</v>
      </c>
      <c r="AJ603" s="222">
        <f t="shared" si="1401"/>
        <v>0</v>
      </c>
      <c r="AK603" s="222">
        <f t="shared" si="1402"/>
        <v>0</v>
      </c>
      <c r="AL603" s="222">
        <f t="shared" si="1403"/>
        <v>0</v>
      </c>
      <c r="AM603" s="222">
        <f t="shared" si="1404"/>
        <v>0</v>
      </c>
      <c r="AN603" s="222">
        <f t="shared" si="1405"/>
        <v>0</v>
      </c>
      <c r="AO603" s="222">
        <f t="shared" si="1406"/>
        <v>0</v>
      </c>
      <c r="AP603" s="222">
        <f t="shared" si="1407"/>
        <v>0</v>
      </c>
      <c r="AQ603" s="222">
        <f t="shared" si="1408"/>
        <v>0</v>
      </c>
      <c r="AR603" s="222">
        <f t="shared" si="1409"/>
        <v>0</v>
      </c>
      <c r="AS603" s="222">
        <f t="shared" si="1410"/>
        <v>0</v>
      </c>
      <c r="AT603" s="222">
        <f t="shared" si="1411"/>
        <v>0</v>
      </c>
      <c r="AU603" s="222">
        <f t="shared" si="1412"/>
        <v>0</v>
      </c>
      <c r="AV603" s="222">
        <f t="shared" si="1413"/>
        <v>0</v>
      </c>
      <c r="AW603" s="222">
        <f t="shared" si="1414"/>
        <v>0</v>
      </c>
      <c r="AX603" s="222">
        <f t="shared" si="1415"/>
        <v>0</v>
      </c>
      <c r="AY603" s="222">
        <f t="shared" si="1416"/>
        <v>0</v>
      </c>
      <c r="AZ603" s="222">
        <f t="shared" si="1417"/>
        <v>0</v>
      </c>
      <c r="BA603" s="222">
        <f t="shared" si="1418"/>
        <v>0</v>
      </c>
      <c r="BB603" s="222">
        <f t="shared" si="1419"/>
        <v>0</v>
      </c>
      <c r="BC603" s="222">
        <f t="shared" si="1420"/>
        <v>0</v>
      </c>
      <c r="BD603" s="222">
        <f t="shared" si="1421"/>
        <v>0</v>
      </c>
      <c r="BE603" s="222">
        <f t="shared" si="1422"/>
        <v>0</v>
      </c>
      <c r="BF603" s="222">
        <f t="shared" si="1423"/>
        <v>0</v>
      </c>
      <c r="BG603" s="222">
        <f t="shared" si="1424"/>
        <v>0</v>
      </c>
      <c r="BH603" s="222">
        <f t="shared" si="1425"/>
        <v>0</v>
      </c>
      <c r="BI603" s="222">
        <f t="shared" si="1426"/>
        <v>0</v>
      </c>
      <c r="BJ603" s="222">
        <f t="shared" si="1427"/>
        <v>0</v>
      </c>
      <c r="BK603" s="222">
        <f t="shared" si="1428"/>
        <v>0</v>
      </c>
      <c r="BL603" s="222">
        <f t="shared" si="1429"/>
        <v>0</v>
      </c>
      <c r="BM603" s="222">
        <f t="shared" si="1430"/>
        <v>0</v>
      </c>
      <c r="BN603" s="222">
        <f t="shared" si="1431"/>
        <v>0</v>
      </c>
      <c r="BO603" s="222">
        <f t="shared" si="1432"/>
        <v>0</v>
      </c>
      <c r="BP603" s="222">
        <f t="shared" si="1433"/>
        <v>0</v>
      </c>
      <c r="BQ603" s="222">
        <f t="shared" si="1434"/>
        <v>0</v>
      </c>
      <c r="BR603" s="222">
        <f t="shared" si="1435"/>
        <v>0</v>
      </c>
      <c r="BS603" s="222">
        <f t="shared" si="1436"/>
        <v>0</v>
      </c>
      <c r="BT603" s="222">
        <f t="shared" si="1437"/>
        <v>0</v>
      </c>
      <c r="BU603" s="222">
        <f t="shared" si="1438"/>
        <v>0</v>
      </c>
      <c r="BV603" s="222">
        <f t="shared" si="1439"/>
        <v>0</v>
      </c>
      <c r="BW603" s="222">
        <f t="shared" si="1440"/>
        <v>0</v>
      </c>
      <c r="BX603" s="222">
        <f t="shared" si="1441"/>
        <v>0</v>
      </c>
      <c r="BY603" s="222">
        <f t="shared" si="1442"/>
        <v>0</v>
      </c>
      <c r="BZ603" s="222">
        <f t="shared" si="1443"/>
        <v>0</v>
      </c>
      <c r="CA603" s="222">
        <f t="shared" si="1444"/>
        <v>0</v>
      </c>
      <c r="CB603" s="222">
        <f t="shared" si="1445"/>
        <v>0</v>
      </c>
      <c r="CC603" s="222">
        <f t="shared" si="1446"/>
        <v>0</v>
      </c>
      <c r="CD603" s="222">
        <f t="shared" si="1447"/>
        <v>0</v>
      </c>
      <c r="CE603" s="222">
        <f t="shared" si="1448"/>
        <v>0</v>
      </c>
      <c r="CF603" s="222">
        <f t="shared" si="1449"/>
        <v>0</v>
      </c>
      <c r="CG603" s="222">
        <f t="shared" si="1450"/>
        <v>0</v>
      </c>
      <c r="CH603" s="222">
        <f t="shared" si="1451"/>
        <v>0</v>
      </c>
      <c r="CI603" s="222">
        <f t="shared" si="1452"/>
        <v>0</v>
      </c>
      <c r="CJ603" s="222">
        <f t="shared" si="1453"/>
        <v>0</v>
      </c>
      <c r="CK603" s="222">
        <f t="shared" si="1454"/>
        <v>0</v>
      </c>
      <c r="CL603" s="222">
        <f t="shared" si="1455"/>
        <v>0</v>
      </c>
      <c r="CM603" s="222">
        <f t="shared" si="1456"/>
        <v>0</v>
      </c>
      <c r="CN603" s="222">
        <f t="shared" si="1457"/>
        <v>0</v>
      </c>
      <c r="CO603" s="222">
        <f t="shared" si="1458"/>
        <v>0</v>
      </c>
      <c r="CP603" s="222">
        <f t="shared" si="1459"/>
        <v>0</v>
      </c>
      <c r="CQ603" s="222">
        <f t="shared" si="1460"/>
        <v>0</v>
      </c>
      <c r="CR603" s="222">
        <f t="shared" si="1461"/>
        <v>0</v>
      </c>
      <c r="CS603" s="222">
        <f t="shared" si="1462"/>
        <v>0</v>
      </c>
      <c r="CT603" s="222">
        <f t="shared" si="1463"/>
        <v>0</v>
      </c>
      <c r="CU603" s="222">
        <f t="shared" si="1464"/>
        <v>0</v>
      </c>
      <c r="CV603" s="222">
        <f t="shared" si="1465"/>
        <v>0</v>
      </c>
      <c r="CW603" s="222">
        <f t="shared" si="1466"/>
        <v>0</v>
      </c>
      <c r="CX603" s="222">
        <f t="shared" si="1467"/>
        <v>0</v>
      </c>
      <c r="CY603" s="222">
        <f t="shared" si="1468"/>
        <v>0</v>
      </c>
      <c r="CZ603" s="222">
        <f t="shared" si="1469"/>
        <v>0</v>
      </c>
      <c r="DA603" s="222">
        <f t="shared" si="1470"/>
        <v>0</v>
      </c>
      <c r="DB603" s="222">
        <f t="shared" si="1471"/>
        <v>0</v>
      </c>
      <c r="DC603" s="222">
        <f t="shared" si="1472"/>
        <v>0</v>
      </c>
      <c r="DD603" s="222">
        <f t="shared" si="1473"/>
        <v>0</v>
      </c>
      <c r="DE603" s="222">
        <f t="shared" si="1474"/>
        <v>0</v>
      </c>
      <c r="DF603" s="222">
        <f t="shared" si="1475"/>
        <v>0</v>
      </c>
      <c r="DG603" s="222">
        <f t="shared" si="1476"/>
        <v>0</v>
      </c>
      <c r="DH603" s="222">
        <f t="shared" si="1477"/>
        <v>0</v>
      </c>
      <c r="DI603" s="222">
        <f t="shared" si="1478"/>
        <v>0</v>
      </c>
      <c r="DJ603" s="222">
        <f t="shared" si="1479"/>
        <v>0</v>
      </c>
      <c r="DK603" s="222">
        <f t="shared" si="1480"/>
        <v>0</v>
      </c>
      <c r="DL603" s="222">
        <f t="shared" si="1481"/>
        <v>0</v>
      </c>
      <c r="DM603" s="222">
        <f t="shared" si="1482"/>
        <v>0</v>
      </c>
      <c r="DN603" s="222">
        <f t="shared" si="1483"/>
        <v>0</v>
      </c>
      <c r="DO603" s="222">
        <f t="shared" si="1484"/>
        <v>0</v>
      </c>
      <c r="DP603" s="222">
        <f t="shared" si="1485"/>
        <v>0</v>
      </c>
      <c r="DQ603" s="222">
        <f t="shared" si="1486"/>
        <v>0</v>
      </c>
      <c r="DR603" s="222">
        <f t="shared" si="1487"/>
        <v>0</v>
      </c>
      <c r="DS603" s="222">
        <f t="shared" si="1488"/>
        <v>0</v>
      </c>
      <c r="DT603" s="222">
        <f t="shared" si="1489"/>
        <v>0</v>
      </c>
      <c r="DU603" s="222">
        <f t="shared" si="1490"/>
        <v>0</v>
      </c>
      <c r="DV603" s="222">
        <f t="shared" si="1491"/>
        <v>0</v>
      </c>
      <c r="DW603" s="222">
        <f t="shared" si="1492"/>
        <v>0</v>
      </c>
      <c r="DX603" s="222">
        <f t="shared" si="1493"/>
        <v>0</v>
      </c>
      <c r="DY603" s="222">
        <f t="shared" si="1494"/>
        <v>0</v>
      </c>
      <c r="DZ603" s="222">
        <f t="shared" si="1495"/>
        <v>0</v>
      </c>
      <c r="EA603" s="222">
        <f t="shared" si="1496"/>
        <v>0</v>
      </c>
      <c r="EB603" s="222">
        <f t="shared" si="1497"/>
        <v>0</v>
      </c>
      <c r="EC603" s="222">
        <f t="shared" si="1498"/>
        <v>0</v>
      </c>
      <c r="ED603" s="222">
        <f t="shared" si="1499"/>
        <v>0</v>
      </c>
      <c r="EE603" s="222">
        <f t="shared" si="1500"/>
        <v>0</v>
      </c>
      <c r="EF603" s="222">
        <f t="shared" si="1501"/>
        <v>0</v>
      </c>
      <c r="EG603" s="222">
        <f t="shared" si="1502"/>
        <v>0</v>
      </c>
      <c r="EH603" s="222">
        <f t="shared" si="1503"/>
        <v>0</v>
      </c>
      <c r="EI603" s="222">
        <f t="shared" si="1504"/>
        <v>0</v>
      </c>
      <c r="EJ603" s="222">
        <f t="shared" si="1505"/>
        <v>0</v>
      </c>
      <c r="EK603" s="222">
        <f t="shared" si="1506"/>
        <v>0</v>
      </c>
      <c r="EL603" s="222">
        <f t="shared" si="1507"/>
        <v>0</v>
      </c>
      <c r="EM603" s="222">
        <f t="shared" si="1508"/>
        <v>0</v>
      </c>
      <c r="EN603" s="222">
        <f t="shared" si="1509"/>
        <v>0</v>
      </c>
      <c r="EO603" s="222">
        <f t="shared" si="1510"/>
        <v>0</v>
      </c>
      <c r="EP603" s="222">
        <f t="shared" si="1511"/>
        <v>0</v>
      </c>
      <c r="EQ603" s="222">
        <f t="shared" si="1512"/>
        <v>0</v>
      </c>
      <c r="ER603" s="222">
        <f t="shared" si="1513"/>
        <v>0</v>
      </c>
      <c r="ES603" s="222">
        <f t="shared" si="1514"/>
        <v>0</v>
      </c>
      <c r="ET603" s="222">
        <f t="shared" si="1515"/>
        <v>0</v>
      </c>
      <c r="EU603" s="222">
        <f t="shared" si="1516"/>
        <v>0</v>
      </c>
      <c r="EV603" s="222">
        <f t="shared" si="1517"/>
        <v>0</v>
      </c>
      <c r="EW603" s="222">
        <f t="shared" si="1518"/>
        <v>0</v>
      </c>
      <c r="EX603" s="222">
        <f t="shared" si="1519"/>
        <v>0</v>
      </c>
      <c r="EY603" s="222">
        <f t="shared" si="1520"/>
        <v>0</v>
      </c>
      <c r="EZ603" s="222">
        <f t="shared" si="1521"/>
        <v>0</v>
      </c>
      <c r="FA603" s="222">
        <f t="shared" si="1522"/>
        <v>0</v>
      </c>
      <c r="FB603" s="222">
        <f t="shared" si="1523"/>
        <v>0</v>
      </c>
      <c r="FC603" s="222">
        <f t="shared" si="1524"/>
        <v>0</v>
      </c>
      <c r="FD603" s="222">
        <f t="shared" si="1525"/>
        <v>0</v>
      </c>
      <c r="FE603" s="222">
        <f t="shared" si="1526"/>
        <v>0</v>
      </c>
      <c r="FF603" s="222">
        <f t="shared" si="1527"/>
        <v>0</v>
      </c>
      <c r="FG603" s="222">
        <f t="shared" si="1528"/>
        <v>0</v>
      </c>
      <c r="FH603" s="222">
        <f t="shared" si="1529"/>
        <v>0</v>
      </c>
      <c r="FI603" s="222">
        <f t="shared" si="1530"/>
        <v>0</v>
      </c>
      <c r="FJ603" s="222">
        <f t="shared" si="1531"/>
        <v>0</v>
      </c>
      <c r="FK603" s="222">
        <f t="shared" si="1532"/>
        <v>0</v>
      </c>
      <c r="FL603" s="222">
        <f t="shared" si="1533"/>
        <v>0</v>
      </c>
      <c r="FM603" s="222">
        <f t="shared" si="1534"/>
        <v>0</v>
      </c>
      <c r="FN603" s="222">
        <f t="shared" si="1535"/>
        <v>0</v>
      </c>
      <c r="FO603" s="222">
        <f t="shared" si="1536"/>
        <v>0</v>
      </c>
      <c r="FP603" s="222">
        <f t="shared" si="1537"/>
        <v>0</v>
      </c>
      <c r="FQ603" s="222">
        <f t="shared" si="1538"/>
        <v>0</v>
      </c>
      <c r="FR603" s="222">
        <f t="shared" si="1539"/>
        <v>0</v>
      </c>
      <c r="FS603" s="222">
        <f t="shared" si="1540"/>
        <v>0</v>
      </c>
      <c r="FT603" s="222">
        <f t="shared" si="1541"/>
        <v>0</v>
      </c>
      <c r="FU603" s="222">
        <f t="shared" si="1542"/>
        <v>0</v>
      </c>
      <c r="FV603" s="222">
        <f t="shared" si="1543"/>
        <v>0</v>
      </c>
      <c r="FW603" s="222">
        <f t="shared" si="1544"/>
        <v>0</v>
      </c>
      <c r="FX603" s="222">
        <f t="shared" si="1545"/>
        <v>0</v>
      </c>
      <c r="FY603" s="222">
        <f t="shared" si="1546"/>
        <v>0</v>
      </c>
      <c r="FZ603" s="222">
        <f t="shared" si="1547"/>
        <v>0</v>
      </c>
      <c r="GA603" s="222">
        <f t="shared" si="1548"/>
        <v>0</v>
      </c>
      <c r="GB603" s="222">
        <f t="shared" si="1549"/>
        <v>0</v>
      </c>
      <c r="GC603" s="222">
        <f t="shared" si="1550"/>
        <v>0</v>
      </c>
      <c r="GD603" s="222">
        <f t="shared" si="1551"/>
        <v>0</v>
      </c>
      <c r="GE603" s="222">
        <f t="shared" si="1552"/>
        <v>0</v>
      </c>
      <c r="GF603" s="222">
        <f t="shared" si="1553"/>
        <v>0</v>
      </c>
      <c r="GG603" s="222">
        <f t="shared" si="1554"/>
        <v>0</v>
      </c>
      <c r="GH603" s="222">
        <f t="shared" si="1555"/>
        <v>0</v>
      </c>
      <c r="GI603" s="222">
        <f t="shared" si="1556"/>
        <v>0</v>
      </c>
      <c r="GJ603" s="222">
        <f t="shared" si="1557"/>
        <v>0</v>
      </c>
      <c r="GK603" s="222">
        <f t="shared" si="1558"/>
        <v>0</v>
      </c>
      <c r="GL603" s="222">
        <f t="shared" si="1559"/>
        <v>0</v>
      </c>
      <c r="GM603" s="222">
        <f t="shared" si="1560"/>
        <v>0</v>
      </c>
      <c r="GN603" s="222">
        <f t="shared" si="1561"/>
        <v>0</v>
      </c>
      <c r="GO603" s="222">
        <f t="shared" si="1562"/>
        <v>0</v>
      </c>
      <c r="GP603" s="222">
        <f t="shared" si="1563"/>
        <v>0</v>
      </c>
      <c r="GQ603" s="222">
        <f t="shared" si="1564"/>
        <v>0</v>
      </c>
      <c r="GR603" s="222">
        <f t="shared" si="1565"/>
        <v>0</v>
      </c>
      <c r="GS603" s="222">
        <f t="shared" si="1566"/>
        <v>0</v>
      </c>
      <c r="GT603" s="222">
        <f t="shared" si="1567"/>
        <v>0</v>
      </c>
      <c r="GU603" s="222">
        <f t="shared" si="1568"/>
        <v>0</v>
      </c>
      <c r="GV603" s="222">
        <f t="shared" si="1569"/>
        <v>0</v>
      </c>
      <c r="GW603" s="222">
        <f t="shared" si="1570"/>
        <v>0</v>
      </c>
      <c r="GX603" s="222">
        <f t="shared" si="1571"/>
        <v>0</v>
      </c>
      <c r="GY603" s="222">
        <f t="shared" si="1572"/>
        <v>0</v>
      </c>
      <c r="GZ603" s="222">
        <f t="shared" si="1573"/>
        <v>0</v>
      </c>
      <c r="HA603" s="222">
        <f t="shared" si="1574"/>
        <v>0</v>
      </c>
      <c r="HB603" s="222">
        <f t="shared" si="1575"/>
        <v>0</v>
      </c>
      <c r="HC603" s="222">
        <f t="shared" si="1576"/>
        <v>0</v>
      </c>
      <c r="HD603" s="222">
        <f t="shared" si="1577"/>
        <v>0</v>
      </c>
      <c r="HE603" s="222">
        <f t="shared" si="1578"/>
        <v>0</v>
      </c>
      <c r="HF603" s="222">
        <f t="shared" si="1579"/>
        <v>0</v>
      </c>
      <c r="HG603" s="222">
        <f t="shared" si="1580"/>
        <v>0</v>
      </c>
      <c r="HH603" s="222">
        <f t="shared" si="1581"/>
        <v>0</v>
      </c>
      <c r="HI603" s="222">
        <f t="shared" si="1582"/>
        <v>0</v>
      </c>
      <c r="HJ603" s="222">
        <f t="shared" si="1583"/>
        <v>0</v>
      </c>
      <c r="HK603" s="222">
        <f t="shared" si="1584"/>
        <v>0</v>
      </c>
      <c r="HL603" s="222">
        <f t="shared" si="1585"/>
        <v>0</v>
      </c>
      <c r="HM603" s="222">
        <f t="shared" si="1586"/>
        <v>0</v>
      </c>
      <c r="HN603" s="222">
        <f t="shared" si="1587"/>
        <v>0</v>
      </c>
      <c r="HO603" s="222">
        <f t="shared" si="1588"/>
        <v>0</v>
      </c>
      <c r="HP603" s="222">
        <f t="shared" si="1589"/>
        <v>0</v>
      </c>
      <c r="HQ603" s="222">
        <f t="shared" si="1590"/>
        <v>0</v>
      </c>
      <c r="HR603" s="222">
        <f t="shared" si="1591"/>
        <v>0</v>
      </c>
      <c r="HS603" s="222">
        <f t="shared" si="1592"/>
        <v>0</v>
      </c>
      <c r="HT603" s="222">
        <f t="shared" si="1593"/>
        <v>0</v>
      </c>
      <c r="HU603" s="222">
        <f t="shared" si="1594"/>
        <v>0</v>
      </c>
      <c r="HV603" s="222">
        <f t="shared" si="1595"/>
        <v>0</v>
      </c>
      <c r="HW603" s="222">
        <f t="shared" si="1596"/>
        <v>0</v>
      </c>
      <c r="HX603" s="222">
        <f t="shared" si="1597"/>
        <v>0</v>
      </c>
      <c r="HY603" s="222">
        <f t="shared" si="1598"/>
        <v>0</v>
      </c>
      <c r="HZ603" s="222">
        <f t="shared" si="1599"/>
        <v>0</v>
      </c>
      <c r="IA603" s="222">
        <f t="shared" si="1600"/>
        <v>0</v>
      </c>
      <c r="IB603" s="222">
        <f t="shared" si="1601"/>
        <v>0</v>
      </c>
      <c r="IC603" s="222">
        <f t="shared" si="1602"/>
        <v>0</v>
      </c>
      <c r="ID603" s="222">
        <f t="shared" si="1603"/>
        <v>0</v>
      </c>
      <c r="IE603" s="222">
        <f t="shared" si="1604"/>
        <v>0</v>
      </c>
      <c r="IF603" s="222">
        <f t="shared" si="1605"/>
        <v>0</v>
      </c>
      <c r="IG603" s="222">
        <f t="shared" si="1606"/>
        <v>0</v>
      </c>
      <c r="IH603" s="222">
        <f t="shared" si="1607"/>
        <v>0</v>
      </c>
      <c r="II603" s="222">
        <f t="shared" si="1608"/>
        <v>0</v>
      </c>
      <c r="IJ603" s="222">
        <f t="shared" si="1609"/>
        <v>0</v>
      </c>
      <c r="IK603" s="222">
        <f t="shared" si="1610"/>
        <v>0</v>
      </c>
      <c r="IL603" s="222">
        <f t="shared" si="1611"/>
        <v>0</v>
      </c>
      <c r="IM603" s="222">
        <f t="shared" si="1612"/>
        <v>0</v>
      </c>
      <c r="IN603" s="222">
        <f t="shared" si="1613"/>
        <v>0</v>
      </c>
      <c r="IO603" s="222">
        <f t="shared" si="1614"/>
        <v>0</v>
      </c>
      <c r="IP603" s="222">
        <f t="shared" si="1615"/>
        <v>0</v>
      </c>
      <c r="IQ603" s="222">
        <f t="shared" si="1616"/>
        <v>0</v>
      </c>
      <c r="IR603" s="222">
        <f t="shared" si="1617"/>
        <v>0</v>
      </c>
      <c r="IS603" s="222">
        <f t="shared" si="1618"/>
        <v>0</v>
      </c>
      <c r="IT603" s="222">
        <f t="shared" si="1619"/>
        <v>0</v>
      </c>
      <c r="IU603" s="222">
        <f t="shared" si="1620"/>
        <v>0</v>
      </c>
      <c r="IV603" s="222">
        <f t="shared" si="1621"/>
        <v>0</v>
      </c>
      <c r="IW603" s="222">
        <f t="shared" si="1622"/>
        <v>0</v>
      </c>
      <c r="IX603" s="222">
        <f t="shared" si="1623"/>
        <v>0</v>
      </c>
      <c r="IY603" s="222">
        <f t="shared" si="1624"/>
        <v>0</v>
      </c>
      <c r="IZ603" s="222">
        <f t="shared" si="1625"/>
        <v>0</v>
      </c>
      <c r="JA603" s="222">
        <f t="shared" si="1626"/>
        <v>0</v>
      </c>
      <c r="JB603" s="222">
        <f t="shared" si="1627"/>
        <v>0</v>
      </c>
    </row>
    <row r="604" spans="2:262">
      <c r="B604" s="230">
        <v>243</v>
      </c>
      <c r="C604" s="229">
        <f t="shared" si="1628"/>
        <v>4.7460937499999847E-3</v>
      </c>
      <c r="D604" s="226">
        <f t="shared" ca="1" si="1371"/>
        <v>50.114073433041852</v>
      </c>
      <c r="E604" s="225">
        <f ca="1">IO361</f>
        <v>0.11407343304185154</v>
      </c>
      <c r="F604" s="224">
        <v>243</v>
      </c>
      <c r="G604" s="222">
        <f t="shared" si="1372"/>
        <v>0</v>
      </c>
      <c r="H604" s="222">
        <f t="shared" si="1373"/>
        <v>0</v>
      </c>
      <c r="I604" s="222">
        <f t="shared" si="1374"/>
        <v>0</v>
      </c>
      <c r="J604" s="222">
        <f t="shared" si="1375"/>
        <v>0</v>
      </c>
      <c r="K604" s="222">
        <f t="shared" si="1376"/>
        <v>0</v>
      </c>
      <c r="L604" s="222">
        <f t="shared" si="1377"/>
        <v>0</v>
      </c>
      <c r="M604" s="222">
        <f t="shared" si="1378"/>
        <v>0</v>
      </c>
      <c r="N604" s="222">
        <f t="shared" si="1379"/>
        <v>0</v>
      </c>
      <c r="O604" s="222">
        <f t="shared" si="1380"/>
        <v>0</v>
      </c>
      <c r="P604" s="222">
        <f t="shared" si="1381"/>
        <v>0</v>
      </c>
      <c r="Q604" s="222">
        <f t="shared" si="1382"/>
        <v>0</v>
      </c>
      <c r="R604" s="222">
        <f t="shared" si="1383"/>
        <v>0</v>
      </c>
      <c r="S604" s="222">
        <f t="shared" si="1384"/>
        <v>0</v>
      </c>
      <c r="T604" s="222">
        <f t="shared" si="1385"/>
        <v>0</v>
      </c>
      <c r="U604" s="222">
        <f t="shared" si="1386"/>
        <v>0</v>
      </c>
      <c r="V604" s="222">
        <f t="shared" si="1387"/>
        <v>0</v>
      </c>
      <c r="W604" s="222">
        <f t="shared" si="1388"/>
        <v>0</v>
      </c>
      <c r="X604" s="222">
        <f t="shared" si="1389"/>
        <v>0</v>
      </c>
      <c r="Y604" s="222">
        <f t="shared" si="1390"/>
        <v>0</v>
      </c>
      <c r="Z604" s="222">
        <f t="shared" si="1391"/>
        <v>0</v>
      </c>
      <c r="AA604" s="222">
        <f t="shared" si="1392"/>
        <v>0</v>
      </c>
      <c r="AB604" s="222">
        <f t="shared" si="1393"/>
        <v>0</v>
      </c>
      <c r="AC604" s="222">
        <f t="shared" si="1394"/>
        <v>0</v>
      </c>
      <c r="AD604" s="222">
        <f t="shared" si="1395"/>
        <v>0</v>
      </c>
      <c r="AE604" s="222">
        <f t="shared" si="1396"/>
        <v>0</v>
      </c>
      <c r="AF604" s="222">
        <f t="shared" si="1397"/>
        <v>0</v>
      </c>
      <c r="AG604" s="222">
        <f t="shared" si="1398"/>
        <v>0</v>
      </c>
      <c r="AH604" s="222">
        <f t="shared" si="1399"/>
        <v>0</v>
      </c>
      <c r="AI604" s="222">
        <f t="shared" si="1400"/>
        <v>0</v>
      </c>
      <c r="AJ604" s="222">
        <f t="shared" si="1401"/>
        <v>0</v>
      </c>
      <c r="AK604" s="222">
        <f t="shared" si="1402"/>
        <v>0</v>
      </c>
      <c r="AL604" s="222">
        <f t="shared" si="1403"/>
        <v>0</v>
      </c>
      <c r="AM604" s="222">
        <f t="shared" si="1404"/>
        <v>0</v>
      </c>
      <c r="AN604" s="222">
        <f t="shared" si="1405"/>
        <v>0</v>
      </c>
      <c r="AO604" s="222">
        <f t="shared" si="1406"/>
        <v>0</v>
      </c>
      <c r="AP604" s="222">
        <f t="shared" si="1407"/>
        <v>0</v>
      </c>
      <c r="AQ604" s="222">
        <f t="shared" si="1408"/>
        <v>0</v>
      </c>
      <c r="AR604" s="222">
        <f t="shared" si="1409"/>
        <v>0</v>
      </c>
      <c r="AS604" s="222">
        <f t="shared" si="1410"/>
        <v>0</v>
      </c>
      <c r="AT604" s="222">
        <f t="shared" si="1411"/>
        <v>0</v>
      </c>
      <c r="AU604" s="222">
        <f t="shared" si="1412"/>
        <v>0</v>
      </c>
      <c r="AV604" s="222">
        <f t="shared" si="1413"/>
        <v>0</v>
      </c>
      <c r="AW604" s="222">
        <f t="shared" si="1414"/>
        <v>0</v>
      </c>
      <c r="AX604" s="222">
        <f t="shared" si="1415"/>
        <v>0</v>
      </c>
      <c r="AY604" s="222">
        <f t="shared" si="1416"/>
        <v>0</v>
      </c>
      <c r="AZ604" s="222">
        <f t="shared" si="1417"/>
        <v>0</v>
      </c>
      <c r="BA604" s="222">
        <f t="shared" si="1418"/>
        <v>0</v>
      </c>
      <c r="BB604" s="222">
        <f t="shared" si="1419"/>
        <v>0</v>
      </c>
      <c r="BC604" s="222">
        <f t="shared" si="1420"/>
        <v>0</v>
      </c>
      <c r="BD604" s="222">
        <f t="shared" si="1421"/>
        <v>0</v>
      </c>
      <c r="BE604" s="222">
        <f t="shared" si="1422"/>
        <v>0</v>
      </c>
      <c r="BF604" s="222">
        <f t="shared" si="1423"/>
        <v>0</v>
      </c>
      <c r="BG604" s="222">
        <f t="shared" si="1424"/>
        <v>0</v>
      </c>
      <c r="BH604" s="222">
        <f t="shared" si="1425"/>
        <v>0</v>
      </c>
      <c r="BI604" s="222">
        <f t="shared" si="1426"/>
        <v>0</v>
      </c>
      <c r="BJ604" s="222">
        <f t="shared" si="1427"/>
        <v>0</v>
      </c>
      <c r="BK604" s="222">
        <f t="shared" si="1428"/>
        <v>0</v>
      </c>
      <c r="BL604" s="222">
        <f t="shared" si="1429"/>
        <v>0</v>
      </c>
      <c r="BM604" s="222">
        <f t="shared" si="1430"/>
        <v>0</v>
      </c>
      <c r="BN604" s="222">
        <f t="shared" si="1431"/>
        <v>0</v>
      </c>
      <c r="BO604" s="222">
        <f t="shared" si="1432"/>
        <v>0</v>
      </c>
      <c r="BP604" s="222">
        <f t="shared" si="1433"/>
        <v>0</v>
      </c>
      <c r="BQ604" s="222">
        <f t="shared" si="1434"/>
        <v>0</v>
      </c>
      <c r="BR604" s="222">
        <f t="shared" si="1435"/>
        <v>0</v>
      </c>
      <c r="BS604" s="222">
        <f t="shared" si="1436"/>
        <v>0</v>
      </c>
      <c r="BT604" s="222">
        <f t="shared" si="1437"/>
        <v>0</v>
      </c>
      <c r="BU604" s="222">
        <f t="shared" si="1438"/>
        <v>0</v>
      </c>
      <c r="BV604" s="222">
        <f t="shared" si="1439"/>
        <v>0</v>
      </c>
      <c r="BW604" s="222">
        <f t="shared" si="1440"/>
        <v>0</v>
      </c>
      <c r="BX604" s="222">
        <f t="shared" si="1441"/>
        <v>0</v>
      </c>
      <c r="BY604" s="222">
        <f t="shared" si="1442"/>
        <v>0</v>
      </c>
      <c r="BZ604" s="222">
        <f t="shared" si="1443"/>
        <v>0</v>
      </c>
      <c r="CA604" s="222">
        <f t="shared" si="1444"/>
        <v>0</v>
      </c>
      <c r="CB604" s="222">
        <f t="shared" si="1445"/>
        <v>0</v>
      </c>
      <c r="CC604" s="222">
        <f t="shared" si="1446"/>
        <v>0</v>
      </c>
      <c r="CD604" s="222">
        <f t="shared" si="1447"/>
        <v>0</v>
      </c>
      <c r="CE604" s="222">
        <f t="shared" si="1448"/>
        <v>0</v>
      </c>
      <c r="CF604" s="222">
        <f t="shared" si="1449"/>
        <v>0</v>
      </c>
      <c r="CG604" s="222">
        <f t="shared" si="1450"/>
        <v>0</v>
      </c>
      <c r="CH604" s="222">
        <f t="shared" si="1451"/>
        <v>0</v>
      </c>
      <c r="CI604" s="222">
        <f t="shared" si="1452"/>
        <v>0</v>
      </c>
      <c r="CJ604" s="222">
        <f t="shared" si="1453"/>
        <v>0</v>
      </c>
      <c r="CK604" s="222">
        <f t="shared" si="1454"/>
        <v>0</v>
      </c>
      <c r="CL604" s="222">
        <f t="shared" si="1455"/>
        <v>0</v>
      </c>
      <c r="CM604" s="222">
        <f t="shared" si="1456"/>
        <v>0</v>
      </c>
      <c r="CN604" s="222">
        <f t="shared" si="1457"/>
        <v>0</v>
      </c>
      <c r="CO604" s="222">
        <f t="shared" si="1458"/>
        <v>0</v>
      </c>
      <c r="CP604" s="222">
        <f t="shared" si="1459"/>
        <v>0</v>
      </c>
      <c r="CQ604" s="222">
        <f t="shared" si="1460"/>
        <v>0</v>
      </c>
      <c r="CR604" s="222">
        <f t="shared" si="1461"/>
        <v>0</v>
      </c>
      <c r="CS604" s="222">
        <f t="shared" si="1462"/>
        <v>0</v>
      </c>
      <c r="CT604" s="222">
        <f t="shared" si="1463"/>
        <v>0</v>
      </c>
      <c r="CU604" s="222">
        <f t="shared" si="1464"/>
        <v>0</v>
      </c>
      <c r="CV604" s="222">
        <f t="shared" si="1465"/>
        <v>0</v>
      </c>
      <c r="CW604" s="222">
        <f t="shared" si="1466"/>
        <v>0</v>
      </c>
      <c r="CX604" s="222">
        <f t="shared" si="1467"/>
        <v>0</v>
      </c>
      <c r="CY604" s="222">
        <f t="shared" si="1468"/>
        <v>0</v>
      </c>
      <c r="CZ604" s="222">
        <f t="shared" si="1469"/>
        <v>0</v>
      </c>
      <c r="DA604" s="222">
        <f t="shared" si="1470"/>
        <v>0</v>
      </c>
      <c r="DB604" s="222">
        <f t="shared" si="1471"/>
        <v>0</v>
      </c>
      <c r="DC604" s="222">
        <f t="shared" si="1472"/>
        <v>0</v>
      </c>
      <c r="DD604" s="222">
        <f t="shared" si="1473"/>
        <v>0</v>
      </c>
      <c r="DE604" s="222">
        <f t="shared" si="1474"/>
        <v>0</v>
      </c>
      <c r="DF604" s="222">
        <f t="shared" si="1475"/>
        <v>0</v>
      </c>
      <c r="DG604" s="222">
        <f t="shared" si="1476"/>
        <v>0</v>
      </c>
      <c r="DH604" s="222">
        <f t="shared" si="1477"/>
        <v>0</v>
      </c>
      <c r="DI604" s="222">
        <f t="shared" si="1478"/>
        <v>0</v>
      </c>
      <c r="DJ604" s="222">
        <f t="shared" si="1479"/>
        <v>0</v>
      </c>
      <c r="DK604" s="222">
        <f t="shared" si="1480"/>
        <v>0</v>
      </c>
      <c r="DL604" s="222">
        <f t="shared" si="1481"/>
        <v>0</v>
      </c>
      <c r="DM604" s="222">
        <f t="shared" si="1482"/>
        <v>0</v>
      </c>
      <c r="DN604" s="222">
        <f t="shared" si="1483"/>
        <v>0</v>
      </c>
      <c r="DO604" s="222">
        <f t="shared" si="1484"/>
        <v>0</v>
      </c>
      <c r="DP604" s="222">
        <f t="shared" si="1485"/>
        <v>0</v>
      </c>
      <c r="DQ604" s="222">
        <f t="shared" si="1486"/>
        <v>0</v>
      </c>
      <c r="DR604" s="222">
        <f t="shared" si="1487"/>
        <v>0</v>
      </c>
      <c r="DS604" s="222">
        <f t="shared" si="1488"/>
        <v>0</v>
      </c>
      <c r="DT604" s="222">
        <f t="shared" si="1489"/>
        <v>0</v>
      </c>
      <c r="DU604" s="222">
        <f t="shared" si="1490"/>
        <v>0</v>
      </c>
      <c r="DV604" s="222">
        <f t="shared" si="1491"/>
        <v>0</v>
      </c>
      <c r="DW604" s="222">
        <f t="shared" si="1492"/>
        <v>0</v>
      </c>
      <c r="DX604" s="222">
        <f t="shared" si="1493"/>
        <v>0</v>
      </c>
      <c r="DY604" s="222">
        <f t="shared" si="1494"/>
        <v>0</v>
      </c>
      <c r="DZ604" s="222">
        <f t="shared" si="1495"/>
        <v>0</v>
      </c>
      <c r="EA604" s="222">
        <f t="shared" si="1496"/>
        <v>0</v>
      </c>
      <c r="EB604" s="222">
        <f t="shared" si="1497"/>
        <v>0</v>
      </c>
      <c r="EC604" s="222">
        <f t="shared" si="1498"/>
        <v>0</v>
      </c>
      <c r="ED604" s="222">
        <f t="shared" si="1499"/>
        <v>0</v>
      </c>
      <c r="EE604" s="222">
        <f t="shared" si="1500"/>
        <v>0</v>
      </c>
      <c r="EF604" s="222">
        <f t="shared" si="1501"/>
        <v>0</v>
      </c>
      <c r="EG604" s="222">
        <f t="shared" si="1502"/>
        <v>0</v>
      </c>
      <c r="EH604" s="222">
        <f t="shared" si="1503"/>
        <v>0</v>
      </c>
      <c r="EI604" s="222">
        <f t="shared" si="1504"/>
        <v>0</v>
      </c>
      <c r="EJ604" s="222">
        <f t="shared" si="1505"/>
        <v>0</v>
      </c>
      <c r="EK604" s="222">
        <f t="shared" si="1506"/>
        <v>0</v>
      </c>
      <c r="EL604" s="222">
        <f t="shared" si="1507"/>
        <v>0</v>
      </c>
      <c r="EM604" s="222">
        <f t="shared" si="1508"/>
        <v>0</v>
      </c>
      <c r="EN604" s="222">
        <f t="shared" si="1509"/>
        <v>0</v>
      </c>
      <c r="EO604" s="222">
        <f t="shared" si="1510"/>
        <v>0</v>
      </c>
      <c r="EP604" s="222">
        <f t="shared" si="1511"/>
        <v>0</v>
      </c>
      <c r="EQ604" s="222">
        <f t="shared" si="1512"/>
        <v>0</v>
      </c>
      <c r="ER604" s="222">
        <f t="shared" si="1513"/>
        <v>0</v>
      </c>
      <c r="ES604" s="222">
        <f t="shared" si="1514"/>
        <v>0</v>
      </c>
      <c r="ET604" s="222">
        <f t="shared" si="1515"/>
        <v>0</v>
      </c>
      <c r="EU604" s="222">
        <f t="shared" si="1516"/>
        <v>0</v>
      </c>
      <c r="EV604" s="222">
        <f t="shared" si="1517"/>
        <v>0</v>
      </c>
      <c r="EW604" s="222">
        <f t="shared" si="1518"/>
        <v>0</v>
      </c>
      <c r="EX604" s="222">
        <f t="shared" si="1519"/>
        <v>0</v>
      </c>
      <c r="EY604" s="222">
        <f t="shared" si="1520"/>
        <v>0</v>
      </c>
      <c r="EZ604" s="222">
        <f t="shared" si="1521"/>
        <v>0</v>
      </c>
      <c r="FA604" s="222">
        <f t="shared" si="1522"/>
        <v>0</v>
      </c>
      <c r="FB604" s="222">
        <f t="shared" si="1523"/>
        <v>0</v>
      </c>
      <c r="FC604" s="222">
        <f t="shared" si="1524"/>
        <v>0</v>
      </c>
      <c r="FD604" s="222">
        <f t="shared" si="1525"/>
        <v>0</v>
      </c>
      <c r="FE604" s="222">
        <f t="shared" si="1526"/>
        <v>0</v>
      </c>
      <c r="FF604" s="222">
        <f t="shared" si="1527"/>
        <v>0</v>
      </c>
      <c r="FG604" s="222">
        <f t="shared" si="1528"/>
        <v>0</v>
      </c>
      <c r="FH604" s="222">
        <f t="shared" si="1529"/>
        <v>0</v>
      </c>
      <c r="FI604" s="222">
        <f t="shared" si="1530"/>
        <v>0</v>
      </c>
      <c r="FJ604" s="222">
        <f t="shared" si="1531"/>
        <v>0</v>
      </c>
      <c r="FK604" s="222">
        <f t="shared" si="1532"/>
        <v>0</v>
      </c>
      <c r="FL604" s="222">
        <f t="shared" si="1533"/>
        <v>0</v>
      </c>
      <c r="FM604" s="222">
        <f t="shared" si="1534"/>
        <v>0</v>
      </c>
      <c r="FN604" s="222">
        <f t="shared" si="1535"/>
        <v>0</v>
      </c>
      <c r="FO604" s="222">
        <f t="shared" si="1536"/>
        <v>0</v>
      </c>
      <c r="FP604" s="222">
        <f t="shared" si="1537"/>
        <v>0</v>
      </c>
      <c r="FQ604" s="222">
        <f t="shared" si="1538"/>
        <v>0</v>
      </c>
      <c r="FR604" s="222">
        <f t="shared" si="1539"/>
        <v>0</v>
      </c>
      <c r="FS604" s="222">
        <f t="shared" si="1540"/>
        <v>0</v>
      </c>
      <c r="FT604" s="222">
        <f t="shared" si="1541"/>
        <v>0</v>
      </c>
      <c r="FU604" s="222">
        <f t="shared" si="1542"/>
        <v>0</v>
      </c>
      <c r="FV604" s="222">
        <f t="shared" si="1543"/>
        <v>0</v>
      </c>
      <c r="FW604" s="222">
        <f t="shared" si="1544"/>
        <v>0</v>
      </c>
      <c r="FX604" s="222">
        <f t="shared" si="1545"/>
        <v>0</v>
      </c>
      <c r="FY604" s="222">
        <f t="shared" si="1546"/>
        <v>0</v>
      </c>
      <c r="FZ604" s="222">
        <f t="shared" si="1547"/>
        <v>0</v>
      </c>
      <c r="GA604" s="222">
        <f t="shared" si="1548"/>
        <v>0</v>
      </c>
      <c r="GB604" s="222">
        <f t="shared" si="1549"/>
        <v>0</v>
      </c>
      <c r="GC604" s="222">
        <f t="shared" si="1550"/>
        <v>0</v>
      </c>
      <c r="GD604" s="222">
        <f t="shared" si="1551"/>
        <v>0</v>
      </c>
      <c r="GE604" s="222">
        <f t="shared" si="1552"/>
        <v>0</v>
      </c>
      <c r="GF604" s="222">
        <f t="shared" si="1553"/>
        <v>0</v>
      </c>
      <c r="GG604" s="222">
        <f t="shared" si="1554"/>
        <v>0</v>
      </c>
      <c r="GH604" s="222">
        <f t="shared" si="1555"/>
        <v>0</v>
      </c>
      <c r="GI604" s="222">
        <f t="shared" si="1556"/>
        <v>0</v>
      </c>
      <c r="GJ604" s="222">
        <f t="shared" si="1557"/>
        <v>0</v>
      </c>
      <c r="GK604" s="222">
        <f t="shared" si="1558"/>
        <v>0</v>
      </c>
      <c r="GL604" s="222">
        <f t="shared" si="1559"/>
        <v>0</v>
      </c>
      <c r="GM604" s="222">
        <f t="shared" si="1560"/>
        <v>0</v>
      </c>
      <c r="GN604" s="222">
        <f t="shared" si="1561"/>
        <v>0</v>
      </c>
      <c r="GO604" s="222">
        <f t="shared" si="1562"/>
        <v>0</v>
      </c>
      <c r="GP604" s="222">
        <f t="shared" si="1563"/>
        <v>0</v>
      </c>
      <c r="GQ604" s="222">
        <f t="shared" si="1564"/>
        <v>0</v>
      </c>
      <c r="GR604" s="222">
        <f t="shared" si="1565"/>
        <v>0</v>
      </c>
      <c r="GS604" s="222">
        <f t="shared" si="1566"/>
        <v>0</v>
      </c>
      <c r="GT604" s="222">
        <f t="shared" si="1567"/>
        <v>0</v>
      </c>
      <c r="GU604" s="222">
        <f t="shared" si="1568"/>
        <v>0</v>
      </c>
      <c r="GV604" s="222">
        <f t="shared" si="1569"/>
        <v>0</v>
      </c>
      <c r="GW604" s="222">
        <f t="shared" si="1570"/>
        <v>0</v>
      </c>
      <c r="GX604" s="222">
        <f t="shared" si="1571"/>
        <v>0</v>
      </c>
      <c r="GY604" s="222">
        <f t="shared" si="1572"/>
        <v>0</v>
      </c>
      <c r="GZ604" s="222">
        <f t="shared" si="1573"/>
        <v>0</v>
      </c>
      <c r="HA604" s="222">
        <f t="shared" si="1574"/>
        <v>0</v>
      </c>
      <c r="HB604" s="222">
        <f t="shared" si="1575"/>
        <v>0</v>
      </c>
      <c r="HC604" s="222">
        <f t="shared" si="1576"/>
        <v>0</v>
      </c>
      <c r="HD604" s="222">
        <f t="shared" si="1577"/>
        <v>0</v>
      </c>
      <c r="HE604" s="222">
        <f t="shared" si="1578"/>
        <v>0</v>
      </c>
      <c r="HF604" s="222">
        <f t="shared" si="1579"/>
        <v>0</v>
      </c>
      <c r="HG604" s="222">
        <f t="shared" si="1580"/>
        <v>0</v>
      </c>
      <c r="HH604" s="222">
        <f t="shared" si="1581"/>
        <v>0</v>
      </c>
      <c r="HI604" s="222">
        <f t="shared" si="1582"/>
        <v>0</v>
      </c>
      <c r="HJ604" s="222">
        <f t="shared" si="1583"/>
        <v>0</v>
      </c>
      <c r="HK604" s="222">
        <f t="shared" si="1584"/>
        <v>0</v>
      </c>
      <c r="HL604" s="222">
        <f t="shared" si="1585"/>
        <v>0</v>
      </c>
      <c r="HM604" s="222">
        <f t="shared" si="1586"/>
        <v>0</v>
      </c>
      <c r="HN604" s="222">
        <f t="shared" si="1587"/>
        <v>0</v>
      </c>
      <c r="HO604" s="222">
        <f t="shared" si="1588"/>
        <v>0</v>
      </c>
      <c r="HP604" s="222">
        <f t="shared" si="1589"/>
        <v>0</v>
      </c>
      <c r="HQ604" s="222">
        <f t="shared" si="1590"/>
        <v>0</v>
      </c>
      <c r="HR604" s="222">
        <f t="shared" si="1591"/>
        <v>0</v>
      </c>
      <c r="HS604" s="222">
        <f t="shared" si="1592"/>
        <v>0</v>
      </c>
      <c r="HT604" s="222">
        <f t="shared" si="1593"/>
        <v>0</v>
      </c>
      <c r="HU604" s="222">
        <f t="shared" si="1594"/>
        <v>0</v>
      </c>
      <c r="HV604" s="222">
        <f t="shared" si="1595"/>
        <v>0</v>
      </c>
      <c r="HW604" s="222">
        <f t="shared" si="1596"/>
        <v>0</v>
      </c>
      <c r="HX604" s="222">
        <f t="shared" si="1597"/>
        <v>0</v>
      </c>
      <c r="HY604" s="222">
        <f t="shared" si="1598"/>
        <v>0</v>
      </c>
      <c r="HZ604" s="222">
        <f t="shared" si="1599"/>
        <v>0</v>
      </c>
      <c r="IA604" s="222">
        <f t="shared" si="1600"/>
        <v>0</v>
      </c>
      <c r="IB604" s="222">
        <f t="shared" si="1601"/>
        <v>0</v>
      </c>
      <c r="IC604" s="222">
        <f t="shared" si="1602"/>
        <v>0</v>
      </c>
      <c r="ID604" s="222">
        <f t="shared" si="1603"/>
        <v>0</v>
      </c>
      <c r="IE604" s="222">
        <f t="shared" si="1604"/>
        <v>0</v>
      </c>
      <c r="IF604" s="222">
        <f t="shared" si="1605"/>
        <v>0</v>
      </c>
      <c r="IG604" s="222">
        <f t="shared" si="1606"/>
        <v>0</v>
      </c>
      <c r="IH604" s="222">
        <f t="shared" si="1607"/>
        <v>0</v>
      </c>
      <c r="II604" s="222">
        <f t="shared" si="1608"/>
        <v>0</v>
      </c>
      <c r="IJ604" s="222">
        <f t="shared" si="1609"/>
        <v>0</v>
      </c>
      <c r="IK604" s="222">
        <f t="shared" si="1610"/>
        <v>0</v>
      </c>
      <c r="IL604" s="222">
        <f t="shared" si="1611"/>
        <v>0</v>
      </c>
      <c r="IM604" s="222">
        <f t="shared" si="1612"/>
        <v>0</v>
      </c>
      <c r="IN604" s="222">
        <f t="shared" si="1613"/>
        <v>0</v>
      </c>
      <c r="IO604" s="222">
        <f t="shared" si="1614"/>
        <v>0</v>
      </c>
      <c r="IP604" s="222">
        <f t="shared" si="1615"/>
        <v>0</v>
      </c>
      <c r="IQ604" s="222">
        <f t="shared" si="1616"/>
        <v>0</v>
      </c>
      <c r="IR604" s="222">
        <f t="shared" si="1617"/>
        <v>0</v>
      </c>
      <c r="IS604" s="222">
        <f t="shared" si="1618"/>
        <v>0</v>
      </c>
      <c r="IT604" s="222">
        <f t="shared" si="1619"/>
        <v>0</v>
      </c>
      <c r="IU604" s="222">
        <f t="shared" si="1620"/>
        <v>0</v>
      </c>
      <c r="IV604" s="222">
        <f t="shared" si="1621"/>
        <v>0</v>
      </c>
      <c r="IW604" s="222">
        <f t="shared" si="1622"/>
        <v>0</v>
      </c>
      <c r="IX604" s="222">
        <f t="shared" si="1623"/>
        <v>0</v>
      </c>
      <c r="IY604" s="222">
        <f t="shared" si="1624"/>
        <v>0</v>
      </c>
      <c r="IZ604" s="222">
        <f t="shared" si="1625"/>
        <v>0</v>
      </c>
      <c r="JA604" s="222">
        <f t="shared" si="1626"/>
        <v>0</v>
      </c>
      <c r="JB604" s="222">
        <f t="shared" si="1627"/>
        <v>0</v>
      </c>
    </row>
    <row r="605" spans="2:262">
      <c r="B605" s="230">
        <v>244</v>
      </c>
      <c r="C605" s="229">
        <f t="shared" si="1628"/>
        <v>4.7656249999999843E-3</v>
      </c>
      <c r="D605" s="226">
        <f t="shared" ca="1" si="1371"/>
        <v>50.113524183190037</v>
      </c>
      <c r="E605" s="225">
        <f ca="1">IP361</f>
        <v>0.11352418319003926</v>
      </c>
      <c r="F605" s="224">
        <v>244</v>
      </c>
      <c r="G605" s="222">
        <f t="shared" si="1372"/>
        <v>0</v>
      </c>
      <c r="H605" s="222">
        <f t="shared" si="1373"/>
        <v>0</v>
      </c>
      <c r="I605" s="222">
        <f t="shared" si="1374"/>
        <v>0</v>
      </c>
      <c r="J605" s="222">
        <f t="shared" si="1375"/>
        <v>0</v>
      </c>
      <c r="K605" s="222">
        <f t="shared" si="1376"/>
        <v>0</v>
      </c>
      <c r="L605" s="222">
        <f t="shared" si="1377"/>
        <v>0</v>
      </c>
      <c r="M605" s="222">
        <f t="shared" si="1378"/>
        <v>0</v>
      </c>
      <c r="N605" s="222">
        <f t="shared" si="1379"/>
        <v>0</v>
      </c>
      <c r="O605" s="222">
        <f t="shared" si="1380"/>
        <v>0</v>
      </c>
      <c r="P605" s="222">
        <f t="shared" si="1381"/>
        <v>0</v>
      </c>
      <c r="Q605" s="222">
        <f t="shared" si="1382"/>
        <v>0</v>
      </c>
      <c r="R605" s="222">
        <f t="shared" si="1383"/>
        <v>0</v>
      </c>
      <c r="S605" s="222">
        <f t="shared" si="1384"/>
        <v>0</v>
      </c>
      <c r="T605" s="222">
        <f t="shared" si="1385"/>
        <v>0</v>
      </c>
      <c r="U605" s="222">
        <f t="shared" si="1386"/>
        <v>0</v>
      </c>
      <c r="V605" s="222">
        <f t="shared" si="1387"/>
        <v>0</v>
      </c>
      <c r="W605" s="222">
        <f t="shared" si="1388"/>
        <v>0</v>
      </c>
      <c r="X605" s="222">
        <f t="shared" si="1389"/>
        <v>0</v>
      </c>
      <c r="Y605" s="222">
        <f t="shared" si="1390"/>
        <v>0</v>
      </c>
      <c r="Z605" s="222">
        <f t="shared" si="1391"/>
        <v>0</v>
      </c>
      <c r="AA605" s="222">
        <f t="shared" si="1392"/>
        <v>0</v>
      </c>
      <c r="AB605" s="222">
        <f t="shared" si="1393"/>
        <v>0</v>
      </c>
      <c r="AC605" s="222">
        <f t="shared" si="1394"/>
        <v>0</v>
      </c>
      <c r="AD605" s="222">
        <f t="shared" si="1395"/>
        <v>0</v>
      </c>
      <c r="AE605" s="222">
        <f t="shared" si="1396"/>
        <v>0</v>
      </c>
      <c r="AF605" s="222">
        <f t="shared" si="1397"/>
        <v>0</v>
      </c>
      <c r="AG605" s="222">
        <f t="shared" si="1398"/>
        <v>0</v>
      </c>
      <c r="AH605" s="222">
        <f t="shared" si="1399"/>
        <v>0</v>
      </c>
      <c r="AI605" s="222">
        <f t="shared" si="1400"/>
        <v>0</v>
      </c>
      <c r="AJ605" s="222">
        <f t="shared" si="1401"/>
        <v>0</v>
      </c>
      <c r="AK605" s="222">
        <f t="shared" si="1402"/>
        <v>0</v>
      </c>
      <c r="AL605" s="222">
        <f t="shared" si="1403"/>
        <v>0</v>
      </c>
      <c r="AM605" s="222">
        <f t="shared" si="1404"/>
        <v>0</v>
      </c>
      <c r="AN605" s="222">
        <f t="shared" si="1405"/>
        <v>0</v>
      </c>
      <c r="AO605" s="222">
        <f t="shared" si="1406"/>
        <v>0</v>
      </c>
      <c r="AP605" s="222">
        <f t="shared" si="1407"/>
        <v>0</v>
      </c>
      <c r="AQ605" s="222">
        <f t="shared" si="1408"/>
        <v>0</v>
      </c>
      <c r="AR605" s="222">
        <f t="shared" si="1409"/>
        <v>0</v>
      </c>
      <c r="AS605" s="222">
        <f t="shared" si="1410"/>
        <v>0</v>
      </c>
      <c r="AT605" s="222">
        <f t="shared" si="1411"/>
        <v>0</v>
      </c>
      <c r="AU605" s="222">
        <f t="shared" si="1412"/>
        <v>0</v>
      </c>
      <c r="AV605" s="222">
        <f t="shared" si="1413"/>
        <v>0</v>
      </c>
      <c r="AW605" s="222">
        <f t="shared" si="1414"/>
        <v>0</v>
      </c>
      <c r="AX605" s="222">
        <f t="shared" si="1415"/>
        <v>0</v>
      </c>
      <c r="AY605" s="222">
        <f t="shared" si="1416"/>
        <v>0</v>
      </c>
      <c r="AZ605" s="222">
        <f t="shared" si="1417"/>
        <v>0</v>
      </c>
      <c r="BA605" s="222">
        <f t="shared" si="1418"/>
        <v>0</v>
      </c>
      <c r="BB605" s="222">
        <f t="shared" si="1419"/>
        <v>0</v>
      </c>
      <c r="BC605" s="222">
        <f t="shared" si="1420"/>
        <v>0</v>
      </c>
      <c r="BD605" s="222">
        <f t="shared" si="1421"/>
        <v>0</v>
      </c>
      <c r="BE605" s="222">
        <f t="shared" si="1422"/>
        <v>0</v>
      </c>
      <c r="BF605" s="222">
        <f t="shared" si="1423"/>
        <v>0</v>
      </c>
      <c r="BG605" s="222">
        <f t="shared" si="1424"/>
        <v>0</v>
      </c>
      <c r="BH605" s="222">
        <f t="shared" si="1425"/>
        <v>0</v>
      </c>
      <c r="BI605" s="222">
        <f t="shared" si="1426"/>
        <v>0</v>
      </c>
      <c r="BJ605" s="222">
        <f t="shared" si="1427"/>
        <v>0</v>
      </c>
      <c r="BK605" s="222">
        <f t="shared" si="1428"/>
        <v>0</v>
      </c>
      <c r="BL605" s="222">
        <f t="shared" si="1429"/>
        <v>0</v>
      </c>
      <c r="BM605" s="222">
        <f t="shared" si="1430"/>
        <v>0</v>
      </c>
      <c r="BN605" s="222">
        <f t="shared" si="1431"/>
        <v>0</v>
      </c>
      <c r="BO605" s="222">
        <f t="shared" si="1432"/>
        <v>0</v>
      </c>
      <c r="BP605" s="222">
        <f t="shared" si="1433"/>
        <v>0</v>
      </c>
      <c r="BQ605" s="222">
        <f t="shared" si="1434"/>
        <v>0</v>
      </c>
      <c r="BR605" s="222">
        <f t="shared" si="1435"/>
        <v>0</v>
      </c>
      <c r="BS605" s="222">
        <f t="shared" si="1436"/>
        <v>0</v>
      </c>
      <c r="BT605" s="222">
        <f t="shared" si="1437"/>
        <v>0</v>
      </c>
      <c r="BU605" s="222">
        <f t="shared" si="1438"/>
        <v>0</v>
      </c>
      <c r="BV605" s="222">
        <f t="shared" si="1439"/>
        <v>0</v>
      </c>
      <c r="BW605" s="222">
        <f t="shared" si="1440"/>
        <v>0</v>
      </c>
      <c r="BX605" s="222">
        <f t="shared" si="1441"/>
        <v>0</v>
      </c>
      <c r="BY605" s="222">
        <f t="shared" si="1442"/>
        <v>0</v>
      </c>
      <c r="BZ605" s="222">
        <f t="shared" si="1443"/>
        <v>0</v>
      </c>
      <c r="CA605" s="222">
        <f t="shared" si="1444"/>
        <v>0</v>
      </c>
      <c r="CB605" s="222">
        <f t="shared" si="1445"/>
        <v>0</v>
      </c>
      <c r="CC605" s="222">
        <f t="shared" si="1446"/>
        <v>0</v>
      </c>
      <c r="CD605" s="222">
        <f t="shared" si="1447"/>
        <v>0</v>
      </c>
      <c r="CE605" s="222">
        <f t="shared" si="1448"/>
        <v>0</v>
      </c>
      <c r="CF605" s="222">
        <f t="shared" si="1449"/>
        <v>0</v>
      </c>
      <c r="CG605" s="222">
        <f t="shared" si="1450"/>
        <v>0</v>
      </c>
      <c r="CH605" s="222">
        <f t="shared" si="1451"/>
        <v>0</v>
      </c>
      <c r="CI605" s="222">
        <f t="shared" si="1452"/>
        <v>0</v>
      </c>
      <c r="CJ605" s="222">
        <f t="shared" si="1453"/>
        <v>0</v>
      </c>
      <c r="CK605" s="222">
        <f t="shared" si="1454"/>
        <v>0</v>
      </c>
      <c r="CL605" s="222">
        <f t="shared" si="1455"/>
        <v>0</v>
      </c>
      <c r="CM605" s="222">
        <f t="shared" si="1456"/>
        <v>0</v>
      </c>
      <c r="CN605" s="222">
        <f t="shared" si="1457"/>
        <v>0</v>
      </c>
      <c r="CO605" s="222">
        <f t="shared" si="1458"/>
        <v>0</v>
      </c>
      <c r="CP605" s="222">
        <f t="shared" si="1459"/>
        <v>0</v>
      </c>
      <c r="CQ605" s="222">
        <f t="shared" si="1460"/>
        <v>0</v>
      </c>
      <c r="CR605" s="222">
        <f t="shared" si="1461"/>
        <v>0</v>
      </c>
      <c r="CS605" s="222">
        <f t="shared" si="1462"/>
        <v>0</v>
      </c>
      <c r="CT605" s="222">
        <f t="shared" si="1463"/>
        <v>0</v>
      </c>
      <c r="CU605" s="222">
        <f t="shared" si="1464"/>
        <v>0</v>
      </c>
      <c r="CV605" s="222">
        <f t="shared" si="1465"/>
        <v>0</v>
      </c>
      <c r="CW605" s="222">
        <f t="shared" si="1466"/>
        <v>0</v>
      </c>
      <c r="CX605" s="222">
        <f t="shared" si="1467"/>
        <v>0</v>
      </c>
      <c r="CY605" s="222">
        <f t="shared" si="1468"/>
        <v>0</v>
      </c>
      <c r="CZ605" s="222">
        <f t="shared" si="1469"/>
        <v>0</v>
      </c>
      <c r="DA605" s="222">
        <f t="shared" si="1470"/>
        <v>0</v>
      </c>
      <c r="DB605" s="222">
        <f t="shared" si="1471"/>
        <v>0</v>
      </c>
      <c r="DC605" s="222">
        <f t="shared" si="1472"/>
        <v>0</v>
      </c>
      <c r="DD605" s="222">
        <f t="shared" si="1473"/>
        <v>0</v>
      </c>
      <c r="DE605" s="222">
        <f t="shared" si="1474"/>
        <v>0</v>
      </c>
      <c r="DF605" s="222">
        <f t="shared" si="1475"/>
        <v>0</v>
      </c>
      <c r="DG605" s="222">
        <f t="shared" si="1476"/>
        <v>0</v>
      </c>
      <c r="DH605" s="222">
        <f t="shared" si="1477"/>
        <v>0</v>
      </c>
      <c r="DI605" s="222">
        <f t="shared" si="1478"/>
        <v>0</v>
      </c>
      <c r="DJ605" s="222">
        <f t="shared" si="1479"/>
        <v>0</v>
      </c>
      <c r="DK605" s="222">
        <f t="shared" si="1480"/>
        <v>0</v>
      </c>
      <c r="DL605" s="222">
        <f t="shared" si="1481"/>
        <v>0</v>
      </c>
      <c r="DM605" s="222">
        <f t="shared" si="1482"/>
        <v>0</v>
      </c>
      <c r="DN605" s="222">
        <f t="shared" si="1483"/>
        <v>0</v>
      </c>
      <c r="DO605" s="222">
        <f t="shared" si="1484"/>
        <v>0</v>
      </c>
      <c r="DP605" s="222">
        <f t="shared" si="1485"/>
        <v>0</v>
      </c>
      <c r="DQ605" s="222">
        <f t="shared" si="1486"/>
        <v>0</v>
      </c>
      <c r="DR605" s="222">
        <f t="shared" si="1487"/>
        <v>0</v>
      </c>
      <c r="DS605" s="222">
        <f t="shared" si="1488"/>
        <v>0</v>
      </c>
      <c r="DT605" s="222">
        <f t="shared" si="1489"/>
        <v>0</v>
      </c>
      <c r="DU605" s="222">
        <f t="shared" si="1490"/>
        <v>0</v>
      </c>
      <c r="DV605" s="222">
        <f t="shared" si="1491"/>
        <v>0</v>
      </c>
      <c r="DW605" s="222">
        <f t="shared" si="1492"/>
        <v>0</v>
      </c>
      <c r="DX605" s="222">
        <f t="shared" si="1493"/>
        <v>0</v>
      </c>
      <c r="DY605" s="222">
        <f t="shared" si="1494"/>
        <v>0</v>
      </c>
      <c r="DZ605" s="222">
        <f t="shared" si="1495"/>
        <v>0</v>
      </c>
      <c r="EA605" s="222">
        <f t="shared" si="1496"/>
        <v>0</v>
      </c>
      <c r="EB605" s="222">
        <f t="shared" si="1497"/>
        <v>0</v>
      </c>
      <c r="EC605" s="222">
        <f t="shared" si="1498"/>
        <v>0</v>
      </c>
      <c r="ED605" s="222">
        <f t="shared" si="1499"/>
        <v>0</v>
      </c>
      <c r="EE605" s="222">
        <f t="shared" si="1500"/>
        <v>0</v>
      </c>
      <c r="EF605" s="222">
        <f t="shared" si="1501"/>
        <v>0</v>
      </c>
      <c r="EG605" s="222">
        <f t="shared" si="1502"/>
        <v>0</v>
      </c>
      <c r="EH605" s="222">
        <f t="shared" si="1503"/>
        <v>0</v>
      </c>
      <c r="EI605" s="222">
        <f t="shared" si="1504"/>
        <v>0</v>
      </c>
      <c r="EJ605" s="222">
        <f t="shared" si="1505"/>
        <v>0</v>
      </c>
      <c r="EK605" s="222">
        <f t="shared" si="1506"/>
        <v>0</v>
      </c>
      <c r="EL605" s="222">
        <f t="shared" si="1507"/>
        <v>0</v>
      </c>
      <c r="EM605" s="222">
        <f t="shared" si="1508"/>
        <v>0</v>
      </c>
      <c r="EN605" s="222">
        <f t="shared" si="1509"/>
        <v>0</v>
      </c>
      <c r="EO605" s="222">
        <f t="shared" si="1510"/>
        <v>0</v>
      </c>
      <c r="EP605" s="222">
        <f t="shared" si="1511"/>
        <v>0</v>
      </c>
      <c r="EQ605" s="222">
        <f t="shared" si="1512"/>
        <v>0</v>
      </c>
      <c r="ER605" s="222">
        <f t="shared" si="1513"/>
        <v>0</v>
      </c>
      <c r="ES605" s="222">
        <f t="shared" si="1514"/>
        <v>0</v>
      </c>
      <c r="ET605" s="222">
        <f t="shared" si="1515"/>
        <v>0</v>
      </c>
      <c r="EU605" s="222">
        <f t="shared" si="1516"/>
        <v>0</v>
      </c>
      <c r="EV605" s="222">
        <f t="shared" si="1517"/>
        <v>0</v>
      </c>
      <c r="EW605" s="222">
        <f t="shared" si="1518"/>
        <v>0</v>
      </c>
      <c r="EX605" s="222">
        <f t="shared" si="1519"/>
        <v>0</v>
      </c>
      <c r="EY605" s="222">
        <f t="shared" si="1520"/>
        <v>0</v>
      </c>
      <c r="EZ605" s="222">
        <f t="shared" si="1521"/>
        <v>0</v>
      </c>
      <c r="FA605" s="222">
        <f t="shared" si="1522"/>
        <v>0</v>
      </c>
      <c r="FB605" s="222">
        <f t="shared" si="1523"/>
        <v>0</v>
      </c>
      <c r="FC605" s="222">
        <f t="shared" si="1524"/>
        <v>0</v>
      </c>
      <c r="FD605" s="222">
        <f t="shared" si="1525"/>
        <v>0</v>
      </c>
      <c r="FE605" s="222">
        <f t="shared" si="1526"/>
        <v>0</v>
      </c>
      <c r="FF605" s="222">
        <f t="shared" si="1527"/>
        <v>0</v>
      </c>
      <c r="FG605" s="222">
        <f t="shared" si="1528"/>
        <v>0</v>
      </c>
      <c r="FH605" s="222">
        <f t="shared" si="1529"/>
        <v>0</v>
      </c>
      <c r="FI605" s="222">
        <f t="shared" si="1530"/>
        <v>0</v>
      </c>
      <c r="FJ605" s="222">
        <f t="shared" si="1531"/>
        <v>0</v>
      </c>
      <c r="FK605" s="222">
        <f t="shared" si="1532"/>
        <v>0</v>
      </c>
      <c r="FL605" s="222">
        <f t="shared" si="1533"/>
        <v>0</v>
      </c>
      <c r="FM605" s="222">
        <f t="shared" si="1534"/>
        <v>0</v>
      </c>
      <c r="FN605" s="222">
        <f t="shared" si="1535"/>
        <v>0</v>
      </c>
      <c r="FO605" s="222">
        <f t="shared" si="1536"/>
        <v>0</v>
      </c>
      <c r="FP605" s="222">
        <f t="shared" si="1537"/>
        <v>0</v>
      </c>
      <c r="FQ605" s="222">
        <f t="shared" si="1538"/>
        <v>0</v>
      </c>
      <c r="FR605" s="222">
        <f t="shared" si="1539"/>
        <v>0</v>
      </c>
      <c r="FS605" s="222">
        <f t="shared" si="1540"/>
        <v>0</v>
      </c>
      <c r="FT605" s="222">
        <f t="shared" si="1541"/>
        <v>0</v>
      </c>
      <c r="FU605" s="222">
        <f t="shared" si="1542"/>
        <v>0</v>
      </c>
      <c r="FV605" s="222">
        <f t="shared" si="1543"/>
        <v>0</v>
      </c>
      <c r="FW605" s="222">
        <f t="shared" si="1544"/>
        <v>0</v>
      </c>
      <c r="FX605" s="222">
        <f t="shared" si="1545"/>
        <v>0</v>
      </c>
      <c r="FY605" s="222">
        <f t="shared" si="1546"/>
        <v>0</v>
      </c>
      <c r="FZ605" s="222">
        <f t="shared" si="1547"/>
        <v>0</v>
      </c>
      <c r="GA605" s="222">
        <f t="shared" si="1548"/>
        <v>0</v>
      </c>
      <c r="GB605" s="222">
        <f t="shared" si="1549"/>
        <v>0</v>
      </c>
      <c r="GC605" s="222">
        <f t="shared" si="1550"/>
        <v>0</v>
      </c>
      <c r="GD605" s="222">
        <f t="shared" si="1551"/>
        <v>0</v>
      </c>
      <c r="GE605" s="222">
        <f t="shared" si="1552"/>
        <v>0</v>
      </c>
      <c r="GF605" s="222">
        <f t="shared" si="1553"/>
        <v>0</v>
      </c>
      <c r="GG605" s="222">
        <f t="shared" si="1554"/>
        <v>0</v>
      </c>
      <c r="GH605" s="222">
        <f t="shared" si="1555"/>
        <v>0</v>
      </c>
      <c r="GI605" s="222">
        <f t="shared" si="1556"/>
        <v>0</v>
      </c>
      <c r="GJ605" s="222">
        <f t="shared" si="1557"/>
        <v>0</v>
      </c>
      <c r="GK605" s="222">
        <f t="shared" si="1558"/>
        <v>0</v>
      </c>
      <c r="GL605" s="222">
        <f t="shared" si="1559"/>
        <v>0</v>
      </c>
      <c r="GM605" s="222">
        <f t="shared" si="1560"/>
        <v>0</v>
      </c>
      <c r="GN605" s="222">
        <f t="shared" si="1561"/>
        <v>0</v>
      </c>
      <c r="GO605" s="222">
        <f t="shared" si="1562"/>
        <v>0</v>
      </c>
      <c r="GP605" s="222">
        <f t="shared" si="1563"/>
        <v>0</v>
      </c>
      <c r="GQ605" s="222">
        <f t="shared" si="1564"/>
        <v>0</v>
      </c>
      <c r="GR605" s="222">
        <f t="shared" si="1565"/>
        <v>0</v>
      </c>
      <c r="GS605" s="222">
        <f t="shared" si="1566"/>
        <v>0</v>
      </c>
      <c r="GT605" s="222">
        <f t="shared" si="1567"/>
        <v>0</v>
      </c>
      <c r="GU605" s="222">
        <f t="shared" si="1568"/>
        <v>0</v>
      </c>
      <c r="GV605" s="222">
        <f t="shared" si="1569"/>
        <v>0</v>
      </c>
      <c r="GW605" s="222">
        <f t="shared" si="1570"/>
        <v>0</v>
      </c>
      <c r="GX605" s="222">
        <f t="shared" si="1571"/>
        <v>0</v>
      </c>
      <c r="GY605" s="222">
        <f t="shared" si="1572"/>
        <v>0</v>
      </c>
      <c r="GZ605" s="222">
        <f t="shared" si="1573"/>
        <v>0</v>
      </c>
      <c r="HA605" s="222">
        <f t="shared" si="1574"/>
        <v>0</v>
      </c>
      <c r="HB605" s="222">
        <f t="shared" si="1575"/>
        <v>0</v>
      </c>
      <c r="HC605" s="222">
        <f t="shared" si="1576"/>
        <v>0</v>
      </c>
      <c r="HD605" s="222">
        <f t="shared" si="1577"/>
        <v>0</v>
      </c>
      <c r="HE605" s="222">
        <f t="shared" si="1578"/>
        <v>0</v>
      </c>
      <c r="HF605" s="222">
        <f t="shared" si="1579"/>
        <v>0</v>
      </c>
      <c r="HG605" s="222">
        <f t="shared" si="1580"/>
        <v>0</v>
      </c>
      <c r="HH605" s="222">
        <f t="shared" si="1581"/>
        <v>0</v>
      </c>
      <c r="HI605" s="222">
        <f t="shared" si="1582"/>
        <v>0</v>
      </c>
      <c r="HJ605" s="222">
        <f t="shared" si="1583"/>
        <v>0</v>
      </c>
      <c r="HK605" s="222">
        <f t="shared" si="1584"/>
        <v>0</v>
      </c>
      <c r="HL605" s="222">
        <f t="shared" si="1585"/>
        <v>0</v>
      </c>
      <c r="HM605" s="222">
        <f t="shared" si="1586"/>
        <v>0</v>
      </c>
      <c r="HN605" s="222">
        <f t="shared" si="1587"/>
        <v>0</v>
      </c>
      <c r="HO605" s="222">
        <f t="shared" si="1588"/>
        <v>0</v>
      </c>
      <c r="HP605" s="222">
        <f t="shared" si="1589"/>
        <v>0</v>
      </c>
      <c r="HQ605" s="222">
        <f t="shared" si="1590"/>
        <v>0</v>
      </c>
      <c r="HR605" s="222">
        <f t="shared" si="1591"/>
        <v>0</v>
      </c>
      <c r="HS605" s="222">
        <f t="shared" si="1592"/>
        <v>0</v>
      </c>
      <c r="HT605" s="222">
        <f t="shared" si="1593"/>
        <v>0</v>
      </c>
      <c r="HU605" s="222">
        <f t="shared" si="1594"/>
        <v>0</v>
      </c>
      <c r="HV605" s="222">
        <f t="shared" si="1595"/>
        <v>0</v>
      </c>
      <c r="HW605" s="222">
        <f t="shared" si="1596"/>
        <v>0</v>
      </c>
      <c r="HX605" s="222">
        <f t="shared" si="1597"/>
        <v>0</v>
      </c>
      <c r="HY605" s="222">
        <f t="shared" si="1598"/>
        <v>0</v>
      </c>
      <c r="HZ605" s="222">
        <f t="shared" si="1599"/>
        <v>0</v>
      </c>
      <c r="IA605" s="222">
        <f t="shared" si="1600"/>
        <v>0</v>
      </c>
      <c r="IB605" s="222">
        <f t="shared" si="1601"/>
        <v>0</v>
      </c>
      <c r="IC605" s="222">
        <f t="shared" si="1602"/>
        <v>0</v>
      </c>
      <c r="ID605" s="222">
        <f t="shared" si="1603"/>
        <v>0</v>
      </c>
      <c r="IE605" s="222">
        <f t="shared" si="1604"/>
        <v>0</v>
      </c>
      <c r="IF605" s="222">
        <f t="shared" si="1605"/>
        <v>0</v>
      </c>
      <c r="IG605" s="222">
        <f t="shared" si="1606"/>
        <v>0</v>
      </c>
      <c r="IH605" s="222">
        <f t="shared" si="1607"/>
        <v>0</v>
      </c>
      <c r="II605" s="222">
        <f t="shared" si="1608"/>
        <v>0</v>
      </c>
      <c r="IJ605" s="222">
        <f t="shared" si="1609"/>
        <v>0</v>
      </c>
      <c r="IK605" s="222">
        <f t="shared" si="1610"/>
        <v>0</v>
      </c>
      <c r="IL605" s="222">
        <f t="shared" si="1611"/>
        <v>0</v>
      </c>
      <c r="IM605" s="222">
        <f t="shared" si="1612"/>
        <v>0</v>
      </c>
      <c r="IN605" s="222">
        <f t="shared" si="1613"/>
        <v>0</v>
      </c>
      <c r="IO605" s="222">
        <f t="shared" si="1614"/>
        <v>0</v>
      </c>
      <c r="IP605" s="222">
        <f t="shared" si="1615"/>
        <v>0</v>
      </c>
      <c r="IQ605" s="222">
        <f t="shared" si="1616"/>
        <v>0</v>
      </c>
      <c r="IR605" s="222">
        <f t="shared" si="1617"/>
        <v>0</v>
      </c>
      <c r="IS605" s="222">
        <f t="shared" si="1618"/>
        <v>0</v>
      </c>
      <c r="IT605" s="222">
        <f t="shared" si="1619"/>
        <v>0</v>
      </c>
      <c r="IU605" s="222">
        <f t="shared" si="1620"/>
        <v>0</v>
      </c>
      <c r="IV605" s="222">
        <f t="shared" si="1621"/>
        <v>0</v>
      </c>
      <c r="IW605" s="222">
        <f t="shared" si="1622"/>
        <v>0</v>
      </c>
      <c r="IX605" s="222">
        <f t="shared" si="1623"/>
        <v>0</v>
      </c>
      <c r="IY605" s="222">
        <f t="shared" si="1624"/>
        <v>0</v>
      </c>
      <c r="IZ605" s="222">
        <f t="shared" si="1625"/>
        <v>0</v>
      </c>
      <c r="JA605" s="222">
        <f t="shared" si="1626"/>
        <v>0</v>
      </c>
      <c r="JB605" s="222">
        <f t="shared" si="1627"/>
        <v>0</v>
      </c>
    </row>
    <row r="606" spans="2:262">
      <c r="B606" s="230">
        <v>245</v>
      </c>
      <c r="C606" s="229">
        <f t="shared" si="1628"/>
        <v>4.7851562499999839E-3</v>
      </c>
      <c r="D606" s="226">
        <f t="shared" ca="1" si="1371"/>
        <v>50.111379346180193</v>
      </c>
      <c r="E606" s="225">
        <f ca="1">IQ361</f>
        <v>0.11137934618019159</v>
      </c>
      <c r="F606" s="224">
        <v>245</v>
      </c>
      <c r="G606" s="222">
        <f t="shared" si="1372"/>
        <v>0</v>
      </c>
      <c r="H606" s="222">
        <f t="shared" si="1373"/>
        <v>0</v>
      </c>
      <c r="I606" s="222">
        <f t="shared" si="1374"/>
        <v>0</v>
      </c>
      <c r="J606" s="222">
        <f t="shared" si="1375"/>
        <v>0</v>
      </c>
      <c r="K606" s="222">
        <f t="shared" si="1376"/>
        <v>0</v>
      </c>
      <c r="L606" s="222">
        <f t="shared" si="1377"/>
        <v>0</v>
      </c>
      <c r="M606" s="222">
        <f t="shared" si="1378"/>
        <v>0</v>
      </c>
      <c r="N606" s="222">
        <f t="shared" si="1379"/>
        <v>0</v>
      </c>
      <c r="O606" s="222">
        <f t="shared" si="1380"/>
        <v>0</v>
      </c>
      <c r="P606" s="222">
        <f t="shared" si="1381"/>
        <v>0</v>
      </c>
      <c r="Q606" s="222">
        <f t="shared" si="1382"/>
        <v>0</v>
      </c>
      <c r="R606" s="222">
        <f t="shared" si="1383"/>
        <v>0</v>
      </c>
      <c r="S606" s="222">
        <f t="shared" si="1384"/>
        <v>0</v>
      </c>
      <c r="T606" s="222">
        <f t="shared" si="1385"/>
        <v>0</v>
      </c>
      <c r="U606" s="222">
        <f t="shared" si="1386"/>
        <v>0</v>
      </c>
      <c r="V606" s="222">
        <f t="shared" si="1387"/>
        <v>0</v>
      </c>
      <c r="W606" s="222">
        <f t="shared" si="1388"/>
        <v>0</v>
      </c>
      <c r="X606" s="222">
        <f t="shared" si="1389"/>
        <v>0</v>
      </c>
      <c r="Y606" s="222">
        <f t="shared" si="1390"/>
        <v>0</v>
      </c>
      <c r="Z606" s="222">
        <f t="shared" si="1391"/>
        <v>0</v>
      </c>
      <c r="AA606" s="222">
        <f t="shared" si="1392"/>
        <v>0</v>
      </c>
      <c r="AB606" s="222">
        <f t="shared" si="1393"/>
        <v>0</v>
      </c>
      <c r="AC606" s="222">
        <f t="shared" si="1394"/>
        <v>0</v>
      </c>
      <c r="AD606" s="222">
        <f t="shared" si="1395"/>
        <v>0</v>
      </c>
      <c r="AE606" s="222">
        <f t="shared" si="1396"/>
        <v>0</v>
      </c>
      <c r="AF606" s="222">
        <f t="shared" si="1397"/>
        <v>0</v>
      </c>
      <c r="AG606" s="222">
        <f t="shared" si="1398"/>
        <v>0</v>
      </c>
      <c r="AH606" s="222">
        <f t="shared" si="1399"/>
        <v>0</v>
      </c>
      <c r="AI606" s="222">
        <f t="shared" si="1400"/>
        <v>0</v>
      </c>
      <c r="AJ606" s="222">
        <f t="shared" si="1401"/>
        <v>0</v>
      </c>
      <c r="AK606" s="222">
        <f t="shared" si="1402"/>
        <v>0</v>
      </c>
      <c r="AL606" s="222">
        <f t="shared" si="1403"/>
        <v>0</v>
      </c>
      <c r="AM606" s="222">
        <f t="shared" si="1404"/>
        <v>0</v>
      </c>
      <c r="AN606" s="222">
        <f t="shared" si="1405"/>
        <v>0</v>
      </c>
      <c r="AO606" s="222">
        <f t="shared" si="1406"/>
        <v>0</v>
      </c>
      <c r="AP606" s="222">
        <f t="shared" si="1407"/>
        <v>0</v>
      </c>
      <c r="AQ606" s="222">
        <f t="shared" si="1408"/>
        <v>0</v>
      </c>
      <c r="AR606" s="222">
        <f t="shared" si="1409"/>
        <v>0</v>
      </c>
      <c r="AS606" s="222">
        <f t="shared" si="1410"/>
        <v>0</v>
      </c>
      <c r="AT606" s="222">
        <f t="shared" si="1411"/>
        <v>0</v>
      </c>
      <c r="AU606" s="222">
        <f t="shared" si="1412"/>
        <v>0</v>
      </c>
      <c r="AV606" s="222">
        <f t="shared" si="1413"/>
        <v>0</v>
      </c>
      <c r="AW606" s="222">
        <f t="shared" si="1414"/>
        <v>0</v>
      </c>
      <c r="AX606" s="222">
        <f t="shared" si="1415"/>
        <v>0</v>
      </c>
      <c r="AY606" s="222">
        <f t="shared" si="1416"/>
        <v>0</v>
      </c>
      <c r="AZ606" s="222">
        <f t="shared" si="1417"/>
        <v>0</v>
      </c>
      <c r="BA606" s="222">
        <f t="shared" si="1418"/>
        <v>0</v>
      </c>
      <c r="BB606" s="222">
        <f t="shared" si="1419"/>
        <v>0</v>
      </c>
      <c r="BC606" s="222">
        <f t="shared" si="1420"/>
        <v>0</v>
      </c>
      <c r="BD606" s="222">
        <f t="shared" si="1421"/>
        <v>0</v>
      </c>
      <c r="BE606" s="222">
        <f t="shared" si="1422"/>
        <v>0</v>
      </c>
      <c r="BF606" s="222">
        <f t="shared" si="1423"/>
        <v>0</v>
      </c>
      <c r="BG606" s="222">
        <f t="shared" si="1424"/>
        <v>0</v>
      </c>
      <c r="BH606" s="222">
        <f t="shared" si="1425"/>
        <v>0</v>
      </c>
      <c r="BI606" s="222">
        <f t="shared" si="1426"/>
        <v>0</v>
      </c>
      <c r="BJ606" s="222">
        <f t="shared" si="1427"/>
        <v>0</v>
      </c>
      <c r="BK606" s="222">
        <f t="shared" si="1428"/>
        <v>0</v>
      </c>
      <c r="BL606" s="222">
        <f t="shared" si="1429"/>
        <v>0</v>
      </c>
      <c r="BM606" s="222">
        <f t="shared" si="1430"/>
        <v>0</v>
      </c>
      <c r="BN606" s="222">
        <f t="shared" si="1431"/>
        <v>0</v>
      </c>
      <c r="BO606" s="222">
        <f t="shared" si="1432"/>
        <v>0</v>
      </c>
      <c r="BP606" s="222">
        <f t="shared" si="1433"/>
        <v>0</v>
      </c>
      <c r="BQ606" s="222">
        <f t="shared" si="1434"/>
        <v>0</v>
      </c>
      <c r="BR606" s="222">
        <f t="shared" si="1435"/>
        <v>0</v>
      </c>
      <c r="BS606" s="222">
        <f t="shared" si="1436"/>
        <v>0</v>
      </c>
      <c r="BT606" s="222">
        <f t="shared" si="1437"/>
        <v>0</v>
      </c>
      <c r="BU606" s="222">
        <f t="shared" si="1438"/>
        <v>0</v>
      </c>
      <c r="BV606" s="222">
        <f t="shared" si="1439"/>
        <v>0</v>
      </c>
      <c r="BW606" s="222">
        <f t="shared" si="1440"/>
        <v>0</v>
      </c>
      <c r="BX606" s="222">
        <f t="shared" si="1441"/>
        <v>0</v>
      </c>
      <c r="BY606" s="222">
        <f t="shared" si="1442"/>
        <v>0</v>
      </c>
      <c r="BZ606" s="222">
        <f t="shared" si="1443"/>
        <v>0</v>
      </c>
      <c r="CA606" s="222">
        <f t="shared" si="1444"/>
        <v>0</v>
      </c>
      <c r="CB606" s="222">
        <f t="shared" si="1445"/>
        <v>0</v>
      </c>
      <c r="CC606" s="222">
        <f t="shared" si="1446"/>
        <v>0</v>
      </c>
      <c r="CD606" s="222">
        <f t="shared" si="1447"/>
        <v>0</v>
      </c>
      <c r="CE606" s="222">
        <f t="shared" si="1448"/>
        <v>0</v>
      </c>
      <c r="CF606" s="222">
        <f t="shared" si="1449"/>
        <v>0</v>
      </c>
      <c r="CG606" s="222">
        <f t="shared" si="1450"/>
        <v>0</v>
      </c>
      <c r="CH606" s="222">
        <f t="shared" si="1451"/>
        <v>0</v>
      </c>
      <c r="CI606" s="222">
        <f t="shared" si="1452"/>
        <v>0</v>
      </c>
      <c r="CJ606" s="222">
        <f t="shared" si="1453"/>
        <v>0</v>
      </c>
      <c r="CK606" s="222">
        <f t="shared" si="1454"/>
        <v>0</v>
      </c>
      <c r="CL606" s="222">
        <f t="shared" si="1455"/>
        <v>0</v>
      </c>
      <c r="CM606" s="222">
        <f t="shared" si="1456"/>
        <v>0</v>
      </c>
      <c r="CN606" s="222">
        <f t="shared" si="1457"/>
        <v>0</v>
      </c>
      <c r="CO606" s="222">
        <f t="shared" si="1458"/>
        <v>0</v>
      </c>
      <c r="CP606" s="222">
        <f t="shared" si="1459"/>
        <v>0</v>
      </c>
      <c r="CQ606" s="222">
        <f t="shared" si="1460"/>
        <v>0</v>
      </c>
      <c r="CR606" s="222">
        <f t="shared" si="1461"/>
        <v>0</v>
      </c>
      <c r="CS606" s="222">
        <f t="shared" si="1462"/>
        <v>0</v>
      </c>
      <c r="CT606" s="222">
        <f t="shared" si="1463"/>
        <v>0</v>
      </c>
      <c r="CU606" s="222">
        <f t="shared" si="1464"/>
        <v>0</v>
      </c>
      <c r="CV606" s="222">
        <f t="shared" si="1465"/>
        <v>0</v>
      </c>
      <c r="CW606" s="222">
        <f t="shared" si="1466"/>
        <v>0</v>
      </c>
      <c r="CX606" s="222">
        <f t="shared" si="1467"/>
        <v>0</v>
      </c>
      <c r="CY606" s="222">
        <f t="shared" si="1468"/>
        <v>0</v>
      </c>
      <c r="CZ606" s="222">
        <f t="shared" si="1469"/>
        <v>0</v>
      </c>
      <c r="DA606" s="222">
        <f t="shared" si="1470"/>
        <v>0</v>
      </c>
      <c r="DB606" s="222">
        <f t="shared" si="1471"/>
        <v>0</v>
      </c>
      <c r="DC606" s="222">
        <f t="shared" si="1472"/>
        <v>0</v>
      </c>
      <c r="DD606" s="222">
        <f t="shared" si="1473"/>
        <v>0</v>
      </c>
      <c r="DE606" s="222">
        <f t="shared" si="1474"/>
        <v>0</v>
      </c>
      <c r="DF606" s="222">
        <f t="shared" si="1475"/>
        <v>0</v>
      </c>
      <c r="DG606" s="222">
        <f t="shared" si="1476"/>
        <v>0</v>
      </c>
      <c r="DH606" s="222">
        <f t="shared" si="1477"/>
        <v>0</v>
      </c>
      <c r="DI606" s="222">
        <f t="shared" si="1478"/>
        <v>0</v>
      </c>
      <c r="DJ606" s="222">
        <f t="shared" si="1479"/>
        <v>0</v>
      </c>
      <c r="DK606" s="222">
        <f t="shared" si="1480"/>
        <v>0</v>
      </c>
      <c r="DL606" s="222">
        <f t="shared" si="1481"/>
        <v>0</v>
      </c>
      <c r="DM606" s="222">
        <f t="shared" si="1482"/>
        <v>0</v>
      </c>
      <c r="DN606" s="222">
        <f t="shared" si="1483"/>
        <v>0</v>
      </c>
      <c r="DO606" s="222">
        <f t="shared" si="1484"/>
        <v>0</v>
      </c>
      <c r="DP606" s="222">
        <f t="shared" si="1485"/>
        <v>0</v>
      </c>
      <c r="DQ606" s="222">
        <f t="shared" si="1486"/>
        <v>0</v>
      </c>
      <c r="DR606" s="222">
        <f t="shared" si="1487"/>
        <v>0</v>
      </c>
      <c r="DS606" s="222">
        <f t="shared" si="1488"/>
        <v>0</v>
      </c>
      <c r="DT606" s="222">
        <f t="shared" si="1489"/>
        <v>0</v>
      </c>
      <c r="DU606" s="222">
        <f t="shared" si="1490"/>
        <v>0</v>
      </c>
      <c r="DV606" s="222">
        <f t="shared" si="1491"/>
        <v>0</v>
      </c>
      <c r="DW606" s="222">
        <f t="shared" si="1492"/>
        <v>0</v>
      </c>
      <c r="DX606" s="222">
        <f t="shared" si="1493"/>
        <v>0</v>
      </c>
      <c r="DY606" s="222">
        <f t="shared" si="1494"/>
        <v>0</v>
      </c>
      <c r="DZ606" s="222">
        <f t="shared" si="1495"/>
        <v>0</v>
      </c>
      <c r="EA606" s="222">
        <f t="shared" si="1496"/>
        <v>0</v>
      </c>
      <c r="EB606" s="222">
        <f t="shared" si="1497"/>
        <v>0</v>
      </c>
      <c r="EC606" s="222">
        <f t="shared" si="1498"/>
        <v>0</v>
      </c>
      <c r="ED606" s="222">
        <f t="shared" si="1499"/>
        <v>0</v>
      </c>
      <c r="EE606" s="222">
        <f t="shared" si="1500"/>
        <v>0</v>
      </c>
      <c r="EF606" s="222">
        <f t="shared" si="1501"/>
        <v>0</v>
      </c>
      <c r="EG606" s="222">
        <f t="shared" si="1502"/>
        <v>0</v>
      </c>
      <c r="EH606" s="222">
        <f t="shared" si="1503"/>
        <v>0</v>
      </c>
      <c r="EI606" s="222">
        <f t="shared" si="1504"/>
        <v>0</v>
      </c>
      <c r="EJ606" s="222">
        <f t="shared" si="1505"/>
        <v>0</v>
      </c>
      <c r="EK606" s="222">
        <f t="shared" si="1506"/>
        <v>0</v>
      </c>
      <c r="EL606" s="222">
        <f t="shared" si="1507"/>
        <v>0</v>
      </c>
      <c r="EM606" s="222">
        <f t="shared" si="1508"/>
        <v>0</v>
      </c>
      <c r="EN606" s="222">
        <f t="shared" si="1509"/>
        <v>0</v>
      </c>
      <c r="EO606" s="222">
        <f t="shared" si="1510"/>
        <v>0</v>
      </c>
      <c r="EP606" s="222">
        <f t="shared" si="1511"/>
        <v>0</v>
      </c>
      <c r="EQ606" s="222">
        <f t="shared" si="1512"/>
        <v>0</v>
      </c>
      <c r="ER606" s="222">
        <f t="shared" si="1513"/>
        <v>0</v>
      </c>
      <c r="ES606" s="222">
        <f t="shared" si="1514"/>
        <v>0</v>
      </c>
      <c r="ET606" s="222">
        <f t="shared" si="1515"/>
        <v>0</v>
      </c>
      <c r="EU606" s="222">
        <f t="shared" si="1516"/>
        <v>0</v>
      </c>
      <c r="EV606" s="222">
        <f t="shared" si="1517"/>
        <v>0</v>
      </c>
      <c r="EW606" s="222">
        <f t="shared" si="1518"/>
        <v>0</v>
      </c>
      <c r="EX606" s="222">
        <f t="shared" si="1519"/>
        <v>0</v>
      </c>
      <c r="EY606" s="222">
        <f t="shared" si="1520"/>
        <v>0</v>
      </c>
      <c r="EZ606" s="222">
        <f t="shared" si="1521"/>
        <v>0</v>
      </c>
      <c r="FA606" s="222">
        <f t="shared" si="1522"/>
        <v>0</v>
      </c>
      <c r="FB606" s="222">
        <f t="shared" si="1523"/>
        <v>0</v>
      </c>
      <c r="FC606" s="222">
        <f t="shared" si="1524"/>
        <v>0</v>
      </c>
      <c r="FD606" s="222">
        <f t="shared" si="1525"/>
        <v>0</v>
      </c>
      <c r="FE606" s="222">
        <f t="shared" si="1526"/>
        <v>0</v>
      </c>
      <c r="FF606" s="222">
        <f t="shared" si="1527"/>
        <v>0</v>
      </c>
      <c r="FG606" s="222">
        <f t="shared" si="1528"/>
        <v>0</v>
      </c>
      <c r="FH606" s="222">
        <f t="shared" si="1529"/>
        <v>0</v>
      </c>
      <c r="FI606" s="222">
        <f t="shared" si="1530"/>
        <v>0</v>
      </c>
      <c r="FJ606" s="222">
        <f t="shared" si="1531"/>
        <v>0</v>
      </c>
      <c r="FK606" s="222">
        <f t="shared" si="1532"/>
        <v>0</v>
      </c>
      <c r="FL606" s="222">
        <f t="shared" si="1533"/>
        <v>0</v>
      </c>
      <c r="FM606" s="222">
        <f t="shared" si="1534"/>
        <v>0</v>
      </c>
      <c r="FN606" s="222">
        <f t="shared" si="1535"/>
        <v>0</v>
      </c>
      <c r="FO606" s="222">
        <f t="shared" si="1536"/>
        <v>0</v>
      </c>
      <c r="FP606" s="222">
        <f t="shared" si="1537"/>
        <v>0</v>
      </c>
      <c r="FQ606" s="222">
        <f t="shared" si="1538"/>
        <v>0</v>
      </c>
      <c r="FR606" s="222">
        <f t="shared" si="1539"/>
        <v>0</v>
      </c>
      <c r="FS606" s="222">
        <f t="shared" si="1540"/>
        <v>0</v>
      </c>
      <c r="FT606" s="222">
        <f t="shared" si="1541"/>
        <v>0</v>
      </c>
      <c r="FU606" s="222">
        <f t="shared" si="1542"/>
        <v>0</v>
      </c>
      <c r="FV606" s="222">
        <f t="shared" si="1543"/>
        <v>0</v>
      </c>
      <c r="FW606" s="222">
        <f t="shared" si="1544"/>
        <v>0</v>
      </c>
      <c r="FX606" s="222">
        <f t="shared" si="1545"/>
        <v>0</v>
      </c>
      <c r="FY606" s="222">
        <f t="shared" si="1546"/>
        <v>0</v>
      </c>
      <c r="FZ606" s="222">
        <f t="shared" si="1547"/>
        <v>0</v>
      </c>
      <c r="GA606" s="222">
        <f t="shared" si="1548"/>
        <v>0</v>
      </c>
      <c r="GB606" s="222">
        <f t="shared" si="1549"/>
        <v>0</v>
      </c>
      <c r="GC606" s="222">
        <f t="shared" si="1550"/>
        <v>0</v>
      </c>
      <c r="GD606" s="222">
        <f t="shared" si="1551"/>
        <v>0</v>
      </c>
      <c r="GE606" s="222">
        <f t="shared" si="1552"/>
        <v>0</v>
      </c>
      <c r="GF606" s="222">
        <f t="shared" si="1553"/>
        <v>0</v>
      </c>
      <c r="GG606" s="222">
        <f t="shared" si="1554"/>
        <v>0</v>
      </c>
      <c r="GH606" s="222">
        <f t="shared" si="1555"/>
        <v>0</v>
      </c>
      <c r="GI606" s="222">
        <f t="shared" si="1556"/>
        <v>0</v>
      </c>
      <c r="GJ606" s="222">
        <f t="shared" si="1557"/>
        <v>0</v>
      </c>
      <c r="GK606" s="222">
        <f t="shared" si="1558"/>
        <v>0</v>
      </c>
      <c r="GL606" s="222">
        <f t="shared" si="1559"/>
        <v>0</v>
      </c>
      <c r="GM606" s="222">
        <f t="shared" si="1560"/>
        <v>0</v>
      </c>
      <c r="GN606" s="222">
        <f t="shared" si="1561"/>
        <v>0</v>
      </c>
      <c r="GO606" s="222">
        <f t="shared" si="1562"/>
        <v>0</v>
      </c>
      <c r="GP606" s="222">
        <f t="shared" si="1563"/>
        <v>0</v>
      </c>
      <c r="GQ606" s="222">
        <f t="shared" si="1564"/>
        <v>0</v>
      </c>
      <c r="GR606" s="222">
        <f t="shared" si="1565"/>
        <v>0</v>
      </c>
      <c r="GS606" s="222">
        <f t="shared" si="1566"/>
        <v>0</v>
      </c>
      <c r="GT606" s="222">
        <f t="shared" si="1567"/>
        <v>0</v>
      </c>
      <c r="GU606" s="222">
        <f t="shared" si="1568"/>
        <v>0</v>
      </c>
      <c r="GV606" s="222">
        <f t="shared" si="1569"/>
        <v>0</v>
      </c>
      <c r="GW606" s="222">
        <f t="shared" si="1570"/>
        <v>0</v>
      </c>
      <c r="GX606" s="222">
        <f t="shared" si="1571"/>
        <v>0</v>
      </c>
      <c r="GY606" s="222">
        <f t="shared" si="1572"/>
        <v>0</v>
      </c>
      <c r="GZ606" s="222">
        <f t="shared" si="1573"/>
        <v>0</v>
      </c>
      <c r="HA606" s="222">
        <f t="shared" si="1574"/>
        <v>0</v>
      </c>
      <c r="HB606" s="222">
        <f t="shared" si="1575"/>
        <v>0</v>
      </c>
      <c r="HC606" s="222">
        <f t="shared" si="1576"/>
        <v>0</v>
      </c>
      <c r="HD606" s="222">
        <f t="shared" si="1577"/>
        <v>0</v>
      </c>
      <c r="HE606" s="222">
        <f t="shared" si="1578"/>
        <v>0</v>
      </c>
      <c r="HF606" s="222">
        <f t="shared" si="1579"/>
        <v>0</v>
      </c>
      <c r="HG606" s="222">
        <f t="shared" si="1580"/>
        <v>0</v>
      </c>
      <c r="HH606" s="222">
        <f t="shared" si="1581"/>
        <v>0</v>
      </c>
      <c r="HI606" s="222">
        <f t="shared" si="1582"/>
        <v>0</v>
      </c>
      <c r="HJ606" s="222">
        <f t="shared" si="1583"/>
        <v>0</v>
      </c>
      <c r="HK606" s="222">
        <f t="shared" si="1584"/>
        <v>0</v>
      </c>
      <c r="HL606" s="222">
        <f t="shared" si="1585"/>
        <v>0</v>
      </c>
      <c r="HM606" s="222">
        <f t="shared" si="1586"/>
        <v>0</v>
      </c>
      <c r="HN606" s="222">
        <f t="shared" si="1587"/>
        <v>0</v>
      </c>
      <c r="HO606" s="222">
        <f t="shared" si="1588"/>
        <v>0</v>
      </c>
      <c r="HP606" s="222">
        <f t="shared" si="1589"/>
        <v>0</v>
      </c>
      <c r="HQ606" s="222">
        <f t="shared" si="1590"/>
        <v>0</v>
      </c>
      <c r="HR606" s="222">
        <f t="shared" si="1591"/>
        <v>0</v>
      </c>
      <c r="HS606" s="222">
        <f t="shared" si="1592"/>
        <v>0</v>
      </c>
      <c r="HT606" s="222">
        <f t="shared" si="1593"/>
        <v>0</v>
      </c>
      <c r="HU606" s="222">
        <f t="shared" si="1594"/>
        <v>0</v>
      </c>
      <c r="HV606" s="222">
        <f t="shared" si="1595"/>
        <v>0</v>
      </c>
      <c r="HW606" s="222">
        <f t="shared" si="1596"/>
        <v>0</v>
      </c>
      <c r="HX606" s="222">
        <f t="shared" si="1597"/>
        <v>0</v>
      </c>
      <c r="HY606" s="222">
        <f t="shared" si="1598"/>
        <v>0</v>
      </c>
      <c r="HZ606" s="222">
        <f t="shared" si="1599"/>
        <v>0</v>
      </c>
      <c r="IA606" s="222">
        <f t="shared" si="1600"/>
        <v>0</v>
      </c>
      <c r="IB606" s="222">
        <f t="shared" si="1601"/>
        <v>0</v>
      </c>
      <c r="IC606" s="222">
        <f t="shared" si="1602"/>
        <v>0</v>
      </c>
      <c r="ID606" s="222">
        <f t="shared" si="1603"/>
        <v>0</v>
      </c>
      <c r="IE606" s="222">
        <f t="shared" si="1604"/>
        <v>0</v>
      </c>
      <c r="IF606" s="222">
        <f t="shared" si="1605"/>
        <v>0</v>
      </c>
      <c r="IG606" s="222">
        <f t="shared" si="1606"/>
        <v>0</v>
      </c>
      <c r="IH606" s="222">
        <f t="shared" si="1607"/>
        <v>0</v>
      </c>
      <c r="II606" s="222">
        <f t="shared" si="1608"/>
        <v>0</v>
      </c>
      <c r="IJ606" s="222">
        <f t="shared" si="1609"/>
        <v>0</v>
      </c>
      <c r="IK606" s="222">
        <f t="shared" si="1610"/>
        <v>0</v>
      </c>
      <c r="IL606" s="222">
        <f t="shared" si="1611"/>
        <v>0</v>
      </c>
      <c r="IM606" s="222">
        <f t="shared" si="1612"/>
        <v>0</v>
      </c>
      <c r="IN606" s="222">
        <f t="shared" si="1613"/>
        <v>0</v>
      </c>
      <c r="IO606" s="222">
        <f t="shared" si="1614"/>
        <v>0</v>
      </c>
      <c r="IP606" s="222">
        <f t="shared" si="1615"/>
        <v>0</v>
      </c>
      <c r="IQ606" s="222">
        <f t="shared" si="1616"/>
        <v>0</v>
      </c>
      <c r="IR606" s="222">
        <f t="shared" si="1617"/>
        <v>0</v>
      </c>
      <c r="IS606" s="222">
        <f t="shared" si="1618"/>
        <v>0</v>
      </c>
      <c r="IT606" s="222">
        <f t="shared" si="1619"/>
        <v>0</v>
      </c>
      <c r="IU606" s="222">
        <f t="shared" si="1620"/>
        <v>0</v>
      </c>
      <c r="IV606" s="222">
        <f t="shared" si="1621"/>
        <v>0</v>
      </c>
      <c r="IW606" s="222">
        <f t="shared" si="1622"/>
        <v>0</v>
      </c>
      <c r="IX606" s="222">
        <f t="shared" si="1623"/>
        <v>0</v>
      </c>
      <c r="IY606" s="222">
        <f t="shared" si="1624"/>
        <v>0</v>
      </c>
      <c r="IZ606" s="222">
        <f t="shared" si="1625"/>
        <v>0</v>
      </c>
      <c r="JA606" s="222">
        <f t="shared" si="1626"/>
        <v>0</v>
      </c>
      <c r="JB606" s="222">
        <f t="shared" si="1627"/>
        <v>0</v>
      </c>
    </row>
    <row r="607" spans="2:262">
      <c r="B607" s="230">
        <v>246</v>
      </c>
      <c r="C607" s="229">
        <f t="shared" si="1628"/>
        <v>4.8046874999999835E-3</v>
      </c>
      <c r="D607" s="226">
        <f t="shared" ca="1" si="1371"/>
        <v>50.109114225583852</v>
      </c>
      <c r="E607" s="225">
        <f ca="1">IR361</f>
        <v>0.10911422558384928</v>
      </c>
      <c r="F607" s="224">
        <v>246</v>
      </c>
      <c r="G607" s="222">
        <f t="shared" si="1372"/>
        <v>0</v>
      </c>
      <c r="H607" s="222">
        <f t="shared" si="1373"/>
        <v>0</v>
      </c>
      <c r="I607" s="222">
        <f t="shared" si="1374"/>
        <v>0</v>
      </c>
      <c r="J607" s="222">
        <f t="shared" si="1375"/>
        <v>0</v>
      </c>
      <c r="K607" s="222">
        <f t="shared" si="1376"/>
        <v>0</v>
      </c>
      <c r="L607" s="222">
        <f t="shared" si="1377"/>
        <v>0</v>
      </c>
      <c r="M607" s="222">
        <f t="shared" si="1378"/>
        <v>0</v>
      </c>
      <c r="N607" s="222">
        <f t="shared" si="1379"/>
        <v>0</v>
      </c>
      <c r="O607" s="222">
        <f t="shared" si="1380"/>
        <v>0</v>
      </c>
      <c r="P607" s="222">
        <f t="shared" si="1381"/>
        <v>0</v>
      </c>
      <c r="Q607" s="222">
        <f t="shared" si="1382"/>
        <v>0</v>
      </c>
      <c r="R607" s="222">
        <f t="shared" si="1383"/>
        <v>0</v>
      </c>
      <c r="S607" s="222">
        <f t="shared" si="1384"/>
        <v>0</v>
      </c>
      <c r="T607" s="222">
        <f t="shared" si="1385"/>
        <v>0</v>
      </c>
      <c r="U607" s="222">
        <f t="shared" si="1386"/>
        <v>0</v>
      </c>
      <c r="V607" s="222">
        <f t="shared" si="1387"/>
        <v>0</v>
      </c>
      <c r="W607" s="222">
        <f t="shared" si="1388"/>
        <v>0</v>
      </c>
      <c r="X607" s="222">
        <f t="shared" si="1389"/>
        <v>0</v>
      </c>
      <c r="Y607" s="222">
        <f t="shared" si="1390"/>
        <v>0</v>
      </c>
      <c r="Z607" s="222">
        <f t="shared" si="1391"/>
        <v>0</v>
      </c>
      <c r="AA607" s="222">
        <f t="shared" si="1392"/>
        <v>0</v>
      </c>
      <c r="AB607" s="222">
        <f t="shared" si="1393"/>
        <v>0</v>
      </c>
      <c r="AC607" s="222">
        <f t="shared" si="1394"/>
        <v>0</v>
      </c>
      <c r="AD607" s="222">
        <f t="shared" si="1395"/>
        <v>0</v>
      </c>
      <c r="AE607" s="222">
        <f t="shared" si="1396"/>
        <v>0</v>
      </c>
      <c r="AF607" s="222">
        <f t="shared" si="1397"/>
        <v>0</v>
      </c>
      <c r="AG607" s="222">
        <f t="shared" si="1398"/>
        <v>0</v>
      </c>
      <c r="AH607" s="222">
        <f t="shared" si="1399"/>
        <v>0</v>
      </c>
      <c r="AI607" s="222">
        <f t="shared" si="1400"/>
        <v>0</v>
      </c>
      <c r="AJ607" s="222">
        <f t="shared" si="1401"/>
        <v>0</v>
      </c>
      <c r="AK607" s="222">
        <f t="shared" si="1402"/>
        <v>0</v>
      </c>
      <c r="AL607" s="222">
        <f t="shared" si="1403"/>
        <v>0</v>
      </c>
      <c r="AM607" s="222">
        <f t="shared" si="1404"/>
        <v>0</v>
      </c>
      <c r="AN607" s="222">
        <f t="shared" si="1405"/>
        <v>0</v>
      </c>
      <c r="AO607" s="222">
        <f t="shared" si="1406"/>
        <v>0</v>
      </c>
      <c r="AP607" s="222">
        <f t="shared" si="1407"/>
        <v>0</v>
      </c>
      <c r="AQ607" s="222">
        <f t="shared" si="1408"/>
        <v>0</v>
      </c>
      <c r="AR607" s="222">
        <f t="shared" si="1409"/>
        <v>0</v>
      </c>
      <c r="AS607" s="222">
        <f t="shared" si="1410"/>
        <v>0</v>
      </c>
      <c r="AT607" s="222">
        <f t="shared" si="1411"/>
        <v>0</v>
      </c>
      <c r="AU607" s="222">
        <f t="shared" si="1412"/>
        <v>0</v>
      </c>
      <c r="AV607" s="222">
        <f t="shared" si="1413"/>
        <v>0</v>
      </c>
      <c r="AW607" s="222">
        <f t="shared" si="1414"/>
        <v>0</v>
      </c>
      <c r="AX607" s="222">
        <f t="shared" si="1415"/>
        <v>0</v>
      </c>
      <c r="AY607" s="222">
        <f t="shared" si="1416"/>
        <v>0</v>
      </c>
      <c r="AZ607" s="222">
        <f t="shared" si="1417"/>
        <v>0</v>
      </c>
      <c r="BA607" s="222">
        <f t="shared" si="1418"/>
        <v>0</v>
      </c>
      <c r="BB607" s="222">
        <f t="shared" si="1419"/>
        <v>0</v>
      </c>
      <c r="BC607" s="222">
        <f t="shared" si="1420"/>
        <v>0</v>
      </c>
      <c r="BD607" s="222">
        <f t="shared" si="1421"/>
        <v>0</v>
      </c>
      <c r="BE607" s="222">
        <f t="shared" si="1422"/>
        <v>0</v>
      </c>
      <c r="BF607" s="222">
        <f t="shared" si="1423"/>
        <v>0</v>
      </c>
      <c r="BG607" s="222">
        <f t="shared" si="1424"/>
        <v>0</v>
      </c>
      <c r="BH607" s="222">
        <f t="shared" si="1425"/>
        <v>0</v>
      </c>
      <c r="BI607" s="222">
        <f t="shared" si="1426"/>
        <v>0</v>
      </c>
      <c r="BJ607" s="222">
        <f t="shared" si="1427"/>
        <v>0</v>
      </c>
      <c r="BK607" s="222">
        <f t="shared" si="1428"/>
        <v>0</v>
      </c>
      <c r="BL607" s="222">
        <f t="shared" si="1429"/>
        <v>0</v>
      </c>
      <c r="BM607" s="222">
        <f t="shared" si="1430"/>
        <v>0</v>
      </c>
      <c r="BN607" s="222">
        <f t="shared" si="1431"/>
        <v>0</v>
      </c>
      <c r="BO607" s="222">
        <f t="shared" si="1432"/>
        <v>0</v>
      </c>
      <c r="BP607" s="222">
        <f t="shared" si="1433"/>
        <v>0</v>
      </c>
      <c r="BQ607" s="222">
        <f t="shared" si="1434"/>
        <v>0</v>
      </c>
      <c r="BR607" s="222">
        <f t="shared" si="1435"/>
        <v>0</v>
      </c>
      <c r="BS607" s="222">
        <f t="shared" si="1436"/>
        <v>0</v>
      </c>
      <c r="BT607" s="222">
        <f t="shared" si="1437"/>
        <v>0</v>
      </c>
      <c r="BU607" s="222">
        <f t="shared" si="1438"/>
        <v>0</v>
      </c>
      <c r="BV607" s="222">
        <f t="shared" si="1439"/>
        <v>0</v>
      </c>
      <c r="BW607" s="222">
        <f t="shared" si="1440"/>
        <v>0</v>
      </c>
      <c r="BX607" s="222">
        <f t="shared" si="1441"/>
        <v>0</v>
      </c>
      <c r="BY607" s="222">
        <f t="shared" si="1442"/>
        <v>0</v>
      </c>
      <c r="BZ607" s="222">
        <f t="shared" si="1443"/>
        <v>0</v>
      </c>
      <c r="CA607" s="222">
        <f t="shared" si="1444"/>
        <v>0</v>
      </c>
      <c r="CB607" s="222">
        <f t="shared" si="1445"/>
        <v>0</v>
      </c>
      <c r="CC607" s="222">
        <f t="shared" si="1446"/>
        <v>0</v>
      </c>
      <c r="CD607" s="222">
        <f t="shared" si="1447"/>
        <v>0</v>
      </c>
      <c r="CE607" s="222">
        <f t="shared" si="1448"/>
        <v>0</v>
      </c>
      <c r="CF607" s="222">
        <f t="shared" si="1449"/>
        <v>0</v>
      </c>
      <c r="CG607" s="222">
        <f t="shared" si="1450"/>
        <v>0</v>
      </c>
      <c r="CH607" s="222">
        <f t="shared" si="1451"/>
        <v>0</v>
      </c>
      <c r="CI607" s="222">
        <f t="shared" si="1452"/>
        <v>0</v>
      </c>
      <c r="CJ607" s="222">
        <f t="shared" si="1453"/>
        <v>0</v>
      </c>
      <c r="CK607" s="222">
        <f t="shared" si="1454"/>
        <v>0</v>
      </c>
      <c r="CL607" s="222">
        <f t="shared" si="1455"/>
        <v>0</v>
      </c>
      <c r="CM607" s="222">
        <f t="shared" si="1456"/>
        <v>0</v>
      </c>
      <c r="CN607" s="222">
        <f t="shared" si="1457"/>
        <v>0</v>
      </c>
      <c r="CO607" s="222">
        <f t="shared" si="1458"/>
        <v>0</v>
      </c>
      <c r="CP607" s="222">
        <f t="shared" si="1459"/>
        <v>0</v>
      </c>
      <c r="CQ607" s="222">
        <f t="shared" si="1460"/>
        <v>0</v>
      </c>
      <c r="CR607" s="222">
        <f t="shared" si="1461"/>
        <v>0</v>
      </c>
      <c r="CS607" s="222">
        <f t="shared" si="1462"/>
        <v>0</v>
      </c>
      <c r="CT607" s="222">
        <f t="shared" si="1463"/>
        <v>0</v>
      </c>
      <c r="CU607" s="222">
        <f t="shared" si="1464"/>
        <v>0</v>
      </c>
      <c r="CV607" s="222">
        <f t="shared" si="1465"/>
        <v>0</v>
      </c>
      <c r="CW607" s="222">
        <f t="shared" si="1466"/>
        <v>0</v>
      </c>
      <c r="CX607" s="222">
        <f t="shared" si="1467"/>
        <v>0</v>
      </c>
      <c r="CY607" s="222">
        <f t="shared" si="1468"/>
        <v>0</v>
      </c>
      <c r="CZ607" s="222">
        <f t="shared" si="1469"/>
        <v>0</v>
      </c>
      <c r="DA607" s="222">
        <f t="shared" si="1470"/>
        <v>0</v>
      </c>
      <c r="DB607" s="222">
        <f t="shared" si="1471"/>
        <v>0</v>
      </c>
      <c r="DC607" s="222">
        <f t="shared" si="1472"/>
        <v>0</v>
      </c>
      <c r="DD607" s="222">
        <f t="shared" si="1473"/>
        <v>0</v>
      </c>
      <c r="DE607" s="222">
        <f t="shared" si="1474"/>
        <v>0</v>
      </c>
      <c r="DF607" s="222">
        <f t="shared" si="1475"/>
        <v>0</v>
      </c>
      <c r="DG607" s="222">
        <f t="shared" si="1476"/>
        <v>0</v>
      </c>
      <c r="DH607" s="222">
        <f t="shared" si="1477"/>
        <v>0</v>
      </c>
      <c r="DI607" s="222">
        <f t="shared" si="1478"/>
        <v>0</v>
      </c>
      <c r="DJ607" s="222">
        <f t="shared" si="1479"/>
        <v>0</v>
      </c>
      <c r="DK607" s="222">
        <f t="shared" si="1480"/>
        <v>0</v>
      </c>
      <c r="DL607" s="222">
        <f t="shared" si="1481"/>
        <v>0</v>
      </c>
      <c r="DM607" s="222">
        <f t="shared" si="1482"/>
        <v>0</v>
      </c>
      <c r="DN607" s="222">
        <f t="shared" si="1483"/>
        <v>0</v>
      </c>
      <c r="DO607" s="222">
        <f t="shared" si="1484"/>
        <v>0</v>
      </c>
      <c r="DP607" s="222">
        <f t="shared" si="1485"/>
        <v>0</v>
      </c>
      <c r="DQ607" s="222">
        <f t="shared" si="1486"/>
        <v>0</v>
      </c>
      <c r="DR607" s="222">
        <f t="shared" si="1487"/>
        <v>0</v>
      </c>
      <c r="DS607" s="222">
        <f t="shared" si="1488"/>
        <v>0</v>
      </c>
      <c r="DT607" s="222">
        <f t="shared" si="1489"/>
        <v>0</v>
      </c>
      <c r="DU607" s="222">
        <f t="shared" si="1490"/>
        <v>0</v>
      </c>
      <c r="DV607" s="222">
        <f t="shared" si="1491"/>
        <v>0</v>
      </c>
      <c r="DW607" s="222">
        <f t="shared" si="1492"/>
        <v>0</v>
      </c>
      <c r="DX607" s="222">
        <f t="shared" si="1493"/>
        <v>0</v>
      </c>
      <c r="DY607" s="222">
        <f t="shared" si="1494"/>
        <v>0</v>
      </c>
      <c r="DZ607" s="222">
        <f t="shared" si="1495"/>
        <v>0</v>
      </c>
      <c r="EA607" s="222">
        <f t="shared" si="1496"/>
        <v>0</v>
      </c>
      <c r="EB607" s="222">
        <f t="shared" si="1497"/>
        <v>0</v>
      </c>
      <c r="EC607" s="222">
        <f t="shared" si="1498"/>
        <v>0</v>
      </c>
      <c r="ED607" s="222">
        <f t="shared" si="1499"/>
        <v>0</v>
      </c>
      <c r="EE607" s="222">
        <f t="shared" si="1500"/>
        <v>0</v>
      </c>
      <c r="EF607" s="222">
        <f t="shared" si="1501"/>
        <v>0</v>
      </c>
      <c r="EG607" s="222">
        <f t="shared" si="1502"/>
        <v>0</v>
      </c>
      <c r="EH607" s="222">
        <f t="shared" si="1503"/>
        <v>0</v>
      </c>
      <c r="EI607" s="222">
        <f t="shared" si="1504"/>
        <v>0</v>
      </c>
      <c r="EJ607" s="222">
        <f t="shared" si="1505"/>
        <v>0</v>
      </c>
      <c r="EK607" s="222">
        <f t="shared" si="1506"/>
        <v>0</v>
      </c>
      <c r="EL607" s="222">
        <f t="shared" si="1507"/>
        <v>0</v>
      </c>
      <c r="EM607" s="222">
        <f t="shared" si="1508"/>
        <v>0</v>
      </c>
      <c r="EN607" s="222">
        <f t="shared" si="1509"/>
        <v>0</v>
      </c>
      <c r="EO607" s="222">
        <f t="shared" si="1510"/>
        <v>0</v>
      </c>
      <c r="EP607" s="222">
        <f t="shared" si="1511"/>
        <v>0</v>
      </c>
      <c r="EQ607" s="222">
        <f t="shared" si="1512"/>
        <v>0</v>
      </c>
      <c r="ER607" s="222">
        <f t="shared" si="1513"/>
        <v>0</v>
      </c>
      <c r="ES607" s="222">
        <f t="shared" si="1514"/>
        <v>0</v>
      </c>
      <c r="ET607" s="222">
        <f t="shared" si="1515"/>
        <v>0</v>
      </c>
      <c r="EU607" s="222">
        <f t="shared" si="1516"/>
        <v>0</v>
      </c>
      <c r="EV607" s="222">
        <f t="shared" si="1517"/>
        <v>0</v>
      </c>
      <c r="EW607" s="222">
        <f t="shared" si="1518"/>
        <v>0</v>
      </c>
      <c r="EX607" s="222">
        <f t="shared" si="1519"/>
        <v>0</v>
      </c>
      <c r="EY607" s="222">
        <f t="shared" si="1520"/>
        <v>0</v>
      </c>
      <c r="EZ607" s="222">
        <f t="shared" si="1521"/>
        <v>0</v>
      </c>
      <c r="FA607" s="222">
        <f t="shared" si="1522"/>
        <v>0</v>
      </c>
      <c r="FB607" s="222">
        <f t="shared" si="1523"/>
        <v>0</v>
      </c>
      <c r="FC607" s="222">
        <f t="shared" si="1524"/>
        <v>0</v>
      </c>
      <c r="FD607" s="222">
        <f t="shared" si="1525"/>
        <v>0</v>
      </c>
      <c r="FE607" s="222">
        <f t="shared" si="1526"/>
        <v>0</v>
      </c>
      <c r="FF607" s="222">
        <f t="shared" si="1527"/>
        <v>0</v>
      </c>
      <c r="FG607" s="222">
        <f t="shared" si="1528"/>
        <v>0</v>
      </c>
      <c r="FH607" s="222">
        <f t="shared" si="1529"/>
        <v>0</v>
      </c>
      <c r="FI607" s="222">
        <f t="shared" si="1530"/>
        <v>0</v>
      </c>
      <c r="FJ607" s="222">
        <f t="shared" si="1531"/>
        <v>0</v>
      </c>
      <c r="FK607" s="222">
        <f t="shared" si="1532"/>
        <v>0</v>
      </c>
      <c r="FL607" s="222">
        <f t="shared" si="1533"/>
        <v>0</v>
      </c>
      <c r="FM607" s="222">
        <f t="shared" si="1534"/>
        <v>0</v>
      </c>
      <c r="FN607" s="222">
        <f t="shared" si="1535"/>
        <v>0</v>
      </c>
      <c r="FO607" s="222">
        <f t="shared" si="1536"/>
        <v>0</v>
      </c>
      <c r="FP607" s="222">
        <f t="shared" si="1537"/>
        <v>0</v>
      </c>
      <c r="FQ607" s="222">
        <f t="shared" si="1538"/>
        <v>0</v>
      </c>
      <c r="FR607" s="222">
        <f t="shared" si="1539"/>
        <v>0</v>
      </c>
      <c r="FS607" s="222">
        <f t="shared" si="1540"/>
        <v>0</v>
      </c>
      <c r="FT607" s="222">
        <f t="shared" si="1541"/>
        <v>0</v>
      </c>
      <c r="FU607" s="222">
        <f t="shared" si="1542"/>
        <v>0</v>
      </c>
      <c r="FV607" s="222">
        <f t="shared" si="1543"/>
        <v>0</v>
      </c>
      <c r="FW607" s="222">
        <f t="shared" si="1544"/>
        <v>0</v>
      </c>
      <c r="FX607" s="222">
        <f t="shared" si="1545"/>
        <v>0</v>
      </c>
      <c r="FY607" s="222">
        <f t="shared" si="1546"/>
        <v>0</v>
      </c>
      <c r="FZ607" s="222">
        <f t="shared" si="1547"/>
        <v>0</v>
      </c>
      <c r="GA607" s="222">
        <f t="shared" si="1548"/>
        <v>0</v>
      </c>
      <c r="GB607" s="222">
        <f t="shared" si="1549"/>
        <v>0</v>
      </c>
      <c r="GC607" s="222">
        <f t="shared" si="1550"/>
        <v>0</v>
      </c>
      <c r="GD607" s="222">
        <f t="shared" si="1551"/>
        <v>0</v>
      </c>
      <c r="GE607" s="222">
        <f t="shared" si="1552"/>
        <v>0</v>
      </c>
      <c r="GF607" s="222">
        <f t="shared" si="1553"/>
        <v>0</v>
      </c>
      <c r="GG607" s="222">
        <f t="shared" si="1554"/>
        <v>0</v>
      </c>
      <c r="GH607" s="222">
        <f t="shared" si="1555"/>
        <v>0</v>
      </c>
      <c r="GI607" s="222">
        <f t="shared" si="1556"/>
        <v>0</v>
      </c>
      <c r="GJ607" s="222">
        <f t="shared" si="1557"/>
        <v>0</v>
      </c>
      <c r="GK607" s="222">
        <f t="shared" si="1558"/>
        <v>0</v>
      </c>
      <c r="GL607" s="222">
        <f t="shared" si="1559"/>
        <v>0</v>
      </c>
      <c r="GM607" s="222">
        <f t="shared" si="1560"/>
        <v>0</v>
      </c>
      <c r="GN607" s="222">
        <f t="shared" si="1561"/>
        <v>0</v>
      </c>
      <c r="GO607" s="222">
        <f t="shared" si="1562"/>
        <v>0</v>
      </c>
      <c r="GP607" s="222">
        <f t="shared" si="1563"/>
        <v>0</v>
      </c>
      <c r="GQ607" s="222">
        <f t="shared" si="1564"/>
        <v>0</v>
      </c>
      <c r="GR607" s="222">
        <f t="shared" si="1565"/>
        <v>0</v>
      </c>
      <c r="GS607" s="222">
        <f t="shared" si="1566"/>
        <v>0</v>
      </c>
      <c r="GT607" s="222">
        <f t="shared" si="1567"/>
        <v>0</v>
      </c>
      <c r="GU607" s="222">
        <f t="shared" si="1568"/>
        <v>0</v>
      </c>
      <c r="GV607" s="222">
        <f t="shared" si="1569"/>
        <v>0</v>
      </c>
      <c r="GW607" s="222">
        <f t="shared" si="1570"/>
        <v>0</v>
      </c>
      <c r="GX607" s="222">
        <f t="shared" si="1571"/>
        <v>0</v>
      </c>
      <c r="GY607" s="222">
        <f t="shared" si="1572"/>
        <v>0</v>
      </c>
      <c r="GZ607" s="222">
        <f t="shared" si="1573"/>
        <v>0</v>
      </c>
      <c r="HA607" s="222">
        <f t="shared" si="1574"/>
        <v>0</v>
      </c>
      <c r="HB607" s="222">
        <f t="shared" si="1575"/>
        <v>0</v>
      </c>
      <c r="HC607" s="222">
        <f t="shared" si="1576"/>
        <v>0</v>
      </c>
      <c r="HD607" s="222">
        <f t="shared" si="1577"/>
        <v>0</v>
      </c>
      <c r="HE607" s="222">
        <f t="shared" si="1578"/>
        <v>0</v>
      </c>
      <c r="HF607" s="222">
        <f t="shared" si="1579"/>
        <v>0</v>
      </c>
      <c r="HG607" s="222">
        <f t="shared" si="1580"/>
        <v>0</v>
      </c>
      <c r="HH607" s="222">
        <f t="shared" si="1581"/>
        <v>0</v>
      </c>
      <c r="HI607" s="222">
        <f t="shared" si="1582"/>
        <v>0</v>
      </c>
      <c r="HJ607" s="222">
        <f t="shared" si="1583"/>
        <v>0</v>
      </c>
      <c r="HK607" s="222">
        <f t="shared" si="1584"/>
        <v>0</v>
      </c>
      <c r="HL607" s="222">
        <f t="shared" si="1585"/>
        <v>0</v>
      </c>
      <c r="HM607" s="222">
        <f t="shared" si="1586"/>
        <v>0</v>
      </c>
      <c r="HN607" s="222">
        <f t="shared" si="1587"/>
        <v>0</v>
      </c>
      <c r="HO607" s="222">
        <f t="shared" si="1588"/>
        <v>0</v>
      </c>
      <c r="HP607" s="222">
        <f t="shared" si="1589"/>
        <v>0</v>
      </c>
      <c r="HQ607" s="222">
        <f t="shared" si="1590"/>
        <v>0</v>
      </c>
      <c r="HR607" s="222">
        <f t="shared" si="1591"/>
        <v>0</v>
      </c>
      <c r="HS607" s="222">
        <f t="shared" si="1592"/>
        <v>0</v>
      </c>
      <c r="HT607" s="222">
        <f t="shared" si="1593"/>
        <v>0</v>
      </c>
      <c r="HU607" s="222">
        <f t="shared" si="1594"/>
        <v>0</v>
      </c>
      <c r="HV607" s="222">
        <f t="shared" si="1595"/>
        <v>0</v>
      </c>
      <c r="HW607" s="222">
        <f t="shared" si="1596"/>
        <v>0</v>
      </c>
      <c r="HX607" s="222">
        <f t="shared" si="1597"/>
        <v>0</v>
      </c>
      <c r="HY607" s="222">
        <f t="shared" si="1598"/>
        <v>0</v>
      </c>
      <c r="HZ607" s="222">
        <f t="shared" si="1599"/>
        <v>0</v>
      </c>
      <c r="IA607" s="222">
        <f t="shared" si="1600"/>
        <v>0</v>
      </c>
      <c r="IB607" s="222">
        <f t="shared" si="1601"/>
        <v>0</v>
      </c>
      <c r="IC607" s="222">
        <f t="shared" si="1602"/>
        <v>0</v>
      </c>
      <c r="ID607" s="222">
        <f t="shared" si="1603"/>
        <v>0</v>
      </c>
      <c r="IE607" s="222">
        <f t="shared" si="1604"/>
        <v>0</v>
      </c>
      <c r="IF607" s="222">
        <f t="shared" si="1605"/>
        <v>0</v>
      </c>
      <c r="IG607" s="222">
        <f t="shared" si="1606"/>
        <v>0</v>
      </c>
      <c r="IH607" s="222">
        <f t="shared" si="1607"/>
        <v>0</v>
      </c>
      <c r="II607" s="222">
        <f t="shared" si="1608"/>
        <v>0</v>
      </c>
      <c r="IJ607" s="222">
        <f t="shared" si="1609"/>
        <v>0</v>
      </c>
      <c r="IK607" s="222">
        <f t="shared" si="1610"/>
        <v>0</v>
      </c>
      <c r="IL607" s="222">
        <f t="shared" si="1611"/>
        <v>0</v>
      </c>
      <c r="IM607" s="222">
        <f t="shared" si="1612"/>
        <v>0</v>
      </c>
      <c r="IN607" s="222">
        <f t="shared" si="1613"/>
        <v>0</v>
      </c>
      <c r="IO607" s="222">
        <f t="shared" si="1614"/>
        <v>0</v>
      </c>
      <c r="IP607" s="222">
        <f t="shared" si="1615"/>
        <v>0</v>
      </c>
      <c r="IQ607" s="222">
        <f t="shared" si="1616"/>
        <v>0</v>
      </c>
      <c r="IR607" s="222">
        <f t="shared" si="1617"/>
        <v>0</v>
      </c>
      <c r="IS607" s="222">
        <f t="shared" si="1618"/>
        <v>0</v>
      </c>
      <c r="IT607" s="222">
        <f t="shared" si="1619"/>
        <v>0</v>
      </c>
      <c r="IU607" s="222">
        <f t="shared" si="1620"/>
        <v>0</v>
      </c>
      <c r="IV607" s="222">
        <f t="shared" si="1621"/>
        <v>0</v>
      </c>
      <c r="IW607" s="222">
        <f t="shared" si="1622"/>
        <v>0</v>
      </c>
      <c r="IX607" s="222">
        <f t="shared" si="1623"/>
        <v>0</v>
      </c>
      <c r="IY607" s="222">
        <f t="shared" si="1624"/>
        <v>0</v>
      </c>
      <c r="IZ607" s="222">
        <f t="shared" si="1625"/>
        <v>0</v>
      </c>
      <c r="JA607" s="222">
        <f t="shared" si="1626"/>
        <v>0</v>
      </c>
      <c r="JB607" s="222">
        <f t="shared" si="1627"/>
        <v>0</v>
      </c>
    </row>
    <row r="608" spans="2:262">
      <c r="B608" s="230">
        <v>247</v>
      </c>
      <c r="C608" s="229">
        <f t="shared" si="1628"/>
        <v>4.824218749999983E-3</v>
      </c>
      <c r="D608" s="226">
        <f t="shared" ca="1" si="1371"/>
        <v>50.106755168739816</v>
      </c>
      <c r="E608" s="225">
        <f ca="1">IS361</f>
        <v>0.10675516873981612</v>
      </c>
      <c r="F608" s="224">
        <v>247</v>
      </c>
      <c r="G608" s="222">
        <f t="shared" si="1372"/>
        <v>0</v>
      </c>
      <c r="H608" s="222">
        <f t="shared" si="1373"/>
        <v>0</v>
      </c>
      <c r="I608" s="222">
        <f t="shared" si="1374"/>
        <v>0</v>
      </c>
      <c r="J608" s="222">
        <f t="shared" si="1375"/>
        <v>0</v>
      </c>
      <c r="K608" s="222">
        <f t="shared" si="1376"/>
        <v>0</v>
      </c>
      <c r="L608" s="222">
        <f t="shared" si="1377"/>
        <v>0</v>
      </c>
      <c r="M608" s="222">
        <f t="shared" si="1378"/>
        <v>0</v>
      </c>
      <c r="N608" s="222">
        <f t="shared" si="1379"/>
        <v>0</v>
      </c>
      <c r="O608" s="222">
        <f t="shared" si="1380"/>
        <v>0</v>
      </c>
      <c r="P608" s="222">
        <f t="shared" si="1381"/>
        <v>0</v>
      </c>
      <c r="Q608" s="222">
        <f t="shared" si="1382"/>
        <v>0</v>
      </c>
      <c r="R608" s="222">
        <f t="shared" si="1383"/>
        <v>0</v>
      </c>
      <c r="S608" s="222">
        <f t="shared" si="1384"/>
        <v>0</v>
      </c>
      <c r="T608" s="222">
        <f t="shared" si="1385"/>
        <v>0</v>
      </c>
      <c r="U608" s="222">
        <f t="shared" si="1386"/>
        <v>0</v>
      </c>
      <c r="V608" s="222">
        <f t="shared" si="1387"/>
        <v>0</v>
      </c>
      <c r="W608" s="222">
        <f t="shared" si="1388"/>
        <v>0</v>
      </c>
      <c r="X608" s="222">
        <f t="shared" si="1389"/>
        <v>0</v>
      </c>
      <c r="Y608" s="222">
        <f t="shared" si="1390"/>
        <v>0</v>
      </c>
      <c r="Z608" s="222">
        <f t="shared" si="1391"/>
        <v>0</v>
      </c>
      <c r="AA608" s="222">
        <f t="shared" si="1392"/>
        <v>0</v>
      </c>
      <c r="AB608" s="222">
        <f t="shared" si="1393"/>
        <v>0</v>
      </c>
      <c r="AC608" s="222">
        <f t="shared" si="1394"/>
        <v>0</v>
      </c>
      <c r="AD608" s="222">
        <f t="shared" si="1395"/>
        <v>0</v>
      </c>
      <c r="AE608" s="222">
        <f t="shared" si="1396"/>
        <v>0</v>
      </c>
      <c r="AF608" s="222">
        <f t="shared" si="1397"/>
        <v>0</v>
      </c>
      <c r="AG608" s="222">
        <f t="shared" si="1398"/>
        <v>0</v>
      </c>
      <c r="AH608" s="222">
        <f t="shared" si="1399"/>
        <v>0</v>
      </c>
      <c r="AI608" s="222">
        <f t="shared" si="1400"/>
        <v>0</v>
      </c>
      <c r="AJ608" s="222">
        <f t="shared" si="1401"/>
        <v>0</v>
      </c>
      <c r="AK608" s="222">
        <f t="shared" si="1402"/>
        <v>0</v>
      </c>
      <c r="AL608" s="222">
        <f t="shared" si="1403"/>
        <v>0</v>
      </c>
      <c r="AM608" s="222">
        <f t="shared" si="1404"/>
        <v>0</v>
      </c>
      <c r="AN608" s="222">
        <f t="shared" si="1405"/>
        <v>0</v>
      </c>
      <c r="AO608" s="222">
        <f t="shared" si="1406"/>
        <v>0</v>
      </c>
      <c r="AP608" s="222">
        <f t="shared" si="1407"/>
        <v>0</v>
      </c>
      <c r="AQ608" s="222">
        <f t="shared" si="1408"/>
        <v>0</v>
      </c>
      <c r="AR608" s="222">
        <f t="shared" si="1409"/>
        <v>0</v>
      </c>
      <c r="AS608" s="222">
        <f t="shared" si="1410"/>
        <v>0</v>
      </c>
      <c r="AT608" s="222">
        <f t="shared" si="1411"/>
        <v>0</v>
      </c>
      <c r="AU608" s="222">
        <f t="shared" si="1412"/>
        <v>0</v>
      </c>
      <c r="AV608" s="222">
        <f t="shared" si="1413"/>
        <v>0</v>
      </c>
      <c r="AW608" s="222">
        <f t="shared" si="1414"/>
        <v>0</v>
      </c>
      <c r="AX608" s="222">
        <f t="shared" si="1415"/>
        <v>0</v>
      </c>
      <c r="AY608" s="222">
        <f t="shared" si="1416"/>
        <v>0</v>
      </c>
      <c r="AZ608" s="222">
        <f t="shared" si="1417"/>
        <v>0</v>
      </c>
      <c r="BA608" s="222">
        <f t="shared" si="1418"/>
        <v>0</v>
      </c>
      <c r="BB608" s="222">
        <f t="shared" si="1419"/>
        <v>0</v>
      </c>
      <c r="BC608" s="222">
        <f t="shared" si="1420"/>
        <v>0</v>
      </c>
      <c r="BD608" s="222">
        <f t="shared" si="1421"/>
        <v>0</v>
      </c>
      <c r="BE608" s="222">
        <f t="shared" si="1422"/>
        <v>0</v>
      </c>
      <c r="BF608" s="222">
        <f t="shared" si="1423"/>
        <v>0</v>
      </c>
      <c r="BG608" s="222">
        <f t="shared" si="1424"/>
        <v>0</v>
      </c>
      <c r="BH608" s="222">
        <f t="shared" si="1425"/>
        <v>0</v>
      </c>
      <c r="BI608" s="222">
        <f t="shared" si="1426"/>
        <v>0</v>
      </c>
      <c r="BJ608" s="222">
        <f t="shared" si="1427"/>
        <v>0</v>
      </c>
      <c r="BK608" s="222">
        <f t="shared" si="1428"/>
        <v>0</v>
      </c>
      <c r="BL608" s="222">
        <f t="shared" si="1429"/>
        <v>0</v>
      </c>
      <c r="BM608" s="222">
        <f t="shared" si="1430"/>
        <v>0</v>
      </c>
      <c r="BN608" s="222">
        <f t="shared" si="1431"/>
        <v>0</v>
      </c>
      <c r="BO608" s="222">
        <f t="shared" si="1432"/>
        <v>0</v>
      </c>
      <c r="BP608" s="222">
        <f t="shared" si="1433"/>
        <v>0</v>
      </c>
      <c r="BQ608" s="222">
        <f t="shared" si="1434"/>
        <v>0</v>
      </c>
      <c r="BR608" s="222">
        <f t="shared" si="1435"/>
        <v>0</v>
      </c>
      <c r="BS608" s="222">
        <f t="shared" si="1436"/>
        <v>0</v>
      </c>
      <c r="BT608" s="222">
        <f t="shared" si="1437"/>
        <v>0</v>
      </c>
      <c r="BU608" s="222">
        <f t="shared" si="1438"/>
        <v>0</v>
      </c>
      <c r="BV608" s="222">
        <f t="shared" si="1439"/>
        <v>0</v>
      </c>
      <c r="BW608" s="222">
        <f t="shared" si="1440"/>
        <v>0</v>
      </c>
      <c r="BX608" s="222">
        <f t="shared" si="1441"/>
        <v>0</v>
      </c>
      <c r="BY608" s="222">
        <f t="shared" si="1442"/>
        <v>0</v>
      </c>
      <c r="BZ608" s="222">
        <f t="shared" si="1443"/>
        <v>0</v>
      </c>
      <c r="CA608" s="222">
        <f t="shared" si="1444"/>
        <v>0</v>
      </c>
      <c r="CB608" s="222">
        <f t="shared" si="1445"/>
        <v>0</v>
      </c>
      <c r="CC608" s="222">
        <f t="shared" si="1446"/>
        <v>0</v>
      </c>
      <c r="CD608" s="222">
        <f t="shared" si="1447"/>
        <v>0</v>
      </c>
      <c r="CE608" s="222">
        <f t="shared" si="1448"/>
        <v>0</v>
      </c>
      <c r="CF608" s="222">
        <f t="shared" si="1449"/>
        <v>0</v>
      </c>
      <c r="CG608" s="222">
        <f t="shared" si="1450"/>
        <v>0</v>
      </c>
      <c r="CH608" s="222">
        <f t="shared" si="1451"/>
        <v>0</v>
      </c>
      <c r="CI608" s="222">
        <f t="shared" si="1452"/>
        <v>0</v>
      </c>
      <c r="CJ608" s="222">
        <f t="shared" si="1453"/>
        <v>0</v>
      </c>
      <c r="CK608" s="222">
        <f t="shared" si="1454"/>
        <v>0</v>
      </c>
      <c r="CL608" s="222">
        <f t="shared" si="1455"/>
        <v>0</v>
      </c>
      <c r="CM608" s="222">
        <f t="shared" si="1456"/>
        <v>0</v>
      </c>
      <c r="CN608" s="222">
        <f t="shared" si="1457"/>
        <v>0</v>
      </c>
      <c r="CO608" s="222">
        <f t="shared" si="1458"/>
        <v>0</v>
      </c>
      <c r="CP608" s="222">
        <f t="shared" si="1459"/>
        <v>0</v>
      </c>
      <c r="CQ608" s="222">
        <f t="shared" si="1460"/>
        <v>0</v>
      </c>
      <c r="CR608" s="222">
        <f t="shared" si="1461"/>
        <v>0</v>
      </c>
      <c r="CS608" s="222">
        <f t="shared" si="1462"/>
        <v>0</v>
      </c>
      <c r="CT608" s="222">
        <f t="shared" si="1463"/>
        <v>0</v>
      </c>
      <c r="CU608" s="222">
        <f t="shared" si="1464"/>
        <v>0</v>
      </c>
      <c r="CV608" s="222">
        <f t="shared" si="1465"/>
        <v>0</v>
      </c>
      <c r="CW608" s="222">
        <f t="shared" si="1466"/>
        <v>0</v>
      </c>
      <c r="CX608" s="222">
        <f t="shared" si="1467"/>
        <v>0</v>
      </c>
      <c r="CY608" s="222">
        <f t="shared" si="1468"/>
        <v>0</v>
      </c>
      <c r="CZ608" s="222">
        <f t="shared" si="1469"/>
        <v>0</v>
      </c>
      <c r="DA608" s="222">
        <f t="shared" si="1470"/>
        <v>0</v>
      </c>
      <c r="DB608" s="222">
        <f t="shared" si="1471"/>
        <v>0</v>
      </c>
      <c r="DC608" s="222">
        <f t="shared" si="1472"/>
        <v>0</v>
      </c>
      <c r="DD608" s="222">
        <f t="shared" si="1473"/>
        <v>0</v>
      </c>
      <c r="DE608" s="222">
        <f t="shared" si="1474"/>
        <v>0</v>
      </c>
      <c r="DF608" s="222">
        <f t="shared" si="1475"/>
        <v>0</v>
      </c>
      <c r="DG608" s="222">
        <f t="shared" si="1476"/>
        <v>0</v>
      </c>
      <c r="DH608" s="222">
        <f t="shared" si="1477"/>
        <v>0</v>
      </c>
      <c r="DI608" s="222">
        <f t="shared" si="1478"/>
        <v>0</v>
      </c>
      <c r="DJ608" s="222">
        <f t="shared" si="1479"/>
        <v>0</v>
      </c>
      <c r="DK608" s="222">
        <f t="shared" si="1480"/>
        <v>0</v>
      </c>
      <c r="DL608" s="222">
        <f t="shared" si="1481"/>
        <v>0</v>
      </c>
      <c r="DM608" s="222">
        <f t="shared" si="1482"/>
        <v>0</v>
      </c>
      <c r="DN608" s="222">
        <f t="shared" si="1483"/>
        <v>0</v>
      </c>
      <c r="DO608" s="222">
        <f t="shared" si="1484"/>
        <v>0</v>
      </c>
      <c r="DP608" s="222">
        <f t="shared" si="1485"/>
        <v>0</v>
      </c>
      <c r="DQ608" s="222">
        <f t="shared" si="1486"/>
        <v>0</v>
      </c>
      <c r="DR608" s="222">
        <f t="shared" si="1487"/>
        <v>0</v>
      </c>
      <c r="DS608" s="222">
        <f t="shared" si="1488"/>
        <v>0</v>
      </c>
      <c r="DT608" s="222">
        <f t="shared" si="1489"/>
        <v>0</v>
      </c>
      <c r="DU608" s="222">
        <f t="shared" si="1490"/>
        <v>0</v>
      </c>
      <c r="DV608" s="222">
        <f t="shared" si="1491"/>
        <v>0</v>
      </c>
      <c r="DW608" s="222">
        <f t="shared" si="1492"/>
        <v>0</v>
      </c>
      <c r="DX608" s="222">
        <f t="shared" si="1493"/>
        <v>0</v>
      </c>
      <c r="DY608" s="222">
        <f t="shared" si="1494"/>
        <v>0</v>
      </c>
      <c r="DZ608" s="222">
        <f t="shared" si="1495"/>
        <v>0</v>
      </c>
      <c r="EA608" s="222">
        <f t="shared" si="1496"/>
        <v>0</v>
      </c>
      <c r="EB608" s="222">
        <f t="shared" si="1497"/>
        <v>0</v>
      </c>
      <c r="EC608" s="222">
        <f t="shared" si="1498"/>
        <v>0</v>
      </c>
      <c r="ED608" s="222">
        <f t="shared" si="1499"/>
        <v>0</v>
      </c>
      <c r="EE608" s="222">
        <f t="shared" si="1500"/>
        <v>0</v>
      </c>
      <c r="EF608" s="222">
        <f t="shared" si="1501"/>
        <v>0</v>
      </c>
      <c r="EG608" s="222">
        <f t="shared" si="1502"/>
        <v>0</v>
      </c>
      <c r="EH608" s="222">
        <f t="shared" si="1503"/>
        <v>0</v>
      </c>
      <c r="EI608" s="222">
        <f t="shared" si="1504"/>
        <v>0</v>
      </c>
      <c r="EJ608" s="222">
        <f t="shared" si="1505"/>
        <v>0</v>
      </c>
      <c r="EK608" s="222">
        <f t="shared" si="1506"/>
        <v>0</v>
      </c>
      <c r="EL608" s="222">
        <f t="shared" si="1507"/>
        <v>0</v>
      </c>
      <c r="EM608" s="222">
        <f t="shared" si="1508"/>
        <v>0</v>
      </c>
      <c r="EN608" s="222">
        <f t="shared" si="1509"/>
        <v>0</v>
      </c>
      <c r="EO608" s="222">
        <f t="shared" si="1510"/>
        <v>0</v>
      </c>
      <c r="EP608" s="222">
        <f t="shared" si="1511"/>
        <v>0</v>
      </c>
      <c r="EQ608" s="222">
        <f t="shared" si="1512"/>
        <v>0</v>
      </c>
      <c r="ER608" s="222">
        <f t="shared" si="1513"/>
        <v>0</v>
      </c>
      <c r="ES608" s="222">
        <f t="shared" si="1514"/>
        <v>0</v>
      </c>
      <c r="ET608" s="222">
        <f t="shared" si="1515"/>
        <v>0</v>
      </c>
      <c r="EU608" s="222">
        <f t="shared" si="1516"/>
        <v>0</v>
      </c>
      <c r="EV608" s="222">
        <f t="shared" si="1517"/>
        <v>0</v>
      </c>
      <c r="EW608" s="222">
        <f t="shared" si="1518"/>
        <v>0</v>
      </c>
      <c r="EX608" s="222">
        <f t="shared" si="1519"/>
        <v>0</v>
      </c>
      <c r="EY608" s="222">
        <f t="shared" si="1520"/>
        <v>0</v>
      </c>
      <c r="EZ608" s="222">
        <f t="shared" si="1521"/>
        <v>0</v>
      </c>
      <c r="FA608" s="222">
        <f t="shared" si="1522"/>
        <v>0</v>
      </c>
      <c r="FB608" s="222">
        <f t="shared" si="1523"/>
        <v>0</v>
      </c>
      <c r="FC608" s="222">
        <f t="shared" si="1524"/>
        <v>0</v>
      </c>
      <c r="FD608" s="222">
        <f t="shared" si="1525"/>
        <v>0</v>
      </c>
      <c r="FE608" s="222">
        <f t="shared" si="1526"/>
        <v>0</v>
      </c>
      <c r="FF608" s="222">
        <f t="shared" si="1527"/>
        <v>0</v>
      </c>
      <c r="FG608" s="222">
        <f t="shared" si="1528"/>
        <v>0</v>
      </c>
      <c r="FH608" s="222">
        <f t="shared" si="1529"/>
        <v>0</v>
      </c>
      <c r="FI608" s="222">
        <f t="shared" si="1530"/>
        <v>0</v>
      </c>
      <c r="FJ608" s="222">
        <f t="shared" si="1531"/>
        <v>0</v>
      </c>
      <c r="FK608" s="222">
        <f t="shared" si="1532"/>
        <v>0</v>
      </c>
      <c r="FL608" s="222">
        <f t="shared" si="1533"/>
        <v>0</v>
      </c>
      <c r="FM608" s="222">
        <f t="shared" si="1534"/>
        <v>0</v>
      </c>
      <c r="FN608" s="222">
        <f t="shared" si="1535"/>
        <v>0</v>
      </c>
      <c r="FO608" s="222">
        <f t="shared" si="1536"/>
        <v>0</v>
      </c>
      <c r="FP608" s="222">
        <f t="shared" si="1537"/>
        <v>0</v>
      </c>
      <c r="FQ608" s="222">
        <f t="shared" si="1538"/>
        <v>0</v>
      </c>
      <c r="FR608" s="222">
        <f t="shared" si="1539"/>
        <v>0</v>
      </c>
      <c r="FS608" s="222">
        <f t="shared" si="1540"/>
        <v>0</v>
      </c>
      <c r="FT608" s="222">
        <f t="shared" si="1541"/>
        <v>0</v>
      </c>
      <c r="FU608" s="222">
        <f t="shared" si="1542"/>
        <v>0</v>
      </c>
      <c r="FV608" s="222">
        <f t="shared" si="1543"/>
        <v>0</v>
      </c>
      <c r="FW608" s="222">
        <f t="shared" si="1544"/>
        <v>0</v>
      </c>
      <c r="FX608" s="222">
        <f t="shared" si="1545"/>
        <v>0</v>
      </c>
      <c r="FY608" s="222">
        <f t="shared" si="1546"/>
        <v>0</v>
      </c>
      <c r="FZ608" s="222">
        <f t="shared" si="1547"/>
        <v>0</v>
      </c>
      <c r="GA608" s="222">
        <f t="shared" si="1548"/>
        <v>0</v>
      </c>
      <c r="GB608" s="222">
        <f t="shared" si="1549"/>
        <v>0</v>
      </c>
      <c r="GC608" s="222">
        <f t="shared" si="1550"/>
        <v>0</v>
      </c>
      <c r="GD608" s="222">
        <f t="shared" si="1551"/>
        <v>0</v>
      </c>
      <c r="GE608" s="222">
        <f t="shared" si="1552"/>
        <v>0</v>
      </c>
      <c r="GF608" s="222">
        <f t="shared" si="1553"/>
        <v>0</v>
      </c>
      <c r="GG608" s="222">
        <f t="shared" si="1554"/>
        <v>0</v>
      </c>
      <c r="GH608" s="222">
        <f t="shared" si="1555"/>
        <v>0</v>
      </c>
      <c r="GI608" s="222">
        <f t="shared" si="1556"/>
        <v>0</v>
      </c>
      <c r="GJ608" s="222">
        <f t="shared" si="1557"/>
        <v>0</v>
      </c>
      <c r="GK608" s="222">
        <f t="shared" si="1558"/>
        <v>0</v>
      </c>
      <c r="GL608" s="222">
        <f t="shared" si="1559"/>
        <v>0</v>
      </c>
      <c r="GM608" s="222">
        <f t="shared" si="1560"/>
        <v>0</v>
      </c>
      <c r="GN608" s="222">
        <f t="shared" si="1561"/>
        <v>0</v>
      </c>
      <c r="GO608" s="222">
        <f t="shared" si="1562"/>
        <v>0</v>
      </c>
      <c r="GP608" s="222">
        <f t="shared" si="1563"/>
        <v>0</v>
      </c>
      <c r="GQ608" s="222">
        <f t="shared" si="1564"/>
        <v>0</v>
      </c>
      <c r="GR608" s="222">
        <f t="shared" si="1565"/>
        <v>0</v>
      </c>
      <c r="GS608" s="222">
        <f t="shared" si="1566"/>
        <v>0</v>
      </c>
      <c r="GT608" s="222">
        <f t="shared" si="1567"/>
        <v>0</v>
      </c>
      <c r="GU608" s="222">
        <f t="shared" si="1568"/>
        <v>0</v>
      </c>
      <c r="GV608" s="222">
        <f t="shared" si="1569"/>
        <v>0</v>
      </c>
      <c r="GW608" s="222">
        <f t="shared" si="1570"/>
        <v>0</v>
      </c>
      <c r="GX608" s="222">
        <f t="shared" si="1571"/>
        <v>0</v>
      </c>
      <c r="GY608" s="222">
        <f t="shared" si="1572"/>
        <v>0</v>
      </c>
      <c r="GZ608" s="222">
        <f t="shared" si="1573"/>
        <v>0</v>
      </c>
      <c r="HA608" s="222">
        <f t="shared" si="1574"/>
        <v>0</v>
      </c>
      <c r="HB608" s="222">
        <f t="shared" si="1575"/>
        <v>0</v>
      </c>
      <c r="HC608" s="222">
        <f t="shared" si="1576"/>
        <v>0</v>
      </c>
      <c r="HD608" s="222">
        <f t="shared" si="1577"/>
        <v>0</v>
      </c>
      <c r="HE608" s="222">
        <f t="shared" si="1578"/>
        <v>0</v>
      </c>
      <c r="HF608" s="222">
        <f t="shared" si="1579"/>
        <v>0</v>
      </c>
      <c r="HG608" s="222">
        <f t="shared" si="1580"/>
        <v>0</v>
      </c>
      <c r="HH608" s="222">
        <f t="shared" si="1581"/>
        <v>0</v>
      </c>
      <c r="HI608" s="222">
        <f t="shared" si="1582"/>
        <v>0</v>
      </c>
      <c r="HJ608" s="222">
        <f t="shared" si="1583"/>
        <v>0</v>
      </c>
      <c r="HK608" s="222">
        <f t="shared" si="1584"/>
        <v>0</v>
      </c>
      <c r="HL608" s="222">
        <f t="shared" si="1585"/>
        <v>0</v>
      </c>
      <c r="HM608" s="222">
        <f t="shared" si="1586"/>
        <v>0</v>
      </c>
      <c r="HN608" s="222">
        <f t="shared" si="1587"/>
        <v>0</v>
      </c>
      <c r="HO608" s="222">
        <f t="shared" si="1588"/>
        <v>0</v>
      </c>
      <c r="HP608" s="222">
        <f t="shared" si="1589"/>
        <v>0</v>
      </c>
      <c r="HQ608" s="222">
        <f t="shared" si="1590"/>
        <v>0</v>
      </c>
      <c r="HR608" s="222">
        <f t="shared" si="1591"/>
        <v>0</v>
      </c>
      <c r="HS608" s="222">
        <f t="shared" si="1592"/>
        <v>0</v>
      </c>
      <c r="HT608" s="222">
        <f t="shared" si="1593"/>
        <v>0</v>
      </c>
      <c r="HU608" s="222">
        <f t="shared" si="1594"/>
        <v>0</v>
      </c>
      <c r="HV608" s="222">
        <f t="shared" si="1595"/>
        <v>0</v>
      </c>
      <c r="HW608" s="222">
        <f t="shared" si="1596"/>
        <v>0</v>
      </c>
      <c r="HX608" s="222">
        <f t="shared" si="1597"/>
        <v>0</v>
      </c>
      <c r="HY608" s="222">
        <f t="shared" si="1598"/>
        <v>0</v>
      </c>
      <c r="HZ608" s="222">
        <f t="shared" si="1599"/>
        <v>0</v>
      </c>
      <c r="IA608" s="222">
        <f t="shared" si="1600"/>
        <v>0</v>
      </c>
      <c r="IB608" s="222">
        <f t="shared" si="1601"/>
        <v>0</v>
      </c>
      <c r="IC608" s="222">
        <f t="shared" si="1602"/>
        <v>0</v>
      </c>
      <c r="ID608" s="222">
        <f t="shared" si="1603"/>
        <v>0</v>
      </c>
      <c r="IE608" s="222">
        <f t="shared" si="1604"/>
        <v>0</v>
      </c>
      <c r="IF608" s="222">
        <f t="shared" si="1605"/>
        <v>0</v>
      </c>
      <c r="IG608" s="222">
        <f t="shared" si="1606"/>
        <v>0</v>
      </c>
      <c r="IH608" s="222">
        <f t="shared" si="1607"/>
        <v>0</v>
      </c>
      <c r="II608" s="222">
        <f t="shared" si="1608"/>
        <v>0</v>
      </c>
      <c r="IJ608" s="222">
        <f t="shared" si="1609"/>
        <v>0</v>
      </c>
      <c r="IK608" s="222">
        <f t="shared" si="1610"/>
        <v>0</v>
      </c>
      <c r="IL608" s="222">
        <f t="shared" si="1611"/>
        <v>0</v>
      </c>
      <c r="IM608" s="222">
        <f t="shared" si="1612"/>
        <v>0</v>
      </c>
      <c r="IN608" s="222">
        <f t="shared" si="1613"/>
        <v>0</v>
      </c>
      <c r="IO608" s="222">
        <f t="shared" si="1614"/>
        <v>0</v>
      </c>
      <c r="IP608" s="222">
        <f t="shared" si="1615"/>
        <v>0</v>
      </c>
      <c r="IQ608" s="222">
        <f t="shared" si="1616"/>
        <v>0</v>
      </c>
      <c r="IR608" s="222">
        <f t="shared" si="1617"/>
        <v>0</v>
      </c>
      <c r="IS608" s="222">
        <f t="shared" si="1618"/>
        <v>0</v>
      </c>
      <c r="IT608" s="222">
        <f t="shared" si="1619"/>
        <v>0</v>
      </c>
      <c r="IU608" s="222">
        <f t="shared" si="1620"/>
        <v>0</v>
      </c>
      <c r="IV608" s="222">
        <f t="shared" si="1621"/>
        <v>0</v>
      </c>
      <c r="IW608" s="222">
        <f t="shared" si="1622"/>
        <v>0</v>
      </c>
      <c r="IX608" s="222">
        <f t="shared" si="1623"/>
        <v>0</v>
      </c>
      <c r="IY608" s="222">
        <f t="shared" si="1624"/>
        <v>0</v>
      </c>
      <c r="IZ608" s="222">
        <f t="shared" si="1625"/>
        <v>0</v>
      </c>
      <c r="JA608" s="222">
        <f t="shared" si="1626"/>
        <v>0</v>
      </c>
      <c r="JB608" s="222">
        <f t="shared" si="1627"/>
        <v>0</v>
      </c>
    </row>
    <row r="609" spans="1:262">
      <c r="B609" s="230">
        <v>248</v>
      </c>
      <c r="C609" s="229">
        <f t="shared" si="1628"/>
        <v>4.8437499999999826E-3</v>
      </c>
      <c r="D609" s="226">
        <f t="shared" ca="1" si="1371"/>
        <v>50.104683998109628</v>
      </c>
      <c r="E609" s="225">
        <f ca="1">IT361</f>
        <v>0.10468399810962856</v>
      </c>
      <c r="F609" s="224">
        <v>248</v>
      </c>
      <c r="G609" s="222">
        <f t="shared" si="1372"/>
        <v>0</v>
      </c>
      <c r="H609" s="222">
        <f t="shared" si="1373"/>
        <v>0</v>
      </c>
      <c r="I609" s="222">
        <f t="shared" si="1374"/>
        <v>0</v>
      </c>
      <c r="J609" s="222">
        <f t="shared" si="1375"/>
        <v>0</v>
      </c>
      <c r="K609" s="222">
        <f t="shared" si="1376"/>
        <v>0</v>
      </c>
      <c r="L609" s="222">
        <f t="shared" si="1377"/>
        <v>0</v>
      </c>
      <c r="M609" s="222">
        <f t="shared" si="1378"/>
        <v>0</v>
      </c>
      <c r="N609" s="222">
        <f t="shared" si="1379"/>
        <v>0</v>
      </c>
      <c r="O609" s="222">
        <f t="shared" si="1380"/>
        <v>0</v>
      </c>
      <c r="P609" s="222">
        <f t="shared" si="1381"/>
        <v>0</v>
      </c>
      <c r="Q609" s="222">
        <f t="shared" si="1382"/>
        <v>0</v>
      </c>
      <c r="R609" s="222">
        <f t="shared" si="1383"/>
        <v>0</v>
      </c>
      <c r="S609" s="222">
        <f t="shared" si="1384"/>
        <v>0</v>
      </c>
      <c r="T609" s="222">
        <f t="shared" si="1385"/>
        <v>0</v>
      </c>
      <c r="U609" s="222">
        <f t="shared" si="1386"/>
        <v>0</v>
      </c>
      <c r="V609" s="222">
        <f t="shared" si="1387"/>
        <v>0</v>
      </c>
      <c r="W609" s="222">
        <f t="shared" si="1388"/>
        <v>0</v>
      </c>
      <c r="X609" s="222">
        <f t="shared" si="1389"/>
        <v>0</v>
      </c>
      <c r="Y609" s="222">
        <f t="shared" si="1390"/>
        <v>0</v>
      </c>
      <c r="Z609" s="222">
        <f t="shared" si="1391"/>
        <v>0</v>
      </c>
      <c r="AA609" s="222">
        <f t="shared" si="1392"/>
        <v>0</v>
      </c>
      <c r="AB609" s="222">
        <f t="shared" si="1393"/>
        <v>0</v>
      </c>
      <c r="AC609" s="222">
        <f t="shared" si="1394"/>
        <v>0</v>
      </c>
      <c r="AD609" s="222">
        <f t="shared" si="1395"/>
        <v>0</v>
      </c>
      <c r="AE609" s="222">
        <f t="shared" si="1396"/>
        <v>0</v>
      </c>
      <c r="AF609" s="222">
        <f t="shared" si="1397"/>
        <v>0</v>
      </c>
      <c r="AG609" s="222">
        <f t="shared" si="1398"/>
        <v>0</v>
      </c>
      <c r="AH609" s="222">
        <f t="shared" si="1399"/>
        <v>0</v>
      </c>
      <c r="AI609" s="222">
        <f t="shared" si="1400"/>
        <v>0</v>
      </c>
      <c r="AJ609" s="222">
        <f t="shared" si="1401"/>
        <v>0</v>
      </c>
      <c r="AK609" s="222">
        <f t="shared" si="1402"/>
        <v>0</v>
      </c>
      <c r="AL609" s="222">
        <f t="shared" si="1403"/>
        <v>0</v>
      </c>
      <c r="AM609" s="222">
        <f t="shared" si="1404"/>
        <v>0</v>
      </c>
      <c r="AN609" s="222">
        <f t="shared" si="1405"/>
        <v>0</v>
      </c>
      <c r="AO609" s="222">
        <f t="shared" si="1406"/>
        <v>0</v>
      </c>
      <c r="AP609" s="222">
        <f t="shared" si="1407"/>
        <v>0</v>
      </c>
      <c r="AQ609" s="222">
        <f t="shared" si="1408"/>
        <v>0</v>
      </c>
      <c r="AR609" s="222">
        <f t="shared" si="1409"/>
        <v>0</v>
      </c>
      <c r="AS609" s="222">
        <f t="shared" si="1410"/>
        <v>0</v>
      </c>
      <c r="AT609" s="222">
        <f t="shared" si="1411"/>
        <v>0</v>
      </c>
      <c r="AU609" s="222">
        <f t="shared" si="1412"/>
        <v>0</v>
      </c>
      <c r="AV609" s="222">
        <f t="shared" si="1413"/>
        <v>0</v>
      </c>
      <c r="AW609" s="222">
        <f t="shared" si="1414"/>
        <v>0</v>
      </c>
      <c r="AX609" s="222">
        <f t="shared" si="1415"/>
        <v>0</v>
      </c>
      <c r="AY609" s="222">
        <f t="shared" si="1416"/>
        <v>0</v>
      </c>
      <c r="AZ609" s="222">
        <f t="shared" si="1417"/>
        <v>0</v>
      </c>
      <c r="BA609" s="222">
        <f t="shared" si="1418"/>
        <v>0</v>
      </c>
      <c r="BB609" s="222">
        <f t="shared" si="1419"/>
        <v>0</v>
      </c>
      <c r="BC609" s="222">
        <f t="shared" si="1420"/>
        <v>0</v>
      </c>
      <c r="BD609" s="222">
        <f t="shared" si="1421"/>
        <v>0</v>
      </c>
      <c r="BE609" s="222">
        <f t="shared" si="1422"/>
        <v>0</v>
      </c>
      <c r="BF609" s="222">
        <f t="shared" si="1423"/>
        <v>0</v>
      </c>
      <c r="BG609" s="222">
        <f t="shared" si="1424"/>
        <v>0</v>
      </c>
      <c r="BH609" s="222">
        <f t="shared" si="1425"/>
        <v>0</v>
      </c>
      <c r="BI609" s="222">
        <f t="shared" si="1426"/>
        <v>0</v>
      </c>
      <c r="BJ609" s="222">
        <f t="shared" si="1427"/>
        <v>0</v>
      </c>
      <c r="BK609" s="222">
        <f t="shared" si="1428"/>
        <v>0</v>
      </c>
      <c r="BL609" s="222">
        <f t="shared" si="1429"/>
        <v>0</v>
      </c>
      <c r="BM609" s="222">
        <f t="shared" si="1430"/>
        <v>0</v>
      </c>
      <c r="BN609" s="222">
        <f t="shared" si="1431"/>
        <v>0</v>
      </c>
      <c r="BO609" s="222">
        <f t="shared" si="1432"/>
        <v>0</v>
      </c>
      <c r="BP609" s="222">
        <f t="shared" si="1433"/>
        <v>0</v>
      </c>
      <c r="BQ609" s="222">
        <f t="shared" si="1434"/>
        <v>0</v>
      </c>
      <c r="BR609" s="222">
        <f t="shared" si="1435"/>
        <v>0</v>
      </c>
      <c r="BS609" s="222">
        <f t="shared" si="1436"/>
        <v>0</v>
      </c>
      <c r="BT609" s="222">
        <f t="shared" si="1437"/>
        <v>0</v>
      </c>
      <c r="BU609" s="222">
        <f t="shared" si="1438"/>
        <v>0</v>
      </c>
      <c r="BV609" s="222">
        <f t="shared" si="1439"/>
        <v>0</v>
      </c>
      <c r="BW609" s="222">
        <f t="shared" si="1440"/>
        <v>0</v>
      </c>
      <c r="BX609" s="222">
        <f t="shared" si="1441"/>
        <v>0</v>
      </c>
      <c r="BY609" s="222">
        <f t="shared" si="1442"/>
        <v>0</v>
      </c>
      <c r="BZ609" s="222">
        <f t="shared" si="1443"/>
        <v>0</v>
      </c>
      <c r="CA609" s="222">
        <f t="shared" si="1444"/>
        <v>0</v>
      </c>
      <c r="CB609" s="222">
        <f t="shared" si="1445"/>
        <v>0</v>
      </c>
      <c r="CC609" s="222">
        <f t="shared" si="1446"/>
        <v>0</v>
      </c>
      <c r="CD609" s="222">
        <f t="shared" si="1447"/>
        <v>0</v>
      </c>
      <c r="CE609" s="222">
        <f t="shared" si="1448"/>
        <v>0</v>
      </c>
      <c r="CF609" s="222">
        <f t="shared" si="1449"/>
        <v>0</v>
      </c>
      <c r="CG609" s="222">
        <f t="shared" si="1450"/>
        <v>0</v>
      </c>
      <c r="CH609" s="222">
        <f t="shared" si="1451"/>
        <v>0</v>
      </c>
      <c r="CI609" s="222">
        <f t="shared" si="1452"/>
        <v>0</v>
      </c>
      <c r="CJ609" s="222">
        <f t="shared" si="1453"/>
        <v>0</v>
      </c>
      <c r="CK609" s="222">
        <f t="shared" si="1454"/>
        <v>0</v>
      </c>
      <c r="CL609" s="222">
        <f t="shared" si="1455"/>
        <v>0</v>
      </c>
      <c r="CM609" s="222">
        <f t="shared" si="1456"/>
        <v>0</v>
      </c>
      <c r="CN609" s="222">
        <f t="shared" si="1457"/>
        <v>0</v>
      </c>
      <c r="CO609" s="222">
        <f t="shared" si="1458"/>
        <v>0</v>
      </c>
      <c r="CP609" s="222">
        <f t="shared" si="1459"/>
        <v>0</v>
      </c>
      <c r="CQ609" s="222">
        <f t="shared" si="1460"/>
        <v>0</v>
      </c>
      <c r="CR609" s="222">
        <f t="shared" si="1461"/>
        <v>0</v>
      </c>
      <c r="CS609" s="222">
        <f t="shared" si="1462"/>
        <v>0</v>
      </c>
      <c r="CT609" s="222">
        <f t="shared" si="1463"/>
        <v>0</v>
      </c>
      <c r="CU609" s="222">
        <f t="shared" si="1464"/>
        <v>0</v>
      </c>
      <c r="CV609" s="222">
        <f t="shared" si="1465"/>
        <v>0</v>
      </c>
      <c r="CW609" s="222">
        <f t="shared" si="1466"/>
        <v>0</v>
      </c>
      <c r="CX609" s="222">
        <f t="shared" si="1467"/>
        <v>0</v>
      </c>
      <c r="CY609" s="222">
        <f t="shared" si="1468"/>
        <v>0</v>
      </c>
      <c r="CZ609" s="222">
        <f t="shared" si="1469"/>
        <v>0</v>
      </c>
      <c r="DA609" s="222">
        <f t="shared" si="1470"/>
        <v>0</v>
      </c>
      <c r="DB609" s="222">
        <f t="shared" si="1471"/>
        <v>0</v>
      </c>
      <c r="DC609" s="222">
        <f t="shared" si="1472"/>
        <v>0</v>
      </c>
      <c r="DD609" s="222">
        <f t="shared" si="1473"/>
        <v>0</v>
      </c>
      <c r="DE609" s="222">
        <f t="shared" si="1474"/>
        <v>0</v>
      </c>
      <c r="DF609" s="222">
        <f t="shared" si="1475"/>
        <v>0</v>
      </c>
      <c r="DG609" s="222">
        <f t="shared" si="1476"/>
        <v>0</v>
      </c>
      <c r="DH609" s="222">
        <f t="shared" si="1477"/>
        <v>0</v>
      </c>
      <c r="DI609" s="222">
        <f t="shared" si="1478"/>
        <v>0</v>
      </c>
      <c r="DJ609" s="222">
        <f t="shared" si="1479"/>
        <v>0</v>
      </c>
      <c r="DK609" s="222">
        <f t="shared" si="1480"/>
        <v>0</v>
      </c>
      <c r="DL609" s="222">
        <f t="shared" si="1481"/>
        <v>0</v>
      </c>
      <c r="DM609" s="222">
        <f t="shared" si="1482"/>
        <v>0</v>
      </c>
      <c r="DN609" s="222">
        <f t="shared" si="1483"/>
        <v>0</v>
      </c>
      <c r="DO609" s="222">
        <f t="shared" si="1484"/>
        <v>0</v>
      </c>
      <c r="DP609" s="222">
        <f t="shared" si="1485"/>
        <v>0</v>
      </c>
      <c r="DQ609" s="222">
        <f t="shared" si="1486"/>
        <v>0</v>
      </c>
      <c r="DR609" s="222">
        <f t="shared" si="1487"/>
        <v>0</v>
      </c>
      <c r="DS609" s="222">
        <f t="shared" si="1488"/>
        <v>0</v>
      </c>
      <c r="DT609" s="222">
        <f t="shared" si="1489"/>
        <v>0</v>
      </c>
      <c r="DU609" s="222">
        <f t="shared" si="1490"/>
        <v>0</v>
      </c>
      <c r="DV609" s="222">
        <f t="shared" si="1491"/>
        <v>0</v>
      </c>
      <c r="DW609" s="222">
        <f t="shared" si="1492"/>
        <v>0</v>
      </c>
      <c r="DX609" s="222">
        <f t="shared" si="1493"/>
        <v>0</v>
      </c>
      <c r="DY609" s="222">
        <f t="shared" si="1494"/>
        <v>0</v>
      </c>
      <c r="DZ609" s="222">
        <f t="shared" si="1495"/>
        <v>0</v>
      </c>
      <c r="EA609" s="222">
        <f t="shared" si="1496"/>
        <v>0</v>
      </c>
      <c r="EB609" s="222">
        <f t="shared" si="1497"/>
        <v>0</v>
      </c>
      <c r="EC609" s="222">
        <f t="shared" si="1498"/>
        <v>0</v>
      </c>
      <c r="ED609" s="222">
        <f t="shared" si="1499"/>
        <v>0</v>
      </c>
      <c r="EE609" s="222">
        <f t="shared" si="1500"/>
        <v>0</v>
      </c>
      <c r="EF609" s="222">
        <f t="shared" si="1501"/>
        <v>0</v>
      </c>
      <c r="EG609" s="222">
        <f t="shared" si="1502"/>
        <v>0</v>
      </c>
      <c r="EH609" s="222">
        <f t="shared" si="1503"/>
        <v>0</v>
      </c>
      <c r="EI609" s="222">
        <f t="shared" si="1504"/>
        <v>0</v>
      </c>
      <c r="EJ609" s="222">
        <f t="shared" si="1505"/>
        <v>0</v>
      </c>
      <c r="EK609" s="222">
        <f t="shared" si="1506"/>
        <v>0</v>
      </c>
      <c r="EL609" s="222">
        <f t="shared" si="1507"/>
        <v>0</v>
      </c>
      <c r="EM609" s="222">
        <f t="shared" si="1508"/>
        <v>0</v>
      </c>
      <c r="EN609" s="222">
        <f t="shared" si="1509"/>
        <v>0</v>
      </c>
      <c r="EO609" s="222">
        <f t="shared" si="1510"/>
        <v>0</v>
      </c>
      <c r="EP609" s="222">
        <f t="shared" si="1511"/>
        <v>0</v>
      </c>
      <c r="EQ609" s="222">
        <f t="shared" si="1512"/>
        <v>0</v>
      </c>
      <c r="ER609" s="222">
        <f t="shared" si="1513"/>
        <v>0</v>
      </c>
      <c r="ES609" s="222">
        <f t="shared" si="1514"/>
        <v>0</v>
      </c>
      <c r="ET609" s="222">
        <f t="shared" si="1515"/>
        <v>0</v>
      </c>
      <c r="EU609" s="222">
        <f t="shared" si="1516"/>
        <v>0</v>
      </c>
      <c r="EV609" s="222">
        <f t="shared" si="1517"/>
        <v>0</v>
      </c>
      <c r="EW609" s="222">
        <f t="shared" si="1518"/>
        <v>0</v>
      </c>
      <c r="EX609" s="222">
        <f t="shared" si="1519"/>
        <v>0</v>
      </c>
      <c r="EY609" s="222">
        <f t="shared" si="1520"/>
        <v>0</v>
      </c>
      <c r="EZ609" s="222">
        <f t="shared" si="1521"/>
        <v>0</v>
      </c>
      <c r="FA609" s="222">
        <f t="shared" si="1522"/>
        <v>0</v>
      </c>
      <c r="FB609" s="222">
        <f t="shared" si="1523"/>
        <v>0</v>
      </c>
      <c r="FC609" s="222">
        <f t="shared" si="1524"/>
        <v>0</v>
      </c>
      <c r="FD609" s="222">
        <f t="shared" si="1525"/>
        <v>0</v>
      </c>
      <c r="FE609" s="222">
        <f t="shared" si="1526"/>
        <v>0</v>
      </c>
      <c r="FF609" s="222">
        <f t="shared" si="1527"/>
        <v>0</v>
      </c>
      <c r="FG609" s="222">
        <f t="shared" si="1528"/>
        <v>0</v>
      </c>
      <c r="FH609" s="222">
        <f t="shared" si="1529"/>
        <v>0</v>
      </c>
      <c r="FI609" s="222">
        <f t="shared" si="1530"/>
        <v>0</v>
      </c>
      <c r="FJ609" s="222">
        <f t="shared" si="1531"/>
        <v>0</v>
      </c>
      <c r="FK609" s="222">
        <f t="shared" si="1532"/>
        <v>0</v>
      </c>
      <c r="FL609" s="222">
        <f t="shared" si="1533"/>
        <v>0</v>
      </c>
      <c r="FM609" s="222">
        <f t="shared" si="1534"/>
        <v>0</v>
      </c>
      <c r="FN609" s="222">
        <f t="shared" si="1535"/>
        <v>0</v>
      </c>
      <c r="FO609" s="222">
        <f t="shared" si="1536"/>
        <v>0</v>
      </c>
      <c r="FP609" s="222">
        <f t="shared" si="1537"/>
        <v>0</v>
      </c>
      <c r="FQ609" s="222">
        <f t="shared" si="1538"/>
        <v>0</v>
      </c>
      <c r="FR609" s="222">
        <f t="shared" si="1539"/>
        <v>0</v>
      </c>
      <c r="FS609" s="222">
        <f t="shared" si="1540"/>
        <v>0</v>
      </c>
      <c r="FT609" s="222">
        <f t="shared" si="1541"/>
        <v>0</v>
      </c>
      <c r="FU609" s="222">
        <f t="shared" si="1542"/>
        <v>0</v>
      </c>
      <c r="FV609" s="222">
        <f t="shared" si="1543"/>
        <v>0</v>
      </c>
      <c r="FW609" s="222">
        <f t="shared" si="1544"/>
        <v>0</v>
      </c>
      <c r="FX609" s="222">
        <f t="shared" si="1545"/>
        <v>0</v>
      </c>
      <c r="FY609" s="222">
        <f t="shared" si="1546"/>
        <v>0</v>
      </c>
      <c r="FZ609" s="222">
        <f t="shared" si="1547"/>
        <v>0</v>
      </c>
      <c r="GA609" s="222">
        <f t="shared" si="1548"/>
        <v>0</v>
      </c>
      <c r="GB609" s="222">
        <f t="shared" si="1549"/>
        <v>0</v>
      </c>
      <c r="GC609" s="222">
        <f t="shared" si="1550"/>
        <v>0</v>
      </c>
      <c r="GD609" s="222">
        <f t="shared" si="1551"/>
        <v>0</v>
      </c>
      <c r="GE609" s="222">
        <f t="shared" si="1552"/>
        <v>0</v>
      </c>
      <c r="GF609" s="222">
        <f t="shared" si="1553"/>
        <v>0</v>
      </c>
      <c r="GG609" s="222">
        <f t="shared" si="1554"/>
        <v>0</v>
      </c>
      <c r="GH609" s="222">
        <f t="shared" si="1555"/>
        <v>0</v>
      </c>
      <c r="GI609" s="222">
        <f t="shared" si="1556"/>
        <v>0</v>
      </c>
      <c r="GJ609" s="222">
        <f t="shared" si="1557"/>
        <v>0</v>
      </c>
      <c r="GK609" s="222">
        <f t="shared" si="1558"/>
        <v>0</v>
      </c>
      <c r="GL609" s="222">
        <f t="shared" si="1559"/>
        <v>0</v>
      </c>
      <c r="GM609" s="222">
        <f t="shared" si="1560"/>
        <v>0</v>
      </c>
      <c r="GN609" s="222">
        <f t="shared" si="1561"/>
        <v>0</v>
      </c>
      <c r="GO609" s="222">
        <f t="shared" si="1562"/>
        <v>0</v>
      </c>
      <c r="GP609" s="222">
        <f t="shared" si="1563"/>
        <v>0</v>
      </c>
      <c r="GQ609" s="222">
        <f t="shared" si="1564"/>
        <v>0</v>
      </c>
      <c r="GR609" s="222">
        <f t="shared" si="1565"/>
        <v>0</v>
      </c>
      <c r="GS609" s="222">
        <f t="shared" si="1566"/>
        <v>0</v>
      </c>
      <c r="GT609" s="222">
        <f t="shared" si="1567"/>
        <v>0</v>
      </c>
      <c r="GU609" s="222">
        <f t="shared" si="1568"/>
        <v>0</v>
      </c>
      <c r="GV609" s="222">
        <f t="shared" si="1569"/>
        <v>0</v>
      </c>
      <c r="GW609" s="222">
        <f t="shared" si="1570"/>
        <v>0</v>
      </c>
      <c r="GX609" s="222">
        <f t="shared" si="1571"/>
        <v>0</v>
      </c>
      <c r="GY609" s="222">
        <f t="shared" si="1572"/>
        <v>0</v>
      </c>
      <c r="GZ609" s="222">
        <f t="shared" si="1573"/>
        <v>0</v>
      </c>
      <c r="HA609" s="222">
        <f t="shared" si="1574"/>
        <v>0</v>
      </c>
      <c r="HB609" s="222">
        <f t="shared" si="1575"/>
        <v>0</v>
      </c>
      <c r="HC609" s="222">
        <f t="shared" si="1576"/>
        <v>0</v>
      </c>
      <c r="HD609" s="222">
        <f t="shared" si="1577"/>
        <v>0</v>
      </c>
      <c r="HE609" s="222">
        <f t="shared" si="1578"/>
        <v>0</v>
      </c>
      <c r="HF609" s="222">
        <f t="shared" si="1579"/>
        <v>0</v>
      </c>
      <c r="HG609" s="222">
        <f t="shared" si="1580"/>
        <v>0</v>
      </c>
      <c r="HH609" s="222">
        <f t="shared" si="1581"/>
        <v>0</v>
      </c>
      <c r="HI609" s="222">
        <f t="shared" si="1582"/>
        <v>0</v>
      </c>
      <c r="HJ609" s="222">
        <f t="shared" si="1583"/>
        <v>0</v>
      </c>
      <c r="HK609" s="222">
        <f t="shared" si="1584"/>
        <v>0</v>
      </c>
      <c r="HL609" s="222">
        <f t="shared" si="1585"/>
        <v>0</v>
      </c>
      <c r="HM609" s="222">
        <f t="shared" si="1586"/>
        <v>0</v>
      </c>
      <c r="HN609" s="222">
        <f t="shared" si="1587"/>
        <v>0</v>
      </c>
      <c r="HO609" s="222">
        <f t="shared" si="1588"/>
        <v>0</v>
      </c>
      <c r="HP609" s="222">
        <f t="shared" si="1589"/>
        <v>0</v>
      </c>
      <c r="HQ609" s="222">
        <f t="shared" si="1590"/>
        <v>0</v>
      </c>
      <c r="HR609" s="222">
        <f t="shared" si="1591"/>
        <v>0</v>
      </c>
      <c r="HS609" s="222">
        <f t="shared" si="1592"/>
        <v>0</v>
      </c>
      <c r="HT609" s="222">
        <f t="shared" si="1593"/>
        <v>0</v>
      </c>
      <c r="HU609" s="222">
        <f t="shared" si="1594"/>
        <v>0</v>
      </c>
      <c r="HV609" s="222">
        <f t="shared" si="1595"/>
        <v>0</v>
      </c>
      <c r="HW609" s="222">
        <f t="shared" si="1596"/>
        <v>0</v>
      </c>
      <c r="HX609" s="222">
        <f t="shared" si="1597"/>
        <v>0</v>
      </c>
      <c r="HY609" s="222">
        <f t="shared" si="1598"/>
        <v>0</v>
      </c>
      <c r="HZ609" s="222">
        <f t="shared" si="1599"/>
        <v>0</v>
      </c>
      <c r="IA609" s="222">
        <f t="shared" si="1600"/>
        <v>0</v>
      </c>
      <c r="IB609" s="222">
        <f t="shared" si="1601"/>
        <v>0</v>
      </c>
      <c r="IC609" s="222">
        <f t="shared" si="1602"/>
        <v>0</v>
      </c>
      <c r="ID609" s="222">
        <f t="shared" si="1603"/>
        <v>0</v>
      </c>
      <c r="IE609" s="222">
        <f t="shared" si="1604"/>
        <v>0</v>
      </c>
      <c r="IF609" s="222">
        <f t="shared" si="1605"/>
        <v>0</v>
      </c>
      <c r="IG609" s="222">
        <f t="shared" si="1606"/>
        <v>0</v>
      </c>
      <c r="IH609" s="222">
        <f t="shared" si="1607"/>
        <v>0</v>
      </c>
      <c r="II609" s="222">
        <f t="shared" si="1608"/>
        <v>0</v>
      </c>
      <c r="IJ609" s="222">
        <f t="shared" si="1609"/>
        <v>0</v>
      </c>
      <c r="IK609" s="222">
        <f t="shared" si="1610"/>
        <v>0</v>
      </c>
      <c r="IL609" s="222">
        <f t="shared" si="1611"/>
        <v>0</v>
      </c>
      <c r="IM609" s="222">
        <f t="shared" si="1612"/>
        <v>0</v>
      </c>
      <c r="IN609" s="222">
        <f t="shared" si="1613"/>
        <v>0</v>
      </c>
      <c r="IO609" s="222">
        <f t="shared" si="1614"/>
        <v>0</v>
      </c>
      <c r="IP609" s="222">
        <f t="shared" si="1615"/>
        <v>0</v>
      </c>
      <c r="IQ609" s="222">
        <f t="shared" si="1616"/>
        <v>0</v>
      </c>
      <c r="IR609" s="222">
        <f t="shared" si="1617"/>
        <v>0</v>
      </c>
      <c r="IS609" s="222">
        <f t="shared" si="1618"/>
        <v>0</v>
      </c>
      <c r="IT609" s="222">
        <f t="shared" si="1619"/>
        <v>0</v>
      </c>
      <c r="IU609" s="222">
        <f t="shared" si="1620"/>
        <v>0</v>
      </c>
      <c r="IV609" s="222">
        <f t="shared" si="1621"/>
        <v>0</v>
      </c>
      <c r="IW609" s="222">
        <f t="shared" si="1622"/>
        <v>0</v>
      </c>
      <c r="IX609" s="222">
        <f t="shared" si="1623"/>
        <v>0</v>
      </c>
      <c r="IY609" s="222">
        <f t="shared" si="1624"/>
        <v>0</v>
      </c>
      <c r="IZ609" s="222">
        <f t="shared" si="1625"/>
        <v>0</v>
      </c>
      <c r="JA609" s="222">
        <f t="shared" si="1626"/>
        <v>0</v>
      </c>
      <c r="JB609" s="222">
        <f t="shared" si="1627"/>
        <v>0</v>
      </c>
    </row>
    <row r="610" spans="1:262">
      <c r="B610" s="230">
        <v>249</v>
      </c>
      <c r="C610" s="229">
        <f t="shared" si="1628"/>
        <v>4.8632812499999822E-3</v>
      </c>
      <c r="D610" s="226">
        <f t="shared" ca="1" si="1371"/>
        <v>50.104543409211495</v>
      </c>
      <c r="E610" s="225">
        <f ca="1">IU361</f>
        <v>0.10454340921149556</v>
      </c>
      <c r="F610" s="224">
        <v>249</v>
      </c>
      <c r="G610" s="222">
        <f t="shared" si="1372"/>
        <v>0</v>
      </c>
      <c r="H610" s="222">
        <f t="shared" si="1373"/>
        <v>0</v>
      </c>
      <c r="I610" s="222">
        <f t="shared" si="1374"/>
        <v>0</v>
      </c>
      <c r="J610" s="222">
        <f t="shared" si="1375"/>
        <v>0</v>
      </c>
      <c r="K610" s="222">
        <f t="shared" si="1376"/>
        <v>0</v>
      </c>
      <c r="L610" s="222">
        <f t="shared" si="1377"/>
        <v>0</v>
      </c>
      <c r="M610" s="222">
        <f t="shared" si="1378"/>
        <v>0</v>
      </c>
      <c r="N610" s="222">
        <f t="shared" si="1379"/>
        <v>0</v>
      </c>
      <c r="O610" s="222">
        <f t="shared" si="1380"/>
        <v>0</v>
      </c>
      <c r="P610" s="222">
        <f t="shared" si="1381"/>
        <v>0</v>
      </c>
      <c r="Q610" s="222">
        <f t="shared" si="1382"/>
        <v>0</v>
      </c>
      <c r="R610" s="222">
        <f t="shared" si="1383"/>
        <v>0</v>
      </c>
      <c r="S610" s="222">
        <f t="shared" si="1384"/>
        <v>0</v>
      </c>
      <c r="T610" s="222">
        <f t="shared" si="1385"/>
        <v>0</v>
      </c>
      <c r="U610" s="222">
        <f t="shared" si="1386"/>
        <v>0</v>
      </c>
      <c r="V610" s="222">
        <f t="shared" si="1387"/>
        <v>0</v>
      </c>
      <c r="W610" s="222">
        <f t="shared" si="1388"/>
        <v>0</v>
      </c>
      <c r="X610" s="222">
        <f t="shared" si="1389"/>
        <v>0</v>
      </c>
      <c r="Y610" s="222">
        <f t="shared" si="1390"/>
        <v>0</v>
      </c>
      <c r="Z610" s="222">
        <f t="shared" si="1391"/>
        <v>0</v>
      </c>
      <c r="AA610" s="222">
        <f t="shared" si="1392"/>
        <v>0</v>
      </c>
      <c r="AB610" s="222">
        <f t="shared" si="1393"/>
        <v>0</v>
      </c>
      <c r="AC610" s="222">
        <f t="shared" si="1394"/>
        <v>0</v>
      </c>
      <c r="AD610" s="222">
        <f t="shared" si="1395"/>
        <v>0</v>
      </c>
      <c r="AE610" s="222">
        <f t="shared" si="1396"/>
        <v>0</v>
      </c>
      <c r="AF610" s="222">
        <f t="shared" si="1397"/>
        <v>0</v>
      </c>
      <c r="AG610" s="222">
        <f t="shared" si="1398"/>
        <v>0</v>
      </c>
      <c r="AH610" s="222">
        <f t="shared" si="1399"/>
        <v>0</v>
      </c>
      <c r="AI610" s="222">
        <f t="shared" si="1400"/>
        <v>0</v>
      </c>
      <c r="AJ610" s="222">
        <f t="shared" si="1401"/>
        <v>0</v>
      </c>
      <c r="AK610" s="222">
        <f t="shared" si="1402"/>
        <v>0</v>
      </c>
      <c r="AL610" s="222">
        <f t="shared" si="1403"/>
        <v>0</v>
      </c>
      <c r="AM610" s="222">
        <f t="shared" si="1404"/>
        <v>0</v>
      </c>
      <c r="AN610" s="222">
        <f t="shared" si="1405"/>
        <v>0</v>
      </c>
      <c r="AO610" s="222">
        <f t="shared" si="1406"/>
        <v>0</v>
      </c>
      <c r="AP610" s="222">
        <f t="shared" si="1407"/>
        <v>0</v>
      </c>
      <c r="AQ610" s="222">
        <f t="shared" si="1408"/>
        <v>0</v>
      </c>
      <c r="AR610" s="222">
        <f t="shared" si="1409"/>
        <v>0</v>
      </c>
      <c r="AS610" s="222">
        <f t="shared" si="1410"/>
        <v>0</v>
      </c>
      <c r="AT610" s="222">
        <f t="shared" si="1411"/>
        <v>0</v>
      </c>
      <c r="AU610" s="222">
        <f t="shared" si="1412"/>
        <v>0</v>
      </c>
      <c r="AV610" s="222">
        <f t="shared" si="1413"/>
        <v>0</v>
      </c>
      <c r="AW610" s="222">
        <f t="shared" si="1414"/>
        <v>0</v>
      </c>
      <c r="AX610" s="222">
        <f t="shared" si="1415"/>
        <v>0</v>
      </c>
      <c r="AY610" s="222">
        <f t="shared" si="1416"/>
        <v>0</v>
      </c>
      <c r="AZ610" s="222">
        <f t="shared" si="1417"/>
        <v>0</v>
      </c>
      <c r="BA610" s="222">
        <f t="shared" si="1418"/>
        <v>0</v>
      </c>
      <c r="BB610" s="222">
        <f t="shared" si="1419"/>
        <v>0</v>
      </c>
      <c r="BC610" s="222">
        <f t="shared" si="1420"/>
        <v>0</v>
      </c>
      <c r="BD610" s="222">
        <f t="shared" si="1421"/>
        <v>0</v>
      </c>
      <c r="BE610" s="222">
        <f t="shared" si="1422"/>
        <v>0</v>
      </c>
      <c r="BF610" s="222">
        <f t="shared" si="1423"/>
        <v>0</v>
      </c>
      <c r="BG610" s="222">
        <f t="shared" si="1424"/>
        <v>0</v>
      </c>
      <c r="BH610" s="222">
        <f t="shared" si="1425"/>
        <v>0</v>
      </c>
      <c r="BI610" s="222">
        <f t="shared" si="1426"/>
        <v>0</v>
      </c>
      <c r="BJ610" s="222">
        <f t="shared" si="1427"/>
        <v>0</v>
      </c>
      <c r="BK610" s="222">
        <f t="shared" si="1428"/>
        <v>0</v>
      </c>
      <c r="BL610" s="222">
        <f t="shared" si="1429"/>
        <v>0</v>
      </c>
      <c r="BM610" s="222">
        <f t="shared" si="1430"/>
        <v>0</v>
      </c>
      <c r="BN610" s="222">
        <f t="shared" si="1431"/>
        <v>0</v>
      </c>
      <c r="BO610" s="222">
        <f t="shared" si="1432"/>
        <v>0</v>
      </c>
      <c r="BP610" s="222">
        <f t="shared" si="1433"/>
        <v>0</v>
      </c>
      <c r="BQ610" s="222">
        <f t="shared" si="1434"/>
        <v>0</v>
      </c>
      <c r="BR610" s="222">
        <f t="shared" si="1435"/>
        <v>0</v>
      </c>
      <c r="BS610" s="222">
        <f t="shared" si="1436"/>
        <v>0</v>
      </c>
      <c r="BT610" s="222">
        <f t="shared" si="1437"/>
        <v>0</v>
      </c>
      <c r="BU610" s="222">
        <f t="shared" si="1438"/>
        <v>0</v>
      </c>
      <c r="BV610" s="222">
        <f t="shared" si="1439"/>
        <v>0</v>
      </c>
      <c r="BW610" s="222">
        <f t="shared" si="1440"/>
        <v>0</v>
      </c>
      <c r="BX610" s="222">
        <f t="shared" si="1441"/>
        <v>0</v>
      </c>
      <c r="BY610" s="222">
        <f t="shared" si="1442"/>
        <v>0</v>
      </c>
      <c r="BZ610" s="222">
        <f t="shared" si="1443"/>
        <v>0</v>
      </c>
      <c r="CA610" s="222">
        <f t="shared" si="1444"/>
        <v>0</v>
      </c>
      <c r="CB610" s="222">
        <f t="shared" si="1445"/>
        <v>0</v>
      </c>
      <c r="CC610" s="222">
        <f t="shared" si="1446"/>
        <v>0</v>
      </c>
      <c r="CD610" s="222">
        <f t="shared" si="1447"/>
        <v>0</v>
      </c>
      <c r="CE610" s="222">
        <f t="shared" si="1448"/>
        <v>0</v>
      </c>
      <c r="CF610" s="222">
        <f t="shared" si="1449"/>
        <v>0</v>
      </c>
      <c r="CG610" s="222">
        <f t="shared" si="1450"/>
        <v>0</v>
      </c>
      <c r="CH610" s="222">
        <f t="shared" si="1451"/>
        <v>0</v>
      </c>
      <c r="CI610" s="222">
        <f t="shared" si="1452"/>
        <v>0</v>
      </c>
      <c r="CJ610" s="222">
        <f t="shared" si="1453"/>
        <v>0</v>
      </c>
      <c r="CK610" s="222">
        <f t="shared" si="1454"/>
        <v>0</v>
      </c>
      <c r="CL610" s="222">
        <f t="shared" si="1455"/>
        <v>0</v>
      </c>
      <c r="CM610" s="222">
        <f t="shared" si="1456"/>
        <v>0</v>
      </c>
      <c r="CN610" s="222">
        <f t="shared" si="1457"/>
        <v>0</v>
      </c>
      <c r="CO610" s="222">
        <f t="shared" si="1458"/>
        <v>0</v>
      </c>
      <c r="CP610" s="222">
        <f t="shared" si="1459"/>
        <v>0</v>
      </c>
      <c r="CQ610" s="222">
        <f t="shared" si="1460"/>
        <v>0</v>
      </c>
      <c r="CR610" s="222">
        <f t="shared" si="1461"/>
        <v>0</v>
      </c>
      <c r="CS610" s="222">
        <f t="shared" si="1462"/>
        <v>0</v>
      </c>
      <c r="CT610" s="222">
        <f t="shared" si="1463"/>
        <v>0</v>
      </c>
      <c r="CU610" s="222">
        <f t="shared" si="1464"/>
        <v>0</v>
      </c>
      <c r="CV610" s="222">
        <f t="shared" si="1465"/>
        <v>0</v>
      </c>
      <c r="CW610" s="222">
        <f t="shared" si="1466"/>
        <v>0</v>
      </c>
      <c r="CX610" s="222">
        <f t="shared" si="1467"/>
        <v>0</v>
      </c>
      <c r="CY610" s="222">
        <f t="shared" si="1468"/>
        <v>0</v>
      </c>
      <c r="CZ610" s="222">
        <f t="shared" si="1469"/>
        <v>0</v>
      </c>
      <c r="DA610" s="222">
        <f t="shared" si="1470"/>
        <v>0</v>
      </c>
      <c r="DB610" s="222">
        <f t="shared" si="1471"/>
        <v>0</v>
      </c>
      <c r="DC610" s="222">
        <f t="shared" si="1472"/>
        <v>0</v>
      </c>
      <c r="DD610" s="222">
        <f t="shared" si="1473"/>
        <v>0</v>
      </c>
      <c r="DE610" s="222">
        <f t="shared" si="1474"/>
        <v>0</v>
      </c>
      <c r="DF610" s="222">
        <f t="shared" si="1475"/>
        <v>0</v>
      </c>
      <c r="DG610" s="222">
        <f t="shared" si="1476"/>
        <v>0</v>
      </c>
      <c r="DH610" s="222">
        <f t="shared" si="1477"/>
        <v>0</v>
      </c>
      <c r="DI610" s="222">
        <f t="shared" si="1478"/>
        <v>0</v>
      </c>
      <c r="DJ610" s="222">
        <f t="shared" si="1479"/>
        <v>0</v>
      </c>
      <c r="DK610" s="222">
        <f t="shared" si="1480"/>
        <v>0</v>
      </c>
      <c r="DL610" s="222">
        <f t="shared" si="1481"/>
        <v>0</v>
      </c>
      <c r="DM610" s="222">
        <f t="shared" si="1482"/>
        <v>0</v>
      </c>
      <c r="DN610" s="222">
        <f t="shared" si="1483"/>
        <v>0</v>
      </c>
      <c r="DO610" s="222">
        <f t="shared" si="1484"/>
        <v>0</v>
      </c>
      <c r="DP610" s="222">
        <f t="shared" si="1485"/>
        <v>0</v>
      </c>
      <c r="DQ610" s="222">
        <f t="shared" si="1486"/>
        <v>0</v>
      </c>
      <c r="DR610" s="222">
        <f t="shared" si="1487"/>
        <v>0</v>
      </c>
      <c r="DS610" s="222">
        <f t="shared" si="1488"/>
        <v>0</v>
      </c>
      <c r="DT610" s="222">
        <f t="shared" si="1489"/>
        <v>0</v>
      </c>
      <c r="DU610" s="222">
        <f t="shared" si="1490"/>
        <v>0</v>
      </c>
      <c r="DV610" s="222">
        <f t="shared" si="1491"/>
        <v>0</v>
      </c>
      <c r="DW610" s="222">
        <f t="shared" si="1492"/>
        <v>0</v>
      </c>
      <c r="DX610" s="222">
        <f t="shared" si="1493"/>
        <v>0</v>
      </c>
      <c r="DY610" s="222">
        <f t="shared" si="1494"/>
        <v>0</v>
      </c>
      <c r="DZ610" s="222">
        <f t="shared" si="1495"/>
        <v>0</v>
      </c>
      <c r="EA610" s="222">
        <f t="shared" si="1496"/>
        <v>0</v>
      </c>
      <c r="EB610" s="222">
        <f t="shared" si="1497"/>
        <v>0</v>
      </c>
      <c r="EC610" s="222">
        <f t="shared" si="1498"/>
        <v>0</v>
      </c>
      <c r="ED610" s="222">
        <f t="shared" si="1499"/>
        <v>0</v>
      </c>
      <c r="EE610" s="222">
        <f t="shared" si="1500"/>
        <v>0</v>
      </c>
      <c r="EF610" s="222">
        <f t="shared" si="1501"/>
        <v>0</v>
      </c>
      <c r="EG610" s="222">
        <f t="shared" si="1502"/>
        <v>0</v>
      </c>
      <c r="EH610" s="222">
        <f t="shared" si="1503"/>
        <v>0</v>
      </c>
      <c r="EI610" s="222">
        <f t="shared" si="1504"/>
        <v>0</v>
      </c>
      <c r="EJ610" s="222">
        <f t="shared" si="1505"/>
        <v>0</v>
      </c>
      <c r="EK610" s="222">
        <f t="shared" si="1506"/>
        <v>0</v>
      </c>
      <c r="EL610" s="222">
        <f t="shared" si="1507"/>
        <v>0</v>
      </c>
      <c r="EM610" s="222">
        <f t="shared" si="1508"/>
        <v>0</v>
      </c>
      <c r="EN610" s="222">
        <f t="shared" si="1509"/>
        <v>0</v>
      </c>
      <c r="EO610" s="222">
        <f t="shared" si="1510"/>
        <v>0</v>
      </c>
      <c r="EP610" s="222">
        <f t="shared" si="1511"/>
        <v>0</v>
      </c>
      <c r="EQ610" s="222">
        <f t="shared" si="1512"/>
        <v>0</v>
      </c>
      <c r="ER610" s="222">
        <f t="shared" si="1513"/>
        <v>0</v>
      </c>
      <c r="ES610" s="222">
        <f t="shared" si="1514"/>
        <v>0</v>
      </c>
      <c r="ET610" s="222">
        <f t="shared" si="1515"/>
        <v>0</v>
      </c>
      <c r="EU610" s="222">
        <f t="shared" si="1516"/>
        <v>0</v>
      </c>
      <c r="EV610" s="222">
        <f t="shared" si="1517"/>
        <v>0</v>
      </c>
      <c r="EW610" s="222">
        <f t="shared" si="1518"/>
        <v>0</v>
      </c>
      <c r="EX610" s="222">
        <f t="shared" si="1519"/>
        <v>0</v>
      </c>
      <c r="EY610" s="222">
        <f t="shared" si="1520"/>
        <v>0</v>
      </c>
      <c r="EZ610" s="222">
        <f t="shared" si="1521"/>
        <v>0</v>
      </c>
      <c r="FA610" s="222">
        <f t="shared" si="1522"/>
        <v>0</v>
      </c>
      <c r="FB610" s="222">
        <f t="shared" si="1523"/>
        <v>0</v>
      </c>
      <c r="FC610" s="222">
        <f t="shared" si="1524"/>
        <v>0</v>
      </c>
      <c r="FD610" s="222">
        <f t="shared" si="1525"/>
        <v>0</v>
      </c>
      <c r="FE610" s="222">
        <f t="shared" si="1526"/>
        <v>0</v>
      </c>
      <c r="FF610" s="222">
        <f t="shared" si="1527"/>
        <v>0</v>
      </c>
      <c r="FG610" s="222">
        <f t="shared" si="1528"/>
        <v>0</v>
      </c>
      <c r="FH610" s="222">
        <f t="shared" si="1529"/>
        <v>0</v>
      </c>
      <c r="FI610" s="222">
        <f t="shared" si="1530"/>
        <v>0</v>
      </c>
      <c r="FJ610" s="222">
        <f t="shared" si="1531"/>
        <v>0</v>
      </c>
      <c r="FK610" s="222">
        <f t="shared" si="1532"/>
        <v>0</v>
      </c>
      <c r="FL610" s="222">
        <f t="shared" si="1533"/>
        <v>0</v>
      </c>
      <c r="FM610" s="222">
        <f t="shared" si="1534"/>
        <v>0</v>
      </c>
      <c r="FN610" s="222">
        <f t="shared" si="1535"/>
        <v>0</v>
      </c>
      <c r="FO610" s="222">
        <f t="shared" si="1536"/>
        <v>0</v>
      </c>
      <c r="FP610" s="222">
        <f t="shared" si="1537"/>
        <v>0</v>
      </c>
      <c r="FQ610" s="222">
        <f t="shared" si="1538"/>
        <v>0</v>
      </c>
      <c r="FR610" s="222">
        <f t="shared" si="1539"/>
        <v>0</v>
      </c>
      <c r="FS610" s="222">
        <f t="shared" si="1540"/>
        <v>0</v>
      </c>
      <c r="FT610" s="222">
        <f t="shared" si="1541"/>
        <v>0</v>
      </c>
      <c r="FU610" s="222">
        <f t="shared" si="1542"/>
        <v>0</v>
      </c>
      <c r="FV610" s="222">
        <f t="shared" si="1543"/>
        <v>0</v>
      </c>
      <c r="FW610" s="222">
        <f t="shared" si="1544"/>
        <v>0</v>
      </c>
      <c r="FX610" s="222">
        <f t="shared" si="1545"/>
        <v>0</v>
      </c>
      <c r="FY610" s="222">
        <f t="shared" si="1546"/>
        <v>0</v>
      </c>
      <c r="FZ610" s="222">
        <f t="shared" si="1547"/>
        <v>0</v>
      </c>
      <c r="GA610" s="222">
        <f t="shared" si="1548"/>
        <v>0</v>
      </c>
      <c r="GB610" s="222">
        <f t="shared" si="1549"/>
        <v>0</v>
      </c>
      <c r="GC610" s="222">
        <f t="shared" si="1550"/>
        <v>0</v>
      </c>
      <c r="GD610" s="222">
        <f t="shared" si="1551"/>
        <v>0</v>
      </c>
      <c r="GE610" s="222">
        <f t="shared" si="1552"/>
        <v>0</v>
      </c>
      <c r="GF610" s="222">
        <f t="shared" si="1553"/>
        <v>0</v>
      </c>
      <c r="GG610" s="222">
        <f t="shared" si="1554"/>
        <v>0</v>
      </c>
      <c r="GH610" s="222">
        <f t="shared" si="1555"/>
        <v>0</v>
      </c>
      <c r="GI610" s="222">
        <f t="shared" si="1556"/>
        <v>0</v>
      </c>
      <c r="GJ610" s="222">
        <f t="shared" si="1557"/>
        <v>0</v>
      </c>
      <c r="GK610" s="222">
        <f t="shared" si="1558"/>
        <v>0</v>
      </c>
      <c r="GL610" s="222">
        <f t="shared" si="1559"/>
        <v>0</v>
      </c>
      <c r="GM610" s="222">
        <f t="shared" si="1560"/>
        <v>0</v>
      </c>
      <c r="GN610" s="222">
        <f t="shared" si="1561"/>
        <v>0</v>
      </c>
      <c r="GO610" s="222">
        <f t="shared" si="1562"/>
        <v>0</v>
      </c>
      <c r="GP610" s="222">
        <f t="shared" si="1563"/>
        <v>0</v>
      </c>
      <c r="GQ610" s="222">
        <f t="shared" si="1564"/>
        <v>0</v>
      </c>
      <c r="GR610" s="222">
        <f t="shared" si="1565"/>
        <v>0</v>
      </c>
      <c r="GS610" s="222">
        <f t="shared" si="1566"/>
        <v>0</v>
      </c>
      <c r="GT610" s="222">
        <f t="shared" si="1567"/>
        <v>0</v>
      </c>
      <c r="GU610" s="222">
        <f t="shared" si="1568"/>
        <v>0</v>
      </c>
      <c r="GV610" s="222">
        <f t="shared" si="1569"/>
        <v>0</v>
      </c>
      <c r="GW610" s="222">
        <f t="shared" si="1570"/>
        <v>0</v>
      </c>
      <c r="GX610" s="222">
        <f t="shared" si="1571"/>
        <v>0</v>
      </c>
      <c r="GY610" s="222">
        <f t="shared" si="1572"/>
        <v>0</v>
      </c>
      <c r="GZ610" s="222">
        <f t="shared" si="1573"/>
        <v>0</v>
      </c>
      <c r="HA610" s="222">
        <f t="shared" si="1574"/>
        <v>0</v>
      </c>
      <c r="HB610" s="222">
        <f t="shared" si="1575"/>
        <v>0</v>
      </c>
      <c r="HC610" s="222">
        <f t="shared" si="1576"/>
        <v>0</v>
      </c>
      <c r="HD610" s="222">
        <f t="shared" si="1577"/>
        <v>0</v>
      </c>
      <c r="HE610" s="222">
        <f t="shared" si="1578"/>
        <v>0</v>
      </c>
      <c r="HF610" s="222">
        <f t="shared" si="1579"/>
        <v>0</v>
      </c>
      <c r="HG610" s="222">
        <f t="shared" si="1580"/>
        <v>0</v>
      </c>
      <c r="HH610" s="222">
        <f t="shared" si="1581"/>
        <v>0</v>
      </c>
      <c r="HI610" s="222">
        <f t="shared" si="1582"/>
        <v>0</v>
      </c>
      <c r="HJ610" s="222">
        <f t="shared" si="1583"/>
        <v>0</v>
      </c>
      <c r="HK610" s="222">
        <f t="shared" si="1584"/>
        <v>0</v>
      </c>
      <c r="HL610" s="222">
        <f t="shared" si="1585"/>
        <v>0</v>
      </c>
      <c r="HM610" s="222">
        <f t="shared" si="1586"/>
        <v>0</v>
      </c>
      <c r="HN610" s="222">
        <f t="shared" si="1587"/>
        <v>0</v>
      </c>
      <c r="HO610" s="222">
        <f t="shared" si="1588"/>
        <v>0</v>
      </c>
      <c r="HP610" s="222">
        <f t="shared" si="1589"/>
        <v>0</v>
      </c>
      <c r="HQ610" s="222">
        <f t="shared" si="1590"/>
        <v>0</v>
      </c>
      <c r="HR610" s="222">
        <f t="shared" si="1591"/>
        <v>0</v>
      </c>
      <c r="HS610" s="222">
        <f t="shared" si="1592"/>
        <v>0</v>
      </c>
      <c r="HT610" s="222">
        <f t="shared" si="1593"/>
        <v>0</v>
      </c>
      <c r="HU610" s="222">
        <f t="shared" si="1594"/>
        <v>0</v>
      </c>
      <c r="HV610" s="222">
        <f t="shared" si="1595"/>
        <v>0</v>
      </c>
      <c r="HW610" s="222">
        <f t="shared" si="1596"/>
        <v>0</v>
      </c>
      <c r="HX610" s="222">
        <f t="shared" si="1597"/>
        <v>0</v>
      </c>
      <c r="HY610" s="222">
        <f t="shared" si="1598"/>
        <v>0</v>
      </c>
      <c r="HZ610" s="222">
        <f t="shared" si="1599"/>
        <v>0</v>
      </c>
      <c r="IA610" s="222">
        <f t="shared" si="1600"/>
        <v>0</v>
      </c>
      <c r="IB610" s="222">
        <f t="shared" si="1601"/>
        <v>0</v>
      </c>
      <c r="IC610" s="222">
        <f t="shared" si="1602"/>
        <v>0</v>
      </c>
      <c r="ID610" s="222">
        <f t="shared" si="1603"/>
        <v>0</v>
      </c>
      <c r="IE610" s="222">
        <f t="shared" si="1604"/>
        <v>0</v>
      </c>
      <c r="IF610" s="222">
        <f t="shared" si="1605"/>
        <v>0</v>
      </c>
      <c r="IG610" s="222">
        <f t="shared" si="1606"/>
        <v>0</v>
      </c>
      <c r="IH610" s="222">
        <f t="shared" si="1607"/>
        <v>0</v>
      </c>
      <c r="II610" s="222">
        <f t="shared" si="1608"/>
        <v>0</v>
      </c>
      <c r="IJ610" s="222">
        <f t="shared" si="1609"/>
        <v>0</v>
      </c>
      <c r="IK610" s="222">
        <f t="shared" si="1610"/>
        <v>0</v>
      </c>
      <c r="IL610" s="222">
        <f t="shared" si="1611"/>
        <v>0</v>
      </c>
      <c r="IM610" s="222">
        <f t="shared" si="1612"/>
        <v>0</v>
      </c>
      <c r="IN610" s="222">
        <f t="shared" si="1613"/>
        <v>0</v>
      </c>
      <c r="IO610" s="222">
        <f t="shared" si="1614"/>
        <v>0</v>
      </c>
      <c r="IP610" s="222">
        <f t="shared" si="1615"/>
        <v>0</v>
      </c>
      <c r="IQ610" s="222">
        <f t="shared" si="1616"/>
        <v>0</v>
      </c>
      <c r="IR610" s="222">
        <f t="shared" si="1617"/>
        <v>0</v>
      </c>
      <c r="IS610" s="222">
        <f t="shared" si="1618"/>
        <v>0</v>
      </c>
      <c r="IT610" s="222">
        <f t="shared" si="1619"/>
        <v>0</v>
      </c>
      <c r="IU610" s="222">
        <f t="shared" si="1620"/>
        <v>0</v>
      </c>
      <c r="IV610" s="222">
        <f t="shared" si="1621"/>
        <v>0</v>
      </c>
      <c r="IW610" s="222">
        <f t="shared" si="1622"/>
        <v>0</v>
      </c>
      <c r="IX610" s="222">
        <f t="shared" si="1623"/>
        <v>0</v>
      </c>
      <c r="IY610" s="222">
        <f t="shared" si="1624"/>
        <v>0</v>
      </c>
      <c r="IZ610" s="222">
        <f t="shared" si="1625"/>
        <v>0</v>
      </c>
      <c r="JA610" s="222">
        <f t="shared" si="1626"/>
        <v>0</v>
      </c>
      <c r="JB610" s="222">
        <f t="shared" si="1627"/>
        <v>0</v>
      </c>
    </row>
    <row r="611" spans="1:262">
      <c r="B611" s="230">
        <v>250</v>
      </c>
      <c r="C611" s="229">
        <f t="shared" si="1628"/>
        <v>4.8828124999999818E-3</v>
      </c>
      <c r="D611" s="226">
        <f t="shared" ca="1" si="1371"/>
        <v>50.103416863275335</v>
      </c>
      <c r="E611" s="225">
        <f ca="1">IV361</f>
        <v>0.10341686327533434</v>
      </c>
      <c r="F611" s="224">
        <v>250</v>
      </c>
      <c r="G611" s="222">
        <f t="shared" si="1372"/>
        <v>0</v>
      </c>
      <c r="H611" s="222">
        <f t="shared" si="1373"/>
        <v>0</v>
      </c>
      <c r="I611" s="222">
        <f t="shared" si="1374"/>
        <v>0</v>
      </c>
      <c r="J611" s="222">
        <f t="shared" si="1375"/>
        <v>0</v>
      </c>
      <c r="K611" s="222">
        <f t="shared" si="1376"/>
        <v>0</v>
      </c>
      <c r="L611" s="222">
        <f t="shared" si="1377"/>
        <v>0</v>
      </c>
      <c r="M611" s="222">
        <f t="shared" si="1378"/>
        <v>0</v>
      </c>
      <c r="N611" s="222">
        <f t="shared" si="1379"/>
        <v>0</v>
      </c>
      <c r="O611" s="222">
        <f t="shared" si="1380"/>
        <v>0</v>
      </c>
      <c r="P611" s="222">
        <f t="shared" si="1381"/>
        <v>0</v>
      </c>
      <c r="Q611" s="222">
        <f t="shared" si="1382"/>
        <v>0</v>
      </c>
      <c r="R611" s="222">
        <f t="shared" si="1383"/>
        <v>0</v>
      </c>
      <c r="S611" s="222">
        <f t="shared" si="1384"/>
        <v>0</v>
      </c>
      <c r="T611" s="222">
        <f t="shared" si="1385"/>
        <v>0</v>
      </c>
      <c r="U611" s="222">
        <f t="shared" si="1386"/>
        <v>0</v>
      </c>
      <c r="V611" s="222">
        <f t="shared" si="1387"/>
        <v>0</v>
      </c>
      <c r="W611" s="222">
        <f t="shared" si="1388"/>
        <v>0</v>
      </c>
      <c r="X611" s="222">
        <f t="shared" si="1389"/>
        <v>0</v>
      </c>
      <c r="Y611" s="222">
        <f t="shared" si="1390"/>
        <v>0</v>
      </c>
      <c r="Z611" s="222">
        <f t="shared" si="1391"/>
        <v>0</v>
      </c>
      <c r="AA611" s="222">
        <f t="shared" si="1392"/>
        <v>0</v>
      </c>
      <c r="AB611" s="222">
        <f t="shared" si="1393"/>
        <v>0</v>
      </c>
      <c r="AC611" s="222">
        <f t="shared" si="1394"/>
        <v>0</v>
      </c>
      <c r="AD611" s="222">
        <f t="shared" si="1395"/>
        <v>0</v>
      </c>
      <c r="AE611" s="222">
        <f t="shared" si="1396"/>
        <v>0</v>
      </c>
      <c r="AF611" s="222">
        <f t="shared" si="1397"/>
        <v>0</v>
      </c>
      <c r="AG611" s="222">
        <f t="shared" si="1398"/>
        <v>0</v>
      </c>
      <c r="AH611" s="222">
        <f t="shared" si="1399"/>
        <v>0</v>
      </c>
      <c r="AI611" s="222">
        <f t="shared" si="1400"/>
        <v>0</v>
      </c>
      <c r="AJ611" s="222">
        <f t="shared" si="1401"/>
        <v>0</v>
      </c>
      <c r="AK611" s="222">
        <f t="shared" si="1402"/>
        <v>0</v>
      </c>
      <c r="AL611" s="222">
        <f t="shared" si="1403"/>
        <v>0</v>
      </c>
      <c r="AM611" s="222">
        <f t="shared" si="1404"/>
        <v>0</v>
      </c>
      <c r="AN611" s="222">
        <f t="shared" si="1405"/>
        <v>0</v>
      </c>
      <c r="AO611" s="222">
        <f t="shared" si="1406"/>
        <v>0</v>
      </c>
      <c r="AP611" s="222">
        <f t="shared" si="1407"/>
        <v>0</v>
      </c>
      <c r="AQ611" s="222">
        <f t="shared" si="1408"/>
        <v>0</v>
      </c>
      <c r="AR611" s="222">
        <f t="shared" si="1409"/>
        <v>0</v>
      </c>
      <c r="AS611" s="222">
        <f t="shared" si="1410"/>
        <v>0</v>
      </c>
      <c r="AT611" s="222">
        <f t="shared" si="1411"/>
        <v>0</v>
      </c>
      <c r="AU611" s="222">
        <f t="shared" si="1412"/>
        <v>0</v>
      </c>
      <c r="AV611" s="222">
        <f t="shared" si="1413"/>
        <v>0</v>
      </c>
      <c r="AW611" s="222">
        <f t="shared" si="1414"/>
        <v>0</v>
      </c>
      <c r="AX611" s="222">
        <f t="shared" si="1415"/>
        <v>0</v>
      </c>
      <c r="AY611" s="222">
        <f t="shared" si="1416"/>
        <v>0</v>
      </c>
      <c r="AZ611" s="222">
        <f t="shared" si="1417"/>
        <v>0</v>
      </c>
      <c r="BA611" s="222">
        <f t="shared" si="1418"/>
        <v>0</v>
      </c>
      <c r="BB611" s="222">
        <f t="shared" si="1419"/>
        <v>0</v>
      </c>
      <c r="BC611" s="222">
        <f t="shared" si="1420"/>
        <v>0</v>
      </c>
      <c r="BD611" s="222">
        <f t="shared" si="1421"/>
        <v>0</v>
      </c>
      <c r="BE611" s="222">
        <f t="shared" si="1422"/>
        <v>0</v>
      </c>
      <c r="BF611" s="222">
        <f t="shared" si="1423"/>
        <v>0</v>
      </c>
      <c r="BG611" s="222">
        <f t="shared" si="1424"/>
        <v>0</v>
      </c>
      <c r="BH611" s="222">
        <f t="shared" si="1425"/>
        <v>0</v>
      </c>
      <c r="BI611" s="222">
        <f t="shared" si="1426"/>
        <v>0</v>
      </c>
      <c r="BJ611" s="222">
        <f t="shared" si="1427"/>
        <v>0</v>
      </c>
      <c r="BK611" s="222">
        <f t="shared" si="1428"/>
        <v>0</v>
      </c>
      <c r="BL611" s="222">
        <f t="shared" si="1429"/>
        <v>0</v>
      </c>
      <c r="BM611" s="222">
        <f t="shared" si="1430"/>
        <v>0</v>
      </c>
      <c r="BN611" s="222">
        <f t="shared" si="1431"/>
        <v>0</v>
      </c>
      <c r="BO611" s="222">
        <f t="shared" si="1432"/>
        <v>0</v>
      </c>
      <c r="BP611" s="222">
        <f t="shared" si="1433"/>
        <v>0</v>
      </c>
      <c r="BQ611" s="222">
        <f t="shared" si="1434"/>
        <v>0</v>
      </c>
      <c r="BR611" s="222">
        <f t="shared" si="1435"/>
        <v>0</v>
      </c>
      <c r="BS611" s="222">
        <f t="shared" si="1436"/>
        <v>0</v>
      </c>
      <c r="BT611" s="222">
        <f t="shared" si="1437"/>
        <v>0</v>
      </c>
      <c r="BU611" s="222">
        <f t="shared" si="1438"/>
        <v>0</v>
      </c>
      <c r="BV611" s="222">
        <f t="shared" si="1439"/>
        <v>0</v>
      </c>
      <c r="BW611" s="222">
        <f t="shared" si="1440"/>
        <v>0</v>
      </c>
      <c r="BX611" s="222">
        <f t="shared" si="1441"/>
        <v>0</v>
      </c>
      <c r="BY611" s="222">
        <f t="shared" si="1442"/>
        <v>0</v>
      </c>
      <c r="BZ611" s="222">
        <f t="shared" si="1443"/>
        <v>0</v>
      </c>
      <c r="CA611" s="222">
        <f t="shared" si="1444"/>
        <v>0</v>
      </c>
      <c r="CB611" s="222">
        <f t="shared" si="1445"/>
        <v>0</v>
      </c>
      <c r="CC611" s="222">
        <f t="shared" si="1446"/>
        <v>0</v>
      </c>
      <c r="CD611" s="222">
        <f t="shared" si="1447"/>
        <v>0</v>
      </c>
      <c r="CE611" s="222">
        <f t="shared" si="1448"/>
        <v>0</v>
      </c>
      <c r="CF611" s="222">
        <f t="shared" si="1449"/>
        <v>0</v>
      </c>
      <c r="CG611" s="222">
        <f t="shared" si="1450"/>
        <v>0</v>
      </c>
      <c r="CH611" s="222">
        <f t="shared" si="1451"/>
        <v>0</v>
      </c>
      <c r="CI611" s="222">
        <f t="shared" si="1452"/>
        <v>0</v>
      </c>
      <c r="CJ611" s="222">
        <f t="shared" si="1453"/>
        <v>0</v>
      </c>
      <c r="CK611" s="222">
        <f t="shared" si="1454"/>
        <v>0</v>
      </c>
      <c r="CL611" s="222">
        <f t="shared" si="1455"/>
        <v>0</v>
      </c>
      <c r="CM611" s="222">
        <f t="shared" si="1456"/>
        <v>0</v>
      </c>
      <c r="CN611" s="222">
        <f t="shared" si="1457"/>
        <v>0</v>
      </c>
      <c r="CO611" s="222">
        <f t="shared" si="1458"/>
        <v>0</v>
      </c>
      <c r="CP611" s="222">
        <f t="shared" si="1459"/>
        <v>0</v>
      </c>
      <c r="CQ611" s="222">
        <f t="shared" si="1460"/>
        <v>0</v>
      </c>
      <c r="CR611" s="222">
        <f t="shared" si="1461"/>
        <v>0</v>
      </c>
      <c r="CS611" s="222">
        <f t="shared" si="1462"/>
        <v>0</v>
      </c>
      <c r="CT611" s="222">
        <f t="shared" si="1463"/>
        <v>0</v>
      </c>
      <c r="CU611" s="222">
        <f t="shared" si="1464"/>
        <v>0</v>
      </c>
      <c r="CV611" s="222">
        <f t="shared" si="1465"/>
        <v>0</v>
      </c>
      <c r="CW611" s="222">
        <f t="shared" si="1466"/>
        <v>0</v>
      </c>
      <c r="CX611" s="222">
        <f t="shared" si="1467"/>
        <v>0</v>
      </c>
      <c r="CY611" s="222">
        <f t="shared" si="1468"/>
        <v>0</v>
      </c>
      <c r="CZ611" s="222">
        <f t="shared" si="1469"/>
        <v>0</v>
      </c>
      <c r="DA611" s="222">
        <f t="shared" si="1470"/>
        <v>0</v>
      </c>
      <c r="DB611" s="222">
        <f t="shared" si="1471"/>
        <v>0</v>
      </c>
      <c r="DC611" s="222">
        <f t="shared" si="1472"/>
        <v>0</v>
      </c>
      <c r="DD611" s="222">
        <f t="shared" si="1473"/>
        <v>0</v>
      </c>
      <c r="DE611" s="222">
        <f t="shared" si="1474"/>
        <v>0</v>
      </c>
      <c r="DF611" s="222">
        <f t="shared" si="1475"/>
        <v>0</v>
      </c>
      <c r="DG611" s="222">
        <f t="shared" si="1476"/>
        <v>0</v>
      </c>
      <c r="DH611" s="222">
        <f t="shared" si="1477"/>
        <v>0</v>
      </c>
      <c r="DI611" s="222">
        <f t="shared" si="1478"/>
        <v>0</v>
      </c>
      <c r="DJ611" s="222">
        <f t="shared" si="1479"/>
        <v>0</v>
      </c>
      <c r="DK611" s="222">
        <f t="shared" si="1480"/>
        <v>0</v>
      </c>
      <c r="DL611" s="222">
        <f t="shared" si="1481"/>
        <v>0</v>
      </c>
      <c r="DM611" s="222">
        <f t="shared" si="1482"/>
        <v>0</v>
      </c>
      <c r="DN611" s="222">
        <f t="shared" si="1483"/>
        <v>0</v>
      </c>
      <c r="DO611" s="222">
        <f t="shared" si="1484"/>
        <v>0</v>
      </c>
      <c r="DP611" s="222">
        <f t="shared" si="1485"/>
        <v>0</v>
      </c>
      <c r="DQ611" s="222">
        <f t="shared" si="1486"/>
        <v>0</v>
      </c>
      <c r="DR611" s="222">
        <f t="shared" si="1487"/>
        <v>0</v>
      </c>
      <c r="DS611" s="222">
        <f t="shared" si="1488"/>
        <v>0</v>
      </c>
      <c r="DT611" s="222">
        <f t="shared" si="1489"/>
        <v>0</v>
      </c>
      <c r="DU611" s="222">
        <f t="shared" si="1490"/>
        <v>0</v>
      </c>
      <c r="DV611" s="222">
        <f t="shared" si="1491"/>
        <v>0</v>
      </c>
      <c r="DW611" s="222">
        <f t="shared" si="1492"/>
        <v>0</v>
      </c>
      <c r="DX611" s="222">
        <f t="shared" si="1493"/>
        <v>0</v>
      </c>
      <c r="DY611" s="222">
        <f t="shared" si="1494"/>
        <v>0</v>
      </c>
      <c r="DZ611" s="222">
        <f t="shared" si="1495"/>
        <v>0</v>
      </c>
      <c r="EA611" s="222">
        <f t="shared" si="1496"/>
        <v>0</v>
      </c>
      <c r="EB611" s="222">
        <f t="shared" si="1497"/>
        <v>0</v>
      </c>
      <c r="EC611" s="222">
        <f t="shared" si="1498"/>
        <v>0</v>
      </c>
      <c r="ED611" s="222">
        <f t="shared" si="1499"/>
        <v>0</v>
      </c>
      <c r="EE611" s="222">
        <f t="shared" si="1500"/>
        <v>0</v>
      </c>
      <c r="EF611" s="222">
        <f t="shared" si="1501"/>
        <v>0</v>
      </c>
      <c r="EG611" s="222">
        <f t="shared" si="1502"/>
        <v>0</v>
      </c>
      <c r="EH611" s="222">
        <f t="shared" si="1503"/>
        <v>0</v>
      </c>
      <c r="EI611" s="222">
        <f t="shared" si="1504"/>
        <v>0</v>
      </c>
      <c r="EJ611" s="222">
        <f t="shared" si="1505"/>
        <v>0</v>
      </c>
      <c r="EK611" s="222">
        <f t="shared" si="1506"/>
        <v>0</v>
      </c>
      <c r="EL611" s="222">
        <f t="shared" si="1507"/>
        <v>0</v>
      </c>
      <c r="EM611" s="222">
        <f t="shared" si="1508"/>
        <v>0</v>
      </c>
      <c r="EN611" s="222">
        <f t="shared" si="1509"/>
        <v>0</v>
      </c>
      <c r="EO611" s="222">
        <f t="shared" si="1510"/>
        <v>0</v>
      </c>
      <c r="EP611" s="222">
        <f t="shared" si="1511"/>
        <v>0</v>
      </c>
      <c r="EQ611" s="222">
        <f t="shared" si="1512"/>
        <v>0</v>
      </c>
      <c r="ER611" s="222">
        <f t="shared" si="1513"/>
        <v>0</v>
      </c>
      <c r="ES611" s="222">
        <f t="shared" si="1514"/>
        <v>0</v>
      </c>
      <c r="ET611" s="222">
        <f t="shared" si="1515"/>
        <v>0</v>
      </c>
      <c r="EU611" s="222">
        <f t="shared" si="1516"/>
        <v>0</v>
      </c>
      <c r="EV611" s="222">
        <f t="shared" si="1517"/>
        <v>0</v>
      </c>
      <c r="EW611" s="222">
        <f t="shared" si="1518"/>
        <v>0</v>
      </c>
      <c r="EX611" s="222">
        <f t="shared" si="1519"/>
        <v>0</v>
      </c>
      <c r="EY611" s="222">
        <f t="shared" si="1520"/>
        <v>0</v>
      </c>
      <c r="EZ611" s="222">
        <f t="shared" si="1521"/>
        <v>0</v>
      </c>
      <c r="FA611" s="222">
        <f t="shared" si="1522"/>
        <v>0</v>
      </c>
      <c r="FB611" s="222">
        <f t="shared" si="1523"/>
        <v>0</v>
      </c>
      <c r="FC611" s="222">
        <f t="shared" si="1524"/>
        <v>0</v>
      </c>
      <c r="FD611" s="222">
        <f t="shared" si="1525"/>
        <v>0</v>
      </c>
      <c r="FE611" s="222">
        <f t="shared" si="1526"/>
        <v>0</v>
      </c>
      <c r="FF611" s="222">
        <f t="shared" si="1527"/>
        <v>0</v>
      </c>
      <c r="FG611" s="222">
        <f t="shared" si="1528"/>
        <v>0</v>
      </c>
      <c r="FH611" s="222">
        <f t="shared" si="1529"/>
        <v>0</v>
      </c>
      <c r="FI611" s="222">
        <f t="shared" si="1530"/>
        <v>0</v>
      </c>
      <c r="FJ611" s="222">
        <f t="shared" si="1531"/>
        <v>0</v>
      </c>
      <c r="FK611" s="222">
        <f t="shared" si="1532"/>
        <v>0</v>
      </c>
      <c r="FL611" s="222">
        <f t="shared" si="1533"/>
        <v>0</v>
      </c>
      <c r="FM611" s="222">
        <f t="shared" si="1534"/>
        <v>0</v>
      </c>
      <c r="FN611" s="222">
        <f t="shared" si="1535"/>
        <v>0</v>
      </c>
      <c r="FO611" s="222">
        <f t="shared" si="1536"/>
        <v>0</v>
      </c>
      <c r="FP611" s="222">
        <f t="shared" si="1537"/>
        <v>0</v>
      </c>
      <c r="FQ611" s="222">
        <f t="shared" si="1538"/>
        <v>0</v>
      </c>
      <c r="FR611" s="222">
        <f t="shared" si="1539"/>
        <v>0</v>
      </c>
      <c r="FS611" s="222">
        <f t="shared" si="1540"/>
        <v>0</v>
      </c>
      <c r="FT611" s="222">
        <f t="shared" si="1541"/>
        <v>0</v>
      </c>
      <c r="FU611" s="222">
        <f t="shared" si="1542"/>
        <v>0</v>
      </c>
      <c r="FV611" s="222">
        <f t="shared" si="1543"/>
        <v>0</v>
      </c>
      <c r="FW611" s="222">
        <f t="shared" si="1544"/>
        <v>0</v>
      </c>
      <c r="FX611" s="222">
        <f t="shared" si="1545"/>
        <v>0</v>
      </c>
      <c r="FY611" s="222">
        <f t="shared" si="1546"/>
        <v>0</v>
      </c>
      <c r="FZ611" s="222">
        <f t="shared" si="1547"/>
        <v>0</v>
      </c>
      <c r="GA611" s="222">
        <f t="shared" si="1548"/>
        <v>0</v>
      </c>
      <c r="GB611" s="222">
        <f t="shared" si="1549"/>
        <v>0</v>
      </c>
      <c r="GC611" s="222">
        <f t="shared" si="1550"/>
        <v>0</v>
      </c>
      <c r="GD611" s="222">
        <f t="shared" si="1551"/>
        <v>0</v>
      </c>
      <c r="GE611" s="222">
        <f t="shared" si="1552"/>
        <v>0</v>
      </c>
      <c r="GF611" s="222">
        <f t="shared" si="1553"/>
        <v>0</v>
      </c>
      <c r="GG611" s="222">
        <f t="shared" si="1554"/>
        <v>0</v>
      </c>
      <c r="GH611" s="222">
        <f t="shared" si="1555"/>
        <v>0</v>
      </c>
      <c r="GI611" s="222">
        <f t="shared" si="1556"/>
        <v>0</v>
      </c>
      <c r="GJ611" s="222">
        <f t="shared" si="1557"/>
        <v>0</v>
      </c>
      <c r="GK611" s="222">
        <f t="shared" si="1558"/>
        <v>0</v>
      </c>
      <c r="GL611" s="222">
        <f t="shared" si="1559"/>
        <v>0</v>
      </c>
      <c r="GM611" s="222">
        <f t="shared" si="1560"/>
        <v>0</v>
      </c>
      <c r="GN611" s="222">
        <f t="shared" si="1561"/>
        <v>0</v>
      </c>
      <c r="GO611" s="222">
        <f t="shared" si="1562"/>
        <v>0</v>
      </c>
      <c r="GP611" s="222">
        <f t="shared" si="1563"/>
        <v>0</v>
      </c>
      <c r="GQ611" s="222">
        <f t="shared" si="1564"/>
        <v>0</v>
      </c>
      <c r="GR611" s="222">
        <f t="shared" si="1565"/>
        <v>0</v>
      </c>
      <c r="GS611" s="222">
        <f t="shared" si="1566"/>
        <v>0</v>
      </c>
      <c r="GT611" s="222">
        <f t="shared" si="1567"/>
        <v>0</v>
      </c>
      <c r="GU611" s="222">
        <f t="shared" si="1568"/>
        <v>0</v>
      </c>
      <c r="GV611" s="222">
        <f t="shared" si="1569"/>
        <v>0</v>
      </c>
      <c r="GW611" s="222">
        <f t="shared" si="1570"/>
        <v>0</v>
      </c>
      <c r="GX611" s="222">
        <f t="shared" si="1571"/>
        <v>0</v>
      </c>
      <c r="GY611" s="222">
        <f t="shared" si="1572"/>
        <v>0</v>
      </c>
      <c r="GZ611" s="222">
        <f t="shared" si="1573"/>
        <v>0</v>
      </c>
      <c r="HA611" s="222">
        <f t="shared" si="1574"/>
        <v>0</v>
      </c>
      <c r="HB611" s="222">
        <f t="shared" si="1575"/>
        <v>0</v>
      </c>
      <c r="HC611" s="222">
        <f t="shared" si="1576"/>
        <v>0</v>
      </c>
      <c r="HD611" s="222">
        <f t="shared" si="1577"/>
        <v>0</v>
      </c>
      <c r="HE611" s="222">
        <f t="shared" si="1578"/>
        <v>0</v>
      </c>
      <c r="HF611" s="222">
        <f t="shared" si="1579"/>
        <v>0</v>
      </c>
      <c r="HG611" s="222">
        <f t="shared" si="1580"/>
        <v>0</v>
      </c>
      <c r="HH611" s="222">
        <f t="shared" si="1581"/>
        <v>0</v>
      </c>
      <c r="HI611" s="222">
        <f t="shared" si="1582"/>
        <v>0</v>
      </c>
      <c r="HJ611" s="222">
        <f t="shared" si="1583"/>
        <v>0</v>
      </c>
      <c r="HK611" s="222">
        <f t="shared" si="1584"/>
        <v>0</v>
      </c>
      <c r="HL611" s="222">
        <f t="shared" si="1585"/>
        <v>0</v>
      </c>
      <c r="HM611" s="222">
        <f t="shared" si="1586"/>
        <v>0</v>
      </c>
      <c r="HN611" s="222">
        <f t="shared" si="1587"/>
        <v>0</v>
      </c>
      <c r="HO611" s="222">
        <f t="shared" si="1588"/>
        <v>0</v>
      </c>
      <c r="HP611" s="222">
        <f t="shared" si="1589"/>
        <v>0</v>
      </c>
      <c r="HQ611" s="222">
        <f t="shared" si="1590"/>
        <v>0</v>
      </c>
      <c r="HR611" s="222">
        <f t="shared" si="1591"/>
        <v>0</v>
      </c>
      <c r="HS611" s="222">
        <f t="shared" si="1592"/>
        <v>0</v>
      </c>
      <c r="HT611" s="222">
        <f t="shared" si="1593"/>
        <v>0</v>
      </c>
      <c r="HU611" s="222">
        <f t="shared" si="1594"/>
        <v>0</v>
      </c>
      <c r="HV611" s="222">
        <f t="shared" si="1595"/>
        <v>0</v>
      </c>
      <c r="HW611" s="222">
        <f t="shared" si="1596"/>
        <v>0</v>
      </c>
      <c r="HX611" s="222">
        <f t="shared" si="1597"/>
        <v>0</v>
      </c>
      <c r="HY611" s="222">
        <f t="shared" si="1598"/>
        <v>0</v>
      </c>
      <c r="HZ611" s="222">
        <f t="shared" si="1599"/>
        <v>0</v>
      </c>
      <c r="IA611" s="222">
        <f t="shared" si="1600"/>
        <v>0</v>
      </c>
      <c r="IB611" s="222">
        <f t="shared" si="1601"/>
        <v>0</v>
      </c>
      <c r="IC611" s="222">
        <f t="shared" si="1602"/>
        <v>0</v>
      </c>
      <c r="ID611" s="222">
        <f t="shared" si="1603"/>
        <v>0</v>
      </c>
      <c r="IE611" s="222">
        <f t="shared" si="1604"/>
        <v>0</v>
      </c>
      <c r="IF611" s="222">
        <f t="shared" si="1605"/>
        <v>0</v>
      </c>
      <c r="IG611" s="222">
        <f t="shared" si="1606"/>
        <v>0</v>
      </c>
      <c r="IH611" s="222">
        <f t="shared" si="1607"/>
        <v>0</v>
      </c>
      <c r="II611" s="222">
        <f t="shared" si="1608"/>
        <v>0</v>
      </c>
      <c r="IJ611" s="222">
        <f t="shared" si="1609"/>
        <v>0</v>
      </c>
      <c r="IK611" s="222">
        <f t="shared" si="1610"/>
        <v>0</v>
      </c>
      <c r="IL611" s="222">
        <f t="shared" si="1611"/>
        <v>0</v>
      </c>
      <c r="IM611" s="222">
        <f t="shared" si="1612"/>
        <v>0</v>
      </c>
      <c r="IN611" s="222">
        <f t="shared" si="1613"/>
        <v>0</v>
      </c>
      <c r="IO611" s="222">
        <f t="shared" si="1614"/>
        <v>0</v>
      </c>
      <c r="IP611" s="222">
        <f t="shared" si="1615"/>
        <v>0</v>
      </c>
      <c r="IQ611" s="222">
        <f t="shared" si="1616"/>
        <v>0</v>
      </c>
      <c r="IR611" s="222">
        <f t="shared" si="1617"/>
        <v>0</v>
      </c>
      <c r="IS611" s="222">
        <f t="shared" si="1618"/>
        <v>0</v>
      </c>
      <c r="IT611" s="222">
        <f t="shared" si="1619"/>
        <v>0</v>
      </c>
      <c r="IU611" s="222">
        <f t="shared" si="1620"/>
        <v>0</v>
      </c>
      <c r="IV611" s="222">
        <f t="shared" si="1621"/>
        <v>0</v>
      </c>
      <c r="IW611" s="222">
        <f t="shared" si="1622"/>
        <v>0</v>
      </c>
      <c r="IX611" s="222">
        <f t="shared" si="1623"/>
        <v>0</v>
      </c>
      <c r="IY611" s="222">
        <f t="shared" si="1624"/>
        <v>0</v>
      </c>
      <c r="IZ611" s="222">
        <f t="shared" si="1625"/>
        <v>0</v>
      </c>
      <c r="JA611" s="222">
        <f t="shared" si="1626"/>
        <v>0</v>
      </c>
      <c r="JB611" s="222">
        <f t="shared" si="1627"/>
        <v>0</v>
      </c>
    </row>
    <row r="612" spans="1:262">
      <c r="B612" s="230">
        <v>251</v>
      </c>
      <c r="C612" s="229">
        <f t="shared" si="1628"/>
        <v>4.9023437499999814E-3</v>
      </c>
      <c r="D612" s="226">
        <f t="shared" ca="1" si="1371"/>
        <v>50.105329839922639</v>
      </c>
      <c r="E612" s="225">
        <f ca="1">IW361</f>
        <v>0.10532983992263897</v>
      </c>
      <c r="F612" s="224">
        <v>251</v>
      </c>
      <c r="G612" s="222">
        <f t="shared" si="1372"/>
        <v>0</v>
      </c>
      <c r="H612" s="222">
        <f t="shared" si="1373"/>
        <v>0</v>
      </c>
      <c r="I612" s="222">
        <f t="shared" si="1374"/>
        <v>0</v>
      </c>
      <c r="J612" s="222">
        <f t="shared" si="1375"/>
        <v>0</v>
      </c>
      <c r="K612" s="222">
        <f t="shared" si="1376"/>
        <v>0</v>
      </c>
      <c r="L612" s="222">
        <f t="shared" si="1377"/>
        <v>0</v>
      </c>
      <c r="M612" s="222">
        <f t="shared" si="1378"/>
        <v>0</v>
      </c>
      <c r="N612" s="222">
        <f t="shared" si="1379"/>
        <v>0</v>
      </c>
      <c r="O612" s="222">
        <f t="shared" si="1380"/>
        <v>0</v>
      </c>
      <c r="P612" s="222">
        <f t="shared" si="1381"/>
        <v>0</v>
      </c>
      <c r="Q612" s="222">
        <f t="shared" si="1382"/>
        <v>0</v>
      </c>
      <c r="R612" s="222">
        <f t="shared" si="1383"/>
        <v>0</v>
      </c>
      <c r="S612" s="222">
        <f t="shared" si="1384"/>
        <v>0</v>
      </c>
      <c r="T612" s="222">
        <f t="shared" si="1385"/>
        <v>0</v>
      </c>
      <c r="U612" s="222">
        <f t="shared" si="1386"/>
        <v>0</v>
      </c>
      <c r="V612" s="222">
        <f t="shared" si="1387"/>
        <v>0</v>
      </c>
      <c r="W612" s="222">
        <f t="shared" si="1388"/>
        <v>0</v>
      </c>
      <c r="X612" s="222">
        <f t="shared" si="1389"/>
        <v>0</v>
      </c>
      <c r="Y612" s="222">
        <f t="shared" si="1390"/>
        <v>0</v>
      </c>
      <c r="Z612" s="222">
        <f t="shared" si="1391"/>
        <v>0</v>
      </c>
      <c r="AA612" s="222">
        <f t="shared" si="1392"/>
        <v>0</v>
      </c>
      <c r="AB612" s="222">
        <f t="shared" si="1393"/>
        <v>0</v>
      </c>
      <c r="AC612" s="222">
        <f t="shared" si="1394"/>
        <v>0</v>
      </c>
      <c r="AD612" s="222">
        <f t="shared" si="1395"/>
        <v>0</v>
      </c>
      <c r="AE612" s="222">
        <f t="shared" si="1396"/>
        <v>0</v>
      </c>
      <c r="AF612" s="222">
        <f t="shared" si="1397"/>
        <v>0</v>
      </c>
      <c r="AG612" s="222">
        <f t="shared" si="1398"/>
        <v>0</v>
      </c>
      <c r="AH612" s="222">
        <f t="shared" si="1399"/>
        <v>0</v>
      </c>
      <c r="AI612" s="222">
        <f t="shared" si="1400"/>
        <v>0</v>
      </c>
      <c r="AJ612" s="222">
        <f t="shared" si="1401"/>
        <v>0</v>
      </c>
      <c r="AK612" s="222">
        <f t="shared" si="1402"/>
        <v>0</v>
      </c>
      <c r="AL612" s="222">
        <f t="shared" si="1403"/>
        <v>0</v>
      </c>
      <c r="AM612" s="222">
        <f t="shared" si="1404"/>
        <v>0</v>
      </c>
      <c r="AN612" s="222">
        <f t="shared" si="1405"/>
        <v>0</v>
      </c>
      <c r="AO612" s="222">
        <f t="shared" si="1406"/>
        <v>0</v>
      </c>
      <c r="AP612" s="222">
        <f t="shared" si="1407"/>
        <v>0</v>
      </c>
      <c r="AQ612" s="222">
        <f t="shared" si="1408"/>
        <v>0</v>
      </c>
      <c r="AR612" s="222">
        <f t="shared" si="1409"/>
        <v>0</v>
      </c>
      <c r="AS612" s="222">
        <f t="shared" si="1410"/>
        <v>0</v>
      </c>
      <c r="AT612" s="222">
        <f t="shared" si="1411"/>
        <v>0</v>
      </c>
      <c r="AU612" s="222">
        <f t="shared" si="1412"/>
        <v>0</v>
      </c>
      <c r="AV612" s="222">
        <f t="shared" si="1413"/>
        <v>0</v>
      </c>
      <c r="AW612" s="222">
        <f t="shared" si="1414"/>
        <v>0</v>
      </c>
      <c r="AX612" s="222">
        <f t="shared" si="1415"/>
        <v>0</v>
      </c>
      <c r="AY612" s="222">
        <f t="shared" si="1416"/>
        <v>0</v>
      </c>
      <c r="AZ612" s="222">
        <f t="shared" si="1417"/>
        <v>0</v>
      </c>
      <c r="BA612" s="222">
        <f t="shared" si="1418"/>
        <v>0</v>
      </c>
      <c r="BB612" s="222">
        <f t="shared" si="1419"/>
        <v>0</v>
      </c>
      <c r="BC612" s="222">
        <f t="shared" si="1420"/>
        <v>0</v>
      </c>
      <c r="BD612" s="222">
        <f t="shared" si="1421"/>
        <v>0</v>
      </c>
      <c r="BE612" s="222">
        <f t="shared" si="1422"/>
        <v>0</v>
      </c>
      <c r="BF612" s="222">
        <f t="shared" si="1423"/>
        <v>0</v>
      </c>
      <c r="BG612" s="222">
        <f t="shared" si="1424"/>
        <v>0</v>
      </c>
      <c r="BH612" s="222">
        <f t="shared" si="1425"/>
        <v>0</v>
      </c>
      <c r="BI612" s="222">
        <f t="shared" si="1426"/>
        <v>0</v>
      </c>
      <c r="BJ612" s="222">
        <f t="shared" si="1427"/>
        <v>0</v>
      </c>
      <c r="BK612" s="222">
        <f t="shared" si="1428"/>
        <v>0</v>
      </c>
      <c r="BL612" s="222">
        <f t="shared" si="1429"/>
        <v>0</v>
      </c>
      <c r="BM612" s="222">
        <f t="shared" si="1430"/>
        <v>0</v>
      </c>
      <c r="BN612" s="222">
        <f t="shared" si="1431"/>
        <v>0</v>
      </c>
      <c r="BO612" s="222">
        <f t="shared" si="1432"/>
        <v>0</v>
      </c>
      <c r="BP612" s="222">
        <f t="shared" si="1433"/>
        <v>0</v>
      </c>
      <c r="BQ612" s="222">
        <f t="shared" si="1434"/>
        <v>0</v>
      </c>
      <c r="BR612" s="222">
        <f t="shared" si="1435"/>
        <v>0</v>
      </c>
      <c r="BS612" s="222">
        <f t="shared" si="1436"/>
        <v>0</v>
      </c>
      <c r="BT612" s="222">
        <f t="shared" si="1437"/>
        <v>0</v>
      </c>
      <c r="BU612" s="222">
        <f t="shared" si="1438"/>
        <v>0</v>
      </c>
      <c r="BV612" s="222">
        <f t="shared" si="1439"/>
        <v>0</v>
      </c>
      <c r="BW612" s="222">
        <f t="shared" si="1440"/>
        <v>0</v>
      </c>
      <c r="BX612" s="222">
        <f t="shared" si="1441"/>
        <v>0</v>
      </c>
      <c r="BY612" s="222">
        <f t="shared" si="1442"/>
        <v>0</v>
      </c>
      <c r="BZ612" s="222">
        <f t="shared" si="1443"/>
        <v>0</v>
      </c>
      <c r="CA612" s="222">
        <f t="shared" si="1444"/>
        <v>0</v>
      </c>
      <c r="CB612" s="222">
        <f t="shared" si="1445"/>
        <v>0</v>
      </c>
      <c r="CC612" s="222">
        <f t="shared" si="1446"/>
        <v>0</v>
      </c>
      <c r="CD612" s="222">
        <f t="shared" si="1447"/>
        <v>0</v>
      </c>
      <c r="CE612" s="222">
        <f t="shared" si="1448"/>
        <v>0</v>
      </c>
      <c r="CF612" s="222">
        <f t="shared" si="1449"/>
        <v>0</v>
      </c>
      <c r="CG612" s="222">
        <f t="shared" si="1450"/>
        <v>0</v>
      </c>
      <c r="CH612" s="222">
        <f t="shared" si="1451"/>
        <v>0</v>
      </c>
      <c r="CI612" s="222">
        <f t="shared" si="1452"/>
        <v>0</v>
      </c>
      <c r="CJ612" s="222">
        <f t="shared" si="1453"/>
        <v>0</v>
      </c>
      <c r="CK612" s="222">
        <f t="shared" si="1454"/>
        <v>0</v>
      </c>
      <c r="CL612" s="222">
        <f t="shared" si="1455"/>
        <v>0</v>
      </c>
      <c r="CM612" s="222">
        <f t="shared" si="1456"/>
        <v>0</v>
      </c>
      <c r="CN612" s="222">
        <f t="shared" si="1457"/>
        <v>0</v>
      </c>
      <c r="CO612" s="222">
        <f t="shared" si="1458"/>
        <v>0</v>
      </c>
      <c r="CP612" s="222">
        <f t="shared" si="1459"/>
        <v>0</v>
      </c>
      <c r="CQ612" s="222">
        <f t="shared" si="1460"/>
        <v>0</v>
      </c>
      <c r="CR612" s="222">
        <f t="shared" si="1461"/>
        <v>0</v>
      </c>
      <c r="CS612" s="222">
        <f t="shared" si="1462"/>
        <v>0</v>
      </c>
      <c r="CT612" s="222">
        <f t="shared" si="1463"/>
        <v>0</v>
      </c>
      <c r="CU612" s="222">
        <f t="shared" si="1464"/>
        <v>0</v>
      </c>
      <c r="CV612" s="222">
        <f t="shared" si="1465"/>
        <v>0</v>
      </c>
      <c r="CW612" s="222">
        <f t="shared" si="1466"/>
        <v>0</v>
      </c>
      <c r="CX612" s="222">
        <f t="shared" si="1467"/>
        <v>0</v>
      </c>
      <c r="CY612" s="222">
        <f t="shared" si="1468"/>
        <v>0</v>
      </c>
      <c r="CZ612" s="222">
        <f t="shared" si="1469"/>
        <v>0</v>
      </c>
      <c r="DA612" s="222">
        <f t="shared" si="1470"/>
        <v>0</v>
      </c>
      <c r="DB612" s="222">
        <f t="shared" si="1471"/>
        <v>0</v>
      </c>
      <c r="DC612" s="222">
        <f t="shared" si="1472"/>
        <v>0</v>
      </c>
      <c r="DD612" s="222">
        <f t="shared" si="1473"/>
        <v>0</v>
      </c>
      <c r="DE612" s="222">
        <f t="shared" si="1474"/>
        <v>0</v>
      </c>
      <c r="DF612" s="222">
        <f t="shared" si="1475"/>
        <v>0</v>
      </c>
      <c r="DG612" s="222">
        <f t="shared" si="1476"/>
        <v>0</v>
      </c>
      <c r="DH612" s="222">
        <f t="shared" si="1477"/>
        <v>0</v>
      </c>
      <c r="DI612" s="222">
        <f t="shared" si="1478"/>
        <v>0</v>
      </c>
      <c r="DJ612" s="222">
        <f t="shared" si="1479"/>
        <v>0</v>
      </c>
      <c r="DK612" s="222">
        <f t="shared" si="1480"/>
        <v>0</v>
      </c>
      <c r="DL612" s="222">
        <f t="shared" si="1481"/>
        <v>0</v>
      </c>
      <c r="DM612" s="222">
        <f t="shared" si="1482"/>
        <v>0</v>
      </c>
      <c r="DN612" s="222">
        <f t="shared" si="1483"/>
        <v>0</v>
      </c>
      <c r="DO612" s="222">
        <f t="shared" si="1484"/>
        <v>0</v>
      </c>
      <c r="DP612" s="222">
        <f t="shared" si="1485"/>
        <v>0</v>
      </c>
      <c r="DQ612" s="222">
        <f t="shared" si="1486"/>
        <v>0</v>
      </c>
      <c r="DR612" s="222">
        <f t="shared" si="1487"/>
        <v>0</v>
      </c>
      <c r="DS612" s="222">
        <f t="shared" si="1488"/>
        <v>0</v>
      </c>
      <c r="DT612" s="222">
        <f t="shared" si="1489"/>
        <v>0</v>
      </c>
      <c r="DU612" s="222">
        <f t="shared" si="1490"/>
        <v>0</v>
      </c>
      <c r="DV612" s="222">
        <f t="shared" si="1491"/>
        <v>0</v>
      </c>
      <c r="DW612" s="222">
        <f t="shared" si="1492"/>
        <v>0</v>
      </c>
      <c r="DX612" s="222">
        <f t="shared" si="1493"/>
        <v>0</v>
      </c>
      <c r="DY612" s="222">
        <f t="shared" si="1494"/>
        <v>0</v>
      </c>
      <c r="DZ612" s="222">
        <f t="shared" si="1495"/>
        <v>0</v>
      </c>
      <c r="EA612" s="222">
        <f t="shared" si="1496"/>
        <v>0</v>
      </c>
      <c r="EB612" s="222">
        <f t="shared" si="1497"/>
        <v>0</v>
      </c>
      <c r="EC612" s="222">
        <f t="shared" si="1498"/>
        <v>0</v>
      </c>
      <c r="ED612" s="222">
        <f t="shared" si="1499"/>
        <v>0</v>
      </c>
      <c r="EE612" s="222">
        <f t="shared" si="1500"/>
        <v>0</v>
      </c>
      <c r="EF612" s="222">
        <f t="shared" si="1501"/>
        <v>0</v>
      </c>
      <c r="EG612" s="222">
        <f t="shared" si="1502"/>
        <v>0</v>
      </c>
      <c r="EH612" s="222">
        <f t="shared" si="1503"/>
        <v>0</v>
      </c>
      <c r="EI612" s="222">
        <f t="shared" si="1504"/>
        <v>0</v>
      </c>
      <c r="EJ612" s="222">
        <f t="shared" si="1505"/>
        <v>0</v>
      </c>
      <c r="EK612" s="222">
        <f t="shared" si="1506"/>
        <v>0</v>
      </c>
      <c r="EL612" s="222">
        <f t="shared" si="1507"/>
        <v>0</v>
      </c>
      <c r="EM612" s="222">
        <f t="shared" si="1508"/>
        <v>0</v>
      </c>
      <c r="EN612" s="222">
        <f t="shared" si="1509"/>
        <v>0</v>
      </c>
      <c r="EO612" s="222">
        <f t="shared" si="1510"/>
        <v>0</v>
      </c>
      <c r="EP612" s="222">
        <f t="shared" si="1511"/>
        <v>0</v>
      </c>
      <c r="EQ612" s="222">
        <f t="shared" si="1512"/>
        <v>0</v>
      </c>
      <c r="ER612" s="222">
        <f t="shared" si="1513"/>
        <v>0</v>
      </c>
      <c r="ES612" s="222">
        <f t="shared" si="1514"/>
        <v>0</v>
      </c>
      <c r="ET612" s="222">
        <f t="shared" si="1515"/>
        <v>0</v>
      </c>
      <c r="EU612" s="222">
        <f t="shared" si="1516"/>
        <v>0</v>
      </c>
      <c r="EV612" s="222">
        <f t="shared" si="1517"/>
        <v>0</v>
      </c>
      <c r="EW612" s="222">
        <f t="shared" si="1518"/>
        <v>0</v>
      </c>
      <c r="EX612" s="222">
        <f t="shared" si="1519"/>
        <v>0</v>
      </c>
      <c r="EY612" s="222">
        <f t="shared" si="1520"/>
        <v>0</v>
      </c>
      <c r="EZ612" s="222">
        <f t="shared" si="1521"/>
        <v>0</v>
      </c>
      <c r="FA612" s="222">
        <f t="shared" si="1522"/>
        <v>0</v>
      </c>
      <c r="FB612" s="222">
        <f t="shared" si="1523"/>
        <v>0</v>
      </c>
      <c r="FC612" s="222">
        <f t="shared" si="1524"/>
        <v>0</v>
      </c>
      <c r="FD612" s="222">
        <f t="shared" si="1525"/>
        <v>0</v>
      </c>
      <c r="FE612" s="222">
        <f t="shared" si="1526"/>
        <v>0</v>
      </c>
      <c r="FF612" s="222">
        <f t="shared" si="1527"/>
        <v>0</v>
      </c>
      <c r="FG612" s="222">
        <f t="shared" si="1528"/>
        <v>0</v>
      </c>
      <c r="FH612" s="222">
        <f t="shared" si="1529"/>
        <v>0</v>
      </c>
      <c r="FI612" s="222">
        <f t="shared" si="1530"/>
        <v>0</v>
      </c>
      <c r="FJ612" s="222">
        <f t="shared" si="1531"/>
        <v>0</v>
      </c>
      <c r="FK612" s="222">
        <f t="shared" si="1532"/>
        <v>0</v>
      </c>
      <c r="FL612" s="222">
        <f t="shared" si="1533"/>
        <v>0</v>
      </c>
      <c r="FM612" s="222">
        <f t="shared" si="1534"/>
        <v>0</v>
      </c>
      <c r="FN612" s="222">
        <f t="shared" si="1535"/>
        <v>0</v>
      </c>
      <c r="FO612" s="222">
        <f t="shared" si="1536"/>
        <v>0</v>
      </c>
      <c r="FP612" s="222">
        <f t="shared" si="1537"/>
        <v>0</v>
      </c>
      <c r="FQ612" s="222">
        <f t="shared" si="1538"/>
        <v>0</v>
      </c>
      <c r="FR612" s="222">
        <f t="shared" si="1539"/>
        <v>0</v>
      </c>
      <c r="FS612" s="222">
        <f t="shared" si="1540"/>
        <v>0</v>
      </c>
      <c r="FT612" s="222">
        <f t="shared" si="1541"/>
        <v>0</v>
      </c>
      <c r="FU612" s="222">
        <f t="shared" si="1542"/>
        <v>0</v>
      </c>
      <c r="FV612" s="222">
        <f t="shared" si="1543"/>
        <v>0</v>
      </c>
      <c r="FW612" s="222">
        <f t="shared" si="1544"/>
        <v>0</v>
      </c>
      <c r="FX612" s="222">
        <f t="shared" si="1545"/>
        <v>0</v>
      </c>
      <c r="FY612" s="222">
        <f t="shared" si="1546"/>
        <v>0</v>
      </c>
      <c r="FZ612" s="222">
        <f t="shared" si="1547"/>
        <v>0</v>
      </c>
      <c r="GA612" s="222">
        <f t="shared" si="1548"/>
        <v>0</v>
      </c>
      <c r="GB612" s="222">
        <f t="shared" si="1549"/>
        <v>0</v>
      </c>
      <c r="GC612" s="222">
        <f t="shared" si="1550"/>
        <v>0</v>
      </c>
      <c r="GD612" s="222">
        <f t="shared" si="1551"/>
        <v>0</v>
      </c>
      <c r="GE612" s="222">
        <f t="shared" si="1552"/>
        <v>0</v>
      </c>
      <c r="GF612" s="222">
        <f t="shared" si="1553"/>
        <v>0</v>
      </c>
      <c r="GG612" s="222">
        <f t="shared" si="1554"/>
        <v>0</v>
      </c>
      <c r="GH612" s="222">
        <f t="shared" si="1555"/>
        <v>0</v>
      </c>
      <c r="GI612" s="222">
        <f t="shared" si="1556"/>
        <v>0</v>
      </c>
      <c r="GJ612" s="222">
        <f t="shared" si="1557"/>
        <v>0</v>
      </c>
      <c r="GK612" s="222">
        <f t="shared" si="1558"/>
        <v>0</v>
      </c>
      <c r="GL612" s="222">
        <f t="shared" si="1559"/>
        <v>0</v>
      </c>
      <c r="GM612" s="222">
        <f t="shared" si="1560"/>
        <v>0</v>
      </c>
      <c r="GN612" s="222">
        <f t="shared" si="1561"/>
        <v>0</v>
      </c>
      <c r="GO612" s="222">
        <f t="shared" si="1562"/>
        <v>0</v>
      </c>
      <c r="GP612" s="222">
        <f t="shared" si="1563"/>
        <v>0</v>
      </c>
      <c r="GQ612" s="222">
        <f t="shared" si="1564"/>
        <v>0</v>
      </c>
      <c r="GR612" s="222">
        <f t="shared" si="1565"/>
        <v>0</v>
      </c>
      <c r="GS612" s="222">
        <f t="shared" si="1566"/>
        <v>0</v>
      </c>
      <c r="GT612" s="222">
        <f t="shared" si="1567"/>
        <v>0</v>
      </c>
      <c r="GU612" s="222">
        <f t="shared" si="1568"/>
        <v>0</v>
      </c>
      <c r="GV612" s="222">
        <f t="shared" si="1569"/>
        <v>0</v>
      </c>
      <c r="GW612" s="222">
        <f t="shared" si="1570"/>
        <v>0</v>
      </c>
      <c r="GX612" s="222">
        <f t="shared" si="1571"/>
        <v>0</v>
      </c>
      <c r="GY612" s="222">
        <f t="shared" si="1572"/>
        <v>0</v>
      </c>
      <c r="GZ612" s="222">
        <f t="shared" si="1573"/>
        <v>0</v>
      </c>
      <c r="HA612" s="222">
        <f t="shared" si="1574"/>
        <v>0</v>
      </c>
      <c r="HB612" s="222">
        <f t="shared" si="1575"/>
        <v>0</v>
      </c>
      <c r="HC612" s="222">
        <f t="shared" si="1576"/>
        <v>0</v>
      </c>
      <c r="HD612" s="222">
        <f t="shared" si="1577"/>
        <v>0</v>
      </c>
      <c r="HE612" s="222">
        <f t="shared" si="1578"/>
        <v>0</v>
      </c>
      <c r="HF612" s="222">
        <f t="shared" si="1579"/>
        <v>0</v>
      </c>
      <c r="HG612" s="222">
        <f t="shared" si="1580"/>
        <v>0</v>
      </c>
      <c r="HH612" s="222">
        <f t="shared" si="1581"/>
        <v>0</v>
      </c>
      <c r="HI612" s="222">
        <f t="shared" si="1582"/>
        <v>0</v>
      </c>
      <c r="HJ612" s="222">
        <f t="shared" si="1583"/>
        <v>0</v>
      </c>
      <c r="HK612" s="222">
        <f t="shared" si="1584"/>
        <v>0</v>
      </c>
      <c r="HL612" s="222">
        <f t="shared" si="1585"/>
        <v>0</v>
      </c>
      <c r="HM612" s="222">
        <f t="shared" si="1586"/>
        <v>0</v>
      </c>
      <c r="HN612" s="222">
        <f t="shared" si="1587"/>
        <v>0</v>
      </c>
      <c r="HO612" s="222">
        <f t="shared" si="1588"/>
        <v>0</v>
      </c>
      <c r="HP612" s="222">
        <f t="shared" si="1589"/>
        <v>0</v>
      </c>
      <c r="HQ612" s="222">
        <f t="shared" si="1590"/>
        <v>0</v>
      </c>
      <c r="HR612" s="222">
        <f t="shared" si="1591"/>
        <v>0</v>
      </c>
      <c r="HS612" s="222">
        <f t="shared" si="1592"/>
        <v>0</v>
      </c>
      <c r="HT612" s="222">
        <f t="shared" si="1593"/>
        <v>0</v>
      </c>
      <c r="HU612" s="222">
        <f t="shared" si="1594"/>
        <v>0</v>
      </c>
      <c r="HV612" s="222">
        <f t="shared" si="1595"/>
        <v>0</v>
      </c>
      <c r="HW612" s="222">
        <f t="shared" si="1596"/>
        <v>0</v>
      </c>
      <c r="HX612" s="222">
        <f t="shared" si="1597"/>
        <v>0</v>
      </c>
      <c r="HY612" s="222">
        <f t="shared" si="1598"/>
        <v>0</v>
      </c>
      <c r="HZ612" s="222">
        <f t="shared" si="1599"/>
        <v>0</v>
      </c>
      <c r="IA612" s="222">
        <f t="shared" si="1600"/>
        <v>0</v>
      </c>
      <c r="IB612" s="222">
        <f t="shared" si="1601"/>
        <v>0</v>
      </c>
      <c r="IC612" s="222">
        <f t="shared" si="1602"/>
        <v>0</v>
      </c>
      <c r="ID612" s="222">
        <f t="shared" si="1603"/>
        <v>0</v>
      </c>
      <c r="IE612" s="222">
        <f t="shared" si="1604"/>
        <v>0</v>
      </c>
      <c r="IF612" s="222">
        <f t="shared" si="1605"/>
        <v>0</v>
      </c>
      <c r="IG612" s="222">
        <f t="shared" si="1606"/>
        <v>0</v>
      </c>
      <c r="IH612" s="222">
        <f t="shared" si="1607"/>
        <v>0</v>
      </c>
      <c r="II612" s="222">
        <f t="shared" si="1608"/>
        <v>0</v>
      </c>
      <c r="IJ612" s="222">
        <f t="shared" si="1609"/>
        <v>0</v>
      </c>
      <c r="IK612" s="222">
        <f t="shared" si="1610"/>
        <v>0</v>
      </c>
      <c r="IL612" s="222">
        <f t="shared" si="1611"/>
        <v>0</v>
      </c>
      <c r="IM612" s="222">
        <f t="shared" si="1612"/>
        <v>0</v>
      </c>
      <c r="IN612" s="222">
        <f t="shared" si="1613"/>
        <v>0</v>
      </c>
      <c r="IO612" s="222">
        <f t="shared" si="1614"/>
        <v>0</v>
      </c>
      <c r="IP612" s="222">
        <f t="shared" si="1615"/>
        <v>0</v>
      </c>
      <c r="IQ612" s="222">
        <f t="shared" si="1616"/>
        <v>0</v>
      </c>
      <c r="IR612" s="222">
        <f t="shared" si="1617"/>
        <v>0</v>
      </c>
      <c r="IS612" s="222">
        <f t="shared" si="1618"/>
        <v>0</v>
      </c>
      <c r="IT612" s="222">
        <f t="shared" si="1619"/>
        <v>0</v>
      </c>
      <c r="IU612" s="222">
        <f t="shared" si="1620"/>
        <v>0</v>
      </c>
      <c r="IV612" s="222">
        <f t="shared" si="1621"/>
        <v>0</v>
      </c>
      <c r="IW612" s="222">
        <f t="shared" si="1622"/>
        <v>0</v>
      </c>
      <c r="IX612" s="222">
        <f t="shared" si="1623"/>
        <v>0</v>
      </c>
      <c r="IY612" s="222">
        <f t="shared" si="1624"/>
        <v>0</v>
      </c>
      <c r="IZ612" s="222">
        <f t="shared" si="1625"/>
        <v>0</v>
      </c>
      <c r="JA612" s="222">
        <f t="shared" si="1626"/>
        <v>0</v>
      </c>
      <c r="JB612" s="222">
        <f t="shared" si="1627"/>
        <v>0</v>
      </c>
    </row>
    <row r="613" spans="1:262">
      <c r="B613" s="230">
        <v>252</v>
      </c>
      <c r="C613" s="229">
        <f t="shared" si="1628"/>
        <v>4.921874999999981E-3</v>
      </c>
      <c r="D613" s="226">
        <f t="shared" ca="1" si="1371"/>
        <v>50.102834927200412</v>
      </c>
      <c r="E613" s="225">
        <f ca="1">IX361</f>
        <v>0.10283492720041142</v>
      </c>
      <c r="F613" s="224">
        <v>252</v>
      </c>
      <c r="G613" s="222">
        <f t="shared" si="1372"/>
        <v>0</v>
      </c>
      <c r="H613" s="222">
        <f t="shared" si="1373"/>
        <v>0</v>
      </c>
      <c r="I613" s="222">
        <f t="shared" si="1374"/>
        <v>0</v>
      </c>
      <c r="J613" s="222">
        <f t="shared" si="1375"/>
        <v>0</v>
      </c>
      <c r="K613" s="222">
        <f t="shared" si="1376"/>
        <v>0</v>
      </c>
      <c r="L613" s="222">
        <f t="shared" si="1377"/>
        <v>0</v>
      </c>
      <c r="M613" s="222">
        <f t="shared" si="1378"/>
        <v>0</v>
      </c>
      <c r="N613" s="222">
        <f t="shared" si="1379"/>
        <v>0</v>
      </c>
      <c r="O613" s="222">
        <f t="shared" si="1380"/>
        <v>0</v>
      </c>
      <c r="P613" s="222">
        <f t="shared" si="1381"/>
        <v>0</v>
      </c>
      <c r="Q613" s="222">
        <f t="shared" si="1382"/>
        <v>0</v>
      </c>
      <c r="R613" s="222">
        <f t="shared" si="1383"/>
        <v>0</v>
      </c>
      <c r="S613" s="222">
        <f t="shared" si="1384"/>
        <v>0</v>
      </c>
      <c r="T613" s="222">
        <f t="shared" si="1385"/>
        <v>0</v>
      </c>
      <c r="U613" s="222">
        <f t="shared" si="1386"/>
        <v>0</v>
      </c>
      <c r="V613" s="222">
        <f t="shared" si="1387"/>
        <v>0</v>
      </c>
      <c r="W613" s="222">
        <f t="shared" si="1388"/>
        <v>0</v>
      </c>
      <c r="X613" s="222">
        <f t="shared" si="1389"/>
        <v>0</v>
      </c>
      <c r="Y613" s="222">
        <f t="shared" si="1390"/>
        <v>0</v>
      </c>
      <c r="Z613" s="222">
        <f t="shared" si="1391"/>
        <v>0</v>
      </c>
      <c r="AA613" s="222">
        <f t="shared" si="1392"/>
        <v>0</v>
      </c>
      <c r="AB613" s="222">
        <f t="shared" si="1393"/>
        <v>0</v>
      </c>
      <c r="AC613" s="222">
        <f t="shared" si="1394"/>
        <v>0</v>
      </c>
      <c r="AD613" s="222">
        <f t="shared" si="1395"/>
        <v>0</v>
      </c>
      <c r="AE613" s="222">
        <f t="shared" si="1396"/>
        <v>0</v>
      </c>
      <c r="AF613" s="222">
        <f t="shared" si="1397"/>
        <v>0</v>
      </c>
      <c r="AG613" s="222">
        <f t="shared" si="1398"/>
        <v>0</v>
      </c>
      <c r="AH613" s="222">
        <f t="shared" si="1399"/>
        <v>0</v>
      </c>
      <c r="AI613" s="222">
        <f t="shared" si="1400"/>
        <v>0</v>
      </c>
      <c r="AJ613" s="222">
        <f t="shared" si="1401"/>
        <v>0</v>
      </c>
      <c r="AK613" s="222">
        <f t="shared" si="1402"/>
        <v>0</v>
      </c>
      <c r="AL613" s="222">
        <f t="shared" si="1403"/>
        <v>0</v>
      </c>
      <c r="AM613" s="222">
        <f t="shared" si="1404"/>
        <v>0</v>
      </c>
      <c r="AN613" s="222">
        <f t="shared" si="1405"/>
        <v>0</v>
      </c>
      <c r="AO613" s="222">
        <f t="shared" si="1406"/>
        <v>0</v>
      </c>
      <c r="AP613" s="222">
        <f t="shared" si="1407"/>
        <v>0</v>
      </c>
      <c r="AQ613" s="222">
        <f t="shared" si="1408"/>
        <v>0</v>
      </c>
      <c r="AR613" s="222">
        <f t="shared" si="1409"/>
        <v>0</v>
      </c>
      <c r="AS613" s="222">
        <f t="shared" si="1410"/>
        <v>0</v>
      </c>
      <c r="AT613" s="222">
        <f t="shared" si="1411"/>
        <v>0</v>
      </c>
      <c r="AU613" s="222">
        <f t="shared" si="1412"/>
        <v>0</v>
      </c>
      <c r="AV613" s="222">
        <f t="shared" si="1413"/>
        <v>0</v>
      </c>
      <c r="AW613" s="222">
        <f t="shared" si="1414"/>
        <v>0</v>
      </c>
      <c r="AX613" s="222">
        <f t="shared" si="1415"/>
        <v>0</v>
      </c>
      <c r="AY613" s="222">
        <f t="shared" si="1416"/>
        <v>0</v>
      </c>
      <c r="AZ613" s="222">
        <f t="shared" si="1417"/>
        <v>0</v>
      </c>
      <c r="BA613" s="222">
        <f t="shared" si="1418"/>
        <v>0</v>
      </c>
      <c r="BB613" s="222">
        <f t="shared" si="1419"/>
        <v>0</v>
      </c>
      <c r="BC613" s="222">
        <f t="shared" si="1420"/>
        <v>0</v>
      </c>
      <c r="BD613" s="222">
        <f t="shared" si="1421"/>
        <v>0</v>
      </c>
      <c r="BE613" s="222">
        <f t="shared" si="1422"/>
        <v>0</v>
      </c>
      <c r="BF613" s="222">
        <f t="shared" si="1423"/>
        <v>0</v>
      </c>
      <c r="BG613" s="222">
        <f t="shared" si="1424"/>
        <v>0</v>
      </c>
      <c r="BH613" s="222">
        <f t="shared" si="1425"/>
        <v>0</v>
      </c>
      <c r="BI613" s="222">
        <f t="shared" si="1426"/>
        <v>0</v>
      </c>
      <c r="BJ613" s="222">
        <f t="shared" si="1427"/>
        <v>0</v>
      </c>
      <c r="BK613" s="222">
        <f t="shared" si="1428"/>
        <v>0</v>
      </c>
      <c r="BL613" s="222">
        <f t="shared" si="1429"/>
        <v>0</v>
      </c>
      <c r="BM613" s="222">
        <f t="shared" si="1430"/>
        <v>0</v>
      </c>
      <c r="BN613" s="222">
        <f t="shared" si="1431"/>
        <v>0</v>
      </c>
      <c r="BO613" s="222">
        <f t="shared" si="1432"/>
        <v>0</v>
      </c>
      <c r="BP613" s="222">
        <f t="shared" si="1433"/>
        <v>0</v>
      </c>
      <c r="BQ613" s="222">
        <f t="shared" si="1434"/>
        <v>0</v>
      </c>
      <c r="BR613" s="222">
        <f t="shared" si="1435"/>
        <v>0</v>
      </c>
      <c r="BS613" s="222">
        <f t="shared" si="1436"/>
        <v>0</v>
      </c>
      <c r="BT613" s="222">
        <f t="shared" si="1437"/>
        <v>0</v>
      </c>
      <c r="BU613" s="222">
        <f t="shared" si="1438"/>
        <v>0</v>
      </c>
      <c r="BV613" s="222">
        <f t="shared" si="1439"/>
        <v>0</v>
      </c>
      <c r="BW613" s="222">
        <f t="shared" si="1440"/>
        <v>0</v>
      </c>
      <c r="BX613" s="222">
        <f t="shared" si="1441"/>
        <v>0</v>
      </c>
      <c r="BY613" s="222">
        <f t="shared" si="1442"/>
        <v>0</v>
      </c>
      <c r="BZ613" s="222">
        <f t="shared" si="1443"/>
        <v>0</v>
      </c>
      <c r="CA613" s="222">
        <f t="shared" si="1444"/>
        <v>0</v>
      </c>
      <c r="CB613" s="222">
        <f t="shared" si="1445"/>
        <v>0</v>
      </c>
      <c r="CC613" s="222">
        <f t="shared" si="1446"/>
        <v>0</v>
      </c>
      <c r="CD613" s="222">
        <f t="shared" si="1447"/>
        <v>0</v>
      </c>
      <c r="CE613" s="222">
        <f t="shared" si="1448"/>
        <v>0</v>
      </c>
      <c r="CF613" s="222">
        <f t="shared" si="1449"/>
        <v>0</v>
      </c>
      <c r="CG613" s="222">
        <f t="shared" si="1450"/>
        <v>0</v>
      </c>
      <c r="CH613" s="222">
        <f t="shared" si="1451"/>
        <v>0</v>
      </c>
      <c r="CI613" s="222">
        <f t="shared" si="1452"/>
        <v>0</v>
      </c>
      <c r="CJ613" s="222">
        <f t="shared" si="1453"/>
        <v>0</v>
      </c>
      <c r="CK613" s="222">
        <f t="shared" si="1454"/>
        <v>0</v>
      </c>
      <c r="CL613" s="222">
        <f t="shared" si="1455"/>
        <v>0</v>
      </c>
      <c r="CM613" s="222">
        <f t="shared" si="1456"/>
        <v>0</v>
      </c>
      <c r="CN613" s="222">
        <f t="shared" si="1457"/>
        <v>0</v>
      </c>
      <c r="CO613" s="222">
        <f t="shared" si="1458"/>
        <v>0</v>
      </c>
      <c r="CP613" s="222">
        <f t="shared" si="1459"/>
        <v>0</v>
      </c>
      <c r="CQ613" s="222">
        <f t="shared" si="1460"/>
        <v>0</v>
      </c>
      <c r="CR613" s="222">
        <f t="shared" si="1461"/>
        <v>0</v>
      </c>
      <c r="CS613" s="222">
        <f t="shared" si="1462"/>
        <v>0</v>
      </c>
      <c r="CT613" s="222">
        <f t="shared" si="1463"/>
        <v>0</v>
      </c>
      <c r="CU613" s="222">
        <f t="shared" si="1464"/>
        <v>0</v>
      </c>
      <c r="CV613" s="222">
        <f t="shared" si="1465"/>
        <v>0</v>
      </c>
      <c r="CW613" s="222">
        <f t="shared" si="1466"/>
        <v>0</v>
      </c>
      <c r="CX613" s="222">
        <f t="shared" si="1467"/>
        <v>0</v>
      </c>
      <c r="CY613" s="222">
        <f t="shared" si="1468"/>
        <v>0</v>
      </c>
      <c r="CZ613" s="222">
        <f t="shared" si="1469"/>
        <v>0</v>
      </c>
      <c r="DA613" s="222">
        <f t="shared" si="1470"/>
        <v>0</v>
      </c>
      <c r="DB613" s="222">
        <f t="shared" si="1471"/>
        <v>0</v>
      </c>
      <c r="DC613" s="222">
        <f t="shared" si="1472"/>
        <v>0</v>
      </c>
      <c r="DD613" s="222">
        <f t="shared" si="1473"/>
        <v>0</v>
      </c>
      <c r="DE613" s="222">
        <f t="shared" si="1474"/>
        <v>0</v>
      </c>
      <c r="DF613" s="222">
        <f t="shared" si="1475"/>
        <v>0</v>
      </c>
      <c r="DG613" s="222">
        <f t="shared" si="1476"/>
        <v>0</v>
      </c>
      <c r="DH613" s="222">
        <f t="shared" si="1477"/>
        <v>0</v>
      </c>
      <c r="DI613" s="222">
        <f t="shared" si="1478"/>
        <v>0</v>
      </c>
      <c r="DJ613" s="222">
        <f t="shared" si="1479"/>
        <v>0</v>
      </c>
      <c r="DK613" s="222">
        <f t="shared" si="1480"/>
        <v>0</v>
      </c>
      <c r="DL613" s="222">
        <f t="shared" si="1481"/>
        <v>0</v>
      </c>
      <c r="DM613" s="222">
        <f t="shared" si="1482"/>
        <v>0</v>
      </c>
      <c r="DN613" s="222">
        <f t="shared" si="1483"/>
        <v>0</v>
      </c>
      <c r="DO613" s="222">
        <f t="shared" si="1484"/>
        <v>0</v>
      </c>
      <c r="DP613" s="222">
        <f t="shared" si="1485"/>
        <v>0</v>
      </c>
      <c r="DQ613" s="222">
        <f t="shared" si="1486"/>
        <v>0</v>
      </c>
      <c r="DR613" s="222">
        <f t="shared" si="1487"/>
        <v>0</v>
      </c>
      <c r="DS613" s="222">
        <f t="shared" si="1488"/>
        <v>0</v>
      </c>
      <c r="DT613" s="222">
        <f t="shared" si="1489"/>
        <v>0</v>
      </c>
      <c r="DU613" s="222">
        <f t="shared" si="1490"/>
        <v>0</v>
      </c>
      <c r="DV613" s="222">
        <f t="shared" si="1491"/>
        <v>0</v>
      </c>
      <c r="DW613" s="222">
        <f t="shared" si="1492"/>
        <v>0</v>
      </c>
      <c r="DX613" s="222">
        <f t="shared" si="1493"/>
        <v>0</v>
      </c>
      <c r="DY613" s="222">
        <f t="shared" si="1494"/>
        <v>0</v>
      </c>
      <c r="DZ613" s="222">
        <f t="shared" si="1495"/>
        <v>0</v>
      </c>
      <c r="EA613" s="222">
        <f t="shared" si="1496"/>
        <v>0</v>
      </c>
      <c r="EB613" s="222">
        <f t="shared" si="1497"/>
        <v>0</v>
      </c>
      <c r="EC613" s="222">
        <f t="shared" si="1498"/>
        <v>0</v>
      </c>
      <c r="ED613" s="222">
        <f t="shared" si="1499"/>
        <v>0</v>
      </c>
      <c r="EE613" s="222">
        <f t="shared" si="1500"/>
        <v>0</v>
      </c>
      <c r="EF613" s="222">
        <f t="shared" si="1501"/>
        <v>0</v>
      </c>
      <c r="EG613" s="222">
        <f t="shared" si="1502"/>
        <v>0</v>
      </c>
      <c r="EH613" s="222">
        <f t="shared" si="1503"/>
        <v>0</v>
      </c>
      <c r="EI613" s="222">
        <f t="shared" si="1504"/>
        <v>0</v>
      </c>
      <c r="EJ613" s="222">
        <f t="shared" si="1505"/>
        <v>0</v>
      </c>
      <c r="EK613" s="222">
        <f t="shared" si="1506"/>
        <v>0</v>
      </c>
      <c r="EL613" s="222">
        <f t="shared" si="1507"/>
        <v>0</v>
      </c>
      <c r="EM613" s="222">
        <f t="shared" si="1508"/>
        <v>0</v>
      </c>
      <c r="EN613" s="222">
        <f t="shared" si="1509"/>
        <v>0</v>
      </c>
      <c r="EO613" s="222">
        <f t="shared" si="1510"/>
        <v>0</v>
      </c>
      <c r="EP613" s="222">
        <f t="shared" si="1511"/>
        <v>0</v>
      </c>
      <c r="EQ613" s="222">
        <f t="shared" si="1512"/>
        <v>0</v>
      </c>
      <c r="ER613" s="222">
        <f t="shared" si="1513"/>
        <v>0</v>
      </c>
      <c r="ES613" s="222">
        <f t="shared" si="1514"/>
        <v>0</v>
      </c>
      <c r="ET613" s="222">
        <f t="shared" si="1515"/>
        <v>0</v>
      </c>
      <c r="EU613" s="222">
        <f t="shared" si="1516"/>
        <v>0</v>
      </c>
      <c r="EV613" s="222">
        <f t="shared" si="1517"/>
        <v>0</v>
      </c>
      <c r="EW613" s="222">
        <f t="shared" si="1518"/>
        <v>0</v>
      </c>
      <c r="EX613" s="222">
        <f t="shared" si="1519"/>
        <v>0</v>
      </c>
      <c r="EY613" s="222">
        <f t="shared" si="1520"/>
        <v>0</v>
      </c>
      <c r="EZ613" s="222">
        <f t="shared" si="1521"/>
        <v>0</v>
      </c>
      <c r="FA613" s="222">
        <f t="shared" si="1522"/>
        <v>0</v>
      </c>
      <c r="FB613" s="222">
        <f t="shared" si="1523"/>
        <v>0</v>
      </c>
      <c r="FC613" s="222">
        <f t="shared" si="1524"/>
        <v>0</v>
      </c>
      <c r="FD613" s="222">
        <f t="shared" si="1525"/>
        <v>0</v>
      </c>
      <c r="FE613" s="222">
        <f t="shared" si="1526"/>
        <v>0</v>
      </c>
      <c r="FF613" s="222">
        <f t="shared" si="1527"/>
        <v>0</v>
      </c>
      <c r="FG613" s="222">
        <f t="shared" si="1528"/>
        <v>0</v>
      </c>
      <c r="FH613" s="222">
        <f t="shared" si="1529"/>
        <v>0</v>
      </c>
      <c r="FI613" s="222">
        <f t="shared" si="1530"/>
        <v>0</v>
      </c>
      <c r="FJ613" s="222">
        <f t="shared" si="1531"/>
        <v>0</v>
      </c>
      <c r="FK613" s="222">
        <f t="shared" si="1532"/>
        <v>0</v>
      </c>
      <c r="FL613" s="222">
        <f t="shared" si="1533"/>
        <v>0</v>
      </c>
      <c r="FM613" s="222">
        <f t="shared" si="1534"/>
        <v>0</v>
      </c>
      <c r="FN613" s="222">
        <f t="shared" si="1535"/>
        <v>0</v>
      </c>
      <c r="FO613" s="222">
        <f t="shared" si="1536"/>
        <v>0</v>
      </c>
      <c r="FP613" s="222">
        <f t="shared" si="1537"/>
        <v>0</v>
      </c>
      <c r="FQ613" s="222">
        <f t="shared" si="1538"/>
        <v>0</v>
      </c>
      <c r="FR613" s="222">
        <f t="shared" si="1539"/>
        <v>0</v>
      </c>
      <c r="FS613" s="222">
        <f t="shared" si="1540"/>
        <v>0</v>
      </c>
      <c r="FT613" s="222">
        <f t="shared" si="1541"/>
        <v>0</v>
      </c>
      <c r="FU613" s="222">
        <f t="shared" si="1542"/>
        <v>0</v>
      </c>
      <c r="FV613" s="222">
        <f t="shared" si="1543"/>
        <v>0</v>
      </c>
      <c r="FW613" s="222">
        <f t="shared" si="1544"/>
        <v>0</v>
      </c>
      <c r="FX613" s="222">
        <f t="shared" si="1545"/>
        <v>0</v>
      </c>
      <c r="FY613" s="222">
        <f t="shared" si="1546"/>
        <v>0</v>
      </c>
      <c r="FZ613" s="222">
        <f t="shared" si="1547"/>
        <v>0</v>
      </c>
      <c r="GA613" s="222">
        <f t="shared" si="1548"/>
        <v>0</v>
      </c>
      <c r="GB613" s="222">
        <f t="shared" si="1549"/>
        <v>0</v>
      </c>
      <c r="GC613" s="222">
        <f t="shared" si="1550"/>
        <v>0</v>
      </c>
      <c r="GD613" s="222">
        <f t="shared" si="1551"/>
        <v>0</v>
      </c>
      <c r="GE613" s="222">
        <f t="shared" si="1552"/>
        <v>0</v>
      </c>
      <c r="GF613" s="222">
        <f t="shared" si="1553"/>
        <v>0</v>
      </c>
      <c r="GG613" s="222">
        <f t="shared" si="1554"/>
        <v>0</v>
      </c>
      <c r="GH613" s="222">
        <f t="shared" si="1555"/>
        <v>0</v>
      </c>
      <c r="GI613" s="222">
        <f t="shared" si="1556"/>
        <v>0</v>
      </c>
      <c r="GJ613" s="222">
        <f t="shared" si="1557"/>
        <v>0</v>
      </c>
      <c r="GK613" s="222">
        <f t="shared" si="1558"/>
        <v>0</v>
      </c>
      <c r="GL613" s="222">
        <f t="shared" si="1559"/>
        <v>0</v>
      </c>
      <c r="GM613" s="222">
        <f t="shared" si="1560"/>
        <v>0</v>
      </c>
      <c r="GN613" s="222">
        <f t="shared" si="1561"/>
        <v>0</v>
      </c>
      <c r="GO613" s="222">
        <f t="shared" si="1562"/>
        <v>0</v>
      </c>
      <c r="GP613" s="222">
        <f t="shared" si="1563"/>
        <v>0</v>
      </c>
      <c r="GQ613" s="222">
        <f t="shared" si="1564"/>
        <v>0</v>
      </c>
      <c r="GR613" s="222">
        <f t="shared" si="1565"/>
        <v>0</v>
      </c>
      <c r="GS613" s="222">
        <f t="shared" si="1566"/>
        <v>0</v>
      </c>
      <c r="GT613" s="222">
        <f t="shared" si="1567"/>
        <v>0</v>
      </c>
      <c r="GU613" s="222">
        <f t="shared" si="1568"/>
        <v>0</v>
      </c>
      <c r="GV613" s="222">
        <f t="shared" si="1569"/>
        <v>0</v>
      </c>
      <c r="GW613" s="222">
        <f t="shared" si="1570"/>
        <v>0</v>
      </c>
      <c r="GX613" s="222">
        <f t="shared" si="1571"/>
        <v>0</v>
      </c>
      <c r="GY613" s="222">
        <f t="shared" si="1572"/>
        <v>0</v>
      </c>
      <c r="GZ613" s="222">
        <f t="shared" si="1573"/>
        <v>0</v>
      </c>
      <c r="HA613" s="222">
        <f t="shared" si="1574"/>
        <v>0</v>
      </c>
      <c r="HB613" s="222">
        <f t="shared" si="1575"/>
        <v>0</v>
      </c>
      <c r="HC613" s="222">
        <f t="shared" si="1576"/>
        <v>0</v>
      </c>
      <c r="HD613" s="222">
        <f t="shared" si="1577"/>
        <v>0</v>
      </c>
      <c r="HE613" s="222">
        <f t="shared" si="1578"/>
        <v>0</v>
      </c>
      <c r="HF613" s="222">
        <f t="shared" si="1579"/>
        <v>0</v>
      </c>
      <c r="HG613" s="222">
        <f t="shared" si="1580"/>
        <v>0</v>
      </c>
      <c r="HH613" s="222">
        <f t="shared" si="1581"/>
        <v>0</v>
      </c>
      <c r="HI613" s="222">
        <f t="shared" si="1582"/>
        <v>0</v>
      </c>
      <c r="HJ613" s="222">
        <f t="shared" si="1583"/>
        <v>0</v>
      </c>
      <c r="HK613" s="222">
        <f t="shared" si="1584"/>
        <v>0</v>
      </c>
      <c r="HL613" s="222">
        <f t="shared" si="1585"/>
        <v>0</v>
      </c>
      <c r="HM613" s="222">
        <f t="shared" si="1586"/>
        <v>0</v>
      </c>
      <c r="HN613" s="222">
        <f t="shared" si="1587"/>
        <v>0</v>
      </c>
      <c r="HO613" s="222">
        <f t="shared" si="1588"/>
        <v>0</v>
      </c>
      <c r="HP613" s="222">
        <f t="shared" si="1589"/>
        <v>0</v>
      </c>
      <c r="HQ613" s="222">
        <f t="shared" si="1590"/>
        <v>0</v>
      </c>
      <c r="HR613" s="222">
        <f t="shared" si="1591"/>
        <v>0</v>
      </c>
      <c r="HS613" s="222">
        <f t="shared" si="1592"/>
        <v>0</v>
      </c>
      <c r="HT613" s="222">
        <f t="shared" si="1593"/>
        <v>0</v>
      </c>
      <c r="HU613" s="222">
        <f t="shared" si="1594"/>
        <v>0</v>
      </c>
      <c r="HV613" s="222">
        <f t="shared" si="1595"/>
        <v>0</v>
      </c>
      <c r="HW613" s="222">
        <f t="shared" si="1596"/>
        <v>0</v>
      </c>
      <c r="HX613" s="222">
        <f t="shared" si="1597"/>
        <v>0</v>
      </c>
      <c r="HY613" s="222">
        <f t="shared" si="1598"/>
        <v>0</v>
      </c>
      <c r="HZ613" s="222">
        <f t="shared" si="1599"/>
        <v>0</v>
      </c>
      <c r="IA613" s="222">
        <f t="shared" si="1600"/>
        <v>0</v>
      </c>
      <c r="IB613" s="222">
        <f t="shared" si="1601"/>
        <v>0</v>
      </c>
      <c r="IC613" s="222">
        <f t="shared" si="1602"/>
        <v>0</v>
      </c>
      <c r="ID613" s="222">
        <f t="shared" si="1603"/>
        <v>0</v>
      </c>
      <c r="IE613" s="222">
        <f t="shared" si="1604"/>
        <v>0</v>
      </c>
      <c r="IF613" s="222">
        <f t="shared" si="1605"/>
        <v>0</v>
      </c>
      <c r="IG613" s="222">
        <f t="shared" si="1606"/>
        <v>0</v>
      </c>
      <c r="IH613" s="222">
        <f t="shared" si="1607"/>
        <v>0</v>
      </c>
      <c r="II613" s="222">
        <f t="shared" si="1608"/>
        <v>0</v>
      </c>
      <c r="IJ613" s="222">
        <f t="shared" si="1609"/>
        <v>0</v>
      </c>
      <c r="IK613" s="222">
        <f t="shared" si="1610"/>
        <v>0</v>
      </c>
      <c r="IL613" s="222">
        <f t="shared" si="1611"/>
        <v>0</v>
      </c>
      <c r="IM613" s="222">
        <f t="shared" si="1612"/>
        <v>0</v>
      </c>
      <c r="IN613" s="222">
        <f t="shared" si="1613"/>
        <v>0</v>
      </c>
      <c r="IO613" s="222">
        <f t="shared" si="1614"/>
        <v>0</v>
      </c>
      <c r="IP613" s="222">
        <f t="shared" si="1615"/>
        <v>0</v>
      </c>
      <c r="IQ613" s="222">
        <f t="shared" si="1616"/>
        <v>0</v>
      </c>
      <c r="IR613" s="222">
        <f t="shared" si="1617"/>
        <v>0</v>
      </c>
      <c r="IS613" s="222">
        <f t="shared" si="1618"/>
        <v>0</v>
      </c>
      <c r="IT613" s="222">
        <f t="shared" si="1619"/>
        <v>0</v>
      </c>
      <c r="IU613" s="222">
        <f t="shared" si="1620"/>
        <v>0</v>
      </c>
      <c r="IV613" s="222">
        <f t="shared" si="1621"/>
        <v>0</v>
      </c>
      <c r="IW613" s="222">
        <f t="shared" si="1622"/>
        <v>0</v>
      </c>
      <c r="IX613" s="222">
        <f t="shared" si="1623"/>
        <v>0</v>
      </c>
      <c r="IY613" s="222">
        <f t="shared" si="1624"/>
        <v>0</v>
      </c>
      <c r="IZ613" s="222">
        <f t="shared" si="1625"/>
        <v>0</v>
      </c>
      <c r="JA613" s="222">
        <f t="shared" si="1626"/>
        <v>0</v>
      </c>
      <c r="JB613" s="222">
        <f t="shared" si="1627"/>
        <v>0</v>
      </c>
    </row>
    <row r="614" spans="1:262">
      <c r="B614" s="230">
        <v>253</v>
      </c>
      <c r="C614" s="229">
        <f t="shared" si="1628"/>
        <v>4.9414062499999805E-3</v>
      </c>
      <c r="D614" s="226">
        <f t="shared" ca="1" si="1371"/>
        <v>50.105135946310206</v>
      </c>
      <c r="E614" s="225">
        <f ca="1">IY361</f>
        <v>0.10513594631020368</v>
      </c>
      <c r="F614" s="224">
        <v>253</v>
      </c>
      <c r="G614" s="222">
        <f t="shared" si="1372"/>
        <v>0</v>
      </c>
      <c r="H614" s="222">
        <f t="shared" si="1373"/>
        <v>0</v>
      </c>
      <c r="I614" s="222">
        <f t="shared" si="1374"/>
        <v>0</v>
      </c>
      <c r="J614" s="222">
        <f t="shared" si="1375"/>
        <v>0</v>
      </c>
      <c r="K614" s="222">
        <f t="shared" si="1376"/>
        <v>0</v>
      </c>
      <c r="L614" s="222">
        <f t="shared" si="1377"/>
        <v>0</v>
      </c>
      <c r="M614" s="222">
        <f t="shared" si="1378"/>
        <v>0</v>
      </c>
      <c r="N614" s="222">
        <f t="shared" si="1379"/>
        <v>0</v>
      </c>
      <c r="O614" s="222">
        <f t="shared" si="1380"/>
        <v>0</v>
      </c>
      <c r="P614" s="222">
        <f t="shared" si="1381"/>
        <v>0</v>
      </c>
      <c r="Q614" s="222">
        <f t="shared" si="1382"/>
        <v>0</v>
      </c>
      <c r="R614" s="222">
        <f t="shared" si="1383"/>
        <v>0</v>
      </c>
      <c r="S614" s="222">
        <f t="shared" si="1384"/>
        <v>0</v>
      </c>
      <c r="T614" s="222">
        <f t="shared" si="1385"/>
        <v>0</v>
      </c>
      <c r="U614" s="222">
        <f t="shared" si="1386"/>
        <v>0</v>
      </c>
      <c r="V614" s="222">
        <f t="shared" si="1387"/>
        <v>0</v>
      </c>
      <c r="W614" s="222">
        <f t="shared" si="1388"/>
        <v>0</v>
      </c>
      <c r="X614" s="222">
        <f t="shared" si="1389"/>
        <v>0</v>
      </c>
      <c r="Y614" s="222">
        <f t="shared" si="1390"/>
        <v>0</v>
      </c>
      <c r="Z614" s="222">
        <f t="shared" si="1391"/>
        <v>0</v>
      </c>
      <c r="AA614" s="222">
        <f t="shared" si="1392"/>
        <v>0</v>
      </c>
      <c r="AB614" s="222">
        <f t="shared" si="1393"/>
        <v>0</v>
      </c>
      <c r="AC614" s="222">
        <f t="shared" si="1394"/>
        <v>0</v>
      </c>
      <c r="AD614" s="222">
        <f t="shared" si="1395"/>
        <v>0</v>
      </c>
      <c r="AE614" s="222">
        <f t="shared" si="1396"/>
        <v>0</v>
      </c>
      <c r="AF614" s="222">
        <f t="shared" si="1397"/>
        <v>0</v>
      </c>
      <c r="AG614" s="222">
        <f t="shared" si="1398"/>
        <v>0</v>
      </c>
      <c r="AH614" s="222">
        <f t="shared" si="1399"/>
        <v>0</v>
      </c>
      <c r="AI614" s="222">
        <f t="shared" si="1400"/>
        <v>0</v>
      </c>
      <c r="AJ614" s="222">
        <f t="shared" si="1401"/>
        <v>0</v>
      </c>
      <c r="AK614" s="222">
        <f t="shared" si="1402"/>
        <v>0</v>
      </c>
      <c r="AL614" s="222">
        <f t="shared" si="1403"/>
        <v>0</v>
      </c>
      <c r="AM614" s="222">
        <f t="shared" si="1404"/>
        <v>0</v>
      </c>
      <c r="AN614" s="222">
        <f t="shared" si="1405"/>
        <v>0</v>
      </c>
      <c r="AO614" s="222">
        <f t="shared" si="1406"/>
        <v>0</v>
      </c>
      <c r="AP614" s="222">
        <f t="shared" si="1407"/>
        <v>0</v>
      </c>
      <c r="AQ614" s="222">
        <f t="shared" si="1408"/>
        <v>0</v>
      </c>
      <c r="AR614" s="222">
        <f t="shared" si="1409"/>
        <v>0</v>
      </c>
      <c r="AS614" s="222">
        <f t="shared" si="1410"/>
        <v>0</v>
      </c>
      <c r="AT614" s="222">
        <f t="shared" si="1411"/>
        <v>0</v>
      </c>
      <c r="AU614" s="222">
        <f t="shared" si="1412"/>
        <v>0</v>
      </c>
      <c r="AV614" s="222">
        <f t="shared" si="1413"/>
        <v>0</v>
      </c>
      <c r="AW614" s="222">
        <f t="shared" si="1414"/>
        <v>0</v>
      </c>
      <c r="AX614" s="222">
        <f t="shared" si="1415"/>
        <v>0</v>
      </c>
      <c r="AY614" s="222">
        <f t="shared" si="1416"/>
        <v>0</v>
      </c>
      <c r="AZ614" s="222">
        <f t="shared" si="1417"/>
        <v>0</v>
      </c>
      <c r="BA614" s="222">
        <f t="shared" si="1418"/>
        <v>0</v>
      </c>
      <c r="BB614" s="222">
        <f t="shared" si="1419"/>
        <v>0</v>
      </c>
      <c r="BC614" s="222">
        <f t="shared" si="1420"/>
        <v>0</v>
      </c>
      <c r="BD614" s="222">
        <f t="shared" si="1421"/>
        <v>0</v>
      </c>
      <c r="BE614" s="222">
        <f t="shared" si="1422"/>
        <v>0</v>
      </c>
      <c r="BF614" s="222">
        <f t="shared" si="1423"/>
        <v>0</v>
      </c>
      <c r="BG614" s="222">
        <f t="shared" si="1424"/>
        <v>0</v>
      </c>
      <c r="BH614" s="222">
        <f t="shared" si="1425"/>
        <v>0</v>
      </c>
      <c r="BI614" s="222">
        <f t="shared" si="1426"/>
        <v>0</v>
      </c>
      <c r="BJ614" s="222">
        <f t="shared" si="1427"/>
        <v>0</v>
      </c>
      <c r="BK614" s="222">
        <f t="shared" si="1428"/>
        <v>0</v>
      </c>
      <c r="BL614" s="222">
        <f t="shared" si="1429"/>
        <v>0</v>
      </c>
      <c r="BM614" s="222">
        <f t="shared" si="1430"/>
        <v>0</v>
      </c>
      <c r="BN614" s="222">
        <f t="shared" si="1431"/>
        <v>0</v>
      </c>
      <c r="BO614" s="222">
        <f t="shared" si="1432"/>
        <v>0</v>
      </c>
      <c r="BP614" s="222">
        <f t="shared" si="1433"/>
        <v>0</v>
      </c>
      <c r="BQ614" s="222">
        <f t="shared" si="1434"/>
        <v>0</v>
      </c>
      <c r="BR614" s="222">
        <f t="shared" si="1435"/>
        <v>0</v>
      </c>
      <c r="BS614" s="222">
        <f t="shared" si="1436"/>
        <v>0</v>
      </c>
      <c r="BT614" s="222">
        <f t="shared" si="1437"/>
        <v>0</v>
      </c>
      <c r="BU614" s="222">
        <f t="shared" si="1438"/>
        <v>0</v>
      </c>
      <c r="BV614" s="222">
        <f t="shared" si="1439"/>
        <v>0</v>
      </c>
      <c r="BW614" s="222">
        <f t="shared" si="1440"/>
        <v>0</v>
      </c>
      <c r="BX614" s="222">
        <f t="shared" si="1441"/>
        <v>0</v>
      </c>
      <c r="BY614" s="222">
        <f t="shared" si="1442"/>
        <v>0</v>
      </c>
      <c r="BZ614" s="222">
        <f t="shared" si="1443"/>
        <v>0</v>
      </c>
      <c r="CA614" s="222">
        <f t="shared" si="1444"/>
        <v>0</v>
      </c>
      <c r="CB614" s="222">
        <f t="shared" si="1445"/>
        <v>0</v>
      </c>
      <c r="CC614" s="222">
        <f t="shared" si="1446"/>
        <v>0</v>
      </c>
      <c r="CD614" s="222">
        <f t="shared" si="1447"/>
        <v>0</v>
      </c>
      <c r="CE614" s="222">
        <f t="shared" si="1448"/>
        <v>0</v>
      </c>
      <c r="CF614" s="222">
        <f t="shared" si="1449"/>
        <v>0</v>
      </c>
      <c r="CG614" s="222">
        <f t="shared" si="1450"/>
        <v>0</v>
      </c>
      <c r="CH614" s="222">
        <f t="shared" si="1451"/>
        <v>0</v>
      </c>
      <c r="CI614" s="222">
        <f t="shared" si="1452"/>
        <v>0</v>
      </c>
      <c r="CJ614" s="222">
        <f t="shared" si="1453"/>
        <v>0</v>
      </c>
      <c r="CK614" s="222">
        <f t="shared" si="1454"/>
        <v>0</v>
      </c>
      <c r="CL614" s="222">
        <f t="shared" si="1455"/>
        <v>0</v>
      </c>
      <c r="CM614" s="222">
        <f t="shared" si="1456"/>
        <v>0</v>
      </c>
      <c r="CN614" s="222">
        <f t="shared" si="1457"/>
        <v>0</v>
      </c>
      <c r="CO614" s="222">
        <f t="shared" si="1458"/>
        <v>0</v>
      </c>
      <c r="CP614" s="222">
        <f t="shared" si="1459"/>
        <v>0</v>
      </c>
      <c r="CQ614" s="222">
        <f t="shared" si="1460"/>
        <v>0</v>
      </c>
      <c r="CR614" s="222">
        <f t="shared" si="1461"/>
        <v>0</v>
      </c>
      <c r="CS614" s="222">
        <f t="shared" si="1462"/>
        <v>0</v>
      </c>
      <c r="CT614" s="222">
        <f t="shared" si="1463"/>
        <v>0</v>
      </c>
      <c r="CU614" s="222">
        <f t="shared" si="1464"/>
        <v>0</v>
      </c>
      <c r="CV614" s="222">
        <f t="shared" si="1465"/>
        <v>0</v>
      </c>
      <c r="CW614" s="222">
        <f t="shared" si="1466"/>
        <v>0</v>
      </c>
      <c r="CX614" s="222">
        <f t="shared" si="1467"/>
        <v>0</v>
      </c>
      <c r="CY614" s="222">
        <f t="shared" si="1468"/>
        <v>0</v>
      </c>
      <c r="CZ614" s="222">
        <f t="shared" si="1469"/>
        <v>0</v>
      </c>
      <c r="DA614" s="222">
        <f t="shared" si="1470"/>
        <v>0</v>
      </c>
      <c r="DB614" s="222">
        <f t="shared" si="1471"/>
        <v>0</v>
      </c>
      <c r="DC614" s="222">
        <f t="shared" si="1472"/>
        <v>0</v>
      </c>
      <c r="DD614" s="222">
        <f t="shared" si="1473"/>
        <v>0</v>
      </c>
      <c r="DE614" s="222">
        <f t="shared" si="1474"/>
        <v>0</v>
      </c>
      <c r="DF614" s="222">
        <f t="shared" si="1475"/>
        <v>0</v>
      </c>
      <c r="DG614" s="222">
        <f t="shared" si="1476"/>
        <v>0</v>
      </c>
      <c r="DH614" s="222">
        <f t="shared" si="1477"/>
        <v>0</v>
      </c>
      <c r="DI614" s="222">
        <f t="shared" si="1478"/>
        <v>0</v>
      </c>
      <c r="DJ614" s="222">
        <f t="shared" si="1479"/>
        <v>0</v>
      </c>
      <c r="DK614" s="222">
        <f t="shared" si="1480"/>
        <v>0</v>
      </c>
      <c r="DL614" s="222">
        <f t="shared" si="1481"/>
        <v>0</v>
      </c>
      <c r="DM614" s="222">
        <f t="shared" si="1482"/>
        <v>0</v>
      </c>
      <c r="DN614" s="222">
        <f t="shared" si="1483"/>
        <v>0</v>
      </c>
      <c r="DO614" s="222">
        <f t="shared" si="1484"/>
        <v>0</v>
      </c>
      <c r="DP614" s="222">
        <f t="shared" si="1485"/>
        <v>0</v>
      </c>
      <c r="DQ614" s="222">
        <f t="shared" si="1486"/>
        <v>0</v>
      </c>
      <c r="DR614" s="222">
        <f t="shared" si="1487"/>
        <v>0</v>
      </c>
      <c r="DS614" s="222">
        <f t="shared" si="1488"/>
        <v>0</v>
      </c>
      <c r="DT614" s="222">
        <f t="shared" si="1489"/>
        <v>0</v>
      </c>
      <c r="DU614" s="222">
        <f t="shared" si="1490"/>
        <v>0</v>
      </c>
      <c r="DV614" s="222">
        <f t="shared" si="1491"/>
        <v>0</v>
      </c>
      <c r="DW614" s="222">
        <f t="shared" si="1492"/>
        <v>0</v>
      </c>
      <c r="DX614" s="222">
        <f t="shared" si="1493"/>
        <v>0</v>
      </c>
      <c r="DY614" s="222">
        <f t="shared" si="1494"/>
        <v>0</v>
      </c>
      <c r="DZ614" s="222">
        <f t="shared" si="1495"/>
        <v>0</v>
      </c>
      <c r="EA614" s="222">
        <f t="shared" si="1496"/>
        <v>0</v>
      </c>
      <c r="EB614" s="222">
        <f t="shared" si="1497"/>
        <v>0</v>
      </c>
      <c r="EC614" s="222">
        <f t="shared" si="1498"/>
        <v>0</v>
      </c>
      <c r="ED614" s="222">
        <f t="shared" si="1499"/>
        <v>0</v>
      </c>
      <c r="EE614" s="222">
        <f t="shared" si="1500"/>
        <v>0</v>
      </c>
      <c r="EF614" s="222">
        <f t="shared" si="1501"/>
        <v>0</v>
      </c>
      <c r="EG614" s="222">
        <f t="shared" si="1502"/>
        <v>0</v>
      </c>
      <c r="EH614" s="222">
        <f t="shared" si="1503"/>
        <v>0</v>
      </c>
      <c r="EI614" s="222">
        <f t="shared" si="1504"/>
        <v>0</v>
      </c>
      <c r="EJ614" s="222">
        <f t="shared" si="1505"/>
        <v>0</v>
      </c>
      <c r="EK614" s="222">
        <f t="shared" si="1506"/>
        <v>0</v>
      </c>
      <c r="EL614" s="222">
        <f t="shared" si="1507"/>
        <v>0</v>
      </c>
      <c r="EM614" s="222">
        <f t="shared" si="1508"/>
        <v>0</v>
      </c>
      <c r="EN614" s="222">
        <f t="shared" si="1509"/>
        <v>0</v>
      </c>
      <c r="EO614" s="222">
        <f t="shared" si="1510"/>
        <v>0</v>
      </c>
      <c r="EP614" s="222">
        <f t="shared" si="1511"/>
        <v>0</v>
      </c>
      <c r="EQ614" s="222">
        <f t="shared" si="1512"/>
        <v>0</v>
      </c>
      <c r="ER614" s="222">
        <f t="shared" si="1513"/>
        <v>0</v>
      </c>
      <c r="ES614" s="222">
        <f t="shared" si="1514"/>
        <v>0</v>
      </c>
      <c r="ET614" s="222">
        <f t="shared" si="1515"/>
        <v>0</v>
      </c>
      <c r="EU614" s="222">
        <f t="shared" si="1516"/>
        <v>0</v>
      </c>
      <c r="EV614" s="222">
        <f t="shared" si="1517"/>
        <v>0</v>
      </c>
      <c r="EW614" s="222">
        <f t="shared" si="1518"/>
        <v>0</v>
      </c>
      <c r="EX614" s="222">
        <f t="shared" si="1519"/>
        <v>0</v>
      </c>
      <c r="EY614" s="222">
        <f t="shared" si="1520"/>
        <v>0</v>
      </c>
      <c r="EZ614" s="222">
        <f t="shared" si="1521"/>
        <v>0</v>
      </c>
      <c r="FA614" s="222">
        <f t="shared" si="1522"/>
        <v>0</v>
      </c>
      <c r="FB614" s="222">
        <f t="shared" si="1523"/>
        <v>0</v>
      </c>
      <c r="FC614" s="222">
        <f t="shared" si="1524"/>
        <v>0</v>
      </c>
      <c r="FD614" s="222">
        <f t="shared" si="1525"/>
        <v>0</v>
      </c>
      <c r="FE614" s="222">
        <f t="shared" si="1526"/>
        <v>0</v>
      </c>
      <c r="FF614" s="222">
        <f t="shared" si="1527"/>
        <v>0</v>
      </c>
      <c r="FG614" s="222">
        <f t="shared" si="1528"/>
        <v>0</v>
      </c>
      <c r="FH614" s="222">
        <f t="shared" si="1529"/>
        <v>0</v>
      </c>
      <c r="FI614" s="222">
        <f t="shared" si="1530"/>
        <v>0</v>
      </c>
      <c r="FJ614" s="222">
        <f t="shared" si="1531"/>
        <v>0</v>
      </c>
      <c r="FK614" s="222">
        <f t="shared" si="1532"/>
        <v>0</v>
      </c>
      <c r="FL614" s="222">
        <f t="shared" si="1533"/>
        <v>0</v>
      </c>
      <c r="FM614" s="222">
        <f t="shared" si="1534"/>
        <v>0</v>
      </c>
      <c r="FN614" s="222">
        <f t="shared" si="1535"/>
        <v>0</v>
      </c>
      <c r="FO614" s="222">
        <f t="shared" si="1536"/>
        <v>0</v>
      </c>
      <c r="FP614" s="222">
        <f t="shared" si="1537"/>
        <v>0</v>
      </c>
      <c r="FQ614" s="222">
        <f t="shared" si="1538"/>
        <v>0</v>
      </c>
      <c r="FR614" s="222">
        <f t="shared" si="1539"/>
        <v>0</v>
      </c>
      <c r="FS614" s="222">
        <f t="shared" si="1540"/>
        <v>0</v>
      </c>
      <c r="FT614" s="222">
        <f t="shared" si="1541"/>
        <v>0</v>
      </c>
      <c r="FU614" s="222">
        <f t="shared" si="1542"/>
        <v>0</v>
      </c>
      <c r="FV614" s="222">
        <f t="shared" si="1543"/>
        <v>0</v>
      </c>
      <c r="FW614" s="222">
        <f t="shared" si="1544"/>
        <v>0</v>
      </c>
      <c r="FX614" s="222">
        <f t="shared" si="1545"/>
        <v>0</v>
      </c>
      <c r="FY614" s="222">
        <f t="shared" si="1546"/>
        <v>0</v>
      </c>
      <c r="FZ614" s="222">
        <f t="shared" si="1547"/>
        <v>0</v>
      </c>
      <c r="GA614" s="222">
        <f t="shared" si="1548"/>
        <v>0</v>
      </c>
      <c r="GB614" s="222">
        <f t="shared" si="1549"/>
        <v>0</v>
      </c>
      <c r="GC614" s="222">
        <f t="shared" si="1550"/>
        <v>0</v>
      </c>
      <c r="GD614" s="222">
        <f t="shared" si="1551"/>
        <v>0</v>
      </c>
      <c r="GE614" s="222">
        <f t="shared" si="1552"/>
        <v>0</v>
      </c>
      <c r="GF614" s="222">
        <f t="shared" si="1553"/>
        <v>0</v>
      </c>
      <c r="GG614" s="222">
        <f t="shared" si="1554"/>
        <v>0</v>
      </c>
      <c r="GH614" s="222">
        <f t="shared" si="1555"/>
        <v>0</v>
      </c>
      <c r="GI614" s="222">
        <f t="shared" si="1556"/>
        <v>0</v>
      </c>
      <c r="GJ614" s="222">
        <f t="shared" si="1557"/>
        <v>0</v>
      </c>
      <c r="GK614" s="222">
        <f t="shared" si="1558"/>
        <v>0</v>
      </c>
      <c r="GL614" s="222">
        <f t="shared" si="1559"/>
        <v>0</v>
      </c>
      <c r="GM614" s="222">
        <f t="shared" si="1560"/>
        <v>0</v>
      </c>
      <c r="GN614" s="222">
        <f t="shared" si="1561"/>
        <v>0</v>
      </c>
      <c r="GO614" s="222">
        <f t="shared" si="1562"/>
        <v>0</v>
      </c>
      <c r="GP614" s="222">
        <f t="shared" si="1563"/>
        <v>0</v>
      </c>
      <c r="GQ614" s="222">
        <f t="shared" si="1564"/>
        <v>0</v>
      </c>
      <c r="GR614" s="222">
        <f t="shared" si="1565"/>
        <v>0</v>
      </c>
      <c r="GS614" s="222">
        <f t="shared" si="1566"/>
        <v>0</v>
      </c>
      <c r="GT614" s="222">
        <f t="shared" si="1567"/>
        <v>0</v>
      </c>
      <c r="GU614" s="222">
        <f t="shared" si="1568"/>
        <v>0</v>
      </c>
      <c r="GV614" s="222">
        <f t="shared" si="1569"/>
        <v>0</v>
      </c>
      <c r="GW614" s="222">
        <f t="shared" si="1570"/>
        <v>0</v>
      </c>
      <c r="GX614" s="222">
        <f t="shared" si="1571"/>
        <v>0</v>
      </c>
      <c r="GY614" s="222">
        <f t="shared" si="1572"/>
        <v>0</v>
      </c>
      <c r="GZ614" s="222">
        <f t="shared" si="1573"/>
        <v>0</v>
      </c>
      <c r="HA614" s="222">
        <f t="shared" si="1574"/>
        <v>0</v>
      </c>
      <c r="HB614" s="222">
        <f t="shared" si="1575"/>
        <v>0</v>
      </c>
      <c r="HC614" s="222">
        <f t="shared" si="1576"/>
        <v>0</v>
      </c>
      <c r="HD614" s="222">
        <f t="shared" si="1577"/>
        <v>0</v>
      </c>
      <c r="HE614" s="222">
        <f t="shared" si="1578"/>
        <v>0</v>
      </c>
      <c r="HF614" s="222">
        <f t="shared" si="1579"/>
        <v>0</v>
      </c>
      <c r="HG614" s="222">
        <f t="shared" si="1580"/>
        <v>0</v>
      </c>
      <c r="HH614" s="222">
        <f t="shared" si="1581"/>
        <v>0</v>
      </c>
      <c r="HI614" s="222">
        <f t="shared" si="1582"/>
        <v>0</v>
      </c>
      <c r="HJ614" s="222">
        <f t="shared" si="1583"/>
        <v>0</v>
      </c>
      <c r="HK614" s="222">
        <f t="shared" si="1584"/>
        <v>0</v>
      </c>
      <c r="HL614" s="222">
        <f t="shared" si="1585"/>
        <v>0</v>
      </c>
      <c r="HM614" s="222">
        <f t="shared" si="1586"/>
        <v>0</v>
      </c>
      <c r="HN614" s="222">
        <f t="shared" si="1587"/>
        <v>0</v>
      </c>
      <c r="HO614" s="222">
        <f t="shared" si="1588"/>
        <v>0</v>
      </c>
      <c r="HP614" s="222">
        <f t="shared" si="1589"/>
        <v>0</v>
      </c>
      <c r="HQ614" s="222">
        <f t="shared" si="1590"/>
        <v>0</v>
      </c>
      <c r="HR614" s="222">
        <f t="shared" si="1591"/>
        <v>0</v>
      </c>
      <c r="HS614" s="222">
        <f t="shared" si="1592"/>
        <v>0</v>
      </c>
      <c r="HT614" s="222">
        <f t="shared" si="1593"/>
        <v>0</v>
      </c>
      <c r="HU614" s="222">
        <f t="shared" si="1594"/>
        <v>0</v>
      </c>
      <c r="HV614" s="222">
        <f t="shared" si="1595"/>
        <v>0</v>
      </c>
      <c r="HW614" s="222">
        <f t="shared" si="1596"/>
        <v>0</v>
      </c>
      <c r="HX614" s="222">
        <f t="shared" si="1597"/>
        <v>0</v>
      </c>
      <c r="HY614" s="222">
        <f t="shared" si="1598"/>
        <v>0</v>
      </c>
      <c r="HZ614" s="222">
        <f t="shared" si="1599"/>
        <v>0</v>
      </c>
      <c r="IA614" s="222">
        <f t="shared" si="1600"/>
        <v>0</v>
      </c>
      <c r="IB614" s="222">
        <f t="shared" si="1601"/>
        <v>0</v>
      </c>
      <c r="IC614" s="222">
        <f t="shared" si="1602"/>
        <v>0</v>
      </c>
      <c r="ID614" s="222">
        <f t="shared" si="1603"/>
        <v>0</v>
      </c>
      <c r="IE614" s="222">
        <f t="shared" si="1604"/>
        <v>0</v>
      </c>
      <c r="IF614" s="222">
        <f t="shared" si="1605"/>
        <v>0</v>
      </c>
      <c r="IG614" s="222">
        <f t="shared" si="1606"/>
        <v>0</v>
      </c>
      <c r="IH614" s="222">
        <f t="shared" si="1607"/>
        <v>0</v>
      </c>
      <c r="II614" s="222">
        <f t="shared" si="1608"/>
        <v>0</v>
      </c>
      <c r="IJ614" s="222">
        <f t="shared" si="1609"/>
        <v>0</v>
      </c>
      <c r="IK614" s="222">
        <f t="shared" si="1610"/>
        <v>0</v>
      </c>
      <c r="IL614" s="222">
        <f t="shared" si="1611"/>
        <v>0</v>
      </c>
      <c r="IM614" s="222">
        <f t="shared" si="1612"/>
        <v>0</v>
      </c>
      <c r="IN614" s="222">
        <f t="shared" si="1613"/>
        <v>0</v>
      </c>
      <c r="IO614" s="222">
        <f t="shared" si="1614"/>
        <v>0</v>
      </c>
      <c r="IP614" s="222">
        <f t="shared" si="1615"/>
        <v>0</v>
      </c>
      <c r="IQ614" s="222">
        <f t="shared" si="1616"/>
        <v>0</v>
      </c>
      <c r="IR614" s="222">
        <f t="shared" si="1617"/>
        <v>0</v>
      </c>
      <c r="IS614" s="222">
        <f t="shared" si="1618"/>
        <v>0</v>
      </c>
      <c r="IT614" s="222">
        <f t="shared" si="1619"/>
        <v>0</v>
      </c>
      <c r="IU614" s="222">
        <f t="shared" si="1620"/>
        <v>0</v>
      </c>
      <c r="IV614" s="222">
        <f t="shared" si="1621"/>
        <v>0</v>
      </c>
      <c r="IW614" s="222">
        <f t="shared" si="1622"/>
        <v>0</v>
      </c>
      <c r="IX614" s="222">
        <f t="shared" si="1623"/>
        <v>0</v>
      </c>
      <c r="IY614" s="222">
        <f t="shared" si="1624"/>
        <v>0</v>
      </c>
      <c r="IZ614" s="222">
        <f t="shared" si="1625"/>
        <v>0</v>
      </c>
      <c r="JA614" s="222">
        <f t="shared" si="1626"/>
        <v>0</v>
      </c>
      <c r="JB614" s="222">
        <f t="shared" si="1627"/>
        <v>0</v>
      </c>
    </row>
    <row r="615" spans="1:262">
      <c r="B615" s="230">
        <v>254</v>
      </c>
      <c r="C615" s="229">
        <f t="shared" si="1628"/>
        <v>4.9609374999999801E-3</v>
      </c>
      <c r="D615" s="226">
        <f t="shared" ca="1" si="1371"/>
        <v>50.098562898372244</v>
      </c>
      <c r="E615" s="225">
        <f ca="1">IZ361</f>
        <v>9.8562898372241969E-2</v>
      </c>
      <c r="F615" s="224">
        <v>254</v>
      </c>
      <c r="G615" s="222">
        <f t="shared" si="1372"/>
        <v>0</v>
      </c>
      <c r="H615" s="222">
        <f t="shared" si="1373"/>
        <v>0</v>
      </c>
      <c r="I615" s="222">
        <f t="shared" si="1374"/>
        <v>0</v>
      </c>
      <c r="J615" s="222">
        <f t="shared" si="1375"/>
        <v>0</v>
      </c>
      <c r="K615" s="222">
        <f t="shared" si="1376"/>
        <v>0</v>
      </c>
      <c r="L615" s="222">
        <f t="shared" si="1377"/>
        <v>0</v>
      </c>
      <c r="M615" s="222">
        <f t="shared" si="1378"/>
        <v>0</v>
      </c>
      <c r="N615" s="222">
        <f t="shared" si="1379"/>
        <v>0</v>
      </c>
      <c r="O615" s="222">
        <f t="shared" si="1380"/>
        <v>0</v>
      </c>
      <c r="P615" s="222">
        <f t="shared" si="1381"/>
        <v>0</v>
      </c>
      <c r="Q615" s="222">
        <f t="shared" si="1382"/>
        <v>0</v>
      </c>
      <c r="R615" s="222">
        <f t="shared" si="1383"/>
        <v>0</v>
      </c>
      <c r="S615" s="222">
        <f t="shared" si="1384"/>
        <v>0</v>
      </c>
      <c r="T615" s="222">
        <f t="shared" si="1385"/>
        <v>0</v>
      </c>
      <c r="U615" s="222">
        <f t="shared" si="1386"/>
        <v>0</v>
      </c>
      <c r="V615" s="222">
        <f t="shared" si="1387"/>
        <v>0</v>
      </c>
      <c r="W615" s="222">
        <f t="shared" si="1388"/>
        <v>0</v>
      </c>
      <c r="X615" s="222">
        <f t="shared" si="1389"/>
        <v>0</v>
      </c>
      <c r="Y615" s="222">
        <f t="shared" si="1390"/>
        <v>0</v>
      </c>
      <c r="Z615" s="222">
        <f t="shared" si="1391"/>
        <v>0</v>
      </c>
      <c r="AA615" s="222">
        <f t="shared" si="1392"/>
        <v>0</v>
      </c>
      <c r="AB615" s="222">
        <f t="shared" si="1393"/>
        <v>0</v>
      </c>
      <c r="AC615" s="222">
        <f t="shared" si="1394"/>
        <v>0</v>
      </c>
      <c r="AD615" s="222">
        <f t="shared" si="1395"/>
        <v>0</v>
      </c>
      <c r="AE615" s="222">
        <f t="shared" si="1396"/>
        <v>0</v>
      </c>
      <c r="AF615" s="222">
        <f t="shared" si="1397"/>
        <v>0</v>
      </c>
      <c r="AG615" s="222">
        <f t="shared" si="1398"/>
        <v>0</v>
      </c>
      <c r="AH615" s="222">
        <f t="shared" si="1399"/>
        <v>0</v>
      </c>
      <c r="AI615" s="222">
        <f t="shared" si="1400"/>
        <v>0</v>
      </c>
      <c r="AJ615" s="222">
        <f t="shared" si="1401"/>
        <v>0</v>
      </c>
      <c r="AK615" s="222">
        <f t="shared" si="1402"/>
        <v>0</v>
      </c>
      <c r="AL615" s="222">
        <f t="shared" si="1403"/>
        <v>0</v>
      </c>
      <c r="AM615" s="222">
        <f t="shared" si="1404"/>
        <v>0</v>
      </c>
      <c r="AN615" s="222">
        <f t="shared" si="1405"/>
        <v>0</v>
      </c>
      <c r="AO615" s="222">
        <f t="shared" si="1406"/>
        <v>0</v>
      </c>
      <c r="AP615" s="222">
        <f t="shared" si="1407"/>
        <v>0</v>
      </c>
      <c r="AQ615" s="222">
        <f t="shared" si="1408"/>
        <v>0</v>
      </c>
      <c r="AR615" s="222">
        <f t="shared" si="1409"/>
        <v>0</v>
      </c>
      <c r="AS615" s="222">
        <f t="shared" si="1410"/>
        <v>0</v>
      </c>
      <c r="AT615" s="222">
        <f t="shared" si="1411"/>
        <v>0</v>
      </c>
      <c r="AU615" s="222">
        <f t="shared" si="1412"/>
        <v>0</v>
      </c>
      <c r="AV615" s="222">
        <f t="shared" si="1413"/>
        <v>0</v>
      </c>
      <c r="AW615" s="222">
        <f t="shared" si="1414"/>
        <v>0</v>
      </c>
      <c r="AX615" s="222">
        <f t="shared" si="1415"/>
        <v>0</v>
      </c>
      <c r="AY615" s="222">
        <f t="shared" si="1416"/>
        <v>0</v>
      </c>
      <c r="AZ615" s="222">
        <f t="shared" si="1417"/>
        <v>0</v>
      </c>
      <c r="BA615" s="222">
        <f t="shared" si="1418"/>
        <v>0</v>
      </c>
      <c r="BB615" s="222">
        <f t="shared" si="1419"/>
        <v>0</v>
      </c>
      <c r="BC615" s="222">
        <f t="shared" si="1420"/>
        <v>0</v>
      </c>
      <c r="BD615" s="222">
        <f t="shared" si="1421"/>
        <v>0</v>
      </c>
      <c r="BE615" s="222">
        <f t="shared" si="1422"/>
        <v>0</v>
      </c>
      <c r="BF615" s="222">
        <f t="shared" si="1423"/>
        <v>0</v>
      </c>
      <c r="BG615" s="222">
        <f t="shared" si="1424"/>
        <v>0</v>
      </c>
      <c r="BH615" s="222">
        <f t="shared" si="1425"/>
        <v>0</v>
      </c>
      <c r="BI615" s="222">
        <f t="shared" si="1426"/>
        <v>0</v>
      </c>
      <c r="BJ615" s="222">
        <f t="shared" si="1427"/>
        <v>0</v>
      </c>
      <c r="BK615" s="222">
        <f t="shared" si="1428"/>
        <v>0</v>
      </c>
      <c r="BL615" s="222">
        <f t="shared" si="1429"/>
        <v>0</v>
      </c>
      <c r="BM615" s="222">
        <f t="shared" si="1430"/>
        <v>0</v>
      </c>
      <c r="BN615" s="222">
        <f t="shared" si="1431"/>
        <v>0</v>
      </c>
      <c r="BO615" s="222">
        <f t="shared" si="1432"/>
        <v>0</v>
      </c>
      <c r="BP615" s="222">
        <f t="shared" si="1433"/>
        <v>0</v>
      </c>
      <c r="BQ615" s="222">
        <f t="shared" si="1434"/>
        <v>0</v>
      </c>
      <c r="BR615" s="222">
        <f t="shared" si="1435"/>
        <v>0</v>
      </c>
      <c r="BS615" s="222">
        <f t="shared" si="1436"/>
        <v>0</v>
      </c>
      <c r="BT615" s="222">
        <f t="shared" si="1437"/>
        <v>0</v>
      </c>
      <c r="BU615" s="222">
        <f t="shared" si="1438"/>
        <v>0</v>
      </c>
      <c r="BV615" s="222">
        <f t="shared" si="1439"/>
        <v>0</v>
      </c>
      <c r="BW615" s="222">
        <f t="shared" si="1440"/>
        <v>0</v>
      </c>
      <c r="BX615" s="222">
        <f t="shared" si="1441"/>
        <v>0</v>
      </c>
      <c r="BY615" s="222">
        <f t="shared" si="1442"/>
        <v>0</v>
      </c>
      <c r="BZ615" s="222">
        <f t="shared" si="1443"/>
        <v>0</v>
      </c>
      <c r="CA615" s="222">
        <f t="shared" si="1444"/>
        <v>0</v>
      </c>
      <c r="CB615" s="222">
        <f t="shared" si="1445"/>
        <v>0</v>
      </c>
      <c r="CC615" s="222">
        <f t="shared" si="1446"/>
        <v>0</v>
      </c>
      <c r="CD615" s="222">
        <f t="shared" si="1447"/>
        <v>0</v>
      </c>
      <c r="CE615" s="222">
        <f t="shared" si="1448"/>
        <v>0</v>
      </c>
      <c r="CF615" s="222">
        <f t="shared" si="1449"/>
        <v>0</v>
      </c>
      <c r="CG615" s="222">
        <f t="shared" si="1450"/>
        <v>0</v>
      </c>
      <c r="CH615" s="222">
        <f t="shared" si="1451"/>
        <v>0</v>
      </c>
      <c r="CI615" s="222">
        <f t="shared" si="1452"/>
        <v>0</v>
      </c>
      <c r="CJ615" s="222">
        <f t="shared" si="1453"/>
        <v>0</v>
      </c>
      <c r="CK615" s="222">
        <f t="shared" si="1454"/>
        <v>0</v>
      </c>
      <c r="CL615" s="222">
        <f t="shared" si="1455"/>
        <v>0</v>
      </c>
      <c r="CM615" s="222">
        <f t="shared" si="1456"/>
        <v>0</v>
      </c>
      <c r="CN615" s="222">
        <f t="shared" si="1457"/>
        <v>0</v>
      </c>
      <c r="CO615" s="222">
        <f t="shared" si="1458"/>
        <v>0</v>
      </c>
      <c r="CP615" s="222">
        <f t="shared" si="1459"/>
        <v>0</v>
      </c>
      <c r="CQ615" s="222">
        <f t="shared" si="1460"/>
        <v>0</v>
      </c>
      <c r="CR615" s="222">
        <f t="shared" si="1461"/>
        <v>0</v>
      </c>
      <c r="CS615" s="222">
        <f t="shared" si="1462"/>
        <v>0</v>
      </c>
      <c r="CT615" s="222">
        <f t="shared" si="1463"/>
        <v>0</v>
      </c>
      <c r="CU615" s="222">
        <f t="shared" si="1464"/>
        <v>0</v>
      </c>
      <c r="CV615" s="222">
        <f t="shared" si="1465"/>
        <v>0</v>
      </c>
      <c r="CW615" s="222">
        <f t="shared" si="1466"/>
        <v>0</v>
      </c>
      <c r="CX615" s="222">
        <f t="shared" si="1467"/>
        <v>0</v>
      </c>
      <c r="CY615" s="222">
        <f t="shared" si="1468"/>
        <v>0</v>
      </c>
      <c r="CZ615" s="222">
        <f t="shared" si="1469"/>
        <v>0</v>
      </c>
      <c r="DA615" s="222">
        <f t="shared" si="1470"/>
        <v>0</v>
      </c>
      <c r="DB615" s="222">
        <f t="shared" si="1471"/>
        <v>0</v>
      </c>
      <c r="DC615" s="222">
        <f t="shared" si="1472"/>
        <v>0</v>
      </c>
      <c r="DD615" s="222">
        <f t="shared" si="1473"/>
        <v>0</v>
      </c>
      <c r="DE615" s="222">
        <f t="shared" si="1474"/>
        <v>0</v>
      </c>
      <c r="DF615" s="222">
        <f t="shared" si="1475"/>
        <v>0</v>
      </c>
      <c r="DG615" s="222">
        <f t="shared" si="1476"/>
        <v>0</v>
      </c>
      <c r="DH615" s="222">
        <f t="shared" si="1477"/>
        <v>0</v>
      </c>
      <c r="DI615" s="222">
        <f t="shared" si="1478"/>
        <v>0</v>
      </c>
      <c r="DJ615" s="222">
        <f t="shared" si="1479"/>
        <v>0</v>
      </c>
      <c r="DK615" s="222">
        <f t="shared" si="1480"/>
        <v>0</v>
      </c>
      <c r="DL615" s="222">
        <f t="shared" si="1481"/>
        <v>0</v>
      </c>
      <c r="DM615" s="222">
        <f t="shared" si="1482"/>
        <v>0</v>
      </c>
      <c r="DN615" s="222">
        <f t="shared" si="1483"/>
        <v>0</v>
      </c>
      <c r="DO615" s="222">
        <f t="shared" si="1484"/>
        <v>0</v>
      </c>
      <c r="DP615" s="222">
        <f t="shared" si="1485"/>
        <v>0</v>
      </c>
      <c r="DQ615" s="222">
        <f t="shared" si="1486"/>
        <v>0</v>
      </c>
      <c r="DR615" s="222">
        <f t="shared" si="1487"/>
        <v>0</v>
      </c>
      <c r="DS615" s="222">
        <f t="shared" si="1488"/>
        <v>0</v>
      </c>
      <c r="DT615" s="222">
        <f t="shared" si="1489"/>
        <v>0</v>
      </c>
      <c r="DU615" s="222">
        <f t="shared" si="1490"/>
        <v>0</v>
      </c>
      <c r="DV615" s="222">
        <f t="shared" si="1491"/>
        <v>0</v>
      </c>
      <c r="DW615" s="222">
        <f t="shared" si="1492"/>
        <v>0</v>
      </c>
      <c r="DX615" s="222">
        <f t="shared" si="1493"/>
        <v>0</v>
      </c>
      <c r="DY615" s="222">
        <f t="shared" si="1494"/>
        <v>0</v>
      </c>
      <c r="DZ615" s="222">
        <f t="shared" si="1495"/>
        <v>0</v>
      </c>
      <c r="EA615" s="222">
        <f t="shared" si="1496"/>
        <v>0</v>
      </c>
      <c r="EB615" s="222">
        <f t="shared" si="1497"/>
        <v>0</v>
      </c>
      <c r="EC615" s="222">
        <f t="shared" si="1498"/>
        <v>0</v>
      </c>
      <c r="ED615" s="222">
        <f t="shared" si="1499"/>
        <v>0</v>
      </c>
      <c r="EE615" s="222">
        <f t="shared" si="1500"/>
        <v>0</v>
      </c>
      <c r="EF615" s="222">
        <f t="shared" si="1501"/>
        <v>0</v>
      </c>
      <c r="EG615" s="222">
        <f t="shared" si="1502"/>
        <v>0</v>
      </c>
      <c r="EH615" s="222">
        <f t="shared" si="1503"/>
        <v>0</v>
      </c>
      <c r="EI615" s="222">
        <f t="shared" si="1504"/>
        <v>0</v>
      </c>
      <c r="EJ615" s="222">
        <f t="shared" si="1505"/>
        <v>0</v>
      </c>
      <c r="EK615" s="222">
        <f t="shared" si="1506"/>
        <v>0</v>
      </c>
      <c r="EL615" s="222">
        <f t="shared" si="1507"/>
        <v>0</v>
      </c>
      <c r="EM615" s="222">
        <f t="shared" si="1508"/>
        <v>0</v>
      </c>
      <c r="EN615" s="222">
        <f t="shared" si="1509"/>
        <v>0</v>
      </c>
      <c r="EO615" s="222">
        <f t="shared" si="1510"/>
        <v>0</v>
      </c>
      <c r="EP615" s="222">
        <f t="shared" si="1511"/>
        <v>0</v>
      </c>
      <c r="EQ615" s="222">
        <f t="shared" si="1512"/>
        <v>0</v>
      </c>
      <c r="ER615" s="222">
        <f t="shared" si="1513"/>
        <v>0</v>
      </c>
      <c r="ES615" s="222">
        <f t="shared" si="1514"/>
        <v>0</v>
      </c>
      <c r="ET615" s="222">
        <f t="shared" si="1515"/>
        <v>0</v>
      </c>
      <c r="EU615" s="222">
        <f t="shared" si="1516"/>
        <v>0</v>
      </c>
      <c r="EV615" s="222">
        <f t="shared" si="1517"/>
        <v>0</v>
      </c>
      <c r="EW615" s="222">
        <f t="shared" si="1518"/>
        <v>0</v>
      </c>
      <c r="EX615" s="222">
        <f t="shared" si="1519"/>
        <v>0</v>
      </c>
      <c r="EY615" s="222">
        <f t="shared" si="1520"/>
        <v>0</v>
      </c>
      <c r="EZ615" s="222">
        <f t="shared" si="1521"/>
        <v>0</v>
      </c>
      <c r="FA615" s="222">
        <f t="shared" si="1522"/>
        <v>0</v>
      </c>
      <c r="FB615" s="222">
        <f t="shared" si="1523"/>
        <v>0</v>
      </c>
      <c r="FC615" s="222">
        <f t="shared" si="1524"/>
        <v>0</v>
      </c>
      <c r="FD615" s="222">
        <f t="shared" si="1525"/>
        <v>0</v>
      </c>
      <c r="FE615" s="222">
        <f t="shared" si="1526"/>
        <v>0</v>
      </c>
      <c r="FF615" s="222">
        <f t="shared" si="1527"/>
        <v>0</v>
      </c>
      <c r="FG615" s="222">
        <f t="shared" si="1528"/>
        <v>0</v>
      </c>
      <c r="FH615" s="222">
        <f t="shared" si="1529"/>
        <v>0</v>
      </c>
      <c r="FI615" s="222">
        <f t="shared" si="1530"/>
        <v>0</v>
      </c>
      <c r="FJ615" s="222">
        <f t="shared" si="1531"/>
        <v>0</v>
      </c>
      <c r="FK615" s="222">
        <f t="shared" si="1532"/>
        <v>0</v>
      </c>
      <c r="FL615" s="222">
        <f t="shared" si="1533"/>
        <v>0</v>
      </c>
      <c r="FM615" s="222">
        <f t="shared" si="1534"/>
        <v>0</v>
      </c>
      <c r="FN615" s="222">
        <f t="shared" si="1535"/>
        <v>0</v>
      </c>
      <c r="FO615" s="222">
        <f t="shared" si="1536"/>
        <v>0</v>
      </c>
      <c r="FP615" s="222">
        <f t="shared" si="1537"/>
        <v>0</v>
      </c>
      <c r="FQ615" s="222">
        <f t="shared" si="1538"/>
        <v>0</v>
      </c>
      <c r="FR615" s="222">
        <f t="shared" si="1539"/>
        <v>0</v>
      </c>
      <c r="FS615" s="222">
        <f t="shared" si="1540"/>
        <v>0</v>
      </c>
      <c r="FT615" s="222">
        <f t="shared" si="1541"/>
        <v>0</v>
      </c>
      <c r="FU615" s="222">
        <f t="shared" si="1542"/>
        <v>0</v>
      </c>
      <c r="FV615" s="222">
        <f t="shared" si="1543"/>
        <v>0</v>
      </c>
      <c r="FW615" s="222">
        <f t="shared" si="1544"/>
        <v>0</v>
      </c>
      <c r="FX615" s="222">
        <f t="shared" si="1545"/>
        <v>0</v>
      </c>
      <c r="FY615" s="222">
        <f t="shared" si="1546"/>
        <v>0</v>
      </c>
      <c r="FZ615" s="222">
        <f t="shared" si="1547"/>
        <v>0</v>
      </c>
      <c r="GA615" s="222">
        <f t="shared" si="1548"/>
        <v>0</v>
      </c>
      <c r="GB615" s="222">
        <f t="shared" si="1549"/>
        <v>0</v>
      </c>
      <c r="GC615" s="222">
        <f t="shared" si="1550"/>
        <v>0</v>
      </c>
      <c r="GD615" s="222">
        <f t="shared" si="1551"/>
        <v>0</v>
      </c>
      <c r="GE615" s="222">
        <f t="shared" si="1552"/>
        <v>0</v>
      </c>
      <c r="GF615" s="222">
        <f t="shared" si="1553"/>
        <v>0</v>
      </c>
      <c r="GG615" s="222">
        <f t="shared" si="1554"/>
        <v>0</v>
      </c>
      <c r="GH615" s="222">
        <f t="shared" si="1555"/>
        <v>0</v>
      </c>
      <c r="GI615" s="222">
        <f t="shared" si="1556"/>
        <v>0</v>
      </c>
      <c r="GJ615" s="222">
        <f t="shared" si="1557"/>
        <v>0</v>
      </c>
      <c r="GK615" s="222">
        <f t="shared" si="1558"/>
        <v>0</v>
      </c>
      <c r="GL615" s="222">
        <f t="shared" si="1559"/>
        <v>0</v>
      </c>
      <c r="GM615" s="222">
        <f t="shared" si="1560"/>
        <v>0</v>
      </c>
      <c r="GN615" s="222">
        <f t="shared" si="1561"/>
        <v>0</v>
      </c>
      <c r="GO615" s="222">
        <f t="shared" si="1562"/>
        <v>0</v>
      </c>
      <c r="GP615" s="222">
        <f t="shared" si="1563"/>
        <v>0</v>
      </c>
      <c r="GQ615" s="222">
        <f t="shared" si="1564"/>
        <v>0</v>
      </c>
      <c r="GR615" s="222">
        <f t="shared" si="1565"/>
        <v>0</v>
      </c>
      <c r="GS615" s="222">
        <f t="shared" si="1566"/>
        <v>0</v>
      </c>
      <c r="GT615" s="222">
        <f t="shared" si="1567"/>
        <v>0</v>
      </c>
      <c r="GU615" s="222">
        <f t="shared" si="1568"/>
        <v>0</v>
      </c>
      <c r="GV615" s="222">
        <f t="shared" si="1569"/>
        <v>0</v>
      </c>
      <c r="GW615" s="222">
        <f t="shared" si="1570"/>
        <v>0</v>
      </c>
      <c r="GX615" s="222">
        <f t="shared" si="1571"/>
        <v>0</v>
      </c>
      <c r="GY615" s="222">
        <f t="shared" si="1572"/>
        <v>0</v>
      </c>
      <c r="GZ615" s="222">
        <f t="shared" si="1573"/>
        <v>0</v>
      </c>
      <c r="HA615" s="222">
        <f t="shared" si="1574"/>
        <v>0</v>
      </c>
      <c r="HB615" s="222">
        <f t="shared" si="1575"/>
        <v>0</v>
      </c>
      <c r="HC615" s="222">
        <f t="shared" si="1576"/>
        <v>0</v>
      </c>
      <c r="HD615" s="222">
        <f t="shared" si="1577"/>
        <v>0</v>
      </c>
      <c r="HE615" s="222">
        <f t="shared" si="1578"/>
        <v>0</v>
      </c>
      <c r="HF615" s="222">
        <f t="shared" si="1579"/>
        <v>0</v>
      </c>
      <c r="HG615" s="222">
        <f t="shared" si="1580"/>
        <v>0</v>
      </c>
      <c r="HH615" s="222">
        <f t="shared" si="1581"/>
        <v>0</v>
      </c>
      <c r="HI615" s="222">
        <f t="shared" si="1582"/>
        <v>0</v>
      </c>
      <c r="HJ615" s="222">
        <f t="shared" si="1583"/>
        <v>0</v>
      </c>
      <c r="HK615" s="222">
        <f t="shared" si="1584"/>
        <v>0</v>
      </c>
      <c r="HL615" s="222">
        <f t="shared" si="1585"/>
        <v>0</v>
      </c>
      <c r="HM615" s="222">
        <f t="shared" si="1586"/>
        <v>0</v>
      </c>
      <c r="HN615" s="222">
        <f t="shared" si="1587"/>
        <v>0</v>
      </c>
      <c r="HO615" s="222">
        <f t="shared" si="1588"/>
        <v>0</v>
      </c>
      <c r="HP615" s="222">
        <f t="shared" si="1589"/>
        <v>0</v>
      </c>
      <c r="HQ615" s="222">
        <f t="shared" si="1590"/>
        <v>0</v>
      </c>
      <c r="HR615" s="222">
        <f t="shared" si="1591"/>
        <v>0</v>
      </c>
      <c r="HS615" s="222">
        <f t="shared" si="1592"/>
        <v>0</v>
      </c>
      <c r="HT615" s="222">
        <f t="shared" si="1593"/>
        <v>0</v>
      </c>
      <c r="HU615" s="222">
        <f t="shared" si="1594"/>
        <v>0</v>
      </c>
      <c r="HV615" s="222">
        <f t="shared" si="1595"/>
        <v>0</v>
      </c>
      <c r="HW615" s="222">
        <f t="shared" si="1596"/>
        <v>0</v>
      </c>
      <c r="HX615" s="222">
        <f t="shared" si="1597"/>
        <v>0</v>
      </c>
      <c r="HY615" s="222">
        <f t="shared" si="1598"/>
        <v>0</v>
      </c>
      <c r="HZ615" s="222">
        <f t="shared" si="1599"/>
        <v>0</v>
      </c>
      <c r="IA615" s="222">
        <f t="shared" si="1600"/>
        <v>0</v>
      </c>
      <c r="IB615" s="222">
        <f t="shared" si="1601"/>
        <v>0</v>
      </c>
      <c r="IC615" s="222">
        <f t="shared" si="1602"/>
        <v>0</v>
      </c>
      <c r="ID615" s="222">
        <f t="shared" si="1603"/>
        <v>0</v>
      </c>
      <c r="IE615" s="222">
        <f t="shared" si="1604"/>
        <v>0</v>
      </c>
      <c r="IF615" s="222">
        <f t="shared" si="1605"/>
        <v>0</v>
      </c>
      <c r="IG615" s="222">
        <f t="shared" si="1606"/>
        <v>0</v>
      </c>
      <c r="IH615" s="222">
        <f t="shared" si="1607"/>
        <v>0</v>
      </c>
      <c r="II615" s="222">
        <f t="shared" si="1608"/>
        <v>0</v>
      </c>
      <c r="IJ615" s="222">
        <f t="shared" si="1609"/>
        <v>0</v>
      </c>
      <c r="IK615" s="222">
        <f t="shared" si="1610"/>
        <v>0</v>
      </c>
      <c r="IL615" s="222">
        <f t="shared" si="1611"/>
        <v>0</v>
      </c>
      <c r="IM615" s="222">
        <f t="shared" si="1612"/>
        <v>0</v>
      </c>
      <c r="IN615" s="222">
        <f t="shared" si="1613"/>
        <v>0</v>
      </c>
      <c r="IO615" s="222">
        <f t="shared" si="1614"/>
        <v>0</v>
      </c>
      <c r="IP615" s="222">
        <f t="shared" si="1615"/>
        <v>0</v>
      </c>
      <c r="IQ615" s="222">
        <f t="shared" si="1616"/>
        <v>0</v>
      </c>
      <c r="IR615" s="222">
        <f t="shared" si="1617"/>
        <v>0</v>
      </c>
      <c r="IS615" s="222">
        <f t="shared" si="1618"/>
        <v>0</v>
      </c>
      <c r="IT615" s="222">
        <f t="shared" si="1619"/>
        <v>0</v>
      </c>
      <c r="IU615" s="222">
        <f t="shared" si="1620"/>
        <v>0</v>
      </c>
      <c r="IV615" s="222">
        <f t="shared" si="1621"/>
        <v>0</v>
      </c>
      <c r="IW615" s="222">
        <f t="shared" si="1622"/>
        <v>0</v>
      </c>
      <c r="IX615" s="222">
        <f t="shared" si="1623"/>
        <v>0</v>
      </c>
      <c r="IY615" s="222">
        <f t="shared" si="1624"/>
        <v>0</v>
      </c>
      <c r="IZ615" s="222">
        <f t="shared" si="1625"/>
        <v>0</v>
      </c>
      <c r="JA615" s="222">
        <f t="shared" si="1626"/>
        <v>0</v>
      </c>
      <c r="JB615" s="222">
        <f t="shared" si="1627"/>
        <v>0</v>
      </c>
    </row>
    <row r="616" spans="1:262">
      <c r="B616" s="230">
        <v>255</v>
      </c>
      <c r="C616" s="229">
        <f t="shared" si="1628"/>
        <v>4.9804687499999797E-3</v>
      </c>
      <c r="D616" s="226">
        <f t="shared" ca="1" si="1371"/>
        <v>50.103702257449804</v>
      </c>
      <c r="E616" s="225">
        <f ca="1">JA361</f>
        <v>0.1037022574498004</v>
      </c>
      <c r="F616" s="224">
        <v>255</v>
      </c>
      <c r="G616" s="222">
        <f t="shared" si="1372"/>
        <v>0</v>
      </c>
      <c r="H616" s="222">
        <f t="shared" si="1373"/>
        <v>0</v>
      </c>
      <c r="I616" s="222">
        <f t="shared" si="1374"/>
        <v>0</v>
      </c>
      <c r="J616" s="222">
        <f t="shared" si="1375"/>
        <v>0</v>
      </c>
      <c r="K616" s="222">
        <f t="shared" si="1376"/>
        <v>0</v>
      </c>
      <c r="L616" s="222">
        <f t="shared" si="1377"/>
        <v>0</v>
      </c>
      <c r="M616" s="222">
        <f t="shared" si="1378"/>
        <v>0</v>
      </c>
      <c r="N616" s="222">
        <f t="shared" si="1379"/>
        <v>0</v>
      </c>
      <c r="O616" s="222">
        <f t="shared" si="1380"/>
        <v>0</v>
      </c>
      <c r="P616" s="222">
        <f t="shared" si="1381"/>
        <v>0</v>
      </c>
      <c r="Q616" s="222">
        <f t="shared" si="1382"/>
        <v>0</v>
      </c>
      <c r="R616" s="222">
        <f t="shared" si="1383"/>
        <v>0</v>
      </c>
      <c r="S616" s="222">
        <f t="shared" si="1384"/>
        <v>0</v>
      </c>
      <c r="T616" s="222">
        <f t="shared" si="1385"/>
        <v>0</v>
      </c>
      <c r="U616" s="222">
        <f t="shared" si="1386"/>
        <v>0</v>
      </c>
      <c r="V616" s="222">
        <f t="shared" si="1387"/>
        <v>0</v>
      </c>
      <c r="W616" s="222">
        <f t="shared" si="1388"/>
        <v>0</v>
      </c>
      <c r="X616" s="222">
        <f t="shared" si="1389"/>
        <v>0</v>
      </c>
      <c r="Y616" s="222">
        <f t="shared" si="1390"/>
        <v>0</v>
      </c>
      <c r="Z616" s="222">
        <f t="shared" si="1391"/>
        <v>0</v>
      </c>
      <c r="AA616" s="222">
        <f t="shared" si="1392"/>
        <v>0</v>
      </c>
      <c r="AB616" s="222">
        <f t="shared" si="1393"/>
        <v>0</v>
      </c>
      <c r="AC616" s="222">
        <f t="shared" si="1394"/>
        <v>0</v>
      </c>
      <c r="AD616" s="222">
        <f t="shared" si="1395"/>
        <v>0</v>
      </c>
      <c r="AE616" s="222">
        <f t="shared" si="1396"/>
        <v>0</v>
      </c>
      <c r="AF616" s="222">
        <f t="shared" si="1397"/>
        <v>0</v>
      </c>
      <c r="AG616" s="222">
        <f t="shared" si="1398"/>
        <v>0</v>
      </c>
      <c r="AH616" s="222">
        <f t="shared" si="1399"/>
        <v>0</v>
      </c>
      <c r="AI616" s="222">
        <f t="shared" si="1400"/>
        <v>0</v>
      </c>
      <c r="AJ616" s="222">
        <f t="shared" si="1401"/>
        <v>0</v>
      </c>
      <c r="AK616" s="222">
        <f t="shared" si="1402"/>
        <v>0</v>
      </c>
      <c r="AL616" s="222">
        <f t="shared" si="1403"/>
        <v>0</v>
      </c>
      <c r="AM616" s="222">
        <f t="shared" si="1404"/>
        <v>0</v>
      </c>
      <c r="AN616" s="222">
        <f t="shared" si="1405"/>
        <v>0</v>
      </c>
      <c r="AO616" s="222">
        <f t="shared" si="1406"/>
        <v>0</v>
      </c>
      <c r="AP616" s="222">
        <f t="shared" si="1407"/>
        <v>0</v>
      </c>
      <c r="AQ616" s="222">
        <f t="shared" si="1408"/>
        <v>0</v>
      </c>
      <c r="AR616" s="222">
        <f t="shared" si="1409"/>
        <v>0</v>
      </c>
      <c r="AS616" s="222">
        <f t="shared" si="1410"/>
        <v>0</v>
      </c>
      <c r="AT616" s="222">
        <f t="shared" si="1411"/>
        <v>0</v>
      </c>
      <c r="AU616" s="222">
        <f t="shared" si="1412"/>
        <v>0</v>
      </c>
      <c r="AV616" s="222">
        <f t="shared" si="1413"/>
        <v>0</v>
      </c>
      <c r="AW616" s="222">
        <f t="shared" si="1414"/>
        <v>0</v>
      </c>
      <c r="AX616" s="222">
        <f t="shared" si="1415"/>
        <v>0</v>
      </c>
      <c r="AY616" s="222">
        <f t="shared" si="1416"/>
        <v>0</v>
      </c>
      <c r="AZ616" s="222">
        <f t="shared" si="1417"/>
        <v>0</v>
      </c>
      <c r="BA616" s="222">
        <f t="shared" si="1418"/>
        <v>0</v>
      </c>
      <c r="BB616" s="222">
        <f t="shared" si="1419"/>
        <v>0</v>
      </c>
      <c r="BC616" s="222">
        <f t="shared" si="1420"/>
        <v>0</v>
      </c>
      <c r="BD616" s="222">
        <f t="shared" si="1421"/>
        <v>0</v>
      </c>
      <c r="BE616" s="222">
        <f t="shared" si="1422"/>
        <v>0</v>
      </c>
      <c r="BF616" s="222">
        <f t="shared" si="1423"/>
        <v>0</v>
      </c>
      <c r="BG616" s="222">
        <f t="shared" si="1424"/>
        <v>0</v>
      </c>
      <c r="BH616" s="222">
        <f t="shared" si="1425"/>
        <v>0</v>
      </c>
      <c r="BI616" s="222">
        <f t="shared" si="1426"/>
        <v>0</v>
      </c>
      <c r="BJ616" s="222">
        <f t="shared" si="1427"/>
        <v>0</v>
      </c>
      <c r="BK616" s="222">
        <f t="shared" si="1428"/>
        <v>0</v>
      </c>
      <c r="BL616" s="222">
        <f t="shared" si="1429"/>
        <v>0</v>
      </c>
      <c r="BM616" s="222">
        <f t="shared" si="1430"/>
        <v>0</v>
      </c>
      <c r="BN616" s="222">
        <f t="shared" si="1431"/>
        <v>0</v>
      </c>
      <c r="BO616" s="222">
        <f t="shared" si="1432"/>
        <v>0</v>
      </c>
      <c r="BP616" s="222">
        <f t="shared" si="1433"/>
        <v>0</v>
      </c>
      <c r="BQ616" s="222">
        <f t="shared" si="1434"/>
        <v>0</v>
      </c>
      <c r="BR616" s="222">
        <f t="shared" si="1435"/>
        <v>0</v>
      </c>
      <c r="BS616" s="222">
        <f t="shared" si="1436"/>
        <v>0</v>
      </c>
      <c r="BT616" s="222">
        <f t="shared" si="1437"/>
        <v>0</v>
      </c>
      <c r="BU616" s="222">
        <f t="shared" si="1438"/>
        <v>0</v>
      </c>
      <c r="BV616" s="222">
        <f t="shared" si="1439"/>
        <v>0</v>
      </c>
      <c r="BW616" s="222">
        <f t="shared" si="1440"/>
        <v>0</v>
      </c>
      <c r="BX616" s="222">
        <f t="shared" si="1441"/>
        <v>0</v>
      </c>
      <c r="BY616" s="222">
        <f t="shared" si="1442"/>
        <v>0</v>
      </c>
      <c r="BZ616" s="222">
        <f t="shared" si="1443"/>
        <v>0</v>
      </c>
      <c r="CA616" s="222">
        <f t="shared" si="1444"/>
        <v>0</v>
      </c>
      <c r="CB616" s="222">
        <f t="shared" si="1445"/>
        <v>0</v>
      </c>
      <c r="CC616" s="222">
        <f t="shared" si="1446"/>
        <v>0</v>
      </c>
      <c r="CD616" s="222">
        <f t="shared" si="1447"/>
        <v>0</v>
      </c>
      <c r="CE616" s="222">
        <f t="shared" si="1448"/>
        <v>0</v>
      </c>
      <c r="CF616" s="222">
        <f t="shared" si="1449"/>
        <v>0</v>
      </c>
      <c r="CG616" s="222">
        <f t="shared" si="1450"/>
        <v>0</v>
      </c>
      <c r="CH616" s="222">
        <f t="shared" si="1451"/>
        <v>0</v>
      </c>
      <c r="CI616" s="222">
        <f t="shared" si="1452"/>
        <v>0</v>
      </c>
      <c r="CJ616" s="222">
        <f t="shared" si="1453"/>
        <v>0</v>
      </c>
      <c r="CK616" s="222">
        <f t="shared" si="1454"/>
        <v>0</v>
      </c>
      <c r="CL616" s="222">
        <f t="shared" si="1455"/>
        <v>0</v>
      </c>
      <c r="CM616" s="222">
        <f t="shared" si="1456"/>
        <v>0</v>
      </c>
      <c r="CN616" s="222">
        <f t="shared" si="1457"/>
        <v>0</v>
      </c>
      <c r="CO616" s="222">
        <f t="shared" si="1458"/>
        <v>0</v>
      </c>
      <c r="CP616" s="222">
        <f t="shared" si="1459"/>
        <v>0</v>
      </c>
      <c r="CQ616" s="222">
        <f t="shared" si="1460"/>
        <v>0</v>
      </c>
      <c r="CR616" s="222">
        <f t="shared" si="1461"/>
        <v>0</v>
      </c>
      <c r="CS616" s="222">
        <f t="shared" si="1462"/>
        <v>0</v>
      </c>
      <c r="CT616" s="222">
        <f t="shared" si="1463"/>
        <v>0</v>
      </c>
      <c r="CU616" s="222">
        <f t="shared" si="1464"/>
        <v>0</v>
      </c>
      <c r="CV616" s="222">
        <f t="shared" si="1465"/>
        <v>0</v>
      </c>
      <c r="CW616" s="222">
        <f t="shared" si="1466"/>
        <v>0</v>
      </c>
      <c r="CX616" s="222">
        <f t="shared" si="1467"/>
        <v>0</v>
      </c>
      <c r="CY616" s="222">
        <f t="shared" si="1468"/>
        <v>0</v>
      </c>
      <c r="CZ616" s="222">
        <f t="shared" si="1469"/>
        <v>0</v>
      </c>
      <c r="DA616" s="222">
        <f t="shared" si="1470"/>
        <v>0</v>
      </c>
      <c r="DB616" s="222">
        <f t="shared" si="1471"/>
        <v>0</v>
      </c>
      <c r="DC616" s="222">
        <f t="shared" si="1472"/>
        <v>0</v>
      </c>
      <c r="DD616" s="222">
        <f t="shared" si="1473"/>
        <v>0</v>
      </c>
      <c r="DE616" s="222">
        <f t="shared" si="1474"/>
        <v>0</v>
      </c>
      <c r="DF616" s="222">
        <f t="shared" si="1475"/>
        <v>0</v>
      </c>
      <c r="DG616" s="222">
        <f t="shared" si="1476"/>
        <v>0</v>
      </c>
      <c r="DH616" s="222">
        <f t="shared" si="1477"/>
        <v>0</v>
      </c>
      <c r="DI616" s="222">
        <f t="shared" si="1478"/>
        <v>0</v>
      </c>
      <c r="DJ616" s="222">
        <f t="shared" si="1479"/>
        <v>0</v>
      </c>
      <c r="DK616" s="222">
        <f t="shared" si="1480"/>
        <v>0</v>
      </c>
      <c r="DL616" s="222">
        <f t="shared" si="1481"/>
        <v>0</v>
      </c>
      <c r="DM616" s="222">
        <f t="shared" si="1482"/>
        <v>0</v>
      </c>
      <c r="DN616" s="222">
        <f t="shared" si="1483"/>
        <v>0</v>
      </c>
      <c r="DO616" s="222">
        <f t="shared" si="1484"/>
        <v>0</v>
      </c>
      <c r="DP616" s="222">
        <f t="shared" si="1485"/>
        <v>0</v>
      </c>
      <c r="DQ616" s="222">
        <f t="shared" si="1486"/>
        <v>0</v>
      </c>
      <c r="DR616" s="222">
        <f t="shared" si="1487"/>
        <v>0</v>
      </c>
      <c r="DS616" s="222">
        <f t="shared" si="1488"/>
        <v>0</v>
      </c>
      <c r="DT616" s="222">
        <f t="shared" si="1489"/>
        <v>0</v>
      </c>
      <c r="DU616" s="222">
        <f t="shared" si="1490"/>
        <v>0</v>
      </c>
      <c r="DV616" s="222">
        <f t="shared" si="1491"/>
        <v>0</v>
      </c>
      <c r="DW616" s="222">
        <f t="shared" si="1492"/>
        <v>0</v>
      </c>
      <c r="DX616" s="222">
        <f t="shared" si="1493"/>
        <v>0</v>
      </c>
      <c r="DY616" s="222">
        <f t="shared" si="1494"/>
        <v>0</v>
      </c>
      <c r="DZ616" s="222">
        <f t="shared" si="1495"/>
        <v>0</v>
      </c>
      <c r="EA616" s="222">
        <f t="shared" si="1496"/>
        <v>0</v>
      </c>
      <c r="EB616" s="222">
        <f t="shared" si="1497"/>
        <v>0</v>
      </c>
      <c r="EC616" s="222">
        <f t="shared" si="1498"/>
        <v>0</v>
      </c>
      <c r="ED616" s="222">
        <f t="shared" si="1499"/>
        <v>0</v>
      </c>
      <c r="EE616" s="222">
        <f t="shared" si="1500"/>
        <v>0</v>
      </c>
      <c r="EF616" s="222">
        <f t="shared" si="1501"/>
        <v>0</v>
      </c>
      <c r="EG616" s="222">
        <f t="shared" si="1502"/>
        <v>0</v>
      </c>
      <c r="EH616" s="222">
        <f t="shared" si="1503"/>
        <v>0</v>
      </c>
      <c r="EI616" s="222">
        <f t="shared" si="1504"/>
        <v>0</v>
      </c>
      <c r="EJ616" s="222">
        <f t="shared" si="1505"/>
        <v>0</v>
      </c>
      <c r="EK616" s="222">
        <f t="shared" si="1506"/>
        <v>0</v>
      </c>
      <c r="EL616" s="222">
        <f t="shared" si="1507"/>
        <v>0</v>
      </c>
      <c r="EM616" s="222">
        <f t="shared" si="1508"/>
        <v>0</v>
      </c>
      <c r="EN616" s="222">
        <f t="shared" si="1509"/>
        <v>0</v>
      </c>
      <c r="EO616" s="222">
        <f t="shared" si="1510"/>
        <v>0</v>
      </c>
      <c r="EP616" s="222">
        <f t="shared" si="1511"/>
        <v>0</v>
      </c>
      <c r="EQ616" s="222">
        <f t="shared" si="1512"/>
        <v>0</v>
      </c>
      <c r="ER616" s="222">
        <f t="shared" si="1513"/>
        <v>0</v>
      </c>
      <c r="ES616" s="222">
        <f t="shared" si="1514"/>
        <v>0</v>
      </c>
      <c r="ET616" s="222">
        <f t="shared" si="1515"/>
        <v>0</v>
      </c>
      <c r="EU616" s="222">
        <f t="shared" si="1516"/>
        <v>0</v>
      </c>
      <c r="EV616" s="222">
        <f t="shared" si="1517"/>
        <v>0</v>
      </c>
      <c r="EW616" s="222">
        <f t="shared" si="1518"/>
        <v>0</v>
      </c>
      <c r="EX616" s="222">
        <f t="shared" si="1519"/>
        <v>0</v>
      </c>
      <c r="EY616" s="222">
        <f t="shared" si="1520"/>
        <v>0</v>
      </c>
      <c r="EZ616" s="222">
        <f t="shared" si="1521"/>
        <v>0</v>
      </c>
      <c r="FA616" s="222">
        <f t="shared" si="1522"/>
        <v>0</v>
      </c>
      <c r="FB616" s="222">
        <f t="shared" si="1523"/>
        <v>0</v>
      </c>
      <c r="FC616" s="222">
        <f t="shared" si="1524"/>
        <v>0</v>
      </c>
      <c r="FD616" s="222">
        <f t="shared" si="1525"/>
        <v>0</v>
      </c>
      <c r="FE616" s="222">
        <f t="shared" si="1526"/>
        <v>0</v>
      </c>
      <c r="FF616" s="222">
        <f t="shared" si="1527"/>
        <v>0</v>
      </c>
      <c r="FG616" s="222">
        <f t="shared" si="1528"/>
        <v>0</v>
      </c>
      <c r="FH616" s="222">
        <f t="shared" si="1529"/>
        <v>0</v>
      </c>
      <c r="FI616" s="222">
        <f t="shared" si="1530"/>
        <v>0</v>
      </c>
      <c r="FJ616" s="222">
        <f t="shared" si="1531"/>
        <v>0</v>
      </c>
      <c r="FK616" s="222">
        <f t="shared" si="1532"/>
        <v>0</v>
      </c>
      <c r="FL616" s="222">
        <f t="shared" si="1533"/>
        <v>0</v>
      </c>
      <c r="FM616" s="222">
        <f t="shared" si="1534"/>
        <v>0</v>
      </c>
      <c r="FN616" s="222">
        <f t="shared" si="1535"/>
        <v>0</v>
      </c>
      <c r="FO616" s="222">
        <f t="shared" si="1536"/>
        <v>0</v>
      </c>
      <c r="FP616" s="222">
        <f t="shared" si="1537"/>
        <v>0</v>
      </c>
      <c r="FQ616" s="222">
        <f t="shared" si="1538"/>
        <v>0</v>
      </c>
      <c r="FR616" s="222">
        <f t="shared" si="1539"/>
        <v>0</v>
      </c>
      <c r="FS616" s="222">
        <f t="shared" si="1540"/>
        <v>0</v>
      </c>
      <c r="FT616" s="222">
        <f t="shared" si="1541"/>
        <v>0</v>
      </c>
      <c r="FU616" s="222">
        <f t="shared" si="1542"/>
        <v>0</v>
      </c>
      <c r="FV616" s="222">
        <f t="shared" si="1543"/>
        <v>0</v>
      </c>
      <c r="FW616" s="222">
        <f t="shared" si="1544"/>
        <v>0</v>
      </c>
      <c r="FX616" s="222">
        <f t="shared" si="1545"/>
        <v>0</v>
      </c>
      <c r="FY616" s="222">
        <f t="shared" si="1546"/>
        <v>0</v>
      </c>
      <c r="FZ616" s="222">
        <f t="shared" si="1547"/>
        <v>0</v>
      </c>
      <c r="GA616" s="222">
        <f t="shared" si="1548"/>
        <v>0</v>
      </c>
      <c r="GB616" s="222">
        <f t="shared" si="1549"/>
        <v>0</v>
      </c>
      <c r="GC616" s="222">
        <f t="shared" si="1550"/>
        <v>0</v>
      </c>
      <c r="GD616" s="222">
        <f t="shared" si="1551"/>
        <v>0</v>
      </c>
      <c r="GE616" s="222">
        <f t="shared" si="1552"/>
        <v>0</v>
      </c>
      <c r="GF616" s="222">
        <f t="shared" si="1553"/>
        <v>0</v>
      </c>
      <c r="GG616" s="222">
        <f t="shared" si="1554"/>
        <v>0</v>
      </c>
      <c r="GH616" s="222">
        <f t="shared" si="1555"/>
        <v>0</v>
      </c>
      <c r="GI616" s="222">
        <f t="shared" si="1556"/>
        <v>0</v>
      </c>
      <c r="GJ616" s="222">
        <f t="shared" si="1557"/>
        <v>0</v>
      </c>
      <c r="GK616" s="222">
        <f t="shared" si="1558"/>
        <v>0</v>
      </c>
      <c r="GL616" s="222">
        <f t="shared" si="1559"/>
        <v>0</v>
      </c>
      <c r="GM616" s="222">
        <f t="shared" si="1560"/>
        <v>0</v>
      </c>
      <c r="GN616" s="222">
        <f t="shared" si="1561"/>
        <v>0</v>
      </c>
      <c r="GO616" s="222">
        <f t="shared" si="1562"/>
        <v>0</v>
      </c>
      <c r="GP616" s="222">
        <f t="shared" si="1563"/>
        <v>0</v>
      </c>
      <c r="GQ616" s="222">
        <f t="shared" si="1564"/>
        <v>0</v>
      </c>
      <c r="GR616" s="222">
        <f t="shared" si="1565"/>
        <v>0</v>
      </c>
      <c r="GS616" s="222">
        <f t="shared" si="1566"/>
        <v>0</v>
      </c>
      <c r="GT616" s="222">
        <f t="shared" si="1567"/>
        <v>0</v>
      </c>
      <c r="GU616" s="222">
        <f t="shared" si="1568"/>
        <v>0</v>
      </c>
      <c r="GV616" s="222">
        <f t="shared" si="1569"/>
        <v>0</v>
      </c>
      <c r="GW616" s="222">
        <f t="shared" si="1570"/>
        <v>0</v>
      </c>
      <c r="GX616" s="222">
        <f t="shared" si="1571"/>
        <v>0</v>
      </c>
      <c r="GY616" s="222">
        <f t="shared" si="1572"/>
        <v>0</v>
      </c>
      <c r="GZ616" s="222">
        <f t="shared" si="1573"/>
        <v>0</v>
      </c>
      <c r="HA616" s="222">
        <f t="shared" si="1574"/>
        <v>0</v>
      </c>
      <c r="HB616" s="222">
        <f t="shared" si="1575"/>
        <v>0</v>
      </c>
      <c r="HC616" s="222">
        <f t="shared" si="1576"/>
        <v>0</v>
      </c>
      <c r="HD616" s="222">
        <f t="shared" si="1577"/>
        <v>0</v>
      </c>
      <c r="HE616" s="222">
        <f t="shared" si="1578"/>
        <v>0</v>
      </c>
      <c r="HF616" s="222">
        <f t="shared" si="1579"/>
        <v>0</v>
      </c>
      <c r="HG616" s="222">
        <f t="shared" si="1580"/>
        <v>0</v>
      </c>
      <c r="HH616" s="222">
        <f t="shared" si="1581"/>
        <v>0</v>
      </c>
      <c r="HI616" s="222">
        <f t="shared" si="1582"/>
        <v>0</v>
      </c>
      <c r="HJ616" s="222">
        <f t="shared" si="1583"/>
        <v>0</v>
      </c>
      <c r="HK616" s="222">
        <f t="shared" si="1584"/>
        <v>0</v>
      </c>
      <c r="HL616" s="222">
        <f t="shared" si="1585"/>
        <v>0</v>
      </c>
      <c r="HM616" s="222">
        <f t="shared" si="1586"/>
        <v>0</v>
      </c>
      <c r="HN616" s="222">
        <f t="shared" si="1587"/>
        <v>0</v>
      </c>
      <c r="HO616" s="222">
        <f t="shared" si="1588"/>
        <v>0</v>
      </c>
      <c r="HP616" s="222">
        <f t="shared" si="1589"/>
        <v>0</v>
      </c>
      <c r="HQ616" s="222">
        <f t="shared" si="1590"/>
        <v>0</v>
      </c>
      <c r="HR616" s="222">
        <f t="shared" si="1591"/>
        <v>0</v>
      </c>
      <c r="HS616" s="222">
        <f t="shared" si="1592"/>
        <v>0</v>
      </c>
      <c r="HT616" s="222">
        <f t="shared" si="1593"/>
        <v>0</v>
      </c>
      <c r="HU616" s="222">
        <f t="shared" si="1594"/>
        <v>0</v>
      </c>
      <c r="HV616" s="222">
        <f t="shared" si="1595"/>
        <v>0</v>
      </c>
      <c r="HW616" s="222">
        <f t="shared" si="1596"/>
        <v>0</v>
      </c>
      <c r="HX616" s="222">
        <f t="shared" si="1597"/>
        <v>0</v>
      </c>
      <c r="HY616" s="222">
        <f t="shared" si="1598"/>
        <v>0</v>
      </c>
      <c r="HZ616" s="222">
        <f t="shared" si="1599"/>
        <v>0</v>
      </c>
      <c r="IA616" s="222">
        <f t="shared" si="1600"/>
        <v>0</v>
      </c>
      <c r="IB616" s="222">
        <f t="shared" si="1601"/>
        <v>0</v>
      </c>
      <c r="IC616" s="222">
        <f t="shared" si="1602"/>
        <v>0</v>
      </c>
      <c r="ID616" s="222">
        <f t="shared" si="1603"/>
        <v>0</v>
      </c>
      <c r="IE616" s="222">
        <f t="shared" si="1604"/>
        <v>0</v>
      </c>
      <c r="IF616" s="222">
        <f t="shared" si="1605"/>
        <v>0</v>
      </c>
      <c r="IG616" s="222">
        <f t="shared" si="1606"/>
        <v>0</v>
      </c>
      <c r="IH616" s="222">
        <f t="shared" si="1607"/>
        <v>0</v>
      </c>
      <c r="II616" s="222">
        <f t="shared" si="1608"/>
        <v>0</v>
      </c>
      <c r="IJ616" s="222">
        <f t="shared" si="1609"/>
        <v>0</v>
      </c>
      <c r="IK616" s="222">
        <f t="shared" si="1610"/>
        <v>0</v>
      </c>
      <c r="IL616" s="222">
        <f t="shared" si="1611"/>
        <v>0</v>
      </c>
      <c r="IM616" s="222">
        <f t="shared" si="1612"/>
        <v>0</v>
      </c>
      <c r="IN616" s="222">
        <f t="shared" si="1613"/>
        <v>0</v>
      </c>
      <c r="IO616" s="222">
        <f t="shared" si="1614"/>
        <v>0</v>
      </c>
      <c r="IP616" s="222">
        <f t="shared" si="1615"/>
        <v>0</v>
      </c>
      <c r="IQ616" s="222">
        <f t="shared" si="1616"/>
        <v>0</v>
      </c>
      <c r="IR616" s="222">
        <f t="shared" si="1617"/>
        <v>0</v>
      </c>
      <c r="IS616" s="222">
        <f t="shared" si="1618"/>
        <v>0</v>
      </c>
      <c r="IT616" s="222">
        <f t="shared" si="1619"/>
        <v>0</v>
      </c>
      <c r="IU616" s="222">
        <f t="shared" si="1620"/>
        <v>0</v>
      </c>
      <c r="IV616" s="222">
        <f t="shared" si="1621"/>
        <v>0</v>
      </c>
      <c r="IW616" s="222">
        <f t="shared" si="1622"/>
        <v>0</v>
      </c>
      <c r="IX616" s="222">
        <f t="shared" si="1623"/>
        <v>0</v>
      </c>
      <c r="IY616" s="222">
        <f t="shared" si="1624"/>
        <v>0</v>
      </c>
      <c r="IZ616" s="222">
        <f t="shared" si="1625"/>
        <v>0</v>
      </c>
      <c r="JA616" s="222">
        <f t="shared" si="1626"/>
        <v>0</v>
      </c>
      <c r="JB616" s="222">
        <f t="shared" si="1627"/>
        <v>0</v>
      </c>
    </row>
    <row r="617" spans="1:262" s="223" customFormat="1">
      <c r="B617" s="228">
        <v>256</v>
      </c>
      <c r="C617" s="227">
        <f t="shared" si="1628"/>
        <v>4.9999999999999793E-3</v>
      </c>
      <c r="D617" s="226">
        <f t="shared" ca="1" si="1371"/>
        <v>50.065501322182051</v>
      </c>
      <c r="E617" s="225">
        <f ca="1">JB361</f>
        <v>6.5501322182048502E-2</v>
      </c>
      <c r="F617" s="224">
        <v>256</v>
      </c>
    </row>
    <row r="619" spans="1:262">
      <c r="J619" s="222">
        <f>B626</f>
        <v>1</v>
      </c>
      <c r="N619" s="295" t="s">
        <v>888</v>
      </c>
      <c r="O619" s="295" t="s">
        <v>889</v>
      </c>
    </row>
    <row r="620" spans="1:262">
      <c r="K620" s="222">
        <f>Nt_input</f>
        <v>64</v>
      </c>
      <c r="N620" s="295" t="s">
        <v>780</v>
      </c>
      <c r="O620" s="295" t="s">
        <v>780</v>
      </c>
      <c r="P620" s="222">
        <f>PI()</f>
        <v>3.1415926535897931</v>
      </c>
    </row>
    <row r="624" spans="1:262">
      <c r="A624" s="267" t="s">
        <v>890</v>
      </c>
      <c r="B624" s="266" t="s">
        <v>891</v>
      </c>
      <c r="C624" s="264" t="s">
        <v>810</v>
      </c>
      <c r="D624" s="265" t="s">
        <v>811</v>
      </c>
      <c r="E624" s="264" t="s">
        <v>812</v>
      </c>
      <c r="F624" s="246" t="s">
        <v>813</v>
      </c>
      <c r="G624" s="246" t="s">
        <v>814</v>
      </c>
      <c r="H624" s="246" t="s">
        <v>892</v>
      </c>
      <c r="I624" s="246" t="s">
        <v>893</v>
      </c>
      <c r="J624" s="264" t="s">
        <v>817</v>
      </c>
      <c r="K624" s="264" t="s">
        <v>894</v>
      </c>
      <c r="L624" s="176"/>
      <c r="M624" s="246" t="s">
        <v>895</v>
      </c>
      <c r="N624" s="246" t="s">
        <v>896</v>
      </c>
      <c r="O624" s="260" t="s">
        <v>820</v>
      </c>
      <c r="P624" s="260" t="s">
        <v>821</v>
      </c>
      <c r="Q624" s="261" t="s">
        <v>822</v>
      </c>
      <c r="R624" s="260" t="s">
        <v>823</v>
      </c>
      <c r="S624" s="261" t="s">
        <v>824</v>
      </c>
      <c r="T624" s="260" t="s">
        <v>825</v>
      </c>
      <c r="U624" s="260" t="s">
        <v>826</v>
      </c>
      <c r="V624" s="261" t="s">
        <v>827</v>
      </c>
      <c r="W624" s="261" t="s">
        <v>828</v>
      </c>
      <c r="X624" s="261" t="s">
        <v>829</v>
      </c>
      <c r="Y624" s="260" t="s">
        <v>830</v>
      </c>
      <c r="Z624" s="260" t="s">
        <v>831</v>
      </c>
      <c r="AA624" s="261" t="s">
        <v>832</v>
      </c>
      <c r="AB624" s="260" t="s">
        <v>833</v>
      </c>
      <c r="AC624" s="261" t="s">
        <v>834</v>
      </c>
      <c r="AD624" s="260" t="s">
        <v>835</v>
      </c>
      <c r="AE624" s="260" t="s">
        <v>836</v>
      </c>
      <c r="AF624" s="261" t="s">
        <v>837</v>
      </c>
      <c r="AG624" s="261" t="s">
        <v>838</v>
      </c>
      <c r="AH624" s="261" t="s">
        <v>839</v>
      </c>
      <c r="AI624" s="260" t="s">
        <v>840</v>
      </c>
      <c r="AJ624" s="260" t="s">
        <v>841</v>
      </c>
      <c r="AK624" s="261" t="s">
        <v>842</v>
      </c>
      <c r="AL624" s="260" t="s">
        <v>843</v>
      </c>
      <c r="AM624" s="261" t="s">
        <v>844</v>
      </c>
      <c r="AN624" s="260" t="s">
        <v>845</v>
      </c>
      <c r="AO624" s="260" t="s">
        <v>846</v>
      </c>
      <c r="AP624" s="261" t="s">
        <v>847</v>
      </c>
      <c r="AQ624" s="261" t="s">
        <v>848</v>
      </c>
      <c r="AR624" s="261" t="s">
        <v>849</v>
      </c>
      <c r="AS624" s="260" t="s">
        <v>850</v>
      </c>
      <c r="AT624" s="260" t="s">
        <v>851</v>
      </c>
      <c r="AU624" s="261" t="s">
        <v>852</v>
      </c>
      <c r="AV624" s="324" t="s">
        <v>853</v>
      </c>
      <c r="AW624" s="261" t="s">
        <v>854</v>
      </c>
      <c r="AX624" s="260" t="s">
        <v>855</v>
      </c>
      <c r="AY624" s="260" t="s">
        <v>856</v>
      </c>
      <c r="AZ624" s="261" t="s">
        <v>857</v>
      </c>
      <c r="BA624" s="261" t="s">
        <v>858</v>
      </c>
      <c r="BB624" s="261" t="s">
        <v>859</v>
      </c>
      <c r="BC624" s="260" t="s">
        <v>860</v>
      </c>
      <c r="BD624" s="260" t="s">
        <v>861</v>
      </c>
      <c r="BE624" s="261" t="s">
        <v>862</v>
      </c>
      <c r="BF624" s="260" t="s">
        <v>863</v>
      </c>
      <c r="BG624" s="261" t="s">
        <v>864</v>
      </c>
      <c r="BH624" s="260" t="s">
        <v>865</v>
      </c>
      <c r="BI624" s="260" t="s">
        <v>866</v>
      </c>
      <c r="BJ624" s="261" t="s">
        <v>867</v>
      </c>
      <c r="BK624" s="261" t="s">
        <v>868</v>
      </c>
      <c r="BL624" s="261" t="s">
        <v>869</v>
      </c>
      <c r="BM624" s="325"/>
      <c r="BN624" s="325"/>
      <c r="BO624" s="326"/>
      <c r="BP624" s="325"/>
      <c r="BQ624" s="326"/>
      <c r="BR624" s="325"/>
      <c r="BS624" s="325"/>
      <c r="BT624" s="326"/>
      <c r="BU624" s="326"/>
      <c r="BV624" s="326"/>
      <c r="BW624" s="260"/>
      <c r="BX624" s="260"/>
      <c r="BY624" s="261"/>
      <c r="BZ624" s="260"/>
    </row>
    <row r="625" spans="1:86" s="327" customFormat="1" ht="46.5" customHeight="1">
      <c r="A625" s="327">
        <v>0</v>
      </c>
      <c r="B625" s="328">
        <v>0</v>
      </c>
      <c r="C625" s="328">
        <v>0</v>
      </c>
      <c r="D625" s="328">
        <v>0</v>
      </c>
      <c r="N625" s="329">
        <v>0</v>
      </c>
      <c r="O625" s="330" t="str">
        <f t="shared" ref="O625:BL625" si="1629">IMSUM(O626:O689)</f>
        <v>5.49774635538736E-13-320i</v>
      </c>
      <c r="P625" s="330" t="str">
        <f t="shared" si="1629"/>
        <v>-2.46033228512577E-13-5.13478148889227E-15i</v>
      </c>
      <c r="Q625" s="330" t="str">
        <f t="shared" si="1629"/>
        <v>1.42766874711153E-13+7.08322289710836E-14i</v>
      </c>
      <c r="R625" s="330" t="str">
        <f t="shared" si="1629"/>
        <v>5.49663613236273E-13+7.82707232360751E-14i</v>
      </c>
      <c r="S625" s="330" t="str">
        <f t="shared" si="1629"/>
        <v>4.60068615149023E-13+3.18861603787468E-12i</v>
      </c>
      <c r="T625" s="330" t="str">
        <f t="shared" si="1629"/>
        <v>2.57452913154932E-13+3.42170736189474E-13i</v>
      </c>
      <c r="U625" s="330" t="str">
        <f t="shared" si="1629"/>
        <v>-1.07769695945059E-14+2.32702745961433E-13i</v>
      </c>
      <c r="V625" s="330" t="str">
        <f t="shared" si="1629"/>
        <v>-7.2853615501467E-13-1.21458398893992E-13i</v>
      </c>
      <c r="W625" s="330" t="str">
        <f t="shared" si="1629"/>
        <v>1.62480359028327E-12+1.12676534769207E-12i</v>
      </c>
      <c r="X625" s="330" t="str">
        <f t="shared" si="1629"/>
        <v>-4.10124191552175E-13+5.7509552675583E-13i</v>
      </c>
      <c r="Y625" s="330" t="str">
        <f t="shared" si="1629"/>
        <v>-1.52830005595295E-13-6.7090777378098E-13i</v>
      </c>
      <c r="Z625" s="330" t="str">
        <f t="shared" si="1629"/>
        <v>3.25398562261992E-13-1.25621735236336E-12i</v>
      </c>
      <c r="AA625" s="330" t="str">
        <f t="shared" si="1629"/>
        <v>2.81100663579448E-13-3.09197112358105E-13i</v>
      </c>
      <c r="AB625" s="330" t="str">
        <f t="shared" si="1629"/>
        <v>2.56065134374151E-13+1.13253850742012E-12i</v>
      </c>
      <c r="AC625" s="330" t="str">
        <f t="shared" si="1629"/>
        <v>-2.00472451139522E-13-2.683409050519E-13i</v>
      </c>
      <c r="AD625" s="330" t="str">
        <f t="shared" si="1629"/>
        <v>-8.42937829984625E-13-5.82867087928079E-14i</v>
      </c>
      <c r="AE625" s="330" t="str">
        <f t="shared" si="1629"/>
        <v>-3.25566830439161E-13+1.50879309046558E-13i</v>
      </c>
      <c r="AF625" s="330" t="str">
        <f t="shared" si="1629"/>
        <v>1.10424776961215E-12+4.75963712887049E-12i</v>
      </c>
      <c r="AG625" s="330" t="str">
        <f t="shared" si="1629"/>
        <v>-2.1924762352854E-12+2.3280266603365E-12i</v>
      </c>
      <c r="AH625" s="330" t="str">
        <f t="shared" si="1629"/>
        <v>-4.49996376966633E-12+1.39066536064546E-12i</v>
      </c>
      <c r="AI625" s="330" t="str">
        <f t="shared" si="1629"/>
        <v>1.21527709770475E-11+9.77151692893586E-12i</v>
      </c>
      <c r="AJ625" s="330" t="str">
        <f t="shared" si="1629"/>
        <v>2.066046986271E-13-2.99760216648795E-13i</v>
      </c>
      <c r="AK625" s="330" t="str">
        <f t="shared" si="1629"/>
        <v>-3.07650606379273E-13-2.18794982131953E-11i</v>
      </c>
      <c r="AL625" s="330" t="str">
        <f t="shared" si="1629"/>
        <v>1.02517916031331E-11+5.89295279240787E-12i</v>
      </c>
      <c r="AM625" s="330" t="str">
        <f t="shared" si="1629"/>
        <v>1.44150576891766E-12+2.04769534661863E-12i</v>
      </c>
      <c r="AN625" s="330" t="str">
        <f t="shared" si="1629"/>
        <v>-1.12387954845361E-11+8.98647822822341E-12i</v>
      </c>
      <c r="AO625" s="330" t="str">
        <f t="shared" si="1629"/>
        <v>4.65748880434935E-12-7.32686133986249E-12i</v>
      </c>
      <c r="AP625" s="330" t="str">
        <f t="shared" si="1629"/>
        <v>4.82235692350619E-12-1.60499391554934E-12i</v>
      </c>
      <c r="AQ625" s="330" t="str">
        <f t="shared" si="1629"/>
        <v>4.82924030625886E-12+6.48192610697151E-12i</v>
      </c>
      <c r="AR625" s="330" t="str">
        <f t="shared" si="1629"/>
        <v>-1.42142634468323E-12-3.93099441886592E-12i</v>
      </c>
      <c r="AS625" s="330" t="str">
        <f t="shared" si="1629"/>
        <v>2.72914243287792E-12+5.71725999876094E-12i</v>
      </c>
      <c r="AT625" s="330" t="str">
        <f t="shared" si="1629"/>
        <v>-2.39886235875452E-14-2.85737705003323E-12i</v>
      </c>
      <c r="AU625" s="330" t="str">
        <f t="shared" si="1629"/>
        <v>-3.29564231807411E-11+1.79292691804279E-12i</v>
      </c>
      <c r="AV625" s="330" t="str">
        <f t="shared" si="1629"/>
        <v>7.64487691901072E-12+8.32175994780471E-12i</v>
      </c>
      <c r="AW625" s="330" t="str">
        <f t="shared" si="1629"/>
        <v>-1.94367091865821E-14+7.66109398142574E-13i</v>
      </c>
      <c r="AX625" s="330" t="str">
        <f t="shared" si="1629"/>
        <v>8.11161467856314E-12-4.34746683097842E-12i</v>
      </c>
      <c r="AY625" s="330" t="str">
        <f t="shared" si="1629"/>
        <v>-1.37955280879454E-11-3.97631927384624E-12i</v>
      </c>
      <c r="AZ625" s="330" t="str">
        <f t="shared" si="1629"/>
        <v>-4.66494291112562E-12+1.57951429713422E-12i</v>
      </c>
      <c r="BA625" s="330" t="str">
        <f t="shared" si="1629"/>
        <v>-2.27341149378057E-12-5.91349191836344E-12i</v>
      </c>
      <c r="BB625" s="330" t="str">
        <f t="shared" si="1629"/>
        <v>3.95205309450253E-12+1.50535139908927E-12i</v>
      </c>
      <c r="BC625" s="330" t="str">
        <f t="shared" si="1629"/>
        <v>2.9285384881006E-12-2.35833574890876E-12i</v>
      </c>
      <c r="BD625" s="330" t="str">
        <f t="shared" si="1629"/>
        <v>-5.0231008588697E-12-3.75999231749803E-12i</v>
      </c>
      <c r="BE625" s="330" t="str">
        <f t="shared" si="1629"/>
        <v>3.0210755772031E-12+3.23163718007891E-12i</v>
      </c>
      <c r="BF625" s="330" t="str">
        <f t="shared" si="1629"/>
        <v>-7.58012576318468E-13+5.31541477499786E-12i</v>
      </c>
      <c r="BG625" s="330" t="str">
        <f t="shared" si="1629"/>
        <v>-1.23611754512809E-11-1.03853592392511E-11i</v>
      </c>
      <c r="BH625" s="330" t="str">
        <f t="shared" si="1629"/>
        <v>-1.29566583156882E-12+7.84983189561217E-12i</v>
      </c>
      <c r="BI625" s="330" t="str">
        <f t="shared" si="1629"/>
        <v>-4.7632123939545E-13-5.21560572508407E-12i</v>
      </c>
      <c r="BJ625" s="330" t="str">
        <f t="shared" si="1629"/>
        <v>-8.5147358224927E-12+4.43323155963072E-12i</v>
      </c>
      <c r="BK625" s="330" t="str">
        <f t="shared" si="1629"/>
        <v>8.65115531295535E-12-4.51227943898403E-12i</v>
      </c>
      <c r="BL625" s="330" t="str">
        <f t="shared" si="1629"/>
        <v>4.77470060017415E-12+6.10522743471621E-12i</v>
      </c>
      <c r="BM625" s="331"/>
      <c r="BN625" s="331"/>
      <c r="BO625" s="331"/>
      <c r="BP625" s="331"/>
      <c r="BQ625" s="331"/>
      <c r="BR625" s="331"/>
      <c r="BS625" s="331"/>
      <c r="BT625" s="331"/>
      <c r="BU625" s="331"/>
      <c r="BV625" s="331"/>
      <c r="BW625" s="330"/>
      <c r="BX625" s="330"/>
      <c r="BY625" s="330"/>
      <c r="BZ625" s="330"/>
    </row>
    <row r="626" spans="1:86">
      <c r="A626" s="227">
        <f t="shared" ref="A626:A657" si="1630">A625+Div_Nt_input</f>
        <v>3.1250000000000001E-4</v>
      </c>
      <c r="B626" s="228">
        <v>1</v>
      </c>
      <c r="C626" s="228">
        <f t="shared" ref="C626:C657" si="1631">C625+Fline</f>
        <v>50</v>
      </c>
      <c r="D626" s="228">
        <f>2*PI()*C626</f>
        <v>314.15926535897933</v>
      </c>
      <c r="E626" s="227" t="str">
        <f>COMPLEX(0,D626)</f>
        <v>314.159265358979i</v>
      </c>
      <c r="F626" s="227" t="str">
        <f t="shared" ref="F626:F657" si="1632">IF(freq_ratio2&gt;1,IMPRODUCT(Kth_2/(2/rload2-Kfeed2/Gdc_ccm2),IMDIV(COMPLEX(1,Rc_2*Coutput2*microF2*miliOhm2*D626),IMSUM(1,IMPRODUCT(E626,1/omega1_2),IMPRODUCT(E626,E626,1/omega2_2),IMPRODUCT(E626,E626,E626,1/omega3_2)))),IMPRODUCT(Kth_2/(2/rload2-Kfeed2/Gdc_dcm2),(IMDIV(COMPLEX(1,Rc_2*Coutput2*microF2*miliOhm2*D626),IMSUM(1,IMDIV(E626,omegat2),IMDIV(IMPRODUCT(E626,E626),omegapole0^2*(1-2*Gdc_dcm2/(Kfeed2*rload2))))))))</f>
        <v>7.46390955051339-2.63802621215052i</v>
      </c>
      <c r="G626" s="227" t="str">
        <f t="shared" ref="G626:G657" si="1633">IMPRODUCT(IMPRODUCT(-currentransferratio2*RFB_2/(Rfeedforward2),IMDIV(COMPLEX(1,(Rfeedforward2*kiliOhm2+q_Rz_Cz_2*Rzero2)*q_Rz_Cz_2*Czero2*nanoF2*D626),IMPRODUCT(COMPLEX(1,q_Rz_Cz_2*Rzero2*Czero2*nanoF2*D626),COMPLEX(1,D626/(2*PI()*F_roll2*kilihertz2))))),IMSUM(feedtype2,IMDIV(COMPLEX(1,Rvolt2*Cvolt2*nanoF2*kiliOhm2*D626),IMPRODUCT(Rupper2*kiliOhm2*(Cvolt2*nanoF2+Cforward2*picoF2),COMPLEX(1,Rvolt2*Cvolt2*Cforward2*picoF2*nanoF2*kiliOhm2*D626/(Cvolt2*nanoF2+Cforward2*picoF2)),E626))))</f>
        <v>-2.71641197391643+4.67571839287264i</v>
      </c>
      <c r="H626" s="227" t="str">
        <f t="shared" ref="H626:H657" si="1634">IF(freq_ratio2&gt;1,IMPRODUCT(I35,IMDIV((IMPRODUCT(COMPLEX(1,Rc_2*Coutput2*microF2*miliOhm2*D626),COMPLEX(1,(effectiveL2*Requiv2*Kfeed2*0.5*Metccm2)*D626/(ratio2*(Xequiv2^2+Requiv2^2)*(Kfeed2*Metccm2*0.5/ratio2-Kinput2*Gdc_ccm2))))),IMSUM(1,IMPRODUCT(E626,1/omega1_2),IMPRODUCT(E626,E626,1/omega2_2),IMPRODUCT(E626,E626,E626,1/omega3_2)))),IMPRODUCT(I35,(IMDIV(COMPLEX(1,Rc_2*Coutput2*microF2*miliOhm2*D626),IMSUM(1,IMDIV(E626,omegat2),IMDIV(IMPRODUCT(E626,E626),omegapole0^2*(1-2*Gdc_dcm2/(Kfeed2*rload2))))))))</f>
        <v>0.0951266314002951-0.0336213274570428i</v>
      </c>
      <c r="I626" s="227" t="str">
        <f>IMDIV(H626,IMSUM(1,IMPRODUCT(F626,G626,-1)))</f>
        <v>0.00122458585081245+0.00200114468712503i</v>
      </c>
      <c r="J626" s="223" t="str">
        <f>IMPRODUCT(1/Nt_input,O625)</f>
        <v>8.59022868029275E-15-5i</v>
      </c>
      <c r="K626" s="246" t="str">
        <f>IMPRODUCT(I626,J626)</f>
        <v>0.0100057234356252-0.00612292925406223i</v>
      </c>
      <c r="L626" s="222">
        <f>20*LOG(IMABS(K626))</f>
        <v>-38.61366529796625</v>
      </c>
      <c r="M626" s="222">
        <f t="shared" ref="M626:M657" si="1635">N626+Vinput2</f>
        <v>390.98017140329563</v>
      </c>
      <c r="N626" s="224">
        <f t="shared" ref="N626:N657" si="1636">0.5*Vinac*SIN(2*PI()*Fline*A626)</f>
        <v>0.98017140329560604</v>
      </c>
      <c r="O626" s="223" t="str">
        <f t="shared" ref="O626:O657" si="1637">IMPRODUCT(N626,IMEXP(COMPLEX(0,-2*PI()*1*B626/Nt_input)))</f>
        <v>0.975451610080642-0.0960735979838478i</v>
      </c>
      <c r="P626" s="332" t="str">
        <f t="shared" ref="P626:P657" si="1638">IMPRODUCT(N626,IMEXP(COMPLEX(0,-2*PI()*2*B626/Nt_input)))</f>
        <v>0.961337684624508-0.19122195469994i</v>
      </c>
      <c r="Q626" s="223" t="str">
        <f t="shared" ref="Q626" si="1639">IMPRODUCT(N626,IMEXP(COMPLEX(0,-2*PI()*3*B626/Nt_input)))</f>
        <v>0.937965551744808-0.284528739459718i</v>
      </c>
      <c r="R626" s="223" t="str">
        <f t="shared" ref="R626" si="1640">IMPRODUCT(N626,IMEXP(COMPLEX(0,-2*PI()*4*B626/Nt_input)))</f>
        <v>0.905560297857677-0.375095356919269i</v>
      </c>
      <c r="S626" s="223" t="str">
        <f t="shared" ref="S626" si="1641">IMPRODUCT(N626,IMEXP(COMPLEX(0,-2*PI()*5*B626/Nt_input)))</f>
        <v>0.864434003272562-0.462049601043707i</v>
      </c>
      <c r="T626" s="223" t="str">
        <f t="shared" ref="T626" si="1642">IMPRODUCT(N626,IMEXP(COMPLEX(0,-2*PI()*6*B626/Nt_input)))</f>
        <v>0.814982736688239-0.54455405492809i</v>
      </c>
      <c r="U626" s="223" t="str">
        <f t="shared" ref="U626" si="1643">IMPRODUCT(N626,IMEXP(COMPLEX(0,-2*PI()*7*B626/Nt_input)))</f>
        <v>0.757682740834727-0.621814155579988i</v>
      </c>
      <c r="V626" s="223" t="str">
        <f t="shared" ref="V626" si="1644">IMPRODUCT(N626,IMEXP(COMPLEX(0,-2*PI()*8*B626/Nt_input)))</f>
        <v>0.693085845995458-0.693085845995457i</v>
      </c>
      <c r="W626" s="223" t="str">
        <f t="shared" ref="W626" si="1645">IMPRODUCT(N626,IMEXP(COMPLEX(0,-2*PI()*9*B626/Nt_input)))</f>
        <v>0.621814155579989-0.757682740834727i</v>
      </c>
      <c r="X626" s="223" t="str">
        <f t="shared" ref="X626" si="1646">IMPRODUCT(N626,IMEXP(COMPLEX(0,-2*PI()*10*B626/Nt_input)))</f>
        <v>0.544554054928091-0.814982736688239i</v>
      </c>
      <c r="Y626" s="223" t="str">
        <f t="shared" ref="Y626" si="1647">IMPRODUCT(N626,IMEXP(COMPLEX(0,-2*PI()*11*B626/Nt_input)))</f>
        <v>0.462049601043709-0.864434003272561i</v>
      </c>
      <c r="Z626" s="223" t="str">
        <f t="shared" ref="Z626" si="1648">IMPRODUCT(N626,IMEXP(COMPLEX(0,-2*PI()*12*B626/Nt_input)))</f>
        <v>0.375095356919271-0.905560297857676i</v>
      </c>
      <c r="AA626" s="223" t="str">
        <f t="shared" ref="AA626" si="1649">IMPRODUCT(N626,IMEXP(COMPLEX(0,-2*PI()*13*B626/Nt_input)))</f>
        <v>0.284528739459722-0.937965551744807i</v>
      </c>
      <c r="AB626" s="223" t="str">
        <f t="shared" ref="AB626" si="1650">IMPRODUCT(N626,IMEXP(COMPLEX(0,-2*PI()*14*B626/Nt_input)))</f>
        <v>0.191221954699945-0.961337684624508i</v>
      </c>
      <c r="AC626" s="223" t="str">
        <f t="shared" ref="AC626" si="1651">IMPRODUCT(N626,IMEXP(COMPLEX(0,-2*PI()*15*B626/Nt_input)))</f>
        <v>0.0960735979838433-0.975451610080642i</v>
      </c>
      <c r="AD626" s="223" t="str">
        <f t="shared" ref="AD626" si="1652">IMPRODUCT(N626,IMEXP(COMPLEX(0,-2*PI()*16*B626/Nt_input)))</f>
        <v>-3.42222557804272E-15-0.980171403295606i</v>
      </c>
      <c r="AE626" s="223" t="str">
        <f t="shared" ref="AE626" si="1653">IMPRODUCT(N626,IMEXP(COMPLEX(0,-2*PI()*17*B626/Nt_input)))</f>
        <v>-0.09607359798385-0.975451610080642i</v>
      </c>
      <c r="AF626" s="223" t="str">
        <f t="shared" ref="AF626" si="1654">IMPRODUCT(N626,IMEXP(COMPLEX(0,-2*PI()*18*B626/Nt_input)))</f>
        <v>-0.191221954699941-0.961337684624508i</v>
      </c>
      <c r="AG626" s="223" t="str">
        <f t="shared" ref="AG626" si="1655">IMPRODUCT(N626,IMEXP(COMPLEX(0,-2*PI()*19*B626/Nt_input)))</f>
        <v>-0.284528739459719-0.937965551744808i</v>
      </c>
      <c r="AH626" s="223" t="str">
        <f t="shared" ref="AH626" si="1656">IMPRODUCT(N626,IMEXP(COMPLEX(0,-2*PI()*20*B626/Nt_input)))</f>
        <v>-0.375095356919268-0.905560297857677i</v>
      </c>
      <c r="AI626" s="223" t="str">
        <f t="shared" ref="AI626" si="1657">IMPRODUCT(N626,IMEXP(COMPLEX(0,-2*PI()*21*B626/Nt_input)))</f>
        <v>-0.462049601043706-0.864434003272563i</v>
      </c>
      <c r="AJ626" s="223" t="str">
        <f t="shared" ref="AJ626" si="1658">IMPRODUCT(N626,IMEXP(COMPLEX(0,-2*PI()*22*B626/Nt_input)))</f>
        <v>-0.544554054928088-0.814982736688241i</v>
      </c>
      <c r="AK626" s="223" t="str">
        <f t="shared" ref="AK626" si="1659">IMPRODUCT(N626,IMEXP(COMPLEX(0,-2*PI()*23*B626/Nt_input)))</f>
        <v>-0.621814155579986-0.757682740834729i</v>
      </c>
      <c r="AL626" s="223" t="str">
        <f t="shared" ref="AL626" si="1660">IMPRODUCT(N626,IMEXP(COMPLEX(0,-2*PI()*24*B626/Nt_input)))</f>
        <v>-0.693085845995454-0.693085845995461i</v>
      </c>
      <c r="AM626" s="223" t="str">
        <f t="shared" ref="AM626" si="1661">IMPRODUCT(N626,IMEXP(COMPLEX(0,-2*PI()*25*B626/Nt_input)))</f>
        <v>-0.75768274083473-0.621814155579985i</v>
      </c>
      <c r="AN626" s="223" t="str">
        <f t="shared" ref="AN626" si="1662">IMPRODUCT(N626,IMEXP(COMPLEX(0,-2*PI()*26*B626/Nt_input)))</f>
        <v>-0.814982736688241-0.544554054928088i</v>
      </c>
      <c r="AO626" s="223" t="str">
        <f t="shared" ref="AO626" si="1663">IMPRODUCT(N626,IMEXP(COMPLEX(0,-2*PI()*27*B626/Nt_input)))</f>
        <v>-0.864434003272563-0.462049601043706i</v>
      </c>
      <c r="AP626" s="223" t="str">
        <f t="shared" ref="AP626" si="1664">IMPRODUCT(N626,IMEXP(COMPLEX(0,-2*PI()*28*B626/Nt_input)))</f>
        <v>-0.905560297857677-0.375095356919268i</v>
      </c>
      <c r="AQ626" s="223" t="str">
        <f t="shared" ref="AQ626" si="1665">IMPRODUCT(N626,IMEXP(COMPLEX(0,-2*PI()*29*B626/Nt_input)))</f>
        <v>-0.937965551744808-0.284528739459718i</v>
      </c>
      <c r="AR626" s="223" t="str">
        <f t="shared" ref="AR626" si="1666">IMPRODUCT(N626,IMEXP(COMPLEX(0,-2*PI()*30*B626/Nt_input)))</f>
        <v>-0.961337684624508-0.191221954699941i</v>
      </c>
      <c r="AS626" s="223" t="str">
        <f t="shared" ref="AS626" si="1667">IMPRODUCT(N626,IMEXP(COMPLEX(0,-2*PI()*31*B626/Nt_input)))</f>
        <v>-0.975451610080642-0.0960735979838497i</v>
      </c>
      <c r="AT626" s="223" t="str">
        <f t="shared" ref="AT626" si="1668">IMPRODUCT(N626,IMEXP(COMPLEX(0,-2*PI()*32*B626/Nt_input)))</f>
        <v>-0.980171403295606-3.16707035607953E-15i</v>
      </c>
      <c r="AU626" s="223" t="str">
        <f t="shared" ref="AU626" si="1669">IMPRODUCT(N626,IMEXP(COMPLEX(0,-2*PI()*33*B626/Nt_input)))</f>
        <v>-0.975451610080642+0.0960735979838434i</v>
      </c>
      <c r="AV626" s="223" t="str">
        <f t="shared" ref="AV626" si="1670">IMPRODUCT(N626,IMEXP(COMPLEX(0,-2*PI()*34*B626/Nt_input)))</f>
        <v>-0.961337684624508+0.191221954699945i</v>
      </c>
      <c r="AW626" s="223" t="str">
        <f t="shared" ref="AW626" si="1671">IMPRODUCT(N626,IMEXP(COMPLEX(0,-2*PI()*35*B626/Nt_input)))</f>
        <v>-0.937965551744807+0.284528739459722i</v>
      </c>
      <c r="AX626" s="223" t="str">
        <f t="shared" ref="AX626" si="1672">IMPRODUCT(N626,IMEXP(COMPLEX(0,-2*PI()*36*B626/Nt_input)))</f>
        <v>-0.905560297857676+0.375095356919271i</v>
      </c>
      <c r="AY626" s="223" t="str">
        <f t="shared" ref="AY626" si="1673">IMPRODUCT(N626,IMEXP(COMPLEX(0,-2*PI()*37*B626/Nt_input)))</f>
        <v>-0.864434003272561+0.462049601043709i</v>
      </c>
      <c r="AZ626" s="223" t="str">
        <f t="shared" ref="AZ626" si="1674">IMPRODUCT(N626,IMEXP(COMPLEX(0,-2*PI()*38*B626/Nt_input)))</f>
        <v>-0.814982736688239+0.544554054928091i</v>
      </c>
      <c r="BA626" s="223" t="str">
        <f t="shared" ref="BA626" si="1675">IMPRODUCT(N626,IMEXP(COMPLEX(0,-2*PI()*39*B626/Nt_input)))</f>
        <v>-0.757682740834727+0.621814155579988i</v>
      </c>
      <c r="BB626" s="223" t="str">
        <f t="shared" ref="BB626" si="1676">IMPRODUCT(N626,IMEXP(COMPLEX(0,-2*PI()*40*B626/Nt_input)))</f>
        <v>-0.693085845995459+0.693085845995456i</v>
      </c>
      <c r="BC626" s="223" t="str">
        <f t="shared" ref="BC626" si="1677">IMPRODUCT(N626,IMEXP(COMPLEX(0,-2*PI()*41*B626/Nt_input)))</f>
        <v>-0.62181415557999+0.757682740834726i</v>
      </c>
      <c r="BD626" s="223" t="str">
        <f t="shared" ref="BD626" si="1678">IMPRODUCT(N626,IMEXP(COMPLEX(0,-2*PI()*42*B626/Nt_input)))</f>
        <v>-0.544554054928093+0.814982736688237i</v>
      </c>
      <c r="BE626" s="223" t="str">
        <f t="shared" ref="BE626" si="1679">IMPRODUCT(N626,IMEXP(COMPLEX(0,-2*PI()*43*B626/Nt_input)))</f>
        <v>-0.462049601043712+0.86443400327256i</v>
      </c>
      <c r="BF626" s="223" t="str">
        <f t="shared" ref="BF626" si="1680">IMPRODUCT(N626,IMEXP(COMPLEX(0,-2*PI()*44*B626/Nt_input)))</f>
        <v>-0.375095356919264+0.905560297857679i</v>
      </c>
      <c r="BG626" s="223" t="str">
        <f t="shared" ref="BG626" si="1681">IMPRODUCT(N626,IMEXP(COMPLEX(0,-2*PI()*45*B626/Nt_input)))</f>
        <v>-0.284528739459715+0.937965551744809i</v>
      </c>
      <c r="BH626" s="223" t="str">
        <f t="shared" ref="BH626" si="1682">IMPRODUCT(N626,IMEXP(COMPLEX(0,-2*PI()*46*B626/Nt_input)))</f>
        <v>-0.191221954699938+0.961337684624509i</v>
      </c>
      <c r="BI626" s="223" t="str">
        <f t="shared" ref="BI626" si="1683">IMPRODUCT(N626,IMEXP(COMPLEX(0,-2*PI()*47*B626/Nt_input)))</f>
        <v>-0.0960735979838468+0.975451610080642i</v>
      </c>
      <c r="BJ626" s="223" t="str">
        <f t="shared" ref="BJ626" si="1684">IMPRODUCT(N626,IMEXP(COMPLEX(0,-2*PI()*48*B626/Nt_input)))</f>
        <v>-1.80128322043984E-16+0.980171403295606i</v>
      </c>
      <c r="BK626" s="223" t="str">
        <f t="shared" ref="BK626" si="1685">IMPRODUCT(N626,IMEXP(COMPLEX(0,-2*PI()*49*B626/Nt_input)))</f>
        <v>0.0960735979838473+0.975451610080642i</v>
      </c>
      <c r="BL626" s="223" t="str">
        <f t="shared" ref="BL626" si="1686">IMPRODUCT(N626,IMEXP(COMPLEX(0,-2*PI()*50*B626/Nt_input)))</f>
        <v>0.191221954699939+0.961337684624509i</v>
      </c>
      <c r="BM626" s="176"/>
      <c r="BN626" s="176"/>
      <c r="BO626" s="176"/>
      <c r="BP626" s="176"/>
      <c r="BQ626" s="176"/>
      <c r="BR626" s="176"/>
      <c r="BS626" s="176"/>
      <c r="BT626" s="176"/>
      <c r="BU626" s="176"/>
      <c r="BV626" s="176"/>
      <c r="BW626" s="223"/>
      <c r="BX626" s="223"/>
      <c r="BY626" s="223"/>
      <c r="BZ626" s="223"/>
      <c r="CH626" s="222">
        <f>20*LOG(IMABS(J626))</f>
        <v>13.979400086720377</v>
      </c>
    </row>
    <row r="627" spans="1:86">
      <c r="A627" s="227">
        <f t="shared" si="1630"/>
        <v>6.2500000000000001E-4</v>
      </c>
      <c r="B627" s="228">
        <v>2</v>
      </c>
      <c r="C627" s="228">
        <f t="shared" si="1631"/>
        <v>100</v>
      </c>
      <c r="D627" s="228">
        <f>2*PI()*C627</f>
        <v>628.31853071795865</v>
      </c>
      <c r="E627" s="227" t="str">
        <f t="shared" ref="E627:E689" si="1687">COMPLEX(0,D627)</f>
        <v>628.318530717959i</v>
      </c>
      <c r="F627" s="227" t="str">
        <f t="shared" si="1632"/>
        <v>5.60104224100893-3.96416196687427i</v>
      </c>
      <c r="G627" s="227" t="str">
        <f t="shared" si="1633"/>
        <v>-2.71697145649282+2.31061038587941i</v>
      </c>
      <c r="H627" s="227" t="str">
        <f t="shared" si="1634"/>
        <v>0.0713846111226375-0.0505227684877262i</v>
      </c>
      <c r="I627" s="227" t="str">
        <f t="shared" ref="I627:I689" si="1688">IMDIV(H627,IMSUM(1,IMPRODUCT(F627,G627,-1)))</f>
        <v>0.00278039502997087+0.00218282625107017i</v>
      </c>
      <c r="J627" s="223" t="str">
        <f>IMPRODUCT(1/Nt_input,P625)</f>
        <v>-3.84426919550902E-15-8.02309607639417E-17i</v>
      </c>
      <c r="K627" s="246" t="str">
        <f t="shared" ref="K627:K689" si="1689">IMPRODUCT(I627,J627)</f>
        <v>-1.05134567177593E-17-8.61444548069535E-18i</v>
      </c>
      <c r="L627" s="222">
        <f t="shared" ref="L627:L689" si="1690">20*LOG(IMABS(K627))</f>
        <v>-337.33435668236098</v>
      </c>
      <c r="M627" s="222">
        <f t="shared" si="1635"/>
        <v>391.95090322016131</v>
      </c>
      <c r="N627" s="224">
        <f t="shared" si="1636"/>
        <v>1.9509032201612824</v>
      </c>
      <c r="O627" s="223" t="str">
        <f t="shared" si="1637"/>
        <v>1.91341716182545-0.380602337443566i</v>
      </c>
      <c r="P627" s="223" t="str">
        <f t="shared" si="1638"/>
        <v>1.80239955501737-0.746578340503426i</v>
      </c>
      <c r="Q627" s="223" t="str">
        <f t="shared" ref="Q627:Q689" si="1691">IMPRODUCT(N627,IMEXP(COMPLEX(0,-2*PI()*3*B627/Nt_input)))</f>
        <v>1.62211674410729-1.0838637566237i</v>
      </c>
      <c r="R627" s="223" t="str">
        <f t="shared" ref="R627:R689" si="1692">IMPRODUCT(N627,IMEXP(COMPLEX(0,-2*PI()*4*B627/Nt_input)))</f>
        <v>1.37949689641472-1.37949689641471i</v>
      </c>
      <c r="S627" s="223" t="str">
        <f t="shared" ref="S627:S689" si="1693">IMPRODUCT(N627,IMEXP(COMPLEX(0,-2*PI()*5*B627/Nt_input)))</f>
        <v>1.0838637566237-1.62211674410729i</v>
      </c>
      <c r="T627" s="223" t="str">
        <f t="shared" ref="T627:T689" si="1694">IMPRODUCT(N627,IMEXP(COMPLEX(0,-2*PI()*6*B627/Nt_input)))</f>
        <v>0.74657834050343-1.80239955501737i</v>
      </c>
      <c r="U627" s="223" t="str">
        <f t="shared" ref="U627:U689" si="1695">IMPRODUCT(N627,IMEXP(COMPLEX(0,-2*PI()*7*B627/Nt_input)))</f>
        <v>0.380602337443575-1.91341716182545i</v>
      </c>
      <c r="V627" s="223" t="str">
        <f t="shared" ref="V627:V689" si="1696">IMPRODUCT(N627,IMEXP(COMPLEX(0,-2*PI()*8*B627/Nt_input)))</f>
        <v>-6.81149325299009E-15-1.95090322016128i</v>
      </c>
      <c r="W627" s="223" t="str">
        <f t="shared" ref="W627:W689" si="1697">IMPRODUCT(N627,IMEXP(COMPLEX(0,-2*PI()*9*B627/Nt_input)))</f>
        <v>-0.380602337443568-1.91341716182545i</v>
      </c>
      <c r="X627" s="223" t="str">
        <f t="shared" ref="X627:X689" si="1698">IMPRODUCT(N627,IMEXP(COMPLEX(0,-2*PI()*10*B627/Nt_input)))</f>
        <v>-0.746578340503424-1.80239955501737i</v>
      </c>
      <c r="Y627" s="223" t="str">
        <f t="shared" ref="Y627:Y689" si="1699">IMPRODUCT(N627,IMEXP(COMPLEX(0,-2*PI()*11*B627/Nt_input)))</f>
        <v>-1.08386375662369-1.62211674410729i</v>
      </c>
      <c r="Z627" s="223" t="str">
        <f t="shared" ref="Z627:Z689" si="1700">IMPRODUCT(N627,IMEXP(COMPLEX(0,-2*PI()*12*B627/Nt_input)))</f>
        <v>-1.37949689641471-1.37949689641472i</v>
      </c>
      <c r="AA627" s="223" t="str">
        <f t="shared" ref="AA627:AA689" si="1701">IMPRODUCT(N627,IMEXP(COMPLEX(0,-2*PI()*13*B627/Nt_input)))</f>
        <v>-1.62211674410729-1.08386375662369i</v>
      </c>
      <c r="AB627" s="223" t="str">
        <f t="shared" ref="AB627:AB689" si="1702">IMPRODUCT(N627,IMEXP(COMPLEX(0,-2*PI()*14*B627/Nt_input)))</f>
        <v>-1.80239955501737-0.746578340503424i</v>
      </c>
      <c r="AC627" s="223" t="str">
        <f t="shared" ref="AC627:AC689" si="1703">IMPRODUCT(N627,IMEXP(COMPLEX(0,-2*PI()*15*B627/Nt_input)))</f>
        <v>-1.91341716182545-0.380602337443568i</v>
      </c>
      <c r="AD627" s="223" t="str">
        <f t="shared" ref="AD627:AD689" si="1704">IMPRODUCT(N627,IMEXP(COMPLEX(0,-2*PI()*16*B627/Nt_input)))</f>
        <v>-1.95090322016128-6.30364009333325E-15i</v>
      </c>
      <c r="AE627" s="223" t="str">
        <f t="shared" ref="AE627:AE689" si="1705">IMPRODUCT(N627,IMEXP(COMPLEX(0,-2*PI()*17*B627/Nt_input)))</f>
        <v>-1.91341716182545+0.380602337443575i</v>
      </c>
      <c r="AF627" s="223" t="str">
        <f t="shared" ref="AF627:AF689" si="1706">IMPRODUCT(N627,IMEXP(COMPLEX(0,-2*PI()*18*B627/Nt_input)))</f>
        <v>-1.80239955501737+0.74657834050343i</v>
      </c>
      <c r="AG627" s="223" t="str">
        <f t="shared" ref="AG627:AG689" si="1707">IMPRODUCT(N627,IMEXP(COMPLEX(0,-2*PI()*19*B627/Nt_input)))</f>
        <v>-1.62211674410729+1.0838637566237i</v>
      </c>
      <c r="AH627" s="223" t="str">
        <f t="shared" ref="AH627:AH689" si="1708">IMPRODUCT(N627,IMEXP(COMPLEX(0,-2*PI()*20*B627/Nt_input)))</f>
        <v>-1.37949689641472+1.37949689641471i</v>
      </c>
      <c r="AI627" s="223" t="str">
        <f t="shared" ref="AI627:AI689" si="1709">IMPRODUCT(N627,IMEXP(COMPLEX(0,-2*PI()*21*B627/Nt_input)))</f>
        <v>-1.0838637566237+1.62211674410728i</v>
      </c>
      <c r="AJ627" s="223" t="str">
        <f t="shared" ref="AJ627:AJ689" si="1710">IMPRODUCT(N627,IMEXP(COMPLEX(0,-2*PI()*22*B627/Nt_input)))</f>
        <v>-0.746578340503417+1.80239955501737i</v>
      </c>
      <c r="AK627" s="223" t="str">
        <f t="shared" ref="AK627:AK689" si="1711">IMPRODUCT(N627,IMEXP(COMPLEX(0,-2*PI()*23*B627/Nt_input)))</f>
        <v>-0.380602337443562+1.91341716182545i</v>
      </c>
      <c r="AL627" s="223" t="str">
        <f t="shared" ref="AL627:AL689" si="1712">IMPRODUCT(N627,IMEXP(COMPLEX(0,-2*PI()*24*B627/Nt_input)))</f>
        <v>-3.58521909878527E-16+1.95090322016128i</v>
      </c>
      <c r="AM627" s="223" t="str">
        <f t="shared" ref="AM627:AM689" si="1713">IMPRODUCT(N627,IMEXP(COMPLEX(0,-2*PI()*25*B627/Nt_input)))</f>
        <v>0.380602337443564+1.91341716182545i</v>
      </c>
      <c r="AN627" s="223" t="str">
        <f t="shared" ref="AN627:AN689" si="1714">IMPRODUCT(N627,IMEXP(COMPLEX(0,-2*PI()*26*B627/Nt_input)))</f>
        <v>0.746578340503419+1.80239955501737i</v>
      </c>
      <c r="AO627" s="223" t="str">
        <f t="shared" ref="AO627:AO689" si="1715">IMPRODUCT(N627,IMEXP(COMPLEX(0,-2*PI()*27*B627/Nt_input)))</f>
        <v>1.0838637566237+1.62211674410728i</v>
      </c>
      <c r="AP627" s="223" t="str">
        <f t="shared" ref="AP627:AP689" si="1716">IMPRODUCT(N627,IMEXP(COMPLEX(0,-2*PI()*28*B627/Nt_input)))</f>
        <v>1.37949689641472+1.37949689641471i</v>
      </c>
      <c r="AQ627" s="223" t="str">
        <f t="shared" ref="AQ627:AQ689" si="1717">IMPRODUCT(N627,IMEXP(COMPLEX(0,-2*PI()*29*B627/Nt_input)))</f>
        <v>1.62211674410729+1.0838637566237i</v>
      </c>
      <c r="AR627" s="223" t="str">
        <f t="shared" ref="AR627:AR689" si="1718">IMPRODUCT(N627,IMEXP(COMPLEX(0,-2*PI()*30*B627/Nt_input)))</f>
        <v>1.80239955501737+0.74657834050343i</v>
      </c>
      <c r="AS627" s="223" t="str">
        <f t="shared" ref="AS627:AS689" si="1719">IMPRODUCT(N627,IMEXP(COMPLEX(0,-2*PI()*31*B627/Nt_input)))</f>
        <v>1.91341716182545+0.380602337443573i</v>
      </c>
      <c r="AT627" s="223" t="str">
        <f t="shared" ref="AT627:AT689" si="1720">IMPRODUCT(N627,IMEXP(COMPLEX(0,-2*PI()*32*B627/Nt_input)))</f>
        <v>1.95090322016128-6.45297134311157E-15i</v>
      </c>
      <c r="AU627" s="223" t="str">
        <f t="shared" ref="AU627:AU689" si="1721">IMPRODUCT(N627,IMEXP(COMPLEX(0,-2*PI()*33*B627/Nt_input)))</f>
        <v>1.91341716182545-0.38060233744357i</v>
      </c>
      <c r="AV627" s="223" t="str">
        <f t="shared" ref="AV627:AV689" si="1722">IMPRODUCT(N627,IMEXP(COMPLEX(0,-2*PI()*34*B627/Nt_input)))</f>
        <v>1.80239955501737-0.746578340503424i</v>
      </c>
      <c r="AW627" s="223" t="str">
        <f t="shared" ref="AW627:AW689" si="1723">IMPRODUCT(N627,IMEXP(COMPLEX(0,-2*PI()*35*B627/Nt_input)))</f>
        <v>1.62211674410729-1.08386375662369i</v>
      </c>
      <c r="AX627" s="223" t="str">
        <f t="shared" ref="AX627:AX689" si="1724">IMPRODUCT(N627,IMEXP(COMPLEX(0,-2*PI()*36*B627/Nt_input)))</f>
        <v>1.37949689641472-1.37949689641471i</v>
      </c>
      <c r="AY627" s="223" t="str">
        <f t="shared" ref="AY627:AY689" si="1725">IMPRODUCT(N627,IMEXP(COMPLEX(0,-2*PI()*37*B627/Nt_input)))</f>
        <v>1.08386375662369-1.62211674410729i</v>
      </c>
      <c r="AZ627" s="223" t="str">
        <f t="shared" ref="AZ627:AZ689" si="1726">IMPRODUCT(N627,IMEXP(COMPLEX(0,-2*PI()*38*B627/Nt_input)))</f>
        <v>0.746578340503424-1.80239955501737i</v>
      </c>
      <c r="BA627" s="223" t="str">
        <f t="shared" ref="BA627:BA689" si="1727">IMPRODUCT(N627,IMEXP(COMPLEX(0,-2*PI()*39*B627/Nt_input)))</f>
        <v>0.38060233744357-1.91341716182545i</v>
      </c>
      <c r="BB627" s="223" t="str">
        <f t="shared" ref="BB627:BB689" si="1728">IMPRODUCT(N627,IMEXP(COMPLEX(0,-2*PI()*40*B627/Nt_input)))</f>
        <v>5.79578693367641E-15-1.95090322016128i</v>
      </c>
      <c r="BC627" s="223" t="str">
        <f t="shared" ref="BC627:BC689" si="1729">IMPRODUCT(N627,IMEXP(COMPLEX(0,-2*PI()*41*B627/Nt_input)))</f>
        <v>-0.380602337443558-1.91341716182545i</v>
      </c>
      <c r="BD627" s="223" t="str">
        <f t="shared" ref="BD627:BD689" si="1730">IMPRODUCT(N627,IMEXP(COMPLEX(0,-2*PI()*42*B627/Nt_input)))</f>
        <v>-0.74657834050343-1.80239955501737i</v>
      </c>
      <c r="BE627" s="223" t="str">
        <f t="shared" ref="BE627:BE689" si="1731">IMPRODUCT(N627,IMEXP(COMPLEX(0,-2*PI()*43*B627/Nt_input)))</f>
        <v>-1.0838637566237-1.62211674410729i</v>
      </c>
      <c r="BF627" s="223" t="str">
        <f t="shared" ref="BF627:BF689" si="1732">IMPRODUCT(N627,IMEXP(COMPLEX(0,-2*PI()*44*B627/Nt_input)))</f>
        <v>-1.37949689641471-1.37949689641472i</v>
      </c>
      <c r="BG627" s="223" t="str">
        <f t="shared" ref="BG627:BG689" si="1733">IMPRODUCT(N627,IMEXP(COMPLEX(0,-2*PI()*45*B627/Nt_input)))</f>
        <v>-1.62211674410728-1.0838637566237i</v>
      </c>
      <c r="BH627" s="223" t="str">
        <f t="shared" ref="BH627:BH689" si="1734">IMPRODUCT(N627,IMEXP(COMPLEX(0,-2*PI()*46*B627/Nt_input)))</f>
        <v>-1.80239955501736-0.746578340503436i</v>
      </c>
      <c r="BI627" s="223" t="str">
        <f t="shared" ref="BI627:BI689" si="1735">IMPRODUCT(N627,IMEXP(COMPLEX(0,-2*PI()*47*B627/Nt_input)))</f>
        <v>-1.91341716182545-0.380602337443562i</v>
      </c>
      <c r="BJ627" s="223" t="str">
        <f t="shared" ref="BJ627:BJ689" si="1736">IMPRODUCT(N627,IMEXP(COMPLEX(0,-2*PI()*48*B627/Nt_input)))</f>
        <v>-1.95090322016128-7.17043819757054E-16i</v>
      </c>
      <c r="BK627" s="223" t="str">
        <f t="shared" ref="BK627:BK689" si="1737">IMPRODUCT(N627,IMEXP(COMPLEX(0,-2*PI()*49*B627/Nt_input)))</f>
        <v>-1.91341716182545+0.380602337443564i</v>
      </c>
      <c r="BL627" s="223" t="str">
        <f t="shared" ref="BL627:BL689" si="1738">IMPRODUCT(N627,IMEXP(COMPLEX(0,-2*PI()*50*B627/Nt_input)))</f>
        <v>-1.80239955501737+0.746578340503421i</v>
      </c>
      <c r="BM627" s="176"/>
      <c r="BN627" s="176"/>
      <c r="BO627" s="176"/>
      <c r="BP627" s="176"/>
      <c r="BQ627" s="176"/>
      <c r="BR627" s="176"/>
      <c r="BS627" s="176"/>
      <c r="BT627" s="176"/>
      <c r="BU627" s="176"/>
      <c r="BV627" s="176"/>
      <c r="BW627" s="223"/>
      <c r="BX627" s="223"/>
      <c r="BY627" s="223"/>
      <c r="BZ627" s="223"/>
      <c r="CH627" s="222">
        <f t="shared" ref="CH627:CH689" si="1739">20*LOG(IMABS(J627))</f>
        <v>-288.30183293024947</v>
      </c>
    </row>
    <row r="628" spans="1:86">
      <c r="A628" s="227">
        <f>A627+Div_Nt_input</f>
        <v>9.3749999999999997E-4</v>
      </c>
      <c r="B628" s="228">
        <v>3</v>
      </c>
      <c r="C628" s="228">
        <f t="shared" si="1631"/>
        <v>150</v>
      </c>
      <c r="D628" s="228">
        <f t="shared" ref="D628:D689" si="1740">2*PI()*C628</f>
        <v>942.47779607693792</v>
      </c>
      <c r="E628" s="227" t="str">
        <f t="shared" si="1687"/>
        <v>942.477796076938i</v>
      </c>
      <c r="F628" s="227" t="str">
        <f t="shared" si="1632"/>
        <v>3.95173212398493-4.20399753813923i</v>
      </c>
      <c r="G628" s="227" t="str">
        <f t="shared" si="1633"/>
        <v>-2.71790358827442+1.51014794929884i</v>
      </c>
      <c r="H628" s="227" t="str">
        <f t="shared" si="1634"/>
        <v>0.0503643516319356-0.0535794440583503i</v>
      </c>
      <c r="I628" s="227" t="str">
        <f t="shared" si="1688"/>
        <v>0.00362922164961847+0.00177054459806547i</v>
      </c>
      <c r="J628" s="223" t="str">
        <f>IMPRODUCT(1/Nt_input,Q625)</f>
        <v>2.23073241736177E-15+1.10675357767318E-15i</v>
      </c>
      <c r="K628" s="246" t="str">
        <f t="shared" si="1689"/>
        <v>6.1362658152562E-18+7.96626527617361E-18i</v>
      </c>
      <c r="L628" s="222">
        <f t="shared" si="1690"/>
        <v>-339.95183809896093</v>
      </c>
      <c r="M628" s="222">
        <f t="shared" si="1635"/>
        <v>392.90284677254465</v>
      </c>
      <c r="N628" s="224">
        <f t="shared" si="1636"/>
        <v>2.9028467725446232</v>
      </c>
      <c r="O628" s="223" t="str">
        <f t="shared" si="1637"/>
        <v>2.77785116509801-0.842651938487273i</v>
      </c>
      <c r="P628" s="223" t="str">
        <f t="shared" si="1638"/>
        <v>2.41362888054137-1.61273525784282i</v>
      </c>
      <c r="Q628" s="223" t="str">
        <f t="shared" si="1691"/>
        <v>1.84154649745842-2.24393089968728i</v>
      </c>
      <c r="R628" s="223" t="str">
        <f t="shared" si="1692"/>
        <v>1.11087136654731-2.68188071917042i</v>
      </c>
      <c r="S628" s="223" t="str">
        <f t="shared" si="1693"/>
        <v>0.284528739459705-2.88886877190609i</v>
      </c>
      <c r="T628" s="223" t="str">
        <f t="shared" si="1694"/>
        <v>-0.566317311619211-2.84706938577779i</v>
      </c>
      <c r="U628" s="223" t="str">
        <f t="shared" si="1695"/>
        <v>-1.36839249608341-2.5600822958521i</v>
      </c>
      <c r="V628" s="223" t="str">
        <f t="shared" si="1696"/>
        <v>-2.05262263761178-2.0526226376118i</v>
      </c>
      <c r="W628" s="223" t="str">
        <f t="shared" si="1697"/>
        <v>-2.5600822958521-1.36839249608341i</v>
      </c>
      <c r="X628" s="223" t="str">
        <f t="shared" si="1698"/>
        <v>-2.84706938577779-0.566317311619211i</v>
      </c>
      <c r="Y628" s="223" t="str">
        <f t="shared" si="1699"/>
        <v>-2.88886877190609+0.284528739459706i</v>
      </c>
      <c r="Z628" s="223" t="str">
        <f t="shared" si="1700"/>
        <v>-2.68188071917042+1.11087136654731i</v>
      </c>
      <c r="AA628" s="223" t="str">
        <f t="shared" si="1701"/>
        <v>-2.24393089968728+1.84154649745842i</v>
      </c>
      <c r="AB628" s="223" t="str">
        <f t="shared" si="1702"/>
        <v>-1.61273525784282+2.41362888054137i</v>
      </c>
      <c r="AC628" s="223" t="str">
        <f t="shared" si="1703"/>
        <v>-0.842651938487264+2.77785116509801i</v>
      </c>
      <c r="AD628" s="223" t="str">
        <f t="shared" si="1704"/>
        <v>-5.33462735732928E-16+2.90284677254462i</v>
      </c>
      <c r="AE628" s="223" t="str">
        <f t="shared" si="1705"/>
        <v>0.842651938487264+2.77785116509801i</v>
      </c>
      <c r="AF628" s="223" t="str">
        <f t="shared" si="1706"/>
        <v>1.61273525784283+2.41362888054137i</v>
      </c>
      <c r="AG628" s="223" t="str">
        <f t="shared" si="1707"/>
        <v>2.24393089968728+1.84154649745842i</v>
      </c>
      <c r="AH628" s="223" t="str">
        <f t="shared" si="1708"/>
        <v>2.68188071917042+1.11087136654731i</v>
      </c>
      <c r="AI628" s="223" t="str">
        <f t="shared" si="1709"/>
        <v>2.88886877190609+0.284528739459705i</v>
      </c>
      <c r="AJ628" s="223" t="str">
        <f t="shared" si="1710"/>
        <v>2.84706938577779-0.566317311619214i</v>
      </c>
      <c r="AK628" s="223" t="str">
        <f t="shared" si="1711"/>
        <v>2.5600822958521-1.36839249608341i</v>
      </c>
      <c r="AL628" s="223" t="str">
        <f t="shared" si="1712"/>
        <v>2.0526226376118-2.05262263761178i</v>
      </c>
      <c r="AM628" s="223" t="str">
        <f t="shared" si="1713"/>
        <v>1.36839249608341-2.5600822958521i</v>
      </c>
      <c r="AN628" s="223" t="str">
        <f t="shared" si="1714"/>
        <v>0.566317311619214-2.84706938577779i</v>
      </c>
      <c r="AO628" s="223" t="str">
        <f t="shared" si="1715"/>
        <v>-0.284528739459706-2.88886877190609i</v>
      </c>
      <c r="AP628" s="223" t="str">
        <f t="shared" si="1716"/>
        <v>-1.11087136654731-2.68188071917042i</v>
      </c>
      <c r="AQ628" s="223" t="str">
        <f t="shared" si="1717"/>
        <v>-1.84154649745842-2.24393089968728i</v>
      </c>
      <c r="AR628" s="223" t="str">
        <f t="shared" si="1718"/>
        <v>-2.41362888054137-1.61273525784282i</v>
      </c>
      <c r="AS628" s="223" t="str">
        <f t="shared" si="1719"/>
        <v>-2.77785116509801-0.842651938487261i</v>
      </c>
      <c r="AT628" s="223" t="str">
        <f t="shared" si="1720"/>
        <v>-2.90284677254462-1.06692547146586E-15i</v>
      </c>
      <c r="AU628" s="223" t="str">
        <f t="shared" si="1721"/>
        <v>-2.77785116509801+0.842651938487264i</v>
      </c>
      <c r="AV628" s="223" t="str">
        <f t="shared" si="1722"/>
        <v>-2.41362888054132+1.6127352578429i</v>
      </c>
      <c r="AW628" s="223" t="str">
        <f t="shared" si="1723"/>
        <v>-1.84154649745844+2.24393089968726i</v>
      </c>
      <c r="AX628" s="223" t="str">
        <f t="shared" si="1724"/>
        <v>-1.11087136654717+2.68188071917048i</v>
      </c>
      <c r="AY628" s="223" t="str">
        <f t="shared" si="1725"/>
        <v>-0.284528739459703+2.88886877190609i</v>
      </c>
      <c r="AZ628" s="223" t="str">
        <f t="shared" si="1726"/>
        <v>0.566317311619101+2.84706938577781i</v>
      </c>
      <c r="BA628" s="223" t="str">
        <f t="shared" si="1727"/>
        <v>1.36839249608346+2.56008229585207i</v>
      </c>
      <c r="BB628" s="223" t="str">
        <f t="shared" si="1728"/>
        <v>2.05262263761174+2.05262263761184i</v>
      </c>
      <c r="BC628" s="223" t="str">
        <f t="shared" si="1729"/>
        <v>2.56008229585214+1.36839249608333i</v>
      </c>
      <c r="BD628" s="223" t="str">
        <f t="shared" si="1730"/>
        <v>2.84706938577778+0.56631731161924i</v>
      </c>
      <c r="BE628" s="223" t="str">
        <f t="shared" si="1731"/>
        <v>2.88886877190608-0.284528739459849i</v>
      </c>
      <c r="BF628" s="223" t="str">
        <f t="shared" si="1732"/>
        <v>2.68188071917042-1.11087136654731i</v>
      </c>
      <c r="BG628" s="223" t="str">
        <f t="shared" si="1733"/>
        <v>2.24393089968735-1.84154649745833i</v>
      </c>
      <c r="BH628" s="223" t="str">
        <f t="shared" si="1734"/>
        <v>1.61273525784278-2.4136288805414i</v>
      </c>
      <c r="BI628" s="223" t="str">
        <f t="shared" si="1735"/>
        <v>0.842651938487345-2.77785116509799i</v>
      </c>
      <c r="BJ628" s="223" t="str">
        <f t="shared" si="1736"/>
        <v>-8.60599710011912E-14-2.90284677254462i</v>
      </c>
      <c r="BK628" s="223" t="str">
        <f t="shared" si="1737"/>
        <v>-0.842651938487241-2.77785116509802i</v>
      </c>
      <c r="BL628" s="223" t="str">
        <f t="shared" si="1738"/>
        <v>-1.61273525784292-2.4136288805413i</v>
      </c>
      <c r="BM628" s="176"/>
      <c r="BN628" s="176"/>
      <c r="BO628" s="176"/>
      <c r="BP628" s="176"/>
      <c r="BQ628" s="176"/>
      <c r="BR628" s="176"/>
      <c r="BS628" s="176"/>
      <c r="BT628" s="176"/>
      <c r="BU628" s="176"/>
      <c r="BV628" s="176"/>
      <c r="BW628" s="223"/>
      <c r="BX628" s="223"/>
      <c r="BY628" s="223"/>
      <c r="BZ628" s="223"/>
      <c r="CH628" s="222">
        <f t="shared" si="1739"/>
        <v>-292.07533324156151</v>
      </c>
    </row>
    <row r="629" spans="1:86">
      <c r="A629" s="227">
        <f t="shared" si="1630"/>
        <v>1.25E-3</v>
      </c>
      <c r="B629" s="228">
        <v>4</v>
      </c>
      <c r="C629" s="228">
        <f t="shared" si="1631"/>
        <v>200</v>
      </c>
      <c r="D629" s="228">
        <f t="shared" si="1740"/>
        <v>1256.6370614359173</v>
      </c>
      <c r="E629" s="227" t="str">
        <f t="shared" si="1687"/>
        <v>1256.63706143592i</v>
      </c>
      <c r="F629" s="333" t="str">
        <f t="shared" si="1632"/>
        <v>2.79407541824365-3.9748115208941i</v>
      </c>
      <c r="G629" s="227" t="str">
        <f t="shared" si="1633"/>
        <v>-2.71920786091552+1.10086655521369i</v>
      </c>
      <c r="H629" s="227" t="str">
        <f t="shared" si="1634"/>
        <v>0.0356101558596202-0.0506584957755458i</v>
      </c>
      <c r="I629" s="227" t="str">
        <f t="shared" si="1688"/>
        <v>0.00405370865554992+0.00133213329924248i</v>
      </c>
      <c r="J629" s="223" t="str">
        <f>IMPRODUCT(1/Nt_input,R625)</f>
        <v>8.58849395681677E-15+1.22298005056367E-15i</v>
      </c>
      <c r="K629" s="246" t="str">
        <f t="shared" si="1689"/>
        <v>3.31860798412212E-17+1.63986236067533E-17i</v>
      </c>
      <c r="L629" s="222">
        <f t="shared" si="1690"/>
        <v>-328.63206290046941</v>
      </c>
      <c r="M629" s="222">
        <f t="shared" si="1635"/>
        <v>393.82683432365087</v>
      </c>
      <c r="N629" s="224">
        <f t="shared" si="1636"/>
        <v>3.8268343236508979</v>
      </c>
      <c r="O629" s="223" t="str">
        <f t="shared" si="1637"/>
        <v>3.53553390593274-1.46446609406726i</v>
      </c>
      <c r="P629" s="223" t="str">
        <f t="shared" si="1638"/>
        <v>2.70598050073099-2.70598050073098i</v>
      </c>
      <c r="Q629" s="223" t="str">
        <f t="shared" si="1691"/>
        <v>1.46446609406727-3.53553390593273i</v>
      </c>
      <c r="R629" s="223" t="str">
        <f t="shared" si="1692"/>
        <v>-1.33612246401972E-14-3.8268343236509i</v>
      </c>
      <c r="S629" s="223" t="str">
        <f t="shared" si="1693"/>
        <v>-1.46446609406726-3.53553390593274i</v>
      </c>
      <c r="T629" s="223" t="str">
        <f t="shared" si="1694"/>
        <v>-2.70598050073097-2.705980500731i</v>
      </c>
      <c r="U629" s="223" t="str">
        <f t="shared" si="1695"/>
        <v>-3.53553390593274-1.46446609406726i</v>
      </c>
      <c r="V629" s="223" t="str">
        <f t="shared" si="1696"/>
        <v>-3.8268343236509-1.23650348330018E-14i</v>
      </c>
      <c r="W629" s="223" t="str">
        <f t="shared" si="1697"/>
        <v>-3.53553390593273+1.46446609406727i</v>
      </c>
      <c r="X629" s="223" t="str">
        <f t="shared" si="1698"/>
        <v>-2.70598050073099+2.70598050073098i</v>
      </c>
      <c r="Y629" s="223" t="str">
        <f t="shared" si="1699"/>
        <v>-1.46446609406724+3.53553390593275i</v>
      </c>
      <c r="Z629" s="223" t="str">
        <f t="shared" si="1700"/>
        <v>-7.03266023821826E-16+3.8268343236509i</v>
      </c>
      <c r="AA629" s="223" t="str">
        <f t="shared" si="1701"/>
        <v>1.46446609406725+3.53553390593274i</v>
      </c>
      <c r="AB629" s="223" t="str">
        <f t="shared" si="1702"/>
        <v>2.70598050073099+2.70598050073098i</v>
      </c>
      <c r="AC629" s="223" t="str">
        <f t="shared" si="1703"/>
        <v>3.53553390593273+1.46446609406727i</v>
      </c>
      <c r="AD629" s="223" t="str">
        <f t="shared" si="1704"/>
        <v>3.8268343236509-1.26579586163754E-14i</v>
      </c>
      <c r="AE629" s="223" t="str">
        <f t="shared" si="1705"/>
        <v>3.53553390593274-1.46446609406726i</v>
      </c>
      <c r="AF629" s="223" t="str">
        <f t="shared" si="1706"/>
        <v>2.705980500731-2.70598050073097i</v>
      </c>
      <c r="AG629" s="223" t="str">
        <f t="shared" si="1707"/>
        <v>1.46446609406726-3.53553390593274i</v>
      </c>
      <c r="AH629" s="223" t="str">
        <f t="shared" si="1708"/>
        <v>1.13688450258064E-14-3.8268343236509i</v>
      </c>
      <c r="AI629" s="223" t="str">
        <f t="shared" si="1709"/>
        <v>-1.46446609406727-3.53553390593273i</v>
      </c>
      <c r="AJ629" s="223" t="str">
        <f t="shared" si="1710"/>
        <v>-2.70598050073098-2.70598050073099i</v>
      </c>
      <c r="AK629" s="223" t="str">
        <f t="shared" si="1711"/>
        <v>-3.53553390593273-1.46446609406728i</v>
      </c>
      <c r="AL629" s="223" t="str">
        <f t="shared" si="1712"/>
        <v>-3.8268343236509-1.40653204764365E-15i</v>
      </c>
      <c r="AM629" s="223" t="str">
        <f t="shared" si="1713"/>
        <v>-3.53553390593274+1.46446609406725i</v>
      </c>
      <c r="AN629" s="223" t="str">
        <f t="shared" si="1714"/>
        <v>-2.70598050073106+2.70598050073091i</v>
      </c>
      <c r="AO629" s="223" t="str">
        <f t="shared" si="1715"/>
        <v>-1.46446609406709+3.53553390593281i</v>
      </c>
      <c r="AP629" s="223" t="str">
        <f t="shared" si="1716"/>
        <v>9.35285724813804E-14+3.8268343236509i</v>
      </c>
      <c r="AQ629" s="223" t="str">
        <f t="shared" si="1717"/>
        <v>1.46446609406726+3.53553390593274i</v>
      </c>
      <c r="AR629" s="223" t="str">
        <f t="shared" si="1718"/>
        <v>2.70598050073092+2.70598050073105i</v>
      </c>
      <c r="AS629" s="223" t="str">
        <f t="shared" si="1719"/>
        <v>3.53553390593267+1.46446609406744i</v>
      </c>
      <c r="AT629" s="223" t="str">
        <f t="shared" si="1720"/>
        <v>3.8268343236509-1.06889797121578E-13i</v>
      </c>
      <c r="AU629" s="223" t="str">
        <f t="shared" si="1721"/>
        <v>3.53553390593273-1.46446609406727i</v>
      </c>
      <c r="AV629" s="223" t="str">
        <f t="shared" si="1722"/>
        <v>2.70598050073104-2.70598050073093i</v>
      </c>
      <c r="AW629" s="223" t="str">
        <f t="shared" si="1723"/>
        <v>1.46446609406742-3.53553390593267i</v>
      </c>
      <c r="AX629" s="223" t="str">
        <f t="shared" si="1724"/>
        <v>-1.13453198437706E-13-3.8268343236509i</v>
      </c>
      <c r="AY629" s="223" t="str">
        <f t="shared" si="1725"/>
        <v>-1.46446609406729-3.53553390593273i</v>
      </c>
      <c r="AZ629" s="223" t="str">
        <f t="shared" si="1726"/>
        <v>-2.70598050073094-2.70598050073103i</v>
      </c>
      <c r="BA629" s="223" t="str">
        <f t="shared" si="1727"/>
        <v>-3.53553390593268-1.46446609406741i</v>
      </c>
      <c r="BB629" s="223" t="str">
        <f t="shared" si="1728"/>
        <v>-3.8268343236509+1.26814423077903E-13i</v>
      </c>
      <c r="BC629" s="223" t="str">
        <f t="shared" si="1729"/>
        <v>-3.53553390593272+1.46446609406729i</v>
      </c>
      <c r="BD629" s="223" t="str">
        <f t="shared" si="1730"/>
        <v>-2.70598050073102+2.70598050073095i</v>
      </c>
      <c r="BE629" s="223" t="str">
        <f t="shared" si="1731"/>
        <v>-1.4644660940674+3.53553390593268i</v>
      </c>
      <c r="BF629" s="223" t="str">
        <f t="shared" si="1732"/>
        <v>1.401756477181E-13+3.8268343236509i</v>
      </c>
      <c r="BG629" s="223" t="str">
        <f t="shared" si="1733"/>
        <v>1.46446609406731+3.53553390593272i</v>
      </c>
      <c r="BH629" s="223" t="str">
        <f t="shared" si="1734"/>
        <v>2.70598050073095+2.70598050073102i</v>
      </c>
      <c r="BI629" s="223" t="str">
        <f t="shared" si="1735"/>
        <v>3.53553390593268+1.46446609406739i</v>
      </c>
      <c r="BJ629" s="223" t="str">
        <f t="shared" si="1736"/>
        <v>3.8268343236509-1.60334695682366E-13i</v>
      </c>
      <c r="BK629" s="223" t="str">
        <f t="shared" si="1737"/>
        <v>3.53553390593272-1.46446609406732i</v>
      </c>
      <c r="BL629" s="223" t="str">
        <f t="shared" si="1738"/>
        <v>2.705980500731-2.70598050073097i</v>
      </c>
      <c r="BM629" s="176"/>
      <c r="BN629" s="176"/>
      <c r="BO629" s="176"/>
      <c r="BP629" s="176"/>
      <c r="BQ629" s="176"/>
      <c r="BR629" s="176"/>
      <c r="BS629" s="176"/>
      <c r="BT629" s="176"/>
      <c r="BU629" s="176"/>
      <c r="BV629" s="176"/>
      <c r="BW629" s="223"/>
      <c r="BX629" s="223"/>
      <c r="BY629" s="223"/>
      <c r="BZ629" s="223"/>
      <c r="CH629" s="222">
        <f t="shared" si="1739"/>
        <v>-281.23447854501808</v>
      </c>
    </row>
    <row r="630" spans="1:86">
      <c r="A630" s="227">
        <f t="shared" si="1630"/>
        <v>1.5625000000000001E-3</v>
      </c>
      <c r="B630" s="228">
        <v>5</v>
      </c>
      <c r="C630" s="228">
        <f t="shared" si="1631"/>
        <v>250</v>
      </c>
      <c r="D630" s="228">
        <f t="shared" si="1740"/>
        <v>1570.7963267948965</v>
      </c>
      <c r="E630" s="227" t="str">
        <f t="shared" si="1687"/>
        <v>1570.7963267949i</v>
      </c>
      <c r="F630" s="227" t="str">
        <f t="shared" si="1632"/>
        <v>2.02588788998521-3.61605699972624i</v>
      </c>
      <c r="G630" s="227" t="str">
        <f t="shared" si="1633"/>
        <v>-2.72088356357637+0.848079559067659i</v>
      </c>
      <c r="H630" s="227" t="str">
        <f t="shared" si="1634"/>
        <v>0.0258196980100983-0.0460862124611029i</v>
      </c>
      <c r="I630" s="227" t="str">
        <f t="shared" si="1688"/>
        <v>0.00427392225876897+0.000959929881702738i</v>
      </c>
      <c r="J630" s="223" t="str">
        <f>IMPRODUCT(1/Nt_input,S625)</f>
        <v>7.18857211170348E-15+4.98221255917919E-14i</v>
      </c>
      <c r="K630" s="246" t="str">
        <f t="shared" si="1689"/>
        <v>-1.71023487685324E-17+2.19836416722742E-16i</v>
      </c>
      <c r="L630" s="222">
        <f t="shared" si="1690"/>
        <v>-313.13180217982665</v>
      </c>
      <c r="M630" s="222">
        <f t="shared" si="1635"/>
        <v>394.71396736826</v>
      </c>
      <c r="N630" s="224">
        <f t="shared" si="1636"/>
        <v>4.7139673682599774</v>
      </c>
      <c r="O630" s="223" t="str">
        <f t="shared" si="1637"/>
        <v>4.15734806151273-2.22214883490199i</v>
      </c>
      <c r="P630" s="223" t="str">
        <f t="shared" si="1638"/>
        <v>2.618939949231-3.91952062009397i</v>
      </c>
      <c r="Q630" s="223" t="str">
        <f t="shared" si="1691"/>
        <v>0.462049601043686-4.69126832692346i</v>
      </c>
      <c r="R630" s="223" t="str">
        <f t="shared" si="1692"/>
        <v>-1.80395721254275-4.35513796846149i</v>
      </c>
      <c r="S630" s="223" t="str">
        <f t="shared" si="1693"/>
        <v>-3.64394605247581-2.99050924019069i</v>
      </c>
      <c r="T630" s="223" t="str">
        <f t="shared" si="1694"/>
        <v>-4.62338980709054-0.919649411847363i</v>
      </c>
      <c r="U630" s="223" t="str">
        <f t="shared" si="1695"/>
        <v>-4.51098551601338+1.36839249608343i</v>
      </c>
      <c r="V630" s="223" t="str">
        <f t="shared" si="1696"/>
        <v>-3.33327829238874+3.33327829238873i</v>
      </c>
      <c r="W630" s="223" t="str">
        <f t="shared" si="1697"/>
        <v>-1.3683924960834+4.51098551601339i</v>
      </c>
      <c r="X630" s="223" t="str">
        <f t="shared" si="1698"/>
        <v>0.919649411847354+4.62338980709054i</v>
      </c>
      <c r="Y630" s="223" t="str">
        <f t="shared" si="1699"/>
        <v>2.99050924019072+3.64394605247578i</v>
      </c>
      <c r="Z630" s="223" t="str">
        <f t="shared" si="1700"/>
        <v>4.35513796846149+1.80395721254277i</v>
      </c>
      <c r="AA630" s="223" t="str">
        <f t="shared" si="1701"/>
        <v>4.69126832692346-0.462049601043718i</v>
      </c>
      <c r="AB630" s="223" t="str">
        <f t="shared" si="1702"/>
        <v>3.91952062009398-2.61893994923099i</v>
      </c>
      <c r="AC630" s="223" t="str">
        <f t="shared" si="1703"/>
        <v>2.22214883490198-4.15734806151273i</v>
      </c>
      <c r="AD630" s="223" t="str">
        <f t="shared" si="1704"/>
        <v>1.40043597224057E-14-4.71396736825998i</v>
      </c>
      <c r="AE630" s="223" t="str">
        <f t="shared" si="1705"/>
        <v>-2.222148834902-4.15734806151272i</v>
      </c>
      <c r="AF630" s="223" t="str">
        <f t="shared" si="1706"/>
        <v>-3.91952062009396-2.61893994923101i</v>
      </c>
      <c r="AG630" s="223" t="str">
        <f t="shared" si="1707"/>
        <v>-4.69126832692346-0.4620496010437i</v>
      </c>
      <c r="AH630" s="223" t="str">
        <f t="shared" si="1708"/>
        <v>-4.35513796846149+1.80395721254274i</v>
      </c>
      <c r="AI630" s="223" t="str">
        <f t="shared" si="1709"/>
        <v>-2.99050924019073+3.64394605247577i</v>
      </c>
      <c r="AJ630" s="223" t="str">
        <f t="shared" si="1710"/>
        <v>-0.919649411847424+4.62338980709053i</v>
      </c>
      <c r="AK630" s="223" t="str">
        <f t="shared" si="1711"/>
        <v>1.36839249608333+4.5109855160134i</v>
      </c>
      <c r="AL630" s="223" t="str">
        <f t="shared" si="1712"/>
        <v>3.33327829238865+3.33327829238882i</v>
      </c>
      <c r="AM630" s="223" t="str">
        <f t="shared" si="1713"/>
        <v>4.51098551601334+1.36839249608355i</v>
      </c>
      <c r="AN630" s="223" t="str">
        <f t="shared" si="1714"/>
        <v>4.62338980709057-0.919649411847198i</v>
      </c>
      <c r="AO630" s="223" t="str">
        <f t="shared" si="1715"/>
        <v>3.64394605247591-2.99050924019056i</v>
      </c>
      <c r="AP630" s="223" t="str">
        <f t="shared" si="1716"/>
        <v>1.80395721254296-4.3551379684614i</v>
      </c>
      <c r="AQ630" s="223" t="str">
        <f t="shared" si="1717"/>
        <v>-0.462049601043937-4.69126832692344i</v>
      </c>
      <c r="AR630" s="223" t="str">
        <f t="shared" si="1718"/>
        <v>-2.61893994923117-3.91952062009386i</v>
      </c>
      <c r="AS630" s="223" t="str">
        <f t="shared" si="1719"/>
        <v>-4.15734806151281-2.22214883490183i</v>
      </c>
      <c r="AT630" s="223" t="str">
        <f t="shared" si="1720"/>
        <v>-4.71396736825998+1.56212420412189E-13i</v>
      </c>
      <c r="AU630" s="223" t="str">
        <f t="shared" si="1721"/>
        <v>-4.15734806151266+2.22214883490211i</v>
      </c>
      <c r="AV630" s="223" t="str">
        <f t="shared" si="1722"/>
        <v>-2.6189399492309+3.91952062009404i</v>
      </c>
      <c r="AW630" s="223" t="str">
        <f t="shared" si="1723"/>
        <v>-0.462049601043618+4.69126832692347i</v>
      </c>
      <c r="AX630" s="223" t="str">
        <f t="shared" si="1724"/>
        <v>1.80395721254282+4.35513796846146i</v>
      </c>
      <c r="AY630" s="223" t="str">
        <f t="shared" si="1725"/>
        <v>3.64394605247582+2.99050924019067i</v>
      </c>
      <c r="AZ630" s="223" t="str">
        <f t="shared" si="1726"/>
        <v>4.62338980709054+0.919649411847344i</v>
      </c>
      <c r="BA630" s="223" t="str">
        <f t="shared" si="1727"/>
        <v>4.51098551601338-1.36839249608341i</v>
      </c>
      <c r="BB630" s="223" t="str">
        <f t="shared" si="1728"/>
        <v>3.33327829238875-3.33327829238871i</v>
      </c>
      <c r="BC630" s="223" t="str">
        <f t="shared" si="1729"/>
        <v>1.36839249608347-4.51098551601336i</v>
      </c>
      <c r="BD630" s="223" t="str">
        <f t="shared" si="1730"/>
        <v>-0.919649411847278-4.62338980709056i</v>
      </c>
      <c r="BE630" s="223" t="str">
        <f t="shared" si="1731"/>
        <v>-2.99050924019062-3.64394605247586i</v>
      </c>
      <c r="BF630" s="223" t="str">
        <f t="shared" si="1732"/>
        <v>-4.35513796846144-1.80395721254288i</v>
      </c>
      <c r="BG630" s="223" t="str">
        <f t="shared" si="1733"/>
        <v>-4.69126832692348+0.462049601043552i</v>
      </c>
      <c r="BH630" s="223" t="str">
        <f t="shared" si="1734"/>
        <v>-3.91952062009408+2.61893994923084i</v>
      </c>
      <c r="BI630" s="223" t="str">
        <f t="shared" si="1735"/>
        <v>-2.22214883490217+4.15734806151263i</v>
      </c>
      <c r="BJ630" s="223" t="str">
        <f t="shared" si="1736"/>
        <v>-2.30421063111877E-13+4.71396736825998i</v>
      </c>
      <c r="BK630" s="223" t="str">
        <f t="shared" si="1737"/>
        <v>2.22214883490218+4.15734806151263i</v>
      </c>
      <c r="BL630" s="223" t="str">
        <f t="shared" si="1738"/>
        <v>3.91952062009408+2.61893994923084i</v>
      </c>
      <c r="BM630" s="176"/>
      <c r="BN630" s="176"/>
      <c r="BO630" s="176"/>
      <c r="BP630" s="176"/>
      <c r="BQ630" s="176"/>
      <c r="BR630" s="176"/>
      <c r="BS630" s="176"/>
      <c r="BT630" s="176"/>
      <c r="BU630" s="176"/>
      <c r="BV630" s="176"/>
      <c r="BW630" s="223"/>
      <c r="BX630" s="223"/>
      <c r="BY630" s="223"/>
      <c r="BZ630" s="223"/>
      <c r="CH630" s="222">
        <f t="shared" si="1739"/>
        <v>-265.96207140473985</v>
      </c>
    </row>
    <row r="631" spans="1:86">
      <c r="A631" s="227">
        <f t="shared" si="1630"/>
        <v>1.8750000000000001E-3</v>
      </c>
      <c r="B631" s="228">
        <v>6</v>
      </c>
      <c r="C631" s="228">
        <f t="shared" si="1631"/>
        <v>300</v>
      </c>
      <c r="D631" s="228">
        <f t="shared" si="1740"/>
        <v>1884.9555921538758</v>
      </c>
      <c r="E631" s="227" t="str">
        <f t="shared" si="1687"/>
        <v>1884.95559215388i</v>
      </c>
      <c r="F631" s="227" t="str">
        <f t="shared" si="1632"/>
        <v>1.51312971981084-3.25596317985915i</v>
      </c>
      <c r="G631" s="227" t="str">
        <f t="shared" si="1633"/>
        <v>-2.72292978376562+0.673563274475061i</v>
      </c>
      <c r="H631" s="227" t="str">
        <f t="shared" si="1634"/>
        <v>0.0192846566726384-0.0414968599454812i</v>
      </c>
      <c r="I631" s="227" t="str">
        <f t="shared" si="1688"/>
        <v>0.00439068755734249+0.000650777351749247i</v>
      </c>
      <c r="J631" s="223" t="str">
        <f>IMPRODUCT(1/Nt_input,T625)</f>
        <v>4.02270176804581E-15+5.34641775296053E-15i</v>
      </c>
      <c r="K631" s="246" t="str">
        <f t="shared" si="1689"/>
        <v>1.41830990132416E-17+2.60923331077647E-17i</v>
      </c>
      <c r="L631" s="222">
        <f t="shared" si="1690"/>
        <v>-330.54546115824701</v>
      </c>
      <c r="M631" s="222">
        <f t="shared" si="1635"/>
        <v>395.55570233019603</v>
      </c>
      <c r="N631" s="224">
        <f t="shared" si="1636"/>
        <v>5.5557023301960227</v>
      </c>
      <c r="O631" s="223" t="str">
        <f t="shared" si="1637"/>
        <v>4.61939766255643-3.08658283817455i</v>
      </c>
      <c r="P631" s="223" t="str">
        <f t="shared" si="1638"/>
        <v>2.12607523691815-5.13279967159336i</v>
      </c>
      <c r="Q631" s="223" t="str">
        <f t="shared" si="1691"/>
        <v>-1.0838637566237-5.44895106775818i</v>
      </c>
      <c r="R631" s="223" t="str">
        <f t="shared" si="1692"/>
        <v>-3.92847479193549-3.92847479193553i</v>
      </c>
      <c r="S631" s="223" t="str">
        <f t="shared" si="1693"/>
        <v>-5.44895106775818-1.0838637566237i</v>
      </c>
      <c r="T631" s="223" t="str">
        <f t="shared" si="1694"/>
        <v>-5.13279967159336+2.12607523691815i</v>
      </c>
      <c r="U631" s="223" t="str">
        <f t="shared" si="1695"/>
        <v>-3.08658283817457+4.61939766255642i</v>
      </c>
      <c r="V631" s="223" t="str">
        <f t="shared" si="1696"/>
        <v>-1.02098401886578E-15+5.55570233019602i</v>
      </c>
      <c r="W631" s="223" t="str">
        <f t="shared" si="1697"/>
        <v>3.08658283817457+4.61939766255642i</v>
      </c>
      <c r="X631" s="223" t="str">
        <f t="shared" si="1698"/>
        <v>5.13279967159336+2.12607523691815i</v>
      </c>
      <c r="Y631" s="223" t="str">
        <f t="shared" si="1699"/>
        <v>5.44895106775818-1.08386375662371i</v>
      </c>
      <c r="Z631" s="223" t="str">
        <f t="shared" si="1700"/>
        <v>3.92847479193553-3.92847479193549i</v>
      </c>
      <c r="AA631" s="223" t="str">
        <f t="shared" si="1701"/>
        <v>1.08386375662371-5.44895106775818i</v>
      </c>
      <c r="AB631" s="223" t="str">
        <f t="shared" si="1702"/>
        <v>-2.12607523691815-5.13279967159336i</v>
      </c>
      <c r="AC631" s="223" t="str">
        <f t="shared" si="1703"/>
        <v>-4.61939766255642-3.08658283817457i</v>
      </c>
      <c r="AD631" s="223" t="str">
        <f t="shared" si="1704"/>
        <v>-5.55570233019602-2.04196803773156E-15i</v>
      </c>
      <c r="AE631" s="223" t="str">
        <f t="shared" si="1705"/>
        <v>-4.61939766255633+3.08658283817471i</v>
      </c>
      <c r="AF631" s="223" t="str">
        <f t="shared" si="1706"/>
        <v>-2.1260752369179+5.13279967159347i</v>
      </c>
      <c r="AG631" s="223" t="str">
        <f t="shared" si="1707"/>
        <v>1.08386375662349+5.44895106775823i</v>
      </c>
      <c r="AH631" s="223" t="str">
        <f t="shared" si="1708"/>
        <v>3.92847479193541+3.92847479193561i</v>
      </c>
      <c r="AI631" s="223" t="str">
        <f t="shared" si="1709"/>
        <v>5.44895106775817+1.08386375662376i</v>
      </c>
      <c r="AJ631" s="223" t="str">
        <f t="shared" si="1710"/>
        <v>5.13279967159336-2.12607523691816i</v>
      </c>
      <c r="AK631" s="223" t="str">
        <f t="shared" si="1711"/>
        <v>3.08658283817447-4.61939766255649i</v>
      </c>
      <c r="AL631" s="223" t="str">
        <f t="shared" si="1712"/>
        <v>-1.64708515085968E-13-5.55570233019602i</v>
      </c>
      <c r="AM631" s="223" t="str">
        <f t="shared" si="1713"/>
        <v>-3.08658283817475-4.6193976625563i</v>
      </c>
      <c r="AN631" s="223" t="str">
        <f t="shared" si="1714"/>
        <v>-5.13279967159328-2.12607523691835i</v>
      </c>
      <c r="AO631" s="223" t="str">
        <f t="shared" si="1715"/>
        <v>-5.44895106775822+1.08386375662354i</v>
      </c>
      <c r="AP631" s="223" t="str">
        <f t="shared" si="1716"/>
        <v>-3.92847479193556+3.92847479193546i</v>
      </c>
      <c r="AQ631" s="223" t="str">
        <f t="shared" si="1717"/>
        <v>-1.08386375662371+5.44895106775818i</v>
      </c>
      <c r="AR631" s="223" t="str">
        <f t="shared" si="1718"/>
        <v>2.12607523691821+5.13279967159334i</v>
      </c>
      <c r="AS631" s="223" t="str">
        <f t="shared" si="1719"/>
        <v>4.61939766255652+3.08658283817443i</v>
      </c>
      <c r="AT631" s="223" t="str">
        <f t="shared" si="1720"/>
        <v>5.55570233019602-2.32769899890511E-13i</v>
      </c>
      <c r="AU631" s="223" t="str">
        <f t="shared" si="1721"/>
        <v>4.61939766255657-3.08658283817434i</v>
      </c>
      <c r="AV631" s="223" t="str">
        <f t="shared" si="1722"/>
        <v>2.12607523691831-5.1327996715933i</v>
      </c>
      <c r="AW631" s="223" t="str">
        <f t="shared" si="1723"/>
        <v>-1.0838637566236-5.44895106775821i</v>
      </c>
      <c r="AX631" s="223" t="str">
        <f t="shared" si="1724"/>
        <v>-3.92847479193549-3.92847479193553i</v>
      </c>
      <c r="AY631" s="223" t="str">
        <f t="shared" si="1725"/>
        <v>-5.4489510677582-1.08386375662364i</v>
      </c>
      <c r="AZ631" s="223" t="str">
        <f t="shared" si="1726"/>
        <v>-5.13279967159332+2.12607523691826i</v>
      </c>
      <c r="BA631" s="223" t="str">
        <f t="shared" si="1727"/>
        <v>-3.08658283817437+4.61939766255655i</v>
      </c>
      <c r="BB631" s="223" t="str">
        <f t="shared" si="1728"/>
        <v>-2.7156548555605E-13+5.55570233019602i</v>
      </c>
      <c r="BC631" s="223" t="str">
        <f t="shared" si="1729"/>
        <v>3.08658283817438+4.61939766255655i</v>
      </c>
      <c r="BD631" s="223" t="str">
        <f t="shared" si="1730"/>
        <v>5.13279967159332+2.12607523691825i</v>
      </c>
      <c r="BE631" s="223" t="str">
        <f t="shared" si="1731"/>
        <v>5.4489510677582-1.08386375662365i</v>
      </c>
      <c r="BF631" s="223" t="str">
        <f t="shared" si="1732"/>
        <v>3.92847479193549-3.92847479193554i</v>
      </c>
      <c r="BG631" s="223" t="str">
        <f t="shared" si="1733"/>
        <v>1.08386375662359-5.44895106775821i</v>
      </c>
      <c r="BH631" s="223" t="str">
        <f t="shared" si="1734"/>
        <v>-2.12607523691832-5.13279967159329i</v>
      </c>
      <c r="BI631" s="223" t="str">
        <f t="shared" si="1735"/>
        <v>-4.61939766255658-3.08658283817433i</v>
      </c>
      <c r="BJ631" s="223" t="str">
        <f t="shared" si="1736"/>
        <v>-5.55570233019602-2.23241920415338E-13i</v>
      </c>
      <c r="BK631" s="223" t="str">
        <f t="shared" si="1737"/>
        <v>-4.61939766255651+3.08658283817444i</v>
      </c>
      <c r="BL631" s="223" t="str">
        <f t="shared" si="1738"/>
        <v>-2.1260752369182+5.13279967159334i</v>
      </c>
      <c r="BM631" s="176"/>
      <c r="BN631" s="176"/>
      <c r="BO631" s="176"/>
      <c r="BP631" s="176"/>
      <c r="BQ631" s="176"/>
      <c r="BR631" s="176"/>
      <c r="BS631" s="176"/>
      <c r="BT631" s="176"/>
      <c r="BU631" s="176"/>
      <c r="BV631" s="176"/>
      <c r="BW631" s="223"/>
      <c r="BX631" s="223"/>
      <c r="BY631" s="223"/>
      <c r="BZ631" s="223"/>
      <c r="CH631" s="222">
        <f t="shared" si="1739"/>
        <v>-283.49048679841911</v>
      </c>
    </row>
    <row r="632" spans="1:86">
      <c r="A632" s="227">
        <f t="shared" si="1630"/>
        <v>2.1875000000000002E-3</v>
      </c>
      <c r="B632" s="228">
        <v>7</v>
      </c>
      <c r="C632" s="228">
        <f t="shared" si="1631"/>
        <v>350</v>
      </c>
      <c r="D632" s="228">
        <f t="shared" si="1740"/>
        <v>2199.114857512855</v>
      </c>
      <c r="E632" s="227" t="str">
        <f t="shared" si="1687"/>
        <v>2199.11485751285i</v>
      </c>
      <c r="F632" s="227" t="str">
        <f t="shared" si="1632"/>
        <v>1.16200337160337-2.93315871312667i</v>
      </c>
      <c r="G632" s="227" t="str">
        <f t="shared" si="1633"/>
        <v>-2.72534540841988+0.543797692782584i</v>
      </c>
      <c r="H632" s="227" t="str">
        <f t="shared" si="1634"/>
        <v>0.0148095935070395-0.0373827557600791i</v>
      </c>
      <c r="I632" s="227" t="str">
        <f t="shared" si="1688"/>
        <v>0.00445014860377256+0.00039006762876904i</v>
      </c>
      <c r="J632" s="223" t="str">
        <f>IMPRODUCT(1/Nt_input,U625)</f>
        <v>-1.68390149914155E-16+3.63598040564739E-15i</v>
      </c>
      <c r="K632" s="246" t="str">
        <f t="shared" si="1689"/>
        <v>-2.1676394456111E-18+1.6114969579051E-17i</v>
      </c>
      <c r="L632" s="222">
        <f t="shared" si="1690"/>
        <v>-335.77753488089564</v>
      </c>
      <c r="M632" s="222">
        <f t="shared" si="1635"/>
        <v>396.34393284163644</v>
      </c>
      <c r="N632" s="224">
        <f t="shared" si="1636"/>
        <v>6.3439328416364562</v>
      </c>
      <c r="O632" s="223" t="str">
        <f t="shared" si="1637"/>
        <v>4.90392640201615-4.02454838991936i</v>
      </c>
      <c r="P632" s="223" t="str">
        <f t="shared" si="1638"/>
        <v>1.23763990092358-6.22203595094367i</v>
      </c>
      <c r="Q632" s="223" t="str">
        <f t="shared" si="1691"/>
        <v>-2.99050924019069-5.59484927263708i</v>
      </c>
      <c r="R632" s="223" t="str">
        <f t="shared" si="1692"/>
        <v>-5.86102970801409-2.42771799453105i</v>
      </c>
      <c r="S632" s="223" t="str">
        <f t="shared" si="1693"/>
        <v>-6.07076522333817+1.84154649745845i</v>
      </c>
      <c r="T632" s="223" t="str">
        <f t="shared" si="1694"/>
        <v>-3.52450024708869+5.27478738030883i</v>
      </c>
      <c r="U632" s="223" t="str">
        <f t="shared" si="1695"/>
        <v>0.621814155579986+6.31338507103075i</v>
      </c>
      <c r="V632" s="223" t="str">
        <f t="shared" si="1696"/>
        <v>4.48583793171319+4.48583793171317i</v>
      </c>
      <c r="W632" s="223" t="str">
        <f t="shared" si="1697"/>
        <v>6.31338507103075+0.62181415557996i</v>
      </c>
      <c r="X632" s="223" t="str">
        <f t="shared" si="1698"/>
        <v>5.27478738030885-3.52450024708866i</v>
      </c>
      <c r="Y632" s="223" t="str">
        <f t="shared" si="1699"/>
        <v>1.84154649745843-6.07076522333818i</v>
      </c>
      <c r="Z632" s="223" t="str">
        <f t="shared" si="1700"/>
        <v>-2.42771799453107-5.86102970801408i</v>
      </c>
      <c r="AA632" s="223" t="str">
        <f t="shared" si="1701"/>
        <v>-5.59484927263709-2.99050924019067i</v>
      </c>
      <c r="AB632" s="223" t="str">
        <f t="shared" si="1702"/>
        <v>-6.22203595094368+1.23763990092354i</v>
      </c>
      <c r="AC632" s="223" t="str">
        <f t="shared" si="1703"/>
        <v>-4.0245483899194+4.90392640201612i</v>
      </c>
      <c r="AD632" s="223" t="str">
        <f t="shared" si="1704"/>
        <v>1.55046948055474E-13+6.34393284163646i</v>
      </c>
      <c r="AE632" s="223" t="str">
        <f t="shared" si="1705"/>
        <v>4.02454838991915+4.90392640201633i</v>
      </c>
      <c r="AF632" s="223" t="str">
        <f t="shared" si="1706"/>
        <v>6.22203595094366+1.23763990092362i</v>
      </c>
      <c r="AG632" s="223" t="str">
        <f t="shared" si="1707"/>
        <v>5.59484927263701-2.99050924019083i</v>
      </c>
      <c r="AH632" s="223" t="str">
        <f t="shared" si="1708"/>
        <v>2.42771799453132-5.86102970801398i</v>
      </c>
      <c r="AI632" s="223" t="str">
        <f t="shared" si="1709"/>
        <v>-1.84154649745835-6.0707652233382i</v>
      </c>
      <c r="AJ632" s="223" t="str">
        <f t="shared" si="1710"/>
        <v>-5.27478738030892-3.52450024708857i</v>
      </c>
      <c r="AK632" s="223" t="str">
        <f t="shared" si="1711"/>
        <v>-6.31338507103078+0.621814155579691i</v>
      </c>
      <c r="AL632" s="223" t="str">
        <f t="shared" si="1712"/>
        <v>-4.48583793171324+4.48583793171312i</v>
      </c>
      <c r="AM632" s="223" t="str">
        <f t="shared" si="1713"/>
        <v>-0.621814155579867+6.31338507103076i</v>
      </c>
      <c r="AN632" s="223" t="str">
        <f t="shared" si="1714"/>
        <v>3.52450024708895+5.27478738030866i</v>
      </c>
      <c r="AO632" s="223" t="str">
        <f t="shared" si="1715"/>
        <v>6.07076522333815+1.84154649745853i</v>
      </c>
      <c r="AP632" s="223" t="str">
        <f t="shared" si="1716"/>
        <v>5.86102970801405-2.42771799453115i</v>
      </c>
      <c r="AQ632" s="223" t="str">
        <f t="shared" si="1717"/>
        <v>2.99050924019099-5.59484927263692i</v>
      </c>
      <c r="AR632" s="223" t="str">
        <f t="shared" si="1718"/>
        <v>-1.23763990092344-6.2220359509437i</v>
      </c>
      <c r="AS632" s="223" t="str">
        <f t="shared" si="1719"/>
        <v>-4.90392640201622-4.02454838991928i</v>
      </c>
      <c r="AT632" s="223" t="str">
        <f t="shared" si="1720"/>
        <v>-6.34393284163646+3.10093896110948E-13i</v>
      </c>
      <c r="AU632" s="223" t="str">
        <f t="shared" si="1721"/>
        <v>-4.90392640201624+4.02454838991925i</v>
      </c>
      <c r="AV632" s="223" t="str">
        <f t="shared" si="1722"/>
        <v>-1.23763990092347+6.22203595094369i</v>
      </c>
      <c r="AW632" s="223" t="str">
        <f t="shared" si="1723"/>
        <v>2.99050924019096+5.59484927263694i</v>
      </c>
      <c r="AX632" s="223" t="str">
        <f t="shared" si="1724"/>
        <v>5.86102970801404+2.42771799453118i</v>
      </c>
      <c r="AY632" s="223" t="str">
        <f t="shared" si="1725"/>
        <v>6.07076522333815-1.8415464974585i</v>
      </c>
      <c r="AZ632" s="223" t="str">
        <f t="shared" si="1726"/>
        <v>3.52450024708843-5.27478738030901i</v>
      </c>
      <c r="BA632" s="223" t="str">
        <f t="shared" si="1727"/>
        <v>-0.621814155579834-6.31338507103076i</v>
      </c>
      <c r="BB632" s="223" t="str">
        <f t="shared" si="1728"/>
        <v>-4.48583793171322-4.48583793171314i</v>
      </c>
      <c r="BC632" s="223" t="str">
        <f t="shared" si="1729"/>
        <v>-6.31338507103078-0.621814155579724i</v>
      </c>
      <c r="BD632" s="223" t="str">
        <f t="shared" si="1730"/>
        <v>-5.27478738030894+3.52450024708854i</v>
      </c>
      <c r="BE632" s="223" t="str">
        <f t="shared" si="1731"/>
        <v>-1.84154649745837+6.07076522333819i</v>
      </c>
      <c r="BF632" s="223" t="str">
        <f t="shared" si="1732"/>
        <v>2.42771799453128+5.86102970801399i</v>
      </c>
      <c r="BG632" s="223" t="str">
        <f t="shared" si="1733"/>
        <v>5.59484927263699+2.99050924019086i</v>
      </c>
      <c r="BH632" s="223" t="str">
        <f t="shared" si="1734"/>
        <v>6.22203595094367-1.23763990092358i</v>
      </c>
      <c r="BI632" s="223" t="str">
        <f t="shared" si="1735"/>
        <v>4.02454838991919-4.90392640201629i</v>
      </c>
      <c r="BJ632" s="223" t="str">
        <f t="shared" si="1736"/>
        <v>1.77197199873975E-13-6.34393284163646i</v>
      </c>
      <c r="BK632" s="223" t="str">
        <f t="shared" si="1737"/>
        <v>-4.02454838991937-4.90392640201615i</v>
      </c>
      <c r="BL632" s="223" t="str">
        <f t="shared" si="1738"/>
        <v>-6.22203595094372-1.23763990092331i</v>
      </c>
      <c r="BM632" s="176"/>
      <c r="BN632" s="176"/>
      <c r="BO632" s="176"/>
      <c r="BP632" s="176"/>
      <c r="BQ632" s="176"/>
      <c r="BR632" s="176"/>
      <c r="BS632" s="176"/>
      <c r="BT632" s="176"/>
      <c r="BU632" s="176"/>
      <c r="BV632" s="176"/>
      <c r="BW632" s="223"/>
      <c r="BX632" s="223"/>
      <c r="BY632" s="223"/>
      <c r="BZ632" s="223"/>
      <c r="CH632" s="222">
        <f t="shared" si="1739"/>
        <v>-288.7782644692287</v>
      </c>
    </row>
    <row r="633" spans="1:86">
      <c r="A633" s="227">
        <f t="shared" si="1630"/>
        <v>2.5000000000000001E-3</v>
      </c>
      <c r="B633" s="228">
        <v>8</v>
      </c>
      <c r="C633" s="228">
        <f t="shared" si="1631"/>
        <v>400</v>
      </c>
      <c r="D633" s="228">
        <f t="shared" si="1740"/>
        <v>2513.2741228718346</v>
      </c>
      <c r="E633" s="227" t="str">
        <f t="shared" si="1687"/>
        <v>2513.27412287183i</v>
      </c>
      <c r="F633" s="227" t="str">
        <f t="shared" si="1632"/>
        <v>0.914272086545276-2.65433396358929i</v>
      </c>
      <c r="G633" s="227" t="str">
        <f t="shared" si="1633"/>
        <v>-2.72812912521863+0.442026658272159i</v>
      </c>
      <c r="H633" s="227" t="str">
        <f t="shared" si="1634"/>
        <v>0.0116522880117684-0.0338291677918679i</v>
      </c>
      <c r="I633" s="227" t="str">
        <f t="shared" si="1688"/>
        <v>0.00447498504101445+0.000165587656580003i</v>
      </c>
      <c r="J633" s="223" t="str">
        <f>IMPRODUCT(1/Nt_input,V625)</f>
        <v>-1.13833774221042E-14-1.89778748271862E-15i</v>
      </c>
      <c r="K633" s="246" t="str">
        <f t="shared" si="1689"/>
        <v>-5.06261934981877E-17-1.03775173874822E-17i</v>
      </c>
      <c r="L633" s="222">
        <f t="shared" si="1690"/>
        <v>-325.73374188608977</v>
      </c>
      <c r="M633" s="222">
        <f t="shared" si="1635"/>
        <v>397.07106781186548</v>
      </c>
      <c r="N633" s="224">
        <f t="shared" si="1636"/>
        <v>7.0710678118654746</v>
      </c>
      <c r="O633" s="223" t="str">
        <f t="shared" si="1637"/>
        <v>5-5i</v>
      </c>
      <c r="P633" s="223" t="str">
        <f t="shared" si="1638"/>
        <v>-2.46883239487273E-14-7.07106781186547i</v>
      </c>
      <c r="Q633" s="223" t="str">
        <f t="shared" si="1691"/>
        <v>-4.99999999999998-5.00000000000002i</v>
      </c>
      <c r="R633" s="223" t="str">
        <f t="shared" si="1692"/>
        <v>-7.07106781186547-2.2847605201999E-14i</v>
      </c>
      <c r="S633" s="223" t="str">
        <f t="shared" si="1693"/>
        <v>-5.00000000000001+4.99999999999999i</v>
      </c>
      <c r="T633" s="223" t="str">
        <f t="shared" si="1694"/>
        <v>-1.29946617063916E-15+7.07106781186547i</v>
      </c>
      <c r="U633" s="223" t="str">
        <f t="shared" si="1695"/>
        <v>5.00000000000001+4.99999999999999i</v>
      </c>
      <c r="V633" s="223" t="str">
        <f t="shared" si="1696"/>
        <v>7.07106781186547-2.33888577780882E-14i</v>
      </c>
      <c r="W633" s="223" t="str">
        <f t="shared" si="1697"/>
        <v>5.00000000000002-4.99999999999998i</v>
      </c>
      <c r="X633" s="223" t="str">
        <f t="shared" si="1698"/>
        <v>2.10068864552706E-14-7.07106781186547i</v>
      </c>
      <c r="Y633" s="223" t="str">
        <f t="shared" si="1699"/>
        <v>-5-5i</v>
      </c>
      <c r="Z633" s="223" t="str">
        <f t="shared" si="1700"/>
        <v>-7.07106781186547-2.59893234127832E-15i</v>
      </c>
      <c r="AA633" s="223" t="str">
        <f t="shared" si="1701"/>
        <v>-5.00000000000014+4.99999999999986i</v>
      </c>
      <c r="AB633" s="223" t="str">
        <f t="shared" si="1702"/>
        <v>1.72818267641091E-13+7.07106781186547i</v>
      </c>
      <c r="AC633" s="223" t="str">
        <f t="shared" si="1703"/>
        <v>4.99999999999988+5.00000000000012i</v>
      </c>
      <c r="AD633" s="223" t="str">
        <f t="shared" si="1704"/>
        <v>7.07106781186547-1.97506591589819E-13i</v>
      </c>
      <c r="AE633" s="223" t="str">
        <f t="shared" si="1705"/>
        <v>5.0000000000001-4.9999999999999i</v>
      </c>
      <c r="AF633" s="223" t="str">
        <f t="shared" si="1706"/>
        <v>-2.09634175869076E-13-7.07106781186547i</v>
      </c>
      <c r="AG633" s="223" t="str">
        <f t="shared" si="1707"/>
        <v>-4.99999999999991-5.00000000000009i</v>
      </c>
      <c r="AH633" s="223" t="str">
        <f t="shared" si="1708"/>
        <v>-7.07106781186547+2.34322499817803E-13i</v>
      </c>
      <c r="AI633" s="223" t="str">
        <f t="shared" si="1709"/>
        <v>-5.00000000000007+4.99999999999993i</v>
      </c>
      <c r="AJ633" s="223" t="str">
        <f t="shared" si="1710"/>
        <v>2.5901082376653E-13+7.07106781186547i</v>
      </c>
      <c r="AK633" s="223" t="str">
        <f t="shared" si="1711"/>
        <v>4.99999999999994+5.00000000000006i</v>
      </c>
      <c r="AL633" s="223" t="str">
        <f t="shared" si="1712"/>
        <v>7.07106781186547-2.96259887384728E-13i</v>
      </c>
      <c r="AM633" s="223" t="str">
        <f t="shared" si="1713"/>
        <v>5.00000000000003-4.99999999999997i</v>
      </c>
      <c r="AN633" s="223" t="str">
        <f t="shared" si="1714"/>
        <v>-3.08387471663986E-13-7.07106781186547i</v>
      </c>
      <c r="AO633" s="223" t="str">
        <f t="shared" si="1715"/>
        <v>-4.99999999999998-5.00000000000002i</v>
      </c>
      <c r="AP633" s="223" t="str">
        <f t="shared" si="1716"/>
        <v>-7.07106781186547+3.45636535282183E-13i</v>
      </c>
      <c r="AQ633" s="223" t="str">
        <f t="shared" si="1717"/>
        <v>-5+5i</v>
      </c>
      <c r="AR633" s="223" t="str">
        <f t="shared" si="1718"/>
        <v>-3.45637301928891E-13+7.07106781186547i</v>
      </c>
      <c r="AS633" s="223" t="str">
        <f t="shared" si="1719"/>
        <v>5.00000000000001+4.99999999999999i</v>
      </c>
      <c r="AT633" s="223" t="str">
        <f t="shared" si="1720"/>
        <v>7.07106781186547+3.33509717649634E-13i</v>
      </c>
      <c r="AU633" s="223" t="str">
        <f t="shared" si="1721"/>
        <v>4.99999999999997-5.00000000000003i</v>
      </c>
      <c r="AV633" s="223" t="str">
        <f t="shared" si="1722"/>
        <v>2.96260654031437E-13-7.07106781186547i</v>
      </c>
      <c r="AW633" s="223" t="str">
        <f t="shared" si="1723"/>
        <v>-5.00000000000005-4.99999999999995i</v>
      </c>
      <c r="AX633" s="223" t="str">
        <f t="shared" si="1724"/>
        <v>-7.07106781186547-2.8413306975218E-13i</v>
      </c>
      <c r="AY633" s="223" t="str">
        <f t="shared" si="1725"/>
        <v>-4.99999999999993+5.00000000000007i</v>
      </c>
      <c r="AZ633" s="223" t="str">
        <f t="shared" si="1726"/>
        <v>-2.46884006133981E-13+7.07106781186547i</v>
      </c>
      <c r="BA633" s="223" t="str">
        <f t="shared" si="1727"/>
        <v>5.00000000000008+4.99999999999992i</v>
      </c>
      <c r="BB633" s="223" t="str">
        <f t="shared" si="1728"/>
        <v>7.07106781186547+2.34756421854724E-13i</v>
      </c>
      <c r="BC633" s="223" t="str">
        <f t="shared" si="1729"/>
        <v>4.99999999999991-5.00000000000009i</v>
      </c>
      <c r="BD633" s="223" t="str">
        <f t="shared" si="1730"/>
        <v>1.97507358236527E-13-7.07106781186547i</v>
      </c>
      <c r="BE633" s="223" t="str">
        <f t="shared" si="1731"/>
        <v>-5.00000000000013-4.99999999999987i</v>
      </c>
      <c r="BF633" s="223" t="str">
        <f t="shared" si="1732"/>
        <v>-7.07106781186547-1.8537977395727E-13i</v>
      </c>
      <c r="BG633" s="223" t="str">
        <f t="shared" si="1733"/>
        <v>-4.99999999999986+5.00000000000014i</v>
      </c>
      <c r="BH633" s="223" t="str">
        <f t="shared" si="1734"/>
        <v>-1.73252189678013E-13+7.07106781186547i</v>
      </c>
      <c r="BI633" s="223" t="str">
        <f t="shared" si="1735"/>
        <v>5.00000000000014+4.99999999999985i</v>
      </c>
      <c r="BJ633" s="223" t="str">
        <f t="shared" si="1736"/>
        <v>7.07106781186547+1.10881646720875E-13i</v>
      </c>
      <c r="BK633" s="223" t="str">
        <f t="shared" si="1737"/>
        <v>4.99999999999984-5.00000000000016i</v>
      </c>
      <c r="BL633" s="223" t="str">
        <f t="shared" si="1738"/>
        <v>9.87540624416175E-14-7.07106781186547i</v>
      </c>
      <c r="BM633" s="176"/>
      <c r="BN633" s="176"/>
      <c r="BO633" s="176"/>
      <c r="BP633" s="176"/>
      <c r="BQ633" s="176"/>
      <c r="BR633" s="176"/>
      <c r="BS633" s="176"/>
      <c r="BT633" s="176"/>
      <c r="BU633" s="176"/>
      <c r="BV633" s="176"/>
      <c r="BW633" s="223"/>
      <c r="BX633" s="223"/>
      <c r="BY633" s="223"/>
      <c r="BZ633" s="223"/>
      <c r="CH633" s="222">
        <f t="shared" si="1739"/>
        <v>-278.75551601689472</v>
      </c>
    </row>
    <row r="634" spans="1:86">
      <c r="A634" s="227">
        <f t="shared" si="1630"/>
        <v>2.8124999999999999E-3</v>
      </c>
      <c r="B634" s="228">
        <v>9</v>
      </c>
      <c r="C634" s="228">
        <f t="shared" si="1631"/>
        <v>450</v>
      </c>
      <c r="D634" s="228">
        <f t="shared" si="1740"/>
        <v>2827.4333882308138</v>
      </c>
      <c r="E634" s="227" t="str">
        <f t="shared" si="1687"/>
        <v>2827.43338823081i</v>
      </c>
      <c r="F634" s="227" t="str">
        <f t="shared" si="1632"/>
        <v>0.734384909941254-2.4160472336918i</v>
      </c>
      <c r="G634" s="227" t="str">
        <f t="shared" si="1633"/>
        <v>-2.73127942413121+0.358944589112666i</v>
      </c>
      <c r="H634" s="227" t="str">
        <f t="shared" si="1634"/>
        <v>0.00935964753607115-0.0307922320185798i</v>
      </c>
      <c r="I634" s="227" t="str">
        <f t="shared" si="1688"/>
        <v>0.00447724808214385-0.0000313763766948476i</v>
      </c>
      <c r="J634" s="223" t="str">
        <f>IMPRODUCT(1/Nt_input,W625)</f>
        <v>2.53875560981761E-14+1.76057085576886E-14i</v>
      </c>
      <c r="K634" s="246" t="str">
        <f t="shared" si="1689"/>
        <v>1.14218790194564E-16+7.80285553511969E-17i</v>
      </c>
      <c r="L634" s="222">
        <f t="shared" si="1690"/>
        <v>-317.18185435540596</v>
      </c>
      <c r="M634" s="222">
        <f t="shared" si="1635"/>
        <v>397.73010453362735</v>
      </c>
      <c r="N634" s="224">
        <f t="shared" si="1636"/>
        <v>7.7301045336273697</v>
      </c>
      <c r="O634" s="223" t="str">
        <f t="shared" si="1637"/>
        <v>4.90392640201616-5.97545161008064i</v>
      </c>
      <c r="P634" s="223" t="str">
        <f t="shared" si="1638"/>
        <v>-1.5080685826837-7.58157274256i</v>
      </c>
      <c r="Q634" s="223" t="str">
        <f t="shared" si="1691"/>
        <v>-6.81734356384161-3.64394605247578i</v>
      </c>
      <c r="R634" s="223" t="str">
        <f t="shared" si="1692"/>
        <v>-7.14168536279103+2.95818293546948i</v>
      </c>
      <c r="S634" s="223" t="str">
        <f t="shared" si="1693"/>
        <v>-2.24393089968725+7.39724882765445i</v>
      </c>
      <c r="T634" s="223" t="str">
        <f t="shared" si="1694"/>
        <v>4.29461597701327+6.42734701963328i</v>
      </c>
      <c r="U634" s="223" t="str">
        <f t="shared" si="1695"/>
        <v>7.69288196744546+0.757682740834692i</v>
      </c>
      <c r="V634" s="223" t="str">
        <f t="shared" si="1696"/>
        <v>5.46600933500881-5.46600933500876i</v>
      </c>
      <c r="W634" s="223" t="str">
        <f t="shared" si="1697"/>
        <v>-0.757682740834694-7.69288196744546i</v>
      </c>
      <c r="X634" s="223" t="str">
        <f t="shared" si="1698"/>
        <v>-6.42734701963328-4.29461597701326i</v>
      </c>
      <c r="Y634" s="223" t="str">
        <f t="shared" si="1699"/>
        <v>-7.39724882765445+2.24393089968725i</v>
      </c>
      <c r="Z634" s="223" t="str">
        <f t="shared" si="1700"/>
        <v>-2.95818293546912+7.14168536279117i</v>
      </c>
      <c r="AA634" s="223" t="str">
        <f t="shared" si="1701"/>
        <v>3.64394605247593+6.81734356384153i</v>
      </c>
      <c r="AB634" s="223" t="str">
        <f t="shared" si="1702"/>
        <v>7.58157274255998+1.50806858268378i</v>
      </c>
      <c r="AC634" s="223" t="str">
        <f t="shared" si="1703"/>
        <v>5.97545161008083-4.90392640201592i</v>
      </c>
      <c r="AD634" s="223" t="str">
        <f t="shared" si="1704"/>
        <v>-2.29172472447449E-13-7.73010453362737i</v>
      </c>
      <c r="AE634" s="223" t="str">
        <f t="shared" si="1705"/>
        <v>-5.97545161008065-4.90392640201614i</v>
      </c>
      <c r="AF634" s="223" t="str">
        <f t="shared" si="1706"/>
        <v>-7.58157274256005+1.50806858268349i</v>
      </c>
      <c r="AG634" s="223" t="str">
        <f t="shared" si="1707"/>
        <v>-3.64394605247551+6.81734356384176i</v>
      </c>
      <c r="AH634" s="223" t="str">
        <f t="shared" si="1708"/>
        <v>2.95818293546957+7.14168536279099i</v>
      </c>
      <c r="AI634" s="223" t="str">
        <f t="shared" si="1709"/>
        <v>7.39724882765441+2.24393089968741i</v>
      </c>
      <c r="AJ634" s="223" t="str">
        <f t="shared" si="1710"/>
        <v>6.42734701963349-4.29461597701295i</v>
      </c>
      <c r="AK634" s="223" t="str">
        <f t="shared" si="1711"/>
        <v>0.757682740834525-7.69288196744548i</v>
      </c>
      <c r="AL634" s="223" t="str">
        <f t="shared" si="1712"/>
        <v>-5.46600933500876-5.46600933500881i</v>
      </c>
      <c r="AM634" s="223" t="str">
        <f t="shared" si="1713"/>
        <v>-7.69288196744549+0.757682740834471i</v>
      </c>
      <c r="AN634" s="223" t="str">
        <f t="shared" si="1714"/>
        <v>-4.29461597701299+6.42734701963346i</v>
      </c>
      <c r="AO634" s="223" t="str">
        <f t="shared" si="1715"/>
        <v>2.24393089968733+7.39724882765443i</v>
      </c>
      <c r="AP634" s="223" t="str">
        <f t="shared" si="1716"/>
        <v>7.14168536279097+2.95818293546961i</v>
      </c>
      <c r="AQ634" s="223" t="str">
        <f t="shared" si="1717"/>
        <v>6.81734356384142-3.64394605247614i</v>
      </c>
      <c r="AR634" s="223" t="str">
        <f t="shared" si="1718"/>
        <v>1.50806858268355-7.58157274256003i</v>
      </c>
      <c r="AS634" s="223" t="str">
        <f t="shared" si="1719"/>
        <v>-4.9039264020161-5.97545161008069i</v>
      </c>
      <c r="AT634" s="223" t="str">
        <f t="shared" si="1720"/>
        <v>-7.73010453362737-3.10614802330023E-13i</v>
      </c>
      <c r="AU634" s="223" t="str">
        <f t="shared" si="1721"/>
        <v>-4.90392640201596+5.9754516100808i</v>
      </c>
      <c r="AV634" s="223" t="str">
        <f t="shared" si="1722"/>
        <v>1.50806858268373+7.58157274256i</v>
      </c>
      <c r="AW634" s="223" t="str">
        <f t="shared" si="1723"/>
        <v>6.8173435638415+3.64394605247598i</v>
      </c>
      <c r="AX634" s="223" t="str">
        <f t="shared" si="1724"/>
        <v>7.1416853627909-2.95818293546977i</v>
      </c>
      <c r="AY634" s="223" t="str">
        <f t="shared" si="1725"/>
        <v>2.24393089968719-7.39724882765447i</v>
      </c>
      <c r="AZ634" s="223" t="str">
        <f t="shared" si="1726"/>
        <v>-4.29461597701314-6.42734701963336i</v>
      </c>
      <c r="BA634" s="223" t="str">
        <f t="shared" si="1727"/>
        <v>-7.69288196744543-0.757682740835062i</v>
      </c>
      <c r="BB634" s="223" t="str">
        <f t="shared" si="1728"/>
        <v>-5.46600933500864+5.46600933500894i</v>
      </c>
      <c r="BC634" s="223" t="str">
        <f t="shared" si="1729"/>
        <v>0.757682740834727+7.69288196744546i</v>
      </c>
      <c r="BD634" s="223" t="str">
        <f t="shared" si="1730"/>
        <v>6.42734701963315+4.29461597701346i</v>
      </c>
      <c r="BE634" s="223" t="str">
        <f t="shared" si="1731"/>
        <v>7.39724882765436-2.24393089968755i</v>
      </c>
      <c r="BF634" s="223" t="str">
        <f t="shared" si="1732"/>
        <v>2.9581829354694-7.14168536279106i</v>
      </c>
      <c r="BG634" s="223" t="str">
        <f t="shared" si="1733"/>
        <v>-3.64394605247566-6.81734356384167i</v>
      </c>
      <c r="BH634" s="223" t="str">
        <f t="shared" si="1734"/>
        <v>-7.58157274255993-1.50806858268405i</v>
      </c>
      <c r="BI634" s="223" t="str">
        <f t="shared" si="1735"/>
        <v>-5.97545161008056+4.90392640201626i</v>
      </c>
      <c r="BJ634" s="223" t="str">
        <f t="shared" si="1736"/>
        <v>-8.14423298825746E-14+7.73010453362737i</v>
      </c>
      <c r="BK634" s="223" t="str">
        <f t="shared" si="1737"/>
        <v>5.97545161008046+4.90392640201638i</v>
      </c>
      <c r="BL634" s="223" t="str">
        <f t="shared" si="1738"/>
        <v>7.58157274255995-1.50806858268395i</v>
      </c>
      <c r="BM634" s="176"/>
      <c r="BN634" s="176"/>
      <c r="BO634" s="176"/>
      <c r="BP634" s="176"/>
      <c r="BQ634" s="176"/>
      <c r="BR634" s="176"/>
      <c r="BS634" s="176"/>
      <c r="BT634" s="176"/>
      <c r="BU634" s="176"/>
      <c r="BV634" s="176"/>
      <c r="BW634" s="223"/>
      <c r="BX634" s="223"/>
      <c r="BY634" s="223"/>
      <c r="BZ634" s="223"/>
      <c r="CH634" s="222">
        <f t="shared" si="1739"/>
        <v>-270.202290820668</v>
      </c>
    </row>
    <row r="635" spans="1:86">
      <c r="A635" s="227">
        <f t="shared" si="1630"/>
        <v>3.1249999999999997E-3</v>
      </c>
      <c r="B635" s="228">
        <v>10</v>
      </c>
      <c r="C635" s="228">
        <f t="shared" si="1631"/>
        <v>500</v>
      </c>
      <c r="D635" s="228">
        <f t="shared" si="1740"/>
        <v>3141.5926535897929</v>
      </c>
      <c r="E635" s="227" t="str">
        <f t="shared" si="1687"/>
        <v>3141.59265358979i</v>
      </c>
      <c r="F635" s="227" t="str">
        <f t="shared" si="1632"/>
        <v>0.600311725279391-2.2123936221005i</v>
      </c>
      <c r="G635" s="227" t="str">
        <f t="shared" si="1633"/>
        <v>-2.73479459919279+0.288971162089874i</v>
      </c>
      <c r="H635" s="227" t="str">
        <f t="shared" si="1634"/>
        <v>0.00765090088906556-0.0281966911814254i</v>
      </c>
      <c r="I635" s="227" t="str">
        <f t="shared" si="1688"/>
        <v>0.00446382420957266-0.000206865165291619i</v>
      </c>
      <c r="J635" s="223" t="str">
        <f>IMPRODUCT(1/Nt_input,X625)</f>
        <v>-6.40819049300273E-15+8.98586760555984E-15i</v>
      </c>
      <c r="K635" s="246" t="str">
        <f t="shared" si="1689"/>
        <v>-2.67461728747062E-17+4.14369647472679E-17i</v>
      </c>
      <c r="L635" s="222">
        <f t="shared" si="1690"/>
        <v>-326.13968609948876</v>
      </c>
      <c r="M635" s="222">
        <f t="shared" si="1635"/>
        <v>398.31469612302544</v>
      </c>
      <c r="N635" s="224">
        <f t="shared" si="1636"/>
        <v>8.3146961230254526</v>
      </c>
      <c r="O635" s="223" t="str">
        <f t="shared" si="1637"/>
        <v>4.61939766255644-6.91341716182545i</v>
      </c>
      <c r="P635" s="223" t="str">
        <f t="shared" si="1638"/>
        <v>-3.18189645143208-7.68177756711416i</v>
      </c>
      <c r="Q635" s="223" t="str">
        <f t="shared" si="1691"/>
        <v>-8.15493156848917-1.62211674410729i</v>
      </c>
      <c r="R635" s="223" t="str">
        <f t="shared" si="1692"/>
        <v>-5.87937801209681+5.87937801209678i</v>
      </c>
      <c r="S635" s="223" t="str">
        <f t="shared" si="1693"/>
        <v>1.62211674410728+8.15493156848918i</v>
      </c>
      <c r="T635" s="223" t="str">
        <f t="shared" si="1694"/>
        <v>7.68177756711416+3.1818964514321i</v>
      </c>
      <c r="U635" s="223" t="str">
        <f t="shared" si="1695"/>
        <v>6.91341716182546-4.61939766255642i</v>
      </c>
      <c r="V635" s="223" t="str">
        <f t="shared" si="1696"/>
        <v>2.47014852655463E-14-8.31469612302545i</v>
      </c>
      <c r="W635" s="223" t="str">
        <f t="shared" si="1697"/>
        <v>-6.91341716182543-4.61939766255646i</v>
      </c>
      <c r="X635" s="223" t="str">
        <f t="shared" si="1698"/>
        <v>-7.68177756711417+3.18189645143206i</v>
      </c>
      <c r="Y635" s="223" t="str">
        <f t="shared" si="1699"/>
        <v>-1.6221167441074+8.15493156848915i</v>
      </c>
      <c r="Z635" s="223" t="str">
        <f t="shared" si="1700"/>
        <v>5.87937801209665+5.87937801209694i</v>
      </c>
      <c r="AA635" s="223" t="str">
        <f t="shared" si="1701"/>
        <v>8.15493156848923-1.622116744107i</v>
      </c>
      <c r="AB635" s="223" t="str">
        <f t="shared" si="1702"/>
        <v>3.18189645143244-7.68177756711402i</v>
      </c>
      <c r="AC635" s="223" t="str">
        <f t="shared" si="1703"/>
        <v>-4.61939766255673-6.91341716182525i</v>
      </c>
      <c r="AD635" s="223" t="str">
        <f t="shared" si="1704"/>
        <v>-8.31469612302545+2.75534110633669E-13i</v>
      </c>
      <c r="AE635" s="223" t="str">
        <f t="shared" si="1705"/>
        <v>-4.61939766255627+6.91341716182556i</v>
      </c>
      <c r="AF635" s="223" t="str">
        <f t="shared" si="1706"/>
        <v>3.18189645143219+7.68177756711412i</v>
      </c>
      <c r="AG635" s="223" t="str">
        <f t="shared" si="1707"/>
        <v>8.15493156848918+1.62211674410726i</v>
      </c>
      <c r="AH635" s="223" t="str">
        <f t="shared" si="1708"/>
        <v>5.87937801209683-5.87937801209676i</v>
      </c>
      <c r="AI635" s="223" t="str">
        <f t="shared" si="1709"/>
        <v>-1.62211674410715-8.1549315684892i</v>
      </c>
      <c r="AJ635" s="223" t="str">
        <f t="shared" si="1710"/>
        <v>-7.68177756711407-3.1818964514323i</v>
      </c>
      <c r="AK635" s="223" t="str">
        <f t="shared" si="1711"/>
        <v>-6.91341716182563+4.61939766255617i</v>
      </c>
      <c r="AL635" s="223" t="str">
        <f t="shared" si="1712"/>
        <v>-4.06426470624237E-13+8.31469612302545i</v>
      </c>
      <c r="AM635" s="223" t="str">
        <f t="shared" si="1713"/>
        <v>6.91341716182564+4.61939766255616i</v>
      </c>
      <c r="AN635" s="223" t="str">
        <f t="shared" si="1714"/>
        <v>7.68177756711407-3.18189645143231i</v>
      </c>
      <c r="AO635" s="223" t="str">
        <f t="shared" si="1715"/>
        <v>1.62211674410713-8.1549315684892i</v>
      </c>
      <c r="AP635" s="223" t="str">
        <f t="shared" si="1716"/>
        <v>-5.87937801209685-5.87937801209674i</v>
      </c>
      <c r="AQ635" s="223" t="str">
        <f t="shared" si="1717"/>
        <v>-8.15493156848918+1.62211674410728i</v>
      </c>
      <c r="AR635" s="223" t="str">
        <f t="shared" si="1718"/>
        <v>-3.18189645143218+7.68177756711412i</v>
      </c>
      <c r="AS635" s="223" t="str">
        <f t="shared" si="1719"/>
        <v>4.61939766255627+6.91341716182556i</v>
      </c>
      <c r="AT635" s="223" t="str">
        <f t="shared" si="1720"/>
        <v>8.31469612302545+2.76044348970237E-13i</v>
      </c>
      <c r="AU635" s="223" t="str">
        <f t="shared" si="1721"/>
        <v>4.61939766255672-6.91341716182526i</v>
      </c>
      <c r="AV635" s="223" t="str">
        <f t="shared" si="1722"/>
        <v>-3.18189645143246-7.68177756711401i</v>
      </c>
      <c r="AW635" s="223" t="str">
        <f t="shared" si="1723"/>
        <v>-8.15493156848923-1.62211674410698i</v>
      </c>
      <c r="AX635" s="223" t="str">
        <f t="shared" si="1724"/>
        <v>-5.87937801209663+5.87937801209696i</v>
      </c>
      <c r="AY635" s="223" t="str">
        <f t="shared" si="1725"/>
        <v>1.62211674410743+8.15493156848914i</v>
      </c>
      <c r="AZ635" s="223" t="str">
        <f t="shared" si="1726"/>
        <v>7.68177756711418+3.18189645143203i</v>
      </c>
      <c r="BA635" s="223" t="str">
        <f t="shared" si="1727"/>
        <v>6.91341716182546-4.61939766255641i</v>
      </c>
      <c r="BB635" s="223" t="str">
        <f t="shared" si="1728"/>
        <v>1.16122492664896E-13-8.31469612302545i</v>
      </c>
      <c r="BC635" s="223" t="str">
        <f t="shared" si="1729"/>
        <v>-6.91341716182534-4.6193976625566i</v>
      </c>
      <c r="BD635" s="223" t="str">
        <f t="shared" si="1730"/>
        <v>-7.68177756711427+3.18189645143182i</v>
      </c>
      <c r="BE635" s="223" t="str">
        <f t="shared" si="1731"/>
        <v>-1.62211674410766+8.1549315684891i</v>
      </c>
      <c r="BF635" s="223" t="str">
        <f t="shared" si="1732"/>
        <v>5.87937801209705+5.87937801209654i</v>
      </c>
      <c r="BG635" s="223" t="str">
        <f t="shared" si="1733"/>
        <v>8.15493156848912-1.62211674410756i</v>
      </c>
      <c r="BH635" s="223" t="str">
        <f t="shared" si="1734"/>
        <v>3.18189645143191-7.68177756711423i</v>
      </c>
      <c r="BI635" s="223" t="str">
        <f t="shared" si="1735"/>
        <v>-4.61939766255651-6.91341716182539i</v>
      </c>
      <c r="BJ635" s="223" t="str">
        <f t="shared" si="1736"/>
        <v>-8.31469612302545+1.4259628989103E-14i</v>
      </c>
      <c r="BK635" s="223" t="str">
        <f t="shared" si="1737"/>
        <v>-4.6193976625565+6.91341716182541i</v>
      </c>
      <c r="BL635" s="223" t="str">
        <f t="shared" si="1738"/>
        <v>3.18189645143194+7.68177756711422i</v>
      </c>
      <c r="BM635" s="176"/>
      <c r="BN635" s="176"/>
      <c r="BO635" s="176"/>
      <c r="BP635" s="176"/>
      <c r="BQ635" s="176"/>
      <c r="BR635" s="176"/>
      <c r="BS635" s="176"/>
      <c r="BT635" s="176"/>
      <c r="BU635" s="176"/>
      <c r="BV635" s="176"/>
      <c r="BW635" s="223"/>
      <c r="BX635" s="223"/>
      <c r="BY635" s="223"/>
      <c r="BZ635" s="223"/>
      <c r="CH635" s="222">
        <f t="shared" si="1739"/>
        <v>-279.14314482566397</v>
      </c>
    </row>
    <row r="636" spans="1:86">
      <c r="A636" s="227">
        <f t="shared" si="1630"/>
        <v>3.4374999999999996E-3</v>
      </c>
      <c r="B636" s="228">
        <v>11</v>
      </c>
      <c r="C636" s="228">
        <f t="shared" si="1631"/>
        <v>550</v>
      </c>
      <c r="D636" s="228">
        <f t="shared" si="1740"/>
        <v>3455.7519189487725</v>
      </c>
      <c r="E636" s="227" t="str">
        <f t="shared" si="1687"/>
        <v>3455.75191894877i</v>
      </c>
      <c r="F636" s="227" t="str">
        <f t="shared" si="1632"/>
        <v>0.498052482767686-2.03754226645492i</v>
      </c>
      <c r="G636" s="227" t="str">
        <f t="shared" si="1633"/>
        <v>-2.73867275050553+0.228557984220754i</v>
      </c>
      <c r="H636" s="227" t="str">
        <f t="shared" si="1634"/>
        <v>0.00634761911644342-0.0259682316394425i</v>
      </c>
      <c r="I636" s="227" t="str">
        <f t="shared" si="1688"/>
        <v>0.0044389188398161-0.000365087772648739i</v>
      </c>
      <c r="J636" s="223" t="str">
        <f>IMPRODUCT(1/Nt_input,Y625)</f>
        <v>-2.38796883742648E-15-1.04829339653278E-14i</v>
      </c>
      <c r="K636" s="246" t="str">
        <f t="shared" si="1689"/>
        <v>-1.44271908735715E-17-4.5661074851231E-17i</v>
      </c>
      <c r="L636" s="222">
        <f t="shared" si="1690"/>
        <v>-326.39581249381297</v>
      </c>
      <c r="M636" s="222">
        <f t="shared" si="1635"/>
        <v>398.81921264348352</v>
      </c>
      <c r="N636" s="224">
        <f t="shared" si="1636"/>
        <v>8.8192126434835494</v>
      </c>
      <c r="O636" s="223" t="str">
        <f t="shared" si="1637"/>
        <v>4.15734806151274-7.777851165098i</v>
      </c>
      <c r="P636" s="223" t="str">
        <f t="shared" si="1638"/>
        <v>-4.89969202338956-7.33290731749099i</v>
      </c>
      <c r="Q636" s="223" t="str">
        <f t="shared" si="1691"/>
        <v>-8.77674572406916+0.864434003272523i</v>
      </c>
      <c r="R636" s="223" t="str">
        <f t="shared" si="1692"/>
        <v>-3.37496656516584+8.14789005417923i</v>
      </c>
      <c r="S636" s="223" t="str">
        <f t="shared" si="1693"/>
        <v>5.5948492726371+6.81734356384158i</v>
      </c>
      <c r="T636" s="223" t="str">
        <f t="shared" si="1694"/>
        <v>8.64975394547472-1.72054303454593i</v>
      </c>
      <c r="U636" s="223" t="str">
        <f t="shared" si="1695"/>
        <v>2.5600822958521-8.43946030794889i</v>
      </c>
      <c r="V636" s="223" t="str">
        <f t="shared" si="1696"/>
        <v>-6.23612506493335-6.23612506493336i</v>
      </c>
      <c r="W636" s="223" t="str">
        <f t="shared" si="1697"/>
        <v>-8.4394603079489+2.56008229585207i</v>
      </c>
      <c r="X636" s="223" t="str">
        <f t="shared" si="1698"/>
        <v>-1.72054303454604+8.64975394547471i</v>
      </c>
      <c r="Y636" s="223" t="str">
        <f t="shared" si="1699"/>
        <v>6.81734356384157+5.59484927263711i</v>
      </c>
      <c r="Z636" s="223" t="str">
        <f t="shared" si="1700"/>
        <v>8.14789005417919-3.37496656516591i</v>
      </c>
      <c r="AA636" s="223" t="str">
        <f t="shared" si="1701"/>
        <v>0.864434003272455-8.77674572406917i</v>
      </c>
      <c r="AB636" s="223" t="str">
        <f t="shared" si="1702"/>
        <v>-7.33290731749107-4.89969202338943i</v>
      </c>
      <c r="AC636" s="223" t="str">
        <f t="shared" si="1703"/>
        <v>-7.77785116509789+4.15734806151296i</v>
      </c>
      <c r="AD636" s="223" t="str">
        <f t="shared" si="1704"/>
        <v>3.23044778035899E-13+8.81921264348355i</v>
      </c>
      <c r="AE636" s="223" t="str">
        <f t="shared" si="1705"/>
        <v>7.7778511650982+4.15734806151236i</v>
      </c>
      <c r="AF636" s="223" t="str">
        <f t="shared" si="1706"/>
        <v>7.33290731749119-4.89969202338924i</v>
      </c>
      <c r="AG636" s="223" t="str">
        <f t="shared" si="1707"/>
        <v>-0.864434003272225-8.7767457240692i</v>
      </c>
      <c r="AH636" s="223" t="str">
        <f t="shared" si="1708"/>
        <v>-8.14789005417912-3.37496656516611i</v>
      </c>
      <c r="AI636" s="223" t="str">
        <f t="shared" si="1709"/>
        <v>-6.81734356384171+5.59484927263693i</v>
      </c>
      <c r="AJ636" s="223" t="str">
        <f t="shared" si="1710"/>
        <v>1.72054303454583+8.64975394547475i</v>
      </c>
      <c r="AK636" s="223" t="str">
        <f t="shared" si="1711"/>
        <v>8.43946030794888+2.56008229585213i</v>
      </c>
      <c r="AL636" s="223" t="str">
        <f t="shared" si="1712"/>
        <v>6.23612506493332-6.2361250649334i</v>
      </c>
      <c r="AM636" s="223" t="str">
        <f t="shared" si="1713"/>
        <v>-2.56008229585222-8.43946030794886i</v>
      </c>
      <c r="AN636" s="223" t="str">
        <f t="shared" si="1714"/>
        <v>-8.64975394547477-1.7205430345457i</v>
      </c>
      <c r="AO636" s="223" t="str">
        <f t="shared" si="1715"/>
        <v>-5.59484927263686+6.81734356384178i</v>
      </c>
      <c r="AP636" s="223" t="str">
        <f t="shared" si="1716"/>
        <v>3.37496656516619+8.14789005417908i</v>
      </c>
      <c r="AQ636" s="223" t="str">
        <f t="shared" si="1717"/>
        <v>8.7767457240692+0.864434003272134i</v>
      </c>
      <c r="AR636" s="223" t="str">
        <f t="shared" si="1718"/>
        <v>4.89969202338988-7.33290731749078i</v>
      </c>
      <c r="AS636" s="223" t="str">
        <f t="shared" si="1719"/>
        <v>-4.15734806151246-7.77785116509815i</v>
      </c>
      <c r="AT636" s="223" t="str">
        <f t="shared" si="1720"/>
        <v>-8.81921264348355-2.31210290981322E-13i</v>
      </c>
      <c r="AU636" s="223" t="str">
        <f t="shared" si="1721"/>
        <v>-4.15734806151288+7.77785116509793i</v>
      </c>
      <c r="AV636" s="223" t="str">
        <f t="shared" si="1722"/>
        <v>4.89969202338954+7.332907317491i</v>
      </c>
      <c r="AW636" s="223" t="str">
        <f t="shared" si="1723"/>
        <v>8.77674572406916-0.864434003272577i</v>
      </c>
      <c r="AX636" s="223" t="str">
        <f t="shared" si="1724"/>
        <v>3.37496656516581-8.14789005417924i</v>
      </c>
      <c r="AY636" s="223" t="str">
        <f t="shared" si="1725"/>
        <v>-5.59484927263718-6.81734356384151i</v>
      </c>
      <c r="AZ636" s="223" t="str">
        <f t="shared" si="1726"/>
        <v>-8.64975394547469+1.72054303454611i</v>
      </c>
      <c r="BA636" s="223" t="str">
        <f t="shared" si="1727"/>
        <v>-2.56008229585178+8.43946030794898i</v>
      </c>
      <c r="BB636" s="223" t="str">
        <f t="shared" si="1728"/>
        <v>6.23612506493362+6.23612506493309i</v>
      </c>
      <c r="BC636" s="223" t="str">
        <f t="shared" si="1729"/>
        <v>8.43946030794901-2.56008229585169i</v>
      </c>
      <c r="BD636" s="223" t="str">
        <f t="shared" si="1730"/>
        <v>1.72054303454627-8.64975394547465i</v>
      </c>
      <c r="BE636" s="223" t="str">
        <f t="shared" si="1731"/>
        <v>-6.81734356384144-5.59484927263726i</v>
      </c>
      <c r="BF636" s="223" t="str">
        <f t="shared" si="1732"/>
        <v>-8.14789005417928+3.37496656516571i</v>
      </c>
      <c r="BG636" s="223" t="str">
        <f t="shared" si="1733"/>
        <v>-0.864434003272685+8.77674572406914i</v>
      </c>
      <c r="BH636" s="223" t="str">
        <f t="shared" si="1734"/>
        <v>7.33290731749093+4.89969202338963i</v>
      </c>
      <c r="BI636" s="223" t="str">
        <f t="shared" si="1735"/>
        <v>7.77785116509801-4.15734806151273i</v>
      </c>
      <c r="BJ636" s="223" t="str">
        <f t="shared" si="1736"/>
        <v>-1.23166624449331E-13-8.81921264348355i</v>
      </c>
      <c r="BK636" s="223" t="str">
        <f t="shared" si="1737"/>
        <v>-7.7778511650981-4.15734806151256i</v>
      </c>
      <c r="BL636" s="223" t="str">
        <f t="shared" si="1738"/>
        <v>-7.33290731749084+4.89969202338978i</v>
      </c>
      <c r="BM636" s="176"/>
      <c r="BN636" s="176"/>
      <c r="BO636" s="176"/>
      <c r="BP636" s="176"/>
      <c r="BQ636" s="176"/>
      <c r="BR636" s="176"/>
      <c r="BS636" s="176"/>
      <c r="BT636" s="176"/>
      <c r="BU636" s="176"/>
      <c r="BV636" s="176"/>
      <c r="BW636" s="223"/>
      <c r="BX636" s="223"/>
      <c r="BY636" s="223"/>
      <c r="BZ636" s="223"/>
      <c r="CH636" s="222">
        <f t="shared" si="1739"/>
        <v>-279.37063581782633</v>
      </c>
    </row>
    <row r="637" spans="1:86">
      <c r="A637" s="227">
        <f t="shared" si="1630"/>
        <v>3.7499999999999994E-3</v>
      </c>
      <c r="B637" s="228">
        <v>12</v>
      </c>
      <c r="C637" s="228">
        <f t="shared" si="1631"/>
        <v>600</v>
      </c>
      <c r="D637" s="228">
        <f t="shared" si="1740"/>
        <v>3769.9111843077517</v>
      </c>
      <c r="E637" s="227" t="str">
        <f t="shared" si="1687"/>
        <v>3769.91118430775i</v>
      </c>
      <c r="F637" s="227" t="str">
        <f t="shared" si="1632"/>
        <v>0.418461886791863-1.88645697770351i</v>
      </c>
      <c r="G637" s="227" t="str">
        <f t="shared" si="1633"/>
        <v>-2.74291178646029+0.175341925627024i</v>
      </c>
      <c r="H637" s="227" t="str">
        <f t="shared" si="1634"/>
        <v>0.00533324652322234-0.0240426677676142i</v>
      </c>
      <c r="I637" s="227" t="str">
        <f t="shared" si="1688"/>
        <v>0.00440526210422829-0.000509025407536804i</v>
      </c>
      <c r="J637" s="223" t="str">
        <f>IMPRODUCT(1/Nt_input,Z625)</f>
        <v>5.08435253534362E-15-1.96283961306775E-14i</v>
      </c>
      <c r="K637" s="246" t="str">
        <f t="shared" si="1689"/>
        <v>1.24065532087743E-17-8.90562942626189E-17i</v>
      </c>
      <c r="L637" s="222">
        <f t="shared" si="1690"/>
        <v>-320.92322870509838</v>
      </c>
      <c r="M637" s="222">
        <f t="shared" si="1635"/>
        <v>399.23879532511285</v>
      </c>
      <c r="N637" s="224">
        <f t="shared" si="1636"/>
        <v>9.2387953251128661</v>
      </c>
      <c r="O637" s="223" t="str">
        <f t="shared" si="1637"/>
        <v>3.53553390593276-8.53553390593273i</v>
      </c>
      <c r="P637" s="223" t="str">
        <f t="shared" si="1638"/>
        <v>-6.53281482438185-6.53281482438191i</v>
      </c>
      <c r="Q637" s="223" t="str">
        <f t="shared" si="1691"/>
        <v>-8.53553390593273+3.53553390593276i</v>
      </c>
      <c r="R637" s="223" t="str">
        <f t="shared" si="1692"/>
        <v>-1.69783437266685E-15+9.23879532511287i</v>
      </c>
      <c r="S637" s="223" t="str">
        <f t="shared" si="1693"/>
        <v>8.53553390593273+3.53553390593276i</v>
      </c>
      <c r="T637" s="223" t="str">
        <f t="shared" si="1694"/>
        <v>6.53281482438191-6.53281482438185i</v>
      </c>
      <c r="U637" s="223" t="str">
        <f t="shared" si="1695"/>
        <v>-3.53553390593276-8.53553390593273i</v>
      </c>
      <c r="V637" s="223" t="str">
        <f t="shared" si="1696"/>
        <v>-9.23879532511287-3.3956687453337E-15i</v>
      </c>
      <c r="W637" s="223" t="str">
        <f t="shared" si="1697"/>
        <v>-3.53553390593233+8.5355339059329i</v>
      </c>
      <c r="X637" s="223" t="str">
        <f t="shared" si="1698"/>
        <v>6.53281482438172+6.53281482438204i</v>
      </c>
      <c r="Y637" s="223" t="str">
        <f t="shared" si="1699"/>
        <v>8.53553390593272-3.53553390593277i</v>
      </c>
      <c r="Z637" s="223" t="str">
        <f t="shared" si="1700"/>
        <v>-2.73900250362916E-13-9.23879532511287i</v>
      </c>
      <c r="AA637" s="223" t="str">
        <f t="shared" si="1701"/>
        <v>-8.53553390593259-3.53553390593309i</v>
      </c>
      <c r="AB637" s="223" t="str">
        <f t="shared" si="1702"/>
        <v>-6.53281482438197+6.53281482438179i</v>
      </c>
      <c r="AC637" s="223" t="str">
        <f t="shared" si="1703"/>
        <v>3.53553390593286+8.53553390593268i</v>
      </c>
      <c r="AD637" s="223" t="str">
        <f t="shared" si="1704"/>
        <v>9.23879532511287-3.87082196835331E-13i</v>
      </c>
      <c r="AE637" s="223" t="str">
        <f t="shared" si="1705"/>
        <v>3.53553390593302-8.53553390593262i</v>
      </c>
      <c r="AF637" s="223" t="str">
        <f t="shared" si="1706"/>
        <v>-6.53281482438185-6.53281482438191i</v>
      </c>
      <c r="AG637" s="223" t="str">
        <f t="shared" si="1707"/>
        <v>-8.53553390593265+3.53553390593293i</v>
      </c>
      <c r="AH637" s="223" t="str">
        <f t="shared" si="1708"/>
        <v>-4.51596897980083E-13+9.23879532511287i</v>
      </c>
      <c r="AI637" s="223" t="str">
        <f t="shared" si="1709"/>
        <v>8.53553390593266+3.53553390593291i</v>
      </c>
      <c r="AJ637" s="223" t="str">
        <f t="shared" si="1710"/>
        <v>6.53281482438184-6.53281482438192i</v>
      </c>
      <c r="AK637" s="223" t="str">
        <f t="shared" si="1711"/>
        <v>-3.53553390593303-8.53553390593261i</v>
      </c>
      <c r="AL637" s="223" t="str">
        <f t="shared" si="1712"/>
        <v>-9.23879532511287-3.71237746034834E-13i</v>
      </c>
      <c r="AM637" s="223" t="str">
        <f t="shared" si="1713"/>
        <v>-3.53553390593284+8.53553390593269i</v>
      </c>
      <c r="AN637" s="223" t="str">
        <f t="shared" si="1714"/>
        <v>6.53281482438199+6.53281482438178i</v>
      </c>
      <c r="AO637" s="223" t="str">
        <f t="shared" si="1715"/>
        <v>8.53553390593258-3.53553390593311i</v>
      </c>
      <c r="AP637" s="223" t="str">
        <f t="shared" si="1716"/>
        <v>2.58055799562417E-13-9.23879532511287i</v>
      </c>
      <c r="AQ637" s="223" t="str">
        <f t="shared" si="1717"/>
        <v>-8.53553390593272-3.53553390593277i</v>
      </c>
      <c r="AR637" s="223" t="str">
        <f t="shared" si="1718"/>
        <v>-6.5328148243817+6.53281482438206i</v>
      </c>
      <c r="AS637" s="223" t="str">
        <f t="shared" si="1719"/>
        <v>3.53553390593233+8.5355339059329i</v>
      </c>
      <c r="AT637" s="223" t="str">
        <f t="shared" si="1720"/>
        <v>9.23879532511287+1.44873853090001E-13i</v>
      </c>
      <c r="AU637" s="223" t="str">
        <f t="shared" si="1721"/>
        <v>3.53553390593267-8.53553390593277i</v>
      </c>
      <c r="AV637" s="223" t="str">
        <f t="shared" si="1722"/>
        <v>-6.5328148243821-6.53281482438166i</v>
      </c>
      <c r="AW637" s="223" t="str">
        <f t="shared" si="1723"/>
        <v>-8.53553390593286+3.53553390593244i</v>
      </c>
      <c r="AX637" s="223" t="str">
        <f t="shared" si="1724"/>
        <v>-9.73374956719183E-14+9.23879532511287i</v>
      </c>
      <c r="AY637" s="223" t="str">
        <f t="shared" si="1725"/>
        <v>8.53553390593281+3.53553390593255i</v>
      </c>
      <c r="AZ637" s="223" t="str">
        <f t="shared" si="1726"/>
        <v>6.53281482438224-6.53281482438153i</v>
      </c>
      <c r="BA637" s="223" t="str">
        <f t="shared" si="1727"/>
        <v>-3.53553390593255-8.53553390593281i</v>
      </c>
      <c r="BB637" s="223" t="str">
        <f t="shared" si="1728"/>
        <v>-9.23879532511287+1.58444508004981E-14i</v>
      </c>
      <c r="BC637" s="223" t="str">
        <f t="shared" si="1729"/>
        <v>-3.53553390593252+8.53553390593283i</v>
      </c>
      <c r="BD637" s="223" t="str">
        <f t="shared" si="1730"/>
        <v>6.53281482438161+6.53281482438215i</v>
      </c>
      <c r="BE637" s="223" t="str">
        <f t="shared" si="1731"/>
        <v>8.5355339059328-3.53553390593259i</v>
      </c>
      <c r="BF637" s="223" t="str">
        <f t="shared" si="1732"/>
        <v>-1.29026397272914E-13-9.23879532511287i</v>
      </c>
      <c r="BG637" s="223" t="str">
        <f t="shared" si="1733"/>
        <v>-8.53553390593287-3.53553390593241i</v>
      </c>
      <c r="BH637" s="223" t="str">
        <f t="shared" si="1734"/>
        <v>-6.53281482438213+6.53281482438164i</v>
      </c>
      <c r="BI637" s="223" t="str">
        <f t="shared" si="1735"/>
        <v>3.53553390593269+8.53553390593276i</v>
      </c>
      <c r="BJ637" s="223" t="str">
        <f t="shared" si="1736"/>
        <v>9.23879532511287-1.76562754690997E-13i</v>
      </c>
      <c r="BK637" s="223" t="str">
        <f t="shared" si="1737"/>
        <v>3.53553390593316-8.53553390593256i</v>
      </c>
      <c r="BL637" s="223" t="str">
        <f t="shared" si="1738"/>
        <v>-6.53281482438172-6.53281482438204i</v>
      </c>
      <c r="BM637" s="176"/>
      <c r="BN637" s="176"/>
      <c r="BO637" s="176"/>
      <c r="BP637" s="176"/>
      <c r="BQ637" s="176"/>
      <c r="BR637" s="176"/>
      <c r="BS637" s="176"/>
      <c r="BT637" s="176"/>
      <c r="BU637" s="176"/>
      <c r="BV637" s="176"/>
      <c r="BW637" s="223"/>
      <c r="BX637" s="223"/>
      <c r="BY637" s="223"/>
      <c r="BZ637" s="223"/>
      <c r="CH637" s="222">
        <f t="shared" si="1739"/>
        <v>-273.86026562073846</v>
      </c>
    </row>
    <row r="638" spans="1:86">
      <c r="A638" s="227">
        <f t="shared" si="1630"/>
        <v>4.0624999999999993E-3</v>
      </c>
      <c r="B638" s="228">
        <v>13</v>
      </c>
      <c r="C638" s="228">
        <f t="shared" si="1631"/>
        <v>650</v>
      </c>
      <c r="D638" s="228">
        <f t="shared" si="1740"/>
        <v>4084.0704496667308</v>
      </c>
      <c r="E638" s="227" t="str">
        <f t="shared" si="1687"/>
        <v>4084.07044966673i</v>
      </c>
      <c r="F638" s="227" t="str">
        <f t="shared" si="1632"/>
        <v>0.355403506316148-1.75499384879445i</v>
      </c>
      <c r="G638" s="227" t="str">
        <f t="shared" si="1633"/>
        <v>-2.74750942617441+0.127689219202337i</v>
      </c>
      <c r="H638" s="227" t="str">
        <f t="shared" si="1634"/>
        <v>0.00452957503234792-0.0223671859679184i</v>
      </c>
      <c r="I638" s="227" t="str">
        <f t="shared" si="1688"/>
        <v>0.00436472970129913-0.000640833587682684i</v>
      </c>
      <c r="J638" s="223" t="str">
        <f>IMPRODUCT(1/Nt_input,AA625)</f>
        <v>4.39219786842887E-15-4.83120488059539E-15i</v>
      </c>
      <c r="K638" s="246" t="str">
        <f t="shared" si="1689"/>
        <v>1.60747581338522E-17-2.39015713532335E-17i</v>
      </c>
      <c r="L638" s="222">
        <f t="shared" si="1690"/>
        <v>-330.81087828182427</v>
      </c>
      <c r="M638" s="222">
        <f t="shared" si="1635"/>
        <v>399.56940335732207</v>
      </c>
      <c r="N638" s="224">
        <f t="shared" si="1636"/>
        <v>9.5694033573220878</v>
      </c>
      <c r="O638" s="223" t="str">
        <f t="shared" si="1637"/>
        <v>2.77785116509805-9.15734806151272i</v>
      </c>
      <c r="P638" s="223" t="str">
        <f t="shared" si="1638"/>
        <v>-7.95666809947929-5.31647565308597i</v>
      </c>
      <c r="Q638" s="223" t="str">
        <f t="shared" si="1691"/>
        <v>-7.39724882765444+6.07076522333817i</v>
      </c>
      <c r="R638" s="223" t="str">
        <f t="shared" si="1692"/>
        <v>3.66205212246599+8.84097590017468i</v>
      </c>
      <c r="S638" s="223" t="str">
        <f t="shared" si="1693"/>
        <v>9.52332406457259-0.937965551744828i</v>
      </c>
      <c r="T638" s="223" t="str">
        <f t="shared" si="1694"/>
        <v>1.8668979824822-9.38552995510275i</v>
      </c>
      <c r="U638" s="223" t="str">
        <f t="shared" si="1695"/>
        <v>-8.43946030794887-4.51098551601341i</v>
      </c>
      <c r="V638" s="223" t="str">
        <f t="shared" si="1696"/>
        <v>-6.76659000587195+6.76659000587158i</v>
      </c>
      <c r="W638" s="223" t="str">
        <f t="shared" si="1697"/>
        <v>4.51098551601354+8.4394603079488i</v>
      </c>
      <c r="X638" s="223" t="str">
        <f t="shared" si="1698"/>
        <v>9.38552995510282-1.86689798248186i</v>
      </c>
      <c r="Y638" s="223" t="str">
        <f t="shared" si="1699"/>
        <v>0.937965551744691-9.5233240645726i</v>
      </c>
      <c r="Z638" s="223" t="str">
        <f t="shared" si="1700"/>
        <v>-8.84097590017452-3.6620521224664i</v>
      </c>
      <c r="AA638" s="223" t="str">
        <f t="shared" si="1701"/>
        <v>-6.07076522333815+7.39724882765446i</v>
      </c>
      <c r="AB638" s="223" t="str">
        <f t="shared" si="1702"/>
        <v>5.31647565308559+7.95666809947954i</v>
      </c>
      <c r="AC638" s="223" t="str">
        <f t="shared" si="1703"/>
        <v>9.15734806151273-2.777851165098i</v>
      </c>
      <c r="AD638" s="223" t="str">
        <f t="shared" si="1704"/>
        <v>-4.17346316739517E-13-9.56940335732209i</v>
      </c>
      <c r="AE638" s="223" t="str">
        <f t="shared" si="1705"/>
        <v>-9.1573480615127-2.7778511650981i</v>
      </c>
      <c r="AF638" s="223" t="str">
        <f t="shared" si="1706"/>
        <v>-5.31647565308569+7.95666809947948i</v>
      </c>
      <c r="AG638" s="223" t="str">
        <f t="shared" si="1707"/>
        <v>6.07076522333806+7.39724882765454i</v>
      </c>
      <c r="AH638" s="223" t="str">
        <f t="shared" si="1708"/>
        <v>8.84097590017456-3.66205212246629i</v>
      </c>
      <c r="AI638" s="223" t="str">
        <f t="shared" si="1709"/>
        <v>-0.937965551744574-9.52332406457261i</v>
      </c>
      <c r="AJ638" s="223" t="str">
        <f t="shared" si="1710"/>
        <v>-9.3855299551028-1.86689798248195i</v>
      </c>
      <c r="AK638" s="223" t="str">
        <f t="shared" si="1711"/>
        <v>-4.51098551601363+8.43946030794875i</v>
      </c>
      <c r="AL638" s="223" t="str">
        <f t="shared" si="1712"/>
        <v>6.76659000587187+6.76659000587165i</v>
      </c>
      <c r="AM638" s="223" t="str">
        <f t="shared" si="1713"/>
        <v>8.43946030794906-4.51098551601306i</v>
      </c>
      <c r="AN638" s="223" t="str">
        <f t="shared" si="1714"/>
        <v>-1.86689798248225-9.38552995510275i</v>
      </c>
      <c r="AO638" s="223" t="str">
        <f t="shared" si="1715"/>
        <v>-9.52332406457255-0.937965551745223i</v>
      </c>
      <c r="AP638" s="223" t="str">
        <f t="shared" si="1716"/>
        <v>-3.66205212246598+8.84097590017469i</v>
      </c>
      <c r="AQ638" s="223" t="str">
        <f t="shared" si="1717"/>
        <v>7.39724882765413+6.07076522333856i</v>
      </c>
      <c r="AR638" s="223" t="str">
        <f t="shared" si="1718"/>
        <v>7.95666809947929-5.31647565308596i</v>
      </c>
      <c r="AS638" s="223" t="str">
        <f t="shared" si="1719"/>
        <v>-2.77785116509836-9.15734806151262i</v>
      </c>
      <c r="AT638" s="223" t="str">
        <f t="shared" si="1720"/>
        <v>-9.56940335732209-1.17233172275459E-13i</v>
      </c>
      <c r="AU638" s="223" t="str">
        <f t="shared" si="1721"/>
        <v>-2.77785116509767+9.15734806151282i</v>
      </c>
      <c r="AV638" s="223" t="str">
        <f t="shared" si="1722"/>
        <v>7.95666809947916+5.31647565308617i</v>
      </c>
      <c r="AW638" s="223" t="str">
        <f t="shared" si="1723"/>
        <v>7.39724882765427-6.07076522333838i</v>
      </c>
      <c r="AX638" s="223" t="str">
        <f t="shared" si="1724"/>
        <v>-3.66205212246583-8.84097590017475i</v>
      </c>
      <c r="AY638" s="223" t="str">
        <f t="shared" si="1725"/>
        <v>-9.52332406457257+0.93796555174499i</v>
      </c>
      <c r="AZ638" s="223" t="str">
        <f t="shared" si="1726"/>
        <v>-1.86689798248248+9.3855299551027i</v>
      </c>
      <c r="BA638" s="223" t="str">
        <f t="shared" si="1727"/>
        <v>8.43946030794894+4.51098551601329i</v>
      </c>
      <c r="BB638" s="223" t="str">
        <f t="shared" si="1728"/>
        <v>6.76659000587204-6.76659000587149i</v>
      </c>
      <c r="BC638" s="223" t="str">
        <f t="shared" si="1729"/>
        <v>-4.51098551601345-8.43946030794885i</v>
      </c>
      <c r="BD638" s="223" t="str">
        <f t="shared" si="1730"/>
        <v>-9.38552995510285+1.86689798248172i</v>
      </c>
      <c r="BE638" s="223" t="str">
        <f t="shared" si="1731"/>
        <v>-0.937965551744807+9.52332406457259i</v>
      </c>
      <c r="BF638" s="223" t="str">
        <f t="shared" si="1732"/>
        <v>8.84097590017448+3.66205212246648i</v>
      </c>
      <c r="BG638" s="223" t="str">
        <f t="shared" si="1733"/>
        <v>6.07076522333824-7.39724882765439i</v>
      </c>
      <c r="BH638" s="223" t="str">
        <f t="shared" si="1734"/>
        <v>-5.31647565308632-7.95666809947906i</v>
      </c>
      <c r="BI638" s="223" t="str">
        <f t="shared" si="1735"/>
        <v>-9.15734806151277+2.77785116509785i</v>
      </c>
      <c r="BJ638" s="223" t="str">
        <f t="shared" si="1736"/>
        <v>3.00113144464057E-13+9.56940335732209i</v>
      </c>
      <c r="BK638" s="223" t="str">
        <f t="shared" si="1737"/>
        <v>9.15734806151267+2.77785116509819i</v>
      </c>
      <c r="BL638" s="223" t="str">
        <f t="shared" si="1738"/>
        <v>5.31647565308581-7.95666809947939i</v>
      </c>
      <c r="BM638" s="176"/>
      <c r="BN638" s="176"/>
      <c r="BO638" s="176"/>
      <c r="BP638" s="176"/>
      <c r="BQ638" s="176"/>
      <c r="BR638" s="176"/>
      <c r="BS638" s="176"/>
      <c r="BT638" s="176"/>
      <c r="BU638" s="176"/>
      <c r="BV638" s="176"/>
      <c r="BW638" s="223"/>
      <c r="BX638" s="223"/>
      <c r="BY638" s="223"/>
      <c r="BZ638" s="223"/>
      <c r="CH638" s="222">
        <f t="shared" si="1739"/>
        <v>-283.70264876345959</v>
      </c>
    </row>
    <row r="639" spans="1:86">
      <c r="A639" s="227">
        <f t="shared" si="1630"/>
        <v>4.3749999999999995E-3</v>
      </c>
      <c r="B639" s="228">
        <v>14</v>
      </c>
      <c r="C639" s="228">
        <f t="shared" si="1631"/>
        <v>700</v>
      </c>
      <c r="D639" s="228">
        <f t="shared" si="1740"/>
        <v>4398.22971502571</v>
      </c>
      <c r="E639" s="227" t="str">
        <f t="shared" si="1687"/>
        <v>4398.22971502571i</v>
      </c>
      <c r="F639" s="227" t="str">
        <f t="shared" si="1632"/>
        <v>0.304655563164367-1.63980454920817i</v>
      </c>
      <c r="G639" s="227" t="str">
        <f t="shared" si="1633"/>
        <v>-2.75246320214046+0.084434943735851i</v>
      </c>
      <c r="H639" s="227" t="str">
        <f t="shared" si="1634"/>
        <v>0.00388279858766411-0.0208991121697507i</v>
      </c>
      <c r="I639" s="227" t="str">
        <f t="shared" si="1688"/>
        <v>0.00431867923207286-0.000762106378958833i</v>
      </c>
      <c r="J639" s="223" t="str">
        <f>IMPRODUCT(1/Nt_input,AB625)</f>
        <v>4.00101772459611E-15+1.76959141784394E-14i</v>
      </c>
      <c r="K639" s="246" t="str">
        <f t="shared" si="1689"/>
        <v>3.07652812312654E-17+7.33737759247278E-17i</v>
      </c>
      <c r="L639" s="222">
        <f t="shared" si="1690"/>
        <v>-321.98581640667874</v>
      </c>
      <c r="M639" s="222">
        <f t="shared" si="1635"/>
        <v>399.80785280403228</v>
      </c>
      <c r="N639" s="224">
        <f t="shared" si="1636"/>
        <v>9.8078528040323043</v>
      </c>
      <c r="O639" s="223" t="str">
        <f t="shared" si="1637"/>
        <v>1.9134171618255-9.61939766255643i</v>
      </c>
      <c r="P639" s="223" t="str">
        <f t="shared" si="1638"/>
        <v>-9.06127446352888-3.75330277517864i</v>
      </c>
      <c r="Q639" s="223" t="str">
        <f t="shared" si="1691"/>
        <v>-5.44895106775821+8.15493156848915i</v>
      </c>
      <c r="R639" s="223" t="str">
        <f t="shared" si="1692"/>
        <v>6.93519922661075+6.93519922661072i</v>
      </c>
      <c r="S639" s="223" t="str">
        <f t="shared" si="1693"/>
        <v>8.15493156848918-5.44895106775816i</v>
      </c>
      <c r="T639" s="223" t="str">
        <f t="shared" si="1694"/>
        <v>-3.75330277517867-9.06127446352887i</v>
      </c>
      <c r="U639" s="223" t="str">
        <f t="shared" si="1695"/>
        <v>-9.61939766255644+1.91341716182544i</v>
      </c>
      <c r="V639" s="223" t="str">
        <f t="shared" si="1696"/>
        <v>2.39705823217741E-13+9.8078528040323i</v>
      </c>
      <c r="W639" s="223" t="str">
        <f t="shared" si="1697"/>
        <v>9.61939766255641+1.91341716182555i</v>
      </c>
      <c r="X639" s="223" t="str">
        <f t="shared" si="1698"/>
        <v>3.75330277517907-9.0612744635287i</v>
      </c>
      <c r="Y639" s="223" t="str">
        <f t="shared" si="1699"/>
        <v>-8.15493156848928-5.44895106775803i</v>
      </c>
      <c r="Z639" s="223" t="str">
        <f t="shared" si="1700"/>
        <v>-6.93519922661083+6.93519922661064i</v>
      </c>
      <c r="AA639" s="223" t="str">
        <f t="shared" si="1701"/>
        <v>5.44895106775862+8.15493156848889i</v>
      </c>
      <c r="AB639" s="223" t="str">
        <f t="shared" si="1702"/>
        <v>9.06127446352882-3.75330277517879i</v>
      </c>
      <c r="AC639" s="223" t="str">
        <f t="shared" si="1703"/>
        <v>-1.91341716182528-9.61939766255647i</v>
      </c>
      <c r="AD639" s="223" t="str">
        <f t="shared" si="1704"/>
        <v>-9.8078528040323+4.79411646435482E-13i</v>
      </c>
      <c r="AE639" s="223" t="str">
        <f t="shared" si="1705"/>
        <v>-1.91341716182533+9.61939766255646i</v>
      </c>
      <c r="AF639" s="223" t="str">
        <f t="shared" si="1706"/>
        <v>9.0612744635288+3.75330277517884i</v>
      </c>
      <c r="AG639" s="223" t="str">
        <f t="shared" si="1707"/>
        <v>5.44895106775781-8.15493156848941i</v>
      </c>
      <c r="AH639" s="223" t="str">
        <f t="shared" si="1708"/>
        <v>-6.9351992266108-6.93519922661067i</v>
      </c>
      <c r="AI639" s="223" t="str">
        <f t="shared" si="1709"/>
        <v>-8.15493156848931+5.44895106775799i</v>
      </c>
      <c r="AJ639" s="223" t="str">
        <f t="shared" si="1710"/>
        <v>3.753302775179+9.06127446352873i</v>
      </c>
      <c r="AK639" s="223" t="str">
        <f t="shared" si="1711"/>
        <v>9.61939766255642-1.9134171618255i</v>
      </c>
      <c r="AL639" s="223" t="str">
        <f t="shared" si="1712"/>
        <v>2.73950575618378E-13-9.8078528040323i</v>
      </c>
      <c r="AM639" s="223" t="str">
        <f t="shared" si="1713"/>
        <v>-9.61939766255651-1.91341716182508i</v>
      </c>
      <c r="AN639" s="223" t="str">
        <f t="shared" si="1714"/>
        <v>-3.75330277517861+9.0612744635289i</v>
      </c>
      <c r="AO639" s="223" t="str">
        <f t="shared" si="1715"/>
        <v>8.15493156848898+5.44895106775847i</v>
      </c>
      <c r="AP639" s="223" t="str">
        <f t="shared" si="1716"/>
        <v>6.93519922661052-6.93519922661096i</v>
      </c>
      <c r="AQ639" s="223" t="str">
        <f t="shared" si="1717"/>
        <v>-5.44895106775817-8.15493156848918i</v>
      </c>
      <c r="AR639" s="223" t="str">
        <f t="shared" si="1718"/>
        <v>-9.06127446352901+3.75330277517834i</v>
      </c>
      <c r="AS639" s="223" t="str">
        <f t="shared" si="1719"/>
        <v>1.91341716182575+9.61939766255637i</v>
      </c>
      <c r="AT639" s="223" t="str">
        <f t="shared" si="1720"/>
        <v>9.8078528040323+8.65114916254587E-14i</v>
      </c>
      <c r="AU639" s="223" t="str">
        <f t="shared" si="1721"/>
        <v>1.91341716182585-9.61939766255635i</v>
      </c>
      <c r="AV639" s="223" t="str">
        <f t="shared" si="1722"/>
        <v>-9.06127446352897-3.75330277517843i</v>
      </c>
      <c r="AW639" s="223" t="str">
        <f t="shared" si="1723"/>
        <v>-5.44895106775826+8.15493156848912i</v>
      </c>
      <c r="AX639" s="223" t="str">
        <f t="shared" si="1724"/>
        <v>6.93519922661045+6.93519922661103i</v>
      </c>
      <c r="AY639" s="223" t="str">
        <f t="shared" si="1725"/>
        <v>8.15493156848904-5.44895106775838i</v>
      </c>
      <c r="AZ639" s="223" t="str">
        <f t="shared" si="1726"/>
        <v>-3.75330277517851-9.06127446352894i</v>
      </c>
      <c r="BA639" s="223" t="str">
        <f t="shared" si="1727"/>
        <v>-9.61939766255653+1.91341716182498i</v>
      </c>
      <c r="BB639" s="223" t="str">
        <f t="shared" si="1728"/>
        <v>1.70616578000556E-13+9.8078528040323i</v>
      </c>
      <c r="BC639" s="223" t="str">
        <f t="shared" si="1729"/>
        <v>9.6193976625564+1.9134171618256i</v>
      </c>
      <c r="BD639" s="223" t="str">
        <f t="shared" si="1730"/>
        <v>3.75330277517819-9.06127446352907i</v>
      </c>
      <c r="BE639" s="223" t="str">
        <f t="shared" si="1731"/>
        <v>-8.15493156848927-5.44895106775805i</v>
      </c>
      <c r="BF639" s="223" t="str">
        <f t="shared" si="1732"/>
        <v>-6.9351992266109+6.93519922661058i</v>
      </c>
      <c r="BG639" s="223" t="str">
        <f t="shared" si="1733"/>
        <v>5.44895106775854+8.15493156848893i</v>
      </c>
      <c r="BH639" s="223" t="str">
        <f t="shared" si="1734"/>
        <v>9.06127446352884-3.75330277517874i</v>
      </c>
      <c r="BI639" s="223" t="str">
        <f t="shared" si="1735"/>
        <v>-1.91341716182516-9.61939766255649i</v>
      </c>
      <c r="BJ639" s="223" t="str">
        <f t="shared" si="1736"/>
        <v>-9.8078528040323+4.2774464762657E-13i</v>
      </c>
      <c r="BK639" s="223" t="str">
        <f t="shared" si="1737"/>
        <v>-1.91341716182542+9.61939766255644i</v>
      </c>
      <c r="BL639" s="223" t="str">
        <f t="shared" si="1738"/>
        <v>9.06127446352879+3.75330277517886i</v>
      </c>
      <c r="BM639" s="176"/>
      <c r="BN639" s="176"/>
      <c r="BO639" s="176"/>
      <c r="BP639" s="176"/>
      <c r="BQ639" s="176"/>
      <c r="BR639" s="176"/>
      <c r="BS639" s="176"/>
      <c r="BT639" s="176"/>
      <c r="BU639" s="176"/>
      <c r="BV639" s="176"/>
      <c r="BW639" s="223"/>
      <c r="BX639" s="223"/>
      <c r="BY639" s="223"/>
      <c r="BZ639" s="223"/>
      <c r="CH639" s="222">
        <f t="shared" si="1739"/>
        <v>-274.82601494255084</v>
      </c>
    </row>
    <row r="640" spans="1:86">
      <c r="A640" s="227">
        <f t="shared" si="1630"/>
        <v>4.6874999999999998E-3</v>
      </c>
      <c r="B640" s="228">
        <v>15</v>
      </c>
      <c r="C640" s="228">
        <f t="shared" si="1631"/>
        <v>750</v>
      </c>
      <c r="D640" s="228">
        <f t="shared" si="1740"/>
        <v>4712.3889803846896</v>
      </c>
      <c r="E640" s="227" t="str">
        <f t="shared" si="1687"/>
        <v>4712.38898038469i</v>
      </c>
      <c r="F640" s="227" t="str">
        <f t="shared" si="1632"/>
        <v>0.263246328802443-1.53819696319485i</v>
      </c>
      <c r="G640" s="227" t="str">
        <f t="shared" si="1633"/>
        <v>-2.75777046307973+0.0447267116058557i</v>
      </c>
      <c r="H640" s="227" t="str">
        <f t="shared" si="1634"/>
        <v>0.00335504286567197-0.0196041356809884i</v>
      </c>
      <c r="I640" s="227" t="str">
        <f t="shared" si="1688"/>
        <v>0.00426814048098967-0.000874051021590428i</v>
      </c>
      <c r="J640" s="223" t="str">
        <f>IMPRODUCT(1/Nt_input,AC625)</f>
        <v>-3.13238204905503E-15-4.19282664143594E-15i</v>
      </c>
      <c r="K640" s="246" t="str">
        <f t="shared" si="1689"/>
        <v>-1.70341910347958E-17-1.51577113880966E-17i</v>
      </c>
      <c r="L640" s="222">
        <f t="shared" si="1690"/>
        <v>-332.84063577335098</v>
      </c>
      <c r="M640" s="222">
        <f t="shared" si="1635"/>
        <v>399.95184726672198</v>
      </c>
      <c r="N640" s="224">
        <f t="shared" si="1636"/>
        <v>9.9518472667219697</v>
      </c>
      <c r="O640" s="223" t="str">
        <f t="shared" si="1637"/>
        <v>0.975451610080597-9.90392640201615i</v>
      </c>
      <c r="P640" s="223" t="str">
        <f t="shared" si="1638"/>
        <v>-9.76062531202203-1.94150908792012i</v>
      </c>
      <c r="Q640" s="223" t="str">
        <f t="shared" si="1691"/>
        <v>-2.88886877190606+9.5233240645726i</v>
      </c>
      <c r="R640" s="223" t="str">
        <f t="shared" si="1692"/>
        <v>9.19430800040281+3.80840707040232i</v>
      </c>
      <c r="S640" s="223" t="str">
        <f t="shared" si="1693"/>
        <v>4.69126832692344-8.77674572406917i</v>
      </c>
      <c r="T640" s="223" t="str">
        <f t="shared" si="1694"/>
        <v>-8.27465858855544-5.52895010494824i</v>
      </c>
      <c r="U640" s="223" t="str">
        <f t="shared" si="1695"/>
        <v>-6.31338507103081+7.69288196744541i</v>
      </c>
      <c r="V640" s="223" t="str">
        <f t="shared" si="1696"/>
        <v>7.03701868763174+7.03701868763209i</v>
      </c>
      <c r="W640" s="223" t="str">
        <f t="shared" si="1697"/>
        <v>7.69288196744571-6.31338507103045i</v>
      </c>
      <c r="X640" s="223" t="str">
        <f t="shared" si="1698"/>
        <v>-5.52895010494857-8.27465858855522i</v>
      </c>
      <c r="Y640" s="223" t="str">
        <f t="shared" si="1699"/>
        <v>-8.77674572406902+4.69126832692372i</v>
      </c>
      <c r="Z640" s="223" t="str">
        <f t="shared" si="1700"/>
        <v>3.80840707040243+9.19430800040276i</v>
      </c>
      <c r="AA640" s="223" t="str">
        <f t="shared" si="1701"/>
        <v>9.52332406457259-2.88886877190608i</v>
      </c>
      <c r="AB640" s="223" t="str">
        <f t="shared" si="1702"/>
        <v>-1.94150908791994-9.76062531202206i</v>
      </c>
      <c r="AC640" s="223" t="str">
        <f t="shared" si="1703"/>
        <v>-9.90392640201618+0.975451610080313i</v>
      </c>
      <c r="AD640" s="223" t="str">
        <f t="shared" si="1704"/>
        <v>-4.86451230563256E-13+9.95184726672197i</v>
      </c>
      <c r="AE640" s="223" t="str">
        <f t="shared" si="1705"/>
        <v>9.90392640201618+0.975451610080296i</v>
      </c>
      <c r="AF640" s="223" t="str">
        <f t="shared" si="1706"/>
        <v>1.94150908791992-9.76062531202206i</v>
      </c>
      <c r="AG640" s="223" t="str">
        <f t="shared" si="1707"/>
        <v>-9.5233240645726-2.88886877190606i</v>
      </c>
      <c r="AH640" s="223" t="str">
        <f t="shared" si="1708"/>
        <v>-3.80840707040241+9.19430800040277i</v>
      </c>
      <c r="AI640" s="223" t="str">
        <f t="shared" si="1709"/>
        <v>8.77674572406903+4.6912683269237i</v>
      </c>
      <c r="AJ640" s="223" t="str">
        <f t="shared" si="1710"/>
        <v>5.52895010494855-8.27465858855524i</v>
      </c>
      <c r="AK640" s="223" t="str">
        <f t="shared" si="1711"/>
        <v>-7.69288196744574-6.31338507103042i</v>
      </c>
      <c r="AL640" s="223" t="str">
        <f t="shared" si="1712"/>
        <v>-7.03701868763172+7.03701868763211i</v>
      </c>
      <c r="AM640" s="223" t="str">
        <f t="shared" si="1713"/>
        <v>6.31338507103084+7.69288196744538i</v>
      </c>
      <c r="AN640" s="223" t="str">
        <f t="shared" si="1714"/>
        <v>8.27465858855548-5.52895010494818i</v>
      </c>
      <c r="AO640" s="223" t="str">
        <f t="shared" si="1715"/>
        <v>-4.69126832692329-8.77674572406925i</v>
      </c>
      <c r="AP640" s="223" t="str">
        <f t="shared" si="1716"/>
        <v>-9.19430800040295+3.80840707040198i</v>
      </c>
      <c r="AQ640" s="223" t="str">
        <f t="shared" si="1717"/>
        <v>2.88886877190655+9.52332406457245i</v>
      </c>
      <c r="AR640" s="223" t="str">
        <f t="shared" si="1718"/>
        <v>9.76062531202196-1.94150908792044i</v>
      </c>
      <c r="AS640" s="223" t="str">
        <f t="shared" si="1719"/>
        <v>-0.975451610080815-9.90392640201613i</v>
      </c>
      <c r="AT640" s="223" t="str">
        <f t="shared" si="1720"/>
        <v>-9.95184726672197+1.706732846035E-14i</v>
      </c>
      <c r="AU640" s="223" t="str">
        <f t="shared" si="1721"/>
        <v>-0.97545161008078+9.90392640201613i</v>
      </c>
      <c r="AV640" s="223" t="str">
        <f t="shared" si="1722"/>
        <v>9.76062531202198+1.9415090879204i</v>
      </c>
      <c r="AW640" s="223" t="str">
        <f t="shared" si="1723"/>
        <v>2.88886877190652-9.52332406457246i</v>
      </c>
      <c r="AX640" s="223" t="str">
        <f t="shared" si="1724"/>
        <v>-9.19430800040296-3.80840707040194i</v>
      </c>
      <c r="AY640" s="223" t="str">
        <f t="shared" si="1725"/>
        <v>-4.69126832692326+8.77674572406927i</v>
      </c>
      <c r="AZ640" s="223" t="str">
        <f t="shared" si="1726"/>
        <v>8.2746585885555+5.52895010494816i</v>
      </c>
      <c r="BA640" s="223" t="str">
        <f t="shared" si="1727"/>
        <v>6.31338507103081-7.69288196744541i</v>
      </c>
      <c r="BB640" s="223" t="str">
        <f t="shared" si="1728"/>
        <v>-7.03701868763174-7.03701868763209i</v>
      </c>
      <c r="BC640" s="223" t="str">
        <f t="shared" si="1729"/>
        <v>-7.69288196744571+6.31338507103044i</v>
      </c>
      <c r="BD640" s="223" t="str">
        <f t="shared" si="1730"/>
        <v>5.52895010494857+8.27465858855522i</v>
      </c>
      <c r="BE640" s="223" t="str">
        <f t="shared" si="1731"/>
        <v>8.77674572406903-4.6912683269237i</v>
      </c>
      <c r="BF640" s="223" t="str">
        <f t="shared" si="1732"/>
        <v>-3.80840707040248-9.19430800040274i</v>
      </c>
      <c r="BG640" s="223" t="str">
        <f t="shared" si="1733"/>
        <v>-9.52332406457258+2.88886877190613i</v>
      </c>
      <c r="BH640" s="223" t="str">
        <f t="shared" si="1734"/>
        <v>1.94150908791999+9.76062531202206i</v>
      </c>
      <c r="BI640" s="223" t="str">
        <f t="shared" si="1735"/>
        <v>9.90392640201618-0.975451610080365i</v>
      </c>
      <c r="BJ640" s="223" t="str">
        <f t="shared" si="1736"/>
        <v>4.3402783818909E-13-9.95184726672197i</v>
      </c>
      <c r="BK640" s="223" t="str">
        <f t="shared" si="1737"/>
        <v>-9.90392640201619-0.975451610080243i</v>
      </c>
      <c r="BL640" s="223" t="str">
        <f t="shared" si="1738"/>
        <v>-1.94150908791987+9.76062531202207i</v>
      </c>
      <c r="BM640" s="176"/>
      <c r="BN640" s="176"/>
      <c r="BO640" s="176"/>
      <c r="BP640" s="176"/>
      <c r="BQ640" s="176"/>
      <c r="BR640" s="176"/>
      <c r="BS640" s="176"/>
      <c r="BT640" s="176"/>
      <c r="BU640" s="176"/>
      <c r="BV640" s="176"/>
      <c r="BW640" s="223"/>
      <c r="BX640" s="223"/>
      <c r="BY640" s="223"/>
      <c r="BZ640" s="223"/>
      <c r="CH640" s="222">
        <f t="shared" si="1739"/>
        <v>-285.62382400043259</v>
      </c>
    </row>
    <row r="641" spans="1:86">
      <c r="A641" s="227">
        <f t="shared" si="1630"/>
        <v>5.0000000000000001E-3</v>
      </c>
      <c r="B641" s="228">
        <v>16</v>
      </c>
      <c r="C641" s="228">
        <f t="shared" si="1631"/>
        <v>800</v>
      </c>
      <c r="D641" s="228">
        <f t="shared" si="1740"/>
        <v>5026.5482457436692</v>
      </c>
      <c r="E641" s="227" t="str">
        <f t="shared" si="1687"/>
        <v>5026.54824574367i</v>
      </c>
      <c r="F641" s="227" t="str">
        <f t="shared" si="1632"/>
        <v>0.22904012797102-1.44800360635526i</v>
      </c>
      <c r="G641" s="227" t="str">
        <f t="shared" si="1633"/>
        <v>-2.76342837699534+0.00792697160431133i</v>
      </c>
      <c r="H641" s="227" t="str">
        <f t="shared" si="1634"/>
        <v>0.00291908894151551-0.0184546321731056i</v>
      </c>
      <c r="I641" s="227" t="str">
        <f t="shared" si="1688"/>
        <v>0.00421392712257145-0.000977604760265543i</v>
      </c>
      <c r="J641" s="223" t="str">
        <f>IMPRODUCT(1/Nt_input,AD625)</f>
        <v>-1.31709035935098E-14-9.10729824887623E-16i</v>
      </c>
      <c r="K641" s="246" t="str">
        <f t="shared" si="1689"/>
        <v>-5.63915616935907E-17+9.03818893958503E-18i</v>
      </c>
      <c r="L641" s="222">
        <f t="shared" si="1690"/>
        <v>-324.86556373904409</v>
      </c>
      <c r="M641" s="222">
        <f t="shared" si="1635"/>
        <v>400</v>
      </c>
      <c r="N641" s="224">
        <f t="shared" si="1636"/>
        <v>10</v>
      </c>
      <c r="O641" s="223" t="str">
        <f t="shared" si="1637"/>
        <v>-3.49145625605507E-14-10i</v>
      </c>
      <c r="P641" s="223" t="str">
        <f t="shared" si="1638"/>
        <v>-10-3.2311393144413E-14i</v>
      </c>
      <c r="Q641" s="223" t="str">
        <f t="shared" si="1691"/>
        <v>-1.83772268236293E-15+10i</v>
      </c>
      <c r="R641" s="223" t="str">
        <f t="shared" si="1692"/>
        <v>10-3.30768398781878E-14i</v>
      </c>
      <c r="S641" s="223" t="str">
        <f t="shared" si="1693"/>
        <v>2.97082237282753E-14-10i</v>
      </c>
      <c r="T641" s="223" t="str">
        <f t="shared" si="1694"/>
        <v>-10-3.67544536472586E-15i</v>
      </c>
      <c r="U641" s="223" t="str">
        <f t="shared" si="1695"/>
        <v>2.44401937923855E-13+10i</v>
      </c>
      <c r="V641" s="223" t="str">
        <f t="shared" si="1696"/>
        <v>10-2.79316500484406E-13i</v>
      </c>
      <c r="W641" s="223" t="str">
        <f t="shared" si="1697"/>
        <v>-2.96467494650954E-13-10i</v>
      </c>
      <c r="X641" s="223" t="str">
        <f t="shared" si="1698"/>
        <v>-10+3.31382057211504E-13i</v>
      </c>
      <c r="Y641" s="223" t="str">
        <f t="shared" si="1699"/>
        <v>3.66296619772055E-13+10i</v>
      </c>
      <c r="Z641" s="223" t="str">
        <f t="shared" si="1700"/>
        <v>10-4.18974750726608E-13i</v>
      </c>
      <c r="AA641" s="223" t="str">
        <f t="shared" si="1701"/>
        <v>-4.36125744893157E-13-10i</v>
      </c>
      <c r="AB641" s="223" t="str">
        <f t="shared" si="1702"/>
        <v>-10+4.8880387584771E-13i</v>
      </c>
      <c r="AC641" s="223" t="str">
        <f t="shared" si="1703"/>
        <v>-4.88804960049882E-13+10i</v>
      </c>
      <c r="AD641" s="223" t="str">
        <f t="shared" si="1704"/>
        <v>10+4.71653965883334E-13i</v>
      </c>
      <c r="AE641" s="223" t="str">
        <f t="shared" si="1705"/>
        <v>4.18975834928781E-13-10i</v>
      </c>
      <c r="AF641" s="223" t="str">
        <f t="shared" si="1706"/>
        <v>-10-4.01824840762233E-13i</v>
      </c>
      <c r="AG641" s="223" t="str">
        <f t="shared" si="1707"/>
        <v>-3.49146709807679E-13+10i</v>
      </c>
      <c r="AH641" s="223" t="str">
        <f t="shared" si="1708"/>
        <v>10+3.31995715641131E-13i</v>
      </c>
      <c r="AI641" s="223" t="str">
        <f t="shared" si="1709"/>
        <v>2.79317584686578E-13-10i</v>
      </c>
      <c r="AJ641" s="223" t="str">
        <f t="shared" si="1710"/>
        <v>-10-2.6216659052003E-13i</v>
      </c>
      <c r="AK641" s="223" t="str">
        <f t="shared" si="1711"/>
        <v>-2.45015596353482E-13+10i</v>
      </c>
      <c r="AL641" s="223" t="str">
        <f t="shared" si="1712"/>
        <v>10+1.56810328610923E-13i</v>
      </c>
      <c r="AM641" s="223" t="str">
        <f t="shared" si="1713"/>
        <v>1.39659334444375E-13-10i</v>
      </c>
      <c r="AN641" s="223" t="str">
        <f t="shared" si="1714"/>
        <v>-10-1.22508340277827E-13i</v>
      </c>
      <c r="AO641" s="223" t="str">
        <f t="shared" si="1715"/>
        <v>-1.05357346111279E-13+10i</v>
      </c>
      <c r="AP641" s="223" t="str">
        <f t="shared" si="1716"/>
        <v>10+8.82063519447307E-14i</v>
      </c>
      <c r="AQ641" s="223" t="str">
        <f t="shared" si="1717"/>
        <v>1.0842021724855E-18-10i</v>
      </c>
      <c r="AR641" s="223" t="str">
        <f t="shared" si="1718"/>
        <v>-10+1.71499099643757E-14i</v>
      </c>
      <c r="AS641" s="223" t="str">
        <f t="shared" si="1719"/>
        <v>3.43009041309239E-14+10i</v>
      </c>
      <c r="AT641" s="223" t="str">
        <f t="shared" si="1720"/>
        <v>10-5.14518982974721E-14i</v>
      </c>
      <c r="AU641" s="223" t="str">
        <f t="shared" si="1721"/>
        <v>-1.3965716604003E-13-10i</v>
      </c>
      <c r="AV641" s="223" t="str">
        <f t="shared" si="1722"/>
        <v>-10+1.56808160206579E-13i</v>
      </c>
      <c r="AW641" s="223" t="str">
        <f t="shared" si="1723"/>
        <v>1.73959154373127E-13+10i</v>
      </c>
      <c r="AX641" s="223" t="str">
        <f t="shared" si="1724"/>
        <v>10-1.91110148539675E-13i</v>
      </c>
      <c r="AY641" s="223" t="str">
        <f t="shared" si="1725"/>
        <v>-2.79315416282233E-13-10i</v>
      </c>
      <c r="AZ641" s="223" t="str">
        <f t="shared" si="1726"/>
        <v>-10+2.96466410448781E-13i</v>
      </c>
      <c r="BA641" s="223" t="str">
        <f t="shared" si="1727"/>
        <v>3.13617404615329E-13+10i</v>
      </c>
      <c r="BB641" s="223" t="str">
        <f t="shared" si="1728"/>
        <v>10-3.30768398781878E-13i</v>
      </c>
      <c r="BC641" s="223" t="str">
        <f t="shared" si="1729"/>
        <v>-3.47919392948426E-13-10i</v>
      </c>
      <c r="BD641" s="223" t="str">
        <f t="shared" si="1730"/>
        <v>-10+4.36124660690984E-13i</v>
      </c>
      <c r="BE641" s="223" t="str">
        <f t="shared" si="1731"/>
        <v>5.24329928433542E-13+10i</v>
      </c>
      <c r="BF641" s="223" t="str">
        <f t="shared" si="1732"/>
        <v>10+5.2433318104006E-13i</v>
      </c>
      <c r="BG641" s="223" t="str">
        <f t="shared" si="1733"/>
        <v>4.36127913297502E-13-10i</v>
      </c>
      <c r="BH641" s="223" t="str">
        <f t="shared" si="1734"/>
        <v>-10-4.90031192706963E-13i</v>
      </c>
      <c r="BI641" s="223" t="str">
        <f t="shared" si="1735"/>
        <v>-4.01825924964405E-13+10i</v>
      </c>
      <c r="BJ641" s="223" t="str">
        <f t="shared" si="1736"/>
        <v>10+3.13620657221847E-13i</v>
      </c>
      <c r="BK641" s="223" t="str">
        <f t="shared" si="1737"/>
        <v>3.67523936631309E-13-10i</v>
      </c>
      <c r="BL641" s="223" t="str">
        <f t="shared" si="1738"/>
        <v>-10-2.79318668888751E-13i</v>
      </c>
      <c r="BM641" s="176"/>
      <c r="BN641" s="176"/>
      <c r="BO641" s="176"/>
      <c r="BP641" s="176"/>
      <c r="BQ641" s="176"/>
      <c r="BR641" s="176"/>
      <c r="BS641" s="176"/>
      <c r="BT641" s="176"/>
      <c r="BU641" s="176"/>
      <c r="BV641" s="176"/>
      <c r="BW641" s="223"/>
      <c r="BX641" s="223"/>
      <c r="BY641" s="223"/>
      <c r="BZ641" s="223"/>
      <c r="CH641" s="222">
        <f t="shared" si="1739"/>
        <v>-277.58697305003017</v>
      </c>
    </row>
    <row r="642" spans="1:86">
      <c r="A642" s="227">
        <f t="shared" si="1630"/>
        <v>5.3125000000000004E-3</v>
      </c>
      <c r="B642" s="228">
        <v>17</v>
      </c>
      <c r="C642" s="228">
        <f t="shared" si="1631"/>
        <v>850</v>
      </c>
      <c r="D642" s="228">
        <f t="shared" si="1740"/>
        <v>5340.7075111026479</v>
      </c>
      <c r="E642" s="227" t="str">
        <f t="shared" si="1687"/>
        <v>5340.70751110265i</v>
      </c>
      <c r="F642" s="227" t="str">
        <f t="shared" si="1632"/>
        <v>0.200473039262071-1.36747147545663i</v>
      </c>
      <c r="G642" s="227" t="str">
        <f t="shared" si="1633"/>
        <v>-2.76943393441767-0.0264502086893826i</v>
      </c>
      <c r="H642" s="227" t="str">
        <f t="shared" si="1634"/>
        <v>0.00255500482455179-0.0174282598302967i</v>
      </c>
      <c r="I642" s="227" t="str">
        <f t="shared" si="1688"/>
        <v>0.00415670441667167-0.00107351408594457i</v>
      </c>
      <c r="J642" s="223" t="str">
        <f>IMPRODUCT(1/Nt_input,AE625)</f>
        <v>-5.08698172561189E-15+2.35748920385247E-15i</v>
      </c>
      <c r="K642" s="246" t="str">
        <f t="shared" si="1689"/>
        <v>-1.86142815385811E-17+1.52603323232963E-17i</v>
      </c>
      <c r="L642" s="222">
        <f t="shared" si="1690"/>
        <v>-332.37044581309652</v>
      </c>
      <c r="M642" s="222">
        <f t="shared" si="1635"/>
        <v>399.95184726672198</v>
      </c>
      <c r="N642" s="224">
        <f t="shared" si="1636"/>
        <v>9.9518472667219697</v>
      </c>
      <c r="O642" s="223" t="str">
        <f t="shared" si="1637"/>
        <v>-0.975451610080664-9.90392640201615i</v>
      </c>
      <c r="P642" s="223" t="str">
        <f t="shared" si="1638"/>
        <v>-9.76062531202203+1.94150908792016i</v>
      </c>
      <c r="Q642" s="223" t="str">
        <f t="shared" si="1691"/>
        <v>2.88886877190606+9.5233240645726i</v>
      </c>
      <c r="R642" s="223" t="str">
        <f t="shared" si="1692"/>
        <v>9.19430800040282-3.80840707040229i</v>
      </c>
      <c r="S642" s="223" t="str">
        <f t="shared" si="1693"/>
        <v>-4.69126832692347-8.77674572406915i</v>
      </c>
      <c r="T642" s="223" t="str">
        <f t="shared" si="1694"/>
        <v>-8.27465858855527+5.5289501049485i</v>
      </c>
      <c r="U642" s="223" t="str">
        <f t="shared" si="1695"/>
        <v>6.31338507103042+7.69288196744574i</v>
      </c>
      <c r="V642" s="223" t="str">
        <f t="shared" si="1696"/>
        <v>7.03701868763206-7.03701868763177i</v>
      </c>
      <c r="W642" s="223" t="str">
        <f t="shared" si="1697"/>
        <v>-7.69288196744547-6.31338507103073i</v>
      </c>
      <c r="X642" s="223" t="str">
        <f t="shared" si="1698"/>
        <v>-5.52895010494801+8.2746585885556i</v>
      </c>
      <c r="Y642" s="223" t="str">
        <f t="shared" si="1699"/>
        <v>8.77674572406938+4.69126832692305i</v>
      </c>
      <c r="Z642" s="223" t="str">
        <f t="shared" si="1700"/>
        <v>3.8084070704026-9.19430800040269i</v>
      </c>
      <c r="AA642" s="223" t="str">
        <f t="shared" si="1701"/>
        <v>-9.52332406457256-2.88886877190619i</v>
      </c>
      <c r="AB642" s="223" t="str">
        <f t="shared" si="1702"/>
        <v>-1.94150908791999+9.76062531202206i</v>
      </c>
      <c r="AC642" s="223" t="str">
        <f t="shared" si="1703"/>
        <v>9.90392640201618+0.975451610080296i</v>
      </c>
      <c r="AD642" s="223" t="str">
        <f t="shared" si="1704"/>
        <v>4.16958351765854E-13-9.95184726672197i</v>
      </c>
      <c r="AE642" s="223" t="str">
        <f t="shared" si="1705"/>
        <v>-9.90392640201618+0.975451610080451i</v>
      </c>
      <c r="AF642" s="223" t="str">
        <f t="shared" si="1706"/>
        <v>1.94150908792015+9.76062531202203i</v>
      </c>
      <c r="AG642" s="223" t="str">
        <f t="shared" si="1707"/>
        <v>9.52332406457251-2.88886877190634i</v>
      </c>
      <c r="AH642" s="223" t="str">
        <f t="shared" si="1708"/>
        <v>-3.80840707040275-9.19430800040263i</v>
      </c>
      <c r="AI642" s="223" t="str">
        <f t="shared" si="1709"/>
        <v>-8.77674572406931+4.69126832692319i</v>
      </c>
      <c r="AJ642" s="223" t="str">
        <f t="shared" si="1710"/>
        <v>5.52895010494817+8.27465858855549i</v>
      </c>
      <c r="AK642" s="223" t="str">
        <f t="shared" si="1711"/>
        <v>7.69288196744538-6.31338507103085i</v>
      </c>
      <c r="AL642" s="223" t="str">
        <f t="shared" si="1712"/>
        <v>-7.03701868763215-7.03701868763168i</v>
      </c>
      <c r="AM642" s="223" t="str">
        <f t="shared" si="1713"/>
        <v>-6.31338507103106+7.69288196744521i</v>
      </c>
      <c r="AN642" s="223" t="str">
        <f t="shared" si="1714"/>
        <v>8.27465858855535+5.52895010494839i</v>
      </c>
      <c r="AO642" s="223" t="str">
        <f t="shared" si="1715"/>
        <v>4.69126832692341-8.77674572406918i</v>
      </c>
      <c r="AP642" s="223" t="str">
        <f t="shared" si="1716"/>
        <v>-9.19430800040291-3.80840707040207i</v>
      </c>
      <c r="AQ642" s="223" t="str">
        <f t="shared" si="1717"/>
        <v>-2.88886877190561+9.52332406457274i</v>
      </c>
      <c r="AR642" s="223" t="str">
        <f t="shared" si="1718"/>
        <v>9.76062531202198+1.9415090879204i</v>
      </c>
      <c r="AS642" s="223" t="str">
        <f t="shared" si="1719"/>
        <v>0.975451610080746-9.90392640201615i</v>
      </c>
      <c r="AT642" s="223" t="str">
        <f t="shared" si="1720"/>
        <v>-9.95184726672197+1.56053086055154E-13i</v>
      </c>
      <c r="AU642" s="223" t="str">
        <f t="shared" si="1721"/>
        <v>0.975451610080987+9.90392640201611i</v>
      </c>
      <c r="AV642" s="223" t="str">
        <f t="shared" si="1722"/>
        <v>9.76062531202211-1.94150908791974i</v>
      </c>
      <c r="AW642" s="223" t="str">
        <f t="shared" si="1723"/>
        <v>-2.88886877190591-9.52332406457264i</v>
      </c>
      <c r="AX642" s="223" t="str">
        <f t="shared" si="1724"/>
        <v>-9.19430800040279+3.80840707040236i</v>
      </c>
      <c r="AY642" s="223" t="str">
        <f t="shared" si="1725"/>
        <v>4.69126832692369+8.77674572406904i</v>
      </c>
      <c r="AZ642" s="223" t="str">
        <f t="shared" si="1726"/>
        <v>8.27465858855576-5.52895010494777i</v>
      </c>
      <c r="BA642" s="223" t="str">
        <f t="shared" si="1727"/>
        <v>-6.31338507103048-7.69288196744568i</v>
      </c>
      <c r="BB642" s="223" t="str">
        <f t="shared" si="1728"/>
        <v>-7.03701868763193+7.0370186876319i</v>
      </c>
      <c r="BC642" s="223" t="str">
        <f t="shared" si="1729"/>
        <v>7.69288196744557+6.31338507103062i</v>
      </c>
      <c r="BD642" s="223" t="str">
        <f t="shared" si="1730"/>
        <v>5.52895010494792-8.27465858855567i</v>
      </c>
      <c r="BE642" s="223" t="str">
        <f t="shared" si="1731"/>
        <v>-8.77674572406895-4.69126832692384i</v>
      </c>
      <c r="BF642" s="223" t="str">
        <f t="shared" si="1732"/>
        <v>-3.80840707040239+9.19430800040278i</v>
      </c>
      <c r="BG642" s="223" t="str">
        <f t="shared" si="1733"/>
        <v>9.52332406457261+2.88886877190601i</v>
      </c>
      <c r="BH642" s="223" t="str">
        <f t="shared" si="1734"/>
        <v>1.94150908791984-9.76062531202208i</v>
      </c>
      <c r="BI642" s="223" t="str">
        <f t="shared" si="1735"/>
        <v>-9.90392640201619-0.975451610080176i</v>
      </c>
      <c r="BJ642" s="223" t="str">
        <f t="shared" si="1736"/>
        <v>-3.31617393538333E-13+9.95184726672197i</v>
      </c>
      <c r="BK642" s="223" t="str">
        <f t="shared" si="1737"/>
        <v>9.90392640201615-0.975451610080641i</v>
      </c>
      <c r="BL642" s="223" t="str">
        <f t="shared" si="1738"/>
        <v>-1.9415090879203-9.760625312022i</v>
      </c>
      <c r="BM642" s="176"/>
      <c r="BN642" s="176"/>
      <c r="BO642" s="176"/>
      <c r="BP642" s="176"/>
      <c r="BQ642" s="176"/>
      <c r="BR642" s="176"/>
      <c r="BS642" s="176"/>
      <c r="BT642" s="176"/>
      <c r="BU642" s="176"/>
      <c r="BV642" s="176"/>
      <c r="BW642" s="223"/>
      <c r="BX642" s="223"/>
      <c r="BY642" s="223"/>
      <c r="BZ642" s="223"/>
      <c r="CH642" s="222">
        <f t="shared" si="1739"/>
        <v>-285.02584622916515</v>
      </c>
    </row>
    <row r="643" spans="1:86">
      <c r="A643" s="227">
        <f t="shared" si="1630"/>
        <v>5.6250000000000007E-3</v>
      </c>
      <c r="B643" s="228">
        <v>18</v>
      </c>
      <c r="C643" s="228">
        <f t="shared" si="1631"/>
        <v>900</v>
      </c>
      <c r="D643" s="228">
        <f t="shared" si="1740"/>
        <v>5654.8667764616275</v>
      </c>
      <c r="E643" s="227" t="str">
        <f t="shared" si="1687"/>
        <v>5654.86677646163i</v>
      </c>
      <c r="F643" s="227" t="str">
        <f t="shared" si="1632"/>
        <v>0.176380207995269-1.2951741607208i</v>
      </c>
      <c r="G643" s="227" t="str">
        <f t="shared" si="1633"/>
        <v>-2.77578395183596-0.0587812896388748i</v>
      </c>
      <c r="H643" s="227" t="str">
        <f t="shared" si="1634"/>
        <v>0.00224794458168632-0.0165068392311372i</v>
      </c>
      <c r="I643" s="227" t="str">
        <f t="shared" si="1688"/>
        <v>0.00409703138933864-0.00116238918283842i</v>
      </c>
      <c r="J643" s="223" t="str">
        <f>IMPRODUCT(1/Nt_input,AF625)</f>
        <v>1.72538714001898E-14+7.43693301386014E-14i</v>
      </c>
      <c r="K643" s="246" t="str">
        <f t="shared" si="1689"/>
        <v>1.57135757602239E-16+2.84637766504272E-16i</v>
      </c>
      <c r="L643" s="222">
        <f t="shared" si="1690"/>
        <v>-309.75882676435805</v>
      </c>
      <c r="M643" s="222">
        <f t="shared" si="1635"/>
        <v>399.80785280403228</v>
      </c>
      <c r="N643" s="224">
        <f t="shared" si="1636"/>
        <v>9.8078528040323043</v>
      </c>
      <c r="O643" s="223" t="str">
        <f t="shared" si="1637"/>
        <v>-1.91341716182546-9.61939766255643i</v>
      </c>
      <c r="P643" s="223" t="str">
        <f t="shared" si="1638"/>
        <v>-9.06127446352887+3.75330277517867i</v>
      </c>
      <c r="Q643" s="223" t="str">
        <f t="shared" si="1691"/>
        <v>5.44895106775822+8.15493156848915i</v>
      </c>
      <c r="R643" s="223" t="str">
        <f t="shared" si="1692"/>
        <v>6.93519922661077-6.9351992266107i</v>
      </c>
      <c r="S643" s="223" t="str">
        <f t="shared" si="1693"/>
        <v>-8.15493156848915-5.44895106775821i</v>
      </c>
      <c r="T643" s="223" t="str">
        <f t="shared" si="1694"/>
        <v>-3.75330277517822+9.06127446352906i</v>
      </c>
      <c r="U643" s="223" t="str">
        <f t="shared" si="1695"/>
        <v>9.61939766255641+1.91341716182555i</v>
      </c>
      <c r="V643" s="223" t="str">
        <f t="shared" si="1696"/>
        <v>-2.90770954871679E-13-9.8078528040323i</v>
      </c>
      <c r="W643" s="223" t="str">
        <f t="shared" si="1697"/>
        <v>-9.61939766255649+1.91341716182518i</v>
      </c>
      <c r="X643" s="223" t="str">
        <f t="shared" si="1698"/>
        <v>3.75330277517878+9.06127446352882i</v>
      </c>
      <c r="Y643" s="223" t="str">
        <f t="shared" si="1699"/>
        <v>8.15493156848941-5.44895106775781i</v>
      </c>
      <c r="Z643" s="223" t="str">
        <f t="shared" si="1700"/>
        <v>-6.9351992266107-6.93519922661077i</v>
      </c>
      <c r="AA643" s="223" t="str">
        <f t="shared" si="1701"/>
        <v>-5.44895106775787+8.15493156848938i</v>
      </c>
      <c r="AB643" s="223" t="str">
        <f t="shared" si="1702"/>
        <v>9.0612744635288+3.75330277517884i</v>
      </c>
      <c r="AC643" s="223" t="str">
        <f t="shared" si="1703"/>
        <v>1.91341716182526-9.61939766255647i</v>
      </c>
      <c r="AD643" s="223" t="str">
        <f t="shared" si="1704"/>
        <v>-9.8078528040323-3.9410388911997E-13i</v>
      </c>
      <c r="AE643" s="223" t="str">
        <f t="shared" si="1705"/>
        <v>1.91341716182549+9.61939766255643i</v>
      </c>
      <c r="AF643" s="223" t="str">
        <f t="shared" si="1706"/>
        <v>9.06127446352871-3.75330277517905i</v>
      </c>
      <c r="AG643" s="223" t="str">
        <f t="shared" si="1707"/>
        <v>-5.44895106775806-8.15493156848926i</v>
      </c>
      <c r="AH643" s="223" t="str">
        <f t="shared" si="1708"/>
        <v>-6.93519922661055+6.93519922661093i</v>
      </c>
      <c r="AI643" s="223" t="str">
        <f t="shared" si="1709"/>
        <v>8.15493156848898+5.44895106775847i</v>
      </c>
      <c r="AJ643" s="223" t="str">
        <f t="shared" si="1710"/>
        <v>3.75330277517858-9.06127446352891i</v>
      </c>
      <c r="AK643" s="223" t="str">
        <f t="shared" si="1711"/>
        <v>-9.61939766255634-1.9134171618259i</v>
      </c>
      <c r="AL643" s="223" t="str">
        <f t="shared" si="1712"/>
        <v>-1.03332934248291E-13+9.8078528040323i</v>
      </c>
      <c r="AM643" s="223" t="str">
        <f t="shared" si="1713"/>
        <v>9.61939766255637-1.91341716182577i</v>
      </c>
      <c r="AN643" s="223" t="str">
        <f t="shared" si="1714"/>
        <v>-3.75330277517845-9.06127446352896i</v>
      </c>
      <c r="AO643" s="223" t="str">
        <f t="shared" si="1715"/>
        <v>-8.15493156848909+5.4489510677583i</v>
      </c>
      <c r="AP643" s="223" t="str">
        <f t="shared" si="1716"/>
        <v>6.93519922661045+6.93519922661103i</v>
      </c>
      <c r="AQ643" s="223" t="str">
        <f t="shared" si="1717"/>
        <v>5.44895106775823-8.15493156848914i</v>
      </c>
      <c r="AR643" s="223" t="str">
        <f t="shared" si="1718"/>
        <v>-9.06127446352902-3.7533027751783i</v>
      </c>
      <c r="AS643" s="223" t="str">
        <f t="shared" si="1719"/>
        <v>-1.91341716182561+9.6193976625564i</v>
      </c>
      <c r="AT643" s="223" t="str">
        <f t="shared" si="1720"/>
        <v>9.8078528040323-1.87438020623388E-13i</v>
      </c>
      <c r="AU643" s="223" t="str">
        <f t="shared" si="1721"/>
        <v>-1.91341716182509-9.61939766255651i</v>
      </c>
      <c r="AV643" s="223" t="str">
        <f t="shared" si="1722"/>
        <v>-9.06127446352885+3.75330277517871i</v>
      </c>
      <c r="AW643" s="223" t="str">
        <f t="shared" si="1723"/>
        <v>5.44895106775773+8.15493156848947i</v>
      </c>
      <c r="AX643" s="223" t="str">
        <f t="shared" si="1724"/>
        <v>6.93519922661082-6.93519922661065i</v>
      </c>
      <c r="AY643" s="223" t="str">
        <f t="shared" si="1725"/>
        <v>-8.15493156848931-5.44895106775799i</v>
      </c>
      <c r="AZ643" s="223" t="str">
        <f t="shared" si="1726"/>
        <v>-3.75330277517894+9.06127446352876i</v>
      </c>
      <c r="BA643" s="223" t="str">
        <f t="shared" si="1727"/>
        <v>9.61939766255646+1.91341716182533i</v>
      </c>
      <c r="BB643" s="223" t="str">
        <f t="shared" si="1728"/>
        <v>4.27747837735166E-13-9.8078528040323i</v>
      </c>
      <c r="BC643" s="223" t="str">
        <f t="shared" si="1729"/>
        <v>-9.61939766255643+1.91341716182545i</v>
      </c>
      <c r="BD643" s="223" t="str">
        <f t="shared" si="1730"/>
        <v>3.75330277517892+9.06127446352876i</v>
      </c>
      <c r="BE643" s="223" t="str">
        <f t="shared" si="1731"/>
        <v>8.15493156848932-5.44895106775797i</v>
      </c>
      <c r="BF643" s="223" t="str">
        <f t="shared" si="1732"/>
        <v>-6.93519922661086-6.93519922661061i</v>
      </c>
      <c r="BG643" s="223" t="str">
        <f t="shared" si="1733"/>
        <v>-5.4489510677585+8.15493156848896i</v>
      </c>
      <c r="BH643" s="223" t="str">
        <f t="shared" si="1734"/>
        <v>9.0612744635289+3.75330277517861i</v>
      </c>
      <c r="BI643" s="223" t="str">
        <f t="shared" si="1735"/>
        <v>1.91341716182511-9.6193976625565i</v>
      </c>
      <c r="BJ643" s="223" t="str">
        <f t="shared" si="1736"/>
        <v>-9.8078528040323-2.06665868496582E-13i</v>
      </c>
      <c r="BK643" s="223" t="str">
        <f t="shared" si="1737"/>
        <v>1.91341716182566+9.61939766255639i</v>
      </c>
      <c r="BL643" s="223" t="str">
        <f t="shared" si="1738"/>
        <v>9.06127446352901-3.75330277517835i</v>
      </c>
      <c r="BM643" s="176"/>
      <c r="BN643" s="176"/>
      <c r="BO643" s="176"/>
      <c r="BP643" s="176"/>
      <c r="BQ643" s="176"/>
      <c r="BR643" s="176"/>
      <c r="BS643" s="176"/>
      <c r="BT643" s="176"/>
      <c r="BU643" s="176"/>
      <c r="BV643" s="176"/>
      <c r="BW643" s="223"/>
      <c r="BX643" s="223"/>
      <c r="BY643" s="223"/>
      <c r="BZ643" s="223"/>
      <c r="CH643" s="222">
        <f t="shared" si="1739"/>
        <v>-262.34443695179806</v>
      </c>
    </row>
    <row r="644" spans="1:86">
      <c r="A644" s="227">
        <f t="shared" si="1630"/>
        <v>5.9375000000000009E-3</v>
      </c>
      <c r="B644" s="228">
        <v>19</v>
      </c>
      <c r="C644" s="228">
        <f t="shared" si="1631"/>
        <v>950</v>
      </c>
      <c r="D644" s="228">
        <f t="shared" si="1740"/>
        <v>5969.0260418206071</v>
      </c>
      <c r="E644" s="227" t="str">
        <f t="shared" si="1687"/>
        <v>5969.02604182061i</v>
      </c>
      <c r="F644" s="227" t="str">
        <f t="shared" si="1632"/>
        <v>0.155880557924261-1.22994313258881i</v>
      </c>
      <c r="G644" s="227" t="str">
        <f t="shared" si="1633"/>
        <v>-2.78247507530859-0.0893620982871947i</v>
      </c>
      <c r="H644" s="227" t="str">
        <f t="shared" si="1634"/>
        <v>0.00198667900190639-0.0156754776066455i</v>
      </c>
      <c r="I644" s="227" t="str">
        <f t="shared" si="1688"/>
        <v>0.00403538778784424-0.00124474175891902i</v>
      </c>
      <c r="J644" s="223" t="str">
        <f>IMPRODUCT(1/Nt_input,AG625)</f>
        <v>-3.42574411763344E-14+3.63754165677578E-14i</v>
      </c>
      <c r="K644" s="246" t="str">
        <f t="shared" si="1689"/>
        <v>-9.29640597658093E-17+1.89430579381172E-16i</v>
      </c>
      <c r="L644" s="222">
        <f t="shared" si="1690"/>
        <v>-313.51383774137571</v>
      </c>
      <c r="M644" s="222">
        <f t="shared" si="1635"/>
        <v>399.56940335732207</v>
      </c>
      <c r="N644" s="224">
        <f t="shared" si="1636"/>
        <v>9.5694033573220878</v>
      </c>
      <c r="O644" s="223" t="str">
        <f t="shared" si="1637"/>
        <v>-2.77785116509802-9.15734806151273i</v>
      </c>
      <c r="P644" s="223" t="str">
        <f t="shared" si="1638"/>
        <v>-7.95666809947927+5.316475653086i</v>
      </c>
      <c r="Q644" s="223" t="str">
        <f t="shared" si="1691"/>
        <v>7.39724882765445+6.07076522333817i</v>
      </c>
      <c r="R644" s="223" t="str">
        <f t="shared" si="1692"/>
        <v>3.66205212246602-8.84097590017467i</v>
      </c>
      <c r="S644" s="223" t="str">
        <f t="shared" si="1693"/>
        <v>-9.52332406457259-0.937965551744791i</v>
      </c>
      <c r="T644" s="223" t="str">
        <f t="shared" si="1694"/>
        <v>1.86689798248183+9.38552995510283i</v>
      </c>
      <c r="U644" s="223" t="str">
        <f t="shared" si="1695"/>
        <v>8.43946030794878-4.51098551601357i</v>
      </c>
      <c r="V644" s="223" t="str">
        <f t="shared" si="1696"/>
        <v>-6.76659000587164-6.76659000587188i</v>
      </c>
      <c r="W644" s="223" t="str">
        <f t="shared" si="1697"/>
        <v>-4.51098551601303+8.43946030794908i</v>
      </c>
      <c r="X644" s="223" t="str">
        <f t="shared" si="1698"/>
        <v>9.38552995510276+1.86689798248215i</v>
      </c>
      <c r="Y644" s="223" t="str">
        <f t="shared" si="1699"/>
        <v>-0.937965551744442-9.52332406457263i</v>
      </c>
      <c r="Z644" s="223" t="str">
        <f t="shared" si="1700"/>
        <v>-8.84097590017458+3.66205212246623i</v>
      </c>
      <c r="AA644" s="223" t="str">
        <f t="shared" si="1701"/>
        <v>6.07076522333806+7.39724882765454i</v>
      </c>
      <c r="AB644" s="223" t="str">
        <f t="shared" si="1702"/>
        <v>5.31647565308563-7.95666809947951i</v>
      </c>
      <c r="AC644" s="223" t="str">
        <f t="shared" si="1703"/>
        <v>-9.15734806151274-2.77785116509798i</v>
      </c>
      <c r="AD644" s="223" t="str">
        <f t="shared" si="1704"/>
        <v>-3.34112569703156E-13+9.56940335732209i</v>
      </c>
      <c r="AE644" s="223" t="str">
        <f t="shared" si="1705"/>
        <v>9.15734806151265-2.77785116509825i</v>
      </c>
      <c r="AF644" s="223" t="str">
        <f t="shared" si="1706"/>
        <v>-5.31647565308587-7.95666809947936i</v>
      </c>
      <c r="AG644" s="223" t="str">
        <f t="shared" si="1707"/>
        <v>-6.07076522333783+7.39724882765472i</v>
      </c>
      <c r="AH644" s="223" t="str">
        <f t="shared" si="1708"/>
        <v>8.84097590017469+3.66205212246597i</v>
      </c>
      <c r="AI644" s="223" t="str">
        <f t="shared" si="1709"/>
        <v>0.937965551745106-9.52332406457256i</v>
      </c>
      <c r="AJ644" s="223" t="str">
        <f t="shared" si="1710"/>
        <v>-9.38552995510272+1.86689798248239i</v>
      </c>
      <c r="AK644" s="223" t="str">
        <f t="shared" si="1711"/>
        <v>4.51098551601325+8.43946030794896i</v>
      </c>
      <c r="AL644" s="223" t="str">
        <f t="shared" si="1712"/>
        <v>6.76659000587213-6.76659000587139i</v>
      </c>
      <c r="AM644" s="223" t="str">
        <f t="shared" si="1713"/>
        <v>-8.43946030794892-4.51098551601332i</v>
      </c>
      <c r="AN644" s="223" t="str">
        <f t="shared" si="1714"/>
        <v>-1.86689798248248+9.3855299551027i</v>
      </c>
      <c r="AO644" s="223" t="str">
        <f t="shared" si="1715"/>
        <v>9.52332406457256-0.93796555174509i</v>
      </c>
      <c r="AP644" s="223" t="str">
        <f t="shared" si="1716"/>
        <v>-3.66205212246589-8.84097590017473i</v>
      </c>
      <c r="AQ644" s="223" t="str">
        <f t="shared" si="1717"/>
        <v>-7.39724882765417+6.0707652233385i</v>
      </c>
      <c r="AR644" s="223" t="str">
        <f t="shared" si="1718"/>
        <v>7.95666809947931+5.31647565308595i</v>
      </c>
      <c r="AS644" s="223" t="str">
        <f t="shared" si="1719"/>
        <v>2.77785116509829-9.15734806151264i</v>
      </c>
      <c r="AT644" s="223" t="str">
        <f t="shared" si="1720"/>
        <v>-9.56940335732209+2.83700666348179E-13i</v>
      </c>
      <c r="AU644" s="223" t="str">
        <f t="shared" si="1721"/>
        <v>2.77785116509793+9.15734806151275i</v>
      </c>
      <c r="AV644" s="223" t="str">
        <f t="shared" si="1722"/>
        <v>7.95666809947899-5.31647565308642i</v>
      </c>
      <c r="AW644" s="223" t="str">
        <f t="shared" si="1723"/>
        <v>-7.39724882765453-6.07076522333807i</v>
      </c>
      <c r="AX644" s="223" t="str">
        <f t="shared" si="1724"/>
        <v>-3.66205212246631+8.84097590017456i</v>
      </c>
      <c r="AY644" s="223" t="str">
        <f t="shared" si="1725"/>
        <v>9.52332406457261+0.937965551744458i</v>
      </c>
      <c r="AZ644" s="223" t="str">
        <f t="shared" si="1726"/>
        <v>-1.86689798248211-9.38552995510277i</v>
      </c>
      <c r="BA644" s="223" t="str">
        <f t="shared" si="1727"/>
        <v>-8.43946030794914+4.51098551601292i</v>
      </c>
      <c r="BB644" s="223" t="str">
        <f t="shared" si="1728"/>
        <v>6.76659000587185+6.76659000587167i</v>
      </c>
      <c r="BC644" s="223" t="str">
        <f t="shared" si="1729"/>
        <v>4.51098551601364-8.43946030794874i</v>
      </c>
      <c r="BD644" s="223" t="str">
        <f t="shared" si="1730"/>
        <v>-9.38552995510283-1.86689798248184i</v>
      </c>
      <c r="BE644" s="223" t="str">
        <f t="shared" si="1731"/>
        <v>0.937965551744724+9.5233240645726i</v>
      </c>
      <c r="BF644" s="223" t="str">
        <f t="shared" si="1732"/>
        <v>8.84097590017486-3.66205212246555i</v>
      </c>
      <c r="BG644" s="223" t="str">
        <f t="shared" si="1733"/>
        <v>-6.07076522333828-7.39724882765436i</v>
      </c>
      <c r="BH644" s="223" t="str">
        <f t="shared" si="1734"/>
        <v>-5.31647565308624+7.95666809947911i</v>
      </c>
      <c r="BI644" s="223" t="str">
        <f t="shared" si="1735"/>
        <v>9.15734806151282+2.77785116509767i</v>
      </c>
      <c r="BJ644" s="223" t="str">
        <f t="shared" si="1736"/>
        <v>8.44092535604949E-14-9.56940335732209i</v>
      </c>
      <c r="BK644" s="223" t="str">
        <f t="shared" si="1737"/>
        <v>-9.15734806151283+2.77785116509764i</v>
      </c>
      <c r="BL644" s="223" t="str">
        <f t="shared" si="1738"/>
        <v>5.31647565308611+7.95666809947919i</v>
      </c>
      <c r="BM644" s="176"/>
      <c r="BN644" s="176"/>
      <c r="BO644" s="176"/>
      <c r="BP644" s="176"/>
      <c r="BQ644" s="176"/>
      <c r="BR644" s="176"/>
      <c r="BS644" s="176"/>
      <c r="BT644" s="176"/>
      <c r="BU644" s="176"/>
      <c r="BV644" s="176"/>
      <c r="BW644" s="223"/>
      <c r="BX644" s="223"/>
      <c r="BY644" s="223"/>
      <c r="BZ644" s="223"/>
      <c r="CH644" s="222">
        <f t="shared" si="1739"/>
        <v>-266.026261231538</v>
      </c>
    </row>
    <row r="645" spans="1:86">
      <c r="A645" s="227">
        <f t="shared" si="1630"/>
        <v>6.2500000000000012E-3</v>
      </c>
      <c r="B645" s="228">
        <v>20</v>
      </c>
      <c r="C645" s="228">
        <f t="shared" si="1631"/>
        <v>1000</v>
      </c>
      <c r="D645" s="228">
        <f t="shared" si="1740"/>
        <v>6283.1853071795858</v>
      </c>
      <c r="E645" s="227" t="str">
        <f t="shared" si="1687"/>
        <v>6283.18530717959i</v>
      </c>
      <c r="F645" s="227" t="str">
        <f t="shared" si="1632"/>
        <v>0.138298275127627-1.17081442085252i</v>
      </c>
      <c r="G645" s="227" t="str">
        <f t="shared" si="1633"/>
        <v>-2.7895037842448-0.118428016837543i</v>
      </c>
      <c r="H645" s="227" t="str">
        <f t="shared" si="1634"/>
        <v>0.00176259491789493-0.0149218892722149i</v>
      </c>
      <c r="I645" s="227" t="str">
        <f t="shared" si="1688"/>
        <v>0.00397219172883588-0.00132101156714762i</v>
      </c>
      <c r="J645" s="223" t="str">
        <f>IMPRODUCT(1/Nt_input,AH625)</f>
        <v>-7.03119339010364E-14+2.17291462600853E-14i</v>
      </c>
      <c r="K645" s="246" t="str">
        <f t="shared" si="1689"/>
        <v>-2.50588028726337E-16+1.79195213040764E-16i</v>
      </c>
      <c r="L645" s="222">
        <f t="shared" si="1690"/>
        <v>-310.2270960450665</v>
      </c>
      <c r="M645" s="222">
        <f t="shared" si="1635"/>
        <v>399.23879532511285</v>
      </c>
      <c r="N645" s="224">
        <f t="shared" si="1636"/>
        <v>9.2387953251128661</v>
      </c>
      <c r="O645" s="223" t="str">
        <f t="shared" si="1637"/>
        <v>-3.53553390593273-8.53553390593274i</v>
      </c>
      <c r="P645" s="223" t="str">
        <f t="shared" si="1638"/>
        <v>-6.5328148243819+6.53281482438187i</v>
      </c>
      <c r="Q645" s="223" t="str">
        <f t="shared" si="1691"/>
        <v>8.53553390593273+3.53553390593276i</v>
      </c>
      <c r="R645" s="223" t="str">
        <f t="shared" si="1692"/>
        <v>2.74468198498197E-14-9.23879532511287i</v>
      </c>
      <c r="S645" s="223" t="str">
        <f t="shared" si="1693"/>
        <v>-8.53553390593275+3.53553390593271i</v>
      </c>
      <c r="T645" s="223" t="str">
        <f t="shared" si="1694"/>
        <v>6.53281482438172+6.53281482438204i</v>
      </c>
      <c r="U645" s="223" t="str">
        <f t="shared" si="1695"/>
        <v>3.53553390593313-8.53553390593257i</v>
      </c>
      <c r="V645" s="223" t="str">
        <f t="shared" si="1696"/>
        <v>-9.23879532511287+3.06157100099193E-13i</v>
      </c>
      <c r="W645" s="223" t="str">
        <f t="shared" si="1697"/>
        <v>3.53553390593286+8.53553390593268i</v>
      </c>
      <c r="X645" s="223" t="str">
        <f t="shared" si="1698"/>
        <v>6.53281482438192-6.53281482438184i</v>
      </c>
      <c r="Y645" s="223" t="str">
        <f t="shared" si="1699"/>
        <v>-8.53553390593264-3.53553390593298i</v>
      </c>
      <c r="Z645" s="223" t="str">
        <f t="shared" si="1700"/>
        <v>-4.51596897980083E-13+9.23879532511287i</v>
      </c>
      <c r="AA645" s="223" t="str">
        <f t="shared" si="1701"/>
        <v>8.53553390593263-3.53553390593299i</v>
      </c>
      <c r="AB645" s="223" t="str">
        <f t="shared" si="1702"/>
        <v>-6.53281482438194-6.53281482438182i</v>
      </c>
      <c r="AC645" s="223" t="str">
        <f t="shared" si="1703"/>
        <v>-3.53553390593284+8.53553390593269i</v>
      </c>
      <c r="AD645" s="223" t="str">
        <f t="shared" si="1704"/>
        <v>9.23879532511287+3.06724046562278E-13i</v>
      </c>
      <c r="AE645" s="223" t="str">
        <f t="shared" si="1705"/>
        <v>-3.53553390593316-8.53553390593256i</v>
      </c>
      <c r="AF645" s="223" t="str">
        <f t="shared" si="1706"/>
        <v>-6.5328148243817+6.53281482438206i</v>
      </c>
      <c r="AG645" s="223" t="str">
        <f t="shared" si="1707"/>
        <v>8.53553390593276+3.53553390593267i</v>
      </c>
      <c r="AH645" s="223" t="str">
        <f t="shared" si="1708"/>
        <v>1.29028400617307E-13-9.23879532511287i</v>
      </c>
      <c r="AI645" s="223" t="str">
        <f t="shared" si="1709"/>
        <v>-8.53553390593286+3.53553390593244i</v>
      </c>
      <c r="AJ645" s="223" t="str">
        <f t="shared" si="1710"/>
        <v>6.53281482438216+6.5328148243816i</v>
      </c>
      <c r="AK645" s="223" t="str">
        <f t="shared" si="1711"/>
        <v>3.53553390593255-8.53553390593281i</v>
      </c>
      <c r="AL645" s="223" t="str">
        <f t="shared" si="1712"/>
        <v>-9.23879532511287+1.58444508004981E-14i</v>
      </c>
      <c r="AM645" s="223" t="str">
        <f t="shared" si="1713"/>
        <v>3.53553390593257+8.5355339059328i</v>
      </c>
      <c r="AN645" s="223" t="str">
        <f t="shared" si="1714"/>
        <v>6.53281482438214-6.53281482438162i</v>
      </c>
      <c r="AO645" s="223" t="str">
        <f t="shared" si="1715"/>
        <v>-8.53553390593287-3.53553390593241i</v>
      </c>
      <c r="AP645" s="223" t="str">
        <f t="shared" si="1716"/>
        <v>1.60717302218303E-13+9.23879532511287i</v>
      </c>
      <c r="AQ645" s="223" t="str">
        <f t="shared" si="1717"/>
        <v>8.53553390593275-3.53553390593271i</v>
      </c>
      <c r="AR645" s="223" t="str">
        <f t="shared" si="1718"/>
        <v>-6.53281482438172-6.53281482438204i</v>
      </c>
      <c r="AS645" s="223" t="str">
        <f t="shared" si="1719"/>
        <v>-3.53553390593313+8.53553390593257i</v>
      </c>
      <c r="AT645" s="223" t="str">
        <f t="shared" si="1720"/>
        <v>9.23879532511287-3.05590153636108E-13i</v>
      </c>
      <c r="AU645" s="223" t="str">
        <f t="shared" si="1721"/>
        <v>-3.53553390593291-8.53553390593266i</v>
      </c>
      <c r="AV645" s="223" t="str">
        <f t="shared" si="1722"/>
        <v>-6.5328148243819+6.53281482438187i</v>
      </c>
      <c r="AW645" s="223" t="str">
        <f t="shared" si="1723"/>
        <v>8.53553390593265+3.53553390593293i</v>
      </c>
      <c r="AX645" s="223" t="str">
        <f t="shared" si="1724"/>
        <v>4.02929652652419E-13-9.23879532511287i</v>
      </c>
      <c r="AY645" s="223" t="str">
        <f t="shared" si="1725"/>
        <v>-8.53553390593261+3.53553390593303i</v>
      </c>
      <c r="AZ645" s="223" t="str">
        <f t="shared" si="1726"/>
        <v>6.53281482438197+6.53281482438179i</v>
      </c>
      <c r="BA645" s="223" t="str">
        <f t="shared" si="1727"/>
        <v>3.53553390593279-8.53553390593271i</v>
      </c>
      <c r="BB645" s="223" t="str">
        <f t="shared" si="1728"/>
        <v>-9.23879532511287-2.58056801234614E-13i</v>
      </c>
      <c r="BC645" s="223" t="str">
        <f t="shared" si="1729"/>
        <v>3.53553390593232+8.53553390593291i</v>
      </c>
      <c r="BD645" s="223" t="str">
        <f t="shared" si="1730"/>
        <v>6.53281482438169-6.53281482438207i</v>
      </c>
      <c r="BE645" s="223" t="str">
        <f t="shared" si="1731"/>
        <v>-8.53553390593277-3.53553390593267i</v>
      </c>
      <c r="BF645" s="223" t="str">
        <f t="shared" si="1732"/>
        <v>-1.13183949816809E-13+9.23879532511287i</v>
      </c>
      <c r="BG645" s="223" t="str">
        <f t="shared" si="1733"/>
        <v>8.53553390593286-3.53553390593245i</v>
      </c>
      <c r="BH645" s="223" t="str">
        <f t="shared" si="1734"/>
        <v>-6.53281482438153-6.53281482438224i</v>
      </c>
      <c r="BI645" s="223" t="str">
        <f t="shared" si="1735"/>
        <v>-3.53553390593253+8.53553390593282i</v>
      </c>
      <c r="BJ645" s="223" t="str">
        <f t="shared" si="1736"/>
        <v>9.23879532511287-3.16889016009962E-14i</v>
      </c>
      <c r="BK645" s="223" t="str">
        <f t="shared" si="1737"/>
        <v>-3.53553390593259-8.5355339059328i</v>
      </c>
      <c r="BL645" s="223" t="str">
        <f t="shared" si="1738"/>
        <v>-6.53281482438214+6.53281482438163i</v>
      </c>
      <c r="BM645" s="176"/>
      <c r="BN645" s="176"/>
      <c r="BO645" s="176"/>
      <c r="BP645" s="176"/>
      <c r="BQ645" s="176"/>
      <c r="BR645" s="176"/>
      <c r="BS645" s="176"/>
      <c r="BT645" s="176"/>
      <c r="BU645" s="176"/>
      <c r="BV645" s="176"/>
      <c r="BW645" s="223"/>
      <c r="BX645" s="223"/>
      <c r="BY645" s="223"/>
      <c r="BZ645" s="223"/>
      <c r="CH645" s="222">
        <f t="shared" si="1739"/>
        <v>-262.66327450942714</v>
      </c>
    </row>
    <row r="646" spans="1:86">
      <c r="A646" s="227">
        <f t="shared" si="1630"/>
        <v>6.5625000000000015E-3</v>
      </c>
      <c r="B646" s="228">
        <v>21</v>
      </c>
      <c r="C646" s="228">
        <f t="shared" si="1631"/>
        <v>1050</v>
      </c>
      <c r="D646" s="228">
        <f t="shared" si="1740"/>
        <v>6597.3445725385654</v>
      </c>
      <c r="E646" s="227" t="str">
        <f t="shared" si="1687"/>
        <v>6597.34457253857i</v>
      </c>
      <c r="F646" s="227" t="str">
        <f t="shared" si="1632"/>
        <v>0.1231083454294-1.11698727539559i</v>
      </c>
      <c r="G646" s="227" t="str">
        <f t="shared" si="1633"/>
        <v>-2.7968663953501-0.146168404238167i</v>
      </c>
      <c r="H646" s="227" t="str">
        <f t="shared" si="1634"/>
        <v>0.00156900108699163-0.0142358687637188i</v>
      </c>
      <c r="I646" s="227" t="str">
        <f t="shared" si="1688"/>
        <v>0.00390781154546923-0.00139158512036574i</v>
      </c>
      <c r="J646" s="223" t="str">
        <f>IMPRODUCT(1/Nt_input,AI625)</f>
        <v>1.89887046516367E-13+1.52679952014623E-13i</v>
      </c>
      <c r="K646" s="246" t="str">
        <f t="shared" si="1689"/>
        <v>9.54509942113416E-16+3.32400490762058E-16i</v>
      </c>
      <c r="L646" s="222">
        <f t="shared" si="1690"/>
        <v>-299.90727908914363</v>
      </c>
      <c r="M646" s="222">
        <f t="shared" si="1635"/>
        <v>398.81921264348352</v>
      </c>
      <c r="N646" s="224">
        <f t="shared" si="1636"/>
        <v>8.8192126434835476</v>
      </c>
      <c r="O646" s="223" t="str">
        <f t="shared" si="1637"/>
        <v>-4.15734806151271-7.77785116509802i</v>
      </c>
      <c r="P646" s="223" t="str">
        <f t="shared" si="1638"/>
        <v>-4.8996920233896+7.33290731749095i</v>
      </c>
      <c r="Q646" s="223" t="str">
        <f t="shared" si="1691"/>
        <v>8.77674572406916+0.864434003272522i</v>
      </c>
      <c r="R646" s="223" t="str">
        <f t="shared" si="1692"/>
        <v>-3.3749665651659-8.1478900541792i</v>
      </c>
      <c r="S646" s="223" t="str">
        <f t="shared" si="1693"/>
        <v>-5.59484927263713+6.81734356384155i</v>
      </c>
      <c r="T646" s="223" t="str">
        <f t="shared" si="1694"/>
        <v>8.64975394547471+1.72054303454601i</v>
      </c>
      <c r="U646" s="223" t="str">
        <f t="shared" si="1695"/>
        <v>-2.560082295852-8.43946030794891i</v>
      </c>
      <c r="V646" s="223" t="str">
        <f t="shared" si="1696"/>
        <v>-6.23612506493344+6.23612506493327i</v>
      </c>
      <c r="W646" s="223" t="str">
        <f t="shared" si="1697"/>
        <v>8.43946030794885+2.56008229585224i</v>
      </c>
      <c r="X646" s="223" t="str">
        <f t="shared" si="1698"/>
        <v>-1.72054303454576-8.64975394547476i</v>
      </c>
      <c r="Y646" s="223" t="str">
        <f t="shared" si="1699"/>
        <v>-6.81734356384171+5.59484927263693i</v>
      </c>
      <c r="Z646" s="223" t="str">
        <f t="shared" si="1700"/>
        <v>8.14789005417914+3.37496656516605i</v>
      </c>
      <c r="AA646" s="223" t="str">
        <f t="shared" si="1701"/>
        <v>-0.864434003272347-8.77674572406918i</v>
      </c>
      <c r="AB646" s="223" t="str">
        <f t="shared" si="1702"/>
        <v>-7.33290731749109+4.8996920233894i</v>
      </c>
      <c r="AC646" s="223" t="str">
        <f t="shared" si="1703"/>
        <v>7.77785116509789+4.15734806151294i</v>
      </c>
      <c r="AD646" s="223" t="str">
        <f t="shared" si="1704"/>
        <v>2.46336117441516E-13-8.81921264348355i</v>
      </c>
      <c r="AE646" s="223" t="str">
        <f t="shared" si="1705"/>
        <v>-7.77785116509814+4.15734806151248i</v>
      </c>
      <c r="AF646" s="223" t="str">
        <f t="shared" si="1706"/>
        <v>7.3329073174908+4.89969202338983i</v>
      </c>
      <c r="AG646" s="223" t="str">
        <f t="shared" si="1707"/>
        <v>0.864434003272837-8.77674572406913i</v>
      </c>
      <c r="AH646" s="223" t="str">
        <f t="shared" si="1708"/>
        <v>-8.14789005417933+3.3749665651656i</v>
      </c>
      <c r="AI646" s="223" t="str">
        <f t="shared" si="1709"/>
        <v>6.81734356384139+5.59484927263733i</v>
      </c>
      <c r="AJ646" s="223" t="str">
        <f t="shared" si="1710"/>
        <v>1.72054303454627-8.64975394547465i</v>
      </c>
      <c r="AK646" s="223" t="str">
        <f t="shared" si="1711"/>
        <v>-8.43946030794899+2.56008229585178i</v>
      </c>
      <c r="AL646" s="223" t="str">
        <f t="shared" si="1712"/>
        <v>6.23612506493309+6.23612506493361i</v>
      </c>
      <c r="AM646" s="223" t="str">
        <f t="shared" si="1713"/>
        <v>2.56008229585248-8.43946030794877i</v>
      </c>
      <c r="AN646" s="223" t="str">
        <f t="shared" si="1714"/>
        <v>-8.64975394547481+1.72054303454549i</v>
      </c>
      <c r="AO646" s="223" t="str">
        <f t="shared" si="1715"/>
        <v>5.59484927263672+6.81734356384189i</v>
      </c>
      <c r="AP646" s="223" t="str">
        <f t="shared" si="1716"/>
        <v>3.37496656516547-8.14789005417938i</v>
      </c>
      <c r="AQ646" s="223" t="str">
        <f t="shared" si="1717"/>
        <v>-8.7767457240692+0.864434003272103i</v>
      </c>
      <c r="AR646" s="223" t="str">
        <f t="shared" si="1718"/>
        <v>4.89969202338917+7.33290731749124i</v>
      </c>
      <c r="AS646" s="223" t="str">
        <f t="shared" si="1719"/>
        <v>4.15734806151236-7.7778511650982i</v>
      </c>
      <c r="AT646" s="223" t="str">
        <f t="shared" si="1720"/>
        <v>-8.81921264348355+3.8462761217009E-13i</v>
      </c>
      <c r="AU646" s="223" t="str">
        <f t="shared" si="1721"/>
        <v>4.15734806151309+7.77785116509781i</v>
      </c>
      <c r="AV646" s="223" t="str">
        <f t="shared" si="1722"/>
        <v>4.89969202338931-7.33290731749115i</v>
      </c>
      <c r="AW646" s="223" t="str">
        <f t="shared" si="1723"/>
        <v>-8.77674572406919-0.864434003272209i</v>
      </c>
      <c r="AX646" s="223" t="str">
        <f t="shared" si="1724"/>
        <v>3.37496656516612+8.14789005417911i</v>
      </c>
      <c r="AY646" s="223" t="str">
        <f t="shared" si="1725"/>
        <v>5.59484927263685-6.81734356384178i</v>
      </c>
      <c r="AZ646" s="223" t="str">
        <f t="shared" si="1726"/>
        <v>-8.64975394547479-1.7205430345456i</v>
      </c>
      <c r="BA646" s="223" t="str">
        <f t="shared" si="1727"/>
        <v>2.56008229585231+8.43946030794882i</v>
      </c>
      <c r="BB646" s="223" t="str">
        <f t="shared" si="1728"/>
        <v>6.23612506493317-6.23612506493353i</v>
      </c>
      <c r="BC646" s="223" t="str">
        <f t="shared" si="1729"/>
        <v>-8.43946030794893-2.56008229585193i</v>
      </c>
      <c r="BD646" s="223" t="str">
        <f t="shared" si="1730"/>
        <v>1.72054303454611+8.64975394547469i</v>
      </c>
      <c r="BE646" s="223" t="str">
        <f t="shared" si="1731"/>
        <v>6.81734356384145-5.59484927263725i</v>
      </c>
      <c r="BF646" s="223" t="str">
        <f t="shared" si="1732"/>
        <v>-8.14789005417926-3.37496656516575i</v>
      </c>
      <c r="BG646" s="223" t="str">
        <f t="shared" si="1733"/>
        <v>0.86443400327273+8.77674572406914i</v>
      </c>
      <c r="BH646" s="223" t="str">
        <f t="shared" si="1734"/>
        <v>7.33290731749086-4.89969202338974i</v>
      </c>
      <c r="BI646" s="223" t="str">
        <f t="shared" si="1735"/>
        <v>-7.77785116509806-4.15734806151263i</v>
      </c>
      <c r="BJ646" s="223" t="str">
        <f t="shared" si="1736"/>
        <v>1.38291494728574E-13+8.81921264348355i</v>
      </c>
      <c r="BK646" s="223" t="str">
        <f t="shared" si="1737"/>
        <v>7.7778511650971-4.15734806151442i</v>
      </c>
      <c r="BL646" s="223" t="str">
        <f t="shared" si="1738"/>
        <v>-7.33290731749053-4.89969202339025i</v>
      </c>
      <c r="BM646" s="176"/>
      <c r="BN646" s="176"/>
      <c r="BO646" s="176"/>
      <c r="BP646" s="176"/>
      <c r="BQ646" s="176"/>
      <c r="BR646" s="176"/>
      <c r="BS646" s="176"/>
      <c r="BT646" s="176"/>
      <c r="BU646" s="176"/>
      <c r="BV646" s="176"/>
      <c r="BW646" s="223"/>
      <c r="BX646" s="223"/>
      <c r="BY646" s="223"/>
      <c r="BZ646" s="223"/>
      <c r="CH646" s="222">
        <f t="shared" si="1739"/>
        <v>-252.26445692746296</v>
      </c>
    </row>
    <row r="647" spans="1:86">
      <c r="A647" s="227">
        <f t="shared" si="1630"/>
        <v>6.8750000000000018E-3</v>
      </c>
      <c r="B647" s="228">
        <v>22</v>
      </c>
      <c r="C647" s="228">
        <f t="shared" si="1631"/>
        <v>1100</v>
      </c>
      <c r="D647" s="228">
        <f t="shared" si="1740"/>
        <v>6911.5038378975451</v>
      </c>
      <c r="E647" s="227" t="str">
        <f t="shared" si="1687"/>
        <v>6911.50383789755i</v>
      </c>
      <c r="F647" s="227" t="str">
        <f t="shared" si="1632"/>
        <v>0.109898133334134-1.06779203048263i</v>
      </c>
      <c r="G647" s="227" t="str">
        <f t="shared" si="1633"/>
        <v>-2.80455906672742-0.172737085734724i</v>
      </c>
      <c r="H647" s="227" t="str">
        <f t="shared" si="1634"/>
        <v>0.00140063851933167-0.0136088812717334i</v>
      </c>
      <c r="I647" s="227" t="str">
        <f t="shared" si="1688"/>
        <v>0.00384257396216011-0.00145680895213785i</v>
      </c>
      <c r="J647" s="223" t="str">
        <f>IMPRODUCT(1/Nt_input,AJ625)</f>
        <v>3.22819841604844E-15-4.68375338513742E-15i</v>
      </c>
      <c r="K647" s="246" t="str">
        <f t="shared" si="1689"/>
        <v>5.58125731712009E-18-2.27005371546849E-17i</v>
      </c>
      <c r="L647" s="222">
        <f t="shared" si="1690"/>
        <v>-332.6243779129735</v>
      </c>
      <c r="M647" s="222">
        <f t="shared" si="1635"/>
        <v>398.31469612302544</v>
      </c>
      <c r="N647" s="224">
        <f t="shared" si="1636"/>
        <v>8.314696123025449</v>
      </c>
      <c r="O647" s="223" t="str">
        <f t="shared" si="1637"/>
        <v>-4.61939766255641-6.91341716182546i</v>
      </c>
      <c r="P647" s="223" t="str">
        <f t="shared" si="1638"/>
        <v>-3.18189645143204+7.68177756711418i</v>
      </c>
      <c r="Q647" s="223" t="str">
        <f t="shared" si="1691"/>
        <v>8.15493156848916-1.6221167441073i</v>
      </c>
      <c r="R647" s="223" t="str">
        <f t="shared" si="1692"/>
        <v>-5.87937801209679-5.8793780120968i</v>
      </c>
      <c r="S647" s="223" t="str">
        <f t="shared" si="1693"/>
        <v>-1.6221167441074+8.15493156848915i</v>
      </c>
      <c r="T647" s="223" t="str">
        <f t="shared" si="1694"/>
        <v>7.68177756711415-3.18189645143211i</v>
      </c>
      <c r="U647" s="223" t="str">
        <f t="shared" si="1695"/>
        <v>-6.91341716182554-4.6193976625563i</v>
      </c>
      <c r="V647" s="223" t="str">
        <f t="shared" si="1696"/>
        <v>3.04564508429603E-13+8.31469612302545i</v>
      </c>
      <c r="W647" s="223" t="str">
        <f t="shared" si="1697"/>
        <v>6.91341716182565-4.61939766255611i</v>
      </c>
      <c r="X647" s="223" t="str">
        <f t="shared" si="1698"/>
        <v>-7.68177756711407-3.1818964514323i</v>
      </c>
      <c r="Y647" s="223" t="str">
        <f t="shared" si="1699"/>
        <v>1.6221167441072+8.15493156848919i</v>
      </c>
      <c r="Z647" s="223" t="str">
        <f t="shared" si="1700"/>
        <v>5.87937801209675-5.87937801209683i</v>
      </c>
      <c r="AA647" s="223" t="str">
        <f t="shared" si="1701"/>
        <v>-8.15493156848921-1.62211674410709i</v>
      </c>
      <c r="AB647" s="223" t="str">
        <f t="shared" si="1702"/>
        <v>3.18189645143238+7.68177756711404i</v>
      </c>
      <c r="AC647" s="223" t="str">
        <f t="shared" si="1703"/>
        <v>4.61939766255671-6.91341716182526i</v>
      </c>
      <c r="AD647" s="223" t="str">
        <f t="shared" si="1704"/>
        <v>-8.31469612302545-2.17983553378369E-13i</v>
      </c>
      <c r="AE647" s="223" t="str">
        <f t="shared" si="1705"/>
        <v>4.6193976625564+6.91341716182547i</v>
      </c>
      <c r="AF647" s="223" t="str">
        <f t="shared" si="1706"/>
        <v>3.18189645143202-7.68177756711419i</v>
      </c>
      <c r="AG647" s="223" t="str">
        <f t="shared" si="1707"/>
        <v>-8.15493156848913+1.62211674410747i</v>
      </c>
      <c r="AH647" s="223" t="str">
        <f t="shared" si="1708"/>
        <v>5.87937801209704+5.87937801209654i</v>
      </c>
      <c r="AI647" s="223" t="str">
        <f t="shared" si="1709"/>
        <v>1.62211674410763-8.1549315684891i</v>
      </c>
      <c r="AJ647" s="223" t="str">
        <f t="shared" si="1710"/>
        <v>-7.68177756711423+3.18189645143192i</v>
      </c>
      <c r="AK647" s="223" t="str">
        <f t="shared" si="1711"/>
        <v>6.91341716182541+4.61939766255648i</v>
      </c>
      <c r="AL647" s="223" t="str">
        <f t="shared" si="1712"/>
        <v>-1.16120689702576E-13-8.31469612302545i</v>
      </c>
      <c r="AM647" s="223" t="str">
        <f t="shared" si="1713"/>
        <v>-6.91341716182532+4.61939766255662i</v>
      </c>
      <c r="AN647" s="223" t="str">
        <f t="shared" si="1714"/>
        <v>7.68177756711432+3.18189645143171i</v>
      </c>
      <c r="AO647" s="223" t="str">
        <f t="shared" si="1715"/>
        <v>-1.62211674410699-8.15493156848923i</v>
      </c>
      <c r="AP647" s="223" t="str">
        <f t="shared" si="1716"/>
        <v>-5.87937801209693+5.87937801209665i</v>
      </c>
      <c r="AQ647" s="223" t="str">
        <f t="shared" si="1717"/>
        <v>8.15493156848916+1.6221167441073i</v>
      </c>
      <c r="AR647" s="223" t="str">
        <f t="shared" si="1718"/>
        <v>-3.18189645143224-7.6817775671141i</v>
      </c>
      <c r="AS647" s="223" t="str">
        <f t="shared" si="1719"/>
        <v>-4.61939766255621+6.9134171618256i</v>
      </c>
      <c r="AT647" s="223" t="str">
        <f t="shared" si="1720"/>
        <v>8.31469612302545+4.35967106756739E-13i</v>
      </c>
      <c r="AU647" s="223" t="str">
        <f t="shared" si="1721"/>
        <v>-4.61939766255616-6.91341716182563i</v>
      </c>
      <c r="AV647" s="223" t="str">
        <f t="shared" si="1722"/>
        <v>-3.18189645143216+7.68177756711413i</v>
      </c>
      <c r="AW647" s="223" t="str">
        <f t="shared" si="1723"/>
        <v>8.15493156848916-1.62211674410732i</v>
      </c>
      <c r="AX647" s="223" t="str">
        <f t="shared" si="1724"/>
        <v>-5.8793780120969-5.87937801209669i</v>
      </c>
      <c r="AY647" s="223" t="str">
        <f t="shared" si="1725"/>
        <v>-1.62211674410704+8.15493156848922i</v>
      </c>
      <c r="AZ647" s="223" t="str">
        <f t="shared" si="1726"/>
        <v>7.68177756711433-3.18189645143167i</v>
      </c>
      <c r="BA647" s="223" t="str">
        <f t="shared" si="1727"/>
        <v>-6.91341716182533-4.61939766255661i</v>
      </c>
      <c r="BB647" s="223" t="str">
        <f t="shared" si="1728"/>
        <v>-1.01862863675793E-13+8.31469612302545i</v>
      </c>
      <c r="BC647" s="223" t="str">
        <f t="shared" si="1729"/>
        <v>6.91341716182544-4.61939766255645i</v>
      </c>
      <c r="BD647" s="223" t="str">
        <f t="shared" si="1730"/>
        <v>-7.68177756711421-3.18189645143196i</v>
      </c>
      <c r="BE647" s="223" t="str">
        <f t="shared" si="1731"/>
        <v>1.62211674410684+8.15493156848926i</v>
      </c>
      <c r="BF647" s="223" t="str">
        <f t="shared" si="1732"/>
        <v>5.87937801209704-5.87937801209655i</v>
      </c>
      <c r="BG647" s="223" t="str">
        <f t="shared" si="1733"/>
        <v>-8.15493156848912-1.62211674410752i</v>
      </c>
      <c r="BH647" s="223" t="str">
        <f t="shared" si="1734"/>
        <v>3.18189645143198+7.6817775671142i</v>
      </c>
      <c r="BI647" s="223" t="str">
        <f t="shared" si="1735"/>
        <v>4.61939766255781-6.91341716182453i</v>
      </c>
      <c r="BJ647" s="223" t="str">
        <f t="shared" si="1736"/>
        <v>-8.31469612302545-1.42198376107E-12i</v>
      </c>
      <c r="BK647" s="223" t="str">
        <f t="shared" si="1737"/>
        <v>4.61939766255535+6.91341716182617i</v>
      </c>
      <c r="BL647" s="223" t="str">
        <f t="shared" si="1738"/>
        <v>3.18189645143318-7.6817775671137i</v>
      </c>
      <c r="BM647" s="176"/>
      <c r="BN647" s="176"/>
      <c r="BO647" s="176"/>
      <c r="BP647" s="176"/>
      <c r="BQ647" s="176"/>
      <c r="BR647" s="176"/>
      <c r="BS647" s="176"/>
      <c r="BT647" s="176"/>
      <c r="BU647" s="176"/>
      <c r="BV647" s="176"/>
      <c r="BW647" s="223"/>
      <c r="BX647" s="223"/>
      <c r="BY647" s="223"/>
      <c r="BZ647" s="223"/>
      <c r="CH647" s="222">
        <f t="shared" si="1739"/>
        <v>-284.90007447458316</v>
      </c>
    </row>
    <row r="648" spans="1:86">
      <c r="A648" s="227">
        <f t="shared" si="1630"/>
        <v>7.187500000000002E-3</v>
      </c>
      <c r="B648" s="228">
        <v>23</v>
      </c>
      <c r="C648" s="228">
        <f t="shared" si="1631"/>
        <v>1150</v>
      </c>
      <c r="D648" s="228">
        <f t="shared" si="1740"/>
        <v>7225.6631032565238</v>
      </c>
      <c r="E648" s="227" t="str">
        <f t="shared" si="1687"/>
        <v>7225.66310325652i</v>
      </c>
      <c r="F648" s="227" t="str">
        <f t="shared" si="1632"/>
        <v>0.0983398529203326-1.02266500736908i</v>
      </c>
      <c r="G648" s="227" t="str">
        <f t="shared" si="1633"/>
        <v>-2.81257780212534-0.198260107038382i</v>
      </c>
      <c r="H648" s="227" t="str">
        <f t="shared" si="1634"/>
        <v>0.00125332962268658-0.0130337427783121i</v>
      </c>
      <c r="I648" s="227" t="str">
        <f t="shared" si="1688"/>
        <v>0.00377676991614495-0.00151699902952534i</v>
      </c>
      <c r="J648" s="223" t="str">
        <f>IMPRODUCT(1/Nt_input,AK625)</f>
        <v>-4.80704072467614E-15-3.41867159581177E-13i</v>
      </c>
      <c r="K648" s="246" t="str">
        <f t="shared" si="1689"/>
        <v>-5.36767236105871E-16-1.28386132750989E-15i</v>
      </c>
      <c r="L648" s="222">
        <f t="shared" si="1690"/>
        <v>-297.13000670568891</v>
      </c>
      <c r="M648" s="222">
        <f t="shared" si="1635"/>
        <v>397.73010453362735</v>
      </c>
      <c r="N648" s="224">
        <f t="shared" si="1636"/>
        <v>7.7301045336273653</v>
      </c>
      <c r="O648" s="223" t="str">
        <f t="shared" si="1637"/>
        <v>-4.90392640201613-5.97545161008065i</v>
      </c>
      <c r="P648" s="223" t="str">
        <f t="shared" si="1638"/>
        <v>-1.50806858268368+7.58157274256i</v>
      </c>
      <c r="Q648" s="223" t="str">
        <f t="shared" si="1691"/>
        <v>6.81734356384161-3.64394605247578i</v>
      </c>
      <c r="R648" s="223" t="str">
        <f t="shared" si="1692"/>
        <v>-7.14168536279101-2.9581829354695i</v>
      </c>
      <c r="S648" s="223" t="str">
        <f t="shared" si="1693"/>
        <v>2.24393089968713+7.39724882765448i</v>
      </c>
      <c r="T648" s="223" t="str">
        <f t="shared" si="1694"/>
        <v>4.29461597701313-6.42734701963337i</v>
      </c>
      <c r="U648" s="223" t="str">
        <f t="shared" si="1695"/>
        <v>-7.69288196744549+0.757682740834363i</v>
      </c>
      <c r="V648" s="223" t="str">
        <f t="shared" si="1696"/>
        <v>5.46600933500872+5.46600933500885i</v>
      </c>
      <c r="W648" s="223" t="str">
        <f t="shared" si="1697"/>
        <v>0.757682740834524-7.69288196744548i</v>
      </c>
      <c r="X648" s="223" t="str">
        <f t="shared" si="1698"/>
        <v>-6.42734701963346+4.29461597701299i</v>
      </c>
      <c r="Y648" s="223" t="str">
        <f t="shared" si="1699"/>
        <v>7.39724882765443+2.2439308996873i</v>
      </c>
      <c r="Z648" s="223" t="str">
        <f t="shared" si="1700"/>
        <v>-2.95818293546971-7.14168536279092i</v>
      </c>
      <c r="AA648" s="223" t="str">
        <f t="shared" si="1701"/>
        <v>-3.64394605247599+6.81734356384149i</v>
      </c>
      <c r="AB648" s="223" t="str">
        <f t="shared" si="1702"/>
        <v>7.58157274255999-1.50806858268373i</v>
      </c>
      <c r="AC648" s="223" t="str">
        <f t="shared" si="1703"/>
        <v>-5.97545161008085-4.90392640201589i</v>
      </c>
      <c r="AD648" s="223" t="str">
        <f t="shared" si="1704"/>
        <v>-1.89399617218146E-13+7.73010453362737i</v>
      </c>
      <c r="AE648" s="223" t="str">
        <f t="shared" si="1705"/>
        <v>5.97545161008057-4.90392640201623i</v>
      </c>
      <c r="AF648" s="223" t="str">
        <f t="shared" si="1706"/>
        <v>-7.58157274255993-1.50806858268405i</v>
      </c>
      <c r="AG648" s="223" t="str">
        <f t="shared" si="1707"/>
        <v>3.64394605247568+6.81734356384165i</v>
      </c>
      <c r="AH648" s="223" t="str">
        <f t="shared" si="1708"/>
        <v>2.9581829354693-7.14168536279109i</v>
      </c>
      <c r="AI648" s="223" t="str">
        <f t="shared" si="1709"/>
        <v>-7.39724882765453+2.243930899687i</v>
      </c>
      <c r="AJ648" s="223" t="str">
        <f t="shared" si="1710"/>
        <v>6.42734701963326+4.29461597701328i</v>
      </c>
      <c r="AK648" s="223" t="str">
        <f t="shared" si="1711"/>
        <v>-0.757682740834967-7.69288196744544i</v>
      </c>
      <c r="AL648" s="223" t="str">
        <f t="shared" si="1712"/>
        <v>-5.46600933500899+5.46600933500858i</v>
      </c>
      <c r="AM648" s="223" t="str">
        <f t="shared" si="1713"/>
        <v>7.69288196744546+0.757682740834713i</v>
      </c>
      <c r="AN648" s="223" t="str">
        <f t="shared" si="1714"/>
        <v>-4.2946159770135-6.42734701963312i</v>
      </c>
      <c r="AO648" s="223" t="str">
        <f t="shared" si="1715"/>
        <v>-2.24393089968748+7.39724882765438i</v>
      </c>
      <c r="AP648" s="223" t="str">
        <f t="shared" si="1716"/>
        <v>7.141685362791-2.95818293546953i</v>
      </c>
      <c r="AQ648" s="223" t="str">
        <f t="shared" si="1717"/>
        <v>-6.81734356384178-3.64394605247546i</v>
      </c>
      <c r="AR648" s="223" t="str">
        <f t="shared" si="1718"/>
        <v>1.5080685826836+7.58157274256002i</v>
      </c>
      <c r="AS648" s="223" t="str">
        <f t="shared" si="1719"/>
        <v>4.90392640201599-5.97545161008077i</v>
      </c>
      <c r="AT648" s="223" t="str">
        <f t="shared" si="1720"/>
        <v>-7.73010453362737-3.78799234436292E-13i</v>
      </c>
      <c r="AU648" s="223" t="str">
        <f t="shared" si="1721"/>
        <v>4.90392640201608+5.97545161008069i</v>
      </c>
      <c r="AV648" s="223" t="str">
        <f t="shared" si="1722"/>
        <v>1.50806858268348-7.58157274256004i</v>
      </c>
      <c r="AW648" s="223" t="str">
        <f t="shared" si="1723"/>
        <v>-6.81734356384172+3.64394605247556i</v>
      </c>
      <c r="AX648" s="223" t="str">
        <f t="shared" si="1724"/>
        <v>7.14168536279105+2.95818293546942i</v>
      </c>
      <c r="AY648" s="223" t="str">
        <f t="shared" si="1725"/>
        <v>-2.2439308996875-7.39724882765437i</v>
      </c>
      <c r="AZ648" s="223" t="str">
        <f t="shared" si="1726"/>
        <v>-4.29461597701344+6.42734701963316i</v>
      </c>
      <c r="BA648" s="223" t="str">
        <f t="shared" si="1727"/>
        <v>7.69288196744545-0.757682740834779i</v>
      </c>
      <c r="BB648" s="223" t="str">
        <f t="shared" si="1728"/>
        <v>-5.46600933500904-5.46600933500853i</v>
      </c>
      <c r="BC648" s="223" t="str">
        <f t="shared" si="1729"/>
        <v>-0.757682740834847+7.69288196744545i</v>
      </c>
      <c r="BD648" s="223" t="str">
        <f t="shared" si="1730"/>
        <v>6.4273470196332-4.29461597701338i</v>
      </c>
      <c r="BE648" s="223" t="str">
        <f t="shared" si="1731"/>
        <v>-7.39724882765433-2.24393089968767i</v>
      </c>
      <c r="BF648" s="223" t="str">
        <f t="shared" si="1732"/>
        <v>2.95818293546936+7.14168536279107i</v>
      </c>
      <c r="BG648" s="223" t="str">
        <f t="shared" si="1733"/>
        <v>3.64394605247494-6.81734356384205i</v>
      </c>
      <c r="BH648" s="223" t="str">
        <f t="shared" si="1734"/>
        <v>-7.58157274255931+1.50806858268719i</v>
      </c>
      <c r="BI648" s="223" t="str">
        <f t="shared" si="1735"/>
        <v>5.97545161007967+4.90392640201733i</v>
      </c>
      <c r="BJ648" s="223" t="str">
        <f t="shared" si="1736"/>
        <v>-1.07957203525611E-12-7.73010453362737i</v>
      </c>
      <c r="BK648" s="223" t="str">
        <f t="shared" si="1737"/>
        <v>-5.97545161007837+4.90392640201891i</v>
      </c>
      <c r="BL648" s="223" t="str">
        <f t="shared" si="1738"/>
        <v>7.5815727425597+1.50806858268518i</v>
      </c>
      <c r="BM648" s="176"/>
      <c r="BN648" s="176"/>
      <c r="BO648" s="176"/>
      <c r="BP648" s="176"/>
      <c r="BQ648" s="176"/>
      <c r="BR648" s="176"/>
      <c r="BS648" s="176"/>
      <c r="BT648" s="176"/>
      <c r="BU648" s="176"/>
      <c r="BV648" s="176"/>
      <c r="BW648" s="223"/>
      <c r="BX648" s="223"/>
      <c r="BY648" s="223"/>
      <c r="BZ648" s="223"/>
      <c r="CH648" s="222">
        <f t="shared" si="1739"/>
        <v>-249.32199374444312</v>
      </c>
    </row>
    <row r="649" spans="1:86">
      <c r="A649" s="227">
        <f t="shared" si="1630"/>
        <v>7.5000000000000023E-3</v>
      </c>
      <c r="B649" s="228">
        <v>24</v>
      </c>
      <c r="C649" s="228">
        <f t="shared" si="1631"/>
        <v>1200</v>
      </c>
      <c r="D649" s="228">
        <f t="shared" si="1740"/>
        <v>7539.8223686155034</v>
      </c>
      <c r="E649" s="227" t="str">
        <f t="shared" si="1687"/>
        <v>7539.8223686155i</v>
      </c>
      <c r="F649" s="227" t="str">
        <f t="shared" si="1632"/>
        <v>0.0881705581771447-0.981128801465903i</v>
      </c>
      <c r="G649" s="227" t="str">
        <f t="shared" si="1633"/>
        <v>-2.82091845532597-0.222841550873823i</v>
      </c>
      <c r="H649" s="227" t="str">
        <f t="shared" si="1634"/>
        <v>0.00112372318170691-0.0125043688192658i</v>
      </c>
      <c r="I649" s="227" t="str">
        <f t="shared" si="1688"/>
        <v>0.00371065885676104-0.0015724474311209i</v>
      </c>
      <c r="J649" s="223" t="str">
        <f>IMPRODUCT(1/Nt_input,AL625)</f>
        <v>1.60184243798955E-13+9.2077387381373E-14i</v>
      </c>
      <c r="K649" s="246" t="str">
        <f t="shared" si="1689"/>
        <v>7.39175934218326E-16+8.97864703263982E-17i</v>
      </c>
      <c r="L649" s="222">
        <f t="shared" si="1690"/>
        <v>-302.56143352182687</v>
      </c>
      <c r="M649" s="222">
        <f t="shared" si="1635"/>
        <v>397.07106781186548</v>
      </c>
      <c r="N649" s="224">
        <f t="shared" si="1636"/>
        <v>7.0710678118654693</v>
      </c>
      <c r="O649" s="223" t="str">
        <f t="shared" si="1637"/>
        <v>-4.99999999999997-5.00000000000002i</v>
      </c>
      <c r="P649" s="223" t="str">
        <f t="shared" si="1638"/>
        <v>-1.29946617063916E-15+7.07106781186547i</v>
      </c>
      <c r="Q649" s="223" t="str">
        <f t="shared" si="1691"/>
        <v>5.00000000000002-4.99999999999997i</v>
      </c>
      <c r="R649" s="223" t="str">
        <f t="shared" si="1692"/>
        <v>-7.07106781186547-2.59893234127832E-15i</v>
      </c>
      <c r="S649" s="223" t="str">
        <f t="shared" si="1693"/>
        <v>4.99999999999987+5.00000000000012i</v>
      </c>
      <c r="T649" s="223" t="str">
        <f t="shared" si="1694"/>
        <v>-2.09634175869076E-13-7.07106781186547i</v>
      </c>
      <c r="U649" s="223" t="str">
        <f t="shared" si="1695"/>
        <v>-5.00000000000006+4.99999999999993i</v>
      </c>
      <c r="V649" s="223" t="str">
        <f t="shared" si="1696"/>
        <v>7.07106781186547-2.96259887384728E-13i</v>
      </c>
      <c r="W649" s="223" t="str">
        <f t="shared" si="1697"/>
        <v>-4.99999999999997-5.00000000000002i</v>
      </c>
      <c r="X649" s="223" t="str">
        <f t="shared" si="1698"/>
        <v>-3.45637301928891E-13+7.07106781186547i</v>
      </c>
      <c r="Y649" s="223" t="str">
        <f t="shared" si="1699"/>
        <v>4.99999999999996-5.00000000000003i</v>
      </c>
      <c r="Z649" s="223" t="str">
        <f t="shared" si="1700"/>
        <v>-7.07106781186547-2.84133069752179E-13i</v>
      </c>
      <c r="AA649" s="223" t="str">
        <f t="shared" si="1701"/>
        <v>5.00000000000008+4.99999999999991i</v>
      </c>
      <c r="AB649" s="223" t="str">
        <f t="shared" si="1702"/>
        <v>1.97507358236527E-13-7.07106781186547i</v>
      </c>
      <c r="AC649" s="223" t="str">
        <f t="shared" si="1703"/>
        <v>-4.99999999999986+5.00000000000013i</v>
      </c>
      <c r="AD649" s="223" t="str">
        <f t="shared" si="1704"/>
        <v>7.07106781186547+1.10881646720874E-13i</v>
      </c>
      <c r="AE649" s="223" t="str">
        <f t="shared" si="1705"/>
        <v>-5.00000000000016-4.99999999999983i</v>
      </c>
      <c r="AF649" s="223" t="str">
        <f t="shared" si="1706"/>
        <v>-7.44988938831035E-14+7.07106781186547i</v>
      </c>
      <c r="AG649" s="223" t="str">
        <f t="shared" si="1707"/>
        <v>5.00000000000027-4.99999999999972i</v>
      </c>
      <c r="AH649" s="223" t="str">
        <f t="shared" si="1708"/>
        <v>-7.07106781186547+1.21268176325488E-14i</v>
      </c>
      <c r="AI649" s="223" t="str">
        <f t="shared" si="1709"/>
        <v>4.99999999999979+5.0000000000002i</v>
      </c>
      <c r="AJ649" s="223" t="str">
        <f t="shared" si="1710"/>
        <v>-9.87525291482007E-14-7.07106781186547i</v>
      </c>
      <c r="AK649" s="223" t="str">
        <f t="shared" si="1711"/>
        <v>-5.00000000000018+4.99999999999981i</v>
      </c>
      <c r="AL649" s="223" t="str">
        <f t="shared" si="1712"/>
        <v>7.07106781186547-1.35135281985972E-13i</v>
      </c>
      <c r="AM649" s="223" t="str">
        <f t="shared" si="1713"/>
        <v>-4.99999999999987-5.00000000000012i</v>
      </c>
      <c r="AN649" s="223" t="str">
        <f t="shared" si="1714"/>
        <v>2.21760993501624E-13+7.07106781186547i</v>
      </c>
      <c r="AO649" s="223" t="str">
        <f t="shared" si="1715"/>
        <v>5.00000000000006-4.99999999999994i</v>
      </c>
      <c r="AP649" s="223" t="str">
        <f t="shared" si="1716"/>
        <v>-7.07106781186547+3.08386705017277E-13i</v>
      </c>
      <c r="AQ649" s="223" t="str">
        <f t="shared" si="1717"/>
        <v>4.99999999999996+5.00000000000003i</v>
      </c>
      <c r="AR649" s="223" t="str">
        <f t="shared" si="1718"/>
        <v>3.08389004957402E-13-7.07106781186547i</v>
      </c>
      <c r="AS649" s="223" t="str">
        <f t="shared" si="1719"/>
        <v>-4.99999999999997+5.00000000000002i</v>
      </c>
      <c r="AT649" s="223" t="str">
        <f t="shared" si="1720"/>
        <v>7.07106781186547+2.2176329344175E-13i</v>
      </c>
      <c r="AU649" s="223" t="str">
        <f t="shared" si="1721"/>
        <v>-5.00000000000008-4.99999999999991i</v>
      </c>
      <c r="AV649" s="223" t="str">
        <f t="shared" si="1722"/>
        <v>-2.35623499281859E-13+7.07106781186547i</v>
      </c>
      <c r="AW649" s="223" t="str">
        <f t="shared" si="1723"/>
        <v>4.99999999999985-5.00000000000014i</v>
      </c>
      <c r="AX649" s="223" t="str">
        <f t="shared" si="1724"/>
        <v>-7.07106781186547-1.48997787766207E-13i</v>
      </c>
      <c r="AY649" s="223" t="str">
        <f t="shared" si="1725"/>
        <v>5.0000000000002+4.99999999999979i</v>
      </c>
      <c r="AZ649" s="223" t="str">
        <f t="shared" si="1726"/>
        <v>6.23720762505546E-14-7.07106781186547i</v>
      </c>
      <c r="BA649" s="223" t="str">
        <f t="shared" si="1727"/>
        <v>-5.00000000000023+4.99999999999977i</v>
      </c>
      <c r="BB649" s="223" t="str">
        <f t="shared" si="1728"/>
        <v>7.07106781186547-2.42536352650976E-14i</v>
      </c>
      <c r="BC649" s="223" t="str">
        <f t="shared" si="1729"/>
        <v>-4.99999999999976-5.00000000000023i</v>
      </c>
      <c r="BD649" s="223" t="str">
        <f t="shared" si="1730"/>
        <v>1.1087934678075E-13+7.07106781186547i</v>
      </c>
      <c r="BE649" s="223" t="str">
        <f t="shared" si="1731"/>
        <v>4.99999999999918-5.00000000000081i</v>
      </c>
      <c r="BF649" s="223" t="str">
        <f t="shared" si="1732"/>
        <v>-7.07106781186547-1.20929778468426E-12i</v>
      </c>
      <c r="BG649" s="223" t="str">
        <f t="shared" si="1733"/>
        <v>5.00000000000237+4.99999999999762i</v>
      </c>
      <c r="BH649" s="223" t="str">
        <f t="shared" si="1734"/>
        <v>-9.87532191302388E-13-7.07106781186547i</v>
      </c>
      <c r="BI649" s="223" t="str">
        <f t="shared" si="1735"/>
        <v>-5.00000000000105+4.99999999999895i</v>
      </c>
      <c r="BJ649" s="223" t="str">
        <f t="shared" si="1736"/>
        <v>7.07106781186547-3.18436216728903E-12i</v>
      </c>
      <c r="BK649" s="223" t="str">
        <f t="shared" si="1737"/>
        <v>-5.0000000000005-4.99999999999949i</v>
      </c>
      <c r="BL649" s="223" t="str">
        <f t="shared" si="1738"/>
        <v>-1.7533079889834E-12+7.07106781186547i</v>
      </c>
      <c r="BM649" s="176"/>
      <c r="BN649" s="176"/>
      <c r="BO649" s="176"/>
      <c r="BP649" s="176"/>
      <c r="BQ649" s="176"/>
      <c r="BR649" s="176"/>
      <c r="BS649" s="176"/>
      <c r="BT649" s="176"/>
      <c r="BU649" s="176"/>
      <c r="BV649" s="176"/>
      <c r="BW649" s="223"/>
      <c r="BX649" s="223"/>
      <c r="BY649" s="223"/>
      <c r="BZ649" s="223"/>
      <c r="CH649" s="222">
        <f t="shared" si="1739"/>
        <v>-254.66771629823586</v>
      </c>
    </row>
    <row r="650" spans="1:86">
      <c r="A650" s="227">
        <f t="shared" si="1630"/>
        <v>7.8125000000000017E-3</v>
      </c>
      <c r="B650" s="228">
        <v>25</v>
      </c>
      <c r="C650" s="228">
        <f t="shared" si="1631"/>
        <v>1250</v>
      </c>
      <c r="D650" s="228">
        <f t="shared" si="1740"/>
        <v>7853.981633974483</v>
      </c>
      <c r="E650" s="227" t="str">
        <f t="shared" si="1687"/>
        <v>7853.98163397448i</v>
      </c>
      <c r="F650" s="227" t="str">
        <f t="shared" si="1632"/>
        <v>0.0791774050758786-0.942776701720788i</v>
      </c>
      <c r="G650" s="227" t="str">
        <f t="shared" si="1633"/>
        <v>-2.82957673466256-0.246567958385539i</v>
      </c>
      <c r="H650" s="227" t="str">
        <f t="shared" si="1634"/>
        <v>0.00100910652479261-0.0120155759110466i</v>
      </c>
      <c r="I650" s="227" t="str">
        <f t="shared" si="1688"/>
        <v>0.00364447205207417-0.00162342707269935i</v>
      </c>
      <c r="J650" s="223" t="str">
        <f>IMPRODUCT(1/Nt_input,AM625)</f>
        <v>2.25235276393384E-14+3.19952397909161E-14i</v>
      </c>
      <c r="K650" s="246" t="str">
        <f t="shared" si="1689"/>
        <v>1.3402830546977E-16+8.00404526750111E-17i</v>
      </c>
      <c r="L650" s="222">
        <f t="shared" si="1690"/>
        <v>-316.13143388528425</v>
      </c>
      <c r="M650" s="222">
        <f t="shared" si="1635"/>
        <v>396.34393284163644</v>
      </c>
      <c r="N650" s="224">
        <f t="shared" si="1636"/>
        <v>6.3439328416364518</v>
      </c>
      <c r="O650" s="223" t="str">
        <f t="shared" si="1637"/>
        <v>-4.90392640201617-4.02454838991933i</v>
      </c>
      <c r="P650" s="223" t="str">
        <f t="shared" si="1638"/>
        <v>1.23763990092354+6.22203595094367i</v>
      </c>
      <c r="Q650" s="223" t="str">
        <f t="shared" si="1691"/>
        <v>2.99050924019069-5.59484927263708i</v>
      </c>
      <c r="R650" s="223" t="str">
        <f t="shared" si="1692"/>
        <v>-5.86102970801409+2.42771799453104i</v>
      </c>
      <c r="S650" s="223" t="str">
        <f t="shared" si="1693"/>
        <v>6.07076522333812+1.8415464974586i</v>
      </c>
      <c r="T650" s="223" t="str">
        <f t="shared" si="1694"/>
        <v>-3.5245002470889-5.27478738030869i</v>
      </c>
      <c r="U650" s="223" t="str">
        <f t="shared" si="1695"/>
        <v>-0.621814155579867+6.31338507103076i</v>
      </c>
      <c r="V650" s="223" t="str">
        <f t="shared" si="1696"/>
        <v>4.48583793171321-4.48583793171315i</v>
      </c>
      <c r="W650" s="223" t="str">
        <f t="shared" si="1697"/>
        <v>-6.31338507103077+0.621814155579779i</v>
      </c>
      <c r="X650" s="223" t="str">
        <f t="shared" si="1698"/>
        <v>5.27478738030899+3.52450024708846i</v>
      </c>
      <c r="Y650" s="223" t="str">
        <f t="shared" si="1699"/>
        <v>-1.84154649745851-6.07076522333815i</v>
      </c>
      <c r="Z650" s="223" t="str">
        <f t="shared" si="1700"/>
        <v>-2.42771799453113+5.86102970801405i</v>
      </c>
      <c r="AA650" s="223" t="str">
        <f t="shared" si="1701"/>
        <v>5.59484927263719-2.99050924019049i</v>
      </c>
      <c r="AB650" s="223" t="str">
        <f t="shared" si="1702"/>
        <v>-6.22203595094372-1.23763990092331i</v>
      </c>
      <c r="AC650" s="223" t="str">
        <f t="shared" si="1703"/>
        <v>4.02454838991942+4.9039264020161i</v>
      </c>
      <c r="AD650" s="223" t="str">
        <f t="shared" si="1704"/>
        <v>8.85989438422759E-14-6.34393284163645i</v>
      </c>
      <c r="AE650" s="223" t="str">
        <f t="shared" si="1705"/>
        <v>-4.02454838991956+4.90392640201599i</v>
      </c>
      <c r="AF650" s="223" t="str">
        <f t="shared" si="1706"/>
        <v>6.22203595094363-1.23763990092375i</v>
      </c>
      <c r="AG650" s="223" t="str">
        <f t="shared" si="1707"/>
        <v>-5.59484927263709-2.99050924019067i</v>
      </c>
      <c r="AH650" s="223" t="str">
        <f t="shared" si="1708"/>
        <v>2.42771799453094+5.86102970801413i</v>
      </c>
      <c r="AI650" s="223" t="str">
        <f t="shared" si="1709"/>
        <v>1.8415464974587-6.07076522333809i</v>
      </c>
      <c r="AJ650" s="223" t="str">
        <f t="shared" si="1710"/>
        <v>-5.27478738030875+3.52450024708882i</v>
      </c>
      <c r="AK650" s="223" t="str">
        <f t="shared" si="1711"/>
        <v>6.31338507103075+0.621814155579977i</v>
      </c>
      <c r="AL650" s="223" t="str">
        <f t="shared" si="1712"/>
        <v>-4.48583793171307-4.48583793171329i</v>
      </c>
      <c r="AM650" s="223" t="str">
        <f t="shared" si="1713"/>
        <v>0.621814155579668+6.31338507103078i</v>
      </c>
      <c r="AN650" s="223" t="str">
        <f t="shared" si="1714"/>
        <v>3.52450024708855-5.27478738030893i</v>
      </c>
      <c r="AO650" s="223" t="str">
        <f t="shared" si="1715"/>
        <v>-6.07076522333817+1.84154649745844i</v>
      </c>
      <c r="AP650" s="223" t="str">
        <f t="shared" si="1716"/>
        <v>5.86102970801403+2.42771799453119i</v>
      </c>
      <c r="AQ650" s="223" t="str">
        <f t="shared" si="1717"/>
        <v>-2.99050924019043-5.59484927263722i</v>
      </c>
      <c r="AR650" s="223" t="str">
        <f t="shared" si="1718"/>
        <v>-1.23763990092339+6.2220359509437i</v>
      </c>
      <c r="AS650" s="223" t="str">
        <f t="shared" si="1719"/>
        <v>4.90392640201616-4.02454838991935i</v>
      </c>
      <c r="AT650" s="223" t="str">
        <f t="shared" si="1720"/>
        <v>-6.34393284163645-1.77197887684553E-13i</v>
      </c>
      <c r="AU650" s="223" t="str">
        <f t="shared" si="1721"/>
        <v>4.90392640201633+4.02454838991913i</v>
      </c>
      <c r="AV650" s="223" t="str">
        <f t="shared" si="1722"/>
        <v>-1.23763990092367-6.22203595094365i</v>
      </c>
      <c r="AW650" s="223" t="str">
        <f t="shared" si="1723"/>
        <v>-2.99050924019074+5.59484927263705i</v>
      </c>
      <c r="AX650" s="223" t="str">
        <f t="shared" si="1724"/>
        <v>5.86102970801417-2.42771799453086i</v>
      </c>
      <c r="AY650" s="223" t="str">
        <f t="shared" si="1725"/>
        <v>-6.07076522333824-1.84154649745818i</v>
      </c>
      <c r="AZ650" s="223" t="str">
        <f t="shared" si="1726"/>
        <v>3.52450024708875+5.27478738030879i</v>
      </c>
      <c r="BA650" s="223" t="str">
        <f t="shared" si="1727"/>
        <v>0.621814155580066-6.31338507103074i</v>
      </c>
      <c r="BB650" s="223" t="str">
        <f t="shared" si="1728"/>
        <v>-4.48583793171335+4.485837931713i</v>
      </c>
      <c r="BC650" s="223" t="str">
        <f t="shared" si="1729"/>
        <v>6.31338507103078-0.62181415557958i</v>
      </c>
      <c r="BD650" s="223" t="str">
        <f t="shared" si="1730"/>
        <v>-5.27478738030853-3.52450024708915i</v>
      </c>
      <c r="BE650" s="223" t="str">
        <f t="shared" si="1731"/>
        <v>1.84154649745771+6.07076522333839i</v>
      </c>
      <c r="BF650" s="223" t="str">
        <f t="shared" si="1732"/>
        <v>2.42771799453189-5.86102970801374i</v>
      </c>
      <c r="BG650" s="223" t="str">
        <f t="shared" si="1733"/>
        <v>-5.59484927263758+2.99050924018975i</v>
      </c>
      <c r="BH650" s="223" t="str">
        <f t="shared" si="1734"/>
        <v>6.22203595094343+1.23763990092476i</v>
      </c>
      <c r="BI650" s="223" t="str">
        <f t="shared" si="1735"/>
        <v>-4.02454838991827-4.90392640201704i</v>
      </c>
      <c r="BJ650" s="223" t="str">
        <f t="shared" si="1736"/>
        <v>-1.5730110965915E-12+6.34393284163645i</v>
      </c>
      <c r="BK650" s="223" t="str">
        <f t="shared" si="1737"/>
        <v>4.0245483899207-4.90392640201505i</v>
      </c>
      <c r="BL650" s="223" t="str">
        <f t="shared" si="1738"/>
        <v>-6.22203595094404+1.23763990092168i</v>
      </c>
      <c r="BM650" s="176"/>
      <c r="BN650" s="176"/>
      <c r="BO650" s="176"/>
      <c r="BP650" s="176"/>
      <c r="BQ650" s="176"/>
      <c r="BR650" s="176"/>
      <c r="BS650" s="176"/>
      <c r="BT650" s="176"/>
      <c r="BU650" s="176"/>
      <c r="BV650" s="176"/>
      <c r="BW650" s="223"/>
      <c r="BX650" s="223"/>
      <c r="BY650" s="223"/>
      <c r="BZ650" s="223"/>
      <c r="CH650" s="222">
        <f t="shared" si="1739"/>
        <v>-268.15023485542901</v>
      </c>
    </row>
    <row r="651" spans="1:86">
      <c r="A651" s="227">
        <f t="shared" si="1630"/>
        <v>8.125000000000002E-3</v>
      </c>
      <c r="B651" s="228">
        <v>26</v>
      </c>
      <c r="C651" s="228">
        <f t="shared" si="1631"/>
        <v>1300</v>
      </c>
      <c r="D651" s="228">
        <f t="shared" si="1740"/>
        <v>8168.1408993334617</v>
      </c>
      <c r="E651" s="227" t="str">
        <f t="shared" si="1687"/>
        <v>8168.14089933346i</v>
      </c>
      <c r="F651" s="227" t="str">
        <f t="shared" si="1632"/>
        <v>0.0711866627099814-0.907260296016903i</v>
      </c>
      <c r="G651" s="227" t="str">
        <f t="shared" si="1633"/>
        <v>-2.83854820765904-0.269511730963338i</v>
      </c>
      <c r="H651" s="227" t="str">
        <f t="shared" si="1634"/>
        <v>0.000907265472390907-0.0115629235830418i</v>
      </c>
      <c r="I651" s="227" t="str">
        <f t="shared" si="1688"/>
        <v>0.00357841524297528-0.00167019503665933i</v>
      </c>
      <c r="J651" s="223" t="str">
        <f>IMPRODUCT(1/Nt_input,AN625)</f>
        <v>-1.75606179445877E-13+1.40413722315991E-13i</v>
      </c>
      <c r="K651" s="246" t="str">
        <f t="shared" si="1689"/>
        <v>-3.93873527198749E-16+7.95755173575652E-16i</v>
      </c>
      <c r="L651" s="222">
        <f t="shared" si="1690"/>
        <v>-301.03273958396437</v>
      </c>
      <c r="M651" s="222">
        <f t="shared" si="1635"/>
        <v>395.55570233019603</v>
      </c>
      <c r="N651" s="224">
        <f t="shared" si="1636"/>
        <v>5.5557023301960173</v>
      </c>
      <c r="O651" s="223" t="str">
        <f t="shared" si="1637"/>
        <v>-4.61939766255644-3.08658283817454i</v>
      </c>
      <c r="P651" s="223" t="str">
        <f t="shared" si="1638"/>
        <v>2.12607523691812+5.13279967159337i</v>
      </c>
      <c r="Q651" s="223" t="str">
        <f t="shared" si="1691"/>
        <v>1.0838637566237-5.44895106775818i</v>
      </c>
      <c r="R651" s="223" t="str">
        <f t="shared" si="1692"/>
        <v>-3.92847479193562+3.9284747919354i</v>
      </c>
      <c r="S651" s="223" t="str">
        <f t="shared" si="1693"/>
        <v>5.44895106775822-1.0838637566235i</v>
      </c>
      <c r="T651" s="223" t="str">
        <f t="shared" si="1694"/>
        <v>-5.13279967159328-2.12607523691835i</v>
      </c>
      <c r="U651" s="223" t="str">
        <f t="shared" si="1695"/>
        <v>3.08658283817431+4.61939766255658i</v>
      </c>
      <c r="V651" s="223" t="str">
        <f t="shared" si="1696"/>
        <v>-2.42298481716139E-13-5.55570233019602i</v>
      </c>
      <c r="W651" s="223" t="str">
        <f t="shared" si="1697"/>
        <v>-3.08658283817437+4.61939766255655i</v>
      </c>
      <c r="X651" s="223" t="str">
        <f t="shared" si="1698"/>
        <v>5.1327996715933-2.12607523691829i</v>
      </c>
      <c r="Y651" s="223" t="str">
        <f t="shared" si="1699"/>
        <v>-5.44895106775821-1.08386375662356i</v>
      </c>
      <c r="Z651" s="223" t="str">
        <f t="shared" si="1700"/>
        <v>3.92847479193557+3.92847479193544i</v>
      </c>
      <c r="AA651" s="223" t="str">
        <f t="shared" si="1701"/>
        <v>-1.08386375662373-5.44895106775817i</v>
      </c>
      <c r="AB651" s="223" t="str">
        <f t="shared" si="1702"/>
        <v>-2.12607523691811+5.13279967159338i</v>
      </c>
      <c r="AC651" s="223" t="str">
        <f t="shared" si="1703"/>
        <v>4.61939766255644-3.08658283817453i</v>
      </c>
      <c r="AD651" s="223" t="str">
        <f t="shared" si="1704"/>
        <v>-5.55570233019602-6.8061987154997E-14i</v>
      </c>
      <c r="AE651" s="223" t="str">
        <f t="shared" si="1705"/>
        <v>4.61939766255637+3.08658283817465i</v>
      </c>
      <c r="AF651" s="223" t="str">
        <f t="shared" si="1706"/>
        <v>-2.12607523691802-5.13279967159341i</v>
      </c>
      <c r="AG651" s="223" t="str">
        <f t="shared" si="1707"/>
        <v>-1.08386375662387+5.44895106775815i</v>
      </c>
      <c r="AH651" s="223" t="str">
        <f t="shared" si="1708"/>
        <v>3.92847479193567-3.92847479193535i</v>
      </c>
      <c r="AI651" s="223" t="str">
        <f t="shared" si="1709"/>
        <v>-5.44895106775823+1.08386375662343i</v>
      </c>
      <c r="AJ651" s="223" t="str">
        <f t="shared" si="1710"/>
        <v>5.13279967159325+2.1260752369184i</v>
      </c>
      <c r="AK651" s="223" t="str">
        <f t="shared" si="1711"/>
        <v>-3.08658283817474-4.61939766255631i</v>
      </c>
      <c r="AL651" s="223" t="str">
        <f t="shared" si="1712"/>
        <v>1.74236494561141E-13+5.55570233019602i</v>
      </c>
      <c r="AM651" s="223" t="str">
        <f t="shared" si="1713"/>
        <v>3.08658283817444-4.6193976625565i</v>
      </c>
      <c r="AN651" s="223" t="str">
        <f t="shared" si="1714"/>
        <v>-5.13279967159333+2.12607523691821i</v>
      </c>
      <c r="AO651" s="223" t="str">
        <f t="shared" si="1715"/>
        <v>5.4489510677582+1.08386375662363i</v>
      </c>
      <c r="AP651" s="223" t="str">
        <f t="shared" si="1716"/>
        <v>-3.92847479193555-3.92847479193547i</v>
      </c>
      <c r="AQ651" s="223" t="str">
        <f t="shared" si="1717"/>
        <v>1.08386375662367+5.44895106775819i</v>
      </c>
      <c r="AR651" s="223" t="str">
        <f t="shared" si="1718"/>
        <v>2.12607523691817-5.13279967159335i</v>
      </c>
      <c r="AS651" s="223" t="str">
        <f t="shared" si="1719"/>
        <v>-4.6193976625565+3.08658283817444i</v>
      </c>
      <c r="AT651" s="223" t="str">
        <f t="shared" si="1720"/>
        <v>5.55570233019602+1.36123974309994E-13i</v>
      </c>
      <c r="AU651" s="223" t="str">
        <f t="shared" si="1721"/>
        <v>-4.61939766255635-3.08658283817467i</v>
      </c>
      <c r="AV651" s="223" t="str">
        <f t="shared" si="1722"/>
        <v>2.12607523691792+5.13279967159345i</v>
      </c>
      <c r="AW651" s="223" t="str">
        <f t="shared" si="1723"/>
        <v>1.08386375662393-5.44895106775813i</v>
      </c>
      <c r="AX651" s="223" t="str">
        <f t="shared" si="1724"/>
        <v>-3.92847479193569+3.92847479193533i</v>
      </c>
      <c r="AY651" s="223" t="str">
        <f t="shared" si="1725"/>
        <v>5.44895106775814-1.0838637566239i</v>
      </c>
      <c r="AZ651" s="223" t="str">
        <f t="shared" si="1726"/>
        <v>-5.13279967159344-2.12607523691795i</v>
      </c>
      <c r="BA651" s="223" t="str">
        <f t="shared" si="1727"/>
        <v>3.08658283817464+4.61939766255637i</v>
      </c>
      <c r="BB651" s="223" t="str">
        <f t="shared" si="1728"/>
        <v>1.55180234435568E-12-5.55570233019602i</v>
      </c>
      <c r="BC651" s="223" t="str">
        <f t="shared" si="1729"/>
        <v>-3.08658283817447+4.61939766255648i</v>
      </c>
      <c r="BD651" s="223" t="str">
        <f t="shared" si="1730"/>
        <v>5.13279967159273-2.12607523691968i</v>
      </c>
      <c r="BE651" s="223" t="str">
        <f t="shared" si="1731"/>
        <v>-5.44895106775775-1.08386375662587i</v>
      </c>
      <c r="BF651" s="223" t="str">
        <f t="shared" si="1732"/>
        <v>3.92847479193511+3.9284747919359i</v>
      </c>
      <c r="BG651" s="223" t="str">
        <f t="shared" si="1733"/>
        <v>-1.08386375662468-5.44895106775799i</v>
      </c>
      <c r="BH651" s="223" t="str">
        <f t="shared" si="1734"/>
        <v>-2.12607523691569+5.13279967159438i</v>
      </c>
      <c r="BI651" s="223" t="str">
        <f t="shared" si="1735"/>
        <v>4.61939766255715-3.08658283817347i</v>
      </c>
      <c r="BJ651" s="223" t="str">
        <f t="shared" si="1736"/>
        <v>-5.55570233019602+3.48472989122283E-13i</v>
      </c>
      <c r="BK651" s="223" t="str">
        <f t="shared" si="1737"/>
        <v>4.61939766255754+3.08658283817289i</v>
      </c>
      <c r="BL651" s="223" t="str">
        <f t="shared" si="1738"/>
        <v>-2.12607523691633-5.13279967159411i</v>
      </c>
      <c r="BM651" s="176"/>
      <c r="BN651" s="176"/>
      <c r="BO651" s="176"/>
      <c r="BP651" s="176"/>
      <c r="BQ651" s="176"/>
      <c r="BR651" s="176"/>
      <c r="BS651" s="176"/>
      <c r="BT651" s="176"/>
      <c r="BU651" s="176"/>
      <c r="BV651" s="176"/>
      <c r="BW651" s="223"/>
      <c r="BX651" s="223"/>
      <c r="BY651" s="223"/>
      <c r="BZ651" s="223"/>
      <c r="CH651" s="222">
        <f t="shared" si="1739"/>
        <v>-252.96248396072707</v>
      </c>
    </row>
    <row r="652" spans="1:86">
      <c r="A652" s="227">
        <f t="shared" si="1630"/>
        <v>8.4375000000000023E-3</v>
      </c>
      <c r="B652" s="228">
        <v>27</v>
      </c>
      <c r="C652" s="228">
        <f t="shared" si="1631"/>
        <v>1350</v>
      </c>
      <c r="D652" s="228">
        <f t="shared" si="1740"/>
        <v>8482.3001646924422</v>
      </c>
      <c r="E652" s="227" t="str">
        <f t="shared" si="1687"/>
        <v>8482.30016469244i</v>
      </c>
      <c r="F652" s="227" t="str">
        <f t="shared" si="1632"/>
        <v>0.0640554262268783-0.874279546741425i</v>
      </c>
      <c r="G652" s="227" t="str">
        <f t="shared" si="1633"/>
        <v>-2.84782830578206-0.291733776769897i</v>
      </c>
      <c r="H652" s="227" t="str">
        <f t="shared" si="1634"/>
        <v>0.00081637871930722-0.0111425878918868i</v>
      </c>
      <c r="I652" s="227" t="str">
        <f t="shared" si="1688"/>
        <v>0.0035126708638068-0.00171299490435423i</v>
      </c>
      <c r="J652" s="223" t="str">
        <f>IMPRODUCT(1/Nt_input,AO625)</f>
        <v>7.27732625679586E-14-1.14482208435351E-13i</v>
      </c>
      <c r="K652" s="246" t="str">
        <f t="shared" si="1689"/>
        <v>5.95210793976551E-17-5.2679854594726E-16i</v>
      </c>
      <c r="L652" s="222">
        <f t="shared" si="1690"/>
        <v>-305.51201781816422</v>
      </c>
      <c r="M652" s="222">
        <f t="shared" si="1635"/>
        <v>394.71396736825994</v>
      </c>
      <c r="N652" s="224">
        <f t="shared" si="1636"/>
        <v>4.7139673682599703</v>
      </c>
      <c r="O652" s="223" t="str">
        <f t="shared" si="1637"/>
        <v>-4.15734806151273-2.22214883490198i</v>
      </c>
      <c r="P652" s="223" t="str">
        <f t="shared" si="1638"/>
        <v>2.61893994923101+3.91952062009396i</v>
      </c>
      <c r="Q652" s="223" t="str">
        <f t="shared" si="1691"/>
        <v>-0.462049601043687-4.69126832692345i</v>
      </c>
      <c r="R652" s="223" t="str">
        <f t="shared" si="1692"/>
        <v>-1.80395721254255+4.35513796846157i</v>
      </c>
      <c r="S652" s="223" t="str">
        <f t="shared" si="1693"/>
        <v>3.64394605247591-2.99050924019056i</v>
      </c>
      <c r="T652" s="223" t="str">
        <f t="shared" si="1694"/>
        <v>-4.62338980709056+0.91964941184723i</v>
      </c>
      <c r="U652" s="223" t="str">
        <f t="shared" si="1695"/>
        <v>4.51098551601335+1.36839249608349i</v>
      </c>
      <c r="V652" s="223" t="str">
        <f t="shared" si="1696"/>
        <v>-3.33327829238871-3.33327829238874i</v>
      </c>
      <c r="W652" s="223" t="str">
        <f t="shared" si="1697"/>
        <v>1.36839249608344+4.51098551601336i</v>
      </c>
      <c r="X652" s="223" t="str">
        <f t="shared" si="1698"/>
        <v>0.919649411847268-4.62338980709055i</v>
      </c>
      <c r="Y652" s="223" t="str">
        <f t="shared" si="1699"/>
        <v>-2.99050924019058+3.64394605247588i</v>
      </c>
      <c r="Z652" s="223" t="str">
        <f t="shared" si="1700"/>
        <v>4.3551379684614-1.80395721254294i</v>
      </c>
      <c r="AA652" s="223" t="str">
        <f t="shared" si="1701"/>
        <v>-4.69126832692344-0.462049601043912i</v>
      </c>
      <c r="AB652" s="223" t="str">
        <f t="shared" si="1702"/>
        <v>3.91952062009388+2.61893994923113i</v>
      </c>
      <c r="AC652" s="223" t="str">
        <f t="shared" si="1703"/>
        <v>-2.22214883490191-4.15734806151276i</v>
      </c>
      <c r="AD652" s="223" t="str">
        <f t="shared" si="1704"/>
        <v>-4.96651091575041E-14+4.71396736825997i</v>
      </c>
      <c r="AE652" s="223" t="str">
        <f t="shared" si="1705"/>
        <v>2.22214883490196-4.15734806151273i</v>
      </c>
      <c r="AF652" s="223" t="str">
        <f t="shared" si="1706"/>
        <v>-3.91952062009393+2.61893994923105i</v>
      </c>
      <c r="AG652" s="223" t="str">
        <f t="shared" si="1707"/>
        <v>4.69126832692344-0.462049601043846i</v>
      </c>
      <c r="AH652" s="223" t="str">
        <f t="shared" si="1708"/>
        <v>-4.35513796846155-1.80395721254259i</v>
      </c>
      <c r="AI652" s="223" t="str">
        <f t="shared" si="1709"/>
        <v>2.99050924019051+3.64394605247594i</v>
      </c>
      <c r="AJ652" s="223" t="str">
        <f t="shared" si="1710"/>
        <v>-0.919649411847187-4.62338980709057i</v>
      </c>
      <c r="AK652" s="223" t="str">
        <f t="shared" si="1711"/>
        <v>-1.36839249608354+4.51098551601334i</v>
      </c>
      <c r="AL652" s="223" t="str">
        <f t="shared" si="1712"/>
        <v>3.33327829238877-3.33327829238869i</v>
      </c>
      <c r="AM652" s="223" t="str">
        <f t="shared" si="1713"/>
        <v>-4.51098551601337+1.36839249608343i</v>
      </c>
      <c r="AN652" s="223" t="str">
        <f t="shared" si="1714"/>
        <v>4.62338980709055+0.919649411847301i</v>
      </c>
      <c r="AO652" s="223" t="str">
        <f t="shared" si="1715"/>
        <v>-3.64394605247585-2.99050924019062i</v>
      </c>
      <c r="AP652" s="223" t="str">
        <f t="shared" si="1716"/>
        <v>1.80395721254288+4.35513796846143i</v>
      </c>
      <c r="AQ652" s="223" t="str">
        <f t="shared" si="1717"/>
        <v>0.462049601043928-4.69126832692343i</v>
      </c>
      <c r="AR652" s="223" t="str">
        <f t="shared" si="1718"/>
        <v>-2.61893994923114+3.91952062009387i</v>
      </c>
      <c r="AS652" s="223" t="str">
        <f t="shared" si="1719"/>
        <v>4.15734806151279-2.22214883490186i</v>
      </c>
      <c r="AT652" s="223" t="str">
        <f t="shared" si="1720"/>
        <v>-4.71396736825997-9.93302183150081E-14i</v>
      </c>
      <c r="AU652" s="223" t="str">
        <f t="shared" si="1721"/>
        <v>4.15734806151269+2.22214883490204i</v>
      </c>
      <c r="AV652" s="223" t="str">
        <f t="shared" si="1722"/>
        <v>-2.61893994923103-3.91952062009394i</v>
      </c>
      <c r="AW652" s="223" t="str">
        <f t="shared" si="1723"/>
        <v>0.462049601043797+4.69126832692344i</v>
      </c>
      <c r="AX652" s="223" t="str">
        <f t="shared" si="1724"/>
        <v>1.80395721254263-4.35513796846153i</v>
      </c>
      <c r="AY652" s="223" t="str">
        <f t="shared" si="1725"/>
        <v>-3.64394605247568+2.99050924019083i</v>
      </c>
      <c r="AZ652" s="223" t="str">
        <f t="shared" si="1726"/>
        <v>4.6233898070903-0.919649411848554i</v>
      </c>
      <c r="BA652" s="223" t="str">
        <f t="shared" si="1727"/>
        <v>-4.51098551601319-1.36839249608401i</v>
      </c>
      <c r="BB652" s="223" t="str">
        <f t="shared" si="1728"/>
        <v>3.33327829239031+3.33327829238715i</v>
      </c>
      <c r="BC652" s="223" t="str">
        <f t="shared" si="1729"/>
        <v>-1.3683924960838-4.51098551601326i</v>
      </c>
      <c r="BD652" s="223" t="str">
        <f t="shared" si="1730"/>
        <v>-0.919649411848762+4.62338980709025i</v>
      </c>
      <c r="BE652" s="223" t="str">
        <f t="shared" si="1731"/>
        <v>2.99050924018955-3.64394605247673i</v>
      </c>
      <c r="BF652" s="223" t="str">
        <f t="shared" si="1732"/>
        <v>-4.35513796846162+1.80395721254244i</v>
      </c>
      <c r="BG652" s="223" t="str">
        <f t="shared" si="1733"/>
        <v>4.69126832692324+0.462049601045877i</v>
      </c>
      <c r="BH652" s="223" t="str">
        <f t="shared" si="1734"/>
        <v>-3.91952062009434-2.61893994923043i</v>
      </c>
      <c r="BI652" s="223" t="str">
        <f t="shared" si="1735"/>
        <v>2.22214883490102+4.15734806151323i</v>
      </c>
      <c r="BJ652" s="223" t="str">
        <f t="shared" si="1736"/>
        <v>-1.76020557650003E-12-4.71396736825997i</v>
      </c>
      <c r="BK652" s="223" t="str">
        <f t="shared" si="1737"/>
        <v>-2.22214883490205+4.15734806151269i</v>
      </c>
      <c r="BL652" s="223" t="str">
        <f t="shared" si="1738"/>
        <v>3.91952062009499-2.61893994922946i</v>
      </c>
      <c r="BM652" s="176"/>
      <c r="BN652" s="176"/>
      <c r="BO652" s="176"/>
      <c r="BP652" s="176"/>
      <c r="BQ652" s="176"/>
      <c r="BR652" s="176"/>
      <c r="BS652" s="176"/>
      <c r="BT652" s="176"/>
      <c r="BU652" s="176"/>
      <c r="BV652" s="176"/>
      <c r="BW652" s="223"/>
      <c r="BX652" s="223"/>
      <c r="BY652" s="223"/>
      <c r="BZ652" s="223"/>
      <c r="CH652" s="222">
        <f t="shared" si="1739"/>
        <v>-257.35132052079439</v>
      </c>
    </row>
    <row r="653" spans="1:86">
      <c r="A653" s="227">
        <f t="shared" si="1630"/>
        <v>8.7500000000000026E-3</v>
      </c>
      <c r="B653" s="228">
        <v>28</v>
      </c>
      <c r="C653" s="228">
        <f t="shared" si="1631"/>
        <v>1400</v>
      </c>
      <c r="D653" s="228">
        <f t="shared" si="1740"/>
        <v>8796.45943005142</v>
      </c>
      <c r="E653" s="227" t="str">
        <f t="shared" si="1687"/>
        <v>8796.45943005142i</v>
      </c>
      <c r="F653" s="227" t="str">
        <f t="shared" si="1632"/>
        <v>0.0576653009835916-0.843574793081298i</v>
      </c>
      <c r="G653" s="227" t="str">
        <f t="shared" si="1633"/>
        <v>-2.85741232929671-0.313285590743273i</v>
      </c>
      <c r="H653" s="227" t="str">
        <f t="shared" si="1634"/>
        <v>0.000734937340026565-0.0107512594916836i</v>
      </c>
      <c r="I653" s="227" t="str">
        <f t="shared" si="1688"/>
        <v>0.00344739997032955-0.00175205837969079i</v>
      </c>
      <c r="J653" s="223" t="str">
        <f>IMPRODUCT(1/Nt_input,AP625)</f>
        <v>7.53493269297842E-14-2.50780299304584E-14i</v>
      </c>
      <c r="K653" s="246" t="str">
        <f t="shared" si="1689"/>
        <v>2.15821094936294E-16-2.18470419289575E-16i</v>
      </c>
      <c r="L653" s="222">
        <f t="shared" si="1690"/>
        <v>-310.25451146858313</v>
      </c>
      <c r="M653" s="222">
        <f t="shared" si="1635"/>
        <v>393.82683432365087</v>
      </c>
      <c r="N653" s="224">
        <f t="shared" si="1636"/>
        <v>3.8268343236508908</v>
      </c>
      <c r="O653" s="223" t="str">
        <f t="shared" si="1637"/>
        <v>-3.53553390593273-1.46446609406726i</v>
      </c>
      <c r="P653" s="223" t="str">
        <f t="shared" si="1638"/>
        <v>2.70598050073099+2.70598050073097i</v>
      </c>
      <c r="Q653" s="223" t="str">
        <f t="shared" si="1691"/>
        <v>-1.46446609406727-3.53553390593273i</v>
      </c>
      <c r="R653" s="223" t="str">
        <f t="shared" si="1692"/>
        <v>9.35285724813803E-14+3.82683432365089i</v>
      </c>
      <c r="S653" s="223" t="str">
        <f t="shared" si="1693"/>
        <v>1.46446609406742-3.53553390593266i</v>
      </c>
      <c r="T653" s="223" t="str">
        <f t="shared" si="1694"/>
        <v>-2.70598050073102+2.70598050073094i</v>
      </c>
      <c r="U653" s="223" t="str">
        <f t="shared" si="1695"/>
        <v>3.53553390593271-1.46446609406731i</v>
      </c>
      <c r="V653" s="223" t="str">
        <f t="shared" si="1696"/>
        <v>-3.82683432365089+1.87057144962761E-13i</v>
      </c>
      <c r="W653" s="223" t="str">
        <f t="shared" si="1697"/>
        <v>3.5355339059327+1.46446609406733i</v>
      </c>
      <c r="X653" s="223" t="str">
        <f t="shared" si="1698"/>
        <v>-2.705980500731-2.70598050073096i</v>
      </c>
      <c r="Y653" s="223" t="str">
        <f t="shared" si="1699"/>
        <v>1.46446609406739+3.53553390593267i</v>
      </c>
      <c r="Z653" s="223" t="str">
        <f t="shared" si="1700"/>
        <v>1.06890212027786E-13-3.82683432365089i</v>
      </c>
      <c r="AA653" s="223" t="str">
        <f t="shared" si="1701"/>
        <v>-1.46446609406724+3.53553390593274i</v>
      </c>
      <c r="AB653" s="223" t="str">
        <f t="shared" si="1702"/>
        <v>2.70598050073089-2.70598050073107i</v>
      </c>
      <c r="AC653" s="223" t="str">
        <f t="shared" si="1703"/>
        <v>-3.53553390593278+1.46446609406714i</v>
      </c>
      <c r="AD653" s="223" t="str">
        <f t="shared" si="1704"/>
        <v>3.82683432365089+3.37551095186126E-14i</v>
      </c>
      <c r="AE653" s="223" t="str">
        <f t="shared" si="1705"/>
        <v>-3.53553390593277-1.46446609406717i</v>
      </c>
      <c r="AF653" s="223" t="str">
        <f t="shared" si="1706"/>
        <v>2.70598050073087+2.70598050073109i</v>
      </c>
      <c r="AG653" s="223" t="str">
        <f t="shared" si="1707"/>
        <v>-1.4644660940672-3.53553390593276i</v>
      </c>
      <c r="AH653" s="223" t="str">
        <f t="shared" si="1708"/>
        <v>6.65712862868366E-14+3.82683432365089i</v>
      </c>
      <c r="AI653" s="223" t="str">
        <f t="shared" si="1709"/>
        <v>1.46446609406708-3.5355339059328i</v>
      </c>
      <c r="AJ653" s="223" t="str">
        <f t="shared" si="1710"/>
        <v>-2.70598050073104+2.70598050073092i</v>
      </c>
      <c r="AK653" s="223" t="str">
        <f t="shared" si="1711"/>
        <v>3.53553390593272-1.4644660940673i</v>
      </c>
      <c r="AL653" s="223" t="str">
        <f t="shared" si="1712"/>
        <v>-3.82683432365089+1.66897682092286E-13i</v>
      </c>
      <c r="AM653" s="223" t="str">
        <f t="shared" si="1713"/>
        <v>3.5355339059327+1.46446609406734i</v>
      </c>
      <c r="AN653" s="223" t="str">
        <f t="shared" si="1714"/>
        <v>-2.70598050073101-2.70598050073095i</v>
      </c>
      <c r="AO653" s="223" t="str">
        <f t="shared" si="1715"/>
        <v>1.46446609406736+3.53553390593269i</v>
      </c>
      <c r="AP653" s="223" t="str">
        <f t="shared" si="1716"/>
        <v>1.40645321546399E-13-3.82683432365089i</v>
      </c>
      <c r="AQ653" s="223" t="str">
        <f t="shared" si="1717"/>
        <v>-1.46446609406727+3.53553390593272i</v>
      </c>
      <c r="AR653" s="223" t="str">
        <f t="shared" si="1718"/>
        <v>2.7059805007309-2.70598050073106i</v>
      </c>
      <c r="AS653" s="223" t="str">
        <f t="shared" si="1719"/>
        <v>-3.53553390593279+1.46446609406713i</v>
      </c>
      <c r="AT653" s="223" t="str">
        <f t="shared" si="1720"/>
        <v>3.82683432365089+6.7510219037225E-14i</v>
      </c>
      <c r="AU653" s="223" t="str">
        <f t="shared" si="1721"/>
        <v>-3.53553390593276-1.4644660940672i</v>
      </c>
      <c r="AV653" s="223" t="str">
        <f t="shared" si="1722"/>
        <v>2.70598050073111+2.70598050073085i</v>
      </c>
      <c r="AW653" s="223" t="str">
        <f t="shared" si="1723"/>
        <v>-1.4644660940672-3.53553390593276i</v>
      </c>
      <c r="AX653" s="223" t="str">
        <f t="shared" si="1724"/>
        <v>6.00074700644995E-14+3.82683432365089i</v>
      </c>
      <c r="AY653" s="223" t="str">
        <f t="shared" si="1725"/>
        <v>1.46446609406568-3.53553390593339i</v>
      </c>
      <c r="AZ653" s="223" t="str">
        <f t="shared" si="1726"/>
        <v>-2.70598050072995+2.70598050073201i</v>
      </c>
      <c r="BA653" s="223" t="str">
        <f t="shared" si="1727"/>
        <v>3.53553390593229-1.46446609406832i</v>
      </c>
      <c r="BB653" s="223" t="str">
        <f t="shared" si="1728"/>
        <v>-3.82683432365089+8.94498784869387E-13i</v>
      </c>
      <c r="BC653" s="223" t="str">
        <f t="shared" si="1729"/>
        <v>3.53553390593298+1.46446609406667i</v>
      </c>
      <c r="BD653" s="223" t="str">
        <f t="shared" si="1730"/>
        <v>-2.70598050073125-2.70598050073071i</v>
      </c>
      <c r="BE653" s="223" t="str">
        <f t="shared" si="1731"/>
        <v>1.46446609406738+3.53553390593268i</v>
      </c>
      <c r="BF653" s="223" t="str">
        <f t="shared" si="1732"/>
        <v>1.74400431065011E-13-3.82683432365089i</v>
      </c>
      <c r="BG653" s="223" t="str">
        <f t="shared" si="1733"/>
        <v>-1.46446609406765+3.53553390593257i</v>
      </c>
      <c r="BH653" s="223" t="str">
        <f t="shared" si="1734"/>
        <v>2.70598050073146-2.7059805007305i</v>
      </c>
      <c r="BI653" s="223" t="str">
        <f t="shared" si="1735"/>
        <v>-3.53553390593311+1.46446609406635i</v>
      </c>
      <c r="BJ653" s="223" t="str">
        <f t="shared" si="1736"/>
        <v>3.82683432365089+1.18891706040686E-12i</v>
      </c>
      <c r="BK653" s="223" t="str">
        <f t="shared" si="1737"/>
        <v>-3.53553390593216-1.46446609406864i</v>
      </c>
      <c r="BL653" s="223" t="str">
        <f t="shared" si="1738"/>
        <v>2.70598050072978+2.70598050073218i</v>
      </c>
      <c r="BM653" s="176"/>
      <c r="BN653" s="176"/>
      <c r="BO653" s="176"/>
      <c r="BP653" s="176"/>
      <c r="BQ653" s="176"/>
      <c r="BR653" s="176"/>
      <c r="BS653" s="176"/>
      <c r="BT653" s="176"/>
      <c r="BU653" s="176"/>
      <c r="BV653" s="176"/>
      <c r="BW653" s="223"/>
      <c r="BX653" s="223"/>
      <c r="BY653" s="223"/>
      <c r="BZ653" s="223"/>
      <c r="CH653" s="222">
        <f t="shared" si="1739"/>
        <v>-262.00216513175098</v>
      </c>
    </row>
    <row r="654" spans="1:86">
      <c r="A654" s="227">
        <f t="shared" si="1630"/>
        <v>9.0625000000000028E-3</v>
      </c>
      <c r="B654" s="228">
        <v>29</v>
      </c>
      <c r="C654" s="228">
        <f t="shared" si="1631"/>
        <v>1450</v>
      </c>
      <c r="D654" s="228">
        <f t="shared" si="1740"/>
        <v>9110.6186954103996</v>
      </c>
      <c r="E654" s="227" t="str">
        <f t="shared" si="1687"/>
        <v>9110.6186954104i</v>
      </c>
      <c r="F654" s="227" t="str">
        <f t="shared" si="1632"/>
        <v>0.0519175415214053-0.814920265545712i</v>
      </c>
      <c r="G654" s="227" t="str">
        <f t="shared" si="1633"/>
        <v>-2.86729545221656-0.334210904771329i</v>
      </c>
      <c r="H654" s="227" t="str">
        <f t="shared" si="1634"/>
        <v>0.000661682835529074-0.0103860609773688i</v>
      </c>
      <c r="I654" s="227" t="str">
        <f t="shared" si="1688"/>
        <v>0.00338274396489064-0.00178760641329017i</v>
      </c>
      <c r="J654" s="223" t="str">
        <f>IMPRODUCT(1/Nt_input,AQ625)</f>
        <v>7.54568797852947E-14+1.0128009542143E-13i</v>
      </c>
      <c r="K654" s="246" t="str">
        <f t="shared" si="1689"/>
        <v>4.36300252817173E-16+2.07717429319332E-16i</v>
      </c>
      <c r="L654" s="222">
        <f t="shared" si="1690"/>
        <v>-306.31704855116033</v>
      </c>
      <c r="M654" s="222">
        <f t="shared" si="1635"/>
        <v>392.90284677254459</v>
      </c>
      <c r="N654" s="224">
        <f t="shared" si="1636"/>
        <v>2.9028467725446152</v>
      </c>
      <c r="O654" s="223" t="str">
        <f t="shared" si="1637"/>
        <v>-2.777851165098-0.84265193848727i</v>
      </c>
      <c r="P654" s="223" t="str">
        <f t="shared" si="1638"/>
        <v>2.41362888054137+1.61273525784281i</v>
      </c>
      <c r="Q654" s="223" t="str">
        <f t="shared" si="1691"/>
        <v>-1.84154649745842-2.24393089968727i</v>
      </c>
      <c r="R654" s="223" t="str">
        <f t="shared" si="1692"/>
        <v>1.1108713665473+2.68188071917042i</v>
      </c>
      <c r="S654" s="223" t="str">
        <f t="shared" si="1693"/>
        <v>-0.284528739459571-2.8888687719061i</v>
      </c>
      <c r="T654" s="223" t="str">
        <f t="shared" si="1694"/>
        <v>-0.566317311619213+2.84706938577778i</v>
      </c>
      <c r="U654" s="223" t="str">
        <f t="shared" si="1695"/>
        <v>1.36839249608354-2.56008229585202i</v>
      </c>
      <c r="V654" s="223" t="str">
        <f t="shared" si="1696"/>
        <v>-2.05262263761178+2.05262263761178i</v>
      </c>
      <c r="W654" s="223" t="str">
        <f t="shared" si="1697"/>
        <v>2.56008229585216-1.36839249608328i</v>
      </c>
      <c r="X654" s="223" t="str">
        <f t="shared" si="1698"/>
        <v>-2.84706938577778+0.566317311619204i</v>
      </c>
      <c r="Y654" s="223" t="str">
        <f t="shared" si="1699"/>
        <v>2.88886877190607+0.284528739459864i</v>
      </c>
      <c r="Z654" s="223" t="str">
        <f t="shared" si="1700"/>
        <v>-2.68188071917041-1.11087136654731i</v>
      </c>
      <c r="AA654" s="223" t="str">
        <f t="shared" si="1701"/>
        <v>2.24393089968736+1.84154649745831i</v>
      </c>
      <c r="AB654" s="223" t="str">
        <f t="shared" si="1702"/>
        <v>-1.61273525784281-2.41362888054137i</v>
      </c>
      <c r="AC654" s="223" t="str">
        <f t="shared" si="1703"/>
        <v>0.842651938487131+2.77785116509805i</v>
      </c>
      <c r="AD654" s="223" t="str">
        <f t="shared" si="1704"/>
        <v>3.14727277718539E-19-2.90284677254462i</v>
      </c>
      <c r="AE654" s="223" t="str">
        <f t="shared" si="1705"/>
        <v>-0.842651938487131+2.77785116509805i</v>
      </c>
      <c r="AF654" s="223" t="str">
        <f t="shared" si="1706"/>
        <v>1.61273525784283-2.41362888054136i</v>
      </c>
      <c r="AG654" s="223" t="str">
        <f t="shared" si="1707"/>
        <v>-2.24393089968737+1.8415464974583i</v>
      </c>
      <c r="AH654" s="223" t="str">
        <f t="shared" si="1708"/>
        <v>2.68188071917042-1.11087136654729i</v>
      </c>
      <c r="AI654" s="223" t="str">
        <f t="shared" si="1709"/>
        <v>-2.88886877190607+0.284528739459854i</v>
      </c>
      <c r="AJ654" s="223" t="str">
        <f t="shared" si="1710"/>
        <v>2.84706938577778+0.566317311619213i</v>
      </c>
      <c r="AK654" s="223" t="str">
        <f t="shared" si="1711"/>
        <v>-2.56008229585202-1.36839249608354i</v>
      </c>
      <c r="AL654" s="223" t="str">
        <f t="shared" si="1712"/>
        <v>2.05262263761177+2.0526226376118i</v>
      </c>
      <c r="AM654" s="223" t="str">
        <f t="shared" si="1713"/>
        <v>-1.36839249608329-2.56008229585216i</v>
      </c>
      <c r="AN654" s="223" t="str">
        <f t="shared" si="1714"/>
        <v>0.566317311619192+2.84706938577779i</v>
      </c>
      <c r="AO654" s="223" t="str">
        <f t="shared" si="1715"/>
        <v>0.284528739459854-2.88886877190607i</v>
      </c>
      <c r="AP654" s="223" t="str">
        <f t="shared" si="1716"/>
        <v>-1.11087136654731+2.68188071917041i</v>
      </c>
      <c r="AQ654" s="223" t="str">
        <f t="shared" si="1717"/>
        <v>1.84154649745833-2.24393089968734i</v>
      </c>
      <c r="AR654" s="223" t="str">
        <f t="shared" si="1718"/>
        <v>-2.41362888054137+1.61273525784281i</v>
      </c>
      <c r="AS654" s="223" t="str">
        <f t="shared" si="1719"/>
        <v>2.77785116509797-0.842651938487387i</v>
      </c>
      <c r="AT654" s="223" t="str">
        <f t="shared" si="1720"/>
        <v>-2.90284677254462-6.29454555437082E-19i</v>
      </c>
      <c r="AU654" s="223" t="str">
        <f t="shared" si="1721"/>
        <v>2.77785116509804+0.842651938487151i</v>
      </c>
      <c r="AV654" s="223" t="str">
        <f t="shared" si="1722"/>
        <v>-2.41362888054137-1.61273525784281i</v>
      </c>
      <c r="AW654" s="223" t="str">
        <f t="shared" si="1723"/>
        <v>1.8415464974583+2.24393089968737i</v>
      </c>
      <c r="AX654" s="223" t="str">
        <f t="shared" si="1724"/>
        <v>-1.11087136654727-2.68188071917043i</v>
      </c>
      <c r="AY654" s="223" t="str">
        <f t="shared" si="1725"/>
        <v>0.284528739460428+2.88886877190601i</v>
      </c>
      <c r="AZ654" s="223" t="str">
        <f t="shared" si="1726"/>
        <v>0.56631731162065-2.8470693857775i</v>
      </c>
      <c r="BA654" s="223" t="str">
        <f t="shared" si="1727"/>
        <v>-1.36839249608405+2.56008229585175i</v>
      </c>
      <c r="BB654" s="223" t="str">
        <f t="shared" si="1728"/>
        <v>2.0526226376118-2.05262263761177i</v>
      </c>
      <c r="BC654" s="223" t="str">
        <f t="shared" si="1729"/>
        <v>-2.56008229585175+1.36839249608405i</v>
      </c>
      <c r="BD654" s="223" t="str">
        <f t="shared" si="1730"/>
        <v>2.84706938577751-0.566317311620609i</v>
      </c>
      <c r="BE654" s="223" t="str">
        <f t="shared" si="1731"/>
        <v>-2.88886877190601-0.284528739460469i</v>
      </c>
      <c r="BF654" s="223" t="str">
        <f t="shared" si="1732"/>
        <v>2.68188071917041+1.11087136654731i</v>
      </c>
      <c r="BG654" s="223" t="str">
        <f t="shared" si="1733"/>
        <v>-2.24393089968774-1.84154649745785i</v>
      </c>
      <c r="BH654" s="223" t="str">
        <f t="shared" si="1734"/>
        <v>1.61273525784161+2.41362888054217i</v>
      </c>
      <c r="BI654" s="223" t="str">
        <f t="shared" si="1735"/>
        <v>-0.842651938486559-2.77785116509822i</v>
      </c>
      <c r="BJ654" s="223" t="str">
        <f t="shared" si="1736"/>
        <v>-4.12528779269576E-14+2.90284677254462i</v>
      </c>
      <c r="BK654" s="223" t="str">
        <f t="shared" si="1737"/>
        <v>0.842651938486559-2.77785116509822i</v>
      </c>
      <c r="BL654" s="223" t="str">
        <f t="shared" si="1738"/>
        <v>-1.61273525784401+2.41362888054057i</v>
      </c>
      <c r="BM654" s="176"/>
      <c r="BN654" s="176"/>
      <c r="BO654" s="176"/>
      <c r="BP654" s="176"/>
      <c r="BQ654" s="176"/>
      <c r="BR654" s="176"/>
      <c r="BS654" s="176"/>
      <c r="BT654" s="176"/>
      <c r="BU654" s="176"/>
      <c r="BV654" s="176"/>
      <c r="BW654" s="223"/>
      <c r="BX654" s="223"/>
      <c r="BY654" s="223"/>
      <c r="BZ654" s="223"/>
      <c r="CH654" s="222">
        <f t="shared" si="1739"/>
        <v>-257.97201236982914</v>
      </c>
    </row>
    <row r="655" spans="1:86">
      <c r="A655" s="227">
        <f t="shared" si="1630"/>
        <v>9.3750000000000031E-3</v>
      </c>
      <c r="B655" s="228">
        <v>30</v>
      </c>
      <c r="C655" s="228">
        <f t="shared" si="1631"/>
        <v>1500</v>
      </c>
      <c r="D655" s="228">
        <f t="shared" si="1740"/>
        <v>9424.7779607693792</v>
      </c>
      <c r="E655" s="227" t="str">
        <f t="shared" si="1687"/>
        <v>9424.77796076938i</v>
      </c>
      <c r="F655" s="227" t="str">
        <f t="shared" si="1632"/>
        <v>0.0467292758104521-0.788118794846095i</v>
      </c>
      <c r="G655" s="227" t="str">
        <f t="shared" si="1633"/>
        <v>-2.87747272733913-0.354547008282458i</v>
      </c>
      <c r="H655" s="227" t="str">
        <f t="shared" si="1634"/>
        <v>0.000595559011740415-0.0100444794500239i</v>
      </c>
      <c r="I655" s="227" t="str">
        <f t="shared" si="1688"/>
        <v>0.00331882617537847-0.00181984997936709i</v>
      </c>
      <c r="J655" s="223" t="str">
        <f>IMPRODUCT(1/Nt_input,AR625)</f>
        <v>-2.22097866356755E-14-6.142178779478E-14i</v>
      </c>
      <c r="K655" s="246" t="str">
        <f t="shared" si="1689"/>
        <v>-1.85488860487071E-16-1.63429757321176E-16i</v>
      </c>
      <c r="L655" s="222">
        <f t="shared" si="1690"/>
        <v>-312.13849320525918</v>
      </c>
      <c r="M655" s="222">
        <f t="shared" si="1635"/>
        <v>391.95090322016125</v>
      </c>
      <c r="N655" s="224">
        <f t="shared" si="1636"/>
        <v>1.950903220161273</v>
      </c>
      <c r="O655" s="223" t="str">
        <f t="shared" si="1637"/>
        <v>-1.91341716182544-0.380602337443566i</v>
      </c>
      <c r="P655" s="223" t="str">
        <f t="shared" si="1638"/>
        <v>1.80239955501736+0.746578340503427i</v>
      </c>
      <c r="Q655" s="223" t="str">
        <f t="shared" si="1691"/>
        <v>-1.62211674410728-1.0838637566237i</v>
      </c>
      <c r="R655" s="223" t="str">
        <f t="shared" si="1692"/>
        <v>1.37949689641467+1.37949689641474i</v>
      </c>
      <c r="S655" s="223" t="str">
        <f t="shared" si="1693"/>
        <v>-1.08386375662376-1.62211674410723i</v>
      </c>
      <c r="T655" s="223" t="str">
        <f t="shared" si="1694"/>
        <v>0.746578340503448+1.80239955501735i</v>
      </c>
      <c r="U655" s="223" t="str">
        <f t="shared" si="1695"/>
        <v>-0.380602337443531-1.91341716182545i</v>
      </c>
      <c r="V655" s="223" t="str">
        <f t="shared" si="1696"/>
        <v>-9.53611170592117E-14+1.95090322016127i</v>
      </c>
      <c r="W655" s="223" t="str">
        <f t="shared" si="1697"/>
        <v>0.380602337443527-1.91341716182545i</v>
      </c>
      <c r="X655" s="223" t="str">
        <f t="shared" si="1698"/>
        <v>-0.746578340503444+1.80239955501735i</v>
      </c>
      <c r="Y655" s="223" t="str">
        <f t="shared" si="1699"/>
        <v>1.08386375662376-1.62211674410724i</v>
      </c>
      <c r="Z655" s="223" t="str">
        <f t="shared" si="1700"/>
        <v>-1.37949689641467+1.37949689641475i</v>
      </c>
      <c r="AA655" s="223" t="str">
        <f t="shared" si="1701"/>
        <v>1.62211674410728-1.08386375662368i</v>
      </c>
      <c r="AB655" s="223" t="str">
        <f t="shared" si="1702"/>
        <v>-1.80239955501739+0.74657834050336i</v>
      </c>
      <c r="AC655" s="223" t="str">
        <f t="shared" si="1703"/>
        <v>1.91341716182543-0.380602337443628i</v>
      </c>
      <c r="AD655" s="223" t="str">
        <f t="shared" si="1704"/>
        <v>-1.95090322016127+3.34578145749765E-15i</v>
      </c>
      <c r="AE655" s="223" t="str">
        <f t="shared" si="1705"/>
        <v>1.91341716182543+0.38060233744362i</v>
      </c>
      <c r="AF655" s="223" t="str">
        <f t="shared" si="1706"/>
        <v>-1.80239955501739-0.746578340503353i</v>
      </c>
      <c r="AG655" s="223" t="str">
        <f t="shared" si="1707"/>
        <v>1.62211674410729+1.08386375662368i</v>
      </c>
      <c r="AH655" s="223" t="str">
        <f t="shared" si="1708"/>
        <v>-1.37949689641467-1.37949689641474i</v>
      </c>
      <c r="AI655" s="223" t="str">
        <f t="shared" si="1709"/>
        <v>1.08386375662376+1.62211674410723i</v>
      </c>
      <c r="AJ655" s="223" t="str">
        <f t="shared" si="1710"/>
        <v>-0.746578340503458-1.80239955501735i</v>
      </c>
      <c r="AK655" s="223" t="str">
        <f t="shared" si="1711"/>
        <v>0.38060233744354+1.91341716182544i</v>
      </c>
      <c r="AL655" s="223" t="str">
        <f t="shared" si="1712"/>
        <v>8.50843350454313E-14-1.95090322016127i</v>
      </c>
      <c r="AM655" s="223" t="str">
        <f t="shared" si="1713"/>
        <v>-0.380602337443517+1.91341716182545i</v>
      </c>
      <c r="AN655" s="223" t="str">
        <f t="shared" si="1714"/>
        <v>0.746578340503435-1.80239955501736i</v>
      </c>
      <c r="AO655" s="223" t="str">
        <f t="shared" si="1715"/>
        <v>-1.08386375662375+1.62211674410724i</v>
      </c>
      <c r="AP655" s="223" t="str">
        <f t="shared" si="1716"/>
        <v>1.37949689641467-1.37949689641475i</v>
      </c>
      <c r="AQ655" s="223" t="str">
        <f t="shared" si="1717"/>
        <v>-1.62211674410728+1.08386375662369i</v>
      </c>
      <c r="AR655" s="223" t="str">
        <f t="shared" si="1718"/>
        <v>1.80239955501739-0.746578340503362i</v>
      </c>
      <c r="AS655" s="223" t="str">
        <f t="shared" si="1719"/>
        <v>-1.91341716182543+0.38060233744363i</v>
      </c>
      <c r="AT655" s="223" t="str">
        <f t="shared" si="1720"/>
        <v>1.95090322016127-6.69156291499529E-15i</v>
      </c>
      <c r="AU655" s="223" t="str">
        <f t="shared" si="1721"/>
        <v>-1.91341716182543-0.380602337443618i</v>
      </c>
      <c r="AV655" s="223" t="str">
        <f t="shared" si="1722"/>
        <v>1.80239955501761+0.746578340502812i</v>
      </c>
      <c r="AW655" s="223" t="str">
        <f t="shared" si="1723"/>
        <v>-1.62211674410718-1.08386375662384i</v>
      </c>
      <c r="AX655" s="223" t="str">
        <f t="shared" si="1724"/>
        <v>1.37949689641536+1.37949689641405i</v>
      </c>
      <c r="AY655" s="223" t="str">
        <f t="shared" si="1725"/>
        <v>-1.08386375662376-1.62211674410723i</v>
      </c>
      <c r="AZ655" s="223" t="str">
        <f t="shared" si="1726"/>
        <v>0.74657834050273+1.80239955501765i</v>
      </c>
      <c r="BA655" s="223" t="str">
        <f t="shared" si="1727"/>
        <v>-0.380602337443911-1.91341716182537i</v>
      </c>
      <c r="BB655" s="223" t="str">
        <f t="shared" si="1728"/>
        <v>-4.83736585852342E-13+1.95090322016127i</v>
      </c>
      <c r="BC655" s="223" t="str">
        <f t="shared" si="1729"/>
        <v>0.380602337442957-1.91341716182556i</v>
      </c>
      <c r="BD655" s="223" t="str">
        <f t="shared" si="1730"/>
        <v>-0.746578340503624+1.80239955501728i</v>
      </c>
      <c r="BE655" s="223" t="str">
        <f t="shared" si="1731"/>
        <v>1.08386375662295-1.62211674410777i</v>
      </c>
      <c r="BF655" s="223" t="str">
        <f t="shared" si="1732"/>
        <v>-1.37949689641465+1.37949689641476i</v>
      </c>
      <c r="BG655" s="223" t="str">
        <f t="shared" si="1733"/>
        <v>1.6221167441077-1.08386375662306i</v>
      </c>
      <c r="BH655" s="223" t="str">
        <f t="shared" si="1734"/>
        <v>-1.80239955501723+0.746578340503737i</v>
      </c>
      <c r="BI655" s="223" t="str">
        <f t="shared" si="1735"/>
        <v>1.91341716182554-0.380602337443076i</v>
      </c>
      <c r="BJ655" s="223" t="str">
        <f t="shared" si="1736"/>
        <v>-1.95090322016127+6.06103392212823E-13i</v>
      </c>
      <c r="BK655" s="223" t="str">
        <f t="shared" si="1737"/>
        <v>1.91341716182539+0.380602337443792i</v>
      </c>
      <c r="BL655" s="223" t="str">
        <f t="shared" si="1738"/>
        <v>-1.80239955501769-0.746578340502617i</v>
      </c>
      <c r="BM655" s="176"/>
      <c r="BN655" s="176"/>
      <c r="BO655" s="176"/>
      <c r="BP655" s="176"/>
      <c r="BQ655" s="176"/>
      <c r="BR655" s="176"/>
      <c r="BS655" s="176"/>
      <c r="BT655" s="176"/>
      <c r="BU655" s="176"/>
      <c r="BV655" s="176"/>
      <c r="BW655" s="223"/>
      <c r="BX655" s="223"/>
      <c r="BY655" s="223"/>
      <c r="BZ655" s="223"/>
      <c r="CH655" s="222">
        <f t="shared" si="1739"/>
        <v>-263.6998824633049</v>
      </c>
    </row>
    <row r="656" spans="1:86">
      <c r="A656" s="227">
        <f t="shared" si="1630"/>
        <v>9.6875000000000034E-3</v>
      </c>
      <c r="B656" s="228">
        <v>31</v>
      </c>
      <c r="C656" s="228">
        <f t="shared" si="1631"/>
        <v>1550</v>
      </c>
      <c r="D656" s="228">
        <f t="shared" si="1740"/>
        <v>9738.9372261283588</v>
      </c>
      <c r="E656" s="227" t="str">
        <f t="shared" si="1687"/>
        <v>9738.93722612836i</v>
      </c>
      <c r="F656" s="227" t="str">
        <f t="shared" si="1632"/>
        <v>0.0420305472413287-0.762997469948281i</v>
      </c>
      <c r="G656" s="227" t="str">
        <f t="shared" si="1633"/>
        <v>-2.88793909135739-0.374325813627126i</v>
      </c>
      <c r="H656" s="227" t="str">
        <f t="shared" si="1634"/>
        <v>0.000535674280069961-0.00972431117927138i</v>
      </c>
      <c r="I656" s="227" t="str">
        <f t="shared" si="1688"/>
        <v>0.00325575332287999-0.00184899061581148i</v>
      </c>
      <c r="J656" s="223" t="str">
        <f>IMPRODUCT(1/Nt_input,AS625)</f>
        <v>4.26428505137175E-14+8.93321874806397E-14i</v>
      </c>
      <c r="K656" s="246" t="str">
        <f t="shared" si="1689"/>
        <v>3.04008978598725E-16+2.11997335798916E-16i</v>
      </c>
      <c r="L656" s="222">
        <f t="shared" si="1690"/>
        <v>-308.62126029520419</v>
      </c>
      <c r="M656" s="222">
        <f t="shared" si="1635"/>
        <v>390.98017140329557</v>
      </c>
      <c r="N656" s="224">
        <f t="shared" si="1636"/>
        <v>0.98017140329559505</v>
      </c>
      <c r="O656" s="223" t="str">
        <f t="shared" si="1637"/>
        <v>-0.975451610080631-0.0960735979838486i</v>
      </c>
      <c r="P656" s="223" t="str">
        <f t="shared" si="1638"/>
        <v>0.961337684624498+0.191221954699942i</v>
      </c>
      <c r="Q656" s="223" t="str">
        <f t="shared" si="1691"/>
        <v>-0.937965551744798-0.284528739459711i</v>
      </c>
      <c r="R656" s="223" t="str">
        <f t="shared" si="1692"/>
        <v>0.905560297857648+0.375095356919309i</v>
      </c>
      <c r="S656" s="223" t="str">
        <f t="shared" si="1693"/>
        <v>-0.86443400327257-0.462049601043669i</v>
      </c>
      <c r="T656" s="223" t="str">
        <f t="shared" si="1694"/>
        <v>0.814982736688245+0.544554054928063i</v>
      </c>
      <c r="U656" s="223" t="str">
        <f t="shared" si="1695"/>
        <v>-0.757682740834728-0.621814155579969i</v>
      </c>
      <c r="V656" s="223" t="str">
        <f t="shared" si="1696"/>
        <v>0.693085845995451+0.693085845995448i</v>
      </c>
      <c r="W656" s="223" t="str">
        <f t="shared" si="1697"/>
        <v>-0.621814155579975-0.757682740834724i</v>
      </c>
      <c r="X656" s="223" t="str">
        <f t="shared" si="1698"/>
        <v>0.544554054928065+0.814982736688243i</v>
      </c>
      <c r="Y656" s="223" t="str">
        <f t="shared" si="1699"/>
        <v>-0.462049601043673-0.864434003272568i</v>
      </c>
      <c r="Z656" s="223" t="str">
        <f t="shared" si="1700"/>
        <v>0.375095356919222+0.905560297857684i</v>
      </c>
      <c r="AA656" s="223" t="str">
        <f t="shared" si="1701"/>
        <v>-0.284528739459751-0.937965551744786i</v>
      </c>
      <c r="AB656" s="223" t="str">
        <f t="shared" si="1702"/>
        <v>0.191221954699968+0.961337684624492i</v>
      </c>
      <c r="AC656" s="223" t="str">
        <f t="shared" si="1703"/>
        <v>-0.0960735979838637-0.975451610080629i</v>
      </c>
      <c r="AD656" s="223" t="str">
        <f t="shared" si="1704"/>
        <v>3.36207653363154E-15+0.980171403295595i</v>
      </c>
      <c r="AE656" s="223" t="str">
        <f t="shared" si="1705"/>
        <v>0.096073597983857-0.97545161008063i</v>
      </c>
      <c r="AF656" s="223" t="str">
        <f t="shared" si="1706"/>
        <v>-0.191221954699954+0.961337684624495i</v>
      </c>
      <c r="AG656" s="223" t="str">
        <f t="shared" si="1707"/>
        <v>0.284528739459744-0.937965551744788i</v>
      </c>
      <c r="AH656" s="223" t="str">
        <f t="shared" si="1708"/>
        <v>-0.375095356919306+0.905560297857649i</v>
      </c>
      <c r="AI656" s="223" t="str">
        <f t="shared" si="1709"/>
        <v>0.462049601043662-0.864434003272574i</v>
      </c>
      <c r="AJ656" s="223" t="str">
        <f t="shared" si="1710"/>
        <v>-0.544554054928058+0.814982736688248i</v>
      </c>
      <c r="AK656" s="223" t="str">
        <f t="shared" si="1711"/>
        <v>0.621814155579961-0.757682740834735i</v>
      </c>
      <c r="AL656" s="223" t="str">
        <f t="shared" si="1712"/>
        <v>-0.693085845995446+0.693085845995453i</v>
      </c>
      <c r="AM656" s="223" t="str">
        <f t="shared" si="1713"/>
        <v>0.757682740834719-0.62181415557998i</v>
      </c>
      <c r="AN656" s="223" t="str">
        <f t="shared" si="1714"/>
        <v>-0.814982736688243+0.544554054928065i</v>
      </c>
      <c r="AO656" s="223" t="str">
        <f t="shared" si="1715"/>
        <v>0.864434003272566-0.462049601043676i</v>
      </c>
      <c r="AP656" s="223" t="str">
        <f t="shared" si="1716"/>
        <v>-0.90556029785768+0.375095356919232i</v>
      </c>
      <c r="AQ656" s="223" t="str">
        <f t="shared" si="1717"/>
        <v>0.937965551744785-0.284528739459754i</v>
      </c>
      <c r="AR656" s="223" t="str">
        <f t="shared" si="1718"/>
        <v>-0.961337684624492+0.191221954699971i</v>
      </c>
      <c r="AS656" s="223" t="str">
        <f t="shared" si="1719"/>
        <v>0.975451610080628-0.0960735979838739i</v>
      </c>
      <c r="AT656" s="223" t="str">
        <f t="shared" si="1720"/>
        <v>-0.980171403295595+6.72415306726307E-15i</v>
      </c>
      <c r="AU656" s="223" t="str">
        <f t="shared" si="1721"/>
        <v>0.975451610080659+0.0960735979835556i</v>
      </c>
      <c r="AV656" s="223" t="str">
        <f t="shared" si="1722"/>
        <v>-0.961337684624535-0.191221954699753i</v>
      </c>
      <c r="AW656" s="223" t="str">
        <f t="shared" si="1723"/>
        <v>0.937965551744818+0.284528739459648i</v>
      </c>
      <c r="AX656" s="223" t="str">
        <f t="shared" si="1724"/>
        <v>-0.905560297857653-0.375095356919297i</v>
      </c>
      <c r="AY656" s="223" t="str">
        <f t="shared" si="1725"/>
        <v>0.864434003272481+0.462049601043837i</v>
      </c>
      <c r="AZ656" s="223" t="str">
        <f t="shared" si="1726"/>
        <v>-0.814982736688088-0.544554054928298i</v>
      </c>
      <c r="BA656" s="223" t="str">
        <f t="shared" si="1727"/>
        <v>0.75768274083448+0.621814155580271i</v>
      </c>
      <c r="BB656" s="223" t="str">
        <f t="shared" si="1728"/>
        <v>-0.693085845995111-0.693085845995788i</v>
      </c>
      <c r="BC656" s="223" t="str">
        <f t="shared" si="1729"/>
        <v>0.621814155580284+0.757682740834469i</v>
      </c>
      <c r="BD656" s="223" t="str">
        <f t="shared" si="1730"/>
        <v>-0.544554054928323-0.81498273668807i</v>
      </c>
      <c r="BE656" s="223" t="str">
        <f t="shared" si="1731"/>
        <v>0.462049601043852+0.864434003272473i</v>
      </c>
      <c r="BF656" s="223" t="str">
        <f t="shared" si="1732"/>
        <v>-0.375095356919325-0.905560297857641i</v>
      </c>
      <c r="BG656" s="223" t="str">
        <f t="shared" si="1733"/>
        <v>0.284528739459678+0.937965551744808i</v>
      </c>
      <c r="BH656" s="223" t="str">
        <f t="shared" si="1734"/>
        <v>-0.19122195469977-0.961337684624532i</v>
      </c>
      <c r="BI656" s="223" t="str">
        <f t="shared" si="1735"/>
        <v>0.0960735979835723+0.975451610080657i</v>
      </c>
      <c r="BJ656" s="223" t="str">
        <f t="shared" si="1736"/>
        <v>3.79927825829528E-13-0.980171403295595i</v>
      </c>
      <c r="BK656" s="223" t="str">
        <f t="shared" si="1737"/>
        <v>-0.0960735979843285+0.975451610080583i</v>
      </c>
      <c r="BL656" s="223" t="str">
        <f t="shared" si="1738"/>
        <v>0.191221954699558-0.961337684624573i</v>
      </c>
      <c r="BM656" s="176"/>
      <c r="BN656" s="176"/>
      <c r="BO656" s="176"/>
      <c r="BP656" s="176"/>
      <c r="BQ656" s="176"/>
      <c r="BR656" s="176"/>
      <c r="BS656" s="176"/>
      <c r="BT656" s="176"/>
      <c r="BU656" s="176"/>
      <c r="BV656" s="176"/>
      <c r="BW656" s="223"/>
      <c r="BX656" s="223"/>
      <c r="BY656" s="223"/>
      <c r="BZ656" s="223"/>
      <c r="CH656" s="222">
        <f t="shared" si="1739"/>
        <v>-260.08833647449825</v>
      </c>
    </row>
    <row r="657" spans="1:86">
      <c r="A657" s="227">
        <f t="shared" si="1630"/>
        <v>1.0000000000000004E-2</v>
      </c>
      <c r="B657" s="228">
        <v>32</v>
      </c>
      <c r="C657" s="228">
        <f t="shared" si="1631"/>
        <v>1600</v>
      </c>
      <c r="D657" s="228">
        <f t="shared" si="1740"/>
        <v>10053.096491487338</v>
      </c>
      <c r="E657" s="227" t="str">
        <f t="shared" si="1687"/>
        <v>10053.0964914873i</v>
      </c>
      <c r="F657" s="227" t="str">
        <f t="shared" si="1632"/>
        <v>0.03776197859641-0.739404055039664i</v>
      </c>
      <c r="G657" s="227" t="str">
        <f t="shared" si="1633"/>
        <v>-2.89868937003806-0.393574722031177i</v>
      </c>
      <c r="H657" s="227" t="str">
        <f t="shared" si="1634"/>
        <v>0.000481271885005553-0.00942361593795085i</v>
      </c>
      <c r="I657" s="227" t="str">
        <f t="shared" si="1688"/>
        <v>0.00319361689896177-0.00187522080734633i</v>
      </c>
      <c r="J657" s="223" t="str">
        <f>IMPRODUCT(1/Nt_input,AT625)</f>
        <v>-3.74822243555394E-16-4.46465164067692E-14i</v>
      </c>
      <c r="K657" s="246" t="str">
        <f t="shared" si="1689"/>
        <v>-8.49191151926282E-17-1.41880994806261E-16i</v>
      </c>
      <c r="L657" s="222">
        <f t="shared" si="1690"/>
        <v>-315.63178094851133</v>
      </c>
      <c r="M657" s="222">
        <f t="shared" si="1635"/>
        <v>390</v>
      </c>
      <c r="N657" s="224">
        <f t="shared" si="1636"/>
        <v>-1.2097527840593258E-14</v>
      </c>
      <c r="O657" s="223" t="str">
        <f t="shared" si="1637"/>
        <v>1.20975278405933E-14+3.9088797813289E-29i</v>
      </c>
      <c r="P657" s="223" t="str">
        <f t="shared" si="1638"/>
        <v>-1.20975278405933E-14+4.00147991305222E-29i</v>
      </c>
      <c r="Q657" s="223" t="str">
        <f t="shared" si="1691"/>
        <v>1.20975278405933E-14+4.44638026263505E-30i</v>
      </c>
      <c r="R657" s="223" t="str">
        <f t="shared" si="1692"/>
        <v>-1.20975278405933E-14+3.37903914094718E-28i</v>
      </c>
      <c r="S657" s="223" t="str">
        <f t="shared" si="1693"/>
        <v>1.20975278405933E-14-4.00890366298924E-28i</v>
      </c>
      <c r="T657" s="223" t="str">
        <f t="shared" si="1694"/>
        <v>-1.20975278405933E-14+5.06855871142076E-28i</v>
      </c>
      <c r="U657" s="223" t="str">
        <f t="shared" si="1695"/>
        <v>1.20975278405933E-14-5.91331849665756E-28i</v>
      </c>
      <c r="V657" s="223" t="str">
        <f t="shared" si="1696"/>
        <v>-1.20975278405933E-14-5.70584698339986E-28i</v>
      </c>
      <c r="W657" s="223" t="str">
        <f t="shared" si="1697"/>
        <v>1.20975278405933E-14+4.86108719816307E-28i</v>
      </c>
      <c r="X657" s="223" t="str">
        <f t="shared" si="1698"/>
        <v>-1.20975278405933E-14-4.01632741292627E-28i</v>
      </c>
      <c r="Y657" s="223" t="str">
        <f t="shared" si="1699"/>
        <v>1.20975278405933E-14+3.17156762768948E-28i</v>
      </c>
      <c r="Z657" s="223" t="str">
        <f t="shared" si="1700"/>
        <v>-1.20975278405933E-14-1.89701731606322E-28i</v>
      </c>
      <c r="AA657" s="223" t="str">
        <f t="shared" si="1701"/>
        <v>1.20975278405933E-14+1.48204805721588E-28i</v>
      </c>
      <c r="AB657" s="223" t="str">
        <f t="shared" si="1702"/>
        <v>-1.20975278405933E-14-1.06707879836855E-28i</v>
      </c>
      <c r="AC657" s="223" t="str">
        <f t="shared" si="1703"/>
        <v>1.20975278405933E-14-2.07471513257703E-29i</v>
      </c>
      <c r="AD657" s="223" t="str">
        <f t="shared" si="1704"/>
        <v>-1.20975278405933E-14+6.22440772105042E-29i</v>
      </c>
      <c r="AE657" s="223" t="str">
        <f t="shared" si="1705"/>
        <v>1.20975278405933E-14-1.8969910837313E-28i</v>
      </c>
      <c r="AF657" s="223" t="str">
        <f t="shared" si="1706"/>
        <v>-1.20975278405933E-14+2.31196034257863E-28i</v>
      </c>
      <c r="AG657" s="223" t="str">
        <f t="shared" si="1707"/>
        <v>1.20975278405933E-14-3.58651065420488E-28i</v>
      </c>
      <c r="AH657" s="223" t="str">
        <f t="shared" si="1708"/>
        <v>-1.20975278405933E-14+4.00147991305222E-28i</v>
      </c>
      <c r="AI657" s="223" t="str">
        <f t="shared" si="1709"/>
        <v>1.20975278405933E-14-5.27603022467847E-28i</v>
      </c>
      <c r="AJ657" s="223" t="str">
        <f t="shared" si="1710"/>
        <v>-1.20975278405933E-14-6.34313525537895E-28i</v>
      </c>
      <c r="AK657" s="223" t="str">
        <f t="shared" si="1711"/>
        <v>1.20975278405933E-14+5.92816599653161E-28i</v>
      </c>
      <c r="AL657" s="223" t="str">
        <f t="shared" si="1712"/>
        <v>-1.20975278405933E-14-3.79403463212645E-28i</v>
      </c>
      <c r="AM657" s="223" t="str">
        <f t="shared" si="1713"/>
        <v>1.20975278405933E-14+3.37906537327912E-28i</v>
      </c>
      <c r="AN657" s="223" t="str">
        <f t="shared" si="1714"/>
        <v>-1.20975278405933E-14-2.96409611443177E-28i</v>
      </c>
      <c r="AO657" s="223" t="str">
        <f t="shared" si="1715"/>
        <v>1.20975278405933E-14+2.54912685558444E-28i</v>
      </c>
      <c r="AP657" s="223" t="str">
        <f t="shared" si="1716"/>
        <v>-1.20975278405933E-14-2.13415759673709E-28i</v>
      </c>
      <c r="AQ657" s="223" t="str">
        <f t="shared" si="1717"/>
        <v>1.20975278405933E-14+2.62323319329502E-33i</v>
      </c>
      <c r="AR657" s="223" t="str">
        <f t="shared" si="1718"/>
        <v>-1.20975278405933E-14+4.14943026515406E-29i</v>
      </c>
      <c r="AS657" s="223" t="str">
        <f t="shared" si="1719"/>
        <v>1.20975278405933E-14-8.29912285362744E-29i</v>
      </c>
      <c r="AT657" s="223" t="str">
        <f t="shared" si="1720"/>
        <v>-1.20975278405933E-14-4.6891657411409E-27i</v>
      </c>
      <c r="AU657" s="223" t="str">
        <f t="shared" si="1721"/>
        <v>1.20975278405933E-14+2.06892565691943E-27i</v>
      </c>
      <c r="AV657" s="223" t="str">
        <f t="shared" si="1722"/>
        <v>-1.20975278405933E-14+3.79398216746258E-28i</v>
      </c>
      <c r="AW657" s="223" t="str">
        <f t="shared" si="1723"/>
        <v>1.20975278405933E-14-2.82772209041194E-27i</v>
      </c>
      <c r="AX657" s="223" t="str">
        <f t="shared" si="1724"/>
        <v>-1.20975278405933E-14+5.44796217463341E-27i</v>
      </c>
      <c r="AY657" s="223" t="str">
        <f t="shared" si="1725"/>
        <v>1.20975278405933E-14+4.30976490116144E-27i</v>
      </c>
      <c r="AZ657" s="223" t="str">
        <f t="shared" si="1726"/>
        <v>-1.20975278405933E-14-1.68952481693998E-27i</v>
      </c>
      <c r="BA657" s="223" t="str">
        <f t="shared" si="1727"/>
        <v>1.20975278405933E-14-7.5879905672571E-28i</v>
      </c>
      <c r="BB657" s="223" t="str">
        <f t="shared" si="1728"/>
        <v>-1.20975278405933E-14+3.2071229303914E-27i</v>
      </c>
      <c r="BC657" s="223" t="str">
        <f t="shared" si="1729"/>
        <v>1.20975278405933E-14-5.65544680405708E-27i</v>
      </c>
      <c r="BD657" s="223" t="str">
        <f t="shared" si="1730"/>
        <v>-1.20975278405933E-14-3.7584478506262E-27i</v>
      </c>
      <c r="BE657" s="223" t="str">
        <f t="shared" si="1731"/>
        <v>1.20975278405933E-14+1.48204018751631E-27i</v>
      </c>
      <c r="BF657" s="223" t="str">
        <f t="shared" si="1732"/>
        <v>-1.20975278405933E-14+1.13819989670516E-27i</v>
      </c>
      <c r="BG657" s="223" t="str">
        <f t="shared" si="1733"/>
        <v>1.20975278405933E-14-3.75843998092663E-27i</v>
      </c>
      <c r="BH657" s="223" t="str">
        <f t="shared" si="1734"/>
        <v>-1.20975278405933E-14-5.99928709486823E-27i</v>
      </c>
      <c r="BI657" s="223" t="str">
        <f t="shared" si="1735"/>
        <v>1.20975278405933E-14+3.37904701064676E-27i</v>
      </c>
      <c r="BJ657" s="223" t="str">
        <f t="shared" si="1736"/>
        <v>-1.20975278405933E-14-7.5880692642529E-28i</v>
      </c>
      <c r="BK657" s="223" t="str">
        <f t="shared" si="1737"/>
        <v>1.20975278405933E-14-1.51760073668461E-27i</v>
      </c>
      <c r="BL657" s="223" t="str">
        <f t="shared" si="1738"/>
        <v>-1.20975278405933E-14+4.13784082090608E-27i</v>
      </c>
      <c r="BM657" s="176"/>
      <c r="BN657" s="176"/>
      <c r="BO657" s="176"/>
      <c r="BP657" s="176"/>
      <c r="BQ657" s="176"/>
      <c r="BR657" s="176"/>
      <c r="BS657" s="176"/>
      <c r="BT657" s="176"/>
      <c r="BU657" s="176"/>
      <c r="BV657" s="176"/>
      <c r="BW657" s="223"/>
      <c r="BX657" s="223"/>
      <c r="BY657" s="223"/>
      <c r="BZ657" s="223"/>
      <c r="CH657" s="222">
        <f t="shared" si="1739"/>
        <v>-267.003942348328</v>
      </c>
    </row>
    <row r="658" spans="1:86">
      <c r="A658" s="227">
        <f t="shared" ref="A658:A689" si="1741">A657+Div_Nt_input</f>
        <v>1.0312500000000004E-2</v>
      </c>
      <c r="B658" s="228">
        <v>33</v>
      </c>
      <c r="C658" s="228">
        <f t="shared" ref="C658:C689" si="1742">C657+Fline</f>
        <v>1650</v>
      </c>
      <c r="D658" s="228">
        <f t="shared" si="1740"/>
        <v>10367.255756846318</v>
      </c>
      <c r="E658" s="227" t="str">
        <f t="shared" si="1687"/>
        <v>10367.2557568463i</v>
      </c>
      <c r="F658" s="227" t="str">
        <f t="shared" ref="F658:F689" si="1743">IF(freq_ratio2&gt;1,IMPRODUCT(Kth_2/(2/rload2-Kfeed2/Gdc_ccm2),IMDIV(COMPLEX(1,Rc_2*Coutput2*microF2*miliOhm2*D658),IMSUM(1,IMPRODUCT(E658,1/omega1_2),IMPRODUCT(E658,E658,1/omega2_2),IMPRODUCT(E658,E658,E658,1/omega3_2)))),IMPRODUCT(Kth_2/(2/rload2-Kfeed2/Gdc_dcm2),(IMDIV(COMPLEX(1,Rc_2*Coutput2*microF2*miliOhm2*D658),IMSUM(1,IMDIV(E658,omegat2),IMDIV(IMPRODUCT(E658,E658),omegapole0^2*(1-2*Gdc_dcm2/(Kfeed2*rload2))))))))</f>
        <v>0.0338729132835005-0.717204016883676i</v>
      </c>
      <c r="G658" s="227" t="str">
        <f t="shared" ref="G658:G689" si="1744">IMPRODUCT(IMPRODUCT(-currentransferratio2*RFB_2/(Rfeedforward2),IMDIV(COMPLEX(1,(Rfeedforward2*kiliOhm2+q_Rz_Cz_2*Rzero2)*q_Rz_Cz_2*Czero2*nanoF2*D658),IMPRODUCT(COMPLEX(1,q_Rz_Cz_2*Rzero2*Czero2*nanoF2*D658),COMPLEX(1,D658/(2*PI()*F_roll2*kilihertz2))))),IMSUM(feedtype2,IMDIV(COMPLEX(1,Rvolt2*Cvolt2*nanoF2*kiliOhm2*D658),IMPRODUCT(Rupper2*kiliOhm2*(Cvolt2*nanoF2+Cforward2*picoF2),COMPLEX(1,Rvolt2*Cvolt2*Cforward2*picoF2*nanoF2*kiliOhm2*D658/(Cvolt2*nanoF2+Cforward2*picoF2)),E658))))</f>
        <v>-2.90971828345737-0.412317332379248i</v>
      </c>
      <c r="H658" s="227" t="str">
        <f t="shared" ref="H658:H686" si="1745">IF(freq_ratio2&gt;1,IMPRODUCT(I67,IMDIV((IMPRODUCT(COMPLEX(1,Rc_2*Coutput2*microF2*miliOhm2*D658),COMPLEX(1,(effectiveL2*Requiv2*Kfeed2*0.5*Metccm2)*D658/(ratio2*(Xequiv2^2+Requiv2^2)*(Kfeed2*Metccm2*0.5/ratio2-Kinput2*Gdc_ccm2))))),IMSUM(1,IMPRODUCT(E658,1/omega1_2),IMPRODUCT(E658,E658,1/omega2_2),IMPRODUCT(E658,E658,E658,1/omega3_2)))),IMPRODUCT(I67,(IMDIV(COMPLEX(1,Rc_2*Coutput2*microF2*miliOhm2*D658),IMSUM(1,IMDIV(E658,omegat2),IMDIV(IMPRODUCT(E658,E658),omegapole0^2*(1-2*Gdc_dcm2/(Kfeed2*rload2))))))))</f>
        <v>0.00043170621435948-0.00914067911610903i</v>
      </c>
      <c r="I658" s="227" t="str">
        <f t="shared" si="1688"/>
        <v>0.00313249446461513-0.00189872426904085i</v>
      </c>
      <c r="J658" s="223" t="str">
        <f>IMPRODUCT(1/Nt_input,AU625)</f>
        <v>-5.1494411219908E-13+2.80144830944186E-14i</v>
      </c>
      <c r="K658" s="246" t="str">
        <f t="shared" si="1689"/>
        <v>-1.55986780211376E-15+1.06549209625441E-15i</v>
      </c>
      <c r="L658" s="222">
        <f t="shared" si="1690"/>
        <v>-294.47519049306339</v>
      </c>
      <c r="M658" s="222">
        <f t="shared" ref="M658:M689" si="1746">N658+Vinput2</f>
        <v>389.01982859670437</v>
      </c>
      <c r="N658" s="224">
        <f t="shared" ref="N658:N689" si="1747">0.5*Vinac*SIN(2*PI()*Fline*A658)</f>
        <v>-0.98017140329561903</v>
      </c>
      <c r="O658" s="223" t="str">
        <f t="shared" ref="O658:O689" si="1748">IMPRODUCT(N658,IMEXP(COMPLEX(0,-2*PI()*1*B658/Nt_input)))</f>
        <v>0.975451610080654-0.0960735979838447i</v>
      </c>
      <c r="P658" s="223" t="str">
        <f t="shared" ref="P658:P689" si="1749">IMPRODUCT(N658,IMEXP(COMPLEX(0,-2*PI()*2*B658/Nt_input)))</f>
        <v>-0.961337684624521+0.191221954699944i</v>
      </c>
      <c r="Q658" s="223" t="str">
        <f t="shared" si="1691"/>
        <v>0.937965551744821-0.284528739459719i</v>
      </c>
      <c r="R658" s="223" t="str">
        <f t="shared" si="1692"/>
        <v>-0.905560297857687+0.375095356919277i</v>
      </c>
      <c r="S658" s="223" t="str">
        <f t="shared" si="1693"/>
        <v>0.86443400327256-0.46204960104374i</v>
      </c>
      <c r="T658" s="223" t="str">
        <f t="shared" si="1694"/>
        <v>-0.814982736688274+0.54455405492806i</v>
      </c>
      <c r="U658" s="223" t="str">
        <f t="shared" si="1695"/>
        <v>0.757682740834749-0.621814155579981i</v>
      </c>
      <c r="V658" s="223" t="str">
        <f t="shared" si="1696"/>
        <v>-0.693085845995462+0.693085845995471i</v>
      </c>
      <c r="W658" s="223" t="str">
        <f t="shared" si="1697"/>
        <v>0.621814155579973-0.757682740834756i</v>
      </c>
      <c r="X658" s="223" t="str">
        <f t="shared" si="1698"/>
        <v>-0.544554054928131+0.814982736688228i</v>
      </c>
      <c r="Y658" s="223" t="str">
        <f t="shared" si="1699"/>
        <v>0.462049601043731-0.864434003272565i</v>
      </c>
      <c r="Z658" s="223" t="str">
        <f t="shared" si="1700"/>
        <v>-0.375095356919267+0.905560297857692i</v>
      </c>
      <c r="AA658" s="223" t="str">
        <f t="shared" si="1701"/>
        <v>0.284528739459688-0.93796555174483i</v>
      </c>
      <c r="AB658" s="223" t="str">
        <f t="shared" si="1702"/>
        <v>-0.191221954699983+0.961337684624513i</v>
      </c>
      <c r="AC658" s="223" t="str">
        <f t="shared" si="1703"/>
        <v>0.0960735979838626-0.975451610080653i</v>
      </c>
      <c r="AD658" s="223" t="str">
        <f t="shared" si="1704"/>
        <v>1.36887960417745E-14+0.980171403295619i</v>
      </c>
      <c r="AE658" s="223" t="str">
        <f t="shared" si="1705"/>
        <v>-0.096073597983883-0.975451610080651i</v>
      </c>
      <c r="AF658" s="223" t="str">
        <f t="shared" si="1706"/>
        <v>0.191221954699907+0.961337684624529i</v>
      </c>
      <c r="AG658" s="223" t="str">
        <f t="shared" si="1707"/>
        <v>-0.284528739459714-0.937965551744822i</v>
      </c>
      <c r="AH658" s="223" t="str">
        <f t="shared" si="1708"/>
        <v>0.375095356919292+0.905560297857681i</v>
      </c>
      <c r="AI658" s="223" t="str">
        <f t="shared" si="1709"/>
        <v>-0.462049601043754-0.864434003272552i</v>
      </c>
      <c r="AJ658" s="223" t="str">
        <f t="shared" si="1710"/>
        <v>0.544554054928066+0.814982736688271i</v>
      </c>
      <c r="AK658" s="223" t="str">
        <f t="shared" si="1711"/>
        <v>-0.621814155579989-0.757682740834743i</v>
      </c>
      <c r="AL658" s="223" t="str">
        <f t="shared" si="1712"/>
        <v>0.693085845995479+0.693085845995454i</v>
      </c>
      <c r="AM658" s="223" t="str">
        <f t="shared" si="1713"/>
        <v>-0.757682740834765-0.621814155579962i</v>
      </c>
      <c r="AN658" s="223" t="str">
        <f t="shared" si="1714"/>
        <v>0.814982736688236+0.544554054928119i</v>
      </c>
      <c r="AO658" s="223" t="str">
        <f t="shared" si="1715"/>
        <v>-0.864434003272568-0.462049601043725i</v>
      </c>
      <c r="AP658" s="223" t="str">
        <f t="shared" si="1716"/>
        <v>0.905560297857695+0.37509535691926i</v>
      </c>
      <c r="AQ658" s="223" t="str">
        <f t="shared" si="1717"/>
        <v>-0.937965551744832-0.284528739459682i</v>
      </c>
      <c r="AR658" s="223" t="str">
        <f t="shared" si="1718"/>
        <v>0.961337684624516+0.19122195469997i</v>
      </c>
      <c r="AS658" s="223" t="str">
        <f t="shared" si="1719"/>
        <v>-0.975451610080683-0.0960735979835579i</v>
      </c>
      <c r="AT658" s="223" t="str">
        <f t="shared" si="1720"/>
        <v>0.980171403295619+1.67629435631667E-13i</v>
      </c>
      <c r="AU658" s="223" t="str">
        <f t="shared" si="1721"/>
        <v>-0.97545161008062+0.0960735979841946i</v>
      </c>
      <c r="AV658" s="223" t="str">
        <f t="shared" si="1722"/>
        <v>0.961337684624547-0.191221954699818i</v>
      </c>
      <c r="AW658" s="223" t="str">
        <f t="shared" si="1723"/>
        <v>-0.937965551744707+0.284528739460093i</v>
      </c>
      <c r="AX658" s="223" t="str">
        <f t="shared" si="1724"/>
        <v>0.905560297857716-0.375095356919208i</v>
      </c>
      <c r="AY658" s="223" t="str">
        <f t="shared" si="1725"/>
        <v>-0.864434003272365+0.462049601044104i</v>
      </c>
      <c r="AZ658" s="223" t="str">
        <f t="shared" si="1726"/>
        <v>0.81498273668826-0.544554054928084i</v>
      </c>
      <c r="BA658" s="223" t="str">
        <f t="shared" si="1727"/>
        <v>-0.757682740835048+0.621814155579617i</v>
      </c>
      <c r="BB658" s="223" t="str">
        <f t="shared" si="1728"/>
        <v>0.69308584599544-0.693085845995493i</v>
      </c>
      <c r="BC658" s="223" t="str">
        <f t="shared" si="1729"/>
        <v>-0.621814155580334+0.75768274083446i</v>
      </c>
      <c r="BD658" s="223" t="str">
        <f t="shared" si="1730"/>
        <v>0.544554054928021-0.814982736688302i</v>
      </c>
      <c r="BE658" s="223" t="str">
        <f t="shared" si="1731"/>
        <v>-0.46204960104405+0.864434003272394i</v>
      </c>
      <c r="BF658" s="223" t="str">
        <f t="shared" si="1732"/>
        <v>0.375095356919164-0.905560297857734i</v>
      </c>
      <c r="BG658" s="223" t="str">
        <f t="shared" si="1733"/>
        <v>-0.284528739460035+0.937965551744725i</v>
      </c>
      <c r="BH658" s="223" t="str">
        <f t="shared" si="1734"/>
        <v>0.191221954699772-0.961337684624555i</v>
      </c>
      <c r="BI658" s="223" t="str">
        <f t="shared" si="1735"/>
        <v>-0.0960735979841197+0.975451610080628i</v>
      </c>
      <c r="BJ658" s="223" t="str">
        <f t="shared" si="1736"/>
        <v>-2.29108879136425E-13-0.980171403295619i</v>
      </c>
      <c r="BK658" s="223" t="str">
        <f t="shared" si="1737"/>
        <v>0.0960735979836053+0.975451610080678i</v>
      </c>
      <c r="BL658" s="223" t="str">
        <f t="shared" si="1738"/>
        <v>-0.191221954700221-0.961337684624466i</v>
      </c>
      <c r="BM658" s="176"/>
      <c r="BN658" s="176"/>
      <c r="BO658" s="176"/>
      <c r="BP658" s="176"/>
      <c r="BQ658" s="176"/>
      <c r="BR658" s="176"/>
      <c r="BS658" s="176"/>
      <c r="BT658" s="176"/>
      <c r="BU658" s="176"/>
      <c r="BV658" s="176"/>
      <c r="BW658" s="223"/>
      <c r="BX658" s="223"/>
      <c r="BY658" s="223"/>
      <c r="BZ658" s="223"/>
      <c r="CH658" s="222">
        <f t="shared" si="1739"/>
        <v>-245.75196331203873</v>
      </c>
    </row>
    <row r="659" spans="1:86">
      <c r="A659" s="227">
        <f t="shared" si="1741"/>
        <v>1.0625000000000004E-2</v>
      </c>
      <c r="B659" s="228">
        <v>34</v>
      </c>
      <c r="C659" s="228">
        <f t="shared" si="1742"/>
        <v>1700</v>
      </c>
      <c r="D659" s="228">
        <f t="shared" si="1740"/>
        <v>10681.415022205296</v>
      </c>
      <c r="E659" s="227" t="str">
        <f t="shared" si="1687"/>
        <v>10681.4150222053i</v>
      </c>
      <c r="F659" s="227" t="str">
        <f t="shared" si="1743"/>
        <v>0.0303199258286147-0.696278045915088i</v>
      </c>
      <c r="G659" s="227" t="str">
        <f t="shared" si="1744"/>
        <v>-2.92102045128595-0.430574025143801i</v>
      </c>
      <c r="H659" s="227" t="str">
        <f t="shared" si="1745"/>
        <v>0.00038642381567774-0.00887398012765661i</v>
      </c>
      <c r="I659" s="227" t="str">
        <f t="shared" si="1688"/>
        <v>0.0030724508774261-0.00191967617073727i</v>
      </c>
      <c r="J659" s="223" t="str">
        <f>IMPRODUCT(1/Nt_input,AV625)</f>
        <v>1.19451201859543E-13+1.30027499184449E-13i</v>
      </c>
      <c r="K659" s="246" t="str">
        <f t="shared" si="1689"/>
        <v>6.16618641687902E-16+1.7019547818309E-16i</v>
      </c>
      <c r="L659" s="222">
        <f t="shared" si="1690"/>
        <v>-303.88080241993782</v>
      </c>
      <c r="M659" s="222">
        <f t="shared" si="1746"/>
        <v>388.04909677983869</v>
      </c>
      <c r="N659" s="224">
        <f t="shared" si="1747"/>
        <v>-1.9509032201612966</v>
      </c>
      <c r="O659" s="223" t="str">
        <f t="shared" si="1748"/>
        <v>1.91341716182546-0.380602337443578i</v>
      </c>
      <c r="P659" s="223" t="str">
        <f t="shared" si="1749"/>
        <v>-1.80239955501738+0.74657834050343i</v>
      </c>
      <c r="Q659" s="223" t="str">
        <f t="shared" si="1691"/>
        <v>1.62211674410726-1.08386375662376i</v>
      </c>
      <c r="R659" s="223" t="str">
        <f t="shared" si="1692"/>
        <v>-1.37949689641475+1.3794968964147i</v>
      </c>
      <c r="S659" s="223" t="str">
        <f t="shared" si="1693"/>
        <v>1.08386375662366-1.62211674410733i</v>
      </c>
      <c r="T659" s="223" t="str">
        <f t="shared" si="1694"/>
        <v>-0.74657834050349+1.80239955501736i</v>
      </c>
      <c r="U659" s="223" t="str">
        <f t="shared" si="1695"/>
        <v>0.380602337443545-1.91341716182547i</v>
      </c>
      <c r="V659" s="223" t="str">
        <f t="shared" si="1696"/>
        <v>-8.17381305532327E-14+1.9509032201613i</v>
      </c>
      <c r="W659" s="223" t="str">
        <f t="shared" si="1697"/>
        <v>-0.380602337443576-1.91341716182546i</v>
      </c>
      <c r="X659" s="223" t="str">
        <f t="shared" si="1698"/>
        <v>0.74657834050352+1.80239955501735i</v>
      </c>
      <c r="Y659" s="223" t="str">
        <f t="shared" si="1699"/>
        <v>-1.0838637566237-1.62211674410731i</v>
      </c>
      <c r="Z659" s="223" t="str">
        <f t="shared" si="1700"/>
        <v>1.37949689641477+1.37949689641468i</v>
      </c>
      <c r="AA659" s="223" t="str">
        <f t="shared" si="1701"/>
        <v>-1.62211674410728-1.08386375662374i</v>
      </c>
      <c r="AB659" s="223" t="str">
        <f t="shared" si="1702"/>
        <v>1.8023995550174+0.746578340503387i</v>
      </c>
      <c r="AC659" s="223" t="str">
        <f t="shared" si="1703"/>
        <v>-1.91341716182545-0.380602337443625i</v>
      </c>
      <c r="AD659" s="223" t="str">
        <f t="shared" si="1704"/>
        <v>1.9509032201613-3.05917544694583E-14i</v>
      </c>
      <c r="AE659" s="223" t="str">
        <f t="shared" si="1705"/>
        <v>-1.91341716182548+0.380602337443496i</v>
      </c>
      <c r="AF659" s="223" t="str">
        <f t="shared" si="1706"/>
        <v>1.80239955501738-0.746578340503444i</v>
      </c>
      <c r="AG659" s="223" t="str">
        <f t="shared" si="1707"/>
        <v>-1.62211674410736+1.08386375662362i</v>
      </c>
      <c r="AH659" s="223" t="str">
        <f t="shared" si="1708"/>
        <v>1.37949689641473-1.37949689641472i</v>
      </c>
      <c r="AI659" s="223" t="str">
        <f t="shared" si="1709"/>
        <v>-1.08386375662364+1.62211674410734i</v>
      </c>
      <c r="AJ659" s="223" t="str">
        <f t="shared" si="1710"/>
        <v>0.746578340503449-1.80239955501738i</v>
      </c>
      <c r="AK659" s="223" t="str">
        <f t="shared" si="1711"/>
        <v>-0.380602337443516+1.91341716182547i</v>
      </c>
      <c r="AL659" s="223" t="str">
        <f t="shared" si="1712"/>
        <v>6.50083771963403E-14-1.9509032201613i</v>
      </c>
      <c r="AM659" s="223" t="str">
        <f t="shared" si="1713"/>
        <v>0.380602337443605+1.91341716182546i</v>
      </c>
      <c r="AN659" s="223" t="str">
        <f t="shared" si="1714"/>
        <v>-0.746578340503356-1.80239955501741i</v>
      </c>
      <c r="AO659" s="223" t="str">
        <f t="shared" si="1715"/>
        <v>1.08386375662372+1.62211674410729i</v>
      </c>
      <c r="AP659" s="223" t="str">
        <f t="shared" si="1716"/>
        <v>-1.37949689641466-1.37949689641479i</v>
      </c>
      <c r="AQ659" s="223" t="str">
        <f t="shared" si="1717"/>
        <v>1.6221167441073+1.0838637566237i</v>
      </c>
      <c r="AR659" s="223" t="str">
        <f t="shared" si="1718"/>
        <v>-1.80239955501763-0.746578340502821i</v>
      </c>
      <c r="AS659" s="223" t="str">
        <f t="shared" si="1719"/>
        <v>1.91341716182554+0.380602337443202i</v>
      </c>
      <c r="AT659" s="223" t="str">
        <f t="shared" si="1720"/>
        <v>-1.9509032201613+6.11835089389165E-14i</v>
      </c>
      <c r="AU659" s="223" t="str">
        <f t="shared" si="1721"/>
        <v>1.91341716182551-0.380602337443321i</v>
      </c>
      <c r="AV659" s="223" t="str">
        <f t="shared" si="1722"/>
        <v>-1.80239955501759+0.746578340502934i</v>
      </c>
      <c r="AW659" s="223" t="str">
        <f t="shared" si="1723"/>
        <v>1.62211674410777-1.083863756623i</v>
      </c>
      <c r="AX659" s="223" t="str">
        <f t="shared" si="1724"/>
        <v>-1.37949689641416+1.37949689641529i</v>
      </c>
      <c r="AY659" s="223" t="str">
        <f t="shared" si="1725"/>
        <v>1.0838637566233-1.62211674410757i</v>
      </c>
      <c r="AZ659" s="223" t="str">
        <f t="shared" si="1726"/>
        <v>-0.746578340503243+1.80239955501746i</v>
      </c>
      <c r="BA659" s="223" t="str">
        <f t="shared" si="1727"/>
        <v>0.380602337443703-1.91341716182544i</v>
      </c>
      <c r="BB659" s="223" t="str">
        <f t="shared" si="1728"/>
        <v>-3.94828651653596E-13+1.9509032201613i</v>
      </c>
      <c r="BC659" s="223" t="str">
        <f t="shared" si="1729"/>
        <v>-0.380602337442874-1.9134171618256i</v>
      </c>
      <c r="BD659" s="223" t="str">
        <f t="shared" si="1730"/>
        <v>0.74657834050428+1.80239955501703i</v>
      </c>
      <c r="BE659" s="223" t="str">
        <f t="shared" si="1731"/>
        <v>-1.08386375662421-1.62211674410696i</v>
      </c>
      <c r="BF659" s="223" t="str">
        <f t="shared" si="1732"/>
        <v>1.37949689641497+1.37949689641448i</v>
      </c>
      <c r="BG659" s="223" t="str">
        <f t="shared" si="1733"/>
        <v>-1.62211674410732-1.08386375662368i</v>
      </c>
      <c r="BH659" s="223" t="str">
        <f t="shared" si="1734"/>
        <v>1.80239955501728+0.746578340503689i</v>
      </c>
      <c r="BI659" s="223" t="str">
        <f t="shared" si="1735"/>
        <v>-1.91341716182535-0.38060233744415i</v>
      </c>
      <c r="BJ659" s="223" t="str">
        <f t="shared" si="1736"/>
        <v>1.9509032201613+9.06288816696376E-13i</v>
      </c>
      <c r="BK659" s="223" t="str">
        <f t="shared" si="1737"/>
        <v>-1.91341716182531+0.380602337444331i</v>
      </c>
      <c r="BL659" s="223" t="str">
        <f t="shared" si="1738"/>
        <v>1.80239955501721-0.746578340503859i</v>
      </c>
      <c r="BM659" s="176"/>
      <c r="BN659" s="176"/>
      <c r="BO659" s="176"/>
      <c r="BP659" s="176"/>
      <c r="BQ659" s="176"/>
      <c r="BR659" s="176"/>
      <c r="BS659" s="176"/>
      <c r="BT659" s="176"/>
      <c r="BU659" s="176"/>
      <c r="BV659" s="176"/>
      <c r="BW659" s="223"/>
      <c r="BX659" s="223"/>
      <c r="BY659" s="223"/>
      <c r="BZ659" s="223"/>
      <c r="CH659" s="222">
        <f t="shared" si="1739"/>
        <v>-255.06183226771117</v>
      </c>
    </row>
    <row r="660" spans="1:86">
      <c r="A660" s="227">
        <f t="shared" si="1741"/>
        <v>1.0937500000000005E-2</v>
      </c>
      <c r="B660" s="228">
        <v>35</v>
      </c>
      <c r="C660" s="228">
        <f t="shared" si="1742"/>
        <v>1750</v>
      </c>
      <c r="D660" s="228">
        <f t="shared" si="1740"/>
        <v>10995.574287564275</v>
      </c>
      <c r="E660" s="227" t="str">
        <f t="shared" si="1687"/>
        <v>10995.5742875643i</v>
      </c>
      <c r="F660" s="227" t="str">
        <f t="shared" si="1743"/>
        <v>0.0270656202988737-0.676519978927017i</v>
      </c>
      <c r="G660" s="227" t="str">
        <f t="shared" si="1744"/>
        <v>-2.93259039811221-0.448362446389039i</v>
      </c>
      <c r="H660" s="227" t="str">
        <f t="shared" si="1745"/>
        <v>0.000344948082284064-0.00862216593526366i</v>
      </c>
      <c r="I660" s="227" t="str">
        <f t="shared" si="1688"/>
        <v>0.00301353945030835-0.00193824333058386i</v>
      </c>
      <c r="J660" s="223" t="str">
        <f>IMPRODUCT(1/Nt_input,AW625)</f>
        <v>-3.03698581040345E-16+1.19704593459777E-14i</v>
      </c>
      <c r="K660" s="246" t="str">
        <f t="shared" si="1689"/>
        <v>2.22864553363988E-17+3.66620932266253E-17i</v>
      </c>
      <c r="L660" s="222">
        <f t="shared" si="1690"/>
        <v>-327.34994533580868</v>
      </c>
      <c r="M660" s="222">
        <f t="shared" si="1746"/>
        <v>387.09715322745535</v>
      </c>
      <c r="N660" s="224">
        <f t="shared" si="1747"/>
        <v>-2.9028467725446383</v>
      </c>
      <c r="O660" s="223" t="str">
        <f t="shared" si="1748"/>
        <v>2.77785116509802-0.842651938487289i</v>
      </c>
      <c r="P660" s="223" t="str">
        <f t="shared" si="1749"/>
        <v>-2.41362888054139+1.61273525784282i</v>
      </c>
      <c r="Q660" s="223" t="str">
        <f t="shared" si="1691"/>
        <v>1.84154649745845-2.24393089968727i</v>
      </c>
      <c r="R660" s="223" t="str">
        <f t="shared" si="1692"/>
        <v>-1.11087136654743+2.68188071917039i</v>
      </c>
      <c r="S660" s="223" t="str">
        <f t="shared" si="1693"/>
        <v>0.284528739459664-2.88886877190611i</v>
      </c>
      <c r="T660" s="223" t="str">
        <f t="shared" si="1694"/>
        <v>0.566317311619162+2.84706938577782i</v>
      </c>
      <c r="U660" s="223" t="str">
        <f t="shared" si="1695"/>
        <v>-1.36839249608354-2.56008229585205i</v>
      </c>
      <c r="V660" s="223" t="str">
        <f t="shared" si="1696"/>
        <v>2.05262263761182+2.05262263761178i</v>
      </c>
      <c r="W660" s="223" t="str">
        <f t="shared" si="1697"/>
        <v>-2.56008229585207-1.36839249608349i</v>
      </c>
      <c r="X660" s="223" t="str">
        <f t="shared" si="1698"/>
        <v>2.84706938577783+0.566317311619104i</v>
      </c>
      <c r="Y660" s="223" t="str">
        <f t="shared" si="1699"/>
        <v>-2.88886877190611+0.284528739459725i</v>
      </c>
      <c r="Z660" s="223" t="str">
        <f t="shared" si="1700"/>
        <v>2.68188071917048-1.11087136654721i</v>
      </c>
      <c r="AA660" s="223" t="str">
        <f t="shared" si="1701"/>
        <v>-2.24393089968724+1.84154649745849i</v>
      </c>
      <c r="AB660" s="223" t="str">
        <f t="shared" si="1702"/>
        <v>1.61273525784285-2.41362888054137i</v>
      </c>
      <c r="AC660" s="223" t="str">
        <f t="shared" si="1703"/>
        <v>-0.842651938487405+2.77785116509799i</v>
      </c>
      <c r="AD660" s="223" t="str">
        <f t="shared" si="1704"/>
        <v>-5.04976769826626E-14-2.90284677254464i</v>
      </c>
      <c r="AE660" s="223" t="str">
        <f t="shared" si="1705"/>
        <v>0.842651938487225+2.77785116509804i</v>
      </c>
      <c r="AF660" s="223" t="str">
        <f t="shared" si="1706"/>
        <v>-1.61273525784293-2.41362888054132i</v>
      </c>
      <c r="AG660" s="223" t="str">
        <f t="shared" si="1707"/>
        <v>2.24393089968731+1.8415464974584i</v>
      </c>
      <c r="AH660" s="223" t="str">
        <f t="shared" si="1708"/>
        <v>-2.68188071917041-1.11087136654737i</v>
      </c>
      <c r="AI660" s="223" t="str">
        <f t="shared" si="1709"/>
        <v>2.88886877190612+0.284528739459604i</v>
      </c>
      <c r="AJ660" s="223" t="str">
        <f t="shared" si="1710"/>
        <v>-2.8470693857778+0.566317311619223i</v>
      </c>
      <c r="AK660" s="223" t="str">
        <f t="shared" si="1711"/>
        <v>2.56008229585216-1.36839249608334i</v>
      </c>
      <c r="AL660" s="223" t="str">
        <f t="shared" si="1712"/>
        <v>-2.05262263761174+2.05262263761186i</v>
      </c>
      <c r="AM660" s="223" t="str">
        <f t="shared" si="1713"/>
        <v>1.36839249608344-2.5600822958521i</v>
      </c>
      <c r="AN660" s="223" t="str">
        <f t="shared" si="1714"/>
        <v>-0.566317311619336+2.84706938577778i</v>
      </c>
      <c r="AO660" s="223" t="str">
        <f t="shared" si="1715"/>
        <v>-0.284528739459775-2.8888687719061i</v>
      </c>
      <c r="AP660" s="223" t="str">
        <f t="shared" si="1716"/>
        <v>1.11087136654726+2.68188071917046i</v>
      </c>
      <c r="AQ660" s="223" t="str">
        <f t="shared" si="1717"/>
        <v>-1.84154649745853-2.2439308996872i</v>
      </c>
      <c r="AR660" s="223" t="str">
        <f t="shared" si="1718"/>
        <v>2.41362888054124+1.61273525784304i</v>
      </c>
      <c r="AS660" s="223" t="str">
        <f t="shared" si="1719"/>
        <v>-2.77785116509809-0.84265193848708i</v>
      </c>
      <c r="AT660" s="223" t="str">
        <f t="shared" si="1720"/>
        <v>2.90284677254464-6.78522426397072E-13i</v>
      </c>
      <c r="AU660" s="223" t="str">
        <f t="shared" si="1721"/>
        <v>-2.77785116509769+0.842651938488377i</v>
      </c>
      <c r="AV660" s="223" t="str">
        <f t="shared" si="1722"/>
        <v>2.41362888054209-1.61273525784177i</v>
      </c>
      <c r="AW660" s="223" t="str">
        <f t="shared" si="1723"/>
        <v>-1.84154649745905+2.24393089968678i</v>
      </c>
      <c r="AX660" s="223" t="str">
        <f t="shared" si="1724"/>
        <v>1.1108713665476-2.68188071917031i</v>
      </c>
      <c r="AY660" s="223" t="str">
        <f t="shared" si="1725"/>
        <v>-0.284528739459574+2.88886877190612i</v>
      </c>
      <c r="AZ660" s="223" t="str">
        <f t="shared" si="1726"/>
        <v>-0.566317311619859-2.84706938577768i</v>
      </c>
      <c r="BA660" s="223" t="str">
        <f t="shared" si="1727"/>
        <v>1.36839249608442+2.56008229585158i</v>
      </c>
      <c r="BB660" s="223" t="str">
        <f t="shared" si="1728"/>
        <v>-2.05262263761089-2.05262263761271i</v>
      </c>
      <c r="BC660" s="223" t="str">
        <f t="shared" si="1729"/>
        <v>2.56008229585173+1.36839249608414i</v>
      </c>
      <c r="BD660" s="223" t="str">
        <f t="shared" si="1730"/>
        <v>-2.84706938577774-0.566317311619551i</v>
      </c>
      <c r="BE660" s="223" t="str">
        <f t="shared" si="1731"/>
        <v>2.88886877190609-0.284528739459846i</v>
      </c>
      <c r="BF660" s="223" t="str">
        <f t="shared" si="1732"/>
        <v>-2.68188071917021+1.11087136654786i</v>
      </c>
      <c r="BG660" s="223" t="str">
        <f t="shared" si="1733"/>
        <v>2.24393089968661-1.84154649745926i</v>
      </c>
      <c r="BH660" s="223" t="str">
        <f t="shared" si="1734"/>
        <v>-1.61273525784394+2.41362888054064i</v>
      </c>
      <c r="BI660" s="223" t="str">
        <f t="shared" si="1735"/>
        <v>0.842651938488116-2.77785116509777i</v>
      </c>
      <c r="BJ660" s="223" t="str">
        <f t="shared" si="1736"/>
        <v>-4.05408074611198E-13+2.90284677254464i</v>
      </c>
      <c r="BK660" s="223" t="str">
        <f t="shared" si="1737"/>
        <v>-0.842651938487341-2.77785116509801i</v>
      </c>
      <c r="BL660" s="223" t="str">
        <f t="shared" si="1738"/>
        <v>1.61273525784327+2.41362888054109i</v>
      </c>
      <c r="BM660" s="176"/>
      <c r="BN660" s="176"/>
      <c r="BO660" s="176"/>
      <c r="BP660" s="176"/>
      <c r="BQ660" s="176"/>
      <c r="BR660" s="176"/>
      <c r="BS660" s="176"/>
      <c r="BT660" s="176"/>
      <c r="BU660" s="176"/>
      <c r="BV660" s="176"/>
      <c r="BW660" s="223"/>
      <c r="BX660" s="223"/>
      <c r="BY660" s="223"/>
      <c r="BZ660" s="223"/>
      <c r="CH660" s="222">
        <f t="shared" si="1739"/>
        <v>-278.43498915122871</v>
      </c>
    </row>
    <row r="661" spans="1:86">
      <c r="A661" s="227">
        <f t="shared" si="1741"/>
        <v>1.1250000000000005E-2</v>
      </c>
      <c r="B661" s="228">
        <v>36</v>
      </c>
      <c r="C661" s="228">
        <f t="shared" si="1742"/>
        <v>1800</v>
      </c>
      <c r="D661" s="228">
        <f t="shared" si="1740"/>
        <v>11309.733552923255</v>
      </c>
      <c r="E661" s="227" t="str">
        <f t="shared" si="1687"/>
        <v>11309.7335529233i</v>
      </c>
      <c r="F661" s="227" t="str">
        <f t="shared" si="1743"/>
        <v>0.0240776548933322-0.657835050134808i</v>
      </c>
      <c r="G661" s="227" t="str">
        <f t="shared" si="1744"/>
        <v>-2.94442255879685-0.465697911239635i</v>
      </c>
      <c r="H661" s="227" t="str">
        <f t="shared" si="1745"/>
        <v>0.000306866821807075-0.00838402876037857i</v>
      </c>
      <c r="I661" s="227" t="str">
        <f t="shared" si="1688"/>
        <v>0.00295580304338901-0.00195458439673665i</v>
      </c>
      <c r="J661" s="223" t="str">
        <f>IMPRODUCT(1/Nt_input,AX625)</f>
        <v>1.26743979352549E-13-6.79291692340378E-14i</v>
      </c>
      <c r="K661" s="246" t="str">
        <f t="shared" si="1689"/>
        <v>2.41856945633365E-16-4.4851704957966E-16i</v>
      </c>
      <c r="L661" s="222">
        <f t="shared" si="1690"/>
        <v>-305.85591057048498</v>
      </c>
      <c r="M661" s="222">
        <f t="shared" si="1746"/>
        <v>386.17316567634907</v>
      </c>
      <c r="N661" s="224">
        <f t="shared" si="1747"/>
        <v>-3.826834323650913</v>
      </c>
      <c r="O661" s="223" t="str">
        <f t="shared" si="1748"/>
        <v>3.53553390593275-1.46446609406728i</v>
      </c>
      <c r="P661" s="223" t="str">
        <f t="shared" si="1749"/>
        <v>-2.70598050073101+2.70598050073098i</v>
      </c>
      <c r="Q661" s="223" t="str">
        <f t="shared" si="1691"/>
        <v>1.4644660940671-3.53553390593282i</v>
      </c>
      <c r="R661" s="223" t="str">
        <f t="shared" si="1692"/>
        <v>1.13453198437706E-13+3.82683432365091i</v>
      </c>
      <c r="S661" s="223" t="str">
        <f t="shared" si="1693"/>
        <v>-1.46446609406732-3.53553390593273i</v>
      </c>
      <c r="T661" s="223" t="str">
        <f t="shared" si="1694"/>
        <v>2.70598050073098+2.70598050073101i</v>
      </c>
      <c r="U661" s="223" t="str">
        <f t="shared" si="1695"/>
        <v>-3.53553390593272-1.46446609406734i</v>
      </c>
      <c r="V661" s="223" t="str">
        <f t="shared" si="1696"/>
        <v>3.82683432365091+1.53771709272448E-13i</v>
      </c>
      <c r="W661" s="223" t="str">
        <f t="shared" si="1697"/>
        <v>-3.53553390593269+1.46446609406742i</v>
      </c>
      <c r="X661" s="223" t="str">
        <f t="shared" si="1698"/>
        <v>2.70598050073092-2.70598050073107i</v>
      </c>
      <c r="Y661" s="223" t="str">
        <f t="shared" si="1699"/>
        <v>-1.46446609406724+3.53553390593276i</v>
      </c>
      <c r="Z661" s="223" t="str">
        <f t="shared" si="1700"/>
        <v>4.03185108347412E-14-3.82683432365091i</v>
      </c>
      <c r="AA661" s="223" t="str">
        <f t="shared" si="1701"/>
        <v>1.46446609406719+3.53553390593278i</v>
      </c>
      <c r="AB661" s="223" t="str">
        <f t="shared" si="1702"/>
        <v>-2.70598050073088-2.70598050073111i</v>
      </c>
      <c r="AC661" s="223" t="str">
        <f t="shared" si="1703"/>
        <v>3.53553390593281+1.46446609406713i</v>
      </c>
      <c r="AD661" s="223" t="str">
        <f t="shared" si="1704"/>
        <v>-3.82683432365091+7.31346876029653E-14i</v>
      </c>
      <c r="AE661" s="223" t="str">
        <f t="shared" si="1705"/>
        <v>3.53553390593274-1.46446609406729i</v>
      </c>
      <c r="AF661" s="223" t="str">
        <f t="shared" si="1706"/>
        <v>-2.70598050073103+2.70598050073096i</v>
      </c>
      <c r="AG661" s="223" t="str">
        <f t="shared" si="1707"/>
        <v>1.46446609406738-3.53553390593271i</v>
      </c>
      <c r="AH661" s="223" t="str">
        <f t="shared" si="1708"/>
        <v>-1.66898926810913E-13+3.82683432365091i</v>
      </c>
      <c r="AI661" s="223" t="str">
        <f t="shared" si="1709"/>
        <v>-1.46446609406737-3.53553390593271i</v>
      </c>
      <c r="AJ661" s="223" t="str">
        <f t="shared" si="1710"/>
        <v>2.70598050073104+2.70598050073095i</v>
      </c>
      <c r="AK661" s="223" t="str">
        <f t="shared" si="1711"/>
        <v>-3.53553390593276-1.46446609406725i</v>
      </c>
      <c r="AL661" s="223" t="str">
        <f t="shared" si="1712"/>
        <v>3.82683432365091+8.06370216694823E-14i</v>
      </c>
      <c r="AM661" s="223" t="str">
        <f t="shared" si="1713"/>
        <v>-3.5355339059328+1.46446609406715i</v>
      </c>
      <c r="AN661" s="223" t="str">
        <f t="shared" si="1714"/>
        <v>2.70598050073112-2.70598050073087i</v>
      </c>
      <c r="AO661" s="223" t="str">
        <f t="shared" si="1715"/>
        <v>-1.46446609406717+3.53553390593279i</v>
      </c>
      <c r="AP661" s="223" t="str">
        <f t="shared" si="1716"/>
        <v>-6.00074700644998E-14-3.82683432365091i</v>
      </c>
      <c r="AQ661" s="223" t="str">
        <f t="shared" si="1717"/>
        <v>1.46446609406723+3.53553390593277i</v>
      </c>
      <c r="AR661" s="223" t="str">
        <f t="shared" si="1718"/>
        <v>-2.70598050073228-2.70598050072971i</v>
      </c>
      <c r="AS661" s="223" t="str">
        <f t="shared" si="1719"/>
        <v>3.5355339059327+1.46446609406739i</v>
      </c>
      <c r="AT661" s="223" t="str">
        <f t="shared" si="1720"/>
        <v>-3.82683432365091+1.72336438638992E-12i</v>
      </c>
      <c r="AU661" s="223" t="str">
        <f t="shared" si="1721"/>
        <v>3.53553390593286-1.46446609406701i</v>
      </c>
      <c r="AV661" s="223" t="str">
        <f t="shared" si="1722"/>
        <v>-2.70598050072988+2.70598050073211i</v>
      </c>
      <c r="AW661" s="223" t="str">
        <f t="shared" si="1723"/>
        <v>1.46446609406766-3.53553390593259i</v>
      </c>
      <c r="AX661" s="223" t="str">
        <f t="shared" si="1724"/>
        <v>1.42894818538349E-12+3.82683432365091i</v>
      </c>
      <c r="AY661" s="223" t="str">
        <f t="shared" si="1725"/>
        <v>-1.46446609406674-3.53553390593297i</v>
      </c>
      <c r="AZ661" s="223" t="str">
        <f t="shared" si="1726"/>
        <v>2.7059805007319+2.70598050073009i</v>
      </c>
      <c r="BA661" s="223" t="str">
        <f t="shared" si="1727"/>
        <v>-3.5355339059325-1.46446609406789i</v>
      </c>
      <c r="BB661" s="223" t="str">
        <f t="shared" si="1728"/>
        <v>3.82683432365091-1.18891457096962E-12i</v>
      </c>
      <c r="BC661" s="223" t="str">
        <f t="shared" si="1729"/>
        <v>-3.53553390593309+1.46446609406647i</v>
      </c>
      <c r="BD661" s="223" t="str">
        <f t="shared" si="1730"/>
        <v>2.7059805007303-2.70598050073169i</v>
      </c>
      <c r="BE661" s="223" t="str">
        <f t="shared" si="1731"/>
        <v>-1.46446609406816+3.53553390593238i</v>
      </c>
      <c r="BF661" s="223" t="str">
        <f t="shared" si="1732"/>
        <v>-8.94498369963185E-13-3.82683432365091i</v>
      </c>
      <c r="BG661" s="223" t="str">
        <f t="shared" si="1733"/>
        <v>1.46446609406629+3.53553390593315i</v>
      </c>
      <c r="BH661" s="223" t="str">
        <f t="shared" si="1734"/>
        <v>-2.70598050073156-2.70598050073043i</v>
      </c>
      <c r="BI661" s="223" t="str">
        <f t="shared" si="1735"/>
        <v>3.53553390593227+1.46446609406843i</v>
      </c>
      <c r="BJ661" s="223" t="str">
        <f t="shared" si="1736"/>
        <v>-3.82683432365091+6.00082168956754E-13i</v>
      </c>
      <c r="BK661" s="223" t="str">
        <f t="shared" si="1737"/>
        <v>3.53553390593327-1.46446609406602i</v>
      </c>
      <c r="BL661" s="223" t="str">
        <f t="shared" si="1738"/>
        <v>-2.70598050073064+2.70598050073135i</v>
      </c>
      <c r="BM661" s="176"/>
      <c r="BN661" s="176"/>
      <c r="BO661" s="176"/>
      <c r="BP661" s="176"/>
      <c r="BQ661" s="176"/>
      <c r="BR661" s="176"/>
      <c r="BS661" s="176"/>
      <c r="BT661" s="176"/>
      <c r="BU661" s="176"/>
      <c r="BV661" s="176"/>
      <c r="BW661" s="223"/>
      <c r="BX661" s="223"/>
      <c r="BY661" s="223"/>
      <c r="BZ661" s="223"/>
      <c r="CH661" s="222">
        <f t="shared" si="1739"/>
        <v>-256.8448289294526</v>
      </c>
    </row>
    <row r="662" spans="1:86">
      <c r="A662" s="227">
        <f t="shared" si="1741"/>
        <v>1.1562500000000005E-2</v>
      </c>
      <c r="B662" s="228">
        <v>37</v>
      </c>
      <c r="C662" s="228">
        <f t="shared" si="1742"/>
        <v>1850</v>
      </c>
      <c r="D662" s="228">
        <f t="shared" si="1740"/>
        <v>11623.892818282235</v>
      </c>
      <c r="E662" s="227" t="str">
        <f t="shared" si="1687"/>
        <v>11623.8928182822i</v>
      </c>
      <c r="F662" s="227" t="str">
        <f t="shared" si="1743"/>
        <v>0.0213279454232412-0.640138412120287i</v>
      </c>
      <c r="G662" s="227" t="str">
        <f t="shared" si="1744"/>
        <v>-2.95651128384858-0.482593742012314i</v>
      </c>
      <c r="H662" s="227" t="str">
        <f t="shared" si="1745"/>
        <v>0.000271822104631845-0.00815848723284009i</v>
      </c>
      <c r="I662" s="227" t="str">
        <f t="shared" si="1688"/>
        <v>0.00289927508983978-0.00196885002960269i</v>
      </c>
      <c r="J662" s="223" t="str">
        <f>IMPRODUCT(1/Nt_input,AY625)</f>
        <v>-2.15555126374147E-13-6.21299886538475E-14i</v>
      </c>
      <c r="K662" s="246" t="str">
        <f t="shared" si="1689"/>
        <v>-7.47278238384173E-16+2.44263788506623E-16i</v>
      </c>
      <c r="L662" s="222">
        <f t="shared" si="1690"/>
        <v>-302.08948589141278</v>
      </c>
      <c r="M662" s="222">
        <f t="shared" si="1746"/>
        <v>385.28603263174</v>
      </c>
      <c r="N662" s="224">
        <f t="shared" si="1747"/>
        <v>-4.7139673682599916</v>
      </c>
      <c r="O662" s="223" t="str">
        <f t="shared" si="1748"/>
        <v>4.15734806151274-2.222148834902i</v>
      </c>
      <c r="P662" s="223" t="str">
        <f t="shared" si="1749"/>
        <v>-2.61893994923099+3.91952062009399i</v>
      </c>
      <c r="Q662" s="223" t="str">
        <f t="shared" si="1691"/>
        <v>0.462049601043685-4.69126832692348i</v>
      </c>
      <c r="R662" s="223" t="str">
        <f t="shared" si="1692"/>
        <v>1.80395721254279+4.35513796846149i</v>
      </c>
      <c r="S662" s="223" t="str">
        <f t="shared" si="1693"/>
        <v>-3.64394605247583-2.99050924019068i</v>
      </c>
      <c r="T662" s="223" t="str">
        <f t="shared" si="1694"/>
        <v>4.62338980709057+0.919649411847314i</v>
      </c>
      <c r="U662" s="223" t="str">
        <f t="shared" si="1695"/>
        <v>-4.51098551601338+1.36839249608347i</v>
      </c>
      <c r="V662" s="223" t="str">
        <f t="shared" si="1696"/>
        <v>3.3332782923887-3.33327829238879i</v>
      </c>
      <c r="W662" s="223" t="str">
        <f t="shared" si="1697"/>
        <v>-1.36839249608337+4.51098551601341i</v>
      </c>
      <c r="X662" s="223" t="str">
        <f t="shared" si="1698"/>
        <v>-0.919649411847441-4.62338980709054i</v>
      </c>
      <c r="Y662" s="223" t="str">
        <f t="shared" si="1699"/>
        <v>2.99050924019077+3.64394605247576i</v>
      </c>
      <c r="Z662" s="223" t="str">
        <f t="shared" si="1700"/>
        <v>-4.35513796846154-1.80395721254267i</v>
      </c>
      <c r="AA662" s="223" t="str">
        <f t="shared" si="1701"/>
        <v>4.69126832692347-0.462049601043799i</v>
      </c>
      <c r="AB662" s="223" t="str">
        <f t="shared" si="1702"/>
        <v>-3.91952062009392+2.6189399492311i</v>
      </c>
      <c r="AC662" s="223" t="str">
        <f t="shared" si="1703"/>
        <v>2.2221488349019-4.15734806151279i</v>
      </c>
      <c r="AD662" s="223" t="str">
        <f t="shared" si="1704"/>
        <v>1.3166837578064E-13+4.71396736825999i</v>
      </c>
      <c r="AE662" s="223" t="str">
        <f t="shared" si="1705"/>
        <v>-2.22214883490211-4.15734806151268i</v>
      </c>
      <c r="AF662" s="223" t="str">
        <f t="shared" si="1706"/>
        <v>3.91952062009405+2.61893994923091i</v>
      </c>
      <c r="AG662" s="223" t="str">
        <f t="shared" si="1707"/>
        <v>-4.69126832692349-0.462049601043537i</v>
      </c>
      <c r="AH662" s="223" t="str">
        <f t="shared" si="1708"/>
        <v>4.35513796846144-1.80395721254291i</v>
      </c>
      <c r="AI662" s="223" t="str">
        <f t="shared" si="1709"/>
        <v>-2.99050924019059+3.6439460524759i</v>
      </c>
      <c r="AJ662" s="223" t="str">
        <f t="shared" si="1710"/>
        <v>0.91964941184722-4.62338980709059i</v>
      </c>
      <c r="AK662" s="223" t="str">
        <f t="shared" si="1711"/>
        <v>1.36839249608355+4.51098551601335i</v>
      </c>
      <c r="AL662" s="223" t="str">
        <f t="shared" si="1712"/>
        <v>-3.33327829238888-3.3332782923886i</v>
      </c>
      <c r="AM662" s="223" t="str">
        <f t="shared" si="1713"/>
        <v>4.51098551601345+1.36839249608324i</v>
      </c>
      <c r="AN662" s="223" t="str">
        <f t="shared" si="1714"/>
        <v>-4.62338980709052+0.91964941184754i</v>
      </c>
      <c r="AO662" s="223" t="str">
        <f t="shared" si="1715"/>
        <v>3.6439460524757-2.99050924019085i</v>
      </c>
      <c r="AP662" s="223" t="str">
        <f t="shared" si="1716"/>
        <v>-1.80395721254082+4.35513796846231i</v>
      </c>
      <c r="AQ662" s="223" t="str">
        <f t="shared" si="1717"/>
        <v>-0.462049601044863-4.69126832692336i</v>
      </c>
      <c r="AR662" s="223" t="str">
        <f t="shared" si="1718"/>
        <v>2.61893994923118+3.91952062009387i</v>
      </c>
      <c r="AS662" s="223" t="str">
        <f t="shared" si="1719"/>
        <v>-4.15734806151239-2.22214883490264i</v>
      </c>
      <c r="AT662" s="223" t="str">
        <f t="shared" si="1720"/>
        <v>4.71396736825999+1.67935890511255E-12i</v>
      </c>
      <c r="AU662" s="223" t="str">
        <f t="shared" si="1721"/>
        <v>-4.15734806151174+2.22214883490387i</v>
      </c>
      <c r="AV662" s="223" t="str">
        <f t="shared" si="1722"/>
        <v>2.61893994923002-3.91952062009464i</v>
      </c>
      <c r="AW662" s="223" t="str">
        <f t="shared" si="1723"/>
        <v>-0.462049601043472+4.6912683269235i</v>
      </c>
      <c r="AX662" s="223" t="str">
        <f t="shared" si="1724"/>
        <v>-1.80395721254211-4.35513796846177i</v>
      </c>
      <c r="AY662" s="223" t="str">
        <f t="shared" si="1725"/>
        <v>3.6439460524748+2.99050924019194i</v>
      </c>
      <c r="AZ662" s="223" t="str">
        <f t="shared" si="1726"/>
        <v>-4.62338980709099-0.919649411845183i</v>
      </c>
      <c r="BA662" s="223" t="str">
        <f t="shared" si="1727"/>
        <v>4.51098551601304-1.36839249608458i</v>
      </c>
      <c r="BB662" s="223" t="str">
        <f t="shared" si="1728"/>
        <v>-3.33327829238851+3.33327829238898i</v>
      </c>
      <c r="BC662" s="223" t="str">
        <f t="shared" si="1729"/>
        <v>1.36839249608407-4.5109855160132i</v>
      </c>
      <c r="BD662" s="223" t="str">
        <f t="shared" si="1730"/>
        <v>0.919649411845829+4.62338980709086i</v>
      </c>
      <c r="BE662" s="223" t="str">
        <f t="shared" si="1731"/>
        <v>-2.99050924019245-3.64394605247438i</v>
      </c>
      <c r="BF662" s="223" t="str">
        <f t="shared" si="1732"/>
        <v>4.35513796846197+1.80395721254162i</v>
      </c>
      <c r="BG662" s="223" t="str">
        <f t="shared" si="1733"/>
        <v>-4.69126832692344+0.462049601044061i</v>
      </c>
      <c r="BH662" s="223" t="str">
        <f t="shared" si="1734"/>
        <v>3.91952062009435-2.61893994923046i</v>
      </c>
      <c r="BI662" s="223" t="str">
        <f t="shared" si="1735"/>
        <v>-2.22214883490336+4.15734806151201i</v>
      </c>
      <c r="BJ662" s="223" t="str">
        <f t="shared" si="1736"/>
        <v>-2.27071127861321E-12-4.71396736825999i</v>
      </c>
      <c r="BK662" s="223" t="str">
        <f t="shared" si="1737"/>
        <v>2.22214883490311+4.15734806151215i</v>
      </c>
      <c r="BL662" s="223" t="str">
        <f t="shared" si="1738"/>
        <v>-3.9195206200942-2.61893994923069i</v>
      </c>
      <c r="BM662" s="176"/>
      <c r="BN662" s="176"/>
      <c r="BO662" s="176"/>
      <c r="BP662" s="176"/>
      <c r="BQ662" s="176"/>
      <c r="BR662" s="176"/>
      <c r="BS662" s="176"/>
      <c r="BT662" s="176"/>
      <c r="BU662" s="176"/>
      <c r="BV662" s="176"/>
      <c r="BW662" s="223"/>
      <c r="BX662" s="223"/>
      <c r="BY662" s="223"/>
      <c r="BZ662" s="223"/>
      <c r="CH662" s="222">
        <f t="shared" si="1739"/>
        <v>-252.98223569119625</v>
      </c>
    </row>
    <row r="663" spans="1:86">
      <c r="A663" s="227">
        <f t="shared" si="1741"/>
        <v>1.1875000000000005E-2</v>
      </c>
      <c r="B663" s="228">
        <v>38</v>
      </c>
      <c r="C663" s="228">
        <f t="shared" si="1742"/>
        <v>1900</v>
      </c>
      <c r="D663" s="228">
        <f t="shared" si="1740"/>
        <v>11938.052083641214</v>
      </c>
      <c r="E663" s="227" t="str">
        <f t="shared" si="1687"/>
        <v>11938.0520836412i</v>
      </c>
      <c r="F663" s="227" t="str">
        <f t="shared" si="1743"/>
        <v>0.0187920112166106-0.623353879666816i</v>
      </c>
      <c r="G663" s="227" t="str">
        <f t="shared" si="1744"/>
        <v>-2.9688508448126-0.499061553009146i</v>
      </c>
      <c r="H663" s="227" t="str">
        <f t="shared" si="1745"/>
        <v>0.000239501927532036-0.00794457038120598i</v>
      </c>
      <c r="I663" s="227" t="str">
        <f t="shared" si="1688"/>
        <v>0.00284398055623492-0.00198118309213161i</v>
      </c>
      <c r="J663" s="223" t="str">
        <f>IMPRODUCT(1/Nt_input,AZ625)</f>
        <v>-7.28897329863378E-14+2.46799108927222E-14i</v>
      </c>
      <c r="K663" s="246" t="str">
        <f t="shared" si="1689"/>
        <v>-1.58401561186324E-16+2.14597093291032E-16i</v>
      </c>
      <c r="L663" s="222">
        <f t="shared" si="1690"/>
        <v>-311.47868026412601</v>
      </c>
      <c r="M663" s="222">
        <f t="shared" si="1746"/>
        <v>384.44429766980397</v>
      </c>
      <c r="N663" s="224">
        <f t="shared" si="1747"/>
        <v>-5.5557023301960378</v>
      </c>
      <c r="O663" s="223" t="str">
        <f t="shared" si="1748"/>
        <v>4.61939766255645-3.08658283817456i</v>
      </c>
      <c r="P663" s="223" t="str">
        <f t="shared" si="1749"/>
        <v>-2.12607523691814+5.13279967159338i</v>
      </c>
      <c r="Q663" s="223" t="str">
        <f t="shared" si="1691"/>
        <v>-1.08386375662349-5.44895106775824i</v>
      </c>
      <c r="R663" s="223" t="str">
        <f t="shared" si="1692"/>
        <v>3.92847479193545+3.92847479193559i</v>
      </c>
      <c r="S663" s="223" t="str">
        <f t="shared" si="1693"/>
        <v>-5.4489510677582-1.08386375662368i</v>
      </c>
      <c r="T663" s="223" t="str">
        <f t="shared" si="1694"/>
        <v>5.13279967159333-2.12607523691826i</v>
      </c>
      <c r="U663" s="223" t="str">
        <f t="shared" si="1695"/>
        <v>-3.08658283817435+4.61939766255658i</v>
      </c>
      <c r="V663" s="223" t="str">
        <f t="shared" si="1696"/>
        <v>1.9397551892588E-13-5.55570233019604i</v>
      </c>
      <c r="W663" s="223" t="str">
        <f t="shared" si="1697"/>
        <v>3.08658283817449+4.6193976625565i</v>
      </c>
      <c r="X663" s="223" t="str">
        <f t="shared" si="1698"/>
        <v>-5.13279967159339-2.12607523691811i</v>
      </c>
      <c r="Y663" s="223" t="str">
        <f t="shared" si="1699"/>
        <v>5.44895106775818-1.08386375662382i</v>
      </c>
      <c r="Z663" s="223" t="str">
        <f t="shared" si="1700"/>
        <v>-3.92847479193574+3.92847479193531i</v>
      </c>
      <c r="AA663" s="223" t="str">
        <f t="shared" si="1701"/>
        <v>1.08386375662387-5.44895106775817i</v>
      </c>
      <c r="AB663" s="223" t="str">
        <f t="shared" si="1702"/>
        <v>2.12607523691806+5.13279967159342i</v>
      </c>
      <c r="AC663" s="223" t="str">
        <f t="shared" si="1703"/>
        <v>-4.61939766255647-3.08658283817453i</v>
      </c>
      <c r="AD663" s="223" t="str">
        <f t="shared" si="1704"/>
        <v>5.55570233019604-1.64707912735515E-13i</v>
      </c>
      <c r="AE663" s="223" t="str">
        <f t="shared" si="1705"/>
        <v>-4.61939766255628+3.0865828381748i</v>
      </c>
      <c r="AF663" s="223" t="str">
        <f t="shared" si="1706"/>
        <v>2.12607523691831-5.13279967159332i</v>
      </c>
      <c r="AG663" s="223" t="str">
        <f t="shared" si="1707"/>
        <v>1.08386375662365+5.44895106775821i</v>
      </c>
      <c r="AH663" s="223" t="str">
        <f t="shared" si="1708"/>
        <v>-3.92847479193557-3.92847479193547i</v>
      </c>
      <c r="AI663" s="223" t="str">
        <f t="shared" si="1709"/>
        <v>5.44895106775824+1.0838637566235i</v>
      </c>
      <c r="AJ663" s="223" t="str">
        <f t="shared" si="1710"/>
        <v>-5.13279967159349+2.12607523691787i</v>
      </c>
      <c r="AK663" s="223" t="str">
        <f t="shared" si="1711"/>
        <v>3.0865828381747-4.61939766255635i</v>
      </c>
      <c r="AL663" s="223" t="str">
        <f t="shared" si="1712"/>
        <v>-4.90054258541968E-14+5.55570233019604i</v>
      </c>
      <c r="AM663" s="223" t="str">
        <f t="shared" si="1713"/>
        <v>-3.08658283817462-4.6193976625564i</v>
      </c>
      <c r="AN663" s="223" t="str">
        <f t="shared" si="1714"/>
        <v>5.13279967159346+2.12607523691796i</v>
      </c>
      <c r="AO663" s="223" t="str">
        <f t="shared" si="1715"/>
        <v>-5.44895106775792+1.08386375662511i</v>
      </c>
      <c r="AP663" s="223" t="str">
        <f t="shared" si="1716"/>
        <v>3.92847479193402-3.92847479193702i</v>
      </c>
      <c r="AQ663" s="223" t="str">
        <f t="shared" si="1717"/>
        <v>-1.08386375662104+5.44895106775873i</v>
      </c>
      <c r="AR663" s="223" t="str">
        <f t="shared" si="1718"/>
        <v>-2.12607523691618-5.1327996715942i</v>
      </c>
      <c r="AS663" s="223" t="str">
        <f t="shared" si="1719"/>
        <v>4.61939766255564+3.08658283817577i</v>
      </c>
      <c r="AT663" s="223" t="str">
        <f t="shared" si="1720"/>
        <v>-5.55570233019604-7.75902075703523E-13i</v>
      </c>
      <c r="AU663" s="223" t="str">
        <f t="shared" si="1721"/>
        <v>4.6193976625565-3.08658283817448i</v>
      </c>
      <c r="AV663" s="223" t="str">
        <f t="shared" si="1722"/>
        <v>-2.12607523691761+5.13279967159361i</v>
      </c>
      <c r="AW663" s="223" t="str">
        <f t="shared" si="1723"/>
        <v>-1.08386375662494-5.44895106775795i</v>
      </c>
      <c r="AX663" s="223" t="str">
        <f t="shared" si="1724"/>
        <v>3.92847479193684+3.92847479193421i</v>
      </c>
      <c r="AY663" s="223" t="str">
        <f t="shared" si="1725"/>
        <v>-5.44895106775871-1.08386375662113i</v>
      </c>
      <c r="AZ663" s="223" t="str">
        <f t="shared" si="1726"/>
        <v>5.13279967159427-2.12607523691601i</v>
      </c>
      <c r="BA663" s="223" t="str">
        <f t="shared" si="1727"/>
        <v>-3.08658283817598+4.6193976625555i</v>
      </c>
      <c r="BB663" s="223" t="str">
        <f t="shared" si="1728"/>
        <v>9.5013977496557E-13-5.55570233019604i</v>
      </c>
      <c r="BC663" s="223" t="str">
        <f t="shared" si="1729"/>
        <v>3.08658283817427+4.61939766255664i</v>
      </c>
      <c r="BD663" s="223" t="str">
        <f t="shared" si="1730"/>
        <v>-5.13279967159354-2.12607523691777i</v>
      </c>
      <c r="BE663" s="223" t="str">
        <f t="shared" si="1731"/>
        <v>5.448951067758-1.08386375662469i</v>
      </c>
      <c r="BF663" s="223" t="str">
        <f t="shared" si="1732"/>
        <v>-3.92847479193439+3.92847479193666i</v>
      </c>
      <c r="BG663" s="223" t="str">
        <f t="shared" si="1733"/>
        <v>1.08386375662138-5.44895106775866i</v>
      </c>
      <c r="BH663" s="223" t="str">
        <f t="shared" si="1734"/>
        <v>2.12607523691578+5.13279967159436i</v>
      </c>
      <c r="BI663" s="223" t="str">
        <f t="shared" si="1735"/>
        <v>-4.61939766255545-3.08658283817606i</v>
      </c>
      <c r="BJ663" s="223" t="str">
        <f t="shared" si="1736"/>
        <v>5.55570233019604+1.20332875288295E-12i</v>
      </c>
      <c r="BK663" s="223" t="str">
        <f t="shared" si="1737"/>
        <v>-4.6193976625567+3.08658283817419i</v>
      </c>
      <c r="BL663" s="223" t="str">
        <f t="shared" si="1738"/>
        <v>2.126075236918-5.13279967159344i</v>
      </c>
      <c r="BM663" s="176"/>
      <c r="BN663" s="176"/>
      <c r="BO663" s="176"/>
      <c r="BP663" s="176"/>
      <c r="BQ663" s="176"/>
      <c r="BR663" s="176"/>
      <c r="BS663" s="176"/>
      <c r="BT663" s="176"/>
      <c r="BU663" s="176"/>
      <c r="BV663" s="176"/>
      <c r="BW663" s="223"/>
      <c r="BX663" s="223"/>
      <c r="BY663" s="223"/>
      <c r="BZ663" s="223"/>
      <c r="CH663" s="222">
        <f t="shared" si="1739"/>
        <v>-262.27530777310727</v>
      </c>
    </row>
    <row r="664" spans="1:86">
      <c r="A664" s="227">
        <f t="shared" si="1741"/>
        <v>1.2187500000000006E-2</v>
      </c>
      <c r="B664" s="228">
        <v>39</v>
      </c>
      <c r="C664" s="228">
        <f t="shared" si="1742"/>
        <v>1950</v>
      </c>
      <c r="D664" s="228">
        <f t="shared" si="1740"/>
        <v>12252.211349000194</v>
      </c>
      <c r="E664" s="227" t="str">
        <f t="shared" si="1687"/>
        <v>12252.2113490002i</v>
      </c>
      <c r="F664" s="227" t="str">
        <f t="shared" si="1743"/>
        <v>0.0164484351207184-0.607412858541936i</v>
      </c>
      <c r="G664" s="227" t="str">
        <f t="shared" si="1744"/>
        <v>-2.98143543966337-0.515111491510931i</v>
      </c>
      <c r="H664" s="227" t="str">
        <f t="shared" si="1745"/>
        <v>0.0002096333314667-0.00774140398021623i</v>
      </c>
      <c r="I664" s="227" t="str">
        <f t="shared" si="1688"/>
        <v>0.00278993683815165-0.00199171885217666i</v>
      </c>
      <c r="J664" s="223" t="str">
        <f>IMPRODUCT(1/Nt_input,BA625)</f>
        <v>-3.55220545903214E-14-9.23983112244288E-14i</v>
      </c>
      <c r="K664" s="246" t="str">
        <f t="shared" si="1689"/>
        <v>-2.83135747043353E-16-1.87035506472443E-16i</v>
      </c>
      <c r="L664" s="222">
        <f t="shared" si="1690"/>
        <v>-309.38743103264795</v>
      </c>
      <c r="M664" s="222">
        <f t="shared" si="1746"/>
        <v>383.65606715836356</v>
      </c>
      <c r="N664" s="224">
        <f t="shared" si="1747"/>
        <v>-6.3439328416364704</v>
      </c>
      <c r="O664" s="223" t="str">
        <f t="shared" si="1748"/>
        <v>4.90392640201616-4.02454838991937i</v>
      </c>
      <c r="P664" s="223" t="str">
        <f t="shared" si="1749"/>
        <v>-1.23763990092356+6.22203595094369i</v>
      </c>
      <c r="Q664" s="223" t="str">
        <f t="shared" si="1691"/>
        <v>-2.99050924019082-5.59484927263703i</v>
      </c>
      <c r="R664" s="223" t="str">
        <f t="shared" si="1692"/>
        <v>5.861029708014+2.4277179945313i</v>
      </c>
      <c r="S664" s="223" t="str">
        <f t="shared" si="1693"/>
        <v>-6.07076522333819+1.84154649745842i</v>
      </c>
      <c r="T664" s="223" t="str">
        <f t="shared" si="1694"/>
        <v>3.52450024708848-5.274787380309i</v>
      </c>
      <c r="U664" s="223" t="str">
        <f t="shared" si="1695"/>
        <v>0.621814155579835+6.31338507103078i</v>
      </c>
      <c r="V664" s="223" t="str">
        <f t="shared" si="1696"/>
        <v>-4.48583793171326-4.48583793171312i</v>
      </c>
      <c r="W664" s="223" t="str">
        <f t="shared" si="1697"/>
        <v>6.31338507103074+0.621814155580265i</v>
      </c>
      <c r="X664" s="223" t="str">
        <f t="shared" si="1698"/>
        <v>-5.27478738030887+3.52450024708866i</v>
      </c>
      <c r="Y664" s="223" t="str">
        <f t="shared" si="1699"/>
        <v>1.8415464974582-6.07076522333825i</v>
      </c>
      <c r="Z664" s="223" t="str">
        <f t="shared" si="1700"/>
        <v>2.42771799453093+5.86102970801415i</v>
      </c>
      <c r="AA664" s="223" t="str">
        <f t="shared" si="1701"/>
        <v>-5.59484927263712-2.99050924019065i</v>
      </c>
      <c r="AB664" s="223" t="str">
        <f t="shared" si="1702"/>
        <v>6.22203595094375-1.23763990092324i</v>
      </c>
      <c r="AC664" s="223" t="str">
        <f t="shared" si="1703"/>
        <v>-4.02454838991941+4.90392640201613i</v>
      </c>
      <c r="AD664" s="223" t="str">
        <f t="shared" si="1704"/>
        <v>-1.98956775284798E-13-6.34393284163647i</v>
      </c>
      <c r="AE664" s="223" t="str">
        <f t="shared" si="1705"/>
        <v>4.02454838991919+4.9039264020163i</v>
      </c>
      <c r="AF664" s="223" t="str">
        <f t="shared" si="1706"/>
        <v>-6.2220359509437-1.23763990092347i</v>
      </c>
      <c r="AG664" s="223" t="str">
        <f t="shared" si="1707"/>
        <v>5.59484927263725-2.99050924019041i</v>
      </c>
      <c r="AH664" s="223" t="str">
        <f t="shared" si="1708"/>
        <v>-2.4277179945311+5.86102970801408i</v>
      </c>
      <c r="AI664" s="223" t="str">
        <f t="shared" si="1709"/>
        <v>-1.84154649745858-6.07076522333814i</v>
      </c>
      <c r="AJ664" s="223" t="str">
        <f t="shared" si="1710"/>
        <v>5.27478738030877+3.52450024708882i</v>
      </c>
      <c r="AK664" s="223" t="str">
        <f t="shared" si="1711"/>
        <v>-6.31338507103076+0.621814155580034i</v>
      </c>
      <c r="AL664" s="223" t="str">
        <f t="shared" si="1712"/>
        <v>4.4858379317134-4.48583793171299i</v>
      </c>
      <c r="AM664" s="223" t="str">
        <f t="shared" si="1713"/>
        <v>-0.621814155580067+6.31338507103076i</v>
      </c>
      <c r="AN664" s="223" t="str">
        <f t="shared" si="1714"/>
        <v>-3.52450024708879-5.27478738030879i</v>
      </c>
      <c r="AO664" s="223" t="str">
        <f t="shared" si="1715"/>
        <v>6.07076522333795+1.84154649745922i</v>
      </c>
      <c r="AP664" s="223" t="str">
        <f t="shared" si="1716"/>
        <v>-5.86102970801337+2.42771799453282i</v>
      </c>
      <c r="AQ664" s="223" t="str">
        <f t="shared" si="1717"/>
        <v>2.99050924019211-5.59484927263634i</v>
      </c>
      <c r="AR664" s="223" t="str">
        <f t="shared" si="1718"/>
        <v>1.23763990092468+6.22203595094346i</v>
      </c>
      <c r="AS664" s="223" t="str">
        <f t="shared" si="1719"/>
        <v>-4.90392640201462-4.02454838992124i</v>
      </c>
      <c r="AT664" s="223" t="str">
        <f t="shared" si="1720"/>
        <v>6.34393284163647-3.97913550569596E-13i</v>
      </c>
      <c r="AU664" s="223" t="str">
        <f t="shared" si="1721"/>
        <v>-4.90392640201818+4.02454838991691i</v>
      </c>
      <c r="AV664" s="223" t="str">
        <f t="shared" si="1722"/>
        <v>1.23763990092399-6.2220359509436i</v>
      </c>
      <c r="AW664" s="223" t="str">
        <f t="shared" si="1723"/>
        <v>2.99050924019289+5.59484927263593i</v>
      </c>
      <c r="AX664" s="223" t="str">
        <f t="shared" si="1724"/>
        <v>-5.86102970801368-2.42771799453208i</v>
      </c>
      <c r="AY664" s="223" t="str">
        <f t="shared" si="1725"/>
        <v>6.07076522333772-1.84154649745999i</v>
      </c>
      <c r="AZ664" s="223" t="str">
        <f t="shared" si="1726"/>
        <v>-3.5245002470903+5.27478738030777i</v>
      </c>
      <c r="BA664" s="223" t="str">
        <f t="shared" si="1727"/>
        <v>-0.621814155580949-6.31338507103067i</v>
      </c>
      <c r="BB664" s="223" t="str">
        <f t="shared" si="1728"/>
        <v>4.48583793171134+4.48583793171504i</v>
      </c>
      <c r="BC664" s="223" t="str">
        <f t="shared" si="1729"/>
        <v>-6.31338507103078-0.62181415557987i</v>
      </c>
      <c r="BD664" s="223" t="str">
        <f t="shared" si="1730"/>
        <v>5.27478738030727-3.52450024709105i</v>
      </c>
      <c r="BE664" s="223" t="str">
        <f t="shared" si="1731"/>
        <v>-1.84154649745912+6.07076522333798i</v>
      </c>
      <c r="BF664" s="223" t="str">
        <f t="shared" si="1732"/>
        <v>-2.42771799453309-5.86102970801327i</v>
      </c>
      <c r="BG664" s="223" t="str">
        <f t="shared" si="1733"/>
        <v>5.59484927263644+2.99050924019193i</v>
      </c>
      <c r="BH664" s="223" t="str">
        <f t="shared" si="1734"/>
        <v>-6.22203595094343+1.23763990092487i</v>
      </c>
      <c r="BI664" s="223" t="str">
        <f t="shared" si="1735"/>
        <v>4.02454838992109-4.90392640201475i</v>
      </c>
      <c r="BJ664" s="223" t="str">
        <f t="shared" si="1736"/>
        <v>6.8702303378989E-13+6.34393284163647i</v>
      </c>
      <c r="BK664" s="223" t="str">
        <f t="shared" si="1737"/>
        <v>-4.02454838991713-4.903926402018i</v>
      </c>
      <c r="BL664" s="223" t="str">
        <f t="shared" si="1738"/>
        <v>6.22203595094366+1.2376399009237i</v>
      </c>
      <c r="BM664" s="176"/>
      <c r="BN664" s="176"/>
      <c r="BO664" s="176"/>
      <c r="BP664" s="176"/>
      <c r="BQ664" s="176"/>
      <c r="BR664" s="176"/>
      <c r="BS664" s="176"/>
      <c r="BT664" s="176"/>
      <c r="BU664" s="176"/>
      <c r="BV664" s="176"/>
      <c r="BW664" s="223"/>
      <c r="BX664" s="223"/>
      <c r="BY664" s="223"/>
      <c r="BZ664" s="223"/>
      <c r="CH664" s="222">
        <f t="shared" si="1739"/>
        <v>-260.08806529549537</v>
      </c>
    </row>
    <row r="665" spans="1:86">
      <c r="A665" s="227">
        <f t="shared" si="1741"/>
        <v>1.2500000000000006E-2</v>
      </c>
      <c r="B665" s="228">
        <v>40</v>
      </c>
      <c r="C665" s="228">
        <f t="shared" si="1742"/>
        <v>2000</v>
      </c>
      <c r="D665" s="228">
        <f t="shared" si="1740"/>
        <v>12566.370614359172</v>
      </c>
      <c r="E665" s="227" t="str">
        <f t="shared" si="1687"/>
        <v>12566.3706143592i</v>
      </c>
      <c r="F665" s="227" t="str">
        <f t="shared" si="1743"/>
        <v>0.0142784154491373-0.592253428434515i</v>
      </c>
      <c r="G665" s="227" t="str">
        <f t="shared" si="1744"/>
        <v>-2.99425919819284-0.530752442601886i</v>
      </c>
      <c r="H665" s="227" t="str">
        <f t="shared" si="1745"/>
        <v>0.000181976691198909-0.00754819886293718i</v>
      </c>
      <c r="I665" s="227" t="str">
        <f t="shared" si="1688"/>
        <v>0.00273715459204575-0.00200058519849573i</v>
      </c>
      <c r="J665" s="223" t="str">
        <f>IMPRODUCT(1/Nt_input,BB625)</f>
        <v>6.1750829601602E-14+2.35211156107698E-14i</v>
      </c>
      <c r="K665" s="246" t="str">
        <f t="shared" si="1689"/>
        <v>2.16077562549672E-16-5.91568660917394E-17i</v>
      </c>
      <c r="L665" s="222">
        <f t="shared" si="1690"/>
        <v>-312.99391043416671</v>
      </c>
      <c r="M665" s="222">
        <f t="shared" si="1746"/>
        <v>382.92893218813452</v>
      </c>
      <c r="N665" s="224">
        <f t="shared" si="1747"/>
        <v>-7.0710678118654897</v>
      </c>
      <c r="O665" s="223" t="str">
        <f t="shared" si="1748"/>
        <v>5.00000000000002-5i</v>
      </c>
      <c r="P665" s="223" t="str">
        <f t="shared" si="1749"/>
        <v>-2.10068864552706E-14+7.07106781186549i</v>
      </c>
      <c r="Q665" s="223" t="str">
        <f t="shared" si="1691"/>
        <v>-4.99999999999989-5.00000000000013i</v>
      </c>
      <c r="R665" s="223" t="str">
        <f t="shared" si="1692"/>
        <v>7.07106781186549-2.34322499817803E-13i</v>
      </c>
      <c r="S665" s="223" t="str">
        <f t="shared" si="1693"/>
        <v>-5.00000000000004+4.99999999999998i</v>
      </c>
      <c r="T665" s="223" t="str">
        <f t="shared" si="1694"/>
        <v>3.45637301928892E-13-7.07106781186549i</v>
      </c>
      <c r="U665" s="223" t="str">
        <f t="shared" si="1695"/>
        <v>5.00000000000006+4.99999999999996i</v>
      </c>
      <c r="V665" s="223" t="str">
        <f t="shared" si="1696"/>
        <v>-7.07106781186549-2.34756421854725E-13i</v>
      </c>
      <c r="W665" s="223" t="str">
        <f t="shared" si="1697"/>
        <v>4.99999999999987-5.00000000000015i</v>
      </c>
      <c r="X665" s="223" t="str">
        <f t="shared" si="1698"/>
        <v>-9.87540624416177E-14+7.07106781186549i</v>
      </c>
      <c r="Y665" s="223" t="str">
        <f t="shared" si="1699"/>
        <v>-5.00000000000023-4.99999999999979i</v>
      </c>
      <c r="Z665" s="223" t="str">
        <f t="shared" si="1700"/>
        <v>7.07106781186549-1.21268176325488E-14i</v>
      </c>
      <c r="AA665" s="223" t="str">
        <f t="shared" si="1701"/>
        <v>-5.00000000000021+4.99999999999981i</v>
      </c>
      <c r="AB665" s="223" t="str">
        <f t="shared" si="1702"/>
        <v>-1.23007697706716E-13-7.07106781186549i</v>
      </c>
      <c r="AC665" s="223" t="str">
        <f t="shared" si="1703"/>
        <v>4.99999999999989+5.00000000000013i</v>
      </c>
      <c r="AD665" s="223" t="str">
        <f t="shared" si="1704"/>
        <v>-7.07106781186549+2.33888577780883E-13i</v>
      </c>
      <c r="AE665" s="223" t="str">
        <f t="shared" si="1705"/>
        <v>5.00000000000002-5i</v>
      </c>
      <c r="AF665" s="223" t="str">
        <f t="shared" si="1706"/>
        <v>-3.08389004957403E-13+7.07106781186549i</v>
      </c>
      <c r="AG665" s="223" t="str">
        <f t="shared" si="1707"/>
        <v>-5.00000000000008-4.99999999999994i</v>
      </c>
      <c r="AH665" s="223" t="str">
        <f t="shared" si="1708"/>
        <v>7.07106781186549+1.97508124883236E-13i</v>
      </c>
      <c r="AI665" s="223" t="str">
        <f t="shared" si="1709"/>
        <v>-4.99999999999986+5.00000000000016i</v>
      </c>
      <c r="AJ665" s="223" t="str">
        <f t="shared" si="1710"/>
        <v>8.66272448090694E-14-7.07106781186549i</v>
      </c>
      <c r="AK665" s="223" t="str">
        <f t="shared" si="1711"/>
        <v>4.99999999999974+5.00000000000028i</v>
      </c>
      <c r="AL665" s="223" t="str">
        <f t="shared" si="1712"/>
        <v>-7.07106781186549+2.42536352650976E-14i</v>
      </c>
      <c r="AM665" s="223" t="str">
        <f t="shared" si="1713"/>
        <v>5.0000000000002-4.99999999999982i</v>
      </c>
      <c r="AN665" s="223" t="str">
        <f t="shared" si="1714"/>
        <v>-1.97506974913173E-12+7.07106781186549i</v>
      </c>
      <c r="AO665" s="223" t="str">
        <f t="shared" si="1715"/>
        <v>-5.00000000000238-4.99999999999764i</v>
      </c>
      <c r="AP665" s="223" t="str">
        <f t="shared" si="1716"/>
        <v>7.07106781186549-1.65281823839409E-12i</v>
      </c>
      <c r="AQ665" s="223" t="str">
        <f t="shared" si="1717"/>
        <v>-5.00000000000005+4.99999999999997i</v>
      </c>
      <c r="AR665" s="223" t="str">
        <f t="shared" si="1718"/>
        <v>1.7533079889834E-12-7.07106781186549i</v>
      </c>
      <c r="AS665" s="223" t="str">
        <f t="shared" si="1719"/>
        <v>4.99999999999757+5.00000000000245i</v>
      </c>
      <c r="AT665" s="223" t="str">
        <f t="shared" si="1720"/>
        <v>-7.07106781186549+1.87457999854243E-12i</v>
      </c>
      <c r="AU665" s="223" t="str">
        <f t="shared" si="1721"/>
        <v>4.99999999999982-5.0000000000002i</v>
      </c>
      <c r="AV665" s="223" t="str">
        <f t="shared" si="1722"/>
        <v>-1.4310603114793E-12+7.07106781186549i</v>
      </c>
      <c r="AW665" s="223" t="str">
        <f t="shared" si="1723"/>
        <v>-4.99999999999779-5.00000000000223i</v>
      </c>
      <c r="AX665" s="223" t="str">
        <f t="shared" si="1724"/>
        <v>7.07106781186549-2.19682767604653E-12i</v>
      </c>
      <c r="AY665" s="223" t="str">
        <f t="shared" si="1725"/>
        <v>-4.99999999999966+5.00000000000036i</v>
      </c>
      <c r="AZ665" s="223" t="str">
        <f t="shared" si="1726"/>
        <v>1.20929855133097E-12-7.07106781186549i</v>
      </c>
      <c r="BA665" s="223" t="str">
        <f t="shared" si="1727"/>
        <v>4.99999999999795+5.00000000000207i</v>
      </c>
      <c r="BB665" s="223" t="str">
        <f t="shared" si="1728"/>
        <v>-7.07106781186549+2.41858943619486E-12i</v>
      </c>
      <c r="BC665" s="223" t="str">
        <f t="shared" si="1729"/>
        <v>4.9999999999995-5.00000000000052i</v>
      </c>
      <c r="BD665" s="223" t="str">
        <f t="shared" si="1730"/>
        <v>-9.87536791182637E-13+7.07106781186549i</v>
      </c>
      <c r="BE665" s="223" t="str">
        <f t="shared" si="1731"/>
        <v>-4.9999999999981-5.00000000000192i</v>
      </c>
      <c r="BF665" s="223" t="str">
        <f t="shared" si="1732"/>
        <v>7.07106781186549-2.64035119634319E-12i</v>
      </c>
      <c r="BG665" s="223" t="str">
        <f t="shared" si="1733"/>
        <v>-4.99999999999935+5.00000000000067i</v>
      </c>
      <c r="BH665" s="223" t="str">
        <f t="shared" si="1734"/>
        <v>7.65775031034305E-13-7.07106781186549i</v>
      </c>
      <c r="BI665" s="223" t="str">
        <f t="shared" si="1735"/>
        <v>4.99999999999827+5.00000000000175i</v>
      </c>
      <c r="BJ665" s="223" t="str">
        <f t="shared" si="1736"/>
        <v>-7.07106781186549+2.86211295649152E-12i</v>
      </c>
      <c r="BK665" s="223" t="str">
        <f t="shared" si="1737"/>
        <v>4.99999999999919-5.00000000000083i</v>
      </c>
      <c r="BL665" s="223" t="str">
        <f t="shared" si="1738"/>
        <v>-5.4401327088597E-13+7.07106781186549i</v>
      </c>
      <c r="BM665" s="176"/>
      <c r="BN665" s="176"/>
      <c r="BO665" s="176"/>
      <c r="BP665" s="176"/>
      <c r="BQ665" s="176"/>
      <c r="BR665" s="176"/>
      <c r="BS665" s="176"/>
      <c r="BT665" s="176"/>
      <c r="BU665" s="176"/>
      <c r="BV665" s="176"/>
      <c r="BW665" s="223"/>
      <c r="BX665" s="223"/>
      <c r="BY665" s="223"/>
      <c r="BZ665" s="223"/>
      <c r="CH665" s="222">
        <f t="shared" si="1739"/>
        <v>-263.59875702278083</v>
      </c>
    </row>
    <row r="666" spans="1:86">
      <c r="A666" s="227">
        <f t="shared" si="1741"/>
        <v>1.2812500000000006E-2</v>
      </c>
      <c r="B666" s="228">
        <v>41</v>
      </c>
      <c r="C666" s="228">
        <f t="shared" si="1742"/>
        <v>2050</v>
      </c>
      <c r="D666" s="228">
        <f t="shared" si="1740"/>
        <v>12880.529879718151</v>
      </c>
      <c r="E666" s="227" t="str">
        <f t="shared" si="1687"/>
        <v>12880.5298797182i</v>
      </c>
      <c r="F666" s="227" t="str">
        <f t="shared" si="1743"/>
        <v>0.012265392436041-0.577819554935284i</v>
      </c>
      <c r="G666" s="227" t="str">
        <f t="shared" si="1744"/>
        <v>-3.00731618738663-0.545992203968759i</v>
      </c>
      <c r="H666" s="227" t="str">
        <f t="shared" si="1745"/>
        <v>0.000156320954500712-0.00736424087754796i</v>
      </c>
      <c r="I666" s="227" t="str">
        <f t="shared" si="1688"/>
        <v>0.00268563850482621-0.00200790287028704i</v>
      </c>
      <c r="J666" s="223" t="str">
        <f>IMPRODUCT(1/Nt_input,BC625)</f>
        <v>4.57584138765719E-14-3.68489960766994E-14i</v>
      </c>
      <c r="K666" s="246" t="str">
        <f t="shared" si="1689"/>
        <v>4.89013532370949E-17-1.90841533290325E-16i</v>
      </c>
      <c r="L666" s="222">
        <f t="shared" si="1690"/>
        <v>-314.1103584399375</v>
      </c>
      <c r="M666" s="222">
        <f t="shared" si="1746"/>
        <v>382.26989546637265</v>
      </c>
      <c r="N666" s="224">
        <f t="shared" si="1747"/>
        <v>-7.730104533627383</v>
      </c>
      <c r="O666" s="223" t="str">
        <f t="shared" si="1748"/>
        <v>4.90392640201617-5.97545161008064i</v>
      </c>
      <c r="P666" s="223" t="str">
        <f t="shared" si="1749"/>
        <v>1.50806858268367+7.58157274256002i</v>
      </c>
      <c r="Q666" s="223" t="str">
        <f t="shared" si="1691"/>
        <v>-6.81734356384173-3.64394605247558i</v>
      </c>
      <c r="R666" s="223" t="str">
        <f t="shared" si="1692"/>
        <v>7.14168536279102-2.95818293546953i</v>
      </c>
      <c r="S666" s="223" t="str">
        <f t="shared" si="1693"/>
        <v>-2.24393089968737+7.39724882765443i</v>
      </c>
      <c r="T666" s="223" t="str">
        <f t="shared" si="1694"/>
        <v>-4.29461597701301-6.42734701963347i</v>
      </c>
      <c r="U666" s="223" t="str">
        <f t="shared" si="1695"/>
        <v>7.69288196744551+0.757682740834405i</v>
      </c>
      <c r="V666" s="223" t="str">
        <f t="shared" si="1696"/>
        <v>-5.4660093350087+5.46600933500889i</v>
      </c>
      <c r="W666" s="223" t="str">
        <f t="shared" si="1697"/>
        <v>-0.757682740834728-7.69288196744548i</v>
      </c>
      <c r="X666" s="223" t="str">
        <f t="shared" si="1698"/>
        <v>6.42734701963321+4.2946159770134i</v>
      </c>
      <c r="Y666" s="223" t="str">
        <f t="shared" si="1699"/>
        <v>-7.39724882765457+2.24393089968692i</v>
      </c>
      <c r="Z666" s="223" t="str">
        <f t="shared" si="1700"/>
        <v>2.95818293546929-7.14168536279112i</v>
      </c>
      <c r="AA666" s="223" t="str">
        <f t="shared" si="1701"/>
        <v>3.64394605247586+6.81734356384158i</v>
      </c>
      <c r="AB666" s="223" t="str">
        <f t="shared" si="1702"/>
        <v>-7.58157274255999-1.50806858268382i</v>
      </c>
      <c r="AC666" s="223" t="str">
        <f t="shared" si="1703"/>
        <v>5.97545161008085-4.90392640201592i</v>
      </c>
      <c r="AD666" s="223" t="str">
        <f t="shared" si="1704"/>
        <v>2.68945327676751E-13+7.73010453362738i</v>
      </c>
      <c r="AE666" s="223" t="str">
        <f t="shared" si="1705"/>
        <v>-5.97545161008074-4.90392640201606i</v>
      </c>
      <c r="AF666" s="223" t="str">
        <f t="shared" si="1706"/>
        <v>7.58157274256001-1.5080685826837i</v>
      </c>
      <c r="AG666" s="223" t="str">
        <f t="shared" si="1707"/>
        <v>-3.64394605247601+6.8173435638415i</v>
      </c>
      <c r="AH666" s="223" t="str">
        <f t="shared" si="1708"/>
        <v>-2.95818293546912-7.14168536279119i</v>
      </c>
      <c r="AI666" s="223" t="str">
        <f t="shared" si="1709"/>
        <v>7.3972488276545+2.24393089968714i</v>
      </c>
      <c r="AJ666" s="223" t="str">
        <f t="shared" si="1710"/>
        <v>-6.4273470196333+4.29461597701326i</v>
      </c>
      <c r="AK666" s="223" t="str">
        <f t="shared" si="1711"/>
        <v>0.757682740834848-7.69288196744546i</v>
      </c>
      <c r="AL666" s="223" t="str">
        <f t="shared" si="1712"/>
        <v>5.46600933500854+5.46600933500906i</v>
      </c>
      <c r="AM666" s="223" t="str">
        <f t="shared" si="1713"/>
        <v>-7.69288196744552+0.757682740834231i</v>
      </c>
      <c r="AN666" s="223" t="str">
        <f t="shared" si="1714"/>
        <v>4.29461597701314-6.42734701963338i</v>
      </c>
      <c r="AO666" s="223" t="str">
        <f t="shared" si="1715"/>
        <v>2.24393089968791+7.39724882765427i</v>
      </c>
      <c r="AP666" s="223" t="str">
        <f t="shared" si="1716"/>
        <v>-7.14168536279154-2.95818293546827i</v>
      </c>
      <c r="AQ666" s="223" t="str">
        <f t="shared" si="1717"/>
        <v>6.8173435638407-3.6439460524775i</v>
      </c>
      <c r="AR666" s="223" t="str">
        <f t="shared" si="1718"/>
        <v>-1.50806858268129+7.58157274256049i</v>
      </c>
      <c r="AS666" s="223" t="str">
        <f t="shared" si="1719"/>
        <v>-4.90392640201855-5.97545161007869i</v>
      </c>
      <c r="AT666" s="223" t="str">
        <f t="shared" si="1720"/>
        <v>7.73010453362738-3.61372964425319E-12i</v>
      </c>
      <c r="AU666" s="223" t="str">
        <f t="shared" si="1721"/>
        <v>-4.90392640201882+5.97545161007847i</v>
      </c>
      <c r="AV666" s="223" t="str">
        <f t="shared" si="1722"/>
        <v>-1.50806858268095-7.58157274256056i</v>
      </c>
      <c r="AW666" s="223" t="str">
        <f t="shared" si="1723"/>
        <v>6.81734356384059+3.64394605247771i</v>
      </c>
      <c r="AX666" s="223" t="str">
        <f t="shared" si="1724"/>
        <v>-7.14168536279172+2.95818293546785i</v>
      </c>
      <c r="AY666" s="223" t="str">
        <f t="shared" si="1725"/>
        <v>2.24393089968835-7.39724882765413i</v>
      </c>
      <c r="AZ666" s="223" t="str">
        <f t="shared" si="1726"/>
        <v>4.29461597701285+6.42734701963358i</v>
      </c>
      <c r="BA666" s="223" t="str">
        <f t="shared" si="1727"/>
        <v>-7.69288196744549-0.757682740834581i</v>
      </c>
      <c r="BB666" s="223" t="str">
        <f t="shared" si="1728"/>
        <v>5.46600933500824-5.46600933500935i</v>
      </c>
      <c r="BC666" s="223" t="str">
        <f t="shared" si="1729"/>
        <v>0.757682740836138+7.69288196744534i</v>
      </c>
      <c r="BD666" s="223" t="str">
        <f t="shared" si="1730"/>
        <v>-6.42734701963445-4.29461597701155i</v>
      </c>
      <c r="BE666" s="223" t="str">
        <f t="shared" si="1731"/>
        <v>7.39724882765374-2.24393089968964i</v>
      </c>
      <c r="BF666" s="223" t="str">
        <f t="shared" si="1732"/>
        <v>-2.9581829354666+7.14168536279223i</v>
      </c>
      <c r="BG666" s="223" t="str">
        <f t="shared" si="1733"/>
        <v>-3.64394605247909-6.81734356383985i</v>
      </c>
      <c r="BH666" s="223" t="str">
        <f t="shared" si="1734"/>
        <v>7.58157274255937+1.50806858268695i</v>
      </c>
      <c r="BI666" s="223" t="str">
        <f t="shared" si="1735"/>
        <v>-5.97545161008249+4.90392640201392i</v>
      </c>
      <c r="BJ666" s="223" t="str">
        <f t="shared" si="1736"/>
        <v>2.26900300586943E-12-7.73010453362738i</v>
      </c>
      <c r="BK666" s="223" t="str">
        <f t="shared" si="1737"/>
        <v>5.97545161007962+4.90392640201742i</v>
      </c>
      <c r="BL666" s="223" t="str">
        <f t="shared" si="1738"/>
        <v>-7.58157274256021+1.50806858268272i</v>
      </c>
      <c r="BM666" s="176"/>
      <c r="BN666" s="176"/>
      <c r="BO666" s="176"/>
      <c r="BP666" s="176"/>
      <c r="BQ666" s="176"/>
      <c r="BR666" s="176"/>
      <c r="BS666" s="176"/>
      <c r="BT666" s="176"/>
      <c r="BU666" s="176"/>
      <c r="BV666" s="176"/>
      <c r="BW666" s="223"/>
      <c r="BX666" s="223"/>
      <c r="BY666" s="223"/>
      <c r="BZ666" s="223"/>
      <c r="CH666" s="222">
        <f t="shared" si="1739"/>
        <v>-264.6196935404401</v>
      </c>
    </row>
    <row r="667" spans="1:86">
      <c r="A667" s="227">
        <f t="shared" si="1741"/>
        <v>1.3125000000000006E-2</v>
      </c>
      <c r="B667" s="228">
        <v>42</v>
      </c>
      <c r="C667" s="228">
        <f t="shared" si="1742"/>
        <v>2100</v>
      </c>
      <c r="D667" s="228">
        <f t="shared" si="1740"/>
        <v>13194.689145077131</v>
      </c>
      <c r="E667" s="227" t="str">
        <f t="shared" si="1687"/>
        <v>13194.6891450771i</v>
      </c>
      <c r="F667" s="227" t="str">
        <f t="shared" si="1743"/>
        <v>0.0103947353887663-0.56406040998721i</v>
      </c>
      <c r="G667" s="227" t="str">
        <f t="shared" si="1744"/>
        <v>-3.02060041677935-0.560837635648i</v>
      </c>
      <c r="H667" s="227" t="str">
        <f t="shared" si="1745"/>
        <v>0.0001324796549501-0.00718888222656208i</v>
      </c>
      <c r="I667" s="227" t="str">
        <f t="shared" si="1688"/>
        <v>0.00263538800295307-0.00201378569905725i</v>
      </c>
      <c r="J667" s="223" t="str">
        <f>IMPRODUCT(1/Nt_input,BD625)</f>
        <v>-7.84859509198391E-14-5.87498799609067E-14i</v>
      </c>
      <c r="K667" s="246" t="str">
        <f t="shared" si="1689"/>
        <v>-3.25150601541111E-16+3.2251567153747E-18i</v>
      </c>
      <c r="L667" s="222">
        <f t="shared" si="1690"/>
        <v>-309.75788150069616</v>
      </c>
      <c r="M667" s="222">
        <f t="shared" si="1746"/>
        <v>381.68530387697456</v>
      </c>
      <c r="N667" s="224">
        <f t="shared" si="1747"/>
        <v>-8.3146961230254632</v>
      </c>
      <c r="O667" s="223" t="str">
        <f t="shared" si="1748"/>
        <v>4.61939766255646-6.91341716182544i</v>
      </c>
      <c r="P667" s="223" t="str">
        <f t="shared" si="1749"/>
        <v>3.18189645143211+7.68177756711417i</v>
      </c>
      <c r="Q667" s="223" t="str">
        <f t="shared" si="1691"/>
        <v>-8.15493156848916-1.62211674410738i</v>
      </c>
      <c r="R667" s="223" t="str">
        <f t="shared" si="1692"/>
        <v>5.87937801209688-5.87937801209672i</v>
      </c>
      <c r="S667" s="223" t="str">
        <f t="shared" si="1693"/>
        <v>1.62211674410715+8.15493156848921i</v>
      </c>
      <c r="T667" s="223" t="str">
        <f t="shared" si="1694"/>
        <v>-7.68177756711411-3.18189645143225i</v>
      </c>
      <c r="U667" s="223" t="str">
        <f t="shared" si="1695"/>
        <v>6.91341716182557-4.61939766255627i</v>
      </c>
      <c r="V667" s="223" t="str">
        <f t="shared" si="1696"/>
        <v>-2.32244083848633E-13+8.31469612302546i</v>
      </c>
      <c r="W667" s="223" t="str">
        <f t="shared" si="1697"/>
        <v>-6.9134171618253-4.61939766255668i</v>
      </c>
      <c r="X667" s="223" t="str">
        <f t="shared" si="1698"/>
        <v>7.68177756711428-3.18189645143182i</v>
      </c>
      <c r="Y667" s="223" t="str">
        <f t="shared" si="1699"/>
        <v>-1.62211674410763+8.15493156848911i</v>
      </c>
      <c r="Z667" s="223" t="str">
        <f t="shared" si="1700"/>
        <v>-5.87937801209656-5.87937801209705i</v>
      </c>
      <c r="AA667" s="223" t="str">
        <f t="shared" si="1701"/>
        <v>8.15493156848926-1.62211674410689i</v>
      </c>
      <c r="AB667" s="223" t="str">
        <f t="shared" si="1702"/>
        <v>-3.1818964514317+7.68177756711433i</v>
      </c>
      <c r="AC667" s="223" t="str">
        <f t="shared" si="1703"/>
        <v>-4.61939766255606-6.91341716182571i</v>
      </c>
      <c r="AD667" s="223" t="str">
        <f t="shared" si="1704"/>
        <v>8.31469612302546-3.62624402540312E-13i</v>
      </c>
      <c r="AE667" s="223" t="str">
        <f t="shared" si="1705"/>
        <v>-4.61939766255619+6.91341716182563i</v>
      </c>
      <c r="AF667" s="223" t="str">
        <f t="shared" si="1706"/>
        <v>-3.18189645143232-7.68177756711408i</v>
      </c>
      <c r="AG667" s="223" t="str">
        <f t="shared" si="1707"/>
        <v>8.15493156848924+1.62211674410699i</v>
      </c>
      <c r="AH667" s="223" t="str">
        <f t="shared" si="1708"/>
        <v>-5.87937801209663+5.87937801209697i</v>
      </c>
      <c r="AI667" s="223" t="str">
        <f t="shared" si="1709"/>
        <v>-1.62211674410747-8.15493156848915i</v>
      </c>
      <c r="AJ667" s="223" t="str">
        <f t="shared" si="1710"/>
        <v>7.68177756711423+3.18189645143197i</v>
      </c>
      <c r="AK667" s="223" t="str">
        <f t="shared" si="1711"/>
        <v>-6.91341716182536+4.6193976625566i</v>
      </c>
      <c r="AL667" s="223" t="str">
        <f t="shared" si="1712"/>
        <v>-1.30380318691679E-13-8.31469612302546i</v>
      </c>
      <c r="AM667" s="223" t="str">
        <f t="shared" si="1713"/>
        <v>6.91341716182504+4.61939766255707i</v>
      </c>
      <c r="AN667" s="223" t="str">
        <f t="shared" si="1714"/>
        <v>-7.68177756711322+3.18189645143439i</v>
      </c>
      <c r="AO667" s="223" t="str">
        <f t="shared" si="1715"/>
        <v>1.62211674410977-8.15493156848869i</v>
      </c>
      <c r="AP667" s="223" t="str">
        <f t="shared" si="1716"/>
        <v>5.8793780120974+5.87937801209621i</v>
      </c>
      <c r="AQ667" s="223" t="str">
        <f t="shared" si="1717"/>
        <v>-8.15493156849+1.62211674410319i</v>
      </c>
      <c r="AR667" s="223" t="str">
        <f t="shared" si="1718"/>
        <v>3.18189645143295-7.68177756711382i</v>
      </c>
      <c r="AS667" s="223" t="str">
        <f t="shared" si="1719"/>
        <v>4.61939766255847+6.9134171618241i</v>
      </c>
      <c r="AT667" s="223" t="str">
        <f t="shared" si="1720"/>
        <v>-8.31469612302546-2.58320147586968E-12i</v>
      </c>
      <c r="AU667" s="223" t="str">
        <f t="shared" si="1721"/>
        <v>4.61939766255579-6.9134171618259i</v>
      </c>
      <c r="AV667" s="223" t="str">
        <f t="shared" si="1722"/>
        <v>3.18189645143571+7.68177756711268i</v>
      </c>
      <c r="AW667" s="223" t="str">
        <f t="shared" si="1723"/>
        <v>-8.15493156848899-1.62211674410826i</v>
      </c>
      <c r="AX667" s="223" t="str">
        <f t="shared" si="1724"/>
        <v>5.87937801209528-5.87937801209832i</v>
      </c>
      <c r="AY667" s="223" t="str">
        <f t="shared" si="1725"/>
        <v>1.62211674410459+8.15493156848972i</v>
      </c>
      <c r="AZ667" s="223" t="str">
        <f t="shared" si="1726"/>
        <v>-7.68177756711441-3.18189645143153i</v>
      </c>
      <c r="BA667" s="223" t="str">
        <f t="shared" si="1727"/>
        <v>6.91341716182338-4.61939766255955i</v>
      </c>
      <c r="BB667" s="223" t="str">
        <f t="shared" si="1728"/>
        <v>-1.16122041924316E-12+8.31469612302546i</v>
      </c>
      <c r="BC667" s="223" t="str">
        <f t="shared" si="1729"/>
        <v>-6.91341716182669-4.61939766255461i</v>
      </c>
      <c r="BD667" s="223" t="str">
        <f t="shared" si="1730"/>
        <v>7.6817775671153-3.18189645142938i</v>
      </c>
      <c r="BE667" s="223" t="str">
        <f t="shared" si="1731"/>
        <v>-1.62211674410686+8.15493156848927i</v>
      </c>
      <c r="BF667" s="223" t="str">
        <f t="shared" si="1732"/>
        <v>-5.87937801209932-5.87937801209428i</v>
      </c>
      <c r="BG667" s="223" t="str">
        <f t="shared" si="1733"/>
        <v>8.15493156848944-1.62211674410598i</v>
      </c>
      <c r="BH667" s="223" t="str">
        <f t="shared" si="1734"/>
        <v>-3.18189645143021+7.68177756711495i</v>
      </c>
      <c r="BI667" s="223" t="str">
        <f t="shared" si="1735"/>
        <v>-4.61939766255386-6.91341716182719i</v>
      </c>
      <c r="BJ667" s="223" t="str">
        <f t="shared" si="1736"/>
        <v>8.31469612302546-2.60760637383359E-13i</v>
      </c>
      <c r="BK667" s="223" t="str">
        <f t="shared" si="1737"/>
        <v>-4.61939766255342+6.91341716182748i</v>
      </c>
      <c r="BL667" s="223" t="str">
        <f t="shared" si="1738"/>
        <v>-3.18189645143069-7.68177756711475i</v>
      </c>
      <c r="BM667" s="176"/>
      <c r="BN667" s="176"/>
      <c r="BO667" s="176"/>
      <c r="BP667" s="176"/>
      <c r="BQ667" s="176"/>
      <c r="BR667" s="176"/>
      <c r="BS667" s="176"/>
      <c r="BT667" s="176"/>
      <c r="BU667" s="176"/>
      <c r="BV667" s="176"/>
      <c r="BW667" s="223"/>
      <c r="BX667" s="223"/>
      <c r="BY667" s="223"/>
      <c r="BZ667" s="223"/>
      <c r="CH667" s="222">
        <f t="shared" si="1739"/>
        <v>-260.17204632643586</v>
      </c>
    </row>
    <row r="668" spans="1:86">
      <c r="A668" s="227">
        <f t="shared" si="1741"/>
        <v>1.3437500000000007E-2</v>
      </c>
      <c r="B668" s="228">
        <v>43</v>
      </c>
      <c r="C668" s="228">
        <f t="shared" si="1742"/>
        <v>2150</v>
      </c>
      <c r="D668" s="228">
        <f t="shared" si="1740"/>
        <v>13508.84841043611</v>
      </c>
      <c r="E668" s="227" t="str">
        <f t="shared" si="1687"/>
        <v>13508.8484104361i</v>
      </c>
      <c r="F668" s="227" t="str">
        <f t="shared" si="1743"/>
        <v>0.00865347953926235-0.550929783874319i</v>
      </c>
      <c r="G668" s="227" t="str">
        <f t="shared" si="1744"/>
        <v>-3.03410584378145-0.575294788770223i</v>
      </c>
      <c r="H668" s="227" t="str">
        <f t="shared" si="1745"/>
        <v>0.0001102875581343-0.00702153397269555i</v>
      </c>
      <c r="I668" s="227" t="str">
        <f t="shared" si="1688"/>
        <v>0.00258639790324828-0.00201834086094735i</v>
      </c>
      <c r="J668" s="223" t="str">
        <f>IMPRODUCT(1/Nt_input,BE625)</f>
        <v>4.72043058937984E-14+5.0494330938733E-14i</v>
      </c>
      <c r="K668" s="246" t="str">
        <f t="shared" si="1689"/>
        <v>2.24003889167853E-16+3.53240522677527E-17i</v>
      </c>
      <c r="L668" s="222">
        <f t="shared" si="1690"/>
        <v>-312.88821214993169</v>
      </c>
      <c r="M668" s="222">
        <f t="shared" si="1746"/>
        <v>381.18078735651642</v>
      </c>
      <c r="N668" s="224">
        <f t="shared" si="1747"/>
        <v>-8.8192126434835618</v>
      </c>
      <c r="O668" s="223" t="str">
        <f t="shared" si="1748"/>
        <v>4.15734806151277-7.777851165098i</v>
      </c>
      <c r="P668" s="223" t="str">
        <f t="shared" si="1749"/>
        <v>4.89969202338959+7.33290731749098i</v>
      </c>
      <c r="Q668" s="223" t="str">
        <f t="shared" si="1691"/>
        <v>-8.77674572406913+0.864434003272961i</v>
      </c>
      <c r="R668" s="223" t="str">
        <f t="shared" si="1692"/>
        <v>3.37496656516621-8.14789005417908i</v>
      </c>
      <c r="S668" s="223" t="str">
        <f t="shared" si="1693"/>
        <v>5.59484927263693+6.81734356384173i</v>
      </c>
      <c r="T668" s="223" t="str">
        <f t="shared" si="1694"/>
        <v>-8.64975394547475+1.72054303454585i</v>
      </c>
      <c r="U668" s="223" t="str">
        <f t="shared" si="1695"/>
        <v>2.56008229585203-8.43946030794892i</v>
      </c>
      <c r="V668" s="223" t="str">
        <f t="shared" si="1696"/>
        <v>6.23612506493353+6.2361250649332i</v>
      </c>
      <c r="W668" s="223" t="str">
        <f t="shared" si="1697"/>
        <v>-8.43946030794881+2.56008229585241i</v>
      </c>
      <c r="X668" s="223" t="str">
        <f t="shared" si="1698"/>
        <v>1.72054303454631-8.64975394547467i</v>
      </c>
      <c r="Y668" s="223" t="str">
        <f t="shared" si="1699"/>
        <v>6.81734356384145+5.59484927263727i</v>
      </c>
      <c r="Z668" s="223" t="str">
        <f t="shared" si="1700"/>
        <v>-8.14789005417929+3.37496656516575i</v>
      </c>
      <c r="AA668" s="223" t="str">
        <f t="shared" si="1701"/>
        <v>0.864434003272563-8.77674572406917i</v>
      </c>
      <c r="AB668" s="223" t="str">
        <f t="shared" si="1702"/>
        <v>7.33290731749107+4.89969202338946i</v>
      </c>
      <c r="AC668" s="223" t="str">
        <f t="shared" si="1703"/>
        <v>-7.77785116509791+4.15734806151295i</v>
      </c>
      <c r="AD668" s="223" t="str">
        <f t="shared" si="1704"/>
        <v>-4.62417713419792E-13-8.81921264348356i</v>
      </c>
      <c r="AE668" s="223" t="str">
        <f t="shared" si="1705"/>
        <v>7.77785116509784+4.15734806151307i</v>
      </c>
      <c r="AF668" s="223" t="str">
        <f t="shared" si="1706"/>
        <v>-7.33290731749111+4.89969202338939i</v>
      </c>
      <c r="AG668" s="223" t="str">
        <f t="shared" si="1707"/>
        <v>-0.864434003272487-8.77674572406918i</v>
      </c>
      <c r="AH668" s="223" t="str">
        <f t="shared" si="1708"/>
        <v>8.14789005417925+3.37496656516582i</v>
      </c>
      <c r="AI668" s="223" t="str">
        <f t="shared" si="1709"/>
        <v>-6.81734356384146+5.59484927263726i</v>
      </c>
      <c r="AJ668" s="223" t="str">
        <f t="shared" si="1710"/>
        <v>-1.72054303454544-8.64975394547483i</v>
      </c>
      <c r="AK668" s="223" t="str">
        <f t="shared" si="1711"/>
        <v>8.43946030794877+2.56008229585255i</v>
      </c>
      <c r="AL668" s="223" t="str">
        <f t="shared" si="1712"/>
        <v>-6.23612506493235+6.23612506493438i</v>
      </c>
      <c r="AM668" s="223" t="str">
        <f t="shared" si="1713"/>
        <v>-2.56008229585111-8.4394603079492i</v>
      </c>
      <c r="AN668" s="223" t="str">
        <f t="shared" si="1714"/>
        <v>8.64975394547406+1.72054303454936i</v>
      </c>
      <c r="AO668" s="223" t="str">
        <f t="shared" si="1715"/>
        <v>-5.59484927263493+6.81734356384337i</v>
      </c>
      <c r="AP668" s="223" t="str">
        <f t="shared" si="1716"/>
        <v>-3.37496656516617-8.1478900541791i</v>
      </c>
      <c r="AQ668" s="223" t="str">
        <f t="shared" si="1717"/>
        <v>8.77674572406894+0.864434003274848i</v>
      </c>
      <c r="AR668" s="223" t="str">
        <f t="shared" si="1718"/>
        <v>-4.89969202338626+7.3329073174932i</v>
      </c>
      <c r="AS668" s="223" t="str">
        <f t="shared" si="1719"/>
        <v>-4.15734806151408-7.77785116509731i</v>
      </c>
      <c r="AT668" s="223" t="str">
        <f t="shared" si="1720"/>
        <v>8.81921264348356+1.0804213664247E-12i</v>
      </c>
      <c r="AU668" s="223" t="str">
        <f t="shared" si="1721"/>
        <v>-4.15734806151576+7.77785116509641i</v>
      </c>
      <c r="AV668" s="223" t="str">
        <f t="shared" si="1722"/>
        <v>-4.89969202339186-7.33290731748946i</v>
      </c>
      <c r="AW668" s="223" t="str">
        <f t="shared" si="1723"/>
        <v>8.77674572406914-0.864434003272946i</v>
      </c>
      <c r="AX668" s="223" t="str">
        <f t="shared" si="1724"/>
        <v>-3.37496656516793+8.14789005417837i</v>
      </c>
      <c r="AY668" s="223" t="str">
        <f t="shared" si="1725"/>
        <v>-5.59484927264033-6.81734356383895i</v>
      </c>
      <c r="AZ668" s="223" t="str">
        <f t="shared" si="1726"/>
        <v>8.64975394547443-1.72054303454749i</v>
      </c>
      <c r="BA668" s="223" t="str">
        <f t="shared" si="1727"/>
        <v>-2.56008229585306+8.43946030794861i</v>
      </c>
      <c r="BB668" s="223" t="str">
        <f t="shared" si="1728"/>
        <v>-6.23612506493099-6.23612506493574i</v>
      </c>
      <c r="BC668" s="223" t="str">
        <f t="shared" si="1729"/>
        <v>8.43946030794808-2.56008229585479i</v>
      </c>
      <c r="BD668" s="223" t="str">
        <f t="shared" si="1730"/>
        <v>-1.72054303454547+8.64975394547483i</v>
      </c>
      <c r="BE668" s="223" t="str">
        <f t="shared" si="1731"/>
        <v>-6.81734356384025-5.59484927263874i</v>
      </c>
      <c r="BF668" s="223" t="str">
        <f t="shared" si="1732"/>
        <v>8.14789005418104-3.37496656516151i</v>
      </c>
      <c r="BG668" s="223" t="str">
        <f t="shared" si="1733"/>
        <v>-0.864434003270895+8.77674572406933i</v>
      </c>
      <c r="BH668" s="223" t="str">
        <f t="shared" si="1734"/>
        <v>-7.33290731749047-4.89969202339036i</v>
      </c>
      <c r="BI668" s="223" t="str">
        <f t="shared" si="1735"/>
        <v>7.77785116509956-4.15734806150984i</v>
      </c>
      <c r="BJ668" s="223" t="str">
        <f t="shared" si="1736"/>
        <v>2.89119573520759E-12+8.81921264348356i</v>
      </c>
      <c r="BK668" s="223" t="str">
        <f t="shared" si="1737"/>
        <v>-7.77785116509828-4.15734806151226i</v>
      </c>
      <c r="BL668" s="223" t="str">
        <f t="shared" si="1738"/>
        <v>7.33290731749213-4.89969202338787i</v>
      </c>
      <c r="BM668" s="176"/>
      <c r="BN668" s="176"/>
      <c r="BO668" s="176"/>
      <c r="BP668" s="176"/>
      <c r="BQ668" s="176"/>
      <c r="BR668" s="176"/>
      <c r="BS668" s="176"/>
      <c r="BT668" s="176"/>
      <c r="BU668" s="176"/>
      <c r="BV668" s="176"/>
      <c r="BW668" s="223"/>
      <c r="BX668" s="223"/>
      <c r="BY668" s="223"/>
      <c r="BZ668" s="223"/>
      <c r="CH668" s="222">
        <f t="shared" si="1739"/>
        <v>-263.20760767007232</v>
      </c>
    </row>
    <row r="669" spans="1:86">
      <c r="A669" s="227">
        <f t="shared" si="1741"/>
        <v>1.3750000000000007E-2</v>
      </c>
      <c r="B669" s="228">
        <v>44</v>
      </c>
      <c r="C669" s="228">
        <f t="shared" si="1742"/>
        <v>2200</v>
      </c>
      <c r="D669" s="228">
        <f t="shared" si="1740"/>
        <v>13823.00767579509</v>
      </c>
      <c r="E669" s="227" t="str">
        <f t="shared" si="1687"/>
        <v>13823.0076757951i</v>
      </c>
      <c r="F669" s="227" t="str">
        <f t="shared" si="1743"/>
        <v>0.00703010378453921-0.538385574754674i</v>
      </c>
      <c r="G669" s="227" t="str">
        <f t="shared" si="1744"/>
        <v>-3.04782637897075-0.589369016615823i</v>
      </c>
      <c r="H669" s="227" t="str">
        <f t="shared" si="1745"/>
        <v>0.0000895978289784717-0.00686165953302598i</v>
      </c>
      <c r="I669" s="227" t="str">
        <f t="shared" si="1688"/>
        <v>0.00253865900791966-0.00202166913727738i</v>
      </c>
      <c r="J669" s="223" t="str">
        <f>IMPRODUCT(1/Nt_input,BF625)</f>
        <v>-1.18439465049761E-14+8.30533558593416E-14i</v>
      </c>
      <c r="K669" s="246" t="str">
        <f t="shared" si="1689"/>
        <v>1.3783866480397E-16+2.34788691102949E-16i</v>
      </c>
      <c r="L669" s="222">
        <f t="shared" si="1690"/>
        <v>-311.30033963737833</v>
      </c>
      <c r="M669" s="222">
        <f t="shared" si="1746"/>
        <v>380.76120467488715</v>
      </c>
      <c r="N669" s="224">
        <f t="shared" si="1747"/>
        <v>-9.2387953251128749</v>
      </c>
      <c r="O669" s="223" t="str">
        <f t="shared" si="1748"/>
        <v>3.5355339059327-8.53553390593276i</v>
      </c>
      <c r="P669" s="223" t="str">
        <f t="shared" si="1749"/>
        <v>6.53281482438188+6.53281482438189i</v>
      </c>
      <c r="Q669" s="223" t="str">
        <f t="shared" si="1691"/>
        <v>-8.53553390593273+3.53553390593277i</v>
      </c>
      <c r="R669" s="223" t="str">
        <f t="shared" si="1692"/>
        <v>-3.38413949835471E-13-9.23879532511287i</v>
      </c>
      <c r="S669" s="223" t="str">
        <f t="shared" si="1693"/>
        <v>8.53553390593265+3.53553390593298i</v>
      </c>
      <c r="T669" s="223" t="str">
        <f t="shared" si="1694"/>
        <v>-6.53281482438185+6.53281482438193i</v>
      </c>
      <c r="U669" s="223" t="str">
        <f t="shared" si="1695"/>
        <v>-3.53553390593307-8.53553390593261i</v>
      </c>
      <c r="V669" s="223" t="str">
        <f t="shared" si="1696"/>
        <v>9.23879532511287+2.42210347089723E-13i</v>
      </c>
      <c r="W669" s="223" t="str">
        <f t="shared" si="1697"/>
        <v>-3.53553390593267+8.53553390593277i</v>
      </c>
      <c r="X669" s="223" t="str">
        <f t="shared" si="1698"/>
        <v>-6.53281482438217-6.53281482438161i</v>
      </c>
      <c r="Y669" s="223" t="str">
        <f t="shared" si="1699"/>
        <v>8.53553390593282-3.53553390593256i</v>
      </c>
      <c r="Z669" s="223" t="str">
        <f t="shared" si="1700"/>
        <v>1.29026397272914E-13+9.23879532511287i</v>
      </c>
      <c r="AA669" s="223" t="str">
        <f t="shared" si="1701"/>
        <v>-8.53553390593292-3.53553390593233i</v>
      </c>
      <c r="AB669" s="223" t="str">
        <f t="shared" si="1702"/>
        <v>6.53281482438204-6.53281482438174i</v>
      </c>
      <c r="AC669" s="223" t="str">
        <f t="shared" si="1703"/>
        <v>3.53553390593291+8.53553390593267i</v>
      </c>
      <c r="AD669" s="223" t="str">
        <f t="shared" si="1704"/>
        <v>-9.23879532511287-4.84420694179447E-13i</v>
      </c>
      <c r="AE669" s="223" t="str">
        <f t="shared" si="1705"/>
        <v>3.53553390593283-8.53553390593271i</v>
      </c>
      <c r="AF669" s="223" t="str">
        <f t="shared" si="1706"/>
        <v>6.532814824382+6.53281482438177i</v>
      </c>
      <c r="AG669" s="223" t="str">
        <f t="shared" si="1707"/>
        <v>-8.53553390593293+3.53553390593228i</v>
      </c>
      <c r="AH669" s="223" t="str">
        <f t="shared" si="1708"/>
        <v>1.13183949816809E-13-9.23879532511287i</v>
      </c>
      <c r="AI669" s="223" t="str">
        <f t="shared" si="1709"/>
        <v>8.5355339059328+3.5355339059326i</v>
      </c>
      <c r="AJ669" s="223" t="str">
        <f t="shared" si="1710"/>
        <v>-6.53281482438216+6.53281482438162i</v>
      </c>
      <c r="AK669" s="223" t="str">
        <f t="shared" si="1711"/>
        <v>-3.53553390593262-8.53553390593279i</v>
      </c>
      <c r="AL669" s="223" t="str">
        <f t="shared" si="1712"/>
        <v>9.23879532511287+1.5800236989755E-12i</v>
      </c>
      <c r="AM669" s="223" t="str">
        <f t="shared" si="1713"/>
        <v>-3.53553390593396+8.53553390593224i</v>
      </c>
      <c r="AN669" s="223" t="str">
        <f t="shared" si="1714"/>
        <v>-6.53281482438123-6.53281482438255i</v>
      </c>
      <c r="AO669" s="223" t="str">
        <f t="shared" si="1715"/>
        <v>8.53553390593301-3.53553390593211i</v>
      </c>
      <c r="AP669" s="223" t="str">
        <f t="shared" si="1716"/>
        <v>-4.21039885960865E-13+9.23879532511287i</v>
      </c>
      <c r="AQ669" s="223" t="str">
        <f t="shared" si="1717"/>
        <v>-8.53553390593273-3.53553390593277i</v>
      </c>
      <c r="AR669" s="223" t="str">
        <f t="shared" si="1718"/>
        <v>6.53281482438163-6.53281482438214i</v>
      </c>
      <c r="AS669" s="223" t="str">
        <f t="shared" si="1719"/>
        <v>3.53553390593331+8.53553390593251i</v>
      </c>
      <c r="AT669" s="223" t="str">
        <f t="shared" si="1720"/>
        <v>-9.23879532511287+8.69235105162438E-13i</v>
      </c>
      <c r="AU669" s="223" t="str">
        <f t="shared" si="1721"/>
        <v>3.5355339059317-8.53553390593317i</v>
      </c>
      <c r="AV669" s="223" t="str">
        <f t="shared" si="1722"/>
        <v>6.53281482438305+6.53281482438073i</v>
      </c>
      <c r="AW669" s="223" t="str">
        <f t="shared" si="1723"/>
        <v>-8.53553390593202+3.5355339059345i</v>
      </c>
      <c r="AX669" s="223" t="str">
        <f t="shared" si="1724"/>
        <v>-2.15951009628574E-12-9.23879532511287i</v>
      </c>
      <c r="AY669" s="223" t="str">
        <f t="shared" si="1725"/>
        <v>8.53553390593367+3.53553390593051i</v>
      </c>
      <c r="AZ669" s="223" t="str">
        <f t="shared" si="1726"/>
        <v>-6.53281482438+6.53281482438378i</v>
      </c>
      <c r="BA669" s="223" t="str">
        <f t="shared" si="1727"/>
        <v>-3.53553390593569-8.53553390593153i</v>
      </c>
      <c r="BB669" s="223" t="str">
        <f t="shared" si="1728"/>
        <v>9.23879532511287-3.44978508740904E-12i</v>
      </c>
      <c r="BC669" s="223" t="str">
        <f t="shared" si="1729"/>
        <v>-3.53553390592932+8.53553390593416i</v>
      </c>
      <c r="BD669" s="223" t="str">
        <f t="shared" si="1730"/>
        <v>-6.53281482438469-6.53281482437908i</v>
      </c>
      <c r="BE669" s="223" t="str">
        <f t="shared" si="1731"/>
        <v>8.53553390593465-3.53553390592815i</v>
      </c>
      <c r="BF669" s="223" t="str">
        <f t="shared" si="1732"/>
        <v>-4.45032238907431E-12+9.23879532511287i</v>
      </c>
      <c r="BG669" s="223" t="str">
        <f t="shared" si="1733"/>
        <v>-8.53553390593114-3.53553390593661i</v>
      </c>
      <c r="BH669" s="223" t="str">
        <f t="shared" si="1734"/>
        <v>6.53281482438467-6.5328148243791i</v>
      </c>
      <c r="BI669" s="223" t="str">
        <f t="shared" si="1735"/>
        <v>3.53553390592934+8.53553390593415i</v>
      </c>
      <c r="BJ669" s="223" t="str">
        <f t="shared" si="1736"/>
        <v>-9.23879532511287-3.16004739795101E-12i</v>
      </c>
      <c r="BK669" s="223" t="str">
        <f t="shared" si="1737"/>
        <v>3.53553390593542-8.53553390593164i</v>
      </c>
      <c r="BL669" s="223" t="str">
        <f t="shared" si="1738"/>
        <v>6.53281482438002+6.53281482438376i</v>
      </c>
      <c r="BM669" s="176"/>
      <c r="BN669" s="176"/>
      <c r="BO669" s="176"/>
      <c r="BP669" s="176"/>
      <c r="BQ669" s="176"/>
      <c r="BR669" s="176"/>
      <c r="BS669" s="176"/>
      <c r="BT669" s="176"/>
      <c r="BU669" s="176"/>
      <c r="BV669" s="176"/>
      <c r="BW669" s="223"/>
      <c r="BX669" s="223"/>
      <c r="BY669" s="223"/>
      <c r="BZ669" s="223"/>
      <c r="CH669" s="222">
        <f t="shared" si="1739"/>
        <v>-261.52542161021631</v>
      </c>
    </row>
    <row r="670" spans="1:86">
      <c r="A670" s="227">
        <f t="shared" si="1741"/>
        <v>1.4062500000000007E-2</v>
      </c>
      <c r="B670" s="228">
        <v>45</v>
      </c>
      <c r="C670" s="228">
        <f t="shared" si="1742"/>
        <v>2250</v>
      </c>
      <c r="D670" s="228">
        <f t="shared" si="1740"/>
        <v>14137.16694115407</v>
      </c>
      <c r="E670" s="227" t="str">
        <f t="shared" si="1687"/>
        <v>14137.1669411541i</v>
      </c>
      <c r="F670" s="227" t="str">
        <f t="shared" si="1743"/>
        <v>0.00551434222257534-0.526389344122728i</v>
      </c>
      <c r="G670" s="227" t="str">
        <f t="shared" si="1744"/>
        <v>-3.06175589134029-0.603065070707389i</v>
      </c>
      <c r="H670" s="227" t="str">
        <f t="shared" si="1745"/>
        <v>0.0000702796297934676-0.00670876901341356i</v>
      </c>
      <c r="I670" s="227" t="str">
        <f t="shared" si="1688"/>
        <v>0.00249215864654274-0.00202386518093215i</v>
      </c>
      <c r="J670" s="223" t="str">
        <f>IMPRODUCT(1/Nt_input,BG625)</f>
        <v>-1.93143366426264E-13-1.62271238113298E-13i</v>
      </c>
      <c r="K670" s="246" t="str">
        <f t="shared" si="1689"/>
        <v>-8.0975901934584E-16-1.35095349111161E-17i</v>
      </c>
      <c r="L670" s="222">
        <f t="shared" si="1690"/>
        <v>-301.83167549048693</v>
      </c>
      <c r="M670" s="222">
        <f t="shared" si="1746"/>
        <v>380.43059664267793</v>
      </c>
      <c r="N670" s="224">
        <f t="shared" si="1747"/>
        <v>-9.5694033573220967</v>
      </c>
      <c r="O670" s="223" t="str">
        <f t="shared" si="1748"/>
        <v>2.77785116509798-9.15734806151275i</v>
      </c>
      <c r="P670" s="223" t="str">
        <f t="shared" si="1749"/>
        <v>7.95666809947926+5.31647565308603i</v>
      </c>
      <c r="Q670" s="223" t="str">
        <f t="shared" si="1691"/>
        <v>-7.39724882765469+6.07076522333789i</v>
      </c>
      <c r="R670" s="223" t="str">
        <f t="shared" si="1692"/>
        <v>-3.66205212246616-8.84097590017462i</v>
      </c>
      <c r="S670" s="223" t="str">
        <f t="shared" si="1693"/>
        <v>9.52332406457262-0.937965551744492i</v>
      </c>
      <c r="T670" s="223" t="str">
        <f t="shared" si="1694"/>
        <v>-1.866897982482+9.3855299551028i</v>
      </c>
      <c r="U670" s="223" t="str">
        <f t="shared" si="1695"/>
        <v>-8.43946030794877-4.51098551601362i</v>
      </c>
      <c r="V670" s="223" t="str">
        <f t="shared" si="1696"/>
        <v>6.76659000587158-6.76659000587196i</v>
      </c>
      <c r="W670" s="223" t="str">
        <f t="shared" si="1697"/>
        <v>4.51098551601322+8.43946030794898i</v>
      </c>
      <c r="X670" s="223" t="str">
        <f t="shared" si="1698"/>
        <v>-9.38552995510271+1.8668979824825i</v>
      </c>
      <c r="Y670" s="223" t="str">
        <f t="shared" si="1699"/>
        <v>0.937965551744941-9.52332406457258i</v>
      </c>
      <c r="Z670" s="223" t="str">
        <f t="shared" si="1700"/>
        <v>8.84097590017481+3.66205212246569i</v>
      </c>
      <c r="AA670" s="223" t="str">
        <f t="shared" si="1701"/>
        <v>-6.07076522333824+7.39724882765439i</v>
      </c>
      <c r="AB670" s="223" t="str">
        <f t="shared" si="1702"/>
        <v>-5.31647565308634-7.95666809947905i</v>
      </c>
      <c r="AC670" s="223" t="str">
        <f t="shared" si="1703"/>
        <v>9.15734806151273-2.77785116509805i</v>
      </c>
      <c r="AD670" s="223" t="str">
        <f t="shared" si="1704"/>
        <v>-4.173483917731E-13+9.5694033573221i</v>
      </c>
      <c r="AE670" s="223" t="str">
        <f t="shared" si="1705"/>
        <v>-9.15734806151275-2.77785116509793i</v>
      </c>
      <c r="AF670" s="223" t="str">
        <f t="shared" si="1706"/>
        <v>5.31647565308631-7.95666809947908i</v>
      </c>
      <c r="AG670" s="223" t="str">
        <f t="shared" si="1707"/>
        <v>6.07076522333828+7.39724882765437i</v>
      </c>
      <c r="AH670" s="223" t="str">
        <f t="shared" si="1708"/>
        <v>-8.8409759001748+3.66205212246574i</v>
      </c>
      <c r="AI670" s="223" t="str">
        <f t="shared" si="1709"/>
        <v>-0.937965551744991-9.52332406457258i</v>
      </c>
      <c r="AJ670" s="223" t="str">
        <f t="shared" si="1710"/>
        <v>9.38552995510272+1.86689798248245i</v>
      </c>
      <c r="AK670" s="223" t="str">
        <f t="shared" si="1711"/>
        <v>-4.51098551601233+8.43946030794945i</v>
      </c>
      <c r="AL670" s="223" t="str">
        <f t="shared" si="1712"/>
        <v>-6.76659000587498-6.76659000586856i</v>
      </c>
      <c r="AM670" s="223" t="str">
        <f t="shared" si="1713"/>
        <v>8.43946030794966-4.51098551601195i</v>
      </c>
      <c r="AN670" s="223" t="str">
        <f t="shared" si="1714"/>
        <v>1.86689798248389+9.38552995510243i</v>
      </c>
      <c r="AO670" s="223" t="str">
        <f t="shared" si="1715"/>
        <v>-9.52332406457216-0.937965551749214i</v>
      </c>
      <c r="AP670" s="223" t="str">
        <f t="shared" si="1716"/>
        <v>3.66205212246702-8.84097590017427i</v>
      </c>
      <c r="AQ670" s="223" t="str">
        <f t="shared" si="1717"/>
        <v>7.39724882765599+6.07076522333631i</v>
      </c>
      <c r="AR670" s="223" t="str">
        <f t="shared" si="1718"/>
        <v>-7.95666809948135+5.31647565308289i</v>
      </c>
      <c r="AS670" s="223" t="str">
        <f t="shared" si="1719"/>
        <v>-2.77785116509765-9.15734806151284i</v>
      </c>
      <c r="AT670" s="223" t="str">
        <f t="shared" si="1720"/>
        <v>9.5694033573221-2.97300643947178E-12i</v>
      </c>
      <c r="AU670" s="223" t="str">
        <f t="shared" si="1721"/>
        <v>-2.77785116510106+9.15734806151181i</v>
      </c>
      <c r="AV670" s="223" t="str">
        <f t="shared" si="1722"/>
        <v>-7.95666809947937-5.31647565308587i</v>
      </c>
      <c r="AW670" s="223" t="str">
        <f t="shared" si="1723"/>
        <v>7.39724882765221-6.0707652233409i</v>
      </c>
      <c r="AX670" s="223" t="str">
        <f t="shared" si="1724"/>
        <v>3.6620521224636+8.84097590017568i</v>
      </c>
      <c r="AY670" s="223" t="str">
        <f t="shared" si="1725"/>
        <v>-9.52332406457252+0.937965551745523i</v>
      </c>
      <c r="AZ670" s="223" t="str">
        <f t="shared" si="1726"/>
        <v>1.86689798247819-9.38552995510356i</v>
      </c>
      <c r="BA670" s="223" t="str">
        <f t="shared" si="1727"/>
        <v>8.43946030794791+4.51098551601522i</v>
      </c>
      <c r="BB670" s="223" t="str">
        <f t="shared" si="1728"/>
        <v>-6.76659000587087+6.76659000587266i</v>
      </c>
      <c r="BC670" s="223" t="str">
        <f t="shared" si="1729"/>
        <v>-4.51098551600907-8.4394603079512i</v>
      </c>
      <c r="BD670" s="223" t="str">
        <f t="shared" si="1730"/>
        <v>9.38552995510307-1.86689798248068i</v>
      </c>
      <c r="BE670" s="223" t="str">
        <f t="shared" si="1731"/>
        <v>-0.937965551742998+9.52332406457277i</v>
      </c>
      <c r="BF670" s="223" t="str">
        <f t="shared" si="1732"/>
        <v>-8.84097590017301-3.66205212247005i</v>
      </c>
      <c r="BG670" s="223" t="str">
        <f t="shared" si="1733"/>
        <v>6.07076522333894-7.39724882765382i</v>
      </c>
      <c r="BH670" s="223" t="str">
        <f t="shared" si="1734"/>
        <v>5.31647565308797+7.95666809947797i</v>
      </c>
      <c r="BI670" s="223" t="str">
        <f t="shared" si="1735"/>
        <v>-9.15734806151383+2.77785116509438i</v>
      </c>
      <c r="BJ670" s="223" t="str">
        <f t="shared" si="1736"/>
        <v>4.36108770386873E-13-9.5694033573221i</v>
      </c>
      <c r="BK670" s="223" t="str">
        <f t="shared" si="1737"/>
        <v>9.15734806151358+2.77785116509522i</v>
      </c>
      <c r="BL670" s="223" t="str">
        <f t="shared" si="1738"/>
        <v>-5.3164756530887+7.95666809947748i</v>
      </c>
      <c r="BM670" s="176"/>
      <c r="BN670" s="176"/>
      <c r="BO670" s="176"/>
      <c r="BP670" s="176"/>
      <c r="BQ670" s="176"/>
      <c r="BR670" s="176"/>
      <c r="BS670" s="176"/>
      <c r="BT670" s="176"/>
      <c r="BU670" s="176"/>
      <c r="BV670" s="176"/>
      <c r="BW670" s="223"/>
      <c r="BX670" s="223"/>
      <c r="BY670" s="223"/>
      <c r="BZ670" s="223"/>
      <c r="CH670" s="222">
        <f t="shared" si="1739"/>
        <v>-251.96294979025836</v>
      </c>
    </row>
    <row r="671" spans="1:86">
      <c r="A671" s="227">
        <f t="shared" si="1741"/>
        <v>1.4375000000000008E-2</v>
      </c>
      <c r="B671" s="228">
        <v>46</v>
      </c>
      <c r="C671" s="228">
        <f t="shared" si="1742"/>
        <v>2300</v>
      </c>
      <c r="D671" s="228">
        <f t="shared" si="1740"/>
        <v>14451.326206513048</v>
      </c>
      <c r="E671" s="227" t="str">
        <f t="shared" si="1687"/>
        <v>14451.326206513i</v>
      </c>
      <c r="F671" s="227" t="str">
        <f t="shared" si="1743"/>
        <v>0.00409702374338269-0.514905928522756i</v>
      </c>
      <c r="G671" s="227" t="str">
        <f t="shared" si="1744"/>
        <v>-3.07588821349602-0.61638718419134i</v>
      </c>
      <c r="H671" s="227" t="str">
        <f t="shared" si="1745"/>
        <v>0.0000522160758832099-0.00656241425983542i</v>
      </c>
      <c r="I671" s="227" t="str">
        <f t="shared" si="1688"/>
        <v>0.00244688116792169-0.00202501778622071i</v>
      </c>
      <c r="J671" s="223" t="str">
        <f>IMPRODUCT(1/Nt_input,BH625)</f>
        <v>-2.02447786182628E-14+1.2265362336894E-13i</v>
      </c>
      <c r="K671" s="246" t="str">
        <f t="shared" si="1689"/>
        <v>1.98839201316749E-16+3.41114877978902E-16i</v>
      </c>
      <c r="L671" s="222">
        <f t="shared" si="1690"/>
        <v>-308.07163947080016</v>
      </c>
      <c r="M671" s="222">
        <f t="shared" si="1746"/>
        <v>380.19214719596766</v>
      </c>
      <c r="N671" s="224">
        <f t="shared" si="1747"/>
        <v>-9.8078528040323079</v>
      </c>
      <c r="O671" s="223" t="str">
        <f t="shared" si="1748"/>
        <v>1.91341716182543-9.61939766255644i</v>
      </c>
      <c r="P671" s="223" t="str">
        <f t="shared" si="1749"/>
        <v>9.06127446352885+3.7533027751787i</v>
      </c>
      <c r="Q671" s="223" t="str">
        <f t="shared" si="1691"/>
        <v>-5.44895106775805+8.15493156848927i</v>
      </c>
      <c r="R671" s="223" t="str">
        <f t="shared" si="1692"/>
        <v>-6.93519922661066-6.93519922661082i</v>
      </c>
      <c r="S671" s="223" t="str">
        <f t="shared" si="1693"/>
        <v>8.15493156848939-5.44895106775787i</v>
      </c>
      <c r="T671" s="223" t="str">
        <f t="shared" si="1694"/>
        <v>3.75330277517897+9.06127446352875i</v>
      </c>
      <c r="U671" s="223" t="str">
        <f t="shared" si="1695"/>
        <v>-9.61939766255642+1.9134171618255i</v>
      </c>
      <c r="V671" s="223" t="str">
        <f t="shared" si="1696"/>
        <v>2.40307690372715E-13-9.80785280403231i</v>
      </c>
      <c r="W671" s="223" t="str">
        <f t="shared" si="1697"/>
        <v>9.61939766255635+1.9134171618259i</v>
      </c>
      <c r="X671" s="223" t="str">
        <f t="shared" si="1698"/>
        <v>-3.75330277517845+9.06127446352896i</v>
      </c>
      <c r="Y671" s="223" t="str">
        <f t="shared" si="1699"/>
        <v>-8.15493156848913-5.44895106775824i</v>
      </c>
      <c r="Z671" s="223" t="str">
        <f t="shared" si="1700"/>
        <v>6.935199226611-6.93519922661048i</v>
      </c>
      <c r="AA671" s="223" t="str">
        <f t="shared" si="1701"/>
        <v>5.44895106775852+8.15493156848896i</v>
      </c>
      <c r="AB671" s="223" t="str">
        <f t="shared" si="1702"/>
        <v>-9.06127446352884+3.75330277517874i</v>
      </c>
      <c r="AC671" s="223" t="str">
        <f t="shared" si="1703"/>
        <v>-1.91341716182533-9.61939766255646i</v>
      </c>
      <c r="AD671" s="223" t="str">
        <f t="shared" si="1704"/>
        <v>9.80785280403231+4.80615380745428E-13i</v>
      </c>
      <c r="AE671" s="223" t="str">
        <f t="shared" si="1705"/>
        <v>-1.91341716182518+9.61939766255649i</v>
      </c>
      <c r="AF671" s="223" t="str">
        <f t="shared" si="1706"/>
        <v>-9.0612744635289-3.75330277517861i</v>
      </c>
      <c r="AG671" s="223" t="str">
        <f t="shared" si="1707"/>
        <v>5.44895106775844-8.154931568489i</v>
      </c>
      <c r="AH671" s="223" t="str">
        <f t="shared" si="1708"/>
        <v>6.93519922661106+6.93519922661042i</v>
      </c>
      <c r="AI671" s="223" t="str">
        <f t="shared" si="1709"/>
        <v>-8.15493156848905+5.44895106775837i</v>
      </c>
      <c r="AJ671" s="223" t="str">
        <f t="shared" si="1710"/>
        <v>-3.75330277517853-9.06127446352893i</v>
      </c>
      <c r="AK671" s="223" t="str">
        <f t="shared" si="1711"/>
        <v>9.61939766255556-1.91341716182988i</v>
      </c>
      <c r="AL671" s="223" t="str">
        <f t="shared" si="1712"/>
        <v>1.36974649787471E-12+9.80785280403231i</v>
      </c>
      <c r="AM671" s="223" t="str">
        <f t="shared" si="1713"/>
        <v>-9.61939766255606-1.91341716182733i</v>
      </c>
      <c r="AN671" s="223" t="str">
        <f t="shared" si="1714"/>
        <v>3.75330277517432-9.06127446353068i</v>
      </c>
      <c r="AO671" s="223" t="str">
        <f t="shared" si="1715"/>
        <v>8.15493156848996+5.44895106775702i</v>
      </c>
      <c r="AP671" s="223" t="str">
        <f t="shared" si="1716"/>
        <v>-6.93519922661197+6.93519922660951i</v>
      </c>
      <c r="AQ671" s="223" t="str">
        <f t="shared" si="1717"/>
        <v>-5.44895106776223-8.15493156848648i</v>
      </c>
      <c r="AR671" s="223" t="str">
        <f t="shared" si="1718"/>
        <v>9.06127446352823-3.75330277518023i</v>
      </c>
      <c r="AS671" s="223" t="str">
        <f t="shared" si="1719"/>
        <v>1.91341716182377+9.61939766255677i</v>
      </c>
      <c r="AT671" s="223" t="str">
        <f t="shared" si="1720"/>
        <v>-9.80785280403231-4.86381395694417E-12i</v>
      </c>
      <c r="AU671" s="223" t="str">
        <f t="shared" si="1721"/>
        <v>1.91341716182374-9.61939766255677i</v>
      </c>
      <c r="AV671" s="223" t="str">
        <f t="shared" si="1722"/>
        <v>9.06127446352834+3.75330277517995i</v>
      </c>
      <c r="AW671" s="223" t="str">
        <f t="shared" si="1723"/>
        <v>-5.44895106776197+8.15493156848664i</v>
      </c>
      <c r="AX671" s="223" t="str">
        <f t="shared" si="1724"/>
        <v>-6.9351992266122-6.93519922660928i</v>
      </c>
      <c r="AY671" s="223" t="str">
        <f t="shared" si="1725"/>
        <v>8.15493156848994-5.44895106775705i</v>
      </c>
      <c r="AZ671" s="223" t="str">
        <f t="shared" si="1726"/>
        <v>3.75330277517448+9.06127446353061i</v>
      </c>
      <c r="BA671" s="223" t="str">
        <f t="shared" si="1727"/>
        <v>-9.61939766255603+1.9134171618275i</v>
      </c>
      <c r="BB671" s="223" t="str">
        <f t="shared" si="1728"/>
        <v>1.06216048059738E-12-9.80785280403231i</v>
      </c>
      <c r="BC671" s="223" t="str">
        <f t="shared" si="1729"/>
        <v>9.61939766255562+1.91341716182958i</v>
      </c>
      <c r="BD671" s="223" t="str">
        <f t="shared" si="1730"/>
        <v>-3.75330277517644+9.0612744635298i</v>
      </c>
      <c r="BE671" s="223" t="str">
        <f t="shared" si="1731"/>
        <v>-8.1549315684886-5.44895106775905i</v>
      </c>
      <c r="BF671" s="223" t="str">
        <f t="shared" si="1732"/>
        <v>6.9351992266137-6.93519922660778i</v>
      </c>
      <c r="BG671" s="223" t="str">
        <f t="shared" si="1733"/>
        <v>5.44895106776021+8.15493156848783i</v>
      </c>
      <c r="BH671" s="223" t="str">
        <f t="shared" si="1734"/>
        <v>-9.06127446352916+3.75330277517799i</v>
      </c>
      <c r="BI671" s="223" t="str">
        <f t="shared" si="1735"/>
        <v>-1.91341716182165-9.61939766255719i</v>
      </c>
      <c r="BJ671" s="223" t="str">
        <f t="shared" si="1736"/>
        <v>9.80785280403231-2.7394929957494E-12i</v>
      </c>
      <c r="BK671" s="223" t="str">
        <f t="shared" si="1737"/>
        <v>-1.91341716182612+9.61939766255631i</v>
      </c>
      <c r="BL671" s="223" t="str">
        <f t="shared" si="1738"/>
        <v>-9.06127446352741-3.7533027751822i</v>
      </c>
      <c r="BM671" s="176"/>
      <c r="BN671" s="176"/>
      <c r="BO671" s="176"/>
      <c r="BP671" s="176"/>
      <c r="BQ671" s="176"/>
      <c r="BR671" s="176"/>
      <c r="BS671" s="176"/>
      <c r="BT671" s="176"/>
      <c r="BU671" s="176"/>
      <c r="BV671" s="176"/>
      <c r="BW671" s="223"/>
      <c r="BX671" s="223"/>
      <c r="BY671" s="223"/>
      <c r="BZ671" s="223"/>
      <c r="CH671" s="222">
        <f t="shared" si="1739"/>
        <v>-258.10965769642496</v>
      </c>
    </row>
    <row r="672" spans="1:86">
      <c r="A672" s="227">
        <f t="shared" si="1741"/>
        <v>1.4687500000000008E-2</v>
      </c>
      <c r="B672" s="228">
        <v>47</v>
      </c>
      <c r="C672" s="228">
        <f t="shared" si="1742"/>
        <v>2350</v>
      </c>
      <c r="D672" s="228">
        <f t="shared" si="1740"/>
        <v>14765.485471872027</v>
      </c>
      <c r="E672" s="227" t="str">
        <f t="shared" si="1687"/>
        <v>14765.485471872i</v>
      </c>
      <c r="F672" s="227" t="str">
        <f t="shared" si="1743"/>
        <v>0.00276993500760654-0.503903099417545i</v>
      </c>
      <c r="G672" s="227" t="str">
        <f t="shared" si="1744"/>
        <v>-3.09021714679752-0.629339144378955i</v>
      </c>
      <c r="H672" s="227" t="str">
        <f t="shared" si="1745"/>
        <v>0.0000353024892233905-0.00642218452345286i</v>
      </c>
      <c r="I672" s="227" t="str">
        <f t="shared" si="1688"/>
        <v>0.00240280838486126-0.00202521015995882i</v>
      </c>
      <c r="J672" s="223" t="str">
        <f>IMPRODUCT(1/Nt_input,BI625)</f>
        <v>-7.44251936555391E-15-8.14938394544386E-14i</v>
      </c>
      <c r="K672" s="246" t="str">
        <f t="shared" si="1689"/>
        <v>-1.82925099573227E-16-1.80741414920852E-16i</v>
      </c>
      <c r="L672" s="222">
        <f t="shared" si="1690"/>
        <v>-311.79607708895406</v>
      </c>
      <c r="M672" s="222">
        <f t="shared" si="1746"/>
        <v>380.04815273327802</v>
      </c>
      <c r="N672" s="224">
        <f t="shared" si="1747"/>
        <v>-9.9518472667219715</v>
      </c>
      <c r="O672" s="223" t="str">
        <f t="shared" si="1748"/>
        <v>0.975451610080632-9.90392640201616i</v>
      </c>
      <c r="P672" s="223" t="str">
        <f t="shared" si="1749"/>
        <v>9.76062531202204+1.94150908792009i</v>
      </c>
      <c r="Q672" s="223" t="str">
        <f t="shared" si="1691"/>
        <v>-2.88886877190634+9.52332406457251i</v>
      </c>
      <c r="R672" s="223" t="str">
        <f t="shared" si="1692"/>
        <v>-9.19430800040269-3.80840707040262i</v>
      </c>
      <c r="S672" s="223" t="str">
        <f t="shared" si="1693"/>
        <v>4.69126832692384-8.77674572406896i</v>
      </c>
      <c r="T672" s="223" t="str">
        <f t="shared" si="1694"/>
        <v>8.27465858855572+5.52895010494783i</v>
      </c>
      <c r="U672" s="223" t="str">
        <f t="shared" si="1695"/>
        <v>-6.31338507103049+7.69288196744569i</v>
      </c>
      <c r="V672" s="223" t="str">
        <f t="shared" si="1696"/>
        <v>-7.03701868763212-7.03701868763171i</v>
      </c>
      <c r="W672" s="223" t="str">
        <f t="shared" si="1697"/>
        <v>7.69288196744536-6.31338507103089i</v>
      </c>
      <c r="X672" s="223" t="str">
        <f t="shared" si="1698"/>
        <v>5.52895010494831+8.27465858855539i</v>
      </c>
      <c r="Y672" s="223" t="str">
        <f t="shared" si="1699"/>
        <v>-8.77674572406916+4.69126832692346i</v>
      </c>
      <c r="Z672" s="223" t="str">
        <f t="shared" si="1700"/>
        <v>-3.80840707040225-9.19430800040284i</v>
      </c>
      <c r="AA672" s="223" t="str">
        <f t="shared" si="1701"/>
        <v>9.52332406457264-2.88886877190593i</v>
      </c>
      <c r="AB672" s="223" t="str">
        <f t="shared" si="1702"/>
        <v>1.94150908791982+9.76062531202209i</v>
      </c>
      <c r="AC672" s="223" t="str">
        <f t="shared" si="1703"/>
        <v>-9.90392640201619+0.975451610080365i</v>
      </c>
      <c r="AD672" s="223" t="str">
        <f t="shared" si="1704"/>
        <v>3.99891023305504E-13-9.95184726672197i</v>
      </c>
      <c r="AE672" s="223" t="str">
        <f t="shared" si="1705"/>
        <v>9.9039264020162+0.975451610080176i</v>
      </c>
      <c r="AF672" s="223" t="str">
        <f t="shared" si="1706"/>
        <v>-1.94150908791977+9.7606253120221i</v>
      </c>
      <c r="AG672" s="223" t="str">
        <f t="shared" si="1707"/>
        <v>-9.52332406457269-2.88886877190574i</v>
      </c>
      <c r="AH672" s="223" t="str">
        <f t="shared" si="1708"/>
        <v>3.80840707040207-9.19430800040291i</v>
      </c>
      <c r="AI672" s="223" t="str">
        <f t="shared" si="1709"/>
        <v>8.77674572406922+4.69126832692336i</v>
      </c>
      <c r="AJ672" s="223" t="str">
        <f t="shared" si="1710"/>
        <v>-5.52895010494987+8.27465858855436i</v>
      </c>
      <c r="AK672" s="223" t="str">
        <f t="shared" si="1711"/>
        <v>-7.69288196744422-6.31338507103227i</v>
      </c>
      <c r="AL672" s="223" t="str">
        <f t="shared" si="1712"/>
        <v>7.03701868763339-7.03701868763044i</v>
      </c>
      <c r="AM672" s="223" t="str">
        <f t="shared" si="1713"/>
        <v>6.31338507102904+7.69288196744687i</v>
      </c>
      <c r="AN672" s="223" t="str">
        <f t="shared" si="1714"/>
        <v>-8.27465858855675+5.52895010494628i</v>
      </c>
      <c r="AO672" s="223" t="str">
        <f t="shared" si="1715"/>
        <v>-4.69126832692142-8.77674572407025i</v>
      </c>
      <c r="AP672" s="223" t="str">
        <f t="shared" si="1716"/>
        <v>9.19430800040381-3.80840707039992i</v>
      </c>
      <c r="AQ672" s="223" t="str">
        <f t="shared" si="1717"/>
        <v>2.88886877190365+9.52332406457333i</v>
      </c>
      <c r="AR672" s="223" t="str">
        <f t="shared" si="1718"/>
        <v>-9.76062531202252+1.94150908791762i</v>
      </c>
      <c r="AS672" s="223" t="str">
        <f t="shared" si="1719"/>
        <v>-0.975451610077856-9.90392640201643i</v>
      </c>
      <c r="AT672" s="223" t="str">
        <f t="shared" si="1720"/>
        <v>9.95184726672197+2.77972162578473E-12i</v>
      </c>
      <c r="AU672" s="223" t="str">
        <f t="shared" si="1721"/>
        <v>-0.975451610083389+9.90392640201589i</v>
      </c>
      <c r="AV672" s="223" t="str">
        <f t="shared" si="1722"/>
        <v>-9.76062531202144-1.94150908792308i</v>
      </c>
      <c r="AW672" s="223" t="str">
        <f t="shared" si="1723"/>
        <v>2.88886877190896-9.52332406457171i</v>
      </c>
      <c r="AX672" s="223" t="str">
        <f t="shared" si="1724"/>
        <v>9.19430800040157+3.80840707040532i</v>
      </c>
      <c r="AY672" s="223" t="str">
        <f t="shared" si="1725"/>
        <v>-4.69126832692633+8.77674572406763i</v>
      </c>
      <c r="AZ672" s="223" t="str">
        <f t="shared" si="1726"/>
        <v>-8.27465858855367-5.5289501049509i</v>
      </c>
      <c r="BA672" s="223" t="str">
        <f t="shared" si="1727"/>
        <v>6.31338507103345-7.69288196744325i</v>
      </c>
      <c r="BB672" s="223" t="str">
        <f t="shared" si="1728"/>
        <v>7.03701868762946+7.03701868763437i</v>
      </c>
      <c r="BC672" s="223" t="str">
        <f t="shared" si="1729"/>
        <v>-7.69288196744783+6.31338507102786i</v>
      </c>
      <c r="BD672" s="223" t="str">
        <f t="shared" si="1730"/>
        <v>-5.52895010494513-8.27465858855753i</v>
      </c>
      <c r="BE672" s="223" t="str">
        <f t="shared" si="1731"/>
        <v>8.7767457240709-4.6912683269202i</v>
      </c>
      <c r="BF672" s="223" t="str">
        <f t="shared" si="1732"/>
        <v>3.80840707039864+9.19430800040434i</v>
      </c>
      <c r="BG672" s="223" t="str">
        <f t="shared" si="1733"/>
        <v>-9.52332406457373+2.88886877190232i</v>
      </c>
      <c r="BH672" s="223" t="str">
        <f t="shared" si="1734"/>
        <v>-1.94150908791626-9.76062531202279i</v>
      </c>
      <c r="BI672" s="223" t="str">
        <f t="shared" si="1735"/>
        <v>9.90392640201656-0.975451610076473i</v>
      </c>
      <c r="BJ672" s="223" t="str">
        <f t="shared" si="1736"/>
        <v>-4.1695824386771E-12+9.95184726672197i</v>
      </c>
      <c r="BK672" s="223" t="str">
        <f t="shared" si="1737"/>
        <v>-9.90392640201572-0.975451610085053i</v>
      </c>
      <c r="BL672" s="223" t="str">
        <f t="shared" si="1738"/>
        <v>1.94150908792444-9.76062531202117i</v>
      </c>
      <c r="BM672" s="176"/>
      <c r="BN672" s="176"/>
      <c r="BO672" s="176"/>
      <c r="BP672" s="176"/>
      <c r="BQ672" s="176"/>
      <c r="BR672" s="176"/>
      <c r="BS672" s="176"/>
      <c r="BT672" s="176"/>
      <c r="BU672" s="176"/>
      <c r="BV672" s="176"/>
      <c r="BW672" s="223"/>
      <c r="BX672" s="223"/>
      <c r="BY672" s="223"/>
      <c r="BZ672" s="223"/>
      <c r="CH672" s="222">
        <f t="shared" si="1739"/>
        <v>-261.7414324429335</v>
      </c>
    </row>
    <row r="673" spans="1:123">
      <c r="A673" s="227">
        <f t="shared" si="1741"/>
        <v>1.5000000000000008E-2</v>
      </c>
      <c r="B673" s="228">
        <v>48</v>
      </c>
      <c r="C673" s="228">
        <f t="shared" si="1742"/>
        <v>2400</v>
      </c>
      <c r="D673" s="228">
        <f t="shared" si="1740"/>
        <v>15079.644737231007</v>
      </c>
      <c r="E673" s="227" t="str">
        <f t="shared" si="1687"/>
        <v>15079.644737231i</v>
      </c>
      <c r="F673" s="227" t="str">
        <f t="shared" si="1743"/>
        <v>0.00152570299983509-0.493351264415365i</v>
      </c>
      <c r="G673" s="227" t="str">
        <f t="shared" si="1744"/>
        <v>-3.10473646643528-0.641924356006045i</v>
      </c>
      <c r="H673" s="227" t="str">
        <f t="shared" si="1745"/>
        <v>0.0000194449016174981-0.00628770265278494i</v>
      </c>
      <c r="I673" s="227" t="str">
        <f t="shared" si="1688"/>
        <v>0.00235991997493544-0.00202452019170542i</v>
      </c>
      <c r="J673" s="223" t="str">
        <f>IMPRODUCT(1/Nt_input,BJ625)</f>
        <v>-1.33042747226448E-13+6.926924311923E-14i</v>
      </c>
      <c r="K673" s="246" t="str">
        <f t="shared" si="1689"/>
        <v>-1.73733255340948E-16+4.32817598605634E-16i</v>
      </c>
      <c r="L673" s="222">
        <f t="shared" si="1690"/>
        <v>-306.62512150745181</v>
      </c>
      <c r="M673" s="222">
        <f t="shared" si="1746"/>
        <v>380</v>
      </c>
      <c r="N673" s="224">
        <f t="shared" si="1747"/>
        <v>-10</v>
      </c>
      <c r="O673" s="223" t="str">
        <f t="shared" si="1748"/>
        <v>1.83772268236293E-15-10i</v>
      </c>
      <c r="P673" s="223" t="str">
        <f t="shared" si="1749"/>
        <v>10+3.67544536472586E-15i</v>
      </c>
      <c r="Q673" s="223" t="str">
        <f t="shared" si="1691"/>
        <v>2.96467494650954E-13+10i</v>
      </c>
      <c r="R673" s="223" t="str">
        <f t="shared" si="1692"/>
        <v>-10+4.18974750726608E-13i</v>
      </c>
      <c r="S673" s="223" t="str">
        <f t="shared" si="1693"/>
        <v>4.88804960049882E-13-10i</v>
      </c>
      <c r="T673" s="223" t="str">
        <f t="shared" si="1694"/>
        <v>10+4.01824840762233E-13i</v>
      </c>
      <c r="U673" s="223" t="str">
        <f t="shared" si="1695"/>
        <v>-2.79317584686578E-13+10i</v>
      </c>
      <c r="V673" s="223" t="str">
        <f t="shared" si="1696"/>
        <v>-10-1.56810328610923E-13i</v>
      </c>
      <c r="W673" s="223" t="str">
        <f t="shared" si="1697"/>
        <v>1.05357346111279E-13-10i</v>
      </c>
      <c r="X673" s="223" t="str">
        <f t="shared" si="1698"/>
        <v>10-1.71499099643757E-14i</v>
      </c>
      <c r="Y673" s="223" t="str">
        <f t="shared" si="1699"/>
        <v>1.3965716604003E-13+10i</v>
      </c>
      <c r="Z673" s="223" t="str">
        <f t="shared" si="1700"/>
        <v>-10+1.91110148539675E-13i</v>
      </c>
      <c r="AA673" s="223" t="str">
        <f t="shared" si="1701"/>
        <v>-3.13617404615329E-13-10i</v>
      </c>
      <c r="AB673" s="223" t="str">
        <f t="shared" si="1702"/>
        <v>10-4.36124660690984E-13i</v>
      </c>
      <c r="AC673" s="223" t="str">
        <f t="shared" si="1703"/>
        <v>-4.36127913297502E-13+10i</v>
      </c>
      <c r="AD673" s="223" t="str">
        <f t="shared" si="1704"/>
        <v>-10-3.13620657221847E-13i</v>
      </c>
      <c r="AE673" s="223" t="str">
        <f t="shared" si="1705"/>
        <v>3.33221948298212E-13-10i</v>
      </c>
      <c r="AF673" s="223" t="str">
        <f t="shared" si="1706"/>
        <v>10+2.10714692222558E-13i</v>
      </c>
      <c r="AG673" s="223" t="str">
        <f t="shared" si="1707"/>
        <v>-8.82074361469032E-14+10i</v>
      </c>
      <c r="AH673" s="223" t="str">
        <f t="shared" si="1708"/>
        <v>-10+3.42998199287514E-14i</v>
      </c>
      <c r="AI673" s="223" t="str">
        <f t="shared" si="1709"/>
        <v>-1.56807076004406E-13-10i</v>
      </c>
      <c r="AJ673" s="223" t="str">
        <f t="shared" si="1710"/>
        <v>10+1.71020532804822E-12i</v>
      </c>
      <c r="AK673" s="223" t="str">
        <f t="shared" si="1711"/>
        <v>1.39658141821986E-12+10i</v>
      </c>
      <c r="AL673" s="223" t="str">
        <f t="shared" si="1712"/>
        <v>-10+4.50336816448793E-12i</v>
      </c>
      <c r="AM673" s="223" t="str">
        <f t="shared" si="1713"/>
        <v>2.47955193703742E-12-10i</v>
      </c>
      <c r="AN673" s="223" t="str">
        <f t="shared" si="1714"/>
        <v>10-6.27234809230659E-13i</v>
      </c>
      <c r="AO673" s="223" t="str">
        <f t="shared" si="1715"/>
        <v>3.73402155549873E-12+10i</v>
      </c>
      <c r="AP673" s="223" t="str">
        <f t="shared" si="1716"/>
        <v>-10-3.10678999887459E-12i</v>
      </c>
      <c r="AQ673" s="223" t="str">
        <f t="shared" si="1717"/>
        <v>1.42111799758537E-13-10i</v>
      </c>
      <c r="AR673" s="223" t="str">
        <f t="shared" si="1718"/>
        <v>10-3.10678349366156E-12i</v>
      </c>
      <c r="AS673" s="223" t="str">
        <f t="shared" si="1719"/>
        <v>-3.87613660786379E-12+10i</v>
      </c>
      <c r="AT673" s="223" t="str">
        <f t="shared" si="1720"/>
        <v>-10-6.27241314443694E-13i</v>
      </c>
      <c r="AU673" s="223" t="str">
        <f t="shared" si="1721"/>
        <v>-2.33743688467236E-12-10i</v>
      </c>
      <c r="AV673" s="223" t="str">
        <f t="shared" si="1722"/>
        <v>10+4.64548321685299E-12i</v>
      </c>
      <c r="AW673" s="223" t="str">
        <f t="shared" si="1723"/>
        <v>-1.39658792343289E-12+10i</v>
      </c>
      <c r="AX673" s="223" t="str">
        <f t="shared" si="1724"/>
        <v>-10+1.56809027568316E-12i</v>
      </c>
      <c r="AY673" s="223" t="str">
        <f t="shared" si="1725"/>
        <v>-4.81698556910326E-12-10i</v>
      </c>
      <c r="AZ673" s="223" t="str">
        <f t="shared" si="1726"/>
        <v>10+2.16593453242209E-12i</v>
      </c>
      <c r="BA673" s="223" t="str">
        <f t="shared" si="1727"/>
        <v>1.08296076099801E-12+10i</v>
      </c>
      <c r="BB673" s="223" t="str">
        <f t="shared" si="1728"/>
        <v>-10+4.04763896011406E-12i</v>
      </c>
      <c r="BC673" s="223" t="str">
        <f t="shared" si="1729"/>
        <v>2.93528114141128E-12-10i</v>
      </c>
      <c r="BD673" s="223" t="str">
        <f t="shared" si="1730"/>
        <v>10-3.13614152008812E-13i</v>
      </c>
      <c r="BE673" s="223" t="str">
        <f t="shared" si="1731"/>
        <v>3.27829235112487E-12+10i</v>
      </c>
      <c r="BF673" s="223" t="str">
        <f t="shared" si="1732"/>
        <v>-10-3.42041065609644E-12i</v>
      </c>
      <c r="BG673" s="223" t="str">
        <f t="shared" si="1733"/>
        <v>4.55732456980384E-13-10i</v>
      </c>
      <c r="BH673" s="223" t="str">
        <f t="shared" si="1734"/>
        <v>10-2.79316283643971E-12i</v>
      </c>
      <c r="BI673" s="223" t="str">
        <f t="shared" si="1735"/>
        <v>-4.18975726508564E-12+10i</v>
      </c>
      <c r="BJ673" s="223" t="str">
        <f t="shared" si="1736"/>
        <v>-10-1.22507906596958E-12i</v>
      </c>
      <c r="BK673" s="223" t="str">
        <f t="shared" si="1737"/>
        <v>-2.02381622745051E-12-10i</v>
      </c>
      <c r="BL673" s="223" t="str">
        <f t="shared" si="1738"/>
        <v>10+4.95910387407483E-12i</v>
      </c>
      <c r="BM673" s="176"/>
      <c r="BN673" s="176"/>
      <c r="BO673" s="176"/>
      <c r="BP673" s="176"/>
      <c r="BQ673" s="176"/>
      <c r="BR673" s="176"/>
      <c r="BS673" s="176"/>
      <c r="BT673" s="176"/>
      <c r="BU673" s="176"/>
      <c r="BV673" s="176"/>
      <c r="BW673" s="223"/>
      <c r="BX673" s="223"/>
      <c r="BY673" s="223"/>
      <c r="BZ673" s="223"/>
      <c r="CH673" s="222">
        <f t="shared" si="1739"/>
        <v>-256.47844493300011</v>
      </c>
    </row>
    <row r="674" spans="1:123">
      <c r="A674" s="227">
        <f t="shared" si="1741"/>
        <v>1.5312500000000008E-2</v>
      </c>
      <c r="B674" s="228">
        <v>49</v>
      </c>
      <c r="C674" s="228">
        <f t="shared" si="1742"/>
        <v>2450</v>
      </c>
      <c r="D674" s="228">
        <f t="shared" si="1740"/>
        <v>15393.804002589986</v>
      </c>
      <c r="E674" s="227" t="str">
        <f t="shared" si="1687"/>
        <v>15393.80400259i</v>
      </c>
      <c r="F674" s="227" t="str">
        <f t="shared" si="1743"/>
        <v>0.000357694028284952-0.483223204128104i</v>
      </c>
      <c r="G674" s="227" t="str">
        <f t="shared" si="1744"/>
        <v>-3.11943992643816-0.654145896516976i</v>
      </c>
      <c r="H674" s="227" t="str">
        <f t="shared" si="1745"/>
        <v>4.55876745993109E-06-0.00615862173999709i</v>
      </c>
      <c r="I674" s="227" t="str">
        <f t="shared" si="1688"/>
        <v>0.00231819384033829-0.00202302072130404i</v>
      </c>
      <c r="J674" s="223" t="str">
        <f>IMPRODUCT(1/Nt_input,BK625)</f>
        <v>1.35174301764927E-13-7.05043662341255E-14i</v>
      </c>
      <c r="K674" s="246" t="str">
        <f t="shared" si="1689"/>
        <v>1.70728439889438E-16-4.36903200979157E-16i</v>
      </c>
      <c r="L674" s="222">
        <f t="shared" si="1690"/>
        <v>-306.57512955162792</v>
      </c>
      <c r="M674" s="222">
        <f t="shared" si="1746"/>
        <v>380.04815273327802</v>
      </c>
      <c r="N674" s="224">
        <f t="shared" si="1747"/>
        <v>-9.9518472667219662</v>
      </c>
      <c r="O674" s="223" t="str">
        <f t="shared" si="1748"/>
        <v>-0.975451610080636-9.90392640201615i</v>
      </c>
      <c r="P674" s="223" t="str">
        <f t="shared" si="1749"/>
        <v>9.76062531202203-1.9415090879201i</v>
      </c>
      <c r="Q674" s="223" t="str">
        <f t="shared" si="1691"/>
        <v>2.88886877190598+9.52332406457261i</v>
      </c>
      <c r="R674" s="223" t="str">
        <f t="shared" si="1692"/>
        <v>-9.19430800040276+3.80840707040244i</v>
      </c>
      <c r="S674" s="223" t="str">
        <f t="shared" si="1693"/>
        <v>-4.69126832692386-8.77674572406895i</v>
      </c>
      <c r="T674" s="223" t="str">
        <f t="shared" si="1694"/>
        <v>8.27465858855559-5.52895010494801i</v>
      </c>
      <c r="U674" s="223" t="str">
        <f t="shared" si="1695"/>
        <v>6.31338507103076+7.69288196744545i</v>
      </c>
      <c r="V674" s="223" t="str">
        <f t="shared" si="1696"/>
        <v>-7.03701868763169+7.03701868763213i</v>
      </c>
      <c r="W674" s="223" t="str">
        <f t="shared" si="1697"/>
        <v>-7.69288196744522-6.31338507103104i</v>
      </c>
      <c r="X674" s="223" t="str">
        <f t="shared" si="1698"/>
        <v>5.52895010494829-8.27465858855541i</v>
      </c>
      <c r="Y674" s="223" t="str">
        <f t="shared" si="1699"/>
        <v>8.77674572406926+4.69126832692327i</v>
      </c>
      <c r="Z674" s="223" t="str">
        <f t="shared" si="1700"/>
        <v>-3.80840707040183+9.19430800040301i</v>
      </c>
      <c r="AA674" s="223" t="str">
        <f t="shared" si="1701"/>
        <v>-9.52332406457253-2.88886877190627i</v>
      </c>
      <c r="AB674" s="223" t="str">
        <f t="shared" si="1702"/>
        <v>1.94150908792008-9.76062531202203i</v>
      </c>
      <c r="AC674" s="223" t="str">
        <f t="shared" si="1703"/>
        <v>9.90392640201619+0.975451610080243i</v>
      </c>
      <c r="AD674" s="223" t="str">
        <f t="shared" si="1704"/>
        <v>-3.65754208421919E-13+9.95184726672197i</v>
      </c>
      <c r="AE674" s="223" t="str">
        <f t="shared" si="1705"/>
        <v>-9.90392640201615+0.975451610080641i</v>
      </c>
      <c r="AF674" s="223" t="str">
        <f t="shared" si="1706"/>
        <v>-1.94150908792033-9.76062531202198i</v>
      </c>
      <c r="AG674" s="223" t="str">
        <f t="shared" si="1707"/>
        <v>9.52332406457269-2.88886877190571i</v>
      </c>
      <c r="AH674" s="223" t="str">
        <f t="shared" si="1708"/>
        <v>3.80840707040214+9.19430800040289i</v>
      </c>
      <c r="AI674" s="223" t="str">
        <f t="shared" si="1709"/>
        <v>-8.77674572406813+4.69126832692537i</v>
      </c>
      <c r="AJ674" s="223" t="str">
        <f t="shared" si="1710"/>
        <v>-5.52895010494692-8.27465858855632i</v>
      </c>
      <c r="AK674" s="223" t="str">
        <f t="shared" si="1711"/>
        <v>7.69288196744255-6.3133850710343i</v>
      </c>
      <c r="AL674" s="223" t="str">
        <f t="shared" si="1712"/>
        <v>7.03701868763262+7.0370186876312i</v>
      </c>
      <c r="AM674" s="223" t="str">
        <f t="shared" si="1713"/>
        <v>-6.31338507103285+7.69288196744373i</v>
      </c>
      <c r="AN674" s="223" t="str">
        <f t="shared" si="1714"/>
        <v>-8.27465858855745-5.52895010494524i</v>
      </c>
      <c r="AO674" s="223" t="str">
        <f t="shared" si="1715"/>
        <v>4.6912683269236-8.77674572406909i</v>
      </c>
      <c r="AP674" s="223" t="str">
        <f t="shared" si="1716"/>
        <v>9.19430800040133+3.80840707040589i</v>
      </c>
      <c r="AQ674" s="223" t="str">
        <f t="shared" si="1717"/>
        <v>-2.88886877190365+9.52332406457332i</v>
      </c>
      <c r="AR674" s="223" t="str">
        <f t="shared" si="1718"/>
        <v>-9.76062531202179-1.94150908792128i</v>
      </c>
      <c r="AS674" s="223" t="str">
        <f t="shared" si="1719"/>
        <v>0.975451610085533-9.90392640201567i</v>
      </c>
      <c r="AT674" s="223" t="str">
        <f t="shared" si="1720"/>
        <v>9.95184726672197-1.24843116232988E-12i</v>
      </c>
      <c r="AU674" s="223" t="str">
        <f t="shared" si="1721"/>
        <v>0.975451610078166+9.90392640201639i</v>
      </c>
      <c r="AV674" s="223" t="str">
        <f t="shared" si="1722"/>
        <v>-9.76062531202126+1.941509087924i</v>
      </c>
      <c r="AW674" s="223" t="str">
        <f t="shared" si="1723"/>
        <v>-2.8888687719063-9.52332406457252i</v>
      </c>
      <c r="AX674" s="223" t="str">
        <f t="shared" si="1724"/>
        <v>9.19430800040416-3.80840707039906i</v>
      </c>
      <c r="AY674" s="223" t="str">
        <f t="shared" si="1725"/>
        <v>4.6912683269258+8.7767457240679i</v>
      </c>
      <c r="AZ674" s="223" t="str">
        <f t="shared" si="1726"/>
        <v>-8.2746585885559+5.52895010494756i</v>
      </c>
      <c r="BA674" s="223" t="str">
        <f t="shared" si="1727"/>
        <v>-6.31338507102724-7.69288196744834i</v>
      </c>
      <c r="BB674" s="223" t="str">
        <f t="shared" si="1728"/>
        <v>7.03701868763076-7.03701868763306i</v>
      </c>
      <c r="BC674" s="223" t="str">
        <f t="shared" si="1729"/>
        <v>7.69288196744413+6.31338507103237i</v>
      </c>
      <c r="BD674" s="223" t="str">
        <f t="shared" si="1730"/>
        <v>-5.5289501049446+8.27465858855787i</v>
      </c>
      <c r="BE674" s="223" t="str">
        <f t="shared" si="1731"/>
        <v>-8.77674572406945-4.69126832692293i</v>
      </c>
      <c r="BF674" s="223" t="str">
        <f t="shared" si="1732"/>
        <v>3.80840707040519-9.19430800040162i</v>
      </c>
      <c r="BG674" s="223" t="str">
        <f t="shared" si="1733"/>
        <v>9.52332406457346+2.88886877190318i</v>
      </c>
      <c r="BH674" s="223" t="str">
        <f t="shared" si="1734"/>
        <v>-1.9415090879208+9.76062531202189i</v>
      </c>
      <c r="BI674" s="223" t="str">
        <f t="shared" si="1735"/>
        <v>-9.90392640201571-0.975451610085053i</v>
      </c>
      <c r="BJ674" s="223" t="str">
        <f t="shared" si="1736"/>
        <v>-2.01407099915009E-12-9.95184726672197i</v>
      </c>
      <c r="BK674" s="223" t="str">
        <f t="shared" si="1737"/>
        <v>9.90392640201632-0.975451610078928i</v>
      </c>
      <c r="BL674" s="223" t="str">
        <f t="shared" si="1738"/>
        <v>1.94150908792447+9.76062531202115i</v>
      </c>
      <c r="BM674" s="176"/>
      <c r="BN674" s="176"/>
      <c r="BO674" s="176"/>
      <c r="BP674" s="176"/>
      <c r="BQ674" s="176"/>
      <c r="BR674" s="176"/>
      <c r="BS674" s="176"/>
      <c r="BT674" s="176"/>
      <c r="BU674" s="176"/>
      <c r="BV674" s="176"/>
      <c r="BW674" s="223"/>
      <c r="BX674" s="223"/>
      <c r="BY674" s="223"/>
      <c r="BZ674" s="223"/>
      <c r="CH674" s="222">
        <f t="shared" si="1739"/>
        <v>-256.33708611607341</v>
      </c>
    </row>
    <row r="675" spans="1:123">
      <c r="A675" s="227">
        <f t="shared" si="1741"/>
        <v>1.5625000000000007E-2</v>
      </c>
      <c r="B675" s="228">
        <v>50</v>
      </c>
      <c r="C675" s="228">
        <f t="shared" si="1742"/>
        <v>2500</v>
      </c>
      <c r="D675" s="228">
        <f t="shared" si="1740"/>
        <v>15707.963267948966</v>
      </c>
      <c r="E675" s="227" t="str">
        <f t="shared" si="1687"/>
        <v>15707.963267949i</v>
      </c>
      <c r="F675" s="227" t="str">
        <f t="shared" si="1743"/>
        <v>-0.000740073406635818-0.473493839818701i</v>
      </c>
      <c r="G675" s="227" t="str">
        <f t="shared" si="1744"/>
        <v>-3.13432126460534-0.666006564470806i</v>
      </c>
      <c r="H675" s="227" t="str">
        <f t="shared" si="1745"/>
        <v>-9.43214674370802E-06-0.00603462215959541i</v>
      </c>
      <c r="I675" s="227" t="str">
        <f t="shared" si="1688"/>
        <v>0.00227760642986153-0.00202077980211599i</v>
      </c>
      <c r="J675" s="223" t="str">
        <f>IMPRODUCT(1/Nt_input,BL625)</f>
        <v>7.46046968777211E-14+9.53941786674408E-14i</v>
      </c>
      <c r="K675" s="246" t="str">
        <f t="shared" si="1689"/>
        <v>3.62690766797176E-16+6.65107301108381E-17i</v>
      </c>
      <c r="L675" s="222">
        <f t="shared" si="1690"/>
        <v>-308.66562429656153</v>
      </c>
      <c r="M675" s="222">
        <f t="shared" si="1746"/>
        <v>380.19214719596772</v>
      </c>
      <c r="N675" s="224">
        <f t="shared" si="1747"/>
        <v>-9.8078528040323008</v>
      </c>
      <c r="O675" s="223" t="str">
        <f t="shared" si="1748"/>
        <v>-1.91341716182544-9.61939766255644i</v>
      </c>
      <c r="P675" s="223" t="str">
        <f t="shared" si="1749"/>
        <v>9.06127446352889-3.75330277517862i</v>
      </c>
      <c r="Q675" s="223" t="str">
        <f t="shared" si="1691"/>
        <v>5.44895106775854+8.15493156848893i</v>
      </c>
      <c r="R675" s="223" t="str">
        <f t="shared" si="1692"/>
        <v>-6.93519922661078+6.93519922661069i</v>
      </c>
      <c r="S675" s="223" t="str">
        <f t="shared" si="1693"/>
        <v>-8.15493156848939-5.44895106775786i</v>
      </c>
      <c r="T675" s="223" t="str">
        <f t="shared" si="1694"/>
        <v>3.75330277517876-9.06127446352883i</v>
      </c>
      <c r="U675" s="223" t="str">
        <f t="shared" si="1695"/>
        <v>9.6193976625565+1.91341716182508i</v>
      </c>
      <c r="V675" s="223" t="str">
        <f t="shared" si="1696"/>
        <v>-1.36975819493955E-13+9.8078528040323i</v>
      </c>
      <c r="W675" s="223" t="str">
        <f t="shared" si="1697"/>
        <v>-9.61939766255637+1.91341716182577i</v>
      </c>
      <c r="X675" s="223" t="str">
        <f t="shared" si="1698"/>
        <v>-3.75330277517848-9.06127446352895i</v>
      </c>
      <c r="Y675" s="223" t="str">
        <f t="shared" si="1699"/>
        <v>8.15493156848902-5.44895106775841i</v>
      </c>
      <c r="Z675" s="223" t="str">
        <f t="shared" si="1700"/>
        <v>6.93519922661056+6.93519922661091i</v>
      </c>
      <c r="AA675" s="223" t="str">
        <f t="shared" si="1701"/>
        <v>-5.448951067758+8.15493156848929i</v>
      </c>
      <c r="AB675" s="223" t="str">
        <f t="shared" si="1702"/>
        <v>-9.06127446352879-3.75330277517886i</v>
      </c>
      <c r="AC675" s="223" t="str">
        <f t="shared" si="1703"/>
        <v>1.91341716182521-9.61939766255647i</v>
      </c>
      <c r="AD675" s="223" t="str">
        <f t="shared" si="1704"/>
        <v>9.8078528040323+2.73951638987911E-13i</v>
      </c>
      <c r="AE675" s="223" t="str">
        <f t="shared" si="1705"/>
        <v>1.91341716182563+9.6193976625564i</v>
      </c>
      <c r="AF675" s="223" t="str">
        <f t="shared" si="1706"/>
        <v>-9.061274463529+3.75330277517835i</v>
      </c>
      <c r="AG675" s="223" t="str">
        <f t="shared" si="1707"/>
        <v>-5.4489510677583-8.15493156848909i</v>
      </c>
      <c r="AH675" s="223" t="str">
        <f t="shared" si="1708"/>
        <v>6.935199226611-6.93519922661047i</v>
      </c>
      <c r="AI675" s="223" t="str">
        <f t="shared" si="1709"/>
        <v>8.15493156848868+5.44895106775893i</v>
      </c>
      <c r="AJ675" s="223" t="str">
        <f t="shared" si="1710"/>
        <v>-3.75330277517995+9.06127446352834i</v>
      </c>
      <c r="AK675" s="223" t="str">
        <f t="shared" si="1711"/>
        <v>-9.61939766255605-1.91341716182733i</v>
      </c>
      <c r="AL675" s="223" t="str">
        <f t="shared" si="1712"/>
        <v>2.43190804184162E-12-9.8078528040323i</v>
      </c>
      <c r="AM675" s="223" t="str">
        <f t="shared" si="1713"/>
        <v>9.619397662557-1.91341716182256i</v>
      </c>
      <c r="AN675" s="223" t="str">
        <f t="shared" si="1714"/>
        <v>3.75330277517546+9.0612744635302i</v>
      </c>
      <c r="AO675" s="223" t="str">
        <f t="shared" si="1715"/>
        <v>-8.15493156849129+5.44895106775499i</v>
      </c>
      <c r="AP675" s="223" t="str">
        <f t="shared" si="1716"/>
        <v>-6.93519922660766-6.93519922661381i</v>
      </c>
      <c r="AQ675" s="223" t="str">
        <f t="shared" si="1717"/>
        <v>5.44895106776222-8.15493156848647i</v>
      </c>
      <c r="AR675" s="223" t="str">
        <f t="shared" si="1718"/>
        <v>9.06127446353056+3.7533027751746i</v>
      </c>
      <c r="AS675" s="223" t="str">
        <f t="shared" si="1719"/>
        <v>-1.91341716182165+9.61939766255718i</v>
      </c>
      <c r="AT675" s="223" t="str">
        <f t="shared" si="1720"/>
        <v>-9.8078528040323+3.35467991747749E-12i</v>
      </c>
      <c r="AU675" s="223" t="str">
        <f t="shared" si="1721"/>
        <v>-1.91341716182823-9.61939766255588i</v>
      </c>
      <c r="AV675" s="223" t="str">
        <f t="shared" si="1722"/>
        <v>9.06127446352798-3.7533027751808i</v>
      </c>
      <c r="AW675" s="223" t="str">
        <f t="shared" si="1723"/>
        <v>5.44895106775969+8.15493156848817i</v>
      </c>
      <c r="AX675" s="223" t="str">
        <f t="shared" si="1724"/>
        <v>-6.93519922660982+6.93519922661165i</v>
      </c>
      <c r="AY675" s="223" t="str">
        <f t="shared" si="1725"/>
        <v>-8.15493156848961-5.44895106775753i</v>
      </c>
      <c r="AZ675" s="223" t="str">
        <f t="shared" si="1726"/>
        <v>3.7533027751784-9.06127446352897i</v>
      </c>
      <c r="BA675" s="223" t="str">
        <f t="shared" si="1727"/>
        <v>9.61939766255639+1.91341716182568i</v>
      </c>
      <c r="BB675" s="223" t="str">
        <f t="shared" si="1728"/>
        <v>-7.5456808310287E-13+9.8078528040323i</v>
      </c>
      <c r="BC675" s="223" t="str">
        <f t="shared" si="1729"/>
        <v>-9.61939766255668+1.9134171618242i</v>
      </c>
      <c r="BD675" s="223" t="str">
        <f t="shared" si="1730"/>
        <v>-3.75330277517701-9.06127446352955i</v>
      </c>
      <c r="BE675" s="223" t="str">
        <f t="shared" si="1731"/>
        <v>8.15493156849044-5.44895106775628i</v>
      </c>
      <c r="BF675" s="223" t="str">
        <f t="shared" si="1732"/>
        <v>6.93519922660875+6.93519922661272i</v>
      </c>
      <c r="BG675" s="223" t="str">
        <f t="shared" si="1733"/>
        <v>-5.44895106776095+8.15493156848732i</v>
      </c>
      <c r="BH675" s="223" t="str">
        <f t="shared" si="1734"/>
        <v>-9.06127446352741-3.75330277518219i</v>
      </c>
      <c r="BI675" s="223" t="str">
        <f t="shared" si="1735"/>
        <v>1.91341716182971-9.61939766255558i</v>
      </c>
      <c r="BJ675" s="223" t="str">
        <f t="shared" si="1736"/>
        <v>9.8078528040323+4.86381608368323E-12i</v>
      </c>
      <c r="BK675" s="223" t="str">
        <f t="shared" si="1737"/>
        <v>1.91341716182974+9.61939766255557i</v>
      </c>
      <c r="BL675" s="223" t="str">
        <f t="shared" si="1738"/>
        <v>-9.0612744635274+3.75330277518222i</v>
      </c>
      <c r="BM675" s="176"/>
      <c r="BN675" s="176"/>
      <c r="BO675" s="176"/>
      <c r="BP675" s="176"/>
      <c r="BQ675" s="176"/>
      <c r="BR675" s="176"/>
      <c r="BS675" s="176"/>
      <c r="BT675" s="176"/>
      <c r="BU675" s="176"/>
      <c r="BV675" s="176"/>
      <c r="BW675" s="223"/>
      <c r="BX675" s="223"/>
      <c r="BY675" s="223"/>
      <c r="BZ675" s="223"/>
      <c r="CH675" s="222">
        <f t="shared" si="1739"/>
        <v>-258.33690980909466</v>
      </c>
    </row>
    <row r="676" spans="1:123" s="336" customFormat="1">
      <c r="A676" s="334">
        <f t="shared" si="1741"/>
        <v>1.5937500000000007E-2</v>
      </c>
      <c r="B676" s="335">
        <v>51</v>
      </c>
      <c r="C676" s="335">
        <f t="shared" si="1742"/>
        <v>2550</v>
      </c>
      <c r="D676" s="335">
        <f t="shared" si="1740"/>
        <v>16022.122533307946</v>
      </c>
      <c r="E676" s="334" t="str">
        <f t="shared" si="1687"/>
        <v>16022.1225333079i</v>
      </c>
      <c r="F676" s="334" t="str">
        <f t="shared" si="1743"/>
        <v>-0.00177300400718168-0.464140027730586i</v>
      </c>
      <c r="G676" s="334" t="str">
        <f t="shared" si="1744"/>
        <v>-3.14937420735697-0.67750892199604i</v>
      </c>
      <c r="H676" s="334" t="str">
        <f t="shared" si="1745"/>
        <v>-0.0000225967232749782-0.00591540894718013i</v>
      </c>
      <c r="I676" s="334" t="str">
        <f t="shared" si="1688"/>
        <v>0.00223813302596582-0.00201786095857333i</v>
      </c>
      <c r="J676" s="336" t="str">
        <f>IMPRODUCT(1/Nt_input,BM625)</f>
        <v>0</v>
      </c>
      <c r="K676" s="336" t="str">
        <f t="shared" si="1689"/>
        <v>0</v>
      </c>
      <c r="L676" s="336" t="e">
        <f t="shared" si="1690"/>
        <v>#NUM!</v>
      </c>
      <c r="M676" s="336">
        <f t="shared" si="1746"/>
        <v>380.43059664267793</v>
      </c>
      <c r="N676" s="337">
        <f t="shared" si="1747"/>
        <v>-9.5694033573220807</v>
      </c>
      <c r="O676" s="336" t="str">
        <f t="shared" si="1748"/>
        <v>-2.77785116509798-9.15734806151273i</v>
      </c>
      <c r="P676" s="336" t="str">
        <f t="shared" si="1749"/>
        <v>7.95666809947908-5.31647565308627i</v>
      </c>
      <c r="Q676" s="336" t="str">
        <f t="shared" si="1691"/>
        <v>7.39724882765445+6.07076522333816i</v>
      </c>
      <c r="R676" s="336" t="str">
        <f t="shared" si="1692"/>
        <v>-3.66205212246632+8.84097590017454i</v>
      </c>
      <c r="S676" s="336" t="str">
        <f t="shared" si="1693"/>
        <v>-9.52332406457261-0.937965551744475i</v>
      </c>
      <c r="T676" s="336" t="str">
        <f t="shared" si="1694"/>
        <v>-1.86689798248222-9.38552995510275i</v>
      </c>
      <c r="U676" s="336" t="str">
        <f t="shared" si="1695"/>
        <v>8.43946030794903-4.51098551601311i</v>
      </c>
      <c r="V676" s="336" t="str">
        <f t="shared" si="1696"/>
        <v>6.76659000587198+6.76659000587153i</v>
      </c>
      <c r="W676" s="336" t="str">
        <f t="shared" si="1697"/>
        <v>-4.51098551601333+8.4394603079489i</v>
      </c>
      <c r="X676" s="336" t="str">
        <f t="shared" si="1698"/>
        <v>-9.3855299551027-1.86689798248246i</v>
      </c>
      <c r="Y676" s="336" t="str">
        <f t="shared" si="1699"/>
        <v>-0.937965551745139-9.52332406457254i</v>
      </c>
      <c r="Z676" s="336" t="str">
        <f t="shared" si="1700"/>
        <v>8.84097590017464-3.66205212246609i</v>
      </c>
      <c r="AA676" s="336" t="str">
        <f t="shared" si="1701"/>
        <v>6.07076522333791+7.39724882765465i</v>
      </c>
      <c r="AB676" s="336" t="str">
        <f t="shared" si="1702"/>
        <v>-5.3164756530857+7.95666809947946i</v>
      </c>
      <c r="AC676" s="336" t="str">
        <f t="shared" si="1703"/>
        <v>-9.15734806151274-2.77785116509793i</v>
      </c>
      <c r="AD676" s="336" t="str">
        <f t="shared" si="1704"/>
        <v>3.18873523077831E-13-9.56940335732208i</v>
      </c>
      <c r="AE676" s="336" t="str">
        <f t="shared" si="1705"/>
        <v>9.15734806151261-2.77785116509836i</v>
      </c>
      <c r="AF676" s="336" t="str">
        <f t="shared" si="1706"/>
        <v>5.31647565308608+7.95666809947921i</v>
      </c>
      <c r="AG676" s="336" t="str">
        <f t="shared" si="1707"/>
        <v>-6.0707652233384+7.39724882765425i</v>
      </c>
      <c r="AH676" s="336" t="str">
        <f t="shared" si="1708"/>
        <v>-8.8409759001759-3.66205212246303i</v>
      </c>
      <c r="AI676" s="336" t="str">
        <f t="shared" si="1709"/>
        <v>0.937965551748479-9.52332406457221i</v>
      </c>
      <c r="AJ676" s="336" t="str">
        <f t="shared" si="1710"/>
        <v>9.385529955103-1.86689798248097i</v>
      </c>
      <c r="AK676" s="336" t="str">
        <f t="shared" si="1711"/>
        <v>4.51098551601457+8.43946030794824i</v>
      </c>
      <c r="AL676" s="336" t="str">
        <f t="shared" si="1712"/>
        <v>-6.76659000586897+6.76659000587455i</v>
      </c>
      <c r="AM676" s="336" t="str">
        <f t="shared" si="1713"/>
        <v>-8.43946030794741-4.51098551601613i</v>
      </c>
      <c r="AN676" s="336" t="str">
        <f t="shared" si="1714"/>
        <v>1.86689798248284-9.38552995510262i</v>
      </c>
      <c r="AO676" s="336" t="str">
        <f t="shared" si="1715"/>
        <v>9.52332406457239-0.937965551746716i</v>
      </c>
      <c r="AP676" s="336" t="str">
        <f t="shared" si="1716"/>
        <v>3.66205212247019+8.84097590017294i</v>
      </c>
      <c r="AQ676" s="336" t="str">
        <f t="shared" si="1717"/>
        <v>-7.39724882765598+6.0707652233363i</v>
      </c>
      <c r="AR676" s="336" t="str">
        <f t="shared" si="1718"/>
        <v>-7.95666809947936-5.31647565308586i</v>
      </c>
      <c r="AS676" s="336" t="str">
        <f t="shared" si="1719"/>
        <v>2.77785116509537-9.15734806151352i</v>
      </c>
      <c r="AT676" s="336" t="str">
        <f t="shared" si="1720"/>
        <v>9.56940335732208+4.44545026917364E-12i</v>
      </c>
      <c r="AU676" s="336" t="str">
        <f t="shared" si="1721"/>
        <v>2.77785116509623+9.15734806151326i</v>
      </c>
      <c r="AV676" s="336" t="str">
        <f t="shared" si="1722"/>
        <v>-7.95666809947886+5.3164756530866i</v>
      </c>
      <c r="AW676" s="336" t="str">
        <f t="shared" si="1723"/>
        <v>-7.39724882765654-6.0707652233356i</v>
      </c>
      <c r="AX676" s="336" t="str">
        <f t="shared" si="1724"/>
        <v>3.66205212246936-8.84097590017329i</v>
      </c>
      <c r="AY676" s="336" t="str">
        <f t="shared" si="1725"/>
        <v>9.52332406457247+0.93796555174582i</v>
      </c>
      <c r="AZ676" s="336" t="str">
        <f t="shared" si="1726"/>
        <v>1.86689798248345+9.3855299551025i</v>
      </c>
      <c r="BA676" s="336" t="str">
        <f t="shared" si="1727"/>
        <v>-8.43946030794704+4.5109855160168i</v>
      </c>
      <c r="BB676" s="336" t="str">
        <f t="shared" si="1728"/>
        <v>-6.76659000586961-6.76659000587391i</v>
      </c>
      <c r="BC676" s="336" t="str">
        <f t="shared" si="1729"/>
        <v>4.51098551601377-8.43946030794867i</v>
      </c>
      <c r="BD676" s="336" t="str">
        <f t="shared" si="1730"/>
        <v>9.38552995510317+1.86689798248009i</v>
      </c>
      <c r="BE676" s="336" t="str">
        <f t="shared" si="1731"/>
        <v>0.937965551749511+9.52332406457212i</v>
      </c>
      <c r="BF676" s="336" t="str">
        <f t="shared" si="1732"/>
        <v>-8.84097590017561+3.66205212246374i</v>
      </c>
      <c r="BG676" s="336" t="str">
        <f t="shared" si="1733"/>
        <v>-6.07076522333826-7.39724882765436i</v>
      </c>
      <c r="BH676" s="336" t="str">
        <f t="shared" si="1734"/>
        <v>5.31647565308374-7.95666809948077i</v>
      </c>
      <c r="BI676" s="336" t="str">
        <f t="shared" si="1735"/>
        <v>9.1573480615115+2.77785116510205i</v>
      </c>
      <c r="BJ676" s="336" t="str">
        <f t="shared" si="1736"/>
        <v>-1.63656757334385E-12+9.56940335732208i</v>
      </c>
      <c r="BK676" s="336" t="str">
        <f t="shared" si="1737"/>
        <v>-9.15734806151252+2.77785116509866i</v>
      </c>
      <c r="BL676" s="336" t="str">
        <f t="shared" si="1738"/>
        <v>-5.31647565308871-7.95666809947745i</v>
      </c>
      <c r="BM676" s="176"/>
      <c r="BN676" s="176"/>
      <c r="BO676" s="176"/>
      <c r="BP676" s="176"/>
      <c r="BQ676" s="176"/>
      <c r="BR676" s="176"/>
      <c r="BS676" s="176"/>
      <c r="BT676" s="176"/>
      <c r="BU676" s="176"/>
      <c r="BV676" s="176"/>
      <c r="CH676" s="336" t="e">
        <f t="shared" si="1739"/>
        <v>#NUM!</v>
      </c>
    </row>
    <row r="677" spans="1:123" s="336" customFormat="1">
      <c r="A677" s="334">
        <f t="shared" si="1741"/>
        <v>1.6250000000000007E-2</v>
      </c>
      <c r="B677" s="335">
        <v>52</v>
      </c>
      <c r="C677" s="335">
        <f t="shared" si="1742"/>
        <v>2600</v>
      </c>
      <c r="D677" s="335">
        <f t="shared" si="1740"/>
        <v>16336.281798666923</v>
      </c>
      <c r="E677" s="334" t="str">
        <f t="shared" si="1687"/>
        <v>16336.2817986669i</v>
      </c>
      <c r="F677" s="334" t="str">
        <f t="shared" si="1743"/>
        <v>-0.00274599110734565-0.455140376604021i</v>
      </c>
      <c r="G677" s="334" t="str">
        <f t="shared" si="1744"/>
        <v>-3.1645924744984-0.688655332078934i</v>
      </c>
      <c r="H677" s="334" t="str">
        <f t="shared" si="1745"/>
        <v>-0.0000349973270883207-0.00580070947371329i</v>
      </c>
      <c r="I677" s="334" t="str">
        <f t="shared" si="1688"/>
        <v>0.00219974799980745-0.00201432343691186i</v>
      </c>
      <c r="J677" s="336" t="str">
        <f>IMPRODUCT(1/Nt_input,BN625)</f>
        <v>0</v>
      </c>
      <c r="K677" s="336" t="str">
        <f t="shared" si="1689"/>
        <v>0</v>
      </c>
      <c r="L677" s="336" t="e">
        <f t="shared" si="1690"/>
        <v>#NUM!</v>
      </c>
      <c r="M677" s="336">
        <f t="shared" si="1746"/>
        <v>380.76120467488715</v>
      </c>
      <c r="N677" s="337">
        <f t="shared" si="1747"/>
        <v>-9.2387953251128589</v>
      </c>
      <c r="O677" s="336" t="str">
        <f t="shared" si="1748"/>
        <v>-3.5355339059327-8.53553390593274i</v>
      </c>
      <c r="P677" s="336" t="str">
        <f t="shared" si="1749"/>
        <v>6.53281482438206-6.5328148243817i</v>
      </c>
      <c r="Q677" s="336" t="str">
        <f t="shared" si="1691"/>
        <v>8.53553390593258+3.53553390593309i</v>
      </c>
      <c r="R677" s="336" t="str">
        <f t="shared" si="1692"/>
        <v>4.02927649308026E-13+9.23879532511286i</v>
      </c>
      <c r="S677" s="336" t="str">
        <f t="shared" si="1693"/>
        <v>-8.53553390593262+3.53553390593299i</v>
      </c>
      <c r="T677" s="336" t="str">
        <f t="shared" si="1694"/>
        <v>-6.53281482438198-6.53281482438177i</v>
      </c>
      <c r="U677" s="336" t="str">
        <f t="shared" si="1695"/>
        <v>3.53553390593269-8.53553390593275i</v>
      </c>
      <c r="V677" s="336" t="str">
        <f t="shared" si="1696"/>
        <v>9.23879532511286+1.13182948144612E-13i</v>
      </c>
      <c r="W677" s="336" t="str">
        <f t="shared" si="1697"/>
        <v>3.53553390593254+8.53553390593281i</v>
      </c>
      <c r="X677" s="336" t="str">
        <f t="shared" si="1698"/>
        <v>-6.53281482438214+6.53281482438161i</v>
      </c>
      <c r="Y677" s="336" t="str">
        <f t="shared" si="1699"/>
        <v>-8.53553390593255-3.53553390593317i</v>
      </c>
      <c r="Z677" s="336" t="str">
        <f t="shared" si="1700"/>
        <v>-2.89744701163413E-13-9.23879532511286i</v>
      </c>
      <c r="AA677" s="336" t="str">
        <f t="shared" si="1701"/>
        <v>8.53553390593268-3.53553390593286i</v>
      </c>
      <c r="AB677" s="336" t="str">
        <f t="shared" si="1702"/>
        <v>6.53281482438195+6.53281482438181i</v>
      </c>
      <c r="AC677" s="336" t="str">
        <f t="shared" si="1703"/>
        <v>-3.53553390593279+8.5355339059327i</v>
      </c>
      <c r="AD677" s="336" t="str">
        <f t="shared" si="1704"/>
        <v>-9.23879532511286-2.26365896289225E-13i</v>
      </c>
      <c r="AE677" s="336" t="str">
        <f t="shared" si="1705"/>
        <v>-3.53553390593238-8.53553390593288i</v>
      </c>
      <c r="AF677" s="336" t="str">
        <f t="shared" si="1706"/>
        <v>6.53281482438218-6.53281482438158i</v>
      </c>
      <c r="AG677" s="336" t="str">
        <f t="shared" si="1707"/>
        <v>8.53553390593286+3.53553390593242i</v>
      </c>
      <c r="AH677" s="336" t="str">
        <f t="shared" si="1708"/>
        <v>-2.58055298726319E-12+9.23879532511286i</v>
      </c>
      <c r="AI677" s="336" t="str">
        <f t="shared" si="1709"/>
        <v>-8.53553390593167+3.5355339059353i</v>
      </c>
      <c r="AJ677" s="336" t="str">
        <f t="shared" si="1710"/>
        <v>-6.53281482438121-6.53281482438254i</v>
      </c>
      <c r="AK677" s="336" t="str">
        <f t="shared" si="1711"/>
        <v>3.53553390592865-8.53553390593442i</v>
      </c>
      <c r="AL677" s="336" t="str">
        <f t="shared" si="1712"/>
        <v>9.23879532511286-5.79489402326827E-13i</v>
      </c>
      <c r="AM677" s="336" t="str">
        <f t="shared" si="1713"/>
        <v>3.53553390592972+8.53553390593398i</v>
      </c>
      <c r="AN677" s="336" t="str">
        <f t="shared" si="1714"/>
        <v>-6.53281482438039+6.53281482438336i</v>
      </c>
      <c r="AO677" s="336" t="str">
        <f t="shared" si="1715"/>
        <v>-8.53553390593211-3.53553390593422i</v>
      </c>
      <c r="AP677" s="336" t="str">
        <f t="shared" si="1716"/>
        <v>-3.87082297002551E-12-9.23879532511286i</v>
      </c>
      <c r="AQ677" s="336" t="str">
        <f t="shared" si="1717"/>
        <v>8.53553390593277-3.53553390593264i</v>
      </c>
      <c r="AR677" s="336" t="str">
        <f t="shared" si="1718"/>
        <v>6.53281482437918+6.53281482438457i</v>
      </c>
      <c r="AS677" s="336" t="str">
        <f t="shared" si="1719"/>
        <v>-3.53553390593142+8.53553390593327i</v>
      </c>
      <c r="AT677" s="336" t="str">
        <f t="shared" si="1720"/>
        <v>-9.23879532511286-2.29080828609978E-12i</v>
      </c>
      <c r="AU677" s="336" t="str">
        <f t="shared" si="1721"/>
        <v>-3.53553390593568-8.53553390593151i</v>
      </c>
      <c r="AV677" s="336" t="str">
        <f t="shared" si="1722"/>
        <v>6.53281482438243-6.53281482438133i</v>
      </c>
      <c r="AW677" s="336" t="str">
        <f t="shared" si="1723"/>
        <v>8.53553390593101+3.53553390593688i</v>
      </c>
      <c r="AX677" s="336" t="str">
        <f t="shared" si="1724"/>
        <v>1.00052528159891E-12+9.23879532511286i</v>
      </c>
      <c r="AY677" s="336" t="str">
        <f t="shared" si="1725"/>
        <v>-8.53553390593387+3.53553390592999i</v>
      </c>
      <c r="AZ677" s="336" t="str">
        <f t="shared" si="1726"/>
        <v>-6.53281482438365-6.5328148243801i</v>
      </c>
      <c r="BA677" s="336" t="str">
        <f t="shared" si="1727"/>
        <v>3.53553390593408-8.53553390593218i</v>
      </c>
      <c r="BB677" s="336" t="str">
        <f t="shared" si="1728"/>
        <v>9.23879532511286-4.02927649308026E-12i</v>
      </c>
      <c r="BC677" s="336" t="str">
        <f t="shared" si="1729"/>
        <v>3.53553390593303+8.5355339059326i</v>
      </c>
      <c r="BD677" s="336" t="str">
        <f t="shared" si="1730"/>
        <v>-6.53281482438446+6.53281482437929i</v>
      </c>
      <c r="BE677" s="336" t="str">
        <f t="shared" si="1731"/>
        <v>-8.53553390593343-3.53553390593104i</v>
      </c>
      <c r="BF677" s="336" t="str">
        <f t="shared" si="1732"/>
        <v>1.8697724068277E-12-9.23879532511286i</v>
      </c>
      <c r="BG677" s="336" t="str">
        <f t="shared" si="1733"/>
        <v>8.53553390593145-3.53553390593583i</v>
      </c>
      <c r="BH677" s="336" t="str">
        <f t="shared" si="1734"/>
        <v>6.53281482438162+6.53281482438213i</v>
      </c>
      <c r="BI677" s="336" t="str">
        <f t="shared" si="1735"/>
        <v>-3.53553390593673+8.53553390593108i</v>
      </c>
      <c r="BJ677" s="336" t="str">
        <f t="shared" si="1736"/>
        <v>-9.23879532511286+1.15897880465366E-12i</v>
      </c>
      <c r="BK677" s="336" t="str">
        <f t="shared" si="1737"/>
        <v>-3.53553390593038-8.5355339059337i</v>
      </c>
      <c r="BL677" s="336" t="str">
        <f t="shared" si="1738"/>
        <v>6.53281482437999-6.53281482438376i</v>
      </c>
      <c r="BM677" s="176"/>
      <c r="BN677" s="176"/>
      <c r="BO677" s="176"/>
      <c r="BP677" s="176"/>
      <c r="BQ677" s="176"/>
      <c r="BR677" s="176"/>
      <c r="BS677" s="176"/>
      <c r="BT677" s="176"/>
      <c r="BU677" s="176"/>
      <c r="BV677" s="176"/>
      <c r="CH677" s="336" t="e">
        <f t="shared" si="1739"/>
        <v>#NUM!</v>
      </c>
    </row>
    <row r="678" spans="1:123" s="336" customFormat="1">
      <c r="A678" s="334">
        <f t="shared" si="1741"/>
        <v>1.6562500000000008E-2</v>
      </c>
      <c r="B678" s="335">
        <v>53</v>
      </c>
      <c r="C678" s="335">
        <f t="shared" si="1742"/>
        <v>2650</v>
      </c>
      <c r="D678" s="335">
        <f t="shared" si="1740"/>
        <v>16650.441064025905</v>
      </c>
      <c r="E678" s="334" t="str">
        <f t="shared" si="1687"/>
        <v>16650.4410640259i</v>
      </c>
      <c r="F678" s="334" t="str">
        <f t="shared" si="1743"/>
        <v>-0.00366347361225365-0.446475085396066i</v>
      </c>
      <c r="G678" s="334" t="str">
        <f t="shared" si="1744"/>
        <v>-3.17996978389327-0.699447991352822i</v>
      </c>
      <c r="H678" s="334" t="str">
        <f t="shared" si="1745"/>
        <v>-0.0000466905314968065-0.00569027137727915i</v>
      </c>
      <c r="I678" s="334" t="str">
        <f t="shared" si="1688"/>
        <v>0.00216242503695741-0.00201022244816444i</v>
      </c>
      <c r="J678" s="336" t="str">
        <f>IMPRODUCT(1/Nt_input,BO625)</f>
        <v>0</v>
      </c>
      <c r="K678" s="336" t="str">
        <f t="shared" si="1689"/>
        <v>0</v>
      </c>
      <c r="L678" s="336" t="e">
        <f t="shared" si="1690"/>
        <v>#NUM!</v>
      </c>
      <c r="M678" s="336">
        <f t="shared" si="1746"/>
        <v>381.18078735651648</v>
      </c>
      <c r="N678" s="337">
        <f t="shared" si="1747"/>
        <v>-8.8192126434835387</v>
      </c>
      <c r="O678" s="336" t="str">
        <f t="shared" si="1748"/>
        <v>-4.15734806151268-7.77785116509803i</v>
      </c>
      <c r="P678" s="336" t="str">
        <f t="shared" si="1749"/>
        <v>4.8996920233895-7.33290731749101i</v>
      </c>
      <c r="Q678" s="336" t="str">
        <f t="shared" si="1691"/>
        <v>8.77674572406916+0.864434003272424i</v>
      </c>
      <c r="R678" s="336" t="str">
        <f t="shared" si="1692"/>
        <v>3.37496656516605+8.14789005417913i</v>
      </c>
      <c r="S678" s="336" t="str">
        <f t="shared" si="1693"/>
        <v>-5.5948492726369+6.81734356384172i</v>
      </c>
      <c r="T678" s="336" t="str">
        <f t="shared" si="1694"/>
        <v>-8.64975394547478-1.72054303454564i</v>
      </c>
      <c r="U678" s="336" t="str">
        <f t="shared" si="1695"/>
        <v>-2.56008229585239-8.43946030794879i</v>
      </c>
      <c r="V678" s="336" t="str">
        <f t="shared" si="1696"/>
        <v>6.23612506493309-6.23612506493361i</v>
      </c>
      <c r="W678" s="336" t="str">
        <f t="shared" si="1697"/>
        <v>8.43946030794899+2.56008229585174i</v>
      </c>
      <c r="X678" s="336" t="str">
        <f t="shared" si="1698"/>
        <v>1.72054303454548+8.6497539454748i</v>
      </c>
      <c r="Y678" s="336" t="str">
        <f t="shared" si="1699"/>
        <v>-6.81734356384184+5.59484927263677i</v>
      </c>
      <c r="Z678" s="336" t="str">
        <f t="shared" si="1700"/>
        <v>-8.14789005417905-3.37496656516623i</v>
      </c>
      <c r="AA678" s="336" t="str">
        <f t="shared" si="1701"/>
        <v>-0.864434003272239-8.77674572406918i</v>
      </c>
      <c r="AB678" s="336" t="str">
        <f t="shared" si="1702"/>
        <v>7.33290731749111-4.89969202338936i</v>
      </c>
      <c r="AC678" s="336" t="str">
        <f t="shared" si="1703"/>
        <v>7.7778511650979+4.1573480615129i</v>
      </c>
      <c r="AD678" s="336" t="str">
        <f t="shared" si="1704"/>
        <v>-1.38295319452377E-13+8.81921264348354i</v>
      </c>
      <c r="AE678" s="336" t="str">
        <f t="shared" si="1705"/>
        <v>-7.7778511650981+4.15734806151254i</v>
      </c>
      <c r="AF678" s="336" t="str">
        <f t="shared" si="1706"/>
        <v>-7.33290731749088-4.89969202338968i</v>
      </c>
      <c r="AG678" s="336" t="str">
        <f t="shared" si="1707"/>
        <v>0.864434003272639-8.77674572406914i</v>
      </c>
      <c r="AH678" s="336" t="str">
        <f t="shared" si="1708"/>
        <v>8.14789005417887-3.37496656516667i</v>
      </c>
      <c r="AI678" s="336" t="str">
        <f t="shared" si="1709"/>
        <v>6.81734356384162+5.59484927263703i</v>
      </c>
      <c r="AJ678" s="336" t="str">
        <f t="shared" si="1710"/>
        <v>-1.72054303454667+8.64975394547456i</v>
      </c>
      <c r="AK678" s="336" t="str">
        <f t="shared" si="1711"/>
        <v>-8.43946030794934+2.56008229585057i</v>
      </c>
      <c r="AL678" s="336" t="str">
        <f t="shared" si="1712"/>
        <v>-6.23612506493156-6.23612506493513i</v>
      </c>
      <c r="AM678" s="336" t="str">
        <f t="shared" si="1713"/>
        <v>2.56008229585517-8.43946030794794i</v>
      </c>
      <c r="AN678" s="336" t="str">
        <f t="shared" si="1714"/>
        <v>8.64975394547553-1.72054303454184i</v>
      </c>
      <c r="AO678" s="336" t="str">
        <f t="shared" si="1715"/>
        <v>5.59484927264011+6.81734356383911i</v>
      </c>
      <c r="AP678" s="336" t="str">
        <f t="shared" si="1716"/>
        <v>-3.37496656516312+8.14789005418034i</v>
      </c>
      <c r="AQ678" s="336" t="str">
        <f t="shared" si="1717"/>
        <v>-8.77674572406895+0.864434003274596i</v>
      </c>
      <c r="AR678" s="336" t="str">
        <f t="shared" si="1718"/>
        <v>-4.8996920233907-7.33290731749021i</v>
      </c>
      <c r="AS678" s="336" t="str">
        <f t="shared" si="1719"/>
        <v>4.15734806151235-7.77785116509819i</v>
      </c>
      <c r="AT678" s="336" t="str">
        <f t="shared" si="1720"/>
        <v>8.81921264348354+2.76590638904755E-13i</v>
      </c>
      <c r="AU678" s="336" t="str">
        <f t="shared" si="1721"/>
        <v>4.15734806151165+7.77785116509857i</v>
      </c>
      <c r="AV678" s="336" t="str">
        <f t="shared" si="1722"/>
        <v>-4.89969202339137+7.33290731748976i</v>
      </c>
      <c r="AW678" s="336" t="str">
        <f t="shared" si="1723"/>
        <v>-8.77674572406887-0.864434003275396i</v>
      </c>
      <c r="AX678" s="336" t="str">
        <f t="shared" si="1724"/>
        <v>-3.37496656516238-8.14789005418065i</v>
      </c>
      <c r="AY678" s="336" t="str">
        <f t="shared" si="1725"/>
        <v>5.59484927263375-6.81734356384432i</v>
      </c>
      <c r="AZ678" s="336" t="str">
        <f t="shared" si="1726"/>
        <v>8.64975394547537+1.72054303454262i</v>
      </c>
      <c r="BA678" s="336" t="str">
        <f t="shared" si="1727"/>
        <v>2.56008229585464+8.4394603079481i</v>
      </c>
      <c r="BB678" s="336" t="str">
        <f t="shared" si="1728"/>
        <v>-6.23612506493213+6.23612506493457i</v>
      </c>
      <c r="BC678" s="336" t="str">
        <f t="shared" si="1729"/>
        <v>-8.43946030794918-2.5600822958511i</v>
      </c>
      <c r="BD678" s="336" t="str">
        <f t="shared" si="1730"/>
        <v>-1.720543034546-8.6497539454747i</v>
      </c>
      <c r="BE678" s="336" t="str">
        <f t="shared" si="1731"/>
        <v>6.81734356384213-5.59484927263641i</v>
      </c>
      <c r="BF678" s="336" t="str">
        <f t="shared" si="1732"/>
        <v>8.14789005417861+3.3749665651673i</v>
      </c>
      <c r="BG678" s="336" t="str">
        <f t="shared" si="1733"/>
        <v>0.864434003270093+8.77674572406939i</v>
      </c>
      <c r="BH678" s="336" t="str">
        <f t="shared" si="1734"/>
        <v>-7.33290731749272+4.89969202338693i</v>
      </c>
      <c r="BI678" s="336" t="str">
        <f t="shared" si="1735"/>
        <v>-7.77785116509606-4.15734806151635i</v>
      </c>
      <c r="BJ678" s="336" t="str">
        <f t="shared" si="1736"/>
        <v>-3.97161327690847E-12-8.81921264348354i</v>
      </c>
      <c r="BK678" s="336" t="str">
        <f t="shared" si="1737"/>
        <v>7.77785116509657-4.1573480615154i</v>
      </c>
      <c r="BL678" s="336" t="str">
        <f t="shared" si="1738"/>
        <v>7.33290731749213+4.89969202338783i</v>
      </c>
      <c r="BM678" s="176"/>
      <c r="BN678" s="176"/>
      <c r="BO678" s="176"/>
      <c r="BP678" s="176"/>
      <c r="BQ678" s="176"/>
      <c r="BR678" s="176"/>
      <c r="BS678" s="176"/>
      <c r="BT678" s="176"/>
      <c r="BU678" s="176"/>
      <c r="BV678" s="176"/>
      <c r="CH678" s="336" t="e">
        <f t="shared" si="1739"/>
        <v>#NUM!</v>
      </c>
    </row>
    <row r="679" spans="1:123" s="336" customFormat="1">
      <c r="A679" s="334">
        <f t="shared" si="1741"/>
        <v>1.6875000000000008E-2</v>
      </c>
      <c r="B679" s="335">
        <v>54</v>
      </c>
      <c r="C679" s="335">
        <f t="shared" si="1742"/>
        <v>2700</v>
      </c>
      <c r="D679" s="335">
        <f t="shared" si="1740"/>
        <v>16964.600329384884</v>
      </c>
      <c r="E679" s="334" t="str">
        <f t="shared" si="1687"/>
        <v>16964.6003293849i</v>
      </c>
      <c r="F679" s="334" t="str">
        <f t="shared" si="1743"/>
        <v>-0.00452948568271148-0.438125798650084i</v>
      </c>
      <c r="G679" s="334" t="str">
        <f t="shared" si="1744"/>
        <v>-3.19549985603994-0.709888958957796i</v>
      </c>
      <c r="H679" s="334" t="str">
        <f t="shared" si="1745"/>
        <v>-0.0000577277513957243-0.00558386071978589i</v>
      </c>
      <c r="I679" s="334" t="str">
        <f t="shared" si="1688"/>
        <v>0.00212613733640838-0.00200560940269809i</v>
      </c>
      <c r="J679" s="336" t="str">
        <f>IMPRODUCT(1/Nt_input,BP625)</f>
        <v>0</v>
      </c>
      <c r="K679" s="336" t="str">
        <f t="shared" si="1689"/>
        <v>0</v>
      </c>
      <c r="L679" s="336" t="e">
        <f t="shared" si="1690"/>
        <v>#NUM!</v>
      </c>
      <c r="M679" s="336">
        <f t="shared" si="1746"/>
        <v>381.68530387697456</v>
      </c>
      <c r="N679" s="337">
        <f t="shared" si="1747"/>
        <v>-8.3146961230254401</v>
      </c>
      <c r="O679" s="336" t="str">
        <f t="shared" si="1748"/>
        <v>-4.61939766255646-6.91341716182542i</v>
      </c>
      <c r="P679" s="336" t="str">
        <f t="shared" si="1749"/>
        <v>3.18189645143172-7.6817775671143i</v>
      </c>
      <c r="Q679" s="336" t="str">
        <f t="shared" si="1691"/>
        <v>8.15493156848921-1.62211674410706i</v>
      </c>
      <c r="R679" s="336" t="str">
        <f t="shared" si="1692"/>
        <v>5.87937801209676+5.87937801209681i</v>
      </c>
      <c r="S679" s="336" t="str">
        <f t="shared" si="1693"/>
        <v>-1.62211674410713+8.15493156848919i</v>
      </c>
      <c r="T679" s="336" t="str">
        <f t="shared" si="1694"/>
        <v>-7.68177756711401+3.18189645143242i</v>
      </c>
      <c r="U679" s="336" t="str">
        <f t="shared" si="1695"/>
        <v>-6.91341716182528-4.61939766255667i</v>
      </c>
      <c r="V679" s="336" t="str">
        <f t="shared" si="1696"/>
        <v>8.76014317243701E-14-8.31469612302544i</v>
      </c>
      <c r="W679" s="336" t="str">
        <f t="shared" si="1697"/>
        <v>6.91341716182537-4.61939766255652i</v>
      </c>
      <c r="X679" s="336" t="str">
        <f t="shared" si="1698"/>
        <v>7.68177756711427+3.18189645143178i</v>
      </c>
      <c r="Y679" s="336" t="str">
        <f t="shared" si="1699"/>
        <v>1.62211674410698+8.15493156848922i</v>
      </c>
      <c r="Z679" s="336" t="str">
        <f t="shared" si="1700"/>
        <v>-5.87937801209686+5.87937801209671i</v>
      </c>
      <c r="AA679" s="336" t="str">
        <f t="shared" si="1701"/>
        <v>-8.15493156848918-1.62211674410718i</v>
      </c>
      <c r="AB679" s="336" t="str">
        <f t="shared" si="1702"/>
        <v>-3.18189645143231-7.68177756711405i</v>
      </c>
      <c r="AC679" s="336" t="str">
        <f t="shared" si="1703"/>
        <v>4.61939766255669-6.91341716182526i</v>
      </c>
      <c r="AD679" s="336" t="str">
        <f t="shared" si="1704"/>
        <v>8.31469612302544+1.7520286344874E-13i</v>
      </c>
      <c r="AE679" s="336" t="str">
        <f t="shared" si="1705"/>
        <v>4.6193976625565+6.91341716182539i</v>
      </c>
      <c r="AF679" s="336" t="str">
        <f t="shared" si="1706"/>
        <v>-3.18189645143187+7.68177756711424i</v>
      </c>
      <c r="AG679" s="336" t="str">
        <f t="shared" si="1707"/>
        <v>-8.15493156848874+1.6221167441094i</v>
      </c>
      <c r="AH679" s="336" t="str">
        <f t="shared" si="1708"/>
        <v>-5.87937801209957-5.879378012094i</v>
      </c>
      <c r="AI679" s="336" t="str">
        <f t="shared" si="1709"/>
        <v>1.62211674410976-8.15493156848867i</v>
      </c>
      <c r="AJ679" s="336" t="str">
        <f t="shared" si="1710"/>
        <v>7.68177756711439-3.18189645143152i</v>
      </c>
      <c r="AK679" s="336" t="str">
        <f t="shared" si="1711"/>
        <v>6.9134171618261+4.61939766255544i</v>
      </c>
      <c r="AL679" s="336" t="str">
        <f t="shared" si="1712"/>
        <v>3.10472545507987E-12+8.31469612302544i</v>
      </c>
      <c r="AM679" s="336" t="str">
        <f t="shared" si="1713"/>
        <v>-6.91341716182724+4.61939766255372i</v>
      </c>
      <c r="AN679" s="336" t="str">
        <f t="shared" si="1714"/>
        <v>-7.6817775671136-3.18189645143342i</v>
      </c>
      <c r="AO679" s="336" t="str">
        <f t="shared" si="1715"/>
        <v>-1.62211674410762-8.15493156848909i</v>
      </c>
      <c r="AP679" s="336" t="str">
        <f t="shared" si="1716"/>
        <v>5.87937801209527-5.8793780120983i</v>
      </c>
      <c r="AQ679" s="336" t="str">
        <f t="shared" si="1717"/>
        <v>8.15493156848832+1.62211674411153i</v>
      </c>
      <c r="AR679" s="336" t="str">
        <f t="shared" si="1718"/>
        <v>3.18189645142996+7.68177756711503i</v>
      </c>
      <c r="AS679" s="336" t="str">
        <f t="shared" si="1719"/>
        <v>-4.61939766255684+6.91341716182516i</v>
      </c>
      <c r="AT679" s="336" t="str">
        <f t="shared" si="1720"/>
        <v>-8.31469612302544+1.30381941357767E-12i</v>
      </c>
      <c r="AU679" s="336" t="str">
        <f t="shared" si="1721"/>
        <v>-4.6193976625592-6.91341716182358i</v>
      </c>
      <c r="AV679" s="336" t="str">
        <f t="shared" si="1722"/>
        <v>3.18189645143498-7.68177756711296i</v>
      </c>
      <c r="AW679" s="336" t="str">
        <f t="shared" si="1723"/>
        <v>8.15493156848942-1.62211674410598i</v>
      </c>
      <c r="AX679" s="336" t="str">
        <f t="shared" si="1724"/>
        <v>5.87937801209711+5.87937801209646i</v>
      </c>
      <c r="AY679" s="336" t="str">
        <f t="shared" si="1725"/>
        <v>-1.62211674410507+8.1549315684896i</v>
      </c>
      <c r="AZ679" s="336" t="str">
        <f t="shared" si="1726"/>
        <v>-7.68177756711568+3.18189645142841i</v>
      </c>
      <c r="BA679" s="336" t="str">
        <f t="shared" si="1727"/>
        <v>-6.91341716182423-4.61939766255824i</v>
      </c>
      <c r="BB679" s="336" t="str">
        <f t="shared" si="1728"/>
        <v>3.78927689319166E-13-8.31469612302544i</v>
      </c>
      <c r="BC679" s="336" t="str">
        <f t="shared" si="1729"/>
        <v>6.91341716182465-4.61939766255761i</v>
      </c>
      <c r="BD679" s="336" t="str">
        <f t="shared" si="1730"/>
        <v>7.68177756711548+3.18189645142889i</v>
      </c>
      <c r="BE679" s="336" t="str">
        <f t="shared" si="1731"/>
        <v>1.62211674410432+8.15493156848975i</v>
      </c>
      <c r="BF679" s="336" t="str">
        <f t="shared" si="1732"/>
        <v>-5.87937801209765+5.87937801209592i</v>
      </c>
      <c r="BG679" s="336" t="str">
        <f t="shared" si="1733"/>
        <v>-8.15493156848927-1.62211674410672i</v>
      </c>
      <c r="BH679" s="336" t="str">
        <f t="shared" si="1734"/>
        <v>-3.18189645143428-7.68177756711324i</v>
      </c>
      <c r="BI679" s="336" t="str">
        <f t="shared" si="1735"/>
        <v>4.61939766255963-6.91341716182329i</v>
      </c>
      <c r="BJ679" s="336" t="str">
        <f t="shared" si="1736"/>
        <v>8.31469612302544+2.061674792216E-12i</v>
      </c>
      <c r="BK679" s="336" t="str">
        <f t="shared" si="1737"/>
        <v>4.61939766255621+6.91341716182559i</v>
      </c>
      <c r="BL679" s="336" t="str">
        <f t="shared" si="1738"/>
        <v>-3.18189645143066+7.68177756711474i</v>
      </c>
      <c r="BM679" s="176"/>
      <c r="BN679" s="176"/>
      <c r="BO679" s="176"/>
      <c r="BP679" s="176"/>
      <c r="BQ679" s="176"/>
      <c r="BR679" s="176"/>
      <c r="BS679" s="176"/>
      <c r="BT679" s="176"/>
      <c r="BU679" s="176"/>
      <c r="BV679" s="176"/>
      <c r="CH679" s="336" t="e">
        <f t="shared" si="1739"/>
        <v>#NUM!</v>
      </c>
    </row>
    <row r="680" spans="1:123" s="336" customFormat="1">
      <c r="A680" s="334">
        <f t="shared" si="1741"/>
        <v>1.7187500000000008E-2</v>
      </c>
      <c r="B680" s="335">
        <v>55</v>
      </c>
      <c r="C680" s="335">
        <f t="shared" si="1742"/>
        <v>2750</v>
      </c>
      <c r="D680" s="335">
        <f t="shared" si="1740"/>
        <v>17278.75959474386</v>
      </c>
      <c r="E680" s="334" t="str">
        <f t="shared" si="1687"/>
        <v>17278.7595947439i</v>
      </c>
      <c r="F680" s="334" t="str">
        <f t="shared" si="1743"/>
        <v>-0.00534770020147799-0.430075477321992i</v>
      </c>
      <c r="G680" s="334" t="str">
        <f t="shared" si="1744"/>
        <v>-3.21117641854817-0.719980181958494i</v>
      </c>
      <c r="H680" s="334" t="str">
        <f t="shared" si="1745"/>
        <v>-0.0000681557972350147-0.00548126034066169i</v>
      </c>
      <c r="I680" s="334" t="str">
        <f t="shared" si="1688"/>
        <v>0.00209085778531581-0.00200053213575952i</v>
      </c>
      <c r="J680" s="336" t="str">
        <f>IMPRODUCT(1/Nt_input,BQ625)</f>
        <v>0</v>
      </c>
      <c r="K680" s="336" t="str">
        <f t="shared" si="1689"/>
        <v>0</v>
      </c>
      <c r="L680" s="336" t="e">
        <f t="shared" si="1690"/>
        <v>#NUM!</v>
      </c>
      <c r="M680" s="336">
        <f t="shared" si="1746"/>
        <v>382.26989546637265</v>
      </c>
      <c r="N680" s="337">
        <f t="shared" si="1747"/>
        <v>-7.7301045336273519</v>
      </c>
      <c r="O680" s="336" t="str">
        <f t="shared" si="1748"/>
        <v>-4.90392640201616-5.97545161008061i</v>
      </c>
      <c r="P680" s="336" t="str">
        <f t="shared" si="1749"/>
        <v>1.5080685826838-7.58157274255997i</v>
      </c>
      <c r="Q680" s="336" t="str">
        <f t="shared" si="1691"/>
        <v>6.81734356384148-3.64394605247599i</v>
      </c>
      <c r="R680" s="336" t="str">
        <f t="shared" si="1692"/>
        <v>7.14168536279093+2.95818293546966i</v>
      </c>
      <c r="S680" s="336" t="str">
        <f t="shared" si="1693"/>
        <v>2.24393089968738+7.3972488276544i</v>
      </c>
      <c r="T680" s="336" t="str">
        <f t="shared" si="1694"/>
        <v>-4.29461597701349+6.42734701963311i</v>
      </c>
      <c r="U680" s="336" t="str">
        <f t="shared" si="1695"/>
        <v>-7.69288196744545+0.757682740834738i</v>
      </c>
      <c r="V680" s="336" t="str">
        <f t="shared" si="1696"/>
        <v>-5.46600933500901-5.46600933500854i</v>
      </c>
      <c r="W680" s="336" t="str">
        <f t="shared" si="1697"/>
        <v>0.757682740834832-7.69288196744543i</v>
      </c>
      <c r="X680" s="336" t="str">
        <f t="shared" si="1698"/>
        <v>6.42734701963316-4.29461597701341i</v>
      </c>
      <c r="Y680" s="336" t="str">
        <f t="shared" si="1699"/>
        <v>7.39724882765436+2.24393089968749i</v>
      </c>
      <c r="Z680" s="336" t="str">
        <f t="shared" si="1700"/>
        <v>2.9581829354696+7.14168536279096i</v>
      </c>
      <c r="AA680" s="336" t="str">
        <f t="shared" si="1701"/>
        <v>-3.64394605247605+6.81734356384145i</v>
      </c>
      <c r="AB680" s="336" t="str">
        <f t="shared" si="1702"/>
        <v>-7.58157274255998+1.50806858268372i</v>
      </c>
      <c r="AC680" s="336" t="str">
        <f t="shared" si="1703"/>
        <v>-5.97545161008037-4.90392640201646i</v>
      </c>
      <c r="AD680" s="336" t="str">
        <f t="shared" si="1704"/>
        <v>9.47010657584926E-14-7.73010453362735i</v>
      </c>
      <c r="AE680" s="336" t="str">
        <f t="shared" si="1705"/>
        <v>5.97545161008048-4.90392640201632i</v>
      </c>
      <c r="AF680" s="336" t="str">
        <f t="shared" si="1706"/>
        <v>7.58157274255994+1.50806858268391i</v>
      </c>
      <c r="AG680" s="336" t="str">
        <f t="shared" si="1707"/>
        <v>3.64394605247791+6.81734356384045i</v>
      </c>
      <c r="AH680" s="336" t="str">
        <f t="shared" si="1708"/>
        <v>-2.95818293547048+7.14168536279059i</v>
      </c>
      <c r="AI680" s="336" t="str">
        <f t="shared" si="1709"/>
        <v>-7.39724882765354+2.2439308996902i</v>
      </c>
      <c r="AJ680" s="336" t="str">
        <f t="shared" si="1710"/>
        <v>-6.42734701963303-4.29461597701362i</v>
      </c>
      <c r="AK680" s="336" t="str">
        <f t="shared" si="1711"/>
        <v>-0.757682740830763-7.69288196744583i</v>
      </c>
      <c r="AL680" s="336" t="str">
        <f t="shared" si="1712"/>
        <v>5.46600933500856-5.46600933500899i</v>
      </c>
      <c r="AM680" s="336" t="str">
        <f t="shared" si="1713"/>
        <v>7.69288196744513+0.757682740837933i</v>
      </c>
      <c r="AN680" s="336" t="str">
        <f t="shared" si="1714"/>
        <v>4.29461597701402+6.42734701963275i</v>
      </c>
      <c r="AO680" s="336" t="str">
        <f t="shared" si="1715"/>
        <v>-2.24393089968974+7.39724882765368i</v>
      </c>
      <c r="AP680" s="336" t="str">
        <f t="shared" si="1716"/>
        <v>-7.14168536279041+2.95818293547093i</v>
      </c>
      <c r="AQ680" s="336" t="str">
        <f t="shared" si="1717"/>
        <v>-6.81734356384067-3.64394605247749i</v>
      </c>
      <c r="AR680" s="336" t="str">
        <f t="shared" si="1718"/>
        <v>-1.50806858268589-7.58157274255955i</v>
      </c>
      <c r="AS680" s="336" t="str">
        <f t="shared" si="1719"/>
        <v>4.90392640201713-5.97545161007982i</v>
      </c>
      <c r="AT680" s="336" t="str">
        <f t="shared" si="1720"/>
        <v>7.73010453362735-2.88643685738269E-12i</v>
      </c>
      <c r="AU680" s="336" t="str">
        <f t="shared" si="1721"/>
        <v>4.90392640201565+5.97545161008103i</v>
      </c>
      <c r="AV680" s="336" t="str">
        <f t="shared" si="1722"/>
        <v>-1.50806858268023+7.58157274256068i</v>
      </c>
      <c r="AW680" s="336" t="str">
        <f t="shared" si="1723"/>
        <v>-6.81734356384158+3.64394605247579i</v>
      </c>
      <c r="AX680" s="336" t="str">
        <f t="shared" si="1724"/>
        <v>-7.14168536278967-2.9581829354727i</v>
      </c>
      <c r="AY680" s="336" t="str">
        <f t="shared" si="1725"/>
        <v>-2.2439308996879-7.39724882765424i</v>
      </c>
      <c r="AZ680" s="336" t="str">
        <f t="shared" si="1726"/>
        <v>4.29461597701561-6.42734701963169i</v>
      </c>
      <c r="BA680" s="336" t="str">
        <f t="shared" si="1727"/>
        <v>7.69288196744532-0.757682740836026i</v>
      </c>
      <c r="BB680" s="336" t="str">
        <f t="shared" si="1728"/>
        <v>5.46600933500721+5.46600933501034i</v>
      </c>
      <c r="BC680" s="336" t="str">
        <f t="shared" si="1729"/>
        <v>-0.75768274083278+7.69288196744564i</v>
      </c>
      <c r="BD680" s="336" t="str">
        <f t="shared" si="1730"/>
        <v>-6.42734701963415+4.29461597701193i</v>
      </c>
      <c r="BE680" s="336" t="str">
        <f t="shared" si="1731"/>
        <v>-7.39724882765519-2.24393089968478i</v>
      </c>
      <c r="BF680" s="336" t="str">
        <f t="shared" si="1732"/>
        <v>-2.95818293546861-7.14168536279137i</v>
      </c>
      <c r="BG680" s="336" t="str">
        <f t="shared" si="1733"/>
        <v>3.64394605247292-6.81734356384312i</v>
      </c>
      <c r="BH680" s="336" t="str">
        <f t="shared" si="1734"/>
        <v>7.58157274256004-1.50806858268343i</v>
      </c>
      <c r="BI680" s="336" t="str">
        <f t="shared" si="1735"/>
        <v>5.9754516100831+4.90392640201313i</v>
      </c>
      <c r="BJ680" s="336" t="str">
        <f t="shared" si="1736"/>
        <v>5.94707942410145E-13+7.73010453362735i</v>
      </c>
      <c r="BK680" s="336" t="str">
        <f t="shared" si="1737"/>
        <v>-5.97545161008248+4.90392640201388i</v>
      </c>
      <c r="BL680" s="336" t="str">
        <f t="shared" si="1738"/>
        <v>-7.58157274256018-1.50806858268269i</v>
      </c>
      <c r="BM680" s="176"/>
      <c r="BN680" s="176"/>
      <c r="BO680" s="176"/>
      <c r="BP680" s="176"/>
      <c r="BQ680" s="176"/>
      <c r="BR680" s="176"/>
      <c r="BS680" s="176"/>
      <c r="BT680" s="176"/>
      <c r="BU680" s="176"/>
      <c r="BV680" s="176"/>
      <c r="CH680" s="336" t="e">
        <f t="shared" si="1739"/>
        <v>#NUM!</v>
      </c>
    </row>
    <row r="681" spans="1:123" s="336" customFormat="1">
      <c r="A681" s="334">
        <f t="shared" si="1741"/>
        <v>1.7500000000000009E-2</v>
      </c>
      <c r="B681" s="335">
        <v>56</v>
      </c>
      <c r="C681" s="335">
        <f t="shared" si="1742"/>
        <v>2800</v>
      </c>
      <c r="D681" s="335">
        <f t="shared" si="1740"/>
        <v>17592.91886010284</v>
      </c>
      <c r="E681" s="334" t="str">
        <f t="shared" si="1687"/>
        <v>17592.9188601028i</v>
      </c>
      <c r="F681" s="334" t="str">
        <f t="shared" si="1743"/>
        <v>-0.00612146689428419-0.422308283175499i</v>
      </c>
      <c r="G681" s="334" t="str">
        <f t="shared" si="1744"/>
        <v>-3.22699321051102-0.729723517738646i</v>
      </c>
      <c r="H681" s="334" t="str">
        <f t="shared" si="1745"/>
        <v>-0.0000780173608670844-0.00538226838348596i</v>
      </c>
      <c r="I681" s="334" t="str">
        <f t="shared" si="1688"/>
        <v>0.00205655911176373-0.00199503512365737i</v>
      </c>
      <c r="J681" s="336" t="str">
        <f>IMPRODUCT(1/Nt_input,BR625)</f>
        <v>0</v>
      </c>
      <c r="K681" s="336" t="str">
        <f t="shared" si="1689"/>
        <v>0</v>
      </c>
      <c r="L681" s="336" t="e">
        <f t="shared" si="1690"/>
        <v>#NUM!</v>
      </c>
      <c r="M681" s="336">
        <f t="shared" si="1746"/>
        <v>382.92893218813452</v>
      </c>
      <c r="N681" s="337">
        <f t="shared" si="1747"/>
        <v>-7.0710678118654577</v>
      </c>
      <c r="O681" s="336" t="str">
        <f t="shared" si="1748"/>
        <v>-5-4.99999999999998i</v>
      </c>
      <c r="P681" s="336" t="str">
        <f t="shared" si="1749"/>
        <v>-1.72818267641091E-13-7.07106781186546i</v>
      </c>
      <c r="Q681" s="336" t="str">
        <f t="shared" si="1691"/>
        <v>5.00000000000006-4.99999999999992i</v>
      </c>
      <c r="R681" s="336" t="str">
        <f t="shared" si="1692"/>
        <v>7.07106781186546-3.45636535282182E-13i</v>
      </c>
      <c r="S681" s="336" t="str">
        <f t="shared" si="1693"/>
        <v>5.00000000000003+4.99999999999994i</v>
      </c>
      <c r="T681" s="336" t="str">
        <f t="shared" si="1694"/>
        <v>-1.97507358236527E-13+7.07106781186546i</v>
      </c>
      <c r="U681" s="336" t="str">
        <f t="shared" si="1695"/>
        <v>-4.99999999999983+5.00000000000015i</v>
      </c>
      <c r="V681" s="336" t="str">
        <f t="shared" si="1696"/>
        <v>-7.07106781186546-6.23713096038461E-14i</v>
      </c>
      <c r="W681" s="336" t="str">
        <f t="shared" si="1697"/>
        <v>-4.99999999999978-5.0000000000002i</v>
      </c>
      <c r="X681" s="336" t="str">
        <f t="shared" si="1698"/>
        <v>-1.23007697706715E-13-7.07106781186546i</v>
      </c>
      <c r="Y681" s="336" t="str">
        <f t="shared" si="1699"/>
        <v>5.0000000000001-4.99999999999987i</v>
      </c>
      <c r="Z681" s="336" t="str">
        <f t="shared" si="1700"/>
        <v>7.07106781186546-3.08386705017276E-13i</v>
      </c>
      <c r="AA681" s="336" t="str">
        <f t="shared" si="1701"/>
        <v>5.00000000000004+4.99999999999993i</v>
      </c>
      <c r="AB681" s="336" t="str">
        <f t="shared" si="1702"/>
        <v>-2.59878667840373E-13+7.07106781186546i</v>
      </c>
      <c r="AC681" s="336" t="str">
        <f t="shared" si="1703"/>
        <v>-4.99999999999984+5.00000000000013i</v>
      </c>
      <c r="AD681" s="336" t="str">
        <f t="shared" si="1704"/>
        <v>-7.07106781186546-1.24742619207692E-13i</v>
      </c>
      <c r="AE681" s="336" t="str">
        <f t="shared" si="1705"/>
        <v>-5.00000000000023-4.99999999999974i</v>
      </c>
      <c r="AF681" s="336" t="str">
        <f t="shared" si="1706"/>
        <v>-1.1087934678075E-13-7.07106781186546i</v>
      </c>
      <c r="AG681" s="336" t="str">
        <f t="shared" si="1707"/>
        <v>4.99999999999808-5.00000000000189i</v>
      </c>
      <c r="AH681" s="336" t="str">
        <f t="shared" si="1708"/>
        <v>7.07106781186546-1.65281823839409E-12i</v>
      </c>
      <c r="AI681" s="336" t="str">
        <f t="shared" si="1709"/>
        <v>5.00000000000049+4.99999999999948i</v>
      </c>
      <c r="AJ681" s="336" t="str">
        <f t="shared" si="1710"/>
        <v>-3.22249977444219E-13+7.07106781186546i</v>
      </c>
      <c r="AK681" s="336" t="str">
        <f t="shared" si="1711"/>
        <v>-5.00000000000087+4.9999999999991i</v>
      </c>
      <c r="AL681" s="336" t="str">
        <f t="shared" si="1712"/>
        <v>-7.07106781186546-2.19683227592676E-12i</v>
      </c>
      <c r="AM681" s="336" t="str">
        <f t="shared" si="1713"/>
        <v>-4.99999999999777-5.0000000000022i</v>
      </c>
      <c r="AN681" s="336" t="str">
        <f t="shared" si="1714"/>
        <v>-2.96259964049399E-12-7.07106781186546i</v>
      </c>
      <c r="AO681" s="336" t="str">
        <f t="shared" si="1715"/>
        <v>4.9999999999987-5.00000000000128i</v>
      </c>
      <c r="AP681" s="336" t="str">
        <f t="shared" si="1716"/>
        <v>7.07106781186546-8.87045507299911E-13i</v>
      </c>
      <c r="AQ681" s="336" t="str">
        <f t="shared" si="1717"/>
        <v>4.99999999999995+5.00000000000003i</v>
      </c>
      <c r="AR681" s="336" t="str">
        <f t="shared" si="1718"/>
        <v>-9.87536791182633E-13+7.07106781186546i</v>
      </c>
      <c r="AS681" s="336" t="str">
        <f t="shared" si="1719"/>
        <v>-5.00000000000135+4.99999999999863i</v>
      </c>
      <c r="AT681" s="336" t="str">
        <f t="shared" si="1720"/>
        <v>-7.07106781186546-3.0630909243767E-12i</v>
      </c>
      <c r="AU681" s="336" t="str">
        <f t="shared" si="1721"/>
        <v>-5.00000000000213-4.99999999999784i</v>
      </c>
      <c r="AV681" s="336" t="str">
        <f t="shared" si="1722"/>
        <v>-2.09634099204405E-12-7.07106781186546i</v>
      </c>
      <c r="AW681" s="336" t="str">
        <f t="shared" si="1723"/>
        <v>4.99999999999917-5.0000000000008i</v>
      </c>
      <c r="AX681" s="336" t="str">
        <f t="shared" si="1724"/>
        <v>7.07106781186546-2.21758693561499E-13i</v>
      </c>
      <c r="AY681" s="336" t="str">
        <f t="shared" si="1725"/>
        <v>4.99999999999948+5.00000000000049i</v>
      </c>
      <c r="AZ681" s="336" t="str">
        <f t="shared" si="1726"/>
        <v>-1.85379543963257E-12+7.07106781186546i</v>
      </c>
      <c r="BA681" s="336" t="str">
        <f t="shared" si="1727"/>
        <v>-5.00000000000196+4.99999999999801i</v>
      </c>
      <c r="BB681" s="336" t="str">
        <f t="shared" si="1728"/>
        <v>-7.07106781186546+3.30563647678818E-12i</v>
      </c>
      <c r="BC681" s="336" t="str">
        <f t="shared" si="1729"/>
        <v>-5.00000000000166-4.99999999999832i</v>
      </c>
      <c r="BD681" s="336" t="str">
        <f t="shared" si="1730"/>
        <v>-1.43105417830563E-12-7.07106781186546i</v>
      </c>
      <c r="BE681" s="336" t="str">
        <f t="shared" si="1731"/>
        <v>4.99999999999964-5.00000000000034i</v>
      </c>
      <c r="BF681" s="336" t="str">
        <f t="shared" si="1732"/>
        <v>7.07106781186546+6.44499954888438E-13i</v>
      </c>
      <c r="BG681" s="336" t="str">
        <f t="shared" si="1733"/>
        <v>4.99999999999887+5.00000000000111i</v>
      </c>
      <c r="BH681" s="336" t="str">
        <f t="shared" si="1734"/>
        <v>-2.51908225337098E-12+7.07106781186546i</v>
      </c>
      <c r="BI681" s="336" t="str">
        <f t="shared" si="1735"/>
        <v>-5.00000000000257+4.9999999999974i</v>
      </c>
      <c r="BJ681" s="336" t="str">
        <f t="shared" si="1736"/>
        <v>-7.07106781186546+2.43937782833824E-12i</v>
      </c>
      <c r="BK681" s="336" t="str">
        <f t="shared" si="1737"/>
        <v>-5.00000000000119-4.99999999999878i</v>
      </c>
      <c r="BL681" s="336" t="str">
        <f t="shared" si="1738"/>
        <v>-5.64795529855694E-13-7.07106781186546i</v>
      </c>
      <c r="BM681" s="176"/>
      <c r="BN681" s="176"/>
      <c r="BO681" s="176"/>
      <c r="BP681" s="176"/>
      <c r="BQ681" s="176"/>
      <c r="BR681" s="176"/>
      <c r="BS681" s="176"/>
      <c r="BT681" s="176"/>
      <c r="BU681" s="176"/>
      <c r="BV681" s="176"/>
      <c r="CH681" s="336" t="e">
        <f t="shared" si="1739"/>
        <v>#NUM!</v>
      </c>
    </row>
    <row r="682" spans="1:123" s="336" customFormat="1">
      <c r="A682" s="334">
        <f t="shared" si="1741"/>
        <v>1.7812500000000009E-2</v>
      </c>
      <c r="B682" s="335">
        <v>57</v>
      </c>
      <c r="C682" s="335">
        <f t="shared" si="1742"/>
        <v>2850</v>
      </c>
      <c r="D682" s="335">
        <f t="shared" si="1740"/>
        <v>17907.07812546182</v>
      </c>
      <c r="E682" s="334" t="str">
        <f t="shared" si="1687"/>
        <v>17907.0781254618i</v>
      </c>
      <c r="F682" s="334" t="str">
        <f t="shared" si="1743"/>
        <v>-0.00685384584322865-0.41480947511665i</v>
      </c>
      <c r="G682" s="334" t="str">
        <f t="shared" si="1744"/>
        <v>-3.24294398676883-0.739120753733528i</v>
      </c>
      <c r="H682" s="334" t="str">
        <f t="shared" si="1745"/>
        <v>-0.0000873514426710075-0.00528669697478546i</v>
      </c>
      <c r="I682" s="334" t="str">
        <f t="shared" si="1688"/>
        <v>0.00202321401768845-0.00198915969035086i</v>
      </c>
      <c r="J682" s="336" t="str">
        <f>IMPRODUCT(1/Nt_input,BS625)</f>
        <v>0</v>
      </c>
      <c r="K682" s="336" t="str">
        <f t="shared" si="1689"/>
        <v>0</v>
      </c>
      <c r="L682" s="336" t="e">
        <f t="shared" si="1690"/>
        <v>#NUM!</v>
      </c>
      <c r="M682" s="336">
        <f t="shared" si="1746"/>
        <v>383.65606715836356</v>
      </c>
      <c r="N682" s="337">
        <f t="shared" si="1747"/>
        <v>-6.3439328416364313</v>
      </c>
      <c r="O682" s="336" t="str">
        <f t="shared" si="1748"/>
        <v>-4.90392640201614-4.02454838991934i</v>
      </c>
      <c r="P682" s="336" t="str">
        <f t="shared" si="1749"/>
        <v>-1.23763990092331-6.2220359509437i</v>
      </c>
      <c r="Q682" s="336" t="str">
        <f t="shared" si="1691"/>
        <v>2.99050924019046-5.59484927263718i</v>
      </c>
      <c r="R682" s="336" t="str">
        <f t="shared" si="1692"/>
        <v>5.86102970801401-2.42771799453118i</v>
      </c>
      <c r="S682" s="336" t="str">
        <f t="shared" si="1693"/>
        <v>6.07076522333816+1.84154649745839i</v>
      </c>
      <c r="T682" s="336" t="str">
        <f t="shared" si="1694"/>
        <v>3.52450024708858+5.27478738030888i</v>
      </c>
      <c r="U682" s="336" t="str">
        <f t="shared" si="1695"/>
        <v>-0.621814155580184+6.31338507103071i</v>
      </c>
      <c r="V682" s="336" t="str">
        <f t="shared" si="1696"/>
        <v>-4.48583793171341+4.48583793171292i</v>
      </c>
      <c r="W682" s="336" t="str">
        <f t="shared" si="1697"/>
        <v>-6.31338507103071+0.621814155580173i</v>
      </c>
      <c r="X682" s="336" t="str">
        <f t="shared" si="1698"/>
        <v>-5.27478738030885-3.52450024708863i</v>
      </c>
      <c r="Y682" s="336" t="str">
        <f t="shared" si="1699"/>
        <v>-1.84154649745836-6.07076522333817i</v>
      </c>
      <c r="Z682" s="336" t="str">
        <f t="shared" si="1700"/>
        <v>2.42771799453123-5.86102970801399i</v>
      </c>
      <c r="AA682" s="336" t="str">
        <f t="shared" si="1701"/>
        <v>5.59484927263692-2.99050924019095i</v>
      </c>
      <c r="AB682" s="336" t="str">
        <f t="shared" si="1702"/>
        <v>6.2220359509437+1.23763990092331i</v>
      </c>
      <c r="AC682" s="336" t="str">
        <f t="shared" si="1703"/>
        <v>4.02454838991941+4.90392640201608i</v>
      </c>
      <c r="AD682" s="336" t="str">
        <f t="shared" si="1704"/>
        <v>-5.59582051048888E-14+6.34393284163643i</v>
      </c>
      <c r="AE682" s="336" t="str">
        <f t="shared" si="1705"/>
        <v>-4.0245483899195+4.90392640201601i</v>
      </c>
      <c r="AF682" s="336" t="str">
        <f t="shared" si="1706"/>
        <v>-6.22203595094333+1.23763990092515i</v>
      </c>
      <c r="AG682" s="336" t="str">
        <f t="shared" si="1707"/>
        <v>-5.59484927263835-2.99050924018826i</v>
      </c>
      <c r="AH682" s="336" t="str">
        <f t="shared" si="1708"/>
        <v>-2.4277179945288-5.861029708015i</v>
      </c>
      <c r="AI682" s="336" t="str">
        <f t="shared" si="1709"/>
        <v>1.84154649745968-6.07076522333777i</v>
      </c>
      <c r="AJ682" s="336" t="str">
        <f t="shared" si="1710"/>
        <v>5.27478738030889-3.52450024708857i</v>
      </c>
      <c r="AK682" s="336" t="str">
        <f t="shared" si="1711"/>
        <v>6.31338507103082+0.621814155579074i</v>
      </c>
      <c r="AL682" s="336" t="str">
        <f t="shared" si="1712"/>
        <v>4.48583793171467+4.48583793171166i</v>
      </c>
      <c r="AM682" s="336" t="str">
        <f t="shared" si="1713"/>
        <v>0.621814155577022+6.31338507103102i</v>
      </c>
      <c r="AN682" s="336" t="str">
        <f t="shared" si="1714"/>
        <v>-3.52450024709028+5.27478738030774i</v>
      </c>
      <c r="AO682" s="336" t="str">
        <f t="shared" si="1715"/>
        <v>-6.07076522333837+1.8415464974577i</v>
      </c>
      <c r="AP682" s="336" t="str">
        <f t="shared" si="1716"/>
        <v>-5.86102970801424-2.42771799453062i</v>
      </c>
      <c r="AQ682" s="336" t="str">
        <f t="shared" si="1717"/>
        <v>-2.99050924019201-5.59484927263635i</v>
      </c>
      <c r="AR682" s="336" t="str">
        <f t="shared" si="1718"/>
        <v>1.2376399009209-6.22203595094417i</v>
      </c>
      <c r="AS682" s="336" t="str">
        <f t="shared" si="1719"/>
        <v>4.90392640201777-4.02454838991735i</v>
      </c>
      <c r="AT682" s="336" t="str">
        <f t="shared" si="1720"/>
        <v>6.34393284163643+1.37405432130669E-12i</v>
      </c>
      <c r="AU682" s="336" t="str">
        <f t="shared" si="1721"/>
        <v>4.90392640201603+4.02454838991947i</v>
      </c>
      <c r="AV682" s="336" t="str">
        <f t="shared" si="1722"/>
        <v>1.23763990092439+6.22203595094348i</v>
      </c>
      <c r="AW682" s="336" t="str">
        <f t="shared" si="1723"/>
        <v>-2.99050924018887+5.59484927263803i</v>
      </c>
      <c r="AX682" s="336" t="str">
        <f t="shared" si="1724"/>
        <v>-5.86102970801523+2.42771799452824i</v>
      </c>
      <c r="AY682" s="336" t="str">
        <f t="shared" si="1725"/>
        <v>-6.07076522333757-1.84154649746034i</v>
      </c>
      <c r="AZ682" s="336" t="str">
        <f t="shared" si="1726"/>
        <v>-3.524500247088-5.27478738030927i</v>
      </c>
      <c r="BA682" s="336" t="str">
        <f t="shared" si="1727"/>
        <v>0.621814155579578-6.31338507103076i</v>
      </c>
      <c r="BB682" s="336" t="str">
        <f t="shared" si="1728"/>
        <v>4.48583793171215-4.48583793171418i</v>
      </c>
      <c r="BC682" s="336" t="str">
        <f t="shared" si="1729"/>
        <v>6.31338507103047-0.621814155582619i</v>
      </c>
      <c r="BD682" s="336" t="str">
        <f t="shared" si="1730"/>
        <v>5.27478738030736+3.52450024709085i</v>
      </c>
      <c r="BE682" s="336" t="str">
        <f t="shared" si="1731"/>
        <v>1.84154649745705+6.07076522333857i</v>
      </c>
      <c r="BF682" s="336" t="str">
        <f t="shared" si="1732"/>
        <v>-2.42771799453125+5.86102970801398i</v>
      </c>
      <c r="BG682" s="336" t="str">
        <f t="shared" si="1733"/>
        <v>-5.59484927263667+2.9905092401914i</v>
      </c>
      <c r="BH682" s="336" t="str">
        <f t="shared" si="1734"/>
        <v>-6.22203595094401-1.23763990092175i</v>
      </c>
      <c r="BI682" s="336" t="str">
        <f t="shared" si="1735"/>
        <v>-4.02454838992169-4.90392640201421i</v>
      </c>
      <c r="BJ682" s="336" t="str">
        <f t="shared" si="1736"/>
        <v>1.88077606608905E-12-6.34393284163643i</v>
      </c>
      <c r="BK682" s="336" t="str">
        <f t="shared" si="1737"/>
        <v>4.02454838992014-4.90392640201548i</v>
      </c>
      <c r="BL682" s="336" t="str">
        <f t="shared" si="1738"/>
        <v>6.22203595094362-1.23763990092371i</v>
      </c>
      <c r="BM682" s="176"/>
      <c r="BN682" s="176"/>
      <c r="BO682" s="176"/>
      <c r="BP682" s="176"/>
      <c r="BQ682" s="176"/>
      <c r="BR682" s="176"/>
      <c r="BS682" s="176"/>
      <c r="BT682" s="176"/>
      <c r="BU682" s="176"/>
      <c r="BV682" s="176"/>
      <c r="CH682" s="336" t="e">
        <f t="shared" si="1739"/>
        <v>#NUM!</v>
      </c>
    </row>
    <row r="683" spans="1:123" s="336" customFormat="1">
      <c r="A683" s="334">
        <f t="shared" si="1741"/>
        <v>1.8125000000000009E-2</v>
      </c>
      <c r="B683" s="335">
        <v>58</v>
      </c>
      <c r="C683" s="335">
        <f t="shared" si="1742"/>
        <v>2900</v>
      </c>
      <c r="D683" s="335">
        <f t="shared" si="1740"/>
        <v>18221.237390820799</v>
      </c>
      <c r="E683" s="334" t="str">
        <f t="shared" si="1687"/>
        <v>18221.2373908208i</v>
      </c>
      <c r="F683" s="334" t="str">
        <f t="shared" si="1743"/>
        <v>-0.00754763701769503-0.407565316057392i</v>
      </c>
      <c r="G683" s="334" t="str">
        <f t="shared" si="1744"/>
        <v>-3.25902252206171-0.748173624812176i</v>
      </c>
      <c r="H683" s="334" t="str">
        <f t="shared" si="1745"/>
        <v>-0.0000961937279205256-0.00519437103702168i</v>
      </c>
      <c r="I683" s="334" t="str">
        <f t="shared" si="1688"/>
        <v>0.00199079529393812-0.00198294420433723i</v>
      </c>
      <c r="J683" s="336" t="str">
        <f>IMPRODUCT(1/Nt_input,BT625)</f>
        <v>0</v>
      </c>
      <c r="K683" s="336" t="str">
        <f t="shared" si="1689"/>
        <v>0</v>
      </c>
      <c r="L683" s="336" t="e">
        <f t="shared" si="1690"/>
        <v>#NUM!</v>
      </c>
      <c r="M683" s="336">
        <f t="shared" si="1746"/>
        <v>384.44429766980397</v>
      </c>
      <c r="N683" s="337">
        <f t="shared" si="1747"/>
        <v>-5.5557023301959996</v>
      </c>
      <c r="O683" s="336" t="str">
        <f t="shared" si="1748"/>
        <v>-4.61939766255641-3.08658283817454i</v>
      </c>
      <c r="P683" s="336" t="str">
        <f t="shared" si="1749"/>
        <v>-2.12607523691813-5.13279967159335i</v>
      </c>
      <c r="Q683" s="336" t="str">
        <f t="shared" si="1691"/>
        <v>1.0838637566237-5.44895106775816i</v>
      </c>
      <c r="R683" s="336" t="str">
        <f t="shared" si="1692"/>
        <v>3.9284747919355-3.9284747919355i</v>
      </c>
      <c r="S683" s="336" t="str">
        <f t="shared" si="1693"/>
        <v>5.44895106775817-1.08386375662368i</v>
      </c>
      <c r="T683" s="336" t="str">
        <f t="shared" si="1694"/>
        <v>5.13279967159334+2.12607523691815i</v>
      </c>
      <c r="U683" s="336" t="str">
        <f t="shared" si="1695"/>
        <v>3.08658283817453+4.61939766255642i</v>
      </c>
      <c r="V683" s="336" t="str">
        <f t="shared" si="1696"/>
        <v>-6.02350453608126E-19+5.555702330196i</v>
      </c>
      <c r="W683" s="336" t="str">
        <f t="shared" si="1697"/>
        <v>-3.08658283817456+4.6193976625564i</v>
      </c>
      <c r="X683" s="336" t="str">
        <f t="shared" si="1698"/>
        <v>-5.13279967159335+2.12607523691812i</v>
      </c>
      <c r="Y683" s="336" t="str">
        <f t="shared" si="1699"/>
        <v>-5.44895106775816-1.0838637566237i</v>
      </c>
      <c r="Z683" s="336" t="str">
        <f t="shared" si="1700"/>
        <v>-3.92847479193546-3.92847479193553i</v>
      </c>
      <c r="AA683" s="336" t="str">
        <f t="shared" si="1701"/>
        <v>-1.08386375662366-5.44895106775817i</v>
      </c>
      <c r="AB683" s="336" t="str">
        <f t="shared" si="1702"/>
        <v>2.12607523691815-5.13279967159334i</v>
      </c>
      <c r="AC683" s="336" t="str">
        <f t="shared" si="1703"/>
        <v>4.61939766255642-3.08658283817453i</v>
      </c>
      <c r="AD683" s="336" t="str">
        <f t="shared" si="1704"/>
        <v>5.555702330196+1.20470090721626E-18i</v>
      </c>
      <c r="AE683" s="336" t="str">
        <f t="shared" si="1705"/>
        <v>4.61939766255642+3.08658283817453i</v>
      </c>
      <c r="AF683" s="336" t="str">
        <f t="shared" si="1706"/>
        <v>2.12607523691808+5.13279967159337i</v>
      </c>
      <c r="AG683" s="336" t="str">
        <f t="shared" si="1707"/>
        <v>-1.08386375662645+5.44895106775762i</v>
      </c>
      <c r="AH683" s="336" t="str">
        <f t="shared" si="1708"/>
        <v>-3.92847479193553+3.92847479193546i</v>
      </c>
      <c r="AI683" s="336" t="str">
        <f t="shared" si="1709"/>
        <v>-5.44895106775763+1.08386375662637i</v>
      </c>
      <c r="AJ683" s="336" t="str">
        <f t="shared" si="1710"/>
        <v>-5.13279967159334-2.12607523691815i</v>
      </c>
      <c r="AK683" s="336" t="str">
        <f t="shared" si="1711"/>
        <v>-3.08658283817223-4.61939766255796i</v>
      </c>
      <c r="AL683" s="336" t="str">
        <f t="shared" si="1712"/>
        <v>7.89530857066851E-14-5.555702330196i</v>
      </c>
      <c r="AM683" s="336" t="str">
        <f t="shared" si="1713"/>
        <v>3.08658283817683-4.61939766255489i</v>
      </c>
      <c r="AN683" s="336" t="str">
        <f t="shared" si="1714"/>
        <v>5.13279967159337-2.12607523691808i</v>
      </c>
      <c r="AO683" s="336" t="str">
        <f t="shared" si="1715"/>
        <v>5.4489510677576+1.08386375662653i</v>
      </c>
      <c r="AP683" s="336" t="str">
        <f t="shared" si="1716"/>
        <v>3.92847479193546+3.92847479193553i</v>
      </c>
      <c r="AQ683" s="336" t="str">
        <f t="shared" si="1717"/>
        <v>1.08386375662645+5.44895106775762i</v>
      </c>
      <c r="AR683" s="336" t="str">
        <f t="shared" si="1718"/>
        <v>-2.12607523691815+5.13279967159334i</v>
      </c>
      <c r="AS683" s="336" t="str">
        <f t="shared" si="1719"/>
        <v>-4.61939766255493+3.08658283817676i</v>
      </c>
      <c r="AT683" s="336" t="str">
        <f t="shared" si="1720"/>
        <v>-5.555702330196-2.40940181443251E-18i</v>
      </c>
      <c r="AU683" s="336" t="str">
        <f t="shared" si="1721"/>
        <v>-4.61939766255791-3.0865828381723i</v>
      </c>
      <c r="AV683" s="336" t="str">
        <f t="shared" si="1722"/>
        <v>-2.12607523691815-5.13279967159334i</v>
      </c>
      <c r="AW683" s="336" t="str">
        <f t="shared" si="1723"/>
        <v>1.08386375662645-5.44895106775762i</v>
      </c>
      <c r="AX683" s="336" t="str">
        <f t="shared" si="1724"/>
        <v>3.92847479193558-3.92847479193541i</v>
      </c>
      <c r="AY683" s="336" t="str">
        <f t="shared" si="1725"/>
        <v>5.44895106775763-1.08386375662637i</v>
      </c>
      <c r="AZ683" s="336" t="str">
        <f t="shared" si="1726"/>
        <v>5.13279967159331+2.12607523691822i</v>
      </c>
      <c r="BA683" s="336" t="str">
        <f t="shared" si="1727"/>
        <v>3.08658283817223+4.61939766255796i</v>
      </c>
      <c r="BB683" s="336" t="str">
        <f t="shared" si="1728"/>
        <v>-7.89542904075924E-14+5.555702330196i</v>
      </c>
      <c r="BC683" s="336" t="str">
        <f t="shared" si="1729"/>
        <v>-3.08658283817696+4.6193976625548i</v>
      </c>
      <c r="BD683" s="336" t="str">
        <f t="shared" si="1730"/>
        <v>-5.13279967159337+2.12607523691808i</v>
      </c>
      <c r="BE683" s="336" t="str">
        <f t="shared" si="1731"/>
        <v>-5.44895106775871-1.08386375662095i</v>
      </c>
      <c r="BF683" s="336" t="str">
        <f t="shared" si="1732"/>
        <v>-3.92847479193546-3.92847479193553i</v>
      </c>
      <c r="BG683" s="336" t="str">
        <f t="shared" si="1733"/>
        <v>-1.08386375662645-5.44895106775762i</v>
      </c>
      <c r="BH683" s="336" t="str">
        <f t="shared" si="1734"/>
        <v>2.12607523691829-5.13279967159328i</v>
      </c>
      <c r="BI683" s="336" t="str">
        <f t="shared" si="1735"/>
        <v>4.61939766255484-3.08658283817689i</v>
      </c>
      <c r="BJ683" s="336" t="str">
        <f t="shared" si="1736"/>
        <v>5.555702330196+1.57906171413371E-13i</v>
      </c>
      <c r="BK683" s="336" t="str">
        <f t="shared" si="1737"/>
        <v>4.61939766255484+3.08658283817689i</v>
      </c>
      <c r="BL683" s="336" t="str">
        <f t="shared" si="1738"/>
        <v>2.12607523691801+5.1327996715934i</v>
      </c>
      <c r="BM683" s="176"/>
      <c r="BN683" s="176"/>
      <c r="BO683" s="176"/>
      <c r="BP683" s="176"/>
      <c r="BQ683" s="176"/>
      <c r="BR683" s="176"/>
      <c r="BS683" s="176"/>
      <c r="BT683" s="176"/>
      <c r="BU683" s="176"/>
      <c r="BV683" s="176"/>
      <c r="CH683" s="336" t="e">
        <f t="shared" si="1739"/>
        <v>#NUM!</v>
      </c>
    </row>
    <row r="684" spans="1:123" s="336" customFormat="1">
      <c r="A684" s="334">
        <f t="shared" si="1741"/>
        <v>1.8437500000000009E-2</v>
      </c>
      <c r="B684" s="335">
        <v>59</v>
      </c>
      <c r="C684" s="335">
        <f t="shared" si="1742"/>
        <v>2950</v>
      </c>
      <c r="D684" s="335">
        <f t="shared" si="1740"/>
        <v>18535.396656179779</v>
      </c>
      <c r="E684" s="334" t="str">
        <f t="shared" si="1687"/>
        <v>18535.3966561798i</v>
      </c>
      <c r="F684" s="334" t="str">
        <f t="shared" si="1743"/>
        <v>-0.0082054063541968-0.400562989084485i</v>
      </c>
      <c r="G684" s="334" t="str">
        <f t="shared" si="1744"/>
        <v>-3.27522261506773-0.756883828580082i</v>
      </c>
      <c r="H684" s="334" t="str">
        <f t="shared" si="1745"/>
        <v>-0.000104576919168538-0.00510512722017368i</v>
      </c>
      <c r="I684" s="334" t="str">
        <f t="shared" si="1688"/>
        <v>0.00195927591929266-0.00197642426583423i</v>
      </c>
      <c r="J684" s="336" t="str">
        <f>IMPRODUCT(1/Nt_input,BU625)</f>
        <v>0</v>
      </c>
      <c r="K684" s="336" t="str">
        <f t="shared" si="1689"/>
        <v>0</v>
      </c>
      <c r="L684" s="336" t="e">
        <f t="shared" si="1690"/>
        <v>#NUM!</v>
      </c>
      <c r="M684" s="336">
        <f t="shared" si="1746"/>
        <v>385.28603263174006</v>
      </c>
      <c r="N684" s="337">
        <f t="shared" si="1747"/>
        <v>-4.7139673682599481</v>
      </c>
      <c r="O684" s="336" t="str">
        <f t="shared" si="1748"/>
        <v>-4.1573480615127-2.22214883490198i</v>
      </c>
      <c r="P684" s="336" t="str">
        <f t="shared" si="1749"/>
        <v>-2.61893994923113-3.91952062009385i</v>
      </c>
      <c r="Q684" s="336" t="str">
        <f t="shared" si="1691"/>
        <v>-0.462049601043492-4.69126832692345i</v>
      </c>
      <c r="R684" s="336" t="str">
        <f t="shared" si="1692"/>
        <v>1.80395721254286-4.35513796846142i</v>
      </c>
      <c r="S684" s="336" t="str">
        <f t="shared" si="1693"/>
        <v>3.64394605247579-2.99050924019066i</v>
      </c>
      <c r="T684" s="336" t="str">
        <f t="shared" si="1694"/>
        <v>4.6233898070905-0.919649411847428i</v>
      </c>
      <c r="U684" s="336" t="str">
        <f t="shared" si="1695"/>
        <v>4.51098551601339+1.36839249608328i</v>
      </c>
      <c r="V684" s="336" t="str">
        <f t="shared" si="1696"/>
        <v>3.33327829238854+3.33327829238889i</v>
      </c>
      <c r="W684" s="336" t="str">
        <f t="shared" si="1697"/>
        <v>1.36839249608326+4.5109855160134i</v>
      </c>
      <c r="X684" s="336" t="str">
        <f t="shared" si="1698"/>
        <v>-0.919649411847419+4.6233898070905i</v>
      </c>
      <c r="Y684" s="336" t="str">
        <f t="shared" si="1699"/>
        <v>-2.99050924019066+3.64394605247578i</v>
      </c>
      <c r="Z684" s="336" t="str">
        <f t="shared" si="1700"/>
        <v>-4.35513796846141+1.80395721254288i</v>
      </c>
      <c r="AA684" s="336" t="str">
        <f t="shared" si="1701"/>
        <v>-4.69126832692345-0.4620496010435i</v>
      </c>
      <c r="AB684" s="336" t="str">
        <f t="shared" si="1702"/>
        <v>-3.91952062009383-2.61893994923115i</v>
      </c>
      <c r="AC684" s="336" t="str">
        <f t="shared" si="1703"/>
        <v>-2.2221488349019-4.15734806151274i</v>
      </c>
      <c r="AD684" s="336" t="str">
        <f t="shared" si="1704"/>
        <v>2.54108521965725E-14-4.71396736825995i</v>
      </c>
      <c r="AE684" s="336" t="str">
        <f t="shared" si="1705"/>
        <v>2.22214883490189-4.15734806151275i</v>
      </c>
      <c r="AF684" s="336" t="str">
        <f t="shared" si="1706"/>
        <v>3.91952062009465-2.61893994922994i</v>
      </c>
      <c r="AG684" s="336" t="str">
        <f t="shared" si="1707"/>
        <v>4.69126832692363-0.46204960104165i</v>
      </c>
      <c r="AH684" s="336" t="str">
        <f t="shared" si="1708"/>
        <v>4.35513796846213+1.80395721254113i</v>
      </c>
      <c r="AI684" s="336" t="str">
        <f t="shared" si="1709"/>
        <v>2.9905092401914+3.64394605247518i</v>
      </c>
      <c r="AJ684" s="336" t="str">
        <f t="shared" si="1710"/>
        <v>0.9196494118474+4.6233898070905i</v>
      </c>
      <c r="AK684" s="336" t="str">
        <f t="shared" si="1711"/>
        <v>-1.3683924960842+4.51098551601311i</v>
      </c>
      <c r="AL684" s="336" t="str">
        <f t="shared" si="1712"/>
        <v>-3.33327829238992+3.3332782923875i</v>
      </c>
      <c r="AM684" s="336" t="str">
        <f t="shared" si="1713"/>
        <v>-4.51098551601271+1.36839249608554i</v>
      </c>
      <c r="AN684" s="336" t="str">
        <f t="shared" si="1714"/>
        <v>-4.62338980709077-0.919649411846033i</v>
      </c>
      <c r="AO684" s="336" t="str">
        <f t="shared" si="1715"/>
        <v>-3.64394605247607-2.99050924019032i</v>
      </c>
      <c r="AP684" s="336" t="str">
        <f t="shared" si="1716"/>
        <v>-1.80395721254237-4.35513796846162i</v>
      </c>
      <c r="AQ684" s="336" t="str">
        <f t="shared" si="1717"/>
        <v>0.462049601044859-4.69126832692332i</v>
      </c>
      <c r="AR684" s="336" t="str">
        <f t="shared" si="1718"/>
        <v>2.61893994923268-3.91952062009282i</v>
      </c>
      <c r="AS684" s="336" t="str">
        <f t="shared" si="1719"/>
        <v>4.15734806151187-2.22214883490353i</v>
      </c>
      <c r="AT684" s="336" t="str">
        <f t="shared" si="1720"/>
        <v>4.71396736825995-8.8703137124249E-13i</v>
      </c>
      <c r="AU684" s="336" t="str">
        <f t="shared" si="1721"/>
        <v>4.15734806151277+2.22214883490185i</v>
      </c>
      <c r="AV684" s="336" t="str">
        <f t="shared" si="1722"/>
        <v>2.61893994923037+3.91952062009436i</v>
      </c>
      <c r="AW684" s="336" t="str">
        <f t="shared" si="1723"/>
        <v>0.462049601042091+4.69126832692359i</v>
      </c>
      <c r="AX684" s="336" t="str">
        <f t="shared" si="1724"/>
        <v>-1.80395721254072+4.3551379684623i</v>
      </c>
      <c r="AY684" s="336" t="str">
        <f t="shared" si="1725"/>
        <v>-3.64394605247486+2.9905092401918i</v>
      </c>
      <c r="AZ684" s="336" t="str">
        <f t="shared" si="1726"/>
        <v>-4.6233898070904+0.919649411847904i</v>
      </c>
      <c r="BA684" s="336" t="str">
        <f t="shared" si="1727"/>
        <v>-4.51098551601326-1.36839249608372i</v>
      </c>
      <c r="BB684" s="336" t="str">
        <f t="shared" si="1728"/>
        <v>-3.33327829238786-3.33327829238956i</v>
      </c>
      <c r="BC684" s="336" t="str">
        <f t="shared" si="1729"/>
        <v>-1.36839249608142-4.51098551601396i</v>
      </c>
      <c r="BD684" s="336" t="str">
        <f t="shared" si="1730"/>
        <v>0.919649411845528-4.62338980709087i</v>
      </c>
      <c r="BE684" s="336" t="str">
        <f t="shared" si="1731"/>
        <v>2.99050924018993-3.64394605247639i</v>
      </c>
      <c r="BF684" s="336" t="str">
        <f t="shared" si="1732"/>
        <v>4.35513796846142-1.80395721254284i</v>
      </c>
      <c r="BG684" s="336" t="str">
        <f t="shared" si="1733"/>
        <v>4.69126832692336+0.462049601044485i</v>
      </c>
      <c r="BH684" s="336" t="str">
        <f t="shared" si="1734"/>
        <v>3.91952062009302+2.61893994923237i</v>
      </c>
      <c r="BI684" s="336" t="str">
        <f t="shared" si="1735"/>
        <v>2.22214883490399+4.15734806151163i</v>
      </c>
      <c r="BJ684" s="336" t="str">
        <f t="shared" si="1736"/>
        <v>1.39753656226628E-12+4.71396736825995i</v>
      </c>
      <c r="BK684" s="336" t="str">
        <f t="shared" si="1737"/>
        <v>-2.22214883490152+4.15734806151295i</v>
      </c>
      <c r="BL684" s="336" t="str">
        <f t="shared" si="1738"/>
        <v>-3.91952062009415+2.61893994923068i</v>
      </c>
      <c r="BM684" s="176"/>
      <c r="BN684" s="176"/>
      <c r="BO684" s="176"/>
      <c r="BP684" s="176"/>
      <c r="BQ684" s="176"/>
      <c r="BR684" s="176"/>
      <c r="BS684" s="176"/>
      <c r="BT684" s="176"/>
      <c r="BU684" s="176"/>
      <c r="BV684" s="176"/>
      <c r="CH684" s="336" t="e">
        <f t="shared" si="1739"/>
        <v>#NUM!</v>
      </c>
    </row>
    <row r="685" spans="1:123" s="336" customFormat="1">
      <c r="A685" s="334">
        <f t="shared" si="1741"/>
        <v>1.875000000000001E-2</v>
      </c>
      <c r="B685" s="335">
        <v>60</v>
      </c>
      <c r="C685" s="335">
        <f t="shared" si="1742"/>
        <v>3000</v>
      </c>
      <c r="D685" s="335">
        <f t="shared" si="1740"/>
        <v>18849.555921538758</v>
      </c>
      <c r="E685" s="334" t="str">
        <f t="shared" si="1687"/>
        <v>18849.5559215388i</v>
      </c>
      <c r="F685" s="334" t="str">
        <f t="shared" si="1743"/>
        <v>-0.00882950883813439-0.393790521869615i</v>
      </c>
      <c r="G685" s="334" t="str">
        <f t="shared" si="1744"/>
        <v>-3.2915380923237-0.765253038837637i</v>
      </c>
      <c r="H685" s="334" t="str">
        <f t="shared" si="1745"/>
        <v>-0.000112531030421327-0.00501881293835402i</v>
      </c>
      <c r="I685" s="334" t="str">
        <f t="shared" si="1688"/>
        <v>0.0019286291451219-0.00196963288434188i</v>
      </c>
      <c r="J685" s="336" t="str">
        <f>IMPRODUCT(1/Nt_input,BV625)</f>
        <v>0</v>
      </c>
      <c r="K685" s="336" t="str">
        <f t="shared" si="1689"/>
        <v>0</v>
      </c>
      <c r="L685" s="336" t="e">
        <f t="shared" si="1690"/>
        <v>#NUM!</v>
      </c>
      <c r="M685" s="336">
        <f t="shared" si="1746"/>
        <v>386.17316567634913</v>
      </c>
      <c r="N685" s="337">
        <f t="shared" si="1747"/>
        <v>-3.8268343236508713</v>
      </c>
      <c r="O685" s="336" t="str">
        <f t="shared" si="1748"/>
        <v>-3.53553390593271-1.46446609406726i</v>
      </c>
      <c r="P685" s="336" t="str">
        <f t="shared" si="1749"/>
        <v>-2.7059805007309-2.70598050073103i</v>
      </c>
      <c r="Q685" s="336" t="str">
        <f t="shared" si="1691"/>
        <v>-1.4644660940673-3.53553390593269i</v>
      </c>
      <c r="R685" s="336" t="str">
        <f t="shared" si="1692"/>
        <v>1.87057559868968E-13-3.82683432365087i</v>
      </c>
      <c r="S685" s="336" t="str">
        <f t="shared" si="1693"/>
        <v>1.4644660940673-3.53553390593269i</v>
      </c>
      <c r="T685" s="336" t="str">
        <f t="shared" si="1694"/>
        <v>2.70598050073089-2.70598050073104i</v>
      </c>
      <c r="U685" s="336" t="str">
        <f t="shared" si="1695"/>
        <v>3.53553390593276-1.46446609406713i</v>
      </c>
      <c r="V685" s="336" t="str">
        <f t="shared" si="1696"/>
        <v>3.82683432365087-6.5629864099195E-15i</v>
      </c>
      <c r="W685" s="336" t="str">
        <f t="shared" si="1697"/>
        <v>3.53553390593277+1.46446609406712i</v>
      </c>
      <c r="X685" s="336" t="str">
        <f t="shared" si="1698"/>
        <v>2.7059805007309+2.70598050073103i</v>
      </c>
      <c r="Y685" s="336" t="str">
        <f t="shared" si="1699"/>
        <v>1.46446609406732+3.53553390593268i</v>
      </c>
      <c r="Z685" s="336" t="str">
        <f t="shared" si="1700"/>
        <v>-1.66898926810911E-13+3.82683432365087i</v>
      </c>
      <c r="AA685" s="336" t="str">
        <f t="shared" si="1701"/>
        <v>-1.46446609406728+3.5355339059327i</v>
      </c>
      <c r="AB685" s="336" t="str">
        <f t="shared" si="1702"/>
        <v>-2.70598050073089+2.70598050073104i</v>
      </c>
      <c r="AC685" s="336" t="str">
        <f t="shared" si="1703"/>
        <v>-3.53553390593276+1.46446609406713i</v>
      </c>
      <c r="AD685" s="336" t="str">
        <f t="shared" si="1704"/>
        <v>-3.82683432365087+1.3125972819839E-14i</v>
      </c>
      <c r="AE685" s="336" t="str">
        <f t="shared" si="1705"/>
        <v>-3.53553390593321-1.46446609406606i</v>
      </c>
      <c r="AF685" s="336" t="str">
        <f t="shared" si="1706"/>
        <v>-2.70598050073225-2.70598050072968i</v>
      </c>
      <c r="AG685" s="336" t="str">
        <f t="shared" si="1707"/>
        <v>-1.46446609406589-3.53553390593328i</v>
      </c>
      <c r="AH685" s="336" t="str">
        <f t="shared" si="1708"/>
        <v>9.4888344599298E-13-3.82683432365087i</v>
      </c>
      <c r="AI685" s="336" t="str">
        <f t="shared" si="1709"/>
        <v>1.46446609406765-3.53553390593255i</v>
      </c>
      <c r="AJ685" s="336" t="str">
        <f t="shared" si="1710"/>
        <v>2.70598050073086-2.70598050073107i</v>
      </c>
      <c r="AK685" s="336" t="str">
        <f t="shared" si="1711"/>
        <v>3.53553390593246-1.46446609406787i</v>
      </c>
      <c r="AL685" s="336" t="str">
        <f t="shared" si="1712"/>
        <v>3.82683432365087-1.1889145709696E-12i</v>
      </c>
      <c r="AM685" s="336" t="str">
        <f t="shared" si="1713"/>
        <v>3.53553390593337+1.46446609406567i</v>
      </c>
      <c r="AN685" s="336" t="str">
        <f t="shared" si="1714"/>
        <v>2.70598050072985+2.70598050073208i</v>
      </c>
      <c r="AO685" s="336" t="str">
        <f t="shared" si="1715"/>
        <v>1.46446609406628+3.53553390593312i</v>
      </c>
      <c r="AP685" s="336" t="str">
        <f t="shared" si="1716"/>
        <v>-5.34451060138928E-13+3.82683432365087i</v>
      </c>
      <c r="AQ685" s="336" t="str">
        <f t="shared" si="1717"/>
        <v>-1.46446609406726+3.53553390593271i</v>
      </c>
      <c r="AR685" s="336" t="str">
        <f t="shared" si="1718"/>
        <v>-2.70598050073061+2.70598050073132i</v>
      </c>
      <c r="AS685" s="336" t="str">
        <f t="shared" si="1719"/>
        <v>-3.53553390593232+1.4644660940682i</v>
      </c>
      <c r="AT685" s="336" t="str">
        <f t="shared" si="1720"/>
        <v>-3.82683432365087+1.5489643702311E-12i</v>
      </c>
      <c r="AU685" s="336" t="str">
        <f t="shared" si="1721"/>
        <v>-3.53553390593205-1.46446609406886i</v>
      </c>
      <c r="AV685" s="336" t="str">
        <f t="shared" si="1722"/>
        <v>-2.70598050073011-2.70598050073183i</v>
      </c>
      <c r="AW685" s="336" t="str">
        <f t="shared" si="1723"/>
        <v>-1.46446609406661-3.53553390593298i</v>
      </c>
      <c r="AX685" s="336" t="str">
        <f t="shared" si="1724"/>
        <v>1.74401260877428E-13-3.82683432365087i</v>
      </c>
      <c r="AY685" s="336" t="str">
        <f t="shared" si="1725"/>
        <v>1.46446609406693-3.53553390593284i</v>
      </c>
      <c r="AZ685" s="336" t="str">
        <f t="shared" si="1726"/>
        <v>2.70598050073035-2.70598050073158i</v>
      </c>
      <c r="BA685" s="336" t="str">
        <f t="shared" si="1727"/>
        <v>3.53553390593218-1.46446609406854i</v>
      </c>
      <c r="BB685" s="336" t="str">
        <f t="shared" si="1728"/>
        <v>3.82683432365087+1.89776689198596E-12i</v>
      </c>
      <c r="BC685" s="336" t="str">
        <f t="shared" si="1729"/>
        <v>3.53553390593219+1.46446609406852i</v>
      </c>
      <c r="BD685" s="336" t="str">
        <f t="shared" si="1730"/>
        <v>2.70598050073036+2.70598050073157i</v>
      </c>
      <c r="BE685" s="336" t="str">
        <f t="shared" si="1731"/>
        <v>1.46446609406694+3.53553390593284i</v>
      </c>
      <c r="BF685" s="336" t="str">
        <f t="shared" si="1732"/>
        <v>2.94413711569174E-13+3.82683432365087i</v>
      </c>
      <c r="BG685" s="336" t="str">
        <f t="shared" si="1733"/>
        <v>-1.4644660940666+3.53553390593298i</v>
      </c>
      <c r="BH685" s="336" t="str">
        <f t="shared" si="1734"/>
        <v>-2.70598050073002+2.70598050073191i</v>
      </c>
      <c r="BI685" s="336" t="str">
        <f t="shared" si="1735"/>
        <v>-3.53553390593204+1.46446609406887i</v>
      </c>
      <c r="BJ685" s="336" t="str">
        <f t="shared" si="1736"/>
        <v>-3.82683432365087-1.53771709272446E-12i</v>
      </c>
      <c r="BK685" s="336" t="str">
        <f t="shared" si="1737"/>
        <v>-3.53553390593237-1.46446609406809i</v>
      </c>
      <c r="BL685" s="336" t="str">
        <f t="shared" si="1738"/>
        <v>-2.70598050073062-2.70598050073132i</v>
      </c>
      <c r="BM685" s="176"/>
      <c r="BN685" s="176"/>
      <c r="BO685" s="176"/>
      <c r="BP685" s="176"/>
      <c r="BQ685" s="176"/>
      <c r="BR685" s="176"/>
      <c r="BS685" s="176"/>
      <c r="BT685" s="176"/>
      <c r="BU685" s="176"/>
      <c r="BV685" s="176"/>
      <c r="CH685" s="336" t="e">
        <f t="shared" si="1739"/>
        <v>#NUM!</v>
      </c>
    </row>
    <row r="686" spans="1:123" s="336" customFormat="1">
      <c r="A686" s="334">
        <f t="shared" si="1741"/>
        <v>1.906250000000001E-2</v>
      </c>
      <c r="B686" s="335">
        <v>61</v>
      </c>
      <c r="C686" s="335">
        <f t="shared" si="1742"/>
        <v>3050</v>
      </c>
      <c r="D686" s="335">
        <f t="shared" si="1740"/>
        <v>19163.715186897738</v>
      </c>
      <c r="E686" s="334" t="str">
        <f t="shared" si="1687"/>
        <v>19163.7151868977i</v>
      </c>
      <c r="F686" s="334" t="str">
        <f t="shared" si="1743"/>
        <v>-0.00942210897470522-0.387236718393012i</v>
      </c>
      <c r="G686" s="334" t="str">
        <f t="shared" si="1744"/>
        <v>-3.30796281202632-0.773282917399673i</v>
      </c>
      <c r="H686" s="334" t="str">
        <f t="shared" si="1745"/>
        <v>-0.00012008364803785-0.00493528549963446i</v>
      </c>
      <c r="I686" s="334" t="str">
        <f t="shared" si="1688"/>
        <v>0.00189882856721777-0.00196260064673914i</v>
      </c>
      <c r="J686" s="336" t="str">
        <f>IMPRODUCT(1/Nt_input,BW625)</f>
        <v>0</v>
      </c>
      <c r="K686" s="336" t="str">
        <f t="shared" si="1689"/>
        <v>0</v>
      </c>
      <c r="L686" s="336" t="e">
        <f t="shared" si="1690"/>
        <v>#NUM!</v>
      </c>
      <c r="M686" s="336">
        <f t="shared" si="1746"/>
        <v>387.09715322745541</v>
      </c>
      <c r="N686" s="337">
        <f t="shared" si="1747"/>
        <v>-2.9028467725445912</v>
      </c>
      <c r="O686" s="336" t="str">
        <f t="shared" si="1748"/>
        <v>-2.77785116509798-0.842651938487275i</v>
      </c>
      <c r="P686" s="336" t="str">
        <f t="shared" si="1749"/>
        <v>-2.41362888054137-1.61273525784277i</v>
      </c>
      <c r="Q686" s="336" t="str">
        <f t="shared" si="1691"/>
        <v>-1.84154649745834-2.24393089968731i</v>
      </c>
      <c r="R686" s="336" t="str">
        <f t="shared" si="1692"/>
        <v>-1.11087136654736-2.68188071917036i</v>
      </c>
      <c r="S686" s="336" t="str">
        <f t="shared" si="1693"/>
        <v>-0.284528739459665-2.88886877190606i</v>
      </c>
      <c r="T686" s="336" t="str">
        <f t="shared" si="1694"/>
        <v>0.566317311619089-2.84706938577778i</v>
      </c>
      <c r="U686" s="336" t="str">
        <f t="shared" si="1695"/>
        <v>1.36839249608341-2.56008229585206i</v>
      </c>
      <c r="V686" s="336" t="str">
        <f t="shared" si="1696"/>
        <v>2.05262263761185-2.05262263761168i</v>
      </c>
      <c r="W686" s="336" t="str">
        <f t="shared" si="1697"/>
        <v>2.56008229585205-1.36839249608343i</v>
      </c>
      <c r="X686" s="336" t="str">
        <f t="shared" si="1698"/>
        <v>2.84706938577778-0.566317311619103i</v>
      </c>
      <c r="Y686" s="336" t="str">
        <f t="shared" si="1699"/>
        <v>2.88886877190606+0.28452873945966i</v>
      </c>
      <c r="Z686" s="336" t="str">
        <f t="shared" si="1700"/>
        <v>2.68188071917037+1.11087136654734i</v>
      </c>
      <c r="AA686" s="336" t="str">
        <f t="shared" si="1701"/>
        <v>2.24393089968733+1.84154649745831i</v>
      </c>
      <c r="AB686" s="336" t="str">
        <f t="shared" si="1702"/>
        <v>1.61273525784277+2.41362888054136i</v>
      </c>
      <c r="AC686" s="336" t="str">
        <f t="shared" si="1703"/>
        <v>0.84265193848713+2.77785116509802i</v>
      </c>
      <c r="AD686" s="336" t="str">
        <f t="shared" si="1704"/>
        <v>3.55613498366954E-14+2.90284677254459i</v>
      </c>
      <c r="AE686" s="336" t="str">
        <f t="shared" si="1705"/>
        <v>-0.842651938487928+2.77785116509778i</v>
      </c>
      <c r="AF686" s="336" t="str">
        <f t="shared" si="1706"/>
        <v>-1.61273525784227+2.4136288805417i</v>
      </c>
      <c r="AG686" s="336" t="str">
        <f t="shared" si="1707"/>
        <v>-2.24393089968786+1.84154649745766i</v>
      </c>
      <c r="AH686" s="336" t="str">
        <f t="shared" si="1708"/>
        <v>-2.68188071917025+1.11087136654763i</v>
      </c>
      <c r="AI686" s="336" t="str">
        <f t="shared" si="1709"/>
        <v>-2.88886877190617+0.284528739458541i</v>
      </c>
      <c r="AJ686" s="336" t="str">
        <f t="shared" si="1710"/>
        <v>-2.84706938577778-0.566317311619095i</v>
      </c>
      <c r="AK686" s="336" t="str">
        <f t="shared" si="1711"/>
        <v>-2.56008229585139-1.36839249608467i</v>
      </c>
      <c r="AL686" s="336" t="str">
        <f t="shared" si="1712"/>
        <v>-2.05262263761168-2.05262263761184i</v>
      </c>
      <c r="AM686" s="336" t="str">
        <f t="shared" si="1713"/>
        <v>-1.36839249608448-2.56008229585149i</v>
      </c>
      <c r="AN686" s="336" t="str">
        <f t="shared" si="1714"/>
        <v>-0.566317311618874-2.84706938577782i</v>
      </c>
      <c r="AO686" s="336" t="str">
        <f t="shared" si="1715"/>
        <v>0.284528739458804-2.88886877190615i</v>
      </c>
      <c r="AP686" s="336" t="str">
        <f t="shared" si="1716"/>
        <v>1.11087136654788-2.68188071917015i</v>
      </c>
      <c r="AQ686" s="336" t="str">
        <f t="shared" si="1717"/>
        <v>1.84154649745787-2.24393089968769i</v>
      </c>
      <c r="AR686" s="336" t="str">
        <f t="shared" si="1718"/>
        <v>2.41362888054182-1.61273525784208i</v>
      </c>
      <c r="AS686" s="336" t="str">
        <f t="shared" si="1719"/>
        <v>2.77785116509784-0.842651938487716i</v>
      </c>
      <c r="AT686" s="336" t="str">
        <f t="shared" si="1720"/>
        <v>2.90284677254459+1.08393144519009E-12i</v>
      </c>
      <c r="AU686" s="336" t="str">
        <f t="shared" si="1721"/>
        <v>2.77785116509803+0.842651938487107i</v>
      </c>
      <c r="AV686" s="336" t="str">
        <f t="shared" si="1722"/>
        <v>2.41362888054057+1.61273525784395i</v>
      </c>
      <c r="AW686" s="336" t="str">
        <f t="shared" si="1723"/>
        <v>1.84154649745836+2.24393089968729i</v>
      </c>
      <c r="AX686" s="336" t="str">
        <f t="shared" si="1724"/>
        <v>1.11087136654847+2.68188071916991i</v>
      </c>
      <c r="AY686" s="336" t="str">
        <f t="shared" si="1725"/>
        <v>0.284528739459438+2.88886877190608i</v>
      </c>
      <c r="AZ686" s="336" t="str">
        <f t="shared" si="1726"/>
        <v>-0.566317311618169+2.84706938577796i</v>
      </c>
      <c r="BA686" s="336" t="str">
        <f t="shared" si="1727"/>
        <v>-1.36839249608391+2.56008229585179i</v>
      </c>
      <c r="BB686" s="336" t="str">
        <f t="shared" si="1728"/>
        <v>-2.05262263761123+2.05262263761229i</v>
      </c>
      <c r="BC686" s="336" t="str">
        <f t="shared" si="1729"/>
        <v>-2.56008229585245+1.36839249608269i</v>
      </c>
      <c r="BD686" s="336" t="str">
        <f t="shared" si="1730"/>
        <v>-2.84706938577766+0.566317311619719i</v>
      </c>
      <c r="BE686" s="336" t="str">
        <f t="shared" si="1731"/>
        <v>-2.88886877190595-0.284528739460821i</v>
      </c>
      <c r="BF686" s="336" t="str">
        <f t="shared" si="1732"/>
        <v>-2.68188071917048-1.11087136654708i</v>
      </c>
      <c r="BG686" s="336" t="str">
        <f t="shared" si="1733"/>
        <v>-2.24393089968646-1.84154649745937i</v>
      </c>
      <c r="BH686" s="336" t="str">
        <f t="shared" si="1734"/>
        <v>-1.61273525784287-2.4136288805413i</v>
      </c>
      <c r="BI686" s="336" t="str">
        <f t="shared" si="1735"/>
        <v>-0.842651938488619-2.77785116509757i</v>
      </c>
      <c r="BJ686" s="336" t="str">
        <f t="shared" si="1736"/>
        <v>2.23331420450908E-13-2.90284677254459i</v>
      </c>
      <c r="BK686" s="336" t="str">
        <f t="shared" si="1737"/>
        <v>0.842651938486204-2.7778511650983i</v>
      </c>
      <c r="BL686" s="336" t="str">
        <f t="shared" si="1738"/>
        <v>1.61273525784324-2.41362888054105i</v>
      </c>
      <c r="BM686" s="176"/>
      <c r="BN686" s="176"/>
      <c r="BO686" s="176"/>
      <c r="BP686" s="176"/>
      <c r="BQ686" s="176"/>
      <c r="BR686" s="176"/>
      <c r="BS686" s="176"/>
      <c r="BT686" s="176"/>
      <c r="BU686" s="176"/>
      <c r="BV686" s="176"/>
      <c r="CH686" s="336" t="e">
        <f t="shared" si="1739"/>
        <v>#NUM!</v>
      </c>
    </row>
    <row r="687" spans="1:123" s="336" customFormat="1">
      <c r="A687" s="334">
        <f>A686+Div_Nt_input</f>
        <v>1.937500000000001E-2</v>
      </c>
      <c r="B687" s="335">
        <v>62</v>
      </c>
      <c r="C687" s="335">
        <f t="shared" si="1742"/>
        <v>3100</v>
      </c>
      <c r="D687" s="335">
        <f t="shared" si="1740"/>
        <v>19477.874452256718</v>
      </c>
      <c r="E687" s="334" t="str">
        <f t="shared" si="1687"/>
        <v>19477.8744522567i</v>
      </c>
      <c r="F687" s="334" t="str">
        <f t="shared" si="1743"/>
        <v>-0.00998519898086444-0.380891097170042i</v>
      </c>
      <c r="G687" s="334" t="str">
        <f t="shared" si="1744"/>
        <v>-3.32449066771184-0.780975124455621i</v>
      </c>
      <c r="H687" s="334" t="str">
        <f>IF(freq_ratio2&gt;1,IMPRODUCT(I90,IMDIV((IMPRODUCT(COMPLEX(1,Rc_2*Coutput2*microF2*miliOhm2*D687),COMPLEX(1,(effectiveL2*Requiv2*Kfeed2*0.5*Metccm2)*D687/(ratio2*(Xequiv2^2+Requiv2^2)*(Kfeed2*Metccm2*0.5/ratio2-Kinput2*Gdc_ccm2))))),IMSUM(1,IMPRODUCT(E687,1/omega1_2),IMPRODUCT(E687,E687,1/omega2_2),IMPRODUCT(E687,E687,E687,1/omega3_2)))),IMPRODUCT(I90,(IMDIV(COMPLEX(1,Rc_2*Coutput2*microF2*miliOhm2*D687),IMSUM(1,IMDIV(E687,omegat2),IMDIV(IMPRODUCT(E687,E687),omegapole0^2*(1-2*Gdc_dcm2/(Kfeed2*rload2))))))))</f>
        <v>-0.000127260162584092-0.00485441131875136i</v>
      </c>
      <c r="I687" s="334" t="str">
        <f t="shared" si="1688"/>
        <v>0.0018698481862033-0.00195535587612955i</v>
      </c>
      <c r="J687" s="336" t="str">
        <f>IMPRODUCT(1/Nt_input,BX625)</f>
        <v>0</v>
      </c>
      <c r="K687" s="336" t="str">
        <f t="shared" si="1689"/>
        <v>0</v>
      </c>
      <c r="L687" s="336" t="e">
        <f t="shared" si="1690"/>
        <v>#NUM!</v>
      </c>
      <c r="M687" s="336">
        <f t="shared" si="1746"/>
        <v>388.04909677983875</v>
      </c>
      <c r="N687" s="337">
        <f t="shared" si="1747"/>
        <v>-1.9509032201612522</v>
      </c>
      <c r="O687" s="336" t="str">
        <f t="shared" si="1748"/>
        <v>-1.91341716182542-0.380602337443568i</v>
      </c>
      <c r="P687" s="336" t="str">
        <f t="shared" si="1749"/>
        <v>-1.8023995550173-0.746578340503503i</v>
      </c>
      <c r="Q687" s="336" t="str">
        <f t="shared" si="1691"/>
        <v>-1.62211674410729-1.08386375662364i</v>
      </c>
      <c r="R687" s="336" t="str">
        <f t="shared" si="1692"/>
        <v>-1.3794968964147-1.37949689641469i</v>
      </c>
      <c r="S687" s="336" t="str">
        <f t="shared" si="1693"/>
        <v>-1.08386375662364-1.62211674410729i</v>
      </c>
      <c r="T687" s="336" t="str">
        <f t="shared" si="1694"/>
        <v>-0.746578340503329-1.80239955501738i</v>
      </c>
      <c r="U687" s="336" t="str">
        <f t="shared" si="1695"/>
        <v>-0.38060233744362-1.91341716182541i</v>
      </c>
      <c r="V687" s="336" t="str">
        <f t="shared" si="1696"/>
        <v>-6.69177443234618E-15-1.95090322016125i</v>
      </c>
      <c r="W687" s="336" t="str">
        <f t="shared" si="1697"/>
        <v>0.380602337443593-1.91341716182541i</v>
      </c>
      <c r="X687" s="336" t="str">
        <f t="shared" si="1698"/>
        <v>0.746578340503497-1.80239955501731i</v>
      </c>
      <c r="Y687" s="336" t="str">
        <f t="shared" si="1699"/>
        <v>1.08386375662363-1.6221167441073i</v>
      </c>
      <c r="Z687" s="336" t="str">
        <f t="shared" si="1700"/>
        <v>1.37949689641469-1.3794968964147i</v>
      </c>
      <c r="AA687" s="336" t="str">
        <f t="shared" si="1701"/>
        <v>1.62211674410729-1.08386375662364i</v>
      </c>
      <c r="AB687" s="336" t="str">
        <f t="shared" si="1702"/>
        <v>1.80239955501737-0.746578340503348i</v>
      </c>
      <c r="AC687" s="336" t="str">
        <f t="shared" si="1703"/>
        <v>1.91341716182541-0.380602337443626i</v>
      </c>
      <c r="AD687" s="336" t="str">
        <f t="shared" si="1704"/>
        <v>1.95090322016125-1.33835488646924E-14i</v>
      </c>
      <c r="AE687" s="336" t="str">
        <f t="shared" si="1705"/>
        <v>1.91341716182549+0.380602337443193i</v>
      </c>
      <c r="AF687" s="336" t="str">
        <f t="shared" si="1706"/>
        <v>1.80239955501731+0.746578340503477i</v>
      </c>
      <c r="AG687" s="336" t="str">
        <f t="shared" si="1707"/>
        <v>1.62211674410698+1.0838637566241i</v>
      </c>
      <c r="AH687" s="336" t="str">
        <f t="shared" si="1708"/>
        <v>1.37949689641402+1.37949689641537i</v>
      </c>
      <c r="AI687" s="336" t="str">
        <f t="shared" si="1709"/>
        <v>1.08386375662415+1.62211674410695i</v>
      </c>
      <c r="AJ687" s="336" t="str">
        <f t="shared" si="1710"/>
        <v>0.746578340503534+1.80239955501729i</v>
      </c>
      <c r="AK687" s="336" t="str">
        <f t="shared" si="1711"/>
        <v>0.380602337443226+1.91341716182549i</v>
      </c>
      <c r="AL687" s="336" t="str">
        <f t="shared" si="1712"/>
        <v>-7.56196739006638E-13+1.95090322016125i</v>
      </c>
      <c r="AM687" s="336" t="str">
        <f t="shared" si="1713"/>
        <v>-0.380602337442805+1.91341716182557i</v>
      </c>
      <c r="AN687" s="336" t="str">
        <f t="shared" si="1714"/>
        <v>-0.746578340503138+1.80239955501746i</v>
      </c>
      <c r="AO687" s="336" t="str">
        <f t="shared" si="1715"/>
        <v>-1.08386375662378+1.6221167441072i</v>
      </c>
      <c r="AP687" s="336" t="str">
        <f t="shared" si="1716"/>
        <v>-1.37949689641507+1.37949689641432i</v>
      </c>
      <c r="AQ687" s="336" t="str">
        <f t="shared" si="1717"/>
        <v>-1.62211674410674+1.08386375662446i</v>
      </c>
      <c r="AR687" s="336" t="str">
        <f t="shared" si="1718"/>
        <v>-1.80239955501714+0.746578340503899i</v>
      </c>
      <c r="AS687" s="336" t="str">
        <f t="shared" si="1719"/>
        <v>-1.9134171618254+0.380602337443667i</v>
      </c>
      <c r="AT687" s="336" t="str">
        <f t="shared" si="1720"/>
        <v>-1.95090322016125-3.61368933422453E-13i</v>
      </c>
      <c r="AU687" s="336" t="str">
        <f t="shared" si="1721"/>
        <v>-1.91341716182527-0.380602337444323i</v>
      </c>
      <c r="AV687" s="336" t="str">
        <f t="shared" si="1722"/>
        <v>-1.80239955501763-0.746578340502722i</v>
      </c>
      <c r="AW687" s="336" t="str">
        <f t="shared" si="1723"/>
        <v>-1.62211674410742-1.08386375662345i</v>
      </c>
      <c r="AX687" s="336" t="str">
        <f t="shared" si="1724"/>
        <v>-1.3794968964146-1.37949689641479i</v>
      </c>
      <c r="AY687" s="336" t="str">
        <f t="shared" si="1725"/>
        <v>-1.08386375662318-1.6221167441076i</v>
      </c>
      <c r="AZ687" s="336" t="str">
        <f t="shared" si="1726"/>
        <v>-0.746578340504263-1.80239955501699i</v>
      </c>
      <c r="BA687" s="336" t="str">
        <f t="shared" si="1727"/>
        <v>-0.380602337444055-1.91341716182532i</v>
      </c>
      <c r="BB687" s="336" t="str">
        <f t="shared" si="1728"/>
        <v>-3.3458872161731E-14-1.95090322016125i</v>
      </c>
      <c r="BC687" s="336" t="str">
        <f t="shared" si="1729"/>
        <v>0.380602337443934-1.91341716182534i</v>
      </c>
      <c r="BD687" s="336" t="str">
        <f t="shared" si="1730"/>
        <v>0.746578340504201-1.80239955501702i</v>
      </c>
      <c r="BE687" s="336" t="str">
        <f t="shared" si="1731"/>
        <v>1.08386375662312-1.62211674410764i</v>
      </c>
      <c r="BF687" s="336" t="str">
        <f t="shared" si="1732"/>
        <v>1.37949689641451-1.37949689641488i</v>
      </c>
      <c r="BG687" s="336" t="str">
        <f t="shared" si="1733"/>
        <v>1.62211674410735-1.08386375662355i</v>
      </c>
      <c r="BH687" s="336" t="str">
        <f t="shared" si="1734"/>
        <v>1.8023995550176-0.746578340502785i</v>
      </c>
      <c r="BI687" s="336" t="str">
        <f t="shared" si="1735"/>
        <v>1.91341716182524-0.380602337444442i</v>
      </c>
      <c r="BJ687" s="336" t="str">
        <f t="shared" si="1736"/>
        <v>1.95090322016125-4.83734682196177E-13i</v>
      </c>
      <c r="BK687" s="336" t="str">
        <f t="shared" si="1737"/>
        <v>1.91341716182541+0.380602337443601i</v>
      </c>
      <c r="BL687" s="336" t="str">
        <f t="shared" si="1738"/>
        <v>1.80239955501717+0.746578340503836i</v>
      </c>
      <c r="BM687" s="176"/>
      <c r="BN687" s="176"/>
      <c r="BO687" s="176"/>
      <c r="BP687" s="176"/>
      <c r="BQ687" s="176"/>
      <c r="BR687" s="176"/>
      <c r="BS687" s="176"/>
      <c r="BT687" s="176"/>
      <c r="BU687" s="176"/>
      <c r="BV687" s="176"/>
      <c r="CH687" s="336" t="e">
        <f t="shared" si="1739"/>
        <v>#NUM!</v>
      </c>
    </row>
    <row r="688" spans="1:123" s="336" customFormat="1">
      <c r="A688" s="334">
        <f t="shared" si="1741"/>
        <v>1.9687500000000011E-2</v>
      </c>
      <c r="B688" s="335">
        <v>63</v>
      </c>
      <c r="C688" s="335">
        <f t="shared" si="1742"/>
        <v>3150</v>
      </c>
      <c r="D688" s="335">
        <f t="shared" si="1740"/>
        <v>19792.033717615697</v>
      </c>
      <c r="E688" s="334" t="str">
        <f t="shared" si="1687"/>
        <v>19792.0337176157i</v>
      </c>
      <c r="F688" s="334" t="str">
        <f t="shared" si="1743"/>
        <v>-0.010520614983542-0.374743835271116i</v>
      </c>
      <c r="G688" s="334" t="str">
        <f t="shared" si="1744"/>
        <v>-3.34111559181173-0.788331327627926i</v>
      </c>
      <c r="H688" s="334" t="str">
        <f>IF(freq_ratio2&gt;1,IMPRODUCT(I91,IMDIV((IMPRODUCT(COMPLEX(1,Rc_2*Coutput2*microF2*miliOhm2*D688),COMPLEX(1,(effectiveL2*Requiv2*Kfeed2*0.5*Metccm2)*D688/(ratio2*(Xequiv2^2+Requiv2^2)*(Kfeed2*Metccm2*0.5/ratio2-Kinput2*Gdc_ccm2))))),IMSUM(1,IMPRODUCT(E688,1/omega1_2),IMPRODUCT(E688,E688,1/omega2_2),IMPRODUCT(E688,E688,E688,1/omega3_2)))),IMPRODUCT(I91,(IMDIV(COMPLEX(1,Rc_2*Coutput2*microF2*miliOhm2*D688),IMSUM(1,IMDIV(E688,omegat2),IMDIV(IMPRODUCT(E688,E688),omegapole0^2*(1-2*Gdc_dcm2/(Kfeed2*rload2))))))))</f>
        <v>-0.000134083975277405-0.00477606520364604i</v>
      </c>
      <c r="I688" s="334" t="str">
        <f t="shared" si="1688"/>
        <v>0.00184166245779422-0.00194792478169672i</v>
      </c>
      <c r="J688" s="336" t="str">
        <f>IMPRODUCT(1/Nt_input,BY625)</f>
        <v>0</v>
      </c>
      <c r="K688" s="336" t="str">
        <f t="shared" si="1689"/>
        <v>0</v>
      </c>
      <c r="L688" s="336" t="e">
        <f t="shared" si="1690"/>
        <v>#NUM!</v>
      </c>
      <c r="M688" s="336">
        <f t="shared" si="1746"/>
        <v>389.01982859670443</v>
      </c>
      <c r="N688" s="337">
        <f t="shared" si="1747"/>
        <v>-0.98017140329556984</v>
      </c>
      <c r="O688" s="336" t="str">
        <f t="shared" si="1748"/>
        <v>-0.975451610080605-0.0960735979838398i</v>
      </c>
      <c r="P688" s="336" t="str">
        <f t="shared" si="1749"/>
        <v>-0.961337684624471-0.191221954699944i</v>
      </c>
      <c r="Q688" s="336" t="str">
        <f t="shared" si="1691"/>
        <v>-0.937965551744768-0.284528739459724i</v>
      </c>
      <c r="R688" s="336" t="str">
        <f t="shared" si="1692"/>
        <v>-0.905560297857635-0.375095356919274i</v>
      </c>
      <c r="S688" s="336" t="str">
        <f t="shared" si="1693"/>
        <v>-0.864434003272518-0.462049601043714i</v>
      </c>
      <c r="T688" s="336" t="str">
        <f t="shared" si="1694"/>
        <v>-0.81498273668819-0.544554054928098i</v>
      </c>
      <c r="U688" s="336" t="str">
        <f t="shared" si="1695"/>
        <v>-0.757682740834675-0.621814155579995i</v>
      </c>
      <c r="V688" s="336" t="str">
        <f t="shared" si="1696"/>
        <v>-0.693085845995403-0.693085845995461i</v>
      </c>
      <c r="W688" s="336" t="str">
        <f t="shared" si="1697"/>
        <v>-0.621814155579926-0.757682740834731i</v>
      </c>
      <c r="X688" s="336" t="str">
        <f t="shared" si="1698"/>
        <v>-0.544554054928105-0.814982736688185i</v>
      </c>
      <c r="Y688" s="336" t="str">
        <f t="shared" si="1699"/>
        <v>-0.462049601043731-0.864434003272509i</v>
      </c>
      <c r="Z688" s="336" t="str">
        <f t="shared" si="1700"/>
        <v>-0.375095356919282-0.905560297857631i</v>
      </c>
      <c r="AA688" s="336" t="str">
        <f t="shared" si="1701"/>
        <v>-0.284528739459732-0.937965551744765i</v>
      </c>
      <c r="AB688" s="336" t="str">
        <f t="shared" si="1702"/>
        <v>-0.191221954699954-0.961337684624469i</v>
      </c>
      <c r="AC688" s="336" t="str">
        <f t="shared" si="1703"/>
        <v>-0.0960735979838629-0.975451610080604i</v>
      </c>
      <c r="AD688" s="336" t="str">
        <f t="shared" si="1704"/>
        <v>-1.53697811733914E-14-0.98017140329557i</v>
      </c>
      <c r="AE688" s="336" t="str">
        <f t="shared" si="1705"/>
        <v>0.0960735979842204-0.975451610080568i</v>
      </c>
      <c r="AF688" s="336" t="str">
        <f t="shared" si="1706"/>
        <v>0.191221954700225-0.961337684624415i</v>
      </c>
      <c r="AG688" s="336" t="str">
        <f t="shared" si="1707"/>
        <v>0.284528739459903-0.937965551744714i</v>
      </c>
      <c r="AH688" s="336" t="str">
        <f t="shared" si="1708"/>
        <v>0.375095356919356-0.905560297857601i</v>
      </c>
      <c r="AI688" s="336" t="str">
        <f t="shared" si="1709"/>
        <v>0.462049601043705-0.864434003272524i</v>
      </c>
      <c r="AJ688" s="336" t="str">
        <f t="shared" si="1710"/>
        <v>0.544554054927994-0.814982736688261i</v>
      </c>
      <c r="AK688" s="336" t="str">
        <f t="shared" si="1711"/>
        <v>0.621814155579832-0.757682740834808i</v>
      </c>
      <c r="AL688" s="336" t="str">
        <f t="shared" si="1712"/>
        <v>0.693085845995253-0.693085845995611i</v>
      </c>
      <c r="AM688" s="336" t="str">
        <f t="shared" si="1713"/>
        <v>0.757682740834469-0.621814155580245i</v>
      </c>
      <c r="AN688" s="336" t="str">
        <f t="shared" si="1714"/>
        <v>0.814982736687964-0.544554054928437i</v>
      </c>
      <c r="AO688" s="336" t="str">
        <f t="shared" si="1715"/>
        <v>0.864434003272731-0.462049601043314i</v>
      </c>
      <c r="AP688" s="336" t="str">
        <f t="shared" si="1716"/>
        <v>0.905560297857775-0.375095356918936i</v>
      </c>
      <c r="AQ688" s="336" t="str">
        <f t="shared" si="1717"/>
        <v>0.93796555174485-0.284528739459454i</v>
      </c>
      <c r="AR688" s="336" t="str">
        <f t="shared" si="1718"/>
        <v>0.961337684624504-0.191221954699779i</v>
      </c>
      <c r="AS688" s="336" t="str">
        <f t="shared" si="1719"/>
        <v>0.975451610080613-0.0960735979837673i</v>
      </c>
      <c r="AT688" s="336" t="str">
        <f t="shared" si="1720"/>
        <v>0.98017140329557-3.07395623467827E-14i</v>
      </c>
      <c r="AU688" s="336" t="str">
        <f t="shared" si="1721"/>
        <v>0.975451610080616+0.0960735979837338i</v>
      </c>
      <c r="AV688" s="336" t="str">
        <f t="shared" si="1722"/>
        <v>0.961337684624516+0.191221954699718i</v>
      </c>
      <c r="AW688" s="336" t="str">
        <f t="shared" si="1723"/>
        <v>0.937965551744859+0.284528739459421i</v>
      </c>
      <c r="AX688" s="336" t="str">
        <f t="shared" si="1724"/>
        <v>0.905560297857799+0.375095356918879i</v>
      </c>
      <c r="AY688" s="336" t="str">
        <f t="shared" si="1725"/>
        <v>0.8644340032723+0.46204960104412i</v>
      </c>
      <c r="AZ688" s="336" t="str">
        <f t="shared" si="1726"/>
        <v>0.814982736687982+0.544554054928409i</v>
      </c>
      <c r="BA688" s="336" t="str">
        <f t="shared" si="1727"/>
        <v>0.757682740834508+0.621814155580197i</v>
      </c>
      <c r="BB688" s="336" t="str">
        <f t="shared" si="1728"/>
        <v>0.693085845995276+0.693085845995587i</v>
      </c>
      <c r="BC688" s="336" t="str">
        <f t="shared" si="1729"/>
        <v>0.62181415557988+0.757682740834769i</v>
      </c>
      <c r="BD688" s="336" t="str">
        <f t="shared" si="1730"/>
        <v>0.544554054928045+0.814982736688227i</v>
      </c>
      <c r="BE688" s="336" t="str">
        <f t="shared" si="1731"/>
        <v>0.462049601043734+0.864434003272507i</v>
      </c>
      <c r="BF688" s="336" t="str">
        <f t="shared" si="1732"/>
        <v>0.375095356919426+0.905560297857572i</v>
      </c>
      <c r="BG688" s="336" t="str">
        <f t="shared" si="1733"/>
        <v>0.284528739459961+0.937965551744696i</v>
      </c>
      <c r="BH688" s="336" t="str">
        <f t="shared" si="1734"/>
        <v>0.191221954700272+0.961337684624406i</v>
      </c>
      <c r="BI688" s="336" t="str">
        <f t="shared" si="1735"/>
        <v>0.0960735979842677+0.975451610080563i</v>
      </c>
      <c r="BJ688" s="336" t="str">
        <f t="shared" si="1736"/>
        <v>-4.41408225767841E-13+0.98017140329557i</v>
      </c>
      <c r="BK688" s="336" t="str">
        <f t="shared" si="1737"/>
        <v>-0.0960735979842037+0.97545161008057i</v>
      </c>
      <c r="BL688" s="336" t="str">
        <f t="shared" si="1738"/>
        <v>-0.191221954700208+0.961337684624418i</v>
      </c>
      <c r="BM688" s="176"/>
      <c r="BN688" s="176"/>
      <c r="BO688" s="176"/>
      <c r="BP688" s="176"/>
      <c r="BQ688" s="176"/>
      <c r="BR688" s="176"/>
      <c r="BS688" s="176"/>
      <c r="BT688" s="176"/>
      <c r="BU688" s="176"/>
      <c r="BV688" s="176"/>
      <c r="BW688" s="176"/>
      <c r="BX688" s="176"/>
      <c r="BY688" s="176"/>
      <c r="BZ688" s="176"/>
      <c r="CA688" s="176"/>
      <c r="CB688" s="176"/>
      <c r="CC688" s="176"/>
      <c r="CD688" s="176"/>
      <c r="CE688" s="176"/>
      <c r="CF688" s="176"/>
      <c r="CG688" s="176"/>
      <c r="CH688" s="176" t="e">
        <f t="shared" si="1739"/>
        <v>#NUM!</v>
      </c>
      <c r="CI688" s="176"/>
      <c r="CJ688" s="176"/>
      <c r="CK688" s="176"/>
      <c r="CL688" s="176"/>
      <c r="CM688" s="176"/>
      <c r="CN688" s="176"/>
      <c r="CO688" s="176"/>
      <c r="CP688" s="176"/>
      <c r="CQ688" s="176"/>
      <c r="CR688" s="176"/>
      <c r="CS688" s="176"/>
      <c r="CT688" s="176"/>
      <c r="CU688" s="176"/>
      <c r="CV688" s="176"/>
      <c r="CW688" s="176"/>
      <c r="CX688" s="176"/>
      <c r="CY688" s="176"/>
      <c r="CZ688" s="176"/>
      <c r="DA688" s="176"/>
      <c r="DB688" s="176"/>
      <c r="DC688" s="176"/>
      <c r="DD688" s="176"/>
      <c r="DE688" s="176"/>
      <c r="DF688" s="176"/>
      <c r="DG688" s="176"/>
      <c r="DH688" s="176"/>
      <c r="DI688" s="176"/>
      <c r="DJ688" s="176"/>
      <c r="DK688" s="176"/>
      <c r="DL688" s="176"/>
      <c r="DM688" s="176"/>
      <c r="DN688" s="176"/>
      <c r="DO688" s="176"/>
      <c r="DP688" s="176"/>
      <c r="DQ688" s="176"/>
      <c r="DR688" s="176"/>
      <c r="DS688" s="176"/>
    </row>
    <row r="689" spans="1:123" s="336" customFormat="1">
      <c r="A689" s="334">
        <f t="shared" si="1741"/>
        <v>2.0000000000000011E-2</v>
      </c>
      <c r="B689" s="335">
        <v>64</v>
      </c>
      <c r="C689" s="335">
        <f t="shared" si="1742"/>
        <v>3200</v>
      </c>
      <c r="D689" s="335">
        <f t="shared" si="1740"/>
        <v>20106.192982974677</v>
      </c>
      <c r="E689" s="334" t="str">
        <f t="shared" si="1687"/>
        <v>20106.1929829747i</v>
      </c>
      <c r="F689" s="334" t="str">
        <f t="shared" si="1743"/>
        <v>-0.0110300514698178-0.368785717512134i</v>
      </c>
      <c r="G689" s="334" t="str">
        <f t="shared" si="1744"/>
        <v>-3.35783155908367-0.795353209867086i</v>
      </c>
      <c r="H689" s="334" t="str">
        <f>IF(freq_ratio2&gt;1,IMPRODUCT(I92,IMDIV((IMPRODUCT(COMPLEX(1,Rc_2*Coutput2*microF2*miliOhm2*D689),COMPLEX(1,(effectiveL2*Requiv2*Kfeed2*0.5*Metccm2)*D689/(ratio2*(Xequiv2^2+Requiv2^2)*(Kfeed2*Metccm2*0.5/ratio2-Kinput2*Gdc_ccm2))))),IMSUM(1,IMPRODUCT(E689,1/omega1_2),IMPRODUCT(E689,E689,1/omega2_2),IMPRODUCT(E689,E689,E689,1/omega3_2)))),IMPRODUCT(I92,(IMDIV(COMPLEX(1,Rc_2*Coutput2*microF2*miliOhm2*D689),IMSUM(1,IMDIV(E689,omegat2),IMDIV(IMPRODUCT(E689,E689),omegapole0^2*(1-2*Gdc_dcm2/(Kfeed2*rload2))))))))</f>
        <v>-0.000140576682152246-0.00470012970790315i</v>
      </c>
      <c r="I689" s="334" t="str">
        <f t="shared" si="1688"/>
        <v>0.00181424633407141-0.00194033159986535i</v>
      </c>
      <c r="J689" s="336" t="str">
        <f>IMPRODUCT(1/Nt_input,BZ625)</f>
        <v>0</v>
      </c>
      <c r="K689" s="336" t="str">
        <f t="shared" si="1689"/>
        <v>0</v>
      </c>
      <c r="L689" s="336" t="e">
        <f t="shared" si="1690"/>
        <v>#NUM!</v>
      </c>
      <c r="M689" s="336">
        <f t="shared" si="1746"/>
        <v>390.00000000000006</v>
      </c>
      <c r="N689" s="337">
        <f t="shared" si="1747"/>
        <v>3.3076839878187769E-14</v>
      </c>
      <c r="O689" s="336" t="str">
        <f t="shared" si="1748"/>
        <v>3.30768398781878E-14-1.09407733632727E-28i</v>
      </c>
      <c r="P689" s="336" t="str">
        <f t="shared" si="1749"/>
        <v>3.30768398781878E-14-9.23890716185845E-28i</v>
      </c>
      <c r="Q689" s="336" t="str">
        <f t="shared" si="1691"/>
        <v>3.30768398781878E-14-1.38583607427876E-27i</v>
      </c>
      <c r="R689" s="336" t="str">
        <f t="shared" si="1692"/>
        <v>3.30768398781878E-14+1.56008227074353E-27i</v>
      </c>
      <c r="S689" s="336" t="str">
        <f t="shared" si="1693"/>
        <v>3.30768398781878E-14+1.0981369126506E-27i</v>
      </c>
      <c r="T689" s="336" t="str">
        <f t="shared" si="1694"/>
        <v>3.30768398781878E-14+5.18679013070951E-28i</v>
      </c>
      <c r="U689" s="336" t="str">
        <f t="shared" si="1695"/>
        <v>3.30768398781878E-14+2.91758737951493E-28i</v>
      </c>
      <c r="V689" s="336" t="str">
        <f t="shared" si="1696"/>
        <v>3.30768398781878E-14-1.70186620141429E-28i</v>
      </c>
      <c r="W689" s="336" t="str">
        <f t="shared" si="1697"/>
        <v>3.30768398781878E-14-6.32131978234351E-28i</v>
      </c>
      <c r="X689" s="336" t="str">
        <f t="shared" si="1698"/>
        <v>3.30768398781878E-14-1.09407733632727E-27i</v>
      </c>
      <c r="Y689" s="336" t="str">
        <f t="shared" si="1699"/>
        <v>3.30768398781878E-14+1.73432846720829E-27i</v>
      </c>
      <c r="Z689" s="336" t="str">
        <f t="shared" si="1700"/>
        <v>3.30768398781878E-14+1.0373580261419E-27i</v>
      </c>
      <c r="AA689" s="336" t="str">
        <f t="shared" si="1701"/>
        <v>3.30768398781878E-14+8.10437751022445E-28i</v>
      </c>
      <c r="AB689" s="336" t="str">
        <f t="shared" si="1702"/>
        <v>3.30768398781878E-14+5.83517475902985E-28i</v>
      </c>
      <c r="AC689" s="336" t="str">
        <f t="shared" si="1703"/>
        <v>3.30768398781878E-14-1.13452965163398E-28i</v>
      </c>
      <c r="AD689" s="336" t="str">
        <f t="shared" si="1704"/>
        <v>3.30768398781878E-14+1.28210314062311E-26i</v>
      </c>
      <c r="AE689" s="336" t="str">
        <f t="shared" si="1705"/>
        <v>3.30768398781878E-14-1.03734368134924E-27i</v>
      </c>
      <c r="AF689" s="336" t="str">
        <f t="shared" si="1706"/>
        <v>3.30768398781878E-14-1.48957187689296E-26i</v>
      </c>
      <c r="AG689" s="336" t="str">
        <f t="shared" si="1707"/>
        <v>3.30768398781878E-14+4.61946792572189E-27i</v>
      </c>
      <c r="AH689" s="336" t="str">
        <f t="shared" si="1708"/>
        <v>3.30768398781878E-14-8.76885699591153E-27i</v>
      </c>
      <c r="AI689" s="336" t="str">
        <f t="shared" si="1709"/>
        <v>3.30768398781878E-14+1.0276279532793E-26i</v>
      </c>
      <c r="AJ689" s="336" t="str">
        <f t="shared" si="1710"/>
        <v>3.30768398781878E-14-3.11204538884039E-27i</v>
      </c>
      <c r="AK689" s="336" t="str">
        <f t="shared" si="1711"/>
        <v>3.30768398781878E-14+1.64031413058111E-26i</v>
      </c>
      <c r="AL689" s="336" t="str">
        <f t="shared" si="1712"/>
        <v>3.30768398781878E-14+2.07471605228381E-27i</v>
      </c>
      <c r="AM689" s="336" t="str">
        <f t="shared" si="1713"/>
        <v>3.30768398781878E-14-1.13136088693496E-26i</v>
      </c>
      <c r="AN689" s="336" t="str">
        <f t="shared" si="1714"/>
        <v>3.30768398781878E-14+8.20157782530186E-27i</v>
      </c>
      <c r="AO689" s="336" t="str">
        <f t="shared" si="1715"/>
        <v>3.30768398781878E-14-5.18674709633152E-27i</v>
      </c>
      <c r="AP689" s="336" t="str">
        <f t="shared" si="1716"/>
        <v>3.30768398781878E-14+1.43284395983199E-26i</v>
      </c>
      <c r="AQ689" s="336" t="str">
        <f t="shared" si="1717"/>
        <v>3.30768398781878E-14+1.43447926619545E-32i</v>
      </c>
      <c r="AR689" s="336" t="str">
        <f t="shared" si="1718"/>
        <v>3.30768398781878E-14-1.33883105768407E-26i</v>
      </c>
      <c r="AS689" s="336" t="str">
        <f t="shared" si="1719"/>
        <v>3.30768398781878E-14+6.1268761178107E-27i</v>
      </c>
      <c r="AT689" s="336" t="str">
        <f t="shared" si="1720"/>
        <v>3.30768398781878E-14-7.26144880382269E-27i</v>
      </c>
      <c r="AU689" s="336" t="str">
        <f t="shared" si="1721"/>
        <v>3.30768398781878E-14+1.13136375589349E-26i</v>
      </c>
      <c r="AV689" s="336" t="str">
        <f t="shared" si="1722"/>
        <v>3.30768398781878E-14-2.07468736269848E-27i</v>
      </c>
      <c r="AW689" s="336" t="str">
        <f t="shared" si="1723"/>
        <v>3.30768398781878E-14-1.54630122843319E-26i</v>
      </c>
      <c r="AX689" s="336" t="str">
        <f t="shared" si="1724"/>
        <v>3.30768398781878E-14+4.05217441031956E-27i</v>
      </c>
      <c r="AY689" s="336" t="str">
        <f t="shared" si="1725"/>
        <v>3.30768398781878E-14-1.02762508432077E-26i</v>
      </c>
      <c r="AZ689" s="336" t="str">
        <f t="shared" si="1726"/>
        <v>3.30768398781878E-14+9.23893585144378E-27i</v>
      </c>
      <c r="BA689" s="336" t="str">
        <f t="shared" si="1727"/>
        <v>3.30768398781878E-14-4.14938907018964E-27i</v>
      </c>
      <c r="BB689" s="336" t="str">
        <f t="shared" si="1728"/>
        <v>3.30768398781878E-14+1.53657976244618E-26i</v>
      </c>
      <c r="BC689" s="336" t="str">
        <f t="shared" si="1729"/>
        <v>3.30768398781878E-14+1.03737237093457E-27i</v>
      </c>
      <c r="BD689" s="336" t="str">
        <f t="shared" si="1730"/>
        <v>3.30768398781878E-14-1.1410852218805E-26i</v>
      </c>
      <c r="BE689" s="336" t="str">
        <f t="shared" si="1731"/>
        <v>3.30768398781878E-14+8.10433447584646E-27i</v>
      </c>
      <c r="BF689" s="336" t="str">
        <f t="shared" si="1732"/>
        <v>3.30768398781878E-14-6.22409077768077E-27i</v>
      </c>
      <c r="BG689" s="336" t="str">
        <f t="shared" si="1733"/>
        <v>3.30768398781878E-14+1.32910959169707E-26i</v>
      </c>
      <c r="BH689" s="336" t="str">
        <f t="shared" si="1734"/>
        <v>3.30768398781878E-14-1.03732933655658E-27i</v>
      </c>
      <c r="BI689" s="336" t="str">
        <f t="shared" si="1735"/>
        <v>3.30768398781878E-14-1.34855539262961E-26i</v>
      </c>
      <c r="BJ689" s="336" t="str">
        <f t="shared" si="1736"/>
        <v>3.30768398781878E-14+4.14943210456762E-27i</v>
      </c>
      <c r="BK689" s="336" t="str">
        <f t="shared" si="1737"/>
        <v>3.30768398781878E-14-8.29879248517194E-27i</v>
      </c>
      <c r="BL689" s="336" t="str">
        <f t="shared" si="1738"/>
        <v>3.30768398781878E-14+1.12163942094795E-26i</v>
      </c>
      <c r="BM689" s="176"/>
      <c r="BN689" s="176"/>
      <c r="BO689" s="176"/>
      <c r="BP689" s="176"/>
      <c r="BQ689" s="176"/>
      <c r="BR689" s="176"/>
      <c r="BS689" s="176"/>
      <c r="BT689" s="176"/>
      <c r="BU689" s="176"/>
      <c r="BV689" s="176"/>
      <c r="BW689" s="176"/>
      <c r="BX689" s="176"/>
      <c r="BY689" s="176"/>
      <c r="BZ689" s="176"/>
      <c r="CA689" s="176"/>
      <c r="CB689" s="176"/>
      <c r="CC689" s="176"/>
      <c r="CD689" s="176"/>
      <c r="CE689" s="176"/>
      <c r="CF689" s="176"/>
      <c r="CG689" s="176"/>
      <c r="CH689" s="176" t="e">
        <f t="shared" si="1739"/>
        <v>#NUM!</v>
      </c>
      <c r="CI689" s="176"/>
      <c r="CJ689" s="176"/>
      <c r="CK689" s="176"/>
      <c r="CL689" s="176"/>
      <c r="CM689" s="176"/>
      <c r="CN689" s="176"/>
      <c r="CO689" s="176"/>
      <c r="CP689" s="176"/>
      <c r="CQ689" s="176"/>
      <c r="CR689" s="176"/>
      <c r="CS689" s="176"/>
      <c r="CT689" s="176"/>
      <c r="CU689" s="176"/>
      <c r="CV689" s="176"/>
      <c r="CW689" s="176"/>
      <c r="CX689" s="176"/>
      <c r="CY689" s="176"/>
      <c r="CZ689" s="176"/>
      <c r="DA689" s="176"/>
      <c r="DB689" s="176"/>
      <c r="DC689" s="176"/>
      <c r="DD689" s="176"/>
      <c r="DE689" s="176"/>
      <c r="DF689" s="176"/>
      <c r="DG689" s="176"/>
      <c r="DH689" s="176"/>
      <c r="DI689" s="176"/>
      <c r="DJ689" s="176"/>
      <c r="DK689" s="176"/>
      <c r="DL689" s="176"/>
      <c r="DM689" s="176"/>
      <c r="DN689" s="176"/>
      <c r="DO689" s="176"/>
      <c r="DP689" s="176"/>
      <c r="DQ689" s="176"/>
      <c r="DR689" s="176"/>
      <c r="DS689" s="176"/>
    </row>
    <row r="690" spans="1:123" s="277" customFormat="1"/>
    <row r="691" spans="1:123">
      <c r="N691" s="224">
        <f>Fline*A689</f>
        <v>1.0000000000000004</v>
      </c>
      <c r="P691" s="223">
        <f>2*B689/Nt_input</f>
        <v>2</v>
      </c>
    </row>
    <row r="692" spans="1:123">
      <c r="G692" s="260" t="s">
        <v>820</v>
      </c>
      <c r="H692" s="260" t="s">
        <v>821</v>
      </c>
      <c r="I692" s="261" t="s">
        <v>822</v>
      </c>
      <c r="J692" s="260" t="s">
        <v>823</v>
      </c>
      <c r="K692" s="261" t="s">
        <v>824</v>
      </c>
      <c r="L692" s="260" t="s">
        <v>825</v>
      </c>
      <c r="M692" s="260" t="s">
        <v>826</v>
      </c>
      <c r="N692" s="261" t="s">
        <v>827</v>
      </c>
      <c r="O692" s="261" t="s">
        <v>828</v>
      </c>
      <c r="P692" s="261" t="s">
        <v>829</v>
      </c>
      <c r="Q692" s="260" t="s">
        <v>830</v>
      </c>
      <c r="R692" s="260" t="s">
        <v>831</v>
      </c>
      <c r="S692" s="261" t="s">
        <v>832</v>
      </c>
      <c r="T692" s="260" t="s">
        <v>833</v>
      </c>
      <c r="U692" s="261" t="s">
        <v>834</v>
      </c>
      <c r="V692" s="260" t="s">
        <v>835</v>
      </c>
      <c r="W692" s="260" t="s">
        <v>836</v>
      </c>
      <c r="X692" s="261" t="s">
        <v>837</v>
      </c>
      <c r="Y692" s="261" t="s">
        <v>838</v>
      </c>
      <c r="Z692" s="261" t="s">
        <v>839</v>
      </c>
      <c r="AA692" s="260" t="s">
        <v>840</v>
      </c>
      <c r="AB692" s="260" t="s">
        <v>841</v>
      </c>
      <c r="AC692" s="261" t="s">
        <v>842</v>
      </c>
      <c r="AD692" s="260" t="s">
        <v>843</v>
      </c>
      <c r="AE692" s="261" t="s">
        <v>844</v>
      </c>
      <c r="AF692" s="260" t="s">
        <v>845</v>
      </c>
      <c r="AG692" s="260" t="s">
        <v>846</v>
      </c>
      <c r="AH692" s="261" t="s">
        <v>847</v>
      </c>
      <c r="AI692" s="261" t="s">
        <v>848</v>
      </c>
      <c r="AJ692" s="261" t="s">
        <v>849</v>
      </c>
      <c r="AK692" s="260" t="s">
        <v>850</v>
      </c>
      <c r="AL692" s="260" t="s">
        <v>851</v>
      </c>
      <c r="AM692" s="261" t="s">
        <v>852</v>
      </c>
      <c r="AN692" s="260" t="s">
        <v>853</v>
      </c>
      <c r="AO692" s="261" t="s">
        <v>854</v>
      </c>
      <c r="AP692" s="260" t="s">
        <v>855</v>
      </c>
      <c r="AQ692" s="260" t="s">
        <v>856</v>
      </c>
      <c r="AR692" s="261" t="s">
        <v>857</v>
      </c>
      <c r="AS692" s="261" t="s">
        <v>858</v>
      </c>
      <c r="AT692" s="261" t="s">
        <v>859</v>
      </c>
      <c r="AU692" s="260" t="s">
        <v>860</v>
      </c>
      <c r="AV692" s="260" t="s">
        <v>861</v>
      </c>
      <c r="AW692" s="261" t="s">
        <v>862</v>
      </c>
      <c r="AX692" s="260" t="s">
        <v>863</v>
      </c>
      <c r="AY692" s="261" t="s">
        <v>864</v>
      </c>
      <c r="AZ692" s="260" t="s">
        <v>865</v>
      </c>
      <c r="BA692" s="260" t="s">
        <v>866</v>
      </c>
      <c r="BB692" s="261" t="s">
        <v>867</v>
      </c>
      <c r="BC692" s="261" t="s">
        <v>868</v>
      </c>
      <c r="BD692" s="261" t="s">
        <v>869</v>
      </c>
      <c r="BE692" s="260" t="s">
        <v>870</v>
      </c>
      <c r="BF692" s="260" t="s">
        <v>871</v>
      </c>
      <c r="BG692" s="261" t="s">
        <v>872</v>
      </c>
      <c r="BH692" s="260" t="s">
        <v>873</v>
      </c>
      <c r="BI692" s="261" t="s">
        <v>874</v>
      </c>
      <c r="BJ692" s="260" t="s">
        <v>875</v>
      </c>
      <c r="BK692" s="260" t="s">
        <v>876</v>
      </c>
      <c r="BL692" s="261" t="s">
        <v>877</v>
      </c>
      <c r="BM692" s="261" t="s">
        <v>878</v>
      </c>
      <c r="BN692" s="261" t="s">
        <v>879</v>
      </c>
      <c r="BO692" s="260" t="s">
        <v>880</v>
      </c>
      <c r="BP692" s="260" t="s">
        <v>881</v>
      </c>
      <c r="BQ692" s="261" t="s">
        <v>882</v>
      </c>
      <c r="BR692" s="260" t="s">
        <v>883</v>
      </c>
    </row>
    <row r="694" spans="1:123">
      <c r="B694" s="338" t="s">
        <v>565</v>
      </c>
      <c r="C694" s="235" t="s">
        <v>897</v>
      </c>
      <c r="D694" s="234" t="s">
        <v>898</v>
      </c>
      <c r="E694" s="233" t="s">
        <v>886</v>
      </c>
      <c r="F694" s="232" t="s">
        <v>887</v>
      </c>
      <c r="G694" s="339" t="str">
        <f t="shared" ref="G694:BR694" si="1750">IMSUM(G695:G744)</f>
        <v>0.0211153903167291</v>
      </c>
      <c r="H694" s="339" t="str">
        <f t="shared" si="1750"/>
        <v>0.0220159810106043</v>
      </c>
      <c r="I694" s="339" t="str">
        <f t="shared" si="1750"/>
        <v>0.022704545772198</v>
      </c>
      <c r="J694" s="339" t="str">
        <f t="shared" si="1750"/>
        <v>0.0231744533464288</v>
      </c>
      <c r="K694" s="339" t="str">
        <f t="shared" si="1750"/>
        <v>0.0234211782664972</v>
      </c>
      <c r="L694" s="339" t="str">
        <f t="shared" si="1750"/>
        <v>0.0234423444365356</v>
      </c>
      <c r="M694" s="339" t="str">
        <f t="shared" si="1750"/>
        <v>0.0232377480147628</v>
      </c>
      <c r="N694" s="339" t="str">
        <f t="shared" si="1750"/>
        <v>0.0228093593765562</v>
      </c>
      <c r="O694" s="339" t="str">
        <f t="shared" si="1750"/>
        <v>0.0221613041387098</v>
      </c>
      <c r="P694" s="339" t="str">
        <f t="shared" si="1750"/>
        <v>0.0212998234273745</v>
      </c>
      <c r="Q694" s="339" t="str">
        <f t="shared" si="1750"/>
        <v>0.0202332137727936</v>
      </c>
      <c r="R694" s="339" t="str">
        <f t="shared" si="1750"/>
        <v>0.0189717472089655</v>
      </c>
      <c r="S694" s="339" t="str">
        <f t="shared" si="1750"/>
        <v>0.0175275723485145</v>
      </c>
      <c r="T694" s="339" t="str">
        <f t="shared" si="1750"/>
        <v>0.0159145973847832</v>
      </c>
      <c r="U694" s="339" t="str">
        <f t="shared" si="1750"/>
        <v>0.0141483561484576</v>
      </c>
      <c r="V694" s="339" t="str">
        <f t="shared" si="1750"/>
        <v>0.0122458585081192</v>
      </c>
      <c r="W694" s="339" t="str">
        <f t="shared" si="1750"/>
        <v>0.0102254265560961</v>
      </c>
      <c r="X694" s="339" t="str">
        <f t="shared" si="1750"/>
        <v>0.00810651815655258</v>
      </c>
      <c r="Y694" s="339" t="str">
        <f t="shared" si="1750"/>
        <v>0.00590953955567688</v>
      </c>
      <c r="Z694" s="339" t="str">
        <f t="shared" si="1750"/>
        <v>0.00365564885839966</v>
      </c>
      <c r="AA694" s="339" t="str">
        <f t="shared" si="1750"/>
        <v>0.00136655226424608</v>
      </c>
      <c r="AB694" s="339" t="str">
        <f t="shared" si="1750"/>
        <v>-0.000935704975254465</v>
      </c>
      <c r="AC694" s="339" t="str">
        <f t="shared" si="1750"/>
        <v>-0.00322895086434405</v>
      </c>
      <c r="AD694" s="339" t="str">
        <f t="shared" si="1750"/>
        <v>-0.00549110019146599</v>
      </c>
      <c r="AE694" s="339" t="str">
        <f t="shared" si="1750"/>
        <v>-0.00770036722201766</v>
      </c>
      <c r="AF694" s="339" t="str">
        <f t="shared" si="1750"/>
        <v>-0.0098354755067672</v>
      </c>
      <c r="AG694" s="339" t="str">
        <f t="shared" si="1750"/>
        <v>-0.011875862785773</v>
      </c>
      <c r="AH694" s="339" t="str">
        <f t="shared" si="1750"/>
        <v>-0.0138018790141392</v>
      </c>
      <c r="AI694" s="339" t="str">
        <f t="shared" si="1750"/>
        <v>-0.0155949756027232</v>
      </c>
      <c r="AJ694" s="339" t="str">
        <f t="shared" si="1750"/>
        <v>-0.0172378840511814</v>
      </c>
      <c r="AK694" s="339" t="str">
        <f t="shared" si="1750"/>
        <v>-0.0187147822530391</v>
      </c>
      <c r="AL694" s="339" t="str">
        <f t="shared" si="1750"/>
        <v>-0.0200114468712443</v>
      </c>
      <c r="AM694" s="339" t="str">
        <f t="shared" si="1750"/>
        <v>-0.0211153903167316</v>
      </c>
      <c r="AN694" s="339" t="str">
        <f t="shared" si="1750"/>
        <v>-0.022015981010601</v>
      </c>
      <c r="AO694" s="339" t="str">
        <f t="shared" si="1750"/>
        <v>-0.0227045457722041</v>
      </c>
      <c r="AP694" s="339" t="str">
        <f t="shared" si="1750"/>
        <v>-0.0231744533464261</v>
      </c>
      <c r="AQ694" s="339" t="str">
        <f t="shared" si="1750"/>
        <v>-0.023421178266494</v>
      </c>
      <c r="AR694" s="339" t="str">
        <f t="shared" si="1750"/>
        <v>-0.0234423444365386</v>
      </c>
      <c r="AS694" s="339" t="str">
        <f t="shared" si="1750"/>
        <v>-0.0232377480147625</v>
      </c>
      <c r="AT694" s="339" t="str">
        <f t="shared" si="1750"/>
        <v>-0.0228093593765589</v>
      </c>
      <c r="AU694" s="339" t="str">
        <f t="shared" si="1750"/>
        <v>-0.0221613041387057</v>
      </c>
      <c r="AV694" s="339" t="str">
        <f t="shared" si="1750"/>
        <v>-0.0212998234273781</v>
      </c>
      <c r="AW694" s="339" t="str">
        <f t="shared" si="1750"/>
        <v>-0.0202332137727866</v>
      </c>
      <c r="AX694" s="339" t="str">
        <f t="shared" si="1750"/>
        <v>-0.0189717472089759</v>
      </c>
      <c r="AY694" s="339" t="str">
        <f t="shared" si="1750"/>
        <v>-0.0175275723485079</v>
      </c>
      <c r="AZ694" s="339" t="str">
        <f t="shared" si="1750"/>
        <v>-0.0159145973847796</v>
      </c>
      <c r="BA694" s="339" t="str">
        <f t="shared" si="1750"/>
        <v>-0.0141483561484647</v>
      </c>
      <c r="BB694" s="339" t="str">
        <f t="shared" si="1750"/>
        <v>-0.0122458585081164</v>
      </c>
      <c r="BC694" s="339" t="str">
        <f t="shared" si="1750"/>
        <v>-0.0102254265560985</v>
      </c>
      <c r="BD694" s="339" t="str">
        <f t="shared" si="1750"/>
        <v>-0.0081065181565487</v>
      </c>
      <c r="BE694" s="339" t="str">
        <f t="shared" si="1750"/>
        <v>-0.00590953955567309</v>
      </c>
      <c r="BF694" s="339" t="str">
        <f t="shared" si="1750"/>
        <v>-0.00365564885841064</v>
      </c>
      <c r="BG694" s="339" t="str">
        <f t="shared" si="1750"/>
        <v>-0.00136655226423882</v>
      </c>
      <c r="BH694" s="339" t="str">
        <f t="shared" si="1750"/>
        <v>0.000935704975255409</v>
      </c>
      <c r="BI694" s="339" t="str">
        <f t="shared" si="1750"/>
        <v>0.00322895086433927</v>
      </c>
      <c r="BJ694" s="339" t="str">
        <f t="shared" si="1750"/>
        <v>0.00549110019147031</v>
      </c>
      <c r="BK694" s="339" t="str">
        <f t="shared" si="1750"/>
        <v>0.0077003672220136</v>
      </c>
      <c r="BL694" s="339" t="str">
        <f t="shared" si="1750"/>
        <v>0.00983547550676842</v>
      </c>
      <c r="BM694" s="339" t="str">
        <f t="shared" si="1750"/>
        <v>0.0118758627857726</v>
      </c>
      <c r="BN694" s="339" t="str">
        <f t="shared" si="1750"/>
        <v>0.0138018790141384</v>
      </c>
      <c r="BO694" s="339" t="str">
        <f t="shared" si="1750"/>
        <v>0.0155949756027271</v>
      </c>
      <c r="BP694" s="339" t="str">
        <f t="shared" si="1750"/>
        <v>0.0172378840511796</v>
      </c>
      <c r="BQ694" s="339" t="str">
        <f t="shared" si="1750"/>
        <v>0.0187147822530355</v>
      </c>
      <c r="BR694" s="339" t="str">
        <f t="shared" si="1750"/>
        <v>0.0200114468712493</v>
      </c>
    </row>
    <row r="695" spans="1:123">
      <c r="B695" s="340">
        <v>1</v>
      </c>
      <c r="C695" s="340">
        <f>0+Div_Nt_input</f>
        <v>3.1250000000000001E-4</v>
      </c>
      <c r="D695" s="341">
        <f t="shared" ref="D695:D726" si="1751">Vo_set2+E695</f>
        <v>50.02111539031673</v>
      </c>
      <c r="E695" s="342" t="str">
        <f>G694</f>
        <v>0.0211153903167291</v>
      </c>
      <c r="F695" s="291">
        <v>1</v>
      </c>
      <c r="G695" s="343">
        <f>2*IMREAL(K626)*COS(2*PI()*B626*1/Nt_input)-2*IMAGINARY(K626)*SIN(2*PI()*B626*1/Nt_input)</f>
        <v>2.1115390316727298E-2</v>
      </c>
      <c r="H695" s="343">
        <f t="shared" ref="H695:H726" si="1752">2*IMREAL(K626)*COS(2*PI()*B626*2/Nt_input)-2*IMAGINARY(K626)*SIN(2*PI()*B626*2/Nt_input)</f>
        <v>2.2015981010607616E-2</v>
      </c>
      <c r="I695" s="343">
        <f t="shared" ref="I695:I726" si="1753">2*IMREAL(K626)*COS(2*PI()*B626*3/Nt_input)-2*IMAGINARY(K626)*SIN(2*PI()*B626*3/Nt_input)</f>
        <v>2.2704545772196338E-2</v>
      </c>
      <c r="J695" s="343">
        <f t="shared" ref="J695:J726" si="1754">2*IMREAL(K626)*COS(2*PI()*B626*4/Nt_input)-2*IMAGINARY(K626)*SIN(2*PI()*B626*4/Nt_input)</f>
        <v>2.3174453346431579E-2</v>
      </c>
      <c r="K695" s="343">
        <f t="shared" ref="K695:K726" si="1755">2*IMREAL(K626)*COS(2*PI()*B626*5/Nt_input)-2*IMAGINARY(K626)*SIN(2*PI()*B626*5/Nt_input)</f>
        <v>2.3421178266495837E-2</v>
      </c>
      <c r="L695" s="343">
        <f t="shared" ref="L695:L726" si="1756">2*IMREAL(K626)*COS(2*PI()*B626*6/Nt_input)-2*IMAGINARY(K626)*SIN(2*PI()*B626*6/Nt_input)</f>
        <v>2.3442344436535336E-2</v>
      </c>
      <c r="M695" s="343">
        <f t="shared" ref="M695:M726" si="1757">2*IMREAL(K626)*COS(2*PI()*B626*7/Nt_input)-2*IMAGINARY(K626)*SIN(2*PI()*B626*7/Nt_input)</f>
        <v>2.3237748014761993E-2</v>
      </c>
      <c r="N695" s="343">
        <f t="shared" ref="N695:N726" si="1758">2*IMREAL(K626)*COS(2*PI()*B626*8/Nt_input)-2*IMAGINARY(K626)*SIN(2*PI()*B626*8/Nt_input)</f>
        <v>2.2809359376561263E-2</v>
      </c>
      <c r="O695" s="343">
        <f t="shared" ref="O695:O726" si="1759">2*IMREAL(K626)*COS(2*PI()*B626*9/Nt_input)-2*IMAGINARY(K626)*SIN(2*PI()*B626*9/Nt_input)</f>
        <v>2.2161304138700069E-2</v>
      </c>
      <c r="P695" s="343">
        <f t="shared" ref="P695:P726" si="1760">2*IMREAL(K626)*COS(2*PI()*B626*10/Nt_input)-2*IMAGINARY(K626)*SIN(2*PI()*B626*10/Nt_input)</f>
        <v>2.1299823427382045E-2</v>
      </c>
      <c r="Q695" s="343">
        <f t="shared" ref="Q695:Q726" si="1761">2*IMREAL(K626)*COS(2*PI()*B626*11/Nt_input)-2*IMAGINARY(K626)*SIN(2*PI()*B626*11/Nt_input)</f>
        <v>2.0233213772790446E-2</v>
      </c>
      <c r="R695" s="343">
        <f t="shared" ref="R695:R726" si="1762">2*IMREAL(K626)*COS(2*PI()*B626*12/Nt_input)-2*IMAGINARY(K626)*SIN(2*PI()*B626*12/Nt_input)</f>
        <v>1.8971747208967129E-2</v>
      </c>
      <c r="S695" s="343">
        <f t="shared" ref="S695:S726" si="1763">2*IMREAL(K626)*COS(2*PI()*B626*13/Nt_input)-2*IMAGINARY(K626)*SIN(2*PI()*B626*13/Nt_input)</f>
        <v>1.752757234850949E-2</v>
      </c>
      <c r="T695" s="343">
        <f t="shared" ref="T695:T726" si="1764">2*IMREAL(K626)*COS(2*PI()*B626*14/Nt_input)-2*IMAGINARY(K626)*SIN(2*PI()*B626*14/Nt_input)</f>
        <v>1.5914597384790018E-2</v>
      </c>
      <c r="U695" s="343">
        <f t="shared" ref="U695:U726" si="1765">2*IMREAL(K626)*COS(2*PI()*B626*15/Nt_input)-2*IMAGINARY(K626)*SIN(2*PI()*B626*15/Nt_input)</f>
        <v>1.4148356148451136E-2</v>
      </c>
      <c r="V695" s="343">
        <f t="shared" ref="V695:V726" si="1766">2*IMREAL(K626)*COS(2*PI()*B626*16/Nt_input)-2*IMAGINARY(K626)*SIN(2*PI()*B626*16/Nt_input)</f>
        <v>1.2245858508124461E-2</v>
      </c>
      <c r="W695" s="343">
        <f t="shared" ref="W695:W726" si="1767">2*IMREAL(K626)*COS(2*PI()*B626*17/Nt_input)-2*IMAGINARY(K626)*SIN(2*PI()*B626*17/Nt_input)</f>
        <v>1.0225426556097339E-2</v>
      </c>
      <c r="X695" s="343">
        <f t="shared" ref="X695:X726" si="1768">2*IMREAL(K626)*COS(2*PI()*B626*18/Nt_input)-2*IMAGINARY(K626)*SIN(2*PI()*B626*18/Nt_input)</f>
        <v>8.1065181565482501E-3</v>
      </c>
      <c r="Y695" s="343">
        <f t="shared" ref="Y695:Y726" si="1769">2*IMREAL(K626)*COS(2*PI()*B626*19/Nt_input)-2*IMAGINARY(K626)*SIN(2*PI()*B626*19/Nt_input)</f>
        <v>5.9095395556780089E-3</v>
      </c>
      <c r="Z695" s="343">
        <f t="shared" ref="Z695:Z726" si="1770">2*IMREAL(K626)*COS(2*PI()*B626*20/Nt_input)-2*IMAGINARY(K626)*SIN(2*PI()*B626*20/Nt_input)</f>
        <v>3.6556488584036494E-3</v>
      </c>
      <c r="AA695" s="343">
        <f t="shared" ref="AA695:AA726" si="1771">2*IMREAL(K626)*COS(2*PI()*B626*21/Nt_input)-2*IMAGINARY(K626)*SIN(2*PI()*B626*21/Nt_input)</f>
        <v>1.3665522642419253E-3</v>
      </c>
      <c r="AB695" s="343">
        <f t="shared" ref="AB695:AB726" si="1772">2*IMREAL(K626)*COS(2*PI()*B626*22/Nt_input)-2*IMAGINARY(K626)*SIN(2*PI()*B626*22/Nt_input)</f>
        <v>-9.3570497525789775E-4</v>
      </c>
      <c r="AC695" s="343">
        <f t="shared" ref="AC695:AC726" si="1773">2*IMREAL(K626)*COS(2*PI()*B626*23/Nt_input)-2*IMAGINARY(K626)*SIN(2*PI()*B626*23/Nt_input)</f>
        <v>-3.2289508643376288E-3</v>
      </c>
      <c r="AD695" s="343">
        <f t="shared" ref="AD695:AD726" si="1774">2*IMREAL(K626)*COS(2*PI()*B626*24/Nt_input)-2*IMAGINARY(K626)*SIN(2*PI()*B626*24/Nt_input)</f>
        <v>-5.491100191469693E-3</v>
      </c>
      <c r="AE695" s="343">
        <f t="shared" ref="AE695:AE726" si="1775">2*IMREAL(K626)*COS(2*PI()*B626*25/Nt_input)-2*IMAGINARY(K626)*SIN(2*PI()*B626*25/Nt_input)</f>
        <v>-7.7003672220172003E-3</v>
      </c>
      <c r="AF695" s="343">
        <f t="shared" ref="AF695:AF726" si="1776">2*IMREAL(K626)*COS(2*PI()*B626*26/Nt_input)-2*IMAGINARY(K626)*SIN(2*PI()*B626*26/Nt_input)</f>
        <v>-9.8354755067677699E-3</v>
      </c>
      <c r="AG695" s="343">
        <f t="shared" ref="AG695:AG726" si="1777">2*IMREAL(K626)*COS(2*PI()*B626*27/Nt_input)-2*IMAGINARY(K626)*SIN(2*PI()*B626*27/Nt_input)</f>
        <v>-1.1875862785770333E-2</v>
      </c>
      <c r="AH695" s="343">
        <f t="shared" ref="AH695:AH726" si="1778">2*IMREAL(K626)*COS(2*PI()*B626*28/Nt_input)-2*IMAGINARY(K626)*SIN(2*PI()*B626*28/Nt_input)</f>
        <v>-1.3801879014138967E-2</v>
      </c>
      <c r="AI695" s="343">
        <f t="shared" ref="AI695:AI726" si="1779">2*IMREAL(K626)*COS(2*PI()*B626*29/Nt_input)-2*IMAGINARY(K626)*SIN(2*PI()*B626*29/Nt_input)</f>
        <v>-1.5594975602726897E-2</v>
      </c>
      <c r="AJ695" s="343">
        <f t="shared" ref="AJ695:AJ726" si="1780">2*IMREAL(K626)*COS(2*PI()*B626*30/Nt_input)-2*IMAGINARY(K626)*SIN(2*PI()*B626*30/Nt_input)</f>
        <v>-1.7237884051179722E-2</v>
      </c>
      <c r="AK695" s="343">
        <f t="shared" ref="AK695:AK726" si="1781">2*IMREAL(K626)*COS(2*PI()*B626*31/Nt_input)-2*IMAGINARY(K626)*SIN(2*PI()*B626*31/Nt_input)</f>
        <v>-1.8714782253033736E-2</v>
      </c>
      <c r="AL695" s="343">
        <f t="shared" ref="AL695:AL726" si="1782">2*IMREAL(K626)*COS(2*PI()*B626*32/Nt_input)-2*IMAGINARY(K626)*SIN(2*PI()*B626*32/Nt_input)</f>
        <v>-2.00114468712504E-2</v>
      </c>
      <c r="AM695" s="343">
        <f t="shared" ref="AM695:AM726" si="1783">2*IMREAL(K626)*COS(2*PI()*B626*33/Nt_input)-2*IMAGINARY(K626)*SIN(2*PI()*B626*33/Nt_input)</f>
        <v>-2.1115390316727298E-2</v>
      </c>
      <c r="AN695" s="343">
        <f t="shared" ref="AN695:AN726" si="1784">2*IMREAL(K626)*COS(2*PI()*B626*34/Nt_input)-2*IMAGINARY(K626)*SIN(2*PI()*B626*34/Nt_input)</f>
        <v>-2.2015981010607619E-2</v>
      </c>
      <c r="AO695" s="343">
        <f t="shared" ref="AO695:AO726" si="1785">2*IMREAL(K626)*COS(2*PI()*B626*35/Nt_input)-2*IMAGINARY(K626)*SIN(2*PI()*B626*35/Nt_input)</f>
        <v>-2.2704545772196338E-2</v>
      </c>
      <c r="AP695" s="343">
        <f t="shared" ref="AP695:AP726" si="1786">2*IMREAL(K626)*COS(2*PI()*B626*36/Nt_input)-2*IMAGINARY(K626)*SIN(2*PI()*B626*36/Nt_input)</f>
        <v>-2.3174453346431576E-2</v>
      </c>
      <c r="AQ695" s="343">
        <f t="shared" ref="AQ695:AQ726" si="1787">2*IMREAL(K626)*COS(2*PI()*B626*37/Nt_input)-2*IMAGINARY(K626)*SIN(2*PI()*B626*37/Nt_input)</f>
        <v>-2.3421178266495837E-2</v>
      </c>
      <c r="AR695" s="343">
        <f t="shared" ref="AR695:AR726" si="1788">2*IMREAL(K626)*COS(2*PI()*B626*38/Nt_input)-2*IMAGINARY(K626)*SIN(2*PI()*B626*38/Nt_input)</f>
        <v>-2.344234443653534E-2</v>
      </c>
      <c r="AS695" s="343">
        <f t="shared" ref="AS695:AS726" si="1789">2*IMREAL(K626)*COS(2*PI()*B626*39/Nt_input)-2*IMAGINARY(K626)*SIN(2*PI()*B626*39/Nt_input)</f>
        <v>-2.3237748014761993E-2</v>
      </c>
      <c r="AT695" s="343">
        <f t="shared" ref="AT695:AT726" si="1790">2*IMREAL(K626)*COS(2*PI()*B626*40/Nt_input)-2*IMAGINARY(K626)*SIN(2*PI()*B626*40/Nt_input)</f>
        <v>-2.2809359376561263E-2</v>
      </c>
      <c r="AU695" s="343">
        <f t="shared" ref="AU695:AU726" si="1791">2*IMREAL(K626)*COS(2*PI()*B626*41/Nt_input)-2*IMAGINARY(K626)*SIN(2*PI()*B626*41/Nt_input)</f>
        <v>-2.2161304138700072E-2</v>
      </c>
      <c r="AV695" s="343">
        <f t="shared" ref="AV695:AV726" si="1792">2*IMREAL(K626)*COS(2*PI()*B626*42/Nt_input)-2*IMAGINARY(K626)*SIN(2*PI()*B626*42/Nt_input)</f>
        <v>-2.1299823427382042E-2</v>
      </c>
      <c r="AW695" s="343">
        <f t="shared" ref="AW695:AW726" si="1793">2*IMREAL(K626)*COS(2*PI()*B626*43/Nt_input)-2*IMAGINARY(K626)*SIN(2*PI()*B626*43/Nt_input)</f>
        <v>-2.0233213772790446E-2</v>
      </c>
      <c r="AX695" s="343">
        <f t="shared" ref="AX695:AX726" si="1794">2*IMREAL(K626)*COS(2*PI()*B626*44/Nt_input)-2*IMAGINARY(K626)*SIN(2*PI()*B626*44/Nt_input)</f>
        <v>-1.8971747208967139E-2</v>
      </c>
      <c r="AY695" s="343">
        <f t="shared" ref="AY695:AY726" si="1795">2*IMREAL(K626)*COS(2*PI()*B626*45/Nt_input)-2*IMAGINARY(K626)*SIN(2*PI()*B626*45/Nt_input)</f>
        <v>-1.752757234850949E-2</v>
      </c>
      <c r="AZ695" s="343">
        <f t="shared" ref="AZ695:AZ726" si="1796">2*IMREAL(K626)*COS(2*PI()*B626*46/Nt_input)-2*IMAGINARY(K626)*SIN(2*PI()*B626*46/Nt_input)</f>
        <v>-1.5914597384790022E-2</v>
      </c>
      <c r="BA695" s="343">
        <f t="shared" ref="BA695:BA726" si="1797">2*IMREAL(K626)*COS(2*PI()*B626*47/Nt_input)-2*IMAGINARY(K626)*SIN(2*PI()*B626*47/Nt_input)</f>
        <v>-1.4148356148451131E-2</v>
      </c>
      <c r="BB695" s="343">
        <f t="shared" ref="BB695:BB726" si="1798">2*IMREAL(K626)*COS(2*PI()*B626*48/Nt_input)-2*IMAGINARY(K626)*SIN(2*PI()*B626*48/Nt_input)</f>
        <v>-1.2245858508124463E-2</v>
      </c>
      <c r="BC695" s="343">
        <f t="shared" ref="BC695:BC726" si="1799">2*IMREAL(K626)*COS(2*PI()*B626*49/Nt_input)-2*IMAGINARY(K626)*SIN(2*PI()*B626*49/Nt_input)</f>
        <v>-1.0225426556097351E-2</v>
      </c>
      <c r="BD695" s="343">
        <f t="shared" ref="BD695:BD726" si="1800">2*IMREAL(K626)*COS(2*PI()*B626*50/Nt_input)-2*IMAGINARY(K626)*SIN(2*PI()*B626*50/Nt_input)</f>
        <v>-8.1065181565482484E-3</v>
      </c>
      <c r="BE695" s="343">
        <f t="shared" ref="BE695:BE726" si="1801">2*IMREAL(K626)*COS(2*PI()*B626*51/Nt_input)-2*IMAGINARY(K626)*SIN(2*PI()*B626*51/Nt_input)</f>
        <v>-5.9095395556780107E-3</v>
      </c>
      <c r="BF695" s="343">
        <f t="shared" ref="BF695:BF726" si="1802">2*IMREAL(K626)*COS(2*PI()*B626*52/Nt_input)-2*IMAGINARY(K626)*SIN(2*PI()*B626*52/Nt_input)</f>
        <v>-3.6556488584036416E-3</v>
      </c>
      <c r="BG695" s="343">
        <f t="shared" ref="BG695:BG726" si="1803">2*IMREAL(K626)*COS(2*PI()*B626*53/Nt_input)-2*IMAGINARY(K626)*SIN(2*PI()*B626*53/Nt_input)</f>
        <v>-1.366552264241927E-3</v>
      </c>
      <c r="BH695" s="343">
        <f t="shared" ref="BH695:BH726" si="1804">2*IMREAL(K626)*COS(2*PI()*B626*54/Nt_input)-2*IMAGINARY(K626)*SIN(2*PI()*B626*54/Nt_input)</f>
        <v>9.3570497525789428E-4</v>
      </c>
      <c r="BI695" s="343">
        <f t="shared" ref="BI695:BI726" si="1805">2*IMREAL(K626)*COS(2*PI()*B626*55/Nt_input)-2*IMAGINARY(K626)*SIN(2*PI()*B626*55/Nt_input)</f>
        <v>3.228950864337634E-3</v>
      </c>
      <c r="BJ695" s="343">
        <f t="shared" ref="BJ695:BJ726" si="1806">2*IMREAL(K626)*COS(2*PI()*B626*56/Nt_input)-2*IMAGINARY(K626)*SIN(2*PI()*B626*56/Nt_input)</f>
        <v>5.4911001914696896E-3</v>
      </c>
      <c r="BK695" s="343">
        <f t="shared" ref="BK695:BK726" si="1807">2*IMREAL(K626)*COS(2*PI()*B626*57/Nt_input)-2*IMAGINARY(K626)*SIN(2*PI()*B626*57/Nt_input)</f>
        <v>7.7003672220171899E-3</v>
      </c>
      <c r="BL695" s="343">
        <f t="shared" ref="BL695:BL726" si="1808">2*IMREAL(K626)*COS(2*PI()*B626*58/Nt_input)-2*IMAGINARY(K626)*SIN(2*PI()*B626*58/Nt_input)</f>
        <v>9.8354755067677664E-3</v>
      </c>
      <c r="BM695" s="343">
        <f t="shared" ref="BM695:BM726" si="1809">2*IMREAL(K626)*COS(2*PI()*B626*59/Nt_input)-2*IMAGINARY(K626)*SIN(2*PI()*B626*59/Nt_input)</f>
        <v>1.1875862785770328E-2</v>
      </c>
      <c r="BN695" s="343">
        <f t="shared" ref="BN695:BN726" si="1810">2*IMREAL(K626)*COS(2*PI()*B626*60/Nt_input)-2*IMAGINARY(K626)*SIN(2*PI()*B626*60/Nt_input)</f>
        <v>1.3801879014138953E-2</v>
      </c>
      <c r="BO695" s="343">
        <f t="shared" ref="BO695:BO726" si="1811">2*IMREAL(K626)*COS(2*PI()*B626*61/Nt_input)-2*IMAGINARY(K626)*SIN(2*PI()*B626*61/Nt_input)</f>
        <v>1.5594975602726895E-2</v>
      </c>
      <c r="BP695" s="343">
        <f t="shared" ref="BP695:BP726" si="1812">2*IMREAL(K626)*COS(2*PI()*B626*62/Nt_input)-2*IMAGINARY(K626)*SIN(2*PI()*B626*62/Nt_input)</f>
        <v>1.7237884051179719E-2</v>
      </c>
      <c r="BQ695" s="343">
        <f t="shared" ref="BQ695:BQ726" si="1813">2*IMREAL(K626)*COS(2*PI()*B626*63/Nt_input)-2*IMAGINARY(K626)*SIN(2*PI()*B626*63/Nt_input)</f>
        <v>1.8714782253033743E-2</v>
      </c>
      <c r="BR695" s="343">
        <f t="shared" ref="BR695:BR726" si="1814">2*IMREAL(K626)*COS(2*PI()*B626*64/Nt_input)-2*IMAGINARY(K626)*SIN(2*PI()*B626*64/Nt_input)</f>
        <v>2.0011446871250397E-2</v>
      </c>
    </row>
    <row r="696" spans="1:123">
      <c r="B696" s="340">
        <v>2</v>
      </c>
      <c r="C696" s="340">
        <f t="shared" ref="C696:C727" si="1815">C695+Div_Nt_input</f>
        <v>6.2500000000000001E-4</v>
      </c>
      <c r="D696" s="341">
        <f t="shared" si="1751"/>
        <v>50.022015981010604</v>
      </c>
      <c r="E696" s="342" t="str">
        <f>H694</f>
        <v>0.0220159810106043</v>
      </c>
      <c r="F696" s="291">
        <v>2</v>
      </c>
      <c r="G696" s="343">
        <f t="shared" ref="G696:G726" si="1816">2*IMREAL(K627)*COS(2*PI()*B627*1/Nt_input)-2*IMAGINARY(K627)*SIN(2*PI()*B627*1/Nt_input)</f>
        <v>-1.726169730423109E-17</v>
      </c>
      <c r="H696" s="343">
        <f t="shared" si="1752"/>
        <v>-1.2833123826013357E-17</v>
      </c>
      <c r="I696" s="343">
        <f t="shared" si="1753"/>
        <v>-7.9113805960606821E-18</v>
      </c>
      <c r="J696" s="343">
        <f t="shared" si="1754"/>
        <v>-2.6856074465547484E-18</v>
      </c>
      <c r="K696" s="343">
        <f t="shared" si="1755"/>
        <v>2.6433720910162744E-18</v>
      </c>
      <c r="L696" s="343">
        <f t="shared" si="1756"/>
        <v>7.870768321549692E-18</v>
      </c>
      <c r="M696" s="343">
        <f t="shared" si="1757"/>
        <v>1.279569533946368E-17</v>
      </c>
      <c r="N696" s="343">
        <f t="shared" si="1758"/>
        <v>1.72288909613907E-17</v>
      </c>
      <c r="O696" s="343">
        <f t="shared" si="1759"/>
        <v>2.0999989965744835E-17</v>
      </c>
      <c r="P696" s="343">
        <f t="shared" si="1760"/>
        <v>2.3964071132645452E-17</v>
      </c>
      <c r="Q696" s="343">
        <f t="shared" si="1761"/>
        <v>2.6007226485124424E-17</v>
      </c>
      <c r="R696" s="343">
        <f t="shared" si="1762"/>
        <v>2.7050938708800708E-17</v>
      </c>
      <c r="S696" s="343">
        <f t="shared" si="1763"/>
        <v>2.7055098528238982E-17</v>
      </c>
      <c r="T696" s="343">
        <f t="shared" si="1764"/>
        <v>2.6019546083911087E-17</v>
      </c>
      <c r="U696" s="343">
        <f t="shared" si="1765"/>
        <v>2.3984077075508042E-17</v>
      </c>
      <c r="V696" s="343">
        <f t="shared" si="1766"/>
        <v>2.1026913435518604E-17</v>
      </c>
      <c r="W696" s="343">
        <f t="shared" si="1767"/>
        <v>1.7261697304231087E-17</v>
      </c>
      <c r="X696" s="343">
        <f t="shared" si="1768"/>
        <v>1.2833123826013357E-17</v>
      </c>
      <c r="Y696" s="343">
        <f t="shared" si="1769"/>
        <v>7.9113805960606898E-18</v>
      </c>
      <c r="Z696" s="343">
        <f t="shared" si="1770"/>
        <v>2.6856074465547515E-18</v>
      </c>
      <c r="AA696" s="343">
        <f t="shared" si="1771"/>
        <v>-2.6433720910162775E-18</v>
      </c>
      <c r="AB696" s="343">
        <f t="shared" si="1772"/>
        <v>-7.8707683215496782E-18</v>
      </c>
      <c r="AC696" s="343">
        <f t="shared" si="1773"/>
        <v>-1.2795695339463674E-17</v>
      </c>
      <c r="AD696" s="343">
        <f t="shared" si="1774"/>
        <v>-1.7228890961390697E-17</v>
      </c>
      <c r="AE696" s="343">
        <f t="shared" si="1775"/>
        <v>-2.0999989965744838E-17</v>
      </c>
      <c r="AF696" s="343">
        <f t="shared" si="1776"/>
        <v>-2.3964071132645455E-17</v>
      </c>
      <c r="AG696" s="343">
        <f t="shared" si="1777"/>
        <v>-2.6007226485124421E-17</v>
      </c>
      <c r="AH696" s="343">
        <f t="shared" si="1778"/>
        <v>-2.7050938708800704E-17</v>
      </c>
      <c r="AI696" s="343">
        <f t="shared" si="1779"/>
        <v>-2.7055098528238982E-17</v>
      </c>
      <c r="AJ696" s="343">
        <f t="shared" si="1780"/>
        <v>-2.601954608391109E-17</v>
      </c>
      <c r="AK696" s="343">
        <f t="shared" si="1781"/>
        <v>-2.3984077075508045E-17</v>
      </c>
      <c r="AL696" s="343">
        <f t="shared" si="1782"/>
        <v>-2.1026913435518604E-17</v>
      </c>
      <c r="AM696" s="343">
        <f t="shared" si="1783"/>
        <v>-1.726169730423109E-17</v>
      </c>
      <c r="AN696" s="343">
        <f t="shared" si="1784"/>
        <v>-1.2833123826013354E-17</v>
      </c>
      <c r="AO696" s="343">
        <f t="shared" si="1785"/>
        <v>-7.9113805960606914E-18</v>
      </c>
      <c r="AP696" s="343">
        <f t="shared" si="1786"/>
        <v>-2.685607446554753E-18</v>
      </c>
      <c r="AQ696" s="343">
        <f t="shared" si="1787"/>
        <v>2.6433720910162744E-18</v>
      </c>
      <c r="AR696" s="343">
        <f t="shared" si="1788"/>
        <v>7.8707683215496766E-18</v>
      </c>
      <c r="AS696" s="343">
        <f t="shared" si="1789"/>
        <v>1.2795695339463671E-17</v>
      </c>
      <c r="AT696" s="343">
        <f t="shared" si="1790"/>
        <v>1.7228890961390693E-17</v>
      </c>
      <c r="AU696" s="343">
        <f t="shared" si="1791"/>
        <v>2.0999989965744819E-17</v>
      </c>
      <c r="AV696" s="343">
        <f t="shared" si="1792"/>
        <v>2.3964071132645458E-17</v>
      </c>
      <c r="AW696" s="343">
        <f t="shared" si="1793"/>
        <v>2.6007226485124421E-17</v>
      </c>
      <c r="AX696" s="343">
        <f t="shared" si="1794"/>
        <v>2.7050938708800704E-17</v>
      </c>
      <c r="AY696" s="343">
        <f t="shared" si="1795"/>
        <v>2.7055098528238979E-17</v>
      </c>
      <c r="AZ696" s="343">
        <f t="shared" si="1796"/>
        <v>2.6019546083911087E-17</v>
      </c>
      <c r="BA696" s="343">
        <f t="shared" si="1797"/>
        <v>2.3984077075508033E-17</v>
      </c>
      <c r="BB696" s="343">
        <f t="shared" si="1798"/>
        <v>2.1026913435518607E-17</v>
      </c>
      <c r="BC696" s="343">
        <f t="shared" si="1799"/>
        <v>1.7261697304231115E-17</v>
      </c>
      <c r="BD696" s="343">
        <f t="shared" si="1800"/>
        <v>1.2833123826013354E-17</v>
      </c>
      <c r="BE696" s="343">
        <f t="shared" si="1801"/>
        <v>7.911380596060696E-18</v>
      </c>
      <c r="BF696" s="343">
        <f t="shared" si="1802"/>
        <v>2.6856074465547314E-18</v>
      </c>
      <c r="BG696" s="343">
        <f t="shared" si="1803"/>
        <v>-2.6433720910162729E-18</v>
      </c>
      <c r="BH696" s="343">
        <f t="shared" si="1804"/>
        <v>-7.8707683215496705E-18</v>
      </c>
      <c r="BI696" s="343">
        <f t="shared" si="1805"/>
        <v>-1.2795695339463689E-17</v>
      </c>
      <c r="BJ696" s="343">
        <f t="shared" si="1806"/>
        <v>-1.722889096139069E-17</v>
      </c>
      <c r="BK696" s="343">
        <f t="shared" si="1807"/>
        <v>-2.0999989965744816E-17</v>
      </c>
      <c r="BL696" s="343">
        <f t="shared" si="1808"/>
        <v>-2.3964071132645452E-17</v>
      </c>
      <c r="BM696" s="343">
        <f t="shared" si="1809"/>
        <v>-2.6007226485124418E-17</v>
      </c>
      <c r="BN696" s="343">
        <f t="shared" si="1810"/>
        <v>-2.7050938708800704E-17</v>
      </c>
      <c r="BO696" s="343">
        <f t="shared" si="1811"/>
        <v>-2.7055098528238982E-17</v>
      </c>
      <c r="BP696" s="343">
        <f t="shared" si="1812"/>
        <v>-2.601954608391109E-17</v>
      </c>
      <c r="BQ696" s="343">
        <f t="shared" si="1813"/>
        <v>-2.3984077075508033E-17</v>
      </c>
      <c r="BR696" s="343">
        <f t="shared" si="1814"/>
        <v>-2.102691343551861E-17</v>
      </c>
    </row>
    <row r="697" spans="1:123">
      <c r="B697" s="340">
        <v>3</v>
      </c>
      <c r="C697" s="340">
        <f t="shared" si="1815"/>
        <v>9.3749999999999997E-4</v>
      </c>
      <c r="D697" s="341">
        <f t="shared" si="1751"/>
        <v>50.0227045457722</v>
      </c>
      <c r="E697" s="342" t="str">
        <f>I694</f>
        <v>0.022704545772198</v>
      </c>
      <c r="F697" s="291">
        <v>3</v>
      </c>
      <c r="G697" s="343">
        <f t="shared" si="1816"/>
        <v>7.1191110495517155E-18</v>
      </c>
      <c r="H697" s="343">
        <f t="shared" si="1752"/>
        <v>1.3525974052333911E-18</v>
      </c>
      <c r="I697" s="343">
        <f t="shared" si="1753"/>
        <v>-4.5304010194026037E-18</v>
      </c>
      <c r="J697" s="343">
        <f t="shared" si="1754"/>
        <v>-1.0023244350250727E-17</v>
      </c>
      <c r="K697" s="343">
        <f t="shared" si="1755"/>
        <v>-1.4652892607907188E-17</v>
      </c>
      <c r="L697" s="343">
        <f t="shared" si="1756"/>
        <v>-1.8020643593066689E-17</v>
      </c>
      <c r="M697" s="343">
        <f t="shared" si="1757"/>
        <v>-1.9836468852212245E-17</v>
      </c>
      <c r="N697" s="343">
        <f t="shared" si="1758"/>
        <v>-1.9943990733288286E-17</v>
      </c>
      <c r="O697" s="343">
        <f t="shared" si="1759"/>
        <v>-1.8333949524093668E-17</v>
      </c>
      <c r="P697" s="343">
        <f t="shared" si="1760"/>
        <v>-1.5145000892478846E-17</v>
      </c>
      <c r="Q697" s="343">
        <f t="shared" si="1761"/>
        <v>-1.0651774953332946E-17</v>
      </c>
      <c r="R697" s="343">
        <f t="shared" si="1762"/>
        <v>-5.2412253074938836E-18</v>
      </c>
      <c r="S697" s="343">
        <f t="shared" si="1763"/>
        <v>6.206951425302492E-19</v>
      </c>
      <c r="T697" s="343">
        <f t="shared" si="1764"/>
        <v>6.4291617436543892E-18</v>
      </c>
      <c r="U697" s="343">
        <f t="shared" si="1765"/>
        <v>1.168395325236835E-17</v>
      </c>
      <c r="V697" s="343">
        <f t="shared" si="1766"/>
        <v>1.5932530552347218E-17</v>
      </c>
      <c r="W697" s="343">
        <f t="shared" si="1767"/>
        <v>1.8809009019285297E-17</v>
      </c>
      <c r="X697" s="343">
        <f t="shared" si="1768"/>
        <v>2.0065668259062815E-17</v>
      </c>
      <c r="Y697" s="343">
        <f t="shared" si="1769"/>
        <v>1.9594285621752099E-17</v>
      </c>
      <c r="Z697" s="343">
        <f t="shared" si="1770"/>
        <v>1.7435456263561679E-17</v>
      </c>
      <c r="AA697" s="343">
        <f t="shared" si="1771"/>
        <v>1.3775097119241802E-17</v>
      </c>
      <c r="AB697" s="343">
        <f t="shared" si="1772"/>
        <v>8.9284358605003986E-18</v>
      </c>
      <c r="AC697" s="343">
        <f t="shared" si="1773"/>
        <v>3.3128637005796876E-18</v>
      </c>
      <c r="AD697" s="343">
        <f t="shared" si="1774"/>
        <v>-2.5880100567648501E-18</v>
      </c>
      <c r="AE697" s="343">
        <f t="shared" si="1775"/>
        <v>-8.2660061257774641E-18</v>
      </c>
      <c r="AF697" s="343">
        <f t="shared" si="1776"/>
        <v>-1.3232139297567114E-17</v>
      </c>
      <c r="AG697" s="343">
        <f t="shared" si="1777"/>
        <v>-1.7058729517960995E-17</v>
      </c>
      <c r="AH697" s="343">
        <f t="shared" si="1778"/>
        <v>-1.9416233406597964E-17</v>
      </c>
      <c r="AI697" s="343">
        <f t="shared" si="1779"/>
        <v>-2.0101624311568563E-17</v>
      </c>
      <c r="AJ697" s="343">
        <f t="shared" si="1780"/>
        <v>-1.9055876828352345E-17</v>
      </c>
      <c r="AK697" s="343">
        <f t="shared" si="1781"/>
        <v>-1.6369050028021677E-17</v>
      </c>
      <c r="AL697" s="343">
        <f t="shared" si="1782"/>
        <v>-1.2272531630512406E-17</v>
      </c>
      <c r="AM697" s="343">
        <f t="shared" si="1783"/>
        <v>-7.1191110495517063E-18</v>
      </c>
      <c r="AN697" s="343">
        <f t="shared" si="1784"/>
        <v>-1.3525974052334035E-18</v>
      </c>
      <c r="AO697" s="343">
        <f t="shared" si="1785"/>
        <v>4.5304010194026068E-18</v>
      </c>
      <c r="AP697" s="343">
        <f t="shared" si="1786"/>
        <v>1.0023244350250713E-17</v>
      </c>
      <c r="AQ697" s="343">
        <f t="shared" si="1787"/>
        <v>1.4652892607907191E-17</v>
      </c>
      <c r="AR697" s="343">
        <f t="shared" si="1788"/>
        <v>1.8020643593066679E-17</v>
      </c>
      <c r="AS697" s="343">
        <f t="shared" si="1789"/>
        <v>1.9836468852212239E-17</v>
      </c>
      <c r="AT697" s="343">
        <f t="shared" si="1790"/>
        <v>1.9943990733288286E-17</v>
      </c>
      <c r="AU697" s="343">
        <f t="shared" si="1791"/>
        <v>1.8333949524093668E-17</v>
      </c>
      <c r="AV697" s="343">
        <f t="shared" si="1792"/>
        <v>1.5145000892478837E-17</v>
      </c>
      <c r="AW697" s="343">
        <f t="shared" si="1793"/>
        <v>1.0651774953332958E-17</v>
      </c>
      <c r="AX697" s="343">
        <f t="shared" si="1794"/>
        <v>5.2412253074938813E-18</v>
      </c>
      <c r="AY697" s="343">
        <f t="shared" si="1795"/>
        <v>-6.2069514253023379E-19</v>
      </c>
      <c r="AZ697" s="343">
        <f t="shared" si="1796"/>
        <v>-6.4291617436543808E-18</v>
      </c>
      <c r="BA697" s="343">
        <f t="shared" si="1797"/>
        <v>-1.1683953252368332E-17</v>
      </c>
      <c r="BB697" s="343">
        <f t="shared" si="1798"/>
        <v>-1.5932530552347215E-17</v>
      </c>
      <c r="BC697" s="343">
        <f t="shared" si="1799"/>
        <v>-1.8809009019285297E-17</v>
      </c>
      <c r="BD697" s="343">
        <f t="shared" si="1800"/>
        <v>-2.0065668259062812E-17</v>
      </c>
      <c r="BE697" s="343">
        <f t="shared" si="1801"/>
        <v>-1.9594285621752093E-17</v>
      </c>
      <c r="BF697" s="343">
        <f t="shared" si="1802"/>
        <v>-1.7435456263561682E-17</v>
      </c>
      <c r="BG697" s="343">
        <f t="shared" si="1803"/>
        <v>-1.3775097119241806E-17</v>
      </c>
      <c r="BH697" s="343">
        <f t="shared" si="1804"/>
        <v>-8.9284358605004201E-18</v>
      </c>
      <c r="BI697" s="343">
        <f t="shared" si="1805"/>
        <v>-3.3128637005797308E-18</v>
      </c>
      <c r="BJ697" s="343">
        <f t="shared" si="1806"/>
        <v>2.5880100567648593E-18</v>
      </c>
      <c r="BK697" s="343">
        <f t="shared" si="1807"/>
        <v>8.2660061257774579E-18</v>
      </c>
      <c r="BL697" s="343">
        <f t="shared" si="1808"/>
        <v>1.3232139297567096E-17</v>
      </c>
      <c r="BM697" s="343">
        <f t="shared" si="1809"/>
        <v>1.705872951796101E-17</v>
      </c>
      <c r="BN697" s="343">
        <f t="shared" si="1810"/>
        <v>1.9416233406597961E-17</v>
      </c>
      <c r="BO697" s="343">
        <f t="shared" si="1811"/>
        <v>2.0101624311568563E-17</v>
      </c>
      <c r="BP697" s="343">
        <f t="shared" si="1812"/>
        <v>1.905587682835236E-17</v>
      </c>
      <c r="BQ697" s="343">
        <f t="shared" si="1813"/>
        <v>1.6369050028021658E-17</v>
      </c>
      <c r="BR697" s="343">
        <f t="shared" si="1814"/>
        <v>1.2272531630512412E-17</v>
      </c>
    </row>
    <row r="698" spans="1:123">
      <c r="B698" s="340">
        <v>4</v>
      </c>
      <c r="C698" s="340">
        <f t="shared" si="1815"/>
        <v>1.25E-3</v>
      </c>
      <c r="D698" s="341">
        <f t="shared" si="1751"/>
        <v>50.023174453346428</v>
      </c>
      <c r="E698" s="342" t="str">
        <f>J694</f>
        <v>0.0231744533464288</v>
      </c>
      <c r="F698" s="291">
        <v>4</v>
      </c>
      <c r="G698" s="343">
        <f t="shared" si="1816"/>
        <v>4.8768916723388274E-17</v>
      </c>
      <c r="H698" s="343">
        <f t="shared" si="1752"/>
        <v>2.374104828452928E-17</v>
      </c>
      <c r="I698" s="343">
        <f t="shared" si="1753"/>
        <v>-4.9011795425106909E-18</v>
      </c>
      <c r="J698" s="343">
        <f t="shared" si="1754"/>
        <v>-3.2797247213506594E-17</v>
      </c>
      <c r="K698" s="343">
        <f t="shared" si="1755"/>
        <v>-5.5700231304032466E-17</v>
      </c>
      <c r="L698" s="343">
        <f t="shared" si="1756"/>
        <v>-7.0123360102373504E-17</v>
      </c>
      <c r="M698" s="343">
        <f t="shared" si="1757"/>
        <v>-7.3870842994970444E-17</v>
      </c>
      <c r="N698" s="343">
        <f t="shared" si="1758"/>
        <v>-6.6372159682442403E-17</v>
      </c>
      <c r="O698" s="343">
        <f t="shared" si="1759"/>
        <v>-4.8768916723388292E-17</v>
      </c>
      <c r="P698" s="343">
        <f t="shared" si="1760"/>
        <v>-2.3741048284529286E-17</v>
      </c>
      <c r="Q698" s="343">
        <f t="shared" si="1761"/>
        <v>4.9011795425106508E-18</v>
      </c>
      <c r="R698" s="343">
        <f t="shared" si="1762"/>
        <v>3.2797247213506588E-17</v>
      </c>
      <c r="S698" s="343">
        <f t="shared" si="1763"/>
        <v>5.5700231304032479E-17</v>
      </c>
      <c r="T698" s="343">
        <f t="shared" si="1764"/>
        <v>7.0123360102373504E-17</v>
      </c>
      <c r="U698" s="343">
        <f t="shared" si="1765"/>
        <v>7.3870842994970444E-17</v>
      </c>
      <c r="V698" s="343">
        <f t="shared" si="1766"/>
        <v>6.6372159682442415E-17</v>
      </c>
      <c r="W698" s="343">
        <f t="shared" si="1767"/>
        <v>4.8768916723388267E-17</v>
      </c>
      <c r="X698" s="343">
        <f t="shared" si="1768"/>
        <v>2.3741048284529289E-17</v>
      </c>
      <c r="Y698" s="343">
        <f t="shared" si="1769"/>
        <v>-4.9011795425106447E-18</v>
      </c>
      <c r="Z698" s="343">
        <f t="shared" si="1770"/>
        <v>-3.2797247213506581E-17</v>
      </c>
      <c r="AA698" s="343">
        <f t="shared" si="1771"/>
        <v>-5.5700231304032466E-17</v>
      </c>
      <c r="AB698" s="343">
        <f t="shared" si="1772"/>
        <v>-7.012336010237348E-17</v>
      </c>
      <c r="AC698" s="343">
        <f t="shared" si="1773"/>
        <v>-7.3870842994970456E-17</v>
      </c>
      <c r="AD698" s="343">
        <f t="shared" si="1774"/>
        <v>-6.6372159682442415E-17</v>
      </c>
      <c r="AE698" s="343">
        <f t="shared" si="1775"/>
        <v>-4.8768916723388274E-17</v>
      </c>
      <c r="AF698" s="343">
        <f t="shared" si="1776"/>
        <v>-2.3741048284529234E-17</v>
      </c>
      <c r="AG698" s="343">
        <f t="shared" si="1777"/>
        <v>4.9011795425106293E-18</v>
      </c>
      <c r="AH698" s="343">
        <f t="shared" si="1778"/>
        <v>3.2797247213506569E-17</v>
      </c>
      <c r="AI698" s="343">
        <f t="shared" si="1779"/>
        <v>5.5700231304032466E-17</v>
      </c>
      <c r="AJ698" s="343">
        <f t="shared" si="1780"/>
        <v>7.0123360102373467E-17</v>
      </c>
      <c r="AK698" s="343">
        <f t="shared" si="1781"/>
        <v>7.3870842994970456E-17</v>
      </c>
      <c r="AL698" s="343">
        <f t="shared" si="1782"/>
        <v>6.6372159682442415E-17</v>
      </c>
      <c r="AM698" s="343">
        <f t="shared" si="1783"/>
        <v>4.8768916723388274E-17</v>
      </c>
      <c r="AN698" s="343">
        <f t="shared" si="1784"/>
        <v>2.3741048284529249E-17</v>
      </c>
      <c r="AO698" s="343">
        <f t="shared" si="1785"/>
        <v>-4.9011795425106231E-18</v>
      </c>
      <c r="AP698" s="343">
        <f t="shared" si="1786"/>
        <v>-3.2797247213506563E-17</v>
      </c>
      <c r="AQ698" s="343">
        <f t="shared" si="1787"/>
        <v>-5.5700231304032466E-17</v>
      </c>
      <c r="AR698" s="343">
        <f t="shared" si="1788"/>
        <v>-7.0123360102373467E-17</v>
      </c>
      <c r="AS698" s="343">
        <f t="shared" si="1789"/>
        <v>-7.3870842994970456E-17</v>
      </c>
      <c r="AT698" s="343">
        <f t="shared" si="1790"/>
        <v>-6.6372159682442428E-17</v>
      </c>
      <c r="AU698" s="343">
        <f t="shared" si="1791"/>
        <v>-4.8768916723388397E-17</v>
      </c>
      <c r="AV698" s="343">
        <f t="shared" si="1792"/>
        <v>-2.3741048284529259E-17</v>
      </c>
      <c r="AW698" s="343">
        <f t="shared" si="1793"/>
        <v>4.9011795425106077E-18</v>
      </c>
      <c r="AX698" s="343">
        <f t="shared" si="1794"/>
        <v>3.279724721350644E-17</v>
      </c>
      <c r="AY698" s="343">
        <f t="shared" si="1795"/>
        <v>5.5700231304032454E-17</v>
      </c>
      <c r="AZ698" s="343">
        <f t="shared" si="1796"/>
        <v>7.0123360102373467E-17</v>
      </c>
      <c r="BA698" s="343">
        <f t="shared" si="1797"/>
        <v>7.3870842994970444E-17</v>
      </c>
      <c r="BB698" s="343">
        <f t="shared" si="1798"/>
        <v>6.6372159682442428E-17</v>
      </c>
      <c r="BC698" s="343">
        <f t="shared" si="1799"/>
        <v>4.8768916723388397E-17</v>
      </c>
      <c r="BD698" s="343">
        <f t="shared" si="1800"/>
        <v>2.3741048284529268E-17</v>
      </c>
      <c r="BE698" s="343">
        <f t="shared" si="1801"/>
        <v>-4.9011795425106015E-18</v>
      </c>
      <c r="BF698" s="343">
        <f t="shared" si="1802"/>
        <v>-3.2797247213506668E-17</v>
      </c>
      <c r="BG698" s="343">
        <f t="shared" si="1803"/>
        <v>-5.5700231304032442E-17</v>
      </c>
      <c r="BH698" s="343">
        <f t="shared" si="1804"/>
        <v>-7.0123360102373467E-17</v>
      </c>
      <c r="BI698" s="343">
        <f t="shared" si="1805"/>
        <v>-7.3870842994970444E-17</v>
      </c>
      <c r="BJ698" s="343">
        <f t="shared" si="1806"/>
        <v>-6.6372159682442428E-17</v>
      </c>
      <c r="BK698" s="343">
        <f t="shared" si="1807"/>
        <v>-4.8768916723388403E-17</v>
      </c>
      <c r="BL698" s="343">
        <f t="shared" si="1808"/>
        <v>-2.3741048284529274E-17</v>
      </c>
      <c r="BM698" s="343">
        <f t="shared" si="1809"/>
        <v>4.9011795425105954E-18</v>
      </c>
      <c r="BN698" s="343">
        <f t="shared" si="1810"/>
        <v>3.2797247213506421E-17</v>
      </c>
      <c r="BO698" s="343">
        <f t="shared" si="1811"/>
        <v>5.5700231304032442E-17</v>
      </c>
      <c r="BP698" s="343">
        <f t="shared" si="1812"/>
        <v>7.0123360102373467E-17</v>
      </c>
      <c r="BQ698" s="343">
        <f t="shared" si="1813"/>
        <v>7.3870842994970444E-17</v>
      </c>
      <c r="BR698" s="343">
        <f t="shared" si="1814"/>
        <v>6.637215968244244E-17</v>
      </c>
    </row>
    <row r="699" spans="1:123">
      <c r="B699" s="340">
        <v>5</v>
      </c>
      <c r="C699" s="340">
        <f t="shared" si="1815"/>
        <v>1.5625000000000001E-3</v>
      </c>
      <c r="D699" s="341">
        <f t="shared" si="1751"/>
        <v>50.023421178266496</v>
      </c>
      <c r="E699" s="342" t="str">
        <f>K694</f>
        <v>0.0234211782664972</v>
      </c>
      <c r="F699" s="291">
        <v>5</v>
      </c>
      <c r="G699" s="343">
        <f t="shared" si="1816"/>
        <v>-2.3742618905578274E-16</v>
      </c>
      <c r="H699" s="343">
        <f t="shared" si="1752"/>
        <v>-3.8457771214591026E-16</v>
      </c>
      <c r="I699" s="343">
        <f t="shared" si="1753"/>
        <v>-4.40908335216055E-16</v>
      </c>
      <c r="J699" s="343">
        <f t="shared" si="1754"/>
        <v>-3.9311516076503287E-16</v>
      </c>
      <c r="K699" s="343">
        <f t="shared" si="1755"/>
        <v>-2.5248490401675437E-16</v>
      </c>
      <c r="L699" s="343">
        <f t="shared" si="1756"/>
        <v>-5.2228450793625362E-17</v>
      </c>
      <c r="M699" s="343">
        <f t="shared" si="1757"/>
        <v>1.6036214129901466E-16</v>
      </c>
      <c r="N699" s="343">
        <f t="shared" si="1758"/>
        <v>3.3508201560969851E-16</v>
      </c>
      <c r="O699" s="343">
        <f t="shared" si="1759"/>
        <v>4.3066976843478637E-16</v>
      </c>
      <c r="P699" s="343">
        <f t="shared" si="1760"/>
        <v>4.2455163777954161E-16</v>
      </c>
      <c r="Q699" s="343">
        <f t="shared" si="1761"/>
        <v>3.1817246590860999E-16</v>
      </c>
      <c r="R699" s="343">
        <f t="shared" si="1762"/>
        <v>1.3665448905036914E-16</v>
      </c>
      <c r="S699" s="343">
        <f t="shared" si="1763"/>
        <v>-7.7135466384250282E-17</v>
      </c>
      <c r="T699" s="343">
        <f t="shared" si="1764"/>
        <v>-2.7270930512976523E-16</v>
      </c>
      <c r="U699" s="343">
        <f t="shared" si="1765"/>
        <v>-4.0388080397495751E-16</v>
      </c>
      <c r="V699" s="343">
        <f t="shared" si="1766"/>
        <v>-4.39672833445484E-16</v>
      </c>
      <c r="W699" s="343">
        <f t="shared" si="1767"/>
        <v>-3.7163283836877248E-16</v>
      </c>
      <c r="X699" s="343">
        <f t="shared" si="1768"/>
        <v>-2.1582897192962722E-16</v>
      </c>
      <c r="Y699" s="343">
        <f t="shared" si="1769"/>
        <v>-9.0554812455925474E-18</v>
      </c>
      <c r="Z699" s="343">
        <f t="shared" si="1770"/>
        <v>1.9985652899083568E-16</v>
      </c>
      <c r="AA699" s="343">
        <f t="shared" si="1771"/>
        <v>3.6157092671733546E-16</v>
      </c>
      <c r="AB699" s="343">
        <f t="shared" si="1772"/>
        <v>4.3789764869348212E-16</v>
      </c>
      <c r="AC699" s="343">
        <f t="shared" si="1773"/>
        <v>4.1081156926451956E-16</v>
      </c>
      <c r="AD699" s="343">
        <f t="shared" si="1774"/>
        <v>2.8670926845591237E-16</v>
      </c>
      <c r="AE699" s="343">
        <f t="shared" si="1775"/>
        <v>9.4898431809540406E-17</v>
      </c>
      <c r="AF699" s="343">
        <f t="shared" si="1776"/>
        <v>-1.1932337852362031E-16</v>
      </c>
      <c r="AG699" s="343">
        <f t="shared" si="1777"/>
        <v>-3.0536608151727755E-16</v>
      </c>
      <c r="AH699" s="343">
        <f t="shared" si="1778"/>
        <v>-4.1929430287802014E-16</v>
      </c>
      <c r="AI699" s="343">
        <f t="shared" si="1779"/>
        <v>-4.3420304193921375E-16</v>
      </c>
      <c r="AJ699" s="343">
        <f t="shared" si="1780"/>
        <v>-3.4657148858384623E-16</v>
      </c>
      <c r="AK699" s="343">
        <f t="shared" si="1781"/>
        <v>-1.7709448885870054E-16</v>
      </c>
      <c r="AL699" s="343">
        <f t="shared" si="1782"/>
        <v>3.4204697537064529E-17</v>
      </c>
      <c r="AM699" s="343">
        <f t="shared" si="1783"/>
        <v>2.3742618905578195E-16</v>
      </c>
      <c r="AN699" s="343">
        <f t="shared" si="1784"/>
        <v>3.8457771214591017E-16</v>
      </c>
      <c r="AO699" s="343">
        <f t="shared" si="1785"/>
        <v>4.40908335216055E-16</v>
      </c>
      <c r="AP699" s="343">
        <f t="shared" si="1786"/>
        <v>3.9311516076503297E-16</v>
      </c>
      <c r="AQ699" s="343">
        <f t="shared" si="1787"/>
        <v>2.5248490401675511E-16</v>
      </c>
      <c r="AR699" s="343">
        <f t="shared" si="1788"/>
        <v>5.2228450793625239E-17</v>
      </c>
      <c r="AS699" s="343">
        <f t="shared" si="1789"/>
        <v>-1.6036214129901404E-16</v>
      </c>
      <c r="AT699" s="343">
        <f t="shared" si="1790"/>
        <v>-3.3508201560969856E-16</v>
      </c>
      <c r="AU699" s="343">
        <f t="shared" si="1791"/>
        <v>-4.3066976843478622E-16</v>
      </c>
      <c r="AV699" s="343">
        <f t="shared" si="1792"/>
        <v>-4.2455163777954161E-16</v>
      </c>
      <c r="AW699" s="343">
        <f t="shared" si="1793"/>
        <v>-3.1817246590861044E-16</v>
      </c>
      <c r="AX699" s="343">
        <f t="shared" si="1794"/>
        <v>-1.3665448905036867E-16</v>
      </c>
      <c r="AY699" s="343">
        <f t="shared" si="1795"/>
        <v>7.713546638425001E-17</v>
      </c>
      <c r="AZ699" s="343">
        <f t="shared" si="1796"/>
        <v>2.7270930512976562E-16</v>
      </c>
      <c r="BA699" s="343">
        <f t="shared" si="1797"/>
        <v>4.0388080397495741E-16</v>
      </c>
      <c r="BB699" s="343">
        <f t="shared" si="1798"/>
        <v>4.396728334454841E-16</v>
      </c>
      <c r="BC699" s="343">
        <f t="shared" si="1799"/>
        <v>3.7163283836877253E-16</v>
      </c>
      <c r="BD699" s="343">
        <f t="shared" si="1800"/>
        <v>2.1582897192962816E-16</v>
      </c>
      <c r="BE699" s="343">
        <f t="shared" si="1801"/>
        <v>9.0554812455928125E-18</v>
      </c>
      <c r="BF699" s="343">
        <f t="shared" si="1802"/>
        <v>-1.9985652899083471E-16</v>
      </c>
      <c r="BG699" s="343">
        <f t="shared" si="1803"/>
        <v>-3.6157092671733531E-16</v>
      </c>
      <c r="BH699" s="343">
        <f t="shared" si="1804"/>
        <v>-4.3789764869348197E-16</v>
      </c>
      <c r="BI699" s="343">
        <f t="shared" si="1805"/>
        <v>-4.1081156926451971E-16</v>
      </c>
      <c r="BJ699" s="343">
        <f t="shared" si="1806"/>
        <v>-2.8670926845591257E-16</v>
      </c>
      <c r="BK699" s="343">
        <f t="shared" si="1807"/>
        <v>-9.4898431809539901E-17</v>
      </c>
      <c r="BL699" s="343">
        <f t="shared" si="1808"/>
        <v>1.1932337852362004E-16</v>
      </c>
      <c r="BM699" s="343">
        <f t="shared" si="1809"/>
        <v>3.0536608151727789E-16</v>
      </c>
      <c r="BN699" s="343">
        <f t="shared" si="1810"/>
        <v>4.1929430287802009E-16</v>
      </c>
      <c r="BO699" s="343">
        <f t="shared" si="1811"/>
        <v>4.3420304193921365E-16</v>
      </c>
      <c r="BP699" s="343">
        <f t="shared" si="1812"/>
        <v>3.4657148858384638E-16</v>
      </c>
      <c r="BQ699" s="343">
        <f t="shared" si="1813"/>
        <v>1.7709448885870009E-16</v>
      </c>
      <c r="BR699" s="343">
        <f t="shared" si="1814"/>
        <v>-3.4204697537064264E-17</v>
      </c>
    </row>
    <row r="700" spans="1:123">
      <c r="B700" s="340">
        <v>6</v>
      </c>
      <c r="C700" s="340">
        <f t="shared" si="1815"/>
        <v>1.8750000000000001E-3</v>
      </c>
      <c r="D700" s="341">
        <f t="shared" si="1751"/>
        <v>50.023442344436539</v>
      </c>
      <c r="E700" s="342" t="str">
        <f>L694</f>
        <v>0.0234423444365356</v>
      </c>
      <c r="F700" s="291">
        <v>6</v>
      </c>
      <c r="G700" s="343">
        <f t="shared" si="1816"/>
        <v>-5.4066154938346248E-18</v>
      </c>
      <c r="H700" s="343">
        <f t="shared" si="1752"/>
        <v>-3.7357071003538414E-17</v>
      </c>
      <c r="I700" s="343">
        <f t="shared" si="1753"/>
        <v>-5.6715923194306861E-17</v>
      </c>
      <c r="J700" s="343">
        <f t="shared" si="1754"/>
        <v>-5.69580623359641E-17</v>
      </c>
      <c r="K700" s="343">
        <f t="shared" si="1755"/>
        <v>-3.8001872821669704E-17</v>
      </c>
      <c r="L700" s="343">
        <f t="shared" si="1756"/>
        <v>-6.2367425876445591E-18</v>
      </c>
      <c r="M700" s="343">
        <f t="shared" si="1757"/>
        <v>2.7630548938910507E-17</v>
      </c>
      <c r="N700" s="343">
        <f t="shared" si="1758"/>
        <v>5.2184666215529394E-17</v>
      </c>
      <c r="O700" s="343">
        <f t="shared" si="1759"/>
        <v>5.9149379433817418E-17</v>
      </c>
      <c r="P700" s="343">
        <f t="shared" si="1760"/>
        <v>4.6177156956015238E-17</v>
      </c>
      <c r="Q700" s="343">
        <f t="shared" si="1761"/>
        <v>1.7640426149086083E-17</v>
      </c>
      <c r="R700" s="343">
        <f t="shared" si="1762"/>
        <v>-1.6842200373950623E-17</v>
      </c>
      <c r="S700" s="343">
        <f t="shared" si="1763"/>
        <v>-4.56479817795871E-17</v>
      </c>
      <c r="T700" s="343">
        <f t="shared" si="1764"/>
        <v>-5.9067619051383275E-17</v>
      </c>
      <c r="U700" s="343">
        <f t="shared" si="1765"/>
        <v>-5.2577878844989042E-17</v>
      </c>
      <c r="V700" s="343">
        <f t="shared" si="1766"/>
        <v>-2.8366198026483216E-17</v>
      </c>
      <c r="W700" s="343">
        <f t="shared" si="1767"/>
        <v>5.4066154938345909E-18</v>
      </c>
      <c r="X700" s="343">
        <f t="shared" si="1768"/>
        <v>3.7357071003538371E-17</v>
      </c>
      <c r="Y700" s="343">
        <f t="shared" si="1769"/>
        <v>5.6715923194306836E-17</v>
      </c>
      <c r="Z700" s="343">
        <f t="shared" si="1770"/>
        <v>5.6958062335964112E-17</v>
      </c>
      <c r="AA700" s="343">
        <f t="shared" si="1771"/>
        <v>3.8001872821669673E-17</v>
      </c>
      <c r="AB700" s="343">
        <f t="shared" si="1772"/>
        <v>6.2367425876445529E-18</v>
      </c>
      <c r="AC700" s="343">
        <f t="shared" si="1773"/>
        <v>-2.7630548938910492E-17</v>
      </c>
      <c r="AD700" s="343">
        <f t="shared" si="1774"/>
        <v>-5.2184666215529382E-17</v>
      </c>
      <c r="AE700" s="343">
        <f t="shared" si="1775"/>
        <v>-5.9149379433817418E-17</v>
      </c>
      <c r="AF700" s="343">
        <f t="shared" si="1776"/>
        <v>-4.617715695601525E-17</v>
      </c>
      <c r="AG700" s="343">
        <f t="shared" si="1777"/>
        <v>-1.7640426149086157E-17</v>
      </c>
      <c r="AH700" s="343">
        <f t="shared" si="1778"/>
        <v>1.6842200373950651E-17</v>
      </c>
      <c r="AI700" s="343">
        <f t="shared" si="1779"/>
        <v>4.5647981779587051E-17</v>
      </c>
      <c r="AJ700" s="343">
        <f t="shared" si="1780"/>
        <v>5.9067619051383262E-17</v>
      </c>
      <c r="AK700" s="343">
        <f t="shared" si="1781"/>
        <v>5.2577878844989104E-17</v>
      </c>
      <c r="AL700" s="343">
        <f t="shared" si="1782"/>
        <v>2.8366198026483235E-17</v>
      </c>
      <c r="AM700" s="343">
        <f t="shared" si="1783"/>
        <v>-5.4066154938346679E-18</v>
      </c>
      <c r="AN700" s="343">
        <f t="shared" si="1784"/>
        <v>-3.7357071003538359E-17</v>
      </c>
      <c r="AO700" s="343">
        <f t="shared" si="1785"/>
        <v>-5.6715923194306873E-17</v>
      </c>
      <c r="AP700" s="343">
        <f t="shared" si="1786"/>
        <v>-5.6958062335964124E-17</v>
      </c>
      <c r="AQ700" s="343">
        <f t="shared" si="1787"/>
        <v>-3.8001872821669691E-17</v>
      </c>
      <c r="AR700" s="343">
        <f t="shared" si="1788"/>
        <v>-6.2367425876446854E-18</v>
      </c>
      <c r="AS700" s="343">
        <f t="shared" si="1789"/>
        <v>2.7630548938910479E-17</v>
      </c>
      <c r="AT700" s="343">
        <f t="shared" si="1790"/>
        <v>5.2184666215529326E-17</v>
      </c>
      <c r="AU700" s="343">
        <f t="shared" si="1791"/>
        <v>5.9149379433817418E-17</v>
      </c>
      <c r="AV700" s="343">
        <f t="shared" si="1792"/>
        <v>4.6177156956015201E-17</v>
      </c>
      <c r="AW700" s="343">
        <f t="shared" si="1793"/>
        <v>1.7640426149086182E-17</v>
      </c>
      <c r="AX700" s="343">
        <f t="shared" si="1794"/>
        <v>-1.6842200373950632E-17</v>
      </c>
      <c r="AY700" s="343">
        <f t="shared" si="1795"/>
        <v>-4.5647981779587039E-17</v>
      </c>
      <c r="AZ700" s="343">
        <f t="shared" si="1796"/>
        <v>-5.9067619051383262E-17</v>
      </c>
      <c r="BA700" s="343">
        <f t="shared" si="1797"/>
        <v>-5.257787884498911E-17</v>
      </c>
      <c r="BB700" s="343">
        <f t="shared" si="1798"/>
        <v>-2.8366198026483253E-17</v>
      </c>
      <c r="BC700" s="343">
        <f t="shared" si="1799"/>
        <v>5.4066154938346494E-18</v>
      </c>
      <c r="BD700" s="343">
        <f t="shared" si="1800"/>
        <v>3.7357071003538346E-17</v>
      </c>
      <c r="BE700" s="343">
        <f t="shared" si="1801"/>
        <v>5.6715923194306861E-17</v>
      </c>
      <c r="BF700" s="343">
        <f t="shared" si="1802"/>
        <v>5.6958062335964137E-17</v>
      </c>
      <c r="BG700" s="343">
        <f t="shared" si="1803"/>
        <v>3.8001872821669716E-17</v>
      </c>
      <c r="BH700" s="343">
        <f t="shared" si="1804"/>
        <v>6.2367425876447039E-18</v>
      </c>
      <c r="BI700" s="343">
        <f t="shared" si="1805"/>
        <v>-2.763054893891027E-17</v>
      </c>
      <c r="BJ700" s="343">
        <f t="shared" si="1806"/>
        <v>-5.2184666215529412E-17</v>
      </c>
      <c r="BK700" s="343">
        <f t="shared" si="1807"/>
        <v>-5.9149379433817418E-17</v>
      </c>
      <c r="BL700" s="343">
        <f t="shared" si="1808"/>
        <v>-4.6177156956015349E-17</v>
      </c>
      <c r="BM700" s="343">
        <f t="shared" si="1809"/>
        <v>-1.7640426149085997E-17</v>
      </c>
      <c r="BN700" s="343">
        <f t="shared" si="1810"/>
        <v>1.6842200373950605E-17</v>
      </c>
      <c r="BO700" s="343">
        <f t="shared" si="1811"/>
        <v>4.5647981779587026E-17</v>
      </c>
      <c r="BP700" s="343">
        <f t="shared" si="1812"/>
        <v>5.9067619051383238E-17</v>
      </c>
      <c r="BQ700" s="343">
        <f t="shared" si="1813"/>
        <v>5.2577878844989024E-17</v>
      </c>
      <c r="BR700" s="343">
        <f t="shared" si="1814"/>
        <v>2.8366198026483272E-17</v>
      </c>
    </row>
    <row r="701" spans="1:123">
      <c r="B701" s="340">
        <v>7</v>
      </c>
      <c r="C701" s="340">
        <f t="shared" si="1815"/>
        <v>2.1875000000000002E-3</v>
      </c>
      <c r="D701" s="341">
        <f t="shared" si="1751"/>
        <v>50.023237748014765</v>
      </c>
      <c r="E701" s="342" t="str">
        <f>M694</f>
        <v>0.0232377480147628</v>
      </c>
      <c r="F701" s="291">
        <v>7</v>
      </c>
      <c r="G701" s="343">
        <f t="shared" si="1816"/>
        <v>-2.3797672852060382E-17</v>
      </c>
      <c r="H701" s="343">
        <f t="shared" si="1752"/>
        <v>-3.2456420869476393E-17</v>
      </c>
      <c r="I701" s="343">
        <f t="shared" si="1753"/>
        <v>-2.6380632369631096E-17</v>
      </c>
      <c r="J701" s="343">
        <f t="shared" si="1754"/>
        <v>-8.3285883066120718E-18</v>
      </c>
      <c r="K701" s="343">
        <f t="shared" si="1755"/>
        <v>1.3504460724099519E-17</v>
      </c>
      <c r="L701" s="343">
        <f t="shared" si="1756"/>
        <v>2.9206766920122968E-17</v>
      </c>
      <c r="M701" s="343">
        <f t="shared" si="1757"/>
        <v>3.164981155226857E-17</v>
      </c>
      <c r="N701" s="343">
        <f t="shared" si="1758"/>
        <v>1.9724503433605661E-17</v>
      </c>
      <c r="O701" s="343">
        <f t="shared" si="1759"/>
        <v>-1.1553168691358295E-18</v>
      </c>
      <c r="P701" s="343">
        <f t="shared" si="1760"/>
        <v>-2.1510647467182247E-17</v>
      </c>
      <c r="Q701" s="343">
        <f t="shared" si="1761"/>
        <v>-3.2100593832329312E-17</v>
      </c>
      <c r="R701" s="343">
        <f t="shared" si="1762"/>
        <v>-2.8117541715901658E-17</v>
      </c>
      <c r="S701" s="343">
        <f t="shared" si="1763"/>
        <v>-1.1369713506180319E-17</v>
      </c>
      <c r="T701" s="343">
        <f t="shared" si="1764"/>
        <v>1.053972693186788E-17</v>
      </c>
      <c r="U701" s="343">
        <f t="shared" si="1765"/>
        <v>2.7664351694025637E-17</v>
      </c>
      <c r="V701" s="343">
        <f t="shared" si="1766"/>
        <v>3.2229939158101998E-17</v>
      </c>
      <c r="W701" s="343">
        <f t="shared" si="1767"/>
        <v>2.2163808066890097E-17</v>
      </c>
      <c r="X701" s="343">
        <f t="shared" si="1768"/>
        <v>2.0357714859607631E-18</v>
      </c>
      <c r="Y701" s="343">
        <f t="shared" si="1769"/>
        <v>-1.9016462788279133E-17</v>
      </c>
      <c r="Z701" s="343">
        <f t="shared" si="1770"/>
        <v>-3.1435620528607316E-17</v>
      </c>
      <c r="AA701" s="343">
        <f t="shared" si="1771"/>
        <v>-2.9583663764836271E-17</v>
      </c>
      <c r="AB701" s="343">
        <f t="shared" si="1772"/>
        <v>-1.4301342149366406E-17</v>
      </c>
      <c r="AC701" s="343">
        <f t="shared" si="1773"/>
        <v>7.4734898076815644E-18</v>
      </c>
      <c r="AD701" s="343">
        <f t="shared" si="1774"/>
        <v>2.5855513638241891E-17</v>
      </c>
      <c r="AE701" s="343">
        <f t="shared" si="1775"/>
        <v>3.2499674831165987E-17</v>
      </c>
      <c r="AF701" s="343">
        <f t="shared" si="1776"/>
        <v>2.4389663112520429E-17</v>
      </c>
      <c r="AG701" s="343">
        <f t="shared" si="1777"/>
        <v>5.2072542487816579E-18</v>
      </c>
      <c r="AH701" s="343">
        <f t="shared" si="1778"/>
        <v>-1.6339139177268839E-17</v>
      </c>
      <c r="AI701" s="343">
        <f t="shared" si="1779"/>
        <v>-3.0467905014736637E-17</v>
      </c>
      <c r="AJ701" s="343">
        <f t="shared" si="1780"/>
        <v>-3.0764878959639862E-17</v>
      </c>
      <c r="AK701" s="343">
        <f t="shared" si="1781"/>
        <v>-1.7095241049745286E-17</v>
      </c>
      <c r="AL701" s="343">
        <f t="shared" si="1782"/>
        <v>4.3352788912221723E-18</v>
      </c>
      <c r="AM701" s="343">
        <f t="shared" si="1783"/>
        <v>2.3797672852060391E-17</v>
      </c>
      <c r="AN701" s="343">
        <f t="shared" si="1784"/>
        <v>3.2456420869476387E-17</v>
      </c>
      <c r="AO701" s="343">
        <f t="shared" si="1785"/>
        <v>2.6380632369631112E-17</v>
      </c>
      <c r="AP701" s="343">
        <f t="shared" si="1786"/>
        <v>8.3285883066120579E-18</v>
      </c>
      <c r="AQ701" s="343">
        <f t="shared" si="1787"/>
        <v>-1.3504460724099467E-17</v>
      </c>
      <c r="AR701" s="343">
        <f t="shared" si="1788"/>
        <v>-2.9206766920122955E-17</v>
      </c>
      <c r="AS701" s="343">
        <f t="shared" si="1789"/>
        <v>-3.1649811552268558E-17</v>
      </c>
      <c r="AT701" s="343">
        <f t="shared" si="1790"/>
        <v>-1.9724503433605704E-17</v>
      </c>
      <c r="AU701" s="343">
        <f t="shared" si="1791"/>
        <v>1.155316869135801E-18</v>
      </c>
      <c r="AV701" s="343">
        <f t="shared" si="1792"/>
        <v>2.1510647467182275E-17</v>
      </c>
      <c r="AW701" s="343">
        <f t="shared" si="1793"/>
        <v>3.21005938323293E-17</v>
      </c>
      <c r="AX701" s="343">
        <f t="shared" si="1794"/>
        <v>2.811754171590167E-17</v>
      </c>
      <c r="AY701" s="343">
        <f t="shared" si="1795"/>
        <v>1.1369713506180291E-17</v>
      </c>
      <c r="AZ701" s="343">
        <f t="shared" si="1796"/>
        <v>-1.0539726931867854E-17</v>
      </c>
      <c r="BA701" s="343">
        <f t="shared" si="1797"/>
        <v>-2.7664351694025625E-17</v>
      </c>
      <c r="BB701" s="343">
        <f t="shared" si="1798"/>
        <v>-3.2229939158101998E-17</v>
      </c>
      <c r="BC701" s="343">
        <f t="shared" si="1799"/>
        <v>-2.2163808066890035E-17</v>
      </c>
      <c r="BD701" s="343">
        <f t="shared" si="1800"/>
        <v>-2.0357714859609064E-18</v>
      </c>
      <c r="BE701" s="343">
        <f t="shared" si="1801"/>
        <v>1.9016462788279062E-17</v>
      </c>
      <c r="BF701" s="343">
        <f t="shared" si="1802"/>
        <v>3.1435620528607304E-17</v>
      </c>
      <c r="BG701" s="343">
        <f t="shared" si="1803"/>
        <v>2.9583663764836284E-17</v>
      </c>
      <c r="BH701" s="343">
        <f t="shared" si="1804"/>
        <v>1.4301342149366382E-17</v>
      </c>
      <c r="BI701" s="343">
        <f t="shared" si="1805"/>
        <v>-7.4734898076816492E-18</v>
      </c>
      <c r="BJ701" s="343">
        <f t="shared" si="1806"/>
        <v>-2.5855513638241801E-17</v>
      </c>
      <c r="BK701" s="343">
        <f t="shared" si="1807"/>
        <v>-3.2499674831165987E-17</v>
      </c>
      <c r="BL701" s="343">
        <f t="shared" si="1808"/>
        <v>-2.4389663112520448E-17</v>
      </c>
      <c r="BM701" s="343">
        <f t="shared" si="1809"/>
        <v>-5.2072542487816864E-18</v>
      </c>
      <c r="BN701" s="343">
        <f t="shared" si="1810"/>
        <v>1.6339139177268919E-17</v>
      </c>
      <c r="BO701" s="343">
        <f t="shared" si="1811"/>
        <v>3.0467905014736661E-17</v>
      </c>
      <c r="BP701" s="343">
        <f t="shared" si="1812"/>
        <v>3.0764878959639905E-17</v>
      </c>
      <c r="BQ701" s="343">
        <f t="shared" si="1813"/>
        <v>1.7095241049745311E-17</v>
      </c>
      <c r="BR701" s="343">
        <f t="shared" si="1814"/>
        <v>-4.3352788912221446E-18</v>
      </c>
    </row>
    <row r="702" spans="1:123">
      <c r="B702" s="340">
        <v>8</v>
      </c>
      <c r="C702" s="340">
        <f t="shared" si="1815"/>
        <v>2.5000000000000001E-3</v>
      </c>
      <c r="D702" s="341">
        <f t="shared" si="1751"/>
        <v>50.022809359376559</v>
      </c>
      <c r="E702" s="342" t="str">
        <f>N694</f>
        <v>0.0228093593765562</v>
      </c>
      <c r="F702" s="291">
        <v>8</v>
      </c>
      <c r="G702" s="343">
        <f t="shared" si="1816"/>
        <v>-5.6920223623321713E-17</v>
      </c>
      <c r="H702" s="343">
        <f t="shared" si="1752"/>
        <v>2.0755034774964393E-17</v>
      </c>
      <c r="I702" s="343">
        <f t="shared" si="1753"/>
        <v>8.6272275289601591E-17</v>
      </c>
      <c r="J702" s="343">
        <f t="shared" si="1754"/>
        <v>1.012523869963754E-16</v>
      </c>
      <c r="K702" s="343">
        <f t="shared" si="1755"/>
        <v>5.6920223623321726E-17</v>
      </c>
      <c r="L702" s="343">
        <f t="shared" si="1756"/>
        <v>-2.0755034774964381E-17</v>
      </c>
      <c r="M702" s="343">
        <f t="shared" si="1757"/>
        <v>-8.6272275289601578E-17</v>
      </c>
      <c r="N702" s="343">
        <f t="shared" si="1758"/>
        <v>-1.012523869963754E-16</v>
      </c>
      <c r="O702" s="343">
        <f t="shared" si="1759"/>
        <v>-5.6920223623321738E-17</v>
      </c>
      <c r="P702" s="343">
        <f t="shared" si="1760"/>
        <v>2.0755034774964368E-17</v>
      </c>
      <c r="Q702" s="343">
        <f t="shared" si="1761"/>
        <v>8.6272275289601517E-17</v>
      </c>
      <c r="R702" s="343">
        <f t="shared" si="1762"/>
        <v>1.0125238699637542E-16</v>
      </c>
      <c r="S702" s="343">
        <f t="shared" si="1763"/>
        <v>5.6920223623321664E-17</v>
      </c>
      <c r="T702" s="343">
        <f t="shared" si="1764"/>
        <v>-2.0755034774964356E-17</v>
      </c>
      <c r="U702" s="343">
        <f t="shared" si="1765"/>
        <v>-8.6272275289601504E-17</v>
      </c>
      <c r="V702" s="343">
        <f t="shared" si="1766"/>
        <v>-1.0125238699637542E-16</v>
      </c>
      <c r="W702" s="343">
        <f t="shared" si="1767"/>
        <v>-5.6920223623321689E-17</v>
      </c>
      <c r="X702" s="343">
        <f t="shared" si="1768"/>
        <v>2.0755034774964344E-17</v>
      </c>
      <c r="Y702" s="343">
        <f t="shared" si="1769"/>
        <v>8.6272275289601492E-17</v>
      </c>
      <c r="Z702" s="343">
        <f t="shared" si="1770"/>
        <v>1.0125238699637542E-16</v>
      </c>
      <c r="AA702" s="343">
        <f t="shared" si="1771"/>
        <v>5.6920223623321701E-17</v>
      </c>
      <c r="AB702" s="343">
        <f t="shared" si="1772"/>
        <v>-2.0755034774964149E-17</v>
      </c>
      <c r="AC702" s="343">
        <f t="shared" si="1773"/>
        <v>-8.6272275289601492E-17</v>
      </c>
      <c r="AD702" s="343">
        <f t="shared" si="1774"/>
        <v>-1.0125238699637542E-16</v>
      </c>
      <c r="AE702" s="343">
        <f t="shared" si="1775"/>
        <v>-5.6920223623321713E-17</v>
      </c>
      <c r="AF702" s="343">
        <f t="shared" si="1776"/>
        <v>2.0755034774964498E-17</v>
      </c>
      <c r="AG702" s="343">
        <f t="shared" si="1777"/>
        <v>8.6272275289601492E-17</v>
      </c>
      <c r="AH702" s="343">
        <f t="shared" si="1778"/>
        <v>1.0125238699637542E-16</v>
      </c>
      <c r="AI702" s="343">
        <f t="shared" si="1779"/>
        <v>5.6920223623321713E-17</v>
      </c>
      <c r="AJ702" s="343">
        <f t="shared" si="1780"/>
        <v>-2.0755034774964125E-17</v>
      </c>
      <c r="AK702" s="343">
        <f t="shared" si="1781"/>
        <v>-8.627227528960148E-17</v>
      </c>
      <c r="AL702" s="343">
        <f t="shared" si="1782"/>
        <v>-1.0125238699637543E-16</v>
      </c>
      <c r="AM702" s="343">
        <f t="shared" si="1783"/>
        <v>-5.6920223623321713E-17</v>
      </c>
      <c r="AN702" s="343">
        <f t="shared" si="1784"/>
        <v>2.0755034774964473E-17</v>
      </c>
      <c r="AO702" s="343">
        <f t="shared" si="1785"/>
        <v>8.627227528960148E-17</v>
      </c>
      <c r="AP702" s="343">
        <f t="shared" si="1786"/>
        <v>1.0125238699637543E-16</v>
      </c>
      <c r="AQ702" s="343">
        <f t="shared" si="1787"/>
        <v>5.6920223623321738E-17</v>
      </c>
      <c r="AR702" s="343">
        <f t="shared" si="1788"/>
        <v>-2.07550347749641E-17</v>
      </c>
      <c r="AS702" s="343">
        <f t="shared" si="1789"/>
        <v>-8.6272275289601467E-17</v>
      </c>
      <c r="AT702" s="343">
        <f t="shared" si="1790"/>
        <v>-1.0125238699637543E-16</v>
      </c>
      <c r="AU702" s="343">
        <f t="shared" si="1791"/>
        <v>-5.6920223623322058E-17</v>
      </c>
      <c r="AV702" s="343">
        <f t="shared" si="1792"/>
        <v>2.0755034774964448E-17</v>
      </c>
      <c r="AW702" s="343">
        <f t="shared" si="1793"/>
        <v>8.6272275289601467E-17</v>
      </c>
      <c r="AX702" s="343">
        <f t="shared" si="1794"/>
        <v>1.012523869963755E-16</v>
      </c>
      <c r="AY702" s="343">
        <f t="shared" si="1795"/>
        <v>5.6920223623321763E-17</v>
      </c>
      <c r="AZ702" s="343">
        <f t="shared" si="1796"/>
        <v>-2.0755034774964075E-17</v>
      </c>
      <c r="BA702" s="343">
        <f t="shared" si="1797"/>
        <v>-8.6272275289601652E-17</v>
      </c>
      <c r="BB702" s="343">
        <f t="shared" si="1798"/>
        <v>-1.0125238699637543E-16</v>
      </c>
      <c r="BC702" s="343">
        <f t="shared" si="1799"/>
        <v>-5.6920223623322071E-17</v>
      </c>
      <c r="BD702" s="343">
        <f t="shared" si="1800"/>
        <v>2.0755034774964424E-17</v>
      </c>
      <c r="BE702" s="343">
        <f t="shared" si="1801"/>
        <v>8.6272275289601455E-17</v>
      </c>
      <c r="BF702" s="343">
        <f t="shared" si="1802"/>
        <v>1.0125238699637537E-16</v>
      </c>
      <c r="BG702" s="343">
        <f t="shared" si="1803"/>
        <v>5.6920223623321775E-17</v>
      </c>
      <c r="BH702" s="343">
        <f t="shared" si="1804"/>
        <v>-2.0755034774964051E-17</v>
      </c>
      <c r="BI702" s="343">
        <f t="shared" si="1805"/>
        <v>-8.627227528960164E-17</v>
      </c>
      <c r="BJ702" s="343">
        <f t="shared" si="1806"/>
        <v>-1.0125238699637544E-16</v>
      </c>
      <c r="BK702" s="343">
        <f t="shared" si="1807"/>
        <v>-5.6920223623322108E-17</v>
      </c>
      <c r="BL702" s="343">
        <f t="shared" si="1808"/>
        <v>2.0755034774964399E-17</v>
      </c>
      <c r="BM702" s="343">
        <f t="shared" si="1809"/>
        <v>8.627227528960143E-17</v>
      </c>
      <c r="BN702" s="343">
        <f t="shared" si="1810"/>
        <v>1.0125238699637551E-16</v>
      </c>
      <c r="BO702" s="343">
        <f t="shared" si="1811"/>
        <v>5.6920223623321812E-17</v>
      </c>
      <c r="BP702" s="343">
        <f t="shared" si="1812"/>
        <v>-2.0755034774964026E-17</v>
      </c>
      <c r="BQ702" s="343">
        <f t="shared" si="1813"/>
        <v>-8.6272275289601628E-17</v>
      </c>
      <c r="BR702" s="343">
        <f t="shared" si="1814"/>
        <v>-1.0125238699637544E-16</v>
      </c>
    </row>
    <row r="703" spans="1:123">
      <c r="B703" s="340">
        <v>9</v>
      </c>
      <c r="C703" s="340">
        <f t="shared" si="1815"/>
        <v>2.8124999999999999E-3</v>
      </c>
      <c r="D703" s="341">
        <f t="shared" si="1751"/>
        <v>50.022161304138713</v>
      </c>
      <c r="E703" s="342" t="str">
        <f>O694</f>
        <v>0.0221613041387098</v>
      </c>
      <c r="F703" s="291">
        <v>9</v>
      </c>
      <c r="G703" s="343">
        <f t="shared" si="1816"/>
        <v>2.4285488954919409E-17</v>
      </c>
      <c r="H703" s="343">
        <f t="shared" si="1752"/>
        <v>-1.9762447819786543E-16</v>
      </c>
      <c r="I703" s="343">
        <f t="shared" si="1753"/>
        <v>-2.7502877246506069E-16</v>
      </c>
      <c r="J703" s="343">
        <f t="shared" si="1754"/>
        <v>-1.5132833420934623E-16</v>
      </c>
      <c r="K703" s="343">
        <f t="shared" si="1755"/>
        <v>8.3025414612898869E-17</v>
      </c>
      <c r="L703" s="343">
        <f t="shared" si="1756"/>
        <v>2.5666986509999666E-16</v>
      </c>
      <c r="M703" s="343">
        <f t="shared" si="1757"/>
        <v>2.4263386272035464E-16</v>
      </c>
      <c r="N703" s="343">
        <f t="shared" si="1758"/>
        <v>5.1180720940957152E-17</v>
      </c>
      <c r="O703" s="343">
        <f t="shared" si="1759"/>
        <v>-1.7769645143316084E-16</v>
      </c>
      <c r="P703" s="343">
        <f t="shared" si="1760"/>
        <v>-2.7663959175877453E-16</v>
      </c>
      <c r="Q703" s="343">
        <f t="shared" si="1761"/>
        <v>-1.7330014685791719E-16</v>
      </c>
      <c r="R703" s="343">
        <f t="shared" si="1762"/>
        <v>5.6758693136301848E-17</v>
      </c>
      <c r="S703" s="343">
        <f t="shared" si="1763"/>
        <v>2.4531481434506776E-16</v>
      </c>
      <c r="T703" s="343">
        <f t="shared" si="1764"/>
        <v>2.5449344831642296E-16</v>
      </c>
      <c r="U703" s="343">
        <f t="shared" si="1765"/>
        <v>7.7583054606105579E-17</v>
      </c>
      <c r="V703" s="343">
        <f t="shared" si="1766"/>
        <v>-1.5605711070239368E-16</v>
      </c>
      <c r="W703" s="343">
        <f t="shared" si="1767"/>
        <v>-2.7558622055726771E-16</v>
      </c>
      <c r="X703" s="343">
        <f t="shared" si="1768"/>
        <v>-1.9360298435675006E-16</v>
      </c>
      <c r="Y703" s="343">
        <f t="shared" si="1769"/>
        <v>2.9945354417344707E-17</v>
      </c>
      <c r="Z703" s="343">
        <f t="shared" si="1770"/>
        <v>2.3159724782527729E-16</v>
      </c>
      <c r="AA703" s="343">
        <f t="shared" si="1771"/>
        <v>2.6390212288493387E-16</v>
      </c>
      <c r="AB703" s="343">
        <f t="shared" si="1772"/>
        <v>1.0323822104418476E-16</v>
      </c>
      <c r="AC703" s="343">
        <f t="shared" si="1773"/>
        <v>-1.3291485468606756E-16</v>
      </c>
      <c r="AD703" s="343">
        <f t="shared" si="1774"/>
        <v>-2.7187880340104182E-16</v>
      </c>
      <c r="AE703" s="343">
        <f t="shared" si="1775"/>
        <v>-2.1204131928207024E-16</v>
      </c>
      <c r="AF703" s="343">
        <f t="shared" si="1776"/>
        <v>2.8436255655526509E-18</v>
      </c>
      <c r="AG703" s="343">
        <f t="shared" si="1777"/>
        <v>2.1564927320499552E-16</v>
      </c>
      <c r="AH703" s="343">
        <f t="shared" si="1778"/>
        <v>2.7076927574648788E-16</v>
      </c>
      <c r="AI703" s="343">
        <f t="shared" si="1779"/>
        <v>1.2789914697785748E-16</v>
      </c>
      <c r="AJ703" s="343">
        <f t="shared" si="1780"/>
        <v>-1.0849255596046455E-16</v>
      </c>
      <c r="AK703" s="343">
        <f t="shared" si="1781"/>
        <v>-2.6555304474399185E-16</v>
      </c>
      <c r="AL703" s="343">
        <f t="shared" si="1782"/>
        <v>-2.2843758038912814E-16</v>
      </c>
      <c r="AM703" s="343">
        <f t="shared" si="1783"/>
        <v>-2.4285488954919582E-17</v>
      </c>
      <c r="AN703" s="343">
        <f t="shared" si="1784"/>
        <v>1.9762447819786543E-16</v>
      </c>
      <c r="AO703" s="343">
        <f t="shared" si="1785"/>
        <v>2.7502877246506064E-16</v>
      </c>
      <c r="AP703" s="343">
        <f t="shared" si="1786"/>
        <v>1.5132833420934679E-16</v>
      </c>
      <c r="AQ703" s="343">
        <f t="shared" si="1787"/>
        <v>-8.3025414612898363E-17</v>
      </c>
      <c r="AR703" s="343">
        <f t="shared" si="1788"/>
        <v>-2.5666986509999656E-16</v>
      </c>
      <c r="AS703" s="343">
        <f t="shared" si="1789"/>
        <v>-2.4263386272035479E-16</v>
      </c>
      <c r="AT703" s="343">
        <f t="shared" si="1790"/>
        <v>-5.1180720940957238E-17</v>
      </c>
      <c r="AU703" s="343">
        <f t="shared" si="1791"/>
        <v>1.7769645143316099E-16</v>
      </c>
      <c r="AV703" s="343">
        <f t="shared" si="1792"/>
        <v>2.7663959175877453E-16</v>
      </c>
      <c r="AW703" s="343">
        <f t="shared" si="1793"/>
        <v>1.7330014685791707E-16</v>
      </c>
      <c r="AX703" s="343">
        <f t="shared" si="1794"/>
        <v>-5.6758693136302538E-17</v>
      </c>
      <c r="AY703" s="343">
        <f t="shared" si="1795"/>
        <v>-2.4531481434506717E-16</v>
      </c>
      <c r="AZ703" s="343">
        <f t="shared" si="1796"/>
        <v>-2.5449344831642345E-16</v>
      </c>
      <c r="BA703" s="343">
        <f t="shared" si="1797"/>
        <v>-7.7583054606106343E-17</v>
      </c>
      <c r="BB703" s="343">
        <f t="shared" si="1798"/>
        <v>1.5605711070239302E-16</v>
      </c>
      <c r="BC703" s="343">
        <f t="shared" si="1799"/>
        <v>2.7558622055726761E-16</v>
      </c>
      <c r="BD703" s="343">
        <f t="shared" si="1800"/>
        <v>1.9360298435675028E-16</v>
      </c>
      <c r="BE703" s="343">
        <f t="shared" si="1801"/>
        <v>-2.9945354417344374E-17</v>
      </c>
      <c r="BF703" s="343">
        <f t="shared" si="1802"/>
        <v>-2.3159724782527714E-16</v>
      </c>
      <c r="BG703" s="343">
        <f t="shared" si="1803"/>
        <v>-2.6390212288493392E-16</v>
      </c>
      <c r="BH703" s="343">
        <f t="shared" si="1804"/>
        <v>-1.0323822104418507E-16</v>
      </c>
      <c r="BI703" s="343">
        <f t="shared" si="1805"/>
        <v>1.3291485468606816E-16</v>
      </c>
      <c r="BJ703" s="343">
        <f t="shared" si="1806"/>
        <v>2.7187880340104192E-16</v>
      </c>
      <c r="BK703" s="343">
        <f t="shared" si="1807"/>
        <v>2.1204131928206979E-16</v>
      </c>
      <c r="BL703" s="343">
        <f t="shared" si="1808"/>
        <v>-2.8436255655513444E-18</v>
      </c>
      <c r="BM703" s="343">
        <f t="shared" si="1809"/>
        <v>-2.1564927320499468E-16</v>
      </c>
      <c r="BN703" s="343">
        <f t="shared" si="1810"/>
        <v>-2.7076927574648812E-16</v>
      </c>
      <c r="BO703" s="343">
        <f t="shared" si="1811"/>
        <v>-1.2789914697785777E-16</v>
      </c>
      <c r="BP703" s="343">
        <f t="shared" si="1812"/>
        <v>1.0849255596046428E-16</v>
      </c>
      <c r="BQ703" s="343">
        <f t="shared" si="1813"/>
        <v>2.6555304474399175E-16</v>
      </c>
      <c r="BR703" s="343">
        <f t="shared" si="1814"/>
        <v>2.2843758038912833E-16</v>
      </c>
    </row>
    <row r="704" spans="1:123">
      <c r="B704" s="340">
        <v>10</v>
      </c>
      <c r="C704" s="340">
        <f t="shared" si="1815"/>
        <v>3.1249999999999997E-3</v>
      </c>
      <c r="D704" s="341">
        <f t="shared" si="1751"/>
        <v>50.021299823427377</v>
      </c>
      <c r="E704" s="342" t="str">
        <f>P694</f>
        <v>0.0212998234273745</v>
      </c>
      <c r="F704" s="291">
        <v>10</v>
      </c>
      <c r="G704" s="343">
        <f t="shared" si="1816"/>
        <v>-9.8625909019576325E-17</v>
      </c>
      <c r="H704" s="343">
        <f t="shared" si="1752"/>
        <v>-5.6094892762139807E-17</v>
      </c>
      <c r="I704" s="343">
        <f t="shared" si="1753"/>
        <v>3.6296603733433059E-17</v>
      </c>
      <c r="J704" s="343">
        <f t="shared" si="1754"/>
        <v>9.6425517950146985E-17</v>
      </c>
      <c r="K704" s="343">
        <f t="shared" si="1755"/>
        <v>7.0845691219764903E-17</v>
      </c>
      <c r="L704" s="343">
        <f t="shared" si="1756"/>
        <v>-1.7706003591347771E-17</v>
      </c>
      <c r="M704" s="343">
        <f t="shared" si="1757"/>
        <v>-9.0519548301946946E-17</v>
      </c>
      <c r="N704" s="343">
        <f t="shared" si="1758"/>
        <v>-8.2873929494535808E-17</v>
      </c>
      <c r="O704" s="343">
        <f t="shared" si="1759"/>
        <v>-1.5650283391117226E-18</v>
      </c>
      <c r="P704" s="343">
        <f t="shared" si="1760"/>
        <v>8.113496317645066E-17</v>
      </c>
      <c r="Q704" s="343">
        <f t="shared" si="1761"/>
        <v>9.1717369135066767E-17</v>
      </c>
      <c r="R704" s="343">
        <f t="shared" si="1762"/>
        <v>2.0775917108177322E-17</v>
      </c>
      <c r="S704" s="343">
        <f t="shared" si="1763"/>
        <v>-6.8632406917094805E-17</v>
      </c>
      <c r="T704" s="343">
        <f t="shared" si="1764"/>
        <v>-9.7036161715430346E-17</v>
      </c>
      <c r="U704" s="343">
        <f t="shared" si="1765"/>
        <v>-3.918839903404405E-17</v>
      </c>
      <c r="V704" s="343">
        <f t="shared" si="1766"/>
        <v>5.3492345749412348E-17</v>
      </c>
      <c r="W704" s="343">
        <f t="shared" si="1767"/>
        <v>9.8625909019576312E-17</v>
      </c>
      <c r="X704" s="343">
        <f t="shared" si="1768"/>
        <v>5.6094892762139832E-17</v>
      </c>
      <c r="Y704" s="343">
        <f t="shared" si="1769"/>
        <v>-3.6296603733433084E-17</v>
      </c>
      <c r="Z704" s="343">
        <f t="shared" si="1770"/>
        <v>-9.6425517950146985E-17</v>
      </c>
      <c r="AA704" s="343">
        <f t="shared" si="1771"/>
        <v>-7.0845691219764879E-17</v>
      </c>
      <c r="AB704" s="343">
        <f t="shared" si="1772"/>
        <v>1.7706003591347882E-17</v>
      </c>
      <c r="AC704" s="343">
        <f t="shared" si="1773"/>
        <v>9.0519548301946996E-17</v>
      </c>
      <c r="AD704" s="343">
        <f t="shared" si="1774"/>
        <v>8.2873929494535944E-17</v>
      </c>
      <c r="AE704" s="343">
        <f t="shared" si="1775"/>
        <v>1.5650283391119568E-18</v>
      </c>
      <c r="AF704" s="343">
        <f t="shared" si="1776"/>
        <v>-8.1134963176450512E-17</v>
      </c>
      <c r="AG704" s="343">
        <f t="shared" si="1777"/>
        <v>-9.1717369135066841E-17</v>
      </c>
      <c r="AH704" s="343">
        <f t="shared" si="1778"/>
        <v>-2.0775917108177377E-17</v>
      </c>
      <c r="AI704" s="343">
        <f t="shared" si="1779"/>
        <v>6.8632406917094755E-17</v>
      </c>
      <c r="AJ704" s="343">
        <f t="shared" si="1780"/>
        <v>9.7036161715430358E-17</v>
      </c>
      <c r="AK704" s="343">
        <f t="shared" si="1781"/>
        <v>3.9188399034044099E-17</v>
      </c>
      <c r="AL704" s="343">
        <f t="shared" si="1782"/>
        <v>-5.3492345749412299E-17</v>
      </c>
      <c r="AM704" s="343">
        <f t="shared" si="1783"/>
        <v>-9.8625909019576312E-17</v>
      </c>
      <c r="AN704" s="343">
        <f t="shared" si="1784"/>
        <v>-5.6094892762139881E-17</v>
      </c>
      <c r="AO704" s="343">
        <f t="shared" si="1785"/>
        <v>3.6296603733432708E-17</v>
      </c>
      <c r="AP704" s="343">
        <f t="shared" si="1786"/>
        <v>9.6425517950146973E-17</v>
      </c>
      <c r="AQ704" s="343">
        <f t="shared" si="1787"/>
        <v>7.0845691219765174E-17</v>
      </c>
      <c r="AR704" s="343">
        <f t="shared" si="1788"/>
        <v>-1.770600359134782E-17</v>
      </c>
      <c r="AS704" s="343">
        <f t="shared" si="1789"/>
        <v>-9.0519548301946823E-17</v>
      </c>
      <c r="AT704" s="343">
        <f t="shared" si="1790"/>
        <v>-8.2873929494535783E-17</v>
      </c>
      <c r="AU704" s="343">
        <f t="shared" si="1791"/>
        <v>-1.5650283391120184E-18</v>
      </c>
      <c r="AV704" s="343">
        <f t="shared" si="1792"/>
        <v>8.1134963176450684E-17</v>
      </c>
      <c r="AW704" s="343">
        <f t="shared" si="1793"/>
        <v>9.1717369135066878E-17</v>
      </c>
      <c r="AX704" s="343">
        <f t="shared" si="1794"/>
        <v>2.0775917108177094E-17</v>
      </c>
      <c r="AY704" s="343">
        <f t="shared" si="1795"/>
        <v>-6.8632406917094718E-17</v>
      </c>
      <c r="AZ704" s="343">
        <f t="shared" si="1796"/>
        <v>-9.7036161715430297E-17</v>
      </c>
      <c r="BA704" s="343">
        <f t="shared" si="1797"/>
        <v>-3.9188399034044148E-17</v>
      </c>
      <c r="BB704" s="343">
        <f t="shared" si="1798"/>
        <v>5.3492345749411954E-17</v>
      </c>
      <c r="BC704" s="343">
        <f t="shared" si="1799"/>
        <v>9.8625909019576325E-17</v>
      </c>
      <c r="BD704" s="343">
        <f t="shared" si="1800"/>
        <v>5.6094892762140214E-17</v>
      </c>
      <c r="BE704" s="343">
        <f t="shared" si="1801"/>
        <v>-3.6296603733432973E-17</v>
      </c>
      <c r="BF704" s="343">
        <f t="shared" si="1802"/>
        <v>-9.6425517950146899E-17</v>
      </c>
      <c r="BG704" s="343">
        <f t="shared" si="1803"/>
        <v>-7.0845691219764977E-17</v>
      </c>
      <c r="BH704" s="343">
        <f t="shared" si="1804"/>
        <v>1.770600359134742E-17</v>
      </c>
      <c r="BI704" s="343">
        <f t="shared" si="1805"/>
        <v>9.0519548301946946E-17</v>
      </c>
      <c r="BJ704" s="343">
        <f t="shared" si="1806"/>
        <v>8.2873929494536005E-17</v>
      </c>
      <c r="BK704" s="343">
        <f t="shared" si="1807"/>
        <v>1.5650283391117287E-18</v>
      </c>
      <c r="BL704" s="343">
        <f t="shared" si="1808"/>
        <v>-8.113496317645045E-17</v>
      </c>
      <c r="BM704" s="343">
        <f t="shared" si="1809"/>
        <v>-9.1717369135066755E-17</v>
      </c>
      <c r="BN704" s="343">
        <f t="shared" si="1810"/>
        <v>-2.07759171081775E-17</v>
      </c>
      <c r="BO704" s="343">
        <f t="shared" si="1811"/>
        <v>6.8632406917094928E-17</v>
      </c>
      <c r="BP704" s="343">
        <f t="shared" si="1812"/>
        <v>9.7036161715430371E-17</v>
      </c>
      <c r="BQ704" s="343">
        <f t="shared" si="1813"/>
        <v>3.9188399034043883E-17</v>
      </c>
      <c r="BR704" s="343">
        <f t="shared" si="1814"/>
        <v>-5.3492345749412194E-17</v>
      </c>
    </row>
    <row r="705" spans="2:70">
      <c r="B705" s="340">
        <v>11</v>
      </c>
      <c r="C705" s="340">
        <f t="shared" si="1815"/>
        <v>3.4374999999999996E-3</v>
      </c>
      <c r="D705" s="341">
        <f t="shared" si="1751"/>
        <v>50.020233213772791</v>
      </c>
      <c r="E705" s="342" t="str">
        <f>Q694</f>
        <v>0.0202332137727936</v>
      </c>
      <c r="F705" s="291">
        <v>11</v>
      </c>
      <c r="G705" s="343">
        <f t="shared" si="1816"/>
        <v>6.6937084329870184E-17</v>
      </c>
      <c r="H705" s="343">
        <f t="shared" si="1752"/>
        <v>9.1962227998637881E-17</v>
      </c>
      <c r="I705" s="343">
        <f t="shared" si="1753"/>
        <v>1.9764304049742413E-17</v>
      </c>
      <c r="J705" s="343">
        <f t="shared" si="1754"/>
        <v>-7.3328571129267019E-17</v>
      </c>
      <c r="K705" s="343">
        <f t="shared" si="1755"/>
        <v>-8.8898002342641505E-17</v>
      </c>
      <c r="L705" s="343">
        <f t="shared" si="1756"/>
        <v>-1.0483885300075209E-17</v>
      </c>
      <c r="M705" s="343">
        <f t="shared" si="1757"/>
        <v>7.9013863703214517E-17</v>
      </c>
      <c r="N705" s="343">
        <f t="shared" si="1758"/>
        <v>8.4977640327494134E-17</v>
      </c>
      <c r="O705" s="343">
        <f t="shared" si="1759"/>
        <v>1.1025010038935952E-18</v>
      </c>
      <c r="P705" s="343">
        <f t="shared" si="1760"/>
        <v>-8.3938209576328474E-17</v>
      </c>
      <c r="Q705" s="343">
        <f t="shared" si="1761"/>
        <v>-8.0238897182489537E-17</v>
      </c>
      <c r="R705" s="343">
        <f t="shared" si="1762"/>
        <v>8.2895009796438634E-18</v>
      </c>
      <c r="S705" s="343">
        <f t="shared" si="1763"/>
        <v>8.8054184605929583E-17</v>
      </c>
      <c r="T705" s="343">
        <f t="shared" si="1764"/>
        <v>7.4727409594574558E-17</v>
      </c>
      <c r="U705" s="343">
        <f t="shared" si="1765"/>
        <v>-1.7601670537245172E-17</v>
      </c>
      <c r="V705" s="343">
        <f t="shared" si="1766"/>
        <v>-9.1322149702461923E-17</v>
      </c>
      <c r="W705" s="343">
        <f t="shared" si="1767"/>
        <v>-6.8496256202106467E-17</v>
      </c>
      <c r="X705" s="343">
        <f t="shared" si="1768"/>
        <v>2.6744326385520931E-17</v>
      </c>
      <c r="Y705" s="343">
        <f t="shared" si="1769"/>
        <v>9.3710632575594453E-17</v>
      </c>
      <c r="Z705" s="343">
        <f t="shared" si="1770"/>
        <v>6.1605446418549634E-17</v>
      </c>
      <c r="AA705" s="343">
        <f t="shared" si="1771"/>
        <v>-3.5629419750768178E-17</v>
      </c>
      <c r="AB705" s="343">
        <f t="shared" si="1772"/>
        <v>-9.5196630829581364E-17</v>
      </c>
      <c r="AC705" s="343">
        <f t="shared" si="1773"/>
        <v>-5.4121342509019494E-17</v>
      </c>
      <c r="AD705" s="343">
        <f t="shared" si="1774"/>
        <v>4.4171382326793456E-17</v>
      </c>
      <c r="AE705" s="343">
        <f t="shared" si="1775"/>
        <v>9.5765833488907464E-17</v>
      </c>
      <c r="AF705" s="343">
        <f t="shared" si="1776"/>
        <v>4.6116020485392216E-17</v>
      </c>
      <c r="AG705" s="343">
        <f t="shared" si="1777"/>
        <v>-5.228795034447795E-17</v>
      </c>
      <c r="AH705" s="343">
        <f t="shared" si="1778"/>
        <v>-9.5412758820805655E-17</v>
      </c>
      <c r="AI705" s="343">
        <f t="shared" si="1779"/>
        <v>-3.7666575974909483E-17</v>
      </c>
      <c r="AJ705" s="343">
        <f t="shared" si="1780"/>
        <v>5.9900956816843939E-17</v>
      </c>
      <c r="AK705" s="343">
        <f t="shared" si="1781"/>
        <v>9.4140807127339966E-17</v>
      </c>
      <c r="AL705" s="343">
        <f t="shared" si="1782"/>
        <v>2.8854381747143449E-17</v>
      </c>
      <c r="AM705" s="343">
        <f t="shared" si="1783"/>
        <v>-6.6937084329869851E-17</v>
      </c>
      <c r="AN705" s="343">
        <f t="shared" si="1784"/>
        <v>-9.1962227998638005E-17</v>
      </c>
      <c r="AO705" s="343">
        <f t="shared" si="1785"/>
        <v>-1.9764304049742872E-17</v>
      </c>
      <c r="AP705" s="343">
        <f t="shared" si="1786"/>
        <v>7.3328571129266723E-17</v>
      </c>
      <c r="AQ705" s="343">
        <f t="shared" si="1787"/>
        <v>8.8898002342641677E-17</v>
      </c>
      <c r="AR705" s="343">
        <f t="shared" si="1788"/>
        <v>1.0483885300075672E-17</v>
      </c>
      <c r="AS705" s="343">
        <f t="shared" si="1789"/>
        <v>-7.9013863703214233E-17</v>
      </c>
      <c r="AT705" s="343">
        <f t="shared" si="1790"/>
        <v>-8.4977640327494356E-17</v>
      </c>
      <c r="AU705" s="343">
        <f t="shared" si="1791"/>
        <v>-1.1025010038940697E-18</v>
      </c>
      <c r="AV705" s="343">
        <f t="shared" si="1792"/>
        <v>8.3938209576328264E-17</v>
      </c>
      <c r="AW705" s="343">
        <f t="shared" si="1793"/>
        <v>8.0238897182489796E-17</v>
      </c>
      <c r="AX705" s="343">
        <f t="shared" si="1794"/>
        <v>-8.2895009796434012E-18</v>
      </c>
      <c r="AY705" s="343">
        <f t="shared" si="1795"/>
        <v>-8.805418460592941E-17</v>
      </c>
      <c r="AZ705" s="343">
        <f t="shared" si="1796"/>
        <v>-7.4727409594574854E-17</v>
      </c>
      <c r="BA705" s="343">
        <f t="shared" si="1797"/>
        <v>1.7601670537244712E-17</v>
      </c>
      <c r="BB705" s="343">
        <f t="shared" si="1798"/>
        <v>9.1322149702461788E-17</v>
      </c>
      <c r="BC705" s="343">
        <f t="shared" si="1799"/>
        <v>6.8496256202106788E-17</v>
      </c>
      <c r="BD705" s="343">
        <f t="shared" si="1800"/>
        <v>-2.6744326385520478E-17</v>
      </c>
      <c r="BE705" s="343">
        <f t="shared" si="1801"/>
        <v>-9.3710632575594366E-17</v>
      </c>
      <c r="BF705" s="343">
        <f t="shared" si="1802"/>
        <v>-6.1605446418549979E-17</v>
      </c>
      <c r="BG705" s="343">
        <f t="shared" si="1803"/>
        <v>3.5629419750767747E-17</v>
      </c>
      <c r="BH705" s="343">
        <f t="shared" si="1804"/>
        <v>9.5196630829581315E-17</v>
      </c>
      <c r="BI705" s="343">
        <f t="shared" si="1805"/>
        <v>5.4121342509019882E-17</v>
      </c>
      <c r="BJ705" s="343">
        <f t="shared" si="1806"/>
        <v>-4.4171382326793049E-17</v>
      </c>
      <c r="BK705" s="343">
        <f t="shared" si="1807"/>
        <v>-9.5765833488907464E-17</v>
      </c>
      <c r="BL705" s="343">
        <f t="shared" si="1808"/>
        <v>-4.6116020485392635E-17</v>
      </c>
      <c r="BM705" s="343">
        <f t="shared" si="1809"/>
        <v>5.2287950344477562E-17</v>
      </c>
      <c r="BN705" s="343">
        <f t="shared" si="1810"/>
        <v>9.5412758820805692E-17</v>
      </c>
      <c r="BO705" s="343">
        <f t="shared" si="1811"/>
        <v>3.7666575974909908E-17</v>
      </c>
      <c r="BP705" s="343">
        <f t="shared" si="1812"/>
        <v>-5.9900956816843581E-17</v>
      </c>
      <c r="BQ705" s="343">
        <f t="shared" si="1813"/>
        <v>-9.4140807127340052E-17</v>
      </c>
      <c r="BR705" s="343">
        <f t="shared" si="1814"/>
        <v>-2.8854381747143892E-17</v>
      </c>
    </row>
    <row r="706" spans="2:70">
      <c r="B706" s="340">
        <v>12</v>
      </c>
      <c r="C706" s="340">
        <f t="shared" si="1815"/>
        <v>3.7499999999999994E-3</v>
      </c>
      <c r="D706" s="341">
        <f t="shared" si="1751"/>
        <v>50.018971747208965</v>
      </c>
      <c r="E706" s="342" t="str">
        <f>R694</f>
        <v>0.0189717472089655</v>
      </c>
      <c r="F706" s="291">
        <v>12</v>
      </c>
      <c r="G706" s="343">
        <f t="shared" si="1816"/>
        <v>1.7405013975257961E-16</v>
      </c>
      <c r="H706" s="343">
        <f t="shared" si="1752"/>
        <v>1.0839910335073287E-16</v>
      </c>
      <c r="I706" s="343">
        <f t="shared" si="1753"/>
        <v>-9.1085057881466492E-17</v>
      </c>
      <c r="J706" s="343">
        <f t="shared" si="1754"/>
        <v>-1.781125885252378E-16</v>
      </c>
      <c r="K706" s="343">
        <f t="shared" si="1755"/>
        <v>-4.5236415567071412E-17</v>
      </c>
      <c r="L706" s="343">
        <f t="shared" si="1756"/>
        <v>1.4349013497103694E-16</v>
      </c>
      <c r="M706" s="343">
        <f t="shared" si="1757"/>
        <v>1.5505901028956415E-16</v>
      </c>
      <c r="N706" s="343">
        <f t="shared" si="1758"/>
        <v>-2.4813106417548536E-17</v>
      </c>
      <c r="O706" s="343">
        <f t="shared" si="1759"/>
        <v>-1.7405013975257958E-16</v>
      </c>
      <c r="P706" s="343">
        <f t="shared" si="1760"/>
        <v>-1.0839910335073304E-16</v>
      </c>
      <c r="Q706" s="343">
        <f t="shared" si="1761"/>
        <v>9.1085057881466504E-17</v>
      </c>
      <c r="R706" s="343">
        <f t="shared" si="1762"/>
        <v>1.7811258852523783E-16</v>
      </c>
      <c r="S706" s="343">
        <f t="shared" si="1763"/>
        <v>4.5236415567071479E-17</v>
      </c>
      <c r="T706" s="343">
        <f t="shared" si="1764"/>
        <v>-1.4349013497103696E-16</v>
      </c>
      <c r="U706" s="343">
        <f t="shared" si="1765"/>
        <v>-1.5505901028956417E-16</v>
      </c>
      <c r="V706" s="343">
        <f t="shared" si="1766"/>
        <v>2.4813106417548471E-17</v>
      </c>
      <c r="W706" s="343">
        <f t="shared" si="1767"/>
        <v>1.7405013975257956E-16</v>
      </c>
      <c r="X706" s="343">
        <f t="shared" si="1768"/>
        <v>1.0839910335073309E-16</v>
      </c>
      <c r="Y706" s="343">
        <f t="shared" si="1769"/>
        <v>-9.1085057881466171E-17</v>
      </c>
      <c r="Z706" s="343">
        <f t="shared" si="1770"/>
        <v>-1.7811258852523788E-16</v>
      </c>
      <c r="AA706" s="343">
        <f t="shared" si="1771"/>
        <v>-4.5236415567071233E-17</v>
      </c>
      <c r="AB706" s="343">
        <f t="shared" si="1772"/>
        <v>1.4349013497103696E-16</v>
      </c>
      <c r="AC706" s="343">
        <f t="shared" si="1773"/>
        <v>1.5505901028956419E-16</v>
      </c>
      <c r="AD706" s="343">
        <f t="shared" si="1774"/>
        <v>-2.4813106417548403E-17</v>
      </c>
      <c r="AE706" s="343">
        <f t="shared" si="1775"/>
        <v>-1.7405013975257956E-16</v>
      </c>
      <c r="AF706" s="343">
        <f t="shared" si="1776"/>
        <v>-1.0839910335073315E-16</v>
      </c>
      <c r="AG706" s="343">
        <f t="shared" si="1777"/>
        <v>9.1085057881466122E-17</v>
      </c>
      <c r="AH706" s="343">
        <f t="shared" si="1778"/>
        <v>1.781125885252378E-16</v>
      </c>
      <c r="AI706" s="343">
        <f t="shared" si="1779"/>
        <v>4.5236415567071911E-17</v>
      </c>
      <c r="AJ706" s="343">
        <f t="shared" si="1780"/>
        <v>-1.4349013497103689E-16</v>
      </c>
      <c r="AK706" s="343">
        <f t="shared" si="1781"/>
        <v>-1.5505901028956456E-16</v>
      </c>
      <c r="AL706" s="343">
        <f t="shared" si="1782"/>
        <v>2.4813106417548338E-17</v>
      </c>
      <c r="AM706" s="343">
        <f t="shared" si="1783"/>
        <v>1.7405013975257971E-16</v>
      </c>
      <c r="AN706" s="343">
        <f t="shared" si="1784"/>
        <v>1.083991033507332E-16</v>
      </c>
      <c r="AO706" s="343">
        <f t="shared" si="1785"/>
        <v>-9.1085057881466603E-17</v>
      </c>
      <c r="AP706" s="343">
        <f t="shared" si="1786"/>
        <v>-1.7811258852523788E-16</v>
      </c>
      <c r="AQ706" s="343">
        <f t="shared" si="1787"/>
        <v>-4.5236415567071356E-17</v>
      </c>
      <c r="AR706" s="343">
        <f t="shared" si="1788"/>
        <v>1.4349013497103647E-16</v>
      </c>
      <c r="AS706" s="343">
        <f t="shared" si="1789"/>
        <v>1.5505901028956427E-16</v>
      </c>
      <c r="AT706" s="343">
        <f t="shared" si="1790"/>
        <v>-2.4813106417547639E-17</v>
      </c>
      <c r="AU706" s="343">
        <f t="shared" si="1791"/>
        <v>-1.7405013975257951E-16</v>
      </c>
      <c r="AV706" s="343">
        <f t="shared" si="1792"/>
        <v>-1.0839910335073276E-16</v>
      </c>
      <c r="AW706" s="343">
        <f t="shared" si="1793"/>
        <v>9.1085057881466011E-17</v>
      </c>
      <c r="AX706" s="343">
        <f t="shared" si="1794"/>
        <v>1.781125885252378E-16</v>
      </c>
      <c r="AY706" s="343">
        <f t="shared" si="1795"/>
        <v>4.523641556707204E-17</v>
      </c>
      <c r="AZ706" s="343">
        <f t="shared" si="1796"/>
        <v>-1.4349013497103681E-16</v>
      </c>
      <c r="BA706" s="343">
        <f t="shared" si="1797"/>
        <v>-1.5505901028956461E-16</v>
      </c>
      <c r="BB706" s="343">
        <f t="shared" si="1798"/>
        <v>2.4813106417548209E-17</v>
      </c>
      <c r="BC706" s="343">
        <f t="shared" si="1799"/>
        <v>1.7405013975257963E-16</v>
      </c>
      <c r="BD706" s="343">
        <f t="shared" si="1800"/>
        <v>1.0839910335073332E-16</v>
      </c>
      <c r="BE706" s="343">
        <f t="shared" si="1801"/>
        <v>-9.1085057881466492E-17</v>
      </c>
      <c r="BF706" s="343">
        <f t="shared" si="1802"/>
        <v>-1.781125885252379E-16</v>
      </c>
      <c r="BG706" s="343">
        <f t="shared" si="1803"/>
        <v>-4.5236415567071492E-17</v>
      </c>
      <c r="BH706" s="343">
        <f t="shared" si="1804"/>
        <v>1.434901349710364E-16</v>
      </c>
      <c r="BI706" s="343">
        <f t="shared" si="1805"/>
        <v>1.5505901028956498E-16</v>
      </c>
      <c r="BJ706" s="343">
        <f t="shared" si="1806"/>
        <v>-2.4813106417548776E-17</v>
      </c>
      <c r="BK706" s="343">
        <f t="shared" si="1807"/>
        <v>-1.7405013975257948E-16</v>
      </c>
      <c r="BL706" s="343">
        <f t="shared" si="1808"/>
        <v>-1.0839910335073388E-16</v>
      </c>
      <c r="BM706" s="343">
        <f t="shared" si="1809"/>
        <v>9.1085057881466997E-17</v>
      </c>
      <c r="BN706" s="343">
        <f t="shared" si="1810"/>
        <v>1.7811258852523783E-16</v>
      </c>
      <c r="BO706" s="343">
        <f t="shared" si="1811"/>
        <v>4.523641556707217E-17</v>
      </c>
      <c r="BP706" s="343">
        <f t="shared" si="1812"/>
        <v>-1.4349013497103598E-16</v>
      </c>
      <c r="BQ706" s="343">
        <f t="shared" si="1813"/>
        <v>-1.5505901028956405E-16</v>
      </c>
      <c r="BR706" s="343">
        <f t="shared" si="1814"/>
        <v>2.4813106417548076E-17</v>
      </c>
    </row>
    <row r="707" spans="2:70">
      <c r="B707" s="340">
        <v>13</v>
      </c>
      <c r="C707" s="340">
        <f t="shared" si="1815"/>
        <v>4.0624999999999993E-3</v>
      </c>
      <c r="D707" s="341">
        <f t="shared" si="1751"/>
        <v>50.017527572348513</v>
      </c>
      <c r="E707" s="342" t="str">
        <f>S694</f>
        <v>0.0175275723485145</v>
      </c>
      <c r="F707" s="291">
        <v>13</v>
      </c>
      <c r="G707" s="343">
        <f t="shared" si="1816"/>
        <v>5.5077267384238889E-17</v>
      </c>
      <c r="H707" s="343">
        <f t="shared" si="1752"/>
        <v>-1.7334269432138303E-19</v>
      </c>
      <c r="I707" s="343">
        <f t="shared" si="1753"/>
        <v>-5.5177904840389889E-17</v>
      </c>
      <c r="J707" s="343">
        <f t="shared" si="1754"/>
        <v>-3.1861257902018638E-17</v>
      </c>
      <c r="K707" s="343">
        <f t="shared" si="1755"/>
        <v>3.6680234906372552E-17</v>
      </c>
      <c r="L707" s="343">
        <f t="shared" si="1756"/>
        <v>5.3156678204847075E-17</v>
      </c>
      <c r="M707" s="343">
        <f t="shared" si="1757"/>
        <v>-5.8190965531459161E-18</v>
      </c>
      <c r="N707" s="343">
        <f t="shared" si="1758"/>
        <v>-5.6535067334532077E-17</v>
      </c>
      <c r="O707" s="343">
        <f t="shared" si="1759"/>
        <v>-2.700343099638206E-17</v>
      </c>
      <c r="P707" s="343">
        <f t="shared" si="1760"/>
        <v>4.0857702831436286E-17</v>
      </c>
      <c r="Q707" s="343">
        <f t="shared" si="1761"/>
        <v>5.0724161155946417E-17</v>
      </c>
      <c r="R707" s="343">
        <f t="shared" si="1762"/>
        <v>-1.1408809331121793E-17</v>
      </c>
      <c r="S707" s="343">
        <f t="shared" si="1763"/>
        <v>-5.7347766225031214E-17</v>
      </c>
      <c r="T707" s="343">
        <f t="shared" si="1764"/>
        <v>-2.1885546288673198E-17</v>
      </c>
      <c r="U707" s="343">
        <f t="shared" si="1765"/>
        <v>4.4641688743141015E-17</v>
      </c>
      <c r="V707" s="343">
        <f t="shared" si="1766"/>
        <v>4.7803142706466971E-17</v>
      </c>
      <c r="W707" s="343">
        <f t="shared" si="1767"/>
        <v>-1.6888649038549386E-17</v>
      </c>
      <c r="X707" s="343">
        <f t="shared" si="1768"/>
        <v>-5.7608174777305389E-17</v>
      </c>
      <c r="Y707" s="343">
        <f t="shared" si="1769"/>
        <v>-1.6556891806348012E-17</v>
      </c>
      <c r="Z707" s="343">
        <f t="shared" si="1770"/>
        <v>4.7995750788619789E-17</v>
      </c>
      <c r="AA707" s="343">
        <f t="shared" si="1771"/>
        <v>4.4421753860868294E-17</v>
      </c>
      <c r="AB707" s="343">
        <f t="shared" si="1772"/>
        <v>-2.2205841823461268E-17</v>
      </c>
      <c r="AC707" s="343">
        <f t="shared" si="1773"/>
        <v>-5.7313785114642392E-17</v>
      </c>
      <c r="AD707" s="343">
        <f t="shared" si="1774"/>
        <v>-1.1068785405009981E-17</v>
      </c>
      <c r="AE707" s="343">
        <f t="shared" si="1775"/>
        <v>5.0887587516857923E-17</v>
      </c>
      <c r="AF707" s="343">
        <f t="shared" si="1776"/>
        <v>4.0612559242188676E-17</v>
      </c>
      <c r="AG707" s="343">
        <f t="shared" si="1777"/>
        <v>-2.7309180212664913E-17</v>
      </c>
      <c r="AH707" s="343">
        <f t="shared" si="1778"/>
        <v>-5.6467432370423411E-17</v>
      </c>
      <c r="AI707" s="343">
        <f t="shared" si="1779"/>
        <v>-5.4740805494078949E-18</v>
      </c>
      <c r="AJ707" s="343">
        <f t="shared" si="1780"/>
        <v>5.3289348959323797E-17</v>
      </c>
      <c r="AK707" s="343">
        <f t="shared" si="1781"/>
        <v>3.641224347692344E-17</v>
      </c>
      <c r="AL707" s="343">
        <f t="shared" si="1782"/>
        <v>-3.2149516267704495E-17</v>
      </c>
      <c r="AM707" s="343">
        <f t="shared" si="1783"/>
        <v>-5.5077267384238864E-17</v>
      </c>
      <c r="AN707" s="343">
        <f t="shared" si="1784"/>
        <v>1.7334269432139844E-19</v>
      </c>
      <c r="AO707" s="343">
        <f t="shared" si="1785"/>
        <v>5.5177904840389883E-17</v>
      </c>
      <c r="AP707" s="343">
        <f t="shared" si="1786"/>
        <v>3.1861257902018712E-17</v>
      </c>
      <c r="AQ707" s="343">
        <f t="shared" si="1787"/>
        <v>-3.6680234906372755E-17</v>
      </c>
      <c r="AR707" s="343">
        <f t="shared" si="1788"/>
        <v>-5.3156678204846989E-17</v>
      </c>
      <c r="AS707" s="343">
        <f t="shared" si="1789"/>
        <v>5.8190965531460271E-18</v>
      </c>
      <c r="AT707" s="343">
        <f t="shared" si="1790"/>
        <v>5.6535067334532102E-17</v>
      </c>
      <c r="AU707" s="343">
        <f t="shared" si="1791"/>
        <v>2.7003430996381961E-17</v>
      </c>
      <c r="AV707" s="343">
        <f t="shared" si="1792"/>
        <v>-4.0857702831436292E-17</v>
      </c>
      <c r="AW707" s="343">
        <f t="shared" si="1793"/>
        <v>-5.0724161155946466E-17</v>
      </c>
      <c r="AX707" s="343">
        <f t="shared" si="1794"/>
        <v>1.1408809331122107E-17</v>
      </c>
      <c r="AY707" s="343">
        <f t="shared" si="1795"/>
        <v>5.7347766225031239E-17</v>
      </c>
      <c r="AZ707" s="343">
        <f t="shared" si="1796"/>
        <v>2.188554628867309E-17</v>
      </c>
      <c r="BA707" s="343">
        <f t="shared" si="1797"/>
        <v>-4.4641688743141083E-17</v>
      </c>
      <c r="BB707" s="343">
        <f t="shared" si="1798"/>
        <v>-4.780314270646691E-17</v>
      </c>
      <c r="BC707" s="343">
        <f t="shared" si="1799"/>
        <v>1.6888649038549497E-17</v>
      </c>
      <c r="BD707" s="343">
        <f t="shared" si="1800"/>
        <v>5.7608174777305389E-17</v>
      </c>
      <c r="BE707" s="343">
        <f t="shared" si="1801"/>
        <v>1.6556891806347706E-17</v>
      </c>
      <c r="BF707" s="343">
        <f t="shared" si="1802"/>
        <v>-4.799575078861974E-17</v>
      </c>
      <c r="BG707" s="343">
        <f t="shared" si="1803"/>
        <v>-4.4421753860868097E-17</v>
      </c>
      <c r="BH707" s="343">
        <f t="shared" si="1804"/>
        <v>2.2205841823460994E-17</v>
      </c>
      <c r="BI707" s="343">
        <f t="shared" si="1805"/>
        <v>5.7313785114642379E-17</v>
      </c>
      <c r="BJ707" s="343">
        <f t="shared" si="1806"/>
        <v>1.1068785405009463E-17</v>
      </c>
      <c r="BK707" s="343">
        <f t="shared" si="1807"/>
        <v>-5.0887587516857985E-17</v>
      </c>
      <c r="BL707" s="343">
        <f t="shared" si="1808"/>
        <v>-4.0612559242188318E-17</v>
      </c>
      <c r="BM707" s="343">
        <f t="shared" si="1809"/>
        <v>2.7309180212665012E-17</v>
      </c>
      <c r="BN707" s="343">
        <f t="shared" si="1810"/>
        <v>5.6467432370423386E-17</v>
      </c>
      <c r="BO707" s="343">
        <f t="shared" si="1811"/>
        <v>5.4740805494081876E-18</v>
      </c>
      <c r="BP707" s="343">
        <f t="shared" si="1812"/>
        <v>-5.328934895932384E-17</v>
      </c>
      <c r="BQ707" s="343">
        <f t="shared" si="1813"/>
        <v>-3.6412243476923674E-17</v>
      </c>
      <c r="BR707" s="343">
        <f t="shared" si="1814"/>
        <v>3.2149516267704587E-17</v>
      </c>
    </row>
    <row r="708" spans="2:70">
      <c r="B708" s="340">
        <v>14</v>
      </c>
      <c r="C708" s="340">
        <f t="shared" si="1815"/>
        <v>4.3749999999999995E-3</v>
      </c>
      <c r="D708" s="341">
        <f t="shared" si="1751"/>
        <v>50.015914597384786</v>
      </c>
      <c r="E708" s="342" t="str">
        <f>T694</f>
        <v>0.0159145973847832</v>
      </c>
      <c r="F708" s="291">
        <v>14</v>
      </c>
      <c r="G708" s="343">
        <f t="shared" si="1816"/>
        <v>-1.3192382154450728E-16</v>
      </c>
      <c r="H708" s="343">
        <f t="shared" si="1752"/>
        <v>-1.1300468411596316E-16</v>
      </c>
      <c r="I708" s="343">
        <f t="shared" si="1753"/>
        <v>8.7831581117479085E-17</v>
      </c>
      <c r="J708" s="343">
        <f t="shared" si="1754"/>
        <v>1.4727486700275251E-16</v>
      </c>
      <c r="K708" s="343">
        <f t="shared" si="1755"/>
        <v>-3.0367778660580096E-17</v>
      </c>
      <c r="L708" s="343">
        <f t="shared" si="1756"/>
        <v>-1.5912378643836669E-16</v>
      </c>
      <c r="M708" s="343">
        <f t="shared" si="1757"/>
        <v>-3.171924281279315E-17</v>
      </c>
      <c r="N708" s="343">
        <f t="shared" si="1758"/>
        <v>1.4674755184945556E-16</v>
      </c>
      <c r="O708" s="343">
        <f t="shared" si="1759"/>
        <v>8.8977297103570499E-17</v>
      </c>
      <c r="P708" s="343">
        <f t="shared" si="1760"/>
        <v>-1.1203033276133488E-16</v>
      </c>
      <c r="Q708" s="343">
        <f t="shared" si="1761"/>
        <v>-1.3268936449153626E-16</v>
      </c>
      <c r="R708" s="343">
        <f t="shared" si="1762"/>
        <v>6.0257511067796596E-17</v>
      </c>
      <c r="S708" s="343">
        <f t="shared" si="1763"/>
        <v>1.5620067896774995E-16</v>
      </c>
      <c r="T708" s="343">
        <f t="shared" si="1764"/>
        <v>6.8897045011617392E-19</v>
      </c>
      <c r="U708" s="343">
        <f t="shared" si="1765"/>
        <v>-1.5593185603380455E-16</v>
      </c>
      <c r="V708" s="343">
        <f t="shared" si="1766"/>
        <v>-6.1530562462530927E-17</v>
      </c>
      <c r="W708" s="343">
        <f t="shared" si="1767"/>
        <v>1.319238215445071E-16</v>
      </c>
      <c r="X708" s="343">
        <f t="shared" si="1768"/>
        <v>1.1300468411596308E-16</v>
      </c>
      <c r="Y708" s="343">
        <f t="shared" si="1769"/>
        <v>-8.7831581117478961E-17</v>
      </c>
      <c r="Z708" s="343">
        <f t="shared" si="1770"/>
        <v>-1.4727486700275261E-16</v>
      </c>
      <c r="AA708" s="343">
        <f t="shared" si="1771"/>
        <v>3.036777866058025E-17</v>
      </c>
      <c r="AB708" s="343">
        <f t="shared" si="1772"/>
        <v>1.5912378643836669E-16</v>
      </c>
      <c r="AC708" s="343">
        <f t="shared" si="1773"/>
        <v>3.1719242812793285E-17</v>
      </c>
      <c r="AD708" s="343">
        <f t="shared" si="1774"/>
        <v>-1.4674755184945561E-16</v>
      </c>
      <c r="AE708" s="343">
        <f t="shared" si="1775"/>
        <v>-8.8977297103571078E-17</v>
      </c>
      <c r="AF708" s="343">
        <f t="shared" si="1776"/>
        <v>1.1203033276133478E-16</v>
      </c>
      <c r="AG708" s="343">
        <f t="shared" si="1777"/>
        <v>1.3268936449153619E-16</v>
      </c>
      <c r="AH708" s="343">
        <f t="shared" si="1778"/>
        <v>-6.0257511067795955E-17</v>
      </c>
      <c r="AI708" s="343">
        <f t="shared" si="1779"/>
        <v>-1.5620067896775E-16</v>
      </c>
      <c r="AJ708" s="343">
        <f t="shared" si="1780"/>
        <v>-6.8897045011574251E-19</v>
      </c>
      <c r="AK708" s="343">
        <f t="shared" si="1781"/>
        <v>1.559318560338044E-16</v>
      </c>
      <c r="AL708" s="343">
        <f t="shared" si="1782"/>
        <v>6.153056246253105E-17</v>
      </c>
      <c r="AM708" s="343">
        <f t="shared" si="1783"/>
        <v>-1.3192382154450732E-16</v>
      </c>
      <c r="AN708" s="343">
        <f t="shared" si="1784"/>
        <v>-1.1300468411596358E-16</v>
      </c>
      <c r="AO708" s="343">
        <f t="shared" si="1785"/>
        <v>8.7831581117478838E-17</v>
      </c>
      <c r="AP708" s="343">
        <f t="shared" si="1786"/>
        <v>1.4727486700275246E-16</v>
      </c>
      <c r="AQ708" s="343">
        <f t="shared" si="1787"/>
        <v>-3.0367778660579554E-17</v>
      </c>
      <c r="AR708" s="343">
        <f t="shared" si="1788"/>
        <v>-1.5912378643836669E-16</v>
      </c>
      <c r="AS708" s="343">
        <f t="shared" si="1789"/>
        <v>-3.1719242812792872E-17</v>
      </c>
      <c r="AT708" s="343">
        <f t="shared" si="1790"/>
        <v>1.4674755184945534E-16</v>
      </c>
      <c r="AU708" s="343">
        <f t="shared" si="1791"/>
        <v>8.8977297103570733E-17</v>
      </c>
      <c r="AV708" s="343">
        <f t="shared" si="1792"/>
        <v>-1.1203033276133508E-16</v>
      </c>
      <c r="AW708" s="343">
        <f t="shared" si="1793"/>
        <v>-1.3268936449153658E-16</v>
      </c>
      <c r="AX708" s="343">
        <f t="shared" si="1794"/>
        <v>6.0257511067796349E-17</v>
      </c>
      <c r="AY708" s="343">
        <f t="shared" si="1795"/>
        <v>1.5620067896774987E-16</v>
      </c>
      <c r="AZ708" s="343">
        <f t="shared" si="1796"/>
        <v>6.8897045011644509E-19</v>
      </c>
      <c r="BA708" s="343">
        <f t="shared" si="1797"/>
        <v>-1.559318560338045E-16</v>
      </c>
      <c r="BB708" s="343">
        <f t="shared" si="1798"/>
        <v>-6.1530562462530656E-17</v>
      </c>
      <c r="BC708" s="343">
        <f t="shared" si="1799"/>
        <v>1.3192382154450757E-16</v>
      </c>
      <c r="BD708" s="343">
        <f t="shared" si="1800"/>
        <v>1.1300468411596407E-16</v>
      </c>
      <c r="BE708" s="343">
        <f t="shared" si="1801"/>
        <v>-8.7831581117478271E-17</v>
      </c>
      <c r="BF708" s="343">
        <f t="shared" si="1802"/>
        <v>-1.4727486700275271E-16</v>
      </c>
      <c r="BG708" s="343">
        <f t="shared" si="1803"/>
        <v>3.0367778660579973E-17</v>
      </c>
      <c r="BH708" s="343">
        <f t="shared" si="1804"/>
        <v>1.5912378643836669E-16</v>
      </c>
      <c r="BI708" s="343">
        <f t="shared" si="1805"/>
        <v>3.1719242812792447E-17</v>
      </c>
      <c r="BJ708" s="343">
        <f t="shared" si="1806"/>
        <v>-1.4674755184945507E-16</v>
      </c>
      <c r="BK708" s="343">
        <f t="shared" si="1807"/>
        <v>-8.8977297103571325E-17</v>
      </c>
      <c r="BL708" s="343">
        <f t="shared" si="1808"/>
        <v>1.1203033276133459E-16</v>
      </c>
      <c r="BM708" s="343">
        <f t="shared" si="1809"/>
        <v>1.3268936449153633E-16</v>
      </c>
      <c r="BN708" s="343">
        <f t="shared" si="1810"/>
        <v>-6.0257511067796744E-17</v>
      </c>
      <c r="BO708" s="343">
        <f t="shared" si="1811"/>
        <v>-1.5620067896774982E-16</v>
      </c>
      <c r="BP708" s="343">
        <f t="shared" si="1812"/>
        <v>-6.8897045011714767E-19</v>
      </c>
      <c r="BQ708" s="343">
        <f t="shared" si="1813"/>
        <v>1.5593185603380435E-16</v>
      </c>
      <c r="BR708" s="343">
        <f t="shared" si="1814"/>
        <v>6.1530562462531309E-17</v>
      </c>
    </row>
    <row r="709" spans="2:70">
      <c r="B709" s="340">
        <v>15</v>
      </c>
      <c r="C709" s="340">
        <f t="shared" si="1815"/>
        <v>4.6874999999999998E-3</v>
      </c>
      <c r="D709" s="341">
        <f t="shared" si="1751"/>
        <v>50.014148356148461</v>
      </c>
      <c r="E709" s="342" t="str">
        <f>U694</f>
        <v>0.0141483561484576</v>
      </c>
      <c r="F709" s="291">
        <v>15</v>
      </c>
      <c r="G709" s="343">
        <f t="shared" si="1816"/>
        <v>2.6830160343361664E-17</v>
      </c>
      <c r="H709" s="343">
        <f t="shared" si="1752"/>
        <v>3.9328013252471396E-17</v>
      </c>
      <c r="I709" s="343">
        <f t="shared" si="1753"/>
        <v>-1.9120521555661021E-17</v>
      </c>
      <c r="J709" s="343">
        <f t="shared" si="1754"/>
        <v>-4.3076290941462631E-17</v>
      </c>
      <c r="K709" s="343">
        <f t="shared" si="1755"/>
        <v>1.0676091847488399E-17</v>
      </c>
      <c r="L709" s="343">
        <f t="shared" si="1756"/>
        <v>4.5169170927035739E-17</v>
      </c>
      <c r="M709" s="343">
        <f t="shared" si="1757"/>
        <v>-1.8213859168380023E-18</v>
      </c>
      <c r="N709" s="343">
        <f t="shared" si="1758"/>
        <v>-4.5526225005045726E-17</v>
      </c>
      <c r="O709" s="343">
        <f t="shared" si="1759"/>
        <v>-7.1033148531514057E-18</v>
      </c>
      <c r="P709" s="343">
        <f t="shared" si="1760"/>
        <v>4.4133731787512942E-17</v>
      </c>
      <c r="Q709" s="343">
        <f t="shared" si="1761"/>
        <v>1.5755039216919151E-17</v>
      </c>
      <c r="R709" s="343">
        <f t="shared" si="1762"/>
        <v>-4.1045204007867904E-17</v>
      </c>
      <c r="S709" s="343">
        <f t="shared" si="1763"/>
        <v>-2.3801306259108396E-17</v>
      </c>
      <c r="T709" s="343">
        <f t="shared" si="1764"/>
        <v>3.6379332056616151E-17</v>
      </c>
      <c r="U709" s="343">
        <f t="shared" si="1765"/>
        <v>3.0932902449686438E-17</v>
      </c>
      <c r="V709" s="343">
        <f t="shared" si="1766"/>
        <v>-3.0315422776193105E-17</v>
      </c>
      <c r="W709" s="343">
        <f t="shared" si="1767"/>
        <v>-3.6875764546494687E-17</v>
      </c>
      <c r="X709" s="343">
        <f t="shared" si="1768"/>
        <v>2.3086508799565927E-17</v>
      </c>
      <c r="Y709" s="343">
        <f t="shared" si="1769"/>
        <v>4.1401511691948035E-17</v>
      </c>
      <c r="Z709" s="343">
        <f t="shared" si="1770"/>
        <v>-1.4970393236834724E-17</v>
      </c>
      <c r="AA709" s="343">
        <f t="shared" si="1771"/>
        <v>-4.4336221961315088E-17</v>
      </c>
      <c r="AB709" s="343">
        <f t="shared" si="1772"/>
        <v>6.2789738575050586E-18</v>
      </c>
      <c r="AC709" s="343">
        <f t="shared" si="1773"/>
        <v>4.5567116084748538E-17</v>
      </c>
      <c r="AD709" s="343">
        <f t="shared" si="1774"/>
        <v>2.6537429658794322E-18</v>
      </c>
      <c r="AE709" s="343">
        <f t="shared" si="1775"/>
        <v>-4.5046891491378198E-17</v>
      </c>
      <c r="AF709" s="343">
        <f t="shared" si="1776"/>
        <v>-1.148447793532105E-17</v>
      </c>
      <c r="AG709" s="343">
        <f t="shared" si="1777"/>
        <v>4.2795540120581952E-17</v>
      </c>
      <c r="AH709" s="343">
        <f t="shared" si="1778"/>
        <v>1.9873870858278024E-17</v>
      </c>
      <c r="AI709" s="343">
        <f t="shared" si="1779"/>
        <v>-3.8899580142967089E-17</v>
      </c>
      <c r="AJ709" s="343">
        <f t="shared" si="1780"/>
        <v>-2.7499522069546272E-17</v>
      </c>
      <c r="AK709" s="343">
        <f t="shared" si="1781"/>
        <v>3.3508731115594047E-17</v>
      </c>
      <c r="AL709" s="343">
        <f t="shared" si="1782"/>
        <v>3.4068382069591764E-17</v>
      </c>
      <c r="AM709" s="343">
        <f t="shared" si="1783"/>
        <v>-2.6830160343361424E-17</v>
      </c>
      <c r="AN709" s="343">
        <f t="shared" si="1784"/>
        <v>-3.9328013252471574E-17</v>
      </c>
      <c r="AO709" s="343">
        <f t="shared" si="1785"/>
        <v>1.9120521555660941E-17</v>
      </c>
      <c r="AP709" s="343">
        <f t="shared" si="1786"/>
        <v>4.3076290941462687E-17</v>
      </c>
      <c r="AQ709" s="343">
        <f t="shared" si="1787"/>
        <v>-1.0676091847488161E-17</v>
      </c>
      <c r="AR709" s="343">
        <f t="shared" si="1788"/>
        <v>-4.516917092703577E-17</v>
      </c>
      <c r="AS709" s="343">
        <f t="shared" si="1789"/>
        <v>1.8213859168376756E-18</v>
      </c>
      <c r="AT709" s="343">
        <f t="shared" si="1790"/>
        <v>4.552622500504572E-17</v>
      </c>
      <c r="AU709" s="343">
        <f t="shared" si="1791"/>
        <v>7.103314853151569E-18</v>
      </c>
      <c r="AV709" s="343">
        <f t="shared" si="1792"/>
        <v>-4.413373178751288E-17</v>
      </c>
      <c r="AW709" s="343">
        <f t="shared" si="1793"/>
        <v>-1.5755039216919376E-17</v>
      </c>
      <c r="AX709" s="343">
        <f t="shared" si="1794"/>
        <v>4.1045204007867799E-17</v>
      </c>
      <c r="AY709" s="343">
        <f t="shared" si="1795"/>
        <v>2.3801306259108741E-17</v>
      </c>
      <c r="AZ709" s="343">
        <f t="shared" si="1796"/>
        <v>-3.6379332056615905E-17</v>
      </c>
      <c r="BA709" s="343">
        <f t="shared" si="1797"/>
        <v>-3.0932902449686864E-17</v>
      </c>
      <c r="BB709" s="343">
        <f t="shared" si="1798"/>
        <v>3.031542277619268E-17</v>
      </c>
      <c r="BC709" s="343">
        <f t="shared" si="1799"/>
        <v>3.6875764546494644E-17</v>
      </c>
      <c r="BD709" s="343">
        <f t="shared" si="1800"/>
        <v>-2.3086508799565853E-17</v>
      </c>
      <c r="BE709" s="343">
        <f t="shared" si="1801"/>
        <v>-4.1401511691948072E-17</v>
      </c>
      <c r="BF709" s="343">
        <f t="shared" si="1802"/>
        <v>1.497039323683449E-17</v>
      </c>
      <c r="BG709" s="343">
        <f t="shared" si="1803"/>
        <v>4.4336221961315138E-17</v>
      </c>
      <c r="BH709" s="343">
        <f t="shared" si="1804"/>
        <v>-6.2789738575048151E-18</v>
      </c>
      <c r="BI709" s="343">
        <f t="shared" si="1805"/>
        <v>-4.5567116084748544E-17</v>
      </c>
      <c r="BJ709" s="343">
        <f t="shared" si="1806"/>
        <v>-2.6537429658796725E-18</v>
      </c>
      <c r="BK709" s="343">
        <f t="shared" si="1807"/>
        <v>4.5046891491378105E-17</v>
      </c>
      <c r="BL709" s="343">
        <f t="shared" si="1808"/>
        <v>1.1484477935321605E-17</v>
      </c>
      <c r="BM709" s="343">
        <f t="shared" si="1809"/>
        <v>-4.2795540120581977E-17</v>
      </c>
      <c r="BN709" s="343">
        <f t="shared" si="1810"/>
        <v>-1.9873870858277953E-17</v>
      </c>
      <c r="BO709" s="343">
        <f t="shared" si="1811"/>
        <v>3.8899580142967126E-17</v>
      </c>
      <c r="BP709" s="343">
        <f t="shared" si="1812"/>
        <v>2.749952206954647E-17</v>
      </c>
      <c r="BQ709" s="343">
        <f t="shared" si="1813"/>
        <v>-3.3508731115593874E-17</v>
      </c>
      <c r="BR709" s="343">
        <f t="shared" si="1814"/>
        <v>-3.4068382069591925E-17</v>
      </c>
    </row>
    <row r="710" spans="2:70">
      <c r="B710" s="340">
        <v>16</v>
      </c>
      <c r="C710" s="340">
        <f t="shared" si="1815"/>
        <v>5.0000000000000001E-3</v>
      </c>
      <c r="D710" s="341">
        <f t="shared" si="1751"/>
        <v>50.012245858508116</v>
      </c>
      <c r="E710" s="342" t="str">
        <f>V694</f>
        <v>0.0122458585081192</v>
      </c>
      <c r="F710" s="291">
        <v>16</v>
      </c>
      <c r="G710" s="343">
        <f t="shared" si="1816"/>
        <v>-1.8076377879170066E-17</v>
      </c>
      <c r="H710" s="343">
        <f t="shared" si="1752"/>
        <v>1.1278312338718141E-16</v>
      </c>
      <c r="I710" s="343">
        <f t="shared" si="1753"/>
        <v>1.8076377879170081E-17</v>
      </c>
      <c r="J710" s="343">
        <f t="shared" si="1754"/>
        <v>-1.1278312338718141E-16</v>
      </c>
      <c r="K710" s="343">
        <f t="shared" si="1755"/>
        <v>-1.8076377879170094E-17</v>
      </c>
      <c r="L710" s="343">
        <f t="shared" si="1756"/>
        <v>1.1278312338718141E-16</v>
      </c>
      <c r="M710" s="343">
        <f t="shared" si="1757"/>
        <v>1.8076377879170109E-17</v>
      </c>
      <c r="N710" s="343">
        <f t="shared" si="1758"/>
        <v>-1.1278312338718141E-16</v>
      </c>
      <c r="O710" s="343">
        <f t="shared" si="1759"/>
        <v>-1.8076377879170122E-17</v>
      </c>
      <c r="P710" s="343">
        <f t="shared" si="1760"/>
        <v>1.1278312338718141E-16</v>
      </c>
      <c r="Q710" s="343">
        <f t="shared" si="1761"/>
        <v>1.8076377879170337E-17</v>
      </c>
      <c r="R710" s="343">
        <f t="shared" si="1762"/>
        <v>-1.1278312338718138E-16</v>
      </c>
      <c r="S710" s="343">
        <f t="shared" si="1763"/>
        <v>-1.8076377879169949E-17</v>
      </c>
      <c r="T710" s="343">
        <f t="shared" si="1764"/>
        <v>1.1278312338718138E-16</v>
      </c>
      <c r="U710" s="343">
        <f t="shared" si="1765"/>
        <v>1.8076377879170365E-17</v>
      </c>
      <c r="V710" s="343">
        <f t="shared" si="1766"/>
        <v>-1.1278312338718138E-16</v>
      </c>
      <c r="W710" s="343">
        <f t="shared" si="1767"/>
        <v>-1.8076377879169977E-17</v>
      </c>
      <c r="X710" s="343">
        <f t="shared" si="1768"/>
        <v>1.1278312338718138E-16</v>
      </c>
      <c r="Y710" s="343">
        <f t="shared" si="1769"/>
        <v>1.8076377879170393E-17</v>
      </c>
      <c r="Z710" s="343">
        <f t="shared" si="1770"/>
        <v>-1.1278312338718138E-16</v>
      </c>
      <c r="AA710" s="343">
        <f t="shared" si="1771"/>
        <v>-1.8076377879170004E-17</v>
      </c>
      <c r="AB710" s="343">
        <f t="shared" si="1772"/>
        <v>1.1278312338718131E-16</v>
      </c>
      <c r="AC710" s="343">
        <f t="shared" si="1773"/>
        <v>1.807637787917042E-17</v>
      </c>
      <c r="AD710" s="343">
        <f t="shared" si="1774"/>
        <v>-1.1278312338718138E-16</v>
      </c>
      <c r="AE710" s="343">
        <f t="shared" si="1775"/>
        <v>-1.8076377879170032E-17</v>
      </c>
      <c r="AF710" s="343">
        <f t="shared" si="1776"/>
        <v>1.1278312338718143E-16</v>
      </c>
      <c r="AG710" s="343">
        <f t="shared" si="1777"/>
        <v>1.8076377879170448E-17</v>
      </c>
      <c r="AH710" s="343">
        <f t="shared" si="1778"/>
        <v>-1.1278312338718138E-16</v>
      </c>
      <c r="AI710" s="343">
        <f t="shared" si="1779"/>
        <v>-1.807637787917006E-17</v>
      </c>
      <c r="AJ710" s="343">
        <f t="shared" si="1780"/>
        <v>1.1278312338718131E-16</v>
      </c>
      <c r="AK710" s="343">
        <f t="shared" si="1781"/>
        <v>1.8076377879170476E-17</v>
      </c>
      <c r="AL710" s="343">
        <f t="shared" si="1782"/>
        <v>-1.1278312338718138E-16</v>
      </c>
      <c r="AM710" s="343">
        <f t="shared" si="1783"/>
        <v>-1.8076377879170088E-17</v>
      </c>
      <c r="AN710" s="343">
        <f t="shared" si="1784"/>
        <v>1.1278312338718143E-16</v>
      </c>
      <c r="AO710" s="343">
        <f t="shared" si="1785"/>
        <v>1.8076377879170501E-17</v>
      </c>
      <c r="AP710" s="343">
        <f t="shared" si="1786"/>
        <v>-1.1278312338718136E-16</v>
      </c>
      <c r="AQ710" s="343">
        <f t="shared" si="1787"/>
        <v>-1.8076377879170115E-17</v>
      </c>
      <c r="AR710" s="343">
        <f t="shared" si="1788"/>
        <v>1.1278312338718131E-16</v>
      </c>
      <c r="AS710" s="343">
        <f t="shared" si="1789"/>
        <v>1.8076377879170528E-17</v>
      </c>
      <c r="AT710" s="343">
        <f t="shared" si="1790"/>
        <v>-1.1278312338718136E-16</v>
      </c>
      <c r="AU710" s="343">
        <f t="shared" si="1791"/>
        <v>-1.8076377879170944E-17</v>
      </c>
      <c r="AV710" s="343">
        <f t="shared" si="1792"/>
        <v>1.1278312338718143E-16</v>
      </c>
      <c r="AW710" s="343">
        <f t="shared" si="1793"/>
        <v>1.8076377879170556E-17</v>
      </c>
      <c r="AX710" s="343">
        <f t="shared" si="1794"/>
        <v>-1.1278312338718124E-16</v>
      </c>
      <c r="AY710" s="343">
        <f t="shared" si="1795"/>
        <v>-1.8076377879170171E-17</v>
      </c>
      <c r="AZ710" s="343">
        <f t="shared" si="1796"/>
        <v>1.1278312338718128E-16</v>
      </c>
      <c r="BA710" s="343">
        <f t="shared" si="1797"/>
        <v>1.8076377879169783E-17</v>
      </c>
      <c r="BB710" s="343">
        <f t="shared" si="1798"/>
        <v>-1.1278312338718136E-16</v>
      </c>
      <c r="BC710" s="343">
        <f t="shared" si="1799"/>
        <v>-1.8076377879171E-17</v>
      </c>
      <c r="BD710" s="343">
        <f t="shared" si="1800"/>
        <v>1.1278312338718141E-16</v>
      </c>
      <c r="BE710" s="343">
        <f t="shared" si="1801"/>
        <v>1.8076377879170611E-17</v>
      </c>
      <c r="BF710" s="343">
        <f t="shared" si="1802"/>
        <v>-1.1278312338718148E-16</v>
      </c>
      <c r="BG710" s="343">
        <f t="shared" si="1803"/>
        <v>-1.8076377879170226E-17</v>
      </c>
      <c r="BH710" s="343">
        <f t="shared" si="1804"/>
        <v>1.1278312338718128E-16</v>
      </c>
      <c r="BI710" s="343">
        <f t="shared" si="1805"/>
        <v>1.8076377879169838E-17</v>
      </c>
      <c r="BJ710" s="343">
        <f t="shared" si="1806"/>
        <v>-1.1278312338718133E-16</v>
      </c>
      <c r="BK710" s="343">
        <f t="shared" si="1807"/>
        <v>-1.8076377879171055E-17</v>
      </c>
      <c r="BL710" s="343">
        <f t="shared" si="1808"/>
        <v>1.1278312338718141E-16</v>
      </c>
      <c r="BM710" s="343">
        <f t="shared" si="1809"/>
        <v>1.8076377879170667E-17</v>
      </c>
      <c r="BN710" s="343">
        <f t="shared" si="1810"/>
        <v>-1.1278312338718121E-16</v>
      </c>
      <c r="BO710" s="343">
        <f t="shared" si="1811"/>
        <v>-1.8076377879170282E-17</v>
      </c>
      <c r="BP710" s="343">
        <f t="shared" si="1812"/>
        <v>1.1278312338718128E-16</v>
      </c>
      <c r="BQ710" s="343">
        <f t="shared" si="1813"/>
        <v>1.8076377879169894E-17</v>
      </c>
      <c r="BR710" s="343">
        <f t="shared" si="1814"/>
        <v>-1.1278312338718133E-16</v>
      </c>
    </row>
    <row r="711" spans="2:70">
      <c r="B711" s="340">
        <v>17</v>
      </c>
      <c r="C711" s="340">
        <f t="shared" si="1815"/>
        <v>5.3125000000000004E-3</v>
      </c>
      <c r="D711" s="341">
        <f t="shared" si="1751"/>
        <v>50.010225426556097</v>
      </c>
      <c r="E711" s="342" t="str">
        <f>W694</f>
        <v>0.0102254265560961</v>
      </c>
      <c r="F711" s="291">
        <v>17</v>
      </c>
      <c r="G711" s="343">
        <f t="shared" si="1816"/>
        <v>-2.6724662012770935E-17</v>
      </c>
      <c r="H711" s="343">
        <f t="shared" si="1752"/>
        <v>4.2467512970693896E-17</v>
      </c>
      <c r="I711" s="343">
        <f t="shared" si="1753"/>
        <v>1.8399573656179026E-17</v>
      </c>
      <c r="J711" s="343">
        <f t="shared" si="1754"/>
        <v>-4.6074460156817475E-17</v>
      </c>
      <c r="K711" s="343">
        <f t="shared" si="1755"/>
        <v>-9.3674000025800111E-18</v>
      </c>
      <c r="L711" s="343">
        <f t="shared" si="1756"/>
        <v>4.7910791677969494E-17</v>
      </c>
      <c r="M711" s="343">
        <f t="shared" si="1757"/>
        <v>-2.4757579819795227E-20</v>
      </c>
      <c r="N711" s="343">
        <f t="shared" si="1758"/>
        <v>-4.7905938343618665E-17</v>
      </c>
      <c r="O711" s="343">
        <f t="shared" si="1759"/>
        <v>9.4159637423112564E-18</v>
      </c>
      <c r="P711" s="343">
        <f t="shared" si="1760"/>
        <v>4.6060086664682324E-17</v>
      </c>
      <c r="Q711" s="343">
        <f t="shared" si="1761"/>
        <v>-1.8445319698719079E-17</v>
      </c>
      <c r="R711" s="343">
        <f t="shared" si="1762"/>
        <v>-4.2444171686016358E-17</v>
      </c>
      <c r="S711" s="343">
        <f t="shared" si="1763"/>
        <v>2.6765832363359504E-17</v>
      </c>
      <c r="T711" s="343">
        <f t="shared" si="1764"/>
        <v>3.7197150992422555E-17</v>
      </c>
      <c r="U711" s="343">
        <f t="shared" si="1765"/>
        <v>-3.4057749100727759E-17</v>
      </c>
      <c r="V711" s="343">
        <f t="shared" si="1766"/>
        <v>-3.0520664646592575E-17</v>
      </c>
      <c r="W711" s="343">
        <f t="shared" si="1767"/>
        <v>4.0040845639960884E-17</v>
      </c>
      <c r="X711" s="343">
        <f t="shared" si="1768"/>
        <v>2.2671286274579972E-17</v>
      </c>
      <c r="Y711" s="343">
        <f t="shared" si="1769"/>
        <v>-4.4485194936415148E-17</v>
      </c>
      <c r="Z711" s="343">
        <f t="shared" si="1770"/>
        <v>-1.3950663085239088E-17</v>
      </c>
      <c r="AA711" s="343">
        <f t="shared" si="1771"/>
        <v>4.7220003139047757E-17</v>
      </c>
      <c r="AB711" s="343">
        <f t="shared" si="1772"/>
        <v>4.6939237371542919E-18</v>
      </c>
      <c r="AC711" s="343">
        <f t="shared" si="1773"/>
        <v>-4.8140173102329553E-17</v>
      </c>
      <c r="AD711" s="343">
        <f t="shared" si="1774"/>
        <v>4.7432004677665873E-18</v>
      </c>
      <c r="AE711" s="343">
        <f t="shared" si="1775"/>
        <v>4.7210343210608942E-17</v>
      </c>
      <c r="AF711" s="343">
        <f t="shared" si="1776"/>
        <v>-1.3998046138728337E-17</v>
      </c>
      <c r="AG711" s="343">
        <f t="shared" si="1777"/>
        <v>-4.4466246305170204E-17</v>
      </c>
      <c r="AH711" s="343">
        <f t="shared" si="1778"/>
        <v>2.2714954746773793E-17</v>
      </c>
      <c r="AI711" s="343">
        <f t="shared" si="1779"/>
        <v>4.0013336491181883E-17</v>
      </c>
      <c r="AJ711" s="343">
        <f t="shared" si="1780"/>
        <v>-3.055894038259382E-17</v>
      </c>
      <c r="AK711" s="343">
        <f t="shared" si="1781"/>
        <v>-3.4022736595575018E-17</v>
      </c>
      <c r="AL711" s="343">
        <f t="shared" si="1782"/>
        <v>3.7228563077162245E-17</v>
      </c>
      <c r="AM711" s="343">
        <f t="shared" si="1783"/>
        <v>2.6724662012770962E-17</v>
      </c>
      <c r="AN711" s="343">
        <f t="shared" si="1784"/>
        <v>-4.2467512970693988E-17</v>
      </c>
      <c r="AO711" s="343">
        <f t="shared" si="1785"/>
        <v>-1.8399573656178964E-17</v>
      </c>
      <c r="AP711" s="343">
        <f t="shared" si="1786"/>
        <v>4.6074460156817475E-17</v>
      </c>
      <c r="AQ711" s="343">
        <f t="shared" si="1787"/>
        <v>9.3674000025797739E-18</v>
      </c>
      <c r="AR711" s="343">
        <f t="shared" si="1788"/>
        <v>-4.7910791677969507E-17</v>
      </c>
      <c r="AS711" s="343">
        <f t="shared" si="1789"/>
        <v>2.4757579820124946E-20</v>
      </c>
      <c r="AT711" s="343">
        <f t="shared" si="1790"/>
        <v>4.7905938343618671E-17</v>
      </c>
      <c r="AU711" s="343">
        <f t="shared" si="1791"/>
        <v>-9.4159637423114043E-18</v>
      </c>
      <c r="AV711" s="343">
        <f t="shared" si="1792"/>
        <v>-4.60600866646822E-17</v>
      </c>
      <c r="AW711" s="343">
        <f t="shared" si="1793"/>
        <v>1.8445319698718987E-17</v>
      </c>
      <c r="AX711" s="343">
        <f t="shared" si="1794"/>
        <v>4.2444171686016321E-17</v>
      </c>
      <c r="AY711" s="343">
        <f t="shared" si="1795"/>
        <v>-2.676583236335985E-17</v>
      </c>
      <c r="AZ711" s="343">
        <f t="shared" si="1796"/>
        <v>-3.7197150992422617E-17</v>
      </c>
      <c r="BA711" s="343">
        <f t="shared" si="1797"/>
        <v>3.4057749100727932E-17</v>
      </c>
      <c r="BB711" s="343">
        <f t="shared" si="1798"/>
        <v>3.0520664646592254E-17</v>
      </c>
      <c r="BC711" s="343">
        <f t="shared" si="1799"/>
        <v>-4.0040845639960835E-17</v>
      </c>
      <c r="BD711" s="343">
        <f t="shared" si="1800"/>
        <v>-2.2671286274579756E-17</v>
      </c>
      <c r="BE711" s="343">
        <f t="shared" si="1801"/>
        <v>4.4485194936415049E-17</v>
      </c>
      <c r="BF711" s="343">
        <f t="shared" si="1802"/>
        <v>1.395066308523902E-17</v>
      </c>
      <c r="BG711" s="343">
        <f t="shared" si="1803"/>
        <v>-4.7220003139047769E-17</v>
      </c>
      <c r="BH711" s="343">
        <f t="shared" si="1804"/>
        <v>-4.6939237371545662E-18</v>
      </c>
      <c r="BI711" s="343">
        <f t="shared" si="1805"/>
        <v>4.8140173102329553E-17</v>
      </c>
      <c r="BJ711" s="343">
        <f t="shared" si="1806"/>
        <v>-4.7432004677666581E-18</v>
      </c>
      <c r="BK711" s="343">
        <f t="shared" si="1807"/>
        <v>-4.7210343210608992E-17</v>
      </c>
      <c r="BL711" s="343">
        <f t="shared" si="1808"/>
        <v>1.3998046138728405E-17</v>
      </c>
      <c r="BM711" s="343">
        <f t="shared" si="1809"/>
        <v>4.4466246305170044E-17</v>
      </c>
      <c r="BN711" s="343">
        <f t="shared" si="1810"/>
        <v>-2.2714954746773546E-17</v>
      </c>
      <c r="BO711" s="343">
        <f t="shared" si="1811"/>
        <v>-4.0013336491181846E-17</v>
      </c>
      <c r="BP711" s="343">
        <f t="shared" si="1812"/>
        <v>3.0558940382594141E-17</v>
      </c>
      <c r="BQ711" s="343">
        <f t="shared" si="1813"/>
        <v>3.4022736595575209E-17</v>
      </c>
      <c r="BR711" s="343">
        <f t="shared" si="1814"/>
        <v>-3.7228563077162294E-17</v>
      </c>
    </row>
    <row r="712" spans="2:70">
      <c r="B712" s="340">
        <v>18</v>
      </c>
      <c r="C712" s="340">
        <f t="shared" si="1815"/>
        <v>5.6250000000000007E-3</v>
      </c>
      <c r="D712" s="341">
        <f t="shared" si="1751"/>
        <v>50.008106518156552</v>
      </c>
      <c r="E712" s="342" t="str">
        <f>X694</f>
        <v>0.00810651815655258</v>
      </c>
      <c r="F712" s="291">
        <v>18</v>
      </c>
      <c r="G712" s="343">
        <f t="shared" si="1816"/>
        <v>-6.1964839437022139E-16</v>
      </c>
      <c r="H712" s="343">
        <f t="shared" si="1752"/>
        <v>-7.249670561555139E-17</v>
      </c>
      <c r="I712" s="343">
        <f t="shared" si="1753"/>
        <v>6.4793520565751419E-16</v>
      </c>
      <c r="J712" s="343">
        <f t="shared" si="1754"/>
        <v>-1.8031507021907002E-16</v>
      </c>
      <c r="K712" s="343">
        <f t="shared" si="1755"/>
        <v>-5.7757975543071584E-16</v>
      </c>
      <c r="L712" s="343">
        <f t="shared" si="1756"/>
        <v>4.0567551117301959E-16</v>
      </c>
      <c r="M712" s="343">
        <f t="shared" si="1757"/>
        <v>4.1929302321311187E-16</v>
      </c>
      <c r="N712" s="343">
        <f t="shared" si="1758"/>
        <v>-5.6927553300854379E-16</v>
      </c>
      <c r="O712" s="343">
        <f t="shared" si="1759"/>
        <v>-1.9717272911203295E-16</v>
      </c>
      <c r="P712" s="343">
        <f t="shared" si="1760"/>
        <v>6.4620851543907433E-16</v>
      </c>
      <c r="Q712" s="343">
        <f t="shared" si="1761"/>
        <v>-5.49653256211147E-17</v>
      </c>
      <c r="R712" s="343">
        <f t="shared" si="1762"/>
        <v>-6.2476210928878562E-16</v>
      </c>
      <c r="S712" s="343">
        <f t="shared" si="1763"/>
        <v>2.9873540779036317E-16</v>
      </c>
      <c r="T712" s="343">
        <f t="shared" si="1764"/>
        <v>5.0820133548190232E-16</v>
      </c>
      <c r="U712" s="343">
        <f t="shared" si="1765"/>
        <v>-4.9702573216674422E-16</v>
      </c>
      <c r="V712" s="343">
        <f t="shared" si="1766"/>
        <v>-3.1427151520447866E-16</v>
      </c>
      <c r="W712" s="343">
        <f t="shared" si="1767"/>
        <v>6.1964839437022149E-16</v>
      </c>
      <c r="X712" s="343">
        <f t="shared" si="1768"/>
        <v>7.2496705615552992E-17</v>
      </c>
      <c r="Y712" s="343">
        <f t="shared" si="1769"/>
        <v>-6.4793520565751429E-16</v>
      </c>
      <c r="Z712" s="343">
        <f t="shared" si="1770"/>
        <v>1.8031507021906982E-16</v>
      </c>
      <c r="AA712" s="343">
        <f t="shared" si="1771"/>
        <v>5.7757975543071574E-16</v>
      </c>
      <c r="AB712" s="343">
        <f t="shared" si="1772"/>
        <v>-4.0567551117302092E-16</v>
      </c>
      <c r="AC712" s="343">
        <f t="shared" si="1773"/>
        <v>-4.1929302321311419E-16</v>
      </c>
      <c r="AD712" s="343">
        <f t="shared" si="1774"/>
        <v>5.692755330085429E-16</v>
      </c>
      <c r="AE712" s="343">
        <f t="shared" si="1775"/>
        <v>1.9717272911203367E-16</v>
      </c>
      <c r="AF712" s="343">
        <f t="shared" si="1776"/>
        <v>-6.4620851543907423E-16</v>
      </c>
      <c r="AG712" s="343">
        <f t="shared" si="1777"/>
        <v>5.4965325621114009E-17</v>
      </c>
      <c r="AH712" s="343">
        <f t="shared" si="1778"/>
        <v>6.2476210928878523E-16</v>
      </c>
      <c r="AI712" s="343">
        <f t="shared" si="1779"/>
        <v>-2.9873540779036046E-16</v>
      </c>
      <c r="AJ712" s="343">
        <f t="shared" si="1780"/>
        <v>-5.0820133548190419E-16</v>
      </c>
      <c r="AK712" s="343">
        <f t="shared" si="1781"/>
        <v>4.9702573216674373E-16</v>
      </c>
      <c r="AL712" s="343">
        <f t="shared" si="1782"/>
        <v>3.1427151520447925E-16</v>
      </c>
      <c r="AM712" s="343">
        <f t="shared" si="1783"/>
        <v>-6.1964839437022119E-16</v>
      </c>
      <c r="AN712" s="343">
        <f t="shared" si="1784"/>
        <v>-7.249670561555139E-17</v>
      </c>
      <c r="AO712" s="343">
        <f t="shared" si="1785"/>
        <v>6.4793520565751409E-16</v>
      </c>
      <c r="AP712" s="343">
        <f t="shared" si="1786"/>
        <v>-1.8031507021906696E-16</v>
      </c>
      <c r="AQ712" s="343">
        <f t="shared" si="1787"/>
        <v>-5.7757975543071712E-16</v>
      </c>
      <c r="AR712" s="343">
        <f t="shared" si="1788"/>
        <v>4.0567551117301855E-16</v>
      </c>
      <c r="AS712" s="343">
        <f t="shared" si="1789"/>
        <v>4.1929302321311301E-16</v>
      </c>
      <c r="AT712" s="343">
        <f t="shared" si="1790"/>
        <v>-5.6927553300854369E-16</v>
      </c>
      <c r="AU712" s="343">
        <f t="shared" si="1791"/>
        <v>-1.9717272911203214E-16</v>
      </c>
      <c r="AV712" s="343">
        <f t="shared" si="1792"/>
        <v>6.4620851543907443E-16</v>
      </c>
      <c r="AW712" s="343">
        <f t="shared" si="1793"/>
        <v>-5.4965325621115587E-17</v>
      </c>
      <c r="AX712" s="343">
        <f t="shared" si="1794"/>
        <v>-6.2476210928878474E-16</v>
      </c>
      <c r="AY712" s="343">
        <f t="shared" si="1795"/>
        <v>2.9873540779035775E-16</v>
      </c>
      <c r="AZ712" s="343">
        <f t="shared" si="1796"/>
        <v>5.0820133548190607E-16</v>
      </c>
      <c r="BA712" s="343">
        <f t="shared" si="1797"/>
        <v>-4.9702573216674186E-16</v>
      </c>
      <c r="BB712" s="343">
        <f t="shared" si="1798"/>
        <v>-3.1427151520448192E-16</v>
      </c>
      <c r="BC712" s="343">
        <f t="shared" si="1799"/>
        <v>6.1964839437022031E-16</v>
      </c>
      <c r="BD712" s="343">
        <f t="shared" si="1800"/>
        <v>7.2496705615554447E-17</v>
      </c>
      <c r="BE712" s="343">
        <f t="shared" si="1801"/>
        <v>-6.4793520565751429E-16</v>
      </c>
      <c r="BF712" s="343">
        <f t="shared" si="1802"/>
        <v>1.8031507021906844E-16</v>
      </c>
      <c r="BG712" s="343">
        <f t="shared" si="1803"/>
        <v>5.7757975543071633E-16</v>
      </c>
      <c r="BH712" s="343">
        <f t="shared" si="1804"/>
        <v>-4.0567551117301973E-16</v>
      </c>
      <c r="BI712" s="343">
        <f t="shared" si="1805"/>
        <v>-4.1929302321311182E-16</v>
      </c>
      <c r="BJ712" s="343">
        <f t="shared" si="1806"/>
        <v>5.6927553300854448E-16</v>
      </c>
      <c r="BK712" s="343">
        <f t="shared" si="1807"/>
        <v>1.9717272911203064E-16</v>
      </c>
      <c r="BL712" s="343">
        <f t="shared" si="1808"/>
        <v>-6.4620851543907364E-16</v>
      </c>
      <c r="BM712" s="343">
        <f t="shared" si="1809"/>
        <v>5.4965325621107994E-17</v>
      </c>
      <c r="BN712" s="343">
        <f t="shared" si="1810"/>
        <v>6.2476210928878681E-16</v>
      </c>
      <c r="BO712" s="343">
        <f t="shared" si="1811"/>
        <v>-2.9873540779035918E-16</v>
      </c>
      <c r="BP712" s="343">
        <f t="shared" si="1812"/>
        <v>-5.0820133548190508E-16</v>
      </c>
      <c r="BQ712" s="343">
        <f t="shared" si="1813"/>
        <v>4.9702573216674284E-16</v>
      </c>
      <c r="BR712" s="343">
        <f t="shared" si="1814"/>
        <v>3.1427151520448054E-16</v>
      </c>
    </row>
    <row r="713" spans="2:70">
      <c r="B713" s="340">
        <v>19</v>
      </c>
      <c r="C713" s="340">
        <f t="shared" si="1815"/>
        <v>5.9375000000000009E-3</v>
      </c>
      <c r="D713" s="341">
        <f t="shared" si="1751"/>
        <v>50.005909539555674</v>
      </c>
      <c r="E713" s="342" t="str">
        <f>Y694</f>
        <v>0.00590953955567688</v>
      </c>
      <c r="F713" s="291">
        <v>19</v>
      </c>
      <c r="G713" s="343">
        <f t="shared" si="1816"/>
        <v>-3.085754402911662E-16</v>
      </c>
      <c r="H713" s="343">
        <f t="shared" si="1752"/>
        <v>3.6507756371876816E-16</v>
      </c>
      <c r="I713" s="343">
        <f t="shared" si="1753"/>
        <v>9.6622594777270282E-17</v>
      </c>
      <c r="J713" s="343">
        <f t="shared" si="1754"/>
        <v>-4.2117368119958526E-16</v>
      </c>
      <c r="K713" s="343">
        <f t="shared" si="1755"/>
        <v>1.478979374529208E-16</v>
      </c>
      <c r="L713" s="343">
        <f t="shared" si="1756"/>
        <v>3.3530867111934202E-16</v>
      </c>
      <c r="M713" s="343">
        <f t="shared" si="1757"/>
        <v>-3.4256787620592181E-16</v>
      </c>
      <c r="N713" s="343">
        <f t="shared" si="1758"/>
        <v>-1.3642426035497674E-16</v>
      </c>
      <c r="O713" s="343">
        <f t="shared" si="1759"/>
        <v>4.2177162097956833E-16</v>
      </c>
      <c r="P713" s="343">
        <f t="shared" si="1760"/>
        <v>-1.084434173873147E-16</v>
      </c>
      <c r="Q713" s="343">
        <f t="shared" si="1761"/>
        <v>-3.5881269614627373E-16</v>
      </c>
      <c r="R713" s="343">
        <f t="shared" si="1762"/>
        <v>3.1675907277856287E-16</v>
      </c>
      <c r="S713" s="343">
        <f t="shared" si="1763"/>
        <v>1.7491208572837759E-16</v>
      </c>
      <c r="T713" s="343">
        <f t="shared" si="1764"/>
        <v>-4.1830766948569677E-16</v>
      </c>
      <c r="U713" s="343">
        <f t="shared" si="1765"/>
        <v>6.7944527931065214E-17</v>
      </c>
      <c r="V713" s="343">
        <f t="shared" si="1766"/>
        <v>3.7886115876234453E-16</v>
      </c>
      <c r="W713" s="343">
        <f t="shared" si="1767"/>
        <v>-2.8789970632222333E-16</v>
      </c>
      <c r="X713" s="343">
        <f t="shared" si="1768"/>
        <v>-2.1171541209954194E-16</v>
      </c>
      <c r="Y713" s="343">
        <f t="shared" si="1769"/>
        <v>4.1081518646444535E-16</v>
      </c>
      <c r="Z713" s="343">
        <f t="shared" si="1770"/>
        <v>-2.6791295528585396E-17</v>
      </c>
      <c r="AA713" s="343">
        <f t="shared" si="1771"/>
        <v>-3.9526098131295752E-16</v>
      </c>
      <c r="AB713" s="343">
        <f t="shared" si="1772"/>
        <v>2.5626770831201115E-16</v>
      </c>
      <c r="AC713" s="343">
        <f t="shared" si="1773"/>
        <v>2.4647980331677075E-16</v>
      </c>
      <c r="AD713" s="343">
        <f t="shared" si="1774"/>
        <v>-3.993663286231165E-16</v>
      </c>
      <c r="AE713" s="343">
        <f t="shared" si="1775"/>
        <v>-1.4619951695451055E-17</v>
      </c>
      <c r="AF713" s="343">
        <f t="shared" si="1776"/>
        <v>4.078542245418954E-16</v>
      </c>
      <c r="AG713" s="343">
        <f t="shared" si="1777"/>
        <v>-2.2216771218057596E-16</v>
      </c>
      <c r="AH713" s="343">
        <f t="shared" si="1778"/>
        <v>-2.7887045928849504E-16</v>
      </c>
      <c r="AI713" s="343">
        <f t="shared" si="1779"/>
        <v>3.8407135472130456E-16</v>
      </c>
      <c r="AJ713" s="343">
        <f t="shared" si="1780"/>
        <v>5.5890400792578791E-17</v>
      </c>
      <c r="AK713" s="343">
        <f t="shared" si="1781"/>
        <v>-4.1651960863269637E-16</v>
      </c>
      <c r="AL713" s="343">
        <f t="shared" si="1782"/>
        <v>1.8592811953161639E-16</v>
      </c>
      <c r="AM713" s="343">
        <f t="shared" si="1783"/>
        <v>3.0857544029116862E-16</v>
      </c>
      <c r="AN713" s="343">
        <f t="shared" si="1784"/>
        <v>-3.6507756371876722E-16</v>
      </c>
      <c r="AO713" s="343">
        <f t="shared" si="1785"/>
        <v>-9.6622594777270159E-17</v>
      </c>
      <c r="AP713" s="343">
        <f t="shared" si="1786"/>
        <v>4.211736811995854E-16</v>
      </c>
      <c r="AQ713" s="343">
        <f t="shared" si="1787"/>
        <v>-1.4789793745291846E-16</v>
      </c>
      <c r="AR713" s="343">
        <f t="shared" si="1788"/>
        <v>-3.3530867111934399E-16</v>
      </c>
      <c r="AS713" s="343">
        <f t="shared" si="1789"/>
        <v>3.4256787620591949E-16</v>
      </c>
      <c r="AT713" s="343">
        <f t="shared" si="1790"/>
        <v>1.3642426035497622E-16</v>
      </c>
      <c r="AU713" s="343">
        <f t="shared" si="1791"/>
        <v>-4.2177162097956828E-16</v>
      </c>
      <c r="AV713" s="343">
        <f t="shared" si="1792"/>
        <v>1.0844341738731229E-16</v>
      </c>
      <c r="AW713" s="343">
        <f t="shared" si="1793"/>
        <v>3.5881269614627506E-16</v>
      </c>
      <c r="AX713" s="343">
        <f t="shared" si="1794"/>
        <v>-3.1675907277856021E-16</v>
      </c>
      <c r="AY713" s="343">
        <f t="shared" si="1795"/>
        <v>-1.749120857283826E-16</v>
      </c>
      <c r="AZ713" s="343">
        <f t="shared" si="1796"/>
        <v>4.1830766948569682E-16</v>
      </c>
      <c r="BA713" s="343">
        <f t="shared" si="1797"/>
        <v>-6.7944527931064228E-17</v>
      </c>
      <c r="BB713" s="343">
        <f t="shared" si="1798"/>
        <v>-3.7886115876234562E-16</v>
      </c>
      <c r="BC713" s="343">
        <f t="shared" si="1799"/>
        <v>2.8789970632222042E-16</v>
      </c>
      <c r="BD713" s="343">
        <f t="shared" si="1800"/>
        <v>2.117154120995467E-16</v>
      </c>
      <c r="BE713" s="343">
        <f t="shared" si="1801"/>
        <v>-4.1081518646444544E-16</v>
      </c>
      <c r="BF713" s="343">
        <f t="shared" si="1802"/>
        <v>2.6791295528582882E-17</v>
      </c>
      <c r="BG713" s="343">
        <f t="shared" si="1803"/>
        <v>3.9526098131295841E-16</v>
      </c>
      <c r="BH713" s="343">
        <f t="shared" si="1804"/>
        <v>-2.5626770831200918E-16</v>
      </c>
      <c r="BI713" s="343">
        <f t="shared" si="1805"/>
        <v>-2.4647980331677519E-16</v>
      </c>
      <c r="BJ713" s="343">
        <f t="shared" si="1806"/>
        <v>3.9936632862311472E-16</v>
      </c>
      <c r="BK713" s="343">
        <f t="shared" si="1807"/>
        <v>1.4619951695450562E-17</v>
      </c>
      <c r="BL713" s="343">
        <f t="shared" si="1808"/>
        <v>-4.0785422454189599E-16</v>
      </c>
      <c r="BM713" s="343">
        <f t="shared" si="1809"/>
        <v>2.2216771218057384E-16</v>
      </c>
      <c r="BN713" s="343">
        <f t="shared" si="1810"/>
        <v>2.7887045928849687E-16</v>
      </c>
      <c r="BO713" s="343">
        <f t="shared" si="1811"/>
        <v>-3.840713547213023E-16</v>
      </c>
      <c r="BP713" s="343">
        <f t="shared" si="1812"/>
        <v>-5.5890400792578273E-17</v>
      </c>
      <c r="BQ713" s="343">
        <f t="shared" si="1813"/>
        <v>4.1651960863269676E-16</v>
      </c>
      <c r="BR713" s="343">
        <f t="shared" si="1814"/>
        <v>-1.8592811953161415E-16</v>
      </c>
    </row>
    <row r="714" spans="2:70">
      <c r="B714" s="340">
        <v>20</v>
      </c>
      <c r="C714" s="340">
        <f t="shared" si="1815"/>
        <v>6.2500000000000012E-3</v>
      </c>
      <c r="D714" s="341">
        <f t="shared" si="1751"/>
        <v>50.003655648858398</v>
      </c>
      <c r="E714" s="342" t="str">
        <f>Z694</f>
        <v>0.00365564885839966</v>
      </c>
      <c r="F714" s="291">
        <v>20</v>
      </c>
      <c r="G714" s="343">
        <f t="shared" si="1816"/>
        <v>-1.393178054195303E-16</v>
      </c>
      <c r="H714" s="343">
        <f t="shared" si="1752"/>
        <v>6.0780528938770921E-16</v>
      </c>
      <c r="I714" s="343">
        <f t="shared" si="1753"/>
        <v>-3.2587622328555979E-16</v>
      </c>
      <c r="J714" s="343">
        <f t="shared" si="1754"/>
        <v>-3.5839042608152817E-16</v>
      </c>
      <c r="K714" s="343">
        <f t="shared" si="1755"/>
        <v>6.0017638004489238E-16</v>
      </c>
      <c r="L714" s="343">
        <f t="shared" si="1756"/>
        <v>-1.009646881985391E-16</v>
      </c>
      <c r="M714" s="343">
        <f t="shared" si="1757"/>
        <v>-5.2290135318991598E-16</v>
      </c>
      <c r="N714" s="343">
        <f t="shared" si="1758"/>
        <v>5.0117605745267378E-16</v>
      </c>
      <c r="O714" s="343">
        <f t="shared" si="1759"/>
        <v>1.3931780541953039E-16</v>
      </c>
      <c r="P714" s="343">
        <f t="shared" si="1760"/>
        <v>-6.0780528938770901E-16</v>
      </c>
      <c r="Q714" s="343">
        <f t="shared" si="1761"/>
        <v>3.2587622328556038E-16</v>
      </c>
      <c r="R714" s="343">
        <f t="shared" si="1762"/>
        <v>3.5839042608152935E-16</v>
      </c>
      <c r="S714" s="343">
        <f t="shared" si="1763"/>
        <v>-6.0017638004489199E-16</v>
      </c>
      <c r="T714" s="343">
        <f t="shared" si="1764"/>
        <v>1.0096468819853876E-16</v>
      </c>
      <c r="U714" s="343">
        <f t="shared" si="1765"/>
        <v>5.2290135318991628E-16</v>
      </c>
      <c r="V714" s="343">
        <f t="shared" si="1766"/>
        <v>-5.0117605745267358E-16</v>
      </c>
      <c r="W714" s="343">
        <f t="shared" si="1767"/>
        <v>-1.3931780541953076E-16</v>
      </c>
      <c r="X714" s="343">
        <f t="shared" si="1768"/>
        <v>6.0780528938770911E-16</v>
      </c>
      <c r="Y714" s="343">
        <f t="shared" si="1769"/>
        <v>-3.2587622328556009E-16</v>
      </c>
      <c r="Z714" s="343">
        <f t="shared" si="1770"/>
        <v>-3.5839042608152792E-16</v>
      </c>
      <c r="AA714" s="343">
        <f t="shared" si="1771"/>
        <v>6.0017638004489248E-16</v>
      </c>
      <c r="AB714" s="343">
        <f t="shared" si="1772"/>
        <v>-1.0096468819854053E-16</v>
      </c>
      <c r="AC714" s="343">
        <f t="shared" si="1773"/>
        <v>-5.2290135318991529E-16</v>
      </c>
      <c r="AD714" s="343">
        <f t="shared" si="1774"/>
        <v>5.01176057452672E-16</v>
      </c>
      <c r="AE714" s="343">
        <f t="shared" si="1775"/>
        <v>1.3931780541953325E-16</v>
      </c>
      <c r="AF714" s="343">
        <f t="shared" si="1776"/>
        <v>-6.0780528938770951E-16</v>
      </c>
      <c r="AG714" s="343">
        <f t="shared" si="1777"/>
        <v>3.2587622328555782E-16</v>
      </c>
      <c r="AH714" s="343">
        <f t="shared" si="1778"/>
        <v>3.5839042608152999E-16</v>
      </c>
      <c r="AI714" s="343">
        <f t="shared" si="1779"/>
        <v>-6.0017638004489189E-16</v>
      </c>
      <c r="AJ714" s="343">
        <f t="shared" si="1780"/>
        <v>1.0096468819853797E-16</v>
      </c>
      <c r="AK714" s="343">
        <f t="shared" si="1781"/>
        <v>5.2290135318991668E-16</v>
      </c>
      <c r="AL714" s="343">
        <f t="shared" si="1782"/>
        <v>-5.0117605745267309E-16</v>
      </c>
      <c r="AM714" s="343">
        <f t="shared" si="1783"/>
        <v>-1.3931780541953577E-16</v>
      </c>
      <c r="AN714" s="343">
        <f t="shared" si="1784"/>
        <v>6.0780528938770921E-16</v>
      </c>
      <c r="AO714" s="343">
        <f t="shared" si="1785"/>
        <v>-3.2587622328555565E-16</v>
      </c>
      <c r="AP714" s="343">
        <f t="shared" si="1786"/>
        <v>-3.5839042608152851E-16</v>
      </c>
      <c r="AQ714" s="343">
        <f t="shared" si="1787"/>
        <v>6.001763800448913E-16</v>
      </c>
      <c r="AR714" s="343">
        <f t="shared" si="1788"/>
        <v>-1.0096468819853979E-16</v>
      </c>
      <c r="AS714" s="343">
        <f t="shared" si="1789"/>
        <v>-5.2290135318991796E-16</v>
      </c>
      <c r="AT714" s="343">
        <f t="shared" si="1790"/>
        <v>5.0117605745267417E-16</v>
      </c>
      <c r="AU714" s="343">
        <f t="shared" si="1791"/>
        <v>1.3931780541953402E-16</v>
      </c>
      <c r="AV714" s="343">
        <f t="shared" si="1792"/>
        <v>-6.0780528938770901E-16</v>
      </c>
      <c r="AW714" s="343">
        <f t="shared" si="1793"/>
        <v>3.2587622328555718E-16</v>
      </c>
      <c r="AX714" s="343">
        <f t="shared" si="1794"/>
        <v>3.5839042608152703E-16</v>
      </c>
      <c r="AY714" s="343">
        <f t="shared" si="1795"/>
        <v>-6.0017638004489169E-16</v>
      </c>
      <c r="AZ714" s="343">
        <f t="shared" si="1796"/>
        <v>1.0096468819854162E-16</v>
      </c>
      <c r="BA714" s="343">
        <f t="shared" si="1797"/>
        <v>5.2290135318991697E-16</v>
      </c>
      <c r="BB714" s="343">
        <f t="shared" si="1798"/>
        <v>-5.0117605745267013E-16</v>
      </c>
      <c r="BC714" s="343">
        <f t="shared" si="1799"/>
        <v>-1.3931780541953224E-16</v>
      </c>
      <c r="BD714" s="343">
        <f t="shared" si="1800"/>
        <v>6.078052893877102E-16</v>
      </c>
      <c r="BE714" s="343">
        <f t="shared" si="1801"/>
        <v>-3.2587622328555875E-16</v>
      </c>
      <c r="BF714" s="343">
        <f t="shared" si="1802"/>
        <v>-3.583904260815327E-16</v>
      </c>
      <c r="BG714" s="343">
        <f t="shared" si="1803"/>
        <v>6.0017638004489209E-16</v>
      </c>
      <c r="BH714" s="343">
        <f t="shared" si="1804"/>
        <v>-1.0096468819853477E-16</v>
      </c>
      <c r="BI714" s="343">
        <f t="shared" si="1805"/>
        <v>-5.2290135318991598E-16</v>
      </c>
      <c r="BJ714" s="343">
        <f t="shared" si="1806"/>
        <v>5.0117605745267122E-16</v>
      </c>
      <c r="BK714" s="343">
        <f t="shared" si="1807"/>
        <v>1.3931780541953044E-16</v>
      </c>
      <c r="BL714" s="343">
        <f t="shared" si="1808"/>
        <v>-6.078052893877098E-16</v>
      </c>
      <c r="BM714" s="343">
        <f t="shared" si="1809"/>
        <v>3.2587622328556018E-16</v>
      </c>
      <c r="BN714" s="343">
        <f t="shared" si="1810"/>
        <v>3.5839042608153122E-16</v>
      </c>
      <c r="BO714" s="343">
        <f t="shared" si="1811"/>
        <v>-6.0017638004489258E-16</v>
      </c>
      <c r="BP714" s="343">
        <f t="shared" si="1812"/>
        <v>1.0096468819853654E-16</v>
      </c>
      <c r="BQ714" s="343">
        <f t="shared" si="1813"/>
        <v>5.229013531899151E-16</v>
      </c>
      <c r="BR714" s="343">
        <f t="shared" si="1814"/>
        <v>-5.011760574526722E-16</v>
      </c>
    </row>
    <row r="715" spans="2:70">
      <c r="B715" s="340">
        <v>21</v>
      </c>
      <c r="C715" s="340">
        <f t="shared" si="1815"/>
        <v>6.5625000000000015E-3</v>
      </c>
      <c r="D715" s="341">
        <f t="shared" si="1751"/>
        <v>50.001366552264244</v>
      </c>
      <c r="E715" s="342" t="str">
        <f>AA694</f>
        <v>0.00136655226424608</v>
      </c>
      <c r="F715" s="291">
        <v>21</v>
      </c>
      <c r="G715" s="343">
        <f t="shared" si="1816"/>
        <v>-1.4862078661262482E-15</v>
      </c>
      <c r="H715" s="343">
        <f t="shared" si="1752"/>
        <v>-5.0783280755274659E-16</v>
      </c>
      <c r="I715" s="343">
        <f t="shared" si="1753"/>
        <v>1.9649893227933475E-15</v>
      </c>
      <c r="J715" s="343">
        <f t="shared" si="1754"/>
        <v>-1.3447463017726755E-15</v>
      </c>
      <c r="K715" s="343">
        <f t="shared" si="1755"/>
        <v>-6.9717128576441234E-16</v>
      </c>
      <c r="L715" s="343">
        <f t="shared" si="1756"/>
        <v>2.0020348400089337E-15</v>
      </c>
      <c r="M715" s="343">
        <f t="shared" si="1757"/>
        <v>-1.190334095419927E-15</v>
      </c>
      <c r="N715" s="343">
        <f t="shared" si="1758"/>
        <v>-8.7979562338157515E-16</v>
      </c>
      <c r="O715" s="343">
        <f t="shared" si="1759"/>
        <v>2.0197996672916649E-15</v>
      </c>
      <c r="P715" s="343">
        <f t="shared" si="1760"/>
        <v>-1.0244583210254781E-15</v>
      </c>
      <c r="Q715" s="343">
        <f t="shared" si="1761"/>
        <v>-1.0539470482003636E-15</v>
      </c>
      <c r="R715" s="343">
        <f t="shared" si="1762"/>
        <v>2.0181127196435657E-15</v>
      </c>
      <c r="S715" s="343">
        <f t="shared" si="1763"/>
        <v>-8.4871645297366922E-16</v>
      </c>
      <c r="T715" s="343">
        <f t="shared" si="1764"/>
        <v>-1.2179483867989197E-15</v>
      </c>
      <c r="U715" s="343">
        <f t="shared" si="1765"/>
        <v>1.9969902432926669E-15</v>
      </c>
      <c r="V715" s="343">
        <f t="shared" si="1766"/>
        <v>-6.6480098152411693E-16</v>
      </c>
      <c r="W715" s="343">
        <f t="shared" si="1767"/>
        <v>-1.3702202166342833E-15</v>
      </c>
      <c r="X715" s="343">
        <f t="shared" si="1768"/>
        <v>1.9566356592329473E-15</v>
      </c>
      <c r="Y715" s="343">
        <f t="shared" si="1769"/>
        <v>-4.7448311320529687E-16</v>
      </c>
      <c r="Z715" s="343">
        <f t="shared" si="1770"/>
        <v>-1.5092960767449059E-15</v>
      </c>
      <c r="AA715" s="343">
        <f t="shared" si="1771"/>
        <v>1.897437604168965E-15</v>
      </c>
      <c r="AB715" s="343">
        <f t="shared" si="1772"/>
        <v>-2.7959571312746971E-16</v>
      </c>
      <c r="AC715" s="343">
        <f t="shared" si="1773"/>
        <v>-1.6338365905713126E-15</v>
      </c>
      <c r="AD715" s="343">
        <f t="shared" si="1774"/>
        <v>1.8199661877319265E-15</v>
      </c>
      <c r="AE715" s="343">
        <f t="shared" si="1775"/>
        <v>-8.2015653489661399E-17</v>
      </c>
      <c r="AF715" s="343">
        <f t="shared" si="1776"/>
        <v>-1.7426423648845772E-15</v>
      </c>
      <c r="AG715" s="343">
        <f t="shared" si="1777"/>
        <v>1.7249675020123088E-15</v>
      </c>
      <c r="AH715" s="343">
        <f t="shared" si="1778"/>
        <v>1.1635426172558376E-16</v>
      </c>
      <c r="AI715" s="343">
        <f t="shared" si="1779"/>
        <v>-1.834665540598786E-15</v>
      </c>
      <c r="AJ715" s="343">
        <f t="shared" si="1780"/>
        <v>1.6133564362851646E-15</v>
      </c>
      <c r="AK715" s="343">
        <f t="shared" si="1781"/>
        <v>3.136036217947018E-16</v>
      </c>
      <c r="AL715" s="343">
        <f t="shared" si="1782"/>
        <v>-1.9090198842268311E-15</v>
      </c>
      <c r="AM715" s="343">
        <f t="shared" si="1783"/>
        <v>1.4862078661262545E-15</v>
      </c>
      <c r="AN715" s="343">
        <f t="shared" si="1784"/>
        <v>5.0783280755273081E-16</v>
      </c>
      <c r="AO715" s="343">
        <f t="shared" si="1785"/>
        <v>-1.9649893227933487E-15</v>
      </c>
      <c r="AP715" s="343">
        <f t="shared" si="1786"/>
        <v>1.3447463017726768E-15</v>
      </c>
      <c r="AQ715" s="343">
        <f t="shared" si="1787"/>
        <v>6.9717128576440386E-16</v>
      </c>
      <c r="AR715" s="343">
        <f t="shared" si="1788"/>
        <v>-2.0020348400089357E-15</v>
      </c>
      <c r="AS715" s="343">
        <f t="shared" si="1789"/>
        <v>1.1903340954199227E-15</v>
      </c>
      <c r="AT715" s="343">
        <f t="shared" si="1790"/>
        <v>8.7979562338157358E-16</v>
      </c>
      <c r="AU715" s="343">
        <f t="shared" si="1791"/>
        <v>-2.0197996672916645E-15</v>
      </c>
      <c r="AV715" s="343">
        <f t="shared" si="1792"/>
        <v>1.0244583210254922E-15</v>
      </c>
      <c r="AW715" s="343">
        <f t="shared" si="1793"/>
        <v>1.0539470482003677E-15</v>
      </c>
      <c r="AX715" s="343">
        <f t="shared" si="1794"/>
        <v>-2.0181127196435657E-15</v>
      </c>
      <c r="AY715" s="343">
        <f t="shared" si="1795"/>
        <v>8.4871645297367751E-16</v>
      </c>
      <c r="AZ715" s="343">
        <f t="shared" si="1796"/>
        <v>1.2179483867989297E-15</v>
      </c>
      <c r="BA715" s="343">
        <f t="shared" si="1797"/>
        <v>-1.9969902432926661E-15</v>
      </c>
      <c r="BB715" s="343">
        <f t="shared" si="1798"/>
        <v>6.6480098152411881E-16</v>
      </c>
      <c r="BC715" s="343">
        <f t="shared" si="1799"/>
        <v>1.3702202166342817E-15</v>
      </c>
      <c r="BD715" s="343">
        <f t="shared" si="1800"/>
        <v>-1.9566356592329517E-15</v>
      </c>
      <c r="BE715" s="343">
        <f t="shared" si="1801"/>
        <v>4.7448311320529884E-16</v>
      </c>
      <c r="BF715" s="343">
        <f t="shared" si="1802"/>
        <v>1.5092960767449047E-15</v>
      </c>
      <c r="BG715" s="343">
        <f t="shared" si="1803"/>
        <v>-1.8974376041689654E-15</v>
      </c>
      <c r="BH715" s="343">
        <f t="shared" si="1804"/>
        <v>2.7959571312745758E-16</v>
      </c>
      <c r="BI715" s="343">
        <f t="shared" si="1805"/>
        <v>1.6338365905713116E-15</v>
      </c>
      <c r="BJ715" s="343">
        <f t="shared" si="1806"/>
        <v>-1.8199661877319272E-15</v>
      </c>
      <c r="BK715" s="343">
        <f t="shared" si="1807"/>
        <v>8.2015653489663273E-17</v>
      </c>
      <c r="BL715" s="343">
        <f t="shared" si="1808"/>
        <v>1.7426423648845688E-15</v>
      </c>
      <c r="BM715" s="343">
        <f t="shared" si="1809"/>
        <v>-1.7249675020123098E-15</v>
      </c>
      <c r="BN715" s="343">
        <f t="shared" si="1810"/>
        <v>-1.1635426172558169E-16</v>
      </c>
      <c r="BO715" s="343">
        <f t="shared" si="1811"/>
        <v>1.8346655405987852E-15</v>
      </c>
      <c r="BP715" s="343">
        <f t="shared" si="1812"/>
        <v>-1.6133564362851569E-15</v>
      </c>
      <c r="BQ715" s="343">
        <f t="shared" si="1813"/>
        <v>-3.1360362179467142E-16</v>
      </c>
      <c r="BR715" s="343">
        <f t="shared" si="1814"/>
        <v>1.9090198842268307E-15</v>
      </c>
    </row>
    <row r="716" spans="2:70">
      <c r="B716" s="340">
        <v>22</v>
      </c>
      <c r="C716" s="340">
        <f t="shared" si="1815"/>
        <v>6.8750000000000018E-3</v>
      </c>
      <c r="D716" s="341">
        <f t="shared" si="1751"/>
        <v>49.999064295024745</v>
      </c>
      <c r="E716" s="342" t="str">
        <f>AB694</f>
        <v>-0.000935704975254465</v>
      </c>
      <c r="F716" s="291">
        <v>22</v>
      </c>
      <c r="G716" s="343">
        <f t="shared" si="1816"/>
        <v>3.154805279770123E-17</v>
      </c>
      <c r="H716" s="343">
        <f t="shared" si="1752"/>
        <v>-4.6216832722507333E-17</v>
      </c>
      <c r="I716" s="343">
        <f t="shared" si="1753"/>
        <v>1.9805340252441501E-17</v>
      </c>
      <c r="J716" s="343">
        <f t="shared" si="1754"/>
        <v>2.4210317724344478E-17</v>
      </c>
      <c r="K716" s="343">
        <f t="shared" si="1755"/>
        <v>-4.6706403971626822E-17</v>
      </c>
      <c r="L716" s="343">
        <f t="shared" si="1756"/>
        <v>2.7687057751704277E-17</v>
      </c>
      <c r="M716" s="343">
        <f t="shared" si="1757"/>
        <v>1.5942193718143778E-17</v>
      </c>
      <c r="N716" s="343">
        <f t="shared" si="1758"/>
        <v>-4.5401074309369823E-17</v>
      </c>
      <c r="O716" s="343">
        <f t="shared" si="1759"/>
        <v>3.450477714864994E-17</v>
      </c>
      <c r="P716" s="343">
        <f t="shared" si="1760"/>
        <v>7.0614201478400581E-18</v>
      </c>
      <c r="Q716" s="343">
        <f t="shared" si="1761"/>
        <v>-4.2351006822619566E-17</v>
      </c>
      <c r="R716" s="343">
        <f t="shared" si="1762"/>
        <v>3.9996497310274951E-17</v>
      </c>
      <c r="S716" s="343">
        <f t="shared" si="1763"/>
        <v>-2.0907198386551097E-18</v>
      </c>
      <c r="T716" s="343">
        <f t="shared" si="1764"/>
        <v>-3.7673413894394301E-17</v>
      </c>
      <c r="U716" s="343">
        <f t="shared" si="1765"/>
        <v>4.3951174510560221E-17</v>
      </c>
      <c r="V716" s="343">
        <f t="shared" si="1766"/>
        <v>-1.1162514634239958E-17</v>
      </c>
      <c r="W716" s="343">
        <f t="shared" si="1767"/>
        <v>-3.1548052797701396E-17</v>
      </c>
      <c r="X716" s="343">
        <f t="shared" si="1768"/>
        <v>4.6216832722507296E-17</v>
      </c>
      <c r="Y716" s="343">
        <f t="shared" si="1769"/>
        <v>-1.9805340252441295E-17</v>
      </c>
      <c r="Z716" s="343">
        <f t="shared" si="1770"/>
        <v>-2.4210317724344678E-17</v>
      </c>
      <c r="AA716" s="343">
        <f t="shared" si="1771"/>
        <v>4.6706403971626834E-17</v>
      </c>
      <c r="AB716" s="343">
        <f t="shared" si="1772"/>
        <v>-2.7687057751704092E-17</v>
      </c>
      <c r="AC716" s="343">
        <f t="shared" si="1773"/>
        <v>-1.594219371814399E-17</v>
      </c>
      <c r="AD716" s="343">
        <f t="shared" si="1774"/>
        <v>4.5401074309369878E-17</v>
      </c>
      <c r="AE716" s="343">
        <f t="shared" si="1775"/>
        <v>-3.450477714864978E-17</v>
      </c>
      <c r="AF716" s="343">
        <f t="shared" si="1776"/>
        <v>-7.0614201478402831E-18</v>
      </c>
      <c r="AG716" s="343">
        <f t="shared" si="1777"/>
        <v>4.2351006822619665E-17</v>
      </c>
      <c r="AH716" s="343">
        <f t="shared" si="1778"/>
        <v>-3.9996497310274834E-17</v>
      </c>
      <c r="AI716" s="343">
        <f t="shared" si="1779"/>
        <v>2.0907198386548817E-18</v>
      </c>
      <c r="AJ716" s="343">
        <f t="shared" si="1780"/>
        <v>3.7673413894394437E-17</v>
      </c>
      <c r="AK716" s="343">
        <f t="shared" si="1781"/>
        <v>-4.3951174510560141E-17</v>
      </c>
      <c r="AL716" s="343">
        <f t="shared" si="1782"/>
        <v>1.1162514634239735E-17</v>
      </c>
      <c r="AM716" s="343">
        <f t="shared" si="1783"/>
        <v>3.1548052797701569E-17</v>
      </c>
      <c r="AN716" s="343">
        <f t="shared" si="1784"/>
        <v>-4.6216832722507259E-17</v>
      </c>
      <c r="AO716" s="343">
        <f t="shared" si="1785"/>
        <v>1.9805340252441088E-17</v>
      </c>
      <c r="AP716" s="343">
        <f t="shared" si="1786"/>
        <v>2.4210317724344869E-17</v>
      </c>
      <c r="AQ716" s="343">
        <f t="shared" si="1787"/>
        <v>-4.670640397162684E-17</v>
      </c>
      <c r="AR716" s="343">
        <f t="shared" si="1788"/>
        <v>2.7687057751703907E-17</v>
      </c>
      <c r="AS716" s="343">
        <f t="shared" si="1789"/>
        <v>1.5942193718144212E-17</v>
      </c>
      <c r="AT716" s="343">
        <f t="shared" si="1790"/>
        <v>-4.5401074309369934E-17</v>
      </c>
      <c r="AU716" s="343">
        <f t="shared" si="1791"/>
        <v>3.4504777148649626E-17</v>
      </c>
      <c r="AV716" s="343">
        <f t="shared" si="1792"/>
        <v>7.0614201478405111E-18</v>
      </c>
      <c r="AW716" s="343">
        <f t="shared" si="1793"/>
        <v>-4.2351006822619763E-17</v>
      </c>
      <c r="AX716" s="343">
        <f t="shared" si="1794"/>
        <v>3.9996497310274711E-17</v>
      </c>
      <c r="AY716" s="343">
        <f t="shared" si="1795"/>
        <v>-2.0907198386546521E-18</v>
      </c>
      <c r="AZ716" s="343">
        <f t="shared" si="1796"/>
        <v>-3.7673413894394578E-17</v>
      </c>
      <c r="BA716" s="343">
        <f t="shared" si="1797"/>
        <v>4.395117451056006E-17</v>
      </c>
      <c r="BB716" s="343">
        <f t="shared" si="1798"/>
        <v>-1.1162514634239513E-17</v>
      </c>
      <c r="BC716" s="343">
        <f t="shared" si="1799"/>
        <v>-3.1548052797701735E-17</v>
      </c>
      <c r="BD716" s="343">
        <f t="shared" si="1800"/>
        <v>4.6216832722507222E-17</v>
      </c>
      <c r="BE716" s="343">
        <f t="shared" si="1801"/>
        <v>-1.9805340252440879E-17</v>
      </c>
      <c r="BF716" s="343">
        <f t="shared" si="1802"/>
        <v>-2.4210317724345063E-17</v>
      </c>
      <c r="BG716" s="343">
        <f t="shared" si="1803"/>
        <v>4.6706403971626859E-17</v>
      </c>
      <c r="BH716" s="343">
        <f t="shared" si="1804"/>
        <v>-2.7687057751703722E-17</v>
      </c>
      <c r="BI716" s="343">
        <f t="shared" si="1805"/>
        <v>-1.5942193718144428E-17</v>
      </c>
      <c r="BJ716" s="343">
        <f t="shared" si="1806"/>
        <v>4.5401074309369989E-17</v>
      </c>
      <c r="BK716" s="343">
        <f t="shared" si="1807"/>
        <v>-3.4504777148649478E-17</v>
      </c>
      <c r="BL716" s="343">
        <f t="shared" si="1808"/>
        <v>-7.0614201478407376E-18</v>
      </c>
      <c r="BM716" s="343">
        <f t="shared" si="1809"/>
        <v>4.2351006822619856E-17</v>
      </c>
      <c r="BN716" s="343">
        <f t="shared" si="1810"/>
        <v>-3.99964973102746E-17</v>
      </c>
      <c r="BO716" s="343">
        <f t="shared" si="1811"/>
        <v>2.0907198386544226E-18</v>
      </c>
      <c r="BP716" s="343">
        <f t="shared" si="1812"/>
        <v>3.7673413894394714E-17</v>
      </c>
      <c r="BQ716" s="343">
        <f t="shared" si="1813"/>
        <v>-4.395117451055998E-17</v>
      </c>
      <c r="BR716" s="343">
        <f t="shared" si="1814"/>
        <v>1.116251463423929E-17</v>
      </c>
    </row>
    <row r="717" spans="2:70">
      <c r="B717" s="340">
        <v>23</v>
      </c>
      <c r="C717" s="340">
        <f t="shared" si="1815"/>
        <v>7.187500000000002E-3</v>
      </c>
      <c r="D717" s="341">
        <f t="shared" si="1751"/>
        <v>49.996771049135653</v>
      </c>
      <c r="E717" s="342" t="str">
        <f>AC694</f>
        <v>-0.00322895086434405</v>
      </c>
      <c r="F717" s="291">
        <v>23</v>
      </c>
      <c r="G717" s="343">
        <f t="shared" si="1816"/>
        <v>2.6659195131559038E-15</v>
      </c>
      <c r="H717" s="343">
        <f t="shared" si="1752"/>
        <v>-2.3089483983220984E-15</v>
      </c>
      <c r="I717" s="343">
        <f t="shared" si="1753"/>
        <v>2.6364320159598719E-16</v>
      </c>
      <c r="J717" s="343">
        <f t="shared" si="1754"/>
        <v>1.9744414453063075E-15</v>
      </c>
      <c r="K717" s="343">
        <f t="shared" si="1755"/>
        <v>-2.7687879873493518E-15</v>
      </c>
      <c r="L717" s="343">
        <f t="shared" si="1756"/>
        <v>1.5385595635885046E-15</v>
      </c>
      <c r="M717" s="343">
        <f t="shared" si="1757"/>
        <v>8.1668427849676037E-16</v>
      </c>
      <c r="N717" s="343">
        <f t="shared" si="1758"/>
        <v>-2.5747576067092585E-15</v>
      </c>
      <c r="O717" s="343">
        <f t="shared" si="1759"/>
        <v>2.4501335895944655E-15</v>
      </c>
      <c r="P717" s="343">
        <f t="shared" si="1760"/>
        <v>-5.3393898237572832E-16</v>
      </c>
      <c r="Q717" s="343">
        <f t="shared" si="1761"/>
        <v>-1.7726789804497996E-15</v>
      </c>
      <c r="R717" s="343">
        <f t="shared" si="1762"/>
        <v>2.783090262726549E-15</v>
      </c>
      <c r="S717" s="343">
        <f t="shared" si="1763"/>
        <v>-1.7584685633401217E-15</v>
      </c>
      <c r="T717" s="343">
        <f t="shared" si="1764"/>
        <v>-5.5196896873481587E-16</v>
      </c>
      <c r="U717" s="343">
        <f t="shared" si="1765"/>
        <v>2.4587993770043269E-15</v>
      </c>
      <c r="V717" s="343">
        <f t="shared" si="1766"/>
        <v>-2.5677226550197765E-15</v>
      </c>
      <c r="W717" s="343">
        <f t="shared" si="1767"/>
        <v>7.9909263887446761E-16</v>
      </c>
      <c r="X717" s="343">
        <f t="shared" si="1768"/>
        <v>1.5538446479666546E-15</v>
      </c>
      <c r="Y717" s="343">
        <f t="shared" si="1769"/>
        <v>-2.7705898574817946E-15</v>
      </c>
      <c r="Z717" s="343">
        <f t="shared" si="1770"/>
        <v>1.9614425495500682E-15</v>
      </c>
      <c r="AA717" s="343">
        <f t="shared" si="1771"/>
        <v>2.819378960670238E-16</v>
      </c>
      <c r="AB717" s="343">
        <f t="shared" si="1772"/>
        <v>-2.3191615651823761E-15</v>
      </c>
      <c r="AC717" s="343">
        <f t="shared" si="1773"/>
        <v>2.6605831476172628E-15</v>
      </c>
      <c r="AD717" s="343">
        <f t="shared" si="1774"/>
        <v>-1.0565505964323656E-15</v>
      </c>
      <c r="AE717" s="343">
        <f t="shared" si="1775"/>
        <v>-1.3200459421057026E-15</v>
      </c>
      <c r="AF717" s="343">
        <f t="shared" si="1776"/>
        <v>2.7314071573510134E-15</v>
      </c>
      <c r="AG717" s="343">
        <f t="shared" si="1777"/>
        <v>-2.1455267717742899E-15</v>
      </c>
      <c r="AH717" s="343">
        <f t="shared" si="1778"/>
        <v>-9.1916073371749321E-18</v>
      </c>
      <c r="AI717" s="343">
        <f t="shared" si="1779"/>
        <v>2.1571889597050489E-15</v>
      </c>
      <c r="AJ717" s="343">
        <f t="shared" si="1780"/>
        <v>-2.7278207700804986E-15</v>
      </c>
      <c r="AK717" s="343">
        <f t="shared" si="1781"/>
        <v>1.3038333941773126E-15</v>
      </c>
      <c r="AL717" s="343">
        <f t="shared" si="1782"/>
        <v>1.0735344722117584E-15</v>
      </c>
      <c r="AM717" s="343">
        <f t="shared" si="1783"/>
        <v>-2.665919513155912E-15</v>
      </c>
      <c r="AN717" s="343">
        <f t="shared" si="1784"/>
        <v>2.3089483983220984E-15</v>
      </c>
      <c r="AO717" s="343">
        <f t="shared" si="1785"/>
        <v>-2.6364320159597457E-16</v>
      </c>
      <c r="AP717" s="343">
        <f t="shared" si="1786"/>
        <v>-1.9744414453063237E-15</v>
      </c>
      <c r="AQ717" s="343">
        <f t="shared" si="1787"/>
        <v>2.7687879873493486E-15</v>
      </c>
      <c r="AR717" s="343">
        <f t="shared" si="1788"/>
        <v>-1.5385595635884981E-15</v>
      </c>
      <c r="AS717" s="343">
        <f t="shared" si="1789"/>
        <v>-8.1668427849677733E-16</v>
      </c>
      <c r="AT717" s="343">
        <f t="shared" si="1790"/>
        <v>2.5747576067092688E-15</v>
      </c>
      <c r="AU717" s="343">
        <f t="shared" si="1791"/>
        <v>-2.4501335895944663E-15</v>
      </c>
      <c r="AV717" s="343">
        <f t="shared" si="1792"/>
        <v>5.3393898237572062E-16</v>
      </c>
      <c r="AW717" s="343">
        <f t="shared" si="1793"/>
        <v>1.7726789804498133E-15</v>
      </c>
      <c r="AX717" s="343">
        <f t="shared" si="1794"/>
        <v>-2.783090262726549E-15</v>
      </c>
      <c r="AY717" s="343">
        <f t="shared" si="1795"/>
        <v>1.7584685633401158E-15</v>
      </c>
      <c r="AZ717" s="343">
        <f t="shared" si="1796"/>
        <v>5.5196896873483342E-16</v>
      </c>
      <c r="BA717" s="343">
        <f t="shared" si="1797"/>
        <v>-2.4587993770043352E-15</v>
      </c>
      <c r="BB717" s="343">
        <f t="shared" si="1798"/>
        <v>2.5677226550197773E-15</v>
      </c>
      <c r="BC717" s="343">
        <f t="shared" si="1799"/>
        <v>-7.9909263887445065E-16</v>
      </c>
      <c r="BD717" s="343">
        <f t="shared" si="1800"/>
        <v>-1.5538446479666692E-15</v>
      </c>
      <c r="BE717" s="343">
        <f t="shared" si="1801"/>
        <v>2.7705898574817986E-15</v>
      </c>
      <c r="BF717" s="343">
        <f t="shared" si="1802"/>
        <v>-1.9614425495500697E-15</v>
      </c>
      <c r="BG717" s="343">
        <f t="shared" si="1803"/>
        <v>-2.8193789606704145E-16</v>
      </c>
      <c r="BH717" s="343">
        <f t="shared" si="1804"/>
        <v>2.3191615651823863E-15</v>
      </c>
      <c r="BI717" s="343">
        <f t="shared" si="1805"/>
        <v>-2.6605831476172521E-15</v>
      </c>
      <c r="BJ717" s="343">
        <f t="shared" si="1806"/>
        <v>1.0565505964323488E-15</v>
      </c>
      <c r="BK717" s="343">
        <f t="shared" si="1807"/>
        <v>1.3200459421056833E-15</v>
      </c>
      <c r="BL717" s="343">
        <f t="shared" si="1808"/>
        <v>-2.7314071573510201E-15</v>
      </c>
      <c r="BM717" s="343">
        <f t="shared" si="1809"/>
        <v>2.1455267717742915E-15</v>
      </c>
      <c r="BN717" s="343">
        <f t="shared" si="1810"/>
        <v>9.1916073372323217E-18</v>
      </c>
      <c r="BO717" s="343">
        <f t="shared" si="1811"/>
        <v>-2.1571889597050599E-15</v>
      </c>
      <c r="BP717" s="343">
        <f t="shared" si="1812"/>
        <v>2.7278207700805029E-15</v>
      </c>
      <c r="BQ717" s="343">
        <f t="shared" si="1813"/>
        <v>-1.3038333941772618E-15</v>
      </c>
      <c r="BR717" s="343">
        <f t="shared" si="1814"/>
        <v>-1.0735344722117748E-15</v>
      </c>
    </row>
    <row r="718" spans="2:70">
      <c r="B718" s="340">
        <v>24</v>
      </c>
      <c r="C718" s="340">
        <f t="shared" si="1815"/>
        <v>7.5000000000000023E-3</v>
      </c>
      <c r="D718" s="341">
        <f t="shared" si="1751"/>
        <v>49.994508899808537</v>
      </c>
      <c r="E718" s="342" t="str">
        <f>AD694</f>
        <v>-0.00549110019146599</v>
      </c>
      <c r="F718" s="291">
        <v>24</v>
      </c>
      <c r="G718" s="343">
        <f t="shared" si="1816"/>
        <v>-1.172329875204561E-15</v>
      </c>
      <c r="H718" s="343">
        <f t="shared" si="1752"/>
        <v>1.7957294065279612E-16</v>
      </c>
      <c r="I718" s="343">
        <f t="shared" si="1753"/>
        <v>9.1837538709815779E-16</v>
      </c>
      <c r="J718" s="343">
        <f t="shared" si="1754"/>
        <v>-1.4783518684366519E-15</v>
      </c>
      <c r="K718" s="343">
        <f t="shared" si="1755"/>
        <v>1.1723298752045598E-15</v>
      </c>
      <c r="L718" s="343">
        <f t="shared" si="1756"/>
        <v>-1.7957294065279558E-16</v>
      </c>
      <c r="M718" s="343">
        <f t="shared" si="1757"/>
        <v>-9.183753870981572E-16</v>
      </c>
      <c r="N718" s="343">
        <f t="shared" si="1758"/>
        <v>1.4783518684366521E-15</v>
      </c>
      <c r="O718" s="343">
        <f t="shared" si="1759"/>
        <v>-1.1723298752045594E-15</v>
      </c>
      <c r="P718" s="343">
        <f t="shared" si="1760"/>
        <v>1.795729406527924E-16</v>
      </c>
      <c r="Q718" s="343">
        <f t="shared" si="1761"/>
        <v>9.1837538709815779E-16</v>
      </c>
      <c r="R718" s="343">
        <f t="shared" si="1762"/>
        <v>-1.4783518684366521E-15</v>
      </c>
      <c r="S718" s="343">
        <f t="shared" si="1763"/>
        <v>1.1723298752045592E-15</v>
      </c>
      <c r="T718" s="343">
        <f t="shared" si="1764"/>
        <v>-1.7957294065279711E-16</v>
      </c>
      <c r="U718" s="343">
        <f t="shared" si="1765"/>
        <v>-9.1837538709815819E-16</v>
      </c>
      <c r="V718" s="343">
        <f t="shared" si="1766"/>
        <v>1.4783518684366521E-15</v>
      </c>
      <c r="W718" s="343">
        <f t="shared" si="1767"/>
        <v>-1.1723298752045588E-15</v>
      </c>
      <c r="X718" s="343">
        <f t="shared" si="1768"/>
        <v>1.7957294065279131E-16</v>
      </c>
      <c r="Y718" s="343">
        <f t="shared" si="1769"/>
        <v>9.1837538709816272E-16</v>
      </c>
      <c r="Z718" s="343">
        <f t="shared" si="1770"/>
        <v>-1.4783518684366529E-15</v>
      </c>
      <c r="AA718" s="343">
        <f t="shared" si="1771"/>
        <v>1.1723298752045618E-15</v>
      </c>
      <c r="AB718" s="343">
        <f t="shared" si="1772"/>
        <v>-1.7957294065279602E-16</v>
      </c>
      <c r="AC718" s="343">
        <f t="shared" si="1773"/>
        <v>-9.1837538709815878E-16</v>
      </c>
      <c r="AD718" s="343">
        <f t="shared" si="1774"/>
        <v>1.4783518684366523E-15</v>
      </c>
      <c r="AE718" s="343">
        <f t="shared" si="1775"/>
        <v>-1.1723298752045582E-15</v>
      </c>
      <c r="AF718" s="343">
        <f t="shared" si="1776"/>
        <v>1.7957294065279023E-16</v>
      </c>
      <c r="AG718" s="343">
        <f t="shared" si="1777"/>
        <v>9.1837538709816351E-16</v>
      </c>
      <c r="AH718" s="343">
        <f t="shared" si="1778"/>
        <v>-1.4783518684366517E-15</v>
      </c>
      <c r="AI718" s="343">
        <f t="shared" si="1779"/>
        <v>1.1723298752045545E-15</v>
      </c>
      <c r="AJ718" s="343">
        <f t="shared" si="1780"/>
        <v>-1.7957294065279494E-16</v>
      </c>
      <c r="AK718" s="343">
        <f t="shared" si="1781"/>
        <v>-9.1837538709816805E-16</v>
      </c>
      <c r="AL718" s="343">
        <f t="shared" si="1782"/>
        <v>1.4783518684366525E-15</v>
      </c>
      <c r="AM718" s="343">
        <f t="shared" si="1783"/>
        <v>-1.1723298752045639E-15</v>
      </c>
      <c r="AN718" s="343">
        <f t="shared" si="1784"/>
        <v>1.7957294065278914E-16</v>
      </c>
      <c r="AO718" s="343">
        <f t="shared" si="1785"/>
        <v>9.1837538709815622E-16</v>
      </c>
      <c r="AP718" s="343">
        <f t="shared" si="1786"/>
        <v>-1.4783518684366531E-15</v>
      </c>
      <c r="AQ718" s="343">
        <f t="shared" si="1787"/>
        <v>1.1723298752045604E-15</v>
      </c>
      <c r="AR718" s="343">
        <f t="shared" si="1788"/>
        <v>-1.7957294065278335E-16</v>
      </c>
      <c r="AS718" s="343">
        <f t="shared" si="1789"/>
        <v>-9.1837538709816075E-16</v>
      </c>
      <c r="AT718" s="343">
        <f t="shared" si="1790"/>
        <v>1.4783518684366539E-15</v>
      </c>
      <c r="AU718" s="343">
        <f t="shared" si="1791"/>
        <v>-1.1723298752045568E-15</v>
      </c>
      <c r="AV718" s="343">
        <f t="shared" si="1792"/>
        <v>1.7957294065279856E-16</v>
      </c>
      <c r="AW718" s="343">
        <f t="shared" si="1793"/>
        <v>9.1837538709816548E-16</v>
      </c>
      <c r="AX718" s="343">
        <f t="shared" si="1794"/>
        <v>-1.4783518684366519E-15</v>
      </c>
      <c r="AY718" s="343">
        <f t="shared" si="1795"/>
        <v>1.1723298752045533E-15</v>
      </c>
      <c r="AZ718" s="343">
        <f t="shared" si="1796"/>
        <v>-1.7957294065279277E-16</v>
      </c>
      <c r="BA718" s="343">
        <f t="shared" si="1797"/>
        <v>-9.1837538709816982E-16</v>
      </c>
      <c r="BB718" s="343">
        <f t="shared" si="1798"/>
        <v>1.4783518684366527E-15</v>
      </c>
      <c r="BC718" s="343">
        <f t="shared" si="1799"/>
        <v>-1.1723298752045626E-15</v>
      </c>
      <c r="BD718" s="343">
        <f t="shared" si="1800"/>
        <v>1.7957294065278697E-16</v>
      </c>
      <c r="BE718" s="343">
        <f t="shared" si="1801"/>
        <v>9.1837538709815779E-16</v>
      </c>
      <c r="BF718" s="343">
        <f t="shared" si="1802"/>
        <v>-1.4783518684366535E-15</v>
      </c>
      <c r="BG718" s="343">
        <f t="shared" si="1803"/>
        <v>1.1723298752045592E-15</v>
      </c>
      <c r="BH718" s="343">
        <f t="shared" si="1804"/>
        <v>-1.7957294065278118E-16</v>
      </c>
      <c r="BI718" s="343">
        <f t="shared" si="1805"/>
        <v>-9.1837538709817909E-16</v>
      </c>
      <c r="BJ718" s="343">
        <f t="shared" si="1806"/>
        <v>1.4783518684366515E-15</v>
      </c>
      <c r="BK718" s="343">
        <f t="shared" si="1807"/>
        <v>-1.1723298752045555E-15</v>
      </c>
      <c r="BL718" s="343">
        <f t="shared" si="1808"/>
        <v>1.7957294065277539E-16</v>
      </c>
      <c r="BM718" s="343">
        <f t="shared" si="1809"/>
        <v>9.183753870981505E-16</v>
      </c>
      <c r="BN718" s="343">
        <f t="shared" si="1810"/>
        <v>-1.4783518684366523E-15</v>
      </c>
      <c r="BO718" s="343">
        <f t="shared" si="1811"/>
        <v>1.1723298752045519E-15</v>
      </c>
      <c r="BP718" s="343">
        <f t="shared" si="1812"/>
        <v>-1.795729406527696E-16</v>
      </c>
      <c r="BQ718" s="343">
        <f t="shared" si="1813"/>
        <v>-9.1837538709815503E-16</v>
      </c>
      <c r="BR718" s="343">
        <f t="shared" si="1814"/>
        <v>1.4783518684366529E-15</v>
      </c>
    </row>
    <row r="719" spans="2:70">
      <c r="B719" s="340">
        <v>25</v>
      </c>
      <c r="C719" s="340">
        <f t="shared" si="1815"/>
        <v>7.8125000000000017E-3</v>
      </c>
      <c r="D719" s="341">
        <f t="shared" si="1751"/>
        <v>49.992299632777986</v>
      </c>
      <c r="E719" s="342" t="str">
        <f>AE694</f>
        <v>-0.00770036722201766</v>
      </c>
      <c r="F719" s="291">
        <v>25</v>
      </c>
      <c r="G719" s="343">
        <f t="shared" si="1816"/>
        <v>-3.087648136261429E-16</v>
      </c>
      <c r="H719" s="343">
        <f t="shared" si="1752"/>
        <v>2.0930024618767138E-16</v>
      </c>
      <c r="I719" s="343">
        <f t="shared" si="1753"/>
        <v>-1.481774276278564E-17</v>
      </c>
      <c r="J719" s="343">
        <f t="shared" si="1754"/>
        <v>-1.8639170608592452E-16</v>
      </c>
      <c r="K719" s="343">
        <f t="shared" si="1755"/>
        <v>3.0298321721185486E-16</v>
      </c>
      <c r="L719" s="343">
        <f t="shared" si="1756"/>
        <v>-2.8202668211054837E-16</v>
      </c>
      <c r="M719" s="343">
        <f t="shared" si="1757"/>
        <v>1.3303592958547276E-16</v>
      </c>
      <c r="N719" s="343">
        <f t="shared" si="1758"/>
        <v>7.6350353625750225E-17</v>
      </c>
      <c r="O719" s="343">
        <f t="shared" si="1759"/>
        <v>-2.5107517252676557E-16</v>
      </c>
      <c r="P719" s="343">
        <f t="shared" si="1760"/>
        <v>3.1181711226033433E-16</v>
      </c>
      <c r="Q719" s="343">
        <f t="shared" si="1761"/>
        <v>-2.3100060210247553E-16</v>
      </c>
      <c r="R719" s="343">
        <f t="shared" si="1762"/>
        <v>4.5314648056264939E-17</v>
      </c>
      <c r="S719" s="343">
        <f t="shared" si="1763"/>
        <v>1.6094320882658224E-16</v>
      </c>
      <c r="T719" s="343">
        <f t="shared" si="1764"/>
        <v>-2.941362136976453E-16</v>
      </c>
      <c r="U719" s="343">
        <f t="shared" si="1765"/>
        <v>2.9379752697504917E-16</v>
      </c>
      <c r="V719" s="343">
        <f t="shared" si="1766"/>
        <v>-1.6008090535002228E-16</v>
      </c>
      <c r="W719" s="343">
        <f t="shared" si="1767"/>
        <v>-4.6309100536372583E-17</v>
      </c>
      <c r="X719" s="343">
        <f t="shared" si="1768"/>
        <v>2.3167574295090769E-16</v>
      </c>
      <c r="Y719" s="343">
        <f t="shared" si="1769"/>
        <v>-3.118664416468861E-16</v>
      </c>
      <c r="Z719" s="343">
        <f t="shared" si="1770"/>
        <v>2.5047629594125908E-16</v>
      </c>
      <c r="AA719" s="343">
        <f t="shared" si="1771"/>
        <v>-7.5375148517455998E-17</v>
      </c>
      <c r="AB719" s="343">
        <f t="shared" si="1772"/>
        <v>-1.3394474048573297E-16</v>
      </c>
      <c r="AC719" s="343">
        <f t="shared" si="1773"/>
        <v>2.8245651765431756E-16</v>
      </c>
      <c r="AD719" s="343">
        <f t="shared" si="1774"/>
        <v>-3.0273894104871515E-16</v>
      </c>
      <c r="AE719" s="343">
        <f t="shared" si="1775"/>
        <v>1.8558421448692677E-16</v>
      </c>
      <c r="AF719" s="343">
        <f t="shared" si="1776"/>
        <v>1.5821865493701314E-17</v>
      </c>
      <c r="AG719" s="343">
        <f t="shared" si="1777"/>
        <v>-2.1004514932358739E-16</v>
      </c>
      <c r="AH719" s="343">
        <f t="shared" si="1778"/>
        <v>3.0891232671683945E-16</v>
      </c>
      <c r="AI719" s="343">
        <f t="shared" si="1779"/>
        <v>-2.6753976612585513E-16</v>
      </c>
      <c r="AJ719" s="343">
        <f t="shared" si="1780"/>
        <v>1.0470974509417647E-16</v>
      </c>
      <c r="AK719" s="343">
        <f t="shared" si="1781"/>
        <v>1.0565631107236287E-16</v>
      </c>
      <c r="AL719" s="343">
        <f t="shared" si="1782"/>
        <v>-2.6805661093953993E-16</v>
      </c>
      <c r="AM719" s="343">
        <f t="shared" si="1783"/>
        <v>3.0876481362614305E-16</v>
      </c>
      <c r="AN719" s="343">
        <f t="shared" si="1784"/>
        <v>-2.0930024618767254E-16</v>
      </c>
      <c r="AO719" s="343">
        <f t="shared" si="1785"/>
        <v>1.4817742762787982E-17</v>
      </c>
      <c r="AP719" s="343">
        <f t="shared" si="1786"/>
        <v>1.8639170608592578E-16</v>
      </c>
      <c r="AQ719" s="343">
        <f t="shared" si="1787"/>
        <v>-3.0298321721185505E-16</v>
      </c>
      <c r="AR719" s="343">
        <f t="shared" si="1788"/>
        <v>2.8202668211054847E-16</v>
      </c>
      <c r="AS719" s="343">
        <f t="shared" si="1789"/>
        <v>-1.3303592958547288E-16</v>
      </c>
      <c r="AT719" s="343">
        <f t="shared" si="1790"/>
        <v>-7.6350353625748992E-17</v>
      </c>
      <c r="AU719" s="343">
        <f t="shared" si="1791"/>
        <v>2.5107517252676414E-16</v>
      </c>
      <c r="AV719" s="343">
        <f t="shared" si="1792"/>
        <v>-3.1181711226033423E-16</v>
      </c>
      <c r="AW719" s="343">
        <f t="shared" si="1793"/>
        <v>2.3100060210247484E-16</v>
      </c>
      <c r="AX719" s="343">
        <f t="shared" si="1794"/>
        <v>-4.5314648056265075E-17</v>
      </c>
      <c r="AY719" s="343">
        <f t="shared" si="1795"/>
        <v>-1.6094320882658205E-16</v>
      </c>
      <c r="AZ719" s="343">
        <f t="shared" si="1796"/>
        <v>2.9413621369764525E-16</v>
      </c>
      <c r="BA719" s="343">
        <f t="shared" si="1797"/>
        <v>-2.9379752697505001E-16</v>
      </c>
      <c r="BB719" s="343">
        <f t="shared" si="1798"/>
        <v>1.6008090535002051E-16</v>
      </c>
      <c r="BC719" s="343">
        <f t="shared" si="1799"/>
        <v>4.6309100536374604E-17</v>
      </c>
      <c r="BD719" s="343">
        <f t="shared" si="1800"/>
        <v>-2.3167574295090764E-16</v>
      </c>
      <c r="BE719" s="343">
        <f t="shared" si="1801"/>
        <v>3.118664416468861E-16</v>
      </c>
      <c r="BF719" s="343">
        <f t="shared" si="1802"/>
        <v>-2.5047629594125917E-16</v>
      </c>
      <c r="BG719" s="343">
        <f t="shared" si="1803"/>
        <v>7.5375148517458291E-17</v>
      </c>
      <c r="BH719" s="343">
        <f t="shared" si="1804"/>
        <v>1.3394474048573084E-16</v>
      </c>
      <c r="BI719" s="343">
        <f t="shared" si="1805"/>
        <v>-2.8245651765431657E-16</v>
      </c>
      <c r="BJ719" s="343">
        <f t="shared" si="1806"/>
        <v>3.0273894104871628E-16</v>
      </c>
      <c r="BK719" s="343">
        <f t="shared" si="1807"/>
        <v>-1.8558421448693044E-16</v>
      </c>
      <c r="BL719" s="343">
        <f t="shared" si="1808"/>
        <v>-1.5821865493705578E-17</v>
      </c>
      <c r="BM719" s="343">
        <f t="shared" si="1809"/>
        <v>2.1004514932359054E-16</v>
      </c>
      <c r="BN719" s="343">
        <f t="shared" si="1810"/>
        <v>-3.0891232671684004E-16</v>
      </c>
      <c r="BO719" s="343">
        <f t="shared" si="1811"/>
        <v>2.6753976612585523E-16</v>
      </c>
      <c r="BP719" s="343">
        <f t="shared" si="1812"/>
        <v>-1.0470974509417663E-16</v>
      </c>
      <c r="BQ719" s="343">
        <f t="shared" si="1813"/>
        <v>-1.0565631107236272E-16</v>
      </c>
      <c r="BR719" s="343">
        <f t="shared" si="1814"/>
        <v>2.6805661093953988E-16</v>
      </c>
    </row>
    <row r="720" spans="2:70">
      <c r="B720" s="340">
        <v>26</v>
      </c>
      <c r="C720" s="340">
        <f t="shared" si="1815"/>
        <v>8.125000000000002E-3</v>
      </c>
      <c r="D720" s="341">
        <f t="shared" si="1751"/>
        <v>49.990164524493231</v>
      </c>
      <c r="E720" s="342" t="str">
        <f>AF694</f>
        <v>-0.0098354755067672</v>
      </c>
      <c r="F720" s="291">
        <v>26</v>
      </c>
      <c r="G720" s="343">
        <f t="shared" si="1816"/>
        <v>-2.2920803650759818E-16</v>
      </c>
      <c r="H720" s="343">
        <f t="shared" si="1752"/>
        <v>1.1689060889006985E-15</v>
      </c>
      <c r="I720" s="343">
        <f t="shared" si="1753"/>
        <v>-1.7146117486050984E-15</v>
      </c>
      <c r="J720" s="343">
        <f t="shared" si="1754"/>
        <v>1.6823890428234427E-15</v>
      </c>
      <c r="K720" s="343">
        <f t="shared" si="1755"/>
        <v>-1.0830989817518177E-15</v>
      </c>
      <c r="L720" s="343">
        <f t="shared" si="1756"/>
        <v>1.1873873806148828E-16</v>
      </c>
      <c r="M720" s="343">
        <f t="shared" si="1757"/>
        <v>8.8564367674925671E-16</v>
      </c>
      <c r="N720" s="343">
        <f t="shared" si="1758"/>
        <v>-1.5915103471513032E-15</v>
      </c>
      <c r="O720" s="343">
        <f t="shared" si="1759"/>
        <v>1.760941305893507E-15</v>
      </c>
      <c r="P720" s="343">
        <f t="shared" si="1760"/>
        <v>-1.3368280226463215E-15</v>
      </c>
      <c r="Q720" s="343">
        <f t="shared" si="1761"/>
        <v>4.6212244951632636E-16</v>
      </c>
      <c r="R720" s="343">
        <f t="shared" si="1762"/>
        <v>5.6834647477504192E-16</v>
      </c>
      <c r="S720" s="343">
        <f t="shared" si="1763"/>
        <v>-1.4072480955857701E-15</v>
      </c>
      <c r="T720" s="343">
        <f t="shared" si="1764"/>
        <v>1.7718215821253453E-15</v>
      </c>
      <c r="U720" s="343">
        <f t="shared" si="1765"/>
        <v>-1.539183512332321E-15</v>
      </c>
      <c r="V720" s="343">
        <f t="shared" si="1766"/>
        <v>7.8774705439750114E-16</v>
      </c>
      <c r="W720" s="343">
        <f t="shared" si="1767"/>
        <v>2.2920803650759779E-16</v>
      </c>
      <c r="X720" s="343">
        <f t="shared" si="1768"/>
        <v>-1.1689060889007006E-15</v>
      </c>
      <c r="Y720" s="343">
        <f t="shared" si="1769"/>
        <v>1.7146117486050969E-15</v>
      </c>
      <c r="Z720" s="343">
        <f t="shared" si="1770"/>
        <v>-1.6823890428234439E-15</v>
      </c>
      <c r="AA720" s="343">
        <f t="shared" si="1771"/>
        <v>1.0830989817518181E-15</v>
      </c>
      <c r="AB720" s="343">
        <f t="shared" si="1772"/>
        <v>-1.1873873806149814E-16</v>
      </c>
      <c r="AC720" s="343">
        <f t="shared" si="1773"/>
        <v>-8.8564367674925356E-16</v>
      </c>
      <c r="AD720" s="343">
        <f t="shared" si="1774"/>
        <v>1.5915103471513016E-15</v>
      </c>
      <c r="AE720" s="343">
        <f t="shared" si="1775"/>
        <v>-1.7609413058935074E-15</v>
      </c>
      <c r="AF720" s="343">
        <f t="shared" si="1776"/>
        <v>1.3368280226463197E-15</v>
      </c>
      <c r="AG720" s="343">
        <f t="shared" si="1777"/>
        <v>-4.6212244951631749E-16</v>
      </c>
      <c r="AH720" s="343">
        <f t="shared" si="1778"/>
        <v>-5.6834647477502653E-16</v>
      </c>
      <c r="AI720" s="343">
        <f t="shared" si="1779"/>
        <v>1.4072480955857603E-15</v>
      </c>
      <c r="AJ720" s="343">
        <f t="shared" si="1780"/>
        <v>-1.7718215821253453E-15</v>
      </c>
      <c r="AK720" s="343">
        <f t="shared" si="1781"/>
        <v>1.5391835123323225E-15</v>
      </c>
      <c r="AL720" s="343">
        <f t="shared" si="1782"/>
        <v>-7.877470543975042E-16</v>
      </c>
      <c r="AM720" s="343">
        <f t="shared" si="1783"/>
        <v>-2.2920803650759433E-16</v>
      </c>
      <c r="AN720" s="343">
        <f t="shared" si="1784"/>
        <v>1.1689060889006981E-15</v>
      </c>
      <c r="AO720" s="343">
        <f t="shared" si="1785"/>
        <v>-1.7146117486050992E-15</v>
      </c>
      <c r="AP720" s="343">
        <f t="shared" si="1786"/>
        <v>1.6823890428234407E-15</v>
      </c>
      <c r="AQ720" s="343">
        <f t="shared" si="1787"/>
        <v>-1.0830989817518307E-15</v>
      </c>
      <c r="AR720" s="343">
        <f t="shared" si="1788"/>
        <v>1.1873873806150149E-16</v>
      </c>
      <c r="AS720" s="343">
        <f t="shared" si="1789"/>
        <v>8.856436767492506E-16</v>
      </c>
      <c r="AT720" s="343">
        <f t="shared" si="1790"/>
        <v>-1.5915103471513E-15</v>
      </c>
      <c r="AU720" s="343">
        <f t="shared" si="1791"/>
        <v>1.760941305893508E-15</v>
      </c>
      <c r="AV720" s="343">
        <f t="shared" si="1792"/>
        <v>-1.3368280226463221E-15</v>
      </c>
      <c r="AW720" s="343">
        <f t="shared" si="1793"/>
        <v>4.6212244951632084E-16</v>
      </c>
      <c r="AX720" s="343">
        <f t="shared" si="1794"/>
        <v>5.6834647477502338E-16</v>
      </c>
      <c r="AY720" s="343">
        <f t="shared" si="1795"/>
        <v>-1.4072480955857583E-15</v>
      </c>
      <c r="AZ720" s="343">
        <f t="shared" si="1796"/>
        <v>1.7718215821253449E-15</v>
      </c>
      <c r="BA720" s="343">
        <f t="shared" si="1797"/>
        <v>-1.5391835123323243E-15</v>
      </c>
      <c r="BB720" s="343">
        <f t="shared" si="1798"/>
        <v>7.8774705439750735E-16</v>
      </c>
      <c r="BC720" s="343">
        <f t="shared" si="1799"/>
        <v>2.2920803650759098E-16</v>
      </c>
      <c r="BD720" s="343">
        <f t="shared" si="1800"/>
        <v>-1.1689060889006953E-15</v>
      </c>
      <c r="BE720" s="343">
        <f t="shared" si="1801"/>
        <v>1.7146117486050917E-15</v>
      </c>
      <c r="BF720" s="343">
        <f t="shared" si="1802"/>
        <v>-1.6823890428234419E-15</v>
      </c>
      <c r="BG720" s="343">
        <f t="shared" si="1803"/>
        <v>1.0830989817518334E-15</v>
      </c>
      <c r="BH720" s="343">
        <f t="shared" si="1804"/>
        <v>-1.187387380614799E-16</v>
      </c>
      <c r="BI720" s="343">
        <f t="shared" si="1805"/>
        <v>-8.8564367674924754E-16</v>
      </c>
      <c r="BJ720" s="343">
        <f t="shared" si="1806"/>
        <v>1.5915103471512874E-15</v>
      </c>
      <c r="BK720" s="343">
        <f t="shared" si="1807"/>
        <v>-1.7609413058935084E-15</v>
      </c>
      <c r="BL720" s="343">
        <f t="shared" si="1808"/>
        <v>1.3368280226463408E-15</v>
      </c>
      <c r="BM720" s="343">
        <f t="shared" si="1809"/>
        <v>-4.6212244951632419E-16</v>
      </c>
      <c r="BN720" s="343">
        <f t="shared" si="1810"/>
        <v>-5.6834647477502002E-16</v>
      </c>
      <c r="BO720" s="343">
        <f t="shared" si="1811"/>
        <v>1.4072480955857715E-15</v>
      </c>
      <c r="BP720" s="343">
        <f t="shared" si="1812"/>
        <v>-1.7718215821253449E-15</v>
      </c>
      <c r="BQ720" s="343">
        <f t="shared" si="1813"/>
        <v>1.5391835123323135E-15</v>
      </c>
      <c r="BR720" s="343">
        <f t="shared" si="1814"/>
        <v>-7.8774705439751051E-16</v>
      </c>
    </row>
    <row r="721" spans="2:70">
      <c r="B721" s="340">
        <v>27</v>
      </c>
      <c r="C721" s="340">
        <f t="shared" si="1815"/>
        <v>8.4375000000000023E-3</v>
      </c>
      <c r="D721" s="341">
        <f t="shared" si="1751"/>
        <v>49.988124137214228</v>
      </c>
      <c r="E721" s="342" t="str">
        <f>AG694</f>
        <v>-0.011875862785773</v>
      </c>
      <c r="F721" s="291">
        <v>27</v>
      </c>
      <c r="G721" s="343">
        <f t="shared" si="1816"/>
        <v>3.9167641985292008E-16</v>
      </c>
      <c r="H721" s="343">
        <f t="shared" si="1752"/>
        <v>-8.0989768561955896E-16</v>
      </c>
      <c r="I721" s="343">
        <f t="shared" si="1753"/>
        <v>1.0368555619358957E-15</v>
      </c>
      <c r="J721" s="343">
        <f t="shared" si="1754"/>
        <v>-1.0189522506386994E-15</v>
      </c>
      <c r="K721" s="343">
        <f t="shared" si="1755"/>
        <v>7.6041575245187171E-16</v>
      </c>
      <c r="L721" s="343">
        <f t="shared" si="1756"/>
        <v>-3.2230139302682111E-16</v>
      </c>
      <c r="M721" s="343">
        <f t="shared" si="1757"/>
        <v>-1.9192684837297319E-16</v>
      </c>
      <c r="N721" s="343">
        <f t="shared" si="1758"/>
        <v>6.6083013058579293E-16</v>
      </c>
      <c r="O721" s="343">
        <f t="shared" si="1759"/>
        <v>-9.7367344019844987E-16</v>
      </c>
      <c r="P721" s="343">
        <f t="shared" si="1760"/>
        <v>1.0565764922986669E-15</v>
      </c>
      <c r="Q721" s="343">
        <f t="shared" si="1761"/>
        <v>-8.8996111173912883E-16</v>
      </c>
      <c r="R721" s="343">
        <f t="shared" si="1762"/>
        <v>5.1317476547301495E-16</v>
      </c>
      <c r="S721" s="343">
        <f t="shared" si="1763"/>
        <v>-1.519836425613586E-17</v>
      </c>
      <c r="T721" s="343">
        <f t="shared" si="1764"/>
        <v>-4.863672442314254E-16</v>
      </c>
      <c r="U721" s="343">
        <f t="shared" si="1765"/>
        <v>8.7307359419653664E-16</v>
      </c>
      <c r="V721" s="343">
        <f t="shared" si="1766"/>
        <v>-1.0535970918945204E-15</v>
      </c>
      <c r="W721" s="343">
        <f t="shared" si="1767"/>
        <v>9.8530576459819587E-16</v>
      </c>
      <c r="X721" s="343">
        <f t="shared" si="1768"/>
        <v>-6.8432711947380813E-16</v>
      </c>
      <c r="Y721" s="343">
        <f t="shared" si="1769"/>
        <v>2.2173951227021509E-16</v>
      </c>
      <c r="Z721" s="343">
        <f t="shared" si="1770"/>
        <v>2.9321353743913064E-16</v>
      </c>
      <c r="AA721" s="343">
        <f t="shared" si="1771"/>
        <v>-7.3892201959495909E-16</v>
      </c>
      <c r="AB721" s="343">
        <f t="shared" si="1772"/>
        <v>1.0101285461129255E-15</v>
      </c>
      <c r="AC721" s="343">
        <f t="shared" si="1773"/>
        <v>-1.0427856694895907E-15</v>
      </c>
      <c r="AD721" s="343">
        <f t="shared" si="1774"/>
        <v>8.2918116604828746E-16</v>
      </c>
      <c r="AE721" s="343">
        <f t="shared" si="1775"/>
        <v>-4.1975933518070147E-16</v>
      </c>
      <c r="AF721" s="343">
        <f t="shared" si="1776"/>
        <v>-8.8791798839096101E-17</v>
      </c>
      <c r="AG721" s="343">
        <f t="shared" si="1777"/>
        <v>5.7637408617259587E-16</v>
      </c>
      <c r="AH721" s="343">
        <f t="shared" si="1778"/>
        <v>-9.2784132679082772E-16</v>
      </c>
      <c r="AI721" s="343">
        <f t="shared" si="1779"/>
        <v>1.0601919059034434E-15</v>
      </c>
      <c r="AJ721" s="343">
        <f t="shared" si="1780"/>
        <v>-9.421702454216878E-16</v>
      </c>
      <c r="AK721" s="343">
        <f t="shared" si="1781"/>
        <v>6.0164804224395397E-16</v>
      </c>
      <c r="AL721" s="343">
        <f t="shared" si="1782"/>
        <v>-1.1904215879530299E-16</v>
      </c>
      <c r="AM721" s="343">
        <f t="shared" si="1783"/>
        <v>-3.9167641985293211E-16</v>
      </c>
      <c r="AN721" s="343">
        <f t="shared" si="1784"/>
        <v>8.0989768561956133E-16</v>
      </c>
      <c r="AO721" s="343">
        <f t="shared" si="1785"/>
        <v>-1.0368555619358979E-15</v>
      </c>
      <c r="AP721" s="343">
        <f t="shared" si="1786"/>
        <v>1.0189522506386996E-15</v>
      </c>
      <c r="AQ721" s="343">
        <f t="shared" si="1787"/>
        <v>-7.6041575245186786E-16</v>
      </c>
      <c r="AR721" s="343">
        <f t="shared" si="1788"/>
        <v>3.2230139302681056E-16</v>
      </c>
      <c r="AS721" s="343">
        <f t="shared" si="1789"/>
        <v>1.91926848372973E-16</v>
      </c>
      <c r="AT721" s="343">
        <f t="shared" si="1790"/>
        <v>-6.6083013058579855E-16</v>
      </c>
      <c r="AU721" s="343">
        <f t="shared" si="1791"/>
        <v>9.7367344019845559E-16</v>
      </c>
      <c r="AV721" s="343">
        <f t="shared" si="1792"/>
        <v>-1.0565764922986667E-15</v>
      </c>
      <c r="AW721" s="343">
        <f t="shared" si="1793"/>
        <v>8.8996111173912489E-16</v>
      </c>
      <c r="AX721" s="343">
        <f t="shared" si="1794"/>
        <v>-5.1317476547300203E-16</v>
      </c>
      <c r="AY721" s="343">
        <f t="shared" si="1795"/>
        <v>1.51983642561286E-17</v>
      </c>
      <c r="AZ721" s="343">
        <f t="shared" si="1796"/>
        <v>4.8636724423143181E-16</v>
      </c>
      <c r="BA721" s="343">
        <f t="shared" si="1797"/>
        <v>-8.7307359419653654E-16</v>
      </c>
      <c r="BB721" s="343">
        <f t="shared" si="1798"/>
        <v>1.0535970918945212E-15</v>
      </c>
      <c r="BC721" s="343">
        <f t="shared" si="1799"/>
        <v>-9.8530576459819035E-16</v>
      </c>
      <c r="BD721" s="343">
        <f t="shared" si="1800"/>
        <v>6.8432711947379107E-16</v>
      </c>
      <c r="BE721" s="343">
        <f t="shared" si="1801"/>
        <v>-2.2173951227022271E-16</v>
      </c>
      <c r="BF721" s="343">
        <f t="shared" si="1802"/>
        <v>-2.932135374391304E-16</v>
      </c>
      <c r="BG721" s="343">
        <f t="shared" si="1803"/>
        <v>7.3892201959496431E-16</v>
      </c>
      <c r="BH721" s="343">
        <f t="shared" si="1804"/>
        <v>-1.0101285461129277E-15</v>
      </c>
      <c r="BI721" s="343">
        <f t="shared" si="1805"/>
        <v>1.042785669489588E-15</v>
      </c>
      <c r="BJ721" s="343">
        <f t="shared" si="1806"/>
        <v>-8.2918116604827356E-16</v>
      </c>
      <c r="BK721" s="343">
        <f t="shared" si="1807"/>
        <v>4.1975933518070867E-16</v>
      </c>
      <c r="BL721" s="343">
        <f t="shared" si="1808"/>
        <v>8.8791798839103373E-17</v>
      </c>
      <c r="BM721" s="343">
        <f t="shared" si="1809"/>
        <v>-5.7637408617260199E-16</v>
      </c>
      <c r="BN721" s="343">
        <f t="shared" si="1810"/>
        <v>9.2784132679083127E-16</v>
      </c>
      <c r="BO721" s="343">
        <f t="shared" si="1811"/>
        <v>-1.0601919059034434E-15</v>
      </c>
      <c r="BP721" s="343">
        <f t="shared" si="1812"/>
        <v>9.4217024542169135E-16</v>
      </c>
      <c r="BQ721" s="343">
        <f t="shared" si="1813"/>
        <v>-6.0164804224394806E-16</v>
      </c>
      <c r="BR721" s="343">
        <f t="shared" si="1814"/>
        <v>1.1904215879529577E-16</v>
      </c>
    </row>
    <row r="722" spans="2:70">
      <c r="B722" s="340">
        <v>28</v>
      </c>
      <c r="C722" s="340">
        <f t="shared" si="1815"/>
        <v>8.7500000000000026E-3</v>
      </c>
      <c r="D722" s="341">
        <f t="shared" si="1751"/>
        <v>49.986198120985861</v>
      </c>
      <c r="E722" s="342" t="str">
        <f>AH694</f>
        <v>-0.0138018790141392</v>
      </c>
      <c r="F722" s="291">
        <v>28</v>
      </c>
      <c r="G722" s="343">
        <f t="shared" si="1816"/>
        <v>-2.3157536474368485E-16</v>
      </c>
      <c r="H722" s="343">
        <f t="shared" si="1752"/>
        <v>-3.7467104315354744E-18</v>
      </c>
      <c r="I722" s="343">
        <f t="shared" si="1753"/>
        <v>2.3849838290756886E-16</v>
      </c>
      <c r="J722" s="343">
        <f t="shared" si="1754"/>
        <v>-4.3694083857915018E-16</v>
      </c>
      <c r="K722" s="343">
        <f t="shared" si="1755"/>
        <v>5.6886301245562074E-16</v>
      </c>
      <c r="L722" s="343">
        <f t="shared" si="1756"/>
        <v>-6.1418094944177193E-16</v>
      </c>
      <c r="M722" s="343">
        <f t="shared" si="1757"/>
        <v>5.6599540443958391E-16</v>
      </c>
      <c r="N722" s="343">
        <f t="shared" si="1758"/>
        <v>-4.3164218987258762E-16</v>
      </c>
      <c r="O722" s="343">
        <f t="shared" si="1759"/>
        <v>2.3157536474368514E-16</v>
      </c>
      <c r="P722" s="343">
        <f t="shared" si="1760"/>
        <v>3.7467104315365098E-18</v>
      </c>
      <c r="Q722" s="343">
        <f t="shared" si="1761"/>
        <v>-2.3849838290756935E-16</v>
      </c>
      <c r="R722" s="343">
        <f t="shared" si="1762"/>
        <v>4.3694083857914979E-16</v>
      </c>
      <c r="S722" s="343">
        <f t="shared" si="1763"/>
        <v>-5.6886301245562084E-16</v>
      </c>
      <c r="T722" s="343">
        <f t="shared" si="1764"/>
        <v>6.1418094944177193E-16</v>
      </c>
      <c r="U722" s="343">
        <f t="shared" si="1765"/>
        <v>-5.659954044395846E-16</v>
      </c>
      <c r="V722" s="343">
        <f t="shared" si="1766"/>
        <v>4.3164218987258728E-16</v>
      </c>
      <c r="W722" s="343">
        <f t="shared" si="1767"/>
        <v>-2.3157536474368268E-16</v>
      </c>
      <c r="X722" s="343">
        <f t="shared" si="1768"/>
        <v>-3.7467104315348827E-18</v>
      </c>
      <c r="Y722" s="343">
        <f t="shared" si="1769"/>
        <v>2.3849838290756984E-16</v>
      </c>
      <c r="Z722" s="343">
        <f t="shared" si="1770"/>
        <v>-4.3694083857915166E-16</v>
      </c>
      <c r="AA722" s="343">
        <f t="shared" si="1771"/>
        <v>5.6886301245562025E-16</v>
      </c>
      <c r="AB722" s="343">
        <f t="shared" si="1772"/>
        <v>-6.1418094944177193E-16</v>
      </c>
      <c r="AC722" s="343">
        <f t="shared" si="1773"/>
        <v>5.6599540443958352E-16</v>
      </c>
      <c r="AD722" s="343">
        <f t="shared" si="1774"/>
        <v>-4.3164218987258846E-16</v>
      </c>
      <c r="AE722" s="343">
        <f t="shared" si="1775"/>
        <v>2.3157536474368011E-16</v>
      </c>
      <c r="AF722" s="343">
        <f t="shared" si="1776"/>
        <v>3.7467104315375451E-18</v>
      </c>
      <c r="AG722" s="343">
        <f t="shared" si="1777"/>
        <v>-2.3849838290756827E-16</v>
      </c>
      <c r="AH722" s="343">
        <f t="shared" si="1778"/>
        <v>4.3694083857915359E-16</v>
      </c>
      <c r="AI722" s="343">
        <f t="shared" si="1779"/>
        <v>-5.6886301245562134E-16</v>
      </c>
      <c r="AJ722" s="343">
        <f t="shared" si="1780"/>
        <v>6.1418094944177193E-16</v>
      </c>
      <c r="AK722" s="343">
        <f t="shared" si="1781"/>
        <v>-5.6599540443958243E-16</v>
      </c>
      <c r="AL722" s="343">
        <f t="shared" si="1782"/>
        <v>4.3164218987258654E-16</v>
      </c>
      <c r="AM722" s="343">
        <f t="shared" si="1783"/>
        <v>-2.3157536474368573E-16</v>
      </c>
      <c r="AN722" s="343">
        <f t="shared" si="1784"/>
        <v>-3.7467104315402569E-18</v>
      </c>
      <c r="AO722" s="343">
        <f t="shared" si="1785"/>
        <v>2.3849838290757083E-16</v>
      </c>
      <c r="AP722" s="343">
        <f t="shared" si="1786"/>
        <v>-4.3694083857914935E-16</v>
      </c>
      <c r="AQ722" s="343">
        <f t="shared" si="1787"/>
        <v>5.6886301245562232E-16</v>
      </c>
      <c r="AR722" s="343">
        <f t="shared" si="1788"/>
        <v>-6.1418094944177193E-16</v>
      </c>
      <c r="AS722" s="343">
        <f t="shared" si="1789"/>
        <v>5.659954044395848E-16</v>
      </c>
      <c r="AT722" s="343">
        <f t="shared" si="1790"/>
        <v>-4.3164218987258462E-16</v>
      </c>
      <c r="AU722" s="343">
        <f t="shared" si="1791"/>
        <v>2.3157536474368317E-16</v>
      </c>
      <c r="AV722" s="343">
        <f t="shared" si="1792"/>
        <v>3.7467104315342911E-18</v>
      </c>
      <c r="AW722" s="343">
        <f t="shared" si="1793"/>
        <v>-2.3849838290757329E-16</v>
      </c>
      <c r="AX722" s="343">
        <f t="shared" si="1794"/>
        <v>4.3694083857915127E-16</v>
      </c>
      <c r="AY722" s="343">
        <f t="shared" si="1795"/>
        <v>-5.6886301245562005E-16</v>
      </c>
      <c r="AZ722" s="343">
        <f t="shared" si="1796"/>
        <v>6.1418094944177193E-16</v>
      </c>
      <c r="BA722" s="343">
        <f t="shared" si="1797"/>
        <v>-5.6599540443958381E-16</v>
      </c>
      <c r="BB722" s="343">
        <f t="shared" si="1798"/>
        <v>4.3164218987258886E-16</v>
      </c>
      <c r="BC722" s="343">
        <f t="shared" si="1799"/>
        <v>-2.3157536474368879E-16</v>
      </c>
      <c r="BD722" s="343">
        <f t="shared" si="1800"/>
        <v>-3.7467104315456803E-18</v>
      </c>
      <c r="BE722" s="343">
        <f t="shared" si="1801"/>
        <v>2.3849838290757576E-16</v>
      </c>
      <c r="BF722" s="343">
        <f t="shared" si="1802"/>
        <v>-4.3694083857915314E-16</v>
      </c>
      <c r="BG722" s="343">
        <f t="shared" si="1803"/>
        <v>5.6886301245562104E-16</v>
      </c>
      <c r="BH722" s="343">
        <f t="shared" si="1804"/>
        <v>-6.1418094944177193E-16</v>
      </c>
      <c r="BI722" s="343">
        <f t="shared" si="1805"/>
        <v>5.6599540443958608E-16</v>
      </c>
      <c r="BJ722" s="343">
        <f t="shared" si="1806"/>
        <v>-4.3164218987258072E-16</v>
      </c>
      <c r="BK722" s="343">
        <f t="shared" si="1807"/>
        <v>2.3157536474367814E-16</v>
      </c>
      <c r="BL722" s="343">
        <f t="shared" si="1808"/>
        <v>3.7467104315396652E-18</v>
      </c>
      <c r="BM722" s="343">
        <f t="shared" si="1809"/>
        <v>-2.3849838290757024E-16</v>
      </c>
      <c r="BN722" s="343">
        <f t="shared" si="1810"/>
        <v>4.3694083857914895E-16</v>
      </c>
      <c r="BO722" s="343">
        <f t="shared" si="1811"/>
        <v>-5.6886301245561877E-16</v>
      </c>
      <c r="BP722" s="343">
        <f t="shared" si="1812"/>
        <v>6.1418094944177173E-16</v>
      </c>
      <c r="BQ722" s="343">
        <f t="shared" si="1813"/>
        <v>-5.6599540443958164E-16</v>
      </c>
      <c r="BR722" s="343">
        <f t="shared" si="1814"/>
        <v>4.3164218987258501E-16</v>
      </c>
    </row>
    <row r="723" spans="2:70">
      <c r="B723" s="340">
        <v>29</v>
      </c>
      <c r="C723" s="340">
        <f t="shared" si="1815"/>
        <v>9.0625000000000028E-3</v>
      </c>
      <c r="D723" s="341">
        <f t="shared" si="1751"/>
        <v>49.984405024397276</v>
      </c>
      <c r="E723" s="342" t="str">
        <f>AI694</f>
        <v>-0.0155949756027232</v>
      </c>
      <c r="F723" s="291">
        <v>29</v>
      </c>
      <c r="G723" s="343">
        <f t="shared" si="1816"/>
        <v>-9.5562099468200401E-16</v>
      </c>
      <c r="H723" s="343">
        <f t="shared" si="1752"/>
        <v>9.563440453331426E-16</v>
      </c>
      <c r="I723" s="343">
        <f t="shared" si="1753"/>
        <v>-8.7470738895118817E-16</v>
      </c>
      <c r="J723" s="343">
        <f t="shared" si="1754"/>
        <v>7.1774151956764578E-16</v>
      </c>
      <c r="K723" s="343">
        <f t="shared" si="1755"/>
        <v>-4.9896423245682954E-16</v>
      </c>
      <c r="L723" s="343">
        <f t="shared" si="1756"/>
        <v>2.3721648068355594E-16</v>
      </c>
      <c r="M723" s="343">
        <f t="shared" si="1757"/>
        <v>4.4960195123756409E-17</v>
      </c>
      <c r="N723" s="343">
        <f t="shared" si="1758"/>
        <v>-3.2326492911618208E-16</v>
      </c>
      <c r="O723" s="343">
        <f t="shared" si="1759"/>
        <v>5.7373030447401979E-16</v>
      </c>
      <c r="P723" s="343">
        <f t="shared" si="1760"/>
        <v>-7.7478641125004E-16</v>
      </c>
      <c r="Q723" s="343">
        <f t="shared" si="1761"/>
        <v>9.0911843253071485E-16</v>
      </c>
      <c r="R723" s="343">
        <f t="shared" si="1762"/>
        <v>-9.6515778484252196E-16</v>
      </c>
      <c r="S723" s="343">
        <f t="shared" si="1763"/>
        <v>9.3807839679280054E-16</v>
      </c>
      <c r="T723" s="343">
        <f t="shared" si="1764"/>
        <v>-8.3021232709754812E-16</v>
      </c>
      <c r="U723" s="343">
        <f t="shared" si="1765"/>
        <v>6.50848929250692E-16</v>
      </c>
      <c r="V723" s="343">
        <f t="shared" si="1766"/>
        <v>-4.1543485863866401E-16</v>
      </c>
      <c r="W723" s="343">
        <f t="shared" si="1767"/>
        <v>1.4424381695039997E-16</v>
      </c>
      <c r="X723" s="343">
        <f t="shared" si="1768"/>
        <v>1.3936940539904198E-16</v>
      </c>
      <c r="Y723" s="343">
        <f t="shared" si="1769"/>
        <v>-4.1098022813711501E-16</v>
      </c>
      <c r="Z723" s="343">
        <f t="shared" si="1770"/>
        <v>6.4719770958661969E-16</v>
      </c>
      <c r="AA723" s="343">
        <f t="shared" si="1771"/>
        <v>-8.2767895885676164E-16</v>
      </c>
      <c r="AB723" s="343">
        <f t="shared" si="1772"/>
        <v>9.3688105194712482E-16</v>
      </c>
      <c r="AC723" s="343">
        <f t="shared" si="1773"/>
        <v>-9.6539957792609232E-16</v>
      </c>
      <c r="AD723" s="343">
        <f t="shared" si="1774"/>
        <v>9.1077854048552796E-16</v>
      </c>
      <c r="AE723" s="343">
        <f t="shared" si="1775"/>
        <v>-7.7772186669373337E-16</v>
      </c>
      <c r="AF723" s="343">
        <f t="shared" si="1776"/>
        <v>5.7768830795483524E-16</v>
      </c>
      <c r="AG723" s="343">
        <f t="shared" si="1777"/>
        <v>-3.2790462003201032E-16</v>
      </c>
      <c r="AH723" s="343">
        <f t="shared" si="1778"/>
        <v>4.9882006408313604E-17</v>
      </c>
      <c r="AI723" s="343">
        <f t="shared" si="1779"/>
        <v>2.3243641211327474E-16</v>
      </c>
      <c r="AJ723" s="343">
        <f t="shared" si="1780"/>
        <v>-4.9473756289644804E-16</v>
      </c>
      <c r="AK723" s="343">
        <f t="shared" si="1781"/>
        <v>7.1443224696164912E-16</v>
      </c>
      <c r="AL723" s="343">
        <f t="shared" si="1782"/>
        <v>-8.7260050563434596E-16</v>
      </c>
      <c r="AM723" s="343">
        <f t="shared" si="1783"/>
        <v>9.5562099468200401E-16</v>
      </c>
      <c r="AN723" s="343">
        <f t="shared" si="1784"/>
        <v>-9.563440453331428E-16</v>
      </c>
      <c r="AO723" s="343">
        <f t="shared" si="1785"/>
        <v>8.7470738895118975E-16</v>
      </c>
      <c r="AP723" s="343">
        <f t="shared" si="1786"/>
        <v>-7.1774151956764804E-16</v>
      </c>
      <c r="AQ723" s="343">
        <f t="shared" si="1787"/>
        <v>4.989642324568325E-16</v>
      </c>
      <c r="AR723" s="343">
        <f t="shared" si="1788"/>
        <v>-2.3721648068356265E-16</v>
      </c>
      <c r="AS723" s="343">
        <f t="shared" si="1789"/>
        <v>-4.4960195123749507E-17</v>
      </c>
      <c r="AT723" s="343">
        <f t="shared" si="1790"/>
        <v>3.2326492911617558E-16</v>
      </c>
      <c r="AU723" s="343">
        <f t="shared" si="1791"/>
        <v>-5.7373030447402532E-16</v>
      </c>
      <c r="AV723" s="343">
        <f t="shared" si="1792"/>
        <v>7.7478641125004405E-16</v>
      </c>
      <c r="AW723" s="343">
        <f t="shared" si="1793"/>
        <v>-9.0911843253071603E-16</v>
      </c>
      <c r="AX723" s="343">
        <f t="shared" si="1794"/>
        <v>9.6515778484252196E-16</v>
      </c>
      <c r="AY723" s="343">
        <f t="shared" si="1795"/>
        <v>-9.3807839679280054E-16</v>
      </c>
      <c r="AZ723" s="343">
        <f t="shared" si="1796"/>
        <v>8.3021232709755522E-16</v>
      </c>
      <c r="BA723" s="343">
        <f t="shared" si="1797"/>
        <v>-6.50848929250692E-16</v>
      </c>
      <c r="BB723" s="343">
        <f t="shared" si="1798"/>
        <v>4.1543485863865158E-16</v>
      </c>
      <c r="BC723" s="343">
        <f t="shared" si="1799"/>
        <v>-1.4424381695039997E-16</v>
      </c>
      <c r="BD723" s="343">
        <f t="shared" si="1800"/>
        <v>-1.3936940539905564E-16</v>
      </c>
      <c r="BE723" s="343">
        <f t="shared" si="1801"/>
        <v>4.1098022813711501E-16</v>
      </c>
      <c r="BF723" s="343">
        <f t="shared" si="1802"/>
        <v>-6.4719770958662985E-16</v>
      </c>
      <c r="BG723" s="343">
        <f t="shared" si="1803"/>
        <v>8.2767895885675809E-16</v>
      </c>
      <c r="BH723" s="343">
        <f t="shared" si="1804"/>
        <v>-9.368810519471266E-16</v>
      </c>
      <c r="BI723" s="343">
        <f t="shared" si="1805"/>
        <v>9.6539957792609232E-16</v>
      </c>
      <c r="BJ723" s="343">
        <f t="shared" si="1806"/>
        <v>-9.1077854048552796E-16</v>
      </c>
      <c r="BK723" s="343">
        <f t="shared" si="1807"/>
        <v>7.7772186669374156E-16</v>
      </c>
      <c r="BL723" s="343">
        <f t="shared" si="1808"/>
        <v>-5.7768830795483524E-16</v>
      </c>
      <c r="BM723" s="343">
        <f t="shared" si="1809"/>
        <v>3.2790462003202324E-16</v>
      </c>
      <c r="BN723" s="343">
        <f t="shared" si="1810"/>
        <v>-4.9882006408313604E-17</v>
      </c>
      <c r="BO723" s="343">
        <f t="shared" si="1811"/>
        <v>-2.3243641211326138E-16</v>
      </c>
      <c r="BP723" s="343">
        <f t="shared" si="1812"/>
        <v>4.9473756289644804E-16</v>
      </c>
      <c r="BQ723" s="343">
        <f t="shared" si="1813"/>
        <v>-7.1443224696163975E-16</v>
      </c>
      <c r="BR723" s="343">
        <f t="shared" si="1814"/>
        <v>8.7260050563434596E-16</v>
      </c>
    </row>
    <row r="724" spans="2:70">
      <c r="B724" s="340">
        <v>30</v>
      </c>
      <c r="C724" s="340">
        <f t="shared" si="1815"/>
        <v>9.3750000000000031E-3</v>
      </c>
      <c r="D724" s="341">
        <f t="shared" si="1751"/>
        <v>49.982762115948816</v>
      </c>
      <c r="E724" s="342" t="str">
        <f>AJ694</f>
        <v>-0.0172378840511814</v>
      </c>
      <c r="F724" s="291">
        <v>30</v>
      </c>
      <c r="G724" s="343">
        <f t="shared" si="1816"/>
        <v>4.2761661605458718E-16</v>
      </c>
      <c r="H724" s="343">
        <f t="shared" si="1752"/>
        <v>-4.6782244439021558E-16</v>
      </c>
      <c r="I724" s="343">
        <f t="shared" si="1753"/>
        <v>4.9005011854577735E-16</v>
      </c>
      <c r="J724" s="343">
        <f t="shared" si="1754"/>
        <v>-4.9344544146889736E-16</v>
      </c>
      <c r="K724" s="343">
        <f t="shared" si="1755"/>
        <v>4.7787793280375944E-16</v>
      </c>
      <c r="L724" s="343">
        <f t="shared" si="1756"/>
        <v>-4.4394584317800465E-16</v>
      </c>
      <c r="M724" s="343">
        <f t="shared" si="1757"/>
        <v>3.9295316376661679E-16</v>
      </c>
      <c r="N724" s="343">
        <f t="shared" si="1758"/>
        <v>-3.2685951464235101E-16</v>
      </c>
      <c r="O724" s="343">
        <f t="shared" si="1759"/>
        <v>2.4820483767530736E-16</v>
      </c>
      <c r="P724" s="343">
        <f t="shared" si="1760"/>
        <v>-1.6001178799127832E-16</v>
      </c>
      <c r="Q724" s="343">
        <f t="shared" si="1761"/>
        <v>6.5669575030387211E-17</v>
      </c>
      <c r="R724" s="343">
        <f t="shared" si="1762"/>
        <v>3.1196282870999729E-17</v>
      </c>
      <c r="S724" s="343">
        <f t="shared" si="1763"/>
        <v>-1.268632851167277E-16</v>
      </c>
      <c r="T724" s="343">
        <f t="shared" si="1764"/>
        <v>2.1765500246117319E-16</v>
      </c>
      <c r="U724" s="343">
        <f t="shared" si="1765"/>
        <v>-3.0008236012336429E-16</v>
      </c>
      <c r="V724" s="343">
        <f t="shared" si="1766"/>
        <v>3.7097772097414375E-16</v>
      </c>
      <c r="W724" s="343">
        <f t="shared" si="1767"/>
        <v>-4.2761661605458915E-16</v>
      </c>
      <c r="X724" s="343">
        <f t="shared" si="1768"/>
        <v>4.6782244439021617E-16</v>
      </c>
      <c r="Y724" s="343">
        <f t="shared" si="1769"/>
        <v>-4.9005011854577774E-16</v>
      </c>
      <c r="Z724" s="343">
        <f t="shared" si="1770"/>
        <v>4.9344544146889726E-16</v>
      </c>
      <c r="AA724" s="343">
        <f t="shared" si="1771"/>
        <v>-4.7787793280375875E-16</v>
      </c>
      <c r="AB724" s="343">
        <f t="shared" si="1772"/>
        <v>4.4394584317800347E-16</v>
      </c>
      <c r="AC724" s="343">
        <f t="shared" si="1773"/>
        <v>-3.9295316376661413E-16</v>
      </c>
      <c r="AD724" s="343">
        <f t="shared" si="1774"/>
        <v>3.2685951464234638E-16</v>
      </c>
      <c r="AE724" s="343">
        <f t="shared" si="1775"/>
        <v>-2.4820483767530657E-16</v>
      </c>
      <c r="AF724" s="343">
        <f t="shared" si="1776"/>
        <v>1.6001178799127578E-16</v>
      </c>
      <c r="AG724" s="343">
        <f t="shared" si="1777"/>
        <v>-6.5669575030384598E-17</v>
      </c>
      <c r="AH724" s="343">
        <f t="shared" si="1778"/>
        <v>-3.1196282871002391E-17</v>
      </c>
      <c r="AI724" s="343">
        <f t="shared" si="1779"/>
        <v>1.2686328511673369E-16</v>
      </c>
      <c r="AJ724" s="343">
        <f t="shared" si="1780"/>
        <v>-2.1765500246117245E-16</v>
      </c>
      <c r="AK724" s="343">
        <f t="shared" si="1781"/>
        <v>3.0008236012336646E-16</v>
      </c>
      <c r="AL724" s="343">
        <f t="shared" si="1782"/>
        <v>-3.7097772097414548E-16</v>
      </c>
      <c r="AM724" s="343">
        <f t="shared" si="1783"/>
        <v>4.2761661605459048E-16</v>
      </c>
      <c r="AN724" s="343">
        <f t="shared" si="1784"/>
        <v>-4.6782244439021814E-16</v>
      </c>
      <c r="AO724" s="343">
        <f t="shared" si="1785"/>
        <v>4.9005011854577764E-16</v>
      </c>
      <c r="AP724" s="343">
        <f t="shared" si="1786"/>
        <v>-4.9344544146889706E-16</v>
      </c>
      <c r="AQ724" s="343">
        <f t="shared" si="1787"/>
        <v>4.7787793280375815E-16</v>
      </c>
      <c r="AR724" s="343">
        <f t="shared" si="1788"/>
        <v>-4.4394584317800224E-16</v>
      </c>
      <c r="AS724" s="343">
        <f t="shared" si="1789"/>
        <v>3.929531637666125E-16</v>
      </c>
      <c r="AT724" s="343">
        <f t="shared" si="1790"/>
        <v>-3.2685951464234963E-16</v>
      </c>
      <c r="AU724" s="343">
        <f t="shared" si="1791"/>
        <v>2.4820483767530426E-16</v>
      </c>
      <c r="AV724" s="343">
        <f t="shared" si="1792"/>
        <v>-1.6001178799127329E-16</v>
      </c>
      <c r="AW724" s="343">
        <f t="shared" si="1793"/>
        <v>6.5669575030381911E-17</v>
      </c>
      <c r="AX724" s="343">
        <f t="shared" si="1794"/>
        <v>3.1196282871005053E-17</v>
      </c>
      <c r="AY724" s="343">
        <f t="shared" si="1795"/>
        <v>-1.2686328511673626E-16</v>
      </c>
      <c r="AZ724" s="343">
        <f t="shared" si="1796"/>
        <v>2.1765500246118112E-16</v>
      </c>
      <c r="BA724" s="343">
        <f t="shared" si="1797"/>
        <v>-3.000823601233741E-16</v>
      </c>
      <c r="BB724" s="343">
        <f t="shared" si="1798"/>
        <v>3.7097772097415189E-16</v>
      </c>
      <c r="BC724" s="343">
        <f t="shared" si="1799"/>
        <v>-4.2761661605458831E-16</v>
      </c>
      <c r="BD724" s="343">
        <f t="shared" si="1800"/>
        <v>4.6782244439021676E-16</v>
      </c>
      <c r="BE724" s="343">
        <f t="shared" si="1801"/>
        <v>-4.9005011854577794E-16</v>
      </c>
      <c r="BF724" s="343">
        <f t="shared" si="1802"/>
        <v>4.9344544146889706E-16</v>
      </c>
      <c r="BG724" s="343">
        <f t="shared" si="1803"/>
        <v>-4.7787793280375736E-16</v>
      </c>
      <c r="BH724" s="343">
        <f t="shared" si="1804"/>
        <v>4.439458431780011E-16</v>
      </c>
      <c r="BI724" s="343">
        <f t="shared" si="1805"/>
        <v>-3.9295316376661087E-16</v>
      </c>
      <c r="BJ724" s="343">
        <f t="shared" si="1806"/>
        <v>3.2685951464234239E-16</v>
      </c>
      <c r="BK724" s="343">
        <f t="shared" si="1807"/>
        <v>-2.4820483767529583E-16</v>
      </c>
      <c r="BL724" s="343">
        <f t="shared" si="1808"/>
        <v>1.600117879912641E-16</v>
      </c>
      <c r="BM724" s="343">
        <f t="shared" si="1809"/>
        <v>-6.5669575030386249E-17</v>
      </c>
      <c r="BN724" s="343">
        <f t="shared" si="1810"/>
        <v>-3.1196282871000616E-17</v>
      </c>
      <c r="BO724" s="343">
        <f t="shared" si="1811"/>
        <v>1.2686328511673209E-16</v>
      </c>
      <c r="BP724" s="343">
        <f t="shared" si="1812"/>
        <v>-2.176550024611772E-16</v>
      </c>
      <c r="BQ724" s="343">
        <f t="shared" si="1813"/>
        <v>3.000823601233707E-16</v>
      </c>
      <c r="BR724" s="343">
        <f t="shared" si="1814"/>
        <v>-3.7097772097414903E-16</v>
      </c>
    </row>
    <row r="725" spans="2:70">
      <c r="B725" s="340">
        <v>31</v>
      </c>
      <c r="C725" s="340">
        <f t="shared" si="1815"/>
        <v>9.6875000000000034E-3</v>
      </c>
      <c r="D725" s="341">
        <f t="shared" si="1751"/>
        <v>49.981285217746958</v>
      </c>
      <c r="E725" s="342" t="str">
        <f>AK694</f>
        <v>-0.0187147822530391</v>
      </c>
      <c r="F725" s="291">
        <v>31</v>
      </c>
      <c r="G725" s="343">
        <f t="shared" si="1816"/>
        <v>-6.4664892977032252E-16</v>
      </c>
      <c r="H725" s="343">
        <f t="shared" si="1752"/>
        <v>6.7905231965524406E-16</v>
      </c>
      <c r="I725" s="343">
        <f t="shared" si="1753"/>
        <v>-7.049160644941282E-16</v>
      </c>
      <c r="J725" s="343">
        <f t="shared" si="1754"/>
        <v>7.2399108228561518E-16</v>
      </c>
      <c r="K725" s="343">
        <f t="shared" si="1755"/>
        <v>-7.3609367018090772E-16</v>
      </c>
      <c r="L725" s="343">
        <f t="shared" si="1756"/>
        <v>7.4110727364262659E-16</v>
      </c>
      <c r="M725" s="343">
        <f t="shared" si="1757"/>
        <v>-7.3898360892872095E-16</v>
      </c>
      <c r="N725" s="343">
        <f t="shared" si="1758"/>
        <v>7.2974312809129891E-16</v>
      </c>
      <c r="O725" s="343">
        <f t="shared" si="1759"/>
        <v>-7.1347482201218563E-16</v>
      </c>
      <c r="P725" s="343">
        <f t="shared" si="1760"/>
        <v>6.903353633720839E-16</v>
      </c>
      <c r="Q725" s="343">
        <f t="shared" si="1761"/>
        <v>-6.6054759780701105E-16</v>
      </c>
      <c r="R725" s="343">
        <f t="shared" si="1762"/>
        <v>6.243983977830102E-16</v>
      </c>
      <c r="S725" s="343">
        <f t="shared" si="1763"/>
        <v>-5.8223589985747435E-16</v>
      </c>
      <c r="T725" s="343">
        <f t="shared" si="1764"/>
        <v>5.3446615193379221E-16</v>
      </c>
      <c r="U725" s="343">
        <f t="shared" si="1765"/>
        <v>-4.8154920279806937E-16</v>
      </c>
      <c r="V725" s="343">
        <f t="shared" si="1766"/>
        <v>4.2399467159782979E-16</v>
      </c>
      <c r="W725" s="343">
        <f t="shared" si="1767"/>
        <v>-3.6235683993103888E-16</v>
      </c>
      <c r="X725" s="343">
        <f t="shared" si="1768"/>
        <v>2.9722931381131404E-16</v>
      </c>
      <c r="Y725" s="343">
        <f t="shared" si="1769"/>
        <v>-2.2923930691751554E-16</v>
      </c>
      <c r="Z725" s="343">
        <f t="shared" si="1770"/>
        <v>1.5904160018314912E-16</v>
      </c>
      <c r="AA725" s="343">
        <f t="shared" si="1771"/>
        <v>-8.7312235898036666E-17</v>
      </c>
      <c r="AB725" s="343">
        <f t="shared" si="1772"/>
        <v>1.4742007051497473E-17</v>
      </c>
      <c r="AC725" s="343">
        <f t="shared" si="1773"/>
        <v>5.7970195381737876E-17</v>
      </c>
      <c r="AD725" s="343">
        <f t="shared" si="1774"/>
        <v>-1.3012411314372522E-16</v>
      </c>
      <c r="AE725" s="343">
        <f t="shared" si="1775"/>
        <v>2.0102486456305228E-16</v>
      </c>
      <c r="AF725" s="343">
        <f t="shared" si="1776"/>
        <v>-2.6998963664527798E-16</v>
      </c>
      <c r="AG725" s="343">
        <f t="shared" si="1777"/>
        <v>3.3635426093525146E-16</v>
      </c>
      <c r="AH725" s="343">
        <f t="shared" si="1778"/>
        <v>-3.994796098224853E-16</v>
      </c>
      <c r="AI725" s="343">
        <f t="shared" si="1779"/>
        <v>4.5875775168935174E-16</v>
      </c>
      <c r="AJ725" s="343">
        <f t="shared" si="1780"/>
        <v>-5.136178056249609E-16</v>
      </c>
      <c r="AK725" s="343">
        <f t="shared" si="1781"/>
        <v>5.6353143932034135E-16</v>
      </c>
      <c r="AL725" s="343">
        <f t="shared" si="1782"/>
        <v>-6.0801795719745315E-16</v>
      </c>
      <c r="AM725" s="343">
        <f t="shared" si="1783"/>
        <v>6.4664892977032765E-16</v>
      </c>
      <c r="AN725" s="343">
        <f t="shared" si="1784"/>
        <v>-6.7905231965524603E-16</v>
      </c>
      <c r="AO725" s="343">
        <f t="shared" si="1785"/>
        <v>7.0491606449413125E-16</v>
      </c>
      <c r="AP725" s="343">
        <f t="shared" si="1786"/>
        <v>-7.2399108228561606E-16</v>
      </c>
      <c r="AQ725" s="343">
        <f t="shared" si="1787"/>
        <v>7.3609367018090881E-16</v>
      </c>
      <c r="AR725" s="343">
        <f t="shared" si="1788"/>
        <v>-7.4110727364262669E-16</v>
      </c>
      <c r="AS725" s="343">
        <f t="shared" si="1789"/>
        <v>7.3898360892872016E-16</v>
      </c>
      <c r="AT725" s="343">
        <f t="shared" si="1790"/>
        <v>-7.2974312809129841E-16</v>
      </c>
      <c r="AU725" s="343">
        <f t="shared" si="1791"/>
        <v>7.1347482201218346E-16</v>
      </c>
      <c r="AV725" s="343">
        <f t="shared" si="1792"/>
        <v>-6.9033536337208271E-16</v>
      </c>
      <c r="AW725" s="343">
        <f t="shared" si="1793"/>
        <v>6.6054759780701332E-16</v>
      </c>
      <c r="AX725" s="343">
        <f t="shared" si="1794"/>
        <v>-6.2439839778300438E-16</v>
      </c>
      <c r="AY725" s="343">
        <f t="shared" si="1795"/>
        <v>5.822358998574709E-16</v>
      </c>
      <c r="AZ725" s="343">
        <f t="shared" si="1796"/>
        <v>-5.3446615193379202E-16</v>
      </c>
      <c r="BA725" s="343">
        <f t="shared" si="1797"/>
        <v>4.8154920279807321E-16</v>
      </c>
      <c r="BB725" s="343">
        <f t="shared" si="1798"/>
        <v>-4.2399467159782096E-16</v>
      </c>
      <c r="BC725" s="343">
        <f t="shared" si="1799"/>
        <v>3.6235683993103409E-16</v>
      </c>
      <c r="BD725" s="343">
        <f t="shared" si="1800"/>
        <v>-2.9722931381131394E-16</v>
      </c>
      <c r="BE725" s="343">
        <f t="shared" si="1801"/>
        <v>2.2923930691750035E-16</v>
      </c>
      <c r="BF725" s="343">
        <f t="shared" si="1802"/>
        <v>-1.5904160018313872E-16</v>
      </c>
      <c r="BG725" s="343">
        <f t="shared" si="1803"/>
        <v>8.7312235898031242E-17</v>
      </c>
      <c r="BH725" s="343">
        <f t="shared" si="1804"/>
        <v>-1.4742007051502601E-17</v>
      </c>
      <c r="BI725" s="343">
        <f t="shared" si="1805"/>
        <v>-5.7970195381753751E-17</v>
      </c>
      <c r="BJ725" s="343">
        <f t="shared" si="1806"/>
        <v>1.301241131437306E-16</v>
      </c>
      <c r="BK725" s="343">
        <f t="shared" si="1807"/>
        <v>-2.0102486456305756E-16</v>
      </c>
      <c r="BL725" s="343">
        <f t="shared" si="1808"/>
        <v>2.6998963664527334E-16</v>
      </c>
      <c r="BM725" s="343">
        <f t="shared" si="1809"/>
        <v>-3.3635426093526575E-16</v>
      </c>
      <c r="BN725" s="343">
        <f t="shared" si="1810"/>
        <v>3.9947960982248998E-16</v>
      </c>
      <c r="BO725" s="343">
        <f t="shared" si="1811"/>
        <v>-4.5875775168935598E-16</v>
      </c>
      <c r="BP725" s="343">
        <f t="shared" si="1812"/>
        <v>5.1361780562495726E-16</v>
      </c>
      <c r="BQ725" s="343">
        <f t="shared" si="1813"/>
        <v>-5.6353143932035171E-16</v>
      </c>
      <c r="BR725" s="343">
        <f t="shared" si="1814"/>
        <v>6.080179571974562E-16</v>
      </c>
    </row>
    <row r="726" spans="2:70">
      <c r="B726" s="340">
        <v>32</v>
      </c>
      <c r="C726" s="340">
        <f t="shared" si="1815"/>
        <v>1.0000000000000004E-2</v>
      </c>
      <c r="D726" s="341">
        <f t="shared" si="1751"/>
        <v>49.979988553128756</v>
      </c>
      <c r="E726" s="342" t="str">
        <f>AL694</f>
        <v>-0.0200114468712443</v>
      </c>
      <c r="F726" s="291">
        <v>32</v>
      </c>
      <c r="G726" s="343">
        <f t="shared" si="1816"/>
        <v>1.6983823038525643E-16</v>
      </c>
      <c r="H726" s="343">
        <f t="shared" si="1752"/>
        <v>-1.6983823038525648E-16</v>
      </c>
      <c r="I726" s="343">
        <f t="shared" si="1753"/>
        <v>1.6983823038525651E-16</v>
      </c>
      <c r="J726" s="343">
        <f t="shared" si="1754"/>
        <v>-1.6983823038525656E-16</v>
      </c>
      <c r="K726" s="343">
        <f t="shared" si="1755"/>
        <v>1.6983823038525658E-16</v>
      </c>
      <c r="L726" s="343">
        <f t="shared" si="1756"/>
        <v>-1.698382303852566E-16</v>
      </c>
      <c r="M726" s="343">
        <f t="shared" si="1757"/>
        <v>1.6983823038525665E-16</v>
      </c>
      <c r="N726" s="343">
        <f t="shared" si="1758"/>
        <v>-1.6983823038525668E-16</v>
      </c>
      <c r="O726" s="343">
        <f t="shared" si="1759"/>
        <v>1.6983823038525673E-16</v>
      </c>
      <c r="P726" s="343">
        <f t="shared" si="1760"/>
        <v>-1.6983823038525675E-16</v>
      </c>
      <c r="Q726" s="343">
        <f t="shared" si="1761"/>
        <v>1.6983823038525779E-16</v>
      </c>
      <c r="R726" s="343">
        <f t="shared" si="1762"/>
        <v>-1.6983823038525683E-16</v>
      </c>
      <c r="S726" s="343">
        <f t="shared" si="1763"/>
        <v>1.6983823038525584E-16</v>
      </c>
      <c r="T726" s="343">
        <f t="shared" si="1764"/>
        <v>-1.698382303852569E-16</v>
      </c>
      <c r="U726" s="343">
        <f t="shared" si="1765"/>
        <v>1.6983823038525794E-16</v>
      </c>
      <c r="V726" s="343">
        <f t="shared" si="1766"/>
        <v>-1.6983823038525697E-16</v>
      </c>
      <c r="W726" s="343">
        <f t="shared" si="1767"/>
        <v>1.6983823038525599E-16</v>
      </c>
      <c r="X726" s="343">
        <f t="shared" si="1768"/>
        <v>-1.6983823038525702E-16</v>
      </c>
      <c r="Y726" s="343">
        <f t="shared" si="1769"/>
        <v>1.6983823038525808E-16</v>
      </c>
      <c r="Z726" s="343">
        <f t="shared" si="1770"/>
        <v>-1.698382303852571E-16</v>
      </c>
      <c r="AA726" s="343">
        <f t="shared" si="1771"/>
        <v>1.6983823038525614E-16</v>
      </c>
      <c r="AB726" s="343">
        <f t="shared" si="1772"/>
        <v>-1.6983823038525919E-16</v>
      </c>
      <c r="AC726" s="343">
        <f t="shared" si="1773"/>
        <v>1.6983823038525821E-16</v>
      </c>
      <c r="AD726" s="343">
        <f t="shared" si="1774"/>
        <v>-1.6983823038525725E-16</v>
      </c>
      <c r="AE726" s="343">
        <f t="shared" si="1775"/>
        <v>1.6983823038525626E-16</v>
      </c>
      <c r="AF726" s="343">
        <f t="shared" si="1776"/>
        <v>-1.698382303852553E-16</v>
      </c>
      <c r="AG726" s="343">
        <f t="shared" si="1777"/>
        <v>1.6983823038525835E-16</v>
      </c>
      <c r="AH726" s="343">
        <f t="shared" si="1778"/>
        <v>-1.6983823038525737E-16</v>
      </c>
      <c r="AI726" s="343">
        <f t="shared" si="1779"/>
        <v>1.6983823038525641E-16</v>
      </c>
      <c r="AJ726" s="343">
        <f t="shared" si="1780"/>
        <v>-1.6983823038525946E-16</v>
      </c>
      <c r="AK726" s="343">
        <f t="shared" si="1781"/>
        <v>1.698382303852585E-16</v>
      </c>
      <c r="AL726" s="343">
        <f t="shared" si="1782"/>
        <v>-1.6983823038525752E-16</v>
      </c>
      <c r="AM726" s="343">
        <f t="shared" si="1783"/>
        <v>1.6983823038525656E-16</v>
      </c>
      <c r="AN726" s="343">
        <f t="shared" si="1784"/>
        <v>-1.6983823038525557E-16</v>
      </c>
      <c r="AO726" s="343">
        <f t="shared" si="1785"/>
        <v>1.6983823038525863E-16</v>
      </c>
      <c r="AP726" s="343">
        <f t="shared" si="1786"/>
        <v>-1.6983823038525766E-16</v>
      </c>
      <c r="AQ726" s="343">
        <f t="shared" si="1787"/>
        <v>1.6983823038525668E-16</v>
      </c>
      <c r="AR726" s="343">
        <f t="shared" si="1788"/>
        <v>-1.6983823038525974E-16</v>
      </c>
      <c r="AS726" s="343">
        <f t="shared" si="1789"/>
        <v>1.6983823038525877E-16</v>
      </c>
      <c r="AT726" s="343">
        <f t="shared" si="1790"/>
        <v>-1.6983823038525779E-16</v>
      </c>
      <c r="AU726" s="343">
        <f t="shared" si="1791"/>
        <v>1.6983823038526087E-16</v>
      </c>
      <c r="AV726" s="343">
        <f t="shared" si="1792"/>
        <v>-1.6983823038525584E-16</v>
      </c>
      <c r="AW726" s="343">
        <f t="shared" si="1793"/>
        <v>1.6983823038525892E-16</v>
      </c>
      <c r="AX726" s="343">
        <f t="shared" si="1794"/>
        <v>-1.6983823038526198E-16</v>
      </c>
      <c r="AY726" s="343">
        <f t="shared" si="1795"/>
        <v>1.6983823038525697E-16</v>
      </c>
      <c r="AZ726" s="343">
        <f t="shared" si="1796"/>
        <v>-1.6983823038526003E-16</v>
      </c>
      <c r="BA726" s="343">
        <f t="shared" si="1797"/>
        <v>1.6983823038525503E-16</v>
      </c>
      <c r="BB726" s="343">
        <f t="shared" si="1798"/>
        <v>-1.6983823038525808E-16</v>
      </c>
      <c r="BC726" s="343">
        <f t="shared" si="1799"/>
        <v>1.6983823038526114E-16</v>
      </c>
      <c r="BD726" s="343">
        <f t="shared" si="1800"/>
        <v>-1.6983823038525614E-16</v>
      </c>
      <c r="BE726" s="343">
        <f t="shared" si="1801"/>
        <v>1.6983823038525919E-16</v>
      </c>
      <c r="BF726" s="343">
        <f t="shared" si="1802"/>
        <v>-1.6983823038525419E-16</v>
      </c>
      <c r="BG726" s="343">
        <f t="shared" si="1803"/>
        <v>1.6983823038525725E-16</v>
      </c>
      <c r="BH726" s="343">
        <f t="shared" si="1804"/>
        <v>-1.698382303852603E-16</v>
      </c>
      <c r="BI726" s="343">
        <f t="shared" si="1805"/>
        <v>1.698382303852553E-16</v>
      </c>
      <c r="BJ726" s="343">
        <f t="shared" si="1806"/>
        <v>-1.6983823038525835E-16</v>
      </c>
      <c r="BK726" s="343">
        <f t="shared" si="1807"/>
        <v>1.6983823038526141E-16</v>
      </c>
      <c r="BL726" s="343">
        <f t="shared" si="1808"/>
        <v>-1.6983823038525641E-16</v>
      </c>
      <c r="BM726" s="343">
        <f t="shared" si="1809"/>
        <v>1.6983823038525946E-16</v>
      </c>
      <c r="BN726" s="343">
        <f t="shared" si="1810"/>
        <v>-1.6983823038526252E-16</v>
      </c>
      <c r="BO726" s="343">
        <f t="shared" si="1811"/>
        <v>1.6983823038525752E-16</v>
      </c>
      <c r="BP726" s="343">
        <f t="shared" si="1812"/>
        <v>-1.6983823038526057E-16</v>
      </c>
      <c r="BQ726" s="343">
        <f t="shared" si="1813"/>
        <v>1.6983823038525557E-16</v>
      </c>
      <c r="BR726" s="343">
        <f t="shared" si="1814"/>
        <v>-1.6983823038525863E-16</v>
      </c>
    </row>
    <row r="727" spans="2:70">
      <c r="B727" s="340">
        <v>33</v>
      </c>
      <c r="C727" s="340">
        <f t="shared" si="1815"/>
        <v>1.0312500000000004E-2</v>
      </c>
      <c r="D727" s="341">
        <f t="shared" ref="D727:D758" si="1817">Vo_set2+E727</f>
        <v>49.97888460968327</v>
      </c>
      <c r="E727" s="342" t="str">
        <f>AM694</f>
        <v>-0.0211153903167316</v>
      </c>
      <c r="F727" s="291">
        <v>33</v>
      </c>
      <c r="G727" s="343">
        <f t="shared" ref="G727:G744" si="1818">2*IMREAL(K658)*COS(2*PI()*B658*1/Nt_input)-2*IMAGINARY(K658)*SIN(2*PI()*B658*1/Nt_input)</f>
        <v>3.3135862012198978E-15</v>
      </c>
      <c r="H727" s="343">
        <f t="shared" ref="H727:H744" si="1819">2*IMREAL(K658)*COS(2*PI()*B658*2/Nt_input)-2*IMAGINARY(K658)*SIN(2*PI()*B658*2/Nt_input)</f>
        <v>-3.4755251517040547E-15</v>
      </c>
      <c r="I727" s="343">
        <f t="shared" ref="I727:I744" si="1820">2*IMREAL(K658)*COS(2*PI()*B658*3/Nt_input)-2*IMAGINARY(K658)*SIN(2*PI()*B658*3/Nt_input)</f>
        <v>3.6039928950619925E-15</v>
      </c>
      <c r="J727" s="343">
        <f t="shared" ref="J727:J744" si="1821">2*IMREAL(K658)*COS(2*PI()*B658*4/Nt_input)-2*IMAGINARY(K658)*SIN(2*PI()*B658*4/Nt_input)</f>
        <v>-3.6977522166975618E-15</v>
      </c>
      <c r="K727" s="343">
        <f t="shared" ref="K727:K744" si="1822">2*IMREAL(K658)*COS(2*PI()*B658*5/Nt_input)-2*IMAGINARY(K658)*SIN(2*PI()*B658*5/Nt_input)</f>
        <v>3.7559001630893553E-15</v>
      </c>
      <c r="L727" s="343">
        <f t="shared" ref="L727:L744" si="1823">2*IMREAL(K658)*COS(2*PI()*B658*6/Nt_input)-2*IMAGINARY(K658)*SIN(2*PI()*B658*6/Nt_input)</f>
        <v>-3.777876737726717E-15</v>
      </c>
      <c r="M727" s="343">
        <f t="shared" ref="M727:M744" si="1824">2*IMREAL(K658)*COS(2*PI()*B658*7/Nt_input)-2*IMAGINARY(K658)*SIN(2*PI()*B658*7/Nt_input)</f>
        <v>3.7634702941822719E-15</v>
      </c>
      <c r="N727" s="343">
        <f t="shared" ref="N727:N744" si="1825">2*IMREAL(K658)*COS(2*PI()*B658*8/Nt_input)-2*IMAGINARY(K658)*SIN(2*PI()*B658*8/Nt_input)</f>
        <v>-3.7128195743827167E-15</v>
      </c>
      <c r="O727" s="343">
        <f t="shared" ref="O727:O744" si="1826">2*IMREAL(K658)*COS(2*PI()*B658*9/Nt_input)-2*IMAGINARY(K658)*SIN(2*PI()*B658*9/Nt_input)</f>
        <v>3.6264123724482204E-15</v>
      </c>
      <c r="P727" s="343">
        <f t="shared" ref="P727:P744" si="1827">2*IMREAL(K658)*COS(2*PI()*B658*10/Nt_input)-2*IMAGINARY(K658)*SIN(2*PI()*B658*10/Nt_input)</f>
        <v>-3.5050808369683906E-15</v>
      </c>
      <c r="Q727" s="343">
        <f t="shared" ref="Q727:Q744" si="1828">2*IMREAL(K658)*COS(2*PI()*B658*11/Nt_input)-2*IMAGINARY(K658)*SIN(2*PI()*B658*11/Nt_input)</f>
        <v>3.3499934569564681E-15</v>
      </c>
      <c r="R727" s="343">
        <f t="shared" ref="R727:R744" si="1829">2*IMREAL(K658)*COS(2*PI()*B658*12/Nt_input)-2*IMAGINARY(K658)*SIN(2*PI()*B658*12/Nt_input)</f>
        <v>-3.1626438086613517E-15</v>
      </c>
      <c r="S727" s="343">
        <f t="shared" ref="S727:S744" si="1830">2*IMREAL(K658)*COS(2*PI()*B658*13/Nt_input)-2*IMAGINARY(K658)*SIN(2*PI()*B658*13/Nt_input)</f>
        <v>2.944836171611858E-15</v>
      </c>
      <c r="T727" s="343">
        <f t="shared" ref="T727:T744" si="1831">2*IMREAL(K658)*COS(2*PI()*B658*14/Nt_input)-2*IMAGINARY(K658)*SIN(2*PI()*B658*14/Nt_input)</f>
        <v>-2.6986681524185403E-15</v>
      </c>
      <c r="U727" s="343">
        <f t="shared" ref="U727:U744" si="1832">2*IMREAL(K658)*COS(2*PI()*B658*15/Nt_input)-2*IMAGINARY(K658)*SIN(2*PI()*B658*15/Nt_input)</f>
        <v>2.4265104836753574E-15</v>
      </c>
      <c r="V727" s="343">
        <f t="shared" ref="V727:V744" si="1833">2*IMREAL(K658)*COS(2*PI()*B658*16/Nt_input)-2*IMAGINARY(K658)*SIN(2*PI()*B658*16/Nt_input)</f>
        <v>-2.1309841925088208E-15</v>
      </c>
      <c r="W727" s="343">
        <f t="shared" ref="W727:W744" si="1834">2*IMREAL(K658)*COS(2*PI()*B658*17/Nt_input)-2*IMAGINARY(K658)*SIN(2*PI()*B658*17/Nt_input)</f>
        <v>1.8149353586539693E-15</v>
      </c>
      <c r="X727" s="343">
        <f t="shared" ref="X727:X744" si="1835">2*IMREAL(K658)*COS(2*PI()*B658*18/Nt_input)-2*IMAGINARY(K658)*SIN(2*PI()*B658*18/Nt_input)</f>
        <v>-1.4814077051506911E-15</v>
      </c>
      <c r="Y727" s="343">
        <f t="shared" ref="Y727:Y744" si="1836">2*IMREAL(K658)*COS(2*PI()*B658*19/Nt_input)-2*IMAGINARY(K658)*SIN(2*PI()*B658*19/Nt_input)</f>
        <v>1.1336132856269852E-15</v>
      </c>
      <c r="Z727" s="343">
        <f t="shared" ref="Z727:Z744" si="1837">2*IMREAL(K658)*COS(2*PI()*B658*20/Nt_input)-2*IMAGINARY(K658)*SIN(2*PI()*B658*20/Nt_input)</f>
        <v>-7.7490155046660743E-16</v>
      </c>
      <c r="AA727" s="343">
        <f t="shared" ref="AA727:AA744" si="1838">2*IMREAL(K658)*COS(2*PI()*B658*21/Nt_input)-2*IMAGINARY(K658)*SIN(2*PI()*B658*21/Nt_input)</f>
        <v>4.0872708977098477E-16</v>
      </c>
      <c r="AB727" s="343">
        <f t="shared" ref="AB727:AB744" si="1839">2*IMREAL(K658)*COS(2*PI()*B658*22/Nt_input)-2*IMAGINARY(K658)*SIN(2*PI()*B658*22/Nt_input)</f>
        <v>-3.8616363767912752E-17</v>
      </c>
      <c r="AC727" s="343">
        <f t="shared" ref="AC727:AC744" si="1840">2*IMREAL(K658)*COS(2*PI()*B658*23/Nt_input)-2*IMAGINARY(K658)*SIN(2*PI()*B658*23/Nt_input)</f>
        <v>-3.3186625892809589E-16</v>
      </c>
      <c r="AD727" s="343">
        <f t="shared" ref="AD727:AD744" si="1841">2*IMREAL(K658)*COS(2*PI()*B658*24/Nt_input)-2*IMAGINARY(K658)*SIN(2*PI()*B658*24/Nt_input)</f>
        <v>6.9915282813407675E-16</v>
      </c>
      <c r="AE727" s="343">
        <f t="shared" ref="AE727:AE744" si="1842">2*IMREAL(K658)*COS(2*PI()*B658*25/Nt_input)-2*IMAGINARY(K658)*SIN(2*PI()*B658*25/Nt_input)</f>
        <v>-1.0597061734093126E-15</v>
      </c>
      <c r="AF727" s="343">
        <f t="shared" ref="AF727:AF744" si="1843">2*IMREAL(K658)*COS(2*PI()*B658*26/Nt_input)-2*IMAGINARY(K658)*SIN(2*PI()*B658*26/Nt_input)</f>
        <v>1.4100539689402965E-15</v>
      </c>
      <c r="AG727" s="343">
        <f t="shared" ref="AG727:AG744" si="1844">2*IMREAL(K658)*COS(2*PI()*B658*27/Nt_input)-2*IMAGINARY(K658)*SIN(2*PI()*B658*27/Nt_input)</f>
        <v>-1.7468221739364785E-15</v>
      </c>
      <c r="AH727" s="343">
        <f t="shared" ref="AH727:AH744" si="1845">2*IMREAL(K658)*COS(2*PI()*B658*28/Nt_input)-2*IMAGINARY(K658)*SIN(2*PI()*B658*28/Nt_input)</f>
        <v>2.0667675264875178E-15</v>
      </c>
      <c r="AI727" s="343">
        <f t="shared" ref="AI727:AI744" si="1846">2*IMREAL(K658)*COS(2*PI()*B658*29/Nt_input)-2*IMAGINARY(K658)*SIN(2*PI()*B658*29/Nt_input)</f>
        <v>-2.3668087779484269E-15</v>
      </c>
      <c r="AJ727" s="343">
        <f t="shared" ref="AJ727:AJ744" si="1847">2*IMREAL(K658)*COS(2*PI()*B658*30/Nt_input)-2*IMAGINARY(K658)*SIN(2*PI()*B658*30/Nt_input)</f>
        <v>2.644056367048406E-15</v>
      </c>
      <c r="AK727" s="343">
        <f t="shared" ref="AK727:AK744" si="1848">2*IMREAL(K658)*COS(2*PI()*B658*31/Nt_input)-2*IMAGINARY(K658)*SIN(2*PI()*B658*31/Nt_input)</f>
        <v>-2.895840247945473E-15</v>
      </c>
      <c r="AL727" s="343">
        <f t="shared" ref="AL727:AL744" si="1849">2*IMREAL(K658)*COS(2*PI()*B658*32/Nt_input)-2*IMAGINARY(K658)*SIN(2*PI()*B658*32/Nt_input)</f>
        <v>3.1197356042275187E-15</v>
      </c>
      <c r="AM727" s="343">
        <f t="shared" ref="AM727:AM744" si="1850">2*IMREAL(K658)*COS(2*PI()*B658*33/Nt_input)-2*IMAGINARY(K658)*SIN(2*PI()*B658*33/Nt_input)</f>
        <v>-3.3135862012198958E-15</v>
      </c>
      <c r="AN727" s="343">
        <f t="shared" ref="AN727:AN744" si="1851">2*IMREAL(K658)*COS(2*PI()*B658*34/Nt_input)-2*IMAGINARY(K658)*SIN(2*PI()*B658*34/Nt_input)</f>
        <v>3.4755251517040523E-15</v>
      </c>
      <c r="AO727" s="343">
        <f t="shared" ref="AO727:AO744" si="1852">2*IMREAL(K658)*COS(2*PI()*B658*35/Nt_input)-2*IMAGINARY(K658)*SIN(2*PI()*B658*35/Nt_input)</f>
        <v>-3.6039928950619902E-15</v>
      </c>
      <c r="AP727" s="343">
        <f t="shared" ref="AP727:AP744" si="1853">2*IMREAL(K658)*COS(2*PI()*B658*36/Nt_input)-2*IMAGINARY(K658)*SIN(2*PI()*B658*36/Nt_input)</f>
        <v>3.6977522166975602E-15</v>
      </c>
      <c r="AQ727" s="343">
        <f t="shared" ref="AQ727:AQ744" si="1854">2*IMREAL(K658)*COS(2*PI()*B658*37/Nt_input)-2*IMAGINARY(K658)*SIN(2*PI()*B658*37/Nt_input)</f>
        <v>-3.7559001630893538E-15</v>
      </c>
      <c r="AR727" s="343">
        <f t="shared" ref="AR727:AR744" si="1855">2*IMREAL(K658)*COS(2*PI()*B658*38/Nt_input)-2*IMAGINARY(K658)*SIN(2*PI()*B658*38/Nt_input)</f>
        <v>3.777876737726717E-15</v>
      </c>
      <c r="AS727" s="343">
        <f t="shared" ref="AS727:AS744" si="1856">2*IMREAL(K658)*COS(2*PI()*B658*39/Nt_input)-2*IMAGINARY(K658)*SIN(2*PI()*B658*39/Nt_input)</f>
        <v>-3.7634702941822726E-15</v>
      </c>
      <c r="AT727" s="343">
        <f t="shared" ref="AT727:AT744" si="1857">2*IMREAL(K658)*COS(2*PI()*B658*40/Nt_input)-2*IMAGINARY(K658)*SIN(2*PI()*B658*40/Nt_input)</f>
        <v>3.7128195743827096E-15</v>
      </c>
      <c r="AU727" s="343">
        <f t="shared" ref="AU727:AU744" si="1858">2*IMREAL(K658)*COS(2*PI()*B658*41/Nt_input)-2*IMAGINARY(K658)*SIN(2*PI()*B658*41/Nt_input)</f>
        <v>-3.6264123724482094E-15</v>
      </c>
      <c r="AV727" s="343">
        <f t="shared" ref="AV727:AV744" si="1859">2*IMREAL(K658)*COS(2*PI()*B658*42/Nt_input)-2*IMAGINARY(K658)*SIN(2*PI()*B658*42/Nt_input)</f>
        <v>3.5050808369683811E-15</v>
      </c>
      <c r="AW727" s="343">
        <f t="shared" ref="AW727:AW744" si="1860">2*IMREAL(K658)*COS(2*PI()*B658*43/Nt_input)-2*IMAGINARY(K658)*SIN(2*PI()*B658*43/Nt_input)</f>
        <v>-3.3499934569564567E-15</v>
      </c>
      <c r="AX727" s="343">
        <f t="shared" ref="AX727:AX744" si="1861">2*IMREAL(K658)*COS(2*PI()*B658*44/Nt_input)-2*IMAGINARY(K658)*SIN(2*PI()*B658*44/Nt_input)</f>
        <v>3.1626438086613379E-15</v>
      </c>
      <c r="AY727" s="343">
        <f t="shared" ref="AY727:AY744" si="1862">2*IMREAL(K658)*COS(2*PI()*B658*45/Nt_input)-2*IMAGINARY(K658)*SIN(2*PI()*B658*45/Nt_input)</f>
        <v>-2.944836171611843E-15</v>
      </c>
      <c r="AZ727" s="343">
        <f t="shared" ref="AZ727:AZ744" si="1863">2*IMREAL(K658)*COS(2*PI()*B658*46/Nt_input)-2*IMAGINARY(K658)*SIN(2*PI()*B658*46/Nt_input)</f>
        <v>2.6986681524185226E-15</v>
      </c>
      <c r="BA727" s="343">
        <f t="shared" ref="BA727:BA744" si="1864">2*IMREAL(K658)*COS(2*PI()*B658*47/Nt_input)-2*IMAGINARY(K658)*SIN(2*PI()*B658*47/Nt_input)</f>
        <v>-2.426510483675338E-15</v>
      </c>
      <c r="BB727" s="343">
        <f t="shared" ref="BB727:BB744" si="1865">2*IMREAL(K658)*COS(2*PI()*B658*48/Nt_input)-2*IMAGINARY(K658)*SIN(2*PI()*B658*48/Nt_input)</f>
        <v>2.1309841925088003E-15</v>
      </c>
      <c r="BC727" s="343">
        <f t="shared" ref="BC727:BC744" si="1866">2*IMREAL(K658)*COS(2*PI()*B658*49/Nt_input)-2*IMAGINARY(K658)*SIN(2*PI()*B658*49/Nt_input)</f>
        <v>-1.8149353586539472E-15</v>
      </c>
      <c r="BD727" s="343">
        <f t="shared" ref="BD727:BD744" si="1867">2*IMREAL(K658)*COS(2*PI()*B658*50/Nt_input)-2*IMAGINARY(K658)*SIN(2*PI()*B658*50/Nt_input)</f>
        <v>1.4814077051506687E-15</v>
      </c>
      <c r="BE727" s="343">
        <f t="shared" ref="BE727:BE744" si="1868">2*IMREAL(K658)*COS(2*PI()*B658*51/Nt_input)-2*IMAGINARY(K658)*SIN(2*PI()*B658*51/Nt_input)</f>
        <v>-1.1336132856269615E-15</v>
      </c>
      <c r="BF727" s="343">
        <f t="shared" ref="BF727:BF744" si="1869">2*IMREAL(K658)*COS(2*PI()*B658*52/Nt_input)-2*IMAGINARY(K658)*SIN(2*PI()*B658*52/Nt_input)</f>
        <v>7.749015504666092E-16</v>
      </c>
      <c r="BG727" s="343">
        <f t="shared" ref="BG727:BG744" si="1870">2*IMREAL(K658)*COS(2*PI()*B658*53/Nt_input)-2*IMAGINARY(K658)*SIN(2*PI()*B658*53/Nt_input)</f>
        <v>-4.0872708977098694E-16</v>
      </c>
      <c r="BH727" s="343">
        <f t="shared" ref="BH727:BH744" si="1871">2*IMREAL(K658)*COS(2*PI()*B658*54/Nt_input)-2*IMAGINARY(K658)*SIN(2*PI()*B658*54/Nt_input)</f>
        <v>3.8616363767914724E-17</v>
      </c>
      <c r="BI727" s="343">
        <f t="shared" ref="BI727:BI744" si="1872">2*IMREAL(K658)*COS(2*PI()*B658*55/Nt_input)-2*IMAGINARY(K658)*SIN(2*PI()*B658*55/Nt_input)</f>
        <v>3.3186625892809431E-16</v>
      </c>
      <c r="BJ727" s="343">
        <f t="shared" ref="BJ727:BJ744" si="1873">2*IMREAL(K658)*COS(2*PI()*B658*56/Nt_input)-2*IMAGINARY(K658)*SIN(2*PI()*B658*56/Nt_input)</f>
        <v>-6.9915282813407477E-16</v>
      </c>
      <c r="BK727" s="343">
        <f t="shared" ref="BK727:BK744" si="1874">2*IMREAL(K658)*COS(2*PI()*B658*57/Nt_input)-2*IMAGINARY(K658)*SIN(2*PI()*B658*57/Nt_input)</f>
        <v>1.0597061734093104E-15</v>
      </c>
      <c r="BL727" s="343">
        <f t="shared" ref="BL727:BL744" si="1875">2*IMREAL(K658)*COS(2*PI()*B658*58/Nt_input)-2*IMAGINARY(K658)*SIN(2*PI()*B658*58/Nt_input)</f>
        <v>-1.4100539689402951E-15</v>
      </c>
      <c r="BM727" s="343">
        <f t="shared" ref="BM727:BM744" si="1876">2*IMREAL(K658)*COS(2*PI()*B658*59/Nt_input)-2*IMAGINARY(K658)*SIN(2*PI()*B658*59/Nt_input)</f>
        <v>1.7468221739364767E-15</v>
      </c>
      <c r="BN727" s="343">
        <f t="shared" ref="BN727:BN744" si="1877">2*IMREAL(K658)*COS(2*PI()*B658*60/Nt_input)-2*IMAGINARY(K658)*SIN(2*PI()*B658*60/Nt_input)</f>
        <v>-2.0667675264875159E-15</v>
      </c>
      <c r="BO727" s="343">
        <f t="shared" ref="BO727:BO744" si="1878">2*IMREAL(K658)*COS(2*PI()*B658*61/Nt_input)-2*IMAGINARY(K658)*SIN(2*PI()*B658*61/Nt_input)</f>
        <v>2.3668087779484257E-15</v>
      </c>
      <c r="BP727" s="343">
        <f t="shared" ref="BP727:BP744" si="1879">2*IMREAL(K658)*COS(2*PI()*B658*62/Nt_input)-2*IMAGINARY(K658)*SIN(2*PI()*B658*62/Nt_input)</f>
        <v>-2.6440563670484048E-15</v>
      </c>
      <c r="BQ727" s="343">
        <f t="shared" ref="BQ727:BQ744" si="1880">2*IMREAL(K658)*COS(2*PI()*B658*63/Nt_input)-2*IMAGINARY(K658)*SIN(2*PI()*B658*63/Nt_input)</f>
        <v>2.8958402479454718E-15</v>
      </c>
      <c r="BR727" s="343">
        <f t="shared" ref="BR727:BR744" si="1881">2*IMREAL(K658)*COS(2*PI()*B658*64/Nt_input)-2*IMAGINARY(K658)*SIN(2*PI()*B658*64/Nt_input)</f>
        <v>-3.1197356042275179E-15</v>
      </c>
    </row>
    <row r="728" spans="2:70">
      <c r="B728" s="340">
        <v>34</v>
      </c>
      <c r="C728" s="340">
        <f t="shared" ref="C728:C758" si="1882">C727+Div_Nt_input</f>
        <v>1.0625000000000004E-2</v>
      </c>
      <c r="D728" s="341">
        <f t="shared" si="1817"/>
        <v>49.977984018989396</v>
      </c>
      <c r="E728" s="342" t="str">
        <f>AN694</f>
        <v>-0.022015981010601</v>
      </c>
      <c r="F728" s="291">
        <v>34</v>
      </c>
      <c r="G728" s="343">
        <f t="shared" si="1818"/>
        <v>-1.1431339934906002E-15</v>
      </c>
      <c r="H728" s="343">
        <f t="shared" si="1819"/>
        <v>1.0091007053124818E-15</v>
      </c>
      <c r="I728" s="343">
        <f t="shared" si="1820"/>
        <v>-8.3628824293939883E-16</v>
      </c>
      <c r="J728" s="343">
        <f t="shared" si="1821"/>
        <v>6.3133769238600639E-16</v>
      </c>
      <c r="K728" s="343">
        <f t="shared" si="1822"/>
        <v>-4.0212518837247692E-16</v>
      </c>
      <c r="L728" s="343">
        <f t="shared" si="1823"/>
        <v>1.5745923888419238E-16</v>
      </c>
      <c r="M728" s="343">
        <f t="shared" si="1824"/>
        <v>9.3257780850248746E-17</v>
      </c>
      <c r="N728" s="343">
        <f t="shared" si="1825"/>
        <v>-3.4039095636618089E-16</v>
      </c>
      <c r="O728" s="343">
        <f t="shared" si="1826"/>
        <v>5.7444309832240836E-16</v>
      </c>
      <c r="P728" s="343">
        <f t="shared" si="1827"/>
        <v>-7.8641971416150694E-16</v>
      </c>
      <c r="Q728" s="343">
        <f t="shared" si="1828"/>
        <v>9.6817466141463849E-16</v>
      </c>
      <c r="R728" s="343">
        <f t="shared" si="1829"/>
        <v>-1.1127231993882099E-15</v>
      </c>
      <c r="S728" s="343">
        <f t="shared" si="1830"/>
        <v>1.2145104088316479E-15</v>
      </c>
      <c r="T728" s="343">
        <f t="shared" si="1831"/>
        <v>-1.2696246643689729E-15</v>
      </c>
      <c r="U728" s="343">
        <f t="shared" si="1832"/>
        <v>1.2759479560683121E-15</v>
      </c>
      <c r="V728" s="343">
        <f t="shared" si="1833"/>
        <v>-1.2332372833758034E-15</v>
      </c>
      <c r="W728" s="343">
        <f t="shared" si="1834"/>
        <v>1.1431339934905979E-15</v>
      </c>
      <c r="X728" s="343">
        <f t="shared" si="1835"/>
        <v>-1.0091007053124818E-15</v>
      </c>
      <c r="Y728" s="343">
        <f t="shared" si="1836"/>
        <v>8.3628824293939754E-16</v>
      </c>
      <c r="Z728" s="343">
        <f t="shared" si="1837"/>
        <v>-6.3133769238600875E-16</v>
      </c>
      <c r="AA728" s="343">
        <f t="shared" si="1838"/>
        <v>4.0212518837246642E-16</v>
      </c>
      <c r="AB728" s="343">
        <f t="shared" si="1839"/>
        <v>-1.574592388841906E-16</v>
      </c>
      <c r="AC728" s="343">
        <f t="shared" si="1840"/>
        <v>-9.3257780850246132E-17</v>
      </c>
      <c r="AD728" s="343">
        <f t="shared" si="1841"/>
        <v>3.4039095636619149E-16</v>
      </c>
      <c r="AE728" s="343">
        <f t="shared" si="1842"/>
        <v>-5.7444309832241407E-16</v>
      </c>
      <c r="AF728" s="343">
        <f t="shared" si="1843"/>
        <v>7.8641971416150832E-16</v>
      </c>
      <c r="AG728" s="343">
        <f t="shared" si="1844"/>
        <v>-9.6817466141463375E-16</v>
      </c>
      <c r="AH728" s="343">
        <f t="shared" si="1845"/>
        <v>1.112723199388211E-15</v>
      </c>
      <c r="AI728" s="343">
        <f t="shared" si="1846"/>
        <v>-1.2145104088316485E-15</v>
      </c>
      <c r="AJ728" s="343">
        <f t="shared" si="1847"/>
        <v>1.2696246643689719E-15</v>
      </c>
      <c r="AK728" s="343">
        <f t="shared" si="1848"/>
        <v>-1.2759479560683115E-15</v>
      </c>
      <c r="AL728" s="343">
        <f t="shared" si="1849"/>
        <v>1.233237283375803E-15</v>
      </c>
      <c r="AM728" s="343">
        <f t="shared" si="1850"/>
        <v>-1.143133993490601E-15</v>
      </c>
      <c r="AN728" s="343">
        <f t="shared" si="1851"/>
        <v>1.0091007053124751E-15</v>
      </c>
      <c r="AO728" s="343">
        <f t="shared" si="1852"/>
        <v>-8.3628824293939597E-16</v>
      </c>
      <c r="AP728" s="343">
        <f t="shared" si="1853"/>
        <v>6.3133769238600717E-16</v>
      </c>
      <c r="AQ728" s="343">
        <f t="shared" si="1854"/>
        <v>-4.021251883724647E-16</v>
      </c>
      <c r="AR728" s="343">
        <f t="shared" si="1855"/>
        <v>1.5745923888418868E-16</v>
      </c>
      <c r="AS728" s="343">
        <f t="shared" si="1856"/>
        <v>9.3257780850266101E-17</v>
      </c>
      <c r="AT728" s="343">
        <f t="shared" si="1857"/>
        <v>-3.4039095636617576E-16</v>
      </c>
      <c r="AU728" s="343">
        <f t="shared" si="1858"/>
        <v>5.7444309832241585E-16</v>
      </c>
      <c r="AV728" s="343">
        <f t="shared" si="1859"/>
        <v>-7.864197141615242E-16</v>
      </c>
      <c r="AW728" s="343">
        <f t="shared" si="1860"/>
        <v>9.6817466141463494E-16</v>
      </c>
      <c r="AX728" s="343">
        <f t="shared" si="1861"/>
        <v>-1.1127231993882118E-15</v>
      </c>
      <c r="AY728" s="343">
        <f t="shared" si="1862"/>
        <v>1.2145104088316548E-15</v>
      </c>
      <c r="AZ728" s="343">
        <f t="shared" si="1863"/>
        <v>-1.2696246643689723E-15</v>
      </c>
      <c r="BA728" s="343">
        <f t="shared" si="1864"/>
        <v>1.2759479560683113E-15</v>
      </c>
      <c r="BB728" s="343">
        <f t="shared" si="1865"/>
        <v>-1.2332372833757977E-15</v>
      </c>
      <c r="BC728" s="343">
        <f t="shared" si="1866"/>
        <v>1.1431339934906002E-15</v>
      </c>
      <c r="BD728" s="343">
        <f t="shared" si="1867"/>
        <v>-1.009100705312474E-15</v>
      </c>
      <c r="BE728" s="343">
        <f t="shared" si="1868"/>
        <v>8.3628824293940829E-16</v>
      </c>
      <c r="BF728" s="343">
        <f t="shared" si="1869"/>
        <v>-6.313376923860056E-16</v>
      </c>
      <c r="BG728" s="343">
        <f t="shared" si="1870"/>
        <v>4.0212518837246287E-16</v>
      </c>
      <c r="BH728" s="343">
        <f t="shared" si="1871"/>
        <v>-1.574592388842048E-16</v>
      </c>
      <c r="BI728" s="343">
        <f t="shared" si="1872"/>
        <v>-9.325778085024983E-17</v>
      </c>
      <c r="BJ728" s="343">
        <f t="shared" si="1873"/>
        <v>3.4039095636619509E-16</v>
      </c>
      <c r="BK728" s="343">
        <f t="shared" si="1874"/>
        <v>-5.7444309832240126E-16</v>
      </c>
      <c r="BL728" s="343">
        <f t="shared" si="1875"/>
        <v>7.8641971416151128E-16</v>
      </c>
      <c r="BM728" s="343">
        <f t="shared" si="1876"/>
        <v>-9.6817466141464815E-16</v>
      </c>
      <c r="BN728" s="343">
        <f t="shared" si="1877"/>
        <v>1.1127231993882039E-15</v>
      </c>
      <c r="BO728" s="343">
        <f t="shared" si="1878"/>
        <v>-1.2145104088316497E-15</v>
      </c>
      <c r="BP728" s="343">
        <f t="shared" si="1879"/>
        <v>1.2696246643689746E-15</v>
      </c>
      <c r="BQ728" s="343">
        <f t="shared" si="1880"/>
        <v>-1.2759479560683124E-15</v>
      </c>
      <c r="BR728" s="343">
        <f t="shared" si="1881"/>
        <v>1.233237283375802E-15</v>
      </c>
    </row>
    <row r="729" spans="2:70">
      <c r="B729" s="340">
        <v>35</v>
      </c>
      <c r="C729" s="340">
        <f t="shared" si="1882"/>
        <v>1.0937500000000005E-2</v>
      </c>
      <c r="D729" s="341">
        <f t="shared" si="1817"/>
        <v>49.977295454227793</v>
      </c>
      <c r="E729" s="342" t="str">
        <f>AO694</f>
        <v>-0.0227045457722041</v>
      </c>
      <c r="F729" s="291">
        <v>35</v>
      </c>
      <c r="G729" s="343">
        <f t="shared" si="1818"/>
        <v>-2.1368728304260842E-17</v>
      </c>
      <c r="H729" s="343">
        <f t="shared" si="1819"/>
        <v>-3.6757145974981568E-18</v>
      </c>
      <c r="I729" s="343">
        <f t="shared" si="1820"/>
        <v>2.8403607426232243E-17</v>
      </c>
      <c r="J729" s="343">
        <f t="shared" si="1821"/>
        <v>-5.0685400655430796E-17</v>
      </c>
      <c r="K729" s="343">
        <f t="shared" si="1822"/>
        <v>6.8602201213626727E-17</v>
      </c>
      <c r="L729" s="343">
        <f t="shared" si="1823"/>
        <v>-8.061102626724236E-17</v>
      </c>
      <c r="M729" s="343">
        <f t="shared" si="1824"/>
        <v>8.5677683866158762E-17</v>
      </c>
      <c r="N729" s="343">
        <f t="shared" si="1825"/>
        <v>-8.3365836860037746E-17</v>
      </c>
      <c r="O729" s="343">
        <f t="shared" si="1826"/>
        <v>7.3874579960723448E-17</v>
      </c>
      <c r="P729" s="343">
        <f t="shared" si="1827"/>
        <v>-5.8021293839343495E-17</v>
      </c>
      <c r="Q729" s="343">
        <f t="shared" si="1828"/>
        <v>3.7171252851753612E-17</v>
      </c>
      <c r="R729" s="343">
        <f t="shared" si="1829"/>
        <v>-1.3120048527743779E-17</v>
      </c>
      <c r="S729" s="343">
        <f t="shared" si="1830"/>
        <v>-1.2061045565829037E-17</v>
      </c>
      <c r="T729" s="343">
        <f t="shared" si="1831"/>
        <v>3.6203450513835616E-17</v>
      </c>
      <c r="U729" s="343">
        <f t="shared" si="1832"/>
        <v>-5.7228038612919496E-17</v>
      </c>
      <c r="V729" s="343">
        <f t="shared" si="1833"/>
        <v>7.3324186453250431E-17</v>
      </c>
      <c r="W729" s="343">
        <f t="shared" si="1834"/>
        <v>-8.3105704590809645E-17</v>
      </c>
      <c r="X729" s="343">
        <f t="shared" si="1835"/>
        <v>8.5730215251531912E-17</v>
      </c>
      <c r="Y729" s="343">
        <f t="shared" si="1836"/>
        <v>-8.0971697339581193E-17</v>
      </c>
      <c r="Z729" s="343">
        <f t="shared" si="1837"/>
        <v>6.9239951222359782E-17</v>
      </c>
      <c r="AA729" s="343">
        <f t="shared" si="1838"/>
        <v>-5.1545306998031629E-17</v>
      </c>
      <c r="AB729" s="343">
        <f t="shared" si="1839"/>
        <v>2.9411615545873515E-17</v>
      </c>
      <c r="AC729" s="343">
        <f t="shared" si="1840"/>
        <v>-4.7450155117569964E-18</v>
      </c>
      <c r="AD729" s="343">
        <f t="shared" si="1841"/>
        <v>-2.0330222072122966E-17</v>
      </c>
      <c r="AE729" s="343">
        <f t="shared" si="1842"/>
        <v>4.36546345821713E-17</v>
      </c>
      <c r="AF729" s="343">
        <f t="shared" si="1843"/>
        <v>-6.3219539274537877E-17</v>
      </c>
      <c r="AG729" s="343">
        <f t="shared" si="1844"/>
        <v>7.7340019694251626E-17</v>
      </c>
      <c r="AH729" s="343">
        <f t="shared" si="1845"/>
        <v>-8.4800029548968284E-17</v>
      </c>
      <c r="AI729" s="343">
        <f t="shared" si="1846"/>
        <v>8.4957117799130119E-17</v>
      </c>
      <c r="AJ729" s="343">
        <f t="shared" si="1847"/>
        <v>-7.7797756110112404E-17</v>
      </c>
      <c r="AK729" s="343">
        <f t="shared" si="1848"/>
        <v>6.3938503903317356E-17</v>
      </c>
      <c r="AL729" s="343">
        <f t="shared" si="1849"/>
        <v>-4.4572910672798175E-17</v>
      </c>
      <c r="AM729" s="343">
        <f t="shared" si="1850"/>
        <v>2.1368728304260974E-17</v>
      </c>
      <c r="AN729" s="343">
        <f t="shared" si="1851"/>
        <v>3.675714597497331E-18</v>
      </c>
      <c r="AO729" s="343">
        <f t="shared" si="1852"/>
        <v>-2.8403607426231898E-17</v>
      </c>
      <c r="AP729" s="343">
        <f t="shared" si="1853"/>
        <v>5.0685400655430007E-17</v>
      </c>
      <c r="AQ729" s="343">
        <f t="shared" si="1854"/>
        <v>-6.8602201213626505E-17</v>
      </c>
      <c r="AR729" s="343">
        <f t="shared" si="1855"/>
        <v>8.0611026267242347E-17</v>
      </c>
      <c r="AS729" s="343">
        <f t="shared" si="1856"/>
        <v>-8.5677683866158737E-17</v>
      </c>
      <c r="AT729" s="343">
        <f t="shared" si="1857"/>
        <v>8.3365836860038054E-17</v>
      </c>
      <c r="AU729" s="343">
        <f t="shared" si="1858"/>
        <v>-7.3874579960723164E-17</v>
      </c>
      <c r="AV729" s="343">
        <f t="shared" si="1859"/>
        <v>5.8021293839343544E-17</v>
      </c>
      <c r="AW729" s="343">
        <f t="shared" si="1860"/>
        <v>-3.7171252851754216E-17</v>
      </c>
      <c r="AX729" s="343">
        <f t="shared" si="1861"/>
        <v>1.3120048527745652E-17</v>
      </c>
      <c r="AY729" s="343">
        <f t="shared" si="1862"/>
        <v>1.2061045565828969E-17</v>
      </c>
      <c r="AZ729" s="343">
        <f t="shared" si="1863"/>
        <v>-3.6203450513835E-17</v>
      </c>
      <c r="BA729" s="343">
        <f t="shared" si="1864"/>
        <v>5.7228038612918559E-17</v>
      </c>
      <c r="BB729" s="343">
        <f t="shared" si="1865"/>
        <v>-7.3324186453250714E-17</v>
      </c>
      <c r="BC729" s="343">
        <f t="shared" si="1866"/>
        <v>8.310570459080962E-17</v>
      </c>
      <c r="BD729" s="343">
        <f t="shared" si="1867"/>
        <v>-8.5730215251531949E-17</v>
      </c>
      <c r="BE729" s="343">
        <f t="shared" si="1868"/>
        <v>8.0971697339581809E-17</v>
      </c>
      <c r="BF729" s="343">
        <f t="shared" si="1869"/>
        <v>-6.9239951222359449E-17</v>
      </c>
      <c r="BG729" s="343">
        <f t="shared" si="1870"/>
        <v>5.1545306998032166E-17</v>
      </c>
      <c r="BH729" s="343">
        <f t="shared" si="1871"/>
        <v>-2.941161554587415E-17</v>
      </c>
      <c r="BI729" s="343">
        <f t="shared" si="1872"/>
        <v>4.7450155117588885E-18</v>
      </c>
      <c r="BJ729" s="343">
        <f t="shared" si="1873"/>
        <v>2.0330222072122312E-17</v>
      </c>
      <c r="BK729" s="343">
        <f t="shared" si="1874"/>
        <v>-4.3654634582170733E-17</v>
      </c>
      <c r="BL729" s="343">
        <f t="shared" si="1875"/>
        <v>6.3219539274536608E-17</v>
      </c>
      <c r="BM729" s="343">
        <f t="shared" si="1876"/>
        <v>-7.734001969425186E-17</v>
      </c>
      <c r="BN729" s="343">
        <f t="shared" si="1877"/>
        <v>8.4800029548968173E-17</v>
      </c>
      <c r="BO729" s="343">
        <f t="shared" si="1878"/>
        <v>-8.4957117799130218E-17</v>
      </c>
      <c r="BP729" s="343">
        <f t="shared" si="1879"/>
        <v>7.7797756110113205E-17</v>
      </c>
      <c r="BQ729" s="343">
        <f t="shared" si="1880"/>
        <v>-6.3938503903316998E-17</v>
      </c>
      <c r="BR729" s="343">
        <f t="shared" si="1881"/>
        <v>4.4572910672798755E-17</v>
      </c>
    </row>
    <row r="730" spans="2:70">
      <c r="B730" s="340">
        <v>36</v>
      </c>
      <c r="C730" s="340">
        <f t="shared" si="1882"/>
        <v>1.1250000000000005E-2</v>
      </c>
      <c r="D730" s="341">
        <f t="shared" si="1817"/>
        <v>49.976825546653572</v>
      </c>
      <c r="E730" s="342" t="str">
        <f>AP694</f>
        <v>-0.0231744533464261</v>
      </c>
      <c r="F730" s="291">
        <v>36</v>
      </c>
      <c r="G730" s="343">
        <f t="shared" si="1818"/>
        <v>-7.9017345174753669E-16</v>
      </c>
      <c r="H730" s="343">
        <f t="shared" si="1819"/>
        <v>9.7633626713995805E-16</v>
      </c>
      <c r="I730" s="343">
        <f t="shared" si="1820"/>
        <v>-1.0138607363706219E-15</v>
      </c>
      <c r="J730" s="343">
        <f t="shared" si="1821"/>
        <v>8.9703409915932016E-16</v>
      </c>
      <c r="K730" s="343">
        <f t="shared" si="1822"/>
        <v>-6.4364215198536987E-16</v>
      </c>
      <c r="L730" s="343">
        <f t="shared" si="1823"/>
        <v>2.9226152180228557E-16</v>
      </c>
      <c r="M730" s="343">
        <f t="shared" si="1824"/>
        <v>1.0361327571790733E-16</v>
      </c>
      <c r="N730" s="343">
        <f t="shared" si="1825"/>
        <v>-4.8371389126672899E-16</v>
      </c>
      <c r="O730" s="343">
        <f t="shared" si="1826"/>
        <v>7.9017345174753511E-16</v>
      </c>
      <c r="P730" s="343">
        <f t="shared" si="1827"/>
        <v>-9.7633626713995785E-16</v>
      </c>
      <c r="Q730" s="343">
        <f t="shared" si="1828"/>
        <v>1.0138607363706217E-15</v>
      </c>
      <c r="R730" s="343">
        <f t="shared" si="1829"/>
        <v>-8.9703409915932154E-16</v>
      </c>
      <c r="S730" s="343">
        <f t="shared" si="1830"/>
        <v>6.4364215198537076E-16</v>
      </c>
      <c r="T730" s="343">
        <f t="shared" si="1831"/>
        <v>-2.9226152180228331E-16</v>
      </c>
      <c r="U730" s="343">
        <f t="shared" si="1832"/>
        <v>-1.0361327571790264E-16</v>
      </c>
      <c r="V730" s="343">
        <f t="shared" si="1833"/>
        <v>4.8371389126672801E-16</v>
      </c>
      <c r="W730" s="343">
        <f t="shared" si="1834"/>
        <v>-7.9017345174753669E-16</v>
      </c>
      <c r="X730" s="343">
        <f t="shared" si="1835"/>
        <v>9.7633626713995667E-16</v>
      </c>
      <c r="Y730" s="343">
        <f t="shared" si="1836"/>
        <v>-1.0138607363706221E-15</v>
      </c>
      <c r="Z730" s="343">
        <f t="shared" si="1837"/>
        <v>8.9703409915932036E-16</v>
      </c>
      <c r="AA730" s="343">
        <f t="shared" si="1838"/>
        <v>-6.4364215198536879E-16</v>
      </c>
      <c r="AB730" s="343">
        <f t="shared" si="1839"/>
        <v>2.9226152180228084E-16</v>
      </c>
      <c r="AC730" s="343">
        <f t="shared" si="1840"/>
        <v>1.0361327571789796E-16</v>
      </c>
      <c r="AD730" s="343">
        <f t="shared" si="1841"/>
        <v>-4.8371389126672387E-16</v>
      </c>
      <c r="AE730" s="343">
        <f t="shared" si="1842"/>
        <v>7.9017345174753373E-16</v>
      </c>
      <c r="AF730" s="343">
        <f t="shared" si="1843"/>
        <v>-9.7633626713995726E-16</v>
      </c>
      <c r="AG730" s="343">
        <f t="shared" si="1844"/>
        <v>1.0138607363706219E-15</v>
      </c>
      <c r="AH730" s="343">
        <f t="shared" si="1845"/>
        <v>-8.9703409915931917E-16</v>
      </c>
      <c r="AI730" s="343">
        <f t="shared" si="1846"/>
        <v>6.4364215198537826E-16</v>
      </c>
      <c r="AJ730" s="343">
        <f t="shared" si="1847"/>
        <v>-2.9226152180229228E-16</v>
      </c>
      <c r="AK730" s="343">
        <f t="shared" si="1848"/>
        <v>-1.0361327571790047E-16</v>
      </c>
      <c r="AL730" s="343">
        <f t="shared" si="1849"/>
        <v>4.8371389126672603E-16</v>
      </c>
      <c r="AM730" s="343">
        <f t="shared" si="1850"/>
        <v>-7.9017345174753521E-16</v>
      </c>
      <c r="AN730" s="343">
        <f t="shared" si="1851"/>
        <v>9.7633626713995805E-16</v>
      </c>
      <c r="AO730" s="343">
        <f t="shared" si="1852"/>
        <v>-1.0138607363706215E-15</v>
      </c>
      <c r="AP730" s="343">
        <f t="shared" si="1853"/>
        <v>8.9703409915932489E-16</v>
      </c>
      <c r="AQ730" s="343">
        <f t="shared" si="1854"/>
        <v>-6.4364215198537609E-16</v>
      </c>
      <c r="AR730" s="343">
        <f t="shared" si="1855"/>
        <v>2.9226152180228991E-16</v>
      </c>
      <c r="AS730" s="343">
        <f t="shared" si="1856"/>
        <v>1.0361327571790294E-16</v>
      </c>
      <c r="AT730" s="343">
        <f t="shared" si="1857"/>
        <v>-4.837138912667282E-16</v>
      </c>
      <c r="AU730" s="343">
        <f t="shared" si="1858"/>
        <v>7.9017345174753689E-16</v>
      </c>
      <c r="AV730" s="343">
        <f t="shared" si="1859"/>
        <v>-9.7633626713995884E-16</v>
      </c>
      <c r="AW730" s="343">
        <f t="shared" si="1860"/>
        <v>1.0138607363706213E-15</v>
      </c>
      <c r="AX730" s="343">
        <f t="shared" si="1861"/>
        <v>-8.9703409915931681E-16</v>
      </c>
      <c r="AY730" s="343">
        <f t="shared" si="1862"/>
        <v>6.4364215198538555E-16</v>
      </c>
      <c r="AZ730" s="343">
        <f t="shared" si="1863"/>
        <v>-2.9226152180230135E-16</v>
      </c>
      <c r="BA730" s="343">
        <f t="shared" si="1864"/>
        <v>-1.0361327571789101E-16</v>
      </c>
      <c r="BB730" s="343">
        <f t="shared" si="1865"/>
        <v>4.8371389126671765E-16</v>
      </c>
      <c r="BC730" s="343">
        <f t="shared" si="1866"/>
        <v>-7.901734517475292E-16</v>
      </c>
      <c r="BD730" s="343">
        <f t="shared" si="1867"/>
        <v>9.7633626713995529E-16</v>
      </c>
      <c r="BE730" s="343">
        <f t="shared" si="1868"/>
        <v>-1.0138607363706225E-15</v>
      </c>
      <c r="BF730" s="343">
        <f t="shared" si="1869"/>
        <v>8.9703409915932253E-16</v>
      </c>
      <c r="BG730" s="343">
        <f t="shared" si="1870"/>
        <v>-6.4364215198537234E-16</v>
      </c>
      <c r="BH730" s="343">
        <f t="shared" si="1871"/>
        <v>2.9226152180228513E-16</v>
      </c>
      <c r="BI730" s="343">
        <f t="shared" si="1872"/>
        <v>1.0361327571790787E-16</v>
      </c>
      <c r="BJ730" s="343">
        <f t="shared" si="1873"/>
        <v>-4.8371389126673264E-16</v>
      </c>
      <c r="BK730" s="343">
        <f t="shared" si="1874"/>
        <v>7.9017345174753985E-16</v>
      </c>
      <c r="BL730" s="343">
        <f t="shared" si="1875"/>
        <v>-9.7633626713995194E-16</v>
      </c>
      <c r="BM730" s="343">
        <f t="shared" si="1876"/>
        <v>1.0138607363706239E-15</v>
      </c>
      <c r="BN730" s="343">
        <f t="shared" si="1877"/>
        <v>-8.9703409915932824E-16</v>
      </c>
      <c r="BO730" s="343">
        <f t="shared" si="1878"/>
        <v>6.4364215198538161E-16</v>
      </c>
      <c r="BP730" s="343">
        <f t="shared" si="1879"/>
        <v>-2.9226152180229662E-16</v>
      </c>
      <c r="BQ730" s="343">
        <f t="shared" si="1880"/>
        <v>-1.0361327571789609E-16</v>
      </c>
      <c r="BR730" s="343">
        <f t="shared" si="1881"/>
        <v>4.8371389126672209E-16</v>
      </c>
    </row>
    <row r="731" spans="2:70">
      <c r="B731" s="340">
        <v>37</v>
      </c>
      <c r="C731" s="340">
        <f t="shared" si="1882"/>
        <v>1.1562500000000005E-2</v>
      </c>
      <c r="D731" s="341">
        <f t="shared" si="1817"/>
        <v>49.976578821733504</v>
      </c>
      <c r="E731" s="342" t="str">
        <f>AQ694</f>
        <v>-0.023421178266494</v>
      </c>
      <c r="F731" s="291">
        <v>37</v>
      </c>
      <c r="G731" s="343">
        <f t="shared" si="1818"/>
        <v>1.548371443285118E-15</v>
      </c>
      <c r="H731" s="343">
        <f t="shared" si="1819"/>
        <v>-1.2365269251174513E-15</v>
      </c>
      <c r="I731" s="343">
        <f t="shared" si="1820"/>
        <v>6.3266733511561464E-16</v>
      </c>
      <c r="J731" s="343">
        <f t="shared" si="1821"/>
        <v>1.2060137292331654E-16</v>
      </c>
      <c r="K731" s="343">
        <f t="shared" si="1822"/>
        <v>-8.4538916569696992E-16</v>
      </c>
      <c r="L731" s="343">
        <f t="shared" si="1823"/>
        <v>1.3705319908324331E-15</v>
      </c>
      <c r="M731" s="343">
        <f t="shared" si="1824"/>
        <v>-1.5720134466726427E-15</v>
      </c>
      <c r="N731" s="343">
        <f t="shared" si="1825"/>
        <v>1.402252182091872E-15</v>
      </c>
      <c r="O731" s="343">
        <f t="shared" si="1826"/>
        <v>-9.0133858805876638E-16</v>
      </c>
      <c r="P731" s="343">
        <f t="shared" si="1827"/>
        <v>1.8756715228162652E-16</v>
      </c>
      <c r="Q731" s="343">
        <f t="shared" si="1828"/>
        <v>5.7049966787791157E-16</v>
      </c>
      <c r="R731" s="343">
        <f t="shared" si="1829"/>
        <v>-1.1938387290920254E-15</v>
      </c>
      <c r="S731" s="343">
        <f t="shared" si="1830"/>
        <v>1.5352438548998349E-15</v>
      </c>
      <c r="T731" s="343">
        <f t="shared" si="1831"/>
        <v>-1.514089674100584E-15</v>
      </c>
      <c r="U731" s="343">
        <f t="shared" si="1832"/>
        <v>1.1353719045393171E-15</v>
      </c>
      <c r="V731" s="343">
        <f t="shared" si="1833"/>
        <v>-4.885275770132467E-16</v>
      </c>
      <c r="W731" s="343">
        <f t="shared" si="1834"/>
        <v>-2.7368618776219435E-16</v>
      </c>
      <c r="X731" s="343">
        <f t="shared" si="1835"/>
        <v>9.7126691450507859E-16</v>
      </c>
      <c r="Y731" s="343">
        <f t="shared" si="1836"/>
        <v>-1.4394757027578966E-15</v>
      </c>
      <c r="Z731" s="343">
        <f t="shared" si="1837"/>
        <v>1.5677415490448859E-15</v>
      </c>
      <c r="AA731" s="343">
        <f t="shared" si="1838"/>
        <v>-1.3257735154523228E-15</v>
      </c>
      <c r="AB731" s="343">
        <f t="shared" si="1839"/>
        <v>7.7071416092967001E-16</v>
      </c>
      <c r="AC731" s="343">
        <f t="shared" si="1840"/>
        <v>-3.3644899064230855E-17</v>
      </c>
      <c r="AD731" s="343">
        <f t="shared" si="1841"/>
        <v>-7.1136985708647161E-16</v>
      </c>
      <c r="AE731" s="343">
        <f t="shared" si="1842"/>
        <v>1.2883893066262513E-15</v>
      </c>
      <c r="AF731" s="343">
        <f t="shared" si="1843"/>
        <v>-1.5611459954589787E-15</v>
      </c>
      <c r="AG731" s="343">
        <f t="shared" si="1844"/>
        <v>1.4652263936688588E-15</v>
      </c>
      <c r="AH731" s="343">
        <f t="shared" si="1845"/>
        <v>-1.0232826318630481E-15</v>
      </c>
      <c r="AI731" s="343">
        <f t="shared" si="1846"/>
        <v>3.3968303128789444E-16</v>
      </c>
      <c r="AJ731" s="343">
        <f t="shared" si="1847"/>
        <v>4.2413525500084412E-16</v>
      </c>
      <c r="AK731" s="343">
        <f t="shared" si="1848"/>
        <v>-1.0877908319780079E-15</v>
      </c>
      <c r="AL731" s="343">
        <f t="shared" si="1849"/>
        <v>1.4945564767683455E-15</v>
      </c>
      <c r="AM731" s="343">
        <f t="shared" si="1850"/>
        <v>-1.5483714432851188E-15</v>
      </c>
      <c r="AN731" s="343">
        <f t="shared" si="1851"/>
        <v>1.2365269251174556E-15</v>
      </c>
      <c r="AO731" s="343">
        <f t="shared" si="1852"/>
        <v>-6.3266733511562371E-16</v>
      </c>
      <c r="AP731" s="343">
        <f t="shared" si="1853"/>
        <v>-1.2060137292330392E-16</v>
      </c>
      <c r="AQ731" s="343">
        <f t="shared" si="1854"/>
        <v>8.453891656969782E-16</v>
      </c>
      <c r="AR731" s="343">
        <f t="shared" si="1855"/>
        <v>-1.370531990832424E-15</v>
      </c>
      <c r="AS731" s="343">
        <f t="shared" si="1856"/>
        <v>1.5720134466726429E-15</v>
      </c>
      <c r="AT731" s="343">
        <f t="shared" si="1857"/>
        <v>-1.4022521820918829E-15</v>
      </c>
      <c r="AU731" s="343">
        <f t="shared" si="1858"/>
        <v>9.0133858805876776E-16</v>
      </c>
      <c r="AV731" s="343">
        <f t="shared" si="1859"/>
        <v>-1.8756715228160596E-16</v>
      </c>
      <c r="AW731" s="343">
        <f t="shared" si="1860"/>
        <v>-5.7049966787789974E-16</v>
      </c>
      <c r="AX731" s="343">
        <f t="shared" si="1861"/>
        <v>1.1938387290920313E-15</v>
      </c>
      <c r="AY731" s="343">
        <f t="shared" si="1862"/>
        <v>-1.5352438548998322E-15</v>
      </c>
      <c r="AZ731" s="343">
        <f t="shared" si="1863"/>
        <v>1.5140896741005844E-15</v>
      </c>
      <c r="BA731" s="343">
        <f t="shared" si="1864"/>
        <v>-1.1353719045393338E-15</v>
      </c>
      <c r="BB731" s="343">
        <f t="shared" si="1865"/>
        <v>4.8852757701324818E-16</v>
      </c>
      <c r="BC731" s="343">
        <f t="shared" si="1866"/>
        <v>2.7368618776221486E-16</v>
      </c>
      <c r="BD731" s="343">
        <f t="shared" si="1867"/>
        <v>-9.7126691450507761E-16</v>
      </c>
      <c r="BE731" s="343">
        <f t="shared" si="1868"/>
        <v>1.4394757027579049E-15</v>
      </c>
      <c r="BF731" s="343">
        <f t="shared" si="1869"/>
        <v>-1.5677415490448861E-15</v>
      </c>
      <c r="BG731" s="343">
        <f t="shared" si="1870"/>
        <v>1.3257735154523238E-15</v>
      </c>
      <c r="BH731" s="343">
        <f t="shared" si="1871"/>
        <v>-7.7071416092969091E-16</v>
      </c>
      <c r="BI731" s="343">
        <f t="shared" si="1872"/>
        <v>3.3644899064232334E-17</v>
      </c>
      <c r="BJ731" s="343">
        <f t="shared" si="1873"/>
        <v>7.1136985708649014E-16</v>
      </c>
      <c r="BK731" s="343">
        <f t="shared" si="1874"/>
        <v>-1.2883893066262503E-15</v>
      </c>
      <c r="BL731" s="343">
        <f t="shared" si="1875"/>
        <v>1.5611459954589812E-15</v>
      </c>
      <c r="BM731" s="343">
        <f t="shared" si="1876"/>
        <v>-1.4652263936688592E-15</v>
      </c>
      <c r="BN731" s="343">
        <f t="shared" si="1877"/>
        <v>1.0232826318630491E-15</v>
      </c>
      <c r="BO731" s="343">
        <f t="shared" si="1878"/>
        <v>-3.3968303128791771E-16</v>
      </c>
      <c r="BP731" s="343">
        <f t="shared" si="1879"/>
        <v>-4.2413525500084269E-16</v>
      </c>
      <c r="BQ731" s="343">
        <f t="shared" si="1880"/>
        <v>1.0877908319779909E-15</v>
      </c>
      <c r="BR731" s="343">
        <f t="shared" si="1881"/>
        <v>-1.4945564767683449E-15</v>
      </c>
    </row>
    <row r="732" spans="2:70">
      <c r="B732" s="340">
        <v>38</v>
      </c>
      <c r="C732" s="340">
        <f t="shared" si="1882"/>
        <v>1.1875000000000005E-2</v>
      </c>
      <c r="D732" s="341">
        <f t="shared" si="1817"/>
        <v>49.976557655563461</v>
      </c>
      <c r="E732" s="342" t="str">
        <f>AR694</f>
        <v>-0.0234423444365386</v>
      </c>
      <c r="F732" s="291">
        <v>38</v>
      </c>
      <c r="G732" s="343">
        <f t="shared" si="1818"/>
        <v>5.0185968358547733E-16</v>
      </c>
      <c r="H732" s="343">
        <f t="shared" si="1819"/>
        <v>-5.1775903070954186E-16</v>
      </c>
      <c r="I732" s="343">
        <f t="shared" si="1820"/>
        <v>3.5914211747493174E-16</v>
      </c>
      <c r="J732" s="343">
        <f t="shared" si="1821"/>
        <v>-7.9472483647251492E-17</v>
      </c>
      <c r="K732" s="343">
        <f t="shared" si="1822"/>
        <v>-2.2698420714113137E-16</v>
      </c>
      <c r="L732" s="343">
        <f t="shared" si="1823"/>
        <v>4.5693342506812444E-16</v>
      </c>
      <c r="M732" s="343">
        <f t="shared" si="1824"/>
        <v>-5.3286830843780468E-16</v>
      </c>
      <c r="N732" s="343">
        <f t="shared" si="1825"/>
        <v>4.2919418658206495E-16</v>
      </c>
      <c r="O732" s="343">
        <f t="shared" si="1826"/>
        <v>-1.8085553940198618E-16</v>
      </c>
      <c r="P732" s="343">
        <f t="shared" si="1827"/>
        <v>-1.2844241612339091E-16</v>
      </c>
      <c r="Q732" s="343">
        <f t="shared" si="1828"/>
        <v>3.9444747127661951E-16</v>
      </c>
      <c r="R732" s="343">
        <f t="shared" si="1829"/>
        <v>-5.2749975590879245E-16</v>
      </c>
      <c r="S732" s="343">
        <f t="shared" si="1830"/>
        <v>4.8275256379372157E-16</v>
      </c>
      <c r="T732" s="343">
        <f t="shared" si="1831"/>
        <v>-2.7528841820246074E-16</v>
      </c>
      <c r="U732" s="343">
        <f t="shared" si="1832"/>
        <v>-2.4964655085361618E-17</v>
      </c>
      <c r="V732" s="343">
        <f t="shared" si="1833"/>
        <v>3.1680312237264548E-16</v>
      </c>
      <c r="W732" s="343">
        <f t="shared" si="1834"/>
        <v>-5.0185968358547654E-16</v>
      </c>
      <c r="X732" s="343">
        <f t="shared" si="1835"/>
        <v>5.1775903070954226E-16</v>
      </c>
      <c r="Y732" s="343">
        <f t="shared" si="1836"/>
        <v>-3.5914211747493475E-16</v>
      </c>
      <c r="Z732" s="343">
        <f t="shared" si="1837"/>
        <v>7.9472483647250901E-17</v>
      </c>
      <c r="AA732" s="343">
        <f t="shared" si="1838"/>
        <v>2.2698420714112856E-16</v>
      </c>
      <c r="AB732" s="343">
        <f t="shared" si="1839"/>
        <v>-4.5693342506812177E-16</v>
      </c>
      <c r="AC732" s="343">
        <f t="shared" si="1840"/>
        <v>5.3286830843780468E-16</v>
      </c>
      <c r="AD732" s="343">
        <f t="shared" si="1841"/>
        <v>-4.2919418658206682E-16</v>
      </c>
      <c r="AE732" s="343">
        <f t="shared" si="1842"/>
        <v>1.8085553940199271E-16</v>
      </c>
      <c r="AF732" s="343">
        <f t="shared" si="1843"/>
        <v>1.2844241612338783E-16</v>
      </c>
      <c r="AG732" s="343">
        <f t="shared" si="1844"/>
        <v>-3.9444747127661744E-16</v>
      </c>
      <c r="AH732" s="343">
        <f t="shared" si="1845"/>
        <v>5.2749975590879147E-16</v>
      </c>
      <c r="AI732" s="343">
        <f t="shared" si="1846"/>
        <v>-4.8275256379372285E-16</v>
      </c>
      <c r="AJ732" s="343">
        <f t="shared" si="1847"/>
        <v>2.7528841820246345E-16</v>
      </c>
      <c r="AK732" s="343">
        <f t="shared" si="1848"/>
        <v>2.4964655085362259E-17</v>
      </c>
      <c r="AL732" s="343">
        <f t="shared" si="1849"/>
        <v>-3.1680312237264296E-16</v>
      </c>
      <c r="AM732" s="343">
        <f t="shared" si="1850"/>
        <v>5.0185968358547427E-16</v>
      </c>
      <c r="AN732" s="343">
        <f t="shared" si="1851"/>
        <v>-5.1775903070954285E-16</v>
      </c>
      <c r="AO732" s="343">
        <f t="shared" si="1852"/>
        <v>3.5914211747493145E-16</v>
      </c>
      <c r="AP732" s="343">
        <f t="shared" si="1853"/>
        <v>-7.9472483647253958E-17</v>
      </c>
      <c r="AQ732" s="343">
        <f t="shared" si="1854"/>
        <v>-2.269842071411257E-16</v>
      </c>
      <c r="AR732" s="343">
        <f t="shared" si="1855"/>
        <v>4.569334250681202E-16</v>
      </c>
      <c r="AS732" s="343">
        <f t="shared" si="1856"/>
        <v>-5.3286830843780527E-16</v>
      </c>
      <c r="AT732" s="343">
        <f t="shared" si="1857"/>
        <v>4.2919418658206416E-16</v>
      </c>
      <c r="AU732" s="343">
        <f t="shared" si="1858"/>
        <v>-1.8085553940198854E-16</v>
      </c>
      <c r="AV732" s="343">
        <f t="shared" si="1859"/>
        <v>-1.284424161233848E-16</v>
      </c>
      <c r="AW732" s="343">
        <f t="shared" si="1860"/>
        <v>3.9444747127661527E-16</v>
      </c>
      <c r="AX732" s="343">
        <f t="shared" si="1861"/>
        <v>-5.2749975590879097E-16</v>
      </c>
      <c r="AY732" s="343">
        <f t="shared" si="1862"/>
        <v>4.8275256379372739E-16</v>
      </c>
      <c r="AZ732" s="343">
        <f t="shared" si="1863"/>
        <v>-2.752884182024597E-16</v>
      </c>
      <c r="BA732" s="343">
        <f t="shared" si="1864"/>
        <v>-2.4964655085359104E-17</v>
      </c>
      <c r="BB732" s="343">
        <f t="shared" si="1865"/>
        <v>3.168031223726404E-16</v>
      </c>
      <c r="BC732" s="343">
        <f t="shared" si="1866"/>
        <v>-5.0185968358547309E-16</v>
      </c>
      <c r="BD732" s="343">
        <f t="shared" si="1867"/>
        <v>5.1775903070954551E-16</v>
      </c>
      <c r="BE732" s="343">
        <f t="shared" si="1868"/>
        <v>-3.5914211747493372E-16</v>
      </c>
      <c r="BF732" s="343">
        <f t="shared" si="1869"/>
        <v>7.9472483647257064E-17</v>
      </c>
      <c r="BG732" s="343">
        <f t="shared" si="1870"/>
        <v>2.2698420714112284E-16</v>
      </c>
      <c r="BH732" s="343">
        <f t="shared" si="1871"/>
        <v>-4.5693342506811852E-16</v>
      </c>
      <c r="BI732" s="343">
        <f t="shared" si="1872"/>
        <v>5.3286830843780537E-16</v>
      </c>
      <c r="BJ732" s="343">
        <f t="shared" si="1873"/>
        <v>-4.2919418658207505E-16</v>
      </c>
      <c r="BK732" s="343">
        <f t="shared" si="1874"/>
        <v>1.8085553940199148E-16</v>
      </c>
      <c r="BL732" s="343">
        <f t="shared" si="1875"/>
        <v>1.2844241612338182E-16</v>
      </c>
      <c r="BM732" s="343">
        <f t="shared" si="1876"/>
        <v>-3.9444747127661315E-16</v>
      </c>
      <c r="BN732" s="343">
        <f t="shared" si="1877"/>
        <v>5.2749975590879048E-16</v>
      </c>
      <c r="BO732" s="343">
        <f t="shared" si="1878"/>
        <v>-4.8275256379372877E-16</v>
      </c>
      <c r="BP732" s="343">
        <f t="shared" si="1879"/>
        <v>2.7528841820246232E-16</v>
      </c>
      <c r="BQ732" s="343">
        <f t="shared" si="1880"/>
        <v>2.4964655085355998E-17</v>
      </c>
      <c r="BR732" s="343">
        <f t="shared" si="1881"/>
        <v>-3.1680312237263788E-16</v>
      </c>
    </row>
    <row r="733" spans="2:70">
      <c r="B733" s="340">
        <v>39</v>
      </c>
      <c r="C733" s="340">
        <f t="shared" si="1882"/>
        <v>1.2187500000000006E-2</v>
      </c>
      <c r="D733" s="341">
        <f t="shared" si="1817"/>
        <v>49.976762251985235</v>
      </c>
      <c r="E733" s="342" t="str">
        <f>AS694</f>
        <v>-0.0232377480147625</v>
      </c>
      <c r="F733" s="291">
        <v>39</v>
      </c>
      <c r="G733" s="343">
        <f t="shared" si="1818"/>
        <v>2.0042564595783144E-16</v>
      </c>
      <c r="H733" s="343">
        <f t="shared" si="1819"/>
        <v>2.5640925519194055E-16</v>
      </c>
      <c r="I733" s="343">
        <f t="shared" si="1820"/>
        <v>-5.9683971516247902E-16</v>
      </c>
      <c r="J733" s="343">
        <f t="shared" si="1821"/>
        <v>6.6631742241332896E-16</v>
      </c>
      <c r="K733" s="343">
        <f t="shared" si="1822"/>
        <v>-4.3330095040395687E-16</v>
      </c>
      <c r="L733" s="343">
        <f t="shared" si="1823"/>
        <v>3.5749058152052418E-18</v>
      </c>
      <c r="M733" s="343">
        <f t="shared" si="1824"/>
        <v>4.2777407127407313E-16</v>
      </c>
      <c r="N733" s="343">
        <f t="shared" si="1825"/>
        <v>-6.6492256335999712E-16</v>
      </c>
      <c r="O733" s="343">
        <f t="shared" si="1826"/>
        <v>6.0021011303397514E-16</v>
      </c>
      <c r="P733" s="343">
        <f t="shared" si="1827"/>
        <v>-2.6301481981858968E-16</v>
      </c>
      <c r="Q733" s="343">
        <f t="shared" si="1828"/>
        <v>-1.9358370281580109E-16</v>
      </c>
      <c r="R733" s="343">
        <f t="shared" si="1829"/>
        <v>5.6229927157315255E-16</v>
      </c>
      <c r="S733" s="343">
        <f t="shared" si="1830"/>
        <v>-6.7574272687279485E-16</v>
      </c>
      <c r="T733" s="343">
        <f t="shared" si="1831"/>
        <v>4.8241311173987209E-16</v>
      </c>
      <c r="U733" s="343">
        <f t="shared" si="1832"/>
        <v>-7.0078029555536347E-17</v>
      </c>
      <c r="V733" s="343">
        <f t="shared" si="1833"/>
        <v>-3.7407101294488363E-16</v>
      </c>
      <c r="W733" s="343">
        <f t="shared" si="1834"/>
        <v>6.4839963616830301E-16</v>
      </c>
      <c r="X733" s="343">
        <f t="shared" si="1835"/>
        <v>-6.2836838048450386E-16</v>
      </c>
      <c r="Y733" s="343">
        <f t="shared" si="1836"/>
        <v>3.2307101718597188E-16</v>
      </c>
      <c r="Z733" s="343">
        <f t="shared" si="1837"/>
        <v>1.2889383355793181E-16</v>
      </c>
      <c r="AA733" s="343">
        <f t="shared" si="1838"/>
        <v>-5.2234357861452731E-16</v>
      </c>
      <c r="AB733" s="343">
        <f t="shared" si="1839"/>
        <v>6.7866025947392535E-16</v>
      </c>
      <c r="AC733" s="343">
        <f t="shared" si="1840"/>
        <v>-5.268793710958984E-16</v>
      </c>
      <c r="AD733" s="343">
        <f t="shared" si="1841"/>
        <v>1.3590626356269992E-16</v>
      </c>
      <c r="AE733" s="343">
        <f t="shared" si="1842"/>
        <v>3.1676544627301423E-16</v>
      </c>
      <c r="AF733" s="343">
        <f t="shared" si="1843"/>
        <v>-6.2563226602901231E-16</v>
      </c>
      <c r="AG733" s="343">
        <f t="shared" si="1844"/>
        <v>6.5047511692986859E-16</v>
      </c>
      <c r="AH733" s="343">
        <f t="shared" si="1845"/>
        <v>-3.8001586404926608E-16</v>
      </c>
      <c r="AI733" s="343">
        <f t="shared" si="1846"/>
        <v>-6.2962646222362907E-17</v>
      </c>
      <c r="AJ733" s="343">
        <f t="shared" si="1847"/>
        <v>4.7735743145179841E-16</v>
      </c>
      <c r="AK733" s="343">
        <f t="shared" si="1848"/>
        <v>-6.7504192278288598E-16</v>
      </c>
      <c r="AL733" s="343">
        <f t="shared" si="1849"/>
        <v>5.6627149408670916E-16</v>
      </c>
      <c r="AM733" s="343">
        <f t="shared" si="1850"/>
        <v>-2.0042564595783371E-16</v>
      </c>
      <c r="AN733" s="343">
        <f t="shared" si="1851"/>
        <v>-2.5640925519193257E-16</v>
      </c>
      <c r="AO733" s="343">
        <f t="shared" si="1852"/>
        <v>5.9683971516247646E-16</v>
      </c>
      <c r="AP733" s="343">
        <f t="shared" si="1853"/>
        <v>-6.6631742241332925E-16</v>
      </c>
      <c r="AQ733" s="343">
        <f t="shared" si="1854"/>
        <v>4.3330095040395564E-16</v>
      </c>
      <c r="AR733" s="343">
        <f t="shared" si="1855"/>
        <v>-3.5749058152205753E-18</v>
      </c>
      <c r="AS733" s="343">
        <f t="shared" si="1856"/>
        <v>-4.2777407127406499E-16</v>
      </c>
      <c r="AT733" s="343">
        <f t="shared" si="1857"/>
        <v>6.6492256335999555E-16</v>
      </c>
      <c r="AU733" s="343">
        <f t="shared" si="1858"/>
        <v>-6.002101130339778E-16</v>
      </c>
      <c r="AV733" s="343">
        <f t="shared" si="1859"/>
        <v>2.6301481981859052E-16</v>
      </c>
      <c r="AW733" s="343">
        <f t="shared" si="1860"/>
        <v>1.9358370281580496E-16</v>
      </c>
      <c r="AX733" s="343">
        <f t="shared" si="1861"/>
        <v>-5.6229927157314397E-16</v>
      </c>
      <c r="AY733" s="343">
        <f t="shared" si="1862"/>
        <v>6.7574272687279584E-16</v>
      </c>
      <c r="AZ733" s="343">
        <f t="shared" si="1863"/>
        <v>-4.8241311173987613E-16</v>
      </c>
      <c r="BA733" s="343">
        <f t="shared" si="1864"/>
        <v>7.0078029555542017E-17</v>
      </c>
      <c r="BB733" s="343">
        <f t="shared" si="1865"/>
        <v>3.7407101294488294E-16</v>
      </c>
      <c r="BC733" s="343">
        <f t="shared" si="1866"/>
        <v>-6.4839963616830429E-16</v>
      </c>
      <c r="BD733" s="343">
        <f t="shared" si="1867"/>
        <v>6.2836838048450968E-16</v>
      </c>
      <c r="BE733" s="343">
        <f t="shared" si="1868"/>
        <v>-3.2307101718597691E-16</v>
      </c>
      <c r="BF733" s="343">
        <f t="shared" si="1869"/>
        <v>-1.2889383355792626E-16</v>
      </c>
      <c r="BG733" s="343">
        <f t="shared" si="1870"/>
        <v>5.2234357861452366E-16</v>
      </c>
      <c r="BH733" s="343">
        <f t="shared" si="1871"/>
        <v>-6.7866025947392545E-16</v>
      </c>
      <c r="BI733" s="343">
        <f t="shared" si="1872"/>
        <v>5.2687937109589593E-16</v>
      </c>
      <c r="BJ733" s="343">
        <f t="shared" si="1873"/>
        <v>-1.3590626356271481E-16</v>
      </c>
      <c r="BK733" s="343">
        <f t="shared" si="1874"/>
        <v>-3.167654462730092E-16</v>
      </c>
      <c r="BL733" s="343">
        <f t="shared" si="1875"/>
        <v>6.2563226602901014E-16</v>
      </c>
      <c r="BM733" s="343">
        <f t="shared" si="1876"/>
        <v>-6.5047511692987027E-16</v>
      </c>
      <c r="BN733" s="343">
        <f t="shared" si="1877"/>
        <v>3.8001586404926268E-16</v>
      </c>
      <c r="BO733" s="343">
        <f t="shared" si="1878"/>
        <v>6.2962646222366901E-17</v>
      </c>
      <c r="BP733" s="343">
        <f t="shared" si="1879"/>
        <v>-4.7735743145178756E-16</v>
      </c>
      <c r="BQ733" s="343">
        <f t="shared" si="1880"/>
        <v>6.7504192278288529E-16</v>
      </c>
      <c r="BR733" s="343">
        <f t="shared" si="1881"/>
        <v>-5.6627149408671222E-16</v>
      </c>
    </row>
    <row r="734" spans="2:70">
      <c r="B734" s="340">
        <v>40</v>
      </c>
      <c r="C734" s="340">
        <f t="shared" si="1882"/>
        <v>1.2500000000000006E-2</v>
      </c>
      <c r="D734" s="341">
        <f t="shared" si="1817"/>
        <v>49.977190640623441</v>
      </c>
      <c r="E734" s="342" t="str">
        <f>AT694</f>
        <v>-0.0228093593765589</v>
      </c>
      <c r="F734" s="291">
        <v>40</v>
      </c>
      <c r="G734" s="343">
        <f t="shared" si="1818"/>
        <v>-3.892402618166939E-16</v>
      </c>
      <c r="H734" s="343">
        <f t="shared" si="1819"/>
        <v>1.1831373218347892E-16</v>
      </c>
      <c r="I734" s="343">
        <f t="shared" si="1820"/>
        <v>2.2191937714783945E-16</v>
      </c>
      <c r="J734" s="343">
        <f t="shared" si="1821"/>
        <v>-4.3215512509934396E-16</v>
      </c>
      <c r="K734" s="343">
        <f t="shared" si="1822"/>
        <v>3.8924026181669385E-16</v>
      </c>
      <c r="L734" s="343">
        <f t="shared" si="1823"/>
        <v>-1.1831373218347995E-16</v>
      </c>
      <c r="M734" s="343">
        <f t="shared" si="1824"/>
        <v>-2.2191937714783921E-16</v>
      </c>
      <c r="N734" s="343">
        <f t="shared" si="1825"/>
        <v>4.3215512509934386E-16</v>
      </c>
      <c r="O734" s="343">
        <f t="shared" si="1826"/>
        <v>-3.8924026181669395E-16</v>
      </c>
      <c r="P734" s="343">
        <f t="shared" si="1827"/>
        <v>1.1831373218347869E-16</v>
      </c>
      <c r="Q734" s="343">
        <f t="shared" si="1828"/>
        <v>2.2191937714784039E-16</v>
      </c>
      <c r="R734" s="343">
        <f t="shared" si="1829"/>
        <v>-4.3215512509934337E-16</v>
      </c>
      <c r="S734" s="343">
        <f t="shared" si="1830"/>
        <v>3.8924026181669484E-16</v>
      </c>
      <c r="T734" s="343">
        <f t="shared" si="1831"/>
        <v>-1.1831373218348049E-16</v>
      </c>
      <c r="U734" s="343">
        <f t="shared" si="1832"/>
        <v>-2.2191937714783872E-16</v>
      </c>
      <c r="V734" s="343">
        <f t="shared" si="1833"/>
        <v>4.3215512509934371E-16</v>
      </c>
      <c r="W734" s="343">
        <f t="shared" si="1834"/>
        <v>-3.8924026181669415E-16</v>
      </c>
      <c r="X734" s="343">
        <f t="shared" si="1835"/>
        <v>1.1831373218347921E-16</v>
      </c>
      <c r="Y734" s="343">
        <f t="shared" si="1836"/>
        <v>2.219193771478399E-16</v>
      </c>
      <c r="Z734" s="343">
        <f t="shared" si="1837"/>
        <v>-4.3215512509934406E-16</v>
      </c>
      <c r="AA734" s="343">
        <f t="shared" si="1838"/>
        <v>3.8924026181669356E-16</v>
      </c>
      <c r="AB734" s="343">
        <f t="shared" si="1839"/>
        <v>-1.1831373218347796E-16</v>
      </c>
      <c r="AC734" s="343">
        <f t="shared" si="1840"/>
        <v>-2.2191937714784103E-16</v>
      </c>
      <c r="AD734" s="343">
        <f t="shared" si="1841"/>
        <v>4.3215512509934273E-16</v>
      </c>
      <c r="AE734" s="343">
        <f t="shared" si="1842"/>
        <v>-3.8924026181669612E-16</v>
      </c>
      <c r="AF734" s="343">
        <f t="shared" si="1843"/>
        <v>1.1831373218348281E-16</v>
      </c>
      <c r="AG734" s="343">
        <f t="shared" si="1844"/>
        <v>2.2191937714783664E-16</v>
      </c>
      <c r="AH734" s="343">
        <f t="shared" si="1845"/>
        <v>-4.3215512509934307E-16</v>
      </c>
      <c r="AI734" s="343">
        <f t="shared" si="1846"/>
        <v>3.8924026181669543E-16</v>
      </c>
      <c r="AJ734" s="343">
        <f t="shared" si="1847"/>
        <v>-1.1831373218348155E-16</v>
      </c>
      <c r="AK734" s="343">
        <f t="shared" si="1848"/>
        <v>-2.2191937714783783E-16</v>
      </c>
      <c r="AL734" s="343">
        <f t="shared" si="1849"/>
        <v>4.3215512509934342E-16</v>
      </c>
      <c r="AM734" s="343">
        <f t="shared" si="1850"/>
        <v>-3.8924026181669799E-16</v>
      </c>
      <c r="AN734" s="343">
        <f t="shared" si="1851"/>
        <v>1.1831373218348027E-16</v>
      </c>
      <c r="AO734" s="343">
        <f t="shared" si="1852"/>
        <v>2.2191937714783344E-16</v>
      </c>
      <c r="AP734" s="343">
        <f t="shared" si="1853"/>
        <v>-4.3215512509934376E-16</v>
      </c>
      <c r="AQ734" s="343">
        <f t="shared" si="1854"/>
        <v>3.8924026181669726E-16</v>
      </c>
      <c r="AR734" s="343">
        <f t="shared" si="1855"/>
        <v>-1.1831373218347902E-16</v>
      </c>
      <c r="AS734" s="343">
        <f t="shared" si="1856"/>
        <v>-2.2191937714783457E-16</v>
      </c>
      <c r="AT734" s="343">
        <f t="shared" si="1857"/>
        <v>4.3215512509934411E-16</v>
      </c>
      <c r="AU734" s="343">
        <f t="shared" si="1858"/>
        <v>-3.8924026181669661E-16</v>
      </c>
      <c r="AV734" s="343">
        <f t="shared" si="1859"/>
        <v>1.1831373218347773E-16</v>
      </c>
      <c r="AW734" s="343">
        <f t="shared" si="1860"/>
        <v>2.2191937714783571E-16</v>
      </c>
      <c r="AX734" s="343">
        <f t="shared" si="1861"/>
        <v>-4.3215512509934445E-16</v>
      </c>
      <c r="AY734" s="343">
        <f t="shared" si="1862"/>
        <v>3.8924026181669592E-16</v>
      </c>
      <c r="AZ734" s="343">
        <f t="shared" si="1863"/>
        <v>-1.1831373218347648E-16</v>
      </c>
      <c r="BA734" s="343">
        <f t="shared" si="1864"/>
        <v>-2.2191937714783684E-16</v>
      </c>
      <c r="BB734" s="343">
        <f t="shared" si="1865"/>
        <v>4.3215512509934145E-16</v>
      </c>
      <c r="BC734" s="343">
        <f t="shared" si="1866"/>
        <v>-3.8924026181669533E-16</v>
      </c>
      <c r="BD734" s="343">
        <f t="shared" si="1867"/>
        <v>1.1831373218348747E-16</v>
      </c>
      <c r="BE734" s="343">
        <f t="shared" si="1868"/>
        <v>2.2191937714783802E-16</v>
      </c>
      <c r="BF734" s="343">
        <f t="shared" si="1869"/>
        <v>-4.3215512509934179E-16</v>
      </c>
      <c r="BG734" s="343">
        <f t="shared" si="1870"/>
        <v>3.8924026181669464E-16</v>
      </c>
      <c r="BH734" s="343">
        <f t="shared" si="1871"/>
        <v>-1.1831373218348621E-16</v>
      </c>
      <c r="BI734" s="343">
        <f t="shared" si="1872"/>
        <v>-2.2191937714783916E-16</v>
      </c>
      <c r="BJ734" s="343">
        <f t="shared" si="1873"/>
        <v>4.3215512509934214E-16</v>
      </c>
      <c r="BK734" s="343">
        <f t="shared" si="1874"/>
        <v>-3.89240261816694E-16</v>
      </c>
      <c r="BL734" s="343">
        <f t="shared" si="1875"/>
        <v>1.1831373218348493E-16</v>
      </c>
      <c r="BM734" s="343">
        <f t="shared" si="1876"/>
        <v>2.2191937714784029E-16</v>
      </c>
      <c r="BN734" s="343">
        <f t="shared" si="1877"/>
        <v>-4.3215512509934248E-16</v>
      </c>
      <c r="BO734" s="343">
        <f t="shared" si="1878"/>
        <v>3.8924026181669336E-16</v>
      </c>
      <c r="BP734" s="343">
        <f t="shared" si="1879"/>
        <v>-1.1831373218348367E-16</v>
      </c>
      <c r="BQ734" s="343">
        <f t="shared" si="1880"/>
        <v>-2.2191937714784143E-16</v>
      </c>
      <c r="BR734" s="343">
        <f t="shared" si="1881"/>
        <v>4.3215512509934283E-16</v>
      </c>
    </row>
    <row r="735" spans="2:70">
      <c r="B735" s="340">
        <v>41</v>
      </c>
      <c r="C735" s="340">
        <f t="shared" si="1882"/>
        <v>1.2812500000000006E-2</v>
      </c>
      <c r="D735" s="341">
        <f t="shared" si="1817"/>
        <v>49.977838695861294</v>
      </c>
      <c r="E735" s="342" t="str">
        <f>AU694</f>
        <v>-0.0221613041387057</v>
      </c>
      <c r="F735" s="291">
        <v>41</v>
      </c>
      <c r="G735" s="343">
        <f t="shared" si="1818"/>
        <v>-3.5709038049864221E-16</v>
      </c>
      <c r="H735" s="343">
        <f t="shared" si="1819"/>
        <v>3.5526877198136924E-16</v>
      </c>
      <c r="I735" s="343">
        <f t="shared" si="1820"/>
        <v>-9.3669865537450788E-17</v>
      </c>
      <c r="J735" s="343">
        <f t="shared" si="1821"/>
        <v>-2.3642170473042867E-16</v>
      </c>
      <c r="K735" s="343">
        <f t="shared" si="1822"/>
        <v>3.936385489604593E-16</v>
      </c>
      <c r="L735" s="343">
        <f t="shared" si="1823"/>
        <v>-2.630215989664476E-16</v>
      </c>
      <c r="M735" s="343">
        <f t="shared" si="1824"/>
        <v>-5.9920277011863393E-17</v>
      </c>
      <c r="N735" s="343">
        <f t="shared" si="1825"/>
        <v>3.3904764160955036E-16</v>
      </c>
      <c r="O735" s="343">
        <f t="shared" si="1826"/>
        <v>-3.7025881668537957E-16</v>
      </c>
      <c r="P735" s="343">
        <f t="shared" si="1827"/>
        <v>1.3073177180561503E-16</v>
      </c>
      <c r="Q735" s="343">
        <f t="shared" si="1828"/>
        <v>2.0438810056478519E-16</v>
      </c>
      <c r="R735" s="343">
        <f t="shared" si="1829"/>
        <v>-3.9005664852814306E-16</v>
      </c>
      <c r="S735" s="343">
        <f t="shared" si="1830"/>
        <v>2.9051053597448171E-16</v>
      </c>
      <c r="T735" s="343">
        <f t="shared" si="1831"/>
        <v>2.1460782526157348E-17</v>
      </c>
      <c r="U735" s="343">
        <f t="shared" si="1832"/>
        <v>-3.1773968858946495E-16</v>
      </c>
      <c r="V735" s="343">
        <f t="shared" si="1833"/>
        <v>3.8168306658065076E-16</v>
      </c>
      <c r="W735" s="343">
        <f t="shared" si="1834"/>
        <v>-1.6653465964603768E-16</v>
      </c>
      <c r="X735" s="343">
        <f t="shared" si="1835"/>
        <v>-1.7038612726080039E-16</v>
      </c>
      <c r="Y735" s="343">
        <f t="shared" si="1836"/>
        <v>3.8271828934384783E-16</v>
      </c>
      <c r="Z735" s="343">
        <f t="shared" si="1837"/>
        <v>-3.1520169771186838E-16</v>
      </c>
      <c r="AA735" s="343">
        <f t="shared" si="1838"/>
        <v>1.7205391026931291E-17</v>
      </c>
      <c r="AB735" s="343">
        <f t="shared" si="1839"/>
        <v>2.9337172867407895E-16</v>
      </c>
      <c r="AC735" s="343">
        <f t="shared" si="1840"/>
        <v>-3.8943149989556248E-16</v>
      </c>
      <c r="AD735" s="343">
        <f t="shared" si="1841"/>
        <v>2.0073372767696347E-16</v>
      </c>
      <c r="AE735" s="343">
        <f t="shared" si="1842"/>
        <v>1.3474324240876738E-16</v>
      </c>
      <c r="AF735" s="343">
        <f t="shared" si="1843"/>
        <v>-3.7169414381807152E-16</v>
      </c>
      <c r="AG735" s="343">
        <f t="shared" si="1844"/>
        <v>3.3685729479351601E-16</v>
      </c>
      <c r="AH735" s="343">
        <f t="shared" si="1845"/>
        <v>-5.5705867259009885E-17</v>
      </c>
      <c r="AI735" s="343">
        <f t="shared" si="1846"/>
        <v>-2.6617843863826101E-16</v>
      </c>
      <c r="AJ735" s="343">
        <f t="shared" si="1847"/>
        <v>3.9342949498156645E-16</v>
      </c>
      <c r="AK735" s="343">
        <f t="shared" si="1848"/>
        <v>-2.3299962017813762E-16</v>
      </c>
      <c r="AL735" s="343">
        <f t="shared" si="1849"/>
        <v>-9.7802706474183805E-17</v>
      </c>
      <c r="AM735" s="343">
        <f t="shared" si="1850"/>
        <v>3.5709038049863916E-16</v>
      </c>
      <c r="AN735" s="343">
        <f t="shared" si="1851"/>
        <v>-3.5526877198137284E-16</v>
      </c>
      <c r="AO735" s="343">
        <f t="shared" si="1852"/>
        <v>9.3669865537459502E-17</v>
      </c>
      <c r="AP735" s="343">
        <f t="shared" si="1853"/>
        <v>2.3642170473042039E-16</v>
      </c>
      <c r="AQ735" s="343">
        <f t="shared" si="1854"/>
        <v>-3.9363854896045881E-16</v>
      </c>
      <c r="AR735" s="343">
        <f t="shared" si="1855"/>
        <v>2.6302159896644799E-16</v>
      </c>
      <c r="AS735" s="343">
        <f t="shared" si="1856"/>
        <v>5.9920277011861446E-17</v>
      </c>
      <c r="AT735" s="343">
        <f t="shared" si="1857"/>
        <v>-3.3904764160954864E-16</v>
      </c>
      <c r="AU735" s="343">
        <f t="shared" si="1858"/>
        <v>3.7025881668538071E-16</v>
      </c>
      <c r="AV735" s="343">
        <f t="shared" si="1859"/>
        <v>-1.307317718056208E-16</v>
      </c>
      <c r="AW735" s="343">
        <f t="shared" si="1860"/>
        <v>-2.0438810056477991E-16</v>
      </c>
      <c r="AX735" s="343">
        <f t="shared" si="1861"/>
        <v>3.9005664852814222E-16</v>
      </c>
      <c r="AY735" s="343">
        <f t="shared" si="1862"/>
        <v>-2.9051053597448783E-16</v>
      </c>
      <c r="AZ735" s="343">
        <f t="shared" si="1863"/>
        <v>-2.1460782526148399E-17</v>
      </c>
      <c r="BA735" s="343">
        <f t="shared" si="1864"/>
        <v>3.1773968858945795E-16</v>
      </c>
      <c r="BB735" s="343">
        <f t="shared" si="1865"/>
        <v>-3.8168306658065367E-16</v>
      </c>
      <c r="BC735" s="343">
        <f t="shared" si="1866"/>
        <v>1.6653465964603823E-16</v>
      </c>
      <c r="BD735" s="343">
        <f t="shared" si="1867"/>
        <v>1.7038612726079987E-16</v>
      </c>
      <c r="BE735" s="343">
        <f t="shared" si="1868"/>
        <v>-3.827182893438464E-16</v>
      </c>
      <c r="BF735" s="343">
        <f t="shared" si="1869"/>
        <v>3.1520169771187208E-16</v>
      </c>
      <c r="BG735" s="343">
        <f t="shared" si="1870"/>
        <v>-1.7205391026937454E-17</v>
      </c>
      <c r="BH735" s="343">
        <f t="shared" si="1871"/>
        <v>-2.9337172867407486E-16</v>
      </c>
      <c r="BI735" s="343">
        <f t="shared" si="1872"/>
        <v>3.8943149989556342E-16</v>
      </c>
      <c r="BJ735" s="343">
        <f t="shared" si="1873"/>
        <v>-2.0073372767696877E-16</v>
      </c>
      <c r="BK735" s="343">
        <f t="shared" si="1874"/>
        <v>-1.3474324240875631E-16</v>
      </c>
      <c r="BL735" s="343">
        <f t="shared" si="1875"/>
        <v>3.7169414381806763E-16</v>
      </c>
      <c r="BM735" s="343">
        <f t="shared" si="1876"/>
        <v>-3.3685729479351626E-16</v>
      </c>
      <c r="BN735" s="343">
        <f t="shared" si="1877"/>
        <v>5.5705867259010477E-17</v>
      </c>
      <c r="BO735" s="343">
        <f t="shared" si="1878"/>
        <v>2.6617843863826057E-16</v>
      </c>
      <c r="BP735" s="343">
        <f t="shared" si="1879"/>
        <v>-3.9342949498156674E-16</v>
      </c>
      <c r="BQ735" s="343">
        <f t="shared" si="1880"/>
        <v>2.3299962017814265E-16</v>
      </c>
      <c r="BR735" s="343">
        <f t="shared" si="1881"/>
        <v>9.7802706474177826E-17</v>
      </c>
    </row>
    <row r="736" spans="2:70">
      <c r="B736" s="340">
        <v>42</v>
      </c>
      <c r="C736" s="340">
        <f t="shared" si="1882"/>
        <v>1.3125000000000006E-2</v>
      </c>
      <c r="D736" s="341">
        <f t="shared" si="1817"/>
        <v>49.978700176572623</v>
      </c>
      <c r="E736" s="342" t="str">
        <f>AV694</f>
        <v>-0.0212998234273781</v>
      </c>
      <c r="F736" s="291">
        <v>42</v>
      </c>
      <c r="G736" s="343">
        <f t="shared" si="1818"/>
        <v>3.6665123053681282E-16</v>
      </c>
      <c r="H736" s="343">
        <f t="shared" si="1819"/>
        <v>2.4290018390970004E-16</v>
      </c>
      <c r="I736" s="343">
        <f t="shared" si="1820"/>
        <v>-6.3654745408724526E-16</v>
      </c>
      <c r="J736" s="343">
        <f t="shared" si="1821"/>
        <v>4.6439345088087079E-16</v>
      </c>
      <c r="K736" s="343">
        <f t="shared" si="1822"/>
        <v>1.2054109864992023E-16</v>
      </c>
      <c r="L736" s="343">
        <f t="shared" si="1823"/>
        <v>-5.983315434116209E-16</v>
      </c>
      <c r="M736" s="343">
        <f t="shared" si="1824"/>
        <v>5.4428929134242457E-16</v>
      </c>
      <c r="N736" s="343">
        <f t="shared" si="1825"/>
        <v>-6.4503134307490811E-18</v>
      </c>
      <c r="O736" s="343">
        <f t="shared" si="1826"/>
        <v>-5.3712208707088319E-16</v>
      </c>
      <c r="P736" s="343">
        <f t="shared" si="1827"/>
        <v>6.0326839957864033E-16</v>
      </c>
      <c r="Q736" s="343">
        <f t="shared" si="1828"/>
        <v>-1.3319384358365216E-16</v>
      </c>
      <c r="R736" s="343">
        <f t="shared" si="1829"/>
        <v>-4.5527133014554805E-16</v>
      </c>
      <c r="S736" s="343">
        <f t="shared" si="1830"/>
        <v>6.3906424153586495E-16</v>
      </c>
      <c r="T736" s="343">
        <f t="shared" si="1831"/>
        <v>-2.5481880902360352E-16</v>
      </c>
      <c r="U736" s="343">
        <f t="shared" si="1832"/>
        <v>-3.5592475132182308E-16</v>
      </c>
      <c r="V736" s="343">
        <f t="shared" si="1833"/>
        <v>6.5030120308222196E-16</v>
      </c>
      <c r="W736" s="343">
        <f t="shared" si="1834"/>
        <v>-3.6665123053680839E-16</v>
      </c>
      <c r="X736" s="343">
        <f t="shared" si="1835"/>
        <v>-2.4290018390970063E-16</v>
      </c>
      <c r="Y736" s="343">
        <f t="shared" si="1836"/>
        <v>6.3654745408724457E-16</v>
      </c>
      <c r="Z736" s="343">
        <f t="shared" si="1837"/>
        <v>-4.643934508808704E-16</v>
      </c>
      <c r="AA736" s="343">
        <f t="shared" si="1838"/>
        <v>-1.2054109864992538E-16</v>
      </c>
      <c r="AB736" s="343">
        <f t="shared" si="1839"/>
        <v>5.9833154341162119E-16</v>
      </c>
      <c r="AC736" s="343">
        <f t="shared" si="1840"/>
        <v>-5.4428929134242683E-16</v>
      </c>
      <c r="AD736" s="343">
        <f t="shared" si="1841"/>
        <v>6.450313430748444E-18</v>
      </c>
      <c r="AE736" s="343">
        <f t="shared" si="1842"/>
        <v>5.3712208707088605E-16</v>
      </c>
      <c r="AF736" s="343">
        <f t="shared" si="1843"/>
        <v>-6.0326839957864004E-16</v>
      </c>
      <c r="AG736" s="343">
        <f t="shared" si="1844"/>
        <v>1.3319384358365606E-16</v>
      </c>
      <c r="AH736" s="343">
        <f t="shared" si="1845"/>
        <v>4.5527133014554854E-16</v>
      </c>
      <c r="AI736" s="343">
        <f t="shared" si="1846"/>
        <v>-6.3906424153586396E-16</v>
      </c>
      <c r="AJ736" s="343">
        <f t="shared" si="1847"/>
        <v>2.5481880902360293E-16</v>
      </c>
      <c r="AK736" s="343">
        <f t="shared" si="1848"/>
        <v>3.5592475132181978E-16</v>
      </c>
      <c r="AL736" s="343">
        <f t="shared" si="1849"/>
        <v>-6.5030120308222196E-16</v>
      </c>
      <c r="AM736" s="343">
        <f t="shared" si="1850"/>
        <v>3.6665123053680789E-16</v>
      </c>
      <c r="AN736" s="343">
        <f t="shared" si="1851"/>
        <v>2.429001839097098E-16</v>
      </c>
      <c r="AO736" s="343">
        <f t="shared" si="1852"/>
        <v>-6.3654745408724467E-16</v>
      </c>
      <c r="AP736" s="343">
        <f t="shared" si="1853"/>
        <v>4.643934508808699E-16</v>
      </c>
      <c r="AQ736" s="343">
        <f t="shared" si="1854"/>
        <v>1.2054109864992602E-16</v>
      </c>
      <c r="AR736" s="343">
        <f t="shared" si="1855"/>
        <v>-5.9833154341161774E-16</v>
      </c>
      <c r="AS736" s="343">
        <f t="shared" si="1856"/>
        <v>5.4428929134242644E-16</v>
      </c>
      <c r="AT736" s="343">
        <f t="shared" si="1857"/>
        <v>-6.4503134307478069E-18</v>
      </c>
      <c r="AU736" s="343">
        <f t="shared" si="1858"/>
        <v>-5.3712208707088645E-16</v>
      </c>
      <c r="AV736" s="343">
        <f t="shared" si="1859"/>
        <v>6.0326839957863639E-16</v>
      </c>
      <c r="AW736" s="343">
        <f t="shared" si="1860"/>
        <v>-1.3319384358365544E-16</v>
      </c>
      <c r="AX736" s="343">
        <f t="shared" si="1861"/>
        <v>-4.5527133014554904E-16</v>
      </c>
      <c r="AY736" s="343">
        <f t="shared" si="1862"/>
        <v>6.3906424153586387E-16</v>
      </c>
      <c r="AZ736" s="343">
        <f t="shared" si="1863"/>
        <v>-2.5481880902361082E-16</v>
      </c>
      <c r="BA736" s="343">
        <f t="shared" si="1864"/>
        <v>-3.5592475132182032E-16</v>
      </c>
      <c r="BB736" s="343">
        <f t="shared" si="1865"/>
        <v>6.5030120308222196E-16</v>
      </c>
      <c r="BC736" s="343">
        <f t="shared" si="1866"/>
        <v>-3.666512305368074E-16</v>
      </c>
      <c r="BD736" s="343">
        <f t="shared" si="1867"/>
        <v>-2.4290018390971039E-16</v>
      </c>
      <c r="BE736" s="343">
        <f t="shared" si="1868"/>
        <v>6.3654745408724477E-16</v>
      </c>
      <c r="BF736" s="343">
        <f t="shared" si="1869"/>
        <v>-4.6439345088086941E-16</v>
      </c>
      <c r="BG736" s="343">
        <f t="shared" si="1870"/>
        <v>-1.2054109864992662E-16</v>
      </c>
      <c r="BH736" s="343">
        <f t="shared" si="1871"/>
        <v>5.9833154341161804E-16</v>
      </c>
      <c r="BI736" s="343">
        <f t="shared" si="1872"/>
        <v>-5.4428929134242604E-16</v>
      </c>
      <c r="BJ736" s="343">
        <f t="shared" si="1873"/>
        <v>6.4503134307471698E-18</v>
      </c>
      <c r="BK736" s="343">
        <f t="shared" si="1874"/>
        <v>5.3712208707088674E-16</v>
      </c>
      <c r="BL736" s="343">
        <f t="shared" si="1875"/>
        <v>-6.0326839957863609E-16</v>
      </c>
      <c r="BM736" s="343">
        <f t="shared" si="1876"/>
        <v>1.331938435836548E-16</v>
      </c>
      <c r="BN736" s="343">
        <f t="shared" si="1877"/>
        <v>4.5527133014554943E-16</v>
      </c>
      <c r="BO736" s="343">
        <f t="shared" si="1878"/>
        <v>-6.3906424153586367E-16</v>
      </c>
      <c r="BP736" s="343">
        <f t="shared" si="1879"/>
        <v>2.5481880902361023E-16</v>
      </c>
      <c r="BQ736" s="343">
        <f t="shared" si="1880"/>
        <v>3.5592475132183634E-16</v>
      </c>
      <c r="BR736" s="343">
        <f t="shared" si="1881"/>
        <v>-6.5030120308222196E-16</v>
      </c>
    </row>
    <row r="737" spans="2:70">
      <c r="B737" s="340">
        <v>43</v>
      </c>
      <c r="C737" s="340">
        <f t="shared" si="1882"/>
        <v>1.3437500000000007E-2</v>
      </c>
      <c r="D737" s="341">
        <f t="shared" si="1817"/>
        <v>49.979766786227216</v>
      </c>
      <c r="E737" s="342" t="str">
        <f>AW694</f>
        <v>-0.0202332137727866</v>
      </c>
      <c r="F737" s="291">
        <v>43</v>
      </c>
      <c r="G737" s="343">
        <f t="shared" si="1818"/>
        <v>-1.4888333910434913E-16</v>
      </c>
      <c r="H737" s="343">
        <f t="shared" si="1819"/>
        <v>-3.076415378926086E-16</v>
      </c>
      <c r="I737" s="343">
        <f t="shared" si="1820"/>
        <v>4.3892577325376373E-16</v>
      </c>
      <c r="J737" s="343">
        <f t="shared" si="1821"/>
        <v>-1.0617481654869552E-16</v>
      </c>
      <c r="K737" s="343">
        <f t="shared" si="1822"/>
        <v>-3.3882484914545569E-16</v>
      </c>
      <c r="L737" s="343">
        <f t="shared" si="1823"/>
        <v>4.2561667303415316E-16</v>
      </c>
      <c r="M737" s="343">
        <f t="shared" si="1824"/>
        <v>-6.2443772468619294E-17</v>
      </c>
      <c r="N737" s="343">
        <f t="shared" si="1825"/>
        <v>-3.6674509188052877E-16</v>
      </c>
      <c r="O737" s="343">
        <f t="shared" si="1826"/>
        <v>4.0820865158748261E-16</v>
      </c>
      <c r="P737" s="343">
        <f t="shared" si="1827"/>
        <v>-1.811136072443195E-17</v>
      </c>
      <c r="Q737" s="343">
        <f t="shared" si="1828"/>
        <v>-3.9113337889753093E-16</v>
      </c>
      <c r="R737" s="343">
        <f t="shared" si="1829"/>
        <v>3.8686935767647817E-16</v>
      </c>
      <c r="S737" s="343">
        <f t="shared" si="1830"/>
        <v>2.6395473324210141E-17</v>
      </c>
      <c r="T737" s="343">
        <f t="shared" si="1831"/>
        <v>-4.1175483766049735E-16</v>
      </c>
      <c r="U737" s="343">
        <f t="shared" si="1832"/>
        <v>3.6180430036674626E-16</v>
      </c>
      <c r="V737" s="343">
        <f t="shared" si="1833"/>
        <v>7.0648104535503422E-17</v>
      </c>
      <c r="W737" s="343">
        <f t="shared" si="1834"/>
        <v>-4.2841087224870248E-16</v>
      </c>
      <c r="X737" s="343">
        <f t="shared" si="1835"/>
        <v>3.3325486986212945E-16</v>
      </c>
      <c r="Y737" s="343">
        <f t="shared" si="1836"/>
        <v>1.1422035587993746E-16</v>
      </c>
      <c r="Z737" s="343">
        <f t="shared" si="1837"/>
        <v>-4.409410759439465E-16</v>
      </c>
      <c r="AA737" s="343">
        <f t="shared" si="1838"/>
        <v>3.0149601278510162E-16</v>
      </c>
      <c r="AB737" s="343">
        <f t="shared" si="1839"/>
        <v>1.5669260275804987E-16</v>
      </c>
      <c r="AC737" s="343">
        <f t="shared" si="1840"/>
        <v>-4.4922477603493952E-16</v>
      </c>
      <c r="AD737" s="343">
        <f t="shared" si="1841"/>
        <v>2.6683358429046782E-16</v>
      </c>
      <c r="AE737" s="343">
        <f t="shared" si="1842"/>
        <v>1.9765581421471848E-16</v>
      </c>
      <c r="AF737" s="343">
        <f t="shared" si="1843"/>
        <v>-4.5318219596147452E-16</v>
      </c>
      <c r="AG737" s="343">
        <f t="shared" si="1844"/>
        <v>2.296014025130423E-16</v>
      </c>
      <c r="AH737" s="343">
        <f t="shared" si="1845"/>
        <v>2.3671549213083455E-16</v>
      </c>
      <c r="AI737" s="343">
        <f t="shared" si="1846"/>
        <v>-4.5277522360631195E-16</v>
      </c>
      <c r="AJ737" s="343">
        <f t="shared" si="1847"/>
        <v>1.9015803371652245E-16</v>
      </c>
      <c r="AK737" s="343">
        <f t="shared" si="1848"/>
        <v>2.7349547045588512E-16</v>
      </c>
      <c r="AL737" s="343">
        <f t="shared" si="1849"/>
        <v>-4.4800777833570658E-16</v>
      </c>
      <c r="AM737" s="343">
        <f t="shared" si="1850"/>
        <v>1.4888333910435748E-16</v>
      </c>
      <c r="AN737" s="343">
        <f t="shared" si="1851"/>
        <v>3.0764153789260806E-16</v>
      </c>
      <c r="AO737" s="343">
        <f t="shared" si="1852"/>
        <v>-4.3892577325376511E-16</v>
      </c>
      <c r="AP737" s="343">
        <f t="shared" si="1853"/>
        <v>1.0617481654869313E-16</v>
      </c>
      <c r="AQ737" s="343">
        <f t="shared" si="1854"/>
        <v>3.3882484914545406E-16</v>
      </c>
      <c r="AR737" s="343">
        <f t="shared" si="1855"/>
        <v>-4.2561667303415563E-16</v>
      </c>
      <c r="AS737" s="343">
        <f t="shared" si="1856"/>
        <v>6.2443772468618431E-17</v>
      </c>
      <c r="AT737" s="343">
        <f t="shared" si="1857"/>
        <v>3.6674509188052635E-16</v>
      </c>
      <c r="AU737" s="343">
        <f t="shared" si="1858"/>
        <v>-4.0820865158748715E-16</v>
      </c>
      <c r="AV737" s="343">
        <f t="shared" si="1859"/>
        <v>1.8111360724432726E-17</v>
      </c>
      <c r="AW737" s="343">
        <f t="shared" si="1860"/>
        <v>3.9113337889752896E-16</v>
      </c>
      <c r="AX737" s="343">
        <f t="shared" si="1861"/>
        <v>-3.868693576764836E-16</v>
      </c>
      <c r="AY737" s="343">
        <f t="shared" si="1862"/>
        <v>-2.6395473324206141E-17</v>
      </c>
      <c r="AZ737" s="343">
        <f t="shared" si="1863"/>
        <v>4.117548376604943E-16</v>
      </c>
      <c r="BA737" s="343">
        <f t="shared" si="1864"/>
        <v>-3.6180430036674488E-16</v>
      </c>
      <c r="BB737" s="343">
        <f t="shared" si="1865"/>
        <v>-7.0648104535499466E-17</v>
      </c>
      <c r="BC737" s="343">
        <f t="shared" si="1866"/>
        <v>4.2841087224869902E-16</v>
      </c>
      <c r="BD737" s="343">
        <f t="shared" si="1867"/>
        <v>-3.3325486986213216E-16</v>
      </c>
      <c r="BE737" s="343">
        <f t="shared" si="1868"/>
        <v>-1.1422035587993356E-16</v>
      </c>
      <c r="BF737" s="343">
        <f t="shared" si="1869"/>
        <v>4.4094107594394709E-16</v>
      </c>
      <c r="BG737" s="343">
        <f t="shared" si="1870"/>
        <v>-3.0149601278510458E-16</v>
      </c>
      <c r="BH737" s="343">
        <f t="shared" si="1871"/>
        <v>-1.5669260275804613E-16</v>
      </c>
      <c r="BI737" s="343">
        <f t="shared" si="1872"/>
        <v>4.4922477603493991E-16</v>
      </c>
      <c r="BJ737" s="343">
        <f t="shared" si="1873"/>
        <v>-2.6683358429047107E-16</v>
      </c>
      <c r="BK737" s="343">
        <f t="shared" si="1874"/>
        <v>-1.9765581421470909E-16</v>
      </c>
      <c r="BL737" s="343">
        <f t="shared" si="1875"/>
        <v>4.5318219596147442E-16</v>
      </c>
      <c r="BM737" s="343">
        <f t="shared" si="1876"/>
        <v>-2.2960140251304576E-16</v>
      </c>
      <c r="BN737" s="343">
        <f t="shared" si="1877"/>
        <v>-2.3671549213082562E-16</v>
      </c>
      <c r="BO737" s="343">
        <f t="shared" si="1878"/>
        <v>4.5277522360631294E-16</v>
      </c>
      <c r="BP737" s="343">
        <f t="shared" si="1879"/>
        <v>-1.9015803371651441E-16</v>
      </c>
      <c r="BQ737" s="343">
        <f t="shared" si="1880"/>
        <v>-2.7349547045588196E-16</v>
      </c>
      <c r="BR737" s="343">
        <f t="shared" si="1881"/>
        <v>4.4800777833570727E-16</v>
      </c>
    </row>
    <row r="738" spans="2:70">
      <c r="B738" s="340">
        <v>44</v>
      </c>
      <c r="C738" s="340">
        <f t="shared" si="1882"/>
        <v>1.3750000000000007E-2</v>
      </c>
      <c r="D738" s="341">
        <f t="shared" si="1817"/>
        <v>49.981028252791027</v>
      </c>
      <c r="E738" s="342" t="str">
        <f>AX694</f>
        <v>-0.0189717472089759</v>
      </c>
      <c r="F738" s="291">
        <v>44</v>
      </c>
      <c r="G738" s="343">
        <f t="shared" si="1818"/>
        <v>3.2833578563064992E-16</v>
      </c>
      <c r="H738" s="343">
        <f t="shared" si="1819"/>
        <v>-5.2697466043479125E-16</v>
      </c>
      <c r="I738" s="343">
        <f t="shared" si="1820"/>
        <v>7.4993158018577842E-17</v>
      </c>
      <c r="J738" s="343">
        <f t="shared" si="1821"/>
        <v>4.6957738220589728E-16</v>
      </c>
      <c r="K738" s="343">
        <f t="shared" si="1822"/>
        <v>-4.3439212678571121E-16</v>
      </c>
      <c r="L738" s="343">
        <f t="shared" si="1823"/>
        <v>-1.3710804206444241E-16</v>
      </c>
      <c r="M738" s="343">
        <f t="shared" si="1824"/>
        <v>5.3933007906986714E-16</v>
      </c>
      <c r="N738" s="343">
        <f t="shared" si="1825"/>
        <v>-2.7567732960794231E-16</v>
      </c>
      <c r="O738" s="343">
        <f t="shared" si="1826"/>
        <v>-3.2833578563064775E-16</v>
      </c>
      <c r="P738" s="343">
        <f t="shared" si="1827"/>
        <v>5.2697466043479194E-16</v>
      </c>
      <c r="Q738" s="343">
        <f t="shared" si="1828"/>
        <v>-7.4993158018580431E-17</v>
      </c>
      <c r="R738" s="343">
        <f t="shared" si="1829"/>
        <v>-4.695773822058959E-16</v>
      </c>
      <c r="S738" s="343">
        <f t="shared" si="1830"/>
        <v>4.3439212678571278E-16</v>
      </c>
      <c r="T738" s="343">
        <f t="shared" si="1831"/>
        <v>1.3710804206443982E-16</v>
      </c>
      <c r="U738" s="343">
        <f t="shared" si="1832"/>
        <v>-5.3933007906986684E-16</v>
      </c>
      <c r="V738" s="343">
        <f t="shared" si="1833"/>
        <v>2.7567732960794457E-16</v>
      </c>
      <c r="W738" s="343">
        <f t="shared" si="1834"/>
        <v>3.2833578563064563E-16</v>
      </c>
      <c r="X738" s="343">
        <f t="shared" si="1835"/>
        <v>-5.2697466043479253E-16</v>
      </c>
      <c r="Y738" s="343">
        <f t="shared" si="1836"/>
        <v>7.4993158018583118E-17</v>
      </c>
      <c r="Z738" s="343">
        <f t="shared" si="1837"/>
        <v>4.6957738220589462E-16</v>
      </c>
      <c r="AA738" s="343">
        <f t="shared" si="1838"/>
        <v>-4.3439212678571441E-16</v>
      </c>
      <c r="AB738" s="343">
        <f t="shared" si="1839"/>
        <v>-1.3710804206443726E-16</v>
      </c>
      <c r="AC738" s="343">
        <f t="shared" si="1840"/>
        <v>5.3933007906986645E-16</v>
      </c>
      <c r="AD738" s="343">
        <f t="shared" si="1841"/>
        <v>-2.7567732960794689E-16</v>
      </c>
      <c r="AE738" s="343">
        <f t="shared" si="1842"/>
        <v>-3.2833578563064351E-16</v>
      </c>
      <c r="AF738" s="343">
        <f t="shared" si="1843"/>
        <v>5.2697466043479322E-16</v>
      </c>
      <c r="AG738" s="343">
        <f t="shared" si="1844"/>
        <v>-7.4993158018585731E-17</v>
      </c>
      <c r="AH738" s="343">
        <f t="shared" si="1845"/>
        <v>-4.6957738220589324E-16</v>
      </c>
      <c r="AI738" s="343">
        <f t="shared" si="1846"/>
        <v>4.3439212678571599E-16</v>
      </c>
      <c r="AJ738" s="343">
        <f t="shared" si="1847"/>
        <v>1.3710804206443465E-16</v>
      </c>
      <c r="AK738" s="343">
        <f t="shared" si="1848"/>
        <v>-5.3933007906986615E-16</v>
      </c>
      <c r="AL738" s="343">
        <f t="shared" si="1849"/>
        <v>2.7567732960794921E-16</v>
      </c>
      <c r="AM738" s="343">
        <f t="shared" si="1850"/>
        <v>3.2833578563064134E-16</v>
      </c>
      <c r="AN738" s="343">
        <f t="shared" si="1851"/>
        <v>-5.2697466043479381E-16</v>
      </c>
      <c r="AO738" s="343">
        <f t="shared" si="1852"/>
        <v>7.4993158018588393E-17</v>
      </c>
      <c r="AP738" s="343">
        <f t="shared" si="1853"/>
        <v>4.6957738220589186E-16</v>
      </c>
      <c r="AQ738" s="343">
        <f t="shared" si="1854"/>
        <v>-4.3439212678571767E-16</v>
      </c>
      <c r="AR738" s="343">
        <f t="shared" si="1855"/>
        <v>-1.3710804206443203E-16</v>
      </c>
      <c r="AS738" s="343">
        <f t="shared" si="1856"/>
        <v>5.3933007906986576E-16</v>
      </c>
      <c r="AT738" s="343">
        <f t="shared" si="1857"/>
        <v>-2.7567732960795148E-16</v>
      </c>
      <c r="AU738" s="343">
        <f t="shared" si="1858"/>
        <v>-3.2833578563063927E-16</v>
      </c>
      <c r="AV738" s="343">
        <f t="shared" si="1859"/>
        <v>5.269746604347946E-16</v>
      </c>
      <c r="AW738" s="343">
        <f t="shared" si="1860"/>
        <v>-7.499315801859108E-17</v>
      </c>
      <c r="AX738" s="343">
        <f t="shared" si="1861"/>
        <v>-4.6957738220589057E-16</v>
      </c>
      <c r="AY738" s="343">
        <f t="shared" si="1862"/>
        <v>4.3439212678571924E-16</v>
      </c>
      <c r="AZ738" s="343">
        <f t="shared" si="1863"/>
        <v>1.371080420644295E-16</v>
      </c>
      <c r="BA738" s="343">
        <f t="shared" si="1864"/>
        <v>-5.3933007906986536E-16</v>
      </c>
      <c r="BB738" s="343">
        <f t="shared" si="1865"/>
        <v>2.7567732960795379E-16</v>
      </c>
      <c r="BC738" s="343">
        <f t="shared" si="1866"/>
        <v>3.2833578563063715E-16</v>
      </c>
      <c r="BD738" s="343">
        <f t="shared" si="1867"/>
        <v>-5.2697466043479519E-16</v>
      </c>
      <c r="BE738" s="343">
        <f t="shared" si="1868"/>
        <v>7.4993158018593693E-17</v>
      </c>
      <c r="BF738" s="343">
        <f t="shared" si="1869"/>
        <v>4.6957738220588919E-16</v>
      </c>
      <c r="BG738" s="343">
        <f t="shared" si="1870"/>
        <v>-4.3439212678572082E-16</v>
      </c>
      <c r="BH738" s="343">
        <f t="shared" si="1871"/>
        <v>-1.3710804206442693E-16</v>
      </c>
      <c r="BI738" s="343">
        <f t="shared" si="1872"/>
        <v>5.3933007906986497E-16</v>
      </c>
      <c r="BJ738" s="343">
        <f t="shared" si="1873"/>
        <v>-2.7567732960795611E-16</v>
      </c>
      <c r="BK738" s="343">
        <f t="shared" si="1874"/>
        <v>-3.2833578563063503E-16</v>
      </c>
      <c r="BL738" s="343">
        <f t="shared" si="1875"/>
        <v>5.2697466043479598E-16</v>
      </c>
      <c r="BM738" s="343">
        <f t="shared" si="1876"/>
        <v>-7.499315801859638E-17</v>
      </c>
      <c r="BN738" s="343">
        <f t="shared" si="1877"/>
        <v>-4.6957738220588781E-16</v>
      </c>
      <c r="BO738" s="343">
        <f t="shared" si="1878"/>
        <v>4.3439212678572245E-16</v>
      </c>
      <c r="BP738" s="343">
        <f t="shared" si="1879"/>
        <v>1.3710804206442434E-16</v>
      </c>
      <c r="BQ738" s="343">
        <f t="shared" si="1880"/>
        <v>-5.3933007906986457E-16</v>
      </c>
      <c r="BR738" s="343">
        <f t="shared" si="1881"/>
        <v>2.7567732960795838E-16</v>
      </c>
    </row>
    <row r="739" spans="2:70">
      <c r="B739" s="340">
        <v>45</v>
      </c>
      <c r="C739" s="340">
        <f t="shared" si="1882"/>
        <v>1.4062500000000007E-2</v>
      </c>
      <c r="D739" s="341">
        <f t="shared" si="1817"/>
        <v>49.982472427651494</v>
      </c>
      <c r="E739" s="342" t="str">
        <f>AY694</f>
        <v>-0.0175275723485079</v>
      </c>
      <c r="F739" s="291">
        <v>45</v>
      </c>
      <c r="G739" s="343">
        <f t="shared" si="1818"/>
        <v>4.4426563342253557E-16</v>
      </c>
      <c r="H739" s="343">
        <f t="shared" si="1819"/>
        <v>1.3615910266650599E-15</v>
      </c>
      <c r="I739" s="343">
        <f t="shared" si="1820"/>
        <v>-1.2347636568786128E-15</v>
      </c>
      <c r="J739" s="343">
        <f t="shared" si="1821"/>
        <v>-6.4472508741996367E-16</v>
      </c>
      <c r="K739" s="343">
        <f t="shared" si="1822"/>
        <v>1.6090712847177323E-15</v>
      </c>
      <c r="L739" s="343">
        <f t="shared" si="1823"/>
        <v>-2.8945238970745361E-16</v>
      </c>
      <c r="M739" s="343">
        <f t="shared" si="1824"/>
        <v>-1.441024097664209E-15</v>
      </c>
      <c r="N739" s="343">
        <f t="shared" si="1825"/>
        <v>1.1260668199201718E-15</v>
      </c>
      <c r="O739" s="343">
        <f t="shared" si="1826"/>
        <v>7.8726421088924023E-16</v>
      </c>
      <c r="P739" s="343">
        <f t="shared" si="1827"/>
        <v>-1.5831282946641145E-15</v>
      </c>
      <c r="Q739" s="343">
        <f t="shared" si="1828"/>
        <v>1.3185156124872168E-16</v>
      </c>
      <c r="R739" s="343">
        <f t="shared" si="1829"/>
        <v>1.5065793188589508E-15</v>
      </c>
      <c r="S739" s="343">
        <f t="shared" si="1830"/>
        <v>-1.0065253439151599E-15</v>
      </c>
      <c r="T739" s="343">
        <f t="shared" si="1831"/>
        <v>-9.2222154964525373E-16</v>
      </c>
      <c r="U739" s="343">
        <f t="shared" si="1832"/>
        <v>1.5419389137069205E-15</v>
      </c>
      <c r="V739" s="343">
        <f t="shared" si="1833"/>
        <v>2.7019069822230612E-17</v>
      </c>
      <c r="W739" s="343">
        <f t="shared" si="1834"/>
        <v>-1.5576253576330446E-15</v>
      </c>
      <c r="X739" s="343">
        <f t="shared" si="1835"/>
        <v>8.7729047862551333E-16</v>
      </c>
      <c r="Y739" s="343">
        <f t="shared" si="1836"/>
        <v>1.0482973907406035E-15</v>
      </c>
      <c r="Z739" s="343">
        <f t="shared" si="1837"/>
        <v>-1.4858998181011846E-15</v>
      </c>
      <c r="AA739" s="343">
        <f t="shared" si="1838"/>
        <v>-1.8562949248068022E-16</v>
      </c>
      <c r="AB739" s="343">
        <f t="shared" si="1839"/>
        <v>1.5936706127285048E-15</v>
      </c>
      <c r="AC739" s="343">
        <f t="shared" si="1840"/>
        <v>-7.3960682645096417E-16</v>
      </c>
      <c r="AD739" s="343">
        <f t="shared" si="1841"/>
        <v>-1.1642775549054837E-15</v>
      </c>
      <c r="AE739" s="343">
        <f t="shared" si="1842"/>
        <v>1.4155506949716597E-15</v>
      </c>
      <c r="AF739" s="343">
        <f t="shared" si="1843"/>
        <v>3.4245220165111553E-16</v>
      </c>
      <c r="AG739" s="343">
        <f t="shared" si="1844"/>
        <v>-1.614367948634411E-15</v>
      </c>
      <c r="AH739" s="343">
        <f t="shared" si="1845"/>
        <v>5.9480035622745392E-16</v>
      </c>
      <c r="AI739" s="343">
        <f t="shared" si="1846"/>
        <v>1.2690450897577561E-15</v>
      </c>
      <c r="AJ739" s="343">
        <f t="shared" si="1847"/>
        <v>-1.3315690448308328E-15</v>
      </c>
      <c r="AK739" s="343">
        <f t="shared" si="1848"/>
        <v>-4.9597690891623497E-16</v>
      </c>
      <c r="AL739" s="343">
        <f t="shared" si="1849"/>
        <v>1.61951803869168E-15</v>
      </c>
      <c r="AM739" s="343">
        <f t="shared" si="1850"/>
        <v>-4.4426563342252325E-16</v>
      </c>
      <c r="AN739" s="343">
        <f t="shared" si="1851"/>
        <v>-1.3615910266650504E-15</v>
      </c>
      <c r="AO739" s="343">
        <f t="shared" si="1852"/>
        <v>1.2347636568786148E-15</v>
      </c>
      <c r="AP739" s="343">
        <f t="shared" si="1853"/>
        <v>6.4472508741997659E-16</v>
      </c>
      <c r="AQ739" s="343">
        <f t="shared" si="1854"/>
        <v>-1.609071284717734E-15</v>
      </c>
      <c r="AR739" s="343">
        <f t="shared" si="1855"/>
        <v>2.8945238970745672E-16</v>
      </c>
      <c r="AS739" s="343">
        <f t="shared" si="1856"/>
        <v>1.4410240976642155E-15</v>
      </c>
      <c r="AT739" s="343">
        <f t="shared" si="1857"/>
        <v>-1.1260668199201822E-15</v>
      </c>
      <c r="AU739" s="343">
        <f t="shared" si="1858"/>
        <v>-7.8726421088923747E-16</v>
      </c>
      <c r="AV739" s="343">
        <f t="shared" si="1859"/>
        <v>1.5831282946641102E-15</v>
      </c>
      <c r="AW739" s="343">
        <f t="shared" si="1860"/>
        <v>-1.318515612487363E-16</v>
      </c>
      <c r="AX739" s="343">
        <f t="shared" si="1861"/>
        <v>-1.5065793188589498E-15</v>
      </c>
      <c r="AY739" s="343">
        <f t="shared" si="1862"/>
        <v>1.0065253439151443E-15</v>
      </c>
      <c r="AZ739" s="343">
        <f t="shared" si="1863"/>
        <v>9.222215496452417E-16</v>
      </c>
      <c r="BA739" s="343">
        <f t="shared" si="1864"/>
        <v>-1.5419389137069213E-15</v>
      </c>
      <c r="BB739" s="343">
        <f t="shared" si="1865"/>
        <v>-2.701906982225045E-17</v>
      </c>
      <c r="BC739" s="343">
        <f t="shared" si="1866"/>
        <v>1.5576253576330438E-15</v>
      </c>
      <c r="BD739" s="343">
        <f t="shared" si="1867"/>
        <v>-8.7729047862551599E-16</v>
      </c>
      <c r="BE739" s="343">
        <f t="shared" si="1868"/>
        <v>-1.0482973907405838E-15</v>
      </c>
      <c r="BF739" s="343">
        <f t="shared" si="1869"/>
        <v>1.4858998181011857E-15</v>
      </c>
      <c r="BG739" s="343">
        <f t="shared" si="1870"/>
        <v>1.8562949248067709E-16</v>
      </c>
      <c r="BH739" s="343">
        <f t="shared" si="1871"/>
        <v>-1.5936706127285003E-15</v>
      </c>
      <c r="BI739" s="343">
        <f t="shared" si="1872"/>
        <v>7.3960682645096693E-16</v>
      </c>
      <c r="BJ739" s="343">
        <f t="shared" si="1873"/>
        <v>1.1642775549054817E-15</v>
      </c>
      <c r="BK739" s="343">
        <f t="shared" si="1874"/>
        <v>-1.4155506949716726E-15</v>
      </c>
      <c r="BL739" s="343">
        <f t="shared" si="1875"/>
        <v>-3.4245220165111237E-16</v>
      </c>
      <c r="BM739" s="343">
        <f t="shared" si="1876"/>
        <v>1.6143679486344124E-15</v>
      </c>
      <c r="BN739" s="343">
        <f t="shared" si="1877"/>
        <v>-5.9480035622743538E-16</v>
      </c>
      <c r="BO739" s="343">
        <f t="shared" si="1878"/>
        <v>-1.2690450897577827E-15</v>
      </c>
      <c r="BP739" s="343">
        <f t="shared" si="1879"/>
        <v>1.3315690448308606E-15</v>
      </c>
      <c r="BQ739" s="343">
        <f t="shared" si="1880"/>
        <v>4.9597690891623211E-16</v>
      </c>
      <c r="BR739" s="343">
        <f t="shared" si="1881"/>
        <v>-1.6195180386916802E-15</v>
      </c>
    </row>
    <row r="740" spans="2:70">
      <c r="B740" s="340">
        <v>46</v>
      </c>
      <c r="C740" s="340">
        <f t="shared" si="1882"/>
        <v>1.4375000000000008E-2</v>
      </c>
      <c r="D740" s="341">
        <f t="shared" si="1817"/>
        <v>49.984085402615221</v>
      </c>
      <c r="E740" s="342" t="str">
        <f>AZ694</f>
        <v>-0.0159145973847796</v>
      </c>
      <c r="F740" s="291">
        <v>46</v>
      </c>
      <c r="G740" s="343">
        <f t="shared" si="1818"/>
        <v>5.9153769486787345E-16</v>
      </c>
      <c r="H740" s="343">
        <f t="shared" si="1819"/>
        <v>-6.2848496138640174E-16</v>
      </c>
      <c r="I740" s="343">
        <f t="shared" si="1820"/>
        <v>-3.4631502786953941E-16</v>
      </c>
      <c r="J740" s="343">
        <f t="shared" si="1821"/>
        <v>7.6361038199858761E-16</v>
      </c>
      <c r="K740" s="343">
        <f t="shared" si="1822"/>
        <v>4.836903723161119E-17</v>
      </c>
      <c r="L740" s="343">
        <f t="shared" si="1823"/>
        <v>-7.8248304409683837E-16</v>
      </c>
      <c r="M740" s="343">
        <f t="shared" si="1824"/>
        <v>2.5694070085841301E-16</v>
      </c>
      <c r="N740" s="343">
        <f t="shared" si="1825"/>
        <v>6.8222975595780275E-16</v>
      </c>
      <c r="O740" s="343">
        <f t="shared" si="1826"/>
        <v>-5.2313354641599934E-16</v>
      </c>
      <c r="P740" s="343">
        <f t="shared" si="1827"/>
        <v>-4.7811317190232842E-16</v>
      </c>
      <c r="Q740" s="343">
        <f t="shared" si="1828"/>
        <v>7.0968405174915606E-16</v>
      </c>
      <c r="R740" s="343">
        <f t="shared" si="1829"/>
        <v>2.0120819153142514E-16</v>
      </c>
      <c r="S740" s="343">
        <f t="shared" si="1830"/>
        <v>-7.8819159350545115E-16</v>
      </c>
      <c r="T740" s="343">
        <f t="shared" si="1831"/>
        <v>1.0632891204334434E-16</v>
      </c>
      <c r="U740" s="343">
        <f t="shared" si="1832"/>
        <v>7.4670411012512777E-16</v>
      </c>
      <c r="V740" s="343">
        <f t="shared" si="1833"/>
        <v>-3.9767840263350236E-16</v>
      </c>
      <c r="W740" s="343">
        <f t="shared" si="1834"/>
        <v>-5.9153769486787336E-16</v>
      </c>
      <c r="X740" s="343">
        <f t="shared" si="1835"/>
        <v>6.2848496138640569E-16</v>
      </c>
      <c r="Y740" s="343">
        <f t="shared" si="1836"/>
        <v>3.4631502786953744E-16</v>
      </c>
      <c r="Z740" s="343">
        <f t="shared" si="1837"/>
        <v>-7.6361038199858958E-16</v>
      </c>
      <c r="AA740" s="343">
        <f t="shared" si="1838"/>
        <v>-4.8369037231608971E-17</v>
      </c>
      <c r="AB740" s="343">
        <f t="shared" si="1839"/>
        <v>7.8248304409683689E-16</v>
      </c>
      <c r="AC740" s="343">
        <f t="shared" si="1840"/>
        <v>-2.5694070085841769E-16</v>
      </c>
      <c r="AD740" s="343">
        <f t="shared" si="1841"/>
        <v>-6.8222975595780305E-16</v>
      </c>
      <c r="AE740" s="343">
        <f t="shared" si="1842"/>
        <v>5.2313354641600319E-16</v>
      </c>
      <c r="AF740" s="343">
        <f t="shared" si="1843"/>
        <v>4.7811317190232901E-16</v>
      </c>
      <c r="AG740" s="343">
        <f t="shared" si="1844"/>
        <v>-7.0968405174915823E-16</v>
      </c>
      <c r="AH740" s="343">
        <f t="shared" si="1845"/>
        <v>-2.0120819153142026E-16</v>
      </c>
      <c r="AI740" s="343">
        <f t="shared" si="1846"/>
        <v>7.8819159350545184E-16</v>
      </c>
      <c r="AJ740" s="343">
        <f t="shared" si="1847"/>
        <v>-1.0632891204336051E-16</v>
      </c>
      <c r="AK740" s="343">
        <f t="shared" si="1848"/>
        <v>-7.4670411012512984E-16</v>
      </c>
      <c r="AL740" s="343">
        <f t="shared" si="1849"/>
        <v>3.976784026335067E-16</v>
      </c>
      <c r="AM740" s="343">
        <f t="shared" si="1850"/>
        <v>5.9153769486786261E-16</v>
      </c>
      <c r="AN740" s="343">
        <f t="shared" si="1851"/>
        <v>-6.2848496138640194E-16</v>
      </c>
      <c r="AO740" s="343">
        <f t="shared" si="1852"/>
        <v>-3.463150278695329E-16</v>
      </c>
      <c r="AP740" s="343">
        <f t="shared" si="1853"/>
        <v>7.6361038199859087E-16</v>
      </c>
      <c r="AQ740" s="343">
        <f t="shared" si="1854"/>
        <v>4.8369037231592799E-17</v>
      </c>
      <c r="AR740" s="343">
        <f t="shared" si="1855"/>
        <v>-7.8248304409683777E-16</v>
      </c>
      <c r="AS740" s="343">
        <f t="shared" si="1856"/>
        <v>2.5694070085842247E-16</v>
      </c>
      <c r="AT740" s="343">
        <f t="shared" si="1857"/>
        <v>6.8222975595779487E-16</v>
      </c>
      <c r="AU740" s="343">
        <f t="shared" si="1858"/>
        <v>-5.2313354641599846E-16</v>
      </c>
      <c r="AV740" s="343">
        <f t="shared" si="1859"/>
        <v>-4.7811317190232497E-16</v>
      </c>
      <c r="AW740" s="343">
        <f t="shared" si="1860"/>
        <v>7.096840517491606E-16</v>
      </c>
      <c r="AX740" s="343">
        <f t="shared" si="1861"/>
        <v>2.0120819153140453E-16</v>
      </c>
      <c r="AY740" s="343">
        <f t="shared" si="1862"/>
        <v>-7.8819159350545145E-16</v>
      </c>
      <c r="AZ740" s="343">
        <f t="shared" si="1863"/>
        <v>1.063289120433543E-16</v>
      </c>
      <c r="BA740" s="343">
        <f t="shared" si="1864"/>
        <v>7.4670411012512452E-16</v>
      </c>
      <c r="BB740" s="343">
        <f t="shared" si="1865"/>
        <v>-3.9767840263350137E-16</v>
      </c>
      <c r="BC740" s="343">
        <f t="shared" si="1866"/>
        <v>-5.9153769486786675E-16</v>
      </c>
      <c r="BD740" s="343">
        <f t="shared" si="1867"/>
        <v>6.284849613864118E-16</v>
      </c>
      <c r="BE740" s="343">
        <f t="shared" si="1868"/>
        <v>3.4631502786951831E-16</v>
      </c>
      <c r="BF740" s="343">
        <f t="shared" si="1869"/>
        <v>-7.6361038199858929E-16</v>
      </c>
      <c r="BG740" s="343">
        <f t="shared" si="1870"/>
        <v>-4.8369037231598913E-17</v>
      </c>
      <c r="BH740" s="343">
        <f t="shared" si="1871"/>
        <v>7.8248304409683561E-16</v>
      </c>
      <c r="BI740" s="343">
        <f t="shared" si="1872"/>
        <v>-2.5694070085843781E-16</v>
      </c>
      <c r="BJ740" s="343">
        <f t="shared" si="1873"/>
        <v>-6.8222975595779802E-16</v>
      </c>
      <c r="BK740" s="343">
        <f t="shared" si="1874"/>
        <v>5.2313354641599392E-16</v>
      </c>
      <c r="BL740" s="343">
        <f t="shared" si="1875"/>
        <v>4.7811317190231196E-16</v>
      </c>
      <c r="BM740" s="343">
        <f t="shared" si="1876"/>
        <v>-7.0968405174915784E-16</v>
      </c>
      <c r="BN740" s="343">
        <f t="shared" si="1877"/>
        <v>-2.0120819153138876E-16</v>
      </c>
      <c r="BO740" s="343">
        <f t="shared" si="1878"/>
        <v>7.8819159350545243E-16</v>
      </c>
      <c r="BP740" s="343">
        <f t="shared" si="1879"/>
        <v>-1.0632891204334819E-16</v>
      </c>
      <c r="BQ740" s="343">
        <f t="shared" si="1880"/>
        <v>-7.4670411012511919E-16</v>
      </c>
      <c r="BR740" s="343">
        <f t="shared" si="1881"/>
        <v>3.9767840263351543E-16</v>
      </c>
    </row>
    <row r="741" spans="2:70">
      <c r="B741" s="340">
        <v>47</v>
      </c>
      <c r="C741" s="340">
        <f t="shared" si="1882"/>
        <v>1.4687500000000008E-2</v>
      </c>
      <c r="D741" s="341">
        <f t="shared" si="1817"/>
        <v>49.985851643851532</v>
      </c>
      <c r="E741" s="342" t="str">
        <f>BA694</f>
        <v>-0.0141483561484647</v>
      </c>
      <c r="F741" s="291">
        <v>47</v>
      </c>
      <c r="G741" s="343">
        <f t="shared" si="1818"/>
        <v>-3.2388260090337287E-16</v>
      </c>
      <c r="H741" s="343">
        <f t="shared" si="1819"/>
        <v>4.2934229183255186E-16</v>
      </c>
      <c r="I741" s="343">
        <f t="shared" si="1820"/>
        <v>2.397167935674402E-16</v>
      </c>
      <c r="J741" s="343">
        <f t="shared" si="1821"/>
        <v>-4.7633500102145593E-16</v>
      </c>
      <c r="K741" s="343">
        <f t="shared" si="1822"/>
        <v>-1.4633880428943832E-16</v>
      </c>
      <c r="L741" s="343">
        <f t="shared" si="1823"/>
        <v>5.050224232528518E-16</v>
      </c>
      <c r="M741" s="343">
        <f t="shared" si="1824"/>
        <v>4.733709683033768E-17</v>
      </c>
      <c r="N741" s="343">
        <f t="shared" si="1825"/>
        <v>-5.1430211697847825E-16</v>
      </c>
      <c r="O741" s="343">
        <f t="shared" si="1826"/>
        <v>5.3483748712999563E-17</v>
      </c>
      <c r="P741" s="343">
        <f t="shared" si="1827"/>
        <v>5.038174687725724E-16</v>
      </c>
      <c r="Q741" s="343">
        <f t="shared" si="1828"/>
        <v>-1.5224924378733158E-16</v>
      </c>
      <c r="R741" s="343">
        <f t="shared" si="1829"/>
        <v>-4.7397139778582751E-16</v>
      </c>
      <c r="S741" s="343">
        <f t="shared" si="1830"/>
        <v>2.4516388580527268E-16</v>
      </c>
      <c r="T741" s="343">
        <f t="shared" si="1831"/>
        <v>4.259108717883949E-16</v>
      </c>
      <c r="U741" s="343">
        <f t="shared" si="1832"/>
        <v>-3.2865701718121144E-16</v>
      </c>
      <c r="V741" s="343">
        <f t="shared" si="1833"/>
        <v>-3.6148282984170489E-16</v>
      </c>
      <c r="W741" s="343">
        <f t="shared" si="1834"/>
        <v>3.9952004369985214E-16</v>
      </c>
      <c r="X741" s="343">
        <f t="shared" si="1835"/>
        <v>2.8316320546610524E-16</v>
      </c>
      <c r="Y741" s="343">
        <f t="shared" si="1836"/>
        <v>-4.5502973899253003E-16</v>
      </c>
      <c r="Z741" s="343">
        <f t="shared" si="1837"/>
        <v>-1.939617779041987E-16</v>
      </c>
      <c r="AA741" s="343">
        <f t="shared" si="1838"/>
        <v>4.9305289659934514E-16</v>
      </c>
      <c r="AB741" s="343">
        <f t="shared" si="1839"/>
        <v>9.7306507992445148E-17</v>
      </c>
      <c r="AC741" s="343">
        <f t="shared" si="1840"/>
        <v>-5.1212830789709484E-16</v>
      </c>
      <c r="AD741" s="343">
        <f t="shared" si="1841"/>
        <v>3.08819645133283E-18</v>
      </c>
      <c r="AE741" s="343">
        <f t="shared" si="1842"/>
        <v>5.1152291552722369E-16</v>
      </c>
      <c r="AF741" s="343">
        <f t="shared" si="1843"/>
        <v>-1.0336422323736658E-16</v>
      </c>
      <c r="AG741" s="343">
        <f t="shared" si="1844"/>
        <v>-4.9125998437899817E-16</v>
      </c>
      <c r="AH741" s="343">
        <f t="shared" si="1845"/>
        <v>1.9966802089171943E-16</v>
      </c>
      <c r="AI741" s="343">
        <f t="shared" si="1846"/>
        <v>4.5211820753285819E-16</v>
      </c>
      <c r="AJ741" s="343">
        <f t="shared" si="1847"/>
        <v>-2.8829868847831281E-16</v>
      </c>
      <c r="AK741" s="343">
        <f t="shared" si="1848"/>
        <v>-3.9560178152204508E-16</v>
      </c>
      <c r="AL741" s="343">
        <f t="shared" si="1849"/>
        <v>3.6585019914645224E-16</v>
      </c>
      <c r="AM741" s="343">
        <f t="shared" si="1850"/>
        <v>3.2388260090337553E-16</v>
      </c>
      <c r="AN741" s="343">
        <f t="shared" si="1851"/>
        <v>-4.2934229183254949E-16</v>
      </c>
      <c r="AO741" s="343">
        <f t="shared" si="1852"/>
        <v>-2.3971679356744483E-16</v>
      </c>
      <c r="AP741" s="343">
        <f t="shared" si="1853"/>
        <v>4.7633500102145366E-16</v>
      </c>
      <c r="AQ741" s="343">
        <f t="shared" si="1854"/>
        <v>1.4633880428944426E-16</v>
      </c>
      <c r="AR741" s="343">
        <f t="shared" si="1855"/>
        <v>-5.0502242325285012E-16</v>
      </c>
      <c r="AS741" s="343">
        <f t="shared" si="1856"/>
        <v>-4.7337096830347442E-17</v>
      </c>
      <c r="AT741" s="343">
        <f t="shared" si="1857"/>
        <v>5.1430211697847834E-16</v>
      </c>
      <c r="AU741" s="343">
        <f t="shared" si="1858"/>
        <v>-5.3483748713004345E-17</v>
      </c>
      <c r="AV741" s="343">
        <f t="shared" si="1859"/>
        <v>-5.0381746877257151E-16</v>
      </c>
      <c r="AW741" s="343">
        <f t="shared" si="1860"/>
        <v>1.5224924378733269E-16</v>
      </c>
      <c r="AX741" s="343">
        <f t="shared" si="1861"/>
        <v>4.7397139778582702E-16</v>
      </c>
      <c r="AY741" s="343">
        <f t="shared" si="1862"/>
        <v>-2.4516388580527366E-16</v>
      </c>
      <c r="AZ741" s="343">
        <f t="shared" si="1863"/>
        <v>-4.2591087178839628E-16</v>
      </c>
      <c r="BA741" s="343">
        <f t="shared" si="1864"/>
        <v>3.2865701718120952E-16</v>
      </c>
      <c r="BB741" s="343">
        <f t="shared" si="1865"/>
        <v>3.6148282984170672E-16</v>
      </c>
      <c r="BC741" s="343">
        <f t="shared" si="1866"/>
        <v>-3.9952004369985066E-16</v>
      </c>
      <c r="BD741" s="343">
        <f t="shared" si="1867"/>
        <v>-2.8316320546610736E-16</v>
      </c>
      <c r="BE741" s="343">
        <f t="shared" si="1868"/>
        <v>4.5502973899252884E-16</v>
      </c>
      <c r="BF741" s="343">
        <f t="shared" si="1869"/>
        <v>1.9396177790420104E-16</v>
      </c>
      <c r="BG741" s="343">
        <f t="shared" si="1870"/>
        <v>-4.9305289659934238E-16</v>
      </c>
      <c r="BH741" s="343">
        <f t="shared" si="1871"/>
        <v>-9.7306507992454787E-17</v>
      </c>
      <c r="BI741" s="343">
        <f t="shared" si="1872"/>
        <v>5.1212830789709385E-16</v>
      </c>
      <c r="BJ741" s="343">
        <f t="shared" si="1873"/>
        <v>-3.0881964513376125E-18</v>
      </c>
      <c r="BK741" s="343">
        <f t="shared" si="1874"/>
        <v>-5.1152291552722468E-16</v>
      </c>
      <c r="BL741" s="343">
        <f t="shared" si="1875"/>
        <v>1.0336422323737126E-16</v>
      </c>
      <c r="BM741" s="343">
        <f t="shared" si="1876"/>
        <v>4.9125998437900103E-16</v>
      </c>
      <c r="BN741" s="343">
        <f t="shared" si="1877"/>
        <v>-1.9966802089171711E-16</v>
      </c>
      <c r="BO741" s="343">
        <f t="shared" si="1878"/>
        <v>-4.5211820753286638E-16</v>
      </c>
      <c r="BP741" s="343">
        <f t="shared" si="1879"/>
        <v>2.8829868847831069E-16</v>
      </c>
      <c r="BQ741" s="343">
        <f t="shared" si="1880"/>
        <v>3.9560178152205607E-16</v>
      </c>
      <c r="BR741" s="343">
        <f t="shared" si="1881"/>
        <v>-3.6585019914645046E-16</v>
      </c>
    </row>
    <row r="742" spans="2:70">
      <c r="B742" s="340">
        <v>48</v>
      </c>
      <c r="C742" s="340">
        <f t="shared" si="1882"/>
        <v>1.5000000000000008E-2</v>
      </c>
      <c r="D742" s="341">
        <f t="shared" si="1817"/>
        <v>49.987754141491884</v>
      </c>
      <c r="E742" s="342" t="str">
        <f>BB694</f>
        <v>-0.0122458585081164</v>
      </c>
      <c r="F742" s="291">
        <v>48</v>
      </c>
      <c r="G742" s="343">
        <f t="shared" si="1818"/>
        <v>8.6563519721126811E-16</v>
      </c>
      <c r="H742" s="343">
        <f t="shared" si="1819"/>
        <v>3.474665106818957E-16</v>
      </c>
      <c r="I742" s="343">
        <f t="shared" si="1820"/>
        <v>-8.6563519721126821E-16</v>
      </c>
      <c r="J742" s="343">
        <f t="shared" si="1821"/>
        <v>-3.4746651068189535E-16</v>
      </c>
      <c r="K742" s="343">
        <f t="shared" si="1822"/>
        <v>8.656351972112689E-16</v>
      </c>
      <c r="L742" s="343">
        <f t="shared" si="1823"/>
        <v>3.4746651068189506E-16</v>
      </c>
      <c r="M742" s="343">
        <f t="shared" si="1824"/>
        <v>-8.6563519721126781E-16</v>
      </c>
      <c r="N742" s="343">
        <f t="shared" si="1825"/>
        <v>-3.4746651068189471E-16</v>
      </c>
      <c r="O742" s="343">
        <f t="shared" si="1826"/>
        <v>8.656351972112692E-16</v>
      </c>
      <c r="P742" s="343">
        <f t="shared" si="1827"/>
        <v>3.4746651068189131E-16</v>
      </c>
      <c r="Q742" s="343">
        <f t="shared" si="1828"/>
        <v>-8.6563519721126811E-16</v>
      </c>
      <c r="R742" s="343">
        <f t="shared" si="1829"/>
        <v>-3.4746651068189407E-16</v>
      </c>
      <c r="S742" s="343">
        <f t="shared" si="1830"/>
        <v>8.6563519721126949E-16</v>
      </c>
      <c r="T742" s="343">
        <f t="shared" si="1831"/>
        <v>3.4746651068189683E-16</v>
      </c>
      <c r="U742" s="343">
        <f t="shared" si="1832"/>
        <v>-8.6563519721126831E-16</v>
      </c>
      <c r="V742" s="343">
        <f t="shared" si="1833"/>
        <v>-3.4746651068189343E-16</v>
      </c>
      <c r="W742" s="343">
        <f t="shared" si="1834"/>
        <v>8.6563519721126969E-16</v>
      </c>
      <c r="X742" s="343">
        <f t="shared" si="1835"/>
        <v>3.4746651068189008E-16</v>
      </c>
      <c r="Y742" s="343">
        <f t="shared" si="1836"/>
        <v>-8.6563519721127107E-16</v>
      </c>
      <c r="Z742" s="343">
        <f t="shared" si="1837"/>
        <v>-3.4746651068188667E-16</v>
      </c>
      <c r="AA742" s="343">
        <f t="shared" si="1838"/>
        <v>8.6563519721126752E-16</v>
      </c>
      <c r="AB742" s="343">
        <f t="shared" si="1839"/>
        <v>3.4746651068189555E-16</v>
      </c>
      <c r="AC742" s="343">
        <f t="shared" si="1840"/>
        <v>-8.656351972112689E-16</v>
      </c>
      <c r="AD742" s="343">
        <f t="shared" si="1841"/>
        <v>-3.474665106818922E-16</v>
      </c>
      <c r="AE742" s="343">
        <f t="shared" si="1842"/>
        <v>8.6563519721127018E-16</v>
      </c>
      <c r="AF742" s="343">
        <f t="shared" si="1843"/>
        <v>3.4746651068188879E-16</v>
      </c>
      <c r="AG742" s="343">
        <f t="shared" si="1844"/>
        <v>-8.6563519721127156E-16</v>
      </c>
      <c r="AH742" s="343">
        <f t="shared" si="1845"/>
        <v>-3.4746651068189767E-16</v>
      </c>
      <c r="AI742" s="343">
        <f t="shared" si="1846"/>
        <v>8.6563519721127294E-16</v>
      </c>
      <c r="AJ742" s="343">
        <f t="shared" si="1847"/>
        <v>3.4746651068189432E-16</v>
      </c>
      <c r="AK742" s="343">
        <f t="shared" si="1848"/>
        <v>-8.6563519721127432E-16</v>
      </c>
      <c r="AL742" s="343">
        <f t="shared" si="1849"/>
        <v>-3.4746651068189091E-16</v>
      </c>
      <c r="AM742" s="343">
        <f t="shared" si="1850"/>
        <v>8.6563519721126584E-16</v>
      </c>
      <c r="AN742" s="343">
        <f t="shared" si="1851"/>
        <v>3.4746651068188751E-16</v>
      </c>
      <c r="AO742" s="343">
        <f t="shared" si="1852"/>
        <v>-8.6563519721126712E-16</v>
      </c>
      <c r="AP742" s="343">
        <f t="shared" si="1853"/>
        <v>-3.4746651068188411E-16</v>
      </c>
      <c r="AQ742" s="343">
        <f t="shared" si="1854"/>
        <v>8.656351972112685E-16</v>
      </c>
      <c r="AR742" s="343">
        <f t="shared" si="1855"/>
        <v>3.4746651068188071E-16</v>
      </c>
      <c r="AS742" s="343">
        <f t="shared" si="1856"/>
        <v>-8.6563519721126989E-16</v>
      </c>
      <c r="AT742" s="343">
        <f t="shared" si="1857"/>
        <v>-3.4746651068187731E-16</v>
      </c>
      <c r="AU742" s="343">
        <f t="shared" si="1858"/>
        <v>8.6563519721127127E-16</v>
      </c>
      <c r="AV742" s="343">
        <f t="shared" si="1859"/>
        <v>3.4746651068189856E-16</v>
      </c>
      <c r="AW742" s="343">
        <f t="shared" si="1860"/>
        <v>-8.6563519721127265E-16</v>
      </c>
      <c r="AX742" s="343">
        <f t="shared" si="1861"/>
        <v>-3.4746651068189515E-16</v>
      </c>
      <c r="AY742" s="343">
        <f t="shared" si="1862"/>
        <v>8.6563519721127393E-16</v>
      </c>
      <c r="AZ742" s="343">
        <f t="shared" si="1863"/>
        <v>3.4746651068189175E-16</v>
      </c>
      <c r="BA742" s="343">
        <f t="shared" si="1864"/>
        <v>-8.6563519721127531E-16</v>
      </c>
      <c r="BB742" s="343">
        <f t="shared" si="1865"/>
        <v>-3.4746651068188835E-16</v>
      </c>
      <c r="BC742" s="343">
        <f t="shared" si="1866"/>
        <v>8.6563519721126683E-16</v>
      </c>
      <c r="BD742" s="343">
        <f t="shared" si="1867"/>
        <v>3.4746651068188495E-16</v>
      </c>
      <c r="BE742" s="343">
        <f t="shared" si="1868"/>
        <v>-8.6563519721126821E-16</v>
      </c>
      <c r="BF742" s="343">
        <f t="shared" si="1869"/>
        <v>-3.4746651068188155E-16</v>
      </c>
      <c r="BG742" s="343">
        <f t="shared" si="1870"/>
        <v>8.6563519721126959E-16</v>
      </c>
      <c r="BH742" s="343">
        <f t="shared" si="1871"/>
        <v>3.4746651068187819E-16</v>
      </c>
      <c r="BI742" s="343">
        <f t="shared" si="1872"/>
        <v>-8.6563519721128083E-16</v>
      </c>
      <c r="BJ742" s="343">
        <f t="shared" si="1873"/>
        <v>-3.4746651068189939E-16</v>
      </c>
      <c r="BK742" s="343">
        <f t="shared" si="1874"/>
        <v>8.6563519721127225E-16</v>
      </c>
      <c r="BL742" s="343">
        <f t="shared" si="1875"/>
        <v>3.4746651068187139E-16</v>
      </c>
      <c r="BM742" s="343">
        <f t="shared" si="1876"/>
        <v>-8.6563519721126377E-16</v>
      </c>
      <c r="BN742" s="343">
        <f t="shared" si="1877"/>
        <v>-3.4746651068189259E-16</v>
      </c>
      <c r="BO742" s="343">
        <f t="shared" si="1878"/>
        <v>8.6563519721127501E-16</v>
      </c>
      <c r="BP742" s="343">
        <f t="shared" si="1879"/>
        <v>3.4746651068186459E-16</v>
      </c>
      <c r="BQ742" s="343">
        <f t="shared" si="1880"/>
        <v>-8.6563519721126643E-16</v>
      </c>
      <c r="BR742" s="343">
        <f t="shared" si="1881"/>
        <v>-3.4746651068188584E-16</v>
      </c>
    </row>
    <row r="743" spans="2:70">
      <c r="B743" s="340">
        <v>49</v>
      </c>
      <c r="C743" s="340">
        <f t="shared" si="1882"/>
        <v>1.5312500000000008E-2</v>
      </c>
      <c r="D743" s="341">
        <f t="shared" si="1817"/>
        <v>49.989774573443903</v>
      </c>
      <c r="E743" s="342" t="str">
        <f>BC694</f>
        <v>-0.0102254265560985</v>
      </c>
      <c r="F743" s="291">
        <v>49</v>
      </c>
      <c r="G743" s="343">
        <f t="shared" si="1818"/>
        <v>-8.3613015839552073E-16</v>
      </c>
      <c r="H743" s="343">
        <f t="shared" si="1819"/>
        <v>-5.0536705391733811E-16</v>
      </c>
      <c r="I743" s="343">
        <f t="shared" si="1820"/>
        <v>7.3706089151201653E-16</v>
      </c>
      <c r="J743" s="343">
        <f t="shared" si="1821"/>
        <v>6.4985625558686603E-16</v>
      </c>
      <c r="K743" s="343">
        <f t="shared" si="1822"/>
        <v>-6.0966678791621464E-16</v>
      </c>
      <c r="L743" s="343">
        <f t="shared" si="1823"/>
        <v>-7.6937184579777777E-16</v>
      </c>
      <c r="M743" s="343">
        <f t="shared" si="1824"/>
        <v>4.5884353156587049E-16</v>
      </c>
      <c r="N743" s="343">
        <f t="shared" si="1825"/>
        <v>8.5932090744338332E-16</v>
      </c>
      <c r="O743" s="343">
        <f t="shared" si="1826"/>
        <v>-2.9038717561986145E-16</v>
      </c>
      <c r="P743" s="343">
        <f t="shared" si="1827"/>
        <v>-9.162467485286575E-16</v>
      </c>
      <c r="Q743" s="343">
        <f t="shared" si="1828"/>
        <v>1.1077140336579167E-16</v>
      </c>
      <c r="R743" s="343">
        <f t="shared" si="1829"/>
        <v>9.3796174090507061E-16</v>
      </c>
      <c r="S743" s="343">
        <f t="shared" si="1830"/>
        <v>7.3101251798313171E-17</v>
      </c>
      <c r="T743" s="343">
        <f t="shared" si="1831"/>
        <v>-9.2363138959350799E-16</v>
      </c>
      <c r="U743" s="343">
        <f t="shared" si="1832"/>
        <v>-2.5416466685146312E-16</v>
      </c>
      <c r="V743" s="343">
        <f t="shared" si="1833"/>
        <v>8.7380640195831688E-16</v>
      </c>
      <c r="W743" s="343">
        <f t="shared" si="1834"/>
        <v>4.254606762946865E-16</v>
      </c>
      <c r="X743" s="343">
        <f t="shared" si="1835"/>
        <v>-7.9040152433214257E-16</v>
      </c>
      <c r="Y743" s="343">
        <f t="shared" si="1836"/>
        <v>-5.8040647054901361E-16</v>
      </c>
      <c r="Z743" s="343">
        <f t="shared" si="1837"/>
        <v>6.7662195938816479E-16</v>
      </c>
      <c r="AA743" s="343">
        <f t="shared" si="1838"/>
        <v>7.1304756963584027E-16</v>
      </c>
      <c r="AB743" s="343">
        <f t="shared" si="1839"/>
        <v>-5.3684019199887643E-16</v>
      </c>
      <c r="AC743" s="343">
        <f t="shared" si="1840"/>
        <v>-8.1828665050324488E-16</v>
      </c>
      <c r="AD743" s="343">
        <f t="shared" si="1841"/>
        <v>3.7642795709450973E-16</v>
      </c>
      <c r="AE743" s="343">
        <f t="shared" si="1842"/>
        <v>8.9207943429224523E-16</v>
      </c>
      <c r="AF743" s="343">
        <f t="shared" si="1843"/>
        <v>-2.0154980690223106E-16</v>
      </c>
      <c r="AG743" s="343">
        <f t="shared" si="1844"/>
        <v>-9.3159010570531067E-16</v>
      </c>
      <c r="AH743" s="343">
        <f t="shared" si="1845"/>
        <v>1.8926210661146727E-17</v>
      </c>
      <c r="AI743" s="343">
        <f t="shared" si="1846"/>
        <v>9.3530029179787118E-16</v>
      </c>
      <c r="AJ743" s="343">
        <f t="shared" si="1847"/>
        <v>1.6442470924173051E-16</v>
      </c>
      <c r="AK743" s="343">
        <f t="shared" si="1848"/>
        <v>-9.0306741219908326E-16</v>
      </c>
      <c r="AL743" s="343">
        <f t="shared" si="1849"/>
        <v>-3.4145687977886143E-16</v>
      </c>
      <c r="AM743" s="343">
        <f t="shared" si="1850"/>
        <v>8.361301583955301E-16</v>
      </c>
      <c r="AN743" s="343">
        <f t="shared" si="1851"/>
        <v>5.0536705391731651E-16</v>
      </c>
      <c r="AO743" s="343">
        <f t="shared" si="1852"/>
        <v>-7.3706089151201909E-16</v>
      </c>
      <c r="AP743" s="343">
        <f t="shared" si="1853"/>
        <v>-6.4985625558685962E-16</v>
      </c>
      <c r="AQ743" s="343">
        <f t="shared" si="1854"/>
        <v>6.0966678791622657E-16</v>
      </c>
      <c r="AR743" s="343">
        <f t="shared" si="1855"/>
        <v>7.6937184579776712E-16</v>
      </c>
      <c r="AS743" s="343">
        <f t="shared" si="1856"/>
        <v>-4.5884353156588992E-16</v>
      </c>
      <c r="AT743" s="343">
        <f t="shared" si="1857"/>
        <v>-8.5932090744338233E-16</v>
      </c>
      <c r="AU743" s="343">
        <f t="shared" si="1858"/>
        <v>2.9038717561987002E-16</v>
      </c>
      <c r="AV743" s="343">
        <f t="shared" si="1859"/>
        <v>9.1624674852865415E-16</v>
      </c>
      <c r="AW743" s="343">
        <f t="shared" si="1860"/>
        <v>-1.107714033658072E-16</v>
      </c>
      <c r="AX743" s="343">
        <f t="shared" si="1861"/>
        <v>-9.3796174090507022E-16</v>
      </c>
      <c r="AY743" s="343">
        <f t="shared" si="1862"/>
        <v>-7.3101251798284328E-17</v>
      </c>
      <c r="AZ743" s="343">
        <f t="shared" si="1863"/>
        <v>9.2363138959350839E-16</v>
      </c>
      <c r="BA743" s="343">
        <f t="shared" si="1864"/>
        <v>2.5416466685144808E-16</v>
      </c>
      <c r="BB743" s="343">
        <f t="shared" si="1865"/>
        <v>-8.738064019583226E-16</v>
      </c>
      <c r="BC743" s="343">
        <f t="shared" si="1866"/>
        <v>-4.2546067629467259E-16</v>
      </c>
      <c r="BD743" s="343">
        <f t="shared" si="1867"/>
        <v>7.9040152433215815E-16</v>
      </c>
      <c r="BE743" s="343">
        <f t="shared" si="1868"/>
        <v>5.8040647054901183E-16</v>
      </c>
      <c r="BF743" s="343">
        <f t="shared" si="1869"/>
        <v>-6.7662195938817554E-16</v>
      </c>
      <c r="BG743" s="343">
        <f t="shared" si="1870"/>
        <v>-7.1304756963583012E-16</v>
      </c>
      <c r="BH743" s="343">
        <f t="shared" si="1871"/>
        <v>5.3684019199888925E-16</v>
      </c>
      <c r="BI743" s="343">
        <f t="shared" si="1872"/>
        <v>8.1828665050323058E-16</v>
      </c>
      <c r="BJ743" s="343">
        <f t="shared" si="1873"/>
        <v>-3.7642795709453635E-16</v>
      </c>
      <c r="BK743" s="343">
        <f t="shared" si="1874"/>
        <v>-8.9207943429223616E-16</v>
      </c>
      <c r="BL743" s="343">
        <f t="shared" si="1875"/>
        <v>2.0154980690227238E-16</v>
      </c>
      <c r="BM743" s="343">
        <f t="shared" si="1876"/>
        <v>9.3159010570531205E-16</v>
      </c>
      <c r="BN743" s="343">
        <f t="shared" si="1877"/>
        <v>-1.8926210661135633E-17</v>
      </c>
      <c r="BO743" s="343">
        <f t="shared" si="1878"/>
        <v>-9.3530029179787039E-16</v>
      </c>
      <c r="BP743" s="343">
        <f t="shared" si="1879"/>
        <v>-1.6442470924171515E-16</v>
      </c>
      <c r="BQ743" s="343">
        <f t="shared" si="1880"/>
        <v>9.030674121990876E-16</v>
      </c>
      <c r="BR743" s="343">
        <f t="shared" si="1881"/>
        <v>3.4145687977884684E-16</v>
      </c>
    </row>
    <row r="744" spans="2:70">
      <c r="B744" s="340">
        <v>50</v>
      </c>
      <c r="C744" s="340">
        <f t="shared" si="1882"/>
        <v>1.5625000000000007E-2</v>
      </c>
      <c r="D744" s="341">
        <f t="shared" si="1817"/>
        <v>49.991893481843448</v>
      </c>
      <c r="E744" s="342" t="str">
        <f>BD694</f>
        <v>-0.0081065181565487</v>
      </c>
      <c r="F744" s="291">
        <v>50</v>
      </c>
      <c r="G744" s="343">
        <f t="shared" si="1818"/>
        <v>2.7198040713663899E-16</v>
      </c>
      <c r="H744" s="343">
        <f t="shared" si="1819"/>
        <v>-6.1926004317362284E-16</v>
      </c>
      <c r="I744" s="343">
        <f t="shared" si="1820"/>
        <v>-5.1360368960556563E-16</v>
      </c>
      <c r="J744" s="343">
        <f t="shared" si="1821"/>
        <v>4.1886182478597985E-16</v>
      </c>
      <c r="K744" s="343">
        <f t="shared" si="1822"/>
        <v>6.7703546616108628E-16</v>
      </c>
      <c r="L744" s="343">
        <f t="shared" si="1823"/>
        <v>-1.5469569056656951E-16</v>
      </c>
      <c r="M744" s="343">
        <f t="shared" si="1824"/>
        <v>-7.3739473033536437E-16</v>
      </c>
      <c r="N744" s="343">
        <f t="shared" si="1825"/>
        <v>-1.3302146022167637E-16</v>
      </c>
      <c r="O744" s="343">
        <f t="shared" si="1826"/>
        <v>6.8549233131596011E-16</v>
      </c>
      <c r="P744" s="343">
        <f t="shared" si="1827"/>
        <v>4.0048729953371149E-16</v>
      </c>
      <c r="Q744" s="343">
        <f t="shared" si="1828"/>
        <v>-5.2922993885715742E-16</v>
      </c>
      <c r="R744" s="343">
        <f t="shared" si="1829"/>
        <v>-6.0698257791814626E-16</v>
      </c>
      <c r="S744" s="343">
        <f t="shared" si="1830"/>
        <v>2.9239708568869417E-16</v>
      </c>
      <c r="T744" s="343">
        <f t="shared" si="1831"/>
        <v>7.2107026112531842E-16</v>
      </c>
      <c r="U744" s="343">
        <f t="shared" si="1832"/>
        <v>-1.1049426810314177E-17</v>
      </c>
      <c r="V744" s="343">
        <f t="shared" si="1833"/>
        <v>-7.2538153359435191E-16</v>
      </c>
      <c r="W744" s="343">
        <f t="shared" si="1834"/>
        <v>-2.7198040713664234E-16</v>
      </c>
      <c r="X744" s="343">
        <f t="shared" si="1835"/>
        <v>6.1926004317362482E-16</v>
      </c>
      <c r="Y744" s="343">
        <f t="shared" si="1836"/>
        <v>5.1360368960556593E-16</v>
      </c>
      <c r="Z744" s="343">
        <f t="shared" si="1837"/>
        <v>-4.1886182478597739E-16</v>
      </c>
      <c r="AA744" s="343">
        <f t="shared" si="1838"/>
        <v>-6.7703546616108431E-16</v>
      </c>
      <c r="AB744" s="343">
        <f t="shared" si="1839"/>
        <v>1.5469569056656914E-16</v>
      </c>
      <c r="AC744" s="343">
        <f t="shared" si="1840"/>
        <v>7.3739473033536427E-16</v>
      </c>
      <c r="AD744" s="343">
        <f t="shared" si="1841"/>
        <v>1.3302146022167159E-16</v>
      </c>
      <c r="AE744" s="343">
        <f t="shared" si="1842"/>
        <v>-6.8549233131596001E-16</v>
      </c>
      <c r="AF744" s="343">
        <f t="shared" si="1843"/>
        <v>-4.0048729953371183E-16</v>
      </c>
      <c r="AG744" s="343">
        <f t="shared" si="1844"/>
        <v>5.2922993885715357E-16</v>
      </c>
      <c r="AH744" s="343">
        <f t="shared" si="1845"/>
        <v>6.0698257791815247E-16</v>
      </c>
      <c r="AI744" s="343">
        <f t="shared" si="1846"/>
        <v>-2.9239708568870349E-16</v>
      </c>
      <c r="AJ744" s="343">
        <f t="shared" si="1847"/>
        <v>-7.2107026112531625E-16</v>
      </c>
      <c r="AK744" s="343">
        <f t="shared" si="1848"/>
        <v>1.1049426810313807E-17</v>
      </c>
      <c r="AL744" s="343">
        <f t="shared" si="1849"/>
        <v>7.2538153359435191E-16</v>
      </c>
      <c r="AM744" s="343">
        <f t="shared" si="1850"/>
        <v>2.7198040713664269E-16</v>
      </c>
      <c r="AN744" s="343">
        <f t="shared" si="1851"/>
        <v>-6.19260043173619E-16</v>
      </c>
      <c r="AO744" s="343">
        <f t="shared" si="1852"/>
        <v>-5.1360368960557372E-16</v>
      </c>
      <c r="AP744" s="343">
        <f t="shared" si="1853"/>
        <v>4.1886182478598567E-16</v>
      </c>
      <c r="AQ744" s="343">
        <f t="shared" si="1854"/>
        <v>6.7703546616108451E-16</v>
      </c>
      <c r="AR744" s="343">
        <f t="shared" si="1855"/>
        <v>-1.5469569056656882E-16</v>
      </c>
      <c r="AS744" s="343">
        <f t="shared" si="1856"/>
        <v>-7.3739473033536427E-16</v>
      </c>
      <c r="AT744" s="343">
        <f t="shared" si="1857"/>
        <v>-1.3302146022168224E-16</v>
      </c>
      <c r="AU744" s="343">
        <f t="shared" si="1858"/>
        <v>6.8549233131595607E-16</v>
      </c>
      <c r="AV744" s="343">
        <f t="shared" si="1859"/>
        <v>4.0048729953370335E-16</v>
      </c>
      <c r="AW744" s="343">
        <f t="shared" si="1860"/>
        <v>-5.2922993885716058E-16</v>
      </c>
      <c r="AX744" s="343">
        <f t="shared" si="1861"/>
        <v>-6.0698257791814675E-16</v>
      </c>
      <c r="AY744" s="343">
        <f t="shared" si="1862"/>
        <v>2.9239708568869348E-16</v>
      </c>
      <c r="AZ744" s="343">
        <f t="shared" si="1863"/>
        <v>7.2107026112531852E-16</v>
      </c>
      <c r="BA744" s="343">
        <f t="shared" si="1864"/>
        <v>-1.1049426810302985E-17</v>
      </c>
      <c r="BB744" s="343">
        <f t="shared" si="1865"/>
        <v>-7.2538153359435369E-16</v>
      </c>
      <c r="BC744" s="343">
        <f t="shared" si="1866"/>
        <v>-2.7198040713663327E-16</v>
      </c>
      <c r="BD744" s="343">
        <f t="shared" si="1867"/>
        <v>6.1926004317362442E-16</v>
      </c>
      <c r="BE744" s="343">
        <f t="shared" si="1868"/>
        <v>5.1360368960556642E-16</v>
      </c>
      <c r="BF744" s="343">
        <f t="shared" si="1869"/>
        <v>-4.1886182478597679E-16</v>
      </c>
      <c r="BG744" s="343">
        <f t="shared" si="1870"/>
        <v>-6.7703546616108875E-16</v>
      </c>
      <c r="BH744" s="343">
        <f t="shared" si="1871"/>
        <v>1.5469569056655819E-16</v>
      </c>
      <c r="BI744" s="343">
        <f t="shared" si="1872"/>
        <v>7.3739473033536456E-16</v>
      </c>
      <c r="BJ744" s="343">
        <f t="shared" si="1873"/>
        <v>1.3302146022169291E-16</v>
      </c>
      <c r="BK744" s="343">
        <f t="shared" si="1874"/>
        <v>-6.8549233131595192E-16</v>
      </c>
      <c r="BL744" s="343">
        <f t="shared" si="1875"/>
        <v>-4.0048729953369487E-16</v>
      </c>
      <c r="BM744" s="343">
        <f t="shared" si="1876"/>
        <v>5.2922993885716768E-16</v>
      </c>
      <c r="BN744" s="343">
        <f t="shared" si="1877"/>
        <v>6.0698257791814093E-16</v>
      </c>
      <c r="BO744" s="343">
        <f t="shared" si="1878"/>
        <v>-2.9239708568870275E-16</v>
      </c>
      <c r="BP744" s="343">
        <f t="shared" si="1879"/>
        <v>-7.2107026112531644E-16</v>
      </c>
      <c r="BQ744" s="343">
        <f t="shared" si="1880"/>
        <v>1.1049426810313067E-17</v>
      </c>
      <c r="BR744" s="343">
        <f t="shared" si="1881"/>
        <v>7.2538153359435171E-16</v>
      </c>
    </row>
    <row r="745" spans="2:70" s="336" customFormat="1">
      <c r="B745" s="340">
        <v>51</v>
      </c>
      <c r="C745" s="340">
        <f t="shared" si="1882"/>
        <v>1.5937500000000007E-2</v>
      </c>
      <c r="D745" s="341">
        <f t="shared" si="1817"/>
        <v>49.994090460444326</v>
      </c>
      <c r="E745" s="342" t="str">
        <f>BE694</f>
        <v>-0.00590953955567309</v>
      </c>
      <c r="F745" s="337">
        <v>51</v>
      </c>
    </row>
    <row r="746" spans="2:70">
      <c r="B746" s="340">
        <v>52</v>
      </c>
      <c r="C746" s="340">
        <f t="shared" si="1882"/>
        <v>1.6250000000000007E-2</v>
      </c>
      <c r="D746" s="341">
        <f t="shared" si="1817"/>
        <v>49.996344351141587</v>
      </c>
      <c r="E746" s="342" t="str">
        <f>BF694</f>
        <v>-0.00365564885841064</v>
      </c>
      <c r="F746" s="291">
        <v>52</v>
      </c>
      <c r="G746" s="343"/>
      <c r="H746" s="343"/>
      <c r="I746" s="343"/>
      <c r="J746" s="343"/>
      <c r="K746" s="343"/>
      <c r="L746" s="343"/>
      <c r="M746" s="343"/>
      <c r="N746" s="343"/>
      <c r="O746" s="343"/>
      <c r="P746" s="343"/>
      <c r="Q746" s="343"/>
      <c r="R746" s="343"/>
      <c r="S746" s="343"/>
      <c r="T746" s="343"/>
      <c r="U746" s="343"/>
      <c r="V746" s="343"/>
      <c r="W746" s="343"/>
      <c r="X746" s="343"/>
      <c r="Y746" s="343"/>
      <c r="Z746" s="343"/>
      <c r="AA746" s="343"/>
      <c r="AB746" s="343"/>
      <c r="AC746" s="343"/>
      <c r="AD746" s="343"/>
      <c r="AE746" s="343"/>
      <c r="AF746" s="343"/>
      <c r="AG746" s="343"/>
      <c r="AH746" s="343"/>
      <c r="AI746" s="343"/>
      <c r="AJ746" s="343"/>
      <c r="AK746" s="343"/>
      <c r="AL746" s="343"/>
      <c r="AM746" s="343"/>
      <c r="AN746" s="343"/>
      <c r="AO746" s="343"/>
      <c r="AP746" s="343"/>
      <c r="AQ746" s="343"/>
      <c r="AR746" s="343"/>
      <c r="AS746" s="343"/>
      <c r="AT746" s="343"/>
      <c r="AU746" s="343"/>
      <c r="AV746" s="343"/>
      <c r="AW746" s="343"/>
      <c r="AX746" s="343"/>
      <c r="AY746" s="343"/>
      <c r="AZ746" s="343"/>
      <c r="BA746" s="343"/>
      <c r="BB746" s="343"/>
      <c r="BC746" s="343"/>
      <c r="BD746" s="343"/>
      <c r="BE746" s="343"/>
      <c r="BF746" s="343"/>
      <c r="BG746" s="343"/>
      <c r="BH746" s="343"/>
      <c r="BI746" s="343"/>
      <c r="BJ746" s="343"/>
      <c r="BK746" s="343"/>
      <c r="BL746" s="343"/>
      <c r="BM746" s="343"/>
      <c r="BN746" s="343"/>
      <c r="BO746" s="343"/>
      <c r="BP746" s="343"/>
      <c r="BQ746" s="343"/>
      <c r="BR746" s="343"/>
    </row>
    <row r="747" spans="2:70">
      <c r="B747" s="340">
        <v>53</v>
      </c>
      <c r="C747" s="340">
        <f t="shared" si="1882"/>
        <v>1.6562500000000008E-2</v>
      </c>
      <c r="D747" s="341">
        <f t="shared" si="1817"/>
        <v>49.998633447735763</v>
      </c>
      <c r="E747" s="342" t="str">
        <f>BG694</f>
        <v>-0.00136655226423882</v>
      </c>
      <c r="F747" s="291">
        <v>53</v>
      </c>
      <c r="G747" s="343"/>
      <c r="H747" s="343"/>
      <c r="I747" s="343"/>
      <c r="J747" s="343"/>
      <c r="K747" s="343"/>
      <c r="L747" s="343"/>
      <c r="M747" s="343"/>
      <c r="N747" s="343"/>
      <c r="O747" s="343"/>
      <c r="P747" s="343"/>
      <c r="Q747" s="343"/>
      <c r="R747" s="343"/>
      <c r="S747" s="343"/>
      <c r="T747" s="343"/>
      <c r="U747" s="343"/>
      <c r="V747" s="343"/>
      <c r="W747" s="343"/>
      <c r="X747" s="343"/>
      <c r="Y747" s="343"/>
      <c r="Z747" s="343"/>
      <c r="AA747" s="343"/>
      <c r="AB747" s="343"/>
      <c r="AC747" s="343"/>
      <c r="AD747" s="343"/>
      <c r="AE747" s="343"/>
      <c r="AF747" s="343"/>
      <c r="AG747" s="343"/>
      <c r="AH747" s="343"/>
      <c r="AI747" s="343"/>
      <c r="AJ747" s="343"/>
      <c r="AK747" s="343"/>
      <c r="AL747" s="343"/>
      <c r="AM747" s="343"/>
      <c r="AN747" s="343"/>
      <c r="AO747" s="343"/>
      <c r="AP747" s="343"/>
      <c r="AQ747" s="343"/>
      <c r="AR747" s="343"/>
      <c r="AS747" s="343"/>
      <c r="AT747" s="343"/>
      <c r="AU747" s="343"/>
      <c r="AV747" s="343"/>
      <c r="AW747" s="343"/>
      <c r="AX747" s="343"/>
      <c r="AY747" s="343"/>
      <c r="AZ747" s="343"/>
      <c r="BA747" s="343"/>
      <c r="BB747" s="343"/>
      <c r="BC747" s="343"/>
      <c r="BD747" s="343"/>
      <c r="BE747" s="343"/>
      <c r="BF747" s="343"/>
      <c r="BG747" s="343"/>
      <c r="BH747" s="343"/>
      <c r="BI747" s="343"/>
      <c r="BJ747" s="343"/>
      <c r="BK747" s="343"/>
      <c r="BL747" s="343"/>
      <c r="BM747" s="343"/>
      <c r="BN747" s="343"/>
      <c r="BO747" s="343"/>
      <c r="BP747" s="343"/>
      <c r="BQ747" s="343"/>
      <c r="BR747" s="343"/>
    </row>
    <row r="748" spans="2:70">
      <c r="B748" s="340">
        <v>54</v>
      </c>
      <c r="C748" s="340">
        <f t="shared" si="1882"/>
        <v>1.6875000000000008E-2</v>
      </c>
      <c r="D748" s="341">
        <f t="shared" si="1817"/>
        <v>50.000935704975255</v>
      </c>
      <c r="E748" s="342" t="str">
        <f>BH694</f>
        <v>0.000935704975255409</v>
      </c>
      <c r="F748" s="291">
        <v>54</v>
      </c>
      <c r="G748" s="343"/>
      <c r="H748" s="343"/>
      <c r="I748" s="343"/>
      <c r="J748" s="343"/>
      <c r="K748" s="343"/>
      <c r="L748" s="343"/>
      <c r="M748" s="343"/>
      <c r="N748" s="343"/>
      <c r="O748" s="343"/>
      <c r="P748" s="343"/>
      <c r="Q748" s="343"/>
      <c r="R748" s="343"/>
      <c r="S748" s="343"/>
      <c r="T748" s="343"/>
      <c r="U748" s="343"/>
      <c r="V748" s="343"/>
      <c r="W748" s="343"/>
      <c r="X748" s="343"/>
      <c r="Y748" s="343"/>
      <c r="Z748" s="343"/>
      <c r="AA748" s="343"/>
      <c r="AB748" s="343"/>
      <c r="AC748" s="343"/>
      <c r="AD748" s="343"/>
      <c r="AE748" s="343"/>
      <c r="AF748" s="343"/>
      <c r="AG748" s="343"/>
      <c r="AH748" s="343"/>
      <c r="AI748" s="343"/>
      <c r="AJ748" s="343"/>
      <c r="AK748" s="343"/>
      <c r="AL748" s="343"/>
      <c r="AM748" s="343"/>
      <c r="AN748" s="343"/>
      <c r="AO748" s="343"/>
      <c r="AP748" s="343"/>
      <c r="AQ748" s="343"/>
      <c r="AR748" s="343"/>
      <c r="AS748" s="343"/>
      <c r="AT748" s="343"/>
      <c r="AU748" s="343"/>
      <c r="AV748" s="343"/>
      <c r="AW748" s="343"/>
      <c r="AX748" s="343"/>
      <c r="AY748" s="343"/>
      <c r="AZ748" s="343"/>
      <c r="BA748" s="343"/>
      <c r="BB748" s="343"/>
      <c r="BC748" s="343"/>
      <c r="BD748" s="343"/>
      <c r="BE748" s="343"/>
      <c r="BF748" s="343"/>
      <c r="BG748" s="343"/>
      <c r="BH748" s="343"/>
      <c r="BI748" s="343"/>
      <c r="BJ748" s="343"/>
      <c r="BK748" s="343"/>
      <c r="BL748" s="343"/>
      <c r="BM748" s="343"/>
      <c r="BN748" s="343"/>
      <c r="BO748" s="343"/>
      <c r="BP748" s="343"/>
      <c r="BQ748" s="343"/>
      <c r="BR748" s="343"/>
    </row>
    <row r="749" spans="2:70">
      <c r="B749" s="340">
        <v>55</v>
      </c>
      <c r="C749" s="340">
        <f t="shared" si="1882"/>
        <v>1.7187500000000008E-2</v>
      </c>
      <c r="D749" s="341">
        <f t="shared" si="1817"/>
        <v>50.00322895086434</v>
      </c>
      <c r="E749" s="342" t="str">
        <f>BI694</f>
        <v>0.00322895086433927</v>
      </c>
      <c r="F749" s="291">
        <v>55</v>
      </c>
      <c r="G749" s="343"/>
      <c r="H749" s="343"/>
      <c r="I749" s="343"/>
      <c r="J749" s="343"/>
      <c r="K749" s="343"/>
      <c r="L749" s="343"/>
      <c r="M749" s="343"/>
      <c r="N749" s="343"/>
      <c r="O749" s="343"/>
      <c r="P749" s="343"/>
      <c r="Q749" s="343"/>
      <c r="R749" s="343"/>
      <c r="S749" s="343"/>
      <c r="T749" s="343"/>
      <c r="U749" s="343"/>
      <c r="V749" s="343"/>
      <c r="W749" s="343"/>
      <c r="X749" s="343"/>
      <c r="Y749" s="343"/>
      <c r="Z749" s="343"/>
      <c r="AA749" s="343"/>
      <c r="AB749" s="343"/>
      <c r="AC749" s="343"/>
      <c r="AD749" s="343"/>
      <c r="AE749" s="343"/>
      <c r="AF749" s="343"/>
      <c r="AG749" s="343"/>
      <c r="AH749" s="343"/>
      <c r="AI749" s="343"/>
      <c r="AJ749" s="343"/>
      <c r="AK749" s="343"/>
      <c r="AL749" s="343"/>
      <c r="AM749" s="343"/>
      <c r="AN749" s="343"/>
      <c r="AO749" s="343"/>
      <c r="AP749" s="343"/>
      <c r="AQ749" s="343"/>
      <c r="AR749" s="343"/>
      <c r="AS749" s="343"/>
      <c r="AT749" s="343"/>
      <c r="AU749" s="343"/>
      <c r="AV749" s="343"/>
      <c r="AW749" s="343"/>
      <c r="AX749" s="343"/>
      <c r="AY749" s="343"/>
      <c r="AZ749" s="343"/>
      <c r="BA749" s="343"/>
      <c r="BB749" s="343"/>
      <c r="BC749" s="343"/>
      <c r="BD749" s="343"/>
      <c r="BE749" s="343"/>
      <c r="BF749" s="343"/>
      <c r="BG749" s="343"/>
      <c r="BH749" s="343"/>
      <c r="BI749" s="343"/>
      <c r="BJ749" s="343"/>
      <c r="BK749" s="343"/>
      <c r="BL749" s="343"/>
      <c r="BM749" s="343"/>
      <c r="BN749" s="343"/>
      <c r="BO749" s="343"/>
      <c r="BP749" s="343"/>
      <c r="BQ749" s="343"/>
      <c r="BR749" s="343"/>
    </row>
    <row r="750" spans="2:70">
      <c r="B750" s="340">
        <v>56</v>
      </c>
      <c r="C750" s="340">
        <f t="shared" si="1882"/>
        <v>1.7500000000000009E-2</v>
      </c>
      <c r="D750" s="341">
        <f t="shared" si="1817"/>
        <v>50.00549110019147</v>
      </c>
      <c r="E750" s="342" t="str">
        <f>BJ694</f>
        <v>0.00549110019147031</v>
      </c>
      <c r="F750" s="291">
        <v>56</v>
      </c>
      <c r="G750" s="343"/>
      <c r="H750" s="343"/>
      <c r="I750" s="343"/>
      <c r="J750" s="343"/>
      <c r="K750" s="343"/>
      <c r="L750" s="343"/>
      <c r="M750" s="343"/>
      <c r="N750" s="343"/>
      <c r="O750" s="343"/>
      <c r="P750" s="343"/>
      <c r="Q750" s="343"/>
      <c r="R750" s="343"/>
      <c r="S750" s="343"/>
      <c r="T750" s="343"/>
      <c r="U750" s="343"/>
      <c r="V750" s="343"/>
      <c r="W750" s="343"/>
      <c r="X750" s="343"/>
      <c r="Y750" s="343"/>
      <c r="Z750" s="343"/>
      <c r="AA750" s="343"/>
      <c r="AB750" s="343"/>
      <c r="AC750" s="343"/>
      <c r="AD750" s="343"/>
      <c r="AE750" s="343"/>
      <c r="AF750" s="343"/>
      <c r="AG750" s="343"/>
      <c r="AH750" s="343"/>
      <c r="AI750" s="343"/>
      <c r="AJ750" s="343"/>
      <c r="AK750" s="343"/>
      <c r="AL750" s="343"/>
      <c r="AM750" s="343"/>
      <c r="AN750" s="343"/>
      <c r="AO750" s="343"/>
      <c r="AP750" s="343"/>
      <c r="AQ750" s="343"/>
      <c r="AR750" s="343"/>
      <c r="AS750" s="343"/>
      <c r="AT750" s="343"/>
      <c r="AU750" s="343"/>
      <c r="AV750" s="343"/>
      <c r="AW750" s="343"/>
      <c r="AX750" s="343"/>
      <c r="AY750" s="343"/>
      <c r="AZ750" s="343"/>
      <c r="BA750" s="343"/>
      <c r="BB750" s="343"/>
      <c r="BC750" s="343"/>
      <c r="BD750" s="343"/>
      <c r="BE750" s="343"/>
      <c r="BF750" s="343"/>
      <c r="BG750" s="343"/>
      <c r="BH750" s="343"/>
      <c r="BI750" s="343"/>
      <c r="BJ750" s="343"/>
      <c r="BK750" s="343"/>
      <c r="BL750" s="343"/>
      <c r="BM750" s="343"/>
      <c r="BN750" s="343"/>
      <c r="BO750" s="343"/>
      <c r="BP750" s="343"/>
      <c r="BQ750" s="343"/>
      <c r="BR750" s="343"/>
    </row>
    <row r="751" spans="2:70">
      <c r="B751" s="340">
        <v>57</v>
      </c>
      <c r="C751" s="340">
        <f t="shared" si="1882"/>
        <v>1.7812500000000009E-2</v>
      </c>
      <c r="D751" s="341">
        <f t="shared" si="1817"/>
        <v>50.007700367222014</v>
      </c>
      <c r="E751" s="342" t="str">
        <f>BK694</f>
        <v>0.0077003672220136</v>
      </c>
      <c r="F751" s="291">
        <v>57</v>
      </c>
      <c r="G751" s="343"/>
      <c r="H751" s="343"/>
      <c r="I751" s="343"/>
      <c r="J751" s="343"/>
      <c r="K751" s="343"/>
      <c r="L751" s="343"/>
      <c r="M751" s="343"/>
      <c r="N751" s="343"/>
      <c r="O751" s="343"/>
      <c r="P751" s="343"/>
      <c r="Q751" s="343"/>
      <c r="R751" s="343"/>
      <c r="S751" s="343"/>
      <c r="T751" s="343"/>
      <c r="U751" s="343"/>
      <c r="V751" s="343"/>
      <c r="W751" s="343"/>
      <c r="X751" s="343"/>
      <c r="Y751" s="343"/>
      <c r="Z751" s="343"/>
      <c r="AA751" s="343"/>
      <c r="AB751" s="343"/>
      <c r="AC751" s="343"/>
      <c r="AD751" s="343"/>
      <c r="AE751" s="343"/>
      <c r="AF751" s="343"/>
      <c r="AG751" s="343"/>
      <c r="AH751" s="343"/>
      <c r="AI751" s="343"/>
      <c r="AJ751" s="343"/>
      <c r="AK751" s="343"/>
      <c r="AL751" s="343"/>
      <c r="AM751" s="343"/>
      <c r="AN751" s="343"/>
      <c r="AO751" s="343"/>
      <c r="AP751" s="343"/>
      <c r="AQ751" s="343"/>
      <c r="AR751" s="343"/>
      <c r="AS751" s="343"/>
      <c r="AT751" s="343"/>
      <c r="AU751" s="343"/>
      <c r="AV751" s="343"/>
      <c r="AW751" s="343"/>
      <c r="AX751" s="343"/>
      <c r="AY751" s="343"/>
      <c r="AZ751" s="343"/>
      <c r="BA751" s="343"/>
      <c r="BB751" s="343"/>
      <c r="BC751" s="343"/>
      <c r="BD751" s="343"/>
      <c r="BE751" s="343"/>
      <c r="BF751" s="343"/>
      <c r="BG751" s="343"/>
      <c r="BH751" s="343"/>
      <c r="BI751" s="343"/>
      <c r="BJ751" s="343"/>
      <c r="BK751" s="343"/>
      <c r="BL751" s="343"/>
      <c r="BM751" s="343"/>
      <c r="BN751" s="343"/>
      <c r="BO751" s="343"/>
      <c r="BP751" s="343"/>
      <c r="BQ751" s="343"/>
      <c r="BR751" s="343"/>
    </row>
    <row r="752" spans="2:70">
      <c r="B752" s="340">
        <v>58</v>
      </c>
      <c r="C752" s="340">
        <f t="shared" si="1882"/>
        <v>1.8125000000000009E-2</v>
      </c>
      <c r="D752" s="341">
        <f t="shared" si="1817"/>
        <v>50.009835475506769</v>
      </c>
      <c r="E752" s="342" t="str">
        <f>BL694</f>
        <v>0.00983547550676842</v>
      </c>
      <c r="F752" s="291">
        <v>58</v>
      </c>
      <c r="G752" s="343"/>
      <c r="H752" s="343"/>
      <c r="I752" s="343"/>
      <c r="J752" s="343"/>
      <c r="K752" s="343"/>
      <c r="L752" s="343"/>
      <c r="M752" s="343"/>
      <c r="N752" s="343"/>
      <c r="O752" s="343"/>
      <c r="P752" s="343"/>
      <c r="Q752" s="343"/>
      <c r="R752" s="343"/>
      <c r="S752" s="343"/>
      <c r="T752" s="343"/>
      <c r="U752" s="343"/>
      <c r="V752" s="343"/>
      <c r="W752" s="343"/>
      <c r="X752" s="343"/>
      <c r="Y752" s="343"/>
      <c r="Z752" s="343"/>
      <c r="AA752" s="343"/>
      <c r="AB752" s="343"/>
      <c r="AC752" s="343"/>
      <c r="AD752" s="343"/>
      <c r="AE752" s="343"/>
      <c r="AF752" s="343"/>
      <c r="AG752" s="343"/>
      <c r="AH752" s="343"/>
      <c r="AI752" s="343"/>
      <c r="AJ752" s="343"/>
      <c r="AK752" s="343"/>
      <c r="AL752" s="343"/>
      <c r="AM752" s="343"/>
      <c r="AN752" s="343"/>
      <c r="AO752" s="343"/>
      <c r="AP752" s="343"/>
      <c r="AQ752" s="343"/>
      <c r="AR752" s="343"/>
      <c r="AS752" s="343"/>
      <c r="AT752" s="343"/>
      <c r="AU752" s="343"/>
      <c r="AV752" s="343"/>
      <c r="AW752" s="343"/>
      <c r="AX752" s="343"/>
      <c r="AY752" s="343"/>
      <c r="AZ752" s="343"/>
      <c r="BA752" s="343"/>
      <c r="BB752" s="343"/>
      <c r="BC752" s="343"/>
      <c r="BD752" s="343"/>
      <c r="BE752" s="343"/>
      <c r="BF752" s="343"/>
      <c r="BG752" s="343"/>
      <c r="BH752" s="343"/>
      <c r="BI752" s="343"/>
      <c r="BJ752" s="343"/>
      <c r="BK752" s="343"/>
      <c r="BL752" s="343"/>
      <c r="BM752" s="343"/>
      <c r="BN752" s="343"/>
      <c r="BO752" s="343"/>
      <c r="BP752" s="343"/>
      <c r="BQ752" s="343"/>
      <c r="BR752" s="343"/>
    </row>
    <row r="753" spans="2:70">
      <c r="B753" s="340">
        <v>59</v>
      </c>
      <c r="C753" s="340">
        <f t="shared" si="1882"/>
        <v>1.8437500000000009E-2</v>
      </c>
      <c r="D753" s="341">
        <f t="shared" si="1817"/>
        <v>50.011875862785772</v>
      </c>
      <c r="E753" s="342" t="str">
        <f>BM694</f>
        <v>0.0118758627857726</v>
      </c>
      <c r="F753" s="291">
        <v>59</v>
      </c>
      <c r="G753" s="343"/>
      <c r="H753" s="343"/>
      <c r="I753" s="343"/>
      <c r="J753" s="343"/>
      <c r="K753" s="343"/>
      <c r="L753" s="343"/>
      <c r="M753" s="343"/>
      <c r="N753" s="343"/>
      <c r="O753" s="343"/>
      <c r="P753" s="343"/>
      <c r="Q753" s="343"/>
      <c r="R753" s="343"/>
      <c r="S753" s="343"/>
      <c r="T753" s="343"/>
      <c r="U753" s="343"/>
      <c r="V753" s="343"/>
      <c r="W753" s="343"/>
      <c r="X753" s="343"/>
      <c r="Y753" s="343"/>
      <c r="Z753" s="343"/>
      <c r="AA753" s="343"/>
      <c r="AB753" s="343"/>
      <c r="AC753" s="343"/>
      <c r="AD753" s="343"/>
      <c r="AE753" s="343"/>
      <c r="AF753" s="343"/>
      <c r="AG753" s="343"/>
      <c r="AH753" s="343"/>
      <c r="AI753" s="343"/>
      <c r="AJ753" s="343"/>
      <c r="AK753" s="343"/>
      <c r="AL753" s="343"/>
      <c r="AM753" s="343"/>
      <c r="AN753" s="343"/>
      <c r="AO753" s="343"/>
      <c r="AP753" s="343"/>
      <c r="AQ753" s="343"/>
      <c r="AR753" s="343"/>
      <c r="AS753" s="343"/>
      <c r="AT753" s="343"/>
      <c r="AU753" s="343"/>
      <c r="AV753" s="343"/>
      <c r="AW753" s="343"/>
      <c r="AX753" s="343"/>
      <c r="AY753" s="343"/>
      <c r="AZ753" s="343"/>
      <c r="BA753" s="343"/>
      <c r="BB753" s="343"/>
      <c r="BC753" s="343"/>
      <c r="BD753" s="343"/>
      <c r="BE753" s="343"/>
      <c r="BF753" s="343"/>
      <c r="BG753" s="343"/>
      <c r="BH753" s="343"/>
      <c r="BI753" s="343"/>
      <c r="BJ753" s="343"/>
      <c r="BK753" s="343"/>
      <c r="BL753" s="343"/>
      <c r="BM753" s="343"/>
      <c r="BN753" s="343"/>
      <c r="BO753" s="343"/>
      <c r="BP753" s="343"/>
      <c r="BQ753" s="343"/>
      <c r="BR753" s="343"/>
    </row>
    <row r="754" spans="2:70">
      <c r="B754" s="340">
        <v>60</v>
      </c>
      <c r="C754" s="340">
        <f t="shared" si="1882"/>
        <v>1.875000000000001E-2</v>
      </c>
      <c r="D754" s="341">
        <f t="shared" si="1817"/>
        <v>50.013801879014139</v>
      </c>
      <c r="E754" s="342" t="str">
        <f>BN694</f>
        <v>0.0138018790141384</v>
      </c>
      <c r="F754" s="291">
        <v>60</v>
      </c>
      <c r="G754" s="343"/>
      <c r="H754" s="343"/>
      <c r="I754" s="343"/>
      <c r="J754" s="343"/>
      <c r="K754" s="343"/>
      <c r="L754" s="343"/>
      <c r="M754" s="343"/>
      <c r="N754" s="343"/>
      <c r="O754" s="343"/>
      <c r="P754" s="343"/>
      <c r="Q754" s="343"/>
      <c r="R754" s="343"/>
      <c r="S754" s="343"/>
      <c r="T754" s="343"/>
      <c r="U754" s="343"/>
      <c r="V754" s="343"/>
      <c r="W754" s="343"/>
      <c r="X754" s="343"/>
      <c r="Y754" s="343"/>
      <c r="Z754" s="343"/>
      <c r="AA754" s="343"/>
      <c r="AB754" s="343"/>
      <c r="AC754" s="343"/>
      <c r="AD754" s="343"/>
      <c r="AE754" s="343"/>
      <c r="AF754" s="343"/>
      <c r="AG754" s="343"/>
      <c r="AH754" s="343"/>
      <c r="AI754" s="343"/>
      <c r="AJ754" s="343"/>
      <c r="AK754" s="343"/>
      <c r="AL754" s="343"/>
      <c r="AM754" s="343"/>
      <c r="AN754" s="343"/>
      <c r="AO754" s="343"/>
      <c r="AP754" s="343"/>
      <c r="AQ754" s="343"/>
      <c r="AR754" s="343"/>
      <c r="AS754" s="343"/>
      <c r="AT754" s="343"/>
      <c r="AU754" s="343"/>
      <c r="AV754" s="343"/>
      <c r="AW754" s="343"/>
      <c r="AX754" s="343"/>
      <c r="AY754" s="343"/>
      <c r="AZ754" s="343"/>
      <c r="BA754" s="343"/>
      <c r="BB754" s="343"/>
      <c r="BC754" s="343"/>
      <c r="BD754" s="343"/>
      <c r="BE754" s="343"/>
      <c r="BF754" s="343"/>
      <c r="BG754" s="343"/>
      <c r="BH754" s="343"/>
      <c r="BI754" s="343"/>
      <c r="BJ754" s="343"/>
      <c r="BK754" s="343"/>
      <c r="BL754" s="343"/>
      <c r="BM754" s="343"/>
      <c r="BN754" s="343"/>
      <c r="BO754" s="343"/>
      <c r="BP754" s="343"/>
      <c r="BQ754" s="343"/>
      <c r="BR754" s="343"/>
    </row>
    <row r="755" spans="2:70">
      <c r="B755" s="340">
        <v>61</v>
      </c>
      <c r="C755" s="340">
        <f t="shared" si="1882"/>
        <v>1.906250000000001E-2</v>
      </c>
      <c r="D755" s="341">
        <f t="shared" si="1817"/>
        <v>50.015594975602724</v>
      </c>
      <c r="E755" s="342" t="str">
        <f>BO694</f>
        <v>0.0155949756027271</v>
      </c>
      <c r="F755" s="291">
        <v>61</v>
      </c>
      <c r="G755" s="343"/>
      <c r="H755" s="343"/>
      <c r="I755" s="343"/>
      <c r="J755" s="343"/>
      <c r="K755" s="343"/>
      <c r="L755" s="343"/>
      <c r="M755" s="343"/>
      <c r="N755" s="343"/>
      <c r="O755" s="343"/>
      <c r="P755" s="343"/>
      <c r="Q755" s="343"/>
      <c r="R755" s="343"/>
      <c r="S755" s="343"/>
      <c r="T755" s="343"/>
      <c r="U755" s="343"/>
      <c r="V755" s="343"/>
      <c r="W755" s="343"/>
      <c r="X755" s="343"/>
      <c r="Y755" s="343"/>
      <c r="Z755" s="343"/>
      <c r="AA755" s="343"/>
      <c r="AB755" s="343"/>
      <c r="AC755" s="343"/>
      <c r="AD755" s="343"/>
      <c r="AE755" s="343"/>
      <c r="AF755" s="343"/>
      <c r="AG755" s="343"/>
      <c r="AH755" s="343"/>
      <c r="AI755" s="343"/>
      <c r="AJ755" s="343"/>
      <c r="AK755" s="343"/>
      <c r="AL755" s="343"/>
      <c r="AM755" s="343"/>
      <c r="AN755" s="343"/>
      <c r="AO755" s="343"/>
      <c r="AP755" s="343"/>
      <c r="AQ755" s="343"/>
      <c r="AR755" s="343"/>
      <c r="AS755" s="343"/>
      <c r="AT755" s="343"/>
      <c r="AU755" s="343"/>
      <c r="AV755" s="343"/>
      <c r="AW755" s="343"/>
      <c r="AX755" s="343"/>
      <c r="AY755" s="343"/>
      <c r="AZ755" s="343"/>
      <c r="BA755" s="343"/>
      <c r="BB755" s="343"/>
      <c r="BC755" s="343"/>
      <c r="BD755" s="343"/>
      <c r="BE755" s="343"/>
      <c r="BF755" s="343"/>
      <c r="BG755" s="343"/>
      <c r="BH755" s="343"/>
      <c r="BI755" s="343"/>
      <c r="BJ755" s="343"/>
      <c r="BK755" s="343"/>
      <c r="BL755" s="343"/>
      <c r="BM755" s="343"/>
      <c r="BN755" s="343"/>
      <c r="BO755" s="343"/>
      <c r="BP755" s="343"/>
      <c r="BQ755" s="343"/>
      <c r="BR755" s="343"/>
    </row>
    <row r="756" spans="2:70">
      <c r="B756" s="340">
        <v>62</v>
      </c>
      <c r="C756" s="340">
        <f t="shared" si="1882"/>
        <v>1.937500000000001E-2</v>
      </c>
      <c r="D756" s="341">
        <f t="shared" si="1817"/>
        <v>50.017237884051177</v>
      </c>
      <c r="E756" s="342" t="str">
        <f>BP694</f>
        <v>0.0172378840511796</v>
      </c>
      <c r="F756" s="291">
        <v>62</v>
      </c>
      <c r="G756" s="343"/>
      <c r="H756" s="343"/>
      <c r="I756" s="343"/>
      <c r="J756" s="343"/>
      <c r="K756" s="343"/>
      <c r="L756" s="343"/>
      <c r="M756" s="343"/>
      <c r="N756" s="343"/>
      <c r="O756" s="343"/>
      <c r="P756" s="343"/>
      <c r="Q756" s="343"/>
      <c r="R756" s="343"/>
      <c r="S756" s="343"/>
      <c r="T756" s="343"/>
      <c r="U756" s="343"/>
      <c r="V756" s="343"/>
      <c r="W756" s="343"/>
      <c r="X756" s="343"/>
      <c r="Y756" s="343"/>
      <c r="Z756" s="343"/>
      <c r="AA756" s="343"/>
      <c r="AB756" s="343"/>
      <c r="AC756" s="343"/>
      <c r="AD756" s="343"/>
      <c r="AE756" s="343"/>
      <c r="AF756" s="343"/>
      <c r="AG756" s="343"/>
      <c r="AH756" s="343"/>
      <c r="AI756" s="343"/>
      <c r="AJ756" s="343"/>
      <c r="AK756" s="343"/>
      <c r="AL756" s="343"/>
      <c r="AM756" s="343"/>
      <c r="AN756" s="343"/>
      <c r="AO756" s="343"/>
      <c r="AP756" s="343"/>
      <c r="AQ756" s="343"/>
      <c r="AR756" s="343"/>
      <c r="AS756" s="343"/>
      <c r="AT756" s="343"/>
      <c r="AU756" s="343"/>
      <c r="AV756" s="343"/>
      <c r="AW756" s="343"/>
      <c r="AX756" s="343"/>
      <c r="AY756" s="343"/>
      <c r="AZ756" s="343"/>
      <c r="BA756" s="343"/>
      <c r="BB756" s="343"/>
      <c r="BC756" s="343"/>
      <c r="BD756" s="343"/>
      <c r="BE756" s="343"/>
      <c r="BF756" s="343"/>
      <c r="BG756" s="343"/>
      <c r="BH756" s="343"/>
      <c r="BI756" s="343"/>
      <c r="BJ756" s="343"/>
      <c r="BK756" s="343"/>
      <c r="BL756" s="343"/>
      <c r="BM756" s="343"/>
      <c r="BN756" s="343"/>
      <c r="BO756" s="343"/>
      <c r="BP756" s="343"/>
      <c r="BQ756" s="343"/>
      <c r="BR756" s="343"/>
    </row>
    <row r="757" spans="2:70">
      <c r="B757" s="340">
        <v>63</v>
      </c>
      <c r="C757" s="340">
        <f t="shared" si="1882"/>
        <v>1.9687500000000011E-2</v>
      </c>
      <c r="D757" s="341">
        <f t="shared" si="1817"/>
        <v>50.018714782253035</v>
      </c>
      <c r="E757" s="342" t="str">
        <f>BQ694</f>
        <v>0.0187147822530355</v>
      </c>
      <c r="F757" s="291">
        <v>63</v>
      </c>
      <c r="G757" s="343"/>
      <c r="H757" s="343"/>
      <c r="I757" s="343"/>
      <c r="J757" s="343"/>
      <c r="K757" s="343"/>
      <c r="L757" s="343"/>
      <c r="M757" s="343"/>
      <c r="N757" s="343"/>
      <c r="O757" s="343"/>
      <c r="P757" s="343"/>
      <c r="Q757" s="343"/>
      <c r="R757" s="343"/>
      <c r="S757" s="343"/>
      <c r="T757" s="343"/>
      <c r="U757" s="343"/>
      <c r="V757" s="343"/>
      <c r="W757" s="343"/>
      <c r="X757" s="343"/>
      <c r="Y757" s="343"/>
      <c r="Z757" s="343"/>
      <c r="AA757" s="343"/>
      <c r="AB757" s="343"/>
      <c r="AC757" s="343"/>
      <c r="AD757" s="343"/>
      <c r="AE757" s="343"/>
      <c r="AF757" s="343"/>
      <c r="AG757" s="343"/>
      <c r="AH757" s="343"/>
      <c r="AI757" s="343"/>
      <c r="AJ757" s="343"/>
      <c r="AK757" s="343"/>
      <c r="AL757" s="343"/>
      <c r="AM757" s="343"/>
      <c r="AN757" s="343"/>
      <c r="AO757" s="343"/>
      <c r="AP757" s="343"/>
      <c r="AQ757" s="343"/>
      <c r="AR757" s="343"/>
      <c r="AS757" s="343"/>
      <c r="AT757" s="343"/>
      <c r="AU757" s="343"/>
      <c r="AV757" s="343"/>
      <c r="AW757" s="343"/>
      <c r="AX757" s="343"/>
      <c r="AY757" s="343"/>
      <c r="AZ757" s="343"/>
      <c r="BA757" s="343"/>
      <c r="BB757" s="343"/>
      <c r="BC757" s="343"/>
      <c r="BD757" s="343"/>
      <c r="BE757" s="343"/>
      <c r="BF757" s="343"/>
      <c r="BG757" s="343"/>
      <c r="BH757" s="343"/>
      <c r="BI757" s="343"/>
      <c r="BJ757" s="343"/>
      <c r="BK757" s="343"/>
      <c r="BL757" s="343"/>
      <c r="BM757" s="343"/>
      <c r="BN757" s="343"/>
      <c r="BO757" s="343"/>
      <c r="BP757" s="343"/>
      <c r="BQ757" s="343"/>
      <c r="BR757" s="343"/>
    </row>
    <row r="758" spans="2:70">
      <c r="B758" s="340">
        <v>64</v>
      </c>
      <c r="C758" s="340">
        <f t="shared" si="1882"/>
        <v>2.0000000000000011E-2</v>
      </c>
      <c r="D758" s="341">
        <f t="shared" si="1817"/>
        <v>50.020011446871251</v>
      </c>
      <c r="E758" s="342" t="str">
        <f>BR694</f>
        <v>0.0200114468712493</v>
      </c>
      <c r="F758" s="291">
        <v>64</v>
      </c>
      <c r="G758" s="343"/>
      <c r="H758" s="343"/>
      <c r="I758" s="343"/>
      <c r="J758" s="343"/>
      <c r="K758" s="343"/>
      <c r="L758" s="343"/>
      <c r="M758" s="343"/>
      <c r="N758" s="343"/>
      <c r="O758" s="343"/>
      <c r="P758" s="343"/>
      <c r="Q758" s="343"/>
      <c r="R758" s="343"/>
      <c r="S758" s="343"/>
      <c r="T758" s="343"/>
      <c r="U758" s="343"/>
      <c r="V758" s="343"/>
      <c r="W758" s="343"/>
      <c r="X758" s="343"/>
      <c r="Y758" s="343"/>
      <c r="Z758" s="343"/>
      <c r="AA758" s="343"/>
      <c r="AB758" s="343"/>
      <c r="AC758" s="343"/>
      <c r="AD758" s="343"/>
      <c r="AE758" s="343"/>
      <c r="AF758" s="343"/>
      <c r="AG758" s="343"/>
      <c r="AH758" s="343"/>
      <c r="AI758" s="343"/>
      <c r="AJ758" s="343"/>
      <c r="AK758" s="343"/>
      <c r="AL758" s="343"/>
      <c r="AM758" s="343"/>
      <c r="AN758" s="343"/>
      <c r="AO758" s="343"/>
      <c r="AP758" s="343"/>
      <c r="AQ758" s="343"/>
      <c r="AR758" s="343"/>
      <c r="AS758" s="343"/>
      <c r="AT758" s="343"/>
      <c r="AU758" s="343"/>
      <c r="AV758" s="343"/>
      <c r="AW758" s="343"/>
      <c r="AX758" s="343"/>
      <c r="AY758" s="343"/>
      <c r="AZ758" s="343"/>
      <c r="BA758" s="343"/>
      <c r="BB758" s="343"/>
      <c r="BC758" s="343"/>
      <c r="BD758" s="343"/>
      <c r="BE758" s="343"/>
      <c r="BF758" s="343"/>
      <c r="BG758" s="343"/>
      <c r="BH758" s="343"/>
      <c r="BI758" s="343"/>
      <c r="BJ758" s="343"/>
      <c r="BK758" s="343"/>
      <c r="BL758" s="343"/>
      <c r="BM758" s="343"/>
      <c r="BN758" s="343"/>
      <c r="BO758" s="343"/>
      <c r="BP758" s="343"/>
      <c r="BQ758" s="343"/>
      <c r="BR758" s="343"/>
    </row>
    <row r="759" spans="2:70" s="344" customFormat="1">
      <c r="E759" s="243"/>
    </row>
    <row r="762" spans="2:70">
      <c r="G762" s="222">
        <f>B675</f>
        <v>50</v>
      </c>
    </row>
  </sheetData>
  <mergeCells count="20">
    <mergeCell ref="R33:T33"/>
    <mergeCell ref="X33:Z33"/>
    <mergeCell ref="AA33:AC33"/>
    <mergeCell ref="Q32:T32"/>
    <mergeCell ref="U32:W32"/>
    <mergeCell ref="X32:Z32"/>
    <mergeCell ref="AA32:AC32"/>
    <mergeCell ref="U33:W33"/>
    <mergeCell ref="D3:N3"/>
    <mergeCell ref="B5:E5"/>
    <mergeCell ref="G5:J5"/>
    <mergeCell ref="A32:C32"/>
    <mergeCell ref="D32:D33"/>
    <mergeCell ref="E32:H32"/>
    <mergeCell ref="I32:L32"/>
    <mergeCell ref="M32:P32"/>
    <mergeCell ref="A33:A34"/>
    <mergeCell ref="F33:H33"/>
    <mergeCell ref="J33:L33"/>
    <mergeCell ref="N33:P33"/>
  </mergeCells>
  <phoneticPr fontId="67"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2:A21"/>
  <sheetViews>
    <sheetView workbookViewId="0">
      <selection activeCell="A24" sqref="A24"/>
    </sheetView>
  </sheetViews>
  <sheetFormatPr defaultRowHeight="16.5"/>
  <cols>
    <col min="1" max="1" width="84" customWidth="1"/>
  </cols>
  <sheetData>
    <row r="2" spans="1:1" ht="17.25" thickBot="1">
      <c r="A2" s="305" t="s">
        <v>617</v>
      </c>
    </row>
    <row r="3" spans="1:1" ht="28.5" customHeight="1" thickBot="1">
      <c r="A3" s="304" t="s">
        <v>616</v>
      </c>
    </row>
    <row r="4" spans="1:1" ht="17.25" thickBot="1">
      <c r="A4" s="304" t="s">
        <v>618</v>
      </c>
    </row>
    <row r="5" spans="1:1" ht="17.25" thickBot="1">
      <c r="A5" s="304" t="s">
        <v>619</v>
      </c>
    </row>
    <row r="7" spans="1:1">
      <c r="A7" s="305" t="s">
        <v>620</v>
      </c>
    </row>
    <row r="8" spans="1:1">
      <c r="A8" s="306" t="s">
        <v>621</v>
      </c>
    </row>
    <row r="9" spans="1:1">
      <c r="A9" s="306" t="s">
        <v>622</v>
      </c>
    </row>
    <row r="10" spans="1:1">
      <c r="A10" s="306"/>
    </row>
    <row r="11" spans="1:1">
      <c r="A11" s="309" t="s">
        <v>625</v>
      </c>
    </row>
    <row r="12" spans="1:1">
      <c r="A12" s="308" t="s">
        <v>626</v>
      </c>
    </row>
    <row r="13" spans="1:1">
      <c r="A13" s="308" t="s">
        <v>627</v>
      </c>
    </row>
    <row r="14" spans="1:1">
      <c r="A14" s="308" t="s">
        <v>628</v>
      </c>
    </row>
    <row r="15" spans="1:1">
      <c r="A15" s="308" t="s">
        <v>629</v>
      </c>
    </row>
    <row r="16" spans="1:1">
      <c r="A16" s="308" t="s">
        <v>630</v>
      </c>
    </row>
    <row r="17" spans="1:1">
      <c r="A17" s="308" t="s">
        <v>631</v>
      </c>
    </row>
    <row r="18" spans="1:1">
      <c r="A18" s="308" t="s">
        <v>632</v>
      </c>
    </row>
    <row r="19" spans="1:1">
      <c r="A19" s="308"/>
    </row>
    <row r="20" spans="1:1">
      <c r="A20" s="307" t="s">
        <v>623</v>
      </c>
    </row>
    <row r="21" spans="1:1">
      <c r="A21" s="308" t="s">
        <v>624</v>
      </c>
    </row>
  </sheetData>
  <phoneticPr fontId="67" type="noConversion"/>
  <hyperlinks>
    <hyperlink ref="A3" r:id="rId1" display="https://e2e.ti.com/blogs_/b/powerhouse/archive/2020/04/22/how-to-reduce-audible-noise-and-power-consumption-at-standby-in-your-ac-dc-design" xr:uid="{00000000-0004-0000-0900-000000000000}"/>
    <hyperlink ref="A4" r:id="rId2" display="https://www.ti.com/lit/pdf/slua966" xr:uid="{00000000-0004-0000-0900-000001000000}"/>
    <hyperlink ref="A5" r:id="rId3" display="https://www.ti.com/lit/pdf/slua834" xr:uid="{00000000-0004-0000-0900-000002000000}"/>
    <hyperlink ref="A8" r:id="rId4" display="https://www.ti.com/tool/PFCLLCSREVM034" xr:uid="{00000000-0004-0000-0900-000003000000}"/>
    <hyperlink ref="A9" r:id="rId5" display="https://www.ti.com/tool/UCC25640EVM-020" xr:uid="{00000000-0004-0000-0900-000004000000}"/>
    <hyperlink ref="A21" r:id="rId6" display="https://www.ti.com/lit/zip/slum684" xr:uid="{00000000-0004-0000-0900-000005000000}"/>
    <hyperlink ref="A12" r:id="rId7" display="https://www.ti.com/tool/PMP40580" xr:uid="{00000000-0004-0000-0900-000006000000}"/>
    <hyperlink ref="A13" r:id="rId8" display="https://www.ti.com/tool/PMP30763" xr:uid="{00000000-0004-0000-0900-000007000000}"/>
    <hyperlink ref="A14" r:id="rId9" display="https://www.ti.com/tool/PMP22087" xr:uid="{00000000-0004-0000-0900-000008000000}"/>
    <hyperlink ref="A15" r:id="rId10" display="https://www.ti.com/tool/PMP22088" xr:uid="{00000000-0004-0000-0900-000009000000}"/>
    <hyperlink ref="A16" r:id="rId11" display="https://www.ti.com/tool/PMP40766" xr:uid="{00000000-0004-0000-0900-00000A000000}"/>
    <hyperlink ref="A17" r:id="rId12" display="https://www.ti.com/tool/PMP22083" xr:uid="{00000000-0004-0000-0900-00000B000000}"/>
    <hyperlink ref="A18" r:id="rId13" display="https://www.ti.com/tool/TIDA-010081" xr:uid="{00000000-0004-0000-0900-00000C000000}"/>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B04719-5B9A-4E84-9085-36BB1F97DDF3}">
  <dimension ref="B2:B19"/>
  <sheetViews>
    <sheetView workbookViewId="0">
      <selection activeCell="F50" sqref="F50"/>
    </sheetView>
  </sheetViews>
  <sheetFormatPr defaultRowHeight="16.5"/>
  <sheetData>
    <row r="2" spans="2:2">
      <c r="B2" t="s">
        <v>634</v>
      </c>
    </row>
    <row r="19" spans="2:2">
      <c r="B19" t="s">
        <v>635</v>
      </c>
    </row>
  </sheetData>
  <sheetProtection algorithmName="SHA-512" hashValue="qsoEAGZlccLz44pzWJexX7w3Crt7jeija+8aGDCT3/mY+lwXN3RSTtzEUdHfS5e+4Zu+LbvvkiyRp9YeCWxkfg==" saltValue="mE7XfdLVMFuVMS1WeaVnDg==" spinCount="100000" sheet="1" objects="1" scenarios="1"/>
  <phoneticPr fontId="67" type="noConversion"/>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H234"/>
  <sheetViews>
    <sheetView zoomScale="70" zoomScaleNormal="70" workbookViewId="0">
      <selection activeCell="C173" sqref="C173:C176"/>
    </sheetView>
  </sheetViews>
  <sheetFormatPr defaultColWidth="9.125" defaultRowHeight="16.5"/>
  <cols>
    <col min="1" max="1" width="84.625" style="11" customWidth="1"/>
    <col min="2" max="2" width="18.375" style="11" customWidth="1"/>
    <col min="3" max="3" width="17.875" style="11" bestFit="1" customWidth="1"/>
    <col min="4" max="4" width="7.625" style="11" customWidth="1"/>
    <col min="5" max="5" width="117.875" style="11" customWidth="1"/>
    <col min="6" max="6" width="12" style="11" bestFit="1" customWidth="1"/>
    <col min="7" max="16384" width="9.125" style="11"/>
  </cols>
  <sheetData>
    <row r="1" spans="1:4" ht="28.5" thickBot="1">
      <c r="A1" s="365" t="s">
        <v>324</v>
      </c>
      <c r="B1" s="366"/>
      <c r="C1" s="366"/>
      <c r="D1" s="367"/>
    </row>
    <row r="2" spans="1:4" ht="17.25" thickBot="1">
      <c r="A2" s="90" t="s">
        <v>326</v>
      </c>
      <c r="B2" s="368" t="s">
        <v>325</v>
      </c>
      <c r="C2" s="368"/>
      <c r="D2" s="369"/>
    </row>
    <row r="3" spans="1:4" ht="17.25" thickBot="1">
      <c r="A3" s="370" t="s">
        <v>405</v>
      </c>
      <c r="B3" s="371"/>
      <c r="C3" s="371"/>
      <c r="D3" s="372"/>
    </row>
    <row r="4" spans="1:4">
      <c r="A4" s="1" t="s">
        <v>0</v>
      </c>
      <c r="B4" s="2" t="s">
        <v>1</v>
      </c>
      <c r="C4" s="373" t="s">
        <v>2</v>
      </c>
      <c r="D4" s="374"/>
    </row>
    <row r="5" spans="1:4">
      <c r="A5" s="375" t="s">
        <v>124</v>
      </c>
      <c r="B5" s="376"/>
      <c r="C5" s="376"/>
      <c r="D5" s="377"/>
    </row>
    <row r="6" spans="1:4" ht="18.75">
      <c r="A6" s="378" t="s">
        <v>3</v>
      </c>
      <c r="B6" s="379"/>
      <c r="C6" s="379"/>
      <c r="D6" s="380"/>
    </row>
    <row r="7" spans="1:4">
      <c r="A7" s="385" t="s">
        <v>377</v>
      </c>
      <c r="B7" s="386"/>
      <c r="C7" s="386"/>
      <c r="D7" s="387"/>
    </row>
    <row r="8" spans="1:4">
      <c r="A8" s="385"/>
      <c r="B8" s="386"/>
      <c r="C8" s="386"/>
      <c r="D8" s="387"/>
    </row>
    <row r="9" spans="1:4">
      <c r="A9" s="385"/>
      <c r="B9" s="386"/>
      <c r="C9" s="386"/>
      <c r="D9" s="387"/>
    </row>
    <row r="10" spans="1:4">
      <c r="A10" s="385"/>
      <c r="B10" s="386"/>
      <c r="C10" s="386"/>
      <c r="D10" s="387"/>
    </row>
    <row r="11" spans="1:4" ht="17.25" thickBot="1">
      <c r="A11" s="385"/>
      <c r="B11" s="386"/>
      <c r="C11" s="386"/>
      <c r="D11" s="387"/>
    </row>
    <row r="12" spans="1:4">
      <c r="A12" s="388" t="s">
        <v>4</v>
      </c>
      <c r="B12" s="389"/>
      <c r="C12" s="389"/>
      <c r="D12" s="390"/>
    </row>
    <row r="13" spans="1:4">
      <c r="A13" s="391"/>
      <c r="B13" s="392"/>
      <c r="C13" s="392"/>
      <c r="D13" s="393"/>
    </row>
    <row r="14" spans="1:4">
      <c r="A14" s="391"/>
      <c r="B14" s="392"/>
      <c r="C14" s="392"/>
      <c r="D14" s="393"/>
    </row>
    <row r="15" spans="1:4">
      <c r="A15" s="391"/>
      <c r="B15" s="392"/>
      <c r="C15" s="392"/>
      <c r="D15" s="393"/>
    </row>
    <row r="16" spans="1:4" ht="17.25" thickBot="1">
      <c r="A16" s="394"/>
      <c r="B16" s="395"/>
      <c r="C16" s="395"/>
      <c r="D16" s="396"/>
    </row>
    <row r="17" spans="1:5">
      <c r="A17" s="403" t="s">
        <v>6</v>
      </c>
      <c r="B17" s="404"/>
      <c r="C17" s="404"/>
      <c r="D17" s="405"/>
    </row>
    <row r="18" spans="1:5">
      <c r="A18" s="397" t="s">
        <v>5</v>
      </c>
      <c r="B18" s="398"/>
      <c r="C18" s="398"/>
      <c r="D18" s="399"/>
    </row>
    <row r="19" spans="1:5">
      <c r="A19" s="397"/>
      <c r="B19" s="398"/>
      <c r="C19" s="398"/>
      <c r="D19" s="399"/>
    </row>
    <row r="20" spans="1:5" ht="17.25" thickBot="1">
      <c r="A20" s="400"/>
      <c r="B20" s="401"/>
      <c r="C20" s="401"/>
      <c r="D20" s="402"/>
    </row>
    <row r="21" spans="1:5">
      <c r="A21" s="3"/>
      <c r="B21" s="3"/>
      <c r="C21" s="3"/>
      <c r="D21" s="3"/>
    </row>
    <row r="22" spans="1:5">
      <c r="A22" s="107" t="s">
        <v>317</v>
      </c>
      <c r="B22" s="108"/>
      <c r="C22" s="114" t="s">
        <v>385</v>
      </c>
      <c r="D22" s="108"/>
      <c r="E22" s="108" t="s">
        <v>331</v>
      </c>
    </row>
    <row r="23" spans="1:5" ht="17.25" thickBot="1">
      <c r="A23" s="381"/>
      <c r="B23" s="381"/>
      <c r="C23" s="381"/>
      <c r="D23" s="381"/>
    </row>
    <row r="24" spans="1:5">
      <c r="A24" s="382" t="s">
        <v>211</v>
      </c>
      <c r="B24" s="383"/>
      <c r="C24" s="383"/>
      <c r="D24" s="384"/>
      <c r="E24" s="141"/>
    </row>
    <row r="25" spans="1:5" ht="18">
      <c r="A25" s="22" t="s">
        <v>207</v>
      </c>
      <c r="B25" s="28" t="s">
        <v>14</v>
      </c>
      <c r="C25" s="31">
        <v>50</v>
      </c>
      <c r="D25" s="27" t="s">
        <v>7</v>
      </c>
      <c r="E25" s="27" t="s">
        <v>111</v>
      </c>
    </row>
    <row r="26" spans="1:5" ht="18">
      <c r="A26" s="22" t="s">
        <v>208</v>
      </c>
      <c r="B26" s="28" t="s">
        <v>18</v>
      </c>
      <c r="C26" s="31">
        <v>450</v>
      </c>
      <c r="D26" s="27" t="s">
        <v>8</v>
      </c>
      <c r="E26" s="27" t="s">
        <v>112</v>
      </c>
    </row>
    <row r="27" spans="1:5" ht="18">
      <c r="A27" s="22" t="s">
        <v>209</v>
      </c>
      <c r="B27" s="28" t="s">
        <v>15</v>
      </c>
      <c r="C27" s="28">
        <f>Pout/Vout</f>
        <v>9</v>
      </c>
      <c r="D27" s="27" t="s">
        <v>10</v>
      </c>
      <c r="E27" s="27"/>
    </row>
    <row r="28" spans="1:5" ht="18">
      <c r="A28" s="22" t="s">
        <v>210</v>
      </c>
      <c r="B28" s="28" t="s">
        <v>16</v>
      </c>
      <c r="C28" s="31">
        <v>500</v>
      </c>
      <c r="D28" s="27" t="s">
        <v>17</v>
      </c>
      <c r="E28" s="27" t="s">
        <v>113</v>
      </c>
    </row>
    <row r="29" spans="1:5" ht="17.25" thickBot="1">
      <c r="A29" s="29" t="s">
        <v>318</v>
      </c>
      <c r="B29" s="32" t="s">
        <v>9</v>
      </c>
      <c r="C29" s="100">
        <v>0.95</v>
      </c>
      <c r="D29" s="30"/>
      <c r="E29" s="145" t="s">
        <v>127</v>
      </c>
    </row>
    <row r="30" spans="1:5" ht="17.25" thickBot="1">
      <c r="A30" s="363"/>
      <c r="B30" s="364"/>
      <c r="C30" s="364"/>
      <c r="D30" s="364"/>
      <c r="E30" s="12"/>
    </row>
    <row r="31" spans="1:5" ht="15.75" customHeight="1">
      <c r="A31" s="418" t="s">
        <v>212</v>
      </c>
      <c r="B31" s="419"/>
      <c r="C31" s="419"/>
      <c r="D31" s="420"/>
      <c r="E31" s="141"/>
    </row>
    <row r="32" spans="1:5" ht="18">
      <c r="A32" s="33" t="s">
        <v>213</v>
      </c>
      <c r="B32" s="5" t="s">
        <v>128</v>
      </c>
      <c r="C32" s="92">
        <v>390</v>
      </c>
      <c r="D32" s="35" t="s">
        <v>7</v>
      </c>
      <c r="E32" s="27" t="s">
        <v>177</v>
      </c>
    </row>
    <row r="33" spans="1:5" ht="18">
      <c r="A33" s="22" t="s">
        <v>214</v>
      </c>
      <c r="B33" s="28" t="s">
        <v>12</v>
      </c>
      <c r="C33" s="91">
        <v>410</v>
      </c>
      <c r="D33" s="27" t="s">
        <v>7</v>
      </c>
      <c r="E33" s="27" t="s">
        <v>199</v>
      </c>
    </row>
    <row r="34" spans="1:5" ht="18.75" thickBot="1">
      <c r="A34" s="22" t="s">
        <v>215</v>
      </c>
      <c r="B34" s="28" t="s">
        <v>13</v>
      </c>
      <c r="C34" s="91">
        <v>365</v>
      </c>
      <c r="D34" s="27" t="s">
        <v>7</v>
      </c>
      <c r="E34" s="145" t="s">
        <v>200</v>
      </c>
    </row>
    <row r="35" spans="1:5" ht="17.25" thickBot="1">
      <c r="E35" s="12"/>
    </row>
    <row r="36" spans="1:5" ht="17.25" thickBot="1">
      <c r="A36" s="430" t="s">
        <v>216</v>
      </c>
      <c r="B36" s="431"/>
      <c r="C36" s="431"/>
      <c r="D36" s="432"/>
      <c r="E36" s="147"/>
    </row>
    <row r="37" spans="1:5" ht="18" customHeight="1" thickBot="1">
      <c r="A37" s="36" t="s">
        <v>217</v>
      </c>
      <c r="B37" s="37" t="s">
        <v>19</v>
      </c>
      <c r="C37" s="38">
        <v>100</v>
      </c>
      <c r="D37" s="39" t="s">
        <v>11</v>
      </c>
      <c r="E37" s="146" t="s">
        <v>178</v>
      </c>
    </row>
    <row r="38" spans="1:5">
      <c r="A38" s="360" t="s">
        <v>93</v>
      </c>
      <c r="B38" s="361"/>
      <c r="C38" s="361"/>
      <c r="D38" s="362"/>
      <c r="E38" s="142"/>
    </row>
    <row r="39" spans="1:5" ht="18">
      <c r="A39" s="104" t="s">
        <v>307</v>
      </c>
      <c r="B39" s="28" t="s">
        <v>308</v>
      </c>
      <c r="C39" s="106">
        <f>Vblk/2/Vout</f>
        <v>3.9</v>
      </c>
      <c r="D39" s="105"/>
      <c r="E39" s="27"/>
    </row>
    <row r="40" spans="1:5" ht="18" customHeight="1">
      <c r="A40" s="22" t="s">
        <v>309</v>
      </c>
      <c r="B40" s="28" t="s">
        <v>20</v>
      </c>
      <c r="C40" s="115">
        <v>4</v>
      </c>
      <c r="D40" s="41"/>
      <c r="E40" s="27" t="s">
        <v>310</v>
      </c>
    </row>
    <row r="41" spans="1:5" ht="18" customHeight="1">
      <c r="A41" s="104" t="s">
        <v>311</v>
      </c>
      <c r="B41" s="28" t="s">
        <v>315</v>
      </c>
      <c r="C41" s="93">
        <f>Vblk/2/15</f>
        <v>13</v>
      </c>
      <c r="D41" s="41"/>
      <c r="E41" s="27"/>
    </row>
    <row r="42" spans="1:5" ht="18" customHeight="1">
      <c r="A42" s="22" t="s">
        <v>312</v>
      </c>
      <c r="B42" s="28" t="s">
        <v>314</v>
      </c>
      <c r="C42" s="115">
        <v>13</v>
      </c>
      <c r="D42" s="41"/>
      <c r="E42" s="27" t="s">
        <v>313</v>
      </c>
    </row>
    <row r="43" spans="1:5" ht="18" customHeight="1">
      <c r="A43" s="22" t="s">
        <v>218</v>
      </c>
      <c r="B43" s="28" t="s">
        <v>21</v>
      </c>
      <c r="C43" s="86">
        <f>(8*Nps^2*Vout)/(PI()^2*Iout*1.1)</f>
        <v>65.50056316272341</v>
      </c>
      <c r="D43" s="13" t="s">
        <v>22</v>
      </c>
      <c r="E43" s="27"/>
    </row>
    <row r="44" spans="1:5" ht="18.75" thickBot="1">
      <c r="A44" s="29" t="s">
        <v>219</v>
      </c>
      <c r="B44" s="43" t="s">
        <v>81</v>
      </c>
      <c r="C44" s="103">
        <f>(8*Nps^2*Vout)/(PI()^2*Iout)</f>
        <v>72.050619478995756</v>
      </c>
      <c r="D44" s="14" t="s">
        <v>22</v>
      </c>
      <c r="E44" s="145"/>
    </row>
    <row r="45" spans="1:5" ht="17.25" thickBot="1">
      <c r="A45" s="421" t="s">
        <v>220</v>
      </c>
      <c r="B45" s="422"/>
      <c r="C45" s="422"/>
      <c r="D45" s="423"/>
      <c r="E45" s="142"/>
    </row>
    <row r="46" spans="1:5" ht="18">
      <c r="A46" s="33" t="s">
        <v>221</v>
      </c>
      <c r="B46" s="34" t="s">
        <v>23</v>
      </c>
      <c r="C46" s="132">
        <f>Nps*(Vout+0.5)/(Vblk_max/2)</f>
        <v>0.98536585365853657</v>
      </c>
      <c r="D46" s="35"/>
      <c r="E46" s="104"/>
    </row>
    <row r="47" spans="1:5" ht="18" customHeight="1">
      <c r="A47" s="22" t="s">
        <v>222</v>
      </c>
      <c r="B47" s="28" t="s">
        <v>129</v>
      </c>
      <c r="C47" s="40">
        <f>1*Nps*(Vout+0.5+Vloss)/(Vblk_hu/2)</f>
        <v>1.1287671232876713</v>
      </c>
      <c r="D47" s="27"/>
      <c r="E47" s="104"/>
    </row>
    <row r="48" spans="1:5" ht="18.75" thickBot="1">
      <c r="A48" s="45" t="s">
        <v>223</v>
      </c>
      <c r="B48" s="46" t="s">
        <v>24</v>
      </c>
      <c r="C48" s="94">
        <v>1</v>
      </c>
      <c r="D48" s="47" t="s">
        <v>7</v>
      </c>
      <c r="E48" s="104" t="s">
        <v>201</v>
      </c>
    </row>
    <row r="49" spans="1:5" ht="18.75" thickBot="1">
      <c r="A49" s="424" t="s">
        <v>33</v>
      </c>
      <c r="B49" s="425"/>
      <c r="C49" s="425"/>
      <c r="D49" s="426"/>
      <c r="E49" s="142"/>
    </row>
    <row r="50" spans="1:5" ht="49.5" customHeight="1" thickBot="1">
      <c r="A50" s="409" t="s">
        <v>130</v>
      </c>
      <c r="B50" s="410"/>
      <c r="C50" s="410"/>
      <c r="D50" s="411"/>
      <c r="E50" s="27"/>
    </row>
    <row r="51" spans="1:5" ht="15.75" customHeight="1">
      <c r="A51" s="412" t="s">
        <v>131</v>
      </c>
      <c r="B51" s="413"/>
      <c r="C51" s="413"/>
      <c r="D51" s="414"/>
      <c r="E51" s="27"/>
    </row>
    <row r="52" spans="1:5" ht="15" customHeight="1">
      <c r="A52" s="427"/>
      <c r="B52" s="428"/>
      <c r="C52" s="428"/>
      <c r="D52" s="429"/>
      <c r="E52" s="27"/>
    </row>
    <row r="53" spans="1:5" ht="15" customHeight="1">
      <c r="A53" s="427"/>
      <c r="B53" s="428"/>
      <c r="C53" s="428"/>
      <c r="D53" s="429"/>
      <c r="E53" s="27"/>
    </row>
    <row r="54" spans="1:5" ht="15" customHeight="1">
      <c r="A54" s="427"/>
      <c r="B54" s="428"/>
      <c r="C54" s="428"/>
      <c r="D54" s="429"/>
      <c r="E54" s="27"/>
    </row>
    <row r="55" spans="1:5" ht="15" customHeight="1" thickBot="1">
      <c r="A55" s="22" t="s">
        <v>224</v>
      </c>
      <c r="B55" s="28" t="s">
        <v>79</v>
      </c>
      <c r="C55" s="154">
        <v>6</v>
      </c>
      <c r="D55" s="27"/>
      <c r="E55" s="145"/>
    </row>
    <row r="56" spans="1:5" ht="18">
      <c r="A56" s="22" t="s">
        <v>225</v>
      </c>
      <c r="B56" s="28" t="s">
        <v>80</v>
      </c>
      <c r="C56" s="154">
        <v>0.35</v>
      </c>
      <c r="D56" s="27"/>
      <c r="E56" s="150"/>
    </row>
    <row r="57" spans="1:5" ht="18">
      <c r="A57" s="22" t="s">
        <v>226</v>
      </c>
      <c r="B57" s="28" t="s">
        <v>35</v>
      </c>
      <c r="C57" s="48">
        <f>Ln_selected/(Ln_selected+1)</f>
        <v>0.8571428571428571</v>
      </c>
      <c r="D57" s="27"/>
      <c r="E57" s="151"/>
    </row>
    <row r="58" spans="1:5" ht="18.75" thickBot="1">
      <c r="A58" s="45" t="s">
        <v>227</v>
      </c>
      <c r="B58" s="46" t="s">
        <v>46</v>
      </c>
      <c r="C58" s="49">
        <f>350/fllc</f>
        <v>3.5</v>
      </c>
      <c r="D58" s="47"/>
      <c r="E58" s="151"/>
    </row>
    <row r="59" spans="1:5" ht="16.5" customHeight="1">
      <c r="A59" s="412" t="s">
        <v>132</v>
      </c>
      <c r="B59" s="413"/>
      <c r="C59" s="413"/>
      <c r="D59" s="414"/>
      <c r="E59" s="151"/>
    </row>
    <row r="60" spans="1:5" ht="37.5" customHeight="1" thickBot="1">
      <c r="A60" s="415"/>
      <c r="B60" s="416"/>
      <c r="C60" s="416"/>
      <c r="D60" s="417"/>
      <c r="E60" s="151"/>
    </row>
    <row r="61" spans="1:5">
      <c r="A61" s="24"/>
      <c r="B61" s="23"/>
      <c r="C61" s="25"/>
      <c r="D61" s="26"/>
      <c r="E61" s="151"/>
    </row>
    <row r="62" spans="1:5">
      <c r="A62" s="24"/>
      <c r="B62" s="23"/>
      <c r="C62" s="25"/>
      <c r="D62" s="26"/>
      <c r="E62" s="151"/>
    </row>
    <row r="63" spans="1:5">
      <c r="A63" s="24"/>
      <c r="B63" s="23"/>
      <c r="C63" s="25"/>
      <c r="D63" s="26"/>
      <c r="E63" s="151"/>
    </row>
    <row r="64" spans="1:5">
      <c r="A64" s="24"/>
      <c r="B64" s="23"/>
      <c r="C64" s="25"/>
      <c r="D64" s="26"/>
      <c r="E64" s="151"/>
    </row>
    <row r="65" spans="1:5">
      <c r="A65" s="24"/>
      <c r="B65" s="23"/>
      <c r="C65" s="25"/>
      <c r="D65" s="26"/>
      <c r="E65" s="151"/>
    </row>
    <row r="66" spans="1:5">
      <c r="A66" s="24"/>
      <c r="B66" s="23"/>
      <c r="C66" s="25"/>
      <c r="D66" s="26"/>
      <c r="E66" s="151"/>
    </row>
    <row r="67" spans="1:5">
      <c r="A67" s="24"/>
      <c r="B67" s="23"/>
      <c r="C67" s="25"/>
      <c r="D67" s="26"/>
      <c r="E67" s="151"/>
    </row>
    <row r="68" spans="1:5">
      <c r="A68" s="24"/>
      <c r="B68" s="23"/>
      <c r="C68" s="25"/>
      <c r="D68" s="26"/>
      <c r="E68" s="151"/>
    </row>
    <row r="69" spans="1:5">
      <c r="A69" s="24"/>
      <c r="B69" s="23"/>
      <c r="C69" s="25"/>
      <c r="D69" s="26"/>
      <c r="E69" s="151"/>
    </row>
    <row r="70" spans="1:5">
      <c r="A70" s="24"/>
      <c r="B70" s="23"/>
      <c r="C70" s="23"/>
      <c r="D70" s="26"/>
      <c r="E70" s="151"/>
    </row>
    <row r="71" spans="1:5">
      <c r="A71" s="24"/>
      <c r="B71" s="23"/>
      <c r="C71" s="23"/>
      <c r="D71" s="26"/>
      <c r="E71" s="151"/>
    </row>
    <row r="72" spans="1:5">
      <c r="A72" s="24"/>
      <c r="B72" s="23"/>
      <c r="C72" s="23"/>
      <c r="D72" s="26"/>
      <c r="E72" s="151"/>
    </row>
    <row r="73" spans="1:5">
      <c r="A73" s="24"/>
      <c r="B73" s="23"/>
      <c r="C73" s="23"/>
      <c r="D73" s="26"/>
      <c r="E73" s="151"/>
    </row>
    <row r="74" spans="1:5">
      <c r="A74" s="24"/>
      <c r="B74" s="23"/>
      <c r="C74" s="23"/>
      <c r="D74" s="26"/>
      <c r="E74" s="151"/>
    </row>
    <row r="75" spans="1:5">
      <c r="A75" s="24"/>
      <c r="B75" s="23"/>
      <c r="C75" s="23"/>
      <c r="D75" s="26"/>
      <c r="E75" s="151"/>
    </row>
    <row r="76" spans="1:5">
      <c r="A76" s="24"/>
      <c r="B76" s="23"/>
      <c r="C76" s="23"/>
      <c r="D76" s="26"/>
      <c r="E76" s="151"/>
    </row>
    <row r="77" spans="1:5">
      <c r="A77" s="24"/>
      <c r="B77" s="23"/>
      <c r="C77" s="23"/>
      <c r="D77" s="26"/>
      <c r="E77" s="151"/>
    </row>
    <row r="78" spans="1:5">
      <c r="A78" s="24"/>
      <c r="B78" s="23"/>
      <c r="C78" s="23"/>
      <c r="D78" s="26"/>
      <c r="E78" s="151"/>
    </row>
    <row r="79" spans="1:5">
      <c r="A79" s="24"/>
      <c r="B79" s="23"/>
      <c r="C79" s="23"/>
      <c r="D79" s="26"/>
      <c r="E79" s="151"/>
    </row>
    <row r="80" spans="1:5">
      <c r="A80" s="24"/>
      <c r="B80" s="23"/>
      <c r="C80" s="23"/>
      <c r="D80" s="26"/>
      <c r="E80" s="151"/>
    </row>
    <row r="81" spans="1:5">
      <c r="A81" s="24"/>
      <c r="B81" s="23"/>
      <c r="C81" s="23"/>
      <c r="D81" s="26"/>
      <c r="E81" s="151"/>
    </row>
    <row r="82" spans="1:5">
      <c r="A82" s="24"/>
      <c r="B82" s="23"/>
      <c r="C82" s="23"/>
      <c r="D82" s="26"/>
      <c r="E82" s="151"/>
    </row>
    <row r="83" spans="1:5">
      <c r="A83" s="24"/>
      <c r="B83" s="23"/>
      <c r="C83" s="23"/>
      <c r="D83" s="26"/>
      <c r="E83" s="151"/>
    </row>
    <row r="84" spans="1:5">
      <c r="A84" s="24"/>
      <c r="B84" s="23"/>
      <c r="C84" s="23"/>
      <c r="D84" s="26"/>
      <c r="E84" s="151"/>
    </row>
    <row r="85" spans="1:5">
      <c r="A85" s="24"/>
      <c r="B85" s="23"/>
      <c r="C85" s="23"/>
      <c r="D85" s="26"/>
      <c r="E85" s="151"/>
    </row>
    <row r="86" spans="1:5">
      <c r="A86" s="24"/>
      <c r="B86" s="23"/>
      <c r="C86" s="23"/>
      <c r="D86" s="26"/>
      <c r="E86" s="151"/>
    </row>
    <row r="87" spans="1:5">
      <c r="A87" s="24"/>
      <c r="B87" s="23"/>
      <c r="C87" s="23"/>
      <c r="D87" s="26"/>
      <c r="E87" s="151"/>
    </row>
    <row r="88" spans="1:5" ht="17.25" thickBot="1">
      <c r="A88" s="24"/>
      <c r="B88" s="23"/>
      <c r="C88" s="23"/>
      <c r="D88" s="26"/>
      <c r="E88" s="146"/>
    </row>
    <row r="89" spans="1:5">
      <c r="A89" s="360" t="s">
        <v>47</v>
      </c>
      <c r="B89" s="361"/>
      <c r="C89" s="361"/>
      <c r="D89" s="362"/>
      <c r="E89" s="142"/>
    </row>
    <row r="90" spans="1:5" ht="18">
      <c r="A90" s="302" t="s">
        <v>591</v>
      </c>
      <c r="B90" s="303"/>
      <c r="C90" s="314" t="s">
        <v>593</v>
      </c>
      <c r="D90" s="27"/>
      <c r="E90" s="27"/>
    </row>
    <row r="91" spans="1:5">
      <c r="A91" s="302" t="str">
        <f>IF(C90="Integrated leakage","Transformer Coupling Coefficient","")</f>
        <v/>
      </c>
      <c r="B91" s="303" t="str">
        <f>IF(C90="Integrated leakage","k","")</f>
        <v/>
      </c>
      <c r="C91" s="315">
        <v>0.9</v>
      </c>
      <c r="D91" s="27"/>
      <c r="E91" s="148" t="str">
        <f>IF(C90="Integrated Leakage","Enter the coupling coefficient between primary and secondary. Note most common transformer packages have coefficients between 0.85 to 0.9. It is advised to discuss the details of the transformer design with your magnetics vendor", "Ignore this row")</f>
        <v>Ignore this row</v>
      </c>
    </row>
    <row r="92" spans="1:5">
      <c r="A92" s="22" t="s">
        <v>228</v>
      </c>
      <c r="B92" s="28" t="s">
        <v>610</v>
      </c>
      <c r="C92" s="52">
        <f>(1/(2*PI()*fllc*1000*Re_fl*Qe_selected))/10^-6</f>
        <v>6.3112352415866393E-2</v>
      </c>
      <c r="D92" s="27" t="s">
        <v>198</v>
      </c>
      <c r="E92" s="27"/>
    </row>
    <row r="93" spans="1:5">
      <c r="A93" s="22" t="s">
        <v>229</v>
      </c>
      <c r="B93" s="28" t="s">
        <v>611</v>
      </c>
      <c r="C93" s="31">
        <v>6.2E-2</v>
      </c>
      <c r="D93" s="27" t="s">
        <v>198</v>
      </c>
      <c r="E93" s="27" t="s">
        <v>319</v>
      </c>
    </row>
    <row r="94" spans="1:5">
      <c r="A94" s="22" t="str">
        <f>IF(C90="Integrated Leakage","Recommended Leakage Inductance Value","Recommended Resonant Inductor Value")</f>
        <v>Recommended Resonant Inductor Value</v>
      </c>
      <c r="B94" s="28" t="str">
        <f>IF(C90="Integrated Leakage",'tables and calculations'!P75,'tables and calculations'!P73)</f>
        <v>LR(recommended)</v>
      </c>
      <c r="C94" s="52">
        <f>IF($D93="uF",1/((2*PI()*fllc*kHz)^2*Cr*uF),1/((2*PI()*fllc*kHz)^2*Cr*picoF))*10^6</f>
        <v>40.855315984813615</v>
      </c>
      <c r="D94" s="27" t="s">
        <v>73</v>
      </c>
      <c r="E94" s="27"/>
    </row>
    <row r="95" spans="1:5">
      <c r="A95" s="22" t="str">
        <f>IF(C90="Integrated leakage","Actual Leakage Inductance Value Used","Actual Resonant Inductor Value Used")</f>
        <v>Actual Resonant Inductor Value Used</v>
      </c>
      <c r="B95" s="28" t="str">
        <f>IF(C90="Integrated Leakage",'tables and calculations'!P76,'tables and calculations'!P74)</f>
        <v>LR</v>
      </c>
      <c r="C95" s="31">
        <v>40</v>
      </c>
      <c r="D95" s="27" t="s">
        <v>73</v>
      </c>
      <c r="E95" s="27" t="str">
        <f>IF(C90="Integrated Leakage","Enter the actual value of the leakage inductance value used","Enter the actual value of the Resonant Inductor Value used")</f>
        <v>Enter the actual value of the Resonant Inductor Value used</v>
      </c>
    </row>
    <row r="96" spans="1:5">
      <c r="A96" s="22" t="str">
        <f>IF(C90="Integrated Leakage","Primary Inductance based on Coupling Coefficient","Recommended Transformer Magnetizing Inductance")</f>
        <v>Recommended Transformer Magnetizing Inductance</v>
      </c>
      <c r="B96" s="28" t="str">
        <f>IF(C90="Integrated Leakage",'tables and calculations'!P79,'tables and calculations'!P77)</f>
        <v>LM(recommended)</v>
      </c>
      <c r="C96" s="316">
        <f>IF(C90="Integrated Leakage",'Integrated Leakage'!G16,Ln_selected*Lr)</f>
        <v>240</v>
      </c>
      <c r="D96" s="27" t="s">
        <v>73</v>
      </c>
      <c r="E96" s="27"/>
    </row>
    <row r="97" spans="1:8">
      <c r="A97" s="22" t="s">
        <v>230</v>
      </c>
      <c r="B97" s="28" t="str">
        <f>IF(C90="Integrated Leakage","",'tables and calculations'!P78)</f>
        <v>LM</v>
      </c>
      <c r="C97" s="31">
        <v>240</v>
      </c>
      <c r="D97" s="27" t="s">
        <v>73</v>
      </c>
      <c r="E97" s="27" t="str">
        <f>IF(C90="Integrated leakage","Copy the number in cell C96 to C97 for compensation calculator and magnetizing current calculation","Enter the actual value of the magnetizing inductance value used")</f>
        <v>Enter the actual value of the magnetizing inductance value used</v>
      </c>
    </row>
    <row r="98" spans="1:8" ht="18">
      <c r="A98" s="22" t="s">
        <v>231</v>
      </c>
      <c r="B98" s="28" t="s">
        <v>25</v>
      </c>
      <c r="C98" s="87">
        <f>IF($D92="uF",1/(2*PI()*SQRT(Lr*uH*Cr*uF)),1/(2*PI()*SQRT(Lr*uH*Cr*picoF)))/kHz</f>
        <v>101.06348992689401</v>
      </c>
      <c r="D98" s="27" t="s">
        <v>11</v>
      </c>
      <c r="E98" s="27"/>
    </row>
    <row r="99" spans="1:8" ht="18">
      <c r="A99" s="22" t="s">
        <v>232</v>
      </c>
      <c r="B99" s="28" t="s">
        <v>26</v>
      </c>
      <c r="C99" s="87">
        <f>IF(C90="Integrated Leakage",(1/(2*PI()*SQRT(((Lr*uH)+(Lm_rec*uH))*(Cr*uF))))/kHz,(1/(2*PI()*SQRT(((Lr*uH)+(Lm*uH))*(Cr*uF))))/kHz)</f>
        <v>38.19840871069183</v>
      </c>
      <c r="D99" s="27" t="s">
        <v>11</v>
      </c>
      <c r="E99" s="27"/>
    </row>
    <row r="100" spans="1:8" ht="18" customHeight="1">
      <c r="A100" s="22" t="s">
        <v>233</v>
      </c>
      <c r="B100" s="28" t="s">
        <v>32</v>
      </c>
      <c r="C100" s="101">
        <f>Lm/Lr</f>
        <v>6</v>
      </c>
      <c r="D100" s="27"/>
      <c r="E100" s="27" t="str">
        <f>IF(C90="Integrated leakage","Ignore this row","Re-enter this value in the LN(selected) cell above to see the actual normalized frequency at MG(max) and MG(min)")</f>
        <v>Re-enter this value in the LN(selected) cell above to see the actual normalized frequency at MG(max) and MG(min)</v>
      </c>
      <c r="F100" s="15"/>
      <c r="G100" s="15"/>
      <c r="H100" s="15"/>
    </row>
    <row r="101" spans="1:8" ht="18">
      <c r="A101" s="22" t="s">
        <v>234</v>
      </c>
      <c r="B101" s="28" t="s">
        <v>34</v>
      </c>
      <c r="C101" s="102">
        <f>IF(C90="Integrated Leakage",'Integrated Leakage'!G20,IF(D$92="uF",SQRT((Lr*uH)/(Cr*uF))/(Re_fl),SQRT((Lr*uH)/(Cr*picoF))/Re_fl))</f>
        <v>0.35253028473187148</v>
      </c>
      <c r="D101" s="41"/>
      <c r="E101" s="27" t="s">
        <v>399</v>
      </c>
      <c r="F101" s="15"/>
      <c r="G101" s="15"/>
      <c r="H101" s="15"/>
    </row>
    <row r="102" spans="1:8" ht="64.5" customHeight="1">
      <c r="A102" s="22" t="s">
        <v>404</v>
      </c>
      <c r="B102" s="28"/>
      <c r="C102" s="155" t="str">
        <f>IF(AND(ROUND(C100,2)=C55,ROUND(C101,2)=C56),"Yes",IF(AND(ROUND(C100,2)&lt;&gt;C55,ROUND(C101,2)=C56),"CAUTION. Update Cell C56 with new Ln",IF(AND(ROUND(C100,2)=C55,ROUND(C101,2)&lt;&gt;C56),"CAUTION. Update Cell C57 with new Qe","CAUTION. Update Cells C56 and C57 with new Ln and Qe")))</f>
        <v>Yes</v>
      </c>
      <c r="D102" s="41"/>
      <c r="E102" s="27"/>
      <c r="F102" s="15"/>
      <c r="G102" s="15"/>
      <c r="H102" s="15"/>
    </row>
    <row r="103" spans="1:8" ht="18">
      <c r="A103" s="22" t="s">
        <v>235</v>
      </c>
      <c r="B103" s="28" t="s">
        <v>84</v>
      </c>
      <c r="C103" s="31">
        <v>0.75</v>
      </c>
      <c r="D103" s="27"/>
      <c r="E103" s="27" t="s">
        <v>400</v>
      </c>
    </row>
    <row r="104" spans="1:8" ht="18">
      <c r="A104" s="22" t="s">
        <v>236</v>
      </c>
      <c r="B104" s="28" t="s">
        <v>85</v>
      </c>
      <c r="C104" s="31">
        <v>1.1499999999999999</v>
      </c>
      <c r="D104" s="27"/>
      <c r="E104" s="27" t="s">
        <v>401</v>
      </c>
    </row>
    <row r="105" spans="1:8" ht="18">
      <c r="A105" s="22" t="s">
        <v>237</v>
      </c>
      <c r="B105" s="28" t="s">
        <v>86</v>
      </c>
      <c r="C105" s="86">
        <f>fn_Mgmin*f0</f>
        <v>116.22301341592809</v>
      </c>
      <c r="D105" s="27" t="s">
        <v>11</v>
      </c>
      <c r="E105" s="27"/>
    </row>
    <row r="106" spans="1:8" ht="18.75" thickBot="1">
      <c r="A106" s="22" t="s">
        <v>238</v>
      </c>
      <c r="B106" s="28" t="s">
        <v>87</v>
      </c>
      <c r="C106" s="86">
        <f>fn_Mgmax*f0</f>
        <v>75.797617445170502</v>
      </c>
      <c r="D106" s="27" t="s">
        <v>11</v>
      </c>
      <c r="E106" s="27"/>
    </row>
    <row r="107" spans="1:8">
      <c r="A107" s="433" t="s">
        <v>83</v>
      </c>
      <c r="B107" s="434"/>
      <c r="C107" s="434"/>
      <c r="D107" s="435"/>
      <c r="E107" s="142"/>
    </row>
    <row r="108" spans="1:8" ht="18">
      <c r="A108" s="22" t="s">
        <v>239</v>
      </c>
      <c r="B108" s="28" t="s">
        <v>82</v>
      </c>
      <c r="C108" s="42">
        <f>PI()*Iout*1.1/(2*SQRT(2)*Nps)</f>
        <v>2.749033817985489</v>
      </c>
      <c r="D108" s="27" t="s">
        <v>10</v>
      </c>
      <c r="E108" s="27"/>
    </row>
    <row r="109" spans="1:8" ht="18">
      <c r="A109" s="22" t="s">
        <v>240</v>
      </c>
      <c r="B109" s="28" t="s">
        <v>88</v>
      </c>
      <c r="C109" s="42">
        <f>(2*SQRT(2)*Nps*Vout)/(PI()*2*PI()*fsw_min*kHz*Lm*uH)</f>
        <v>1.5753550583383025</v>
      </c>
      <c r="D109" s="27" t="s">
        <v>10</v>
      </c>
      <c r="E109" s="27"/>
    </row>
    <row r="110" spans="1:8" ht="18.75" thickBot="1">
      <c r="A110" s="22" t="s">
        <v>241</v>
      </c>
      <c r="B110" s="28" t="s">
        <v>89</v>
      </c>
      <c r="C110" s="42">
        <f>SQRT(Im^2 +Ioe^2)</f>
        <v>3.1684271322313773</v>
      </c>
      <c r="D110" s="27" t="s">
        <v>10</v>
      </c>
      <c r="E110" s="145"/>
    </row>
    <row r="111" spans="1:8">
      <c r="A111" s="433" t="s">
        <v>90</v>
      </c>
      <c r="B111" s="434"/>
      <c r="C111" s="434"/>
      <c r="D111" s="435"/>
      <c r="E111" s="142"/>
    </row>
    <row r="112" spans="1:8" ht="18">
      <c r="A112" s="22" t="s">
        <v>242</v>
      </c>
      <c r="B112" s="28" t="s">
        <v>91</v>
      </c>
      <c r="C112" s="42">
        <f>Nps*Ioe</f>
        <v>10.996135271941956</v>
      </c>
      <c r="D112" s="27" t="s">
        <v>10</v>
      </c>
      <c r="E112" s="27"/>
    </row>
    <row r="113" spans="1:5" ht="18.75" thickBot="1">
      <c r="A113" s="29" t="s">
        <v>243</v>
      </c>
      <c r="B113" s="43" t="s">
        <v>92</v>
      </c>
      <c r="C113" s="44">
        <f>SQRT(2)*$C112/2</f>
        <v>7.7754418176347384</v>
      </c>
      <c r="D113" s="30" t="s">
        <v>10</v>
      </c>
      <c r="E113" s="145"/>
    </row>
    <row r="114" spans="1:5" ht="17.25" thickBot="1">
      <c r="A114" s="363"/>
      <c r="B114" s="364"/>
      <c r="C114" s="364"/>
      <c r="D114" s="364"/>
      <c r="E114" s="143"/>
    </row>
    <row r="115" spans="1:5">
      <c r="A115" s="360" t="s">
        <v>94</v>
      </c>
      <c r="B115" s="361"/>
      <c r="C115" s="361"/>
      <c r="D115" s="362"/>
      <c r="E115" s="142"/>
    </row>
    <row r="116" spans="1:5" ht="18">
      <c r="A116" s="22" t="s">
        <v>244</v>
      </c>
      <c r="B116" s="28" t="s">
        <v>133</v>
      </c>
      <c r="C116" s="81">
        <f>2*PI()*fsw_min*kHz*Lr*uH*Ir</f>
        <v>60.358597227635151</v>
      </c>
      <c r="D116" s="27" t="s">
        <v>7</v>
      </c>
      <c r="E116" s="27"/>
    </row>
    <row r="117" spans="1:5" ht="18">
      <c r="A117" s="22" t="s">
        <v>245</v>
      </c>
      <c r="B117" s="28" t="s">
        <v>74</v>
      </c>
      <c r="C117" s="81">
        <f>Lr</f>
        <v>40</v>
      </c>
      <c r="D117" s="27" t="str">
        <f>D95</f>
        <v>uH</v>
      </c>
      <c r="E117" s="27"/>
    </row>
    <row r="118" spans="1:5" ht="18.75" thickBot="1">
      <c r="A118" s="29" t="s">
        <v>246</v>
      </c>
      <c r="B118" s="43" t="s">
        <v>89</v>
      </c>
      <c r="C118" s="82">
        <f>Ir</f>
        <v>3.1684271322313773</v>
      </c>
      <c r="D118" s="30" t="str">
        <f>D113</f>
        <v>A</v>
      </c>
      <c r="E118" s="145"/>
    </row>
    <row r="119" spans="1:5" ht="17.25" thickBot="1">
      <c r="A119" s="50"/>
    </row>
    <row r="120" spans="1:5" s="51" customFormat="1">
      <c r="A120" s="360" t="s">
        <v>95</v>
      </c>
      <c r="B120" s="361"/>
      <c r="C120" s="361"/>
      <c r="D120" s="362"/>
      <c r="E120" s="142"/>
    </row>
    <row r="121" spans="1:5" ht="18">
      <c r="A121" s="22" t="s">
        <v>247</v>
      </c>
      <c r="B121" s="28" t="s">
        <v>134</v>
      </c>
      <c r="C121" s="85">
        <f>IF($D92="uF",Ir/(2*PI()*fsw_min*kHz*Cr*uF),Ir/(2*PI()*fsw_min*kHz*Cr*picoF))</f>
        <v>107.30417284912915</v>
      </c>
      <c r="D121" s="27" t="s">
        <v>7</v>
      </c>
      <c r="E121" s="27"/>
    </row>
    <row r="122" spans="1:5" ht="18">
      <c r="A122" s="22" t="s">
        <v>248</v>
      </c>
      <c r="B122" s="28" t="s">
        <v>135</v>
      </c>
      <c r="C122" s="85">
        <f>SQRT((Vblk_max/2)^2+Vcr^2)</f>
        <v>231.38536148779116</v>
      </c>
      <c r="D122" s="27" t="s">
        <v>7</v>
      </c>
      <c r="E122" s="27"/>
    </row>
    <row r="123" spans="1:5" ht="18">
      <c r="A123" s="22" t="s">
        <v>249</v>
      </c>
      <c r="B123" s="28" t="s">
        <v>136</v>
      </c>
      <c r="C123" s="85">
        <f>(Vblk_max/2)+(SQRT(2)*Vcr)</f>
        <v>356.75101654246532</v>
      </c>
      <c r="D123" s="27" t="s">
        <v>7</v>
      </c>
      <c r="E123" s="27"/>
    </row>
    <row r="124" spans="1:5" ht="18">
      <c r="A124" s="58" t="s">
        <v>250</v>
      </c>
      <c r="B124" s="58" t="s">
        <v>165</v>
      </c>
      <c r="C124" s="83">
        <f>Vblk_max/2-(Vcr*SQRT(2))</f>
        <v>53.248983457534706</v>
      </c>
      <c r="D124" s="27" t="s">
        <v>7</v>
      </c>
      <c r="E124" s="27"/>
    </row>
    <row r="125" spans="1:5" ht="18.75" thickBot="1">
      <c r="A125" s="22" t="s">
        <v>251</v>
      </c>
      <c r="B125" s="28" t="s">
        <v>89</v>
      </c>
      <c r="C125" s="81">
        <f>Ir</f>
        <v>3.1684271322313773</v>
      </c>
      <c r="D125" s="27" t="s">
        <v>10</v>
      </c>
      <c r="E125" s="145"/>
    </row>
    <row r="126" spans="1:5">
      <c r="A126" s="406" t="s">
        <v>96</v>
      </c>
      <c r="B126" s="407"/>
      <c r="C126" s="407"/>
      <c r="D126" s="408"/>
      <c r="E126" s="142"/>
    </row>
    <row r="127" spans="1:5" ht="18.75" thickBot="1">
      <c r="A127" s="29" t="s">
        <v>320</v>
      </c>
      <c r="B127" s="43" t="s">
        <v>137</v>
      </c>
      <c r="C127" s="82">
        <f>Cr/2</f>
        <v>3.1E-2</v>
      </c>
      <c r="D127" s="30" t="str">
        <f>IF(D93="uF", "uF","pF")</f>
        <v>uF</v>
      </c>
      <c r="E127" s="29"/>
    </row>
    <row r="128" spans="1:5" ht="17.25" thickBot="1">
      <c r="A128" s="50"/>
      <c r="D128" s="144"/>
    </row>
    <row r="129" spans="1:5">
      <c r="A129" s="360" t="s">
        <v>97</v>
      </c>
      <c r="B129" s="361"/>
      <c r="C129" s="361"/>
      <c r="D129" s="362"/>
      <c r="E129" s="142"/>
    </row>
    <row r="130" spans="1:5" ht="18">
      <c r="A130" s="22" t="s">
        <v>252</v>
      </c>
      <c r="B130" s="28" t="s">
        <v>98</v>
      </c>
      <c r="C130" s="85">
        <f>Vblk_max*1.5</f>
        <v>615</v>
      </c>
      <c r="D130" s="27" t="s">
        <v>7</v>
      </c>
      <c r="E130" s="27"/>
    </row>
    <row r="131" spans="1:5" ht="18.75" thickBot="1">
      <c r="A131" s="29" t="s">
        <v>253</v>
      </c>
      <c r="B131" s="43" t="s">
        <v>99</v>
      </c>
      <c r="C131" s="82">
        <f>1.1*Ir</f>
        <v>3.4852698454545155</v>
      </c>
      <c r="D131" s="30" t="s">
        <v>10</v>
      </c>
      <c r="E131" s="145"/>
    </row>
    <row r="132" spans="1:5" ht="17.25" thickBot="1">
      <c r="A132" s="24"/>
      <c r="B132" s="23"/>
      <c r="C132" s="23"/>
      <c r="D132" s="23"/>
    </row>
    <row r="133" spans="1:5">
      <c r="A133" s="360" t="s">
        <v>321</v>
      </c>
      <c r="B133" s="361"/>
      <c r="C133" s="361"/>
      <c r="D133" s="362"/>
      <c r="E133" s="142"/>
    </row>
    <row r="134" spans="1:5" ht="18">
      <c r="A134" s="22" t="s">
        <v>254</v>
      </c>
      <c r="B134" s="28" t="s">
        <v>100</v>
      </c>
      <c r="C134" s="81">
        <f>(Vblk_max/Nps)*1.2</f>
        <v>123</v>
      </c>
      <c r="D134" s="27" t="s">
        <v>7</v>
      </c>
      <c r="E134" s="27"/>
    </row>
    <row r="135" spans="1:5" ht="18.75" thickBot="1">
      <c r="A135" s="29" t="s">
        <v>255</v>
      </c>
      <c r="B135" s="43" t="s">
        <v>101</v>
      </c>
      <c r="C135" s="82">
        <f>SQRT(2)*C112/PI()</f>
        <v>4.95</v>
      </c>
      <c r="D135" s="30" t="s">
        <v>10</v>
      </c>
      <c r="E135" s="145"/>
    </row>
    <row r="136" spans="1:5" ht="17.25" thickBot="1">
      <c r="A136" s="50"/>
      <c r="D136" s="144"/>
    </row>
    <row r="137" spans="1:5" ht="18">
      <c r="A137" s="360" t="s">
        <v>107</v>
      </c>
      <c r="B137" s="361"/>
      <c r="C137" s="361"/>
      <c r="D137" s="362"/>
      <c r="E137" s="142"/>
    </row>
    <row r="138" spans="1:5" ht="18">
      <c r="A138" s="22" t="s">
        <v>323</v>
      </c>
      <c r="B138" s="28" t="s">
        <v>104</v>
      </c>
      <c r="C138" s="81">
        <f>PI()*Iout/(2*SQRT(2))</f>
        <v>9.9964866108563228</v>
      </c>
      <c r="D138" s="27" t="s">
        <v>10</v>
      </c>
      <c r="E138" s="27"/>
    </row>
    <row r="139" spans="1:5" ht="18">
      <c r="A139" s="22" t="s">
        <v>256</v>
      </c>
      <c r="B139" s="28" t="s">
        <v>102</v>
      </c>
      <c r="C139" s="80">
        <f>MROUND(Vout*1.25,10)</f>
        <v>60</v>
      </c>
      <c r="D139" s="27" t="s">
        <v>7</v>
      </c>
      <c r="E139" s="27"/>
    </row>
    <row r="140" spans="1:5" ht="18">
      <c r="A140" s="22" t="s">
        <v>322</v>
      </c>
      <c r="B140" s="28" t="s">
        <v>103</v>
      </c>
      <c r="C140" s="81">
        <f>SQRT((PI()*Iout/(2*SQRT(2)))^2-Iout^2)</f>
        <v>4.3508326284781091</v>
      </c>
      <c r="D140" s="27" t="s">
        <v>10</v>
      </c>
      <c r="E140" s="27" t="s">
        <v>123</v>
      </c>
    </row>
    <row r="141" spans="1:5" ht="18.75" thickBot="1">
      <c r="A141" s="29" t="s">
        <v>257</v>
      </c>
      <c r="B141" s="43" t="s">
        <v>105</v>
      </c>
      <c r="C141" s="82">
        <f>Vout_pp*mV/((2*PI()*Iout)/4)/mOhm</f>
        <v>35.367765131532302</v>
      </c>
      <c r="D141" s="30" t="s">
        <v>106</v>
      </c>
      <c r="E141" s="145"/>
    </row>
    <row r="142" spans="1:5" ht="17.25" thickBot="1">
      <c r="A142" s="50"/>
      <c r="C142" s="53"/>
    </row>
    <row r="143" spans="1:5">
      <c r="A143" s="360" t="s">
        <v>138</v>
      </c>
      <c r="B143" s="361"/>
      <c r="C143" s="361"/>
      <c r="D143" s="362"/>
      <c r="E143" s="142"/>
    </row>
    <row r="144" spans="1:5" ht="18">
      <c r="A144" s="62" t="s">
        <v>258</v>
      </c>
      <c r="B144" s="54" t="s">
        <v>139</v>
      </c>
      <c r="C144" s="116">
        <f>IF($C$22="UCC256404",1,IF($C$22="UCC256404A",1,IF($C$22="UCC256404B",1,3)))</f>
        <v>3</v>
      </c>
      <c r="D144" s="63" t="s">
        <v>7</v>
      </c>
      <c r="E144" s="27"/>
    </row>
    <row r="145" spans="1:5" ht="18">
      <c r="A145" s="62" t="s">
        <v>259</v>
      </c>
      <c r="B145" s="54" t="s">
        <v>140</v>
      </c>
      <c r="C145" s="116">
        <f>IF($C$22="UCC256404", 0.9, IF($C$22="UCC256404A",0.9,IF($C$22="UCC256404B",0.9,2.2)))</f>
        <v>2.2000000000000002</v>
      </c>
      <c r="D145" s="63" t="s">
        <v>7</v>
      </c>
      <c r="E145" s="27"/>
    </row>
    <row r="146" spans="1:5" ht="18">
      <c r="A146" s="62" t="s">
        <v>260</v>
      </c>
      <c r="B146" s="55" t="s">
        <v>141</v>
      </c>
      <c r="C146" s="54">
        <f>Vblk_hu</f>
        <v>365</v>
      </c>
      <c r="D146" s="63" t="s">
        <v>7</v>
      </c>
      <c r="E146" s="27"/>
    </row>
    <row r="147" spans="1:5" ht="18">
      <c r="A147" s="62" t="s">
        <v>262</v>
      </c>
      <c r="B147" s="54" t="s">
        <v>142</v>
      </c>
      <c r="C147" s="54">
        <f>Vblk</f>
        <v>390</v>
      </c>
      <c r="D147" s="63" t="s">
        <v>7</v>
      </c>
      <c r="E147" s="27"/>
    </row>
    <row r="148" spans="1:5" ht="18">
      <c r="A148" s="62" t="s">
        <v>263</v>
      </c>
      <c r="B148" s="54" t="s">
        <v>144</v>
      </c>
      <c r="C148" s="61">
        <f>C146/C144</f>
        <v>121.66666666666667</v>
      </c>
      <c r="D148" s="63"/>
      <c r="E148" s="27"/>
    </row>
    <row r="149" spans="1:5" ht="18">
      <c r="A149" s="62" t="s">
        <v>264</v>
      </c>
      <c r="B149" s="54" t="s">
        <v>145</v>
      </c>
      <c r="C149" s="99">
        <v>10</v>
      </c>
      <c r="D149" s="63" t="s">
        <v>330</v>
      </c>
      <c r="E149" s="27" t="s">
        <v>180</v>
      </c>
    </row>
    <row r="150" spans="1:5" ht="18">
      <c r="A150" s="62" t="s">
        <v>265</v>
      </c>
      <c r="B150" s="54" t="s">
        <v>146</v>
      </c>
      <c r="C150" s="54">
        <f>C147^2/C149/10^3</f>
        <v>15.21</v>
      </c>
      <c r="D150" s="64" t="s">
        <v>147</v>
      </c>
      <c r="E150" s="27"/>
    </row>
    <row r="151" spans="1:5" ht="18">
      <c r="A151" s="62" t="s">
        <v>403</v>
      </c>
      <c r="B151" s="54" t="s">
        <v>191</v>
      </c>
      <c r="C151" s="84">
        <f>C150/C148*1000</f>
        <v>125.01369863013697</v>
      </c>
      <c r="D151" s="64" t="s">
        <v>148</v>
      </c>
      <c r="E151" s="27"/>
    </row>
    <row r="152" spans="1:5" ht="18">
      <c r="A152" s="62" t="s">
        <v>268</v>
      </c>
      <c r="B152" s="54" t="s">
        <v>191</v>
      </c>
      <c r="C152" s="99">
        <v>125</v>
      </c>
      <c r="D152" s="64" t="s">
        <v>148</v>
      </c>
      <c r="E152" s="27" t="s">
        <v>181</v>
      </c>
    </row>
    <row r="153" spans="1:5" ht="18">
      <c r="A153" s="62" t="s">
        <v>266</v>
      </c>
      <c r="B153" s="54" t="s">
        <v>190</v>
      </c>
      <c r="C153" s="84">
        <f>C150-C151/1000</f>
        <v>15.084986301369863</v>
      </c>
      <c r="D153" s="64" t="s">
        <v>147</v>
      </c>
      <c r="E153" s="27"/>
    </row>
    <row r="154" spans="1:5" ht="18">
      <c r="A154" s="62" t="s">
        <v>267</v>
      </c>
      <c r="B154" s="54" t="s">
        <v>190</v>
      </c>
      <c r="C154" s="99">
        <v>14.97</v>
      </c>
      <c r="D154" s="64" t="s">
        <v>147</v>
      </c>
      <c r="E154" s="27" t="s">
        <v>202</v>
      </c>
    </row>
    <row r="155" spans="1:5" ht="18">
      <c r="A155" s="62" t="s">
        <v>261</v>
      </c>
      <c r="B155" s="55" t="s">
        <v>141</v>
      </c>
      <c r="C155" s="61">
        <f>$C144*($C154*1000+$C152)/$C152</f>
        <v>362.28</v>
      </c>
      <c r="D155" s="63" t="s">
        <v>7</v>
      </c>
      <c r="E155" s="27"/>
    </row>
    <row r="156" spans="1:5" ht="18">
      <c r="A156" s="62" t="s">
        <v>328</v>
      </c>
      <c r="B156" s="54" t="s">
        <v>143</v>
      </c>
      <c r="C156" s="61">
        <f>$C145*($C154*1000+$C152)/$C152</f>
        <v>265.67200000000003</v>
      </c>
      <c r="D156" s="63" t="s">
        <v>7</v>
      </c>
      <c r="E156" s="27"/>
    </row>
    <row r="157" spans="1:5" ht="18">
      <c r="A157" s="171" t="s">
        <v>522</v>
      </c>
      <c r="B157" s="54" t="s">
        <v>524</v>
      </c>
      <c r="C157" s="172" t="str">
        <f>IF($C$22="UCC256402A",'tables and calculations'!B340,"Not Applicable")</f>
        <v>Not Applicable</v>
      </c>
      <c r="D157" s="173" t="s">
        <v>7</v>
      </c>
      <c r="E157" s="174" t="s">
        <v>533</v>
      </c>
    </row>
    <row r="158" spans="1:5" ht="18">
      <c r="A158" s="171" t="s">
        <v>523</v>
      </c>
      <c r="B158" s="54" t="s">
        <v>525</v>
      </c>
      <c r="C158" s="172" t="str">
        <f>IF($C$22="UCC256402A",'tables and calculations'!B341,"Not Applicable")</f>
        <v>Not Applicable</v>
      </c>
      <c r="D158" s="173" t="s">
        <v>7</v>
      </c>
      <c r="E158" s="174" t="s">
        <v>533</v>
      </c>
    </row>
    <row r="159" spans="1:5" ht="18.75" thickBot="1">
      <c r="A159" s="29" t="s">
        <v>329</v>
      </c>
      <c r="B159" s="129" t="s">
        <v>145</v>
      </c>
      <c r="C159" s="82">
        <f>1000*(C147^2)/(C152*1000+C154*1000000)</f>
        <v>10.076184166942696</v>
      </c>
      <c r="D159" s="30" t="s">
        <v>330</v>
      </c>
      <c r="E159" s="145"/>
    </row>
    <row r="160" spans="1:5" ht="17.25" thickBot="1"/>
    <row r="161" spans="1:5">
      <c r="A161" s="357" t="s">
        <v>149</v>
      </c>
      <c r="B161" s="358"/>
      <c r="C161" s="358"/>
      <c r="D161" s="359"/>
      <c r="E161" s="142"/>
    </row>
    <row r="162" spans="1:5" ht="18">
      <c r="A162" s="67" t="s">
        <v>269</v>
      </c>
      <c r="B162" s="58" t="s">
        <v>158</v>
      </c>
      <c r="C162" s="77">
        <f>Ir/0.707</f>
        <v>4.4815093808081716</v>
      </c>
      <c r="D162" s="68" t="s">
        <v>10</v>
      </c>
      <c r="E162" s="27"/>
    </row>
    <row r="163" spans="1:5" ht="18">
      <c r="A163" s="67" t="s">
        <v>270</v>
      </c>
      <c r="B163" s="58" t="s">
        <v>505</v>
      </c>
      <c r="C163" s="65">
        <f>C123-C124</f>
        <v>303.50203308493064</v>
      </c>
      <c r="D163" s="68" t="s">
        <v>7</v>
      </c>
      <c r="E163" s="27"/>
    </row>
    <row r="164" spans="1:5" ht="18">
      <c r="A164" s="67" t="s">
        <v>271</v>
      </c>
      <c r="B164" s="58" t="s">
        <v>160</v>
      </c>
      <c r="C164" s="110">
        <v>3.02</v>
      </c>
      <c r="D164" s="68" t="s">
        <v>7</v>
      </c>
      <c r="E164" s="27"/>
    </row>
    <row r="165" spans="1:5" ht="18">
      <c r="A165" s="67" t="s">
        <v>366</v>
      </c>
      <c r="B165" s="58" t="s">
        <v>159</v>
      </c>
      <c r="C165" s="95">
        <v>5.25</v>
      </c>
      <c r="D165" s="68" t="s">
        <v>7</v>
      </c>
      <c r="E165" s="27" t="s">
        <v>387</v>
      </c>
    </row>
    <row r="166" spans="1:5" ht="18">
      <c r="A166" s="67" t="s">
        <v>369</v>
      </c>
      <c r="B166" s="58" t="s">
        <v>367</v>
      </c>
      <c r="C166" s="95">
        <v>2</v>
      </c>
      <c r="D166" s="68" t="s">
        <v>7</v>
      </c>
      <c r="E166" s="27" t="s">
        <v>378</v>
      </c>
    </row>
    <row r="167" spans="1:5" ht="18">
      <c r="A167" s="67" t="s">
        <v>274</v>
      </c>
      <c r="B167" s="58" t="s">
        <v>163</v>
      </c>
      <c r="C167" s="111">
        <v>2</v>
      </c>
      <c r="D167" s="68" t="s">
        <v>153</v>
      </c>
      <c r="E167" s="27"/>
    </row>
    <row r="168" spans="1:5" ht="18">
      <c r="A168" s="67" t="s">
        <v>368</v>
      </c>
      <c r="B168" s="58" t="s">
        <v>164</v>
      </c>
      <c r="C168" s="110">
        <f>C163/(C165-C166)</f>
        <v>93.385240949209432</v>
      </c>
      <c r="D168" s="68"/>
      <c r="E168" s="27"/>
    </row>
    <row r="169" spans="1:5" ht="18">
      <c r="A169" s="67" t="s">
        <v>277</v>
      </c>
      <c r="B169" s="58" t="s">
        <v>189</v>
      </c>
      <c r="C169" s="127">
        <f>(1/C166)*(C167/1000)/(2*fsw_min*kHz)*1000000000000</f>
        <v>6596.5134110143172</v>
      </c>
      <c r="D169" s="68" t="s">
        <v>70</v>
      </c>
      <c r="E169" s="27"/>
    </row>
    <row r="170" spans="1:5" ht="18">
      <c r="A170" s="67" t="s">
        <v>278</v>
      </c>
      <c r="B170" s="58" t="s">
        <v>189</v>
      </c>
      <c r="C170" s="98">
        <v>10000</v>
      </c>
      <c r="D170" s="68" t="s">
        <v>70</v>
      </c>
      <c r="E170" s="27" t="s">
        <v>373</v>
      </c>
    </row>
    <row r="171" spans="1:5" ht="18">
      <c r="A171" s="67" t="s">
        <v>275</v>
      </c>
      <c r="B171" s="58" t="s">
        <v>188</v>
      </c>
      <c r="C171" s="127">
        <f>C170/(C168-1)</f>
        <v>108.24239778188912</v>
      </c>
      <c r="D171" s="68" t="s">
        <v>70</v>
      </c>
      <c r="E171" s="27"/>
    </row>
    <row r="172" spans="1:5" ht="18">
      <c r="A172" s="67" t="s">
        <v>276</v>
      </c>
      <c r="B172" s="58" t="s">
        <v>188</v>
      </c>
      <c r="C172" s="98">
        <v>68</v>
      </c>
      <c r="D172" s="68" t="s">
        <v>70</v>
      </c>
      <c r="E172" s="27" t="s">
        <v>374</v>
      </c>
    </row>
    <row r="173" spans="1:5" ht="18">
      <c r="A173" s="67" t="s">
        <v>371</v>
      </c>
      <c r="B173" s="58" t="s">
        <v>164</v>
      </c>
      <c r="C173" s="112">
        <f>C170/C172+1</f>
        <v>148.05882352941177</v>
      </c>
      <c r="D173" s="68"/>
      <c r="E173" s="27"/>
    </row>
    <row r="174" spans="1:5" ht="18">
      <c r="A174" s="67" t="s">
        <v>370</v>
      </c>
      <c r="B174" s="58" t="s">
        <v>159</v>
      </c>
      <c r="C174" s="110">
        <f>(1/C170)*(C167/1000)/(2*fsw_min*kHz)*1000000000000+C163/C173</f>
        <v>3.3691773593756169</v>
      </c>
      <c r="D174" s="68" t="s">
        <v>7</v>
      </c>
      <c r="E174" s="27"/>
    </row>
    <row r="175" spans="1:5" ht="18">
      <c r="A175" s="67" t="s">
        <v>272</v>
      </c>
      <c r="B175" s="58" t="s">
        <v>161</v>
      </c>
      <c r="C175" s="77">
        <f>C164+C174/2</f>
        <v>4.7045886796878085</v>
      </c>
      <c r="D175" s="68" t="s">
        <v>7</v>
      </c>
      <c r="E175" s="27"/>
    </row>
    <row r="176" spans="1:5" ht="18.75" thickBot="1">
      <c r="A176" s="69" t="s">
        <v>273</v>
      </c>
      <c r="B176" s="70" t="s">
        <v>162</v>
      </c>
      <c r="C176" s="78">
        <f>C164-C174/2</f>
        <v>1.3354113203121916</v>
      </c>
      <c r="D176" s="71" t="s">
        <v>7</v>
      </c>
      <c r="E176" s="145"/>
    </row>
    <row r="177" spans="1:5" ht="17.25" thickBot="1">
      <c r="A177" s="137"/>
      <c r="B177" s="56"/>
      <c r="C177" s="138"/>
      <c r="D177" s="56"/>
    </row>
    <row r="178" spans="1:5">
      <c r="A178" s="357" t="s">
        <v>151</v>
      </c>
      <c r="B178" s="358"/>
      <c r="C178" s="358"/>
      <c r="D178" s="359"/>
      <c r="E178" s="142"/>
    </row>
    <row r="179" spans="1:5" ht="18">
      <c r="A179" s="67" t="s">
        <v>284</v>
      </c>
      <c r="B179" s="58" t="s">
        <v>169</v>
      </c>
      <c r="C179" s="95">
        <v>130</v>
      </c>
      <c r="D179" s="68" t="s">
        <v>157</v>
      </c>
      <c r="E179" s="27" t="s">
        <v>203</v>
      </c>
    </row>
    <row r="180" spans="1:5" ht="31.5">
      <c r="A180" s="136" t="s">
        <v>389</v>
      </c>
      <c r="B180" s="58" t="s">
        <v>388</v>
      </c>
      <c r="C180" s="95">
        <v>0</v>
      </c>
      <c r="D180" s="68" t="s">
        <v>7</v>
      </c>
      <c r="E180" s="27" t="s">
        <v>390</v>
      </c>
    </row>
    <row r="181" spans="1:5" ht="18">
      <c r="A181" s="67" t="s">
        <v>285</v>
      </c>
      <c r="B181" s="58" t="s">
        <v>170</v>
      </c>
      <c r="C181" s="113">
        <v>-4</v>
      </c>
      <c r="D181" s="68" t="s">
        <v>7</v>
      </c>
      <c r="E181" s="27"/>
    </row>
    <row r="182" spans="1:5" ht="18">
      <c r="A182" s="67" t="s">
        <v>286</v>
      </c>
      <c r="B182" s="58" t="s">
        <v>171</v>
      </c>
      <c r="C182" s="77">
        <f>C181/C179*100</f>
        <v>-3.0769230769230771</v>
      </c>
      <c r="D182" s="68" t="s">
        <v>7</v>
      </c>
      <c r="E182" s="27"/>
    </row>
    <row r="183" spans="1:5" ht="18">
      <c r="A183" s="67" t="s">
        <v>287</v>
      </c>
      <c r="B183" s="58" t="s">
        <v>172</v>
      </c>
      <c r="C183" s="66">
        <f>(Vout+C180)*Nps/C42</f>
        <v>15.384615384615385</v>
      </c>
      <c r="D183" s="68" t="s">
        <v>7</v>
      </c>
      <c r="E183" s="27"/>
    </row>
    <row r="184" spans="1:5" ht="18">
      <c r="A184" s="67" t="s">
        <v>288</v>
      </c>
      <c r="B184" s="58" t="s">
        <v>204</v>
      </c>
      <c r="C184" s="65">
        <f>-C183*C179/(100*C181)</f>
        <v>5</v>
      </c>
      <c r="D184" s="68"/>
      <c r="E184" s="27"/>
    </row>
    <row r="185" spans="1:5" ht="34.5">
      <c r="A185" s="117" t="s">
        <v>383</v>
      </c>
      <c r="B185" s="118" t="s">
        <v>334</v>
      </c>
      <c r="C185" s="131" t="s">
        <v>340</v>
      </c>
      <c r="D185" s="68"/>
      <c r="E185" s="148" t="s">
        <v>410</v>
      </c>
    </row>
    <row r="186" spans="1:5" ht="18">
      <c r="A186" s="117" t="s">
        <v>381</v>
      </c>
      <c r="B186" s="118" t="s">
        <v>334</v>
      </c>
      <c r="C186" s="158">
        <f>IF(C185="Option 1",0.95,IF(C185="Option 2",1,IF(C185="Option 3",0.9,IF(C185="Option 4",0.8,IF(C185="Option 5",0.6,IF(C185="Option 6",0.6,IF(C185="Option 7","Burst Disabled","")))))))</f>
        <v>0.6</v>
      </c>
      <c r="D186" s="68"/>
      <c r="E186" s="27"/>
    </row>
    <row r="187" spans="1:5" ht="18">
      <c r="A187" s="67" t="s">
        <v>346</v>
      </c>
      <c r="B187" s="58" t="s">
        <v>343</v>
      </c>
      <c r="C187" s="65">
        <f>IF(C185="Option 1",'tables and calculations'!D226,IF(C185="Option 2",'tables and calculations'!D227,IF(C185="Option 3",'tables and calculations'!D228,IF(C185="Option 4",'tables and calculations'!D229,IF(C185="Option 5",'tables and calculations'!D230,IF(C185="Option 6",'tables and calculations'!D231,IF(C185="Option 7",'tables and calculations'!D232,"")))))))</f>
        <v>4.5910000000000002</v>
      </c>
      <c r="D187" s="68" t="s">
        <v>179</v>
      </c>
      <c r="E187" s="27"/>
    </row>
    <row r="188" spans="1:5" ht="18">
      <c r="A188" s="67" t="s">
        <v>344</v>
      </c>
      <c r="B188" s="58" t="s">
        <v>173</v>
      </c>
      <c r="C188" s="120">
        <f>C187*(1+(1/(C184-1)))</f>
        <v>5.7387500000000005</v>
      </c>
      <c r="D188" s="68" t="s">
        <v>179</v>
      </c>
      <c r="E188" s="27"/>
    </row>
    <row r="189" spans="1:5" ht="18">
      <c r="A189" s="67" t="s">
        <v>289</v>
      </c>
      <c r="B189" s="58" t="s">
        <v>173</v>
      </c>
      <c r="C189" s="135">
        <v>5.6</v>
      </c>
      <c r="D189" s="68" t="s">
        <v>179</v>
      </c>
      <c r="E189" s="27" t="s">
        <v>183</v>
      </c>
    </row>
    <row r="190" spans="1:5" ht="18">
      <c r="A190" s="67" t="s">
        <v>290</v>
      </c>
      <c r="B190" s="58" t="s">
        <v>174</v>
      </c>
      <c r="C190" s="122">
        <f>C189*(C184-1)</f>
        <v>22.4</v>
      </c>
      <c r="D190" s="68" t="s">
        <v>179</v>
      </c>
      <c r="E190" s="27"/>
    </row>
    <row r="191" spans="1:5" ht="18">
      <c r="A191" s="11" t="s">
        <v>291</v>
      </c>
      <c r="B191" s="58" t="s">
        <v>174</v>
      </c>
      <c r="C191" s="133">
        <v>27</v>
      </c>
      <c r="D191" s="68" t="s">
        <v>179</v>
      </c>
      <c r="E191" s="27" t="s">
        <v>372</v>
      </c>
    </row>
    <row r="192" spans="1:5" ht="18">
      <c r="A192" s="121" t="s">
        <v>345</v>
      </c>
      <c r="B192" s="58" t="s">
        <v>343</v>
      </c>
      <c r="C192" s="134">
        <f>1/((1/C189)+(1/C191))</f>
        <v>4.6380368098159508</v>
      </c>
      <c r="D192" s="68" t="s">
        <v>179</v>
      </c>
      <c r="E192" s="27"/>
    </row>
    <row r="193" spans="1:6" ht="115.5" customHeight="1">
      <c r="A193" s="117" t="s">
        <v>384</v>
      </c>
      <c r="B193" s="118" t="s">
        <v>334</v>
      </c>
      <c r="C193" s="153" t="str">
        <f>IF(AND(C192&gt;='tables and calculations'!B226/1000,C192&lt;='tables and calculations'!C226/1000),"Option 1",IF(AND(C192&gt;='tables and calculations'!B227/1000,C192&lt;='tables and calculations'!C227/1000),"Option 2",IF(AND(C192&gt;='tables and calculations'!B228/1000,C192&lt;='tables and calculations'!C228/1000),"Option 3",IF(AND(C192&gt;='tables and calculations'!B229/1000,C192&lt;='tables and calculations'!C229/1000),"Option 4",IF(AND(C192&gt;='tables and calculations'!B230/1000,C192&lt;='tables and calculations'!C230/1000),"Option 5",IF(AND(C192&gt;='tables and calculations'!B231/1000,C192&lt;='tables and calculations'!C231/1000),"Option 6",IF(AND(C192&gt;='tables and calculations'!B232/1000,C192&lt;='tables and calculations'!C232/1000),"Option 7","Error, BW resistance does not fall within predefined BW programming ranges")))))))</f>
        <v>Option 6</v>
      </c>
      <c r="D193" s="68"/>
      <c r="E193" s="27"/>
    </row>
    <row r="194" spans="1:6" ht="18">
      <c r="A194" s="117" t="s">
        <v>382</v>
      </c>
      <c r="B194" s="118" t="s">
        <v>334</v>
      </c>
      <c r="C194" s="124">
        <f>IF(C193="Option 1",0.95,IF(C193="Option 2",1,IF(C193="Option 3",0.9,IF(C193="Option 4",0.8,IF(C193="Option 5",0.6,IF(C193="Option 6",0.6,IF(C193="Option 7","Burst Disabled",IF(C193="Option 8",0.4,"Error"))))))))</f>
        <v>0.6</v>
      </c>
      <c r="D194" s="68"/>
      <c r="E194" s="27"/>
    </row>
    <row r="195" spans="1:6" ht="18">
      <c r="A195" s="67" t="s">
        <v>347</v>
      </c>
      <c r="B195" s="58" t="s">
        <v>169</v>
      </c>
      <c r="C195" s="66">
        <f>-C181*(C191+C189)/C189/(Vout+C180)*C42/Nps*100</f>
        <v>151.35714285714289</v>
      </c>
      <c r="D195" s="68" t="s">
        <v>157</v>
      </c>
      <c r="E195" s="27"/>
    </row>
    <row r="196" spans="1:6">
      <c r="A196" s="67" t="s">
        <v>292</v>
      </c>
      <c r="B196" s="58"/>
      <c r="C196" s="79">
        <f>1/(50*f0*10^3)/2/3.14/(C189*C191/(C189+C191))*10^9</f>
        <v>6.7942554215659055</v>
      </c>
      <c r="D196" s="68" t="s">
        <v>70</v>
      </c>
      <c r="E196" s="27"/>
    </row>
    <row r="197" spans="1:6" ht="17.25" thickBot="1">
      <c r="A197" s="74" t="s">
        <v>293</v>
      </c>
      <c r="B197" s="75"/>
      <c r="C197" s="96">
        <v>6.8</v>
      </c>
      <c r="D197" s="76" t="s">
        <v>70</v>
      </c>
      <c r="E197" s="145" t="s">
        <v>185</v>
      </c>
    </row>
    <row r="198" spans="1:6" ht="17.25" thickBot="1">
      <c r="A198" s="50"/>
      <c r="C198" s="53"/>
    </row>
    <row r="199" spans="1:6">
      <c r="A199" s="357" t="s">
        <v>332</v>
      </c>
      <c r="B199" s="358"/>
      <c r="C199" s="358"/>
      <c r="D199" s="359"/>
      <c r="E199" s="142"/>
    </row>
    <row r="200" spans="1:6" ht="18">
      <c r="A200" s="67" t="s">
        <v>279</v>
      </c>
      <c r="B200" s="58" t="s">
        <v>166</v>
      </c>
      <c r="C200" s="112">
        <v>37.5</v>
      </c>
      <c r="D200" s="68" t="s">
        <v>152</v>
      </c>
      <c r="E200" s="27"/>
    </row>
    <row r="201" spans="1:6" ht="18">
      <c r="A201" s="72" t="s">
        <v>280</v>
      </c>
      <c r="B201" s="59" t="s">
        <v>167</v>
      </c>
      <c r="C201" s="97">
        <v>19</v>
      </c>
      <c r="D201" s="73" t="s">
        <v>154</v>
      </c>
      <c r="E201" s="27" t="s">
        <v>182</v>
      </c>
    </row>
    <row r="202" spans="1:6" ht="18">
      <c r="A202" s="72" t="s">
        <v>282</v>
      </c>
      <c r="B202" s="59" t="s">
        <v>168</v>
      </c>
      <c r="C202" s="160">
        <f>1000000000*(C200/1000000)*((C201/1000)-(0.00078)-(0.000265))/(C174-C206)</f>
        <v>226.76735624226561</v>
      </c>
      <c r="D202" s="73" t="s">
        <v>156</v>
      </c>
      <c r="E202" s="27"/>
    </row>
    <row r="203" spans="1:6" ht="16.5" customHeight="1">
      <c r="A203" s="72" t="s">
        <v>283</v>
      </c>
      <c r="B203" s="59" t="s">
        <v>168</v>
      </c>
      <c r="C203" s="157">
        <v>150</v>
      </c>
      <c r="D203" s="73" t="s">
        <v>156</v>
      </c>
      <c r="E203" s="27" t="s">
        <v>509</v>
      </c>
      <c r="F203"/>
    </row>
    <row r="204" spans="1:6" ht="18">
      <c r="A204" s="72" t="s">
        <v>391</v>
      </c>
      <c r="B204" s="59" t="s">
        <v>380</v>
      </c>
      <c r="C204" s="161">
        <v>0.5</v>
      </c>
      <c r="D204" s="73" t="s">
        <v>7</v>
      </c>
      <c r="E204" s="27" t="s">
        <v>508</v>
      </c>
    </row>
    <row r="205" spans="1:6" ht="34.5" customHeight="1">
      <c r="A205" s="72" t="s">
        <v>507</v>
      </c>
      <c r="B205" s="59" t="s">
        <v>510</v>
      </c>
      <c r="C205" s="170">
        <f>'tables and calculations'!B259</f>
        <v>4.4496956677407808E-2</v>
      </c>
      <c r="D205" s="73" t="s">
        <v>7</v>
      </c>
      <c r="E205" s="27"/>
    </row>
    <row r="206" spans="1:6" ht="34.5">
      <c r="A206" s="72" t="s">
        <v>348</v>
      </c>
      <c r="B206" s="59" t="s">
        <v>349</v>
      </c>
      <c r="C206" s="156">
        <v>0.4</v>
      </c>
      <c r="D206" s="73" t="s">
        <v>7</v>
      </c>
      <c r="E206" s="148" t="s">
        <v>511</v>
      </c>
    </row>
    <row r="207" spans="1:6" ht="18">
      <c r="A207" s="72" t="s">
        <v>350</v>
      </c>
      <c r="B207" s="59" t="s">
        <v>351</v>
      </c>
      <c r="C207" s="125">
        <f>'tables and calculations'!B263/1000</f>
        <v>207.13333333333327</v>
      </c>
      <c r="D207" s="64" t="s">
        <v>148</v>
      </c>
      <c r="E207" s="355"/>
      <c r="F207"/>
    </row>
    <row r="208" spans="1:6" ht="18">
      <c r="A208" s="72" t="s">
        <v>353</v>
      </c>
      <c r="B208" s="59" t="s">
        <v>352</v>
      </c>
      <c r="C208" s="125">
        <f>'tables and calculations'!B264/1000</f>
        <v>85.863997099464171</v>
      </c>
      <c r="D208" s="64" t="s">
        <v>148</v>
      </c>
      <c r="E208" s="356"/>
    </row>
    <row r="209" spans="1:7" ht="18">
      <c r="A209" s="72" t="s">
        <v>354</v>
      </c>
      <c r="B209" s="59" t="s">
        <v>351</v>
      </c>
      <c r="C209" s="130">
        <v>200</v>
      </c>
      <c r="D209" s="64" t="s">
        <v>148</v>
      </c>
      <c r="E209" s="27" t="s">
        <v>375</v>
      </c>
    </row>
    <row r="210" spans="1:7" ht="18">
      <c r="A210" s="72" t="s">
        <v>355</v>
      </c>
      <c r="B210" s="59" t="s">
        <v>352</v>
      </c>
      <c r="C210" s="130">
        <v>82</v>
      </c>
      <c r="D210" s="64" t="s">
        <v>148</v>
      </c>
      <c r="E210" s="27" t="s">
        <v>376</v>
      </c>
    </row>
    <row r="211" spans="1:7" ht="18">
      <c r="A211" s="72" t="s">
        <v>364</v>
      </c>
      <c r="B211" s="59" t="s">
        <v>349</v>
      </c>
      <c r="C211" s="126">
        <f>IF(C193="Option 5",0,IF(AND('tables and calculations'!B271&lt;0,'tables and calculations'!B274=0),0,'tables and calculations'!B271))</f>
        <v>0.39974398176220072</v>
      </c>
      <c r="D211" s="73" t="s">
        <v>7</v>
      </c>
      <c r="E211" s="27"/>
    </row>
    <row r="212" spans="1:7" ht="18">
      <c r="A212" s="72" t="s">
        <v>512</v>
      </c>
      <c r="B212" s="59" t="s">
        <v>513</v>
      </c>
      <c r="C212" s="126">
        <f>'tables and calculations'!$B$273</f>
        <v>5.9609929078014181</v>
      </c>
      <c r="D212" s="73" t="s">
        <v>7</v>
      </c>
      <c r="E212" s="27" t="s">
        <v>514</v>
      </c>
    </row>
    <row r="213" spans="1:7" ht="18">
      <c r="A213" s="72" t="str">
        <f>IF($C$194="Burst Disabled","ZCS Disabled Threshold","Actual Burst Mode Exit Threshold")</f>
        <v>Actual Burst Mode Exit Threshold</v>
      </c>
      <c r="B213" s="59" t="s">
        <v>380</v>
      </c>
      <c r="C213" s="126">
        <f>IF('tables and calculations'!B272&lt;0.2,0.2,'tables and calculations'!B272)</f>
        <v>0.48170731707317077</v>
      </c>
      <c r="D213" s="73" t="s">
        <v>7</v>
      </c>
      <c r="E213" s="27"/>
      <c r="G213"/>
    </row>
    <row r="214" spans="1:7" ht="18">
      <c r="A214" s="72" t="str">
        <f>IF($C$194="Burst Disabled","Max Switching Frequency Clamp Threshold","Actual Burst Mode Entry Threshold")</f>
        <v>Actual Burst Mode Entry Threshold</v>
      </c>
      <c r="B214" s="59" t="s">
        <v>386</v>
      </c>
      <c r="C214" s="152">
        <f>IF($C$194="burst disabled",IF(C213*0.4&lt;0.2,0.2,C213*0.4),IF($C$194="Error","Error",IF($C$194*$C$213&lt;0.2,0.2,$C$213*$C$194)))</f>
        <v>0.28902439024390247</v>
      </c>
      <c r="D214" s="68" t="s">
        <v>7</v>
      </c>
      <c r="E214" s="27"/>
    </row>
    <row r="215" spans="1:7" ht="18">
      <c r="A215" s="72" t="s">
        <v>534</v>
      </c>
      <c r="B215" s="59" t="s">
        <v>535</v>
      </c>
      <c r="C215" s="175">
        <f>IF($C$22="UCC256403",40,IF($C$22="UCC256404",40,IF($C$22="UCC256404B",40,16)))</f>
        <v>40</v>
      </c>
      <c r="D215" s="73"/>
      <c r="E215" s="174" t="s">
        <v>536</v>
      </c>
    </row>
    <row r="216" spans="1:7" ht="18.75" thickBot="1">
      <c r="A216" s="69" t="s">
        <v>281</v>
      </c>
      <c r="B216" s="70" t="s">
        <v>167</v>
      </c>
      <c r="C216" s="128">
        <f>C203*0.000001*(C174-C211)/(C200*0.000001)</f>
        <v>11.877733510453664</v>
      </c>
      <c r="D216" s="71" t="s">
        <v>154</v>
      </c>
      <c r="E216" s="145"/>
    </row>
    <row r="217" spans="1:7" ht="17.25" thickBot="1">
      <c r="A217" s="57"/>
      <c r="B217" s="56"/>
      <c r="C217" s="56"/>
      <c r="D217" s="56"/>
    </row>
    <row r="218" spans="1:7">
      <c r="A218" s="360" t="s">
        <v>150</v>
      </c>
      <c r="B218" s="361"/>
      <c r="C218" s="361"/>
      <c r="D218" s="362"/>
      <c r="E218" s="142"/>
    </row>
    <row r="219" spans="1:7">
      <c r="A219" s="67" t="s">
        <v>294</v>
      </c>
      <c r="B219" s="58"/>
      <c r="C219" s="113">
        <v>0.43</v>
      </c>
      <c r="D219" s="68" t="s">
        <v>7</v>
      </c>
      <c r="E219" s="27"/>
    </row>
    <row r="220" spans="1:7">
      <c r="A220" s="67" t="s">
        <v>295</v>
      </c>
      <c r="B220" s="58"/>
      <c r="C220" s="113">
        <v>0.6</v>
      </c>
      <c r="D220" s="68" t="s">
        <v>7</v>
      </c>
      <c r="E220" s="27"/>
    </row>
    <row r="221" spans="1:7">
      <c r="A221" s="67" t="s">
        <v>296</v>
      </c>
      <c r="B221" s="58"/>
      <c r="C221" s="113">
        <v>4</v>
      </c>
      <c r="D221" s="68" t="s">
        <v>7</v>
      </c>
      <c r="E221" s="27"/>
    </row>
    <row r="222" spans="1:7">
      <c r="A222" s="67" t="s">
        <v>297</v>
      </c>
      <c r="B222" s="58"/>
      <c r="C222" s="95">
        <v>130</v>
      </c>
      <c r="D222" s="68" t="s">
        <v>157</v>
      </c>
      <c r="E222" s="27" t="s">
        <v>206</v>
      </c>
    </row>
    <row r="223" spans="1:7">
      <c r="A223" s="67" t="s">
        <v>298</v>
      </c>
      <c r="B223" s="58"/>
      <c r="C223" s="66">
        <f>C222/C219*C220</f>
        <v>181.3953488372093</v>
      </c>
      <c r="D223" s="68" t="s">
        <v>157</v>
      </c>
      <c r="E223" s="27"/>
    </row>
    <row r="224" spans="1:7">
      <c r="A224" s="67" t="s">
        <v>299</v>
      </c>
      <c r="B224" s="58"/>
      <c r="C224" s="77">
        <f>C219/C222*100</f>
        <v>0.33076923076923076</v>
      </c>
      <c r="D224" s="68" t="s">
        <v>7</v>
      </c>
      <c r="E224" s="27"/>
    </row>
    <row r="225" spans="1:5" ht="18">
      <c r="A225" s="67" t="s">
        <v>300</v>
      </c>
      <c r="B225" s="58" t="s">
        <v>205</v>
      </c>
      <c r="C225" s="77">
        <f>C224/(Pout/eff/Vblk)</f>
        <v>0.27233333333333332</v>
      </c>
      <c r="D225" s="68"/>
      <c r="E225" s="27"/>
    </row>
    <row r="226" spans="1:5" ht="18">
      <c r="A226" s="67" t="s">
        <v>301</v>
      </c>
      <c r="B226" s="58" t="s">
        <v>175</v>
      </c>
      <c r="C226" s="95">
        <v>180</v>
      </c>
      <c r="D226" s="68" t="s">
        <v>70</v>
      </c>
      <c r="E226" s="149" t="s">
        <v>402</v>
      </c>
    </row>
    <row r="227" spans="1:5" ht="18">
      <c r="A227" s="67" t="s">
        <v>302</v>
      </c>
      <c r="B227" s="58" t="s">
        <v>176</v>
      </c>
      <c r="C227" s="109">
        <f>Cr*10^-6/(C226*10^-12)*C225</f>
        <v>93.803703703703704</v>
      </c>
      <c r="D227" s="68" t="s">
        <v>155</v>
      </c>
      <c r="E227" s="27"/>
    </row>
    <row r="228" spans="1:5" ht="18">
      <c r="A228" s="67" t="s">
        <v>303</v>
      </c>
      <c r="B228" s="58" t="s">
        <v>176</v>
      </c>
      <c r="C228" s="95">
        <v>110</v>
      </c>
      <c r="D228" s="68" t="s">
        <v>155</v>
      </c>
      <c r="E228" s="27" t="s">
        <v>184</v>
      </c>
    </row>
    <row r="229" spans="1:5" ht="18">
      <c r="A229" s="67" t="s">
        <v>304</v>
      </c>
      <c r="B229" s="58"/>
      <c r="C229" s="77">
        <f>C162*C228*C226*10^-12/(Cr*10^-6)</f>
        <v>1.4311917054839001</v>
      </c>
      <c r="D229" s="68" t="s">
        <v>7</v>
      </c>
      <c r="E229" s="27"/>
    </row>
    <row r="230" spans="1:5">
      <c r="A230" s="67" t="s">
        <v>305</v>
      </c>
      <c r="B230" s="58"/>
      <c r="C230" s="77">
        <f>C221*Cr*10^-6/(C228*C226*10^-12)</f>
        <v>12.525252525252526</v>
      </c>
      <c r="D230" s="68" t="s">
        <v>10</v>
      </c>
      <c r="E230" s="27"/>
    </row>
    <row r="231" spans="1:5" ht="17.25" thickBot="1">
      <c r="A231" s="69" t="s">
        <v>306</v>
      </c>
      <c r="B231" s="70"/>
      <c r="C231" s="78">
        <f>C230*Nps</f>
        <v>50.101010101010104</v>
      </c>
      <c r="D231" s="71" t="s">
        <v>10</v>
      </c>
      <c r="E231" s="145"/>
    </row>
    <row r="232" spans="1:5">
      <c r="A232" s="56"/>
      <c r="B232" s="56"/>
      <c r="C232" s="56"/>
      <c r="D232" s="56"/>
    </row>
    <row r="233" spans="1:5">
      <c r="A233" s="56"/>
      <c r="B233" s="56"/>
      <c r="C233" s="56"/>
      <c r="D233" s="56"/>
    </row>
    <row r="234" spans="1:5">
      <c r="D234"/>
    </row>
  </sheetData>
  <sheetProtection algorithmName="SHA-512" hashValue="TnUlhMZ4WGPvUwfBokVpVLa+63xSpZwAAehQrYjop3Wtc3secy8jQF4q1AV4o3ZOplKYs/YYYzv1DW1mHNxfjA==" saltValue="Qvc/tlylv896XeozW+nJRw==" spinCount="100000" sheet="1" objects="1" scenarios="1"/>
  <dataConsolidate/>
  <mergeCells count="37">
    <mergeCell ref="A30:D30"/>
    <mergeCell ref="A126:D126"/>
    <mergeCell ref="A38:D38"/>
    <mergeCell ref="A50:D50"/>
    <mergeCell ref="A59:D60"/>
    <mergeCell ref="A31:D31"/>
    <mergeCell ref="A45:D45"/>
    <mergeCell ref="A49:D49"/>
    <mergeCell ref="A51:D54"/>
    <mergeCell ref="A36:D36"/>
    <mergeCell ref="A89:D89"/>
    <mergeCell ref="A107:D107"/>
    <mergeCell ref="A111:D111"/>
    <mergeCell ref="A6:D6"/>
    <mergeCell ref="A23:D23"/>
    <mergeCell ref="A24:D24"/>
    <mergeCell ref="A7:D11"/>
    <mergeCell ref="A12:D16"/>
    <mergeCell ref="A18:D20"/>
    <mergeCell ref="A17:D17"/>
    <mergeCell ref="A1:D1"/>
    <mergeCell ref="B2:D2"/>
    <mergeCell ref="A3:D3"/>
    <mergeCell ref="C4:D4"/>
    <mergeCell ref="A5:D5"/>
    <mergeCell ref="A133:D133"/>
    <mergeCell ref="A137:D137"/>
    <mergeCell ref="A129:D129"/>
    <mergeCell ref="A115:D115"/>
    <mergeCell ref="A114:D114"/>
    <mergeCell ref="A120:D120"/>
    <mergeCell ref="E207:E208"/>
    <mergeCell ref="A178:D178"/>
    <mergeCell ref="A218:D218"/>
    <mergeCell ref="A143:D143"/>
    <mergeCell ref="A161:D161"/>
    <mergeCell ref="A199:D199"/>
  </mergeCells>
  <phoneticPr fontId="67" type="noConversion"/>
  <conditionalFormatting sqref="C102">
    <cfRule type="containsText" dxfId="2" priority="1" operator="containsText" text="Yes">
      <formula>NOT(ISERROR(SEARCH("Yes",C102)))</formula>
    </cfRule>
    <cfRule type="containsText" dxfId="1" priority="2" operator="containsText" text="CAUTION">
      <formula>NOT(ISERROR(SEARCH("CAUTION",C102)))</formula>
    </cfRule>
  </conditionalFormatting>
  <dataValidations xWindow="707" yWindow="904" count="24">
    <dataValidation type="decimal" operator="greaterThan" allowBlank="1" showInputMessage="1" showErrorMessage="1" errorTitle="Nominal PFC Stage Output Voltage" error="Must be &gt; VIN_PEAK(max)" promptTitle="Nominal PFC Stage Output Voltage" prompt="Bulk output voltage of the PFC stage." sqref="C32" xr:uid="{00000000-0002-0000-0100-000000000000}">
      <formula1>Vin_peak_max</formula1>
    </dataValidation>
    <dataValidation type="decimal" errorStyle="warning" showErrorMessage="1" errorTitle="LLC Switching Frequency" error="Ideally, for size, EMI, and switching loss considertions, select a switching frequency between 100 kHz and 150 kHz " promptTitle="LLC Switching Frequency" prompt="Enter desired nominal LLC switching frequency, usually between 100 kHz and 110 kHz" sqref="C37" xr:uid="{00000000-0002-0000-0100-000001000000}">
      <formula1>100</formula1>
      <formula2>150</formula2>
    </dataValidation>
    <dataValidation type="decimal" errorStyle="warning" allowBlank="1" showErrorMessage="1" errorTitle="Actual LLC Turns Ratio" error="Actual LLC turns ratio should be within 10% of recommended value" promptTitle="LLC Transformer Turns Ratio" prompt="Enter the actual turns ratio of the LLC transformer used" sqref="C40:C42" xr:uid="{00000000-0002-0000-0100-000002000000}">
      <formula1>0.9*Nps_rec</formula1>
      <formula2>1.1*Nps_rec</formula2>
    </dataValidation>
    <dataValidation type="decimal" operator="lessThan" allowBlank="1" showErrorMessage="1" errorTitle="Minimum PFC Voltage" error="Must be less than nominal PFC output voltage" promptTitle="Minimum PFC Voltage" prompt="Enter the allowable minimum voltage of PFC at end of hold-up time" sqref="C34" xr:uid="{00000000-0002-0000-0100-000003000000}">
      <formula1>Vblk</formula1>
    </dataValidation>
    <dataValidation allowBlank="1" showErrorMessage="1" promptTitle="LLC Output Voltage" prompt="Enter required nominal output voltage of converter" sqref="C25" xr:uid="{00000000-0002-0000-0100-000004000000}"/>
    <dataValidation allowBlank="1" showErrorMessage="1" sqref="C27" xr:uid="{00000000-0002-0000-0100-000005000000}"/>
    <dataValidation allowBlank="1" showErrorMessage="1" promptTitle="Maximum Output Voltage Ripple" prompt="Enter the maximum output voltage ripple" sqref="C28" xr:uid="{00000000-0002-0000-0100-000006000000}"/>
    <dataValidation allowBlank="1" showErrorMessage="1" promptTitle="Maximum Output Power" prompt="Enter required maximum converter output power in Watts." sqref="C26" xr:uid="{00000000-0002-0000-0100-000007000000}"/>
    <dataValidation errorStyle="warning" allowBlank="1" showInputMessage="1" showErrorMessage="1" promptTitle="Ln Selected from Curves Shown" prompt="Enter Ln value to satisfy Attainable MG(PEAK) &gt; MG(max)" sqref="C55" xr:uid="{00000000-0002-0000-0100-000008000000}"/>
    <dataValidation errorStyle="warning" allowBlank="1" showInputMessage="1" showErrorMessage="1" promptTitle="Quality Factor Qe" prompt="Enter Qe value on selected Ln curve that would result in an Attainable MG(PEAK) &gt; MG(max)" sqref="C56" xr:uid="{00000000-0002-0000-0100-000009000000}"/>
    <dataValidation type="decimal" errorStyle="warning" showErrorMessage="1" errorTitle="Cr value" error="Use a capacitor that is within 10% of the recommended value" promptTitle="Resonant Capacitor Value" prompt="Enter actual value of Resonant Capacitor used" sqref="C93" xr:uid="{00000000-0002-0000-0100-00000A000000}">
      <formula1>C92*0.9</formula1>
      <formula2>C92*1.1</formula2>
    </dataValidation>
    <dataValidation type="decimal" errorStyle="warning" allowBlank="1" showErrorMessage="1" errorTitle="Resonant Inductor Value" error="Use a Resonant Inductor value within 10% of the recommended value" promptTitle="Resonant Inductor Value" prompt="Enter the actual value of the Resonant Inductor Value used" sqref="C95" xr:uid="{00000000-0002-0000-0100-00000B000000}">
      <formula1>C94*0.9</formula1>
      <formula2>C94*1.1</formula2>
    </dataValidation>
    <dataValidation type="decimal" errorStyle="warning" allowBlank="1" showErrorMessage="1" errorTitle="Magnetizing Inductance" error="Use a magnetizing inductance that is within 10% of the recommended value" promptTitle="Magnetizing Inductance" prompt="Enter the actual Transformer Magnetizing Inductance that is used." sqref="C97" xr:uid="{00000000-0002-0000-0100-00000C000000}">
      <formula1>C96*0.9</formula1>
      <formula2>C96*1.1</formula2>
    </dataValidation>
    <dataValidation errorStyle="warning" allowBlank="1" showInputMessage="1" showErrorMessage="1" promptTitle="Normalized freq at Mg(max)" prompt="Enter the corresponding normalized frequency at Mg(max) shown on the Ln_Qe Gain curve above " sqref="C103" xr:uid="{00000000-0002-0000-0100-00000D000000}"/>
    <dataValidation errorStyle="warning" allowBlank="1" showInputMessage="1" showErrorMessage="1" promptTitle="Normalized freq at Mg(min)" prompt="Enter the corresponding normalized frequency at Mg(min) shown on the Ln_Qe Gain curve above " sqref="C104" xr:uid="{00000000-0002-0000-0100-00000E000000}"/>
    <dataValidation type="decimal" operator="lessThan" allowBlank="1" showInputMessage="1" showErrorMessage="1" error="Enter efficiency less than 1" sqref="C29" xr:uid="{00000000-0002-0000-0100-00000F000000}">
      <formula1>1</formula1>
    </dataValidation>
    <dataValidation type="decimal" errorStyle="warning" operator="greaterThan" allowBlank="1" showInputMessage="1" showErrorMessage="1" error="Lower BW Resistance must be at least &gt; RBMTProgram_x000a_" sqref="C189" xr:uid="{00000000-0002-0000-0100-000010000000}">
      <formula1>C187</formula1>
    </dataValidation>
    <dataValidation allowBlank="1" showInputMessage="1" showErrorMessage="1" error="Initial Precharge Voltage must be within 0V to 1V" sqref="C209" xr:uid="{00000000-0002-0000-0100-000011000000}"/>
    <dataValidation allowBlank="1" showInputMessage="1" showErrorMessage="1" error="Burst Mode Threshold Voltage must be between 0.2V and 4V" sqref="C210 C202:C203" xr:uid="{00000000-0002-0000-0100-000012000000}"/>
    <dataValidation errorStyle="warning" allowBlank="1" showInputMessage="1" showErrorMessage="1" errorTitle="Max Working Voltage Range of VCR" error="To properly tune this parameter, please enter a number between 0 and 5.4_x000a_" sqref="C169 C171" xr:uid="{00000000-0002-0000-0100-000013000000}"/>
    <dataValidation type="decimal" allowBlank="1" showInputMessage="1" showErrorMessage="1" errorTitle="Max Working Voltage Range of VCR" error="To properly tune this parameter, please enter a number between 3 and 5.5_x000a_" sqref="C165" xr:uid="{00000000-0002-0000-0100-000014000000}">
      <formula1>3</formula1>
      <formula2>5.5</formula2>
    </dataValidation>
    <dataValidation type="decimal" allowBlank="1" showInputMessage="1" showErrorMessage="1" errorTitle="Iramp Contribution" error="To properly tune this parameter, please enter a number between 1V and 2V_x000a_" sqref="C166" xr:uid="{00000000-0002-0000-0100-000015000000}">
      <formula1>1</formula1>
      <formula2>2.5</formula2>
    </dataValidation>
    <dataValidation type="decimal" allowBlank="1" showInputMessage="1" showErrorMessage="1" error="Initial Precharge Voltage must be greater than Vssinit_min and less than 1 V" sqref="C206" xr:uid="{00000000-0002-0000-0100-000016000000}">
      <formula1>C205</formula1>
      <formula2>1</formula2>
    </dataValidation>
    <dataValidation type="decimal" allowBlank="1" showInputMessage="1" showErrorMessage="1" error="Coupling Coefficient must be between 0 and 1" sqref="C91" xr:uid="{00000000-0002-0000-0100-000017000000}">
      <formula1>0</formula1>
      <formula2>1</formula2>
    </dataValidation>
  </dataValidations>
  <pageMargins left="0.7" right="0.7" top="0.75" bottom="0.75" header="0.3" footer="0.3"/>
  <pageSetup orientation="portrait" r:id="rId1"/>
  <drawing r:id="rId2"/>
  <legacyDrawing r:id="rId3"/>
  <oleObjects>
    <mc:AlternateContent xmlns:mc="http://schemas.openxmlformats.org/markup-compatibility/2006">
      <mc:Choice Requires="x14">
        <oleObject progId="Equation.DSMT4" shapeId="2051" r:id="rId4">
          <objectPr defaultSize="0" r:id="rId5">
            <anchor moveWithCells="1">
              <from>
                <xdr:col>4</xdr:col>
                <xdr:colOff>9525</xdr:colOff>
                <xdr:row>204</xdr:row>
                <xdr:rowOff>9525</xdr:rowOff>
              </from>
              <to>
                <xdr:col>4</xdr:col>
                <xdr:colOff>2324100</xdr:colOff>
                <xdr:row>204</xdr:row>
                <xdr:rowOff>428625</xdr:rowOff>
              </to>
            </anchor>
          </objectPr>
        </oleObject>
      </mc:Choice>
      <mc:Fallback>
        <oleObject progId="Equation.DSMT4" shapeId="2051" r:id="rId4"/>
      </mc:Fallback>
    </mc:AlternateContent>
  </oleObjects>
  <extLst>
    <ext xmlns:x14="http://schemas.microsoft.com/office/spreadsheetml/2009/9/main" uri="{CCE6A557-97BC-4b89-ADB6-D9C93CAAB3DF}">
      <x14:dataValidations xmlns:xm="http://schemas.microsoft.com/office/excel/2006/main" xWindow="707" yWindow="904" count="3">
        <x14:dataValidation type="list" allowBlank="1" showInputMessage="1" showErrorMessage="1" xr:uid="{00000000-0002-0000-0100-000018000000}">
          <x14:formula1>
            <xm:f>'tables and calculations'!$A$226:$A$232</xm:f>
          </x14:formula1>
          <xm:sqref>C185</xm:sqref>
        </x14:dataValidation>
        <x14:dataValidation type="list" allowBlank="1" showInputMessage="1" showErrorMessage="1" xr:uid="{00000000-0002-0000-0100-000019000000}">
          <x14:formula1>
            <xm:f>'tables and calculations'!$A$210:$A$216</xm:f>
          </x14:formula1>
          <xm:sqref>C22</xm:sqref>
        </x14:dataValidation>
        <x14:dataValidation type="list" allowBlank="1" showInputMessage="1" showErrorMessage="1" xr:uid="{00000000-0002-0000-0100-00001A000000}">
          <x14:formula1>
            <xm:f>'tables and calculations'!$A$219:$A$220</xm:f>
          </x14:formula1>
          <xm:sqref>C90</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7:DG1406"/>
  <sheetViews>
    <sheetView topLeftCell="N1" zoomScale="115" zoomScaleNormal="115" workbookViewId="0">
      <pane ySplit="7" topLeftCell="A64" activePane="bottomLeft" state="frozen"/>
      <selection activeCell="W1" sqref="W1"/>
      <selection pane="bottomLeft" activeCell="Q80" sqref="Q80"/>
    </sheetView>
  </sheetViews>
  <sheetFormatPr defaultRowHeight="16.5"/>
  <cols>
    <col min="1" max="1" width="37.875" bestFit="1" customWidth="1"/>
    <col min="2" max="2" width="38.875" bestFit="1" customWidth="1"/>
    <col min="3" max="3" width="10.125" bestFit="1" customWidth="1"/>
    <col min="4" max="4" width="8.75" bestFit="1" customWidth="1"/>
    <col min="5" max="5" width="12.75" customWidth="1"/>
    <col min="6" max="6" width="17.375" bestFit="1" customWidth="1"/>
    <col min="7" max="7" width="10.125" bestFit="1" customWidth="1"/>
    <col min="8" max="8" width="10.625" bestFit="1" customWidth="1"/>
    <col min="9" max="10" width="12.75" customWidth="1"/>
    <col min="11" max="11" width="51.25" customWidth="1"/>
    <col min="12" max="12" width="53" customWidth="1"/>
    <col min="13" max="13" width="52.375" customWidth="1"/>
    <col min="14" max="14" width="53" bestFit="1" customWidth="1"/>
    <col min="15" max="15" width="46.625" bestFit="1" customWidth="1"/>
    <col min="16" max="16" width="39" bestFit="1" customWidth="1"/>
    <col min="17" max="17" width="43.25" bestFit="1" customWidth="1"/>
    <col min="18" max="65" width="12.75" customWidth="1"/>
  </cols>
  <sheetData>
    <row r="7" spans="2:65">
      <c r="B7" s="6" t="s">
        <v>30</v>
      </c>
      <c r="C7" s="6" t="s">
        <v>126</v>
      </c>
      <c r="D7" s="6" t="s">
        <v>27</v>
      </c>
      <c r="F7" s="6" t="s">
        <v>30</v>
      </c>
      <c r="G7" s="6" t="s">
        <v>126</v>
      </c>
      <c r="H7" s="6" t="s">
        <v>27</v>
      </c>
      <c r="J7" s="6" t="s">
        <v>30</v>
      </c>
      <c r="K7" s="6" t="s">
        <v>126</v>
      </c>
      <c r="L7" s="6"/>
      <c r="M7" s="6" t="s">
        <v>27</v>
      </c>
      <c r="O7" s="6" t="s">
        <v>30</v>
      </c>
      <c r="P7" s="6" t="s">
        <v>126</v>
      </c>
      <c r="Q7" s="6" t="s">
        <v>27</v>
      </c>
      <c r="S7" s="6" t="s">
        <v>30</v>
      </c>
      <c r="T7" s="6" t="s">
        <v>126</v>
      </c>
      <c r="U7" s="6" t="s">
        <v>27</v>
      </c>
      <c r="W7" s="6" t="s">
        <v>30</v>
      </c>
      <c r="X7" s="6" t="s">
        <v>126</v>
      </c>
      <c r="Y7" s="6" t="s">
        <v>27</v>
      </c>
      <c r="AA7" s="6" t="s">
        <v>30</v>
      </c>
      <c r="AB7" s="6" t="s">
        <v>126</v>
      </c>
      <c r="AC7" s="6" t="s">
        <v>27</v>
      </c>
      <c r="AE7" s="6" t="s">
        <v>30</v>
      </c>
      <c r="AF7" s="6" t="s">
        <v>126</v>
      </c>
      <c r="AG7" s="6" t="s">
        <v>27</v>
      </c>
      <c r="AI7" s="6" t="s">
        <v>30</v>
      </c>
      <c r="AJ7" s="6" t="s">
        <v>126</v>
      </c>
      <c r="AK7" s="6" t="s">
        <v>27</v>
      </c>
      <c r="AM7" s="6" t="s">
        <v>30</v>
      </c>
      <c r="AN7" s="6" t="s">
        <v>126</v>
      </c>
      <c r="AO7" s="6" t="s">
        <v>27</v>
      </c>
      <c r="AQ7" s="6"/>
      <c r="AR7" s="6"/>
      <c r="AS7" s="6"/>
      <c r="AU7" s="6" t="s">
        <v>30</v>
      </c>
      <c r="AV7" s="6" t="s">
        <v>126</v>
      </c>
      <c r="AW7" s="6" t="s">
        <v>27</v>
      </c>
      <c r="AY7" s="6" t="s">
        <v>30</v>
      </c>
      <c r="AZ7" s="6" t="s">
        <v>126</v>
      </c>
      <c r="BA7" s="6" t="s">
        <v>27</v>
      </c>
      <c r="BC7" s="6" t="s">
        <v>30</v>
      </c>
      <c r="BD7" s="6" t="s">
        <v>126</v>
      </c>
      <c r="BE7" s="6" t="s">
        <v>27</v>
      </c>
      <c r="BG7" s="6" t="s">
        <v>30</v>
      </c>
      <c r="BH7" s="6" t="s">
        <v>126</v>
      </c>
      <c r="BI7" s="6" t="s">
        <v>27</v>
      </c>
      <c r="BK7" s="6" t="s">
        <v>30</v>
      </c>
      <c r="BL7" s="6" t="s">
        <v>126</v>
      </c>
      <c r="BM7" s="6" t="s">
        <v>27</v>
      </c>
    </row>
    <row r="8" spans="2:65">
      <c r="B8" s="19">
        <v>6.95</v>
      </c>
      <c r="C8" s="19">
        <v>0.15</v>
      </c>
      <c r="D8" s="19">
        <v>1.5</v>
      </c>
      <c r="E8" s="16"/>
      <c r="F8" s="19">
        <v>5.81</v>
      </c>
      <c r="G8" s="19">
        <v>0.15</v>
      </c>
      <c r="H8" s="19">
        <v>2</v>
      </c>
      <c r="I8" s="16"/>
      <c r="J8" s="19">
        <v>5.03</v>
      </c>
      <c r="K8" s="19">
        <v>0.15</v>
      </c>
      <c r="L8" s="19"/>
      <c r="M8" s="19">
        <v>2.5</v>
      </c>
      <c r="N8" s="16"/>
      <c r="O8" s="19">
        <v>4.47</v>
      </c>
      <c r="P8" s="19">
        <v>0.15</v>
      </c>
      <c r="Q8" s="19">
        <v>3</v>
      </c>
      <c r="R8" s="16"/>
      <c r="S8" s="19">
        <v>4.09</v>
      </c>
      <c r="T8" s="19">
        <v>0.15</v>
      </c>
      <c r="U8" s="19">
        <v>3.5</v>
      </c>
      <c r="V8" s="16"/>
      <c r="W8" s="19">
        <v>3.76</v>
      </c>
      <c r="X8" s="19">
        <v>0.15</v>
      </c>
      <c r="Y8" s="19">
        <v>4</v>
      </c>
      <c r="Z8" s="16"/>
      <c r="AA8" s="19">
        <v>3.51</v>
      </c>
      <c r="AB8" s="19">
        <v>0.15</v>
      </c>
      <c r="AC8" s="19">
        <v>4.5</v>
      </c>
      <c r="AD8" s="16"/>
      <c r="AE8" s="19">
        <v>3.32</v>
      </c>
      <c r="AF8" s="19">
        <v>0.15</v>
      </c>
      <c r="AG8" s="19">
        <v>5</v>
      </c>
      <c r="AH8" s="16"/>
      <c r="AI8" s="19">
        <v>3.14</v>
      </c>
      <c r="AJ8" s="19">
        <v>0.15</v>
      </c>
      <c r="AK8" s="19">
        <v>5.5</v>
      </c>
      <c r="AL8" s="16"/>
      <c r="AM8" s="19">
        <v>3</v>
      </c>
      <c r="AN8" s="19">
        <v>0.15</v>
      </c>
      <c r="AO8" s="19">
        <v>6</v>
      </c>
      <c r="AP8" s="16"/>
      <c r="AQ8" s="19">
        <v>2.86</v>
      </c>
      <c r="AR8" s="19">
        <v>0.15</v>
      </c>
      <c r="AS8" s="19">
        <v>6.5</v>
      </c>
      <c r="AT8" s="16"/>
      <c r="AU8" s="19">
        <v>2.75</v>
      </c>
      <c r="AV8" s="19">
        <v>0.15</v>
      </c>
      <c r="AW8" s="19">
        <v>7</v>
      </c>
      <c r="AX8" s="16"/>
      <c r="AY8" s="19">
        <v>2.65</v>
      </c>
      <c r="AZ8" s="19">
        <v>0.15</v>
      </c>
      <c r="BA8" s="19">
        <v>7.5</v>
      </c>
      <c r="BB8" s="16"/>
      <c r="BC8" s="19">
        <v>2.56</v>
      </c>
      <c r="BD8" s="19">
        <v>0.15</v>
      </c>
      <c r="BE8" s="19">
        <v>8</v>
      </c>
      <c r="BF8" s="16"/>
      <c r="BG8" s="19">
        <v>2.48</v>
      </c>
      <c r="BH8" s="19">
        <v>0.15</v>
      </c>
      <c r="BI8" s="19">
        <v>8.5</v>
      </c>
      <c r="BJ8" s="16"/>
      <c r="BK8" s="19">
        <v>2.41</v>
      </c>
      <c r="BL8" s="19">
        <v>0.15</v>
      </c>
      <c r="BM8" s="19">
        <v>9</v>
      </c>
    </row>
    <row r="9" spans="2:65">
      <c r="B9" s="19">
        <v>4.28</v>
      </c>
      <c r="C9" s="19">
        <v>0.25</v>
      </c>
      <c r="D9" s="19">
        <v>1.5</v>
      </c>
      <c r="E9" s="16"/>
      <c r="F9" s="19">
        <v>3.53</v>
      </c>
      <c r="G9" s="19">
        <v>0.25</v>
      </c>
      <c r="H9" s="19">
        <v>2</v>
      </c>
      <c r="I9" s="16"/>
      <c r="J9" s="19">
        <v>3.06</v>
      </c>
      <c r="K9" s="19">
        <v>0.25</v>
      </c>
      <c r="L9" s="19"/>
      <c r="M9" s="19">
        <v>2.5</v>
      </c>
      <c r="N9" s="16"/>
      <c r="O9" s="19">
        <v>2.74</v>
      </c>
      <c r="P9" s="19">
        <v>0.25</v>
      </c>
      <c r="Q9" s="19">
        <v>3</v>
      </c>
      <c r="R9" s="16"/>
      <c r="S9" s="19">
        <v>2.5</v>
      </c>
      <c r="T9" s="19">
        <v>0.25</v>
      </c>
      <c r="U9" s="19">
        <v>3.5</v>
      </c>
      <c r="V9" s="16"/>
      <c r="W9" s="19">
        <v>2.3199999999999998</v>
      </c>
      <c r="X9" s="19">
        <v>0.25</v>
      </c>
      <c r="Y9" s="19">
        <v>4</v>
      </c>
      <c r="Z9" s="16"/>
      <c r="AA9" s="19">
        <v>2.17</v>
      </c>
      <c r="AB9" s="19">
        <v>0.25</v>
      </c>
      <c r="AC9" s="19">
        <v>4.5</v>
      </c>
      <c r="AD9" s="16"/>
      <c r="AE9" s="19">
        <v>2.0499999999999998</v>
      </c>
      <c r="AF9" s="19">
        <v>0.25</v>
      </c>
      <c r="AG9" s="19">
        <v>5</v>
      </c>
      <c r="AH9" s="16"/>
      <c r="AI9" s="19">
        <v>1.95</v>
      </c>
      <c r="AJ9" s="19">
        <v>0.25</v>
      </c>
      <c r="AK9" s="19">
        <v>5.5</v>
      </c>
      <c r="AL9" s="16"/>
      <c r="AM9" s="19">
        <v>1.86</v>
      </c>
      <c r="AN9" s="19">
        <v>0.25</v>
      </c>
      <c r="AO9" s="19">
        <v>6</v>
      </c>
      <c r="AP9" s="16"/>
      <c r="AQ9" s="19">
        <v>1.79</v>
      </c>
      <c r="AR9" s="19">
        <v>0.25</v>
      </c>
      <c r="AS9" s="19">
        <v>6.5</v>
      </c>
      <c r="AT9" s="16"/>
      <c r="AU9" s="19">
        <v>1.72</v>
      </c>
      <c r="AV9" s="19">
        <v>0.25</v>
      </c>
      <c r="AW9" s="19">
        <v>7</v>
      </c>
      <c r="AX9" s="16"/>
      <c r="AY9" s="19">
        <v>1.66</v>
      </c>
      <c r="AZ9" s="19">
        <v>0.25</v>
      </c>
      <c r="BA9" s="19">
        <v>7.5</v>
      </c>
      <c r="BB9" s="16"/>
      <c r="BC9" s="19">
        <v>1.61</v>
      </c>
      <c r="BD9" s="19">
        <v>0.25</v>
      </c>
      <c r="BE9" s="19">
        <v>8</v>
      </c>
      <c r="BF9" s="16"/>
      <c r="BG9" s="19">
        <v>1.57</v>
      </c>
      <c r="BH9" s="19">
        <v>0.25</v>
      </c>
      <c r="BI9" s="19">
        <v>8.5</v>
      </c>
      <c r="BJ9" s="16"/>
      <c r="BK9" s="19">
        <v>1.53</v>
      </c>
      <c r="BL9" s="19">
        <v>0.25</v>
      </c>
      <c r="BM9" s="19">
        <v>9</v>
      </c>
    </row>
    <row r="10" spans="2:65">
      <c r="B10" s="19">
        <v>3.09</v>
      </c>
      <c r="C10" s="19">
        <v>0.35</v>
      </c>
      <c r="D10" s="19">
        <v>1.5</v>
      </c>
      <c r="E10" s="16"/>
      <c r="F10" s="19">
        <v>2.57</v>
      </c>
      <c r="G10" s="19">
        <v>0.35</v>
      </c>
      <c r="H10" s="19">
        <v>2</v>
      </c>
      <c r="I10" s="16"/>
      <c r="J10" s="19">
        <v>2.2400000000000002</v>
      </c>
      <c r="K10" s="19">
        <v>0.35</v>
      </c>
      <c r="L10" s="19"/>
      <c r="M10" s="19">
        <v>2.5</v>
      </c>
      <c r="N10" s="16"/>
      <c r="O10" s="19">
        <v>2.0099999999999998</v>
      </c>
      <c r="P10" s="19">
        <v>0.35</v>
      </c>
      <c r="Q10" s="19">
        <v>3</v>
      </c>
      <c r="R10" s="16"/>
      <c r="S10" s="19">
        <v>1.85</v>
      </c>
      <c r="T10" s="19">
        <v>0.35</v>
      </c>
      <c r="U10" s="19">
        <v>3.5</v>
      </c>
      <c r="V10" s="16"/>
      <c r="W10" s="19">
        <v>1.72</v>
      </c>
      <c r="X10" s="19">
        <v>0.35</v>
      </c>
      <c r="Y10" s="19">
        <v>4</v>
      </c>
      <c r="Z10" s="16"/>
      <c r="AA10" s="19">
        <v>1.62</v>
      </c>
      <c r="AB10" s="19">
        <v>0.35</v>
      </c>
      <c r="AC10" s="19">
        <v>4.5</v>
      </c>
      <c r="AD10" s="16"/>
      <c r="AE10" s="19">
        <v>1.54</v>
      </c>
      <c r="AF10" s="19">
        <v>0.35</v>
      </c>
      <c r="AG10" s="19">
        <v>5</v>
      </c>
      <c r="AH10" s="16"/>
      <c r="AI10" s="19">
        <v>1.47</v>
      </c>
      <c r="AJ10" s="19">
        <v>0.35</v>
      </c>
      <c r="AK10" s="19">
        <v>5.5</v>
      </c>
      <c r="AL10" s="16"/>
      <c r="AM10" s="19">
        <v>1.41</v>
      </c>
      <c r="AN10" s="19">
        <v>0.35</v>
      </c>
      <c r="AO10" s="19">
        <v>6</v>
      </c>
      <c r="AP10" s="16"/>
      <c r="AQ10" s="19">
        <v>1.36</v>
      </c>
      <c r="AR10" s="19">
        <v>0.35</v>
      </c>
      <c r="AS10" s="19">
        <v>6.5</v>
      </c>
      <c r="AT10" s="16"/>
      <c r="AU10" s="19">
        <v>1.32</v>
      </c>
      <c r="AV10" s="19">
        <v>0.35</v>
      </c>
      <c r="AW10" s="19">
        <v>7</v>
      </c>
      <c r="AX10" s="16"/>
      <c r="AY10" s="19">
        <v>1.28</v>
      </c>
      <c r="AZ10" s="19">
        <v>0.35</v>
      </c>
      <c r="BA10" s="19">
        <v>7.5</v>
      </c>
      <c r="BB10" s="16"/>
      <c r="BC10" s="19">
        <v>1.25</v>
      </c>
      <c r="BD10" s="19">
        <v>0.35</v>
      </c>
      <c r="BE10" s="19">
        <v>8</v>
      </c>
      <c r="BF10" s="16"/>
      <c r="BG10" s="19">
        <v>1.22</v>
      </c>
      <c r="BH10" s="19">
        <v>0.35</v>
      </c>
      <c r="BI10" s="19">
        <v>8.5</v>
      </c>
      <c r="BJ10" s="16"/>
      <c r="BK10" s="19">
        <v>1.2</v>
      </c>
      <c r="BL10" s="19">
        <v>0.35</v>
      </c>
      <c r="BM10" s="19">
        <v>9</v>
      </c>
    </row>
    <row r="11" spans="2:65">
      <c r="B11" s="19">
        <v>2.4500000000000002</v>
      </c>
      <c r="C11" s="19">
        <v>0.45</v>
      </c>
      <c r="D11" s="19">
        <v>1.5</v>
      </c>
      <c r="E11" s="16"/>
      <c r="F11" s="19">
        <v>2.0499999999999998</v>
      </c>
      <c r="G11" s="19">
        <v>0.45</v>
      </c>
      <c r="H11" s="19">
        <v>2</v>
      </c>
      <c r="I11" s="16"/>
      <c r="J11" s="19">
        <v>1.8</v>
      </c>
      <c r="K11" s="19">
        <v>0.45</v>
      </c>
      <c r="L11" s="19"/>
      <c r="M11" s="19">
        <v>2.5</v>
      </c>
      <c r="N11" s="16"/>
      <c r="O11" s="19">
        <v>1.63</v>
      </c>
      <c r="P11" s="19">
        <v>0.45</v>
      </c>
      <c r="Q11" s="19">
        <v>3</v>
      </c>
      <c r="R11" s="16"/>
      <c r="S11" s="19">
        <v>1.5</v>
      </c>
      <c r="T11" s="19">
        <v>0.45</v>
      </c>
      <c r="U11" s="19">
        <v>3.5</v>
      </c>
      <c r="V11" s="16"/>
      <c r="W11" s="19">
        <v>1.41</v>
      </c>
      <c r="X11" s="19">
        <v>0.45</v>
      </c>
      <c r="Y11" s="19">
        <v>4</v>
      </c>
      <c r="Z11" s="16"/>
      <c r="AA11" s="19">
        <v>1.34</v>
      </c>
      <c r="AB11" s="19">
        <v>0.45</v>
      </c>
      <c r="AC11" s="19">
        <v>4.5</v>
      </c>
      <c r="AD11" s="16"/>
      <c r="AE11" s="19">
        <v>1.28</v>
      </c>
      <c r="AF11" s="19">
        <v>0.45</v>
      </c>
      <c r="AG11" s="19">
        <v>5</v>
      </c>
      <c r="AH11" s="16"/>
      <c r="AI11" s="19">
        <v>1.23</v>
      </c>
      <c r="AJ11" s="19">
        <v>0.45</v>
      </c>
      <c r="AK11" s="19">
        <v>5.5</v>
      </c>
      <c r="AL11" s="16"/>
      <c r="AM11" s="19">
        <v>1.19</v>
      </c>
      <c r="AN11" s="19">
        <v>0.45</v>
      </c>
      <c r="AO11" s="19">
        <v>6</v>
      </c>
      <c r="AP11" s="16"/>
      <c r="AQ11" s="19">
        <v>1.1599999999999999</v>
      </c>
      <c r="AR11" s="19">
        <v>0.45</v>
      </c>
      <c r="AS11" s="19">
        <v>6.5</v>
      </c>
      <c r="AT11" s="16"/>
      <c r="AU11" s="19">
        <v>1.1399999999999999</v>
      </c>
      <c r="AV11" s="19">
        <v>0.45</v>
      </c>
      <c r="AW11" s="19">
        <v>7</v>
      </c>
      <c r="AX11" s="16"/>
      <c r="AY11" s="19">
        <v>1.1100000000000001</v>
      </c>
      <c r="AZ11" s="19">
        <v>0.45</v>
      </c>
      <c r="BA11" s="19">
        <v>7.5</v>
      </c>
      <c r="BB11" s="16"/>
      <c r="BC11" s="19">
        <v>1.1000000000000001</v>
      </c>
      <c r="BD11" s="19">
        <v>0.45</v>
      </c>
      <c r="BE11" s="19">
        <v>8</v>
      </c>
      <c r="BF11" s="16"/>
      <c r="BG11" s="19">
        <v>1.08</v>
      </c>
      <c r="BH11" s="19">
        <v>0.45</v>
      </c>
      <c r="BI11" s="19">
        <v>8.5</v>
      </c>
      <c r="BJ11" s="16"/>
      <c r="BK11" s="19">
        <v>1.07</v>
      </c>
      <c r="BL11" s="19">
        <v>0.45</v>
      </c>
      <c r="BM11" s="19">
        <v>9</v>
      </c>
    </row>
    <row r="12" spans="2:65">
      <c r="B12" s="19">
        <v>2.0499999999999998</v>
      </c>
      <c r="C12" s="19">
        <v>0.55000000000000004</v>
      </c>
      <c r="D12" s="19">
        <v>1.5</v>
      </c>
      <c r="E12" s="16"/>
      <c r="F12" s="19">
        <v>1.73</v>
      </c>
      <c r="G12" s="19">
        <v>0.55000000000000004</v>
      </c>
      <c r="H12" s="19">
        <v>2</v>
      </c>
      <c r="I12" s="16"/>
      <c r="J12" s="19">
        <v>1.53</v>
      </c>
      <c r="K12" s="19">
        <v>0.55000000000000004</v>
      </c>
      <c r="L12" s="19"/>
      <c r="M12" s="19">
        <v>2.5</v>
      </c>
      <c r="N12" s="16"/>
      <c r="O12" s="19">
        <v>1.4</v>
      </c>
      <c r="P12" s="19">
        <v>0.55000000000000004</v>
      </c>
      <c r="Q12" s="19">
        <v>3</v>
      </c>
      <c r="R12" s="16"/>
      <c r="S12" s="19">
        <v>1.31</v>
      </c>
      <c r="T12" s="19">
        <v>0.55000000000000004</v>
      </c>
      <c r="U12" s="19">
        <v>3.5</v>
      </c>
      <c r="V12" s="16"/>
      <c r="W12" s="19">
        <v>1.24</v>
      </c>
      <c r="X12" s="19">
        <v>0.55000000000000004</v>
      </c>
      <c r="Y12" s="19">
        <v>4</v>
      </c>
      <c r="Z12" s="16"/>
      <c r="AA12" s="19">
        <v>1.19</v>
      </c>
      <c r="AB12" s="19">
        <v>0.55000000000000004</v>
      </c>
      <c r="AC12" s="19">
        <v>4.5</v>
      </c>
      <c r="AD12" s="16"/>
      <c r="AE12" s="19">
        <v>1.1499999999999999</v>
      </c>
      <c r="AF12" s="19">
        <v>0.55000000000000004</v>
      </c>
      <c r="AG12" s="19">
        <v>5</v>
      </c>
      <c r="AH12" s="16"/>
      <c r="AI12" s="19">
        <v>1.1200000000000001</v>
      </c>
      <c r="AJ12" s="19">
        <v>0.55000000000000004</v>
      </c>
      <c r="AK12" s="19">
        <v>5.5</v>
      </c>
      <c r="AL12" s="16"/>
      <c r="AM12" s="19">
        <v>1.0900000000000001</v>
      </c>
      <c r="AN12" s="19">
        <v>0.55000000000000004</v>
      </c>
      <c r="AO12" s="19">
        <v>6</v>
      </c>
      <c r="AP12" s="16"/>
      <c r="AQ12" s="19">
        <v>1.08</v>
      </c>
      <c r="AR12" s="19">
        <v>0.55000000000000004</v>
      </c>
      <c r="AS12" s="19">
        <v>6.5</v>
      </c>
      <c r="AT12" s="16"/>
      <c r="AU12" s="19">
        <v>1.06</v>
      </c>
      <c r="AV12" s="19">
        <v>0.55000000000000004</v>
      </c>
      <c r="AW12" s="19">
        <v>7</v>
      </c>
      <c r="AX12" s="16"/>
      <c r="AY12" s="19">
        <v>1.05</v>
      </c>
      <c r="AZ12" s="19">
        <v>0.55000000000000004</v>
      </c>
      <c r="BA12" s="19">
        <v>7.5</v>
      </c>
      <c r="BB12" s="16"/>
      <c r="BC12" s="19">
        <v>1.04</v>
      </c>
      <c r="BD12" s="19">
        <v>0.55000000000000004</v>
      </c>
      <c r="BE12" s="19">
        <v>8</v>
      </c>
      <c r="BF12" s="16"/>
      <c r="BG12" s="19">
        <v>1.04</v>
      </c>
      <c r="BH12" s="19">
        <v>0.55000000000000004</v>
      </c>
      <c r="BI12" s="19">
        <v>8.5</v>
      </c>
      <c r="BJ12" s="16"/>
      <c r="BK12" s="19">
        <v>1.03</v>
      </c>
      <c r="BL12" s="19">
        <v>0.55000000000000004</v>
      </c>
      <c r="BM12" s="19">
        <v>9</v>
      </c>
    </row>
    <row r="13" spans="2:65">
      <c r="B13" s="19">
        <v>1.78</v>
      </c>
      <c r="C13" s="19">
        <v>0.65</v>
      </c>
      <c r="D13" s="19">
        <v>1.5</v>
      </c>
      <c r="E13" s="16"/>
      <c r="F13" s="19">
        <v>1.52</v>
      </c>
      <c r="G13" s="19">
        <v>0.65</v>
      </c>
      <c r="H13" s="19">
        <v>2</v>
      </c>
      <c r="I13" s="16"/>
      <c r="J13" s="19">
        <v>1.36</v>
      </c>
      <c r="K13" s="19">
        <v>0.65</v>
      </c>
      <c r="L13" s="19"/>
      <c r="M13" s="19">
        <v>2.5</v>
      </c>
      <c r="N13" s="16"/>
      <c r="O13" s="19">
        <v>1.26</v>
      </c>
      <c r="P13" s="19">
        <v>0.65</v>
      </c>
      <c r="Q13" s="19">
        <v>3</v>
      </c>
      <c r="R13" s="16"/>
      <c r="S13" s="19">
        <v>1.19</v>
      </c>
      <c r="T13" s="19">
        <v>0.65</v>
      </c>
      <c r="U13" s="19">
        <v>3.5</v>
      </c>
      <c r="V13" s="16"/>
      <c r="W13" s="19">
        <v>1.1399999999999999</v>
      </c>
      <c r="X13" s="19">
        <v>0.65</v>
      </c>
      <c r="Y13" s="19">
        <v>4</v>
      </c>
      <c r="Z13" s="16"/>
      <c r="AA13" s="19">
        <v>1.1100000000000001</v>
      </c>
      <c r="AB13" s="19">
        <v>0.65</v>
      </c>
      <c r="AC13" s="19">
        <v>4.5</v>
      </c>
      <c r="AD13" s="16"/>
      <c r="AE13" s="19">
        <v>1.08</v>
      </c>
      <c r="AF13" s="19">
        <v>0.65</v>
      </c>
      <c r="AG13" s="19">
        <v>5</v>
      </c>
      <c r="AH13" s="16"/>
      <c r="AI13" s="19">
        <v>1.07</v>
      </c>
      <c r="AJ13" s="19">
        <v>0.65</v>
      </c>
      <c r="AK13" s="19">
        <v>5.5</v>
      </c>
      <c r="AL13" s="16"/>
      <c r="AM13" s="19">
        <v>1.05</v>
      </c>
      <c r="AN13" s="19">
        <v>0.65</v>
      </c>
      <c r="AO13" s="19">
        <v>6</v>
      </c>
      <c r="AP13" s="16"/>
      <c r="AQ13" s="19">
        <v>1.04</v>
      </c>
      <c r="AR13" s="19">
        <v>0.65</v>
      </c>
      <c r="AS13" s="19">
        <v>6.5</v>
      </c>
      <c r="AT13" s="16"/>
      <c r="AU13" s="19">
        <v>1.04</v>
      </c>
      <c r="AV13" s="19">
        <v>0.65</v>
      </c>
      <c r="AW13" s="19">
        <v>7</v>
      </c>
      <c r="AX13" s="16"/>
      <c r="AY13" s="19">
        <v>1.03</v>
      </c>
      <c r="AZ13" s="19">
        <v>0.65</v>
      </c>
      <c r="BA13" s="19">
        <v>7.5</v>
      </c>
      <c r="BB13" s="16"/>
      <c r="BC13" s="19">
        <v>1.03</v>
      </c>
      <c r="BD13" s="19">
        <v>0.65</v>
      </c>
      <c r="BE13" s="19">
        <v>8</v>
      </c>
      <c r="BF13" s="16"/>
      <c r="BG13" s="19">
        <v>1.02</v>
      </c>
      <c r="BH13" s="19">
        <v>0.65</v>
      </c>
      <c r="BI13" s="19">
        <v>8.5</v>
      </c>
      <c r="BJ13" s="16"/>
      <c r="BK13" s="19">
        <v>1.02</v>
      </c>
      <c r="BL13" s="19">
        <v>0.65</v>
      </c>
      <c r="BM13" s="19">
        <v>9</v>
      </c>
    </row>
    <row r="14" spans="2:65">
      <c r="B14" s="19">
        <v>1.6</v>
      </c>
      <c r="C14" s="19">
        <v>0.75</v>
      </c>
      <c r="D14" s="19">
        <v>1.5</v>
      </c>
      <c r="E14" s="16"/>
      <c r="F14" s="19">
        <v>1.38</v>
      </c>
      <c r="G14" s="19">
        <v>0.75</v>
      </c>
      <c r="H14" s="19">
        <v>2</v>
      </c>
      <c r="I14" s="16"/>
      <c r="J14" s="19">
        <v>1.25</v>
      </c>
      <c r="K14" s="19">
        <v>0.75</v>
      </c>
      <c r="L14" s="19"/>
      <c r="M14" s="19">
        <v>2.5</v>
      </c>
      <c r="N14" s="16"/>
      <c r="O14" s="19">
        <v>1.17</v>
      </c>
      <c r="P14" s="19">
        <v>0.75</v>
      </c>
      <c r="Q14" s="19">
        <v>3</v>
      </c>
      <c r="R14" s="16"/>
      <c r="S14" s="19">
        <v>1.1200000000000001</v>
      </c>
      <c r="T14" s="19">
        <v>0.75</v>
      </c>
      <c r="U14" s="19">
        <v>3.5</v>
      </c>
      <c r="V14" s="16"/>
      <c r="W14" s="19">
        <v>1.0900000000000001</v>
      </c>
      <c r="X14" s="19">
        <v>0.75</v>
      </c>
      <c r="Y14" s="19">
        <v>4</v>
      </c>
      <c r="Z14" s="16"/>
      <c r="AA14" s="19">
        <v>1.07</v>
      </c>
      <c r="AB14" s="19">
        <v>0.75</v>
      </c>
      <c r="AC14" s="19">
        <v>4.5</v>
      </c>
      <c r="AD14" s="16"/>
      <c r="AE14" s="19">
        <v>1.05</v>
      </c>
      <c r="AF14" s="19">
        <v>0.75</v>
      </c>
      <c r="AG14" s="19">
        <v>5</v>
      </c>
      <c r="AH14" s="16"/>
      <c r="AI14" s="19">
        <v>1.04</v>
      </c>
      <c r="AJ14" s="19">
        <v>0.75</v>
      </c>
      <c r="AK14" s="19">
        <v>5.5</v>
      </c>
      <c r="AL14" s="16"/>
      <c r="AM14" s="19">
        <v>1.03</v>
      </c>
      <c r="AN14" s="19">
        <v>0.75</v>
      </c>
      <c r="AO14" s="19">
        <v>6</v>
      </c>
      <c r="AP14" s="16"/>
      <c r="AQ14" s="19">
        <v>1.03</v>
      </c>
      <c r="AR14" s="19">
        <v>0.75</v>
      </c>
      <c r="AS14" s="19">
        <v>6.5</v>
      </c>
      <c r="AT14" s="16"/>
      <c r="AU14" s="19">
        <v>1.02</v>
      </c>
      <c r="AV14" s="19">
        <v>0.75</v>
      </c>
      <c r="AW14" s="19">
        <v>7</v>
      </c>
      <c r="AX14" s="16"/>
      <c r="AY14" s="19">
        <v>1.02</v>
      </c>
      <c r="AZ14" s="19">
        <v>0.75</v>
      </c>
      <c r="BA14" s="19">
        <v>7.5</v>
      </c>
      <c r="BB14" s="16"/>
      <c r="BC14" s="19">
        <v>1.02</v>
      </c>
      <c r="BD14" s="19">
        <v>0.75</v>
      </c>
      <c r="BE14" s="19">
        <v>8</v>
      </c>
      <c r="BF14" s="16"/>
      <c r="BG14" s="19">
        <v>1.02</v>
      </c>
      <c r="BH14" s="19">
        <v>0.75</v>
      </c>
      <c r="BI14" s="19">
        <v>8.5</v>
      </c>
      <c r="BJ14" s="16"/>
      <c r="BK14" s="19">
        <v>1.01</v>
      </c>
      <c r="BL14" s="19">
        <v>0.75</v>
      </c>
      <c r="BM14" s="19">
        <v>9</v>
      </c>
    </row>
    <row r="15" spans="2:65">
      <c r="B15" s="19">
        <v>1.46</v>
      </c>
      <c r="C15" s="19">
        <v>0.85</v>
      </c>
      <c r="D15" s="19">
        <v>1.5</v>
      </c>
      <c r="E15" s="16"/>
      <c r="F15" s="19">
        <v>1.28</v>
      </c>
      <c r="G15" s="19">
        <v>0.85</v>
      </c>
      <c r="H15" s="19">
        <v>2</v>
      </c>
      <c r="I15" s="16"/>
      <c r="J15" s="19">
        <v>1.18</v>
      </c>
      <c r="K15" s="19">
        <v>0.85</v>
      </c>
      <c r="L15" s="19"/>
      <c r="M15" s="19">
        <v>2.5</v>
      </c>
      <c r="N15" s="16"/>
      <c r="O15" s="19">
        <v>1.1200000000000001</v>
      </c>
      <c r="P15" s="19">
        <v>0.85</v>
      </c>
      <c r="Q15" s="19">
        <v>3</v>
      </c>
      <c r="R15" s="16"/>
      <c r="S15" s="19">
        <v>1.0900000000000001</v>
      </c>
      <c r="T15" s="19">
        <v>0.85</v>
      </c>
      <c r="U15" s="19">
        <v>3.5</v>
      </c>
      <c r="V15" s="16"/>
      <c r="W15" s="19">
        <v>1.06</v>
      </c>
      <c r="X15" s="19">
        <v>0.85</v>
      </c>
      <c r="Y15" s="19">
        <v>4</v>
      </c>
      <c r="Z15" s="16"/>
      <c r="AA15" s="19">
        <v>1.05</v>
      </c>
      <c r="AB15" s="19">
        <v>0.85</v>
      </c>
      <c r="AC15" s="19">
        <v>4.5</v>
      </c>
      <c r="AD15" s="16"/>
      <c r="AE15" s="19">
        <v>1.04</v>
      </c>
      <c r="AF15" s="19">
        <v>0.85</v>
      </c>
      <c r="AG15" s="19">
        <v>5</v>
      </c>
      <c r="AH15" s="16"/>
      <c r="AI15" s="19">
        <v>1.03</v>
      </c>
      <c r="AJ15" s="19">
        <v>0.85</v>
      </c>
      <c r="AK15" s="19">
        <v>5.5</v>
      </c>
      <c r="AL15" s="16"/>
      <c r="AM15" s="19">
        <v>1.02</v>
      </c>
      <c r="AN15" s="19">
        <v>0.85</v>
      </c>
      <c r="AO15" s="19">
        <v>6</v>
      </c>
      <c r="AP15" s="16"/>
      <c r="AQ15" s="19">
        <v>1.02</v>
      </c>
      <c r="AR15" s="19">
        <v>0.85</v>
      </c>
      <c r="AS15" s="19">
        <v>6.5</v>
      </c>
      <c r="AT15" s="16"/>
      <c r="AU15" s="19">
        <v>1.02</v>
      </c>
      <c r="AV15" s="19">
        <v>0.85</v>
      </c>
      <c r="AW15" s="19">
        <v>7</v>
      </c>
      <c r="AX15" s="16"/>
      <c r="AY15" s="19">
        <v>1.02</v>
      </c>
      <c r="AZ15" s="19">
        <v>0.85</v>
      </c>
      <c r="BA15" s="19">
        <v>7.5</v>
      </c>
      <c r="BB15" s="16"/>
      <c r="BC15" s="19">
        <v>1.01</v>
      </c>
      <c r="BD15" s="19">
        <v>0.85</v>
      </c>
      <c r="BE15" s="19">
        <v>8</v>
      </c>
      <c r="BF15" s="16"/>
      <c r="BG15" s="19">
        <v>1.01</v>
      </c>
      <c r="BH15" s="19">
        <v>0.85</v>
      </c>
      <c r="BI15" s="19">
        <v>8.5</v>
      </c>
      <c r="BJ15" s="16"/>
      <c r="BK15" s="19">
        <v>1.01</v>
      </c>
      <c r="BL15" s="19">
        <v>0.85</v>
      </c>
      <c r="BM15" s="19">
        <v>9</v>
      </c>
    </row>
    <row r="16" spans="2:65">
      <c r="B16" s="19">
        <v>1.36</v>
      </c>
      <c r="C16" s="19">
        <v>0.95</v>
      </c>
      <c r="D16" s="19">
        <v>1.5</v>
      </c>
      <c r="E16" s="16"/>
      <c r="F16" s="19">
        <v>1.21</v>
      </c>
      <c r="G16" s="19">
        <v>0.95</v>
      </c>
      <c r="H16" s="19">
        <v>2</v>
      </c>
      <c r="I16" s="16"/>
      <c r="J16" s="19">
        <v>1.1299999999999999</v>
      </c>
      <c r="K16" s="19">
        <v>0.95</v>
      </c>
      <c r="L16" s="19"/>
      <c r="M16" s="19">
        <v>2.5</v>
      </c>
      <c r="N16" s="16"/>
      <c r="O16" s="19">
        <v>1.0900000000000001</v>
      </c>
      <c r="P16" s="19">
        <v>0.95</v>
      </c>
      <c r="Q16" s="19">
        <v>3</v>
      </c>
      <c r="R16" s="16"/>
      <c r="S16" s="19">
        <v>1.06</v>
      </c>
      <c r="T16" s="19">
        <v>0.95</v>
      </c>
      <c r="U16" s="19">
        <v>3.5</v>
      </c>
      <c r="V16" s="16"/>
      <c r="W16" s="19">
        <v>1.05</v>
      </c>
      <c r="X16" s="19">
        <v>0.95</v>
      </c>
      <c r="Y16" s="19">
        <v>4</v>
      </c>
      <c r="Z16" s="16"/>
      <c r="AA16" s="19">
        <v>1.04</v>
      </c>
      <c r="AB16" s="19">
        <v>0.95</v>
      </c>
      <c r="AC16" s="19">
        <v>4.5</v>
      </c>
      <c r="AD16" s="16"/>
      <c r="AE16" s="19">
        <v>1.03</v>
      </c>
      <c r="AF16" s="19">
        <v>0.95</v>
      </c>
      <c r="AG16" s="19">
        <v>5</v>
      </c>
      <c r="AH16" s="16"/>
      <c r="AI16" s="19">
        <v>1.02</v>
      </c>
      <c r="AJ16" s="19">
        <v>0.95</v>
      </c>
      <c r="AK16" s="19">
        <v>5.5</v>
      </c>
      <c r="AL16" s="16"/>
      <c r="AM16" s="19">
        <v>1.02</v>
      </c>
      <c r="AN16" s="19">
        <v>0.95</v>
      </c>
      <c r="AO16" s="19">
        <v>6</v>
      </c>
      <c r="AP16" s="16"/>
      <c r="AQ16" s="19">
        <v>1.02</v>
      </c>
      <c r="AR16" s="19">
        <v>0.95</v>
      </c>
      <c r="AS16" s="19">
        <v>6.5</v>
      </c>
      <c r="AT16" s="16"/>
      <c r="AU16" s="19">
        <v>1.01</v>
      </c>
      <c r="AV16" s="19">
        <v>0.95</v>
      </c>
      <c r="AW16" s="19">
        <v>7</v>
      </c>
      <c r="AX16" s="16"/>
      <c r="AY16" s="19">
        <v>1.01</v>
      </c>
      <c r="AZ16" s="19">
        <v>0.95</v>
      </c>
      <c r="BA16" s="19">
        <v>7.5</v>
      </c>
      <c r="BB16" s="16"/>
      <c r="BC16" s="19">
        <v>1.01</v>
      </c>
      <c r="BD16" s="19">
        <v>0.95</v>
      </c>
      <c r="BE16" s="19">
        <v>8</v>
      </c>
      <c r="BF16" s="16"/>
      <c r="BG16" s="19">
        <v>1.01</v>
      </c>
      <c r="BH16" s="19">
        <v>0.95</v>
      </c>
      <c r="BI16" s="19">
        <v>8.5</v>
      </c>
      <c r="BJ16" s="16"/>
      <c r="BK16" s="19">
        <v>1.01</v>
      </c>
      <c r="BL16" s="19">
        <v>0.95</v>
      </c>
      <c r="BM16" s="19">
        <v>9</v>
      </c>
    </row>
    <row r="17" spans="2:81">
      <c r="B17" s="19">
        <v>1.29</v>
      </c>
      <c r="C17" s="19">
        <v>1.05</v>
      </c>
      <c r="D17" s="19">
        <v>1.5</v>
      </c>
      <c r="E17" s="16"/>
      <c r="F17" s="19">
        <v>1.1599999999999999</v>
      </c>
      <c r="G17" s="19">
        <v>1.05</v>
      </c>
      <c r="H17" s="19">
        <v>2</v>
      </c>
      <c r="I17" s="16"/>
      <c r="J17" s="19">
        <v>1.1000000000000001</v>
      </c>
      <c r="K17" s="19">
        <v>1.05</v>
      </c>
      <c r="L17" s="19"/>
      <c r="M17" s="19">
        <v>2.5</v>
      </c>
      <c r="N17" s="16"/>
      <c r="O17" s="19">
        <v>1.07</v>
      </c>
      <c r="P17" s="19">
        <v>1.05</v>
      </c>
      <c r="Q17" s="19">
        <v>3</v>
      </c>
      <c r="R17" s="16"/>
      <c r="S17" s="19">
        <v>1.05</v>
      </c>
      <c r="T17" s="19">
        <v>1.05</v>
      </c>
      <c r="U17" s="19">
        <v>3.5</v>
      </c>
      <c r="V17" s="16"/>
      <c r="W17" s="19">
        <v>1.04</v>
      </c>
      <c r="X17" s="19">
        <v>1.05</v>
      </c>
      <c r="Y17" s="19">
        <v>4</v>
      </c>
      <c r="Z17" s="16"/>
      <c r="AA17" s="19">
        <v>1.03</v>
      </c>
      <c r="AB17" s="19">
        <v>1.05</v>
      </c>
      <c r="AC17" s="19">
        <v>4.5</v>
      </c>
      <c r="AD17" s="16"/>
      <c r="AE17" s="19">
        <v>1.02</v>
      </c>
      <c r="AF17" s="19">
        <v>1.05</v>
      </c>
      <c r="AG17" s="19">
        <v>5</v>
      </c>
      <c r="AH17" s="16"/>
      <c r="AI17" s="19">
        <v>1.02</v>
      </c>
      <c r="AJ17" s="19">
        <v>1.05</v>
      </c>
      <c r="AK17" s="19">
        <v>5.5</v>
      </c>
      <c r="AL17" s="16"/>
      <c r="AM17" s="19">
        <v>1.01</v>
      </c>
      <c r="AN17" s="19">
        <v>1.05</v>
      </c>
      <c r="AO17" s="19">
        <v>6</v>
      </c>
      <c r="AP17" s="16"/>
      <c r="AQ17" s="19">
        <v>1.01</v>
      </c>
      <c r="AR17" s="19">
        <v>1.05</v>
      </c>
      <c r="AS17" s="19">
        <v>6.5</v>
      </c>
      <c r="AT17" s="16"/>
      <c r="AU17" s="19">
        <v>1.01</v>
      </c>
      <c r="AV17" s="19">
        <v>1.05</v>
      </c>
      <c r="AW17" s="19">
        <v>7</v>
      </c>
      <c r="AX17" s="16"/>
      <c r="AY17" s="19">
        <v>1.01</v>
      </c>
      <c r="AZ17" s="19">
        <v>1.05</v>
      </c>
      <c r="BA17" s="19">
        <v>7.5</v>
      </c>
      <c r="BB17" s="16"/>
      <c r="BC17" s="19">
        <v>1.01</v>
      </c>
      <c r="BD17" s="19">
        <v>1.05</v>
      </c>
      <c r="BE17" s="19">
        <v>8</v>
      </c>
      <c r="BF17" s="16"/>
      <c r="BG17" s="19">
        <v>1.01</v>
      </c>
      <c r="BH17" s="19">
        <v>1.05</v>
      </c>
      <c r="BI17" s="19">
        <v>8.5</v>
      </c>
      <c r="BJ17" s="16"/>
      <c r="BK17" s="19">
        <v>1.01</v>
      </c>
      <c r="BL17" s="19">
        <v>1.05</v>
      </c>
      <c r="BM17" s="19">
        <v>9</v>
      </c>
    </row>
    <row r="18" spans="2:81">
      <c r="B18" s="19">
        <v>1.23</v>
      </c>
      <c r="C18" s="19">
        <v>1.1499999999999999</v>
      </c>
      <c r="D18" s="19">
        <v>1.5</v>
      </c>
      <c r="E18" s="16"/>
      <c r="F18" s="19">
        <v>1.1299999999999999</v>
      </c>
      <c r="G18" s="19">
        <v>1.1499999999999999</v>
      </c>
      <c r="H18" s="19">
        <v>2</v>
      </c>
      <c r="I18" s="16"/>
      <c r="J18" s="19">
        <v>1.08</v>
      </c>
      <c r="K18" s="19">
        <v>1.1499999999999999</v>
      </c>
      <c r="L18" s="19"/>
      <c r="M18" s="19">
        <v>2.5</v>
      </c>
      <c r="N18" s="16"/>
      <c r="O18" s="19">
        <v>1.05</v>
      </c>
      <c r="P18" s="19">
        <v>1.1499999999999999</v>
      </c>
      <c r="Q18" s="19">
        <v>3</v>
      </c>
      <c r="R18" s="16"/>
      <c r="S18" s="19">
        <v>1.04</v>
      </c>
      <c r="T18" s="19">
        <v>1.1499999999999999</v>
      </c>
      <c r="U18" s="19">
        <v>3.5</v>
      </c>
      <c r="V18" s="16"/>
      <c r="W18" s="19">
        <v>1.03</v>
      </c>
      <c r="X18" s="19">
        <v>1.1499999999999999</v>
      </c>
      <c r="Y18" s="19">
        <v>4</v>
      </c>
      <c r="Z18" s="16"/>
      <c r="AA18" s="19">
        <v>1.02</v>
      </c>
      <c r="AB18" s="19">
        <v>1.1499999999999999</v>
      </c>
      <c r="AC18" s="19">
        <v>4.5</v>
      </c>
      <c r="AD18" s="16"/>
      <c r="AE18" s="19">
        <v>1.02</v>
      </c>
      <c r="AF18" s="19">
        <v>1.1499999999999999</v>
      </c>
      <c r="AG18" s="19">
        <v>5</v>
      </c>
      <c r="AH18" s="16"/>
      <c r="AI18" s="19">
        <v>1.01</v>
      </c>
      <c r="AJ18" s="19">
        <v>1.1499999999999999</v>
      </c>
      <c r="AK18" s="19">
        <v>5.5</v>
      </c>
      <c r="AL18" s="16"/>
      <c r="AM18" s="19">
        <v>1.01</v>
      </c>
      <c r="AN18" s="19">
        <v>1.1499999999999999</v>
      </c>
      <c r="AO18" s="19">
        <v>6</v>
      </c>
      <c r="AP18" s="16"/>
      <c r="AQ18" s="19">
        <v>1.01</v>
      </c>
      <c r="AR18" s="19">
        <v>1.1499999999999999</v>
      </c>
      <c r="AS18" s="19">
        <v>6.5</v>
      </c>
      <c r="AT18" s="16"/>
      <c r="AU18" s="19">
        <v>1.01</v>
      </c>
      <c r="AV18" s="19">
        <v>1.1499999999999999</v>
      </c>
      <c r="AW18" s="19">
        <v>7</v>
      </c>
      <c r="AX18" s="16"/>
      <c r="AY18" s="19">
        <v>1.01</v>
      </c>
      <c r="AZ18" s="19">
        <v>1.1499999999999999</v>
      </c>
      <c r="BA18" s="19">
        <v>7.5</v>
      </c>
      <c r="BB18" s="16"/>
      <c r="BC18" s="19">
        <v>1.01</v>
      </c>
      <c r="BD18" s="19">
        <v>1.1499999999999999</v>
      </c>
      <c r="BE18" s="19">
        <v>8</v>
      </c>
      <c r="BF18" s="16"/>
      <c r="BG18" s="19">
        <v>1.01</v>
      </c>
      <c r="BH18" s="19">
        <v>1.1499999999999999</v>
      </c>
      <c r="BI18" s="19">
        <v>8.5</v>
      </c>
      <c r="BJ18" s="16"/>
      <c r="BK18" s="19">
        <v>1.01</v>
      </c>
      <c r="BL18" s="19">
        <v>1.1499999999999999</v>
      </c>
      <c r="BM18" s="19">
        <v>9</v>
      </c>
    </row>
    <row r="19" spans="2:81">
      <c r="B19" s="19">
        <v>1.19</v>
      </c>
      <c r="C19" s="19">
        <v>1.25</v>
      </c>
      <c r="D19" s="19">
        <v>1.5</v>
      </c>
      <c r="E19" s="16"/>
      <c r="F19" s="19">
        <v>1.1100000000000001</v>
      </c>
      <c r="G19" s="19">
        <v>1.25</v>
      </c>
      <c r="H19" s="19">
        <v>2</v>
      </c>
      <c r="I19" s="16"/>
      <c r="J19" s="19">
        <v>1.07</v>
      </c>
      <c r="K19" s="19">
        <v>1.25</v>
      </c>
      <c r="L19" s="19"/>
      <c r="M19" s="19">
        <v>2.5</v>
      </c>
      <c r="N19" s="16"/>
      <c r="O19" s="19">
        <v>1.04</v>
      </c>
      <c r="P19" s="19">
        <v>1.25</v>
      </c>
      <c r="Q19" s="19">
        <v>3</v>
      </c>
      <c r="R19" s="16"/>
      <c r="S19" s="19">
        <v>1.03</v>
      </c>
      <c r="T19" s="19">
        <v>1.25</v>
      </c>
      <c r="U19" s="19">
        <v>3.5</v>
      </c>
      <c r="V19" s="16"/>
      <c r="W19" s="19">
        <v>1.02</v>
      </c>
      <c r="X19" s="19">
        <v>1.25</v>
      </c>
      <c r="Y19" s="19">
        <v>4</v>
      </c>
      <c r="Z19" s="16"/>
      <c r="AA19" s="19">
        <v>1.02</v>
      </c>
      <c r="AB19" s="19">
        <v>1.25</v>
      </c>
      <c r="AC19" s="19">
        <v>4.5</v>
      </c>
      <c r="AD19" s="16"/>
      <c r="AE19" s="19">
        <v>1.01</v>
      </c>
      <c r="AF19" s="19">
        <v>1.25</v>
      </c>
      <c r="AG19" s="19">
        <v>5</v>
      </c>
      <c r="AH19" s="16"/>
      <c r="AI19" s="19">
        <v>1.01</v>
      </c>
      <c r="AJ19" s="19">
        <v>1.25</v>
      </c>
      <c r="AK19" s="19">
        <v>5.5</v>
      </c>
      <c r="AL19" s="16"/>
      <c r="AM19" s="19">
        <v>1.01</v>
      </c>
      <c r="AN19" s="19">
        <v>1.25</v>
      </c>
      <c r="AO19" s="19">
        <v>6</v>
      </c>
      <c r="AP19" s="16"/>
      <c r="AQ19" s="19">
        <v>1.01</v>
      </c>
      <c r="AR19" s="19">
        <v>1.25</v>
      </c>
      <c r="AS19" s="19">
        <v>6.5</v>
      </c>
      <c r="AT19" s="16"/>
      <c r="AU19" s="19">
        <v>1.01</v>
      </c>
      <c r="AV19" s="19">
        <v>1.25</v>
      </c>
      <c r="AW19" s="19">
        <v>7</v>
      </c>
      <c r="AX19" s="16"/>
      <c r="AY19" s="19">
        <v>1.01</v>
      </c>
      <c r="AZ19" s="19">
        <v>1.25</v>
      </c>
      <c r="BA19" s="19">
        <v>7.5</v>
      </c>
      <c r="BB19" s="16"/>
      <c r="BC19" s="19">
        <v>1.01</v>
      </c>
      <c r="BD19" s="19">
        <v>1.25</v>
      </c>
      <c r="BE19" s="19">
        <v>8</v>
      </c>
      <c r="BF19" s="16"/>
      <c r="BG19" s="19">
        <v>1</v>
      </c>
      <c r="BH19" s="19">
        <v>1.25</v>
      </c>
      <c r="BI19" s="19">
        <v>8.5</v>
      </c>
      <c r="BJ19" s="16"/>
      <c r="BK19" s="19">
        <v>1</v>
      </c>
      <c r="BL19" s="19">
        <v>1.25</v>
      </c>
      <c r="BM19" s="19">
        <v>9</v>
      </c>
    </row>
    <row r="20" spans="2:81">
      <c r="B20" s="19">
        <v>1.1599999999999999</v>
      </c>
      <c r="C20" s="19">
        <v>1.35</v>
      </c>
      <c r="D20" s="19">
        <v>1.5</v>
      </c>
      <c r="E20" s="16"/>
      <c r="F20" s="19">
        <v>1.0900000000000001</v>
      </c>
      <c r="G20" s="19">
        <v>1.35</v>
      </c>
      <c r="H20" s="19">
        <v>2</v>
      </c>
      <c r="I20" s="16"/>
      <c r="J20" s="19">
        <v>1.05</v>
      </c>
      <c r="K20" s="19">
        <v>1.35</v>
      </c>
      <c r="L20" s="19"/>
      <c r="M20" s="19">
        <v>2.5</v>
      </c>
      <c r="N20" s="16"/>
      <c r="O20" s="19">
        <v>1.04</v>
      </c>
      <c r="P20" s="19">
        <v>1.35</v>
      </c>
      <c r="Q20" s="19">
        <v>3</v>
      </c>
      <c r="R20" s="16"/>
      <c r="S20" s="19">
        <v>1.03</v>
      </c>
      <c r="T20" s="19">
        <v>1.35</v>
      </c>
      <c r="U20" s="19">
        <v>3.5</v>
      </c>
      <c r="V20" s="16"/>
      <c r="W20" s="19">
        <v>1.02</v>
      </c>
      <c r="X20" s="19">
        <v>1.35</v>
      </c>
      <c r="Y20" s="19">
        <v>4</v>
      </c>
      <c r="Z20" s="16"/>
      <c r="AA20" s="19">
        <v>1.02</v>
      </c>
      <c r="AB20" s="19">
        <v>1.35</v>
      </c>
      <c r="AC20" s="19">
        <v>4.5</v>
      </c>
      <c r="AD20" s="16"/>
      <c r="AE20" s="19">
        <v>1.01</v>
      </c>
      <c r="AF20" s="19">
        <v>1.35</v>
      </c>
      <c r="AG20" s="19">
        <v>5</v>
      </c>
      <c r="AH20" s="16"/>
      <c r="AI20" s="19">
        <v>1.01</v>
      </c>
      <c r="AJ20" s="19">
        <v>1.35</v>
      </c>
      <c r="AK20" s="19">
        <v>5.5</v>
      </c>
      <c r="AL20" s="16"/>
      <c r="AM20" s="19">
        <v>1.01</v>
      </c>
      <c r="AN20" s="19">
        <v>1.35</v>
      </c>
      <c r="AO20" s="19">
        <v>6</v>
      </c>
      <c r="AP20" s="16"/>
      <c r="AQ20" s="19">
        <v>1.01</v>
      </c>
      <c r="AR20" s="19">
        <v>1.35</v>
      </c>
      <c r="AS20" s="19">
        <v>6.5</v>
      </c>
      <c r="AT20" s="16"/>
      <c r="AU20" s="19">
        <v>1.01</v>
      </c>
      <c r="AV20" s="19">
        <v>1.35</v>
      </c>
      <c r="AW20" s="19">
        <v>7</v>
      </c>
      <c r="AX20" s="16"/>
      <c r="AY20" s="19">
        <v>1.01</v>
      </c>
      <c r="AZ20" s="19">
        <v>1.35</v>
      </c>
      <c r="BA20" s="19">
        <v>7.5</v>
      </c>
      <c r="BB20" s="16"/>
      <c r="BC20" s="19">
        <v>1</v>
      </c>
      <c r="BD20" s="19">
        <v>1.35</v>
      </c>
      <c r="BE20" s="19">
        <v>8</v>
      </c>
      <c r="BF20" s="16"/>
      <c r="BG20" s="19">
        <v>1</v>
      </c>
      <c r="BH20" s="19">
        <v>1.35</v>
      </c>
      <c r="BI20" s="19">
        <v>8.5</v>
      </c>
      <c r="BJ20" s="16"/>
      <c r="BK20" s="19">
        <v>1</v>
      </c>
      <c r="BL20" s="19">
        <v>1.35</v>
      </c>
      <c r="BM20" s="19">
        <v>9</v>
      </c>
    </row>
    <row r="21" spans="2:81">
      <c r="B21" s="19">
        <v>1.1299999999999999</v>
      </c>
      <c r="C21" s="19">
        <v>1.45</v>
      </c>
      <c r="D21" s="19">
        <v>1.5</v>
      </c>
      <c r="E21" s="16"/>
      <c r="F21" s="19">
        <v>1.07</v>
      </c>
      <c r="G21" s="19">
        <v>1.45</v>
      </c>
      <c r="H21" s="19">
        <v>2</v>
      </c>
      <c r="I21" s="16"/>
      <c r="J21" s="19">
        <v>1.05</v>
      </c>
      <c r="K21" s="19">
        <v>1.45</v>
      </c>
      <c r="L21" s="19"/>
      <c r="M21" s="19">
        <v>2.5</v>
      </c>
      <c r="N21" s="16"/>
      <c r="O21" s="19">
        <v>1.03</v>
      </c>
      <c r="P21" s="19">
        <v>1.45</v>
      </c>
      <c r="Q21" s="19">
        <v>3</v>
      </c>
      <c r="R21" s="16"/>
      <c r="S21" s="19">
        <v>1.02</v>
      </c>
      <c r="T21" s="19">
        <v>1.45</v>
      </c>
      <c r="U21" s="19">
        <v>3.5</v>
      </c>
      <c r="V21" s="16"/>
      <c r="W21" s="19">
        <v>1.02</v>
      </c>
      <c r="X21" s="19">
        <v>1.45</v>
      </c>
      <c r="Y21" s="19">
        <v>4</v>
      </c>
      <c r="Z21" s="16"/>
      <c r="AA21" s="19">
        <v>1.01</v>
      </c>
      <c r="AB21" s="19">
        <v>1.45</v>
      </c>
      <c r="AC21" s="19">
        <v>4.5</v>
      </c>
      <c r="AD21" s="16"/>
      <c r="AE21" s="19">
        <v>1.01</v>
      </c>
      <c r="AF21" s="19">
        <v>1.45</v>
      </c>
      <c r="AG21" s="19">
        <v>5</v>
      </c>
      <c r="AH21" s="16"/>
      <c r="AI21" s="19">
        <v>1.01</v>
      </c>
      <c r="AJ21" s="19">
        <v>1.45</v>
      </c>
      <c r="AK21" s="19">
        <v>5.5</v>
      </c>
      <c r="AL21" s="16"/>
      <c r="AM21" s="19">
        <v>1.01</v>
      </c>
      <c r="AN21" s="19">
        <v>1.45</v>
      </c>
      <c r="AO21" s="19">
        <v>6</v>
      </c>
      <c r="AP21" s="16"/>
      <c r="AQ21" s="19">
        <v>1.01</v>
      </c>
      <c r="AR21" s="19">
        <v>1.45</v>
      </c>
      <c r="AS21" s="19">
        <v>6.5</v>
      </c>
      <c r="AT21" s="16"/>
      <c r="AU21" s="19">
        <v>1.01</v>
      </c>
      <c r="AV21" s="19">
        <v>1.45</v>
      </c>
      <c r="AW21" s="19">
        <v>7</v>
      </c>
      <c r="AX21" s="16"/>
      <c r="AY21" s="19">
        <v>1</v>
      </c>
      <c r="AZ21" s="19">
        <v>1.45</v>
      </c>
      <c r="BA21" s="19">
        <v>7.5</v>
      </c>
      <c r="BB21" s="16"/>
      <c r="BC21" s="19">
        <v>1</v>
      </c>
      <c r="BD21" s="19">
        <v>1.45</v>
      </c>
      <c r="BE21" s="19">
        <v>8</v>
      </c>
      <c r="BF21" s="16"/>
      <c r="BG21" s="19">
        <v>1</v>
      </c>
      <c r="BH21" s="19">
        <v>1.45</v>
      </c>
      <c r="BI21" s="19">
        <v>8.5</v>
      </c>
      <c r="BJ21" s="16"/>
      <c r="BK21" s="19">
        <v>1</v>
      </c>
      <c r="BL21" s="19">
        <v>1.45</v>
      </c>
      <c r="BM21" s="19">
        <v>9</v>
      </c>
    </row>
    <row r="22" spans="2:81">
      <c r="B22" s="19">
        <v>1.1100000000000001</v>
      </c>
      <c r="C22" s="19">
        <v>1.55</v>
      </c>
      <c r="D22" s="19">
        <v>1.5</v>
      </c>
      <c r="E22" s="16"/>
      <c r="F22" s="19">
        <v>1.06</v>
      </c>
      <c r="G22" s="19">
        <v>1.55</v>
      </c>
      <c r="H22" s="19">
        <v>2</v>
      </c>
      <c r="I22" s="16"/>
      <c r="J22" s="19">
        <v>1.04</v>
      </c>
      <c r="K22" s="19">
        <v>1.55</v>
      </c>
      <c r="L22" s="19"/>
      <c r="M22" s="19">
        <v>2.5</v>
      </c>
      <c r="N22" s="16"/>
      <c r="O22" s="19">
        <v>1.03</v>
      </c>
      <c r="P22" s="19">
        <v>1.55</v>
      </c>
      <c r="Q22" s="19">
        <v>3</v>
      </c>
      <c r="R22" s="16"/>
      <c r="S22" s="19">
        <v>1.02</v>
      </c>
      <c r="T22" s="19">
        <v>1.55</v>
      </c>
      <c r="U22" s="19">
        <v>3.5</v>
      </c>
      <c r="V22" s="16"/>
      <c r="W22" s="19">
        <v>1.01</v>
      </c>
      <c r="X22" s="19">
        <v>1.55</v>
      </c>
      <c r="Y22" s="19">
        <v>4</v>
      </c>
      <c r="Z22" s="16"/>
      <c r="AA22" s="19">
        <v>1.01</v>
      </c>
      <c r="AB22" s="19">
        <v>1.55</v>
      </c>
      <c r="AC22" s="19">
        <v>4.5</v>
      </c>
      <c r="AD22" s="16"/>
      <c r="AE22" s="19">
        <v>1.01</v>
      </c>
      <c r="AF22" s="19">
        <v>1.55</v>
      </c>
      <c r="AG22" s="19">
        <v>5</v>
      </c>
      <c r="AH22" s="16"/>
      <c r="AI22" s="19">
        <v>1.01</v>
      </c>
      <c r="AJ22" s="19">
        <v>1.55</v>
      </c>
      <c r="AK22" s="19">
        <v>5.5</v>
      </c>
      <c r="AL22" s="16"/>
      <c r="AM22" s="19">
        <v>1.01</v>
      </c>
      <c r="AN22" s="19">
        <v>1.55</v>
      </c>
      <c r="AO22" s="19">
        <v>6</v>
      </c>
      <c r="AP22" s="16"/>
      <c r="AQ22" s="19">
        <v>1.01</v>
      </c>
      <c r="AR22" s="19">
        <v>1.55</v>
      </c>
      <c r="AS22" s="19">
        <v>6.5</v>
      </c>
      <c r="AT22" s="16"/>
      <c r="AU22" s="19">
        <v>1</v>
      </c>
      <c r="AV22" s="19">
        <v>1.55</v>
      </c>
      <c r="AW22" s="19">
        <v>7</v>
      </c>
      <c r="AX22" s="16"/>
      <c r="AY22" s="19">
        <v>1</v>
      </c>
      <c r="AZ22" s="19">
        <v>1.55</v>
      </c>
      <c r="BA22" s="19">
        <v>7.5</v>
      </c>
      <c r="BB22" s="16"/>
      <c r="BC22" s="19">
        <v>1</v>
      </c>
      <c r="BD22" s="19">
        <v>1.55</v>
      </c>
      <c r="BE22" s="19">
        <v>8</v>
      </c>
      <c r="BF22" s="16"/>
      <c r="BG22" s="19">
        <v>1</v>
      </c>
      <c r="BH22" s="19">
        <v>1.55</v>
      </c>
      <c r="BI22" s="19">
        <v>8.5</v>
      </c>
      <c r="BJ22" s="16"/>
      <c r="BK22" s="19">
        <v>1</v>
      </c>
      <c r="BL22" s="19">
        <v>1.55</v>
      </c>
      <c r="BM22" s="19">
        <v>9</v>
      </c>
    </row>
    <row r="23" spans="2:81">
      <c r="S23" s="18"/>
      <c r="T23" s="18"/>
      <c r="U23" s="18"/>
      <c r="W23" s="18"/>
      <c r="X23" s="18"/>
      <c r="Y23" s="18"/>
      <c r="AA23" s="18"/>
      <c r="AB23" s="18"/>
      <c r="AC23" s="18"/>
      <c r="AE23" s="18"/>
      <c r="AF23" s="18"/>
      <c r="AG23" s="18"/>
      <c r="AI23" s="18"/>
      <c r="AJ23" s="18"/>
      <c r="AK23" s="18"/>
      <c r="AM23" s="18"/>
      <c r="AN23" s="18"/>
      <c r="AO23" s="18"/>
      <c r="AQ23" s="18"/>
      <c r="AR23" s="18"/>
      <c r="AS23" s="18"/>
      <c r="AU23" s="18"/>
      <c r="AV23" s="18"/>
      <c r="AW23" s="18"/>
      <c r="AY23" s="18"/>
      <c r="AZ23" s="18"/>
      <c r="BA23" s="18"/>
      <c r="BC23" s="18"/>
      <c r="BD23" s="18"/>
      <c r="BE23" s="18"/>
      <c r="BG23" s="18"/>
      <c r="BH23" s="18"/>
      <c r="BI23" s="18"/>
      <c r="BK23" s="18"/>
      <c r="BL23" s="18"/>
      <c r="BM23" s="18"/>
      <c r="BO23" s="18"/>
      <c r="BP23" s="18"/>
      <c r="BQ23" s="18"/>
      <c r="BS23" s="18"/>
      <c r="BT23" s="18"/>
      <c r="BU23" s="18"/>
      <c r="BW23" s="18"/>
      <c r="BX23" s="18"/>
      <c r="BY23" s="18"/>
      <c r="CA23" s="18"/>
      <c r="CB23" s="18"/>
      <c r="CC23" s="18"/>
    </row>
    <row r="24" spans="2:81">
      <c r="S24" s="18"/>
      <c r="T24" s="18"/>
      <c r="U24" s="18"/>
      <c r="W24" s="18"/>
      <c r="X24" s="18"/>
      <c r="Y24" s="18"/>
      <c r="AA24" s="18"/>
      <c r="AB24" s="18"/>
      <c r="AC24" s="18"/>
      <c r="AE24" s="18"/>
      <c r="AF24" s="18"/>
      <c r="AG24" s="18"/>
      <c r="AI24" s="18"/>
      <c r="AJ24" s="18"/>
      <c r="AK24" s="18"/>
      <c r="AM24" s="18"/>
      <c r="AN24" s="18"/>
      <c r="AO24" s="18"/>
      <c r="AQ24" s="18"/>
      <c r="AR24" s="18"/>
      <c r="AS24" s="18"/>
      <c r="AU24" s="18"/>
      <c r="AV24" s="18"/>
      <c r="AW24" s="18"/>
      <c r="AY24" s="18"/>
      <c r="AZ24" s="18"/>
      <c r="BA24" s="18"/>
      <c r="BC24" s="18"/>
      <c r="BD24" s="18"/>
      <c r="BE24" s="18"/>
      <c r="BG24" s="18"/>
      <c r="BH24" s="18"/>
      <c r="BI24" s="18"/>
      <c r="BK24" s="18"/>
      <c r="BL24" s="18"/>
      <c r="BM24" s="18"/>
      <c r="BO24" s="18"/>
      <c r="BP24" s="18"/>
      <c r="BQ24" s="18"/>
      <c r="BS24" s="18"/>
      <c r="BT24" s="18"/>
      <c r="BU24" s="18"/>
      <c r="BW24" s="18"/>
      <c r="BX24" s="18"/>
      <c r="BY24" s="18"/>
      <c r="CA24" s="18"/>
      <c r="CB24" s="18"/>
      <c r="CC24" s="18"/>
    </row>
    <row r="25" spans="2:81">
      <c r="S25" s="18"/>
      <c r="T25" s="18"/>
      <c r="U25" s="18"/>
      <c r="W25" s="18"/>
      <c r="X25" s="18"/>
      <c r="Y25" s="18"/>
      <c r="AA25" s="18"/>
      <c r="AB25" s="18"/>
      <c r="AC25" s="18"/>
      <c r="AE25" s="18"/>
      <c r="AF25" s="18"/>
      <c r="AG25" s="18"/>
      <c r="AI25" s="18"/>
      <c r="AJ25" s="18"/>
      <c r="AK25" s="18"/>
      <c r="AM25" s="18"/>
      <c r="AN25" s="18"/>
      <c r="AO25" s="18"/>
      <c r="AQ25" s="18"/>
      <c r="AR25" s="18"/>
      <c r="AS25" s="18"/>
      <c r="AU25" s="18"/>
      <c r="AV25" s="18"/>
      <c r="AW25" s="18"/>
      <c r="AY25" s="18"/>
      <c r="AZ25" s="18"/>
      <c r="BA25" s="18"/>
      <c r="BC25" s="18"/>
      <c r="BD25" s="18"/>
      <c r="BE25" s="18"/>
      <c r="BG25" s="18"/>
      <c r="BH25" s="18"/>
      <c r="BI25" s="18"/>
      <c r="BK25" s="18"/>
      <c r="BL25" s="18"/>
      <c r="BM25" s="18"/>
      <c r="BO25" s="18"/>
      <c r="BP25" s="18"/>
      <c r="BQ25" s="18"/>
      <c r="BS25" s="18"/>
      <c r="BT25" s="18"/>
      <c r="BU25" s="18"/>
      <c r="BW25" s="18"/>
      <c r="BX25" s="18"/>
      <c r="BY25" s="18"/>
      <c r="CA25" s="18"/>
      <c r="CB25" s="18"/>
      <c r="CC25" s="18"/>
    </row>
    <row r="26" spans="2:81">
      <c r="S26" s="18"/>
      <c r="T26" s="18"/>
      <c r="U26" s="18"/>
      <c r="W26" s="18"/>
      <c r="X26" s="18"/>
      <c r="Y26" s="18"/>
      <c r="AA26" s="18"/>
      <c r="AB26" s="18"/>
      <c r="AC26" s="18"/>
      <c r="AE26" s="18"/>
      <c r="AF26" s="18"/>
      <c r="AG26" s="18"/>
      <c r="AI26" s="18"/>
      <c r="AJ26" s="18"/>
      <c r="AK26" s="18"/>
      <c r="AM26" s="18"/>
      <c r="AN26" s="18"/>
      <c r="AO26" s="18"/>
      <c r="AQ26" s="18"/>
      <c r="AR26" s="18"/>
      <c r="AS26" s="18"/>
      <c r="AU26" s="18"/>
      <c r="AV26" s="18"/>
      <c r="AW26" s="18"/>
      <c r="AY26" s="18"/>
      <c r="AZ26" s="18"/>
      <c r="BA26" s="18"/>
      <c r="BC26" s="18"/>
      <c r="BD26" s="18"/>
      <c r="BE26" s="18"/>
      <c r="BG26" s="18"/>
      <c r="BH26" s="18"/>
      <c r="BI26" s="18"/>
      <c r="BK26" s="18"/>
      <c r="BL26" s="18"/>
      <c r="BM26" s="18"/>
      <c r="BO26" s="18"/>
      <c r="BP26" s="18"/>
      <c r="BQ26" s="18"/>
      <c r="BS26" s="18"/>
      <c r="BT26" s="18"/>
      <c r="BU26" s="18"/>
      <c r="BW26" s="18"/>
      <c r="BX26" s="18"/>
      <c r="BY26" s="18"/>
      <c r="CA26" s="18"/>
      <c r="CB26" s="18"/>
      <c r="CC26" s="18"/>
    </row>
    <row r="27" spans="2:81">
      <c r="S27" s="18"/>
      <c r="T27" s="18"/>
      <c r="U27" s="18"/>
      <c r="W27" s="18"/>
      <c r="X27" s="18"/>
      <c r="Y27" s="18"/>
      <c r="AA27" s="18"/>
      <c r="AB27" s="18"/>
      <c r="AC27" s="18"/>
      <c r="AE27" s="18"/>
      <c r="AF27" s="18"/>
      <c r="AG27" s="18"/>
      <c r="AI27" s="18"/>
      <c r="AJ27" s="18"/>
      <c r="AK27" s="18"/>
      <c r="AM27" s="18"/>
      <c r="AN27" s="18"/>
      <c r="AO27" s="18"/>
      <c r="AQ27" s="18"/>
      <c r="AR27" s="18"/>
      <c r="AS27" s="18"/>
      <c r="AU27" s="18"/>
      <c r="AV27" s="18"/>
      <c r="AW27" s="18"/>
      <c r="AY27" s="18"/>
      <c r="AZ27" s="18"/>
      <c r="BA27" s="18"/>
      <c r="BC27" s="18"/>
      <c r="BD27" s="18"/>
      <c r="BE27" s="18"/>
      <c r="BG27" s="18"/>
      <c r="BH27" s="18"/>
      <c r="BI27" s="18"/>
      <c r="BK27" s="18"/>
      <c r="BL27" s="18"/>
      <c r="BM27" s="18"/>
      <c r="BO27" s="18"/>
      <c r="BP27" s="18"/>
      <c r="BQ27" s="18"/>
      <c r="BS27" s="18"/>
      <c r="BT27" s="18"/>
      <c r="BU27" s="18"/>
      <c r="BW27" s="18"/>
      <c r="BX27" s="18"/>
      <c r="BY27" s="18"/>
      <c r="CA27" s="18"/>
      <c r="CB27" s="18"/>
      <c r="CC27" s="18"/>
    </row>
    <row r="28" spans="2:81">
      <c r="S28" s="18"/>
      <c r="T28" s="18"/>
      <c r="U28" s="18"/>
      <c r="W28" s="18"/>
      <c r="X28" s="18"/>
      <c r="Y28" s="18"/>
      <c r="AA28" s="18"/>
      <c r="AB28" s="18"/>
      <c r="AC28" s="18"/>
      <c r="AE28" s="18"/>
      <c r="AF28" s="18"/>
      <c r="AG28" s="18"/>
      <c r="AI28" s="18"/>
      <c r="AJ28" s="18"/>
      <c r="AK28" s="18"/>
      <c r="AM28" s="18"/>
      <c r="AN28" s="18"/>
      <c r="AO28" s="18"/>
      <c r="AQ28" s="18"/>
      <c r="AR28" s="18"/>
      <c r="AS28" s="18"/>
      <c r="AU28" s="18"/>
      <c r="AV28" s="18"/>
      <c r="AW28" s="18"/>
      <c r="AY28" s="18"/>
      <c r="AZ28" s="18"/>
      <c r="BA28" s="18"/>
      <c r="BC28" s="18"/>
      <c r="BD28" s="18"/>
      <c r="BE28" s="18"/>
      <c r="BG28" s="18"/>
      <c r="BH28" s="18"/>
      <c r="BI28" s="18"/>
      <c r="BK28" s="18"/>
      <c r="BL28" s="18"/>
      <c r="BM28" s="18"/>
      <c r="BO28" s="18"/>
      <c r="BP28" s="18"/>
      <c r="BQ28" s="18"/>
      <c r="BS28" s="18"/>
      <c r="BT28" s="18"/>
      <c r="BU28" s="18"/>
      <c r="BW28" s="18"/>
      <c r="BX28" s="18"/>
      <c r="BY28" s="18"/>
      <c r="CA28" s="18"/>
      <c r="CB28" s="18"/>
      <c r="CC28" s="18"/>
    </row>
    <row r="29" spans="2:81">
      <c r="S29" s="18"/>
      <c r="T29" s="18"/>
      <c r="U29" s="18"/>
      <c r="W29" s="18"/>
      <c r="X29" s="18"/>
      <c r="Y29" s="18"/>
      <c r="AA29" s="18"/>
      <c r="AB29" s="18"/>
      <c r="AC29" s="18"/>
      <c r="AE29" s="18"/>
      <c r="AF29" s="18"/>
      <c r="AG29" s="18"/>
      <c r="AI29" s="18"/>
      <c r="AJ29" s="18"/>
      <c r="AK29" s="18"/>
      <c r="AM29" s="18"/>
      <c r="AN29" s="18"/>
      <c r="AO29" s="18"/>
      <c r="AQ29" s="18"/>
      <c r="AR29" s="18"/>
      <c r="AS29" s="18"/>
      <c r="AU29" s="18"/>
      <c r="AV29" s="18"/>
      <c r="AW29" s="18"/>
      <c r="AY29" s="18"/>
      <c r="AZ29" s="18"/>
      <c r="BA29" s="18"/>
      <c r="BC29" s="18"/>
      <c r="BD29" s="18"/>
      <c r="BE29" s="18"/>
      <c r="BG29" s="18"/>
      <c r="BH29" s="18"/>
      <c r="BI29" s="18"/>
      <c r="BK29" s="18"/>
      <c r="BL29" s="18"/>
      <c r="BM29" s="18"/>
      <c r="BO29" s="18"/>
      <c r="BP29" s="18"/>
      <c r="BQ29" s="18"/>
      <c r="BS29" s="18"/>
      <c r="BT29" s="18"/>
      <c r="BU29" s="18"/>
      <c r="BW29" s="18"/>
      <c r="BX29" s="18"/>
      <c r="BY29" s="18"/>
      <c r="CA29" s="18"/>
      <c r="CB29" s="18"/>
      <c r="CC29" s="18"/>
    </row>
    <row r="30" spans="2:81">
      <c r="S30" s="18"/>
      <c r="T30" s="18"/>
      <c r="U30" s="18"/>
      <c r="W30" s="18"/>
      <c r="X30" s="18"/>
      <c r="Y30" s="18"/>
      <c r="AA30" s="18"/>
      <c r="AB30" s="18"/>
      <c r="AC30" s="18"/>
      <c r="AE30" s="18"/>
      <c r="AF30" s="18"/>
      <c r="AG30" s="18"/>
      <c r="AI30" s="18"/>
      <c r="AJ30" s="18"/>
      <c r="AK30" s="18"/>
      <c r="AM30" s="18"/>
      <c r="AN30" s="18"/>
      <c r="AO30" s="18"/>
      <c r="AQ30" s="18"/>
      <c r="AR30" s="18"/>
      <c r="AS30" s="18"/>
      <c r="AU30" s="18"/>
      <c r="AV30" s="18"/>
      <c r="AW30" s="18"/>
      <c r="AY30" s="18"/>
      <c r="AZ30" s="18"/>
      <c r="BA30" s="18"/>
      <c r="BC30" s="18"/>
      <c r="BD30" s="18"/>
      <c r="BE30" s="18"/>
      <c r="BG30" s="18"/>
      <c r="BH30" s="18"/>
      <c r="BI30" s="18"/>
      <c r="BK30" s="18"/>
      <c r="BL30" s="18"/>
      <c r="BM30" s="18"/>
      <c r="BO30" s="18"/>
      <c r="BP30" s="18"/>
      <c r="BQ30" s="18"/>
      <c r="BS30" s="18"/>
      <c r="BT30" s="18"/>
      <c r="BU30" s="18"/>
      <c r="BW30" s="18"/>
      <c r="BX30" s="18"/>
      <c r="BY30" s="18"/>
      <c r="CA30" s="18"/>
      <c r="CB30" s="18"/>
      <c r="CC30" s="18"/>
    </row>
    <row r="31" spans="2:81">
      <c r="S31" s="18"/>
      <c r="T31" s="18"/>
      <c r="U31" s="18"/>
      <c r="W31" s="18"/>
      <c r="X31" s="18"/>
      <c r="Y31" s="18"/>
      <c r="AA31" s="18"/>
      <c r="AB31" s="18"/>
      <c r="AC31" s="18"/>
      <c r="AE31" s="18"/>
      <c r="AF31" s="18"/>
      <c r="AG31" s="18"/>
      <c r="AI31" s="18"/>
      <c r="AJ31" s="18"/>
      <c r="AK31" s="18"/>
      <c r="AM31" s="18"/>
      <c r="AN31" s="18"/>
      <c r="AO31" s="18"/>
      <c r="AQ31" s="18"/>
      <c r="AR31" s="18"/>
      <c r="AS31" s="18"/>
      <c r="AU31" s="18"/>
      <c r="AV31" s="18"/>
      <c r="AW31" s="18"/>
      <c r="AY31" s="18"/>
      <c r="AZ31" s="18"/>
      <c r="BA31" s="18"/>
      <c r="BC31" s="18"/>
      <c r="BD31" s="18"/>
      <c r="BE31" s="18"/>
      <c r="BG31" s="18"/>
      <c r="BH31" s="18"/>
      <c r="BI31" s="18"/>
      <c r="BK31" s="18"/>
      <c r="BL31" s="18"/>
      <c r="BM31" s="18"/>
      <c r="BO31" s="18"/>
      <c r="BP31" s="18"/>
      <c r="BQ31" s="18"/>
      <c r="BS31" s="18"/>
      <c r="BT31" s="18"/>
      <c r="BU31" s="18"/>
      <c r="BW31" s="18"/>
      <c r="BX31" s="18"/>
      <c r="BY31" s="18"/>
      <c r="CA31" s="18"/>
      <c r="CB31" s="18"/>
      <c r="CC31" s="18"/>
    </row>
    <row r="32" spans="2:81">
      <c r="S32" s="18"/>
      <c r="T32" s="18"/>
      <c r="U32" s="18"/>
      <c r="W32" s="18"/>
      <c r="X32" s="18"/>
      <c r="Y32" s="18"/>
      <c r="AA32" s="18"/>
      <c r="AB32" s="18"/>
      <c r="AC32" s="18"/>
      <c r="AE32" s="18"/>
      <c r="AF32" s="18"/>
      <c r="AG32" s="18"/>
      <c r="AI32" s="18"/>
      <c r="AJ32" s="18"/>
      <c r="AK32" s="18"/>
      <c r="AM32" s="18"/>
      <c r="AN32" s="18"/>
      <c r="AO32" s="18"/>
      <c r="AQ32" s="18"/>
      <c r="AR32" s="18"/>
      <c r="AS32" s="18"/>
      <c r="AU32" s="18"/>
      <c r="AV32" s="18"/>
      <c r="AW32" s="18"/>
      <c r="AY32" s="18"/>
      <c r="AZ32" s="18"/>
      <c r="BA32" s="18"/>
      <c r="BC32" s="18"/>
      <c r="BD32" s="18"/>
      <c r="BE32" s="18"/>
      <c r="BG32" s="18"/>
      <c r="BH32" s="18"/>
      <c r="BI32" s="18"/>
      <c r="BK32" s="18"/>
      <c r="BL32" s="18"/>
      <c r="BM32" s="18"/>
      <c r="BO32" s="18"/>
      <c r="BP32" s="18"/>
      <c r="BQ32" s="18"/>
      <c r="BS32" s="18"/>
      <c r="BT32" s="18"/>
      <c r="BU32" s="18"/>
      <c r="BW32" s="18"/>
      <c r="BX32" s="18"/>
      <c r="BY32" s="18"/>
      <c r="CA32" s="18"/>
      <c r="CB32" s="18"/>
      <c r="CC32" s="18"/>
    </row>
    <row r="33" spans="2:111">
      <c r="S33" s="18"/>
      <c r="T33" s="18"/>
      <c r="U33" s="18"/>
      <c r="W33" s="18"/>
      <c r="X33" s="18"/>
      <c r="Y33" s="18"/>
      <c r="AA33" s="18"/>
      <c r="AB33" s="18"/>
      <c r="AC33" s="18"/>
      <c r="AE33" s="18"/>
      <c r="AF33" s="18"/>
      <c r="AG33" s="18"/>
      <c r="AI33" s="18"/>
      <c r="AJ33" s="18"/>
      <c r="AK33" s="18"/>
      <c r="AM33" s="18"/>
      <c r="AN33" s="18"/>
      <c r="AO33" s="18"/>
      <c r="AQ33" s="18"/>
      <c r="AR33" s="18"/>
      <c r="AS33" s="18"/>
      <c r="AU33" s="18"/>
      <c r="AV33" s="18"/>
      <c r="AW33" s="18"/>
      <c r="AY33" s="18"/>
      <c r="AZ33" s="18"/>
      <c r="BA33" s="18"/>
      <c r="BC33" s="18"/>
      <c r="BD33" s="18"/>
      <c r="BE33" s="18"/>
      <c r="BG33" s="18"/>
      <c r="BH33" s="18"/>
      <c r="BI33" s="18"/>
      <c r="BK33" s="18"/>
      <c r="BL33" s="18"/>
      <c r="BM33" s="18"/>
      <c r="BO33" s="18"/>
      <c r="BP33" s="18"/>
      <c r="BQ33" s="18"/>
      <c r="BS33" s="18"/>
      <c r="BT33" s="18"/>
      <c r="BU33" s="18"/>
      <c r="BW33" s="18"/>
      <c r="BX33" s="18"/>
      <c r="BY33" s="18"/>
      <c r="CA33" s="18"/>
      <c r="CB33" s="18"/>
      <c r="CC33" s="18"/>
    </row>
    <row r="34" spans="2:111">
      <c r="S34" s="18"/>
      <c r="T34" s="18"/>
      <c r="U34" s="18"/>
      <c r="W34" s="18"/>
      <c r="X34" s="18"/>
      <c r="Y34" s="18"/>
      <c r="AA34" s="18"/>
      <c r="AB34" s="18"/>
      <c r="AC34" s="18"/>
      <c r="AE34" s="18"/>
      <c r="AF34" s="18"/>
      <c r="AG34" s="18"/>
      <c r="AI34" s="18"/>
      <c r="AJ34" s="18"/>
      <c r="AK34" s="18"/>
      <c r="AM34" s="18"/>
      <c r="AN34" s="18"/>
      <c r="AO34" s="18"/>
      <c r="AQ34" s="18"/>
      <c r="AR34" s="18"/>
      <c r="AS34" s="18"/>
      <c r="AU34" s="18"/>
      <c r="AV34" s="18"/>
      <c r="AW34" s="18"/>
      <c r="AY34" s="18"/>
      <c r="AZ34" s="18"/>
      <c r="BA34" s="18"/>
      <c r="BC34" s="18"/>
      <c r="BD34" s="18"/>
      <c r="BE34" s="18"/>
      <c r="BG34" s="18"/>
      <c r="BH34" s="18"/>
      <c r="BI34" s="18"/>
      <c r="BK34" s="18"/>
      <c r="BL34" s="18"/>
      <c r="BM34" s="18"/>
      <c r="BO34" s="18"/>
      <c r="BP34" s="18"/>
      <c r="BQ34" s="18"/>
      <c r="BS34" s="18"/>
      <c r="BT34" s="18"/>
      <c r="BU34" s="18"/>
      <c r="BW34" s="18"/>
      <c r="BX34" s="18"/>
      <c r="BY34" s="18"/>
      <c r="CA34" s="18"/>
      <c r="CB34" s="18"/>
      <c r="CC34" s="18"/>
    </row>
    <row r="35" spans="2:111">
      <c r="S35" s="18"/>
      <c r="T35" s="18"/>
      <c r="U35" s="18"/>
      <c r="W35" s="18"/>
      <c r="X35" s="18"/>
      <c r="Y35" s="18"/>
      <c r="AA35" s="18"/>
      <c r="AB35" s="18"/>
      <c r="AC35" s="18"/>
      <c r="AE35" s="18"/>
      <c r="AF35" s="18"/>
      <c r="AG35" s="18"/>
      <c r="AI35" s="18"/>
      <c r="AJ35" s="18"/>
      <c r="AK35" s="18"/>
      <c r="AM35" s="18"/>
      <c r="AN35" s="18"/>
      <c r="AO35" s="18"/>
      <c r="AQ35" s="18"/>
      <c r="AR35" s="18"/>
      <c r="AS35" s="18"/>
      <c r="AU35" s="18"/>
      <c r="AV35" s="18"/>
      <c r="AW35" s="18"/>
      <c r="AY35" s="18"/>
      <c r="AZ35" s="18"/>
      <c r="BA35" s="18"/>
      <c r="BC35" s="18"/>
      <c r="BD35" s="18"/>
      <c r="BE35" s="18"/>
      <c r="BG35" s="18"/>
      <c r="BH35" s="18"/>
      <c r="BI35" s="18"/>
      <c r="BK35" s="18"/>
      <c r="BL35" s="18"/>
      <c r="BM35" s="18"/>
      <c r="BO35" s="18"/>
      <c r="BP35" s="18"/>
      <c r="BQ35" s="18"/>
      <c r="BS35" s="18"/>
      <c r="BT35" s="18"/>
      <c r="BU35" s="18"/>
      <c r="BW35" s="18"/>
      <c r="BX35" s="18"/>
      <c r="BY35" s="18"/>
      <c r="CA35" s="18"/>
      <c r="CB35" s="18"/>
      <c r="CC35" s="18"/>
    </row>
    <row r="36" spans="2:111">
      <c r="S36" s="18"/>
      <c r="T36" s="18"/>
      <c r="U36" s="18"/>
      <c r="W36" s="18"/>
      <c r="X36" s="18"/>
      <c r="Y36" s="18"/>
      <c r="AA36" s="18"/>
      <c r="AB36" s="18"/>
      <c r="AC36" s="18"/>
      <c r="AE36" s="18"/>
      <c r="AF36" s="18"/>
      <c r="AG36" s="18"/>
      <c r="AI36" s="18"/>
      <c r="AJ36" s="18"/>
      <c r="AK36" s="18"/>
      <c r="AM36" s="18"/>
      <c r="AN36" s="18"/>
      <c r="AO36" s="18"/>
      <c r="AQ36" s="18"/>
      <c r="AR36" s="18"/>
      <c r="AS36" s="18"/>
      <c r="AU36" s="18"/>
      <c r="AV36" s="18"/>
      <c r="AW36" s="18"/>
      <c r="AY36" s="18"/>
      <c r="AZ36" s="18"/>
      <c r="BA36" s="18"/>
      <c r="BC36" s="18"/>
      <c r="BD36" s="18"/>
      <c r="BE36" s="18"/>
      <c r="BG36" s="18"/>
      <c r="BH36" s="18"/>
      <c r="BI36" s="18"/>
      <c r="BK36" s="18"/>
      <c r="BL36" s="18"/>
      <c r="BM36" s="18"/>
      <c r="BO36" s="18"/>
      <c r="BP36" s="18"/>
      <c r="BQ36" s="18"/>
      <c r="BS36" s="18"/>
      <c r="BT36" s="18"/>
      <c r="BU36" s="18"/>
      <c r="BW36" s="18"/>
      <c r="BX36" s="18"/>
      <c r="BY36" s="18"/>
      <c r="CA36" s="18"/>
      <c r="CB36" s="18"/>
      <c r="CC36" s="18"/>
    </row>
    <row r="37" spans="2:111">
      <c r="S37" s="18"/>
      <c r="T37" s="18"/>
      <c r="U37" s="18"/>
      <c r="W37" s="18"/>
      <c r="X37" s="18"/>
      <c r="Y37" s="18"/>
      <c r="AA37" s="18"/>
      <c r="AB37" s="18"/>
      <c r="AC37" s="18"/>
      <c r="AE37" s="18"/>
      <c r="AF37" s="18"/>
      <c r="AG37" s="18"/>
      <c r="AI37" s="18"/>
      <c r="AJ37" s="18"/>
      <c r="AK37" s="18"/>
      <c r="AM37" s="18"/>
      <c r="AN37" s="18"/>
      <c r="AO37" s="18"/>
      <c r="AQ37" s="18"/>
      <c r="AR37" s="18"/>
      <c r="AS37" s="18"/>
      <c r="AU37" s="18"/>
      <c r="AV37" s="18"/>
      <c r="AW37" s="18"/>
      <c r="AY37" s="18"/>
      <c r="AZ37" s="18"/>
      <c r="BA37" s="18"/>
      <c r="BC37" s="18"/>
      <c r="BD37" s="18"/>
      <c r="BE37" s="18"/>
      <c r="BG37" s="18"/>
      <c r="BH37" s="18"/>
      <c r="BI37" s="18"/>
      <c r="BK37" s="18"/>
      <c r="BL37" s="18"/>
      <c r="BM37" s="18"/>
      <c r="BO37" s="18"/>
      <c r="BP37" s="18"/>
      <c r="BQ37" s="18"/>
      <c r="BS37" s="18"/>
      <c r="BT37" s="18"/>
      <c r="BU37" s="18"/>
      <c r="BW37" s="18"/>
      <c r="BX37" s="18"/>
      <c r="BY37" s="18"/>
      <c r="CA37" s="18"/>
      <c r="CB37" s="18"/>
      <c r="CC37" s="18"/>
    </row>
    <row r="38" spans="2:111">
      <c r="AW38" s="18"/>
      <c r="AX38" s="18"/>
      <c r="AY38" s="18"/>
      <c r="BA38" s="18"/>
      <c r="BB38" s="18"/>
      <c r="BC38" s="18"/>
      <c r="BE38" s="18"/>
      <c r="BF38" s="18"/>
      <c r="BG38" s="18"/>
      <c r="BI38" s="18"/>
      <c r="BJ38" s="18"/>
      <c r="BK38" s="18"/>
      <c r="BM38" s="18"/>
      <c r="BN38" s="18"/>
      <c r="BO38" s="18"/>
      <c r="BQ38" s="18"/>
      <c r="BR38" s="18"/>
      <c r="BS38" s="18"/>
      <c r="BU38" s="18"/>
      <c r="BV38" s="18"/>
      <c r="BW38" s="18"/>
      <c r="BY38" s="18"/>
      <c r="BZ38" s="18"/>
      <c r="CA38" s="18"/>
      <c r="CC38" s="18"/>
      <c r="CD38" s="18"/>
      <c r="CE38" s="18"/>
      <c r="CG38" s="18"/>
      <c r="CH38" s="18"/>
      <c r="CI38" s="18"/>
      <c r="CK38" s="18"/>
      <c r="CL38" s="18"/>
      <c r="CM38" s="18"/>
      <c r="CO38" s="18"/>
      <c r="CP38" s="18"/>
      <c r="CQ38" s="18"/>
      <c r="CS38" s="18"/>
      <c r="CT38" s="18"/>
      <c r="CU38" s="18"/>
      <c r="CW38" s="18"/>
      <c r="CX38" s="18"/>
      <c r="CY38" s="18"/>
      <c r="DA38" s="18"/>
      <c r="DB38" s="18"/>
      <c r="DC38" s="18"/>
      <c r="DE38" s="18"/>
      <c r="DF38" s="18"/>
      <c r="DG38" s="18"/>
    </row>
    <row r="39" spans="2:111">
      <c r="AW39" s="18"/>
      <c r="AX39" s="18"/>
      <c r="AY39" s="18"/>
      <c r="BA39" s="18"/>
      <c r="BB39" s="18"/>
      <c r="BC39" s="18"/>
      <c r="BE39" s="18"/>
      <c r="BF39" s="18"/>
      <c r="BG39" s="18"/>
      <c r="BI39" s="18"/>
      <c r="BJ39" s="18"/>
      <c r="BK39" s="18"/>
      <c r="BM39" s="18"/>
      <c r="BN39" s="18"/>
      <c r="BO39" s="18"/>
      <c r="BQ39" s="18"/>
      <c r="BR39" s="18"/>
      <c r="BS39" s="18"/>
      <c r="BU39" s="18"/>
      <c r="BV39" s="18"/>
      <c r="BW39" s="18"/>
      <c r="BY39" s="18"/>
      <c r="BZ39" s="18"/>
      <c r="CA39" s="18"/>
      <c r="CC39" s="18"/>
      <c r="CD39" s="18"/>
      <c r="CE39" s="18"/>
      <c r="CG39" s="18"/>
      <c r="CH39" s="18"/>
      <c r="CI39" s="18"/>
      <c r="CK39" s="18"/>
      <c r="CL39" s="18"/>
      <c r="CM39" s="18"/>
      <c r="CO39" s="18"/>
      <c r="CP39" s="18"/>
      <c r="CQ39" s="18"/>
      <c r="CS39" s="18"/>
      <c r="CT39" s="18"/>
      <c r="CU39" s="18"/>
      <c r="CW39" s="18"/>
      <c r="CX39" s="18"/>
      <c r="CY39" s="18"/>
      <c r="DA39" s="18"/>
      <c r="DB39" s="18"/>
      <c r="DC39" s="18"/>
      <c r="DE39" s="18"/>
      <c r="DF39" s="18"/>
      <c r="DG39" s="18"/>
    </row>
    <row r="40" spans="2:111">
      <c r="AW40" s="18"/>
      <c r="AX40" s="18"/>
      <c r="AY40" s="18"/>
      <c r="BA40" s="18"/>
      <c r="BB40" s="18"/>
      <c r="BC40" s="18"/>
      <c r="BE40" s="18"/>
      <c r="BF40" s="18"/>
      <c r="BG40" s="18"/>
      <c r="BI40" s="18"/>
      <c r="BJ40" s="18"/>
      <c r="BK40" s="18"/>
      <c r="BM40" s="18"/>
      <c r="BN40" s="18"/>
      <c r="BO40" s="18"/>
      <c r="BQ40" s="18"/>
      <c r="BR40" s="18"/>
      <c r="BS40" s="18"/>
      <c r="BU40" s="18"/>
      <c r="BV40" s="18"/>
      <c r="BW40" s="18"/>
      <c r="BY40" s="18"/>
      <c r="BZ40" s="18"/>
      <c r="CA40" s="18"/>
      <c r="CC40" s="18"/>
      <c r="CD40" s="18"/>
      <c r="CE40" s="18"/>
      <c r="CG40" s="18"/>
      <c r="CH40" s="18"/>
      <c r="CI40" s="18"/>
      <c r="CK40" s="18"/>
      <c r="CL40" s="18"/>
      <c r="CM40" s="18"/>
      <c r="CO40" s="18"/>
      <c r="CP40" s="18"/>
      <c r="CQ40" s="18"/>
      <c r="CS40" s="18"/>
      <c r="CT40" s="18"/>
      <c r="CU40" s="18"/>
      <c r="CW40" s="18"/>
      <c r="CX40" s="18"/>
      <c r="CY40" s="18"/>
      <c r="DA40" s="18"/>
      <c r="DB40" s="18"/>
      <c r="DC40" s="18"/>
      <c r="DE40" s="18"/>
      <c r="DF40" s="18"/>
      <c r="DG40" s="18"/>
    </row>
    <row r="41" spans="2:111">
      <c r="AW41" s="18"/>
      <c r="AX41" s="18"/>
      <c r="AY41" s="18"/>
      <c r="BA41" s="18"/>
      <c r="BB41" s="18"/>
      <c r="BC41" s="18"/>
      <c r="BE41" s="18"/>
      <c r="BF41" s="18"/>
      <c r="BG41" s="18"/>
      <c r="BI41" s="18"/>
      <c r="BJ41" s="18"/>
      <c r="BK41" s="18"/>
      <c r="BM41" s="18"/>
      <c r="BN41" s="18"/>
      <c r="BO41" s="18"/>
      <c r="BQ41" s="18"/>
      <c r="BR41" s="18"/>
      <c r="BS41" s="18"/>
      <c r="BU41" s="18"/>
      <c r="BV41" s="18"/>
      <c r="BW41" s="18"/>
      <c r="BY41" s="18"/>
      <c r="BZ41" s="18"/>
      <c r="CA41" s="18"/>
      <c r="CC41" s="18"/>
      <c r="CD41" s="18"/>
      <c r="CE41" s="18"/>
      <c r="CG41" s="18"/>
      <c r="CH41" s="18"/>
      <c r="CI41" s="18"/>
      <c r="CK41" s="18"/>
      <c r="CL41" s="18"/>
      <c r="CM41" s="18"/>
      <c r="CO41" s="18"/>
      <c r="CP41" s="18"/>
      <c r="CQ41" s="18"/>
      <c r="CS41" s="18"/>
      <c r="CT41" s="18"/>
      <c r="CU41" s="18"/>
      <c r="CW41" s="18"/>
      <c r="CX41" s="18"/>
      <c r="CY41" s="18"/>
      <c r="DA41" s="18"/>
      <c r="DB41" s="18"/>
      <c r="DC41" s="18"/>
      <c r="DE41" s="18"/>
      <c r="DF41" s="18"/>
      <c r="DG41" s="18"/>
    </row>
    <row r="42" spans="2:111">
      <c r="AW42" s="18"/>
      <c r="AX42" s="18"/>
      <c r="AY42" s="18"/>
      <c r="BA42" s="18"/>
      <c r="BB42" s="18"/>
      <c r="BC42" s="18"/>
      <c r="BE42" s="18"/>
      <c r="BF42" s="18"/>
      <c r="BG42" s="18"/>
      <c r="BI42" s="18"/>
      <c r="BJ42" s="18"/>
      <c r="BK42" s="18"/>
      <c r="BM42" s="18"/>
      <c r="BN42" s="18"/>
      <c r="BO42" s="18"/>
      <c r="BQ42" s="18"/>
      <c r="BR42" s="18"/>
      <c r="BS42" s="18"/>
      <c r="BU42" s="18"/>
      <c r="BV42" s="18"/>
      <c r="BW42" s="18"/>
      <c r="BY42" s="18"/>
      <c r="BZ42" s="18"/>
      <c r="CA42" s="18"/>
      <c r="CC42" s="18"/>
      <c r="CD42" s="18"/>
      <c r="CE42" s="18"/>
      <c r="CG42" s="18"/>
      <c r="CH42" s="18"/>
      <c r="CI42" s="18"/>
      <c r="CK42" s="18"/>
      <c r="CL42" s="18"/>
      <c r="CM42" s="18"/>
      <c r="CO42" s="18"/>
      <c r="CP42" s="18"/>
      <c r="CQ42" s="18"/>
      <c r="CS42" s="18"/>
      <c r="CT42" s="18"/>
      <c r="CU42" s="18"/>
      <c r="CW42" s="18"/>
      <c r="CX42" s="18"/>
      <c r="CY42" s="18"/>
      <c r="DA42" s="18"/>
      <c r="DB42" s="18"/>
      <c r="DC42" s="18"/>
      <c r="DE42" s="18"/>
      <c r="DF42" s="18"/>
      <c r="DG42" s="18"/>
    </row>
    <row r="43" spans="2:111">
      <c r="B43" s="4"/>
      <c r="C43" s="4"/>
      <c r="D43" s="4"/>
      <c r="E43" s="4"/>
      <c r="H43" s="4"/>
      <c r="I43" s="4"/>
      <c r="J43" s="4"/>
      <c r="AW43" s="18"/>
      <c r="AX43" s="18"/>
      <c r="AY43" s="18"/>
      <c r="BA43" s="18"/>
      <c r="BB43" s="18"/>
      <c r="BC43" s="18"/>
      <c r="BE43" s="18"/>
      <c r="BF43" s="18"/>
      <c r="BG43" s="18"/>
      <c r="BI43" s="18"/>
      <c r="BJ43" s="18"/>
      <c r="BK43" s="18"/>
      <c r="BM43" s="18"/>
      <c r="BN43" s="18"/>
      <c r="BO43" s="18"/>
      <c r="BQ43" s="18"/>
      <c r="BR43" s="18"/>
      <c r="BS43" s="18"/>
      <c r="BU43" s="18"/>
      <c r="BV43" s="18"/>
      <c r="BW43" s="18"/>
      <c r="BY43" s="18"/>
      <c r="BZ43" s="18"/>
      <c r="CA43" s="18"/>
      <c r="CC43" s="18"/>
      <c r="CD43" s="18"/>
      <c r="CE43" s="18"/>
      <c r="CG43" s="18"/>
      <c r="CH43" s="18"/>
      <c r="CI43" s="18"/>
      <c r="CK43" s="18"/>
      <c r="CL43" s="18"/>
      <c r="CM43" s="18"/>
      <c r="CO43" s="18"/>
      <c r="CP43" s="18"/>
      <c r="CQ43" s="18"/>
      <c r="CS43" s="18"/>
      <c r="CT43" s="18"/>
      <c r="CU43" s="18"/>
      <c r="CW43" s="18"/>
      <c r="CX43" s="18"/>
      <c r="CY43" s="18"/>
      <c r="DA43" s="18"/>
      <c r="DB43" s="18"/>
      <c r="DC43" s="18"/>
      <c r="DE43" s="18"/>
      <c r="DF43" s="18"/>
      <c r="DG43" s="18"/>
    </row>
    <row r="44" spans="2:111">
      <c r="AW44" s="18"/>
      <c r="AX44" s="18"/>
      <c r="AY44" s="18"/>
      <c r="BA44" s="18"/>
      <c r="BB44" s="18"/>
      <c r="BC44" s="18"/>
      <c r="BE44" s="18"/>
      <c r="BF44" s="18"/>
      <c r="BG44" s="18"/>
      <c r="BI44" s="18"/>
      <c r="BJ44" s="18"/>
      <c r="BK44" s="18"/>
      <c r="BM44" s="18"/>
      <c r="BN44" s="18"/>
      <c r="BO44" s="18"/>
      <c r="BQ44" s="18"/>
      <c r="BR44" s="18"/>
      <c r="BS44" s="18"/>
      <c r="BU44" s="18"/>
      <c r="BV44" s="18"/>
      <c r="BW44" s="18"/>
      <c r="BY44" s="18"/>
      <c r="BZ44" s="18"/>
      <c r="CA44" s="18"/>
      <c r="CC44" s="18"/>
      <c r="CD44" s="18"/>
      <c r="CE44" s="18"/>
      <c r="CG44" s="18"/>
      <c r="CH44" s="18"/>
      <c r="CI44" s="18"/>
      <c r="CK44" s="18"/>
      <c r="CL44" s="18"/>
      <c r="CM44" s="18"/>
      <c r="CO44" s="18"/>
      <c r="CP44" s="18"/>
      <c r="CQ44" s="18"/>
      <c r="CS44" s="18"/>
      <c r="CT44" s="18"/>
      <c r="CU44" s="18"/>
      <c r="CW44" s="18"/>
      <c r="CX44" s="18"/>
      <c r="CY44" s="18"/>
      <c r="DA44" s="18"/>
      <c r="DB44" s="18"/>
      <c r="DC44" s="18"/>
      <c r="DE44" s="18"/>
      <c r="DF44" s="18"/>
      <c r="DG44" s="18"/>
    </row>
    <row r="45" spans="2:111">
      <c r="AW45" s="18"/>
      <c r="AX45" s="18"/>
      <c r="AY45" s="18"/>
      <c r="BA45" s="18"/>
      <c r="BB45" s="18"/>
      <c r="BC45" s="18"/>
      <c r="BE45" s="18"/>
      <c r="BF45" s="18"/>
      <c r="BG45" s="18"/>
      <c r="BI45" s="18"/>
      <c r="BJ45" s="18"/>
      <c r="BK45" s="18"/>
      <c r="BM45" s="18"/>
      <c r="BN45" s="18"/>
      <c r="BO45" s="18"/>
      <c r="BQ45" s="18"/>
      <c r="BR45" s="18"/>
      <c r="BS45" s="18"/>
      <c r="BU45" s="18"/>
      <c r="BV45" s="18"/>
      <c r="BW45" s="18"/>
      <c r="BY45" s="18"/>
      <c r="BZ45" s="18"/>
      <c r="CA45" s="18"/>
      <c r="CC45" s="18"/>
      <c r="CD45" s="18"/>
      <c r="CE45" s="18"/>
      <c r="CG45" s="18"/>
      <c r="CH45" s="18"/>
      <c r="CI45" s="18"/>
      <c r="CK45" s="18"/>
      <c r="CL45" s="18"/>
      <c r="CM45" s="18"/>
      <c r="CO45" s="18"/>
      <c r="CP45" s="18"/>
      <c r="CQ45" s="18"/>
      <c r="CS45" s="18"/>
      <c r="CT45" s="18"/>
      <c r="CU45" s="18"/>
      <c r="CW45" s="18"/>
      <c r="CX45" s="18"/>
      <c r="CY45" s="18"/>
      <c r="DA45" s="18"/>
      <c r="DB45" s="18"/>
      <c r="DC45" s="18"/>
      <c r="DE45" s="18"/>
      <c r="DF45" s="18"/>
      <c r="DG45" s="18"/>
    </row>
    <row r="46" spans="2:111">
      <c r="AW46" s="18"/>
      <c r="AX46" s="18"/>
      <c r="AY46" s="18"/>
      <c r="BA46" s="18"/>
      <c r="BB46" s="18"/>
      <c r="BC46" s="18"/>
      <c r="BE46" s="18"/>
      <c r="BF46" s="18"/>
      <c r="BG46" s="18"/>
      <c r="BI46" s="18"/>
      <c r="BJ46" s="18"/>
      <c r="BK46" s="18"/>
      <c r="BM46" s="18"/>
      <c r="BN46" s="18"/>
      <c r="BO46" s="18"/>
      <c r="BQ46" s="18"/>
      <c r="BR46" s="18"/>
      <c r="BS46" s="18"/>
      <c r="BU46" s="18"/>
      <c r="BV46" s="18"/>
      <c r="BW46" s="18"/>
      <c r="BY46" s="18"/>
      <c r="BZ46" s="18"/>
      <c r="CA46" s="18"/>
      <c r="CC46" s="18"/>
      <c r="CD46" s="18"/>
      <c r="CE46" s="18"/>
      <c r="CG46" s="18"/>
      <c r="CH46" s="18"/>
      <c r="CI46" s="18"/>
      <c r="CK46" s="18"/>
      <c r="CL46" s="18"/>
      <c r="CM46" s="18"/>
      <c r="CO46" s="18"/>
      <c r="CP46" s="18"/>
      <c r="CQ46" s="18"/>
      <c r="CS46" s="18"/>
      <c r="CT46" s="18"/>
      <c r="CU46" s="18"/>
      <c r="CW46" s="18"/>
      <c r="CX46" s="18"/>
      <c r="CY46" s="18"/>
      <c r="DA46" s="18"/>
      <c r="DB46" s="18"/>
      <c r="DC46" s="18"/>
      <c r="DE46" s="18"/>
      <c r="DF46" s="18"/>
      <c r="DG46" s="18"/>
    </row>
    <row r="47" spans="2:111">
      <c r="AW47" s="18"/>
      <c r="AX47" s="18"/>
      <c r="AY47" s="18"/>
      <c r="BA47" s="18"/>
      <c r="BB47" s="18"/>
      <c r="BC47" s="18"/>
      <c r="BE47" s="18"/>
      <c r="BF47" s="18"/>
      <c r="BG47" s="18"/>
      <c r="BI47" s="18"/>
      <c r="BJ47" s="18"/>
      <c r="BK47" s="18"/>
      <c r="BM47" s="18"/>
      <c r="BN47" s="18"/>
      <c r="BO47" s="18"/>
      <c r="BQ47" s="18"/>
      <c r="BR47" s="18"/>
      <c r="BS47" s="18"/>
      <c r="BU47" s="18"/>
      <c r="BV47" s="18"/>
      <c r="BW47" s="18"/>
      <c r="BY47" s="18"/>
      <c r="BZ47" s="18"/>
      <c r="CA47" s="18"/>
      <c r="CC47" s="18"/>
      <c r="CD47" s="18"/>
      <c r="CE47" s="18"/>
      <c r="CG47" s="18"/>
      <c r="CH47" s="18"/>
      <c r="CI47" s="18"/>
      <c r="CK47" s="18"/>
      <c r="CL47" s="18"/>
      <c r="CM47" s="18"/>
      <c r="CO47" s="18"/>
      <c r="CP47" s="18"/>
      <c r="CQ47" s="18"/>
      <c r="CS47" s="18"/>
      <c r="CT47" s="18"/>
      <c r="CU47" s="18"/>
      <c r="CW47" s="18"/>
      <c r="CX47" s="18"/>
      <c r="CY47" s="18"/>
      <c r="DA47" s="18"/>
      <c r="DB47" s="18"/>
      <c r="DC47" s="18"/>
      <c r="DE47" s="18"/>
      <c r="DF47" s="18"/>
      <c r="DG47" s="18"/>
    </row>
    <row r="48" spans="2:111">
      <c r="AW48" s="18"/>
      <c r="AX48" s="18"/>
      <c r="AY48" s="18"/>
      <c r="BA48" s="18"/>
      <c r="BB48" s="18"/>
      <c r="BC48" s="18"/>
      <c r="BE48" s="18"/>
      <c r="BF48" s="18"/>
      <c r="BG48" s="18"/>
      <c r="BI48" s="18"/>
      <c r="BJ48" s="18"/>
      <c r="BK48" s="18"/>
      <c r="BM48" s="18"/>
      <c r="BN48" s="18"/>
      <c r="BO48" s="18"/>
      <c r="BQ48" s="18"/>
      <c r="BR48" s="18"/>
      <c r="BS48" s="18"/>
      <c r="BU48" s="18"/>
      <c r="BV48" s="18"/>
      <c r="BW48" s="18"/>
      <c r="BY48" s="18"/>
      <c r="BZ48" s="18"/>
      <c r="CA48" s="18"/>
      <c r="CC48" s="18"/>
      <c r="CD48" s="18"/>
      <c r="CE48" s="18"/>
      <c r="CG48" s="18"/>
      <c r="CH48" s="18"/>
      <c r="CI48" s="18"/>
      <c r="CK48" s="18"/>
      <c r="CL48" s="18"/>
      <c r="CM48" s="18"/>
      <c r="CO48" s="18"/>
      <c r="CP48" s="18"/>
      <c r="CQ48" s="18"/>
      <c r="CS48" s="18"/>
      <c r="CT48" s="18"/>
      <c r="CU48" s="18"/>
      <c r="CW48" s="18"/>
      <c r="CX48" s="18"/>
      <c r="CY48" s="18"/>
      <c r="DA48" s="18"/>
      <c r="DB48" s="18"/>
      <c r="DC48" s="18"/>
      <c r="DE48" s="18"/>
      <c r="DF48" s="18"/>
      <c r="DG48" s="18"/>
    </row>
    <row r="49" spans="1:111">
      <c r="AW49" s="18"/>
      <c r="AX49" s="18"/>
      <c r="AY49" s="18"/>
      <c r="BA49" s="18"/>
      <c r="BB49" s="18"/>
      <c r="BC49" s="18"/>
      <c r="BE49" s="18"/>
      <c r="BF49" s="18"/>
      <c r="BG49" s="18"/>
      <c r="BI49" s="18"/>
      <c r="BJ49" s="18"/>
      <c r="BK49" s="18"/>
      <c r="BM49" s="18"/>
      <c r="BN49" s="18"/>
      <c r="BO49" s="18"/>
      <c r="BQ49" s="18"/>
      <c r="BR49" s="18"/>
      <c r="BS49" s="18"/>
      <c r="BU49" s="18"/>
      <c r="BV49" s="18"/>
      <c r="BW49" s="18"/>
      <c r="BY49" s="18"/>
      <c r="BZ49" s="18"/>
      <c r="CA49" s="18"/>
      <c r="CC49" s="18"/>
      <c r="CD49" s="18"/>
      <c r="CE49" s="18"/>
      <c r="CG49" s="18"/>
      <c r="CH49" s="18"/>
      <c r="CI49" s="18"/>
      <c r="CK49" s="18"/>
      <c r="CL49" s="18"/>
      <c r="CM49" s="18"/>
      <c r="CO49" s="18"/>
      <c r="CP49" s="18"/>
      <c r="CQ49" s="18"/>
      <c r="CS49" s="18"/>
      <c r="CT49" s="18"/>
      <c r="CU49" s="18"/>
      <c r="CW49" s="18"/>
      <c r="CX49" s="18"/>
      <c r="CY49" s="18"/>
      <c r="DA49" s="18"/>
      <c r="DB49" s="18"/>
      <c r="DC49" s="18"/>
      <c r="DE49" s="18"/>
      <c r="DF49" s="18"/>
      <c r="DG49" s="18"/>
    </row>
    <row r="50" spans="1:111">
      <c r="AW50" s="18"/>
      <c r="AX50" s="18"/>
      <c r="AY50" s="18"/>
      <c r="BA50" s="18"/>
      <c r="BB50" s="18"/>
      <c r="BC50" s="18"/>
      <c r="BE50" s="18"/>
      <c r="BF50" s="18"/>
      <c r="BG50" s="18"/>
      <c r="BI50" s="18"/>
      <c r="BJ50" s="18"/>
      <c r="BK50" s="18"/>
      <c r="BM50" s="18"/>
      <c r="BN50" s="18"/>
      <c r="BO50" s="18"/>
      <c r="BQ50" s="18"/>
      <c r="BR50" s="18"/>
      <c r="BS50" s="18"/>
      <c r="BU50" s="18"/>
      <c r="BV50" s="18"/>
      <c r="BW50" s="18"/>
      <c r="BY50" s="18"/>
      <c r="BZ50" s="18"/>
      <c r="CA50" s="18"/>
      <c r="CC50" s="18"/>
      <c r="CD50" s="18"/>
      <c r="CE50" s="18"/>
      <c r="CG50" s="18"/>
      <c r="CH50" s="18"/>
      <c r="CI50" s="18"/>
      <c r="CK50" s="18"/>
      <c r="CL50" s="18"/>
      <c r="CM50" s="18"/>
      <c r="CO50" s="18"/>
      <c r="CP50" s="18"/>
      <c r="CQ50" s="18"/>
      <c r="CS50" s="18"/>
      <c r="CT50" s="18"/>
      <c r="CU50" s="18"/>
      <c r="CW50" s="18"/>
      <c r="CX50" s="18"/>
      <c r="CY50" s="18"/>
      <c r="DA50" s="18"/>
      <c r="DB50" s="18"/>
      <c r="DC50" s="18"/>
      <c r="DE50" s="18"/>
      <c r="DF50" s="18"/>
      <c r="DG50" s="18"/>
    </row>
    <row r="51" spans="1:111">
      <c r="AW51" s="18"/>
      <c r="AX51" s="18"/>
      <c r="AY51" s="18"/>
      <c r="BA51" s="18"/>
      <c r="BB51" s="18"/>
      <c r="BC51" s="18"/>
      <c r="BE51" s="18"/>
      <c r="BF51" s="18"/>
      <c r="BG51" s="18"/>
      <c r="BI51" s="18"/>
      <c r="BJ51" s="18"/>
      <c r="BK51" s="18"/>
      <c r="BM51" s="18"/>
      <c r="BN51" s="18"/>
      <c r="BO51" s="18"/>
      <c r="BQ51" s="18"/>
      <c r="BR51" s="18"/>
      <c r="BS51" s="18"/>
      <c r="BU51" s="18"/>
      <c r="BV51" s="18"/>
      <c r="BW51" s="18"/>
      <c r="BY51" s="18"/>
      <c r="BZ51" s="18"/>
      <c r="CA51" s="18"/>
      <c r="CC51" s="18"/>
      <c r="CD51" s="18"/>
      <c r="CE51" s="18"/>
      <c r="CG51" s="18"/>
      <c r="CH51" s="18"/>
      <c r="CI51" s="18"/>
      <c r="CK51" s="18"/>
      <c r="CL51" s="18"/>
      <c r="CM51" s="18"/>
      <c r="CO51" s="18"/>
      <c r="CP51" s="18"/>
      <c r="CQ51" s="18"/>
      <c r="CS51" s="18"/>
      <c r="CT51" s="18"/>
      <c r="CU51" s="18"/>
      <c r="CW51" s="18"/>
      <c r="CX51" s="18"/>
      <c r="CY51" s="18"/>
      <c r="DA51" s="18"/>
      <c r="DB51" s="18"/>
      <c r="DC51" s="18"/>
      <c r="DE51" s="18"/>
      <c r="DF51" s="18"/>
      <c r="DG51" s="18"/>
    </row>
    <row r="52" spans="1:111">
      <c r="AW52" s="18"/>
      <c r="AX52" s="18"/>
      <c r="AY52" s="18"/>
      <c r="BA52" s="18"/>
      <c r="BB52" s="18"/>
      <c r="BC52" s="18"/>
      <c r="BE52" s="18"/>
      <c r="BF52" s="18"/>
      <c r="BG52" s="18"/>
      <c r="BI52" s="18"/>
      <c r="BJ52" s="18"/>
      <c r="BK52" s="18"/>
      <c r="BM52" s="18"/>
      <c r="BN52" s="18"/>
      <c r="BO52" s="18"/>
      <c r="BQ52" s="18"/>
      <c r="BR52" s="18"/>
      <c r="BS52" s="18"/>
      <c r="BU52" s="18"/>
      <c r="BV52" s="18"/>
      <c r="BW52" s="18"/>
      <c r="BY52" s="18"/>
      <c r="BZ52" s="18"/>
      <c r="CA52" s="18"/>
      <c r="CC52" s="18"/>
      <c r="CD52" s="18"/>
      <c r="CE52" s="18"/>
      <c r="CG52" s="18"/>
      <c r="CH52" s="18"/>
      <c r="CI52" s="18"/>
      <c r="CK52" s="18"/>
      <c r="CL52" s="18"/>
      <c r="CM52" s="18"/>
      <c r="CO52" s="18"/>
      <c r="CP52" s="18"/>
      <c r="CQ52" s="18"/>
      <c r="CS52" s="18"/>
      <c r="CT52" s="18"/>
      <c r="CU52" s="18"/>
      <c r="CW52" s="18"/>
      <c r="CX52" s="18"/>
      <c r="CY52" s="18"/>
      <c r="DA52" s="18"/>
      <c r="DB52" s="18"/>
      <c r="DC52" s="18"/>
      <c r="DE52" s="18"/>
      <c r="DF52" s="18"/>
      <c r="DG52" s="18"/>
    </row>
    <row r="53" spans="1:111">
      <c r="AW53" s="18"/>
      <c r="AX53" s="18"/>
      <c r="AY53" s="18"/>
      <c r="BA53" s="18"/>
      <c r="BB53" s="18"/>
      <c r="BC53" s="18"/>
      <c r="BE53" s="18"/>
      <c r="BF53" s="18"/>
      <c r="BG53" s="18"/>
      <c r="BI53" s="18"/>
      <c r="BJ53" s="18"/>
      <c r="BK53" s="18"/>
      <c r="BM53" s="18"/>
      <c r="BN53" s="18"/>
      <c r="BO53" s="18"/>
      <c r="BQ53" s="18"/>
      <c r="BR53" s="18"/>
      <c r="BS53" s="18"/>
      <c r="BU53" s="18"/>
      <c r="BV53" s="18"/>
      <c r="BW53" s="18"/>
      <c r="BY53" s="18"/>
      <c r="BZ53" s="18"/>
      <c r="CA53" s="18"/>
      <c r="CC53" s="18"/>
      <c r="CD53" s="18"/>
      <c r="CE53" s="18"/>
      <c r="CG53" s="18"/>
      <c r="CH53" s="18"/>
      <c r="CI53" s="18"/>
      <c r="CK53" s="18"/>
      <c r="CL53" s="18"/>
      <c r="CM53" s="18"/>
      <c r="CO53" s="18"/>
      <c r="CP53" s="18"/>
      <c r="CQ53" s="18"/>
      <c r="CS53" s="18"/>
      <c r="CT53" s="18"/>
      <c r="CU53" s="18"/>
      <c r="CW53" s="18"/>
      <c r="CX53" s="18"/>
      <c r="CY53" s="18"/>
      <c r="DA53" s="18"/>
      <c r="DB53" s="18"/>
      <c r="DC53" s="18"/>
      <c r="DE53" s="18"/>
      <c r="DF53" s="18"/>
      <c r="DG53" s="18"/>
    </row>
    <row r="54" spans="1:111">
      <c r="AW54" s="18"/>
      <c r="AX54" s="18"/>
      <c r="AY54" s="18"/>
      <c r="BA54" s="18"/>
      <c r="BB54" s="18"/>
      <c r="BC54" s="18"/>
      <c r="BE54" s="18"/>
      <c r="BF54" s="18"/>
      <c r="BG54" s="18"/>
      <c r="BI54" s="18"/>
      <c r="BJ54" s="18"/>
      <c r="BK54" s="18"/>
      <c r="BM54" s="18"/>
      <c r="BN54" s="18"/>
      <c r="BO54" s="18"/>
      <c r="BQ54" s="18"/>
      <c r="BR54" s="18"/>
      <c r="BS54" s="18"/>
      <c r="BU54" s="18"/>
      <c r="BV54" s="18"/>
      <c r="BW54" s="18"/>
      <c r="BY54" s="18"/>
      <c r="BZ54" s="18"/>
      <c r="CA54" s="18"/>
      <c r="CC54" s="18"/>
      <c r="CD54" s="18"/>
      <c r="CE54" s="18"/>
      <c r="CG54" s="18"/>
      <c r="CH54" s="18"/>
      <c r="CI54" s="18"/>
      <c r="CK54" s="18"/>
      <c r="CL54" s="18"/>
      <c r="CM54" s="18"/>
      <c r="CO54" s="18"/>
      <c r="CP54" s="18"/>
      <c r="CQ54" s="18"/>
      <c r="CS54" s="18"/>
      <c r="CT54" s="18"/>
      <c r="CU54" s="18"/>
      <c r="CW54" s="18"/>
      <c r="CX54" s="18"/>
      <c r="CY54" s="18"/>
      <c r="DA54" s="18"/>
      <c r="DB54" s="18"/>
      <c r="DC54" s="18"/>
      <c r="DE54" s="18"/>
      <c r="DF54" s="18"/>
      <c r="DG54" s="18"/>
    </row>
    <row r="55" spans="1:111">
      <c r="AW55" s="18"/>
      <c r="AX55" s="18"/>
      <c r="AY55" s="18"/>
      <c r="BA55" s="18"/>
      <c r="BB55" s="18"/>
      <c r="BC55" s="18"/>
      <c r="BE55" s="18"/>
      <c r="BF55" s="18"/>
      <c r="BG55" s="18"/>
      <c r="BI55" s="18"/>
      <c r="BJ55" s="18"/>
      <c r="BK55" s="18"/>
      <c r="BM55" s="18"/>
      <c r="BN55" s="18"/>
      <c r="BO55" s="18"/>
      <c r="BQ55" s="18"/>
      <c r="BR55" s="18"/>
      <c r="BS55" s="18"/>
      <c r="BU55" s="18"/>
      <c r="BV55" s="18"/>
      <c r="BW55" s="18"/>
      <c r="BY55" s="18"/>
      <c r="BZ55" s="18"/>
      <c r="CA55" s="18"/>
      <c r="CC55" s="18"/>
      <c r="CD55" s="18"/>
      <c r="CE55" s="18"/>
      <c r="CG55" s="18"/>
      <c r="CH55" s="18"/>
      <c r="CI55" s="18"/>
      <c r="CK55" s="18"/>
      <c r="CL55" s="18"/>
      <c r="CM55" s="18"/>
      <c r="CO55" s="18"/>
      <c r="CP55" s="18"/>
      <c r="CQ55" s="18"/>
      <c r="CS55" s="18"/>
      <c r="CT55" s="18"/>
      <c r="CU55" s="18"/>
      <c r="CW55" s="18"/>
      <c r="CX55" s="18"/>
      <c r="CY55" s="18"/>
      <c r="DA55" s="18"/>
      <c r="DB55" s="18"/>
      <c r="DC55" s="18"/>
      <c r="DE55" s="18"/>
      <c r="DF55" s="18"/>
      <c r="DG55" s="18"/>
    </row>
    <row r="56" spans="1:111">
      <c r="AW56" s="18"/>
      <c r="AX56" s="18"/>
      <c r="AY56" s="18"/>
      <c r="BA56" s="18"/>
      <c r="BB56" s="18"/>
      <c r="BC56" s="18"/>
      <c r="BE56" s="18"/>
      <c r="BF56" s="18"/>
      <c r="BG56" s="18"/>
      <c r="BI56" s="18"/>
      <c r="BJ56" s="18"/>
      <c r="BK56" s="18"/>
      <c r="BM56" s="18"/>
      <c r="BN56" s="18"/>
      <c r="BO56" s="18"/>
      <c r="BQ56" s="18"/>
      <c r="BR56" s="18"/>
      <c r="BS56" s="18"/>
      <c r="BU56" s="18"/>
      <c r="BV56" s="18"/>
      <c r="BW56" s="18"/>
      <c r="BY56" s="18"/>
      <c r="BZ56" s="18"/>
      <c r="CA56" s="18"/>
      <c r="CC56" s="18"/>
      <c r="CD56" s="18"/>
      <c r="CE56" s="18"/>
      <c r="CG56" s="18"/>
      <c r="CH56" s="18"/>
      <c r="CI56" s="18"/>
      <c r="CK56" s="18"/>
      <c r="CL56" s="18"/>
      <c r="CM56" s="18"/>
      <c r="CO56" s="18"/>
      <c r="CP56" s="18"/>
      <c r="CQ56" s="18"/>
      <c r="CS56" s="18"/>
      <c r="CT56" s="18"/>
      <c r="CU56" s="18"/>
      <c r="CW56" s="18"/>
      <c r="CX56" s="18"/>
      <c r="CY56" s="18"/>
      <c r="DA56" s="18"/>
      <c r="DB56" s="18"/>
      <c r="DC56" s="18"/>
      <c r="DE56" s="18"/>
      <c r="DF56" s="18"/>
      <c r="DG56" s="18"/>
    </row>
    <row r="57" spans="1:111">
      <c r="AW57" s="18"/>
      <c r="AX57" s="18"/>
      <c r="AY57" s="18"/>
      <c r="BA57" s="18"/>
      <c r="BB57" s="18"/>
      <c r="BC57" s="18"/>
      <c r="BE57" s="18"/>
      <c r="BF57" s="18"/>
      <c r="BG57" s="18"/>
      <c r="BI57" s="18"/>
      <c r="BJ57" s="18"/>
      <c r="BK57" s="18"/>
      <c r="BM57" s="18"/>
      <c r="BN57" s="18"/>
      <c r="BO57" s="18"/>
      <c r="BQ57" s="18"/>
      <c r="BR57" s="18"/>
      <c r="BS57" s="18"/>
      <c r="BU57" s="18"/>
      <c r="BV57" s="18"/>
      <c r="BW57" s="18"/>
      <c r="BY57" s="18"/>
      <c r="BZ57" s="18"/>
      <c r="CA57" s="18"/>
      <c r="CC57" s="18"/>
      <c r="CD57" s="18"/>
      <c r="CE57" s="18"/>
      <c r="CG57" s="18"/>
      <c r="CH57" s="18"/>
      <c r="CI57" s="18"/>
      <c r="CK57" s="18"/>
      <c r="CL57" s="18"/>
      <c r="CM57" s="18"/>
      <c r="CO57" s="18"/>
      <c r="CP57" s="18"/>
      <c r="CQ57" s="18"/>
      <c r="CS57" s="18"/>
      <c r="CT57" s="18"/>
      <c r="CU57" s="18"/>
      <c r="CW57" s="18"/>
      <c r="CX57" s="18"/>
      <c r="CY57" s="18"/>
      <c r="DA57" s="18"/>
      <c r="DB57" s="18"/>
      <c r="DC57" s="18"/>
      <c r="DE57" s="18"/>
      <c r="DF57" s="18"/>
      <c r="DG57" s="18"/>
    </row>
    <row r="58" spans="1:111">
      <c r="AW58" s="18"/>
      <c r="AX58" s="18"/>
      <c r="AY58" s="18"/>
      <c r="BA58" s="18"/>
      <c r="BB58" s="18"/>
      <c r="BC58" s="18"/>
      <c r="BE58" s="18"/>
      <c r="BF58" s="18"/>
      <c r="BG58" s="18"/>
      <c r="BI58" s="18"/>
      <c r="BJ58" s="18"/>
      <c r="BK58" s="18"/>
      <c r="BM58" s="18"/>
      <c r="BN58" s="18"/>
      <c r="BO58" s="18"/>
      <c r="BQ58" s="18"/>
      <c r="BR58" s="18"/>
      <c r="BS58" s="18"/>
      <c r="BU58" s="18"/>
      <c r="BV58" s="18"/>
      <c r="BW58" s="18"/>
      <c r="BY58" s="18"/>
      <c r="BZ58" s="18"/>
      <c r="CA58" s="18"/>
      <c r="CC58" s="18"/>
      <c r="CD58" s="18"/>
      <c r="CE58" s="18"/>
      <c r="CG58" s="18"/>
      <c r="CH58" s="18"/>
      <c r="CI58" s="18"/>
      <c r="CK58" s="18"/>
      <c r="CL58" s="18"/>
      <c r="CM58" s="18"/>
      <c r="CO58" s="18"/>
      <c r="CP58" s="18"/>
      <c r="CQ58" s="18"/>
      <c r="CS58" s="18"/>
      <c r="CT58" s="18"/>
      <c r="CU58" s="18"/>
      <c r="CW58" s="18"/>
      <c r="CX58" s="18"/>
      <c r="CY58" s="18"/>
      <c r="DA58" s="18"/>
      <c r="DB58" s="18"/>
      <c r="DC58" s="18"/>
      <c r="DE58" s="18"/>
      <c r="DF58" s="18"/>
      <c r="DG58" s="18"/>
    </row>
    <row r="59" spans="1:111">
      <c r="AW59" s="18"/>
      <c r="AX59" s="18"/>
      <c r="AY59" s="18"/>
      <c r="BA59" s="18"/>
      <c r="BB59" s="18"/>
      <c r="BC59" s="18"/>
      <c r="BE59" s="18"/>
      <c r="BF59" s="18"/>
      <c r="BG59" s="18"/>
      <c r="BI59" s="18"/>
      <c r="BJ59" s="18"/>
      <c r="BK59" s="18"/>
      <c r="BM59" s="18"/>
      <c r="BN59" s="18"/>
      <c r="BO59" s="18"/>
      <c r="BQ59" s="18"/>
      <c r="BR59" s="18"/>
      <c r="BS59" s="18"/>
      <c r="BU59" s="18"/>
      <c r="BV59" s="18"/>
      <c r="BW59" s="18"/>
      <c r="BY59" s="18"/>
      <c r="BZ59" s="18"/>
      <c r="CA59" s="18"/>
      <c r="CC59" s="18"/>
      <c r="CD59" s="18"/>
      <c r="CE59" s="18"/>
      <c r="CG59" s="18"/>
      <c r="CH59" s="18"/>
      <c r="CI59" s="18"/>
      <c r="CK59" s="18"/>
      <c r="CL59" s="18"/>
      <c r="CM59" s="18"/>
      <c r="CO59" s="18"/>
      <c r="CP59" s="18"/>
      <c r="CQ59" s="18"/>
      <c r="CS59" s="18"/>
      <c r="CT59" s="18"/>
      <c r="CU59" s="18"/>
      <c r="CW59" s="18"/>
      <c r="CX59" s="18"/>
      <c r="CY59" s="18"/>
      <c r="DA59" s="18"/>
      <c r="DB59" s="18"/>
      <c r="DC59" s="18"/>
      <c r="DE59" s="18"/>
      <c r="DF59" s="18"/>
      <c r="DG59" s="18"/>
    </row>
    <row r="60" spans="1:111">
      <c r="R60" t="s">
        <v>439</v>
      </c>
      <c r="S60" s="119">
        <f>Compensation!C16</f>
        <v>1.035897435897436</v>
      </c>
      <c r="T60" t="e">
        <f>MIN(ABS(S66:S141-S60))</f>
        <v>#VALUE!</v>
      </c>
      <c r="AW60" s="18"/>
      <c r="AX60" s="18"/>
      <c r="AY60" s="18"/>
      <c r="BA60" s="18"/>
      <c r="BB60" s="18"/>
      <c r="BC60" s="18"/>
      <c r="BE60" s="18"/>
      <c r="BF60" s="18"/>
      <c r="BG60" s="18"/>
      <c r="BI60" s="18"/>
      <c r="BJ60" s="18"/>
      <c r="BK60" s="18"/>
      <c r="BM60" s="18"/>
      <c r="BN60" s="18"/>
      <c r="BO60" s="18"/>
      <c r="BQ60" s="18"/>
      <c r="BR60" s="18"/>
      <c r="BS60" s="18"/>
      <c r="BU60" s="18"/>
      <c r="BV60" s="18"/>
      <c r="BW60" s="18"/>
      <c r="BY60" s="18"/>
      <c r="BZ60" s="18"/>
      <c r="CA60" s="18"/>
      <c r="CC60" s="18"/>
      <c r="CD60" s="18"/>
      <c r="CE60" s="18"/>
      <c r="CG60" s="18"/>
      <c r="CH60" s="18"/>
      <c r="CI60" s="18"/>
      <c r="CK60" s="18"/>
      <c r="CL60" s="18"/>
      <c r="CM60" s="18"/>
      <c r="CO60" s="18"/>
      <c r="CP60" s="18"/>
      <c r="CQ60" s="18"/>
      <c r="CS60" s="18"/>
      <c r="CT60" s="18"/>
      <c r="CU60" s="18"/>
      <c r="CW60" s="18"/>
      <c r="CX60" s="18"/>
      <c r="CY60" s="18"/>
      <c r="DA60" s="18"/>
      <c r="DB60" s="18"/>
      <c r="DC60" s="18"/>
      <c r="DE60" s="18"/>
      <c r="DF60" s="18"/>
      <c r="DG60" s="18"/>
    </row>
    <row r="61" spans="1:111">
      <c r="R61" t="s">
        <v>440</v>
      </c>
      <c r="S61" t="e">
        <f>INDEX(S66:S141,MATCH(MIN(ABS(S66:S141-S60)),ABS(S66:S141-S60),0))</f>
        <v>#VALUE!</v>
      </c>
      <c r="AW61" s="18"/>
      <c r="AX61" s="18"/>
      <c r="AY61" s="18"/>
      <c r="BA61" s="18"/>
      <c r="BB61" s="18"/>
      <c r="BC61" s="18"/>
      <c r="BE61" s="18"/>
      <c r="BF61" s="18"/>
      <c r="BG61" s="18"/>
      <c r="BI61" s="18"/>
      <c r="BJ61" s="18"/>
      <c r="BK61" s="18"/>
      <c r="BM61" s="18"/>
      <c r="BN61" s="18"/>
      <c r="BO61" s="18"/>
      <c r="BQ61" s="18"/>
      <c r="BR61" s="18"/>
      <c r="BS61" s="18"/>
      <c r="BU61" s="18"/>
      <c r="BV61" s="18"/>
      <c r="BW61" s="18"/>
      <c r="BY61" s="18"/>
      <c r="BZ61" s="18"/>
      <c r="CA61" s="18"/>
      <c r="CC61" s="18"/>
      <c r="CD61" s="18"/>
      <c r="CE61" s="18"/>
      <c r="CG61" s="18"/>
      <c r="CH61" s="18"/>
      <c r="CI61" s="18"/>
      <c r="CK61" s="18"/>
      <c r="CL61" s="18"/>
      <c r="CM61" s="18"/>
      <c r="CO61" s="18"/>
      <c r="CP61" s="18"/>
      <c r="CQ61" s="18"/>
      <c r="CS61" s="18"/>
      <c r="CT61" s="18"/>
      <c r="CU61" s="18"/>
      <c r="CW61" s="18"/>
      <c r="CX61" s="18"/>
      <c r="CY61" s="18"/>
      <c r="DA61" s="18"/>
      <c r="DB61" s="18"/>
      <c r="DC61" s="18"/>
      <c r="DE61" s="18"/>
      <c r="DF61" s="18"/>
      <c r="DG61" s="18"/>
    </row>
    <row r="62" spans="1:111">
      <c r="AW62" s="18"/>
      <c r="AX62" s="18"/>
      <c r="AY62" s="18"/>
      <c r="BA62" s="18"/>
      <c r="BB62" s="18"/>
      <c r="BC62" s="18"/>
      <c r="BE62" s="18"/>
      <c r="BF62" s="18"/>
      <c r="BG62" s="18"/>
      <c r="BI62" s="18"/>
      <c r="BJ62" s="18"/>
      <c r="BK62" s="18"/>
      <c r="BM62" s="18"/>
      <c r="BN62" s="18"/>
      <c r="BO62" s="18"/>
      <c r="BQ62" s="18"/>
      <c r="BR62" s="18"/>
      <c r="BS62" s="18"/>
      <c r="BU62" s="18"/>
      <c r="BV62" s="18"/>
      <c r="BW62" s="18"/>
      <c r="BY62" s="18"/>
      <c r="BZ62" s="18"/>
      <c r="CA62" s="18"/>
      <c r="CC62" s="18"/>
      <c r="CD62" s="18"/>
      <c r="CE62" s="18"/>
      <c r="CG62" s="18"/>
      <c r="CH62" s="18"/>
      <c r="CI62" s="18"/>
      <c r="CK62" s="18"/>
      <c r="CL62" s="18"/>
      <c r="CM62" s="18"/>
      <c r="CO62" s="18"/>
      <c r="CP62" s="18"/>
      <c r="CQ62" s="18"/>
      <c r="CS62" s="18"/>
      <c r="CT62" s="18"/>
      <c r="CU62" s="18"/>
      <c r="CW62" s="18"/>
      <c r="CX62" s="18"/>
      <c r="CY62" s="18"/>
      <c r="DA62" s="18"/>
      <c r="DB62" s="18"/>
      <c r="DC62" s="18"/>
      <c r="DE62" s="18"/>
      <c r="DF62" s="18"/>
      <c r="DG62" s="18"/>
    </row>
    <row r="63" spans="1:111">
      <c r="A63" t="s">
        <v>114</v>
      </c>
      <c r="AW63" s="18"/>
      <c r="AX63" s="18"/>
      <c r="AY63" s="18"/>
      <c r="BA63" s="18"/>
      <c r="BB63" s="18"/>
      <c r="BC63" s="18"/>
      <c r="BE63" s="18"/>
      <c r="BF63" s="18"/>
      <c r="BG63" s="18"/>
      <c r="BI63" s="18"/>
      <c r="BJ63" s="18"/>
      <c r="BK63" s="18"/>
      <c r="BM63" s="18"/>
      <c r="BN63" s="18"/>
      <c r="BO63" s="18"/>
      <c r="BQ63" s="18"/>
      <c r="BR63" s="18"/>
      <c r="BS63" s="18"/>
      <c r="BU63" s="18"/>
      <c r="BV63" s="18"/>
      <c r="BW63" s="18"/>
      <c r="BY63" s="18"/>
      <c r="BZ63" s="18"/>
      <c r="CA63" s="18"/>
      <c r="CC63" s="18"/>
      <c r="CD63" s="18"/>
      <c r="CE63" s="18"/>
      <c r="CG63" s="18"/>
      <c r="CH63" s="18"/>
      <c r="CI63" s="18"/>
      <c r="CK63" s="18"/>
      <c r="CL63" s="18"/>
      <c r="CM63" s="18"/>
      <c r="CO63" s="18"/>
      <c r="CP63" s="18"/>
      <c r="CQ63" s="18"/>
      <c r="CS63" s="18"/>
      <c r="CT63" s="18"/>
      <c r="CU63" s="18"/>
      <c r="CW63" s="18"/>
      <c r="CX63" s="18"/>
      <c r="CY63" s="18"/>
      <c r="DA63" s="18"/>
      <c r="DB63" s="18"/>
      <c r="DC63" s="18"/>
      <c r="DE63" s="18"/>
      <c r="DF63" s="18"/>
      <c r="DG63" s="18"/>
    </row>
    <row r="64" spans="1:111">
      <c r="X64" t="s">
        <v>45</v>
      </c>
      <c r="AW64" s="18"/>
      <c r="AX64" s="18"/>
      <c r="AY64" s="18"/>
      <c r="BA64" s="18"/>
      <c r="BB64" s="18"/>
      <c r="BC64" s="18"/>
      <c r="BE64" s="18"/>
      <c r="BF64" s="18"/>
      <c r="BG64" s="18"/>
      <c r="BI64" s="18"/>
      <c r="BJ64" s="18"/>
      <c r="BK64" s="18"/>
      <c r="BM64" s="18"/>
      <c r="BN64" s="18"/>
      <c r="BO64" s="18"/>
      <c r="BQ64" s="18"/>
      <c r="BR64" s="18"/>
      <c r="BS64" s="18"/>
      <c r="BU64" s="18"/>
      <c r="BV64" s="18"/>
      <c r="BW64" s="18"/>
      <c r="BY64" s="18"/>
      <c r="BZ64" s="18"/>
      <c r="CA64" s="18"/>
      <c r="CC64" s="18"/>
      <c r="CD64" s="18"/>
      <c r="CE64" s="18"/>
      <c r="CG64" s="18"/>
      <c r="CH64" s="18"/>
      <c r="CI64" s="18"/>
      <c r="CK64" s="18"/>
      <c r="CL64" s="18"/>
      <c r="CM64" s="18"/>
      <c r="CO64" s="18"/>
      <c r="CP64" s="18"/>
      <c r="CQ64" s="18"/>
      <c r="CS64" s="18"/>
      <c r="CT64" s="18"/>
      <c r="CU64" s="18"/>
      <c r="CW64" s="18"/>
      <c r="CX64" s="18"/>
      <c r="CY64" s="18"/>
      <c r="DA64" s="18"/>
      <c r="DB64" s="18"/>
      <c r="DC64" s="18"/>
      <c r="DE64" s="18"/>
      <c r="DF64" s="18"/>
      <c r="DG64" s="18"/>
    </row>
    <row r="65" spans="1:44" s="20" customFormat="1">
      <c r="A65" s="20" t="s">
        <v>29</v>
      </c>
      <c r="B65" s="20" t="s">
        <v>27</v>
      </c>
      <c r="C65" s="20" t="s">
        <v>28</v>
      </c>
      <c r="D65" s="20" t="s">
        <v>36</v>
      </c>
      <c r="E65" s="20" t="s">
        <v>37</v>
      </c>
      <c r="F65" s="20" t="s">
        <v>125</v>
      </c>
      <c r="G65" s="20" t="s">
        <v>38</v>
      </c>
      <c r="H65" s="20" t="s">
        <v>39</v>
      </c>
      <c r="I65" s="20" t="s">
        <v>40</v>
      </c>
      <c r="K65" s="20" t="s">
        <v>41</v>
      </c>
      <c r="M65" s="20" t="s">
        <v>42</v>
      </c>
      <c r="O65" s="20" t="s">
        <v>43</v>
      </c>
      <c r="S65" s="20" t="s">
        <v>44</v>
      </c>
      <c r="U65" s="21" t="s">
        <v>30</v>
      </c>
      <c r="V65" s="21" t="s">
        <v>31</v>
      </c>
      <c r="X65" s="20" t="s">
        <v>29</v>
      </c>
      <c r="Y65" s="20" t="s">
        <v>27</v>
      </c>
      <c r="Z65" s="20" t="s">
        <v>28</v>
      </c>
      <c r="AA65" s="20" t="s">
        <v>36</v>
      </c>
      <c r="AB65" s="20" t="s">
        <v>37</v>
      </c>
      <c r="AC65" s="20" t="s">
        <v>125</v>
      </c>
      <c r="AD65" s="20" t="s">
        <v>38</v>
      </c>
      <c r="AE65" s="20" t="s">
        <v>39</v>
      </c>
      <c r="AF65" s="20" t="s">
        <v>40</v>
      </c>
      <c r="AH65" s="20" t="s">
        <v>41</v>
      </c>
      <c r="AI65" s="20" t="s">
        <v>42</v>
      </c>
      <c r="AK65" s="20" t="s">
        <v>43</v>
      </c>
      <c r="AO65" s="20" t="s">
        <v>44</v>
      </c>
      <c r="AP65" s="20" t="s">
        <v>28</v>
      </c>
    </row>
    <row r="66" spans="1:44" s="20" customFormat="1">
      <c r="A66" s="20">
        <f t="shared" ref="A66:A141" si="0">Qe_selected</f>
        <v>0.35</v>
      </c>
      <c r="B66" s="20">
        <f t="shared" ref="B66:B141" si="1">Ln_selected</f>
        <v>6</v>
      </c>
      <c r="C66" s="20">
        <v>0</v>
      </c>
      <c r="D66" s="20">
        <f>C66^2</f>
        <v>0</v>
      </c>
      <c r="E66" s="20">
        <f>B66*D66</f>
        <v>0</v>
      </c>
      <c r="F66" s="20">
        <f>C66^2-1</f>
        <v>-1</v>
      </c>
      <c r="G66" s="20">
        <f>1</f>
        <v>1</v>
      </c>
      <c r="H66" s="20">
        <f>C66*B66*A66</f>
        <v>0</v>
      </c>
      <c r="I66" s="20" t="str">
        <f>COMPLEX(G66,H66,"j")</f>
        <v>1</v>
      </c>
      <c r="K66" s="20" t="str">
        <f>IMPRODUCT(I66,F66)</f>
        <v>-1</v>
      </c>
      <c r="M66" s="20" t="str">
        <f t="shared" ref="M66:M101" si="2">IMSUM(K66,E66)</f>
        <v>-1</v>
      </c>
      <c r="O66" s="20" t="str">
        <f t="shared" ref="O66:O101" si="3">IMDIV(E66,M66)</f>
        <v>0</v>
      </c>
      <c r="S66" s="20">
        <f>IMABS(O66)</f>
        <v>0</v>
      </c>
      <c r="U66" s="20">
        <f t="shared" ref="U66:U141" si="4">Mg_max</f>
        <v>1.1287671232876713</v>
      </c>
      <c r="V66" s="20">
        <f t="shared" ref="V66:V141" si="5">Mg_min</f>
        <v>0.98536585365853657</v>
      </c>
      <c r="X66" s="20">
        <v>1E-3</v>
      </c>
      <c r="Y66" s="20">
        <f t="shared" ref="Y66:Y141" si="6">Ln_selected</f>
        <v>6</v>
      </c>
      <c r="Z66" s="20">
        <v>0</v>
      </c>
      <c r="AA66" s="20">
        <f>Z66^2</f>
        <v>0</v>
      </c>
      <c r="AB66" s="20">
        <f>Y66*AA66</f>
        <v>0</v>
      </c>
      <c r="AC66" s="20">
        <f>Z66^2-1</f>
        <v>-1</v>
      </c>
      <c r="AD66" s="20">
        <v>1</v>
      </c>
      <c r="AE66" s="20">
        <f>Z66*Y66*X66</f>
        <v>0</v>
      </c>
      <c r="AF66" s="20" t="str">
        <f>COMPLEX(AD66,AE66,"j")</f>
        <v>1</v>
      </c>
      <c r="AH66" s="20" t="str">
        <f>IMPRODUCT(AF66,AC66)</f>
        <v>-1</v>
      </c>
      <c r="AI66" s="20" t="str">
        <f>IMSUM(AH66,AB66)</f>
        <v>-1</v>
      </c>
      <c r="AK66" s="20" t="str">
        <f>IMDIV(AB66,AI66)</f>
        <v>0</v>
      </c>
      <c r="AO66" s="20">
        <f>IMABS(AK66)</f>
        <v>0</v>
      </c>
      <c r="AP66" s="20">
        <v>0</v>
      </c>
      <c r="AR66" s="20">
        <f>Compensation!$C$16</f>
        <v>1.035897435897436</v>
      </c>
    </row>
    <row r="67" spans="1:44" s="20" customFormat="1">
      <c r="A67" s="20">
        <f t="shared" si="0"/>
        <v>0.35</v>
      </c>
      <c r="B67" s="20">
        <f t="shared" si="1"/>
        <v>6</v>
      </c>
      <c r="C67" s="20">
        <f>C66+0.05</f>
        <v>0.05</v>
      </c>
      <c r="D67" s="20">
        <f t="shared" ref="D67:D134" si="7">C67^2</f>
        <v>2.5000000000000005E-3</v>
      </c>
      <c r="E67" s="20">
        <f t="shared" ref="E67:E134" si="8">B67*D67</f>
        <v>1.5000000000000003E-2</v>
      </c>
      <c r="F67" s="20">
        <f t="shared" ref="F67:F134" si="9">C67^2-1</f>
        <v>-0.99750000000000005</v>
      </c>
      <c r="G67" s="20">
        <f>1</f>
        <v>1</v>
      </c>
      <c r="H67" s="20">
        <f t="shared" ref="H67:H134" si="10">C67*B67*A67</f>
        <v>0.10500000000000001</v>
      </c>
      <c r="I67" s="20" t="str">
        <f t="shared" ref="I67:I134" si="11">COMPLEX(G67,H67,"j")</f>
        <v>1+0.105j</v>
      </c>
      <c r="K67" s="20" t="str">
        <f t="shared" ref="K67:K134" si="12">IMPRODUCT(I67,F67)</f>
        <v>-0.9975-0.1047375j</v>
      </c>
      <c r="M67" s="20" t="str">
        <f t="shared" si="2"/>
        <v>-0.9825-0.1047375j</v>
      </c>
      <c r="O67" s="20" t="str">
        <f t="shared" si="3"/>
        <v>-0.015095625696897+0.0016092397928028j</v>
      </c>
      <c r="S67" s="20">
        <f t="shared" ref="S67:S134" si="13">IMABS(O67)</f>
        <v>1.5181158318506433E-2</v>
      </c>
      <c r="U67" s="20">
        <f t="shared" si="4"/>
        <v>1.1287671232876713</v>
      </c>
      <c r="V67" s="20">
        <f t="shared" si="5"/>
        <v>0.98536585365853657</v>
      </c>
      <c r="X67" s="20">
        <f>X66</f>
        <v>1E-3</v>
      </c>
      <c r="Y67" s="20">
        <f t="shared" si="6"/>
        <v>6</v>
      </c>
      <c r="Z67" s="20">
        <f>Z66+0.05</f>
        <v>0.05</v>
      </c>
      <c r="AA67" s="20">
        <f t="shared" ref="AA67:AA134" si="14">Z67^2</f>
        <v>2.5000000000000005E-3</v>
      </c>
      <c r="AB67" s="20">
        <f t="shared" ref="AB67:AB134" si="15">Y67*AA67</f>
        <v>1.5000000000000003E-2</v>
      </c>
      <c r="AC67" s="20">
        <f t="shared" ref="AC67:AC134" si="16">Z67^2-1</f>
        <v>-0.99750000000000005</v>
      </c>
      <c r="AD67" s="20">
        <v>1</v>
      </c>
      <c r="AE67" s="20">
        <f t="shared" ref="AE67:AE134" si="17">Z67*Y67*X67</f>
        <v>3.0000000000000003E-4</v>
      </c>
      <c r="AF67" s="20" t="str">
        <f t="shared" ref="AF67:AF134" si="18">COMPLEX(AD67,AE67,"j")</f>
        <v>1+0.0003j</v>
      </c>
      <c r="AH67" s="20" t="str">
        <f t="shared" ref="AH67:AH134" si="19">IMPRODUCT(AF67,AC67)</f>
        <v>-0.9975-0.00029925j</v>
      </c>
      <c r="AI67" s="20" t="str">
        <f t="shared" ref="AI67:AI134" si="20">IMSUM(AH67,AB67)</f>
        <v>-0.9825-0.00029925j</v>
      </c>
      <c r="AK67" s="20" t="str">
        <f t="shared" ref="AK67:AK134" si="21">IMDIV(AB67,AI67)</f>
        <v>-0.0152671741561975+4.65007823536093E-06j</v>
      </c>
      <c r="AO67" s="20">
        <f t="shared" ref="AO67:AO134" si="22">IMABS(AK67)</f>
        <v>1.5267174864358253E-2</v>
      </c>
      <c r="AP67" s="20">
        <v>1</v>
      </c>
      <c r="AR67" s="20">
        <f>Compensation!$C$16</f>
        <v>1.035897435897436</v>
      </c>
    </row>
    <row r="68" spans="1:44" s="20" customFormat="1">
      <c r="A68" s="20">
        <f t="shared" si="0"/>
        <v>0.35</v>
      </c>
      <c r="B68" s="20">
        <f t="shared" si="1"/>
        <v>6</v>
      </c>
      <c r="C68" s="20">
        <f t="shared" ref="C68:C135" si="23">C67+0.05</f>
        <v>0.1</v>
      </c>
      <c r="D68" s="20">
        <f t="shared" si="7"/>
        <v>1.0000000000000002E-2</v>
      </c>
      <c r="E68" s="20">
        <f t="shared" si="8"/>
        <v>6.0000000000000012E-2</v>
      </c>
      <c r="F68" s="20">
        <f t="shared" si="9"/>
        <v>-0.99</v>
      </c>
      <c r="G68" s="20">
        <f>1</f>
        <v>1</v>
      </c>
      <c r="H68" s="20">
        <f t="shared" si="10"/>
        <v>0.21000000000000002</v>
      </c>
      <c r="I68" s="20" t="str">
        <f t="shared" si="11"/>
        <v>1+0.21j</v>
      </c>
      <c r="K68" s="20" t="str">
        <f t="shared" si="12"/>
        <v>-0.99-0.2079j</v>
      </c>
      <c r="M68" s="20" t="str">
        <f t="shared" si="2"/>
        <v>-0.93-0.2079j</v>
      </c>
      <c r="O68" s="20" t="str">
        <f t="shared" si="3"/>
        <v>-0.0614454608602821+0.013736033669734j</v>
      </c>
      <c r="S68" s="20">
        <f t="shared" si="13"/>
        <v>6.2962078120949325E-2</v>
      </c>
      <c r="U68" s="20">
        <f t="shared" si="4"/>
        <v>1.1287671232876713</v>
      </c>
      <c r="V68" s="20">
        <f t="shared" si="5"/>
        <v>0.98536585365853657</v>
      </c>
      <c r="X68" s="20">
        <f t="shared" ref="X68:X135" si="24">X67</f>
        <v>1E-3</v>
      </c>
      <c r="Y68" s="20">
        <f t="shared" si="6"/>
        <v>6</v>
      </c>
      <c r="Z68" s="20">
        <f t="shared" ref="Z68:Z135" si="25">Z67+0.05</f>
        <v>0.1</v>
      </c>
      <c r="AA68" s="20">
        <f t="shared" si="14"/>
        <v>1.0000000000000002E-2</v>
      </c>
      <c r="AB68" s="20">
        <f t="shared" si="15"/>
        <v>6.0000000000000012E-2</v>
      </c>
      <c r="AC68" s="20">
        <f t="shared" si="16"/>
        <v>-0.99</v>
      </c>
      <c r="AD68" s="20">
        <v>1</v>
      </c>
      <c r="AE68" s="20">
        <f t="shared" si="17"/>
        <v>6.0000000000000006E-4</v>
      </c>
      <c r="AF68" s="20" t="str">
        <f t="shared" si="18"/>
        <v>1+0.0006j</v>
      </c>
      <c r="AH68" s="20" t="str">
        <f t="shared" si="19"/>
        <v>-0.99-0.000594j</v>
      </c>
      <c r="AI68" s="20" t="str">
        <f t="shared" si="20"/>
        <v>-0.93-0.000594j</v>
      </c>
      <c r="AK68" s="20" t="str">
        <f t="shared" si="21"/>
        <v>-0.0645161027129106+0.0000412070591521171j</v>
      </c>
      <c r="AO68" s="20">
        <f t="shared" si="22"/>
        <v>6.4516115872582977E-2</v>
      </c>
      <c r="AP68" s="20">
        <v>2</v>
      </c>
      <c r="AR68" s="20">
        <f>Compensation!$C$16</f>
        <v>1.035897435897436</v>
      </c>
    </row>
    <row r="69" spans="1:44" s="20" customFormat="1">
      <c r="A69" s="20">
        <f t="shared" si="0"/>
        <v>0.35</v>
      </c>
      <c r="B69" s="20">
        <f t="shared" si="1"/>
        <v>6</v>
      </c>
      <c r="C69" s="20">
        <f t="shared" si="23"/>
        <v>0.15000000000000002</v>
      </c>
      <c r="D69" s="20">
        <f t="shared" si="7"/>
        <v>2.2500000000000006E-2</v>
      </c>
      <c r="E69" s="20">
        <f t="shared" si="8"/>
        <v>0.13500000000000004</v>
      </c>
      <c r="F69" s="20">
        <f t="shared" si="9"/>
        <v>-0.97750000000000004</v>
      </c>
      <c r="G69" s="20">
        <f>1</f>
        <v>1</v>
      </c>
      <c r="H69" s="20">
        <f t="shared" si="10"/>
        <v>0.315</v>
      </c>
      <c r="I69" s="20" t="str">
        <f t="shared" si="11"/>
        <v>1+0.315j</v>
      </c>
      <c r="K69" s="20" t="str">
        <f t="shared" si="12"/>
        <v>-0.9775-0.3079125j</v>
      </c>
      <c r="M69" s="20" t="str">
        <f t="shared" si="2"/>
        <v>-0.8425-0.3079125j</v>
      </c>
      <c r="O69" s="20" t="str">
        <f t="shared" si="3"/>
        <v>-0.141356186607122+0.0516621208411461j</v>
      </c>
      <c r="S69" s="20">
        <f t="shared" si="13"/>
        <v>0.15050098412273813</v>
      </c>
      <c r="U69" s="20">
        <f t="shared" si="4"/>
        <v>1.1287671232876713</v>
      </c>
      <c r="V69" s="20">
        <f t="shared" si="5"/>
        <v>0.98536585365853657</v>
      </c>
      <c r="X69" s="20">
        <f t="shared" si="24"/>
        <v>1E-3</v>
      </c>
      <c r="Y69" s="20">
        <f t="shared" si="6"/>
        <v>6</v>
      </c>
      <c r="Z69" s="20">
        <f t="shared" si="25"/>
        <v>0.15000000000000002</v>
      </c>
      <c r="AA69" s="20">
        <f t="shared" si="14"/>
        <v>2.2500000000000006E-2</v>
      </c>
      <c r="AB69" s="20">
        <f t="shared" si="15"/>
        <v>0.13500000000000004</v>
      </c>
      <c r="AC69" s="20">
        <f t="shared" si="16"/>
        <v>-0.97750000000000004</v>
      </c>
      <c r="AD69" s="20">
        <v>1</v>
      </c>
      <c r="AE69" s="20">
        <f t="shared" si="17"/>
        <v>9.0000000000000019E-4</v>
      </c>
      <c r="AF69" s="20" t="str">
        <f t="shared" si="18"/>
        <v>1+0.0009j</v>
      </c>
      <c r="AH69" s="20" t="str">
        <f t="shared" si="19"/>
        <v>-0.9775-0.00087975j</v>
      </c>
      <c r="AI69" s="20" t="str">
        <f t="shared" si="20"/>
        <v>-0.8425-0.00087975j</v>
      </c>
      <c r="AK69" s="20" t="str">
        <f t="shared" si="21"/>
        <v>-0.160237214004238+0.000167321886077423j</v>
      </c>
      <c r="AO69" s="20">
        <f t="shared" si="22"/>
        <v>0.16023730136411285</v>
      </c>
      <c r="AP69" s="20">
        <v>3</v>
      </c>
      <c r="AR69" s="20">
        <f>Compensation!$C$16</f>
        <v>1.035897435897436</v>
      </c>
    </row>
    <row r="70" spans="1:44" s="20" customFormat="1">
      <c r="A70" s="20">
        <f t="shared" si="0"/>
        <v>0.35</v>
      </c>
      <c r="B70" s="20">
        <f t="shared" si="1"/>
        <v>6</v>
      </c>
      <c r="C70" s="20">
        <f t="shared" si="23"/>
        <v>0.2</v>
      </c>
      <c r="D70" s="20">
        <f t="shared" si="7"/>
        <v>4.0000000000000008E-2</v>
      </c>
      <c r="E70" s="20">
        <f t="shared" si="8"/>
        <v>0.24000000000000005</v>
      </c>
      <c r="F70" s="20">
        <f t="shared" si="9"/>
        <v>-0.96</v>
      </c>
      <c r="G70" s="20">
        <f>1</f>
        <v>1</v>
      </c>
      <c r="H70" s="20">
        <f t="shared" si="10"/>
        <v>0.42000000000000004</v>
      </c>
      <c r="I70" s="20" t="str">
        <f t="shared" si="11"/>
        <v>1+0.42j</v>
      </c>
      <c r="K70" s="20" t="str">
        <f t="shared" si="12"/>
        <v>-0.96-0.4032j</v>
      </c>
      <c r="M70" s="20" t="str">
        <f t="shared" si="2"/>
        <v>-0.72-0.4032j</v>
      </c>
      <c r="O70" s="20" t="str">
        <f t="shared" si="3"/>
        <v>-0.253755582622818+0.142103126268778j</v>
      </c>
      <c r="P70" s="303" t="s">
        <v>595</v>
      </c>
      <c r="S70" s="20">
        <f t="shared" si="13"/>
        <v>0.29083533864990702</v>
      </c>
      <c r="U70" s="20">
        <f t="shared" si="4"/>
        <v>1.1287671232876713</v>
      </c>
      <c r="V70" s="20">
        <f t="shared" si="5"/>
        <v>0.98536585365853657</v>
      </c>
      <c r="X70" s="20">
        <f t="shared" si="24"/>
        <v>1E-3</v>
      </c>
      <c r="Y70" s="20">
        <f t="shared" si="6"/>
        <v>6</v>
      </c>
      <c r="Z70" s="20">
        <f t="shared" si="25"/>
        <v>0.2</v>
      </c>
      <c r="AA70" s="20">
        <f t="shared" si="14"/>
        <v>4.0000000000000008E-2</v>
      </c>
      <c r="AB70" s="20">
        <f t="shared" si="15"/>
        <v>0.24000000000000005</v>
      </c>
      <c r="AC70" s="20">
        <f t="shared" si="16"/>
        <v>-0.96</v>
      </c>
      <c r="AD70" s="20">
        <v>1</v>
      </c>
      <c r="AE70" s="20">
        <f t="shared" si="17"/>
        <v>1.2000000000000001E-3</v>
      </c>
      <c r="AF70" s="20" t="str">
        <f t="shared" si="18"/>
        <v>1+0.0012j</v>
      </c>
      <c r="AH70" s="20" t="str">
        <f t="shared" si="19"/>
        <v>-0.96-0.001152j</v>
      </c>
      <c r="AI70" s="20" t="str">
        <f t="shared" si="20"/>
        <v>-0.72-0.001152j</v>
      </c>
      <c r="AK70" s="20" t="str">
        <f t="shared" si="21"/>
        <v>-0.333332480002185+0.000533331968003495j</v>
      </c>
      <c r="AO70" s="20">
        <f t="shared" si="22"/>
        <v>0.33333290666748638</v>
      </c>
      <c r="AP70" s="20">
        <v>4</v>
      </c>
      <c r="AR70" s="20">
        <f>Compensation!$C$16</f>
        <v>1.035897435897436</v>
      </c>
    </row>
    <row r="71" spans="1:44" s="20" customFormat="1" ht="18">
      <c r="A71" s="20">
        <f t="shared" si="0"/>
        <v>0.35</v>
      </c>
      <c r="B71" s="20">
        <f t="shared" si="1"/>
        <v>6</v>
      </c>
      <c r="C71" s="20">
        <f t="shared" si="23"/>
        <v>0.25</v>
      </c>
      <c r="D71" s="20">
        <f t="shared" si="7"/>
        <v>6.25E-2</v>
      </c>
      <c r="E71" s="20">
        <f t="shared" si="8"/>
        <v>0.375</v>
      </c>
      <c r="F71" s="20">
        <f t="shared" si="9"/>
        <v>-0.9375</v>
      </c>
      <c r="G71" s="20">
        <f>1</f>
        <v>1</v>
      </c>
      <c r="H71" s="20">
        <f t="shared" si="10"/>
        <v>0.52499999999999991</v>
      </c>
      <c r="I71" s="20" t="str">
        <f t="shared" si="11"/>
        <v>1+0.525j</v>
      </c>
      <c r="K71" s="20" t="str">
        <f t="shared" si="12"/>
        <v>-0.9375-0.4921875j</v>
      </c>
      <c r="M71" s="20" t="str">
        <f t="shared" si="2"/>
        <v>-0.5625-0.4921875j</v>
      </c>
      <c r="O71" s="20" t="str">
        <f t="shared" si="3"/>
        <v>-0.377581120943953+0.330383480825959j</v>
      </c>
      <c r="P71" s="28" t="s">
        <v>75</v>
      </c>
      <c r="S71" s="20">
        <f t="shared" si="13"/>
        <v>0.50171779647125225</v>
      </c>
      <c r="U71" s="20">
        <f t="shared" si="4"/>
        <v>1.1287671232876713</v>
      </c>
      <c r="V71" s="20">
        <f t="shared" si="5"/>
        <v>0.98536585365853657</v>
      </c>
      <c r="X71" s="20">
        <f t="shared" si="24"/>
        <v>1E-3</v>
      </c>
      <c r="Y71" s="20">
        <f t="shared" si="6"/>
        <v>6</v>
      </c>
      <c r="Z71" s="20">
        <f t="shared" si="25"/>
        <v>0.25</v>
      </c>
      <c r="AA71" s="20">
        <f t="shared" si="14"/>
        <v>6.25E-2</v>
      </c>
      <c r="AB71" s="20">
        <f t="shared" si="15"/>
        <v>0.375</v>
      </c>
      <c r="AC71" s="20">
        <f t="shared" si="16"/>
        <v>-0.9375</v>
      </c>
      <c r="AD71" s="20">
        <v>1</v>
      </c>
      <c r="AE71" s="20">
        <f t="shared" si="17"/>
        <v>1.5E-3</v>
      </c>
      <c r="AF71" s="20" t="str">
        <f t="shared" si="18"/>
        <v>1+0.0015j</v>
      </c>
      <c r="AH71" s="20" t="str">
        <f t="shared" si="19"/>
        <v>-0.9375-0.00140625j</v>
      </c>
      <c r="AI71" s="20" t="str">
        <f t="shared" si="20"/>
        <v>-0.5625-0.00140625j</v>
      </c>
      <c r="AK71" s="20" t="str">
        <f t="shared" si="21"/>
        <v>-0.666662500026042+0.0016666562500651j</v>
      </c>
      <c r="AO71" s="20">
        <f t="shared" si="22"/>
        <v>0.6666645833430993</v>
      </c>
      <c r="AP71" s="20">
        <v>5</v>
      </c>
      <c r="AR71" s="20">
        <f>Compensation!$C$16</f>
        <v>1.035897435897436</v>
      </c>
    </row>
    <row r="72" spans="1:44" s="20" customFormat="1" ht="18">
      <c r="A72" s="20">
        <f t="shared" si="0"/>
        <v>0.35</v>
      </c>
      <c r="B72" s="20">
        <f t="shared" si="1"/>
        <v>6</v>
      </c>
      <c r="C72" s="20">
        <f t="shared" si="23"/>
        <v>0.3</v>
      </c>
      <c r="D72" s="20">
        <f t="shared" si="7"/>
        <v>0.09</v>
      </c>
      <c r="E72" s="20">
        <f t="shared" si="8"/>
        <v>0.54</v>
      </c>
      <c r="F72" s="20">
        <f t="shared" si="9"/>
        <v>-0.91</v>
      </c>
      <c r="G72" s="20">
        <f>1</f>
        <v>1</v>
      </c>
      <c r="H72" s="20">
        <f t="shared" si="10"/>
        <v>0.62999999999999989</v>
      </c>
      <c r="I72" s="20" t="str">
        <f t="shared" si="11"/>
        <v>1+0.63j</v>
      </c>
      <c r="K72" s="20" t="str">
        <f t="shared" si="12"/>
        <v>-0.91-0.5733j</v>
      </c>
      <c r="M72" s="20" t="str">
        <f t="shared" si="2"/>
        <v>-0.37-0.5733j</v>
      </c>
      <c r="O72" s="20" t="str">
        <f t="shared" si="3"/>
        <v>-0.429148698928754+0.664948511069878j</v>
      </c>
      <c r="P72" s="28" t="s">
        <v>72</v>
      </c>
      <c r="S72" s="20">
        <f t="shared" si="13"/>
        <v>0.79140705592399785</v>
      </c>
      <c r="U72" s="20">
        <f t="shared" si="4"/>
        <v>1.1287671232876713</v>
      </c>
      <c r="V72" s="20">
        <f t="shared" si="5"/>
        <v>0.98536585365853657</v>
      </c>
      <c r="X72" s="20">
        <f t="shared" si="24"/>
        <v>1E-3</v>
      </c>
      <c r="Y72" s="20">
        <f t="shared" si="6"/>
        <v>6</v>
      </c>
      <c r="Z72" s="20">
        <f t="shared" si="25"/>
        <v>0.3</v>
      </c>
      <c r="AA72" s="20">
        <f t="shared" si="14"/>
        <v>0.09</v>
      </c>
      <c r="AB72" s="20">
        <f t="shared" si="15"/>
        <v>0.54</v>
      </c>
      <c r="AC72" s="20">
        <f t="shared" si="16"/>
        <v>-0.91</v>
      </c>
      <c r="AD72" s="20">
        <v>1</v>
      </c>
      <c r="AE72" s="20">
        <f t="shared" si="17"/>
        <v>1.8E-3</v>
      </c>
      <c r="AF72" s="20" t="str">
        <f t="shared" si="18"/>
        <v>1+0.0018j</v>
      </c>
      <c r="AH72" s="20" t="str">
        <f t="shared" si="19"/>
        <v>-0.91-0.001638j</v>
      </c>
      <c r="AI72" s="20" t="str">
        <f t="shared" si="20"/>
        <v>-0.37-0.001638j</v>
      </c>
      <c r="AK72" s="20" t="str">
        <f t="shared" si="21"/>
        <v>-1.45943085670414+0.00646093984670643j</v>
      </c>
      <c r="AO72" s="20">
        <f t="shared" si="22"/>
        <v>1.4594451580117298</v>
      </c>
      <c r="AP72" s="20">
        <v>6</v>
      </c>
      <c r="AR72" s="20">
        <f>Compensation!$C$16</f>
        <v>1.035897435897436</v>
      </c>
    </row>
    <row r="73" spans="1:44" s="20" customFormat="1" ht="18">
      <c r="A73" s="20">
        <f t="shared" si="0"/>
        <v>0.35</v>
      </c>
      <c r="B73" s="20">
        <f t="shared" si="1"/>
        <v>6</v>
      </c>
      <c r="C73" s="20">
        <f t="shared" si="23"/>
        <v>0.35</v>
      </c>
      <c r="D73" s="20">
        <f t="shared" si="7"/>
        <v>0.12249999999999998</v>
      </c>
      <c r="E73" s="20">
        <f t="shared" si="8"/>
        <v>0.73499999999999988</v>
      </c>
      <c r="F73" s="20">
        <f t="shared" si="9"/>
        <v>-0.87750000000000006</v>
      </c>
      <c r="G73" s="20">
        <f>1</f>
        <v>1</v>
      </c>
      <c r="H73" s="20">
        <f t="shared" si="10"/>
        <v>0.73499999999999988</v>
      </c>
      <c r="I73" s="20" t="str">
        <f t="shared" si="11"/>
        <v>1+0.735j</v>
      </c>
      <c r="K73" s="20" t="str">
        <f t="shared" si="12"/>
        <v>-0.8775-0.6449625j</v>
      </c>
      <c r="M73" s="20" t="str">
        <f t="shared" si="2"/>
        <v>-0.1425-0.6449625j</v>
      </c>
      <c r="O73" s="20" t="str">
        <f t="shared" si="3"/>
        <v>-0.240067868037233+1.08655980588747j</v>
      </c>
      <c r="P73" s="28" t="s">
        <v>76</v>
      </c>
      <c r="S73" s="20">
        <f t="shared" si="13"/>
        <v>1.1127644822846203</v>
      </c>
      <c r="U73" s="20">
        <f t="shared" si="4"/>
        <v>1.1287671232876713</v>
      </c>
      <c r="V73" s="20">
        <f t="shared" si="5"/>
        <v>0.98536585365853657</v>
      </c>
      <c r="X73" s="20">
        <f t="shared" si="24"/>
        <v>1E-3</v>
      </c>
      <c r="Y73" s="20">
        <f t="shared" si="6"/>
        <v>6</v>
      </c>
      <c r="Z73" s="20">
        <f t="shared" si="25"/>
        <v>0.35</v>
      </c>
      <c r="AA73" s="20">
        <f t="shared" si="14"/>
        <v>0.12249999999999998</v>
      </c>
      <c r="AB73" s="20">
        <f t="shared" si="15"/>
        <v>0.73499999999999988</v>
      </c>
      <c r="AC73" s="20">
        <f t="shared" si="16"/>
        <v>-0.87750000000000006</v>
      </c>
      <c r="AD73" s="20">
        <v>1</v>
      </c>
      <c r="AE73" s="20">
        <f t="shared" si="17"/>
        <v>2.0999999999999999E-3</v>
      </c>
      <c r="AF73" s="20" t="str">
        <f t="shared" si="18"/>
        <v>1+0.0021j</v>
      </c>
      <c r="AH73" s="20" t="str">
        <f t="shared" si="19"/>
        <v>-0.8775-0.00184275j</v>
      </c>
      <c r="AI73" s="20" t="str">
        <f t="shared" si="20"/>
        <v>-0.1425-0.00184275j</v>
      </c>
      <c r="AK73" s="20" t="str">
        <f t="shared" si="21"/>
        <v>-5.15703234832202+0.066688570946459j</v>
      </c>
      <c r="AO73" s="20">
        <f t="shared" si="22"/>
        <v>5.1574635245568734</v>
      </c>
      <c r="AP73" s="20">
        <v>7</v>
      </c>
      <c r="AR73" s="20">
        <f>Compensation!$C$16</f>
        <v>1.035897435897436</v>
      </c>
    </row>
    <row r="74" spans="1:44" s="20" customFormat="1" ht="18">
      <c r="A74" s="20">
        <f t="shared" si="0"/>
        <v>0.35</v>
      </c>
      <c r="B74" s="20">
        <f t="shared" si="1"/>
        <v>6</v>
      </c>
      <c r="C74" s="20">
        <f t="shared" si="23"/>
        <v>0.39999999999999997</v>
      </c>
      <c r="D74" s="20">
        <f t="shared" si="7"/>
        <v>0.15999999999999998</v>
      </c>
      <c r="E74" s="20">
        <f t="shared" si="8"/>
        <v>0.95999999999999985</v>
      </c>
      <c r="F74" s="20">
        <f t="shared" si="9"/>
        <v>-0.84000000000000008</v>
      </c>
      <c r="G74" s="20">
        <f>1</f>
        <v>1</v>
      </c>
      <c r="H74" s="20">
        <f t="shared" si="10"/>
        <v>0.84</v>
      </c>
      <c r="I74" s="20" t="str">
        <f t="shared" si="11"/>
        <v>1+0.84j</v>
      </c>
      <c r="K74" s="20" t="str">
        <f t="shared" si="12"/>
        <v>-0.84-0.7056j</v>
      </c>
      <c r="M74" s="20" t="str">
        <f t="shared" si="2"/>
        <v>0.12-0.7056j</v>
      </c>
      <c r="O74" s="20" t="str">
        <f t="shared" si="3"/>
        <v>0.22488081316902+1.32229918143384j</v>
      </c>
      <c r="P74" s="28" t="s">
        <v>74</v>
      </c>
      <c r="S74" s="20">
        <f t="shared" si="13"/>
        <v>1.3412853929541482</v>
      </c>
      <c r="U74" s="20">
        <f t="shared" si="4"/>
        <v>1.1287671232876713</v>
      </c>
      <c r="V74" s="20">
        <f t="shared" si="5"/>
        <v>0.98536585365853657</v>
      </c>
      <c r="X74" s="20">
        <f t="shared" si="24"/>
        <v>1E-3</v>
      </c>
      <c r="Y74" s="20">
        <f t="shared" si="6"/>
        <v>6</v>
      </c>
      <c r="Z74" s="20">
        <f t="shared" si="25"/>
        <v>0.39999999999999997</v>
      </c>
      <c r="AA74" s="20">
        <f t="shared" si="14"/>
        <v>0.15999999999999998</v>
      </c>
      <c r="AB74" s="20">
        <f t="shared" si="15"/>
        <v>0.95999999999999985</v>
      </c>
      <c r="AC74" s="20">
        <f t="shared" si="16"/>
        <v>-0.84000000000000008</v>
      </c>
      <c r="AD74" s="20">
        <v>1</v>
      </c>
      <c r="AE74" s="20">
        <f t="shared" si="17"/>
        <v>2.3999999999999998E-3</v>
      </c>
      <c r="AF74" s="20" t="str">
        <f t="shared" si="18"/>
        <v>1+0.0024j</v>
      </c>
      <c r="AH74" s="20" t="str">
        <f t="shared" si="19"/>
        <v>-0.84-0.002016j</v>
      </c>
      <c r="AI74" s="20" t="str">
        <f t="shared" si="20"/>
        <v>0.12-0.002016j</v>
      </c>
      <c r="AK74" s="20" t="str">
        <f t="shared" si="21"/>
        <v>7.99774271709553+0.134362077647205j</v>
      </c>
      <c r="AO74" s="20">
        <f t="shared" si="22"/>
        <v>7.9988712789220617</v>
      </c>
      <c r="AP74" s="20">
        <v>8</v>
      </c>
      <c r="AR74" s="20">
        <f>Compensation!$C$16</f>
        <v>1.035897435897436</v>
      </c>
    </row>
    <row r="75" spans="1:44" s="20" customFormat="1" ht="18">
      <c r="P75" s="28" t="s">
        <v>608</v>
      </c>
    </row>
    <row r="76" spans="1:44" s="20" customFormat="1" ht="18">
      <c r="P76" s="28" t="s">
        <v>609</v>
      </c>
    </row>
    <row r="77" spans="1:44" s="20" customFormat="1" ht="18">
      <c r="A77" s="20">
        <f t="shared" si="0"/>
        <v>0.35</v>
      </c>
      <c r="B77" s="20">
        <f t="shared" si="1"/>
        <v>6</v>
      </c>
      <c r="C77" s="20">
        <f>C74+0.05</f>
        <v>0.44999999999999996</v>
      </c>
      <c r="D77" s="20">
        <f t="shared" si="7"/>
        <v>0.20249999999999996</v>
      </c>
      <c r="E77" s="20">
        <f t="shared" si="8"/>
        <v>1.2149999999999999</v>
      </c>
      <c r="F77" s="20">
        <f t="shared" si="9"/>
        <v>-0.7975000000000001</v>
      </c>
      <c r="G77" s="20">
        <f>1</f>
        <v>1</v>
      </c>
      <c r="H77" s="20">
        <f t="shared" si="10"/>
        <v>0.94499999999999984</v>
      </c>
      <c r="I77" s="20" t="str">
        <f t="shared" si="11"/>
        <v>1+0.945j</v>
      </c>
      <c r="K77" s="20" t="str">
        <f t="shared" si="12"/>
        <v>-0.7975-0.7536375j</v>
      </c>
      <c r="M77" s="20" t="str">
        <f t="shared" si="2"/>
        <v>0.4175-0.7536375j</v>
      </c>
      <c r="O77" s="20" t="str">
        <f t="shared" si="3"/>
        <v>0.683388232347278+1.23359760228891j</v>
      </c>
      <c r="P77" s="28" t="s">
        <v>77</v>
      </c>
      <c r="S77" s="20">
        <f t="shared" si="13"/>
        <v>1.4102420077716038</v>
      </c>
      <c r="U77" s="20">
        <f t="shared" si="4"/>
        <v>1.1287671232876713</v>
      </c>
      <c r="V77" s="20">
        <f t="shared" si="5"/>
        <v>0.98536585365853657</v>
      </c>
      <c r="X77" s="20">
        <f>X74</f>
        <v>1E-3</v>
      </c>
      <c r="Y77" s="20">
        <f t="shared" si="6"/>
        <v>6</v>
      </c>
      <c r="Z77" s="20">
        <f>Z74+0.05</f>
        <v>0.44999999999999996</v>
      </c>
      <c r="AA77" s="20">
        <f t="shared" si="14"/>
        <v>0.20249999999999996</v>
      </c>
      <c r="AB77" s="20">
        <f t="shared" si="15"/>
        <v>1.2149999999999999</v>
      </c>
      <c r="AC77" s="20">
        <f t="shared" si="16"/>
        <v>-0.7975000000000001</v>
      </c>
      <c r="AD77" s="20">
        <v>1</v>
      </c>
      <c r="AE77" s="20">
        <f t="shared" si="17"/>
        <v>2.6999999999999997E-3</v>
      </c>
      <c r="AF77" s="20" t="str">
        <f t="shared" si="18"/>
        <v>1+0.0027j</v>
      </c>
      <c r="AH77" s="20" t="str">
        <f t="shared" si="19"/>
        <v>-0.7975-0.00215325j</v>
      </c>
      <c r="AI77" s="20" t="str">
        <f t="shared" si="20"/>
        <v>0.4175-0.00215325j</v>
      </c>
      <c r="AK77" s="20" t="str">
        <f t="shared" si="21"/>
        <v>2.91010223301236+0.0150088087023566j</v>
      </c>
      <c r="AO77" s="20">
        <f t="shared" si="22"/>
        <v>2.9101409366080859</v>
      </c>
      <c r="AP77" s="20">
        <v>9</v>
      </c>
      <c r="AR77" s="20">
        <f>Compensation!$C$16</f>
        <v>1.035897435897436</v>
      </c>
    </row>
    <row r="78" spans="1:44" s="20" customFormat="1" ht="18">
      <c r="A78" s="20">
        <f t="shared" si="0"/>
        <v>0.35</v>
      </c>
      <c r="B78" s="20">
        <f t="shared" si="1"/>
        <v>6</v>
      </c>
      <c r="C78" s="20">
        <f t="shared" si="23"/>
        <v>0.49999999999999994</v>
      </c>
      <c r="D78" s="20">
        <f t="shared" si="7"/>
        <v>0.24999999999999994</v>
      </c>
      <c r="E78" s="20">
        <f t="shared" si="8"/>
        <v>1.4999999999999996</v>
      </c>
      <c r="F78" s="20">
        <f t="shared" si="9"/>
        <v>-0.75</v>
      </c>
      <c r="G78" s="20">
        <f>1</f>
        <v>1</v>
      </c>
      <c r="H78" s="20">
        <f t="shared" si="10"/>
        <v>1.0499999999999998</v>
      </c>
      <c r="I78" s="20" t="str">
        <f t="shared" si="11"/>
        <v>1+1.05j</v>
      </c>
      <c r="K78" s="20" t="str">
        <f t="shared" si="12"/>
        <v>-0.75-0.7875j</v>
      </c>
      <c r="M78" s="20" t="str">
        <f t="shared" si="2"/>
        <v>0.75-0.7875j</v>
      </c>
      <c r="O78" s="20" t="str">
        <f t="shared" si="3"/>
        <v>0.951248513674197+0.998810939357907j</v>
      </c>
      <c r="P78" s="28" t="s">
        <v>78</v>
      </c>
      <c r="S78" s="20">
        <f t="shared" si="13"/>
        <v>1.3793103448275859</v>
      </c>
      <c r="U78" s="20">
        <f t="shared" si="4"/>
        <v>1.1287671232876713</v>
      </c>
      <c r="V78" s="20">
        <f t="shared" si="5"/>
        <v>0.98536585365853657</v>
      </c>
      <c r="X78" s="20">
        <f t="shared" si="24"/>
        <v>1E-3</v>
      </c>
      <c r="Y78" s="20">
        <f t="shared" si="6"/>
        <v>6</v>
      </c>
      <c r="Z78" s="20">
        <f t="shared" si="25"/>
        <v>0.49999999999999994</v>
      </c>
      <c r="AA78" s="20">
        <f t="shared" si="14"/>
        <v>0.24999999999999994</v>
      </c>
      <c r="AB78" s="20">
        <f t="shared" si="15"/>
        <v>1.4999999999999996</v>
      </c>
      <c r="AC78" s="20">
        <f t="shared" si="16"/>
        <v>-0.75</v>
      </c>
      <c r="AD78" s="20">
        <v>1</v>
      </c>
      <c r="AE78" s="20">
        <f t="shared" si="17"/>
        <v>2.9999999999999996E-3</v>
      </c>
      <c r="AF78" s="20" t="str">
        <f t="shared" si="18"/>
        <v>1+0.003j</v>
      </c>
      <c r="AH78" s="20" t="str">
        <f t="shared" si="19"/>
        <v>-0.75-0.00225j</v>
      </c>
      <c r="AI78" s="20" t="str">
        <f t="shared" si="20"/>
        <v>0.75-0.00225j</v>
      </c>
      <c r="AK78" s="20" t="str">
        <f t="shared" si="21"/>
        <v>1.999982000162+0.00599994600048599j</v>
      </c>
      <c r="AO78" s="20">
        <f t="shared" si="22"/>
        <v>1.9999910000607508</v>
      </c>
      <c r="AP78" s="20">
        <v>10</v>
      </c>
      <c r="AR78" s="20">
        <f>Compensation!$C$16</f>
        <v>1.035897435897436</v>
      </c>
    </row>
    <row r="79" spans="1:44" s="20" customFormat="1" ht="18">
      <c r="P79" s="28" t="s">
        <v>596</v>
      </c>
    </row>
    <row r="80" spans="1:44" s="20" customFormat="1">
      <c r="P80" s="28"/>
    </row>
    <row r="81" spans="1:44" s="20" customFormat="1" ht="18">
      <c r="A81" s="20">
        <f t="shared" si="0"/>
        <v>0.35</v>
      </c>
      <c r="B81" s="20">
        <f t="shared" si="1"/>
        <v>6</v>
      </c>
      <c r="C81" s="20">
        <f>C78+0.05</f>
        <v>0.54999999999999993</v>
      </c>
      <c r="D81" s="20">
        <f t="shared" si="7"/>
        <v>0.30249999999999994</v>
      </c>
      <c r="E81" s="20">
        <f t="shared" si="8"/>
        <v>1.8149999999999995</v>
      </c>
      <c r="F81" s="20">
        <f t="shared" si="9"/>
        <v>-0.69750000000000001</v>
      </c>
      <c r="G81" s="20">
        <f>1</f>
        <v>1</v>
      </c>
      <c r="H81" s="20">
        <f t="shared" si="10"/>
        <v>1.1549999999999998</v>
      </c>
      <c r="I81" s="20" t="str">
        <f t="shared" si="11"/>
        <v>1+1.155j</v>
      </c>
      <c r="K81" s="20" t="str">
        <f t="shared" si="12"/>
        <v>-0.6975-0.8056125j</v>
      </c>
      <c r="M81" s="20" t="str">
        <f t="shared" si="2"/>
        <v>1.1175-0.8056125j</v>
      </c>
      <c r="O81" s="20" t="str">
        <f t="shared" si="3"/>
        <v>1.06873407619515+0.770456850969813j</v>
      </c>
      <c r="P81" s="28" t="s">
        <v>25</v>
      </c>
      <c r="S81" s="20">
        <f t="shared" si="13"/>
        <v>1.3174962181452443</v>
      </c>
      <c r="U81" s="20">
        <f t="shared" si="4"/>
        <v>1.1287671232876713</v>
      </c>
      <c r="V81" s="20">
        <f t="shared" si="5"/>
        <v>0.98536585365853657</v>
      </c>
      <c r="X81" s="20">
        <f>X78</f>
        <v>1E-3</v>
      </c>
      <c r="Y81" s="20">
        <f t="shared" si="6"/>
        <v>6</v>
      </c>
      <c r="Z81" s="20">
        <f>Z78+0.05</f>
        <v>0.54999999999999993</v>
      </c>
      <c r="AA81" s="20">
        <f t="shared" si="14"/>
        <v>0.30249999999999994</v>
      </c>
      <c r="AB81" s="20">
        <f t="shared" si="15"/>
        <v>1.8149999999999995</v>
      </c>
      <c r="AC81" s="20">
        <f t="shared" si="16"/>
        <v>-0.69750000000000001</v>
      </c>
      <c r="AD81" s="20">
        <v>1</v>
      </c>
      <c r="AE81" s="20">
        <f t="shared" si="17"/>
        <v>3.3E-3</v>
      </c>
      <c r="AF81" s="20" t="str">
        <f t="shared" si="18"/>
        <v>1+0.0033j</v>
      </c>
      <c r="AH81" s="20" t="str">
        <f t="shared" si="19"/>
        <v>-0.6975-0.00230175j</v>
      </c>
      <c r="AI81" s="20" t="str">
        <f t="shared" si="20"/>
        <v>1.1175-0.00230175j</v>
      </c>
      <c r="AK81" s="20" t="str">
        <f t="shared" si="21"/>
        <v>1.62415418336107+0.00334532160317794j</v>
      </c>
      <c r="AO81" s="20">
        <f t="shared" si="22"/>
        <v>1.6241576285896306</v>
      </c>
      <c r="AP81" s="20">
        <v>11</v>
      </c>
      <c r="AR81" s="20">
        <f>Compensation!$C$16</f>
        <v>1.035897435897436</v>
      </c>
    </row>
    <row r="82" spans="1:44" s="20" customFormat="1" ht="18">
      <c r="A82" s="20">
        <f t="shared" si="0"/>
        <v>0.35</v>
      </c>
      <c r="B82" s="20">
        <f t="shared" si="1"/>
        <v>6</v>
      </c>
      <c r="C82" s="20">
        <f t="shared" si="23"/>
        <v>0.6</v>
      </c>
      <c r="D82" s="20">
        <f t="shared" si="7"/>
        <v>0.36</v>
      </c>
      <c r="E82" s="20">
        <f t="shared" si="8"/>
        <v>2.16</v>
      </c>
      <c r="F82" s="20">
        <f t="shared" si="9"/>
        <v>-0.64</v>
      </c>
      <c r="G82" s="20">
        <f>1</f>
        <v>1</v>
      </c>
      <c r="H82" s="20">
        <f t="shared" si="10"/>
        <v>1.2599999999999998</v>
      </c>
      <c r="I82" s="20" t="str">
        <f t="shared" si="11"/>
        <v>1+1.26j</v>
      </c>
      <c r="K82" s="20" t="str">
        <f t="shared" si="12"/>
        <v>-0.64-0.8064j</v>
      </c>
      <c r="M82" s="20" t="str">
        <f t="shared" si="2"/>
        <v>1.52-0.8064j</v>
      </c>
      <c r="O82" s="20" t="str">
        <f t="shared" si="3"/>
        <v>1.10893407440969+0.588318708949984j</v>
      </c>
      <c r="P82" s="28" t="s">
        <v>26</v>
      </c>
      <c r="S82" s="20">
        <f t="shared" si="13"/>
        <v>1.2553301098465901</v>
      </c>
      <c r="U82" s="20">
        <f t="shared" si="4"/>
        <v>1.1287671232876713</v>
      </c>
      <c r="V82" s="20">
        <f t="shared" si="5"/>
        <v>0.98536585365853657</v>
      </c>
      <c r="X82" s="20">
        <f t="shared" si="24"/>
        <v>1E-3</v>
      </c>
      <c r="Y82" s="20">
        <f t="shared" si="6"/>
        <v>6</v>
      </c>
      <c r="Z82" s="20">
        <f t="shared" si="25"/>
        <v>0.6</v>
      </c>
      <c r="AA82" s="20">
        <f t="shared" si="14"/>
        <v>0.36</v>
      </c>
      <c r="AB82" s="20">
        <f t="shared" si="15"/>
        <v>2.16</v>
      </c>
      <c r="AC82" s="20">
        <f t="shared" si="16"/>
        <v>-0.64</v>
      </c>
      <c r="AD82" s="20">
        <v>1</v>
      </c>
      <c r="AE82" s="20">
        <f t="shared" si="17"/>
        <v>3.5999999999999999E-3</v>
      </c>
      <c r="AF82" s="20" t="str">
        <f t="shared" si="18"/>
        <v>1+0.0036j</v>
      </c>
      <c r="AH82" s="20" t="str">
        <f t="shared" si="19"/>
        <v>-0.64-0.002304j</v>
      </c>
      <c r="AI82" s="20" t="str">
        <f t="shared" si="20"/>
        <v>1.52-0.002304j</v>
      </c>
      <c r="AK82" s="20" t="str">
        <f t="shared" si="21"/>
        <v>1.42104936655073+0.00215401167140321j</v>
      </c>
      <c r="AO82" s="20">
        <f t="shared" si="22"/>
        <v>1.4210509990639011</v>
      </c>
      <c r="AP82" s="20">
        <v>12</v>
      </c>
      <c r="AR82" s="20">
        <f>Compensation!$C$16</f>
        <v>1.035897435897436</v>
      </c>
    </row>
    <row r="83" spans="1:44" s="20" customFormat="1" ht="18">
      <c r="A83" s="20">
        <f t="shared" si="0"/>
        <v>0.35</v>
      </c>
      <c r="B83" s="20">
        <f t="shared" si="1"/>
        <v>6</v>
      </c>
      <c r="C83" s="20">
        <f t="shared" si="23"/>
        <v>0.65</v>
      </c>
      <c r="D83" s="20">
        <f t="shared" si="7"/>
        <v>0.42250000000000004</v>
      </c>
      <c r="E83" s="20">
        <f t="shared" si="8"/>
        <v>2.5350000000000001</v>
      </c>
      <c r="F83" s="20">
        <f t="shared" si="9"/>
        <v>-0.5774999999999999</v>
      </c>
      <c r="G83" s="20">
        <f>1</f>
        <v>1</v>
      </c>
      <c r="H83" s="20">
        <f t="shared" si="10"/>
        <v>1.365</v>
      </c>
      <c r="I83" s="20" t="str">
        <f t="shared" si="11"/>
        <v>1+1.365j</v>
      </c>
      <c r="K83" s="20" t="str">
        <f t="shared" si="12"/>
        <v>-0.5775-0.7882875j</v>
      </c>
      <c r="M83" s="20" t="str">
        <f t="shared" si="2"/>
        <v>1.9575-0.7882875j</v>
      </c>
      <c r="O83" s="20" t="str">
        <f t="shared" si="3"/>
        <v>1.11431300524263+0.448735128030755j</v>
      </c>
      <c r="P83" s="28" t="s">
        <v>32</v>
      </c>
      <c r="S83" s="20">
        <f t="shared" si="13"/>
        <v>1.2012729451634376</v>
      </c>
      <c r="U83" s="20">
        <f t="shared" si="4"/>
        <v>1.1287671232876713</v>
      </c>
      <c r="V83" s="20">
        <f t="shared" si="5"/>
        <v>0.98536585365853657</v>
      </c>
      <c r="X83" s="20">
        <f t="shared" si="24"/>
        <v>1E-3</v>
      </c>
      <c r="Y83" s="20">
        <f t="shared" si="6"/>
        <v>6</v>
      </c>
      <c r="Z83" s="20">
        <f t="shared" si="25"/>
        <v>0.65</v>
      </c>
      <c r="AA83" s="20">
        <f t="shared" si="14"/>
        <v>0.42250000000000004</v>
      </c>
      <c r="AB83" s="20">
        <f t="shared" si="15"/>
        <v>2.5350000000000001</v>
      </c>
      <c r="AC83" s="20">
        <f t="shared" si="16"/>
        <v>-0.5774999999999999</v>
      </c>
      <c r="AD83" s="20">
        <v>1</v>
      </c>
      <c r="AE83" s="20">
        <f t="shared" si="17"/>
        <v>3.9000000000000003E-3</v>
      </c>
      <c r="AF83" s="20" t="str">
        <f t="shared" si="18"/>
        <v>1+0.0039j</v>
      </c>
      <c r="AH83" s="20" t="str">
        <f t="shared" si="19"/>
        <v>-0.5775-0.00225225j</v>
      </c>
      <c r="AI83" s="20" t="str">
        <f t="shared" si="20"/>
        <v>1.9575-0.00225225j</v>
      </c>
      <c r="AK83" s="20" t="str">
        <f t="shared" si="21"/>
        <v>1.29501744271532+0.00149001432202073j</v>
      </c>
      <c r="AO83" s="20">
        <f t="shared" si="22"/>
        <v>1.2950182999014366</v>
      </c>
      <c r="AP83" s="20">
        <v>13</v>
      </c>
      <c r="AR83" s="20">
        <f>Compensation!$C$16</f>
        <v>1.035897435897436</v>
      </c>
    </row>
    <row r="84" spans="1:44" s="20" customFormat="1" ht="18">
      <c r="A84" s="20">
        <f t="shared" si="0"/>
        <v>0.35</v>
      </c>
      <c r="B84" s="20">
        <f t="shared" si="1"/>
        <v>6</v>
      </c>
      <c r="C84" s="20">
        <f t="shared" si="23"/>
        <v>0.70000000000000007</v>
      </c>
      <c r="D84" s="20">
        <f t="shared" si="7"/>
        <v>0.4900000000000001</v>
      </c>
      <c r="E84" s="20">
        <f t="shared" si="8"/>
        <v>2.9400000000000004</v>
      </c>
      <c r="F84" s="20">
        <f t="shared" si="9"/>
        <v>-0.5099999999999999</v>
      </c>
      <c r="G84" s="20">
        <f>1</f>
        <v>1</v>
      </c>
      <c r="H84" s="20">
        <f t="shared" si="10"/>
        <v>1.47</v>
      </c>
      <c r="I84" s="20" t="str">
        <f t="shared" si="11"/>
        <v>1+1.47j</v>
      </c>
      <c r="K84" s="20" t="str">
        <f t="shared" si="12"/>
        <v>-0.51-0.7497j</v>
      </c>
      <c r="M84" s="20" t="str">
        <f t="shared" si="2"/>
        <v>2.43-0.7497j</v>
      </c>
      <c r="O84" s="20" t="str">
        <f t="shared" si="3"/>
        <v>1.10472477761151+0.340828051759404j</v>
      </c>
      <c r="P84" s="28" t="s">
        <v>34</v>
      </c>
      <c r="S84" s="20">
        <f t="shared" si="13"/>
        <v>1.1561057889029493</v>
      </c>
      <c r="U84" s="20">
        <f t="shared" si="4"/>
        <v>1.1287671232876713</v>
      </c>
      <c r="V84" s="20">
        <f t="shared" si="5"/>
        <v>0.98536585365853657</v>
      </c>
      <c r="X84" s="20">
        <f t="shared" si="24"/>
        <v>1E-3</v>
      </c>
      <c r="Y84" s="20">
        <f t="shared" si="6"/>
        <v>6</v>
      </c>
      <c r="Z84" s="20">
        <f t="shared" si="25"/>
        <v>0.70000000000000007</v>
      </c>
      <c r="AA84" s="20">
        <f t="shared" si="14"/>
        <v>0.4900000000000001</v>
      </c>
      <c r="AB84" s="20">
        <f t="shared" si="15"/>
        <v>2.9400000000000004</v>
      </c>
      <c r="AC84" s="20">
        <f t="shared" si="16"/>
        <v>-0.5099999999999999</v>
      </c>
      <c r="AD84" s="20">
        <v>1</v>
      </c>
      <c r="AE84" s="20">
        <f t="shared" si="17"/>
        <v>4.2000000000000006E-3</v>
      </c>
      <c r="AF84" s="20" t="str">
        <f t="shared" si="18"/>
        <v>1+0.0042j</v>
      </c>
      <c r="AH84" s="20" t="str">
        <f t="shared" si="19"/>
        <v>-0.51-0.002142j</v>
      </c>
      <c r="AI84" s="20" t="str">
        <f t="shared" si="20"/>
        <v>2.43-0.002142j</v>
      </c>
      <c r="AK84" s="20" t="str">
        <f t="shared" si="21"/>
        <v>1.20987560312492+0.00106648293905085j</v>
      </c>
      <c r="AO84" s="20">
        <f t="shared" si="22"/>
        <v>1.2098760731673095</v>
      </c>
      <c r="AP84" s="20">
        <v>14</v>
      </c>
      <c r="AR84" s="20">
        <f>Compensation!$C$16</f>
        <v>1.035897435897436</v>
      </c>
    </row>
    <row r="85" spans="1:44" s="20" customFormat="1">
      <c r="A85" s="20">
        <f t="shared" si="0"/>
        <v>0.35</v>
      </c>
      <c r="B85" s="20">
        <f t="shared" si="1"/>
        <v>6</v>
      </c>
      <c r="C85" s="20">
        <f t="shared" si="23"/>
        <v>0.75000000000000011</v>
      </c>
      <c r="D85" s="20">
        <f t="shared" si="7"/>
        <v>0.56250000000000022</v>
      </c>
      <c r="E85" s="20">
        <f t="shared" si="8"/>
        <v>3.3750000000000013</v>
      </c>
      <c r="F85" s="20">
        <f t="shared" si="9"/>
        <v>-0.43749999999999978</v>
      </c>
      <c r="G85" s="20">
        <f>1</f>
        <v>1</v>
      </c>
      <c r="H85" s="20">
        <f t="shared" si="10"/>
        <v>1.5750000000000002</v>
      </c>
      <c r="I85" s="20" t="str">
        <f t="shared" si="11"/>
        <v>1+1.575j</v>
      </c>
      <c r="K85" s="20" t="str">
        <f t="shared" si="12"/>
        <v>-0.4375-0.6890625j</v>
      </c>
      <c r="M85" s="20" t="str">
        <f t="shared" si="2"/>
        <v>2.9375-0.6890625j</v>
      </c>
      <c r="O85" s="20" t="str">
        <f t="shared" si="3"/>
        <v>1.08901303098704+0.255454652481535j</v>
      </c>
      <c r="S85" s="20">
        <f t="shared" si="13"/>
        <v>1.1185734044460567</v>
      </c>
      <c r="U85" s="20">
        <f t="shared" si="4"/>
        <v>1.1287671232876713</v>
      </c>
      <c r="V85" s="20">
        <f t="shared" si="5"/>
        <v>0.98536585365853657</v>
      </c>
      <c r="X85" s="20">
        <f t="shared" si="24"/>
        <v>1E-3</v>
      </c>
      <c r="Y85" s="20">
        <f t="shared" si="6"/>
        <v>6</v>
      </c>
      <c r="Z85" s="20">
        <f t="shared" si="25"/>
        <v>0.75000000000000011</v>
      </c>
      <c r="AA85" s="20">
        <f t="shared" si="14"/>
        <v>0.56250000000000022</v>
      </c>
      <c r="AB85" s="20">
        <f t="shared" si="15"/>
        <v>3.3750000000000013</v>
      </c>
      <c r="AC85" s="20">
        <f t="shared" si="16"/>
        <v>-0.43749999999999978</v>
      </c>
      <c r="AD85" s="20">
        <v>1</v>
      </c>
      <c r="AE85" s="20">
        <f t="shared" si="17"/>
        <v>4.5000000000000014E-3</v>
      </c>
      <c r="AF85" s="20" t="str">
        <f t="shared" si="18"/>
        <v>1+0.0045j</v>
      </c>
      <c r="AH85" s="20" t="str">
        <f t="shared" si="19"/>
        <v>-0.4375-0.00196875j</v>
      </c>
      <c r="AI85" s="20" t="str">
        <f t="shared" si="20"/>
        <v>2.9375-0.00196875j</v>
      </c>
      <c r="AK85" s="20" t="str">
        <f t="shared" si="21"/>
        <v>1.14893565412793+0.000770031342660209j</v>
      </c>
      <c r="AO85" s="20">
        <f t="shared" si="22"/>
        <v>1.1489359121703191</v>
      </c>
      <c r="AP85" s="20">
        <v>15</v>
      </c>
      <c r="AR85" s="20">
        <f>Compensation!$C$16</f>
        <v>1.035897435897436</v>
      </c>
    </row>
    <row r="86" spans="1:44" s="20" customFormat="1">
      <c r="A86" s="20">
        <f t="shared" si="0"/>
        <v>0.35</v>
      </c>
      <c r="B86" s="20">
        <f t="shared" si="1"/>
        <v>6</v>
      </c>
      <c r="C86" s="20">
        <f t="shared" si="23"/>
        <v>0.80000000000000016</v>
      </c>
      <c r="D86" s="20">
        <f t="shared" si="7"/>
        <v>0.64000000000000024</v>
      </c>
      <c r="E86" s="20">
        <f t="shared" si="8"/>
        <v>3.8400000000000016</v>
      </c>
      <c r="F86" s="20">
        <f t="shared" si="9"/>
        <v>-0.35999999999999976</v>
      </c>
      <c r="G86" s="20">
        <f>1</f>
        <v>1</v>
      </c>
      <c r="H86" s="20">
        <f t="shared" si="10"/>
        <v>1.6800000000000002</v>
      </c>
      <c r="I86" s="20" t="str">
        <f t="shared" si="11"/>
        <v>1+1.68j</v>
      </c>
      <c r="K86" s="20" t="str">
        <f t="shared" si="12"/>
        <v>-0.36-0.6048j</v>
      </c>
      <c r="M86" s="20" t="str">
        <f t="shared" si="2"/>
        <v>3.48-0.6048j</v>
      </c>
      <c r="O86" s="20" t="str">
        <f t="shared" si="3"/>
        <v>1.07109682161252+0.186149240721624j</v>
      </c>
      <c r="S86" s="20">
        <f t="shared" si="13"/>
        <v>1.0871522161545182</v>
      </c>
      <c r="U86" s="20">
        <f t="shared" si="4"/>
        <v>1.1287671232876713</v>
      </c>
      <c r="V86" s="20">
        <f t="shared" si="5"/>
        <v>0.98536585365853657</v>
      </c>
      <c r="X86" s="20">
        <f t="shared" si="24"/>
        <v>1E-3</v>
      </c>
      <c r="Y86" s="20">
        <f t="shared" si="6"/>
        <v>6</v>
      </c>
      <c r="Z86" s="20">
        <f t="shared" si="25"/>
        <v>0.80000000000000016</v>
      </c>
      <c r="AA86" s="20">
        <f t="shared" si="14"/>
        <v>0.64000000000000024</v>
      </c>
      <c r="AB86" s="20">
        <f t="shared" si="15"/>
        <v>3.8400000000000016</v>
      </c>
      <c r="AC86" s="20">
        <f t="shared" si="16"/>
        <v>-0.35999999999999976</v>
      </c>
      <c r="AD86" s="20">
        <v>1</v>
      </c>
      <c r="AE86" s="20">
        <f t="shared" si="17"/>
        <v>4.8000000000000004E-3</v>
      </c>
      <c r="AF86" s="20" t="str">
        <f t="shared" si="18"/>
        <v>1+0.0048j</v>
      </c>
      <c r="AH86" s="20" t="str">
        <f t="shared" si="19"/>
        <v>-0.36-0.001728j</v>
      </c>
      <c r="AI86" s="20" t="str">
        <f t="shared" si="20"/>
        <v>3.48-0.001728j</v>
      </c>
      <c r="AK86" s="20" t="str">
        <f t="shared" si="21"/>
        <v>1.10344800379194+0.000547919008779447j</v>
      </c>
      <c r="AO86" s="20">
        <f t="shared" si="22"/>
        <v>1.1034481398269957</v>
      </c>
      <c r="AP86" s="20">
        <v>16</v>
      </c>
      <c r="AR86" s="20">
        <f>Compensation!$C$16</f>
        <v>1.035897435897436</v>
      </c>
    </row>
    <row r="87" spans="1:44" s="20" customFormat="1">
      <c r="A87" s="20">
        <f t="shared" si="0"/>
        <v>0.35</v>
      </c>
      <c r="B87" s="20">
        <f t="shared" si="1"/>
        <v>6</v>
      </c>
      <c r="C87" s="20">
        <f t="shared" si="23"/>
        <v>0.8500000000000002</v>
      </c>
      <c r="D87" s="20">
        <f t="shared" si="7"/>
        <v>0.72250000000000036</v>
      </c>
      <c r="E87" s="20">
        <f t="shared" si="8"/>
        <v>4.3350000000000026</v>
      </c>
      <c r="F87" s="20">
        <f t="shared" si="9"/>
        <v>-0.27749999999999964</v>
      </c>
      <c r="G87" s="20">
        <f>1</f>
        <v>1</v>
      </c>
      <c r="H87" s="20">
        <f t="shared" si="10"/>
        <v>1.7850000000000004</v>
      </c>
      <c r="I87" s="20" t="str">
        <f t="shared" si="11"/>
        <v>1+1.785j</v>
      </c>
      <c r="K87" s="20" t="str">
        <f t="shared" si="12"/>
        <v>-0.2775-0.495337499999999j</v>
      </c>
      <c r="M87" s="20" t="str">
        <f t="shared" si="2"/>
        <v>4.0575-0.495337499999999j</v>
      </c>
      <c r="O87" s="20" t="str">
        <f t="shared" si="3"/>
        <v>1.05270301279767+0.12851343896529j</v>
      </c>
      <c r="S87" s="20">
        <f t="shared" si="13"/>
        <v>1.0605184284810787</v>
      </c>
      <c r="U87" s="20">
        <f t="shared" si="4"/>
        <v>1.1287671232876713</v>
      </c>
      <c r="V87" s="20">
        <f t="shared" si="5"/>
        <v>0.98536585365853657</v>
      </c>
      <c r="X87" s="20">
        <f t="shared" si="24"/>
        <v>1E-3</v>
      </c>
      <c r="Y87" s="20">
        <f t="shared" si="6"/>
        <v>6</v>
      </c>
      <c r="Z87" s="20">
        <f t="shared" si="25"/>
        <v>0.8500000000000002</v>
      </c>
      <c r="AA87" s="20">
        <f t="shared" si="14"/>
        <v>0.72250000000000036</v>
      </c>
      <c r="AB87" s="20">
        <f t="shared" si="15"/>
        <v>4.3350000000000026</v>
      </c>
      <c r="AC87" s="20">
        <f t="shared" si="16"/>
        <v>-0.27749999999999964</v>
      </c>
      <c r="AD87" s="20">
        <v>1</v>
      </c>
      <c r="AE87" s="20">
        <f t="shared" si="17"/>
        <v>5.1000000000000012E-3</v>
      </c>
      <c r="AF87" s="20" t="str">
        <f t="shared" si="18"/>
        <v>1+0.0051j</v>
      </c>
      <c r="AH87" s="20" t="str">
        <f t="shared" si="19"/>
        <v>-0.2775-0.00141525j</v>
      </c>
      <c r="AI87" s="20" t="str">
        <f t="shared" si="20"/>
        <v>4.0575-0.00141525j</v>
      </c>
      <c r="AK87" s="20" t="str">
        <f t="shared" si="21"/>
        <v>1.06839173693215+0.000372653457965058j</v>
      </c>
      <c r="AO87" s="20">
        <f t="shared" si="22"/>
        <v>1.0683918019226357</v>
      </c>
      <c r="AP87" s="20">
        <v>17</v>
      </c>
      <c r="AR87" s="20">
        <f>Compensation!$C$16</f>
        <v>1.035897435897436</v>
      </c>
    </row>
    <row r="88" spans="1:44" s="20" customFormat="1">
      <c r="A88" s="20">
        <f t="shared" si="0"/>
        <v>0.35</v>
      </c>
      <c r="B88" s="20">
        <f t="shared" si="1"/>
        <v>6</v>
      </c>
      <c r="C88" s="20">
        <f t="shared" si="23"/>
        <v>0.90000000000000024</v>
      </c>
      <c r="D88" s="20">
        <f t="shared" si="7"/>
        <v>0.81000000000000039</v>
      </c>
      <c r="E88" s="20">
        <f t="shared" si="8"/>
        <v>4.8600000000000021</v>
      </c>
      <c r="F88" s="20">
        <f t="shared" si="9"/>
        <v>-0.18999999999999961</v>
      </c>
      <c r="G88" s="20">
        <f>1</f>
        <v>1</v>
      </c>
      <c r="H88" s="20">
        <f t="shared" si="10"/>
        <v>1.8900000000000003</v>
      </c>
      <c r="I88" s="20" t="str">
        <f t="shared" si="11"/>
        <v>1+1.89j</v>
      </c>
      <c r="K88" s="20" t="str">
        <f t="shared" si="12"/>
        <v>-0.19-0.359099999999999j</v>
      </c>
      <c r="M88" s="20" t="str">
        <f t="shared" si="2"/>
        <v>4.67-0.359099999999999j</v>
      </c>
      <c r="O88" s="20" t="str">
        <f t="shared" si="3"/>
        <v>1.03456797693776+0.0795531821238432j</v>
      </c>
      <c r="S88" s="20">
        <f t="shared" si="13"/>
        <v>1.0376220929081641</v>
      </c>
      <c r="U88" s="20">
        <f t="shared" si="4"/>
        <v>1.1287671232876713</v>
      </c>
      <c r="V88" s="20">
        <f t="shared" si="5"/>
        <v>0.98536585365853657</v>
      </c>
      <c r="X88" s="20">
        <f t="shared" si="24"/>
        <v>1E-3</v>
      </c>
      <c r="Y88" s="20">
        <f t="shared" si="6"/>
        <v>6</v>
      </c>
      <c r="Z88" s="20">
        <f t="shared" si="25"/>
        <v>0.90000000000000024</v>
      </c>
      <c r="AA88" s="20">
        <f t="shared" si="14"/>
        <v>0.81000000000000039</v>
      </c>
      <c r="AB88" s="20">
        <f t="shared" si="15"/>
        <v>4.8600000000000021</v>
      </c>
      <c r="AC88" s="20">
        <f t="shared" si="16"/>
        <v>-0.18999999999999961</v>
      </c>
      <c r="AD88" s="20">
        <v>1</v>
      </c>
      <c r="AE88" s="20">
        <f t="shared" si="17"/>
        <v>5.4000000000000012E-3</v>
      </c>
      <c r="AF88" s="20" t="str">
        <f t="shared" si="18"/>
        <v>1+0.0054j</v>
      </c>
      <c r="AH88" s="20" t="str">
        <f t="shared" si="19"/>
        <v>-0.19-0.001026j</v>
      </c>
      <c r="AI88" s="20" t="str">
        <f t="shared" si="20"/>
        <v>4.67-0.001026j</v>
      </c>
      <c r="AK88" s="20" t="str">
        <f t="shared" si="21"/>
        <v>1.04068517460742+0.000228638755706041j</v>
      </c>
      <c r="AO88" s="20">
        <f t="shared" si="22"/>
        <v>1.0406851997234114</v>
      </c>
      <c r="AP88" s="20">
        <v>18</v>
      </c>
      <c r="AR88" s="20">
        <f>Compensation!$C$16</f>
        <v>1.035897435897436</v>
      </c>
    </row>
    <row r="89" spans="1:44" s="20" customFormat="1">
      <c r="A89" s="20">
        <f t="shared" si="0"/>
        <v>0.35</v>
      </c>
      <c r="B89" s="20">
        <f t="shared" si="1"/>
        <v>6</v>
      </c>
      <c r="C89" s="20">
        <f t="shared" si="23"/>
        <v>0.95000000000000029</v>
      </c>
      <c r="D89" s="20">
        <f t="shared" si="7"/>
        <v>0.90250000000000052</v>
      </c>
      <c r="E89" s="20">
        <f t="shared" si="8"/>
        <v>5.4150000000000027</v>
      </c>
      <c r="F89" s="20">
        <f t="shared" si="9"/>
        <v>-9.7499999999999476E-2</v>
      </c>
      <c r="G89" s="20">
        <f>1</f>
        <v>1</v>
      </c>
      <c r="H89" s="20">
        <f t="shared" si="10"/>
        <v>1.9950000000000006</v>
      </c>
      <c r="I89" s="20" t="str">
        <f t="shared" si="11"/>
        <v>1+1.995j</v>
      </c>
      <c r="K89" s="20" t="str">
        <f t="shared" si="12"/>
        <v>-0.0974999999999995-0.194512499999999j</v>
      </c>
      <c r="M89" s="20" t="str">
        <f t="shared" si="2"/>
        <v>5.3175-0.194512499999999j</v>
      </c>
      <c r="O89" s="20" t="str">
        <f t="shared" si="3"/>
        <v>1.01697489670042+0.0372006261578635j</v>
      </c>
      <c r="S89" s="20">
        <f t="shared" si="13"/>
        <v>1.017655062929167</v>
      </c>
      <c r="U89" s="20">
        <f t="shared" si="4"/>
        <v>1.1287671232876713</v>
      </c>
      <c r="V89" s="20">
        <f t="shared" si="5"/>
        <v>0.98536585365853657</v>
      </c>
      <c r="X89" s="20">
        <f t="shared" si="24"/>
        <v>1E-3</v>
      </c>
      <c r="Y89" s="20">
        <f t="shared" si="6"/>
        <v>6</v>
      </c>
      <c r="Z89" s="20">
        <f t="shared" si="25"/>
        <v>0.95000000000000029</v>
      </c>
      <c r="AA89" s="20">
        <f t="shared" si="14"/>
        <v>0.90250000000000052</v>
      </c>
      <c r="AB89" s="20">
        <f t="shared" si="15"/>
        <v>5.4150000000000027</v>
      </c>
      <c r="AC89" s="20">
        <f t="shared" si="16"/>
        <v>-9.7499999999999476E-2</v>
      </c>
      <c r="AD89" s="20">
        <v>1</v>
      </c>
      <c r="AE89" s="20">
        <f t="shared" si="17"/>
        <v>5.7000000000000019E-3</v>
      </c>
      <c r="AF89" s="20" t="str">
        <f t="shared" si="18"/>
        <v>1+0.0057j</v>
      </c>
      <c r="AH89" s="20" t="str">
        <f t="shared" si="19"/>
        <v>-0.0974999999999995-0.000555749999999997j</v>
      </c>
      <c r="AI89" s="20" t="str">
        <f t="shared" si="20"/>
        <v>5.3175-0.000555749999999997j</v>
      </c>
      <c r="AK89" s="20" t="str">
        <f t="shared" si="21"/>
        <v>1.01833567293873+0.000106429722658335j</v>
      </c>
      <c r="AO89" s="20">
        <f t="shared" si="22"/>
        <v>1.0183356785003961</v>
      </c>
      <c r="AP89" s="20">
        <v>19</v>
      </c>
      <c r="AR89" s="20">
        <f>Compensation!$C$16</f>
        <v>1.035897435897436</v>
      </c>
    </row>
    <row r="90" spans="1:44" s="20" customFormat="1">
      <c r="A90" s="20">
        <f t="shared" si="0"/>
        <v>0.35</v>
      </c>
      <c r="B90" s="20">
        <f t="shared" si="1"/>
        <v>6</v>
      </c>
      <c r="C90" s="20">
        <f t="shared" si="23"/>
        <v>1.0000000000000002</v>
      </c>
      <c r="D90" s="20">
        <f t="shared" si="7"/>
        <v>1.0000000000000004</v>
      </c>
      <c r="E90" s="20">
        <f t="shared" si="8"/>
        <v>6.0000000000000027</v>
      </c>
      <c r="F90" s="20">
        <f t="shared" si="9"/>
        <v>0</v>
      </c>
      <c r="G90" s="20">
        <f>1</f>
        <v>1</v>
      </c>
      <c r="H90" s="20">
        <f t="shared" si="10"/>
        <v>2.1000000000000005</v>
      </c>
      <c r="I90" s="20" t="str">
        <f t="shared" si="11"/>
        <v>1+2.1j</v>
      </c>
      <c r="K90" s="20" t="str">
        <f t="shared" si="12"/>
        <v>0</v>
      </c>
      <c r="M90" s="20" t="str">
        <f t="shared" si="2"/>
        <v>6</v>
      </c>
      <c r="O90" s="20" t="str">
        <f t="shared" si="3"/>
        <v>1</v>
      </c>
      <c r="S90" s="20">
        <f t="shared" si="13"/>
        <v>1</v>
      </c>
      <c r="U90" s="20">
        <f t="shared" si="4"/>
        <v>1.1287671232876713</v>
      </c>
      <c r="V90" s="20">
        <f t="shared" si="5"/>
        <v>0.98536585365853657</v>
      </c>
      <c r="X90" s="20">
        <f t="shared" si="24"/>
        <v>1E-3</v>
      </c>
      <c r="Y90" s="20">
        <f t="shared" si="6"/>
        <v>6</v>
      </c>
      <c r="Z90" s="20">
        <f t="shared" si="25"/>
        <v>1.0000000000000002</v>
      </c>
      <c r="AA90" s="20">
        <f t="shared" si="14"/>
        <v>1.0000000000000004</v>
      </c>
      <c r="AB90" s="20">
        <f t="shared" si="15"/>
        <v>6.0000000000000027</v>
      </c>
      <c r="AC90" s="20">
        <f t="shared" si="16"/>
        <v>0</v>
      </c>
      <c r="AD90" s="20">
        <v>1</v>
      </c>
      <c r="AE90" s="20">
        <f t="shared" si="17"/>
        <v>6.0000000000000019E-3</v>
      </c>
      <c r="AF90" s="20" t="str">
        <f t="shared" si="18"/>
        <v>1+0.006j</v>
      </c>
      <c r="AH90" s="20" t="str">
        <f t="shared" si="19"/>
        <v>0</v>
      </c>
      <c r="AI90" s="20" t="str">
        <f t="shared" si="20"/>
        <v>6</v>
      </c>
      <c r="AK90" s="20" t="str">
        <f t="shared" si="21"/>
        <v>1</v>
      </c>
      <c r="AO90" s="20">
        <f t="shared" si="22"/>
        <v>1</v>
      </c>
      <c r="AP90" s="20">
        <v>20</v>
      </c>
      <c r="AR90" s="20">
        <f>Compensation!$C$16</f>
        <v>1.035897435897436</v>
      </c>
    </row>
    <row r="91" spans="1:44" s="20" customFormat="1">
      <c r="A91" s="20">
        <f t="shared" si="0"/>
        <v>0.35</v>
      </c>
      <c r="B91" s="20">
        <f t="shared" si="1"/>
        <v>6</v>
      </c>
      <c r="C91" s="20">
        <f t="shared" si="23"/>
        <v>1.0500000000000003</v>
      </c>
      <c r="D91" s="20">
        <f t="shared" si="7"/>
        <v>1.1025000000000005</v>
      </c>
      <c r="E91" s="20">
        <f t="shared" si="8"/>
        <v>6.6150000000000029</v>
      </c>
      <c r="F91" s="20">
        <f t="shared" si="9"/>
        <v>0.10250000000000048</v>
      </c>
      <c r="G91" s="20">
        <f>1</f>
        <v>1</v>
      </c>
      <c r="H91" s="20">
        <f t="shared" si="10"/>
        <v>2.2050000000000005</v>
      </c>
      <c r="I91" s="20" t="str">
        <f t="shared" si="11"/>
        <v>1+2.205j</v>
      </c>
      <c r="K91" s="20" t="str">
        <f t="shared" si="12"/>
        <v>0.1025+0.226012500000001j</v>
      </c>
      <c r="M91" s="20" t="str">
        <f t="shared" si="2"/>
        <v>6.7175+0.226012500000001j</v>
      </c>
      <c r="O91" s="20" t="str">
        <f t="shared" si="3"/>
        <v>0.983627872421879-0.0330944837388539j</v>
      </c>
      <c r="S91" s="20">
        <f t="shared" si="13"/>
        <v>0.98418445235592589</v>
      </c>
      <c r="U91" s="20">
        <f t="shared" si="4"/>
        <v>1.1287671232876713</v>
      </c>
      <c r="V91" s="20">
        <f t="shared" si="5"/>
        <v>0.98536585365853657</v>
      </c>
      <c r="X91" s="20">
        <f t="shared" si="24"/>
        <v>1E-3</v>
      </c>
      <c r="Y91" s="20">
        <f t="shared" si="6"/>
        <v>6</v>
      </c>
      <c r="Z91" s="20">
        <f t="shared" si="25"/>
        <v>1.0500000000000003</v>
      </c>
      <c r="AA91" s="20">
        <f t="shared" si="14"/>
        <v>1.1025000000000005</v>
      </c>
      <c r="AB91" s="20">
        <f t="shared" si="15"/>
        <v>6.6150000000000029</v>
      </c>
      <c r="AC91" s="20">
        <f t="shared" si="16"/>
        <v>0.10250000000000048</v>
      </c>
      <c r="AD91" s="20">
        <v>1</v>
      </c>
      <c r="AE91" s="20">
        <f t="shared" si="17"/>
        <v>6.3000000000000018E-3</v>
      </c>
      <c r="AF91" s="20" t="str">
        <f t="shared" si="18"/>
        <v>1+0.0063j</v>
      </c>
      <c r="AH91" s="20" t="str">
        <f t="shared" si="19"/>
        <v>0.1025+0.000645750000000003j</v>
      </c>
      <c r="AI91" s="20" t="str">
        <f t="shared" si="20"/>
        <v>6.7175+0.000645750000000003j</v>
      </c>
      <c r="AK91" s="20" t="str">
        <f t="shared" si="21"/>
        <v>0.984741338127512-0.0000946627047407285j</v>
      </c>
      <c r="AO91" s="20">
        <f t="shared" si="22"/>
        <v>0.98474134267745184</v>
      </c>
      <c r="AP91" s="20">
        <v>21</v>
      </c>
      <c r="AR91" s="20">
        <f>Compensation!$C$16</f>
        <v>1.035897435897436</v>
      </c>
    </row>
    <row r="92" spans="1:44" s="20" customFormat="1">
      <c r="A92" s="20">
        <f t="shared" si="0"/>
        <v>0.35</v>
      </c>
      <c r="B92" s="20">
        <f t="shared" si="1"/>
        <v>6</v>
      </c>
      <c r="C92" s="20">
        <f t="shared" si="23"/>
        <v>1.1000000000000003</v>
      </c>
      <c r="D92" s="20">
        <f t="shared" si="7"/>
        <v>1.2100000000000006</v>
      </c>
      <c r="E92" s="20">
        <f t="shared" si="8"/>
        <v>7.2600000000000033</v>
      </c>
      <c r="F92" s="20">
        <f t="shared" si="9"/>
        <v>0.21000000000000063</v>
      </c>
      <c r="G92" s="20">
        <f>1</f>
        <v>1</v>
      </c>
      <c r="H92" s="20">
        <f t="shared" si="10"/>
        <v>2.3100000000000005</v>
      </c>
      <c r="I92" s="20" t="str">
        <f t="shared" si="11"/>
        <v>1+2.31j</v>
      </c>
      <c r="K92" s="20" t="str">
        <f t="shared" si="12"/>
        <v>0.210000000000001+0.485100000000001j</v>
      </c>
      <c r="M92" s="20" t="str">
        <f t="shared" si="2"/>
        <v>7.47+0.485100000000001j</v>
      </c>
      <c r="O92" s="20" t="str">
        <f t="shared" si="3"/>
        <v>0.967806144931076-0.0628490978455242j</v>
      </c>
      <c r="S92" s="20">
        <f t="shared" si="13"/>
        <v>0.96984470059197991</v>
      </c>
      <c r="U92" s="20">
        <f t="shared" si="4"/>
        <v>1.1287671232876713</v>
      </c>
      <c r="V92" s="20">
        <f t="shared" si="5"/>
        <v>0.98536585365853657</v>
      </c>
      <c r="X92" s="20">
        <f t="shared" si="24"/>
        <v>1E-3</v>
      </c>
      <c r="Y92" s="20">
        <f t="shared" si="6"/>
        <v>6</v>
      </c>
      <c r="Z92" s="20">
        <f t="shared" si="25"/>
        <v>1.1000000000000003</v>
      </c>
      <c r="AA92" s="20">
        <f t="shared" si="14"/>
        <v>1.2100000000000006</v>
      </c>
      <c r="AB92" s="20">
        <f t="shared" si="15"/>
        <v>7.2600000000000033</v>
      </c>
      <c r="AC92" s="20">
        <f t="shared" si="16"/>
        <v>0.21000000000000063</v>
      </c>
      <c r="AD92" s="20">
        <v>1</v>
      </c>
      <c r="AE92" s="20">
        <f t="shared" si="17"/>
        <v>6.6000000000000017E-3</v>
      </c>
      <c r="AF92" s="20" t="str">
        <f t="shared" si="18"/>
        <v>1+0.0066j</v>
      </c>
      <c r="AH92" s="20" t="str">
        <f t="shared" si="19"/>
        <v>0.210000000000001+0.001386j</v>
      </c>
      <c r="AI92" s="20" t="str">
        <f t="shared" si="20"/>
        <v>7.47+0.001386j</v>
      </c>
      <c r="AK92" s="20" t="str">
        <f t="shared" si="21"/>
        <v>0.971887516742705-0.000180326117564309j</v>
      </c>
      <c r="AO92" s="20">
        <f t="shared" si="22"/>
        <v>0.97188753347175427</v>
      </c>
      <c r="AP92" s="20">
        <v>22</v>
      </c>
      <c r="AR92" s="20">
        <f>Compensation!$C$16</f>
        <v>1.035897435897436</v>
      </c>
    </row>
    <row r="93" spans="1:44" s="20" customFormat="1">
      <c r="A93" s="20">
        <f t="shared" si="0"/>
        <v>0.35</v>
      </c>
      <c r="B93" s="20">
        <f t="shared" si="1"/>
        <v>6</v>
      </c>
      <c r="C93" s="20">
        <f t="shared" si="23"/>
        <v>1.1500000000000004</v>
      </c>
      <c r="D93" s="20">
        <f t="shared" si="7"/>
        <v>1.3225000000000009</v>
      </c>
      <c r="E93" s="20">
        <f t="shared" si="8"/>
        <v>7.9350000000000058</v>
      </c>
      <c r="F93" s="20">
        <f t="shared" si="9"/>
        <v>0.3225000000000009</v>
      </c>
      <c r="G93" s="20">
        <f>1</f>
        <v>1</v>
      </c>
      <c r="H93" s="20">
        <f t="shared" si="10"/>
        <v>2.4150000000000005</v>
      </c>
      <c r="I93" s="20" t="str">
        <f t="shared" si="11"/>
        <v>1+2.415j</v>
      </c>
      <c r="K93" s="20" t="str">
        <f t="shared" si="12"/>
        <v>0.322500000000001+0.778837500000002j</v>
      </c>
      <c r="M93" s="20" t="str">
        <f t="shared" si="2"/>
        <v>8.25750000000001+0.778837500000002j</v>
      </c>
      <c r="O93" s="20" t="str">
        <f t="shared" si="3"/>
        <v>0.952471375944926-0.0898359582515903j</v>
      </c>
      <c r="S93" s="20">
        <f t="shared" si="13"/>
        <v>0.95669860530336404</v>
      </c>
      <c r="U93" s="20">
        <f t="shared" si="4"/>
        <v>1.1287671232876713</v>
      </c>
      <c r="V93" s="20">
        <f t="shared" si="5"/>
        <v>0.98536585365853657</v>
      </c>
      <c r="X93" s="20">
        <f t="shared" si="24"/>
        <v>1E-3</v>
      </c>
      <c r="Y93" s="20">
        <f t="shared" si="6"/>
        <v>6</v>
      </c>
      <c r="Z93" s="20">
        <f t="shared" si="25"/>
        <v>1.1500000000000004</v>
      </c>
      <c r="AA93" s="20">
        <f t="shared" si="14"/>
        <v>1.3225000000000009</v>
      </c>
      <c r="AB93" s="20">
        <f t="shared" si="15"/>
        <v>7.9350000000000058</v>
      </c>
      <c r="AC93" s="20">
        <f t="shared" si="16"/>
        <v>0.3225000000000009</v>
      </c>
      <c r="AD93" s="20">
        <v>1</v>
      </c>
      <c r="AE93" s="20">
        <f t="shared" si="17"/>
        <v>6.9000000000000025E-3</v>
      </c>
      <c r="AF93" s="20" t="str">
        <f t="shared" si="18"/>
        <v>1+0.0069j</v>
      </c>
      <c r="AH93" s="20" t="str">
        <f t="shared" si="19"/>
        <v>0.322500000000001+0.00222525000000001j</v>
      </c>
      <c r="AI93" s="20" t="str">
        <f t="shared" si="20"/>
        <v>8.25750000000001+0.00222525000000001j</v>
      </c>
      <c r="AK93" s="20" t="str">
        <f t="shared" si="21"/>
        <v>0.960944526037512-0.000258957530313652j</v>
      </c>
      <c r="AO93" s="20">
        <f t="shared" si="22"/>
        <v>0.96094456092974545</v>
      </c>
      <c r="AP93" s="20">
        <v>23</v>
      </c>
      <c r="AR93" s="20">
        <f>Compensation!$C$16</f>
        <v>1.035897435897436</v>
      </c>
    </row>
    <row r="94" spans="1:44" s="20" customFormat="1">
      <c r="A94" s="20">
        <f t="shared" si="0"/>
        <v>0.35</v>
      </c>
      <c r="B94" s="20">
        <f t="shared" si="1"/>
        <v>6</v>
      </c>
      <c r="C94" s="20">
        <f t="shared" si="23"/>
        <v>1.2000000000000004</v>
      </c>
      <c r="D94" s="20">
        <f t="shared" si="7"/>
        <v>1.4400000000000011</v>
      </c>
      <c r="E94" s="20">
        <f t="shared" si="8"/>
        <v>8.6400000000000059</v>
      </c>
      <c r="F94" s="20">
        <f t="shared" si="9"/>
        <v>0.44000000000000106</v>
      </c>
      <c r="G94" s="20">
        <f>1</f>
        <v>1</v>
      </c>
      <c r="H94" s="20">
        <f t="shared" si="10"/>
        <v>2.5200000000000009</v>
      </c>
      <c r="I94" s="20" t="str">
        <f t="shared" si="11"/>
        <v>1+2.52j</v>
      </c>
      <c r="K94" s="20" t="str">
        <f t="shared" si="12"/>
        <v>0.440000000000001+1.1088j</v>
      </c>
      <c r="M94" s="20" t="str">
        <f t="shared" si="2"/>
        <v>9.08000000000001+1.1088j</v>
      </c>
      <c r="O94" s="20" t="str">
        <f t="shared" si="3"/>
        <v>0.937560978176688-0.114489825176466j</v>
      </c>
      <c r="S94" s="20">
        <f t="shared" si="13"/>
        <v>0.9445255464351221</v>
      </c>
      <c r="U94" s="20">
        <f t="shared" si="4"/>
        <v>1.1287671232876713</v>
      </c>
      <c r="V94" s="20">
        <f t="shared" si="5"/>
        <v>0.98536585365853657</v>
      </c>
      <c r="X94" s="20">
        <f t="shared" si="24"/>
        <v>1E-3</v>
      </c>
      <c r="Y94" s="20">
        <f t="shared" si="6"/>
        <v>6</v>
      </c>
      <c r="Z94" s="20">
        <f t="shared" si="25"/>
        <v>1.2000000000000004</v>
      </c>
      <c r="AA94" s="20">
        <f t="shared" si="14"/>
        <v>1.4400000000000011</v>
      </c>
      <c r="AB94" s="20">
        <f t="shared" si="15"/>
        <v>8.6400000000000059</v>
      </c>
      <c r="AC94" s="20">
        <f t="shared" si="16"/>
        <v>0.44000000000000106</v>
      </c>
      <c r="AD94" s="20">
        <v>1</v>
      </c>
      <c r="AE94" s="20">
        <f t="shared" si="17"/>
        <v>7.2000000000000033E-3</v>
      </c>
      <c r="AF94" s="20" t="str">
        <f t="shared" si="18"/>
        <v>1+0.0072j</v>
      </c>
      <c r="AH94" s="20" t="str">
        <f t="shared" si="19"/>
        <v>0.440000000000001+0.00316800000000001j</v>
      </c>
      <c r="AI94" s="20" t="str">
        <f t="shared" si="20"/>
        <v>9.08000000000001+0.00316800000000001j</v>
      </c>
      <c r="AK94" s="20" t="str">
        <f t="shared" si="21"/>
        <v>0.951541734388815-0.000331991653584116j</v>
      </c>
      <c r="AO94" s="20">
        <f t="shared" si="22"/>
        <v>0.95154179230453773</v>
      </c>
      <c r="AP94" s="20">
        <v>24</v>
      </c>
      <c r="AR94" s="20">
        <f>Compensation!$C$16</f>
        <v>1.035897435897436</v>
      </c>
    </row>
    <row r="95" spans="1:44" s="20" customFormat="1">
      <c r="A95" s="20">
        <f t="shared" si="0"/>
        <v>0.35</v>
      </c>
      <c r="B95" s="20">
        <f t="shared" si="1"/>
        <v>6</v>
      </c>
      <c r="C95" s="20">
        <f t="shared" si="23"/>
        <v>1.2500000000000004</v>
      </c>
      <c r="D95" s="20">
        <f t="shared" si="7"/>
        <v>1.5625000000000011</v>
      </c>
      <c r="E95" s="20">
        <f t="shared" si="8"/>
        <v>9.3750000000000071</v>
      </c>
      <c r="F95" s="20">
        <f t="shared" si="9"/>
        <v>0.56250000000000111</v>
      </c>
      <c r="G95" s="20">
        <f>1</f>
        <v>1</v>
      </c>
      <c r="H95" s="20">
        <f t="shared" si="10"/>
        <v>2.6250000000000009</v>
      </c>
      <c r="I95" s="20" t="str">
        <f t="shared" si="11"/>
        <v>1+2.625j</v>
      </c>
      <c r="K95" s="20" t="str">
        <f t="shared" si="12"/>
        <v>0.562500000000001+1.4765625j</v>
      </c>
      <c r="M95" s="20" t="str">
        <f t="shared" si="2"/>
        <v>9.93750000000001+1.4765625j</v>
      </c>
      <c r="O95" s="20" t="str">
        <f t="shared" si="3"/>
        <v>0.923018313423494-0.13714658902283j</v>
      </c>
      <c r="S95" s="20">
        <f t="shared" si="13"/>
        <v>0.9331516456588117</v>
      </c>
      <c r="U95" s="20">
        <f t="shared" si="4"/>
        <v>1.1287671232876713</v>
      </c>
      <c r="V95" s="20">
        <f t="shared" si="5"/>
        <v>0.98536585365853657</v>
      </c>
      <c r="X95" s="20">
        <f t="shared" si="24"/>
        <v>1E-3</v>
      </c>
      <c r="Y95" s="20">
        <f t="shared" si="6"/>
        <v>6</v>
      </c>
      <c r="Z95" s="20">
        <f t="shared" si="25"/>
        <v>1.2500000000000004</v>
      </c>
      <c r="AA95" s="20">
        <f t="shared" si="14"/>
        <v>1.5625000000000011</v>
      </c>
      <c r="AB95" s="20">
        <f t="shared" si="15"/>
        <v>9.3750000000000071</v>
      </c>
      <c r="AC95" s="20">
        <f t="shared" si="16"/>
        <v>0.56250000000000111</v>
      </c>
      <c r="AD95" s="20">
        <v>1</v>
      </c>
      <c r="AE95" s="20">
        <f t="shared" si="17"/>
        <v>7.5000000000000032E-3</v>
      </c>
      <c r="AF95" s="20" t="str">
        <f t="shared" si="18"/>
        <v>1+0.0075j</v>
      </c>
      <c r="AH95" s="20" t="str">
        <f t="shared" si="19"/>
        <v>0.562500000000001+0.00421875000000001j</v>
      </c>
      <c r="AI95" s="20" t="str">
        <f t="shared" si="20"/>
        <v>9.93750000000001+0.00421875000000001j</v>
      </c>
      <c r="AK95" s="20" t="str">
        <f t="shared" si="21"/>
        <v>0.94339605639222-0.000400498325826886j</v>
      </c>
      <c r="AO95" s="20">
        <f t="shared" si="22"/>
        <v>0.94339614140365335</v>
      </c>
      <c r="AP95" s="20">
        <v>25</v>
      </c>
      <c r="AR95" s="20">
        <f>Compensation!$C$16</f>
        <v>1.035897435897436</v>
      </c>
    </row>
    <row r="96" spans="1:44" s="20" customFormat="1">
      <c r="A96" s="20">
        <f t="shared" si="0"/>
        <v>0.35</v>
      </c>
      <c r="B96" s="20">
        <f t="shared" si="1"/>
        <v>6</v>
      </c>
      <c r="C96" s="20">
        <f t="shared" si="23"/>
        <v>1.3000000000000005</v>
      </c>
      <c r="D96" s="20">
        <f t="shared" si="7"/>
        <v>1.6900000000000013</v>
      </c>
      <c r="E96" s="20">
        <f t="shared" si="8"/>
        <v>10.140000000000008</v>
      </c>
      <c r="F96" s="20">
        <f t="shared" si="9"/>
        <v>0.69000000000000128</v>
      </c>
      <c r="G96" s="20">
        <f>1</f>
        <v>1</v>
      </c>
      <c r="H96" s="20">
        <f t="shared" si="10"/>
        <v>2.7300000000000009</v>
      </c>
      <c r="I96" s="20" t="str">
        <f t="shared" si="11"/>
        <v>1+2.73j</v>
      </c>
      <c r="K96" s="20" t="str">
        <f t="shared" si="12"/>
        <v>0.690000000000001+1.8837j</v>
      </c>
      <c r="M96" s="20" t="str">
        <f t="shared" si="2"/>
        <v>10.83+1.8837j</v>
      </c>
      <c r="O96" s="20" t="str">
        <f t="shared" si="3"/>
        <v>0.90879444949958-0.15806981574537j</v>
      </c>
      <c r="S96" s="20">
        <f t="shared" si="13"/>
        <v>0.92243884246654517</v>
      </c>
      <c r="U96" s="20">
        <f t="shared" si="4"/>
        <v>1.1287671232876713</v>
      </c>
      <c r="V96" s="20">
        <f t="shared" si="5"/>
        <v>0.98536585365853657</v>
      </c>
      <c r="X96" s="20">
        <f t="shared" si="24"/>
        <v>1E-3</v>
      </c>
      <c r="Y96" s="20">
        <f t="shared" si="6"/>
        <v>6</v>
      </c>
      <c r="Z96" s="20">
        <f t="shared" si="25"/>
        <v>1.3000000000000005</v>
      </c>
      <c r="AA96" s="20">
        <f t="shared" si="14"/>
        <v>1.6900000000000013</v>
      </c>
      <c r="AB96" s="20">
        <f t="shared" si="15"/>
        <v>10.140000000000008</v>
      </c>
      <c r="AC96" s="20">
        <f t="shared" si="16"/>
        <v>0.69000000000000128</v>
      </c>
      <c r="AD96" s="20">
        <v>1</v>
      </c>
      <c r="AE96" s="20">
        <f t="shared" si="17"/>
        <v>7.8000000000000022E-3</v>
      </c>
      <c r="AF96" s="20" t="str">
        <f t="shared" si="18"/>
        <v>1+0.0078j</v>
      </c>
      <c r="AH96" s="20" t="str">
        <f t="shared" si="19"/>
        <v>0.690000000000001+0.00538200000000001j</v>
      </c>
      <c r="AI96" s="20" t="str">
        <f t="shared" si="20"/>
        <v>10.83+0.00538200000000001j</v>
      </c>
      <c r="AK96" s="20" t="str">
        <f t="shared" si="21"/>
        <v>0.936287857414957-0.000465290974017295j</v>
      </c>
      <c r="AO96" s="20">
        <f t="shared" si="22"/>
        <v>0.9362879730288014</v>
      </c>
      <c r="AP96" s="20">
        <v>26</v>
      </c>
      <c r="AR96" s="20">
        <f>Compensation!$C$16</f>
        <v>1.035897435897436</v>
      </c>
    </row>
    <row r="97" spans="1:44" s="20" customFormat="1">
      <c r="A97" s="20">
        <f t="shared" si="0"/>
        <v>0.35</v>
      </c>
      <c r="B97" s="20">
        <f t="shared" si="1"/>
        <v>6</v>
      </c>
      <c r="C97" s="20">
        <f t="shared" si="23"/>
        <v>1.3500000000000005</v>
      </c>
      <c r="D97" s="20">
        <f t="shared" si="7"/>
        <v>1.8225000000000013</v>
      </c>
      <c r="E97" s="20">
        <f t="shared" si="8"/>
        <v>10.935000000000008</v>
      </c>
      <c r="F97" s="20">
        <f t="shared" si="9"/>
        <v>0.82250000000000134</v>
      </c>
      <c r="G97" s="20">
        <f>1</f>
        <v>1</v>
      </c>
      <c r="H97" s="20">
        <f t="shared" si="10"/>
        <v>2.8350000000000009</v>
      </c>
      <c r="I97" s="20" t="str">
        <f t="shared" si="11"/>
        <v>1+2.835j</v>
      </c>
      <c r="K97" s="20" t="str">
        <f t="shared" si="12"/>
        <v>0.822500000000001+2.3317875j</v>
      </c>
      <c r="M97" s="20" t="str">
        <f t="shared" si="2"/>
        <v>11.7575+2.3317875j</v>
      </c>
      <c r="O97" s="20" t="str">
        <f t="shared" si="3"/>
        <v>0.894848321405665-0.177469371061j</v>
      </c>
      <c r="S97" s="20">
        <f t="shared" si="13"/>
        <v>0.91227676501559718</v>
      </c>
      <c r="U97" s="20">
        <f t="shared" si="4"/>
        <v>1.1287671232876713</v>
      </c>
      <c r="V97" s="20">
        <f t="shared" si="5"/>
        <v>0.98536585365853657</v>
      </c>
      <c r="X97" s="20">
        <f t="shared" si="24"/>
        <v>1E-3</v>
      </c>
      <c r="Y97" s="20">
        <f t="shared" si="6"/>
        <v>6</v>
      </c>
      <c r="Z97" s="20">
        <f t="shared" si="25"/>
        <v>1.3500000000000005</v>
      </c>
      <c r="AA97" s="20">
        <f t="shared" si="14"/>
        <v>1.8225000000000013</v>
      </c>
      <c r="AB97" s="20">
        <f t="shared" si="15"/>
        <v>10.935000000000008</v>
      </c>
      <c r="AC97" s="20">
        <f t="shared" si="16"/>
        <v>0.82250000000000134</v>
      </c>
      <c r="AD97" s="20">
        <v>1</v>
      </c>
      <c r="AE97" s="20">
        <f t="shared" si="17"/>
        <v>8.100000000000003E-3</v>
      </c>
      <c r="AF97" s="20" t="str">
        <f t="shared" si="18"/>
        <v>1+0.0081j</v>
      </c>
      <c r="AH97" s="20" t="str">
        <f t="shared" si="19"/>
        <v>0.822500000000001+0.00666225000000001j</v>
      </c>
      <c r="AI97" s="20" t="str">
        <f t="shared" si="20"/>
        <v>11.7575+0.00666225000000001j</v>
      </c>
      <c r="AK97" s="20" t="str">
        <f t="shared" si="21"/>
        <v>0.930044353731871-0.000526998766374669j</v>
      </c>
      <c r="AO97" s="20">
        <f t="shared" si="22"/>
        <v>0.93004450304070585</v>
      </c>
      <c r="AP97" s="20">
        <v>27</v>
      </c>
      <c r="AR97" s="20">
        <f>Compensation!$C$16</f>
        <v>1.035897435897436</v>
      </c>
    </row>
    <row r="98" spans="1:44" s="20" customFormat="1">
      <c r="A98" s="20">
        <f t="shared" si="0"/>
        <v>0.35</v>
      </c>
      <c r="B98" s="20">
        <f t="shared" si="1"/>
        <v>6</v>
      </c>
      <c r="C98" s="20">
        <f t="shared" si="23"/>
        <v>1.4000000000000006</v>
      </c>
      <c r="D98" s="20">
        <f t="shared" si="7"/>
        <v>1.9600000000000015</v>
      </c>
      <c r="E98" s="20">
        <f t="shared" si="8"/>
        <v>11.760000000000009</v>
      </c>
      <c r="F98" s="20">
        <f t="shared" si="9"/>
        <v>0.96000000000000152</v>
      </c>
      <c r="G98" s="20">
        <f>1</f>
        <v>1</v>
      </c>
      <c r="H98" s="20">
        <f t="shared" si="10"/>
        <v>2.9400000000000013</v>
      </c>
      <c r="I98" s="20" t="str">
        <f t="shared" si="11"/>
        <v>1+2.94j</v>
      </c>
      <c r="K98" s="20" t="str">
        <f t="shared" si="12"/>
        <v>0.960000000000002+2.8224j</v>
      </c>
      <c r="M98" s="20" t="str">
        <f t="shared" si="2"/>
        <v>12.72+2.8224j</v>
      </c>
      <c r="O98" s="20" t="str">
        <f t="shared" si="3"/>
        <v>0.88114617268375-0.195514697938885j</v>
      </c>
      <c r="S98" s="20">
        <f t="shared" si="13"/>
        <v>0.90257663095459895</v>
      </c>
      <c r="U98" s="20">
        <f t="shared" si="4"/>
        <v>1.1287671232876713</v>
      </c>
      <c r="V98" s="20">
        <f t="shared" si="5"/>
        <v>0.98536585365853657</v>
      </c>
      <c r="X98" s="20">
        <f t="shared" si="24"/>
        <v>1E-3</v>
      </c>
      <c r="Y98" s="20">
        <f t="shared" si="6"/>
        <v>6</v>
      </c>
      <c r="Z98" s="20">
        <f t="shared" si="25"/>
        <v>1.4000000000000006</v>
      </c>
      <c r="AA98" s="20">
        <f t="shared" si="14"/>
        <v>1.9600000000000015</v>
      </c>
      <c r="AB98" s="20">
        <f t="shared" si="15"/>
        <v>11.760000000000009</v>
      </c>
      <c r="AC98" s="20">
        <f t="shared" si="16"/>
        <v>0.96000000000000152</v>
      </c>
      <c r="AD98" s="20">
        <v>1</v>
      </c>
      <c r="AE98" s="20">
        <f t="shared" si="17"/>
        <v>8.4000000000000047E-3</v>
      </c>
      <c r="AF98" s="20" t="str">
        <f t="shared" si="18"/>
        <v>1+0.0084j</v>
      </c>
      <c r="AH98" s="20" t="str">
        <f t="shared" si="19"/>
        <v>0.960000000000002+0.00806400000000001j</v>
      </c>
      <c r="AI98" s="20" t="str">
        <f t="shared" si="20"/>
        <v>12.72+0.00806400000000001j</v>
      </c>
      <c r="AK98" s="20" t="str">
        <f t="shared" si="21"/>
        <v>0.924527930311481-0.000586115819971053j</v>
      </c>
      <c r="AO98" s="20">
        <f t="shared" si="22"/>
        <v>0.92452811609911845</v>
      </c>
      <c r="AP98" s="20">
        <v>28</v>
      </c>
      <c r="AR98" s="20">
        <f>Compensation!$C$16</f>
        <v>1.035897435897436</v>
      </c>
    </row>
    <row r="99" spans="1:44" s="20" customFormat="1">
      <c r="A99" s="20">
        <f t="shared" si="0"/>
        <v>0.35</v>
      </c>
      <c r="B99" s="20">
        <f t="shared" si="1"/>
        <v>6</v>
      </c>
      <c r="C99" s="20">
        <f t="shared" si="23"/>
        <v>1.4500000000000006</v>
      </c>
      <c r="D99" s="20">
        <f t="shared" si="7"/>
        <v>2.1025000000000018</v>
      </c>
      <c r="E99" s="20">
        <f t="shared" si="8"/>
        <v>12.615000000000011</v>
      </c>
      <c r="F99" s="20">
        <f t="shared" si="9"/>
        <v>1.1025000000000018</v>
      </c>
      <c r="G99" s="20">
        <f>1</f>
        <v>1</v>
      </c>
      <c r="H99" s="20">
        <f t="shared" si="10"/>
        <v>3.0450000000000008</v>
      </c>
      <c r="I99" s="20" t="str">
        <f t="shared" si="11"/>
        <v>1+3.045j</v>
      </c>
      <c r="K99" s="20" t="str">
        <f t="shared" si="12"/>
        <v>1.1025+3.35711250000001j</v>
      </c>
      <c r="M99" s="20" t="str">
        <f t="shared" si="2"/>
        <v>13.7175+3.35711250000001j</v>
      </c>
      <c r="O99" s="20" t="str">
        <f t="shared" si="3"/>
        <v>0.867660716573941-0.212344424083787j</v>
      </c>
      <c r="S99" s="20">
        <f t="shared" si="13"/>
        <v>0.89326663070165102</v>
      </c>
      <c r="U99" s="20">
        <f t="shared" si="4"/>
        <v>1.1287671232876713</v>
      </c>
      <c r="V99" s="20">
        <f t="shared" si="5"/>
        <v>0.98536585365853657</v>
      </c>
      <c r="X99" s="20">
        <f t="shared" si="24"/>
        <v>1E-3</v>
      </c>
      <c r="Y99" s="20">
        <f t="shared" si="6"/>
        <v>6</v>
      </c>
      <c r="Z99" s="20">
        <f t="shared" si="25"/>
        <v>1.4500000000000006</v>
      </c>
      <c r="AA99" s="20">
        <f t="shared" si="14"/>
        <v>2.1025000000000018</v>
      </c>
      <c r="AB99" s="20">
        <f t="shared" si="15"/>
        <v>12.615000000000011</v>
      </c>
      <c r="AC99" s="20">
        <f t="shared" si="16"/>
        <v>1.1025000000000018</v>
      </c>
      <c r="AD99" s="20">
        <v>1</v>
      </c>
      <c r="AE99" s="20">
        <f t="shared" si="17"/>
        <v>8.7000000000000029E-3</v>
      </c>
      <c r="AF99" s="20" t="str">
        <f t="shared" si="18"/>
        <v>1+0.0087j</v>
      </c>
      <c r="AH99" s="20" t="str">
        <f t="shared" si="19"/>
        <v>1.1025+0.00959175000000002j</v>
      </c>
      <c r="AI99" s="20" t="str">
        <f t="shared" si="20"/>
        <v>13.7175+0.00959175000000002j</v>
      </c>
      <c r="AK99" s="20" t="str">
        <f t="shared" si="21"/>
        <v>0.919627762505134-0.000643035508730354j</v>
      </c>
      <c r="AO99" s="20">
        <f t="shared" si="22"/>
        <v>0.91962798732143025</v>
      </c>
      <c r="AP99" s="20">
        <v>29</v>
      </c>
      <c r="AR99" s="20">
        <f>Compensation!$C$16</f>
        <v>1.035897435897436</v>
      </c>
    </row>
    <row r="100" spans="1:44" s="20" customFormat="1">
      <c r="A100" s="20">
        <f t="shared" si="0"/>
        <v>0.35</v>
      </c>
      <c r="B100" s="20">
        <f t="shared" si="1"/>
        <v>6</v>
      </c>
      <c r="C100" s="20">
        <f t="shared" si="23"/>
        <v>1.5000000000000007</v>
      </c>
      <c r="D100" s="20">
        <f t="shared" si="7"/>
        <v>2.2500000000000018</v>
      </c>
      <c r="E100" s="20">
        <f t="shared" si="8"/>
        <v>13.500000000000011</v>
      </c>
      <c r="F100" s="20">
        <f t="shared" si="9"/>
        <v>1.2500000000000018</v>
      </c>
      <c r="G100" s="20">
        <f>1</f>
        <v>1</v>
      </c>
      <c r="H100" s="20">
        <f t="shared" si="10"/>
        <v>3.1500000000000012</v>
      </c>
      <c r="I100" s="20" t="str">
        <f t="shared" si="11"/>
        <v>1+3.15j</v>
      </c>
      <c r="K100" s="20" t="str">
        <f t="shared" si="12"/>
        <v>1.25+3.93750000000001j</v>
      </c>
      <c r="M100" s="20" t="str">
        <f t="shared" si="2"/>
        <v>14.75+3.93750000000001j</v>
      </c>
      <c r="O100" s="20" t="str">
        <f t="shared" si="3"/>
        <v>0.854370233805414-0.228073409871785j</v>
      </c>
      <c r="S100" s="20">
        <f t="shared" si="13"/>
        <v>0.88428840131670905</v>
      </c>
      <c r="U100" s="20">
        <f t="shared" si="4"/>
        <v>1.1287671232876713</v>
      </c>
      <c r="V100" s="20">
        <f t="shared" si="5"/>
        <v>0.98536585365853657</v>
      </c>
      <c r="X100" s="20">
        <f t="shared" si="24"/>
        <v>1E-3</v>
      </c>
      <c r="Y100" s="20">
        <f t="shared" si="6"/>
        <v>6</v>
      </c>
      <c r="Z100" s="20">
        <f t="shared" si="25"/>
        <v>1.5000000000000007</v>
      </c>
      <c r="AA100" s="20">
        <f t="shared" si="14"/>
        <v>2.2500000000000018</v>
      </c>
      <c r="AB100" s="20">
        <f t="shared" si="15"/>
        <v>13.500000000000011</v>
      </c>
      <c r="AC100" s="20">
        <f t="shared" si="16"/>
        <v>1.2500000000000018</v>
      </c>
      <c r="AD100" s="20">
        <v>1</v>
      </c>
      <c r="AE100" s="20">
        <f t="shared" si="17"/>
        <v>9.0000000000000045E-3</v>
      </c>
      <c r="AF100" s="20" t="str">
        <f t="shared" si="18"/>
        <v>1+0.009j</v>
      </c>
      <c r="AH100" s="20" t="str">
        <f t="shared" si="19"/>
        <v>1.25+0.01125j</v>
      </c>
      <c r="AI100" s="20" t="str">
        <f t="shared" si="20"/>
        <v>14.75+0.01125j</v>
      </c>
      <c r="AK100" s="20" t="str">
        <f t="shared" si="21"/>
        <v>0.915253704858159-0.000698074859637579j</v>
      </c>
      <c r="AO100" s="20">
        <f t="shared" si="22"/>
        <v>0.91525397107310913</v>
      </c>
      <c r="AP100" s="20">
        <v>30</v>
      </c>
      <c r="AR100" s="20">
        <f>Compensation!$C$16</f>
        <v>1.035897435897436</v>
      </c>
    </row>
    <row r="101" spans="1:44" s="20" customFormat="1">
      <c r="A101" s="20">
        <f t="shared" si="0"/>
        <v>0.35</v>
      </c>
      <c r="B101" s="20">
        <f t="shared" si="1"/>
        <v>6</v>
      </c>
      <c r="C101" s="20">
        <f t="shared" si="23"/>
        <v>1.5500000000000007</v>
      </c>
      <c r="D101" s="20">
        <f t="shared" si="7"/>
        <v>2.4025000000000021</v>
      </c>
      <c r="E101" s="20">
        <f t="shared" si="8"/>
        <v>14.415000000000013</v>
      </c>
      <c r="F101" s="20">
        <f t="shared" si="9"/>
        <v>1.4025000000000021</v>
      </c>
      <c r="G101" s="20">
        <f>1</f>
        <v>1</v>
      </c>
      <c r="H101" s="20">
        <f t="shared" si="10"/>
        <v>3.2550000000000012</v>
      </c>
      <c r="I101" s="20" t="str">
        <f t="shared" si="11"/>
        <v>1+3.255j</v>
      </c>
      <c r="K101" s="20" t="str">
        <f t="shared" si="12"/>
        <v>1.4025+4.56513750000001j</v>
      </c>
      <c r="M101" s="20" t="str">
        <f t="shared" si="2"/>
        <v>15.8175+4.56513750000001j</v>
      </c>
      <c r="O101" s="20" t="str">
        <f t="shared" si="3"/>
        <v>0.841257709318605-0.242797984256328j</v>
      </c>
      <c r="S101" s="20">
        <f t="shared" si="13"/>
        <v>0.87559430939615102</v>
      </c>
      <c r="U101" s="20">
        <f t="shared" si="4"/>
        <v>1.1287671232876713</v>
      </c>
      <c r="V101" s="20">
        <f t="shared" si="5"/>
        <v>0.98536585365853657</v>
      </c>
      <c r="X101" s="20">
        <f t="shared" si="24"/>
        <v>1E-3</v>
      </c>
      <c r="Y101" s="20">
        <f t="shared" si="6"/>
        <v>6</v>
      </c>
      <c r="Z101" s="20">
        <f t="shared" si="25"/>
        <v>1.5500000000000007</v>
      </c>
      <c r="AA101" s="20">
        <f t="shared" si="14"/>
        <v>2.4025000000000021</v>
      </c>
      <c r="AB101" s="20">
        <f t="shared" si="15"/>
        <v>14.415000000000013</v>
      </c>
      <c r="AC101" s="20">
        <f t="shared" si="16"/>
        <v>1.4025000000000021</v>
      </c>
      <c r="AD101" s="20">
        <v>1</v>
      </c>
      <c r="AE101" s="20">
        <f t="shared" si="17"/>
        <v>9.3000000000000044E-3</v>
      </c>
      <c r="AF101" s="20" t="str">
        <f t="shared" si="18"/>
        <v>1+0.0093j</v>
      </c>
      <c r="AH101" s="20" t="str">
        <f t="shared" si="19"/>
        <v>1.4025+0.01304325j</v>
      </c>
      <c r="AI101" s="20" t="str">
        <f t="shared" si="20"/>
        <v>15.8175+0.01304325j</v>
      </c>
      <c r="AK101" s="20" t="str">
        <f t="shared" si="21"/>
        <v>0.911331765329491-0.000751492211040549j</v>
      </c>
      <c r="AO101" s="20">
        <f t="shared" si="22"/>
        <v>0.91133207517299086</v>
      </c>
      <c r="AP101" s="20">
        <v>31</v>
      </c>
      <c r="AR101" s="20">
        <f>Compensation!$C$16</f>
        <v>1.035897435897436</v>
      </c>
    </row>
    <row r="102" spans="1:44" s="20" customFormat="1">
      <c r="A102" s="20">
        <f t="shared" si="0"/>
        <v>0.35</v>
      </c>
      <c r="B102" s="20">
        <f t="shared" si="1"/>
        <v>6</v>
      </c>
      <c r="C102" s="20">
        <f t="shared" si="23"/>
        <v>1.6000000000000008</v>
      </c>
      <c r="D102" s="20">
        <f t="shared" si="7"/>
        <v>2.5600000000000023</v>
      </c>
      <c r="E102" s="20">
        <f t="shared" si="8"/>
        <v>15.360000000000014</v>
      </c>
      <c r="F102" s="20">
        <f t="shared" si="9"/>
        <v>1.5600000000000023</v>
      </c>
      <c r="G102" s="20">
        <f>1</f>
        <v>1</v>
      </c>
      <c r="H102" s="20">
        <f t="shared" si="10"/>
        <v>3.3600000000000017</v>
      </c>
      <c r="I102" s="20" t="str">
        <f t="shared" si="11"/>
        <v>1+3.36j</v>
      </c>
      <c r="K102" s="20" t="str">
        <f t="shared" si="12"/>
        <v>1.56+5.24160000000001j</v>
      </c>
      <c r="M102" s="20" t="str">
        <f t="shared" ref="M102:M133" si="26">IMSUM(K102,E102)</f>
        <v>16.92+5.24160000000001j</v>
      </c>
      <c r="O102" s="20" t="str">
        <f t="shared" ref="O102:O133" si="27">IMDIV(E102,M102)</f>
        <v>0.828310051432327-0.256599879762866j</v>
      </c>
      <c r="S102" s="20">
        <f t="shared" si="13"/>
        <v>0.86714533937405303</v>
      </c>
      <c r="U102" s="20">
        <f t="shared" si="4"/>
        <v>1.1287671232876713</v>
      </c>
      <c r="V102" s="20">
        <f t="shared" si="5"/>
        <v>0.98536585365853657</v>
      </c>
      <c r="X102" s="20">
        <f t="shared" si="24"/>
        <v>1E-3</v>
      </c>
      <c r="Y102" s="20">
        <f t="shared" si="6"/>
        <v>6</v>
      </c>
      <c r="Z102" s="20">
        <f t="shared" si="25"/>
        <v>1.6000000000000008</v>
      </c>
      <c r="AA102" s="20">
        <f t="shared" si="14"/>
        <v>2.5600000000000023</v>
      </c>
      <c r="AB102" s="20">
        <f t="shared" si="15"/>
        <v>15.360000000000014</v>
      </c>
      <c r="AC102" s="20">
        <f t="shared" si="16"/>
        <v>1.5600000000000023</v>
      </c>
      <c r="AD102" s="20">
        <v>1</v>
      </c>
      <c r="AE102" s="20">
        <f t="shared" si="17"/>
        <v>9.6000000000000044E-3</v>
      </c>
      <c r="AF102" s="20" t="str">
        <f t="shared" si="18"/>
        <v>1+0.0096j</v>
      </c>
      <c r="AH102" s="20" t="str">
        <f t="shared" si="19"/>
        <v>1.56+0.014976j</v>
      </c>
      <c r="AI102" s="20" t="str">
        <f t="shared" si="20"/>
        <v>16.92+0.014976j</v>
      </c>
      <c r="AK102" s="20" t="str">
        <f t="shared" si="21"/>
        <v>0.907800707256561-0.000803500200465381j</v>
      </c>
      <c r="AO102" s="20">
        <f t="shared" si="22"/>
        <v>0.90780106284806938</v>
      </c>
      <c r="AP102" s="20">
        <v>32</v>
      </c>
      <c r="AR102" s="20">
        <f>Compensation!$C$16</f>
        <v>1.035897435897436</v>
      </c>
    </row>
    <row r="103" spans="1:44" s="20" customFormat="1">
      <c r="A103" s="20">
        <f t="shared" si="0"/>
        <v>0.35</v>
      </c>
      <c r="B103" s="20">
        <f t="shared" si="1"/>
        <v>6</v>
      </c>
      <c r="C103" s="20">
        <f t="shared" si="23"/>
        <v>1.6500000000000008</v>
      </c>
      <c r="D103" s="20">
        <f t="shared" si="7"/>
        <v>2.7225000000000028</v>
      </c>
      <c r="E103" s="20">
        <f t="shared" si="8"/>
        <v>16.335000000000015</v>
      </c>
      <c r="F103" s="20">
        <f t="shared" si="9"/>
        <v>1.7225000000000028</v>
      </c>
      <c r="G103" s="20">
        <f>1</f>
        <v>1</v>
      </c>
      <c r="H103" s="20">
        <f t="shared" si="10"/>
        <v>3.4650000000000016</v>
      </c>
      <c r="I103" s="20" t="str">
        <f t="shared" si="11"/>
        <v>1+3.465j</v>
      </c>
      <c r="K103" s="20" t="str">
        <f t="shared" si="12"/>
        <v>1.7225+5.96846250000001j</v>
      </c>
      <c r="M103" s="20" t="str">
        <f t="shared" si="26"/>
        <v>18.0575+5.96846250000001j</v>
      </c>
      <c r="O103" s="20" t="str">
        <f t="shared" si="27"/>
        <v>0.815517407223416-0.269549221271505j</v>
      </c>
      <c r="S103" s="20">
        <f t="shared" si="13"/>
        <v>0.85890943886563365</v>
      </c>
      <c r="U103" s="20">
        <f t="shared" si="4"/>
        <v>1.1287671232876713</v>
      </c>
      <c r="V103" s="20">
        <f t="shared" si="5"/>
        <v>0.98536585365853657</v>
      </c>
      <c r="X103" s="20">
        <f t="shared" si="24"/>
        <v>1E-3</v>
      </c>
      <c r="Y103" s="20">
        <f t="shared" si="6"/>
        <v>6</v>
      </c>
      <c r="Z103" s="20">
        <f t="shared" si="25"/>
        <v>1.6500000000000008</v>
      </c>
      <c r="AA103" s="20">
        <f t="shared" si="14"/>
        <v>2.7225000000000028</v>
      </c>
      <c r="AB103" s="20">
        <f t="shared" si="15"/>
        <v>16.335000000000015</v>
      </c>
      <c r="AC103" s="20">
        <f t="shared" si="16"/>
        <v>1.7225000000000028</v>
      </c>
      <c r="AD103" s="20">
        <v>1</v>
      </c>
      <c r="AE103" s="20">
        <f t="shared" si="17"/>
        <v>9.900000000000006E-3</v>
      </c>
      <c r="AF103" s="20" t="str">
        <f t="shared" si="18"/>
        <v>1+0.00990000000000001j</v>
      </c>
      <c r="AH103" s="20" t="str">
        <f t="shared" si="19"/>
        <v>1.7225+0.01705275j</v>
      </c>
      <c r="AI103" s="20" t="str">
        <f t="shared" si="20"/>
        <v>18.0575+0.01705275j</v>
      </c>
      <c r="AK103" s="20" t="str">
        <f t="shared" si="21"/>
        <v>0.904609465997741-0.000854275457360818j</v>
      </c>
      <c r="AO103" s="20">
        <f t="shared" si="22"/>
        <v>0.90460986936871013</v>
      </c>
      <c r="AP103" s="20">
        <v>33</v>
      </c>
      <c r="AR103" s="20">
        <f>Compensation!$C$16</f>
        <v>1.035897435897436</v>
      </c>
    </row>
    <row r="104" spans="1:44" s="20" customFormat="1">
      <c r="A104" s="20">
        <f t="shared" si="0"/>
        <v>0.35</v>
      </c>
      <c r="B104" s="20">
        <f t="shared" si="1"/>
        <v>6</v>
      </c>
      <c r="C104" s="20">
        <f t="shared" si="23"/>
        <v>1.7000000000000008</v>
      </c>
      <c r="D104" s="20">
        <f t="shared" si="7"/>
        <v>2.8900000000000028</v>
      </c>
      <c r="E104" s="20">
        <f t="shared" si="8"/>
        <v>17.340000000000018</v>
      </c>
      <c r="F104" s="20">
        <f t="shared" si="9"/>
        <v>1.8900000000000028</v>
      </c>
      <c r="G104" s="20">
        <f>1</f>
        <v>1</v>
      </c>
      <c r="H104" s="20">
        <f t="shared" si="10"/>
        <v>3.5700000000000012</v>
      </c>
      <c r="I104" s="20" t="str">
        <f t="shared" si="11"/>
        <v>1+3.57j</v>
      </c>
      <c r="K104" s="20" t="str">
        <f t="shared" si="12"/>
        <v>1.89+6.74730000000001j</v>
      </c>
      <c r="M104" s="20" t="str">
        <f t="shared" si="26"/>
        <v>19.23+6.74730000000001j</v>
      </c>
      <c r="O104" s="20" t="str">
        <f t="shared" si="27"/>
        <v>0.802872573348891-0.281706818208891j</v>
      </c>
      <c r="S104" s="20">
        <f t="shared" si="13"/>
        <v>0.850860212056744</v>
      </c>
      <c r="U104" s="20">
        <f t="shared" si="4"/>
        <v>1.1287671232876713</v>
      </c>
      <c r="V104" s="20">
        <f t="shared" si="5"/>
        <v>0.98536585365853657</v>
      </c>
      <c r="X104" s="20">
        <f t="shared" si="24"/>
        <v>1E-3</v>
      </c>
      <c r="Y104" s="20">
        <f t="shared" si="6"/>
        <v>6</v>
      </c>
      <c r="Z104" s="20">
        <f t="shared" si="25"/>
        <v>1.7000000000000008</v>
      </c>
      <c r="AA104" s="20">
        <f t="shared" si="14"/>
        <v>2.8900000000000028</v>
      </c>
      <c r="AB104" s="20">
        <f t="shared" si="15"/>
        <v>17.340000000000018</v>
      </c>
      <c r="AC104" s="20">
        <f t="shared" si="16"/>
        <v>1.8900000000000028</v>
      </c>
      <c r="AD104" s="20">
        <v>1</v>
      </c>
      <c r="AE104" s="20">
        <f t="shared" si="17"/>
        <v>1.0200000000000004E-2</v>
      </c>
      <c r="AF104" s="20" t="str">
        <f t="shared" si="18"/>
        <v>1+0.0102j</v>
      </c>
      <c r="AH104" s="20" t="str">
        <f t="shared" si="19"/>
        <v>1.89+0.019278j</v>
      </c>
      <c r="AI104" s="20" t="str">
        <f t="shared" si="20"/>
        <v>19.23+0.019278j</v>
      </c>
      <c r="AK104" s="20" t="str">
        <f t="shared" si="21"/>
        <v>0.901715162420424-0.000903965933496668j</v>
      </c>
      <c r="AO104" s="20">
        <f t="shared" si="22"/>
        <v>0.9017156155314715</v>
      </c>
      <c r="AP104" s="20">
        <v>34</v>
      </c>
      <c r="AR104" s="20">
        <f>Compensation!$C$16</f>
        <v>1.035897435897436</v>
      </c>
    </row>
    <row r="105" spans="1:44" s="20" customFormat="1">
      <c r="A105" s="20">
        <f t="shared" si="0"/>
        <v>0.35</v>
      </c>
      <c r="B105" s="20">
        <f t="shared" si="1"/>
        <v>6</v>
      </c>
      <c r="C105" s="20">
        <f t="shared" si="23"/>
        <v>1.7500000000000009</v>
      </c>
      <c r="D105" s="20">
        <f t="shared" si="7"/>
        <v>3.0625000000000031</v>
      </c>
      <c r="E105" s="20">
        <f t="shared" si="8"/>
        <v>18.375000000000018</v>
      </c>
      <c r="F105" s="20">
        <f t="shared" si="9"/>
        <v>2.0625000000000031</v>
      </c>
      <c r="G105" s="20">
        <f>1</f>
        <v>1</v>
      </c>
      <c r="H105" s="20">
        <f t="shared" si="10"/>
        <v>3.6750000000000016</v>
      </c>
      <c r="I105" s="20" t="str">
        <f t="shared" si="11"/>
        <v>1+3.675j</v>
      </c>
      <c r="K105" s="20" t="str">
        <f t="shared" si="12"/>
        <v>2.0625+7.57968750000001j</v>
      </c>
      <c r="M105" s="20" t="str">
        <f t="shared" si="26"/>
        <v>20.4375+7.57968750000001j</v>
      </c>
      <c r="O105" s="20" t="str">
        <f t="shared" si="27"/>
        <v>0.790370494955927-0.293125938152233j</v>
      </c>
      <c r="S105" s="20">
        <f t="shared" si="13"/>
        <v>0.84297588038715787</v>
      </c>
      <c r="U105" s="20">
        <f t="shared" si="4"/>
        <v>1.1287671232876713</v>
      </c>
      <c r="V105" s="20">
        <f t="shared" si="5"/>
        <v>0.98536585365853657</v>
      </c>
      <c r="X105" s="20">
        <f t="shared" si="24"/>
        <v>1E-3</v>
      </c>
      <c r="Y105" s="20">
        <f t="shared" si="6"/>
        <v>6</v>
      </c>
      <c r="Z105" s="20">
        <f t="shared" si="25"/>
        <v>1.7500000000000009</v>
      </c>
      <c r="AA105" s="20">
        <f t="shared" si="14"/>
        <v>3.0625000000000031</v>
      </c>
      <c r="AB105" s="20">
        <f t="shared" si="15"/>
        <v>18.375000000000018</v>
      </c>
      <c r="AC105" s="20">
        <f t="shared" si="16"/>
        <v>2.0625000000000031</v>
      </c>
      <c r="AD105" s="20">
        <v>1</v>
      </c>
      <c r="AE105" s="20">
        <f t="shared" si="17"/>
        <v>1.0500000000000006E-2</v>
      </c>
      <c r="AF105" s="20" t="str">
        <f t="shared" si="18"/>
        <v>1+0.0105j</v>
      </c>
      <c r="AH105" s="20" t="str">
        <f t="shared" si="19"/>
        <v>2.0625+0.02165625j</v>
      </c>
      <c r="AI105" s="20" t="str">
        <f t="shared" si="20"/>
        <v>20.4375+0.02165625j</v>
      </c>
      <c r="AK105" s="20" t="str">
        <f t="shared" si="21"/>
        <v>0.899081559298648-0.000952696514669668j</v>
      </c>
      <c r="AO105" s="20">
        <f t="shared" si="22"/>
        <v>0.89908206405285229</v>
      </c>
      <c r="AP105" s="20">
        <v>35</v>
      </c>
      <c r="AR105" s="20">
        <f>Compensation!$C$16</f>
        <v>1.035897435897436</v>
      </c>
    </row>
    <row r="106" spans="1:44" s="20" customFormat="1">
      <c r="A106" s="20">
        <f t="shared" si="0"/>
        <v>0.35</v>
      </c>
      <c r="B106" s="20">
        <f t="shared" si="1"/>
        <v>6</v>
      </c>
      <c r="C106" s="20">
        <f t="shared" si="23"/>
        <v>1.8000000000000009</v>
      </c>
      <c r="D106" s="20">
        <f t="shared" si="7"/>
        <v>3.2400000000000033</v>
      </c>
      <c r="E106" s="20">
        <f t="shared" si="8"/>
        <v>19.440000000000019</v>
      </c>
      <c r="F106" s="20">
        <f t="shared" si="9"/>
        <v>2.2400000000000033</v>
      </c>
      <c r="G106" s="20">
        <f>1</f>
        <v>1</v>
      </c>
      <c r="H106" s="20">
        <f t="shared" si="10"/>
        <v>3.780000000000002</v>
      </c>
      <c r="I106" s="20" t="str">
        <f t="shared" si="11"/>
        <v>1+3.78j</v>
      </c>
      <c r="K106" s="20" t="str">
        <f t="shared" si="12"/>
        <v>2.24+8.46720000000001j</v>
      </c>
      <c r="M106" s="20" t="str">
        <f t="shared" si="26"/>
        <v>21.68+8.46720000000001j</v>
      </c>
      <c r="O106" s="20" t="str">
        <f t="shared" si="27"/>
        <v>0.778007842850228-0.303853690358923j</v>
      </c>
      <c r="S106" s="20">
        <f t="shared" si="13"/>
        <v>0.83523845019323739</v>
      </c>
      <c r="U106" s="20">
        <f t="shared" si="4"/>
        <v>1.1287671232876713</v>
      </c>
      <c r="V106" s="20">
        <f t="shared" si="5"/>
        <v>0.98536585365853657</v>
      </c>
      <c r="X106" s="20">
        <f t="shared" si="24"/>
        <v>1E-3</v>
      </c>
      <c r="Y106" s="20">
        <f t="shared" si="6"/>
        <v>6</v>
      </c>
      <c r="Z106" s="20">
        <f t="shared" si="25"/>
        <v>1.8000000000000009</v>
      </c>
      <c r="AA106" s="20">
        <f t="shared" si="14"/>
        <v>3.2400000000000033</v>
      </c>
      <c r="AB106" s="20">
        <f t="shared" si="15"/>
        <v>19.440000000000019</v>
      </c>
      <c r="AC106" s="20">
        <f t="shared" si="16"/>
        <v>2.2400000000000033</v>
      </c>
      <c r="AD106" s="20">
        <v>1</v>
      </c>
      <c r="AE106" s="20">
        <f t="shared" si="17"/>
        <v>1.0800000000000006E-2</v>
      </c>
      <c r="AF106" s="20" t="str">
        <f t="shared" si="18"/>
        <v>1+0.0108j</v>
      </c>
      <c r="AH106" s="20" t="str">
        <f t="shared" si="19"/>
        <v>2.24+0.024192j</v>
      </c>
      <c r="AI106" s="20" t="str">
        <f t="shared" si="20"/>
        <v>21.68+0.024192j</v>
      </c>
      <c r="AK106" s="20" t="str">
        <f t="shared" si="21"/>
        <v>0.896677850282711-0.00100057336503872j</v>
      </c>
      <c r="AO106" s="20">
        <f t="shared" si="22"/>
        <v>0.8966784085360161</v>
      </c>
      <c r="AP106" s="20">
        <v>36</v>
      </c>
      <c r="AR106" s="20">
        <f>Compensation!$C$16</f>
        <v>1.035897435897436</v>
      </c>
    </row>
    <row r="107" spans="1:44" s="20" customFormat="1">
      <c r="A107" s="20">
        <f t="shared" si="0"/>
        <v>0.35</v>
      </c>
      <c r="B107" s="20">
        <f t="shared" si="1"/>
        <v>6</v>
      </c>
      <c r="C107" s="20">
        <f t="shared" si="23"/>
        <v>1.850000000000001</v>
      </c>
      <c r="D107" s="20">
        <f t="shared" si="7"/>
        <v>3.4225000000000034</v>
      </c>
      <c r="E107" s="20">
        <f t="shared" si="8"/>
        <v>20.535000000000021</v>
      </c>
      <c r="F107" s="20">
        <f t="shared" si="9"/>
        <v>2.4225000000000034</v>
      </c>
      <c r="G107" s="20">
        <f>1</f>
        <v>1</v>
      </c>
      <c r="H107" s="20">
        <f t="shared" si="10"/>
        <v>3.8850000000000016</v>
      </c>
      <c r="I107" s="20" t="str">
        <f t="shared" si="11"/>
        <v>1+3.885j</v>
      </c>
      <c r="K107" s="20" t="str">
        <f t="shared" si="12"/>
        <v>2.4225+9.41141250000001j</v>
      </c>
      <c r="M107" s="20" t="str">
        <f t="shared" si="26"/>
        <v>22.9575+9.41141250000001j</v>
      </c>
      <c r="O107" s="20" t="str">
        <f t="shared" si="27"/>
        <v>0.765782658683724-0.313932113088065j</v>
      </c>
      <c r="S107" s="20">
        <f t="shared" si="13"/>
        <v>0.82763304185408781</v>
      </c>
      <c r="U107" s="20">
        <f t="shared" si="4"/>
        <v>1.1287671232876713</v>
      </c>
      <c r="V107" s="20">
        <f t="shared" si="5"/>
        <v>0.98536585365853657</v>
      </c>
      <c r="X107" s="20">
        <f t="shared" si="24"/>
        <v>1E-3</v>
      </c>
      <c r="Y107" s="20">
        <f t="shared" si="6"/>
        <v>6</v>
      </c>
      <c r="Z107" s="20">
        <f t="shared" si="25"/>
        <v>1.850000000000001</v>
      </c>
      <c r="AA107" s="20">
        <f t="shared" si="14"/>
        <v>3.4225000000000034</v>
      </c>
      <c r="AB107" s="20">
        <f t="shared" si="15"/>
        <v>20.535000000000021</v>
      </c>
      <c r="AC107" s="20">
        <f t="shared" si="16"/>
        <v>2.4225000000000034</v>
      </c>
      <c r="AD107" s="20">
        <v>1</v>
      </c>
      <c r="AE107" s="20">
        <f t="shared" si="17"/>
        <v>1.1100000000000006E-2</v>
      </c>
      <c r="AF107" s="20" t="str">
        <f t="shared" si="18"/>
        <v>1+0.0111j</v>
      </c>
      <c r="AH107" s="20" t="str">
        <f t="shared" si="19"/>
        <v>2.4225+0.02688975j</v>
      </c>
      <c r="AI107" s="20" t="str">
        <f t="shared" si="20"/>
        <v>22.9575+0.02688975j</v>
      </c>
      <c r="AK107" s="20" t="str">
        <f t="shared" si="21"/>
        <v>0.894477701315464-0.00104768732522912j</v>
      </c>
      <c r="AO107" s="20">
        <f t="shared" si="22"/>
        <v>0.8944783148848986</v>
      </c>
      <c r="AP107" s="20">
        <v>37</v>
      </c>
      <c r="AR107" s="20">
        <f>Compensation!$C$16</f>
        <v>1.035897435897436</v>
      </c>
    </row>
    <row r="108" spans="1:44" s="20" customFormat="1">
      <c r="A108" s="20">
        <f t="shared" si="0"/>
        <v>0.35</v>
      </c>
      <c r="B108" s="20">
        <f t="shared" si="1"/>
        <v>6</v>
      </c>
      <c r="C108" s="20">
        <f t="shared" si="23"/>
        <v>1.900000000000001</v>
      </c>
      <c r="D108" s="20">
        <f t="shared" si="7"/>
        <v>3.6100000000000039</v>
      </c>
      <c r="E108" s="20">
        <f t="shared" si="8"/>
        <v>21.660000000000025</v>
      </c>
      <c r="F108" s="20">
        <f t="shared" si="9"/>
        <v>2.6100000000000039</v>
      </c>
      <c r="G108" s="20">
        <f>1</f>
        <v>1</v>
      </c>
      <c r="H108" s="20">
        <f t="shared" si="10"/>
        <v>3.9900000000000015</v>
      </c>
      <c r="I108" s="20" t="str">
        <f t="shared" si="11"/>
        <v>1+3.99j</v>
      </c>
      <c r="K108" s="20" t="str">
        <f t="shared" si="12"/>
        <v>2.61+10.4139j</v>
      </c>
      <c r="M108" s="20" t="str">
        <f t="shared" si="26"/>
        <v>24.27+10.4139j</v>
      </c>
      <c r="O108" s="20" t="str">
        <f t="shared" si="27"/>
        <v>0.753694058491675-0.323399034022516j</v>
      </c>
      <c r="S108" s="20">
        <f t="shared" si="13"/>
        <v>0.82014734591556715</v>
      </c>
      <c r="U108" s="20">
        <f t="shared" si="4"/>
        <v>1.1287671232876713</v>
      </c>
      <c r="V108" s="20">
        <f t="shared" si="5"/>
        <v>0.98536585365853657</v>
      </c>
      <c r="X108" s="20">
        <f t="shared" si="24"/>
        <v>1E-3</v>
      </c>
      <c r="Y108" s="20">
        <f t="shared" si="6"/>
        <v>6</v>
      </c>
      <c r="Z108" s="20">
        <f t="shared" si="25"/>
        <v>1.900000000000001</v>
      </c>
      <c r="AA108" s="20">
        <f t="shared" si="14"/>
        <v>3.6100000000000039</v>
      </c>
      <c r="AB108" s="20">
        <f t="shared" si="15"/>
        <v>21.660000000000025</v>
      </c>
      <c r="AC108" s="20">
        <f t="shared" si="16"/>
        <v>2.6100000000000039</v>
      </c>
      <c r="AD108" s="20">
        <v>1</v>
      </c>
      <c r="AE108" s="20">
        <f t="shared" si="17"/>
        <v>1.1400000000000006E-2</v>
      </c>
      <c r="AF108" s="20" t="str">
        <f t="shared" si="18"/>
        <v>1+0.0114j</v>
      </c>
      <c r="AH108" s="20" t="str">
        <f t="shared" si="19"/>
        <v>2.61+0.029754j</v>
      </c>
      <c r="AI108" s="20" t="str">
        <f t="shared" si="20"/>
        <v>24.27+0.029754j</v>
      </c>
      <c r="AK108" s="20" t="str">
        <f t="shared" si="21"/>
        <v>0.892458485605885-0.00109411659582684j</v>
      </c>
      <c r="AO108" s="20">
        <f t="shared" si="22"/>
        <v>0.89245915627611483</v>
      </c>
      <c r="AP108" s="20">
        <v>38</v>
      </c>
      <c r="AR108" s="20">
        <f>Compensation!$C$16</f>
        <v>1.035897435897436</v>
      </c>
    </row>
    <row r="109" spans="1:44" s="20" customFormat="1">
      <c r="A109" s="20">
        <f t="shared" si="0"/>
        <v>0.35</v>
      </c>
      <c r="B109" s="20">
        <f t="shared" si="1"/>
        <v>6</v>
      </c>
      <c r="C109" s="20">
        <f t="shared" si="23"/>
        <v>1.9500000000000011</v>
      </c>
      <c r="D109" s="20">
        <f t="shared" si="7"/>
        <v>3.8025000000000042</v>
      </c>
      <c r="E109" s="20">
        <f t="shared" si="8"/>
        <v>22.815000000000026</v>
      </c>
      <c r="F109" s="20">
        <f t="shared" si="9"/>
        <v>2.8025000000000042</v>
      </c>
      <c r="G109" s="20">
        <f>1</f>
        <v>1</v>
      </c>
      <c r="H109" s="20">
        <f t="shared" si="10"/>
        <v>4.0950000000000024</v>
      </c>
      <c r="I109" s="20" t="str">
        <f t="shared" si="11"/>
        <v>1+4.095j</v>
      </c>
      <c r="K109" s="20" t="str">
        <f t="shared" si="12"/>
        <v>2.8025+11.4762375j</v>
      </c>
      <c r="M109" s="20" t="str">
        <f t="shared" si="26"/>
        <v>25.6175+11.4762375j</v>
      </c>
      <c r="O109" s="20" t="str">
        <f t="shared" si="27"/>
        <v>0.741741985885668-0.332288755489239j</v>
      </c>
      <c r="S109" s="20">
        <f t="shared" si="13"/>
        <v>0.81277117976107005</v>
      </c>
      <c r="U109" s="20">
        <f t="shared" si="4"/>
        <v>1.1287671232876713</v>
      </c>
      <c r="V109" s="20">
        <f t="shared" si="5"/>
        <v>0.98536585365853657</v>
      </c>
      <c r="X109" s="20">
        <f t="shared" si="24"/>
        <v>1E-3</v>
      </c>
      <c r="Y109" s="20">
        <f t="shared" si="6"/>
        <v>6</v>
      </c>
      <c r="Z109" s="20">
        <f t="shared" si="25"/>
        <v>1.9500000000000011</v>
      </c>
      <c r="AA109" s="20">
        <f t="shared" si="14"/>
        <v>3.8025000000000042</v>
      </c>
      <c r="AB109" s="20">
        <f t="shared" si="15"/>
        <v>22.815000000000026</v>
      </c>
      <c r="AC109" s="20">
        <f t="shared" si="16"/>
        <v>2.8025000000000042</v>
      </c>
      <c r="AD109" s="20">
        <v>1</v>
      </c>
      <c r="AE109" s="20">
        <f t="shared" si="17"/>
        <v>1.1700000000000007E-2</v>
      </c>
      <c r="AF109" s="20" t="str">
        <f t="shared" si="18"/>
        <v>1+0.0117j</v>
      </c>
      <c r="AH109" s="20" t="str">
        <f t="shared" si="19"/>
        <v>2.8025+0.03278925j</v>
      </c>
      <c r="AI109" s="20" t="str">
        <f t="shared" si="20"/>
        <v>25.6175+0.03278925j</v>
      </c>
      <c r="AK109" s="20" t="str">
        <f t="shared" si="21"/>
        <v>0.89060066839415-0.00113992887542277j</v>
      </c>
      <c r="AO109" s="20">
        <f t="shared" si="22"/>
        <v>0.89060139792274506</v>
      </c>
      <c r="AP109" s="20">
        <v>39</v>
      </c>
      <c r="AR109" s="20">
        <f>Compensation!$C$16</f>
        <v>1.035897435897436</v>
      </c>
    </row>
    <row r="110" spans="1:44" s="20" customFormat="1">
      <c r="A110" s="20">
        <f t="shared" si="0"/>
        <v>0.35</v>
      </c>
      <c r="B110" s="20">
        <f t="shared" si="1"/>
        <v>6</v>
      </c>
      <c r="C110" s="20">
        <f t="shared" si="23"/>
        <v>2.0000000000000009</v>
      </c>
      <c r="D110" s="20">
        <f t="shared" si="7"/>
        <v>4.0000000000000036</v>
      </c>
      <c r="E110" s="20">
        <f t="shared" si="8"/>
        <v>24.000000000000021</v>
      </c>
      <c r="F110" s="20">
        <f t="shared" si="9"/>
        <v>3.0000000000000036</v>
      </c>
      <c r="G110" s="20">
        <f>1</f>
        <v>1</v>
      </c>
      <c r="H110" s="20">
        <f t="shared" si="10"/>
        <v>4.200000000000002</v>
      </c>
      <c r="I110" s="20" t="str">
        <f t="shared" si="11"/>
        <v>1+4.2j</v>
      </c>
      <c r="K110" s="20" t="str">
        <f t="shared" si="12"/>
        <v>3+12.6j</v>
      </c>
      <c r="M110" s="20" t="str">
        <f t="shared" si="26"/>
        <v>27+12.6j</v>
      </c>
      <c r="O110" s="20" t="str">
        <f t="shared" si="27"/>
        <v>0.729927007299271-0.340632603406326j</v>
      </c>
      <c r="S110" s="20">
        <f t="shared" si="13"/>
        <v>0.80549612444023666</v>
      </c>
      <c r="U110" s="20">
        <f t="shared" si="4"/>
        <v>1.1287671232876713</v>
      </c>
      <c r="V110" s="20">
        <f t="shared" si="5"/>
        <v>0.98536585365853657</v>
      </c>
      <c r="X110" s="20">
        <f t="shared" si="24"/>
        <v>1E-3</v>
      </c>
      <c r="Y110" s="20">
        <f t="shared" si="6"/>
        <v>6</v>
      </c>
      <c r="Z110" s="20">
        <f t="shared" si="25"/>
        <v>2.0000000000000009</v>
      </c>
      <c r="AA110" s="20">
        <f t="shared" si="14"/>
        <v>4.0000000000000036</v>
      </c>
      <c r="AB110" s="20">
        <f t="shared" si="15"/>
        <v>24.000000000000021</v>
      </c>
      <c r="AC110" s="20">
        <f t="shared" si="16"/>
        <v>3.0000000000000036</v>
      </c>
      <c r="AD110" s="20">
        <v>1</v>
      </c>
      <c r="AE110" s="20">
        <f t="shared" si="17"/>
        <v>1.2000000000000005E-2</v>
      </c>
      <c r="AF110" s="20" t="str">
        <f t="shared" si="18"/>
        <v>1+0.012j</v>
      </c>
      <c r="AH110" s="20" t="str">
        <f t="shared" si="19"/>
        <v>3+0.036j</v>
      </c>
      <c r="AI110" s="20" t="str">
        <f t="shared" si="20"/>
        <v>27+0.036j</v>
      </c>
      <c r="AK110" s="20" t="str">
        <f t="shared" si="21"/>
        <v>0.888887308644785-0.00118518307819305j</v>
      </c>
      <c r="AO110" s="20">
        <f t="shared" si="22"/>
        <v>0.88888809876648611</v>
      </c>
      <c r="AP110" s="20">
        <v>40</v>
      </c>
      <c r="AR110" s="20">
        <f>Compensation!$C$16</f>
        <v>1.035897435897436</v>
      </c>
    </row>
    <row r="111" spans="1:44" s="20" customFormat="1">
      <c r="A111" s="20">
        <f t="shared" si="0"/>
        <v>0.35</v>
      </c>
      <c r="B111" s="20">
        <f t="shared" si="1"/>
        <v>6</v>
      </c>
      <c r="C111" s="20">
        <f t="shared" si="23"/>
        <v>2.0500000000000007</v>
      </c>
      <c r="D111" s="20">
        <f t="shared" si="7"/>
        <v>4.2025000000000032</v>
      </c>
      <c r="E111" s="20">
        <f t="shared" si="8"/>
        <v>25.215000000000018</v>
      </c>
      <c r="F111" s="20">
        <f t="shared" si="9"/>
        <v>3.2025000000000032</v>
      </c>
      <c r="G111" s="20">
        <f>1</f>
        <v>1</v>
      </c>
      <c r="H111" s="20">
        <f t="shared" si="10"/>
        <v>4.3050000000000015</v>
      </c>
      <c r="I111" s="20" t="str">
        <f t="shared" si="11"/>
        <v>1+4.305j</v>
      </c>
      <c r="K111" s="20" t="str">
        <f t="shared" si="12"/>
        <v>3.2025+13.7867625j</v>
      </c>
      <c r="M111" s="20" t="str">
        <f t="shared" si="26"/>
        <v>28.4175+13.7867625j</v>
      </c>
      <c r="O111" s="20" t="str">
        <f t="shared" si="27"/>
        <v>0.718250142743156-0.348459369529022j</v>
      </c>
      <c r="S111" s="20">
        <f t="shared" si="13"/>
        <v>0.79831522581191416</v>
      </c>
      <c r="U111" s="20">
        <f t="shared" si="4"/>
        <v>1.1287671232876713</v>
      </c>
      <c r="V111" s="20">
        <f t="shared" si="5"/>
        <v>0.98536585365853657</v>
      </c>
      <c r="X111" s="20">
        <f t="shared" si="24"/>
        <v>1E-3</v>
      </c>
      <c r="Y111" s="20">
        <f t="shared" si="6"/>
        <v>6</v>
      </c>
      <c r="Z111" s="20">
        <f t="shared" si="25"/>
        <v>2.0500000000000007</v>
      </c>
      <c r="AA111" s="20">
        <f t="shared" si="14"/>
        <v>4.2025000000000032</v>
      </c>
      <c r="AB111" s="20">
        <f t="shared" si="15"/>
        <v>25.215000000000018</v>
      </c>
      <c r="AC111" s="20">
        <f t="shared" si="16"/>
        <v>3.2025000000000032</v>
      </c>
      <c r="AD111" s="20">
        <v>1</v>
      </c>
      <c r="AE111" s="20">
        <f t="shared" si="17"/>
        <v>1.2300000000000005E-2</v>
      </c>
      <c r="AF111" s="20" t="str">
        <f t="shared" si="18"/>
        <v>1+0.0123j</v>
      </c>
      <c r="AH111" s="20" t="str">
        <f t="shared" si="19"/>
        <v>3.2025+0.03939075j</v>
      </c>
      <c r="AI111" s="20" t="str">
        <f t="shared" si="20"/>
        <v>28.4175+0.03939075j</v>
      </c>
      <c r="AK111" s="20" t="str">
        <f t="shared" si="21"/>
        <v>0.887303652752928-0.00122993072436623j</v>
      </c>
      <c r="AO111" s="20">
        <f t="shared" si="22"/>
        <v>0.88730450518312776</v>
      </c>
      <c r="AP111" s="20">
        <v>41</v>
      </c>
      <c r="AR111" s="20">
        <f>Compensation!$C$16</f>
        <v>1.035897435897436</v>
      </c>
    </row>
    <row r="112" spans="1:44" s="20" customFormat="1">
      <c r="A112" s="20">
        <f t="shared" si="0"/>
        <v>0.35</v>
      </c>
      <c r="B112" s="20">
        <f t="shared" si="1"/>
        <v>6</v>
      </c>
      <c r="C112" s="20">
        <f t="shared" si="23"/>
        <v>2.1000000000000005</v>
      </c>
      <c r="D112" s="20">
        <f t="shared" si="7"/>
        <v>4.4100000000000019</v>
      </c>
      <c r="E112" s="20">
        <f t="shared" si="8"/>
        <v>26.460000000000012</v>
      </c>
      <c r="F112" s="20">
        <f t="shared" si="9"/>
        <v>3.4100000000000019</v>
      </c>
      <c r="G112" s="20">
        <f>1</f>
        <v>1</v>
      </c>
      <c r="H112" s="20">
        <f t="shared" si="10"/>
        <v>4.410000000000001</v>
      </c>
      <c r="I112" s="20" t="str">
        <f t="shared" si="11"/>
        <v>1+4.41j</v>
      </c>
      <c r="K112" s="20" t="str">
        <f t="shared" si="12"/>
        <v>3.41+15.0381j</v>
      </c>
      <c r="M112" s="20" t="str">
        <f t="shared" si="26"/>
        <v>29.87+15.0381j</v>
      </c>
      <c r="O112" s="20" t="str">
        <f t="shared" si="27"/>
        <v>0.706712726492375-0.355795669643956j</v>
      </c>
      <c r="S112" s="20">
        <f t="shared" si="13"/>
        <v>0.79122274760251776</v>
      </c>
      <c r="U112" s="20">
        <f t="shared" si="4"/>
        <v>1.1287671232876713</v>
      </c>
      <c r="V112" s="20">
        <f t="shared" si="5"/>
        <v>0.98536585365853657</v>
      </c>
      <c r="X112" s="20">
        <f t="shared" si="24"/>
        <v>1E-3</v>
      </c>
      <c r="Y112" s="20">
        <f t="shared" si="6"/>
        <v>6</v>
      </c>
      <c r="Z112" s="20">
        <f t="shared" si="25"/>
        <v>2.1000000000000005</v>
      </c>
      <c r="AA112" s="20">
        <f t="shared" si="14"/>
        <v>4.4100000000000019</v>
      </c>
      <c r="AB112" s="20">
        <f t="shared" si="15"/>
        <v>26.460000000000012</v>
      </c>
      <c r="AC112" s="20">
        <f t="shared" si="16"/>
        <v>3.4100000000000019</v>
      </c>
      <c r="AD112" s="20">
        <v>1</v>
      </c>
      <c r="AE112" s="20">
        <f t="shared" si="17"/>
        <v>1.2600000000000004E-2</v>
      </c>
      <c r="AF112" s="20" t="str">
        <f t="shared" si="18"/>
        <v>1+0.0126j</v>
      </c>
      <c r="AH112" s="20" t="str">
        <f t="shared" si="19"/>
        <v>3.41+0.042966j</v>
      </c>
      <c r="AI112" s="20" t="str">
        <f t="shared" si="20"/>
        <v>29.87+0.042966j</v>
      </c>
      <c r="AK112" s="20" t="str">
        <f t="shared" si="21"/>
        <v>0.885836801204861-0.0012742170740063j</v>
      </c>
      <c r="AO112" s="20">
        <f t="shared" si="22"/>
        <v>0.88583771764246522</v>
      </c>
      <c r="AP112" s="20">
        <v>42</v>
      </c>
      <c r="AR112" s="20">
        <f>Compensation!$C$16</f>
        <v>1.035897435897436</v>
      </c>
    </row>
    <row r="113" spans="1:44" s="20" customFormat="1">
      <c r="A113" s="20">
        <f t="shared" si="0"/>
        <v>0.35</v>
      </c>
      <c r="B113" s="20">
        <f t="shared" si="1"/>
        <v>6</v>
      </c>
      <c r="C113" s="20">
        <f t="shared" si="23"/>
        <v>2.1500000000000004</v>
      </c>
      <c r="D113" s="20">
        <f t="shared" si="7"/>
        <v>4.6225000000000014</v>
      </c>
      <c r="E113" s="20">
        <f t="shared" si="8"/>
        <v>27.735000000000007</v>
      </c>
      <c r="F113" s="20">
        <f t="shared" si="9"/>
        <v>3.6225000000000014</v>
      </c>
      <c r="G113" s="20">
        <f>1</f>
        <v>1</v>
      </c>
      <c r="H113" s="20">
        <f t="shared" si="10"/>
        <v>4.5150000000000006</v>
      </c>
      <c r="I113" s="20" t="str">
        <f t="shared" si="11"/>
        <v>1+4.515j</v>
      </c>
      <c r="K113" s="20" t="str">
        <f t="shared" si="12"/>
        <v>3.6225+16.3555875j</v>
      </c>
      <c r="M113" s="20" t="str">
        <f t="shared" si="26"/>
        <v>31.3575+16.3555875j</v>
      </c>
      <c r="O113" s="20" t="str">
        <f t="shared" si="27"/>
        <v>0.695316292977828-0.36266623519013j</v>
      </c>
      <c r="S113" s="20">
        <f t="shared" si="13"/>
        <v>0.7842139666107788</v>
      </c>
      <c r="U113" s="20">
        <f t="shared" si="4"/>
        <v>1.1287671232876713</v>
      </c>
      <c r="V113" s="20">
        <f t="shared" si="5"/>
        <v>0.98536585365853657</v>
      </c>
      <c r="X113" s="20">
        <f t="shared" si="24"/>
        <v>1E-3</v>
      </c>
      <c r="Y113" s="20">
        <f t="shared" si="6"/>
        <v>6</v>
      </c>
      <c r="Z113" s="20">
        <f t="shared" si="25"/>
        <v>2.1500000000000004</v>
      </c>
      <c r="AA113" s="20">
        <f t="shared" si="14"/>
        <v>4.6225000000000014</v>
      </c>
      <c r="AB113" s="20">
        <f t="shared" si="15"/>
        <v>27.735000000000007</v>
      </c>
      <c r="AC113" s="20">
        <f t="shared" si="16"/>
        <v>3.6225000000000014</v>
      </c>
      <c r="AD113" s="20">
        <v>1</v>
      </c>
      <c r="AE113" s="20">
        <f t="shared" si="17"/>
        <v>1.2900000000000002E-2</v>
      </c>
      <c r="AF113" s="20" t="str">
        <f t="shared" si="18"/>
        <v>1+0.0129j</v>
      </c>
      <c r="AH113" s="20" t="str">
        <f t="shared" si="19"/>
        <v>3.6225+0.04673025j</v>
      </c>
      <c r="AI113" s="20" t="str">
        <f t="shared" si="20"/>
        <v>31.3575+0.04673025j</v>
      </c>
      <c r="AK113" s="20" t="str">
        <f t="shared" si="21"/>
        <v>0.88447543349106-0.00131808205775j</v>
      </c>
      <c r="AO113" s="20">
        <f t="shared" si="22"/>
        <v>0.88447641562085155</v>
      </c>
      <c r="AP113" s="20">
        <v>43</v>
      </c>
      <c r="AR113" s="20">
        <f>Compensation!$C$16</f>
        <v>1.035897435897436</v>
      </c>
    </row>
    <row r="114" spans="1:44" s="20" customFormat="1">
      <c r="A114" s="20">
        <f t="shared" si="0"/>
        <v>0.35</v>
      </c>
      <c r="B114" s="20">
        <f t="shared" si="1"/>
        <v>6</v>
      </c>
      <c r="C114" s="20">
        <f t="shared" si="23"/>
        <v>2.2000000000000002</v>
      </c>
      <c r="D114" s="20">
        <f t="shared" si="7"/>
        <v>4.8400000000000007</v>
      </c>
      <c r="E114" s="20">
        <f t="shared" si="8"/>
        <v>29.040000000000006</v>
      </c>
      <c r="F114" s="20">
        <f t="shared" si="9"/>
        <v>3.8400000000000007</v>
      </c>
      <c r="G114" s="20">
        <f>1</f>
        <v>1</v>
      </c>
      <c r="H114" s="20">
        <f t="shared" si="10"/>
        <v>4.62</v>
      </c>
      <c r="I114" s="20" t="str">
        <f t="shared" si="11"/>
        <v>1+4.62j</v>
      </c>
      <c r="K114" s="20" t="str">
        <f t="shared" si="12"/>
        <v>3.84+17.7408j</v>
      </c>
      <c r="M114" s="20" t="str">
        <f t="shared" si="26"/>
        <v>32.88+17.7408j</v>
      </c>
      <c r="O114" s="20" t="str">
        <f t="shared" si="27"/>
        <v>0.684062483885721-0.369094151889288j</v>
      </c>
      <c r="S114" s="20">
        <f t="shared" si="13"/>
        <v>0.77728500231174869</v>
      </c>
      <c r="U114" s="20">
        <f t="shared" si="4"/>
        <v>1.1287671232876713</v>
      </c>
      <c r="V114" s="20">
        <f t="shared" si="5"/>
        <v>0.98536585365853657</v>
      </c>
      <c r="X114" s="20">
        <f t="shared" si="24"/>
        <v>1E-3</v>
      </c>
      <c r="Y114" s="20">
        <f t="shared" si="6"/>
        <v>6</v>
      </c>
      <c r="Z114" s="20">
        <f t="shared" si="25"/>
        <v>2.2000000000000002</v>
      </c>
      <c r="AA114" s="20">
        <f t="shared" si="14"/>
        <v>4.8400000000000007</v>
      </c>
      <c r="AB114" s="20">
        <f t="shared" si="15"/>
        <v>29.040000000000006</v>
      </c>
      <c r="AC114" s="20">
        <f t="shared" si="16"/>
        <v>3.8400000000000007</v>
      </c>
      <c r="AD114" s="20">
        <v>1</v>
      </c>
      <c r="AE114" s="20">
        <f t="shared" si="17"/>
        <v>1.3200000000000002E-2</v>
      </c>
      <c r="AF114" s="20" t="str">
        <f t="shared" si="18"/>
        <v>1+0.0132j</v>
      </c>
      <c r="AH114" s="20" t="str">
        <f t="shared" si="19"/>
        <v>3.84+0.050688j</v>
      </c>
      <c r="AI114" s="20" t="str">
        <f t="shared" si="20"/>
        <v>32.88+0.050688j</v>
      </c>
      <c r="AK114" s="20" t="str">
        <f t="shared" si="21"/>
        <v>0.883209579841658-0.0013615610457121j</v>
      </c>
      <c r="AO114" s="20">
        <f t="shared" si="22"/>
        <v>0.88321062933626382</v>
      </c>
      <c r="AP114" s="20">
        <v>44</v>
      </c>
      <c r="AR114" s="20">
        <f>Compensation!$C$16</f>
        <v>1.035897435897436</v>
      </c>
    </row>
    <row r="115" spans="1:44" s="20" customFormat="1">
      <c r="A115" s="20">
        <f t="shared" si="0"/>
        <v>0.35</v>
      </c>
      <c r="B115" s="20">
        <f t="shared" si="1"/>
        <v>6</v>
      </c>
      <c r="C115" s="20">
        <f t="shared" si="23"/>
        <v>2.25</v>
      </c>
      <c r="D115" s="20">
        <f t="shared" si="7"/>
        <v>5.0625</v>
      </c>
      <c r="E115" s="20">
        <f t="shared" si="8"/>
        <v>30.375</v>
      </c>
      <c r="F115" s="20">
        <f t="shared" si="9"/>
        <v>4.0625</v>
      </c>
      <c r="G115" s="20">
        <f>1</f>
        <v>1</v>
      </c>
      <c r="H115" s="20">
        <f t="shared" si="10"/>
        <v>4.7249999999999996</v>
      </c>
      <c r="I115" s="20" t="str">
        <f t="shared" si="11"/>
        <v>1+4.725j</v>
      </c>
      <c r="K115" s="20" t="str">
        <f t="shared" si="12"/>
        <v>4.0625+19.1953125j</v>
      </c>
      <c r="M115" s="20" t="str">
        <f t="shared" si="26"/>
        <v>34.4375+19.1953125j</v>
      </c>
      <c r="O115" s="20" t="str">
        <f t="shared" si="27"/>
        <v>0.672952973091429-0.375101056008539j</v>
      </c>
      <c r="S115" s="20">
        <f t="shared" si="13"/>
        <v>0.77043267467788157</v>
      </c>
      <c r="U115" s="20">
        <f t="shared" si="4"/>
        <v>1.1287671232876713</v>
      </c>
      <c r="V115" s="20">
        <f t="shared" si="5"/>
        <v>0.98536585365853657</v>
      </c>
      <c r="X115" s="20">
        <f t="shared" si="24"/>
        <v>1E-3</v>
      </c>
      <c r="Y115" s="20">
        <f t="shared" si="6"/>
        <v>6</v>
      </c>
      <c r="Z115" s="20">
        <f t="shared" si="25"/>
        <v>2.25</v>
      </c>
      <c r="AA115" s="20">
        <f t="shared" si="14"/>
        <v>5.0625</v>
      </c>
      <c r="AB115" s="20">
        <f t="shared" si="15"/>
        <v>30.375</v>
      </c>
      <c r="AC115" s="20">
        <f t="shared" si="16"/>
        <v>4.0625</v>
      </c>
      <c r="AD115" s="20">
        <v>1</v>
      </c>
      <c r="AE115" s="20">
        <f t="shared" si="17"/>
        <v>1.35E-2</v>
      </c>
      <c r="AF115" s="20" t="str">
        <f t="shared" si="18"/>
        <v>1+0.0135j</v>
      </c>
      <c r="AH115" s="20" t="str">
        <f t="shared" si="19"/>
        <v>4.0625+0.05484375j</v>
      </c>
      <c r="AI115" s="20" t="str">
        <f t="shared" si="20"/>
        <v>34.4375+0.05484375j</v>
      </c>
      <c r="AK115" s="20" t="str">
        <f t="shared" si="21"/>
        <v>0.882030430832097-0.0014046854864885j</v>
      </c>
      <c r="AO115" s="20">
        <f t="shared" si="22"/>
        <v>0.88203154935363315</v>
      </c>
      <c r="AP115" s="20">
        <v>45</v>
      </c>
      <c r="AR115" s="20">
        <f>Compensation!$C$16</f>
        <v>1.035897435897436</v>
      </c>
    </row>
    <row r="116" spans="1:44" s="20" customFormat="1">
      <c r="A116" s="20">
        <f t="shared" si="0"/>
        <v>0.35</v>
      </c>
      <c r="B116" s="20">
        <f t="shared" si="1"/>
        <v>6</v>
      </c>
      <c r="C116" s="20">
        <f t="shared" si="23"/>
        <v>2.2999999999999998</v>
      </c>
      <c r="D116" s="20">
        <f t="shared" si="7"/>
        <v>5.2899999999999991</v>
      </c>
      <c r="E116" s="20">
        <f t="shared" si="8"/>
        <v>31.739999999999995</v>
      </c>
      <c r="F116" s="20">
        <f t="shared" si="9"/>
        <v>4.2899999999999991</v>
      </c>
      <c r="G116" s="20">
        <f>1</f>
        <v>1</v>
      </c>
      <c r="H116" s="20">
        <f t="shared" si="10"/>
        <v>4.8299999999999992</v>
      </c>
      <c r="I116" s="20" t="str">
        <f t="shared" si="11"/>
        <v>1+4.83j</v>
      </c>
      <c r="K116" s="20" t="str">
        <f t="shared" si="12"/>
        <v>4.29+20.7207j</v>
      </c>
      <c r="M116" s="20" t="str">
        <f t="shared" si="26"/>
        <v>36.03+20.7207j</v>
      </c>
      <c r="O116" s="20" t="str">
        <f t="shared" si="27"/>
        <v>0.661989406580397-0.380707296612002j</v>
      </c>
      <c r="S116" s="20">
        <f t="shared" si="13"/>
        <v>0.7636543852544061</v>
      </c>
      <c r="U116" s="20">
        <f t="shared" si="4"/>
        <v>1.1287671232876713</v>
      </c>
      <c r="V116" s="20">
        <f t="shared" si="5"/>
        <v>0.98536585365853657</v>
      </c>
      <c r="X116" s="20">
        <f t="shared" si="24"/>
        <v>1E-3</v>
      </c>
      <c r="Y116" s="20">
        <f t="shared" si="6"/>
        <v>6</v>
      </c>
      <c r="Z116" s="20">
        <f t="shared" si="25"/>
        <v>2.2999999999999998</v>
      </c>
      <c r="AA116" s="20">
        <f t="shared" si="14"/>
        <v>5.2899999999999991</v>
      </c>
      <c r="AB116" s="20">
        <f t="shared" si="15"/>
        <v>31.739999999999995</v>
      </c>
      <c r="AC116" s="20">
        <f t="shared" si="16"/>
        <v>4.2899999999999991</v>
      </c>
      <c r="AD116" s="20">
        <v>1</v>
      </c>
      <c r="AE116" s="20">
        <f t="shared" si="17"/>
        <v>1.38E-2</v>
      </c>
      <c r="AF116" s="20" t="str">
        <f t="shared" si="18"/>
        <v>1+0.0138j</v>
      </c>
      <c r="AH116" s="20" t="str">
        <f t="shared" si="19"/>
        <v>4.29+0.059202j</v>
      </c>
      <c r="AI116" s="20" t="str">
        <f t="shared" si="20"/>
        <v>36.03+0.059202j</v>
      </c>
      <c r="AK116" s="20" t="str">
        <f t="shared" si="21"/>
        <v>0.880930177798649-0.00144748344118889j</v>
      </c>
      <c r="AO116" s="20">
        <f t="shared" si="22"/>
        <v>0.88093136700010399</v>
      </c>
      <c r="AP116" s="20">
        <v>46</v>
      </c>
      <c r="AR116" s="20">
        <f>Compensation!$C$16</f>
        <v>1.035897435897436</v>
      </c>
    </row>
    <row r="117" spans="1:44" s="20" customFormat="1">
      <c r="A117" s="20">
        <f t="shared" si="0"/>
        <v>0.35</v>
      </c>
      <c r="B117" s="20">
        <f t="shared" si="1"/>
        <v>6</v>
      </c>
      <c r="C117" s="20">
        <f t="shared" si="23"/>
        <v>2.3499999999999996</v>
      </c>
      <c r="D117" s="20">
        <f t="shared" si="7"/>
        <v>5.5224999999999982</v>
      </c>
      <c r="E117" s="20">
        <f t="shared" si="8"/>
        <v>33.134999999999991</v>
      </c>
      <c r="F117" s="20">
        <f t="shared" si="9"/>
        <v>4.5224999999999982</v>
      </c>
      <c r="G117" s="20">
        <f>1</f>
        <v>1</v>
      </c>
      <c r="H117" s="20">
        <f t="shared" si="10"/>
        <v>4.9349999999999987</v>
      </c>
      <c r="I117" s="20" t="str">
        <f t="shared" si="11"/>
        <v>1+4.935j</v>
      </c>
      <c r="K117" s="20" t="str">
        <f t="shared" si="12"/>
        <v>4.5225+22.3185375j</v>
      </c>
      <c r="M117" s="20" t="str">
        <f t="shared" si="26"/>
        <v>37.6575+22.3185375j</v>
      </c>
      <c r="O117" s="20" t="str">
        <f t="shared" si="27"/>
        <v>0.65117335495156-0.385932070410601j</v>
      </c>
      <c r="S117" s="20">
        <f t="shared" si="13"/>
        <v>0.7569480174822335</v>
      </c>
      <c r="U117" s="20">
        <f t="shared" si="4"/>
        <v>1.1287671232876713</v>
      </c>
      <c r="V117" s="20">
        <f t="shared" si="5"/>
        <v>0.98536585365853657</v>
      </c>
      <c r="X117" s="20">
        <f t="shared" si="24"/>
        <v>1E-3</v>
      </c>
      <c r="Y117" s="20">
        <f t="shared" si="6"/>
        <v>6</v>
      </c>
      <c r="Z117" s="20">
        <f t="shared" si="25"/>
        <v>2.3499999999999996</v>
      </c>
      <c r="AA117" s="20">
        <f t="shared" si="14"/>
        <v>5.5224999999999982</v>
      </c>
      <c r="AB117" s="20">
        <f t="shared" si="15"/>
        <v>33.134999999999991</v>
      </c>
      <c r="AC117" s="20">
        <f t="shared" si="16"/>
        <v>4.5224999999999982</v>
      </c>
      <c r="AD117" s="20">
        <v>1</v>
      </c>
      <c r="AE117" s="20">
        <f t="shared" si="17"/>
        <v>1.4099999999999998E-2</v>
      </c>
      <c r="AF117" s="20" t="str">
        <f t="shared" si="18"/>
        <v>1+0.0141j</v>
      </c>
      <c r="AH117" s="20" t="str">
        <f t="shared" si="19"/>
        <v>4.5225+0.06376725j</v>
      </c>
      <c r="AI117" s="20" t="str">
        <f t="shared" si="20"/>
        <v>37.6575+0.06376725j</v>
      </c>
      <c r="AK117" s="20" t="str">
        <f t="shared" si="21"/>
        <v>0.879901878459026-0.00148998003210958j</v>
      </c>
      <c r="AO117" s="20">
        <f t="shared" si="22"/>
        <v>0.87990313998542968</v>
      </c>
      <c r="AP117" s="20">
        <v>47</v>
      </c>
      <c r="AR117" s="20">
        <f>Compensation!$C$16</f>
        <v>1.035897435897436</v>
      </c>
    </row>
    <row r="118" spans="1:44" s="20" customFormat="1">
      <c r="A118" s="20">
        <f t="shared" si="0"/>
        <v>0.35</v>
      </c>
      <c r="B118" s="20">
        <f t="shared" si="1"/>
        <v>6</v>
      </c>
      <c r="C118" s="20">
        <f t="shared" si="23"/>
        <v>2.3999999999999995</v>
      </c>
      <c r="D118" s="20">
        <f t="shared" si="7"/>
        <v>5.7599999999999971</v>
      </c>
      <c r="E118" s="20">
        <f t="shared" si="8"/>
        <v>34.559999999999981</v>
      </c>
      <c r="F118" s="20">
        <f t="shared" si="9"/>
        <v>4.7599999999999971</v>
      </c>
      <c r="G118" s="20">
        <f>1</f>
        <v>1</v>
      </c>
      <c r="H118" s="20">
        <f t="shared" si="10"/>
        <v>5.0399999999999983</v>
      </c>
      <c r="I118" s="20" t="str">
        <f t="shared" si="11"/>
        <v>1+5.04j</v>
      </c>
      <c r="K118" s="20" t="str">
        <f t="shared" si="12"/>
        <v>4.76+23.9904j</v>
      </c>
      <c r="M118" s="20" t="str">
        <f t="shared" si="26"/>
        <v>39.32+23.9904j</v>
      </c>
      <c r="O118" s="20" t="str">
        <f t="shared" si="27"/>
        <v>0.640506276471012-0.39079353446211j</v>
      </c>
      <c r="S118" s="20">
        <f t="shared" si="13"/>
        <v>0.75031185301589687</v>
      </c>
      <c r="U118" s="20">
        <f t="shared" si="4"/>
        <v>1.1287671232876713</v>
      </c>
      <c r="V118" s="20">
        <f t="shared" si="5"/>
        <v>0.98536585365853657</v>
      </c>
      <c r="X118" s="20">
        <f t="shared" si="24"/>
        <v>1E-3</v>
      </c>
      <c r="Y118" s="20">
        <f t="shared" si="6"/>
        <v>6</v>
      </c>
      <c r="Z118" s="20">
        <f t="shared" si="25"/>
        <v>2.3999999999999995</v>
      </c>
      <c r="AA118" s="20">
        <f t="shared" si="14"/>
        <v>5.7599999999999971</v>
      </c>
      <c r="AB118" s="20">
        <f t="shared" si="15"/>
        <v>34.559999999999981</v>
      </c>
      <c r="AC118" s="20">
        <f t="shared" si="16"/>
        <v>4.7599999999999971</v>
      </c>
      <c r="AD118" s="20">
        <v>1</v>
      </c>
      <c r="AE118" s="20">
        <f t="shared" si="17"/>
        <v>1.4399999999999998E-2</v>
      </c>
      <c r="AF118" s="20" t="str">
        <f t="shared" si="18"/>
        <v>1+0.0144j</v>
      </c>
      <c r="AH118" s="20" t="str">
        <f t="shared" si="19"/>
        <v>4.76+0.068544j</v>
      </c>
      <c r="AI118" s="20" t="str">
        <f t="shared" si="20"/>
        <v>39.32+0.068544j</v>
      </c>
      <c r="AK118" s="20" t="str">
        <f t="shared" si="21"/>
        <v>0.878939343261254-0.00153219782157933j</v>
      </c>
      <c r="AO118" s="20">
        <f t="shared" si="22"/>
        <v>0.87894067875067028</v>
      </c>
      <c r="AP118" s="20">
        <v>48</v>
      </c>
      <c r="AR118" s="20">
        <f>Compensation!$C$16</f>
        <v>1.035897435897436</v>
      </c>
    </row>
    <row r="119" spans="1:44" s="20" customFormat="1">
      <c r="A119" s="20">
        <f t="shared" si="0"/>
        <v>0.35</v>
      </c>
      <c r="B119" s="20">
        <f t="shared" si="1"/>
        <v>6</v>
      </c>
      <c r="C119" s="20">
        <f t="shared" si="23"/>
        <v>2.4499999999999993</v>
      </c>
      <c r="D119" s="20">
        <f t="shared" si="7"/>
        <v>6.0024999999999968</v>
      </c>
      <c r="E119" s="20">
        <f t="shared" si="8"/>
        <v>36.014999999999979</v>
      </c>
      <c r="F119" s="20">
        <f t="shared" si="9"/>
        <v>5.0024999999999968</v>
      </c>
      <c r="G119" s="20">
        <f>1</f>
        <v>1</v>
      </c>
      <c r="H119" s="20">
        <f t="shared" si="10"/>
        <v>5.1449999999999978</v>
      </c>
      <c r="I119" s="20" t="str">
        <f t="shared" si="11"/>
        <v>1+5.145j</v>
      </c>
      <c r="K119" s="20" t="str">
        <f t="shared" si="12"/>
        <v>5.0025+25.7378625j</v>
      </c>
      <c r="M119" s="20" t="str">
        <f t="shared" si="26"/>
        <v>41.0175+25.7378625j</v>
      </c>
      <c r="O119" s="20" t="str">
        <f t="shared" si="27"/>
        <v>0.629989488956437-0.395308900913172j</v>
      </c>
      <c r="S119" s="20">
        <f t="shared" si="13"/>
        <v>0.74374450138254644</v>
      </c>
      <c r="U119" s="20">
        <f t="shared" si="4"/>
        <v>1.1287671232876713</v>
      </c>
      <c r="V119" s="20">
        <f t="shared" si="5"/>
        <v>0.98536585365853657</v>
      </c>
      <c r="X119" s="20">
        <f t="shared" si="24"/>
        <v>1E-3</v>
      </c>
      <c r="Y119" s="20">
        <f t="shared" si="6"/>
        <v>6</v>
      </c>
      <c r="Z119" s="20">
        <f t="shared" si="25"/>
        <v>2.4499999999999993</v>
      </c>
      <c r="AA119" s="20">
        <f t="shared" si="14"/>
        <v>6.0024999999999968</v>
      </c>
      <c r="AB119" s="20">
        <f t="shared" si="15"/>
        <v>36.014999999999979</v>
      </c>
      <c r="AC119" s="20">
        <f t="shared" si="16"/>
        <v>5.0024999999999968</v>
      </c>
      <c r="AD119" s="20">
        <v>1</v>
      </c>
      <c r="AE119" s="20">
        <f t="shared" si="17"/>
        <v>1.4699999999999996E-2</v>
      </c>
      <c r="AF119" s="20" t="str">
        <f t="shared" si="18"/>
        <v>1+0.0147j</v>
      </c>
      <c r="AH119" s="20" t="str">
        <f t="shared" si="19"/>
        <v>5.0025+0.07353675j</v>
      </c>
      <c r="AI119" s="20" t="str">
        <f t="shared" si="20"/>
        <v>41.0175+0.07353675j</v>
      </c>
      <c r="AK119" s="20" t="str">
        <f t="shared" si="21"/>
        <v>0.878037038863909-0.00157415713336199j</v>
      </c>
      <c r="AO119" s="20">
        <f t="shared" si="22"/>
        <v>0.87803844994828228</v>
      </c>
      <c r="AP119" s="20">
        <v>49</v>
      </c>
      <c r="AR119" s="20">
        <f>Compensation!$C$16</f>
        <v>1.035897435897436</v>
      </c>
    </row>
    <row r="120" spans="1:44" s="20" customFormat="1">
      <c r="A120" s="20">
        <f t="shared" si="0"/>
        <v>0.35</v>
      </c>
      <c r="B120" s="20">
        <f t="shared" si="1"/>
        <v>6</v>
      </c>
      <c r="C120" s="20">
        <f t="shared" si="23"/>
        <v>2.4999999999999991</v>
      </c>
      <c r="D120" s="20">
        <f t="shared" si="7"/>
        <v>6.2499999999999956</v>
      </c>
      <c r="E120" s="20">
        <f t="shared" si="8"/>
        <v>37.499999999999972</v>
      </c>
      <c r="F120" s="20">
        <f t="shared" si="9"/>
        <v>5.2499999999999956</v>
      </c>
      <c r="G120" s="20">
        <f>1</f>
        <v>1</v>
      </c>
      <c r="H120" s="20">
        <f t="shared" si="10"/>
        <v>5.2499999999999982</v>
      </c>
      <c r="I120" s="20" t="str">
        <f t="shared" si="11"/>
        <v>1+5.25j</v>
      </c>
      <c r="K120" s="20" t="str">
        <f t="shared" si="12"/>
        <v>5.25+27.5625j</v>
      </c>
      <c r="M120" s="20" t="str">
        <f t="shared" si="26"/>
        <v>42.75+27.5625j</v>
      </c>
      <c r="O120" s="20" t="str">
        <f t="shared" si="27"/>
        <v>0.619624149035913-0.399494517141576j</v>
      </c>
      <c r="S120" s="20">
        <f t="shared" si="13"/>
        <v>0.73724484080572605</v>
      </c>
      <c r="U120" s="20">
        <f t="shared" si="4"/>
        <v>1.1287671232876713</v>
      </c>
      <c r="V120" s="20">
        <f t="shared" si="5"/>
        <v>0.98536585365853657</v>
      </c>
      <c r="X120" s="20">
        <f t="shared" si="24"/>
        <v>1E-3</v>
      </c>
      <c r="Y120" s="20">
        <f t="shared" si="6"/>
        <v>6</v>
      </c>
      <c r="Z120" s="20">
        <f t="shared" si="25"/>
        <v>2.4999999999999991</v>
      </c>
      <c r="AA120" s="20">
        <f t="shared" si="14"/>
        <v>6.2499999999999956</v>
      </c>
      <c r="AB120" s="20">
        <f t="shared" si="15"/>
        <v>37.499999999999972</v>
      </c>
      <c r="AC120" s="20">
        <f t="shared" si="16"/>
        <v>5.2499999999999956</v>
      </c>
      <c r="AD120" s="20">
        <v>1</v>
      </c>
      <c r="AE120" s="20">
        <f t="shared" si="17"/>
        <v>1.4999999999999994E-2</v>
      </c>
      <c r="AF120" s="20" t="str">
        <f t="shared" si="18"/>
        <v>1+0.015j</v>
      </c>
      <c r="AH120" s="20" t="str">
        <f t="shared" si="19"/>
        <v>5.25+0.0787499999999999j</v>
      </c>
      <c r="AI120" s="20" t="str">
        <f t="shared" si="20"/>
        <v>42.75+0.0787499999999999j</v>
      </c>
      <c r="AK120" s="20" t="str">
        <f t="shared" si="21"/>
        <v>0.877190005841854-0.00161587632655078j</v>
      </c>
      <c r="AO120" s="20">
        <f t="shared" si="22"/>
        <v>0.87719149414773434</v>
      </c>
      <c r="AP120" s="20">
        <v>50</v>
      </c>
      <c r="AR120" s="20">
        <f>Compensation!$C$16</f>
        <v>1.035897435897436</v>
      </c>
    </row>
    <row r="121" spans="1:44" s="20" customFormat="1">
      <c r="A121" s="20">
        <f t="shared" si="0"/>
        <v>0.35</v>
      </c>
      <c r="B121" s="20">
        <f t="shared" si="1"/>
        <v>6</v>
      </c>
      <c r="C121" s="20">
        <f t="shared" si="23"/>
        <v>2.5499999999999989</v>
      </c>
      <c r="D121" s="20">
        <f t="shared" si="7"/>
        <v>6.5024999999999942</v>
      </c>
      <c r="E121" s="20">
        <f t="shared" si="8"/>
        <v>39.014999999999965</v>
      </c>
      <c r="F121" s="20">
        <f t="shared" si="9"/>
        <v>5.5024999999999942</v>
      </c>
      <c r="G121" s="20">
        <f>1</f>
        <v>1</v>
      </c>
      <c r="H121" s="20">
        <f t="shared" si="10"/>
        <v>5.3549999999999978</v>
      </c>
      <c r="I121" s="20" t="str">
        <f t="shared" si="11"/>
        <v>1+5.355j</v>
      </c>
      <c r="K121" s="20" t="str">
        <f t="shared" si="12"/>
        <v>5.50249999999999+29.4658875j</v>
      </c>
      <c r="M121" s="20" t="str">
        <f t="shared" si="26"/>
        <v>44.5175+29.4658875j</v>
      </c>
      <c r="O121" s="20" t="str">
        <f t="shared" si="27"/>
        <v>0.609411237546338-0.403365933998454j</v>
      </c>
      <c r="S121" s="20">
        <f t="shared" si="13"/>
        <v>0.73081196840104112</v>
      </c>
      <c r="U121" s="20">
        <f t="shared" si="4"/>
        <v>1.1287671232876713</v>
      </c>
      <c r="V121" s="20">
        <f t="shared" si="5"/>
        <v>0.98536585365853657</v>
      </c>
      <c r="X121" s="20">
        <f t="shared" si="24"/>
        <v>1E-3</v>
      </c>
      <c r="Y121" s="20">
        <f t="shared" si="6"/>
        <v>6</v>
      </c>
      <c r="Z121" s="20">
        <f t="shared" si="25"/>
        <v>2.5499999999999989</v>
      </c>
      <c r="AA121" s="20">
        <f t="shared" si="14"/>
        <v>6.5024999999999942</v>
      </c>
      <c r="AB121" s="20">
        <f t="shared" si="15"/>
        <v>39.014999999999965</v>
      </c>
      <c r="AC121" s="20">
        <f t="shared" si="16"/>
        <v>5.5024999999999942</v>
      </c>
      <c r="AD121" s="20">
        <v>1</v>
      </c>
      <c r="AE121" s="20">
        <f t="shared" si="17"/>
        <v>1.5299999999999994E-2</v>
      </c>
      <c r="AF121" s="20" t="str">
        <f t="shared" si="18"/>
        <v>1+0.0153j</v>
      </c>
      <c r="AH121" s="20" t="str">
        <f t="shared" si="19"/>
        <v>5.50249999999999+0.0841882499999999j</v>
      </c>
      <c r="AI121" s="20" t="str">
        <f t="shared" si="20"/>
        <v>44.5175+0.0841882499999999j</v>
      </c>
      <c r="AK121" s="20" t="str">
        <f t="shared" si="21"/>
        <v>0.876393788257408-0.00165737202997162j</v>
      </c>
      <c r="AO121" s="20">
        <f t="shared" si="22"/>
        <v>0.87639535540657454</v>
      </c>
      <c r="AP121" s="20">
        <v>51</v>
      </c>
      <c r="AR121" s="20">
        <f>Compensation!$C$16</f>
        <v>1.035897435897436</v>
      </c>
    </row>
    <row r="122" spans="1:44" s="20" customFormat="1">
      <c r="A122" s="20">
        <f t="shared" si="0"/>
        <v>0.35</v>
      </c>
      <c r="B122" s="20">
        <f t="shared" si="1"/>
        <v>6</v>
      </c>
      <c r="C122" s="20">
        <f t="shared" si="23"/>
        <v>2.5999999999999988</v>
      </c>
      <c r="D122" s="20">
        <f t="shared" si="7"/>
        <v>6.7599999999999936</v>
      </c>
      <c r="E122" s="20">
        <f t="shared" si="8"/>
        <v>40.55999999999996</v>
      </c>
      <c r="F122" s="20">
        <f t="shared" si="9"/>
        <v>5.7599999999999936</v>
      </c>
      <c r="G122" s="20">
        <f>1</f>
        <v>1</v>
      </c>
      <c r="H122" s="20">
        <f t="shared" si="10"/>
        <v>5.4599999999999973</v>
      </c>
      <c r="I122" s="20" t="str">
        <f t="shared" si="11"/>
        <v>1+5.46j</v>
      </c>
      <c r="K122" s="20" t="str">
        <f t="shared" si="12"/>
        <v>5.75999999999999+31.4496j</v>
      </c>
      <c r="M122" s="20" t="str">
        <f t="shared" si="26"/>
        <v>46.32+31.4496j</v>
      </c>
      <c r="O122" s="20" t="str">
        <f t="shared" si="27"/>
        <v>0.599351550023768-0.406937964327019j</v>
      </c>
      <c r="S122" s="20">
        <f t="shared" si="13"/>
        <v>0.72444515826010702</v>
      </c>
      <c r="U122" s="20">
        <f t="shared" si="4"/>
        <v>1.1287671232876713</v>
      </c>
      <c r="V122" s="20">
        <f t="shared" si="5"/>
        <v>0.98536585365853657</v>
      </c>
      <c r="X122" s="20">
        <f t="shared" si="24"/>
        <v>1E-3</v>
      </c>
      <c r="Y122" s="20">
        <f t="shared" si="6"/>
        <v>6</v>
      </c>
      <c r="Z122" s="20">
        <f t="shared" si="25"/>
        <v>2.5999999999999988</v>
      </c>
      <c r="AA122" s="20">
        <f t="shared" si="14"/>
        <v>6.7599999999999936</v>
      </c>
      <c r="AB122" s="20">
        <f t="shared" si="15"/>
        <v>40.55999999999996</v>
      </c>
      <c r="AC122" s="20">
        <f t="shared" si="16"/>
        <v>5.7599999999999936</v>
      </c>
      <c r="AD122" s="20">
        <v>1</v>
      </c>
      <c r="AE122" s="20">
        <f t="shared" si="17"/>
        <v>1.5599999999999992E-2</v>
      </c>
      <c r="AF122" s="20" t="str">
        <f t="shared" si="18"/>
        <v>1+0.0156j</v>
      </c>
      <c r="AH122" s="20" t="str">
        <f t="shared" si="19"/>
        <v>5.75999999999999+0.0898559999999999j</v>
      </c>
      <c r="AI122" s="20" t="str">
        <f t="shared" si="20"/>
        <v>46.32+0.0898559999999999j</v>
      </c>
      <c r="AK122" s="20" t="str">
        <f t="shared" si="21"/>
        <v>0.875644373170682-0.00169865934360157j</v>
      </c>
      <c r="AO122" s="20">
        <f t="shared" si="22"/>
        <v>0.87564602078068188</v>
      </c>
      <c r="AP122" s="20">
        <v>52</v>
      </c>
      <c r="AR122" s="20">
        <f>Compensation!$C$16</f>
        <v>1.035897435897436</v>
      </c>
    </row>
    <row r="123" spans="1:44" s="20" customFormat="1">
      <c r="A123" s="20">
        <f t="shared" si="0"/>
        <v>0.35</v>
      </c>
      <c r="B123" s="20">
        <f t="shared" si="1"/>
        <v>6</v>
      </c>
      <c r="C123" s="20">
        <f t="shared" si="23"/>
        <v>2.6499999999999986</v>
      </c>
      <c r="D123" s="20">
        <f t="shared" si="7"/>
        <v>7.0224999999999929</v>
      </c>
      <c r="E123" s="20">
        <f t="shared" si="8"/>
        <v>42.134999999999955</v>
      </c>
      <c r="F123" s="20">
        <f t="shared" si="9"/>
        <v>6.0224999999999929</v>
      </c>
      <c r="G123" s="20">
        <f>1</f>
        <v>1</v>
      </c>
      <c r="H123" s="20">
        <f t="shared" si="10"/>
        <v>5.5649999999999968</v>
      </c>
      <c r="I123" s="20" t="str">
        <f t="shared" si="11"/>
        <v>1+5.565j</v>
      </c>
      <c r="K123" s="20" t="str">
        <f t="shared" si="12"/>
        <v>6.02249999999999+33.5152125j</v>
      </c>
      <c r="M123" s="20" t="str">
        <f t="shared" si="26"/>
        <v>48.1574999999999+33.5152125j</v>
      </c>
      <c r="O123" s="20" t="str">
        <f t="shared" si="27"/>
        <v>0.589445691396252-0.410224733517206j</v>
      </c>
      <c r="S123" s="20">
        <f t="shared" si="13"/>
        <v>0.71814382619003858</v>
      </c>
      <c r="U123" s="20">
        <f t="shared" si="4"/>
        <v>1.1287671232876713</v>
      </c>
      <c r="V123" s="20">
        <f t="shared" si="5"/>
        <v>0.98536585365853657</v>
      </c>
      <c r="X123" s="20">
        <f t="shared" si="24"/>
        <v>1E-3</v>
      </c>
      <c r="Y123" s="20">
        <f t="shared" si="6"/>
        <v>6</v>
      </c>
      <c r="Z123" s="20">
        <f t="shared" si="25"/>
        <v>2.6499999999999986</v>
      </c>
      <c r="AA123" s="20">
        <f t="shared" si="14"/>
        <v>7.0224999999999929</v>
      </c>
      <c r="AB123" s="20">
        <f t="shared" si="15"/>
        <v>42.134999999999955</v>
      </c>
      <c r="AC123" s="20">
        <f t="shared" si="16"/>
        <v>6.0224999999999929</v>
      </c>
      <c r="AD123" s="20">
        <v>1</v>
      </c>
      <c r="AE123" s="20">
        <f t="shared" si="17"/>
        <v>1.5899999999999991E-2</v>
      </c>
      <c r="AF123" s="20" t="str">
        <f t="shared" si="18"/>
        <v>1+0.0159j</v>
      </c>
      <c r="AH123" s="20" t="str">
        <f t="shared" si="19"/>
        <v>6.02249999999999+0.0957577499999999j</v>
      </c>
      <c r="AI123" s="20" t="str">
        <f t="shared" si="20"/>
        <v>48.1574999999999+0.0957577499999999j</v>
      </c>
      <c r="AK123" s="20" t="str">
        <f t="shared" si="21"/>
        <v>0.874938138509304-0.00173975201231043j</v>
      </c>
      <c r="AO123" s="20">
        <f t="shared" si="22"/>
        <v>0.87493986819391789</v>
      </c>
      <c r="AP123" s="20">
        <v>53</v>
      </c>
      <c r="AR123" s="20">
        <f>Compensation!$C$16</f>
        <v>1.035897435897436</v>
      </c>
    </row>
    <row r="124" spans="1:44" s="20" customFormat="1">
      <c r="A124" s="20">
        <f t="shared" si="0"/>
        <v>0.35</v>
      </c>
      <c r="B124" s="20">
        <f t="shared" si="1"/>
        <v>6</v>
      </c>
      <c r="C124" s="20">
        <f t="shared" si="23"/>
        <v>2.6999999999999984</v>
      </c>
      <c r="D124" s="20">
        <f t="shared" si="7"/>
        <v>7.2899999999999912</v>
      </c>
      <c r="E124" s="20">
        <f t="shared" si="8"/>
        <v>43.739999999999945</v>
      </c>
      <c r="F124" s="20">
        <f t="shared" si="9"/>
        <v>6.2899999999999912</v>
      </c>
      <c r="G124" s="20">
        <f>1</f>
        <v>1</v>
      </c>
      <c r="H124" s="20">
        <f t="shared" si="10"/>
        <v>5.6699999999999955</v>
      </c>
      <c r="I124" s="20" t="str">
        <f t="shared" si="11"/>
        <v>1+5.67j</v>
      </c>
      <c r="K124" s="20" t="str">
        <f t="shared" si="12"/>
        <v>6.28999999999999+35.6642999999999j</v>
      </c>
      <c r="M124" s="20" t="str">
        <f t="shared" si="26"/>
        <v>50.0299999999999+35.6642999999999j</v>
      </c>
      <c r="O124" s="20" t="str">
        <f t="shared" si="27"/>
        <v>0.579694074123848-0.41323972352139j</v>
      </c>
      <c r="S124" s="20">
        <f t="shared" si="13"/>
        <v>0.71190750008012982</v>
      </c>
      <c r="U124" s="20">
        <f t="shared" si="4"/>
        <v>1.1287671232876713</v>
      </c>
      <c r="V124" s="20">
        <f t="shared" si="5"/>
        <v>0.98536585365853657</v>
      </c>
      <c r="X124" s="20">
        <f t="shared" si="24"/>
        <v>1E-3</v>
      </c>
      <c r="Y124" s="20">
        <f t="shared" si="6"/>
        <v>6</v>
      </c>
      <c r="Z124" s="20">
        <f t="shared" si="25"/>
        <v>2.6999999999999984</v>
      </c>
      <c r="AA124" s="20">
        <f t="shared" si="14"/>
        <v>7.2899999999999912</v>
      </c>
      <c r="AB124" s="20">
        <f t="shared" si="15"/>
        <v>43.739999999999945</v>
      </c>
      <c r="AC124" s="20">
        <f t="shared" si="16"/>
        <v>6.2899999999999912</v>
      </c>
      <c r="AD124" s="20">
        <v>1</v>
      </c>
      <c r="AE124" s="20">
        <f t="shared" si="17"/>
        <v>1.6199999999999989E-2</v>
      </c>
      <c r="AF124" s="20" t="str">
        <f t="shared" si="18"/>
        <v>1+0.0162j</v>
      </c>
      <c r="AH124" s="20" t="str">
        <f t="shared" si="19"/>
        <v>6.28999999999999+0.101898j</v>
      </c>
      <c r="AI124" s="20" t="str">
        <f t="shared" si="20"/>
        <v>50.0299999999999+0.101898j</v>
      </c>
      <c r="AK124" s="20" t="str">
        <f t="shared" si="21"/>
        <v>0.874271807996099-0.00178066257627797j</v>
      </c>
      <c r="AO124" s="20">
        <f t="shared" si="22"/>
        <v>0.8742736213657476</v>
      </c>
      <c r="AP124" s="20">
        <v>54</v>
      </c>
      <c r="AR124" s="20">
        <f>Compensation!$C$16</f>
        <v>1.035897435897436</v>
      </c>
    </row>
    <row r="125" spans="1:44" s="20" customFormat="1">
      <c r="A125" s="20">
        <f t="shared" si="0"/>
        <v>0.35</v>
      </c>
      <c r="B125" s="20">
        <f t="shared" si="1"/>
        <v>6</v>
      </c>
      <c r="C125" s="20">
        <f t="shared" si="23"/>
        <v>2.7499999999999982</v>
      </c>
      <c r="D125" s="20">
        <f t="shared" si="7"/>
        <v>7.5624999999999902</v>
      </c>
      <c r="E125" s="20">
        <f t="shared" si="8"/>
        <v>45.374999999999943</v>
      </c>
      <c r="F125" s="20">
        <f t="shared" si="9"/>
        <v>6.5624999999999902</v>
      </c>
      <c r="G125" s="20">
        <f>1</f>
        <v>1</v>
      </c>
      <c r="H125" s="20">
        <f t="shared" si="10"/>
        <v>5.7749999999999959</v>
      </c>
      <c r="I125" s="20" t="str">
        <f t="shared" si="11"/>
        <v>1+5.775j</v>
      </c>
      <c r="K125" s="20" t="str">
        <f t="shared" si="12"/>
        <v>6.56249999999999+37.8984374999999j</v>
      </c>
      <c r="M125" s="20" t="str">
        <f t="shared" si="26"/>
        <v>51.9374999999999+37.8984374999999j</v>
      </c>
      <c r="O125" s="20" t="str">
        <f t="shared" si="27"/>
        <v>0.570096919144571-0.415995811487713j</v>
      </c>
      <c r="S125" s="20">
        <f t="shared" si="13"/>
        <v>0.70573579503483608</v>
      </c>
      <c r="U125" s="20">
        <f t="shared" si="4"/>
        <v>1.1287671232876713</v>
      </c>
      <c r="V125" s="20">
        <f t="shared" si="5"/>
        <v>0.98536585365853657</v>
      </c>
      <c r="X125" s="20">
        <f t="shared" si="24"/>
        <v>1E-3</v>
      </c>
      <c r="Y125" s="20">
        <f t="shared" si="6"/>
        <v>6</v>
      </c>
      <c r="Z125" s="20">
        <f t="shared" si="25"/>
        <v>2.7499999999999982</v>
      </c>
      <c r="AA125" s="20">
        <f t="shared" si="14"/>
        <v>7.5624999999999902</v>
      </c>
      <c r="AB125" s="20">
        <f t="shared" si="15"/>
        <v>45.374999999999943</v>
      </c>
      <c r="AC125" s="20">
        <f t="shared" si="16"/>
        <v>6.5624999999999902</v>
      </c>
      <c r="AD125" s="20">
        <v>1</v>
      </c>
      <c r="AE125" s="20">
        <f t="shared" si="17"/>
        <v>1.649999999999999E-2</v>
      </c>
      <c r="AF125" s="20" t="str">
        <f t="shared" si="18"/>
        <v>1+0.0165j</v>
      </c>
      <c r="AH125" s="20" t="str">
        <f t="shared" si="19"/>
        <v>6.56249999999999+0.10828125j</v>
      </c>
      <c r="AI125" s="20" t="str">
        <f t="shared" si="20"/>
        <v>51.9374999999999+0.10828125j</v>
      </c>
      <c r="AK125" s="20" t="str">
        <f t="shared" si="21"/>
        <v>0.873642412057962-0.00182140250167319j</v>
      </c>
      <c r="AO125" s="20">
        <f t="shared" si="22"/>
        <v>0.87364431072005899</v>
      </c>
      <c r="AP125" s="20">
        <v>55</v>
      </c>
      <c r="AR125" s="20">
        <f>Compensation!$C$16</f>
        <v>1.035897435897436</v>
      </c>
    </row>
    <row r="126" spans="1:44" s="20" customFormat="1">
      <c r="A126" s="20">
        <f t="shared" si="0"/>
        <v>0.35</v>
      </c>
      <c r="B126" s="20">
        <f t="shared" si="1"/>
        <v>6</v>
      </c>
      <c r="C126" s="20">
        <f t="shared" si="23"/>
        <v>2.799999999999998</v>
      </c>
      <c r="D126" s="20">
        <f t="shared" si="7"/>
        <v>7.8399999999999892</v>
      </c>
      <c r="E126" s="20">
        <f t="shared" si="8"/>
        <v>47.039999999999935</v>
      </c>
      <c r="F126" s="20">
        <f t="shared" si="9"/>
        <v>6.8399999999999892</v>
      </c>
      <c r="G126" s="20">
        <f>1</f>
        <v>1</v>
      </c>
      <c r="H126" s="20">
        <f t="shared" si="10"/>
        <v>5.8799999999999963</v>
      </c>
      <c r="I126" s="20" t="str">
        <f t="shared" si="11"/>
        <v>1+5.88j</v>
      </c>
      <c r="K126" s="20" t="str">
        <f t="shared" si="12"/>
        <v>6.83999999999999+40.2191999999999j</v>
      </c>
      <c r="M126" s="20" t="str">
        <f t="shared" si="26"/>
        <v>53.8799999999999+40.2191999999999j</v>
      </c>
      <c r="O126" s="20" t="str">
        <f t="shared" si="27"/>
        <v>0.560654259082031-0.418505303950854j</v>
      </c>
      <c r="S126" s="20">
        <f t="shared" si="13"/>
        <v>0.69962839254980058</v>
      </c>
      <c r="U126" s="20">
        <f t="shared" si="4"/>
        <v>1.1287671232876713</v>
      </c>
      <c r="V126" s="20">
        <f t="shared" si="5"/>
        <v>0.98536585365853657</v>
      </c>
      <c r="X126" s="20">
        <f t="shared" si="24"/>
        <v>1E-3</v>
      </c>
      <c r="Y126" s="20">
        <f t="shared" si="6"/>
        <v>6</v>
      </c>
      <c r="Z126" s="20">
        <f t="shared" si="25"/>
        <v>2.799999999999998</v>
      </c>
      <c r="AA126" s="20">
        <f t="shared" si="14"/>
        <v>7.8399999999999892</v>
      </c>
      <c r="AB126" s="20">
        <f t="shared" si="15"/>
        <v>47.039999999999935</v>
      </c>
      <c r="AC126" s="20">
        <f t="shared" si="16"/>
        <v>6.8399999999999892</v>
      </c>
      <c r="AD126" s="20">
        <v>1</v>
      </c>
      <c r="AE126" s="20">
        <f t="shared" si="17"/>
        <v>1.6799999999999992E-2</v>
      </c>
      <c r="AF126" s="20" t="str">
        <f t="shared" si="18"/>
        <v>1+0.0168j</v>
      </c>
      <c r="AH126" s="20" t="str">
        <f t="shared" si="19"/>
        <v>6.83999999999999+0.114912j</v>
      </c>
      <c r="AI126" s="20" t="str">
        <f t="shared" si="20"/>
        <v>53.8799999999999+0.114912j</v>
      </c>
      <c r="AK126" s="20" t="str">
        <f t="shared" si="21"/>
        <v>0.87304725382128-0.00186198229456405j</v>
      </c>
      <c r="AO126" s="20">
        <f t="shared" si="22"/>
        <v>0.87304923938054246</v>
      </c>
      <c r="AP126" s="20">
        <v>56</v>
      </c>
      <c r="AR126" s="20">
        <f>Compensation!$C$16</f>
        <v>1.035897435897436</v>
      </c>
    </row>
    <row r="127" spans="1:44" s="20" customFormat="1">
      <c r="A127" s="20">
        <f t="shared" si="0"/>
        <v>0.35</v>
      </c>
      <c r="B127" s="20">
        <f t="shared" si="1"/>
        <v>6</v>
      </c>
      <c r="C127" s="20">
        <f t="shared" si="23"/>
        <v>2.8499999999999979</v>
      </c>
      <c r="D127" s="20">
        <f t="shared" si="7"/>
        <v>8.1224999999999881</v>
      </c>
      <c r="E127" s="20">
        <f t="shared" si="8"/>
        <v>48.734999999999928</v>
      </c>
      <c r="F127" s="20">
        <f t="shared" si="9"/>
        <v>7.1224999999999881</v>
      </c>
      <c r="G127" s="20">
        <f>1</f>
        <v>1</v>
      </c>
      <c r="H127" s="20">
        <f t="shared" si="10"/>
        <v>5.984999999999995</v>
      </c>
      <c r="I127" s="20" t="str">
        <f t="shared" si="11"/>
        <v>1+5.98499999999999j</v>
      </c>
      <c r="K127" s="20" t="str">
        <f t="shared" si="12"/>
        <v>7.12249999999999+42.6281624999999j</v>
      </c>
      <c r="M127" s="20" t="str">
        <f t="shared" si="26"/>
        <v>55.8574999999999+42.6281624999999j</v>
      </c>
      <c r="O127" s="20" t="str">
        <f t="shared" si="27"/>
        <v>0.551365943253368-0.420779967344946j</v>
      </c>
      <c r="S127" s="20">
        <f t="shared" si="13"/>
        <v>0.69358502312152759</v>
      </c>
      <c r="U127" s="20">
        <f t="shared" si="4"/>
        <v>1.1287671232876713</v>
      </c>
      <c r="V127" s="20">
        <f t="shared" si="5"/>
        <v>0.98536585365853657</v>
      </c>
      <c r="X127" s="20">
        <f t="shared" si="24"/>
        <v>1E-3</v>
      </c>
      <c r="Y127" s="20">
        <f t="shared" si="6"/>
        <v>6</v>
      </c>
      <c r="Z127" s="20">
        <f t="shared" si="25"/>
        <v>2.8499999999999979</v>
      </c>
      <c r="AA127" s="20">
        <f t="shared" si="14"/>
        <v>8.1224999999999881</v>
      </c>
      <c r="AB127" s="20">
        <f t="shared" si="15"/>
        <v>48.734999999999928</v>
      </c>
      <c r="AC127" s="20">
        <f t="shared" si="16"/>
        <v>7.1224999999999881</v>
      </c>
      <c r="AD127" s="20">
        <v>1</v>
      </c>
      <c r="AE127" s="20">
        <f t="shared" si="17"/>
        <v>1.7099999999999987E-2</v>
      </c>
      <c r="AF127" s="20" t="str">
        <f t="shared" si="18"/>
        <v>1+0.0171j</v>
      </c>
      <c r="AH127" s="20" t="str">
        <f t="shared" si="19"/>
        <v>7.12249999999999+0.12179475j</v>
      </c>
      <c r="AI127" s="20" t="str">
        <f t="shared" si="20"/>
        <v>55.8574999999999+0.12179475j</v>
      </c>
      <c r="AK127" s="20" t="str">
        <f t="shared" si="21"/>
        <v>0.872483879447786-0.00190241160052586j</v>
      </c>
      <c r="AO127" s="20">
        <f t="shared" si="22"/>
        <v>0.87248595350650593</v>
      </c>
      <c r="AP127" s="20">
        <v>57</v>
      </c>
      <c r="AR127" s="20">
        <f>Compensation!$C$16</f>
        <v>1.035897435897436</v>
      </c>
    </row>
    <row r="128" spans="1:44" s="20" customFormat="1">
      <c r="A128" s="20">
        <f t="shared" si="0"/>
        <v>0.35</v>
      </c>
      <c r="B128" s="20">
        <f t="shared" si="1"/>
        <v>6</v>
      </c>
      <c r="C128" s="20">
        <f t="shared" si="23"/>
        <v>2.8999999999999977</v>
      </c>
      <c r="D128" s="20">
        <f t="shared" si="7"/>
        <v>8.4099999999999859</v>
      </c>
      <c r="E128" s="20">
        <f t="shared" si="8"/>
        <v>50.459999999999916</v>
      </c>
      <c r="F128" s="20">
        <f t="shared" si="9"/>
        <v>7.4099999999999859</v>
      </c>
      <c r="G128" s="20">
        <f>1</f>
        <v>1</v>
      </c>
      <c r="H128" s="20">
        <f t="shared" si="10"/>
        <v>6.0899999999999945</v>
      </c>
      <c r="I128" s="20" t="str">
        <f t="shared" si="11"/>
        <v>1+6.08999999999999j</v>
      </c>
      <c r="K128" s="20" t="str">
        <f t="shared" si="12"/>
        <v>7.40999999999999+45.1268999999998j</v>
      </c>
      <c r="M128" s="20" t="str">
        <f t="shared" si="26"/>
        <v>57.8699999999999+45.1268999999998j</v>
      </c>
      <c r="O128" s="20" t="str">
        <f t="shared" si="27"/>
        <v>0.542231644086845-0.422831055461251j</v>
      </c>
      <c r="S128" s="20">
        <f t="shared" si="13"/>
        <v>0.68760545177565191</v>
      </c>
      <c r="U128" s="20">
        <f t="shared" si="4"/>
        <v>1.1287671232876713</v>
      </c>
      <c r="V128" s="20">
        <f t="shared" si="5"/>
        <v>0.98536585365853657</v>
      </c>
      <c r="X128" s="20">
        <f t="shared" si="24"/>
        <v>1E-3</v>
      </c>
      <c r="Y128" s="20">
        <f t="shared" si="6"/>
        <v>6</v>
      </c>
      <c r="Z128" s="20">
        <f t="shared" si="25"/>
        <v>2.8999999999999977</v>
      </c>
      <c r="AA128" s="20">
        <f t="shared" si="14"/>
        <v>8.4099999999999859</v>
      </c>
      <c r="AB128" s="20">
        <f t="shared" si="15"/>
        <v>50.459999999999916</v>
      </c>
      <c r="AC128" s="20">
        <f t="shared" si="16"/>
        <v>7.4099999999999859</v>
      </c>
      <c r="AD128" s="20">
        <v>1</v>
      </c>
      <c r="AE128" s="20">
        <f t="shared" si="17"/>
        <v>1.7399999999999985E-2</v>
      </c>
      <c r="AF128" s="20" t="str">
        <f t="shared" si="18"/>
        <v>1+0.0174j</v>
      </c>
      <c r="AH128" s="20" t="str">
        <f t="shared" si="19"/>
        <v>7.40999999999999+0.128934j</v>
      </c>
      <c r="AI128" s="20" t="str">
        <f t="shared" si="20"/>
        <v>57.8699999999999+0.128934j</v>
      </c>
      <c r="AK128" s="20" t="str">
        <f t="shared" si="21"/>
        <v>0.871950052186098-0.00194269929200903j</v>
      </c>
      <c r="AO128" s="20">
        <f t="shared" si="22"/>
        <v>0.87195221634438103</v>
      </c>
      <c r="AP128" s="20">
        <v>58</v>
      </c>
      <c r="AR128" s="20">
        <f>Compensation!$C$16</f>
        <v>1.035897435897436</v>
      </c>
    </row>
    <row r="129" spans="1:83" s="20" customFormat="1">
      <c r="A129" s="20">
        <f t="shared" si="0"/>
        <v>0.35</v>
      </c>
      <c r="B129" s="20">
        <f t="shared" si="1"/>
        <v>6</v>
      </c>
      <c r="C129" s="20">
        <f t="shared" si="23"/>
        <v>2.9499999999999975</v>
      </c>
      <c r="D129" s="20">
        <f t="shared" si="7"/>
        <v>8.7024999999999846</v>
      </c>
      <c r="E129" s="20">
        <f t="shared" si="8"/>
        <v>52.214999999999904</v>
      </c>
      <c r="F129" s="20">
        <f t="shared" si="9"/>
        <v>7.7024999999999846</v>
      </c>
      <c r="G129" s="20">
        <f>1</f>
        <v>1</v>
      </c>
      <c r="H129" s="20">
        <f t="shared" si="10"/>
        <v>6.1949999999999941</v>
      </c>
      <c r="I129" s="20" t="str">
        <f t="shared" si="11"/>
        <v>1+6.19499999999999j</v>
      </c>
      <c r="K129" s="20" t="str">
        <f t="shared" si="12"/>
        <v>7.70249999999998+47.7169874999998j</v>
      </c>
      <c r="M129" s="20" t="str">
        <f t="shared" si="26"/>
        <v>59.9174999999999+47.7169874999998j</v>
      </c>
      <c r="O129" s="20" t="str">
        <f t="shared" si="27"/>
        <v>0.533250864619023-0.42466933435791j</v>
      </c>
      <c r="S129" s="20">
        <f t="shared" si="13"/>
        <v>0.68168946607742587</v>
      </c>
      <c r="U129" s="20">
        <f t="shared" si="4"/>
        <v>1.1287671232876713</v>
      </c>
      <c r="V129" s="20">
        <f t="shared" si="5"/>
        <v>0.98536585365853657</v>
      </c>
      <c r="X129" s="20">
        <f t="shared" si="24"/>
        <v>1E-3</v>
      </c>
      <c r="Y129" s="20">
        <f t="shared" si="6"/>
        <v>6</v>
      </c>
      <c r="Z129" s="20">
        <f t="shared" si="25"/>
        <v>2.9499999999999975</v>
      </c>
      <c r="AA129" s="20">
        <f t="shared" si="14"/>
        <v>8.7024999999999846</v>
      </c>
      <c r="AB129" s="20">
        <f t="shared" si="15"/>
        <v>52.214999999999904</v>
      </c>
      <c r="AC129" s="20">
        <f t="shared" si="16"/>
        <v>7.7024999999999846</v>
      </c>
      <c r="AD129" s="20">
        <v>1</v>
      </c>
      <c r="AE129" s="20">
        <f t="shared" si="17"/>
        <v>1.7699999999999987E-2</v>
      </c>
      <c r="AF129" s="20" t="str">
        <f t="shared" si="18"/>
        <v>1+0.0177j</v>
      </c>
      <c r="AH129" s="20" t="str">
        <f t="shared" si="19"/>
        <v>7.70249999999998+0.13633425j</v>
      </c>
      <c r="AI129" s="20" t="str">
        <f t="shared" si="20"/>
        <v>59.9174999999999+0.13633425j</v>
      </c>
      <c r="AK129" s="20" t="str">
        <f t="shared" si="21"/>
        <v>0.871443729614037-0.00198285354519352j</v>
      </c>
      <c r="AO129" s="20">
        <f t="shared" si="22"/>
        <v>0.87144598547001439</v>
      </c>
      <c r="AP129" s="20">
        <v>59</v>
      </c>
      <c r="AR129" s="20">
        <f>Compensation!$C$16</f>
        <v>1.035897435897436</v>
      </c>
    </row>
    <row r="130" spans="1:83" s="20" customFormat="1">
      <c r="A130" s="20">
        <f t="shared" si="0"/>
        <v>0.35</v>
      </c>
      <c r="B130" s="20">
        <f t="shared" si="1"/>
        <v>6</v>
      </c>
      <c r="C130" s="20">
        <f t="shared" si="23"/>
        <v>2.9999999999999973</v>
      </c>
      <c r="D130" s="20">
        <f t="shared" si="7"/>
        <v>8.999999999999984</v>
      </c>
      <c r="E130" s="20">
        <f t="shared" si="8"/>
        <v>53.999999999999901</v>
      </c>
      <c r="F130" s="20">
        <f t="shared" si="9"/>
        <v>7.999999999999984</v>
      </c>
      <c r="G130" s="20">
        <f>1</f>
        <v>1</v>
      </c>
      <c r="H130" s="20">
        <f t="shared" si="10"/>
        <v>6.2999999999999945</v>
      </c>
      <c r="I130" s="20" t="str">
        <f t="shared" si="11"/>
        <v>1+6.29999999999999j</v>
      </c>
      <c r="K130" s="20" t="str">
        <f t="shared" si="12"/>
        <v>7.99999999999998+50.3999999999998j</v>
      </c>
      <c r="M130" s="20" t="str">
        <f t="shared" si="26"/>
        <v>61.9999999999999+50.3999999999998j</v>
      </c>
      <c r="O130" s="20" t="str">
        <f t="shared" si="27"/>
        <v>0.524422946793314-0.426305105135209j</v>
      </c>
      <c r="S130" s="20">
        <f t="shared" si="13"/>
        <v>0.67583686625377626</v>
      </c>
      <c r="U130" s="20">
        <f t="shared" si="4"/>
        <v>1.1287671232876713</v>
      </c>
      <c r="V130" s="20">
        <f t="shared" si="5"/>
        <v>0.98536585365853657</v>
      </c>
      <c r="X130" s="20">
        <f t="shared" si="24"/>
        <v>1E-3</v>
      </c>
      <c r="Y130" s="20">
        <f t="shared" si="6"/>
        <v>6</v>
      </c>
      <c r="Z130" s="20">
        <f t="shared" si="25"/>
        <v>2.9999999999999973</v>
      </c>
      <c r="AA130" s="20">
        <f t="shared" si="14"/>
        <v>8.999999999999984</v>
      </c>
      <c r="AB130" s="20">
        <f t="shared" si="15"/>
        <v>53.999999999999901</v>
      </c>
      <c r="AC130" s="20">
        <f t="shared" si="16"/>
        <v>7.999999999999984</v>
      </c>
      <c r="AD130" s="20">
        <v>1</v>
      </c>
      <c r="AE130" s="20">
        <f t="shared" si="17"/>
        <v>1.7999999999999985E-2</v>
      </c>
      <c r="AF130" s="20" t="str">
        <f t="shared" si="18"/>
        <v>1+0.018j</v>
      </c>
      <c r="AH130" s="20" t="str">
        <f t="shared" si="19"/>
        <v>7.99999999999998+0.144j</v>
      </c>
      <c r="AI130" s="20" t="str">
        <f t="shared" si="20"/>
        <v>61.9999999999999+0.144j</v>
      </c>
      <c r="AK130" s="20" t="str">
        <f t="shared" si="21"/>
        <v>0.870963043629117-0.00202288190778376j</v>
      </c>
      <c r="AO130" s="20">
        <f t="shared" si="22"/>
        <v>0.87096539277913221</v>
      </c>
      <c r="AP130" s="20">
        <v>60</v>
      </c>
      <c r="AR130" s="20">
        <f>Compensation!$C$16</f>
        <v>1.035897435897436</v>
      </c>
    </row>
    <row r="131" spans="1:83" s="20" customFormat="1">
      <c r="A131" s="20">
        <f t="shared" si="0"/>
        <v>0.35</v>
      </c>
      <c r="B131" s="20">
        <f t="shared" si="1"/>
        <v>6</v>
      </c>
      <c r="C131" s="20">
        <f t="shared" si="23"/>
        <v>3.0499999999999972</v>
      </c>
      <c r="D131" s="20">
        <f t="shared" si="7"/>
        <v>9.3024999999999824</v>
      </c>
      <c r="E131" s="20">
        <f t="shared" si="8"/>
        <v>55.814999999999898</v>
      </c>
      <c r="F131" s="20">
        <f t="shared" si="9"/>
        <v>8.3024999999999824</v>
      </c>
      <c r="G131" s="20">
        <f>1</f>
        <v>1</v>
      </c>
      <c r="H131" s="20">
        <f t="shared" si="10"/>
        <v>6.404999999999994</v>
      </c>
      <c r="I131" s="20" t="str">
        <f t="shared" si="11"/>
        <v>1+6.40499999999999j</v>
      </c>
      <c r="K131" s="20" t="str">
        <f t="shared" si="12"/>
        <v>8.30249999999998+53.1775124999998j</v>
      </c>
      <c r="M131" s="20" t="str">
        <f t="shared" si="26"/>
        <v>64.1174999999999+53.1775124999998j</v>
      </c>
      <c r="O131" s="20" t="str">
        <f t="shared" si="27"/>
        <v>0.515747080326198-0.427748224913398j</v>
      </c>
      <c r="S131" s="20">
        <f t="shared" si="13"/>
        <v>0.67004745711147995</v>
      </c>
      <c r="U131" s="20">
        <f t="shared" si="4"/>
        <v>1.1287671232876713</v>
      </c>
      <c r="V131" s="20">
        <f t="shared" si="5"/>
        <v>0.98536585365853657</v>
      </c>
      <c r="X131" s="20">
        <f t="shared" si="24"/>
        <v>1E-3</v>
      </c>
      <c r="Y131" s="20">
        <f t="shared" si="6"/>
        <v>6</v>
      </c>
      <c r="Z131" s="20">
        <f t="shared" si="25"/>
        <v>3.0499999999999972</v>
      </c>
      <c r="AA131" s="20">
        <f t="shared" si="14"/>
        <v>9.3024999999999824</v>
      </c>
      <c r="AB131" s="20">
        <f t="shared" si="15"/>
        <v>55.814999999999898</v>
      </c>
      <c r="AC131" s="20">
        <f t="shared" si="16"/>
        <v>8.3024999999999824</v>
      </c>
      <c r="AD131" s="20">
        <v>1</v>
      </c>
      <c r="AE131" s="20">
        <f t="shared" si="17"/>
        <v>1.8299999999999983E-2</v>
      </c>
      <c r="AF131" s="20" t="str">
        <f t="shared" si="18"/>
        <v>1+0.0183j</v>
      </c>
      <c r="AH131" s="20" t="str">
        <f t="shared" si="19"/>
        <v>8.30249999999998+0.15193575j</v>
      </c>
      <c r="AI131" s="20" t="str">
        <f t="shared" si="20"/>
        <v>64.1174999999999+0.15193575j</v>
      </c>
      <c r="AK131" s="20" t="str">
        <f t="shared" si="21"/>
        <v>0.87050628281277-0.00206279135897174j</v>
      </c>
      <c r="AO131" s="20">
        <f t="shared" si="22"/>
        <v>0.87050872685154446</v>
      </c>
      <c r="AP131" s="20">
        <v>61</v>
      </c>
      <c r="AR131" s="20">
        <f>Compensation!$C$16</f>
        <v>1.035897435897436</v>
      </c>
    </row>
    <row r="132" spans="1:83" s="20" customFormat="1">
      <c r="A132" s="20">
        <f t="shared" si="0"/>
        <v>0.35</v>
      </c>
      <c r="B132" s="20">
        <f t="shared" si="1"/>
        <v>6</v>
      </c>
      <c r="C132" s="20">
        <f t="shared" si="23"/>
        <v>3.099999999999997</v>
      </c>
      <c r="D132" s="20">
        <f t="shared" si="7"/>
        <v>9.6099999999999817</v>
      </c>
      <c r="E132" s="20">
        <f t="shared" si="8"/>
        <v>57.65999999999989</v>
      </c>
      <c r="F132" s="20">
        <f t="shared" si="9"/>
        <v>8.6099999999999817</v>
      </c>
      <c r="G132" s="20">
        <f>1</f>
        <v>1</v>
      </c>
      <c r="H132" s="20">
        <f t="shared" si="10"/>
        <v>6.5099999999999927</v>
      </c>
      <c r="I132" s="20" t="str">
        <f t="shared" si="11"/>
        <v>1+6.50999999999999j</v>
      </c>
      <c r="K132" s="20" t="str">
        <f t="shared" si="12"/>
        <v>8.60999999999998+56.0510999999998j</v>
      </c>
      <c r="M132" s="20" t="str">
        <f t="shared" si="26"/>
        <v>66.2699999999999+56.0510999999998j</v>
      </c>
      <c r="O132" s="20" t="str">
        <f t="shared" si="27"/>
        <v>0.507222311945545-0.429008126287776j</v>
      </c>
      <c r="S132" s="20">
        <f t="shared" si="13"/>
        <v>0.66432104148245386</v>
      </c>
      <c r="U132" s="20">
        <f t="shared" si="4"/>
        <v>1.1287671232876713</v>
      </c>
      <c r="V132" s="20">
        <f t="shared" si="5"/>
        <v>0.98536585365853657</v>
      </c>
      <c r="X132" s="20">
        <f t="shared" si="24"/>
        <v>1E-3</v>
      </c>
      <c r="Y132" s="20">
        <f t="shared" si="6"/>
        <v>6</v>
      </c>
      <c r="Z132" s="20">
        <f t="shared" si="25"/>
        <v>3.099999999999997</v>
      </c>
      <c r="AA132" s="20">
        <f t="shared" si="14"/>
        <v>9.6099999999999817</v>
      </c>
      <c r="AB132" s="20">
        <f t="shared" si="15"/>
        <v>57.65999999999989</v>
      </c>
      <c r="AC132" s="20">
        <f t="shared" si="16"/>
        <v>8.6099999999999817</v>
      </c>
      <c r="AD132" s="20">
        <v>1</v>
      </c>
      <c r="AE132" s="20">
        <f t="shared" si="17"/>
        <v>1.8599999999999981E-2</v>
      </c>
      <c r="AF132" s="20" t="str">
        <f t="shared" si="18"/>
        <v>1+0.0186j</v>
      </c>
      <c r="AH132" s="20" t="str">
        <f t="shared" si="19"/>
        <v>8.60999999999998+0.160146j</v>
      </c>
      <c r="AI132" s="20" t="str">
        <f t="shared" si="20"/>
        <v>66.2699999999999+0.160146j</v>
      </c>
      <c r="AK132" s="20" t="str">
        <f t="shared" si="21"/>
        <v>0.870071876850522-0.00210258836260908j</v>
      </c>
      <c r="AO132" s="20">
        <f t="shared" si="22"/>
        <v>0.87007441737130309</v>
      </c>
      <c r="AP132" s="20">
        <v>62</v>
      </c>
      <c r="AR132" s="20">
        <f>Compensation!$C$16</f>
        <v>1.035897435897436</v>
      </c>
    </row>
    <row r="133" spans="1:83" s="20" customFormat="1">
      <c r="A133" s="20">
        <f t="shared" si="0"/>
        <v>0.35</v>
      </c>
      <c r="B133" s="20">
        <f t="shared" si="1"/>
        <v>6</v>
      </c>
      <c r="C133" s="20">
        <f t="shared" si="23"/>
        <v>3.1499999999999968</v>
      </c>
      <c r="D133" s="20">
        <f t="shared" si="7"/>
        <v>9.9224999999999799</v>
      </c>
      <c r="E133" s="20">
        <f t="shared" si="8"/>
        <v>59.534999999999883</v>
      </c>
      <c r="F133" s="20">
        <f t="shared" si="9"/>
        <v>8.9224999999999799</v>
      </c>
      <c r="G133" s="20">
        <f>1</f>
        <v>1</v>
      </c>
      <c r="H133" s="20">
        <f t="shared" si="10"/>
        <v>6.6149999999999931</v>
      </c>
      <c r="I133" s="20" t="str">
        <f t="shared" si="11"/>
        <v>1+6.61499999999999j</v>
      </c>
      <c r="K133" s="20" t="str">
        <f t="shared" si="12"/>
        <v>8.92249999999998+59.0223374999998j</v>
      </c>
      <c r="M133" s="20" t="str">
        <f t="shared" si="26"/>
        <v>68.4574999999999+59.0223374999998j</v>
      </c>
      <c r="O133" s="20" t="str">
        <f t="shared" si="27"/>
        <v>0.498847554838222-0.430093835484954j</v>
      </c>
      <c r="S133" s="20">
        <f t="shared" si="13"/>
        <v>0.65865741496640851</v>
      </c>
      <c r="U133" s="20">
        <f t="shared" si="4"/>
        <v>1.1287671232876713</v>
      </c>
      <c r="V133" s="20">
        <f t="shared" si="5"/>
        <v>0.98536585365853657</v>
      </c>
      <c r="X133" s="20">
        <f t="shared" si="24"/>
        <v>1E-3</v>
      </c>
      <c r="Y133" s="20">
        <f t="shared" si="6"/>
        <v>6</v>
      </c>
      <c r="Z133" s="20">
        <f t="shared" si="25"/>
        <v>3.1499999999999968</v>
      </c>
      <c r="AA133" s="20">
        <f t="shared" si="14"/>
        <v>9.9224999999999799</v>
      </c>
      <c r="AB133" s="20">
        <f t="shared" si="15"/>
        <v>59.534999999999883</v>
      </c>
      <c r="AC133" s="20">
        <f t="shared" si="16"/>
        <v>8.9224999999999799</v>
      </c>
      <c r="AD133" s="20">
        <v>1</v>
      </c>
      <c r="AE133" s="20">
        <f t="shared" si="17"/>
        <v>1.8899999999999983E-2</v>
      </c>
      <c r="AF133" s="20" t="str">
        <f t="shared" si="18"/>
        <v>1+0.0189j</v>
      </c>
      <c r="AH133" s="20" t="str">
        <f t="shared" si="19"/>
        <v>8.92249999999998+0.16863525j</v>
      </c>
      <c r="AI133" s="20" t="str">
        <f t="shared" si="20"/>
        <v>68.4574999999999+0.16863525j</v>
      </c>
      <c r="AK133" s="20" t="str">
        <f t="shared" si="21"/>
        <v>0.869658382737606-0.00214227891447324j</v>
      </c>
      <c r="AO133" s="20">
        <f t="shared" si="22"/>
        <v>0.86966102133229806</v>
      </c>
      <c r="AP133" s="20">
        <v>63</v>
      </c>
      <c r="AR133" s="20">
        <f>Compensation!$C$16</f>
        <v>1.035897435897436</v>
      </c>
    </row>
    <row r="134" spans="1:83" s="20" customFormat="1">
      <c r="A134" s="20">
        <f t="shared" si="0"/>
        <v>0.35</v>
      </c>
      <c r="B134" s="20">
        <f t="shared" si="1"/>
        <v>6</v>
      </c>
      <c r="C134" s="20">
        <f t="shared" si="23"/>
        <v>3.1999999999999966</v>
      </c>
      <c r="D134" s="20">
        <f t="shared" si="7"/>
        <v>10.239999999999979</v>
      </c>
      <c r="E134" s="20">
        <f t="shared" si="8"/>
        <v>61.43999999999987</v>
      </c>
      <c r="F134" s="20">
        <f t="shared" si="9"/>
        <v>9.2399999999999789</v>
      </c>
      <c r="G134" s="20">
        <f>1</f>
        <v>1</v>
      </c>
      <c r="H134" s="20">
        <f t="shared" si="10"/>
        <v>6.7199999999999935</v>
      </c>
      <c r="I134" s="20" t="str">
        <f t="shared" si="11"/>
        <v>1+6.71999999999999j</v>
      </c>
      <c r="K134" s="20" t="str">
        <f t="shared" si="12"/>
        <v>9.23999999999998+62.0927999999998j</v>
      </c>
      <c r="M134" s="20" t="str">
        <f t="shared" ref="M134:M141" si="28">IMSUM(K134,E134)</f>
        <v>70.6799999999999+62.0927999999998j</v>
      </c>
      <c r="O134" s="20" t="str">
        <f t="shared" ref="O134:O141" si="29">IMDIV(E134,M134)</f>
        <v>0.490621598172212-0.431013989402766j</v>
      </c>
      <c r="S134" s="20">
        <f t="shared" si="13"/>
        <v>0.65305636177434423</v>
      </c>
      <c r="U134" s="20">
        <f t="shared" si="4"/>
        <v>1.1287671232876713</v>
      </c>
      <c r="V134" s="20">
        <f t="shared" si="5"/>
        <v>0.98536585365853657</v>
      </c>
      <c r="X134" s="20">
        <f t="shared" si="24"/>
        <v>1E-3</v>
      </c>
      <c r="Y134" s="20">
        <f t="shared" si="6"/>
        <v>6</v>
      </c>
      <c r="Z134" s="20">
        <f t="shared" si="25"/>
        <v>3.1999999999999966</v>
      </c>
      <c r="AA134" s="20">
        <f t="shared" si="14"/>
        <v>10.239999999999979</v>
      </c>
      <c r="AB134" s="20">
        <f t="shared" si="15"/>
        <v>61.43999999999987</v>
      </c>
      <c r="AC134" s="20">
        <f t="shared" si="16"/>
        <v>9.2399999999999789</v>
      </c>
      <c r="AD134" s="20">
        <v>1</v>
      </c>
      <c r="AE134" s="20">
        <f t="shared" si="17"/>
        <v>1.9199999999999981E-2</v>
      </c>
      <c r="AF134" s="20" t="str">
        <f t="shared" si="18"/>
        <v>1+0.0192j</v>
      </c>
      <c r="AH134" s="20" t="str">
        <f t="shared" si="19"/>
        <v>9.23999999999998+0.177408j</v>
      </c>
      <c r="AI134" s="20" t="str">
        <f t="shared" si="20"/>
        <v>70.6799999999999+0.177408j</v>
      </c>
      <c r="AK134" s="20" t="str">
        <f t="shared" si="21"/>
        <v>0.869264472539023-0.00218186858438318j</v>
      </c>
      <c r="AO134" s="20">
        <f t="shared" si="22"/>
        <v>0.86926721079830527</v>
      </c>
      <c r="AP134" s="20">
        <v>64</v>
      </c>
      <c r="AR134" s="20">
        <f>Compensation!$C$16</f>
        <v>1.035897435897436</v>
      </c>
    </row>
    <row r="135" spans="1:83" s="20" customFormat="1">
      <c r="A135" s="20">
        <f t="shared" si="0"/>
        <v>0.35</v>
      </c>
      <c r="B135" s="20">
        <f t="shared" si="1"/>
        <v>6</v>
      </c>
      <c r="C135" s="20">
        <f t="shared" si="23"/>
        <v>3.2499999999999964</v>
      </c>
      <c r="D135" s="20">
        <f t="shared" ref="D135:D141" si="30">C135^2</f>
        <v>10.562499999999977</v>
      </c>
      <c r="E135" s="20">
        <f t="shared" ref="E135:E141" si="31">B135*D135</f>
        <v>63.374999999999858</v>
      </c>
      <c r="F135" s="20">
        <f t="shared" ref="F135:F141" si="32">C135^2-1</f>
        <v>9.5624999999999769</v>
      </c>
      <c r="G135" s="20">
        <f>1</f>
        <v>1</v>
      </c>
      <c r="H135" s="20">
        <f t="shared" ref="H135:H141" si="33">C135*B135*A135</f>
        <v>6.8249999999999922</v>
      </c>
      <c r="I135" s="20" t="str">
        <f t="shared" ref="I135:I141" si="34">COMPLEX(G135,H135,"j")</f>
        <v>1+6.82499999999999j</v>
      </c>
      <c r="K135" s="20" t="str">
        <f t="shared" ref="K135:K141" si="35">IMPRODUCT(I135,F135)</f>
        <v>9.56249999999998+65.2640624999998j</v>
      </c>
      <c r="M135" s="20" t="str">
        <f t="shared" si="28"/>
        <v>72.9374999999998+65.2640624999998j</v>
      </c>
      <c r="O135" s="20" t="str">
        <f t="shared" si="29"/>
        <v>0.48254311658258-0.431776851682472j</v>
      </c>
      <c r="S135" s="20">
        <f t="shared" ref="S135:S141" si="36">IMABS(O135)</f>
        <v>0.6475176515046186</v>
      </c>
      <c r="U135" s="20">
        <f t="shared" si="4"/>
        <v>1.1287671232876713</v>
      </c>
      <c r="V135" s="20">
        <f t="shared" si="5"/>
        <v>0.98536585365853657</v>
      </c>
      <c r="X135" s="20">
        <f t="shared" si="24"/>
        <v>1E-3</v>
      </c>
      <c r="Y135" s="20">
        <f t="shared" si="6"/>
        <v>6</v>
      </c>
      <c r="Z135" s="20">
        <f t="shared" si="25"/>
        <v>3.2499999999999964</v>
      </c>
      <c r="AA135" s="20">
        <f t="shared" ref="AA135:AA141" si="37">Z135^2</f>
        <v>10.562499999999977</v>
      </c>
      <c r="AB135" s="20">
        <f t="shared" ref="AB135:AB141" si="38">Y135*AA135</f>
        <v>63.374999999999858</v>
      </c>
      <c r="AC135" s="20">
        <f t="shared" ref="AC135:AC141" si="39">Z135^2-1</f>
        <v>9.5624999999999769</v>
      </c>
      <c r="AD135" s="20">
        <v>1</v>
      </c>
      <c r="AE135" s="20">
        <f t="shared" ref="AE135:AE141" si="40">Z135*Y135*X135</f>
        <v>1.9499999999999979E-2</v>
      </c>
      <c r="AF135" s="20" t="str">
        <f t="shared" ref="AF135:AF141" si="41">COMPLEX(AD135,AE135,"j")</f>
        <v>1+0.0195j</v>
      </c>
      <c r="AH135" s="20" t="str">
        <f t="shared" ref="AH135:AH141" si="42">IMPRODUCT(AF135,AC135)</f>
        <v>9.56249999999998+0.18646875j</v>
      </c>
      <c r="AI135" s="20" t="str">
        <f t="shared" ref="AI135:AI141" si="43">IMSUM(AH135,AB135)</f>
        <v>72.9374999999998+0.18646875j</v>
      </c>
      <c r="AK135" s="20" t="str">
        <f t="shared" ref="AK135:AK141" si="44">IMDIV(AB135,AI135)</f>
        <v>0.868888922506273-0.00222136255381103j</v>
      </c>
      <c r="AO135" s="20">
        <f t="shared" ref="AO135:AO141" si="45">IMABS(AK135)</f>
        <v>0.86889176201970497</v>
      </c>
      <c r="AP135" s="20">
        <v>65</v>
      </c>
      <c r="AR135" s="20">
        <f>Compensation!$C$16</f>
        <v>1.035897435897436</v>
      </c>
    </row>
    <row r="136" spans="1:83" s="20" customFormat="1">
      <c r="A136" s="20">
        <f t="shared" si="0"/>
        <v>0.35</v>
      </c>
      <c r="B136" s="20">
        <f t="shared" si="1"/>
        <v>6</v>
      </c>
      <c r="C136" s="20">
        <f t="shared" ref="C136:C141" si="46">C135+0.05</f>
        <v>3.2999999999999963</v>
      </c>
      <c r="D136" s="20">
        <f t="shared" si="30"/>
        <v>10.889999999999976</v>
      </c>
      <c r="E136" s="20">
        <f t="shared" si="31"/>
        <v>65.339999999999861</v>
      </c>
      <c r="F136" s="20">
        <f t="shared" si="32"/>
        <v>9.8899999999999757</v>
      </c>
      <c r="G136" s="20">
        <f>1</f>
        <v>1</v>
      </c>
      <c r="H136" s="20">
        <f t="shared" si="33"/>
        <v>6.9299999999999908</v>
      </c>
      <c r="I136" s="20" t="str">
        <f t="shared" si="34"/>
        <v>1+6.92999999999999j</v>
      </c>
      <c r="K136" s="20" t="str">
        <f t="shared" si="35"/>
        <v>9.88999999999998+68.5376999999997j</v>
      </c>
      <c r="M136" s="20" t="str">
        <f t="shared" si="28"/>
        <v>75.2299999999998+68.5376999999997j</v>
      </c>
      <c r="O136" s="20" t="str">
        <f t="shared" si="29"/>
        <v>0.474610679531184-0.432390327934393j</v>
      </c>
      <c r="S136" s="20">
        <f t="shared" si="36"/>
        <v>0.64204103670736201</v>
      </c>
      <c r="U136" s="20">
        <f t="shared" si="4"/>
        <v>1.1287671232876713</v>
      </c>
      <c r="V136" s="20">
        <f t="shared" si="5"/>
        <v>0.98536585365853657</v>
      </c>
      <c r="X136" s="20">
        <f t="shared" ref="X136:X141" si="47">X135</f>
        <v>1E-3</v>
      </c>
      <c r="Y136" s="20">
        <f t="shared" si="6"/>
        <v>6</v>
      </c>
      <c r="Z136" s="20">
        <f t="shared" ref="Z136:Z141" si="48">Z135+0.05</f>
        <v>3.2999999999999963</v>
      </c>
      <c r="AA136" s="20">
        <f t="shared" si="37"/>
        <v>10.889999999999976</v>
      </c>
      <c r="AB136" s="20">
        <f t="shared" si="38"/>
        <v>65.339999999999861</v>
      </c>
      <c r="AC136" s="20">
        <f t="shared" si="39"/>
        <v>9.8899999999999757</v>
      </c>
      <c r="AD136" s="20">
        <v>1</v>
      </c>
      <c r="AE136" s="20">
        <f t="shared" si="40"/>
        <v>1.9799999999999977E-2</v>
      </c>
      <c r="AF136" s="20" t="str">
        <f t="shared" si="41"/>
        <v>1+0.0198j</v>
      </c>
      <c r="AH136" s="20" t="str">
        <f t="shared" si="42"/>
        <v>9.88999999999998+0.195822j</v>
      </c>
      <c r="AI136" s="20" t="str">
        <f t="shared" si="43"/>
        <v>75.2299999999998+0.195822j</v>
      </c>
      <c r="AK136" s="20" t="str">
        <f t="shared" si="44"/>
        <v>0.868530603380952-0.00226076564954493j</v>
      </c>
      <c r="AO136" s="20">
        <f t="shared" si="45"/>
        <v>0.86853354573706754</v>
      </c>
      <c r="AP136" s="20">
        <v>66</v>
      </c>
      <c r="AR136" s="20">
        <f>Compensation!$C$16</f>
        <v>1.035897435897436</v>
      </c>
    </row>
    <row r="137" spans="1:83" s="20" customFormat="1">
      <c r="A137" s="20">
        <f t="shared" si="0"/>
        <v>0.35</v>
      </c>
      <c r="B137" s="20">
        <f t="shared" si="1"/>
        <v>6</v>
      </c>
      <c r="C137" s="20">
        <f t="shared" si="46"/>
        <v>3.3499999999999961</v>
      </c>
      <c r="D137" s="20">
        <f t="shared" si="30"/>
        <v>11.222499999999973</v>
      </c>
      <c r="E137" s="20">
        <f t="shared" si="31"/>
        <v>67.334999999999837</v>
      </c>
      <c r="F137" s="20">
        <f t="shared" si="32"/>
        <v>10.222499999999973</v>
      </c>
      <c r="G137" s="20">
        <f>1</f>
        <v>1</v>
      </c>
      <c r="H137" s="20">
        <f t="shared" si="33"/>
        <v>7.0349999999999913</v>
      </c>
      <c r="I137" s="20" t="str">
        <f t="shared" si="34"/>
        <v>1+7.03499999999999j</v>
      </c>
      <c r="K137" s="20" t="str">
        <f t="shared" si="35"/>
        <v>10.2225+71.9152874999997j</v>
      </c>
      <c r="M137" s="20" t="str">
        <f t="shared" si="28"/>
        <v>77.5574999999998+71.9152874999997j</v>
      </c>
      <c r="O137" s="20" t="str">
        <f t="shared" si="29"/>
        <v>0.466822760467672-0.432861980215662j</v>
      </c>
      <c r="S137" s="20">
        <f t="shared" si="36"/>
        <v>0.63662625111354121</v>
      </c>
      <c r="U137" s="20">
        <f t="shared" si="4"/>
        <v>1.1287671232876713</v>
      </c>
      <c r="V137" s="20">
        <f t="shared" si="5"/>
        <v>0.98536585365853657</v>
      </c>
      <c r="X137" s="20">
        <f t="shared" si="47"/>
        <v>1E-3</v>
      </c>
      <c r="Y137" s="20">
        <f t="shared" si="6"/>
        <v>6</v>
      </c>
      <c r="Z137" s="20">
        <f t="shared" si="48"/>
        <v>3.3499999999999961</v>
      </c>
      <c r="AA137" s="20">
        <f t="shared" si="37"/>
        <v>11.222499999999973</v>
      </c>
      <c r="AB137" s="20">
        <f t="shared" si="38"/>
        <v>67.334999999999837</v>
      </c>
      <c r="AC137" s="20">
        <f t="shared" si="39"/>
        <v>10.222499999999973</v>
      </c>
      <c r="AD137" s="20">
        <v>1</v>
      </c>
      <c r="AE137" s="20">
        <f t="shared" si="40"/>
        <v>2.0099999999999976E-2</v>
      </c>
      <c r="AF137" s="20" t="str">
        <f t="shared" si="41"/>
        <v>1+0.0201j</v>
      </c>
      <c r="AH137" s="20" t="str">
        <f t="shared" si="42"/>
        <v>10.2225+0.205472249999999j</v>
      </c>
      <c r="AI137" s="20" t="str">
        <f t="shared" si="43"/>
        <v>77.5574999999998+0.205472249999999j</v>
      </c>
      <c r="AK137" s="20" t="str">
        <f t="shared" si="44"/>
        <v>0.868188471739025-0.00230008237388104j</v>
      </c>
      <c r="AO137" s="20">
        <f t="shared" si="45"/>
        <v>0.86819151852541754</v>
      </c>
      <c r="AP137" s="20">
        <v>67</v>
      </c>
      <c r="AR137" s="20">
        <f>Compensation!$C$16</f>
        <v>1.035897435897436</v>
      </c>
    </row>
    <row r="138" spans="1:83" s="20" customFormat="1">
      <c r="A138" s="20">
        <f t="shared" si="0"/>
        <v>0.35</v>
      </c>
      <c r="B138" s="20">
        <f t="shared" si="1"/>
        <v>6</v>
      </c>
      <c r="C138" s="20">
        <f t="shared" si="46"/>
        <v>3.3999999999999959</v>
      </c>
      <c r="D138" s="20">
        <f t="shared" si="30"/>
        <v>11.559999999999972</v>
      </c>
      <c r="E138" s="20">
        <f t="shared" si="31"/>
        <v>69.359999999999829</v>
      </c>
      <c r="F138" s="20">
        <f t="shared" si="32"/>
        <v>10.559999999999972</v>
      </c>
      <c r="G138" s="20">
        <f>1</f>
        <v>1</v>
      </c>
      <c r="H138" s="20">
        <f t="shared" si="33"/>
        <v>7.1399999999999917</v>
      </c>
      <c r="I138" s="20" t="str">
        <f t="shared" si="34"/>
        <v>1+7.13999999999999j</v>
      </c>
      <c r="K138" s="20" t="str">
        <f t="shared" si="35"/>
        <v>10.56+75.3983999999997j</v>
      </c>
      <c r="M138" s="20" t="str">
        <f t="shared" si="28"/>
        <v>79.9199999999998+75.3983999999997j</v>
      </c>
      <c r="O138" s="20" t="str">
        <f t="shared" si="29"/>
        <v>0.459177745734341-0.433199040840542j</v>
      </c>
      <c r="S138" s="20">
        <f t="shared" si="36"/>
        <v>0.63127300842253409</v>
      </c>
      <c r="U138" s="20">
        <f t="shared" si="4"/>
        <v>1.1287671232876713</v>
      </c>
      <c r="V138" s="20">
        <f t="shared" si="5"/>
        <v>0.98536585365853657</v>
      </c>
      <c r="X138" s="20">
        <f t="shared" si="47"/>
        <v>1E-3</v>
      </c>
      <c r="Y138" s="20">
        <f t="shared" si="6"/>
        <v>6</v>
      </c>
      <c r="Z138" s="20">
        <f t="shared" si="48"/>
        <v>3.3999999999999959</v>
      </c>
      <c r="AA138" s="20">
        <f t="shared" si="37"/>
        <v>11.559999999999972</v>
      </c>
      <c r="AB138" s="20">
        <f t="shared" si="38"/>
        <v>69.359999999999829</v>
      </c>
      <c r="AC138" s="20">
        <f t="shared" si="39"/>
        <v>10.559999999999972</v>
      </c>
      <c r="AD138" s="20">
        <v>1</v>
      </c>
      <c r="AE138" s="20">
        <f t="shared" si="40"/>
        <v>2.0399999999999977E-2</v>
      </c>
      <c r="AF138" s="20" t="str">
        <f t="shared" si="41"/>
        <v>1+0.0204j</v>
      </c>
      <c r="AH138" s="20" t="str">
        <f t="shared" si="42"/>
        <v>10.56+0.215423999999999j</v>
      </c>
      <c r="AI138" s="20" t="str">
        <f t="shared" si="43"/>
        <v>79.9199999999998+0.215423999999999j</v>
      </c>
      <c r="AK138" s="20" t="str">
        <f t="shared" si="44"/>
        <v>0.867861562249616-0.00233931693175752j</v>
      </c>
      <c r="AO138" s="20">
        <f t="shared" si="45"/>
        <v>0.86786471505301521</v>
      </c>
      <c r="AP138" s="20">
        <v>68</v>
      </c>
      <c r="AR138" s="20">
        <f>Compensation!$C$16</f>
        <v>1.035897435897436</v>
      </c>
    </row>
    <row r="139" spans="1:83" s="20" customFormat="1">
      <c r="A139" s="20">
        <f t="shared" si="0"/>
        <v>0.35</v>
      </c>
      <c r="B139" s="20">
        <f t="shared" si="1"/>
        <v>6</v>
      </c>
      <c r="C139" s="20">
        <f t="shared" si="46"/>
        <v>3.4499999999999957</v>
      </c>
      <c r="D139" s="20">
        <f t="shared" si="30"/>
        <v>11.902499999999971</v>
      </c>
      <c r="E139" s="20">
        <f t="shared" si="31"/>
        <v>71.414999999999822</v>
      </c>
      <c r="F139" s="20">
        <f t="shared" si="32"/>
        <v>10.902499999999971</v>
      </c>
      <c r="G139" s="20">
        <f>1</f>
        <v>1</v>
      </c>
      <c r="H139" s="20">
        <f t="shared" si="33"/>
        <v>7.2449999999999903</v>
      </c>
      <c r="I139" s="20" t="str">
        <f t="shared" si="34"/>
        <v>1+7.24499999999999j</v>
      </c>
      <c r="K139" s="20" t="str">
        <f t="shared" si="35"/>
        <v>10.9025+78.9886124999997j</v>
      </c>
      <c r="M139" s="20" t="str">
        <f t="shared" si="28"/>
        <v>82.3174999999998+78.9886124999997j</v>
      </c>
      <c r="O139" s="20" t="str">
        <f t="shared" si="29"/>
        <v>0.451673943170244-0.433408425588986j</v>
      </c>
      <c r="S139" s="20">
        <f t="shared" si="36"/>
        <v>0.6259810015571402</v>
      </c>
      <c r="U139" s="20">
        <f t="shared" si="4"/>
        <v>1.1287671232876713</v>
      </c>
      <c r="V139" s="20">
        <f t="shared" si="5"/>
        <v>0.98536585365853657</v>
      </c>
      <c r="X139" s="20">
        <f t="shared" si="47"/>
        <v>1E-3</v>
      </c>
      <c r="Y139" s="20">
        <f t="shared" si="6"/>
        <v>6</v>
      </c>
      <c r="Z139" s="20">
        <f t="shared" si="48"/>
        <v>3.4499999999999957</v>
      </c>
      <c r="AA139" s="20">
        <f t="shared" si="37"/>
        <v>11.902499999999971</v>
      </c>
      <c r="AB139" s="20">
        <f t="shared" si="38"/>
        <v>71.414999999999822</v>
      </c>
      <c r="AC139" s="20">
        <f t="shared" si="39"/>
        <v>10.902499999999971</v>
      </c>
      <c r="AD139" s="20">
        <v>1</v>
      </c>
      <c r="AE139" s="20">
        <f t="shared" si="40"/>
        <v>2.0699999999999975E-2</v>
      </c>
      <c r="AF139" s="20" t="str">
        <f t="shared" si="41"/>
        <v>1+0.0207j</v>
      </c>
      <c r="AH139" s="20" t="str">
        <f t="shared" si="42"/>
        <v>10.9025+0.225681749999999j</v>
      </c>
      <c r="AI139" s="20" t="str">
        <f t="shared" si="43"/>
        <v>82.3174999999998+0.225681749999999j</v>
      </c>
      <c r="AK139" s="20" t="str">
        <f t="shared" si="44"/>
        <v>0.867548980739131-0.00237847325518782j</v>
      </c>
      <c r="AO139" s="20">
        <f t="shared" si="45"/>
        <v>0.8675522411454718</v>
      </c>
      <c r="AP139" s="20">
        <v>69</v>
      </c>
      <c r="AR139" s="20">
        <f>Compensation!$C$16</f>
        <v>1.035897435897436</v>
      </c>
    </row>
    <row r="140" spans="1:83" s="20" customFormat="1">
      <c r="A140" s="20">
        <f t="shared" si="0"/>
        <v>0.35</v>
      </c>
      <c r="B140" s="20">
        <f t="shared" si="1"/>
        <v>6</v>
      </c>
      <c r="C140" s="20">
        <f t="shared" si="46"/>
        <v>3.4999999999999956</v>
      </c>
      <c r="D140" s="20">
        <f t="shared" si="30"/>
        <v>12.249999999999968</v>
      </c>
      <c r="E140" s="20">
        <f t="shared" si="31"/>
        <v>73.499999999999801</v>
      </c>
      <c r="F140" s="20">
        <f t="shared" si="32"/>
        <v>11.249999999999968</v>
      </c>
      <c r="G140" s="20">
        <f>1</f>
        <v>1</v>
      </c>
      <c r="H140" s="20">
        <f t="shared" si="33"/>
        <v>7.3499999999999899</v>
      </c>
      <c r="I140" s="20" t="str">
        <f t="shared" si="34"/>
        <v>1+7.34999999999999j</v>
      </c>
      <c r="K140" s="20" t="str">
        <f t="shared" si="35"/>
        <v>11.25+82.6874999999996j</v>
      </c>
      <c r="M140" s="20" t="str">
        <f t="shared" si="28"/>
        <v>84.7499999999998+82.6874999999996j</v>
      </c>
      <c r="O140" s="20" t="str">
        <f t="shared" si="29"/>
        <v>0.444309590380782-0.43349674636709j</v>
      </c>
      <c r="S140" s="20">
        <f t="shared" si="36"/>
        <v>0.62074990230783889</v>
      </c>
      <c r="U140" s="20">
        <f t="shared" si="4"/>
        <v>1.1287671232876713</v>
      </c>
      <c r="V140" s="20">
        <f t="shared" si="5"/>
        <v>0.98536585365853657</v>
      </c>
      <c r="X140" s="20">
        <f t="shared" si="47"/>
        <v>1E-3</v>
      </c>
      <c r="Y140" s="20">
        <f t="shared" si="6"/>
        <v>6</v>
      </c>
      <c r="Z140" s="20">
        <f t="shared" si="48"/>
        <v>3.4999999999999956</v>
      </c>
      <c r="AA140" s="20">
        <f t="shared" si="37"/>
        <v>12.249999999999968</v>
      </c>
      <c r="AB140" s="20">
        <f t="shared" si="38"/>
        <v>73.499999999999801</v>
      </c>
      <c r="AC140" s="20">
        <f t="shared" si="39"/>
        <v>11.249999999999968</v>
      </c>
      <c r="AD140" s="20">
        <v>1</v>
      </c>
      <c r="AE140" s="20">
        <f t="shared" si="40"/>
        <v>2.0999999999999974E-2</v>
      </c>
      <c r="AF140" s="20" t="str">
        <f t="shared" si="41"/>
        <v>1+0.021j</v>
      </c>
      <c r="AH140" s="20" t="str">
        <f t="shared" si="42"/>
        <v>11.25+0.236249999999999j</v>
      </c>
      <c r="AI140" s="20" t="str">
        <f t="shared" si="43"/>
        <v>84.7499999999998+0.236249999999999j</v>
      </c>
      <c r="AK140" s="20" t="str">
        <f t="shared" si="44"/>
        <v>0.86724989796608-0.00241755502530367j</v>
      </c>
      <c r="AO140" s="20">
        <f t="shared" si="45"/>
        <v>0.86725326756056476</v>
      </c>
      <c r="AP140" s="20">
        <v>70</v>
      </c>
      <c r="AR140" s="20">
        <f>Compensation!$C$16</f>
        <v>1.035897435897436</v>
      </c>
    </row>
    <row r="141" spans="1:83" s="20" customFormat="1">
      <c r="A141" s="20">
        <f t="shared" si="0"/>
        <v>0.35</v>
      </c>
      <c r="B141" s="20">
        <f t="shared" si="1"/>
        <v>6</v>
      </c>
      <c r="C141" s="20">
        <f t="shared" si="46"/>
        <v>3.5499999999999954</v>
      </c>
      <c r="D141" s="20">
        <f t="shared" si="30"/>
        <v>12.602499999999967</v>
      </c>
      <c r="E141" s="20">
        <f t="shared" si="31"/>
        <v>75.61499999999981</v>
      </c>
      <c r="F141" s="20">
        <f t="shared" si="32"/>
        <v>11.602499999999967</v>
      </c>
      <c r="G141" s="20">
        <f>1</f>
        <v>1</v>
      </c>
      <c r="H141" s="20">
        <f t="shared" si="33"/>
        <v>7.4549999999999894</v>
      </c>
      <c r="I141" s="20" t="str">
        <f t="shared" si="34"/>
        <v>1+7.45499999999999j</v>
      </c>
      <c r="K141" s="20" t="str">
        <f t="shared" si="35"/>
        <v>11.6025+86.4966374999996j</v>
      </c>
      <c r="M141" s="20" t="str">
        <f t="shared" si="28"/>
        <v>87.2174999999998+86.4966374999996j</v>
      </c>
      <c r="O141" s="20" t="str">
        <f t="shared" si="29"/>
        <v>0.437082862648273-0.433470323363429j</v>
      </c>
      <c r="S141" s="20">
        <f t="shared" si="36"/>
        <v>0.61557936129925994</v>
      </c>
      <c r="U141" s="20">
        <f t="shared" si="4"/>
        <v>1.1287671232876713</v>
      </c>
      <c r="V141" s="20">
        <f t="shared" si="5"/>
        <v>0.98536585365853657</v>
      </c>
      <c r="X141" s="20">
        <f t="shared" si="47"/>
        <v>1E-3</v>
      </c>
      <c r="Y141" s="20">
        <f t="shared" si="6"/>
        <v>6</v>
      </c>
      <c r="Z141" s="20">
        <f t="shared" si="48"/>
        <v>3.5499999999999954</v>
      </c>
      <c r="AA141" s="20">
        <f t="shared" si="37"/>
        <v>12.602499999999967</v>
      </c>
      <c r="AB141" s="20">
        <f t="shared" si="38"/>
        <v>75.61499999999981</v>
      </c>
      <c r="AC141" s="20">
        <f t="shared" si="39"/>
        <v>11.602499999999967</v>
      </c>
      <c r="AD141" s="20">
        <v>1</v>
      </c>
      <c r="AE141" s="20">
        <f t="shared" si="40"/>
        <v>2.1299999999999972E-2</v>
      </c>
      <c r="AF141" s="20" t="str">
        <f t="shared" si="41"/>
        <v>1+0.0213j</v>
      </c>
      <c r="AH141" s="20" t="str">
        <f t="shared" si="42"/>
        <v>11.6025+0.247133249999999j</v>
      </c>
      <c r="AI141" s="20" t="str">
        <f t="shared" si="43"/>
        <v>87.2174999999998+0.247133249999999j</v>
      </c>
      <c r="AK141" s="20" t="str">
        <f t="shared" si="44"/>
        <v>0.866963544024268-0.00245656569227776j</v>
      </c>
      <c r="AO141" s="20">
        <f t="shared" si="45"/>
        <v>0.8669670243914237</v>
      </c>
      <c r="AP141" s="20">
        <v>71</v>
      </c>
      <c r="AR141" s="20">
        <f>Compensation!$C$16</f>
        <v>1.035897435897436</v>
      </c>
    </row>
    <row r="142" spans="1:83">
      <c r="CC142" s="18"/>
      <c r="CD142" s="18"/>
      <c r="CE142" s="18"/>
    </row>
    <row r="143" spans="1:83">
      <c r="CC143" s="18"/>
      <c r="CD143" s="18"/>
      <c r="CE143" s="18"/>
    </row>
    <row r="144" spans="1:83">
      <c r="A144" s="16"/>
      <c r="B144" s="16"/>
      <c r="C144" s="17"/>
      <c r="D144" s="16"/>
      <c r="E144" s="16"/>
      <c r="F144" s="16"/>
      <c r="G144" s="16"/>
      <c r="H144" s="16"/>
      <c r="I144" s="16"/>
      <c r="J144" s="16"/>
      <c r="K144" s="16"/>
      <c r="L144" s="16"/>
      <c r="M144" s="16"/>
      <c r="N144" s="16"/>
      <c r="O144" s="16"/>
      <c r="P144" s="16"/>
      <c r="Q144" s="16"/>
      <c r="R144" s="16"/>
      <c r="S144" s="17"/>
      <c r="T144" s="16"/>
      <c r="U144" s="16"/>
      <c r="V144" s="16"/>
      <c r="W144" s="16"/>
      <c r="X144" s="16"/>
      <c r="Y144" s="16"/>
      <c r="Z144" s="16"/>
      <c r="AA144" s="16"/>
      <c r="AB144" s="16"/>
      <c r="AC144" s="16"/>
      <c r="AD144" s="16"/>
      <c r="AE144" s="16"/>
      <c r="AF144" s="16"/>
      <c r="AG144" s="16"/>
      <c r="AH144" s="16"/>
      <c r="AI144" s="16"/>
      <c r="AJ144" s="16"/>
      <c r="AK144" s="16"/>
      <c r="AL144" s="16"/>
      <c r="AM144" s="16"/>
      <c r="AN144" s="16"/>
      <c r="AO144" s="16"/>
      <c r="AP144" s="16"/>
      <c r="CC144" s="18"/>
      <c r="CD144" s="18"/>
      <c r="CE144" s="18"/>
    </row>
    <row r="145" spans="81:83">
      <c r="CC145" s="18"/>
      <c r="CD145" s="18"/>
      <c r="CE145" s="18"/>
    </row>
    <row r="146" spans="81:83">
      <c r="CC146" s="18"/>
      <c r="CD146" s="18"/>
      <c r="CE146" s="18"/>
    </row>
    <row r="147" spans="81:83">
      <c r="CC147" s="18"/>
      <c r="CD147" s="18"/>
      <c r="CE147" s="18"/>
    </row>
    <row r="148" spans="81:83">
      <c r="CC148" s="18"/>
      <c r="CD148" s="18"/>
      <c r="CE148" s="18"/>
    </row>
    <row r="149" spans="81:83">
      <c r="CC149" s="18"/>
      <c r="CD149" s="18"/>
      <c r="CE149" s="18"/>
    </row>
    <row r="150" spans="81:83">
      <c r="CC150" s="18"/>
      <c r="CD150" s="18"/>
      <c r="CE150" s="18"/>
    </row>
    <row r="151" spans="81:83">
      <c r="CC151" s="18"/>
      <c r="CD151" s="18"/>
      <c r="CE151" s="18"/>
    </row>
    <row r="152" spans="81:83">
      <c r="CC152" s="18"/>
      <c r="CD152" s="18"/>
      <c r="CE152" s="18"/>
    </row>
    <row r="153" spans="81:83">
      <c r="CC153" s="18"/>
      <c r="CD153" s="18"/>
      <c r="CE153" s="18"/>
    </row>
    <row r="154" spans="81:83">
      <c r="CC154" s="18"/>
      <c r="CD154" s="18"/>
      <c r="CE154" s="18"/>
    </row>
    <row r="155" spans="81:83">
      <c r="CC155" s="18"/>
      <c r="CD155" s="18"/>
      <c r="CE155" s="18"/>
    </row>
    <row r="156" spans="81:83">
      <c r="CC156" s="18"/>
      <c r="CD156" s="18"/>
      <c r="CE156" s="18"/>
    </row>
    <row r="157" spans="81:83">
      <c r="CC157" s="18"/>
      <c r="CD157" s="18"/>
      <c r="CE157" s="18"/>
    </row>
    <row r="158" spans="81:83">
      <c r="CC158" s="18"/>
      <c r="CD158" s="18"/>
      <c r="CE158" s="18"/>
    </row>
    <row r="159" spans="81:83">
      <c r="CC159" s="18"/>
      <c r="CD159" s="18"/>
      <c r="CE159" s="18"/>
    </row>
    <row r="160" spans="81:83">
      <c r="CC160" s="18"/>
      <c r="CD160" s="18"/>
      <c r="CE160" s="18"/>
    </row>
    <row r="161" spans="81:83">
      <c r="CC161" s="18"/>
      <c r="CD161" s="18"/>
      <c r="CE161" s="18"/>
    </row>
    <row r="162" spans="81:83">
      <c r="CC162" s="18"/>
      <c r="CD162" s="18"/>
      <c r="CE162" s="18"/>
    </row>
    <row r="163" spans="81:83">
      <c r="CC163" s="18"/>
      <c r="CD163" s="18"/>
      <c r="CE163" s="18"/>
    </row>
    <row r="164" spans="81:83">
      <c r="CC164" s="18"/>
      <c r="CD164" s="18"/>
      <c r="CE164" s="18"/>
    </row>
    <row r="165" spans="81:83">
      <c r="CC165" s="18"/>
      <c r="CD165" s="18"/>
      <c r="CE165" s="18"/>
    </row>
    <row r="166" spans="81:83">
      <c r="CC166" s="18"/>
      <c r="CD166" s="18"/>
      <c r="CE166" s="18"/>
    </row>
    <row r="167" spans="81:83">
      <c r="CC167" s="18"/>
      <c r="CD167" s="18"/>
      <c r="CE167" s="18"/>
    </row>
    <row r="168" spans="81:83">
      <c r="CC168" s="18"/>
      <c r="CD168" s="18"/>
      <c r="CE168" s="18"/>
    </row>
    <row r="169" spans="81:83">
      <c r="CC169" s="18"/>
      <c r="CD169" s="18"/>
      <c r="CE169" s="18"/>
    </row>
    <row r="170" spans="81:83">
      <c r="CC170" s="18"/>
      <c r="CD170" s="18"/>
      <c r="CE170" s="18"/>
    </row>
    <row r="171" spans="81:83">
      <c r="CC171" s="18"/>
      <c r="CD171" s="18"/>
      <c r="CE171" s="18"/>
    </row>
    <row r="172" spans="81:83">
      <c r="CC172" s="18"/>
      <c r="CD172" s="18"/>
      <c r="CE172" s="18"/>
    </row>
    <row r="173" spans="81:83">
      <c r="CC173" s="18"/>
      <c r="CD173" s="18"/>
      <c r="CE173" s="18"/>
    </row>
    <row r="174" spans="81:83">
      <c r="CC174" s="18"/>
      <c r="CD174" s="18"/>
      <c r="CE174" s="18"/>
    </row>
    <row r="175" spans="81:83">
      <c r="CC175" s="18"/>
      <c r="CD175" s="18"/>
      <c r="CE175" s="18"/>
    </row>
    <row r="176" spans="81:83">
      <c r="CC176" s="18"/>
      <c r="CD176" s="18"/>
      <c r="CE176" s="18"/>
    </row>
    <row r="177" spans="1:83">
      <c r="CC177" s="18"/>
      <c r="CD177" s="18"/>
      <c r="CE177" s="18"/>
    </row>
    <row r="178" spans="1:83">
      <c r="CC178" s="18"/>
      <c r="CD178" s="18"/>
      <c r="CE178" s="18"/>
    </row>
    <row r="179" spans="1:83">
      <c r="E179" t="s">
        <v>115</v>
      </c>
      <c r="CC179" s="18"/>
      <c r="CD179" s="18"/>
      <c r="CE179" s="18"/>
    </row>
    <row r="180" spans="1:83">
      <c r="CC180" s="18"/>
      <c r="CD180" s="18"/>
      <c r="CE180" s="18"/>
    </row>
    <row r="181" spans="1:83">
      <c r="A181" t="s">
        <v>48</v>
      </c>
      <c r="J181" t="s">
        <v>69</v>
      </c>
      <c r="CC181" s="18"/>
      <c r="CD181" s="18"/>
      <c r="CE181" s="18"/>
    </row>
    <row r="182" spans="1:83" ht="18.75">
      <c r="A182" s="8" t="s">
        <v>49</v>
      </c>
      <c r="B182" s="9">
        <f>10^-3</f>
        <v>1E-3</v>
      </c>
      <c r="E182" s="437" t="s">
        <v>66</v>
      </c>
      <c r="F182" s="437"/>
      <c r="G182" s="437"/>
      <c r="J182" s="10" t="s">
        <v>71</v>
      </c>
      <c r="K182" s="7">
        <f>(1/(2*PI()*fllc*kHz*Re_fl*Qe_selected))/picoF</f>
        <v>63112.352415866386</v>
      </c>
      <c r="L182" s="7"/>
      <c r="M182" s="10" t="s">
        <v>70</v>
      </c>
      <c r="CC182" s="18"/>
      <c r="CD182" s="18"/>
      <c r="CE182" s="18"/>
    </row>
    <row r="183" spans="1:83" ht="18.75">
      <c r="A183" s="8" t="s">
        <v>50</v>
      </c>
      <c r="B183" s="9">
        <f>(10^-6)</f>
        <v>9.9999999999999995E-7</v>
      </c>
      <c r="E183" s="437" t="s">
        <v>67</v>
      </c>
      <c r="F183" s="437"/>
      <c r="G183" s="437"/>
      <c r="J183" s="10" t="s">
        <v>119</v>
      </c>
      <c r="K183" s="10">
        <f>(IF(Cr_initial&lt;10000,K184*10^INT(LOG(Cr_initial)),K185*10^INT(LOG(Cr_initial))))*10^-6</f>
        <v>6.7999999999999991E-2</v>
      </c>
      <c r="L183" s="10"/>
      <c r="M183" s="10" t="str">
        <f>IF(Cr_initial&lt;10000,"pF","uF")</f>
        <v>uF</v>
      </c>
      <c r="CC183" s="18"/>
      <c r="CD183" s="18"/>
      <c r="CE183" s="18"/>
    </row>
    <row r="184" spans="1:83">
      <c r="A184" s="8" t="s">
        <v>51</v>
      </c>
      <c r="B184" s="9">
        <f>10^3</f>
        <v>1000</v>
      </c>
      <c r="E184" s="10">
        <v>1</v>
      </c>
      <c r="F184" s="10">
        <v>1.2</v>
      </c>
      <c r="G184" s="10"/>
      <c r="J184" s="10"/>
      <c r="K184" s="10">
        <f>IF((10^(LOG(Cr_initial)-INT(LOG(Cr_initial))))-VLOOKUP((10^(LOG(Cr_initial)-INT(LOG(Cr_initial)))),C_s1:C_f1,1)&lt;VLOOKUP((10^(LOG(Cr_initial)-INT(LOG(Cr_initial)))),C_s1:C_f1,2)-(10^(LOG(Cr_initial)-INT(LOG(Cr_initial)))),VLOOKUP((10^(LOG(Cr_initial)-INT(LOG(Cr_initial)))),C_s1:C_f1,1),VLOOKUP((10^(LOG(Cr_initial)-INT(LOG(Cr_initial)))),C_s1:C_f1,2))</f>
        <v>6.8</v>
      </c>
      <c r="L184" s="10"/>
      <c r="M184" s="10"/>
      <c r="CC184" s="18"/>
      <c r="CD184" s="18"/>
      <c r="CE184" s="18"/>
    </row>
    <row r="185" spans="1:83">
      <c r="A185" s="8" t="s">
        <v>52</v>
      </c>
      <c r="B185" s="9">
        <f>10^-3</f>
        <v>1E-3</v>
      </c>
      <c r="E185" s="10">
        <v>1.2</v>
      </c>
      <c r="F185" s="10">
        <v>1.5</v>
      </c>
      <c r="G185" s="10"/>
      <c r="J185" s="10"/>
      <c r="K185" s="10">
        <f>IF((10^(LOG(Cr_initial)-INT(LOG(Cr_initial))))-VLOOKUP((10^(LOG(Cr_initial)-INT(LOG(Cr_initial)))),C_s2:C_f2,1)&lt;VLOOKUP((10^(LOG(Cr_initial)-INT(LOG(Cr_initial)))),C_s2:C_f2,2)-(10^(LOG(Cr_initial)-INT(LOG(Cr_initial)))),VLOOKUP((10^(LOG(Cr_initial)-INT(LOG(Cr_initial)))),C_s2:C_f2,1),VLOOKUP((10^(LOG(Cr_initial)-INT(LOG(Cr_initial)))),C_s2:C_f2,2))</f>
        <v>6.8</v>
      </c>
      <c r="L185" s="10"/>
      <c r="M185" s="10"/>
      <c r="CC185" s="18"/>
      <c r="CD185" s="18"/>
      <c r="CE185" s="18"/>
    </row>
    <row r="186" spans="1:83">
      <c r="A186" s="8" t="s">
        <v>53</v>
      </c>
      <c r="B186" s="9">
        <f>10^-3</f>
        <v>1E-3</v>
      </c>
      <c r="E186" s="10">
        <v>1.5</v>
      </c>
      <c r="F186" s="10">
        <v>1.8</v>
      </c>
      <c r="G186" s="10"/>
      <c r="CC186" s="18"/>
      <c r="CD186" s="18"/>
      <c r="CE186" s="18"/>
    </row>
    <row r="187" spans="1:83">
      <c r="A187" s="8" t="s">
        <v>54</v>
      </c>
      <c r="B187" s="9">
        <f>10^-3</f>
        <v>1E-3</v>
      </c>
      <c r="E187" s="10">
        <v>1.8</v>
      </c>
      <c r="F187" s="10">
        <v>2.2000000000000002</v>
      </c>
      <c r="G187" s="10"/>
      <c r="CC187" s="18"/>
      <c r="CD187" s="18"/>
      <c r="CE187" s="18"/>
    </row>
    <row r="188" spans="1:83">
      <c r="A188" s="8" t="s">
        <v>55</v>
      </c>
      <c r="B188" s="9">
        <f>10^-6</f>
        <v>9.9999999999999995E-7</v>
      </c>
      <c r="E188" s="10">
        <v>2.2000000000000002</v>
      </c>
      <c r="F188" s="10">
        <v>2.7</v>
      </c>
      <c r="G188" s="10"/>
      <c r="J188" t="s">
        <v>108</v>
      </c>
      <c r="CC188" s="18"/>
      <c r="CD188" s="18"/>
      <c r="CE188" s="18"/>
    </row>
    <row r="189" spans="1:83">
      <c r="A189" s="8" t="s">
        <v>56</v>
      </c>
      <c r="B189" s="9">
        <f>10^-6</f>
        <v>9.9999999999999995E-7</v>
      </c>
      <c r="E189" s="10">
        <v>2.7</v>
      </c>
      <c r="F189" s="10">
        <v>3.3</v>
      </c>
      <c r="G189" s="10"/>
      <c r="J189" t="s">
        <v>109</v>
      </c>
      <c r="K189" t="e">
        <f>1/(2*PI()*10*kHz*Rcs_LLC*mOhm)/picoF</f>
        <v>#REF!</v>
      </c>
      <c r="M189" s="10" t="s">
        <v>70</v>
      </c>
      <c r="CC189" s="18"/>
      <c r="CD189" s="18"/>
      <c r="CE189" s="18"/>
    </row>
    <row r="190" spans="1:83">
      <c r="A190" s="8" t="s">
        <v>57</v>
      </c>
      <c r="B190" s="9">
        <f>10^-9</f>
        <v>1.0000000000000001E-9</v>
      </c>
      <c r="E190" s="10">
        <v>3.3</v>
      </c>
      <c r="F190" s="10">
        <v>3.9</v>
      </c>
      <c r="G190" s="10"/>
      <c r="J190" t="s">
        <v>110</v>
      </c>
      <c r="K190" t="e">
        <f>(IF(C_1initial&lt;10000,K191*10^INT(LOG(C_1initial)),K192*10^INT(LOG(C_1initial))))*10^-6</f>
        <v>#REF!</v>
      </c>
      <c r="M190" s="10" t="e">
        <f>IF(C_1initial&lt;10000,"pF","uF")</f>
        <v>#REF!</v>
      </c>
      <c r="CC190" s="18"/>
      <c r="CD190" s="18"/>
      <c r="CE190" s="18"/>
    </row>
    <row r="191" spans="1:83">
      <c r="A191" s="8" t="s">
        <v>58</v>
      </c>
      <c r="B191" s="9">
        <f>10^-3</f>
        <v>1E-3</v>
      </c>
      <c r="E191" s="10">
        <v>3.9</v>
      </c>
      <c r="F191" s="10">
        <v>4.7</v>
      </c>
      <c r="G191" s="10"/>
      <c r="K191" t="e">
        <f>IF((10^(LOG(C_1initial)-INT(LOG(C_1initial))))-VLOOKUP((10^(LOG(C_1initial)-INT(LOG(C_1initial)))),C_s1:C_f1,1)&lt;VLOOKUP((10^(LOG(C_1initial)-INT(LOG(C_1initial)))),C_s1:C_f1,2)-(10^(LOG(C_1initial)-INT(LOG(C_1initial)))),VLOOKUP((10^(LOG(C_1initial)-INT(LOG(C_1initial)))),C_s1:C_f1,1),VLOOKUP((10^(LOG(C_1initial)-INT(LOG(C_1initial)))),C_s1:C_f1,2))</f>
        <v>#REF!</v>
      </c>
      <c r="CC191" s="18"/>
      <c r="CD191" s="18"/>
      <c r="CE191" s="18"/>
    </row>
    <row r="192" spans="1:83">
      <c r="A192" s="8" t="s">
        <v>59</v>
      </c>
      <c r="B192" s="9">
        <f>10^-12</f>
        <v>9.9999999999999998E-13</v>
      </c>
      <c r="E192" s="10">
        <v>4.7</v>
      </c>
      <c r="F192" s="10">
        <v>5.6</v>
      </c>
      <c r="G192" s="10"/>
      <c r="K192" t="e">
        <f>IF((10^(LOG(C_1initial)-INT(LOG(C_1initial))))-VLOOKUP((10^(LOG(C_1initial)-INT(LOG(C_1initial)))),C_s2:C_f2,1)&lt;VLOOKUP((10^(LOG(C_1initial)-INT(LOG(C_1initial)))),C_s2:C_f2,2)-(10^(LOG(C_1initial)-INT(LOG(C_1initial)))),VLOOKUP((10^(LOG(C_1initial)-INT(LOG(C_1initial)))),C_s2:C_f2,1),VLOOKUP((10^(LOG(C_1initial)-INT(LOG(C_1initial)))),C_s2:C_f2,2))</f>
        <v>#REF!</v>
      </c>
      <c r="CC192" s="18"/>
      <c r="CD192" s="18"/>
      <c r="CE192" s="18"/>
    </row>
    <row r="193" spans="1:83">
      <c r="A193" s="8" t="s">
        <v>60</v>
      </c>
      <c r="B193" s="9">
        <f>10^6</f>
        <v>1000000</v>
      </c>
      <c r="E193" s="10">
        <v>5.6</v>
      </c>
      <c r="F193" s="10">
        <v>6.8</v>
      </c>
      <c r="G193" s="10"/>
      <c r="CC193" s="18"/>
      <c r="CD193" s="18"/>
      <c r="CE193" s="18"/>
    </row>
    <row r="194" spans="1:83">
      <c r="A194" s="8" t="s">
        <v>61</v>
      </c>
      <c r="B194" s="9">
        <f>10^-6</f>
        <v>9.9999999999999995E-7</v>
      </c>
      <c r="E194" s="10">
        <v>6.8</v>
      </c>
      <c r="F194" s="10">
        <v>8.1999999999999993</v>
      </c>
      <c r="G194" s="10"/>
      <c r="CC194" s="18"/>
      <c r="CD194" s="18"/>
      <c r="CE194" s="18"/>
    </row>
    <row r="195" spans="1:83">
      <c r="A195" s="8" t="s">
        <v>62</v>
      </c>
      <c r="B195" s="9">
        <f>10^3</f>
        <v>1000</v>
      </c>
      <c r="E195" s="10">
        <v>8.1999999999999993</v>
      </c>
      <c r="F195" s="10">
        <v>10</v>
      </c>
      <c r="G195" s="10"/>
      <c r="J195" t="s">
        <v>116</v>
      </c>
      <c r="CC195" s="18"/>
      <c r="CD195" s="18"/>
      <c r="CE195" s="18"/>
    </row>
    <row r="196" spans="1:83">
      <c r="A196" s="8" t="s">
        <v>63</v>
      </c>
      <c r="B196" s="9">
        <f>10^-9</f>
        <v>1.0000000000000001E-9</v>
      </c>
      <c r="E196" s="437" t="s">
        <v>68</v>
      </c>
      <c r="F196" s="437"/>
      <c r="G196" s="437"/>
      <c r="J196" t="s">
        <v>117</v>
      </c>
      <c r="K196" t="e">
        <f>Ihfr_pfc/(8*f_pfc*kHz*deltaVin)/picoF</f>
        <v>#REF!</v>
      </c>
      <c r="M196" t="s">
        <v>70</v>
      </c>
      <c r="CC196" s="18"/>
      <c r="CD196" s="18"/>
      <c r="CE196" s="18"/>
    </row>
    <row r="197" spans="1:83">
      <c r="A197" s="8" t="s">
        <v>64</v>
      </c>
      <c r="B197" s="9">
        <f>10^-9</f>
        <v>1.0000000000000001E-9</v>
      </c>
      <c r="E197" s="10">
        <v>1</v>
      </c>
      <c r="F197" s="10">
        <v>1.5</v>
      </c>
      <c r="G197" s="10"/>
      <c r="J197" t="s">
        <v>118</v>
      </c>
      <c r="K197" t="e">
        <f>(IF(Cin_initial&lt;10000,K198*10^INT(LOG(Cin_initial)),K199*10^INT(LOG(Cin_initial))))*10^-6</f>
        <v>#REF!</v>
      </c>
      <c r="M197" t="e">
        <f>IF(Cin_initial&lt;10000,"pF","uF")</f>
        <v>#REF!</v>
      </c>
      <c r="CC197" s="18"/>
      <c r="CD197" s="18"/>
      <c r="CE197" s="18"/>
    </row>
    <row r="198" spans="1:83">
      <c r="A198" s="8" t="s">
        <v>65</v>
      </c>
      <c r="B198" s="9">
        <f>10^-6</f>
        <v>9.9999999999999995E-7</v>
      </c>
      <c r="E198" s="10">
        <v>1.5</v>
      </c>
      <c r="F198" s="10">
        <v>2.2000000000000002</v>
      </c>
      <c r="G198" s="10"/>
      <c r="K198" t="e">
        <f>IF((10^(LOG(Cin_initial)-INT(LOG(Cin_initial))))-VLOOKUP((10^(LOG(Cin_initial)-INT(LOG(Cin_initial)))),C_s1:C_f1,1)&lt;VLOOKUP((10^(LOG(Cin_initial)-INT(LOG(Cin_initial)))),C_s1:C_f1,2)-(10^(LOG(Cin_initial)-INT(LOG(Cin_initial)))),VLOOKUP((10^(LOG(Cin_initial)-INT(LOG(Cin_initial)))),C_s1:C_f1,1),VLOOKUP((10^(LOG(Cin_initial)-INT(LOG(Cin_initial)))),C_s1:C_f1,2))</f>
        <v>#REF!</v>
      </c>
      <c r="CC198" s="18"/>
      <c r="CD198" s="18"/>
      <c r="CE198" s="18"/>
    </row>
    <row r="199" spans="1:83">
      <c r="E199" s="10">
        <v>2.2000000000000002</v>
      </c>
      <c r="F199" s="10">
        <v>2.7</v>
      </c>
      <c r="G199" s="10"/>
      <c r="K199" t="e">
        <f>IF((10^(LOG(Cin_initial)-INT(LOG(Cin_initial))))-VLOOKUP((10^(LOG(Cin_initial)-INT(LOG(Cin_initial)))),C_s2:C_f2,1)&gt;VLOOKUP((10^(LOG(Cin_initial)-INT(LOG(Cin_initial)))),C_s2:C_f2,2)-(10^(LOG(Cin_initial)-INT(LOG(Cin_initial)))),VLOOKUP((10^(LOG(Cin_initial)-INT(LOG(Cin_initial)))),C_s2:C_f2,1),VLOOKUP((10^(LOG(Cin_initial)-INT(LOG(Cin_initial)))),C_s2:C_f2,2))</f>
        <v>#REF!</v>
      </c>
      <c r="CC199" s="18"/>
      <c r="CD199" s="18"/>
      <c r="CE199" s="18"/>
    </row>
    <row r="200" spans="1:83">
      <c r="E200" s="10">
        <v>2.7</v>
      </c>
      <c r="F200" s="10">
        <v>3.3</v>
      </c>
      <c r="G200" s="10"/>
      <c r="CC200" s="18"/>
      <c r="CD200" s="18"/>
      <c r="CE200" s="18"/>
    </row>
    <row r="201" spans="1:83">
      <c r="E201" s="10">
        <v>3.3</v>
      </c>
      <c r="F201" s="10">
        <v>4.7</v>
      </c>
      <c r="G201" s="10"/>
      <c r="CC201" s="18"/>
      <c r="CD201" s="18"/>
      <c r="CE201" s="18"/>
    </row>
    <row r="202" spans="1:83">
      <c r="E202" s="10">
        <v>4.7</v>
      </c>
      <c r="F202" s="10">
        <v>6.8</v>
      </c>
      <c r="G202" s="10"/>
      <c r="J202" t="s">
        <v>120</v>
      </c>
      <c r="CC202" s="18"/>
      <c r="CD202" s="18"/>
      <c r="CE202" s="18"/>
    </row>
    <row r="203" spans="1:83">
      <c r="E203" s="10">
        <v>6.8</v>
      </c>
      <c r="F203" s="10">
        <v>10</v>
      </c>
      <c r="J203" t="s">
        <v>121</v>
      </c>
      <c r="K203" t="e">
        <f>((2*Pout*tH*ms)/(Vblk_min^2-Vblk_hu^2))/picoF</f>
        <v>#REF!</v>
      </c>
      <c r="M203" t="s">
        <v>70</v>
      </c>
      <c r="CC203" s="18"/>
      <c r="CD203" s="18"/>
      <c r="CE203" s="18"/>
    </row>
    <row r="204" spans="1:83">
      <c r="J204" t="s">
        <v>122</v>
      </c>
      <c r="K204" t="e">
        <f>(IF(Cblk_initial&lt;10000,K205*10^INT(LOG(Cblk_initial)),K206*10^INT(LOG(Cblk_initial))))*10^-6</f>
        <v>#REF!</v>
      </c>
      <c r="M204" t="e">
        <f>IF(Cblk_initial&lt;10000,"pF","uF")</f>
        <v>#REF!</v>
      </c>
      <c r="CC204" s="18"/>
      <c r="CD204" s="18"/>
      <c r="CE204" s="18"/>
    </row>
    <row r="205" spans="1:83">
      <c r="K205" t="e">
        <f>IF((10^(LOG(Cblk_initial)-INT(LOG(Cblk_initial))))-VLOOKUP((10^(LOG(Cblk_initial)-INT(LOG(Cblk_initial)))),C_s1:C_f1,1)&lt;VLOOKUP((10^(LOG(Cblk_initial)-INT(LOG(Cblk_initial)))),C_s1:C_f1,2)-(10^(LOG(Cblk_initial)-INT(LOG(Cblk_initial)))),VLOOKUP((10^(LOG(Cblk_initial)-INT(LOG(Cblk_initial)))),C_s1:C_f1,1),VLOOKUP((10^(LOG(Cblk_initial)-INT(LOG(Cblk_initial)))),C_s1:C_f1,2))</f>
        <v>#REF!</v>
      </c>
      <c r="CC205" s="18"/>
      <c r="CD205" s="18"/>
      <c r="CE205" s="18"/>
    </row>
    <row r="206" spans="1:83">
      <c r="K206" t="e">
        <f>IF((10^(LOG(Cblk_initial)-INT(LOG(Cblk_initial))))-VLOOKUP((10^(LOG(Cblk_initial)-INT(LOG(Cblk_initial)))),C_s2:C_f2,1)&lt;VLOOKUP((10^(LOG(Cblk_initial)-INT(LOG(Cblk_initial)))),C_s2:C_f2,2)-(10^(LOG(Cblk_initial)-INT(LOG(Cblk_initial)))),VLOOKUP((10^(LOG(Cblk_initial)-INT(LOG(Cblk_initial)))),C_s2:C_f2,1),VLOOKUP((10^(LOG(Cblk_initial)-INT(LOG(Cblk_initial)))),C_s2:C_f2,2))</f>
        <v>#REF!</v>
      </c>
      <c r="CC206" s="18"/>
      <c r="CD206" s="18"/>
      <c r="CE206" s="18"/>
    </row>
    <row r="207" spans="1:83">
      <c r="CC207" s="18"/>
      <c r="CD207" s="18"/>
      <c r="CE207" s="18"/>
    </row>
    <row r="208" spans="1:83">
      <c r="CC208" s="18"/>
      <c r="CD208" s="18"/>
      <c r="CE208" s="18"/>
    </row>
    <row r="209" spans="1:83">
      <c r="A209" t="s">
        <v>316</v>
      </c>
      <c r="CC209" s="18"/>
      <c r="CD209" s="18"/>
      <c r="CE209" s="18"/>
    </row>
    <row r="210" spans="1:83">
      <c r="A210" t="s">
        <v>419</v>
      </c>
      <c r="CC210" s="18"/>
      <c r="CD210" s="18"/>
      <c r="CE210" s="18"/>
    </row>
    <row r="211" spans="1:83">
      <c r="A211" t="s">
        <v>520</v>
      </c>
      <c r="CC211" s="18"/>
      <c r="CD211" s="18"/>
      <c r="CE211" s="18"/>
    </row>
    <row r="212" spans="1:83">
      <c r="A212" t="s">
        <v>385</v>
      </c>
      <c r="CC212" s="18"/>
      <c r="CD212" s="18"/>
      <c r="CE212" s="18"/>
    </row>
    <row r="213" spans="1:83">
      <c r="A213" t="s">
        <v>551</v>
      </c>
      <c r="CC213" s="18"/>
      <c r="CD213" s="18"/>
      <c r="CE213" s="18"/>
    </row>
    <row r="214" spans="1:83">
      <c r="A214" t="s">
        <v>327</v>
      </c>
      <c r="CC214" s="18"/>
      <c r="CD214" s="18"/>
      <c r="CE214" s="18"/>
    </row>
    <row r="215" spans="1:83">
      <c r="A215" t="s">
        <v>521</v>
      </c>
      <c r="CC215" s="18"/>
      <c r="CD215" s="18"/>
      <c r="CE215" s="18"/>
    </row>
    <row r="216" spans="1:83">
      <c r="A216" t="s">
        <v>550</v>
      </c>
      <c r="CC216" s="18"/>
      <c r="CD216" s="18"/>
      <c r="CE216" s="18"/>
    </row>
    <row r="217" spans="1:83">
      <c r="CC217" s="18"/>
      <c r="CD217" s="18"/>
      <c r="CE217" s="18"/>
    </row>
    <row r="218" spans="1:83">
      <c r="CC218" s="18"/>
      <c r="CD218" s="18"/>
      <c r="CE218" s="18"/>
    </row>
    <row r="219" spans="1:83">
      <c r="A219" t="s">
        <v>593</v>
      </c>
      <c r="CC219" s="18"/>
      <c r="CD219" s="18"/>
      <c r="CE219" s="18"/>
    </row>
    <row r="220" spans="1:83">
      <c r="A220" t="s">
        <v>592</v>
      </c>
      <c r="CC220" s="18"/>
      <c r="CD220" s="18"/>
      <c r="CE220" s="18"/>
    </row>
    <row r="221" spans="1:83">
      <c r="CC221" s="18"/>
      <c r="CD221" s="18"/>
      <c r="CE221" s="18"/>
    </row>
    <row r="222" spans="1:83">
      <c r="CC222" s="18"/>
      <c r="CD222" s="18"/>
      <c r="CE222" s="18"/>
    </row>
    <row r="223" spans="1:83">
      <c r="CC223" s="18"/>
      <c r="CD223" s="18"/>
      <c r="CE223" s="18"/>
    </row>
    <row r="224" spans="1:83">
      <c r="CC224" s="18"/>
      <c r="CD224" s="18"/>
      <c r="CE224" s="18"/>
    </row>
    <row r="225" spans="1:83">
      <c r="A225" t="s">
        <v>333</v>
      </c>
      <c r="B225" s="438" t="s">
        <v>151</v>
      </c>
      <c r="C225" s="438"/>
      <c r="D225" s="438"/>
      <c r="CC225" s="18"/>
      <c r="CD225" s="18"/>
      <c r="CE225" s="18"/>
    </row>
    <row r="226" spans="1:83">
      <c r="A226" t="s">
        <v>335</v>
      </c>
      <c r="B226" s="54">
        <v>24730</v>
      </c>
      <c r="C226" s="167">
        <v>28000</v>
      </c>
      <c r="D226" s="88">
        <f>(B226+C226)/2000</f>
        <v>26.364999999999998</v>
      </c>
      <c r="CC226" s="18"/>
      <c r="CD226" s="18"/>
      <c r="CE226" s="18"/>
    </row>
    <row r="227" spans="1:83">
      <c r="A227" t="s">
        <v>336</v>
      </c>
      <c r="B227" s="54">
        <v>17125</v>
      </c>
      <c r="C227" s="54">
        <v>19976</v>
      </c>
      <c r="D227" s="88">
        <f t="shared" ref="D227:D233" si="49">(B227+C227)/2000</f>
        <v>18.5505</v>
      </c>
      <c r="CC227" s="18"/>
      <c r="CD227" s="18"/>
      <c r="CE227" s="18"/>
    </row>
    <row r="228" spans="1:83">
      <c r="A228" t="s">
        <v>337</v>
      </c>
      <c r="B228" s="54">
        <v>12562</v>
      </c>
      <c r="C228" s="54">
        <v>13624</v>
      </c>
      <c r="D228" s="88">
        <f t="shared" si="49"/>
        <v>13.093</v>
      </c>
      <c r="CC228" s="18"/>
      <c r="CD228" s="18"/>
      <c r="CE228" s="18"/>
    </row>
    <row r="229" spans="1:83">
      <c r="A229" t="s">
        <v>338</v>
      </c>
      <c r="B229" s="54">
        <v>9018</v>
      </c>
      <c r="C229" s="54">
        <v>9813</v>
      </c>
      <c r="D229" s="88">
        <f t="shared" si="49"/>
        <v>9.4154999999999998</v>
      </c>
      <c r="CC229" s="18"/>
      <c r="CD229" s="18"/>
      <c r="CE229" s="18"/>
    </row>
    <row r="230" spans="1:83">
      <c r="A230" t="s">
        <v>339</v>
      </c>
      <c r="B230" s="54">
        <v>6478</v>
      </c>
      <c r="C230" s="54">
        <v>6849</v>
      </c>
      <c r="D230" s="88">
        <f t="shared" si="49"/>
        <v>6.6635</v>
      </c>
      <c r="CC230" s="18"/>
      <c r="CD230" s="18"/>
      <c r="CE230" s="18"/>
    </row>
    <row r="231" spans="1:83">
      <c r="A231" t="s">
        <v>340</v>
      </c>
      <c r="B231" s="54">
        <v>4450</v>
      </c>
      <c r="C231" s="54">
        <v>4732</v>
      </c>
      <c r="D231" s="88">
        <f t="shared" si="49"/>
        <v>4.5910000000000002</v>
      </c>
      <c r="CC231" s="18"/>
      <c r="CD231" s="18"/>
      <c r="CE231" s="18"/>
    </row>
    <row r="232" spans="1:83">
      <c r="A232" t="s">
        <v>341</v>
      </c>
      <c r="B232" s="54">
        <v>2422</v>
      </c>
      <c r="C232" s="54">
        <v>3038</v>
      </c>
      <c r="D232" s="88">
        <f t="shared" si="49"/>
        <v>2.73</v>
      </c>
      <c r="CC232" s="18"/>
      <c r="CD232" s="18"/>
      <c r="CE232" s="18"/>
    </row>
    <row r="233" spans="1:83">
      <c r="A233" t="s">
        <v>342</v>
      </c>
      <c r="B233" s="54">
        <v>0</v>
      </c>
      <c r="C233" s="54">
        <v>1344</v>
      </c>
      <c r="D233" s="88">
        <f t="shared" si="49"/>
        <v>0.67200000000000004</v>
      </c>
      <c r="CC233" s="18"/>
      <c r="CD233" s="18"/>
      <c r="CE233" s="18"/>
    </row>
    <row r="234" spans="1:83">
      <c r="CC234" s="18"/>
      <c r="CD234" s="18"/>
      <c r="CE234" s="18"/>
    </row>
    <row r="235" spans="1:83">
      <c r="CC235" s="18"/>
      <c r="CD235" s="18"/>
      <c r="CE235" s="18"/>
    </row>
    <row r="236" spans="1:83">
      <c r="CC236" s="18"/>
      <c r="CD236" s="18"/>
      <c r="CE236" s="18"/>
    </row>
    <row r="237" spans="1:83">
      <c r="CC237" s="18"/>
      <c r="CD237" s="18"/>
      <c r="CE237" s="18"/>
    </row>
    <row r="238" spans="1:83">
      <c r="CC238" s="18"/>
      <c r="CD238" s="18"/>
      <c r="CE238" s="18"/>
    </row>
    <row r="239" spans="1:83">
      <c r="CC239" s="18"/>
      <c r="CD239" s="18"/>
      <c r="CE239" s="18"/>
    </row>
    <row r="240" spans="1:83">
      <c r="CC240" s="18"/>
      <c r="CD240" s="18"/>
      <c r="CE240" s="18"/>
    </row>
    <row r="241" spans="1:83">
      <c r="CC241" s="18"/>
      <c r="CD241" s="18"/>
      <c r="CE241" s="18"/>
    </row>
    <row r="242" spans="1:83">
      <c r="CC242" s="18"/>
      <c r="CD242" s="18"/>
      <c r="CE242" s="18"/>
    </row>
    <row r="243" spans="1:83">
      <c r="CC243" s="18"/>
      <c r="CD243" s="18"/>
      <c r="CE243" s="18"/>
    </row>
    <row r="244" spans="1:83">
      <c r="CC244" s="18"/>
      <c r="CD244" s="18"/>
      <c r="CE244" s="18"/>
    </row>
    <row r="245" spans="1:83">
      <c r="CC245" s="18"/>
      <c r="CD245" s="18"/>
      <c r="CE245" s="18"/>
    </row>
    <row r="246" spans="1:83">
      <c r="CC246" s="18"/>
      <c r="CD246" s="18"/>
      <c r="CE246" s="18"/>
    </row>
    <row r="247" spans="1:83">
      <c r="A247" s="123" t="s">
        <v>412</v>
      </c>
      <c r="B247" t="s">
        <v>506</v>
      </c>
      <c r="CC247" s="18"/>
      <c r="CD247" s="18"/>
      <c r="CE247" s="18"/>
    </row>
    <row r="248" spans="1:83">
      <c r="CC248" s="18"/>
      <c r="CD248" s="18"/>
      <c r="CE248" s="18"/>
    </row>
    <row r="249" spans="1:83">
      <c r="A249" s="139" t="s">
        <v>392</v>
      </c>
      <c r="B249" s="119" t="e">
        <f>('DESIGN INPUTS AND CALCULATIONS'!#REF!*PI()/('DESIGN INPUTS AND CALCULATIONS'!C29))*'DESIGN INPUTS AND CALCULATIONS'!C27/(2*SQRT(2)*'DESIGN INPUTS AND CALCULATIONS'!C40)</f>
        <v>#REF!</v>
      </c>
      <c r="CC249" s="18"/>
      <c r="CD249" s="18"/>
      <c r="CE249" s="18"/>
    </row>
    <row r="250" spans="1:83">
      <c r="A250" s="139" t="s">
        <v>393</v>
      </c>
      <c r="B250" t="e">
        <f>(2*SQRT(2)/PI())*'DESIGN INPUTS AND CALCULATIONS'!C25*'DESIGN INPUTS AND CALCULATIONS'!C40/(2*PI()*'DESIGN INPUTS AND CALCULATIONS'!C97*0.000001*'DESIGN INPUTS AND CALCULATIONS'!#REF!*1000)</f>
        <v>#REF!</v>
      </c>
      <c r="CC250" s="18"/>
      <c r="CD250" s="18"/>
      <c r="CE250" s="18"/>
    </row>
    <row r="251" spans="1:83">
      <c r="A251" s="139" t="s">
        <v>394</v>
      </c>
      <c r="B251" t="e">
        <f>SQRT(B249*B249+B250*B250)</f>
        <v>#REF!</v>
      </c>
      <c r="CC251" s="18"/>
      <c r="CD251" s="18"/>
      <c r="CE251" s="18"/>
    </row>
    <row r="252" spans="1:83">
      <c r="A252" s="139" t="s">
        <v>395</v>
      </c>
      <c r="B252" t="e">
        <f>B251/(2*PI()*'DESIGN INPUTS AND CALCULATIONS'!C92*0.000001*'DESIGN INPUTS AND CALCULATIONS'!#REF!*1000)</f>
        <v>#REF!</v>
      </c>
      <c r="CC252" s="18"/>
      <c r="CD252" s="18"/>
      <c r="CE252" s="18"/>
    </row>
    <row r="253" spans="1:83">
      <c r="A253" s="139" t="s">
        <v>396</v>
      </c>
      <c r="B253" t="e">
        <f>'DESIGN INPUTS AND CALCULATIONS'!C32/2+SQRT(2)*B252</f>
        <v>#REF!</v>
      </c>
      <c r="CC253" s="18"/>
      <c r="CD253" s="18"/>
      <c r="CE253" s="18"/>
    </row>
    <row r="254" spans="1:83">
      <c r="A254" s="139" t="s">
        <v>397</v>
      </c>
      <c r="B254" t="e">
        <f>'DESIGN INPUTS AND CALCULATIONS'!C32/2-SQRT(2)*B252</f>
        <v>#REF!</v>
      </c>
      <c r="CC254" s="18"/>
      <c r="CD254" s="18"/>
      <c r="CE254" s="18"/>
    </row>
    <row r="255" spans="1:83">
      <c r="A255" s="139" t="s">
        <v>398</v>
      </c>
      <c r="B255" t="e">
        <f>B253-B254</f>
        <v>#REF!</v>
      </c>
      <c r="CC255" s="18"/>
      <c r="CD255" s="18"/>
      <c r="CE255" s="18"/>
    </row>
    <row r="256" spans="1:83">
      <c r="A256" s="140" t="s">
        <v>411</v>
      </c>
      <c r="B256" t="e">
        <f>B255/'DESIGN INPUTS AND CALCULATIONS'!C173+(1/('DESIGN INPUTS AND CALCULATIONS'!C170*0.000000000001))*'DESIGN INPUTS AND CALCULATIONS'!C167*0.001/(2*'DESIGN INPUTS AND CALCULATIONS'!#REF!*1000)</f>
        <v>#REF!</v>
      </c>
      <c r="CC256" s="18"/>
      <c r="CD256" s="18"/>
      <c r="CE256" s="18"/>
    </row>
    <row r="257" spans="1:83">
      <c r="CC257" s="18"/>
      <c r="CD257" s="18"/>
      <c r="CE257" s="18"/>
    </row>
    <row r="258" spans="1:83">
      <c r="A258" s="123" t="s">
        <v>356</v>
      </c>
      <c r="B258" s="54" t="s">
        <v>332</v>
      </c>
      <c r="CC258" s="18"/>
      <c r="CD258" s="18"/>
      <c r="CE258" s="18"/>
    </row>
    <row r="259" spans="1:83">
      <c r="A259" s="123" t="s">
        <v>409</v>
      </c>
      <c r="B259" s="54">
        <f>(26*B260/(19))*(1200+0.000776/('DESIGN INPUTS AND CALCULATIONS'!C203/1000000000))</f>
        <v>4.4496956677407808E-2</v>
      </c>
      <c r="CC259" s="18"/>
      <c r="CD259" s="18"/>
      <c r="CE259" s="18"/>
    </row>
    <row r="260" spans="1:83">
      <c r="A260" s="123" t="s">
        <v>361</v>
      </c>
      <c r="B260" s="168">
        <f>'DESIGN INPUTS AND CALCULATIONS'!C204/(98000)</f>
        <v>5.1020408163265306E-6</v>
      </c>
      <c r="CC260" s="18"/>
      <c r="CD260" s="18"/>
      <c r="CE260" s="18"/>
    </row>
    <row r="261" spans="1:83" ht="14.45" customHeight="1">
      <c r="A261" s="123" t="s">
        <v>360</v>
      </c>
      <c r="B261" s="54">
        <f>3.5/(1-((B260/'DESIGN INPUTS AND CALCULATIONS'!C206)*(1200+(0.000776)/('DESIGN INPUTS AND CALCULATIONS'!C203/1000000000))))</f>
        <v>3.809700111069974</v>
      </c>
      <c r="CC261" s="18"/>
      <c r="CD261" s="18"/>
      <c r="CE261" s="18"/>
    </row>
    <row r="262" spans="1:83">
      <c r="A262" s="123" t="s">
        <v>357</v>
      </c>
      <c r="B262" s="169">
        <f>(B261-3.5)/B260</f>
        <v>60701.221769714895</v>
      </c>
      <c r="CC262" s="18"/>
      <c r="CD262" s="18"/>
      <c r="CE262" s="18"/>
    </row>
    <row r="263" spans="1:83">
      <c r="A263" s="123" t="s">
        <v>407</v>
      </c>
      <c r="B263" s="54">
        <f>B262*13/B261</f>
        <v>207133.33333333326</v>
      </c>
      <c r="CC263" s="18"/>
      <c r="CD263" s="18"/>
      <c r="CE263" s="18"/>
    </row>
    <row r="264" spans="1:83">
      <c r="A264" s="123" t="s">
        <v>408</v>
      </c>
      <c r="B264" s="54">
        <f>B262*B263/(B263-B262)</f>
        <v>85863.997099464177</v>
      </c>
      <c r="CC264" s="18"/>
      <c r="CD264" s="18"/>
      <c r="CE264" s="18"/>
    </row>
    <row r="265" spans="1:83">
      <c r="A265" s="123" t="s">
        <v>358</v>
      </c>
      <c r="B265" s="54">
        <f>'DESIGN INPUTS AND CALCULATIONS'!C209*1000</f>
        <v>200000</v>
      </c>
      <c r="CC265" s="18"/>
      <c r="CD265" s="18"/>
      <c r="CE265" s="18"/>
    </row>
    <row r="266" spans="1:83">
      <c r="A266" s="123" t="s">
        <v>359</v>
      </c>
      <c r="B266" s="54">
        <f>'DESIGN INPUTS AND CALCULATIONS'!C210*1000</f>
        <v>82000</v>
      </c>
      <c r="CC266" s="18"/>
      <c r="CD266" s="18"/>
      <c r="CE266" s="18"/>
    </row>
    <row r="267" spans="1:83">
      <c r="A267" t="s">
        <v>357</v>
      </c>
      <c r="B267" s="54">
        <f>B265*B266/(B265+B266)</f>
        <v>58156.028368794323</v>
      </c>
      <c r="CC267" s="18"/>
      <c r="CD267" s="18"/>
      <c r="CE267" s="18"/>
    </row>
    <row r="268" spans="1:83">
      <c r="A268" s="123" t="s">
        <v>360</v>
      </c>
      <c r="B268" s="54">
        <f>13*B266/(B265+B266)</f>
        <v>3.7801418439716312</v>
      </c>
      <c r="CC268" s="18"/>
      <c r="CD268" s="18"/>
      <c r="CE268" s="18"/>
    </row>
    <row r="269" spans="1:83">
      <c r="A269" s="123" t="s">
        <v>361</v>
      </c>
      <c r="B269" s="54">
        <f>(B268-3.5)/B267</f>
        <v>4.8170731707317076E-6</v>
      </c>
      <c r="CC269" s="18"/>
      <c r="CD269" s="18"/>
      <c r="CE269" s="18"/>
    </row>
    <row r="270" spans="1:83">
      <c r="A270" s="123" t="s">
        <v>406</v>
      </c>
      <c r="B270" s="54">
        <f>(-0.000776)/(B267*'DESIGN INPUTS AND CALCULATIONS'!C203/1000000000)</f>
        <v>-8.8956097560975611E-2</v>
      </c>
      <c r="CC270" s="18"/>
      <c r="CD270" s="18"/>
      <c r="CE270" s="18"/>
    </row>
    <row r="271" spans="1:83">
      <c r="A271" s="123" t="s">
        <v>362</v>
      </c>
      <c r="B271" s="54">
        <f>(1200*13/B265)+B268*(1-EXP(B270))</f>
        <v>0.39974398176220072</v>
      </c>
      <c r="CC271" s="18"/>
      <c r="CD271" s="18"/>
      <c r="CE271" s="18"/>
    </row>
    <row r="272" spans="1:83">
      <c r="A272" s="123" t="s">
        <v>363</v>
      </c>
      <c r="B272" s="54">
        <f>B269*100000</f>
        <v>0.48170731707317077</v>
      </c>
      <c r="CC272" s="18"/>
      <c r="CD272" s="18"/>
      <c r="CE272" s="18"/>
    </row>
    <row r="273" spans="1:83">
      <c r="A273" s="123" t="s">
        <v>365</v>
      </c>
      <c r="B273" s="54">
        <f>B268+'DESIGN INPUTS AND CALCULATIONS'!C200*0.000001*'tables and calculations'!B267</f>
        <v>5.9609929078014181</v>
      </c>
      <c r="CC273" s="18"/>
      <c r="CD273" s="18"/>
      <c r="CE273" s="18"/>
    </row>
    <row r="274" spans="1:83">
      <c r="A274" s="123" t="s">
        <v>379</v>
      </c>
      <c r="B274" s="54">
        <v>0</v>
      </c>
      <c r="CC274" s="18"/>
      <c r="CD274" s="18"/>
      <c r="CE274" s="18"/>
    </row>
    <row r="275" spans="1:83">
      <c r="CC275" s="18"/>
      <c r="CD275" s="18"/>
      <c r="CE275" s="18"/>
    </row>
    <row r="276" spans="1:83">
      <c r="A276" s="123" t="s">
        <v>413</v>
      </c>
      <c r="CC276" s="18"/>
      <c r="CD276" s="18"/>
      <c r="CE276" s="18"/>
    </row>
    <row r="277" spans="1:83">
      <c r="A277" s="123" t="s">
        <v>414</v>
      </c>
      <c r="B277" s="119" t="e">
        <f>'DESIGN INPUTS AND CALCULATIONS'!#REF!*1000</f>
        <v>#REF!</v>
      </c>
      <c r="CC277" s="18"/>
      <c r="CD277" s="18"/>
      <c r="CE277" s="18"/>
    </row>
    <row r="278" spans="1:83">
      <c r="A278" s="123" t="s">
        <v>415</v>
      </c>
      <c r="B278" s="159">
        <f>'DESIGN INPUTS AND CALCULATIONS'!C167/1000</f>
        <v>2E-3</v>
      </c>
      <c r="CC278" s="18"/>
      <c r="CD278" s="18"/>
      <c r="CE278" s="18"/>
    </row>
    <row r="279" spans="1:83">
      <c r="A279" s="123" t="s">
        <v>417</v>
      </c>
      <c r="B279" s="159">
        <f>'DESIGN INPUTS AND CALCULATIONS'!C170</f>
        <v>10000</v>
      </c>
      <c r="CC279" s="18"/>
      <c r="CD279" s="18"/>
      <c r="CE279" s="18"/>
    </row>
    <row r="280" spans="1:83">
      <c r="A280" s="123" t="s">
        <v>416</v>
      </c>
      <c r="B280" t="e">
        <f>B278/(2*B277*B279/(1000000000000))</f>
        <v>#REF!</v>
      </c>
      <c r="CC280" s="18"/>
      <c r="CD280" s="18"/>
      <c r="CE280" s="18"/>
    </row>
    <row r="281" spans="1:83">
      <c r="A281" s="123" t="s">
        <v>418</v>
      </c>
      <c r="B281" t="e">
        <f>B280/0.4</f>
        <v>#REF!</v>
      </c>
      <c r="CC281" s="18"/>
      <c r="CD281" s="18"/>
      <c r="CE281" s="18"/>
    </row>
    <row r="282" spans="1:83">
      <c r="CC282" s="18"/>
      <c r="CD282" s="18"/>
      <c r="CE282" s="18"/>
    </row>
    <row r="283" spans="1:83">
      <c r="K283" s="436" t="s">
        <v>542</v>
      </c>
      <c r="L283" s="436"/>
      <c r="CC283" s="18"/>
      <c r="CD283" s="18"/>
      <c r="CE283" s="18"/>
    </row>
    <row r="284" spans="1:83">
      <c r="A284" s="123" t="s">
        <v>448</v>
      </c>
      <c r="D284" t="s">
        <v>454</v>
      </c>
      <c r="E284" s="163" t="s">
        <v>455</v>
      </c>
      <c r="F284" t="s">
        <v>456</v>
      </c>
      <c r="G284" t="s">
        <v>457</v>
      </c>
      <c r="H284" t="s">
        <v>458</v>
      </c>
      <c r="I284" t="s">
        <v>459</v>
      </c>
      <c r="K284" t="s">
        <v>515</v>
      </c>
      <c r="L284" t="s">
        <v>502</v>
      </c>
      <c r="M284" t="s">
        <v>458</v>
      </c>
      <c r="N284" t="s">
        <v>459</v>
      </c>
      <c r="P284" t="s">
        <v>504</v>
      </c>
      <c r="Q284" t="s">
        <v>458</v>
      </c>
      <c r="R284" t="s">
        <v>459</v>
      </c>
      <c r="CC284" s="18"/>
      <c r="CD284" s="18"/>
      <c r="CE284" s="18"/>
    </row>
    <row r="285" spans="1:83">
      <c r="A285" s="123" t="s">
        <v>28</v>
      </c>
      <c r="B285">
        <f>Compensation!C21</f>
        <v>0.8</v>
      </c>
      <c r="D285" s="18">
        <v>10</v>
      </c>
      <c r="E285" s="18">
        <f>2*PI()*D285</f>
        <v>62.831853071795862</v>
      </c>
      <c r="F285" t="str">
        <f>COMPLEX(0,E285)</f>
        <v>62.8318530717959i</v>
      </c>
      <c r="G285" t="str">
        <f>IMPRODUCT($B$293,IMDIV(IMSUM(1,IMPRODUCT($B$294,F285)),IMSUM(1,IMPRODUCT($B$295,F285))))</f>
        <v>7.02932326792859-1.14020391001872i</v>
      </c>
      <c r="H285">
        <f>20*LOG10(IMABS(G285))</f>
        <v>17.051060333802454</v>
      </c>
      <c r="I285">
        <f>IMARGUMENT(G285)*180/PI()</f>
        <v>-9.2135175708329378</v>
      </c>
      <c r="K285" t="str">
        <f>IMDIV(IMSUM(IMPRODUCT(F285,$A$328),1),IMSUM(IMPRODUCT(IMPOWER(F285,2),$A$330),IMPRODUCT(F285,$A$331)))</f>
        <v>0.219224265254903-10.6669315003433i</v>
      </c>
      <c r="L285" t="str">
        <f>IMPRODUCT(IMPRODUCT(IMSUM(K285,1),M324),$B$315)</f>
        <v>2.84939248459156-25.8277454245403i</v>
      </c>
      <c r="M285">
        <f>20*LOG10(IMABS(L285))</f>
        <v>28.294269478146575</v>
      </c>
      <c r="N285">
        <f>IMARGUMENT(L285)*180/PI()+180</f>
        <v>96.295579024933602</v>
      </c>
      <c r="P285" t="str">
        <f>IMPRODUCT(L285,G285)</f>
        <v>-9.41959542862864-184.800460322967i</v>
      </c>
      <c r="Q285">
        <f>20*LOG10(IMABS(P285))</f>
        <v>45.345329811949043</v>
      </c>
      <c r="R285">
        <f>IMARGUMENT(P285)*180/PI()+180</f>
        <v>87.082061454100668</v>
      </c>
      <c r="CC285" s="18"/>
      <c r="CD285" s="18"/>
      <c r="CE285" s="18"/>
    </row>
    <row r="286" spans="1:83">
      <c r="A286" s="123" t="s">
        <v>27</v>
      </c>
      <c r="B286" s="119">
        <f>Compensation!C13</f>
        <v>6</v>
      </c>
      <c r="D286" s="18">
        <f>D285+10</f>
        <v>20</v>
      </c>
      <c r="E286" s="18">
        <f t="shared" ref="E286:E321" si="50">2*PI()*D286</f>
        <v>125.66370614359172</v>
      </c>
      <c r="F286" t="str">
        <f t="shared" ref="F286:F321" si="51">COMPLEX(0,E286)</f>
        <v>125.663706143592i</v>
      </c>
      <c r="G286" t="str">
        <f t="shared" ref="G286:G321" si="52">IMPRODUCT($B$293,IMDIV(IMSUM(1,IMPRODUCT($B$294,F286)),IMSUM(1,IMPRODUCT($B$295,F286))))</f>
        <v>6.52731073328044-2.11754814405816i</v>
      </c>
      <c r="H286">
        <f t="shared" ref="H286:H321" si="53">20*LOG10(IMABS(G286))</f>
        <v>16.72926804879387</v>
      </c>
      <c r="I286">
        <f t="shared" ref="I286:I321" si="54">IMARGUMENT(G286)*180/PI()</f>
        <v>-17.973766085416056</v>
      </c>
      <c r="K286" t="str">
        <f t="shared" ref="K286:K321" si="55">IMDIV(IMSUM(IMPRODUCT(F286,$A$328),1),IMSUM(IMPRODUCT(IMPOWER(F286,2),$A$330),IMPRODUCT(F286,$A$331)))</f>
        <v>0.219224202752596-5.33356712330867i</v>
      </c>
      <c r="L286" t="str">
        <f t="shared" ref="L286:L321" si="56">IMPRODUCT(IMPRODUCT(IMSUM(K286,1),M325),$B$315)</f>
        <v>2.84925859098481-12.9309013153801i</v>
      </c>
      <c r="M286">
        <f t="shared" ref="M286:M321" si="57">20*LOG10(IMABS(L286))</f>
        <v>22.438475219266216</v>
      </c>
      <c r="N286">
        <f t="shared" ref="N286:N321" si="58">IMARGUMENT(L286)*180/PI()+180</f>
        <v>102.42626801719116</v>
      </c>
      <c r="P286" t="str">
        <f t="shared" ref="P286:P321" si="59">IMPRODUCT(L286,G286)</f>
        <v>-8.7838098985557-90.4374531881523i</v>
      </c>
      <c r="Q286">
        <f t="shared" ref="Q286:Q321" si="60">20*LOG10(IMABS(P286))</f>
        <v>39.167743268060079</v>
      </c>
      <c r="R286">
        <f t="shared" ref="R286:R321" si="61">IMARGUMENT(P286)*180/PI()+180</f>
        <v>84.452501931775103</v>
      </c>
      <c r="CC286" s="18"/>
      <c r="CD286" s="18"/>
      <c r="CE286" s="18"/>
    </row>
    <row r="287" spans="1:83">
      <c r="A287" s="123" t="s">
        <v>29</v>
      </c>
      <c r="B287" s="119">
        <f>Compensation!C14</f>
        <v>0.35253028473187148</v>
      </c>
      <c r="D287" s="18">
        <f t="shared" ref="D287:D294" si="62">D286+10</f>
        <v>30</v>
      </c>
      <c r="E287" s="18">
        <f t="shared" si="50"/>
        <v>188.49555921538757</v>
      </c>
      <c r="F287" t="str">
        <f t="shared" si="51"/>
        <v>188.495559215388i</v>
      </c>
      <c r="G287" t="str">
        <f t="shared" si="52"/>
        <v>5.83301729825779-2.83846490359529i</v>
      </c>
      <c r="H287">
        <f t="shared" si="53"/>
        <v>16.240857814243714</v>
      </c>
      <c r="I287">
        <f t="shared" si="54"/>
        <v>-25.948497033069906</v>
      </c>
      <c r="K287" t="str">
        <f t="shared" si="55"/>
        <v>0.219224098582163-3.55582405227236i</v>
      </c>
      <c r="L287" t="str">
        <f t="shared" si="56"/>
        <v>2.84903546250306-8.63951921027488i</v>
      </c>
      <c r="M287">
        <f t="shared" si="57"/>
        <v>19.178115359983487</v>
      </c>
      <c r="N287">
        <f t="shared" si="58"/>
        <v>108.25089287889847</v>
      </c>
      <c r="P287" t="str">
        <f t="shared" si="59"/>
        <v>-7.90449892617231-58.4813521715772i</v>
      </c>
      <c r="Q287">
        <f t="shared" si="60"/>
        <v>35.418973174227204</v>
      </c>
      <c r="R287">
        <f t="shared" si="61"/>
        <v>82.30239584582857</v>
      </c>
      <c r="CC287" s="18"/>
      <c r="CD287" s="18"/>
      <c r="CE287" s="18"/>
    </row>
    <row r="288" spans="1:83">
      <c r="A288" s="123" t="s">
        <v>10</v>
      </c>
      <c r="B288">
        <f>B286*B285*B285</f>
        <v>3.8400000000000007</v>
      </c>
      <c r="D288" s="18">
        <f t="shared" si="62"/>
        <v>40</v>
      </c>
      <c r="E288" s="18">
        <f t="shared" si="50"/>
        <v>251.32741228718345</v>
      </c>
      <c r="F288" t="str">
        <f t="shared" si="51"/>
        <v>251.327412287183i</v>
      </c>
      <c r="G288" t="str">
        <f t="shared" si="52"/>
        <v>5.07698145805731-3.29408330726854i</v>
      </c>
      <c r="H288">
        <f t="shared" si="53"/>
        <v>15.637980943541002</v>
      </c>
      <c r="I288">
        <f t="shared" si="54"/>
        <v>-32.976601099675861</v>
      </c>
      <c r="K288" t="str">
        <f t="shared" si="55"/>
        <v>0.219223952743723-2.66698630763934i</v>
      </c>
      <c r="L288" t="str">
        <f t="shared" si="56"/>
        <v>2.84872314042739-6.49949997817158i</v>
      </c>
      <c r="M288">
        <f t="shared" si="57"/>
        <v>17.020747129924246</v>
      </c>
      <c r="N288">
        <f t="shared" si="58"/>
        <v>113.66778219292165</v>
      </c>
      <c r="P288" t="str">
        <f t="shared" si="59"/>
        <v>-6.94697982059859-42.3817722197325i</v>
      </c>
      <c r="Q288">
        <f t="shared" si="60"/>
        <v>32.658728073465248</v>
      </c>
      <c r="R288">
        <f t="shared" si="61"/>
        <v>80.691181093245802</v>
      </c>
      <c r="CC288" s="18"/>
      <c r="CD288" s="18"/>
      <c r="CE288" s="18"/>
    </row>
    <row r="289" spans="1:83">
      <c r="A289" s="123" t="s">
        <v>449</v>
      </c>
      <c r="B289">
        <f>((B286+1)*B285^2-1)^2+((B285^2-1)*B285*B287*B286)^2</f>
        <v>12.481490930094637</v>
      </c>
      <c r="D289" s="18">
        <f t="shared" si="62"/>
        <v>50</v>
      </c>
      <c r="E289" s="18">
        <f t="shared" si="50"/>
        <v>314.15926535897933</v>
      </c>
      <c r="F289" t="str">
        <f t="shared" si="51"/>
        <v>314.159265358979i</v>
      </c>
      <c r="G289" t="str">
        <f t="shared" si="52"/>
        <v>4.35177734880147-3.52943900821374i</v>
      </c>
      <c r="H289">
        <f t="shared" si="53"/>
        <v>14.968591843878208</v>
      </c>
      <c r="I289">
        <f t="shared" si="54"/>
        <v>-39.043224533571809</v>
      </c>
      <c r="K289" t="str">
        <f t="shared" si="55"/>
        <v>0.219223765237442-2.13371069345968i</v>
      </c>
      <c r="L289" t="str">
        <f t="shared" si="56"/>
        <v>2.84832168252446-5.22002295325671i</v>
      </c>
      <c r="M289">
        <f t="shared" si="57"/>
        <v>15.485316129608563</v>
      </c>
      <c r="N289">
        <f t="shared" si="58"/>
        <v>118.61922648173332</v>
      </c>
      <c r="P289" t="str">
        <f t="shared" si="59"/>
        <v>-6.02849085488528-32.7693553024491i</v>
      </c>
      <c r="Q289">
        <f t="shared" si="60"/>
        <v>30.453907973486764</v>
      </c>
      <c r="R289">
        <f t="shared" si="61"/>
        <v>79.576001948161533</v>
      </c>
      <c r="CC289" s="18"/>
      <c r="CD289" s="18"/>
      <c r="CE289" s="18"/>
    </row>
    <row r="290" spans="1:83">
      <c r="A290" s="123" t="s">
        <v>450</v>
      </c>
      <c r="B290" s="18">
        <f>2*((B286+1)*B285^2-1)*(B286+1)+((B285^2-1)*B287*B286)^2+2*(B285*B287*B286)^2*(B285^2-1)</f>
        <v>47.238213299969352</v>
      </c>
      <c r="D290" s="18">
        <f t="shared" si="62"/>
        <v>60</v>
      </c>
      <c r="E290" s="18">
        <f t="shared" si="50"/>
        <v>376.99111843077515</v>
      </c>
      <c r="F290" t="str">
        <f t="shared" si="51"/>
        <v>376.991118430775i</v>
      </c>
      <c r="G290" t="str">
        <f t="shared" si="52"/>
        <v>3.7049514812239-3.60580955318562i</v>
      </c>
      <c r="H290">
        <f t="shared" si="53"/>
        <v>14.26975042039774</v>
      </c>
      <c r="I290">
        <f t="shared" si="54"/>
        <v>-44.223054091712278</v>
      </c>
      <c r="K290" t="str">
        <f t="shared" si="55"/>
        <v>0.219223536063534-1.77821614439113i</v>
      </c>
      <c r="L290" t="str">
        <f t="shared" si="56"/>
        <v>2.84783116301989-4.37081388172365i</v>
      </c>
      <c r="M290">
        <f t="shared" si="57"/>
        <v>14.347948751037887</v>
      </c>
      <c r="N290">
        <f t="shared" si="58"/>
        <v>123.08650653961962</v>
      </c>
      <c r="P290" t="str">
        <f t="shared" si="59"/>
        <v>-5.20924616420933-26.4623901787229i</v>
      </c>
      <c r="Q290">
        <f t="shared" si="60"/>
        <v>28.617699171435639</v>
      </c>
      <c r="R290">
        <f t="shared" si="61"/>
        <v>78.863452447907378</v>
      </c>
      <c r="CC290" s="18"/>
      <c r="CD290" s="18"/>
      <c r="CE290" s="18"/>
    </row>
    <row r="291" spans="1:83">
      <c r="A291" s="123" t="s">
        <v>452</v>
      </c>
      <c r="B291" s="18">
        <f>0.001*Compensation!C3/Compensation!C6*B285/Compensation!C15*(B286/SQRT(B289)-0.5*B288/(B289*SQRT(B289))*B290)</f>
        <v>-2.7668727597805672E-4</v>
      </c>
      <c r="D291" s="18">
        <f t="shared" si="62"/>
        <v>70</v>
      </c>
      <c r="E291" s="18">
        <f t="shared" si="50"/>
        <v>439.82297150257102</v>
      </c>
      <c r="F291" t="str">
        <f t="shared" si="51"/>
        <v>439.822971502571i</v>
      </c>
      <c r="G291" t="str">
        <f t="shared" si="52"/>
        <v>3.15138168499963-3.57822838354079i</v>
      </c>
      <c r="H291">
        <f t="shared" si="53"/>
        <v>13.566935237399726</v>
      </c>
      <c r="I291">
        <f t="shared" si="54"/>
        <v>-48.629303299015731</v>
      </c>
      <c r="K291" t="str">
        <f t="shared" si="55"/>
        <v>0.219223265222262-1.52431077526494i</v>
      </c>
      <c r="L291" t="str">
        <f t="shared" si="56"/>
        <v>2.84725167256408-3.76746891444346i</v>
      </c>
      <c r="M291">
        <f t="shared" si="57"/>
        <v>13.483177964221227</v>
      </c>
      <c r="N291">
        <f t="shared" si="58"/>
        <v>127.0800393884755</v>
      </c>
      <c r="P291" t="str">
        <f t="shared" si="59"/>
        <v>-4.50808743026619-22.0608492856353i</v>
      </c>
      <c r="Q291">
        <f t="shared" si="60"/>
        <v>27.050113201620938</v>
      </c>
      <c r="R291">
        <f t="shared" si="61"/>
        <v>78.450736089459753</v>
      </c>
      <c r="CC291" s="18"/>
      <c r="CD291" s="18"/>
      <c r="CE291" s="18"/>
    </row>
    <row r="292" spans="1:83">
      <c r="A292" s="123" t="s">
        <v>453</v>
      </c>
      <c r="B292">
        <f>(1-Compensation!C4/(2*1000*Compensation!C22*B291))</f>
        <v>2.1175489188950589</v>
      </c>
      <c r="D292" s="18">
        <f t="shared" si="62"/>
        <v>80</v>
      </c>
      <c r="E292" s="18">
        <f t="shared" si="50"/>
        <v>502.6548245743669</v>
      </c>
      <c r="F292" t="str">
        <f t="shared" si="51"/>
        <v>502.654824574367i</v>
      </c>
      <c r="G292" t="str">
        <f t="shared" si="52"/>
        <v>2.6879743641857-3.48806138315818i</v>
      </c>
      <c r="H292">
        <f t="shared" si="53"/>
        <v>12.876176394967015</v>
      </c>
      <c r="I292">
        <f t="shared" si="54"/>
        <v>-52.381388071850708</v>
      </c>
      <c r="K292" t="str">
        <f t="shared" si="55"/>
        <v>0.219222952713933-1.3338986434775i</v>
      </c>
      <c r="L292" t="str">
        <f t="shared" si="56"/>
        <v>2.84658331819015-3.31778560537341i</v>
      </c>
      <c r="M292">
        <f t="shared" si="57"/>
        <v>12.812774565120455</v>
      </c>
      <c r="N292">
        <f t="shared" si="58"/>
        <v>130.6288302739153</v>
      </c>
      <c r="P292" t="str">
        <f t="shared" si="59"/>
        <v>-3.92109686288729-18.8471799992294i</v>
      </c>
      <c r="Q292">
        <f t="shared" si="60"/>
        <v>25.688950960087471</v>
      </c>
      <c r="R292">
        <f t="shared" si="61"/>
        <v>78.24744220206459</v>
      </c>
      <c r="CC292" s="18"/>
      <c r="CD292" s="18"/>
      <c r="CE292" s="18"/>
    </row>
    <row r="293" spans="1:83">
      <c r="A293" t="s">
        <v>460</v>
      </c>
      <c r="B293">
        <f>Compensation!C12*0.000001*(Compensation!C17*0.000000000001+Compensation!C18*0.000000000001)*Compensation!C22*1000*Compensation!C9*Compensation!C3*Compensation!C7/(2*Compensation!C18*0.000000000001*Compensation!C4*B292)</f>
        <v>7.2142720754978074</v>
      </c>
      <c r="D293" s="18">
        <f t="shared" si="62"/>
        <v>90</v>
      </c>
      <c r="E293" s="18">
        <f t="shared" si="50"/>
        <v>565.48667764616278</v>
      </c>
      <c r="F293" t="str">
        <f t="shared" si="51"/>
        <v>565.486677646163i</v>
      </c>
      <c r="G293" t="str">
        <f t="shared" si="52"/>
        <v>2.30400015848842-3.36352007203924i</v>
      </c>
      <c r="H293">
        <f t="shared" si="53"/>
        <v>12.206750216846141</v>
      </c>
      <c r="I293">
        <f t="shared" si="54"/>
        <v>-55.588985205745466</v>
      </c>
      <c r="K293" t="str">
        <f t="shared" si="55"/>
        <v>0.219222598538902-1.18581533645409i</v>
      </c>
      <c r="L293" t="str">
        <f t="shared" si="56"/>
        <v>2.84582622326473-2.97053991123944i</v>
      </c>
      <c r="M293">
        <f t="shared" si="57"/>
        <v>12.284731009735738</v>
      </c>
      <c r="N293">
        <f t="shared" si="58"/>
        <v>133.77166033924178</v>
      </c>
      <c r="P293" t="str">
        <f t="shared" si="59"/>
        <v>-3.43468654681508-16.4161180497784i</v>
      </c>
      <c r="Q293">
        <f t="shared" si="60"/>
        <v>24.491481226581882</v>
      </c>
      <c r="R293">
        <f t="shared" si="61"/>
        <v>78.182675133496332</v>
      </c>
      <c r="CC293" s="18"/>
      <c r="CD293" s="18"/>
      <c r="CE293" s="18"/>
    </row>
    <row r="294" spans="1:83">
      <c r="A294" s="163" t="s">
        <v>462</v>
      </c>
      <c r="B294" s="164">
        <f>Compensation!C19*0.001*Compensation!C20*0.001</f>
        <v>0</v>
      </c>
      <c r="D294" s="18">
        <f t="shared" si="62"/>
        <v>100</v>
      </c>
      <c r="E294" s="18">
        <f t="shared" si="50"/>
        <v>628.31853071795865</v>
      </c>
      <c r="F294" t="str">
        <f t="shared" si="51"/>
        <v>628.318530717959i</v>
      </c>
      <c r="G294" t="str">
        <f t="shared" si="52"/>
        <v>1.98679851140865-3.22272193891443i</v>
      </c>
      <c r="H294">
        <f t="shared" si="53"/>
        <v>11.563463429910058</v>
      </c>
      <c r="I294">
        <f t="shared" si="54"/>
        <v>-58.346291012967896</v>
      </c>
      <c r="K294" t="str">
        <f t="shared" si="55"/>
        <v>0.219222202697576-1.0673622066345i</v>
      </c>
      <c r="L294" t="str">
        <f t="shared" si="56"/>
        <v>2.84498052743112-2.69499699159954i</v>
      </c>
      <c r="M294">
        <f t="shared" si="57"/>
        <v>11.863042063213925</v>
      </c>
      <c r="N294">
        <f t="shared" si="58"/>
        <v>136.55078698273596</v>
      </c>
      <c r="P294" t="str">
        <f t="shared" si="59"/>
        <v>-3.03282285324948-14.5229971726974i</v>
      </c>
      <c r="Q294">
        <f t="shared" si="60"/>
        <v>23.426505493123994</v>
      </c>
      <c r="R294">
        <f t="shared" si="61"/>
        <v>78.204495969768075</v>
      </c>
      <c r="CC294" s="18"/>
      <c r="CD294" s="18"/>
      <c r="CE294" s="18"/>
    </row>
    <row r="295" spans="1:83">
      <c r="A295" s="163" t="s">
        <v>461</v>
      </c>
      <c r="B295">
        <f>Compensation!C19*0.001*(Compensation!C7/(2*B292)+Compensation!C20*0.001)</f>
        <v>2.5816011228298723E-3</v>
      </c>
      <c r="D295" s="18">
        <f>D294+100</f>
        <v>200</v>
      </c>
      <c r="E295" s="18">
        <f t="shared" si="50"/>
        <v>1256.6370614359173</v>
      </c>
      <c r="F295" t="str">
        <f t="shared" si="51"/>
        <v>1256.63706143592i</v>
      </c>
      <c r="G295" t="str">
        <f t="shared" si="52"/>
        <v>0.625998923332496-2.03082542328874i</v>
      </c>
      <c r="H295">
        <f t="shared" si="53"/>
        <v>6.5476610331872811</v>
      </c>
      <c r="I295">
        <f t="shared" si="54"/>
        <v>-72.868163371543773</v>
      </c>
      <c r="K295" t="str">
        <f t="shared" si="55"/>
        <v>0.219215952760852-0.534694787000647i</v>
      </c>
      <c r="L295" t="str">
        <f t="shared" si="56"/>
        <v>2.83169272781126-1.51649142039382i</v>
      </c>
      <c r="M295">
        <f t="shared" si="57"/>
        <v>10.136052015236057</v>
      </c>
      <c r="N295">
        <f t="shared" si="58"/>
        <v>151.82906421372809</v>
      </c>
      <c r="P295" t="str">
        <f t="shared" si="59"/>
        <v>-1.30709273191672-6.69999557899045i</v>
      </c>
      <c r="Q295">
        <f t="shared" si="60"/>
        <v>16.683713048423346</v>
      </c>
      <c r="R295">
        <f t="shared" si="61"/>
        <v>78.960900842184273</v>
      </c>
      <c r="CC295" s="18"/>
      <c r="CD295" s="18"/>
      <c r="CE295" s="18"/>
    </row>
    <row r="296" spans="1:83">
      <c r="D296" s="18">
        <f t="shared" ref="D296:D303" si="63">D295+100</f>
        <v>300</v>
      </c>
      <c r="E296" s="18">
        <f t="shared" si="50"/>
        <v>1884.9555921538758</v>
      </c>
      <c r="F296" t="str">
        <f t="shared" si="51"/>
        <v>1884.95559215388i</v>
      </c>
      <c r="G296" t="str">
        <f t="shared" si="52"/>
        <v>0.292313237952438-1.42245569378325i</v>
      </c>
      <c r="H296">
        <f t="shared" si="53"/>
        <v>3.240410007008065</v>
      </c>
      <c r="I296">
        <f t="shared" si="54"/>
        <v>-78.387438346113015</v>
      </c>
      <c r="K296" t="str">
        <f t="shared" si="55"/>
        <v>0.219205536991531-0.357589420912823i</v>
      </c>
      <c r="L296" t="str">
        <f t="shared" si="56"/>
        <v>2.8098159003716-1.19647658104894i</v>
      </c>
      <c r="M296">
        <f t="shared" si="57"/>
        <v>9.6972435704895243</v>
      </c>
      <c r="N296">
        <f t="shared" si="58"/>
        <v>156.93471174114572</v>
      </c>
      <c r="P296" t="str">
        <f t="shared" si="59"/>
        <v>-0.880588541303513-4.34658456950697i</v>
      </c>
      <c r="Q296">
        <f t="shared" si="60"/>
        <v>12.937653577497585</v>
      </c>
      <c r="R296">
        <f t="shared" si="61"/>
        <v>78.547273395032718</v>
      </c>
      <c r="CC296" s="18"/>
      <c r="CD296" s="18"/>
      <c r="CE296" s="18"/>
    </row>
    <row r="297" spans="1:83">
      <c r="A297" t="s">
        <v>547</v>
      </c>
      <c r="D297" s="18">
        <f t="shared" si="63"/>
        <v>400</v>
      </c>
      <c r="E297" s="18">
        <f t="shared" si="50"/>
        <v>2513.2741228718346</v>
      </c>
      <c r="F297" t="str">
        <f t="shared" si="51"/>
        <v>2513.27412287183i</v>
      </c>
      <c r="G297" t="str">
        <f t="shared" si="52"/>
        <v>0.167393573891612-1.08609492088115i</v>
      </c>
      <c r="H297">
        <f t="shared" si="53"/>
        <v>0.81931298810768427</v>
      </c>
      <c r="I297">
        <f t="shared" si="54"/>
        <v>-81.238272609979703</v>
      </c>
      <c r="K297" t="str">
        <f t="shared" si="55"/>
        <v>0.219190956577209-0.269374471902931i</v>
      </c>
      <c r="L297" t="str">
        <f t="shared" si="56"/>
        <v>2.77974152649593-1.08859219507271i</v>
      </c>
      <c r="M297">
        <f t="shared" si="57"/>
        <v>9.4997497906869324</v>
      </c>
      <c r="N297">
        <f t="shared" si="58"/>
        <v>158.61387735098006</v>
      </c>
      <c r="P297" t="str">
        <f t="shared" si="59"/>
        <v>-0.717003585364253-3.20128649133338i</v>
      </c>
      <c r="Q297">
        <f t="shared" si="60"/>
        <v>10.319062778794613</v>
      </c>
      <c r="R297">
        <f t="shared" si="61"/>
        <v>77.375604741000359</v>
      </c>
      <c r="CC297" s="18"/>
      <c r="CD297" s="18"/>
      <c r="CE297" s="18"/>
    </row>
    <row r="298" spans="1:83">
      <c r="A298" t="s">
        <v>465</v>
      </c>
      <c r="D298" s="18">
        <f t="shared" si="63"/>
        <v>500</v>
      </c>
      <c r="E298" s="18">
        <f t="shared" si="50"/>
        <v>3141.5926535897929</v>
      </c>
      <c r="F298" t="str">
        <f t="shared" si="51"/>
        <v>3141.59265358979i</v>
      </c>
      <c r="G298" t="str">
        <f t="shared" si="52"/>
        <v>0.108034310947563-0.876194898594338i</v>
      </c>
      <c r="H298">
        <f t="shared" si="53"/>
        <v>-1.0824577663263804</v>
      </c>
      <c r="I298">
        <f t="shared" si="54"/>
        <v>-82.970941449561025</v>
      </c>
      <c r="K298" t="str">
        <f t="shared" si="55"/>
        <v>0.219172213180043-0.216715581889345i</v>
      </c>
      <c r="L298" t="str">
        <f t="shared" si="56"/>
        <v>2.74199321987132-1.06289326832187i</v>
      </c>
      <c r="M298">
        <f t="shared" si="57"/>
        <v>9.3692918552918805</v>
      </c>
      <c r="N298">
        <f t="shared" si="58"/>
        <v>158.81191249478729</v>
      </c>
      <c r="P298" t="str">
        <f t="shared" si="59"/>
        <v>-0.635072311322198-2.51734941308547i</v>
      </c>
      <c r="Q298">
        <f t="shared" si="60"/>
        <v>8.2868340889655023</v>
      </c>
      <c r="R298">
        <f t="shared" si="61"/>
        <v>75.840971045226269</v>
      </c>
      <c r="CC298" s="18"/>
      <c r="CD298" s="18"/>
      <c r="CE298" s="18"/>
    </row>
    <row r="299" spans="1:83">
      <c r="A299" t="s">
        <v>466</v>
      </c>
      <c r="D299" s="18">
        <f t="shared" si="63"/>
        <v>600</v>
      </c>
      <c r="E299" s="18">
        <f t="shared" si="50"/>
        <v>3769.9111843077517</v>
      </c>
      <c r="F299" t="str">
        <f t="shared" si="51"/>
        <v>3769.91118430775i</v>
      </c>
      <c r="G299" t="str">
        <f t="shared" si="52"/>
        <v>0.0753686930294917-0.733518791579637i</v>
      </c>
      <c r="H299">
        <f t="shared" si="53"/>
        <v>-2.6461649871603625</v>
      </c>
      <c r="I299">
        <f t="shared" si="54"/>
        <v>-84.133474395202768</v>
      </c>
      <c r="K299" t="str">
        <f t="shared" si="55"/>
        <v>0.219149308936283-0.181834605880466i</v>
      </c>
      <c r="L299" t="str">
        <f t="shared" si="56"/>
        <v>2.69720466966642-1.0755976327651i</v>
      </c>
      <c r="M299">
        <f t="shared" si="57"/>
        <v>9.2592149662955716</v>
      </c>
      <c r="N299">
        <f t="shared" si="58"/>
        <v>158.25875873976256</v>
      </c>
      <c r="P299" t="str">
        <f t="shared" si="59"/>
        <v>-0.585686285025974-2.05951669774379i</v>
      </c>
      <c r="Q299">
        <f t="shared" si="60"/>
        <v>6.6130499791352237</v>
      </c>
      <c r="R299">
        <f t="shared" si="61"/>
        <v>74.12528434455983</v>
      </c>
      <c r="CC299" s="18"/>
      <c r="CD299" s="18"/>
      <c r="CE299" s="18"/>
    </row>
    <row r="300" spans="1:83">
      <c r="D300" s="18">
        <f t="shared" si="63"/>
        <v>700</v>
      </c>
      <c r="E300" s="18">
        <f t="shared" si="50"/>
        <v>4398.22971502571</v>
      </c>
      <c r="F300" t="str">
        <f t="shared" si="51"/>
        <v>4398.22971502571i</v>
      </c>
      <c r="G300" t="str">
        <f t="shared" si="52"/>
        <v>0.0555268208461833-0.630477886399282i</v>
      </c>
      <c r="H300">
        <f t="shared" si="53"/>
        <v>-3.9730467401881349</v>
      </c>
      <c r="I300">
        <f t="shared" si="54"/>
        <v>-84.966889440720095</v>
      </c>
      <c r="K300" t="str">
        <f t="shared" si="55"/>
        <v>0.21912224645566-0.157112316938613i</v>
      </c>
      <c r="L300" t="str">
        <f t="shared" si="56"/>
        <v>2.64609436696012-1.10763301157003i</v>
      </c>
      <c r="M300">
        <f t="shared" si="57"/>
        <v>9.1532944990761642</v>
      </c>
      <c r="N300">
        <f t="shared" si="58"/>
        <v>157.28622141126607</v>
      </c>
      <c r="P300" t="str">
        <f t="shared" si="59"/>
        <v>-0.551408912184455-1.72980732349083i</v>
      </c>
      <c r="Q300">
        <f t="shared" si="60"/>
        <v>5.1802477588880329</v>
      </c>
      <c r="R300">
        <f t="shared" si="61"/>
        <v>72.319331970545988</v>
      </c>
      <c r="CC300" s="18"/>
      <c r="CD300" s="18"/>
      <c r="CE300" s="18"/>
    </row>
    <row r="301" spans="1:83">
      <c r="A301" t="s">
        <v>500</v>
      </c>
      <c r="B301">
        <f>Compensation!C27*1000</f>
        <v>16900</v>
      </c>
      <c r="D301" s="18">
        <f t="shared" si="63"/>
        <v>800</v>
      </c>
      <c r="E301" s="18">
        <f t="shared" si="50"/>
        <v>5026.5482457436692</v>
      </c>
      <c r="F301" t="str">
        <f t="shared" si="51"/>
        <v>5026.54824574367i</v>
      </c>
      <c r="G301" t="str">
        <f t="shared" si="52"/>
        <v>0.0425895511146839-0.552665124148883i</v>
      </c>
      <c r="H301">
        <f t="shared" si="53"/>
        <v>-5.1250442021972651</v>
      </c>
      <c r="I301">
        <f t="shared" si="54"/>
        <v>-85.593374494965303</v>
      </c>
      <c r="K301" t="str">
        <f t="shared" si="55"/>
        <v>0.219091028820639-0.138739082426451i</v>
      </c>
      <c r="L301" t="str">
        <f t="shared" si="56"/>
        <v>2.58943888877042-1.14927837667587i</v>
      </c>
      <c r="M301">
        <f t="shared" si="57"/>
        <v>9.0450102469828906</v>
      </c>
      <c r="N301">
        <f t="shared" si="58"/>
        <v>156.06677317087733</v>
      </c>
      <c r="P301" t="str">
        <f t="shared" si="59"/>
        <v>-0.524883036815558-1.48003981510669i</v>
      </c>
      <c r="Q301">
        <f t="shared" si="60"/>
        <v>3.9199660447856348</v>
      </c>
      <c r="R301">
        <f t="shared" si="61"/>
        <v>70.473398675912065</v>
      </c>
      <c r="CC301" s="18"/>
      <c r="CD301" s="18"/>
      <c r="CE301" s="18"/>
    </row>
    <row r="302" spans="1:83">
      <c r="A302" t="s">
        <v>486</v>
      </c>
      <c r="B302">
        <f>Compensation!C26*1000</f>
        <v>147000</v>
      </c>
      <c r="D302" s="18">
        <f t="shared" si="63"/>
        <v>900</v>
      </c>
      <c r="E302" s="18">
        <f t="shared" si="50"/>
        <v>5654.8667764616275</v>
      </c>
      <c r="F302" t="str">
        <f t="shared" si="51"/>
        <v>5654.86677646163i</v>
      </c>
      <c r="G302" t="str">
        <f t="shared" si="52"/>
        <v>0.0336927489678412-0.491867316145771i</v>
      </c>
      <c r="H302">
        <f t="shared" si="53"/>
        <v>-6.1427103673100456</v>
      </c>
      <c r="I302">
        <f t="shared" si="54"/>
        <v>-86.081379336170073</v>
      </c>
      <c r="K302" t="str">
        <f t="shared" si="55"/>
        <v>0.219055659585553-0.124598422760642i</v>
      </c>
      <c r="L302" t="str">
        <f t="shared" si="56"/>
        <v>2.52804643017069-1.19504369937244i</v>
      </c>
      <c r="M302">
        <f t="shared" si="57"/>
        <v>8.9315944440189199</v>
      </c>
      <c r="N302">
        <f t="shared" si="58"/>
        <v>154.69922888290938</v>
      </c>
      <c r="P302" t="str">
        <f t="shared" si="59"/>
        <v>-0.502626103336448-1.28372772006851i</v>
      </c>
      <c r="Q302">
        <f t="shared" si="60"/>
        <v>2.7888840767088729</v>
      </c>
      <c r="R302">
        <f t="shared" si="61"/>
        <v>68.617849546739279</v>
      </c>
      <c r="CC302" s="18"/>
      <c r="CD302" s="18"/>
      <c r="CE302" s="18"/>
    </row>
    <row r="303" spans="1:83">
      <c r="A303" t="s">
        <v>487</v>
      </c>
      <c r="B303">
        <f>Compensation!C28*1000</f>
        <v>33200</v>
      </c>
      <c r="D303" s="18">
        <f t="shared" si="63"/>
        <v>1000</v>
      </c>
      <c r="E303" s="18">
        <f t="shared" si="50"/>
        <v>6283.1853071795858</v>
      </c>
      <c r="F303" t="str">
        <f t="shared" si="51"/>
        <v>6283.18530717959i</v>
      </c>
      <c r="G303" t="str">
        <f t="shared" si="52"/>
        <v>0.0273153650969649-0.443073748354245i</v>
      </c>
      <c r="H303">
        <f t="shared" si="53"/>
        <v>-7.0540047327479058</v>
      </c>
      <c r="I303">
        <f t="shared" si="54"/>
        <v>-86.472197032677414</v>
      </c>
      <c r="K303" t="str">
        <f t="shared" si="55"/>
        <v>0.219016142775582-0.113420434917639i</v>
      </c>
      <c r="L303" t="str">
        <f t="shared" si="56"/>
        <v>2.46273203959018-1.24161751340808i</v>
      </c>
      <c r="M303">
        <f t="shared" si="57"/>
        <v>8.8119418449228757</v>
      </c>
      <c r="N303">
        <f t="shared" si="58"/>
        <v>153.24446483308176</v>
      </c>
      <c r="P303" t="str">
        <f t="shared" si="59"/>
        <v>-0.482857700890596-1.12508715166284i</v>
      </c>
      <c r="Q303">
        <f t="shared" si="60"/>
        <v>1.7579371121749472</v>
      </c>
      <c r="R303">
        <f t="shared" si="61"/>
        <v>66.772267800404293</v>
      </c>
      <c r="CC303" s="18"/>
      <c r="CD303" s="18"/>
      <c r="CE303" s="18"/>
    </row>
    <row r="304" spans="1:83">
      <c r="A304" t="s">
        <v>488</v>
      </c>
      <c r="B304">
        <f>Compensation!C29*0.000000001</f>
        <v>1E-8</v>
      </c>
      <c r="D304" s="18">
        <f>D303+1000</f>
        <v>2000</v>
      </c>
      <c r="E304" s="18">
        <f t="shared" si="50"/>
        <v>12566.370614359172</v>
      </c>
      <c r="F304" t="str">
        <f t="shared" si="51"/>
        <v>12566.3706143592i</v>
      </c>
      <c r="G304" t="str">
        <f t="shared" si="52"/>
        <v>0.00684828850663944-0.222167768776056i</v>
      </c>
      <c r="H304">
        <f t="shared" si="53"/>
        <v>-13.062254348054347</v>
      </c>
      <c r="I304">
        <f t="shared" si="54"/>
        <v>-88.234425156219373</v>
      </c>
      <c r="K304" t="str">
        <f t="shared" si="55"/>
        <v>0.218394077568986-0.0667995572021568i</v>
      </c>
      <c r="L304" t="str">
        <f t="shared" si="56"/>
        <v>1.74526510622165-1.53239910460691i</v>
      </c>
      <c r="M304">
        <f t="shared" si="57"/>
        <v>7.3192682785752972</v>
      </c>
      <c r="N304">
        <f t="shared" si="58"/>
        <v>138.71582286872169</v>
      </c>
      <c r="P304" t="str">
        <f t="shared" si="59"/>
        <v>-0.328497610976967-0.398235965747634i</v>
      </c>
      <c r="Q304">
        <f t="shared" si="60"/>
        <v>-5.742986069479052</v>
      </c>
      <c r="R304">
        <f t="shared" si="61"/>
        <v>50.481397712502257</v>
      </c>
      <c r="CC304" s="18"/>
      <c r="CD304" s="18"/>
      <c r="CE304" s="18"/>
    </row>
    <row r="305" spans="1:83">
      <c r="A305" t="s">
        <v>489</v>
      </c>
      <c r="B305">
        <f>Compensation!C30*0.000000000001</f>
        <v>1.5E-10</v>
      </c>
      <c r="D305" s="18">
        <f t="shared" ref="D305:D312" si="64">D304+1000</f>
        <v>3000</v>
      </c>
      <c r="E305" s="18">
        <f t="shared" si="50"/>
        <v>18849.555921538758</v>
      </c>
      <c r="F305" t="str">
        <f t="shared" si="51"/>
        <v>18849.5559215388i</v>
      </c>
      <c r="G305" t="str">
        <f t="shared" si="52"/>
        <v>0.00304528978113614-0.148189997098314i</v>
      </c>
      <c r="H305">
        <f t="shared" si="53"/>
        <v>-16.581788577748945</v>
      </c>
      <c r="I305">
        <f t="shared" si="54"/>
        <v>-88.822743098070461</v>
      </c>
      <c r="K305" t="str">
        <f t="shared" si="55"/>
        <v>0.217365117821916-0.0556589076420397i</v>
      </c>
      <c r="L305" t="str">
        <f t="shared" si="56"/>
        <v>1.16738713776188-1.51000359825444i</v>
      </c>
      <c r="M305">
        <f t="shared" si="57"/>
        <v>5.6144767845776471</v>
      </c>
      <c r="N305">
        <f t="shared" si="58"/>
        <v>127.70768924341787</v>
      </c>
      <c r="P305" t="str">
        <f t="shared" si="59"/>
        <v>-0.220212396722513-0.177593495084785i</v>
      </c>
      <c r="Q305">
        <f t="shared" si="60"/>
        <v>-10.967311793171303</v>
      </c>
      <c r="R305">
        <f t="shared" si="61"/>
        <v>38.884946145347413</v>
      </c>
      <c r="CC305" s="18"/>
      <c r="CD305" s="18"/>
      <c r="CE305" s="18"/>
    </row>
    <row r="306" spans="1:83">
      <c r="A306" t="s">
        <v>490</v>
      </c>
      <c r="B306">
        <f>Compensation!C31*1000</f>
        <v>1210</v>
      </c>
      <c r="D306" s="18">
        <f t="shared" si="64"/>
        <v>4000</v>
      </c>
      <c r="E306" s="18">
        <f t="shared" si="50"/>
        <v>25132.741228718343</v>
      </c>
      <c r="F306" t="str">
        <f t="shared" si="51"/>
        <v>25132.7412287183i</v>
      </c>
      <c r="G306" t="str">
        <f t="shared" si="52"/>
        <v>0.00171329190848567-0.111163027142125i</v>
      </c>
      <c r="H306">
        <f t="shared" si="53"/>
        <v>-19.079761191324277</v>
      </c>
      <c r="I306">
        <f t="shared" si="54"/>
        <v>-89.117002961231378</v>
      </c>
      <c r="K306" t="str">
        <f t="shared" si="55"/>
        <v>0.21594075646524-0.0532951126052341i</v>
      </c>
      <c r="L306" t="str">
        <f t="shared" si="56"/>
        <v>0.790291754783991-1.37037445672277i</v>
      </c>
      <c r="M306">
        <f t="shared" si="57"/>
        <v>3.9837186639635074</v>
      </c>
      <c r="N306">
        <f t="shared" si="58"/>
        <v>119.97194864589653</v>
      </c>
      <c r="P306" t="str">
        <f t="shared" si="59"/>
        <v>-0.150980972458734-0.090199075255549i</v>
      </c>
      <c r="Q306">
        <f t="shared" si="60"/>
        <v>-15.096042527360755</v>
      </c>
      <c r="R306">
        <f t="shared" si="61"/>
        <v>30.854945684665125</v>
      </c>
      <c r="CC306" s="18"/>
      <c r="CD306" s="18"/>
      <c r="CE306" s="18"/>
    </row>
    <row r="307" spans="1:83">
      <c r="A307" t="s">
        <v>491</v>
      </c>
      <c r="B307">
        <f>Compensation!C32*0.000000001</f>
        <v>4.7000000000000007E-9</v>
      </c>
      <c r="D307" s="18">
        <f t="shared" si="64"/>
        <v>5000</v>
      </c>
      <c r="E307" s="18">
        <f t="shared" si="50"/>
        <v>31415.926535897932</v>
      </c>
      <c r="F307" t="str">
        <f t="shared" si="51"/>
        <v>31415.9265358979i</v>
      </c>
      <c r="G307" t="str">
        <f t="shared" si="52"/>
        <v>0.00109660057543321-0.0889380254812337i</v>
      </c>
      <c r="H307">
        <f t="shared" si="53"/>
        <v>-21.017590135005662</v>
      </c>
      <c r="I307">
        <f t="shared" si="54"/>
        <v>-89.293582236130391</v>
      </c>
      <c r="K307" t="str">
        <f t="shared" si="55"/>
        <v>0.21413663499512-0.0543405829619523i</v>
      </c>
      <c r="L307" t="str">
        <f t="shared" si="56"/>
        <v>0.552028282564975-1.21542236067912i</v>
      </c>
      <c r="M307">
        <f t="shared" si="57"/>
        <v>2.5090446797014527</v>
      </c>
      <c r="N307">
        <f t="shared" si="58"/>
        <v>114.42690188579456</v>
      </c>
      <c r="P307" t="str">
        <f t="shared" si="59"/>
        <v>-0.107491910352225-0.0504291383212405i</v>
      </c>
      <c r="Q307">
        <f t="shared" si="60"/>
        <v>-18.508545455304191</v>
      </c>
      <c r="R307">
        <f t="shared" si="61"/>
        <v>25.133319649664088</v>
      </c>
      <c r="CC307" s="18"/>
      <c r="CD307" s="18"/>
      <c r="CE307" s="18"/>
    </row>
    <row r="308" spans="1:83">
      <c r="A308" t="s">
        <v>492</v>
      </c>
      <c r="B308" s="119">
        <f>Compensation!C33</f>
        <v>0</v>
      </c>
      <c r="D308" s="18">
        <f t="shared" si="64"/>
        <v>6000</v>
      </c>
      <c r="E308" s="18">
        <f t="shared" si="50"/>
        <v>37699.111843077517</v>
      </c>
      <c r="F308" t="str">
        <f t="shared" si="51"/>
        <v>37699.1118430775i</v>
      </c>
      <c r="G308" t="str">
        <f t="shared" si="52"/>
        <v>0.00076156354878712-0.0741184637232392i</v>
      </c>
      <c r="H308">
        <f t="shared" si="53"/>
        <v>-22.601013339871621</v>
      </c>
      <c r="I308">
        <f t="shared" si="54"/>
        <v>-89.411309415749187</v>
      </c>
      <c r="K308" t="str">
        <f t="shared" si="55"/>
        <v>0.211972122581602-0.0569859691598898i</v>
      </c>
      <c r="L308" t="str">
        <f t="shared" si="56"/>
        <v>0.398113287004894-1.07595217066396i</v>
      </c>
      <c r="M308">
        <f t="shared" si="57"/>
        <v>1.1931108435030997</v>
      </c>
      <c r="N308">
        <f t="shared" si="58"/>
        <v>110.30498818097944</v>
      </c>
      <c r="P308" t="str">
        <f t="shared" si="59"/>
        <v>-0.0794447333616264-0.0303269511740278i</v>
      </c>
      <c r="Q308">
        <f t="shared" si="60"/>
        <v>-21.407902496368525</v>
      </c>
      <c r="R308">
        <f t="shared" si="61"/>
        <v>20.893678765230248</v>
      </c>
      <c r="CC308" s="18"/>
      <c r="CD308" s="18"/>
      <c r="CE308" s="18"/>
    </row>
    <row r="309" spans="1:83">
      <c r="A309" t="s">
        <v>493</v>
      </c>
      <c r="B309">
        <f>Compensation!C34*1000</f>
        <v>9090</v>
      </c>
      <c r="D309" s="18">
        <f t="shared" si="64"/>
        <v>7000</v>
      </c>
      <c r="E309" s="18">
        <f t="shared" si="50"/>
        <v>43982.297150257102</v>
      </c>
      <c r="F309" t="str">
        <f t="shared" si="51"/>
        <v>43982.2971502571i</v>
      </c>
      <c r="G309" t="str">
        <f t="shared" si="52"/>
        <v>0.000559531747260358-0.0635318910771488i</v>
      </c>
      <c r="H309">
        <f t="shared" si="53"/>
        <v>-23.939827499517904</v>
      </c>
      <c r="I309">
        <f t="shared" si="54"/>
        <v>-89.495403359856326</v>
      </c>
      <c r="K309" t="str">
        <f t="shared" si="55"/>
        <v>0.20946981197312-0.060440897519404i</v>
      </c>
      <c r="L309" t="str">
        <f t="shared" si="56"/>
        <v>0.295111546010777-0.957511831976837i</v>
      </c>
      <c r="M309">
        <f t="shared" si="57"/>
        <v>1.6989907730162512E-2</v>
      </c>
      <c r="N309">
        <f t="shared" si="58"/>
        <v>107.12964773869331</v>
      </c>
      <c r="P309" t="str">
        <f t="shared" si="59"/>
        <v>-0.0606674131352575-0.0192847528651341i</v>
      </c>
      <c r="Q309">
        <f t="shared" si="60"/>
        <v>-23.922837591787744</v>
      </c>
      <c r="R309">
        <f t="shared" si="61"/>
        <v>17.634244378836939</v>
      </c>
      <c r="CC309" s="18"/>
      <c r="CD309" s="18"/>
      <c r="CE309" s="18"/>
    </row>
    <row r="310" spans="1:83">
      <c r="A310" t="s">
        <v>476</v>
      </c>
      <c r="B310" s="119">
        <f>Compensation!C35</f>
        <v>0.22</v>
      </c>
      <c r="D310" s="18">
        <f t="shared" si="64"/>
        <v>8000</v>
      </c>
      <c r="E310" s="18">
        <f t="shared" si="50"/>
        <v>50265.482457436687</v>
      </c>
      <c r="F310" t="str">
        <f t="shared" si="51"/>
        <v>50265.4824574367i</v>
      </c>
      <c r="G310" t="str">
        <f t="shared" si="52"/>
        <v>0.000428399281391762-0.0555914152272059i</v>
      </c>
      <c r="H310">
        <f t="shared" si="53"/>
        <v>-25.099587492775449</v>
      </c>
      <c r="I310">
        <f t="shared" si="54"/>
        <v>-89.558475264504111</v>
      </c>
      <c r="K310" t="str">
        <f t="shared" si="55"/>
        <v>0.206654955860219-0.0642993957317733i</v>
      </c>
      <c r="L310" t="str">
        <f t="shared" si="56"/>
        <v>0.223697384123109-0.858386158269275i</v>
      </c>
      <c r="M310">
        <f t="shared" si="57"/>
        <v>-1.0409849334058674</v>
      </c>
      <c r="N310">
        <f t="shared" si="58"/>
        <v>104.60653415210405</v>
      </c>
      <c r="P310" t="str">
        <f t="shared" si="59"/>
        <v>-0.0476230695510258-0.0128033861793867i</v>
      </c>
      <c r="Q310">
        <f t="shared" si="60"/>
        <v>-26.140572426181315</v>
      </c>
      <c r="R310">
        <f t="shared" si="61"/>
        <v>15.048058887599893</v>
      </c>
      <c r="CC310" s="18"/>
      <c r="CD310" s="18"/>
      <c r="CE310" s="18"/>
    </row>
    <row r="311" spans="1:83">
      <c r="A311" t="s">
        <v>497</v>
      </c>
      <c r="B311" s="119">
        <f>Compensation!C36*1000</f>
        <v>16000</v>
      </c>
      <c r="D311" s="18">
        <f t="shared" si="64"/>
        <v>9000</v>
      </c>
      <c r="E311" s="18">
        <f t="shared" si="50"/>
        <v>56548.667764616279</v>
      </c>
      <c r="F311" t="str">
        <f t="shared" si="51"/>
        <v>56548.6677646163i</v>
      </c>
      <c r="G311" t="str">
        <f t="shared" si="52"/>
        <v>0.000338492539708135-0.0494152071712878i</v>
      </c>
      <c r="H311">
        <f t="shared" si="53"/>
        <v>-26.122583815573094</v>
      </c>
      <c r="I311">
        <f t="shared" si="54"/>
        <v>-89.607531937995915</v>
      </c>
      <c r="K311" t="str">
        <f t="shared" si="55"/>
        <v>0.203554868633623-0.0683284927526649i</v>
      </c>
      <c r="L311" t="str">
        <f t="shared" si="56"/>
        <v>0.172588047307123-0.775347998817558i</v>
      </c>
      <c r="M311">
        <f t="shared" si="57"/>
        <v>-2.0000426144435997</v>
      </c>
      <c r="N311">
        <f t="shared" si="58"/>
        <v>102.54912152985401</v>
      </c>
      <c r="P311" t="str">
        <f t="shared" si="59"/>
        <v>-0.0382555622249568-0.00879092362624688i</v>
      </c>
      <c r="Q311">
        <f t="shared" si="60"/>
        <v>-28.122626430016687</v>
      </c>
      <c r="R311">
        <f t="shared" si="61"/>
        <v>12.941589591858076</v>
      </c>
      <c r="CC311" s="18"/>
      <c r="CD311" s="18"/>
      <c r="CE311" s="18"/>
    </row>
    <row r="312" spans="1:83">
      <c r="A312" t="s">
        <v>503</v>
      </c>
      <c r="B312" s="18">
        <v>100000</v>
      </c>
      <c r="D312" s="18">
        <f t="shared" si="64"/>
        <v>10000</v>
      </c>
      <c r="E312" s="18">
        <f t="shared" si="50"/>
        <v>62831.853071795864</v>
      </c>
      <c r="F312" t="str">
        <f t="shared" si="51"/>
        <v>62831.8530717959i</v>
      </c>
      <c r="G312" t="str">
        <f t="shared" si="52"/>
        <v>0.000274181401427961-0.044474082930418i</v>
      </c>
      <c r="H312">
        <f t="shared" si="53"/>
        <v>-27.037694910256057</v>
      </c>
      <c r="I312">
        <f t="shared" si="54"/>
        <v>-89.646777694555283</v>
      </c>
      <c r="K312" t="str">
        <f t="shared" si="55"/>
        <v>0.200198318076047-0.0723836914125539i</v>
      </c>
      <c r="L312" t="str">
        <f t="shared" si="56"/>
        <v>0.134996754916761-0.705317068704762i</v>
      </c>
      <c r="M312">
        <f t="shared" si="57"/>
        <v>-2.8760599191675285</v>
      </c>
      <c r="N312">
        <f t="shared" si="58"/>
        <v>100.83529338934207</v>
      </c>
      <c r="P312" t="str">
        <f t="shared" si="59"/>
        <v>-0.0313313162063636-0.00619724169585388i</v>
      </c>
      <c r="Q312">
        <f t="shared" si="60"/>
        <v>-29.913754829423592</v>
      </c>
      <c r="R312">
        <f t="shared" si="61"/>
        <v>11.188515694786787</v>
      </c>
      <c r="CC312" s="18"/>
      <c r="CD312" s="18"/>
      <c r="CE312" s="18"/>
    </row>
    <row r="313" spans="1:83">
      <c r="D313" s="18">
        <f>D312+10000</f>
        <v>20000</v>
      </c>
      <c r="E313" s="18">
        <f t="shared" si="50"/>
        <v>125663.70614359173</v>
      </c>
      <c r="F313" t="str">
        <f t="shared" si="51"/>
        <v>125663.706143592i</v>
      </c>
      <c r="G313" t="str">
        <f t="shared" si="52"/>
        <v>0.0000685473042335291-0.0222376753292624i</v>
      </c>
      <c r="H313">
        <f t="shared" si="53"/>
        <v>-33.058171030207447</v>
      </c>
      <c r="I313">
        <f t="shared" si="54"/>
        <v>-89.823387169195428</v>
      </c>
      <c r="K313" t="str">
        <f t="shared" si="55"/>
        <v>0.158841786002943-0.103268431611915i</v>
      </c>
      <c r="L313" t="str">
        <f t="shared" si="56"/>
        <v>0.0134273826029202-0.355393014316317i</v>
      </c>
      <c r="M313">
        <f t="shared" si="57"/>
        <v>-8.9796272868207527</v>
      </c>
      <c r="N313">
        <f t="shared" si="58"/>
        <v>92.163707700254577</v>
      </c>
      <c r="P313" t="str">
        <f t="shared" si="59"/>
        <v>-0.00790219405577382-0.000322955007920337i</v>
      </c>
      <c r="Q313">
        <f t="shared" si="60"/>
        <v>-42.037798317028191</v>
      </c>
      <c r="R313">
        <f t="shared" si="61"/>
        <v>2.3403205310591488</v>
      </c>
      <c r="CC313" s="18"/>
      <c r="CD313" s="18"/>
      <c r="CE313" s="18"/>
    </row>
    <row r="314" spans="1:83">
      <c r="D314" s="18">
        <f t="shared" ref="D314:D321" si="65">D313+10000</f>
        <v>30000</v>
      </c>
      <c r="E314" s="18">
        <f t="shared" si="50"/>
        <v>188495.55921538759</v>
      </c>
      <c r="F314" t="str">
        <f t="shared" si="51"/>
        <v>188495.559215388i</v>
      </c>
      <c r="G314" t="str">
        <f t="shared" si="52"/>
        <v>0.0000304656293665518-0.01482519514364i</v>
      </c>
      <c r="H314">
        <f t="shared" si="53"/>
        <v>-36.579973286243465</v>
      </c>
      <c r="I314">
        <f t="shared" si="54"/>
        <v>-89.882257905622112</v>
      </c>
      <c r="K314" t="str">
        <f t="shared" si="55"/>
        <v>0.118159797187301-0.112833979234188i</v>
      </c>
      <c r="L314" t="str">
        <f t="shared" si="56"/>
        <v>-0.00365541939365712-0.230021143127179i</v>
      </c>
      <c r="M314">
        <f t="shared" si="57"/>
        <v>-12.763548200830597</v>
      </c>
      <c r="N314">
        <f t="shared" si="58"/>
        <v>89.089551193388758</v>
      </c>
      <c r="P314" t="str">
        <f t="shared" si="59"/>
        <v>-0.003410219698676+0.0000471845669498298i</v>
      </c>
      <c r="Q314">
        <f t="shared" si="60"/>
        <v>-49.343521487074071</v>
      </c>
      <c r="R314">
        <f t="shared" si="61"/>
        <v>359.20729328776667</v>
      </c>
      <c r="CC314" s="18"/>
      <c r="CD314" s="18"/>
      <c r="CE314" s="18"/>
    </row>
    <row r="315" spans="1:83">
      <c r="A315" s="54" t="s">
        <v>494</v>
      </c>
      <c r="B315" s="18">
        <f>B310*B312/B309</f>
        <v>2.4202420242024201</v>
      </c>
      <c r="D315" s="18">
        <f t="shared" si="65"/>
        <v>40000</v>
      </c>
      <c r="E315" s="18">
        <f t="shared" si="50"/>
        <v>251327.41228718346</v>
      </c>
      <c r="F315" t="str">
        <f t="shared" si="51"/>
        <v>251327.412287183i</v>
      </c>
      <c r="G315" t="str">
        <f t="shared" si="52"/>
        <v>0.0000171369481800173-0.0111189169004611i</v>
      </c>
      <c r="H315">
        <f t="shared" si="53"/>
        <v>-39.078739994603616</v>
      </c>
      <c r="I315">
        <f t="shared" si="54"/>
        <v>-89.911693374832936</v>
      </c>
      <c r="K315" t="str">
        <f t="shared" si="55"/>
        <v>0.0869741033834978-0.109915683634803i</v>
      </c>
      <c r="L315" t="str">
        <f t="shared" si="56"/>
        <v>-0.00624820964168893-0.167875909109795i</v>
      </c>
      <c r="M315">
        <f t="shared" si="57"/>
        <v>-15.494220461016281</v>
      </c>
      <c r="N315">
        <f t="shared" si="58"/>
        <v>87.868479914236275</v>
      </c>
      <c r="P315" t="str">
        <f t="shared" si="59"/>
        <v>-0.00186670535822602+0.0000665964430275112i</v>
      </c>
      <c r="Q315">
        <f t="shared" si="60"/>
        <v>-54.572960455619892</v>
      </c>
      <c r="R315">
        <f t="shared" si="61"/>
        <v>357.95678653940331</v>
      </c>
      <c r="CC315" s="18"/>
      <c r="CD315" s="18"/>
      <c r="CE315" s="18"/>
    </row>
    <row r="316" spans="1:83">
      <c r="A316" s="54">
        <f>B303*B304*B302*B305</f>
        <v>7.3206000000000005E-9</v>
      </c>
      <c r="D316" s="18">
        <f t="shared" si="65"/>
        <v>50000</v>
      </c>
      <c r="E316" s="18">
        <f t="shared" si="50"/>
        <v>314159.26535897929</v>
      </c>
      <c r="F316" t="str">
        <f t="shared" si="51"/>
        <v>314159.265358979i</v>
      </c>
      <c r="G316" t="str">
        <f t="shared" si="52"/>
        <v>0.0000109676562142274-0.00889514112706919i</v>
      </c>
      <c r="H316">
        <f t="shared" si="53"/>
        <v>-41.016936540883975</v>
      </c>
      <c r="I316">
        <f t="shared" si="54"/>
        <v>-89.929354679728831</v>
      </c>
      <c r="K316" t="str">
        <f t="shared" si="55"/>
        <v>0.0649382178103279-0.102228638940344i</v>
      </c>
      <c r="L316" t="str">
        <f t="shared" si="56"/>
        <v>-0.00590025456098929-0.131566820645976i</v>
      </c>
      <c r="M316">
        <f t="shared" si="57"/>
        <v>-17.608346772905609</v>
      </c>
      <c r="N316">
        <f t="shared" si="58"/>
        <v>87.432230071271448</v>
      </c>
      <c r="P316" t="str">
        <f t="shared" si="59"/>
        <v>-0.00117037014924936+0.0000510406173475894i</v>
      </c>
      <c r="Q316">
        <f t="shared" si="60"/>
        <v>-58.625283313789573</v>
      </c>
      <c r="R316">
        <f t="shared" si="61"/>
        <v>357.5028753915426</v>
      </c>
      <c r="CC316" s="18"/>
      <c r="CD316" s="18"/>
      <c r="CE316" s="18"/>
    </row>
    <row r="317" spans="1:83">
      <c r="A317" s="54">
        <f>B303*B304+B302*B304+B302*B305</f>
        <v>1.82405E-3</v>
      </c>
      <c r="D317" s="18">
        <f t="shared" si="65"/>
        <v>60000</v>
      </c>
      <c r="E317" s="18">
        <f t="shared" si="50"/>
        <v>376991.11843077518</v>
      </c>
      <c r="F317" t="str">
        <f t="shared" si="51"/>
        <v>376991.118430775i</v>
      </c>
      <c r="G317" t="str">
        <f t="shared" si="52"/>
        <v>7.61643146458925E-06-0.00741262104925789i</v>
      </c>
      <c r="H317">
        <f t="shared" si="53"/>
        <v>-42.600559444418344</v>
      </c>
      <c r="I317">
        <f t="shared" si="54"/>
        <v>-89.941128890658277</v>
      </c>
      <c r="K317" t="str">
        <f t="shared" si="55"/>
        <v>0.0495838762068556-0.0934916541188807i</v>
      </c>
      <c r="L317" t="str">
        <f t="shared" si="56"/>
        <v>-0.00501860110923326-0.108024427390227i</v>
      </c>
      <c r="M317">
        <f t="shared" si="57"/>
        <v>-19.320197058079362</v>
      </c>
      <c r="N317">
        <f t="shared" si="58"/>
        <v>87.340064064548869</v>
      </c>
      <c r="P317" t="str">
        <f t="shared" si="59"/>
        <v>-0.000800782368138224+0.0000363782275724123i</v>
      </c>
      <c r="Q317">
        <f t="shared" si="60"/>
        <v>-61.920756502497703</v>
      </c>
      <c r="R317">
        <f t="shared" si="61"/>
        <v>357.39893517389061</v>
      </c>
      <c r="CC317" s="18"/>
      <c r="CD317" s="18"/>
      <c r="CE317" s="18"/>
    </row>
    <row r="318" spans="1:83">
      <c r="A318" s="54">
        <v>1</v>
      </c>
      <c r="D318" s="18">
        <f t="shared" si="65"/>
        <v>70000</v>
      </c>
      <c r="E318" s="18">
        <f t="shared" si="50"/>
        <v>439822.97150257102</v>
      </c>
      <c r="F318" t="str">
        <f t="shared" si="51"/>
        <v>439822.971502571i</v>
      </c>
      <c r="G318" t="str">
        <f t="shared" si="52"/>
        <v>5.59574713316483E-06-0.00635367696471515i</v>
      </c>
      <c r="H318">
        <f t="shared" si="53"/>
        <v>-43.939494020590729</v>
      </c>
      <c r="I318">
        <f t="shared" si="54"/>
        <v>-89.94953904442437</v>
      </c>
      <c r="K318" t="str">
        <f t="shared" si="55"/>
        <v>0.0387544961570726-0.0851540701570526i</v>
      </c>
      <c r="L318" t="str">
        <f t="shared" si="56"/>
        <v>-0.00416478900960367-0.0916078417581582i</v>
      </c>
      <c r="M318">
        <f t="shared" si="57"/>
        <v>-20.752379776315138</v>
      </c>
      <c r="N318">
        <f t="shared" si="58"/>
        <v>87.396940842662019</v>
      </c>
      <c r="P318" t="str">
        <f t="shared" si="59"/>
        <v>-0.000582069939072241+0.000025949109675324i</v>
      </c>
      <c r="Q318">
        <f t="shared" si="60"/>
        <v>-64.691873796905867</v>
      </c>
      <c r="R318">
        <f t="shared" si="61"/>
        <v>357.44740179823765</v>
      </c>
      <c r="CC318" s="18"/>
      <c r="CD318" s="18"/>
      <c r="CE318" s="18"/>
    </row>
    <row r="319" spans="1:83">
      <c r="A319" s="54"/>
      <c r="D319" s="18">
        <f t="shared" si="65"/>
        <v>80000</v>
      </c>
      <c r="E319" s="18">
        <f t="shared" si="50"/>
        <v>502654.82457436691</v>
      </c>
      <c r="F319" t="str">
        <f t="shared" si="51"/>
        <v>502654.824574367i</v>
      </c>
      <c r="G319" t="str">
        <f t="shared" si="52"/>
        <v>4.28424467767446E-06-0.00555946835479747i</v>
      </c>
      <c r="H319">
        <f t="shared" si="53"/>
        <v>-45.099332170627981</v>
      </c>
      <c r="I319">
        <f t="shared" si="54"/>
        <v>-89.95584666119575</v>
      </c>
      <c r="K319" t="str">
        <f t="shared" si="55"/>
        <v>0.0309539199715364-0.0776727701293295i</v>
      </c>
      <c r="L319" t="str">
        <f t="shared" si="56"/>
        <v>-0.00345218753202618-0.0795332325089407i</v>
      </c>
      <c r="M319">
        <f t="shared" si="57"/>
        <v>-21.980852709457604</v>
      </c>
      <c r="N319">
        <f t="shared" si="58"/>
        <v>87.514602501472609</v>
      </c>
      <c r="P319" t="str">
        <f t="shared" si="59"/>
        <v>-0.000442177279304266+0.0000188515875110512i</v>
      </c>
      <c r="Q319">
        <f t="shared" si="60"/>
        <v>-67.080184880085582</v>
      </c>
      <c r="R319">
        <f t="shared" si="61"/>
        <v>357.55875584027689</v>
      </c>
      <c r="CC319" s="18"/>
      <c r="CD319" s="18"/>
      <c r="CE319" s="18"/>
    </row>
    <row r="320" spans="1:83">
      <c r="A320" s="54">
        <f>B302*B303*B304*B305</f>
        <v>7.3206000000000005E-9</v>
      </c>
      <c r="D320" s="18">
        <f t="shared" si="65"/>
        <v>90000</v>
      </c>
      <c r="E320" s="18">
        <f t="shared" si="50"/>
        <v>565486.6776461628</v>
      </c>
      <c r="F320" t="str">
        <f t="shared" si="51"/>
        <v>565486.677646163i</v>
      </c>
      <c r="G320" t="str">
        <f t="shared" si="52"/>
        <v>3.38508263636408E-06-0.0049417502646319i</v>
      </c>
      <c r="H320">
        <f t="shared" si="53"/>
        <v>-46.122382078285618</v>
      </c>
      <c r="I320">
        <f t="shared" si="54"/>
        <v>-89.960752586098991</v>
      </c>
      <c r="K320" t="str">
        <f t="shared" si="55"/>
        <v>0.0252043242550911-0.0711147575797923i</v>
      </c>
      <c r="L320" t="str">
        <f t="shared" si="56"/>
        <v>-0.00288116002336776-0.0702863242492569i</v>
      </c>
      <c r="M320">
        <f t="shared" si="57"/>
        <v>-23.055291934875282</v>
      </c>
      <c r="N320">
        <f t="shared" si="58"/>
        <v>87.652659423938488</v>
      </c>
      <c r="P320" t="str">
        <f t="shared" si="59"/>
        <v>-0.000347347214423536+0.0000140000482921345i</v>
      </c>
      <c r="Q320">
        <f t="shared" si="60"/>
        <v>-69.17767401316091</v>
      </c>
      <c r="R320">
        <f t="shared" si="61"/>
        <v>357.6919068378395</v>
      </c>
      <c r="CC320" s="18"/>
      <c r="CD320" s="18"/>
      <c r="CE320" s="18"/>
    </row>
    <row r="321" spans="1:83">
      <c r="A321" s="54">
        <f>B302*(B304+B305)</f>
        <v>1.49205E-3</v>
      </c>
      <c r="D321" s="18">
        <f t="shared" si="65"/>
        <v>100000</v>
      </c>
      <c r="E321" s="18">
        <f t="shared" si="50"/>
        <v>628318.53071795858</v>
      </c>
      <c r="F321" t="str">
        <f t="shared" si="51"/>
        <v>628318.530717959i</v>
      </c>
      <c r="G321" t="str">
        <f t="shared" si="52"/>
        <v>2.74191717990189E-06-0.00444757563467831i</v>
      </c>
      <c r="H321">
        <f t="shared" si="53"/>
        <v>-47.037531502317535</v>
      </c>
      <c r="I321">
        <f t="shared" si="54"/>
        <v>-89.9646773264394</v>
      </c>
      <c r="K321" t="str">
        <f t="shared" si="55"/>
        <v>0.0208714262992654-0.0654087961983113i</v>
      </c>
      <c r="L321" t="str">
        <f t="shared" si="56"/>
        <v>-0.00242745715552676-0.0629790977278091i</v>
      </c>
      <c r="M321">
        <f t="shared" si="57"/>
        <v>-24.00962409626683</v>
      </c>
      <c r="N321">
        <f t="shared" si="58"/>
        <v>87.792692479755402</v>
      </c>
      <c r="P321" t="str">
        <f t="shared" si="59"/>
        <v>-0.000280110956434706+0.0000106236158291117i</v>
      </c>
      <c r="Q321">
        <f t="shared" si="60"/>
        <v>-71.047155598584368</v>
      </c>
      <c r="R321">
        <f t="shared" si="61"/>
        <v>357.82801515331602</v>
      </c>
      <c r="CC321" s="18"/>
      <c r="CD321" s="18"/>
      <c r="CE321" s="18"/>
    </row>
    <row r="322" spans="1:83">
      <c r="A322" s="54">
        <v>0</v>
      </c>
      <c r="D322" s="18"/>
      <c r="E322" s="18"/>
      <c r="K322" s="436" t="s">
        <v>543</v>
      </c>
      <c r="L322" s="436"/>
      <c r="M322" s="436"/>
      <c r="N322" s="436"/>
      <c r="CC322" s="18"/>
      <c r="CD322" s="18"/>
      <c r="CE322" s="18"/>
    </row>
    <row r="323" spans="1:83">
      <c r="D323" s="18"/>
      <c r="E323" s="18"/>
      <c r="K323" t="s">
        <v>515</v>
      </c>
      <c r="L323" t="s">
        <v>517</v>
      </c>
      <c r="M323" t="s">
        <v>497</v>
      </c>
      <c r="N323" t="s">
        <v>519</v>
      </c>
      <c r="O323" t="s">
        <v>458</v>
      </c>
      <c r="P323" t="s">
        <v>459</v>
      </c>
      <c r="Q323" t="s">
        <v>518</v>
      </c>
      <c r="R323" t="s">
        <v>458</v>
      </c>
      <c r="S323" t="s">
        <v>459</v>
      </c>
      <c r="CC323" s="18"/>
      <c r="CD323" s="18"/>
      <c r="CE323" s="18"/>
    </row>
    <row r="324" spans="1:83">
      <c r="D324" s="18"/>
      <c r="E324" s="18"/>
      <c r="K324" t="str">
        <f>IMDIV(IMSUM(IMPRODUCT(F285,$A$328),1),IMSUM(IMPRODUCT(IMPOWER(F285,2),$A$330),IMPRODUCT(F285,$A$331)))</f>
        <v>0.219224265254903-10.6669315003433i</v>
      </c>
      <c r="L324" t="str">
        <f>IMDIV(IMSUM(IMPRODUCT(F285,$A$332),$B$309),IMSUM(IMPRODUCT($A$333,F285),1))</f>
        <v>9089.92578077319-24.4006544504873i</v>
      </c>
      <c r="M324" t="str">
        <f>IMDIV(1,IMSUM(IMPRODUCT(1/$B$311,F285),1))</f>
        <v>0.999984578980935-0.00392693025878698i</v>
      </c>
      <c r="N324" t="str">
        <f>IMPRODUCT(IMDIV(IMPRODUCT(IMSUM(K324,1),$B$312,$B$310),L324),M324)</f>
        <v>2.91872631137855-25.8201213890384i</v>
      </c>
      <c r="O324">
        <f>20*LOG10(IMABS(N324))</f>
        <v>28.294309103845428</v>
      </c>
      <c r="P324">
        <f>IMARGUMENT(N324)*180/PI()+180</f>
        <v>96.449381288347794</v>
      </c>
      <c r="Q324" t="str">
        <f>IMPRODUCT(G285,N324)</f>
        <v>-8.92353259165094-184.825923213217i</v>
      </c>
      <c r="R324">
        <f>20*LOG10(IMABS(Q324))</f>
        <v>45.345369437647889</v>
      </c>
      <c r="S324">
        <f>IMARGUMENT(Q324)*180/PI()+180</f>
        <v>87.23586371751486</v>
      </c>
      <c r="CC324" s="18"/>
      <c r="CD324" s="18"/>
      <c r="CE324" s="18"/>
    </row>
    <row r="325" spans="1:83">
      <c r="A325" t="s">
        <v>501</v>
      </c>
      <c r="B325">
        <f>B301/(B301+B302)</f>
        <v>0.10311165344722392</v>
      </c>
      <c r="D325" s="18"/>
      <c r="E325" s="18"/>
      <c r="K325" t="str">
        <f t="shared" ref="K325:K360" si="66">IMDIV(IMSUM(IMPRODUCT(F286,$A$328),1),IMSUM(IMPRODUCT(IMPOWER(F286,2),$A$330),IMPRODUCT(F286,$A$331)))</f>
        <v>0.219224202752596-5.33356712330867i</v>
      </c>
      <c r="L325" t="str">
        <f t="shared" ref="L325:L360" si="67">IMDIV(IMSUM(IMPRODUCT(F286,$A$332),$B$309),IMSUM(IMPRODUCT($A$333,F286),1))</f>
        <v>9089.70313133246-48.7999544398167i</v>
      </c>
      <c r="M325" t="str">
        <f t="shared" ref="M325:M360" si="68">IMDIV(1,IMSUM(IMPRODUCT(1/$B$311,F286),1))</f>
        <v>0.999938318777301-0.00785349719078426i</v>
      </c>
      <c r="N325" t="str">
        <f t="shared" ref="N325:N360" si="69">IMPRODUCT(IMDIV(IMPRODUCT(IMSUM(K325,1),$B$312,$B$310),L325),M325)</f>
        <v>2.91869201195809-12.9156540343896i</v>
      </c>
      <c r="O325">
        <f t="shared" ref="O325:O360" si="70">20*LOG10(IMABS(N325))</f>
        <v>22.438633719831422</v>
      </c>
      <c r="P325">
        <f t="shared" ref="P325:P360" si="71">IMARGUMENT(N325)*180/PI()+180</f>
        <v>102.73386932457653</v>
      </c>
      <c r="Q325" t="str">
        <f t="shared" ref="Q325:Q360" si="72">IMPRODUCT(G286,N325)</f>
        <v>-8.29830953302506-90.4849580590073i</v>
      </c>
      <c r="R325">
        <f t="shared" ref="R325:R360" si="73">20*LOG10(IMABS(Q325))</f>
        <v>39.167901768625299</v>
      </c>
      <c r="S325">
        <f t="shared" ref="S325:S360" si="74">IMARGUMENT(Q325)*180/PI()+180</f>
        <v>84.760103239160472</v>
      </c>
      <c r="CC325" s="18"/>
      <c r="CD325" s="18"/>
      <c r="CE325" s="18"/>
    </row>
    <row r="326" spans="1:83">
      <c r="D326" s="18"/>
      <c r="E326" s="18"/>
      <c r="K326" t="str">
        <f t="shared" si="66"/>
        <v>0.219224098582163-3.55582405227236i</v>
      </c>
      <c r="L326" t="str">
        <f t="shared" si="67"/>
        <v>9089.33207639462-73.1965457574353i</v>
      </c>
      <c r="M326" t="str">
        <f t="shared" si="68"/>
        <v>0.999861227948465-0.0117793375812456i</v>
      </c>
      <c r="N326" t="str">
        <f t="shared" si="69"/>
        <v>2.91863485308696-8.61665026357929i</v>
      </c>
      <c r="O326">
        <f t="shared" si="70"/>
        <v>19.178471977893203</v>
      </c>
      <c r="P326">
        <f t="shared" si="71"/>
        <v>108.71228679172691</v>
      </c>
      <c r="Q326" t="str">
        <f t="shared" si="72"/>
        <v>-7.43361177437059-58.5455126373929i</v>
      </c>
      <c r="R326">
        <f t="shared" si="73"/>
        <v>35.419329792136921</v>
      </c>
      <c r="S326">
        <f t="shared" si="74"/>
        <v>82.763789758657026</v>
      </c>
      <c r="CC326" s="18"/>
      <c r="CD326" s="18"/>
      <c r="CE326" s="18"/>
    </row>
    <row r="327" spans="1:83">
      <c r="A327" t="s">
        <v>516</v>
      </c>
      <c r="D327" s="18"/>
      <c r="E327" s="18"/>
      <c r="K327" t="str">
        <f t="shared" si="66"/>
        <v>0.219223952743723-2.66698630763934i</v>
      </c>
      <c r="L327" t="str">
        <f t="shared" si="67"/>
        <v>9088.81265714676-97.5890746939035i</v>
      </c>
      <c r="M327" t="str">
        <f t="shared" si="68"/>
        <v>0.999753320755637-0.0157040884394395i</v>
      </c>
      <c r="N327" t="str">
        <f t="shared" si="69"/>
        <v>2.91855484500644-6.4690117348364i</v>
      </c>
      <c r="O327">
        <f t="shared" si="70"/>
        <v>17.021381096508787</v>
      </c>
      <c r="P327">
        <f t="shared" si="71"/>
        <v>114.28295905429587</v>
      </c>
      <c r="Q327" t="str">
        <f t="shared" si="72"/>
        <v>-6.49201473782786-42.457015426003i</v>
      </c>
      <c r="R327">
        <f t="shared" si="73"/>
        <v>32.659362040049793</v>
      </c>
      <c r="S327">
        <f t="shared" si="74"/>
        <v>81.306357954620026</v>
      </c>
      <c r="CC327" s="18"/>
      <c r="CD327" s="18"/>
      <c r="CE327" s="18"/>
    </row>
    <row r="328" spans="1:83">
      <c r="A328" s="54">
        <f>B303*B304</f>
        <v>3.3199999999999999E-4</v>
      </c>
      <c r="D328" s="18"/>
      <c r="E328" s="18"/>
      <c r="K328" t="str">
        <f t="shared" si="66"/>
        <v>0.219223765237442-2.13371069345968i</v>
      </c>
      <c r="L328" t="str">
        <f t="shared" si="67"/>
        <v>9088.14493123479-121.97618829121i</v>
      </c>
      <c r="M328" t="str">
        <f t="shared" si="68"/>
        <v>0.999614617155278-0.019627387110475i</v>
      </c>
      <c r="N328" t="str">
        <f t="shared" si="69"/>
        <v>2.9184520020476-5.18191857089852i</v>
      </c>
      <c r="O328">
        <f t="shared" si="70"/>
        <v>15.486306660594241</v>
      </c>
      <c r="P328">
        <f t="shared" si="71"/>
        <v>119.38817341746045</v>
      </c>
      <c r="Q328" t="str">
        <f t="shared" si="72"/>
        <v>-5.58881222544139-32.8510541997961i</v>
      </c>
      <c r="R328">
        <f t="shared" si="73"/>
        <v>30.454898504472435</v>
      </c>
      <c r="S328">
        <f t="shared" si="74"/>
        <v>80.344948883888634</v>
      </c>
      <c r="CC328" s="18"/>
      <c r="CD328" s="18"/>
      <c r="CE328" s="18"/>
    </row>
    <row r="329" spans="1:83">
      <c r="A329" s="54"/>
      <c r="D329" s="18"/>
      <c r="E329" s="18"/>
      <c r="K329" t="str">
        <f t="shared" si="66"/>
        <v>0.219223536063534-1.77821614439113i</v>
      </c>
      <c r="L329" t="str">
        <f t="shared" si="67"/>
        <v>9087.32897274744-146.356534592788i</v>
      </c>
      <c r="M329" t="str">
        <f t="shared" si="68"/>
        <v>0.999445142789879-0.0235488713869101i</v>
      </c>
      <c r="N329" t="str">
        <f t="shared" si="69"/>
        <v>2.91832634262473-4.32509730553617i</v>
      </c>
      <c r="O329">
        <f t="shared" si="70"/>
        <v>14.349375042093683</v>
      </c>
      <c r="P329">
        <f t="shared" si="71"/>
        <v>124.00920745964194</v>
      </c>
      <c r="Q329" t="str">
        <f t="shared" si="72"/>
        <v>-4.78321967695748-26.5472046741332i</v>
      </c>
      <c r="R329">
        <f t="shared" si="73"/>
        <v>28.619125462491411</v>
      </c>
      <c r="S329">
        <f t="shared" si="74"/>
        <v>79.786153367929671</v>
      </c>
      <c r="CC329" s="18"/>
      <c r="CD329" s="18"/>
      <c r="CE329" s="18"/>
    </row>
    <row r="330" spans="1:83">
      <c r="A330" s="54">
        <f>B303*B304*B305*B302</f>
        <v>7.3205999999999997E-9</v>
      </c>
      <c r="D330" s="18"/>
      <c r="E330" s="18"/>
      <c r="K330" t="str">
        <f t="shared" si="66"/>
        <v>0.219223265222262-1.52431077526494i</v>
      </c>
      <c r="L330" t="str">
        <f t="shared" si="67"/>
        <v>9086.36487219576-170.728762893155i</v>
      </c>
      <c r="M330" t="str">
        <f t="shared" si="68"/>
        <v>0.999244928976108-0.0274681796200717i</v>
      </c>
      <c r="N330" t="str">
        <f t="shared" si="69"/>
        <v>2.9181778892269-3.71414487598116i</v>
      </c>
      <c r="O330">
        <f t="shared" si="70"/>
        <v>13.485119186508982</v>
      </c>
      <c r="P330">
        <f t="shared" si="71"/>
        <v>128.15647498865854</v>
      </c>
      <c r="Q330" t="str">
        <f t="shared" si="72"/>
        <v>-4.09376626213784-22.1465950890551i</v>
      </c>
      <c r="R330">
        <f t="shared" si="73"/>
        <v>27.052054423908707</v>
      </c>
      <c r="S330">
        <f t="shared" si="74"/>
        <v>79.527171689642827</v>
      </c>
      <c r="CC330" s="18"/>
      <c r="CD330" s="18"/>
      <c r="CE330" s="18"/>
    </row>
    <row r="331" spans="1:83">
      <c r="A331" s="54">
        <f>B302*(B304+B305)</f>
        <v>1.49205E-3</v>
      </c>
      <c r="D331" s="18"/>
      <c r="E331" s="18"/>
      <c r="K331" t="str">
        <f t="shared" si="66"/>
        <v>0.219222952713933-1.3338986434775i</v>
      </c>
      <c r="L331" t="str">
        <f t="shared" si="67"/>
        <v>9085.25273648798-195.091523987054i</v>
      </c>
      <c r="M331" t="str">
        <f t="shared" si="68"/>
        <v>0.99901401269036-0.0313849508310129i</v>
      </c>
      <c r="N331" t="str">
        <f t="shared" si="69"/>
        <v>2.91800666840751-3.25685962109388i</v>
      </c>
      <c r="O331">
        <f t="shared" si="70"/>
        <v>12.815309860850078</v>
      </c>
      <c r="P331">
        <f t="shared" si="71"/>
        <v>131.85897803819191</v>
      </c>
      <c r="Q331" t="str">
        <f t="shared" si="72"/>
        <v>-3.51659915550243-18.9325415451222i</v>
      </c>
      <c r="R331">
        <f t="shared" si="73"/>
        <v>25.691486255817097</v>
      </c>
      <c r="S331">
        <f t="shared" si="74"/>
        <v>79.477589966341228</v>
      </c>
      <c r="CC331" s="18"/>
      <c r="CD331" s="18"/>
      <c r="CE331" s="18"/>
    </row>
    <row r="332" spans="1:83">
      <c r="A332" s="54">
        <f>B307*B306*B309</f>
        <v>5.1694830000000004E-2</v>
      </c>
      <c r="D332" s="18"/>
      <c r="E332" s="18"/>
      <c r="K332" t="str">
        <f t="shared" si="66"/>
        <v>0.219222598538902-1.18581533645409i</v>
      </c>
      <c r="L332" t="str">
        <f t="shared" si="67"/>
        <v>9083.99268889995-219.443470418022i</v>
      </c>
      <c r="M332" t="str">
        <f t="shared" si="68"/>
        <v>0.998752436551696-0.0352988248210393i</v>
      </c>
      <c r="N332" t="str">
        <f t="shared" si="69"/>
        <v>2.91781271077207-2.90201828080481i</v>
      </c>
      <c r="O332">
        <f t="shared" si="70"/>
        <v>12.287939487725197</v>
      </c>
      <c r="P332">
        <f t="shared" si="71"/>
        <v>135.15549454211339</v>
      </c>
      <c r="Q332" t="str">
        <f t="shared" si="72"/>
        <v>-3.03835578885341-16.5003721980437i</v>
      </c>
      <c r="R332">
        <f t="shared" si="73"/>
        <v>24.494689704571357</v>
      </c>
      <c r="S332">
        <f t="shared" si="74"/>
        <v>79.566509336367957</v>
      </c>
      <c r="CC332" s="18"/>
      <c r="CD332" s="18"/>
      <c r="CE332" s="18"/>
    </row>
    <row r="333" spans="1:83">
      <c r="A333" s="54">
        <f>B307*(B309+B306)</f>
        <v>4.8410000000000006E-5</v>
      </c>
      <c r="D333" s="18"/>
      <c r="E333" s="18"/>
      <c r="K333" t="str">
        <f t="shared" si="66"/>
        <v>0.219222202697576-1.0673622066345i</v>
      </c>
      <c r="L333" t="str">
        <f t="shared" si="67"/>
        <v>9082.58486904092-243.783256726274i</v>
      </c>
      <c r="M333" t="str">
        <f t="shared" si="68"/>
        <v>0.998460248802205-0.0392094422817305i</v>
      </c>
      <c r="N333" t="str">
        <f t="shared" si="69"/>
        <v>2.91759605096414-2.61888679593872i</v>
      </c>
      <c r="O333">
        <f t="shared" si="70"/>
        <v>11.867002794455765</v>
      </c>
      <c r="P333">
        <f t="shared" si="71"/>
        <v>138.08827869212683</v>
      </c>
      <c r="Q333" t="str">
        <f t="shared" si="72"/>
        <v>-2.64326844185772-14.6058011900511i</v>
      </c>
      <c r="R333">
        <f t="shared" si="73"/>
        <v>23.430466224365851</v>
      </c>
      <c r="S333">
        <f t="shared" si="74"/>
        <v>79.741987679158981</v>
      </c>
      <c r="CC333" s="18"/>
      <c r="CD333" s="18"/>
      <c r="CE333" s="18"/>
    </row>
    <row r="334" spans="1:83">
      <c r="D334" s="18"/>
      <c r="E334" s="18"/>
      <c r="K334" t="str">
        <f t="shared" si="66"/>
        <v>0.219215952760852-0.534694787000647i</v>
      </c>
      <c r="L334" t="str">
        <f t="shared" si="67"/>
        <v>9060.42149728916-486.218231324883i</v>
      </c>
      <c r="M334" t="str">
        <f t="shared" si="68"/>
        <v>0.993869314400304-0.0780583134187082i</v>
      </c>
      <c r="N334" t="str">
        <f t="shared" si="69"/>
        <v>2.91419130479327-1.36505504441722i</v>
      </c>
      <c r="O334">
        <f t="shared" si="70"/>
        <v>10.151872708390341</v>
      </c>
      <c r="P334">
        <f t="shared" si="71"/>
        <v>154.90083702552732</v>
      </c>
      <c r="Q334" t="str">
        <f t="shared" si="72"/>
        <v>-0.947907869205523-6.77273677819593i</v>
      </c>
      <c r="R334">
        <f t="shared" si="73"/>
        <v>16.699533741577625</v>
      </c>
      <c r="S334">
        <f t="shared" si="74"/>
        <v>82.032673653983537</v>
      </c>
      <c r="CC334" s="18"/>
      <c r="CD334" s="18"/>
      <c r="CE334" s="18"/>
    </row>
    <row r="335" spans="1:83">
      <c r="A335" t="s">
        <v>526</v>
      </c>
      <c r="D335" s="18"/>
      <c r="E335" s="18"/>
      <c r="K335" t="str">
        <f t="shared" si="66"/>
        <v>0.219205536991531-0.357589420912823i</v>
      </c>
      <c r="L335" t="str">
        <f t="shared" si="67"/>
        <v>9023.75369037241-725.98138393078i</v>
      </c>
      <c r="M335" t="str">
        <f t="shared" si="68"/>
        <v>0.986310862151039-0.116197010950857i</v>
      </c>
      <c r="N335" t="str">
        <f t="shared" si="69"/>
        <v>2.90858358864393-0.971258179633568i</v>
      </c>
      <c r="O335">
        <f t="shared" si="70"/>
        <v>9.7327571695282558</v>
      </c>
      <c r="P335">
        <f t="shared" si="71"/>
        <v>161.53437991394568</v>
      </c>
      <c r="Q335" t="str">
        <f t="shared" si="72"/>
        <v>-0.531354241101494-4.42124290988756i</v>
      </c>
      <c r="R335">
        <f t="shared" si="73"/>
        <v>12.973167176536329</v>
      </c>
      <c r="S335">
        <f t="shared" si="74"/>
        <v>83.14694156783267</v>
      </c>
      <c r="CC335" s="18"/>
      <c r="CD335" s="18"/>
      <c r="CE335" s="18"/>
    </row>
    <row r="336" spans="1:83">
      <c r="A336" t="s">
        <v>531</v>
      </c>
      <c r="B336">
        <v>4</v>
      </c>
      <c r="D336" s="18"/>
      <c r="E336" s="18"/>
      <c r="K336" t="str">
        <f t="shared" si="66"/>
        <v>0.219190956577209-0.269374471902931i</v>
      </c>
      <c r="L336" t="str">
        <f t="shared" si="67"/>
        <v>8972.980380443-961.797711796567i</v>
      </c>
      <c r="M336" t="str">
        <f t="shared" si="68"/>
        <v>0.975920135830733-0.153297176460809i</v>
      </c>
      <c r="N336" t="str">
        <f t="shared" si="69"/>
        <v>2.90087002505139-0.791849820198368i</v>
      </c>
      <c r="O336">
        <f t="shared" si="70"/>
        <v>9.5626801085315591</v>
      </c>
      <c r="P336">
        <f t="shared" si="71"/>
        <v>164.73194998147133</v>
      </c>
      <c r="Q336" t="str">
        <f t="shared" si="72"/>
        <v>-0.374437066929697-3.28317077173312i</v>
      </c>
      <c r="R336">
        <f t="shared" si="73"/>
        <v>10.381993096639231</v>
      </c>
      <c r="S336">
        <f t="shared" si="74"/>
        <v>83.493677371491628</v>
      </c>
      <c r="CC336" s="18"/>
      <c r="CD336" s="18"/>
      <c r="CE336" s="18"/>
    </row>
    <row r="337" spans="1:83">
      <c r="A337" t="s">
        <v>532</v>
      </c>
      <c r="B337">
        <v>3.8</v>
      </c>
      <c r="D337" s="18"/>
      <c r="E337" s="18"/>
      <c r="K337" t="str">
        <f t="shared" si="66"/>
        <v>0.219172213180043-0.216715581889345i</v>
      </c>
      <c r="L337" t="str">
        <f t="shared" si="67"/>
        <v>8908.6449043969-1192.4627110158i</v>
      </c>
      <c r="M337" t="str">
        <f t="shared" si="68"/>
        <v>0.962878026529877-0.189060658403081i</v>
      </c>
      <c r="N337" t="str">
        <f t="shared" si="69"/>
        <v>2.89118051924181-0.697533117070105i</v>
      </c>
      <c r="O337">
        <f t="shared" si="70"/>
        <v>9.4672126957520746</v>
      </c>
      <c r="P337">
        <f t="shared" si="71"/>
        <v>166.43589609446082</v>
      </c>
      <c r="Q337" t="str">
        <f t="shared" si="72"/>
        <v>-0.298828263556127-2.60859513154078i</v>
      </c>
      <c r="R337">
        <f t="shared" si="73"/>
        <v>8.3847549294257018</v>
      </c>
      <c r="S337">
        <f t="shared" si="74"/>
        <v>83.464954644899791</v>
      </c>
      <c r="CC337" s="18"/>
      <c r="CD337" s="18"/>
      <c r="CE337" s="18"/>
    </row>
    <row r="338" spans="1:83">
      <c r="A338" t="s">
        <v>527</v>
      </c>
      <c r="B338" s="119">
        <f>'DESIGN INPUTS AND CALCULATIONS'!C152*1000</f>
        <v>125000</v>
      </c>
      <c r="D338" s="18"/>
      <c r="E338" s="18"/>
      <c r="K338" t="str">
        <f t="shared" si="66"/>
        <v>0.219149308936283-0.181834605880466i</v>
      </c>
      <c r="L338" t="str">
        <f t="shared" si="67"/>
        <v>8831.42074883654-1416.86173668199i</v>
      </c>
      <c r="M338" t="str">
        <f t="shared" si="68"/>
        <v>0.947403452760766-0.223226679538412i</v>
      </c>
      <c r="N338" t="str">
        <f t="shared" si="69"/>
        <v>2.87967228887516-0.645092693867474i</v>
      </c>
      <c r="O338">
        <f t="shared" si="70"/>
        <v>9.3995118946408667</v>
      </c>
      <c r="P338">
        <f t="shared" si="71"/>
        <v>167.37328969162269</v>
      </c>
      <c r="Q338" t="str">
        <f t="shared" si="72"/>
        <v>-0.256150476496757-2.16091353070074i</v>
      </c>
      <c r="R338">
        <f t="shared" si="73"/>
        <v>6.7533469074805037</v>
      </c>
      <c r="S338">
        <f t="shared" si="74"/>
        <v>83.23981529641992</v>
      </c>
      <c r="CC338" s="18"/>
      <c r="CD338" s="18"/>
      <c r="CE338" s="18"/>
    </row>
    <row r="339" spans="1:83">
      <c r="A339" t="s">
        <v>528</v>
      </c>
      <c r="B339" s="119">
        <f>'DESIGN INPUTS AND CALCULATIONS'!C154*1000000</f>
        <v>14970000</v>
      </c>
      <c r="D339" s="18"/>
      <c r="E339" s="18"/>
      <c r="K339" t="str">
        <f t="shared" si="66"/>
        <v>0.21912224645566-0.157112316938613i</v>
      </c>
      <c r="L339" t="str">
        <f t="shared" si="67"/>
        <v>8742.09444490651-1633.9861546392i</v>
      </c>
      <c r="M339" t="str">
        <f t="shared" si="68"/>
        <v>0.929744629286025-0.25557690349446i</v>
      </c>
      <c r="N339" t="str">
        <f t="shared" si="69"/>
        <v>2.86652359600747-0.615930683577322i</v>
      </c>
      <c r="O339">
        <f t="shared" si="70"/>
        <v>9.3431298474196129</v>
      </c>
      <c r="P339">
        <f t="shared" si="71"/>
        <v>167.8732248866886</v>
      </c>
      <c r="Q339" t="str">
        <f t="shared" si="72"/>
        <v>-0.229161733383431-1.84148041084512i</v>
      </c>
      <c r="R339">
        <f t="shared" si="73"/>
        <v>5.3700831072314603</v>
      </c>
      <c r="S339">
        <f t="shared" si="74"/>
        <v>82.906335445968509</v>
      </c>
      <c r="CC339" s="18"/>
      <c r="CD339" s="18"/>
      <c r="CE339" s="18"/>
    </row>
    <row r="340" spans="1:83">
      <c r="A340" t="s">
        <v>529</v>
      </c>
      <c r="B340">
        <f>B336*(B338+B339)/B338</f>
        <v>483.04</v>
      </c>
      <c r="D340" s="18"/>
      <c r="E340" s="18"/>
      <c r="K340" t="str">
        <f t="shared" si="66"/>
        <v>0.219091028820639-0.138739082426451i</v>
      </c>
      <c r="L340" t="str">
        <f t="shared" si="67"/>
        <v>8641.54639735419-1842.94586884037i</v>
      </c>
      <c r="M340" t="str">
        <f t="shared" si="68"/>
        <v>0.910169837646276-0.285938287546855i</v>
      </c>
      <c r="N340" t="str">
        <f t="shared" si="69"/>
        <v>2.8519271213229-0.600701876587406i</v>
      </c>
      <c r="O340">
        <f t="shared" si="70"/>
        <v>9.2912918275912233</v>
      </c>
      <c r="P340">
        <f t="shared" si="71"/>
        <v>168.10564455143901</v>
      </c>
      <c r="Q340" t="str">
        <f t="shared" si="72"/>
        <v>-0.210524681291711-1.60174427984709i</v>
      </c>
      <c r="R340">
        <f t="shared" si="73"/>
        <v>4.1662476253939413</v>
      </c>
      <c r="S340">
        <f t="shared" si="74"/>
        <v>82.512270056473682</v>
      </c>
      <c r="CC340" s="18"/>
      <c r="CD340" s="18"/>
      <c r="CE340" s="18"/>
    </row>
    <row r="341" spans="1:83">
      <c r="A341" t="s">
        <v>530</v>
      </c>
      <c r="B341">
        <f>B337*(B338+B339)/B338</f>
        <v>458.88799999999998</v>
      </c>
      <c r="D341" s="18"/>
      <c r="E341" s="18"/>
      <c r="K341" t="str">
        <f t="shared" si="66"/>
        <v>0.219055659585553-0.124598422760642i</v>
      </c>
      <c r="L341" t="str">
        <f t="shared" si="67"/>
        <v>8530.73047772864-2042.97801166263i</v>
      </c>
      <c r="M341" t="str">
        <f t="shared" si="68"/>
        <v>0.888958282393729-0.314183791048043i</v>
      </c>
      <c r="N341" t="str">
        <f t="shared" si="69"/>
        <v>2.8360833998877-0.594191929438741i</v>
      </c>
      <c r="O341">
        <f t="shared" si="70"/>
        <v>9.2409483202385427</v>
      </c>
      <c r="P341">
        <f t="shared" si="71"/>
        <v>168.16703337306731</v>
      </c>
      <c r="Q341" t="str">
        <f t="shared" si="72"/>
        <v>-0.196708143564233-1.41499668978563i</v>
      </c>
      <c r="R341">
        <f t="shared" si="73"/>
        <v>3.0982379529284758</v>
      </c>
      <c r="S341">
        <f t="shared" si="74"/>
        <v>82.085654036897225</v>
      </c>
      <c r="CC341" s="18"/>
      <c r="CD341" s="18"/>
      <c r="CE341" s="18"/>
    </row>
    <row r="342" spans="1:83">
      <c r="D342" s="18"/>
      <c r="E342" s="18"/>
      <c r="K342" t="str">
        <f t="shared" si="66"/>
        <v>0.219016142775582-0.113420434917639i</v>
      </c>
      <c r="L342" t="str">
        <f t="shared" si="67"/>
        <v>8410.6532027699-2233.45178378058i</v>
      </c>
      <c r="M342" t="str">
        <f t="shared" si="68"/>
        <v>0.8663915357188-0.34023116046832i</v>
      </c>
      <c r="N342" t="str">
        <f t="shared" si="69"/>
        <v>2.81919467929978-0.593267572835999i</v>
      </c>
      <c r="O342">
        <f t="shared" si="70"/>
        <v>9.1906893822945115</v>
      </c>
      <c r="P342">
        <f t="shared" si="71"/>
        <v>168.11615077090738</v>
      </c>
      <c r="Q342" t="str">
        <f t="shared" si="72"/>
        <v>-0.185853955328977-1.2653164742499i</v>
      </c>
      <c r="R342">
        <f t="shared" si="73"/>
        <v>2.136684649546587</v>
      </c>
      <c r="S342">
        <f t="shared" si="74"/>
        <v>81.643953738229925</v>
      </c>
      <c r="CC342" s="18"/>
      <c r="CD342" s="18"/>
      <c r="CE342" s="18"/>
    </row>
    <row r="343" spans="1:83">
      <c r="D343" s="18"/>
      <c r="E343" s="18"/>
      <c r="K343" t="str">
        <f t="shared" si="66"/>
        <v>0.218394077568986-0.0667995572021568i</v>
      </c>
      <c r="L343" t="str">
        <f t="shared" si="67"/>
        <v>6923.11404816935-3561.97697118605i</v>
      </c>
      <c r="M343" t="str">
        <f t="shared" si="68"/>
        <v>0.618486458158835-0.485758128324143i</v>
      </c>
      <c r="N343" t="str">
        <f t="shared" si="69"/>
        <v>2.6304098873618-0.658670128151338i</v>
      </c>
      <c r="O343">
        <f t="shared" si="70"/>
        <v>8.6645880801737967</v>
      </c>
      <c r="P343">
        <f t="shared" si="71"/>
        <v>165.9418708421872</v>
      </c>
      <c r="Q343" t="str">
        <f t="shared" si="72"/>
        <v>-0.128321466931451-0.588903058709933i</v>
      </c>
      <c r="R343">
        <f t="shared" si="73"/>
        <v>-4.397666267880556</v>
      </c>
      <c r="S343">
        <f t="shared" si="74"/>
        <v>77.707445685967826</v>
      </c>
      <c r="CC343" s="18"/>
      <c r="CD343" s="18"/>
      <c r="CE343" s="18"/>
    </row>
    <row r="344" spans="1:83">
      <c r="D344" s="18"/>
      <c r="E344" s="18"/>
      <c r="K344" t="str">
        <f t="shared" si="66"/>
        <v>0.217365117821916-0.0556589076420397i</v>
      </c>
      <c r="L344" t="str">
        <f t="shared" si="67"/>
        <v>5445.15627350507-3994.3186384986i</v>
      </c>
      <c r="M344" t="str">
        <f t="shared" si="68"/>
        <v>0.418775705063893-0.493358504448978i</v>
      </c>
      <c r="N344" t="str">
        <f t="shared" si="69"/>
        <v>2.46922486662643-0.70944920709062i</v>
      </c>
      <c r="O344">
        <f t="shared" si="70"/>
        <v>8.1956957259710492</v>
      </c>
      <c r="P344">
        <f t="shared" si="71"/>
        <v>163.96976481560102</v>
      </c>
      <c r="Q344" t="str">
        <f t="shared" si="72"/>
        <v>-0.0976137706864954-0.368074904241044i</v>
      </c>
      <c r="R344">
        <f t="shared" si="73"/>
        <v>-8.386092851777887</v>
      </c>
      <c r="S344">
        <f t="shared" si="74"/>
        <v>75.147021717530578</v>
      </c>
      <c r="CC344" s="18"/>
      <c r="CD344" s="18"/>
      <c r="CE344" s="18"/>
    </row>
    <row r="345" spans="1:83">
      <c r="D345" s="18"/>
      <c r="E345" s="18"/>
      <c r="K345" t="str">
        <f t="shared" si="66"/>
        <v>0.21594075646524-0.0532951126052341i</v>
      </c>
      <c r="L345" t="str">
        <f t="shared" si="67"/>
        <v>4302.19861231674-3935.14902598652i</v>
      </c>
      <c r="M345" t="str">
        <f t="shared" si="68"/>
        <v>0.288400439142003-0.453018350450291i</v>
      </c>
      <c r="N345" t="str">
        <f t="shared" si="69"/>
        <v>2.35112617957281-0.744891671648535i</v>
      </c>
      <c r="O345">
        <f t="shared" si="70"/>
        <v>7.8409339267402132</v>
      </c>
      <c r="P345">
        <f t="shared" si="71"/>
        <v>162.42058249244423</v>
      </c>
      <c r="Q345" t="str">
        <f t="shared" si="72"/>
        <v>-0.078776247654118-0.262634520188147i</v>
      </c>
      <c r="R345">
        <f t="shared" si="73"/>
        <v>-11.238827264584055</v>
      </c>
      <c r="S345">
        <f t="shared" si="74"/>
        <v>73.303579531212904</v>
      </c>
      <c r="CC345" s="18"/>
      <c r="CD345" s="18"/>
      <c r="CE345" s="18"/>
    </row>
    <row r="346" spans="1:83">
      <c r="D346" s="18"/>
      <c r="E346" s="18"/>
      <c r="K346" t="str">
        <f t="shared" si="66"/>
        <v>0.21413663499512-0.0543405829619523i</v>
      </c>
      <c r="L346" t="str">
        <f t="shared" si="67"/>
        <v>3489.29095945049-3682.62974023103i</v>
      </c>
      <c r="M346" t="str">
        <f t="shared" si="68"/>
        <v>0.205959893604952-0.404401305427157i</v>
      </c>
      <c r="N346" t="str">
        <f t="shared" si="69"/>
        <v>2.26116599133676-0.779858189787079i</v>
      </c>
      <c r="O346">
        <f t="shared" si="70"/>
        <v>7.574757765056388</v>
      </c>
      <c r="P346">
        <f t="shared" si="71"/>
        <v>160.97109267877644</v>
      </c>
      <c r="Q346" t="str">
        <f t="shared" si="72"/>
        <v>-0.0668794516277821-0.201958831494485i</v>
      </c>
      <c r="R346">
        <f t="shared" si="73"/>
        <v>-13.44283236994926</v>
      </c>
      <c r="S346">
        <f t="shared" si="74"/>
        <v>71.677510442646096</v>
      </c>
      <c r="CC346" s="18"/>
      <c r="CD346" s="18"/>
      <c r="CE346" s="18"/>
    </row>
    <row r="347" spans="1:83">
      <c r="D347" s="18"/>
      <c r="E347" s="18"/>
      <c r="K347" t="str">
        <f t="shared" si="66"/>
        <v>0.211972122581602-0.0569859691598898i</v>
      </c>
      <c r="L347" t="str">
        <f t="shared" si="67"/>
        <v>2920.25464460104-3380.65644470842i</v>
      </c>
      <c r="M347" t="str">
        <f t="shared" si="68"/>
        <v>0.152633248439582-0.359633618993501i</v>
      </c>
      <c r="N347" t="str">
        <f t="shared" si="69"/>
        <v>2.1863383117408-0.818129518894174i</v>
      </c>
      <c r="O347">
        <f t="shared" si="70"/>
        <v>7.363495738696165</v>
      </c>
      <c r="P347">
        <f t="shared" si="71"/>
        <v>159.484111279882</v>
      </c>
      <c r="Q347" t="str">
        <f t="shared" si="72"/>
        <v>-0.0589734675035304-0.162671094465265i</v>
      </c>
      <c r="R347">
        <f t="shared" si="73"/>
        <v>-15.237517601175457</v>
      </c>
      <c r="S347">
        <f t="shared" si="74"/>
        <v>70.072801864132799</v>
      </c>
      <c r="CC347" s="18"/>
      <c r="CD347" s="18"/>
      <c r="CE347" s="18"/>
    </row>
    <row r="348" spans="1:83">
      <c r="D348" s="18"/>
      <c r="E348" s="18"/>
      <c r="K348" t="str">
        <f t="shared" si="66"/>
        <v>0.20946981197312-0.060440897519404i</v>
      </c>
      <c r="L348" t="str">
        <f t="shared" si="67"/>
        <v>2517.61694634858-3086.80984118401i</v>
      </c>
      <c r="M348" t="str">
        <f t="shared" si="68"/>
        <v>0.116871364744525-0.321266943284362i</v>
      </c>
      <c r="N348" t="str">
        <f t="shared" si="69"/>
        <v>2.11892827276891-0.859167202008437i</v>
      </c>
      <c r="O348">
        <f t="shared" si="70"/>
        <v>7.1833768110689213</v>
      </c>
      <c r="P348">
        <f t="shared" si="71"/>
        <v>157.92879756311697</v>
      </c>
      <c r="Q348" t="str">
        <f t="shared" si="72"/>
        <v>-0.053398909456277-0.135100251551574i</v>
      </c>
      <c r="R348">
        <f t="shared" si="73"/>
        <v>-16.756450688448982</v>
      </c>
      <c r="S348">
        <f t="shared" si="74"/>
        <v>68.433394203260661</v>
      </c>
      <c r="CC348" s="18"/>
      <c r="CD348" s="18"/>
      <c r="CE348" s="18"/>
    </row>
    <row r="349" spans="1:83">
      <c r="D349" s="18"/>
      <c r="E349" s="18"/>
      <c r="K349" t="str">
        <f t="shared" si="66"/>
        <v>0.206654955860219-0.0642993957317733i</v>
      </c>
      <c r="L349" t="str">
        <f t="shared" si="67"/>
        <v>2226.92264199524-2820.42110707634i</v>
      </c>
      <c r="M349" t="str">
        <f t="shared" si="68"/>
        <v>0.0919996683503754-0.289025482222237i</v>
      </c>
      <c r="N349" t="str">
        <f t="shared" si="69"/>
        <v>2.05477100698839-0.901428106434158i</v>
      </c>
      <c r="O349">
        <f t="shared" si="70"/>
        <v>7.0196984716597219</v>
      </c>
      <c r="P349">
        <f t="shared" si="71"/>
        <v>156.3129371113348</v>
      </c>
      <c r="Q349" t="str">
        <f t="shared" si="72"/>
        <v>-0.0492314017394368-0.114613799399338i</v>
      </c>
      <c r="R349">
        <f t="shared" si="73"/>
        <v>-18.079889021115747</v>
      </c>
      <c r="S349">
        <f t="shared" si="74"/>
        <v>66.754461846830637</v>
      </c>
      <c r="CC349" s="18"/>
      <c r="CD349" s="18"/>
      <c r="CE349" s="18"/>
    </row>
    <row r="350" spans="1:83">
      <c r="D350" s="18"/>
      <c r="E350" s="18"/>
      <c r="K350" t="str">
        <f t="shared" si="66"/>
        <v>0.203554868633623-0.0683284927526649i</v>
      </c>
      <c r="L350" t="str">
        <f t="shared" si="67"/>
        <v>2012.3005134162-2585.44116001923i</v>
      </c>
      <c r="M350" t="str">
        <f t="shared" si="68"/>
        <v>0.0741222916123583-0.261969802646204i</v>
      </c>
      <c r="N350" t="str">
        <f t="shared" si="69"/>
        <v>1.99172660324149-0.943408480527041i</v>
      </c>
      <c r="O350">
        <f t="shared" si="70"/>
        <v>6.8636760481561341</v>
      </c>
      <c r="P350">
        <f t="shared" si="71"/>
        <v>154.6547864993662</v>
      </c>
      <c r="Q350" t="str">
        <f t="shared" si="72"/>
        <v>-0.0459445409160581-0.0987409194602994i</v>
      </c>
      <c r="R350">
        <f t="shared" si="73"/>
        <v>-19.258907767416954</v>
      </c>
      <c r="S350">
        <f t="shared" si="74"/>
        <v>65.047254561370309</v>
      </c>
      <c r="CC350" s="18"/>
      <c r="CD350" s="18"/>
      <c r="CE350" s="18"/>
    </row>
    <row r="351" spans="1:83">
      <c r="D351" s="18"/>
      <c r="E351" s="18"/>
      <c r="K351" t="str">
        <f t="shared" si="66"/>
        <v>0.200198318076047-0.0723836914125539i</v>
      </c>
      <c r="L351" t="str">
        <f t="shared" si="67"/>
        <v>1850.35934537329-2380.13756743004i</v>
      </c>
      <c r="M351" t="str">
        <f t="shared" si="68"/>
        <v>0.0608966784642876-0.239140697114282i</v>
      </c>
      <c r="N351" t="str">
        <f t="shared" si="69"/>
        <v>1.92878084400006-0.983899918107554i</v>
      </c>
      <c r="O351">
        <f t="shared" si="70"/>
        <v>6.7101118776844038</v>
      </c>
      <c r="P351">
        <f t="shared" si="71"/>
        <v>152.97319256932133</v>
      </c>
      <c r="Q351" t="str">
        <f t="shared" si="72"/>
        <v>-0.0432292107182915-0.0860505262690719i</v>
      </c>
      <c r="R351">
        <f t="shared" si="73"/>
        <v>-20.327583032571649</v>
      </c>
      <c r="S351">
        <f t="shared" si="74"/>
        <v>63.326414874766073</v>
      </c>
      <c r="CC351" s="18"/>
      <c r="CD351" s="18"/>
      <c r="CE351" s="18"/>
    </row>
    <row r="352" spans="1:83">
      <c r="D352" s="18"/>
      <c r="E352" s="18"/>
      <c r="K352" t="str">
        <f t="shared" si="66"/>
        <v>0.158841786002943-0.103268431611915i</v>
      </c>
      <c r="L352" t="str">
        <f t="shared" si="67"/>
        <v>1278.92173758001-1284.00301212744i</v>
      </c>
      <c r="M352" t="str">
        <f t="shared" si="68"/>
        <v>0.015952772771638-0.125292784359414i</v>
      </c>
      <c r="N352" t="str">
        <f t="shared" si="69"/>
        <v>1.31050553792073-1.21026126662312i</v>
      </c>
      <c r="O352">
        <f t="shared" si="70"/>
        <v>5.0272161631874255</v>
      </c>
      <c r="P352">
        <f t="shared" si="71"/>
        <v>137.2773026096215</v>
      </c>
      <c r="Q352" t="str">
        <f t="shared" si="72"/>
        <v>-0.0268235654889392-0.0292255568167268i</v>
      </c>
      <c r="R352">
        <f t="shared" si="73"/>
        <v>-28.030954867020036</v>
      </c>
      <c r="S352">
        <f t="shared" si="74"/>
        <v>47.453915440426101</v>
      </c>
      <c r="CC352" s="18"/>
      <c r="CD352" s="18"/>
      <c r="CE352" s="18"/>
    </row>
    <row r="353" spans="4:83">
      <c r="D353" s="18"/>
      <c r="E353" s="18"/>
      <c r="K353" t="str">
        <f t="shared" si="66"/>
        <v>0.118159797187301-0.112833979234188i</v>
      </c>
      <c r="L353" t="str">
        <f t="shared" si="67"/>
        <v>1163.05361507787-868.699787085853i</v>
      </c>
      <c r="M353" t="str">
        <f t="shared" si="68"/>
        <v>0.00715352039034163-0.0842754266460075i</v>
      </c>
      <c r="N353" t="str">
        <f t="shared" si="69"/>
        <v>0.843583764612397-1.16767717043488i</v>
      </c>
      <c r="O353">
        <f t="shared" si="70"/>
        <v>3.1703977175445037</v>
      </c>
      <c r="P353">
        <f t="shared" si="71"/>
        <v>125.84608042270699</v>
      </c>
      <c r="Q353" t="str">
        <f t="shared" si="72"/>
        <v>-0.0172853416061582-0.0125418679502795i</v>
      </c>
      <c r="R353">
        <f t="shared" si="73"/>
        <v>-33.409575568698948</v>
      </c>
      <c r="S353">
        <f t="shared" si="74"/>
        <v>35.963822517084822</v>
      </c>
      <c r="CC353" s="18"/>
      <c r="CD353" s="18"/>
      <c r="CE353" s="18"/>
    </row>
    <row r="354" spans="4:83">
      <c r="D354" s="18"/>
      <c r="E354" s="18"/>
      <c r="K354" t="str">
        <f t="shared" si="66"/>
        <v>0.0869741033834978-0.109915683634803i</v>
      </c>
      <c r="L354" t="str">
        <f t="shared" si="67"/>
        <v>1121.68341651443-654.925104515006i</v>
      </c>
      <c r="M354" t="str">
        <f t="shared" si="68"/>
        <v>0.00403648807570998-0.0634050064247661i</v>
      </c>
      <c r="N354" t="str">
        <f t="shared" si="69"/>
        <v>0.554621998314176-1.03661704049169i</v>
      </c>
      <c r="O354">
        <f t="shared" si="70"/>
        <v>1.4056474576765732</v>
      </c>
      <c r="P354">
        <f t="shared" si="71"/>
        <v>118.14815122050729</v>
      </c>
      <c r="Q354" t="str">
        <f t="shared" si="72"/>
        <v>-0.0115165542023844-0.00618456036292843i</v>
      </c>
      <c r="R354">
        <f t="shared" si="73"/>
        <v>-37.673092536927051</v>
      </c>
      <c r="S354">
        <f t="shared" si="74"/>
        <v>28.23645784567438</v>
      </c>
      <c r="CC354" s="18"/>
      <c r="CD354" s="18"/>
      <c r="CE354" s="18"/>
    </row>
    <row r="355" spans="4:83">
      <c r="D355" s="18"/>
      <c r="E355" s="18"/>
      <c r="K355" t="str">
        <f t="shared" si="66"/>
        <v>0.0649382178103279-0.102228638940344i</v>
      </c>
      <c r="L355" t="str">
        <f t="shared" si="67"/>
        <v>1102.38838044097-525.208788577186i</v>
      </c>
      <c r="M355" t="str">
        <f t="shared" si="68"/>
        <v>0.00258711179297941-0.0507978212677476i</v>
      </c>
      <c r="N355" t="str">
        <f t="shared" si="69"/>
        <v>0.381592805904416-0.903063314178689i</v>
      </c>
      <c r="O355">
        <f t="shared" si="70"/>
        <v>-0.17214966353031935</v>
      </c>
      <c r="P355">
        <f t="shared" si="71"/>
        <v>112.90667179451354</v>
      </c>
      <c r="Q355" t="str">
        <f t="shared" si="72"/>
        <v>-0.00802869044758928-0.00340422634956369i</v>
      </c>
      <c r="R355">
        <f t="shared" si="73"/>
        <v>-41.189086204414302</v>
      </c>
      <c r="S355">
        <f t="shared" si="74"/>
        <v>22.977317114784682</v>
      </c>
      <c r="CC355" s="18"/>
      <c r="CD355" s="18"/>
      <c r="CE355" s="18"/>
    </row>
    <row r="356" spans="4:83">
      <c r="D356" s="18"/>
      <c r="E356" s="18"/>
      <c r="K356" t="str">
        <f t="shared" si="66"/>
        <v>0.0495838762068556-0.0934916541188807i</v>
      </c>
      <c r="L356" t="str">
        <f t="shared" si="67"/>
        <v>1091.86790796596-438.250450302672i</v>
      </c>
      <c r="M356" t="str">
        <f t="shared" si="68"/>
        <v>0.00179802676342129-0.0423650075319162i</v>
      </c>
      <c r="N356" t="str">
        <f t="shared" si="69"/>
        <v>0.274899445420874-0.788984851508583i</v>
      </c>
      <c r="O356">
        <f t="shared" si="70"/>
        <v>-1.5610301588870612</v>
      </c>
      <c r="P356">
        <f t="shared" si="71"/>
        <v>109.20944556468658</v>
      </c>
      <c r="Q356" t="str">
        <f t="shared" si="72"/>
        <v>-0.00584635196505243-0.00204373466460421i</v>
      </c>
      <c r="R356">
        <f t="shared" si="73"/>
        <v>-44.161589603305409</v>
      </c>
      <c r="S356">
        <f t="shared" si="74"/>
        <v>19.268316674028341</v>
      </c>
      <c r="CC356" s="18"/>
      <c r="CD356" s="18"/>
      <c r="CE356" s="18"/>
    </row>
    <row r="357" spans="4:83">
      <c r="D357" s="18"/>
      <c r="E357" s="18"/>
      <c r="K357" t="str">
        <f t="shared" si="66"/>
        <v>0.0387544961570726-0.0851540701570526i</v>
      </c>
      <c r="L357" t="str">
        <f t="shared" si="67"/>
        <v>1085.5109913798-375.941804422536i</v>
      </c>
      <c r="M357" t="str">
        <f t="shared" si="68"/>
        <v>0.00132162970848571-0.0363301941007663i</v>
      </c>
      <c r="N357" t="str">
        <f t="shared" si="69"/>
        <v>0.206080335052268-0.6957470486836i</v>
      </c>
      <c r="O357">
        <f t="shared" si="70"/>
        <v>-2.785743549017381</v>
      </c>
      <c r="P357">
        <f t="shared" si="71"/>
        <v>106.49929364774538</v>
      </c>
      <c r="Q357" t="str">
        <f t="shared" si="72"/>
        <v>-0.00441939882304547-0.00131326110225545i</v>
      </c>
      <c r="R357">
        <f t="shared" si="73"/>
        <v>-46.725237569608112</v>
      </c>
      <c r="S357">
        <f t="shared" si="74"/>
        <v>16.549754603320935</v>
      </c>
      <c r="CC357" s="18"/>
      <c r="CD357" s="18"/>
      <c r="CE357" s="18"/>
    </row>
    <row r="358" spans="4:83">
      <c r="D358" s="18"/>
      <c r="E358" s="18"/>
      <c r="K358" t="str">
        <f t="shared" si="66"/>
        <v>0.0309539199715364-0.0776727701293295i</v>
      </c>
      <c r="L358" t="str">
        <f t="shared" si="67"/>
        <v>1081.37969761375-329.118856762776i</v>
      </c>
      <c r="M358" t="str">
        <f t="shared" si="68"/>
        <v>0.00101218627730655-0.0317987697285065i</v>
      </c>
      <c r="N358" t="str">
        <f t="shared" si="69"/>
        <v>0.159665410339276-0.619956327708225i</v>
      </c>
      <c r="O358">
        <f t="shared" si="70"/>
        <v>-3.8738683174995825</v>
      </c>
      <c r="P358">
        <f t="shared" si="71"/>
        <v>104.44227542594906</v>
      </c>
      <c r="Q358" t="str">
        <f t="shared" si="72"/>
        <v>-0.00344594353956587-0.000890310840734332i</v>
      </c>
      <c r="R358">
        <f t="shared" si="73"/>
        <v>-48.973200488127574</v>
      </c>
      <c r="S358">
        <f t="shared" si="74"/>
        <v>14.486428764753356</v>
      </c>
      <c r="CC358" s="18"/>
      <c r="CD358" s="18"/>
      <c r="CE358" s="18"/>
    </row>
    <row r="359" spans="4:83">
      <c r="D359" s="18"/>
      <c r="E359" s="18"/>
      <c r="K359" t="str">
        <f t="shared" si="66"/>
        <v>0.0252043242550911-0.0711147575797923i</v>
      </c>
      <c r="L359" t="str">
        <f t="shared" si="67"/>
        <v>1078.54483122166-292.653650868779i</v>
      </c>
      <c r="M359" t="str">
        <f t="shared" si="68"/>
        <v>0.000799922051107538-0.0282715789410441i</v>
      </c>
      <c r="N359" t="str">
        <f t="shared" si="69"/>
        <v>0.12709563663103-0.557888432578767i</v>
      </c>
      <c r="O359">
        <f t="shared" si="70"/>
        <v>-4.8493087041334189</v>
      </c>
      <c r="P359">
        <f t="shared" si="71"/>
        <v>102.8338341768673</v>
      </c>
      <c r="Q359" t="str">
        <f t="shared" si="72"/>
        <v>-0.00275651508009848-0.000629963394401103i</v>
      </c>
      <c r="R359">
        <f t="shared" si="73"/>
        <v>-50.971690782419039</v>
      </c>
      <c r="S359">
        <f t="shared" si="74"/>
        <v>12.873081590768322</v>
      </c>
      <c r="CC359" s="18"/>
      <c r="CD359" s="18"/>
      <c r="CE359" s="18"/>
    </row>
    <row r="360" spans="4:83">
      <c r="D360" s="18"/>
      <c r="E360" s="18"/>
      <c r="K360" t="str">
        <f t="shared" si="66"/>
        <v>0.0208714262992654-0.0654087961983113i</v>
      </c>
      <c r="L360" t="str">
        <f t="shared" si="67"/>
        <v>1076.51583644922-263.454991947475i</v>
      </c>
      <c r="M360" t="str">
        <f t="shared" si="68"/>
        <v>0.000648035353173199-0.0254482888099423i</v>
      </c>
      <c r="N360" t="str">
        <f t="shared" si="69"/>
        <v>0.103451348090686-0.506472088758088i</v>
      </c>
      <c r="O360">
        <f t="shared" si="70"/>
        <v>-5.7313728434379296</v>
      </c>
      <c r="P360">
        <f t="shared" si="71"/>
        <v>101.54436179837921</v>
      </c>
      <c r="Q360" t="str">
        <f t="shared" si="72"/>
        <v>-0.00225228926657649-0.000461496399664066i</v>
      </c>
      <c r="R360">
        <f t="shared" si="73"/>
        <v>-52.768904345755459</v>
      </c>
      <c r="S360">
        <f t="shared" si="74"/>
        <v>11.5796844719398</v>
      </c>
      <c r="CC360" s="18"/>
      <c r="CD360" s="18"/>
      <c r="CE360" s="18"/>
    </row>
    <row r="361" spans="4:83">
      <c r="D361" s="18"/>
      <c r="E361" s="18"/>
      <c r="CC361" s="18"/>
      <c r="CD361" s="18"/>
      <c r="CE361" s="18"/>
    </row>
    <row r="362" spans="4:83">
      <c r="D362" s="18"/>
      <c r="E362" s="18"/>
      <c r="K362" t="s">
        <v>544</v>
      </c>
      <c r="L362" t="s">
        <v>545</v>
      </c>
      <c r="M362" t="s">
        <v>458</v>
      </c>
      <c r="N362" t="s">
        <v>459</v>
      </c>
      <c r="O362" t="s">
        <v>546</v>
      </c>
      <c r="P362" t="s">
        <v>458</v>
      </c>
      <c r="Q362" t="s">
        <v>459</v>
      </c>
      <c r="CC362" s="18"/>
      <c r="CD362" s="18"/>
      <c r="CE362" s="18"/>
    </row>
    <row r="363" spans="4:83">
      <c r="D363" s="18"/>
      <c r="E363" s="18"/>
      <c r="K363" t="str">
        <f>IMDIV(IMSUM(IMPRODUCT(F285,$A$328),1),IMSUM(IMPRODUCT(IMPOWER(F285,2),$A$330),IMPRODUCT(F285,$A$331)))</f>
        <v>0.219224265254903-10.6669315003433i</v>
      </c>
      <c r="L363" t="str">
        <f>IMPRODUCT(K363,M324,$B$315)</f>
        <v>0.429187782987558-25.818241302902i</v>
      </c>
      <c r="M363">
        <f>20*LOG10(IMABS(L363))</f>
        <v>28.239733066972661</v>
      </c>
      <c r="N363">
        <f>IMARGUMENT(L363)*180/PI()+180</f>
        <v>90.952364785675712</v>
      </c>
      <c r="O363" t="str">
        <f>IMPRODUCT(L363,G285)</f>
        <v>-26.4211600141105-181.974125915779i</v>
      </c>
      <c r="P363">
        <f>20*LOG10(IMABS(O363))</f>
        <v>45.290793400775129</v>
      </c>
      <c r="Q363">
        <f>IMARGUMENT(O363)*180/PI()+180</f>
        <v>81.738847214842821</v>
      </c>
      <c r="CC363" s="18"/>
      <c r="CD363" s="18"/>
      <c r="CE363" s="18"/>
    </row>
    <row r="364" spans="4:83">
      <c r="D364" s="18"/>
      <c r="E364" s="18"/>
      <c r="K364" t="str">
        <f t="shared" ref="K364:K399" si="75">IMDIV(IMSUM(IMPRODUCT(F286,$A$328),1),IMSUM(IMPRODUCT(IMPOWER(F286,2),$A$330),IMPRODUCT(F286,$A$331)))</f>
        <v>0.219224202752596-5.33356712330867i</v>
      </c>
      <c r="L364" t="str">
        <f t="shared" ref="L364:L399" si="76">IMPRODUCT(K364,M325,$B$315)</f>
        <v>0.429165850269653-12.911893951442i</v>
      </c>
      <c r="M364">
        <f t="shared" ref="M364:M399" si="77">20*LOG10(IMABS(L364))</f>
        <v>22.224594299178555</v>
      </c>
      <c r="N364">
        <f t="shared" ref="N364:N399" si="78">IMARGUMENT(L364)*180/PI()+180</f>
        <v>91.903697694895911</v>
      </c>
      <c r="O364" t="str">
        <f t="shared" ref="O364:O399" si="79">IMPRODUCT(L364,G286)</f>
        <v>-24.5402582123293-85.1887233259578i</v>
      </c>
      <c r="P364">
        <f t="shared" ref="P364:P399" si="80">20*LOG10(IMABS(O364))</f>
        <v>38.953862347972425</v>
      </c>
      <c r="Q364">
        <f t="shared" ref="Q364:Q399" si="81">IMARGUMENT(O364)*180/PI()+180</f>
        <v>73.929931609479823</v>
      </c>
      <c r="CC364" s="18"/>
      <c r="CD364" s="18"/>
      <c r="CE364" s="18"/>
    </row>
    <row r="365" spans="4:83">
      <c r="D365" s="18"/>
      <c r="E365" s="18"/>
      <c r="K365" t="str">
        <f t="shared" si="75"/>
        <v>0.219224098582163-3.55582405227236i</v>
      </c>
      <c r="L365" t="str">
        <f t="shared" si="76"/>
        <v>0.429129300251553-8.61101036244347i</v>
      </c>
      <c r="M365">
        <f t="shared" si="77"/>
        <v>18.71185466745257</v>
      </c>
      <c r="N365">
        <f t="shared" si="78"/>
        <v>92.852972257917713</v>
      </c>
      <c r="O365" t="str">
        <f t="shared" si="79"/>
        <v>-21.9389320667346-51.4462408574783i</v>
      </c>
      <c r="P365">
        <f t="shared" si="80"/>
        <v>34.952712481696288</v>
      </c>
      <c r="Q365">
        <f t="shared" si="81"/>
        <v>66.904475224847815</v>
      </c>
      <c r="CC365" s="18"/>
      <c r="CD365" s="18"/>
      <c r="CE365" s="18"/>
    </row>
    <row r="366" spans="4:83">
      <c r="D366" s="18"/>
      <c r="E366" s="18"/>
      <c r="K366" t="str">
        <f t="shared" si="75"/>
        <v>0.219223952743723-2.66698630763934i</v>
      </c>
      <c r="L366" t="str">
        <f t="shared" si="76"/>
        <v>0.429078139698677-6.46149228337864i</v>
      </c>
      <c r="M366">
        <f t="shared" si="77"/>
        <v>16.22576549777061</v>
      </c>
      <c r="N366">
        <f t="shared" si="78"/>
        <v>93.799172748233019</v>
      </c>
      <c r="O366" t="str">
        <f t="shared" si="79"/>
        <v>-19.1062721114142-34.218295651589i</v>
      </c>
      <c r="P366">
        <f t="shared" si="80"/>
        <v>31.863746441311619</v>
      </c>
      <c r="Q366">
        <f t="shared" si="81"/>
        <v>60.82257164855713</v>
      </c>
      <c r="CC366" s="18"/>
      <c r="CD366" s="18"/>
      <c r="CE366" s="18"/>
    </row>
    <row r="367" spans="4:83">
      <c r="D367" s="18"/>
      <c r="E367" s="18"/>
      <c r="K367" t="str">
        <f t="shared" si="75"/>
        <v>0.219223765237442-2.13371069345968i</v>
      </c>
      <c r="L367" t="str">
        <f t="shared" si="76"/>
        <v>0.429012378078235-5.17251992614664i</v>
      </c>
      <c r="M367">
        <f t="shared" si="77"/>
        <v>14.303816960942211</v>
      </c>
      <c r="N367">
        <f t="shared" si="78"/>
        <v>94.741299380404513</v>
      </c>
      <c r="O367" t="str">
        <f t="shared" si="79"/>
        <v>-16.3891272488285-24.0238280730251i</v>
      </c>
      <c r="P367">
        <f t="shared" si="80"/>
        <v>29.272408804820426</v>
      </c>
      <c r="Q367">
        <f t="shared" si="81"/>
        <v>55.698074846832753</v>
      </c>
      <c r="CC367" s="18"/>
      <c r="CD367" s="18"/>
      <c r="CE367" s="18"/>
    </row>
    <row r="368" spans="4:83">
      <c r="D368" s="18"/>
      <c r="E368" s="18"/>
      <c r="K368" t="str">
        <f t="shared" si="75"/>
        <v>0.219223536063534-1.77821614439113i</v>
      </c>
      <c r="L368" t="str">
        <f t="shared" si="76"/>
        <v>0.428932027554851-4.31381991357053i</v>
      </c>
      <c r="M368">
        <f t="shared" si="77"/>
        <v>12.739966898982594</v>
      </c>
      <c r="N368">
        <f t="shared" si="78"/>
        <v>95.67837330404231</v>
      </c>
      <c r="O368" t="str">
        <f t="shared" si="79"/>
        <v>-13.9656407042413-17.5291406811409i</v>
      </c>
      <c r="P368">
        <f t="shared" si="80"/>
        <v>27.009717319380357</v>
      </c>
      <c r="Q368">
        <f t="shared" si="81"/>
        <v>51.455319212330068</v>
      </c>
      <c r="CC368" s="18"/>
      <c r="CD368" s="18"/>
      <c r="CE368" s="18"/>
    </row>
    <row r="369" spans="4:83">
      <c r="D369" s="18"/>
      <c r="E369" s="18"/>
      <c r="K369" t="str">
        <f t="shared" si="75"/>
        <v>0.219223265222262-1.52431077526494i</v>
      </c>
      <c r="L369" t="str">
        <f t="shared" si="76"/>
        <v>0.428837102984941-3.70098927179861i</v>
      </c>
      <c r="M369">
        <f t="shared" si="77"/>
        <v>11.424277264927412</v>
      </c>
      <c r="N369">
        <f t="shared" si="78"/>
        <v>96.609441333574892</v>
      </c>
      <c r="O369" t="str">
        <f t="shared" si="79"/>
        <v>-11.8915554673347-13.1977069013424i</v>
      </c>
      <c r="P369">
        <f t="shared" si="80"/>
        <v>24.991212502327148</v>
      </c>
      <c r="Q369">
        <f t="shared" si="81"/>
        <v>47.980138034559246</v>
      </c>
      <c r="CC369" s="18"/>
      <c r="CD369" s="18"/>
      <c r="CE369" s="18"/>
    </row>
    <row r="370" spans="4:83">
      <c r="D370" s="18"/>
      <c r="E370" s="18"/>
      <c r="K370" t="str">
        <f t="shared" si="75"/>
        <v>0.219222952713933-1.3338986434775i</v>
      </c>
      <c r="L370" t="str">
        <f t="shared" si="76"/>
        <v>0.42872762190985-3.24182642844468i</v>
      </c>
      <c r="M370">
        <f t="shared" si="77"/>
        <v>10.291095565763372</v>
      </c>
      <c r="N370">
        <f t="shared" si="78"/>
        <v>97.533580359611278</v>
      </c>
      <c r="O370" t="str">
        <f t="shared" si="79"/>
        <v>-10.1552807190475-10.209374594676i</v>
      </c>
      <c r="P370">
        <f t="shared" si="80"/>
        <v>23.167271960730389</v>
      </c>
      <c r="Q370">
        <f t="shared" si="81"/>
        <v>45.15219228776067</v>
      </c>
      <c r="CC370" s="18"/>
      <c r="CD370" s="18"/>
      <c r="CE370" s="18"/>
    </row>
    <row r="371" spans="4:83">
      <c r="D371" s="18"/>
      <c r="E371" s="18"/>
      <c r="K371" t="str">
        <f t="shared" si="75"/>
        <v>0.219222598538902-1.18581533645409i</v>
      </c>
      <c r="L371" t="str">
        <f t="shared" si="76"/>
        <v>0.428603604547768-2.8851082120026i</v>
      </c>
      <c r="M371">
        <f t="shared" si="77"/>
        <v>9.2980453288764373</v>
      </c>
      <c r="N371">
        <f t="shared" si="78"/>
        <v>98.44990139493224</v>
      </c>
      <c r="O371" t="str">
        <f t="shared" si="79"/>
        <v>-8.71661660826922-8.08890660455502i</v>
      </c>
      <c r="P371">
        <f t="shared" si="80"/>
        <v>21.504795545722576</v>
      </c>
      <c r="Q371">
        <f t="shared" si="81"/>
        <v>42.86091618918681</v>
      </c>
      <c r="CC371" s="18"/>
      <c r="CD371" s="18"/>
      <c r="CE371" s="18"/>
    </row>
    <row r="372" spans="4:83">
      <c r="D372" s="18"/>
      <c r="E372" s="18"/>
      <c r="K372" t="str">
        <f t="shared" si="75"/>
        <v>0.219222202697576-1.0673622066345i</v>
      </c>
      <c r="L372" t="str">
        <f t="shared" si="76"/>
        <v>0.428465073784419-2.60010065164376i</v>
      </c>
      <c r="M372">
        <f t="shared" si="77"/>
        <v>8.4161632398462345</v>
      </c>
      <c r="N372">
        <f t="shared" si="78"/>
        <v>99.357553216217966</v>
      </c>
      <c r="O372" t="str">
        <f t="shared" si="79"/>
        <v>-7.52812764265257-6.54669989754212i</v>
      </c>
      <c r="P372">
        <f t="shared" si="80"/>
        <v>19.979626669756289</v>
      </c>
      <c r="Q372">
        <f t="shared" si="81"/>
        <v>41.011262203250084</v>
      </c>
      <c r="CC372" s="18"/>
      <c r="CD372" s="18"/>
      <c r="CE372" s="18"/>
    </row>
    <row r="373" spans="4:83">
      <c r="D373" s="18"/>
      <c r="E373" s="18"/>
      <c r="K373" t="str">
        <f t="shared" si="75"/>
        <v>0.219215952760852-0.534694787000647i</v>
      </c>
      <c r="L373" t="str">
        <f t="shared" si="76"/>
        <v>0.426288446534413-1.3275714099195i</v>
      </c>
      <c r="M373">
        <f t="shared" si="77"/>
        <v>2.8873372091378653</v>
      </c>
      <c r="N373">
        <f t="shared" si="78"/>
        <v>107.80203046028483</v>
      </c>
      <c r="O373" t="str">
        <f t="shared" si="79"/>
        <v>-2.42920966193617-1.69677568813296i</v>
      </c>
      <c r="P373">
        <f t="shared" si="80"/>
        <v>9.4349982423251415</v>
      </c>
      <c r="Q373">
        <f t="shared" si="81"/>
        <v>34.933867088741096</v>
      </c>
      <c r="CC373" s="18"/>
      <c r="CD373" s="18"/>
      <c r="CE373" s="18"/>
    </row>
    <row r="374" spans="4:83">
      <c r="D374" s="18"/>
      <c r="E374" s="18"/>
      <c r="K374" t="str">
        <f t="shared" si="75"/>
        <v>0.219205536991531-0.357589420912823i</v>
      </c>
      <c r="L374" t="str">
        <f t="shared" si="76"/>
        <v>0.422704902866333-0.91525169205897i</v>
      </c>
      <c r="M374">
        <f t="shared" si="77"/>
        <v>7.0497415524346227E-2</v>
      </c>
      <c r="N374">
        <f t="shared" si="78"/>
        <v>114.78964297420612</v>
      </c>
      <c r="O374" t="str">
        <f t="shared" si="79"/>
        <v>-1.17834274175881-0.868819181519516i</v>
      </c>
      <c r="P374">
        <f t="shared" si="80"/>
        <v>3.3109074225324244</v>
      </c>
      <c r="Q374">
        <f t="shared" si="81"/>
        <v>36.402204628093017</v>
      </c>
      <c r="CC374" s="18"/>
      <c r="CD374" s="18"/>
      <c r="CE374" s="18"/>
    </row>
    <row r="375" spans="4:83">
      <c r="D375" s="18"/>
      <c r="E375" s="18"/>
      <c r="K375" t="str">
        <f t="shared" si="75"/>
        <v>0.219190956577209-0.269374471902931i</v>
      </c>
      <c r="L375" t="str">
        <f t="shared" si="76"/>
        <v>0.417778601493054-0.717575926410687i</v>
      </c>
      <c r="M375">
        <f t="shared" si="77"/>
        <v>-1.6149459731226912</v>
      </c>
      <c r="N375">
        <f t="shared" si="78"/>
        <v>120.208315855386</v>
      </c>
      <c r="O375" t="str">
        <f t="shared" si="79"/>
        <v>-0.709422115821871-0.573864815994905i</v>
      </c>
      <c r="P375">
        <f t="shared" si="80"/>
        <v>-0.79563298501500879</v>
      </c>
      <c r="Q375">
        <f t="shared" si="81"/>
        <v>38.970043245406316</v>
      </c>
      <c r="CC375" s="18"/>
      <c r="CD375" s="18"/>
      <c r="CE375" s="18"/>
    </row>
    <row r="376" spans="4:83">
      <c r="D376" s="18"/>
      <c r="E376" s="18"/>
      <c r="K376" t="str">
        <f t="shared" si="75"/>
        <v>0.219172213180043-0.216715581889345i</v>
      </c>
      <c r="L376" t="str">
        <f t="shared" si="76"/>
        <v>0.411595355882633-0.605320717731358i</v>
      </c>
      <c r="M376">
        <f t="shared" si="77"/>
        <v>-2.7097791220847993</v>
      </c>
      <c r="N376">
        <f t="shared" si="78"/>
        <v>124.21423077061152</v>
      </c>
      <c r="O376" t="str">
        <f t="shared" si="79"/>
        <v>-0.485912504227682-0.426033157751876i</v>
      </c>
      <c r="P376">
        <f t="shared" si="80"/>
        <v>-3.7922368884111757</v>
      </c>
      <c r="Q376">
        <f t="shared" si="81"/>
        <v>41.243289321050526</v>
      </c>
      <c r="CC376" s="18"/>
      <c r="CD376" s="18"/>
      <c r="CE376" s="18"/>
    </row>
    <row r="377" spans="4:83">
      <c r="D377" s="18"/>
      <c r="E377" s="18"/>
      <c r="K377" t="str">
        <f t="shared" si="75"/>
        <v>0.219149308936283-0.181834605880466i</v>
      </c>
      <c r="L377" t="str">
        <f t="shared" si="76"/>
        <v>0.404259019420347-0.535335042023066i</v>
      </c>
      <c r="M377">
        <f t="shared" si="77"/>
        <v>-3.4677883709438078</v>
      </c>
      <c r="N377">
        <f t="shared" si="78"/>
        <v>127.05833014538752</v>
      </c>
      <c r="O377" t="str">
        <f t="shared" si="79"/>
        <v>-0.362209839175898-0.336879089860548i</v>
      </c>
      <c r="P377">
        <f t="shared" si="80"/>
        <v>-6.1139533581041761</v>
      </c>
      <c r="Q377">
        <f t="shared" si="81"/>
        <v>42.924855750184747</v>
      </c>
      <c r="CC377" s="18"/>
      <c r="CD377" s="18"/>
      <c r="CE377" s="18"/>
    </row>
    <row r="378" spans="4:83">
      <c r="D378" s="18"/>
      <c r="E378" s="18"/>
      <c r="K378" t="str">
        <f t="shared" si="75"/>
        <v>0.21912224645566-0.157112316938613i</v>
      </c>
      <c r="L378" t="str">
        <f t="shared" si="76"/>
        <v>0.39588734338559-0.489075049317209i</v>
      </c>
      <c r="M378">
        <f t="shared" si="77"/>
        <v>-4.0239125109677101</v>
      </c>
      <c r="N378">
        <f t="shared" si="78"/>
        <v>128.98883162445065</v>
      </c>
      <c r="O378" t="str">
        <f t="shared" si="79"/>
        <v>-0.286368637792695-0.276754998153748i</v>
      </c>
      <c r="P378">
        <f t="shared" si="80"/>
        <v>-7.9969592511558583</v>
      </c>
      <c r="Q378">
        <f t="shared" si="81"/>
        <v>44.021942183730573</v>
      </c>
      <c r="CC378" s="18"/>
      <c r="CD378" s="18"/>
      <c r="CE378" s="18"/>
    </row>
    <row r="379" spans="4:83">
      <c r="D379" s="18"/>
      <c r="E379" s="18"/>
      <c r="K379" t="str">
        <f t="shared" si="75"/>
        <v>0.219091028820639-0.138739082426451i</v>
      </c>
      <c r="L379" t="str">
        <f t="shared" si="76"/>
        <v>0.386607598537414-0.457238516826493i</v>
      </c>
      <c r="M379">
        <f t="shared" si="77"/>
        <v>-4.4547147481287306</v>
      </c>
      <c r="N379">
        <f t="shared" si="78"/>
        <v>130.21542805631546</v>
      </c>
      <c r="O379" t="str">
        <f t="shared" si="79"/>
        <v>-0.236234337588331-0.233138119626566i</v>
      </c>
      <c r="P379">
        <f t="shared" si="80"/>
        <v>-9.5797589503259779</v>
      </c>
      <c r="Q379">
        <f t="shared" si="81"/>
        <v>44.622053561350157</v>
      </c>
      <c r="CC379" s="18"/>
      <c r="CD379" s="18"/>
      <c r="CE379" s="18"/>
    </row>
    <row r="380" spans="4:83">
      <c r="D380" s="18"/>
      <c r="E380" s="18"/>
      <c r="K380" t="str">
        <f t="shared" si="75"/>
        <v>0.219055659585553-0.124598422760642i</v>
      </c>
      <c r="L380" t="str">
        <f t="shared" si="76"/>
        <v>0.376552237358589-0.434642884954731i</v>
      </c>
      <c r="M380">
        <f t="shared" si="77"/>
        <v>-4.8055789290712028</v>
      </c>
      <c r="N380">
        <f t="shared" si="78"/>
        <v>130.90397322546164</v>
      </c>
      <c r="O380" t="str">
        <f t="shared" si="79"/>
        <v>-0.201099549297937-0.199858051991693i</v>
      </c>
      <c r="P380">
        <f t="shared" si="80"/>
        <v>-10.948289296381235</v>
      </c>
      <c r="Q380">
        <f t="shared" si="81"/>
        <v>44.822593889291596</v>
      </c>
      <c r="CC380" s="18"/>
      <c r="CD380" s="18"/>
      <c r="CE380" s="18"/>
    </row>
    <row r="381" spans="4:83">
      <c r="D381" s="18"/>
      <c r="E381" s="18"/>
      <c r="K381" t="str">
        <f t="shared" si="75"/>
        <v>0.219016142775582-0.113420434917639i</v>
      </c>
      <c r="L381" t="str">
        <f t="shared" si="76"/>
        <v>0.365854835430284-0.418175760899496i</v>
      </c>
      <c r="M381">
        <f t="shared" si="77"/>
        <v>-5.1043421086407861</v>
      </c>
      <c r="N381">
        <f t="shared" si="78"/>
        <v>131.18212597824737</v>
      </c>
      <c r="O381" t="str">
        <f t="shared" si="79"/>
        <v>-0.17528924345036-0.173523296871292i</v>
      </c>
      <c r="P381">
        <f t="shared" si="80"/>
        <v>-12.158346841388694</v>
      </c>
      <c r="Q381">
        <f t="shared" si="81"/>
        <v>44.709928945569885</v>
      </c>
      <c r="CC381" s="18"/>
      <c r="CD381" s="18"/>
      <c r="CE381" s="18"/>
    </row>
    <row r="382" spans="4:83">
      <c r="D382" s="18"/>
      <c r="E382" s="18"/>
      <c r="K382" t="str">
        <f t="shared" si="75"/>
        <v>0.218394077568986-0.0667995572021568i</v>
      </c>
      <c r="L382" t="str">
        <f t="shared" si="76"/>
        <v>0.248378188785517-0.356746868838904i</v>
      </c>
      <c r="M382">
        <f t="shared" si="77"/>
        <v>-7.2362999770997147</v>
      </c>
      <c r="N382">
        <f t="shared" si="78"/>
        <v>124.84682764770383</v>
      </c>
      <c r="O382" t="str">
        <f t="shared" si="79"/>
        <v>-0.0775566903722238-0.0576247334967654i</v>
      </c>
      <c r="P382">
        <f t="shared" si="80"/>
        <v>-20.298554325154065</v>
      </c>
      <c r="Q382">
        <f t="shared" si="81"/>
        <v>36.61240249148446</v>
      </c>
      <c r="CC382" s="18"/>
      <c r="CD382" s="18"/>
      <c r="CE382" s="18"/>
    </row>
    <row r="383" spans="4:83">
      <c r="D383" s="18"/>
      <c r="E383" s="18"/>
      <c r="K383" t="str">
        <f t="shared" si="75"/>
        <v>0.217365117821916-0.0556589076420397i</v>
      </c>
      <c r="L383" t="str">
        <f t="shared" si="76"/>
        <v>0.153848577651246-0.315956612789363i</v>
      </c>
      <c r="M383">
        <f t="shared" si="77"/>
        <v>-9.083401950976759</v>
      </c>
      <c r="N383">
        <f t="shared" si="78"/>
        <v>115.96281443661864</v>
      </c>
      <c r="O383" t="str">
        <f t="shared" si="79"/>
        <v>-0.0463530960310852-0.0237609997199277i</v>
      </c>
      <c r="P383">
        <f t="shared" si="80"/>
        <v>-25.665190528725699</v>
      </c>
      <c r="Q383">
        <f t="shared" si="81"/>
        <v>27.140071338548154</v>
      </c>
      <c r="CC383" s="18"/>
      <c r="CD383" s="18"/>
      <c r="CE383" s="18"/>
    </row>
    <row r="384" spans="4:83">
      <c r="D384" s="18"/>
      <c r="E384" s="18"/>
      <c r="K384" t="str">
        <f t="shared" si="75"/>
        <v>0.21594075646524-0.0532951126052341i</v>
      </c>
      <c r="L384" t="str">
        <f t="shared" si="76"/>
        <v>0.0922928921740824-0.273960407228113i</v>
      </c>
      <c r="M384">
        <f t="shared" si="77"/>
        <v>-10.779377354494489</v>
      </c>
      <c r="N384">
        <f t="shared" si="78"/>
        <v>108.6178504644614</v>
      </c>
      <c r="O384" t="str">
        <f t="shared" si="79"/>
        <v>-0.0302961435191937-0.0107289314267221i</v>
      </c>
      <c r="P384">
        <f t="shared" si="80"/>
        <v>-29.859138545818777</v>
      </c>
      <c r="Q384">
        <f t="shared" si="81"/>
        <v>19.500847503230062</v>
      </c>
      <c r="CC384" s="18"/>
      <c r="CD384" s="18"/>
      <c r="CE384" s="18"/>
    </row>
    <row r="385" spans="4:83">
      <c r="D385" s="18"/>
      <c r="E385" s="18"/>
      <c r="K385" t="str">
        <f t="shared" si="75"/>
        <v>0.21413663499512-0.0543405829619523i</v>
      </c>
      <c r="L385" t="str">
        <f t="shared" si="76"/>
        <v>0.0535554927620115-0.236673326641998i</v>
      </c>
      <c r="M385">
        <f t="shared" si="77"/>
        <v>-12.300140959546404</v>
      </c>
      <c r="N385">
        <f t="shared" si="78"/>
        <v>102.75041142638921</v>
      </c>
      <c r="O385" t="str">
        <f t="shared" si="79"/>
        <v>-0.0209905293714339-0.00502265588611311i</v>
      </c>
      <c r="P385">
        <f t="shared" si="80"/>
        <v>-33.317731094552087</v>
      </c>
      <c r="Q385">
        <f t="shared" si="81"/>
        <v>13.456829190258844</v>
      </c>
      <c r="CC385" s="18"/>
      <c r="CD385" s="18"/>
      <c r="CE385" s="18"/>
    </row>
    <row r="386" spans="4:83">
      <c r="D386" s="18"/>
      <c r="E386" s="18"/>
      <c r="K386" t="str">
        <f t="shared" si="75"/>
        <v>0.211972122581602-0.0569859691598898i</v>
      </c>
      <c r="L386" t="str">
        <f t="shared" si="76"/>
        <v>0.0287038848408888-0.205551772659886i</v>
      </c>
      <c r="M386">
        <f t="shared" si="77"/>
        <v>-13.657702348616588</v>
      </c>
      <c r="N386">
        <f t="shared" si="78"/>
        <v>97.949553121118541</v>
      </c>
      <c r="O386" t="str">
        <f t="shared" si="79"/>
        <v>-0.0152133217727359-0.0022840285847418i</v>
      </c>
      <c r="P386">
        <f t="shared" si="80"/>
        <v>-36.258715688488195</v>
      </c>
      <c r="Q386">
        <f t="shared" si="81"/>
        <v>8.5382437053693252</v>
      </c>
      <c r="CC386" s="18"/>
      <c r="CD386" s="18"/>
      <c r="CE386" s="18"/>
    </row>
    <row r="387" spans="4:83">
      <c r="D387" s="18"/>
      <c r="E387" s="18"/>
      <c r="K387" t="str">
        <f t="shared" si="75"/>
        <v>0.20946981197312-0.060440897519404i</v>
      </c>
      <c r="L387" t="str">
        <f t="shared" si="76"/>
        <v>0.0122545576301888-0.179968074852968i</v>
      </c>
      <c r="M387">
        <f t="shared" si="77"/>
        <v>-14.876000404283342</v>
      </c>
      <c r="N387">
        <f t="shared" si="78"/>
        <v>93.895425661840363</v>
      </c>
      <c r="O387" t="str">
        <f t="shared" si="79"/>
        <v>-0.0114268553148802-0.000879253071933361i</v>
      </c>
      <c r="P387">
        <f t="shared" si="80"/>
        <v>-38.815827903801249</v>
      </c>
      <c r="Q387">
        <f t="shared" si="81"/>
        <v>4.4000223019840519</v>
      </c>
      <c r="CC387" s="18"/>
      <c r="CD387" s="18"/>
      <c r="CE387" s="18"/>
    </row>
    <row r="388" spans="4:83">
      <c r="D388" s="18"/>
      <c r="E388" s="18"/>
      <c r="K388" t="str">
        <f t="shared" si="75"/>
        <v>0.206654955860219-0.0642993957317733i</v>
      </c>
      <c r="L388" t="str">
        <f t="shared" si="76"/>
        <v>0.00103592056884516-0.158874540129647i</v>
      </c>
      <c r="M388">
        <f t="shared" si="77"/>
        <v>-15.978729233193247</v>
      </c>
      <c r="N388">
        <f t="shared" si="78"/>
        <v>90.373584309551347</v>
      </c>
      <c r="O388" t="str">
        <f t="shared" si="79"/>
        <v>-0.00883161674175132-0.000125650029308062i</v>
      </c>
      <c r="P388">
        <f t="shared" si="80"/>
        <v>-41.078316725968698</v>
      </c>
      <c r="Q388">
        <f t="shared" si="81"/>
        <v>0.81510904504722248</v>
      </c>
      <c r="CC388" s="18"/>
      <c r="CD388" s="18"/>
      <c r="CE388" s="18"/>
    </row>
    <row r="389" spans="4:83">
      <c r="D389" s="18"/>
      <c r="E389" s="18"/>
      <c r="K389" t="str">
        <f t="shared" si="75"/>
        <v>0.203554868633623-0.0683284927526649i</v>
      </c>
      <c r="L389" t="str">
        <f t="shared" si="76"/>
        <v>-0.006805837783293-0.141317673381204i</v>
      </c>
      <c r="M389">
        <f t="shared" si="77"/>
        <v>-16.98600918881742</v>
      </c>
      <c r="N389">
        <f t="shared" si="78"/>
        <v>87.24277428122565</v>
      </c>
      <c r="O389" t="str">
        <f t="shared" si="79"/>
        <v>-0.00698554583241269+0.000288476905867153i</v>
      </c>
      <c r="P389">
        <f t="shared" si="80"/>
        <v>-43.108593004390499</v>
      </c>
      <c r="Q389">
        <f t="shared" si="81"/>
        <v>357.63524234322972</v>
      </c>
      <c r="CC389" s="18"/>
      <c r="CD389" s="18"/>
      <c r="CE389" s="18"/>
    </row>
    <row r="390" spans="4:83">
      <c r="D390" s="18"/>
      <c r="E390" s="18"/>
      <c r="K390" t="str">
        <f t="shared" si="75"/>
        <v>0.200198318076047-0.0723836914125539i</v>
      </c>
      <c r="L390" t="str">
        <f t="shared" si="76"/>
        <v>-0.0123879454368504-0.126538703851712i</v>
      </c>
      <c r="M390">
        <f t="shared" si="77"/>
        <v>-17.914107300833205</v>
      </c>
      <c r="N390">
        <f t="shared" si="78"/>
        <v>84.408648163982122</v>
      </c>
      <c r="O390" t="str">
        <f t="shared" si="79"/>
        <v>-0.00563108935324933+0.000516247953539038i</v>
      </c>
      <c r="P390">
        <f t="shared" si="80"/>
        <v>-44.951802211089259</v>
      </c>
      <c r="Q390">
        <f t="shared" si="81"/>
        <v>354.76187046942681</v>
      </c>
      <c r="CC390" s="18"/>
      <c r="CD390" s="18"/>
      <c r="CE390" s="18"/>
    </row>
    <row r="391" spans="4:83">
      <c r="D391" s="18"/>
      <c r="E391" s="18"/>
      <c r="K391" t="str">
        <f t="shared" si="75"/>
        <v>0.158841786002943-0.103268431611915i</v>
      </c>
      <c r="L391" t="str">
        <f t="shared" si="76"/>
        <v>-0.0251821884615501-0.0521541522803326i</v>
      </c>
      <c r="M391">
        <f t="shared" si="77"/>
        <v>-24.744112764104401</v>
      </c>
      <c r="N391">
        <f t="shared" si="78"/>
        <v>64.226821975003219</v>
      </c>
      <c r="O391" t="str">
        <f t="shared" si="79"/>
        <v>-0.00116151327661669+0.000556418304544847i</v>
      </c>
      <c r="P391">
        <f t="shared" si="80"/>
        <v>-57.802283794311826</v>
      </c>
      <c r="Q391">
        <f t="shared" si="81"/>
        <v>334.40343480580788</v>
      </c>
      <c r="CC391" s="18"/>
      <c r="CD391" s="18"/>
      <c r="CE391" s="18"/>
    </row>
    <row r="392" spans="4:83">
      <c r="D392" s="18"/>
      <c r="E392" s="18"/>
      <c r="K392" t="str">
        <f t="shared" si="75"/>
        <v>0.118159797187301-0.112833979234188i</v>
      </c>
      <c r="L392" t="str">
        <f t="shared" si="76"/>
        <v>-0.0209686700633508-0.0260542139509235i</v>
      </c>
      <c r="M392">
        <f t="shared" si="77"/>
        <v>-29.513612202776777</v>
      </c>
      <c r="N392">
        <f t="shared" si="78"/>
        <v>51.172570445568738</v>
      </c>
      <c r="O392" t="str">
        <f t="shared" si="79"/>
        <v>-0.000386897629867048+0.000310070867566112i</v>
      </c>
      <c r="P392">
        <f t="shared" si="80"/>
        <v>-66.093585489020242</v>
      </c>
      <c r="Q392">
        <f t="shared" si="81"/>
        <v>321.29031253994663</v>
      </c>
      <c r="CC392" s="18"/>
      <c r="CD392" s="18"/>
      <c r="CE392" s="18"/>
    </row>
    <row r="393" spans="4:83">
      <c r="D393" s="18"/>
      <c r="E393" s="18"/>
      <c r="K393" t="str">
        <f t="shared" si="75"/>
        <v>0.0869741033834978-0.109915683634803i</v>
      </c>
      <c r="L393" t="str">
        <f t="shared" si="76"/>
        <v>-0.0160174877127142-0.0144204480157509i</v>
      </c>
      <c r="M393">
        <f t="shared" si="77"/>
        <v>-33.330056485971284</v>
      </c>
      <c r="N393">
        <f t="shared" si="78"/>
        <v>41.996517610171537</v>
      </c>
      <c r="O393" t="str">
        <f t="shared" si="79"/>
        <v>-0.00016061425401146+0.000177849992361447i</v>
      </c>
      <c r="P393">
        <f t="shared" si="80"/>
        <v>-72.408796480574907</v>
      </c>
      <c r="Q393">
        <f t="shared" si="81"/>
        <v>312.0848242353386</v>
      </c>
      <c r="CC393" s="18"/>
      <c r="CD393" s="18"/>
      <c r="CE393" s="18"/>
    </row>
    <row r="394" spans="4:83">
      <c r="D394" s="18"/>
      <c r="E394" s="18"/>
      <c r="K394" t="str">
        <f t="shared" si="75"/>
        <v>0.0649382178103279-0.102228638940344i</v>
      </c>
      <c r="L394" t="str">
        <f t="shared" si="76"/>
        <v>-0.0121616912436677-0.0086237988758497i</v>
      </c>
      <c r="M394">
        <f t="shared" si="77"/>
        <v>-36.531061748913551</v>
      </c>
      <c r="N394">
        <f t="shared" si="78"/>
        <v>35.340276757256305</v>
      </c>
      <c r="O394" t="str">
        <f t="shared" si="79"/>
        <v>-0.0000768432933006879+0.000108085377094935i</v>
      </c>
      <c r="P394">
        <f t="shared" si="80"/>
        <v>-77.547998289797519</v>
      </c>
      <c r="Q394">
        <f t="shared" si="81"/>
        <v>305.4109220775274</v>
      </c>
      <c r="CC394" s="18"/>
      <c r="CD394" s="18"/>
      <c r="CE394" s="18"/>
    </row>
    <row r="395" spans="4:83">
      <c r="D395" s="18"/>
      <c r="E395" s="18"/>
      <c r="K395" t="str">
        <f t="shared" si="75"/>
        <v>0.0495838762068556-0.0934916541188807i</v>
      </c>
      <c r="L395" t="str">
        <f t="shared" si="76"/>
        <v>-0.00937026104270616-0.00549085580583068i</v>
      </c>
      <c r="M395">
        <f t="shared" si="77"/>
        <v>-39.282973068780514</v>
      </c>
      <c r="N395">
        <f t="shared" si="78"/>
        <v>30.369769383582565</v>
      </c>
      <c r="O395" t="str">
        <f t="shared" si="79"/>
        <v>-0.0000407730012757775+0.0000694163735152778i</v>
      </c>
      <c r="P395">
        <f t="shared" si="80"/>
        <v>-81.883532513198872</v>
      </c>
      <c r="Q395">
        <f t="shared" si="81"/>
        <v>300.42864049292427</v>
      </c>
      <c r="CC395" s="18"/>
      <c r="CD395" s="18"/>
      <c r="CE395" s="18"/>
    </row>
    <row r="396" spans="4:83">
      <c r="D396" s="18"/>
      <c r="E396" s="18"/>
      <c r="K396" t="str">
        <f t="shared" si="75"/>
        <v>0.0387544961570726-0.0851540701570526i</v>
      </c>
      <c r="L396" t="str">
        <f t="shared" si="76"/>
        <v>-0.00736345277051518-0.00367997924805297i</v>
      </c>
      <c r="M396">
        <f t="shared" si="77"/>
        <v>-41.690094006385493</v>
      </c>
      <c r="N396">
        <f t="shared" si="78"/>
        <v>26.55417442221156</v>
      </c>
      <c r="O396" t="str">
        <f t="shared" si="79"/>
        <v>-0.0000234226033987147+0.0000467644080154628i</v>
      </c>
      <c r="P396">
        <f t="shared" si="80"/>
        <v>-85.629588026976222</v>
      </c>
      <c r="Q396">
        <f t="shared" si="81"/>
        <v>296.60463537778719</v>
      </c>
      <c r="CC396" s="18"/>
      <c r="CD396" s="18"/>
      <c r="CE396" s="18"/>
    </row>
    <row r="397" spans="4:83">
      <c r="D397" s="18"/>
      <c r="E397" s="18"/>
      <c r="K397" t="str">
        <f t="shared" si="75"/>
        <v>0.0309539199715364-0.0776727701293295i</v>
      </c>
      <c r="L397" t="str">
        <f t="shared" si="76"/>
        <v>-0.0059019232966845-0.00257251369407322i</v>
      </c>
      <c r="M397">
        <f t="shared" si="77"/>
        <v>-43.82469961226785</v>
      </c>
      <c r="N397">
        <f t="shared" si="78"/>
        <v>23.551288485126037</v>
      </c>
      <c r="O397" t="str">
        <f t="shared" si="79"/>
        <v>-0.0000143270937579551+0.0000328005345222574i</v>
      </c>
      <c r="P397">
        <f t="shared" si="80"/>
        <v>-88.924031782895824</v>
      </c>
      <c r="Q397">
        <f t="shared" si="81"/>
        <v>293.59544182393029</v>
      </c>
      <c r="CC397" s="18"/>
      <c r="CD397" s="18"/>
      <c r="CE397" s="18"/>
    </row>
    <row r="398" spans="4:83">
      <c r="D398" s="18"/>
      <c r="E398" s="18"/>
      <c r="K398" t="str">
        <f t="shared" si="75"/>
        <v>0.0252043242550911-0.0711147575797923i</v>
      </c>
      <c r="L398" t="str">
        <f t="shared" si="76"/>
        <v>-0.00481716498754442-0.00186226080558591i</v>
      </c>
      <c r="M398">
        <f t="shared" si="77"/>
        <v>-45.739266073583138</v>
      </c>
      <c r="N398">
        <f t="shared" si="78"/>
        <v>21.135930861689303</v>
      </c>
      <c r="O398" t="str">
        <f t="shared" si="79"/>
        <v>-9.21913433037362E-06+0.0000237989224452558i</v>
      </c>
      <c r="P398">
        <f t="shared" si="80"/>
        <v>-91.861648151868764</v>
      </c>
      <c r="Q398">
        <f t="shared" si="81"/>
        <v>291.17517827559027</v>
      </c>
      <c r="CC398" s="18"/>
      <c r="CD398" s="18"/>
      <c r="CE398" s="18"/>
    </row>
    <row r="399" spans="4:83">
      <c r="D399" s="18"/>
      <c r="E399" s="18"/>
      <c r="K399" t="str">
        <f t="shared" si="75"/>
        <v>0.0208714262992654-0.0654087961983113i</v>
      </c>
      <c r="L399" t="str">
        <f t="shared" si="76"/>
        <v>-0.00399585955044539-0.00138807970594621i</v>
      </c>
      <c r="M399">
        <f t="shared" si="77"/>
        <v>-47.4730084771981</v>
      </c>
      <c r="N399">
        <f t="shared" si="78"/>
        <v>19.156179041812806</v>
      </c>
      <c r="O399" t="str">
        <f t="shared" si="79"/>
        <v>-6.18454579510764E-06+0.0000177680815765647i</v>
      </c>
      <c r="P399">
        <f t="shared" si="80"/>
        <v>-94.510539979515642</v>
      </c>
      <c r="Q399">
        <f t="shared" si="81"/>
        <v>289.19150171537342</v>
      </c>
      <c r="CC399" s="18"/>
      <c r="CD399" s="18"/>
      <c r="CE399" s="18"/>
    </row>
    <row r="400" spans="4:83">
      <c r="D400" s="18"/>
      <c r="E400" s="18"/>
      <c r="CC400" s="18"/>
      <c r="CD400" s="18"/>
      <c r="CE400" s="18"/>
    </row>
    <row r="401" spans="4:83" ht="320.10000000000002" customHeight="1">
      <c r="D401" s="18"/>
      <c r="E401" s="18"/>
      <c r="CC401" s="18"/>
      <c r="CD401" s="18"/>
      <c r="CE401" s="18"/>
    </row>
    <row r="402" spans="4:83">
      <c r="D402" s="18"/>
      <c r="E402" s="18"/>
      <c r="K402" t="s">
        <v>544</v>
      </c>
      <c r="L402" t="s">
        <v>542</v>
      </c>
      <c r="M402" t="s">
        <v>543</v>
      </c>
      <c r="CC402" s="18"/>
      <c r="CD402" s="18"/>
      <c r="CE402" s="18"/>
    </row>
    <row r="403" spans="4:83">
      <c r="D403" s="18"/>
      <c r="E403" s="18"/>
      <c r="CC403" s="18"/>
      <c r="CD403" s="18"/>
      <c r="CE403" s="18"/>
    </row>
    <row r="404" spans="4:83">
      <c r="D404" s="18"/>
      <c r="E404" s="18"/>
      <c r="CC404" s="18"/>
      <c r="CD404" s="18"/>
      <c r="CE404" s="18"/>
    </row>
    <row r="405" spans="4:83">
      <c r="D405" s="18"/>
      <c r="E405" s="18"/>
      <c r="CC405" s="18"/>
      <c r="CD405" s="18"/>
      <c r="CE405" s="18"/>
    </row>
    <row r="406" spans="4:83">
      <c r="D406" s="18"/>
      <c r="E406" s="18"/>
      <c r="CC406" s="18"/>
      <c r="CD406" s="18"/>
      <c r="CE406" s="18"/>
    </row>
    <row r="407" spans="4:83">
      <c r="D407" s="18"/>
      <c r="E407" s="18"/>
      <c r="CC407" s="18"/>
      <c r="CD407" s="18"/>
      <c r="CE407" s="18"/>
    </row>
    <row r="408" spans="4:83">
      <c r="D408" s="18"/>
      <c r="E408" s="18"/>
      <c r="CC408" s="18"/>
      <c r="CD408" s="18"/>
      <c r="CE408" s="18"/>
    </row>
    <row r="409" spans="4:83">
      <c r="D409" s="18"/>
      <c r="E409" s="18"/>
      <c r="CC409" s="18"/>
      <c r="CD409" s="18"/>
      <c r="CE409" s="18"/>
    </row>
    <row r="410" spans="4:83">
      <c r="D410" s="18"/>
      <c r="E410" s="18"/>
      <c r="CC410" s="18"/>
      <c r="CD410" s="18"/>
      <c r="CE410" s="18"/>
    </row>
    <row r="411" spans="4:83">
      <c r="D411" s="18"/>
      <c r="E411" s="18"/>
      <c r="CC411" s="18"/>
      <c r="CD411" s="18"/>
      <c r="CE411" s="18"/>
    </row>
    <row r="412" spans="4:83">
      <c r="D412" s="18"/>
      <c r="E412" s="18"/>
      <c r="CC412" s="18"/>
      <c r="CD412" s="18"/>
      <c r="CE412" s="18"/>
    </row>
    <row r="413" spans="4:83">
      <c r="D413" s="18"/>
      <c r="E413" s="18"/>
      <c r="CC413" s="18"/>
      <c r="CD413" s="18"/>
      <c r="CE413" s="18"/>
    </row>
    <row r="414" spans="4:83">
      <c r="D414" s="18"/>
      <c r="E414" s="18"/>
      <c r="CC414" s="18"/>
      <c r="CD414" s="18"/>
      <c r="CE414" s="18"/>
    </row>
    <row r="415" spans="4:83">
      <c r="D415" s="18"/>
      <c r="E415" s="18"/>
      <c r="CC415" s="18"/>
      <c r="CD415" s="18"/>
      <c r="CE415" s="18"/>
    </row>
    <row r="416" spans="4:83">
      <c r="D416" s="18"/>
      <c r="E416" s="18"/>
      <c r="CC416" s="18"/>
      <c r="CD416" s="18"/>
      <c r="CE416" s="18"/>
    </row>
    <row r="417" spans="4:83">
      <c r="D417" s="18"/>
      <c r="E417" s="18"/>
      <c r="CC417" s="18"/>
      <c r="CD417" s="18"/>
      <c r="CE417" s="18"/>
    </row>
    <row r="418" spans="4:83">
      <c r="D418" s="18"/>
      <c r="E418" s="18"/>
      <c r="CC418" s="18"/>
      <c r="CD418" s="18"/>
      <c r="CE418" s="18"/>
    </row>
    <row r="419" spans="4:83">
      <c r="D419" s="18"/>
      <c r="E419" s="18"/>
      <c r="CC419" s="18"/>
      <c r="CD419" s="18"/>
      <c r="CE419" s="18"/>
    </row>
    <row r="420" spans="4:83">
      <c r="D420" s="18"/>
      <c r="E420" s="18"/>
      <c r="CC420" s="18"/>
      <c r="CD420" s="18"/>
      <c r="CE420" s="18"/>
    </row>
    <row r="421" spans="4:83">
      <c r="D421" s="18"/>
      <c r="E421" s="18"/>
      <c r="CC421" s="18"/>
      <c r="CD421" s="18"/>
      <c r="CE421" s="18"/>
    </row>
    <row r="422" spans="4:83">
      <c r="D422" s="18"/>
      <c r="E422" s="18"/>
      <c r="CC422" s="18"/>
      <c r="CD422" s="18"/>
      <c r="CE422" s="18"/>
    </row>
    <row r="423" spans="4:83">
      <c r="D423" s="18"/>
      <c r="E423" s="18"/>
      <c r="CC423" s="18"/>
      <c r="CD423" s="18"/>
      <c r="CE423" s="18"/>
    </row>
    <row r="424" spans="4:83">
      <c r="D424" s="18"/>
      <c r="E424" s="18"/>
      <c r="CC424" s="18"/>
      <c r="CD424" s="18"/>
      <c r="CE424" s="18"/>
    </row>
    <row r="425" spans="4:83">
      <c r="D425" s="18"/>
      <c r="E425" s="18"/>
      <c r="CC425" s="18"/>
      <c r="CD425" s="18"/>
      <c r="CE425" s="18"/>
    </row>
    <row r="426" spans="4:83">
      <c r="D426" s="18"/>
      <c r="E426" s="18"/>
      <c r="CC426" s="18"/>
      <c r="CD426" s="18"/>
      <c r="CE426" s="18"/>
    </row>
    <row r="427" spans="4:83">
      <c r="D427" s="18"/>
      <c r="E427" s="18"/>
      <c r="CC427" s="18"/>
      <c r="CD427" s="18"/>
      <c r="CE427" s="18"/>
    </row>
    <row r="428" spans="4:83">
      <c r="D428" s="18"/>
      <c r="E428" s="18"/>
      <c r="CC428" s="18"/>
      <c r="CD428" s="18"/>
      <c r="CE428" s="18"/>
    </row>
    <row r="429" spans="4:83">
      <c r="D429" s="18"/>
      <c r="E429" s="18"/>
      <c r="CC429" s="18"/>
      <c r="CD429" s="18"/>
      <c r="CE429" s="18"/>
    </row>
    <row r="430" spans="4:83">
      <c r="D430" s="18"/>
      <c r="E430" s="18"/>
      <c r="CC430" s="18"/>
      <c r="CD430" s="18"/>
      <c r="CE430" s="18"/>
    </row>
    <row r="431" spans="4:83">
      <c r="D431" s="18"/>
      <c r="E431" s="18"/>
      <c r="CC431" s="18"/>
      <c r="CD431" s="18"/>
      <c r="CE431" s="18"/>
    </row>
    <row r="432" spans="4:83">
      <c r="D432" s="18"/>
      <c r="E432" s="18"/>
      <c r="CC432" s="18"/>
      <c r="CD432" s="18"/>
      <c r="CE432" s="18"/>
    </row>
    <row r="433" spans="4:83">
      <c r="D433" s="18"/>
      <c r="E433" s="18"/>
      <c r="CC433" s="18"/>
      <c r="CD433" s="18"/>
      <c r="CE433" s="18"/>
    </row>
    <row r="434" spans="4:83">
      <c r="D434" s="18"/>
      <c r="E434" s="18"/>
      <c r="CC434" s="18"/>
      <c r="CD434" s="18"/>
      <c r="CE434" s="18"/>
    </row>
    <row r="435" spans="4:83">
      <c r="D435" s="18"/>
      <c r="E435" s="18"/>
      <c r="CC435" s="18"/>
      <c r="CD435" s="18"/>
      <c r="CE435" s="18"/>
    </row>
    <row r="436" spans="4:83">
      <c r="D436" s="18"/>
      <c r="E436" s="18"/>
      <c r="CC436" s="18"/>
      <c r="CD436" s="18"/>
      <c r="CE436" s="18"/>
    </row>
    <row r="437" spans="4:83">
      <c r="D437" s="18"/>
      <c r="E437" s="18"/>
      <c r="CC437" s="18"/>
      <c r="CD437" s="18"/>
      <c r="CE437" s="18"/>
    </row>
    <row r="438" spans="4:83">
      <c r="D438" s="18"/>
      <c r="E438" s="18"/>
      <c r="CC438" s="18"/>
      <c r="CD438" s="18"/>
      <c r="CE438" s="18"/>
    </row>
    <row r="439" spans="4:83">
      <c r="D439" s="18"/>
      <c r="E439" s="18"/>
      <c r="CC439" s="18"/>
      <c r="CD439" s="18"/>
      <c r="CE439" s="18"/>
    </row>
    <row r="440" spans="4:83">
      <c r="D440" s="18"/>
      <c r="E440" s="18"/>
      <c r="CC440" s="18"/>
      <c r="CD440" s="18"/>
      <c r="CE440" s="18"/>
    </row>
    <row r="441" spans="4:83">
      <c r="D441" s="18"/>
      <c r="E441" s="18"/>
      <c r="CC441" s="18"/>
      <c r="CD441" s="18"/>
      <c r="CE441" s="18"/>
    </row>
    <row r="442" spans="4:83">
      <c r="D442" s="18"/>
      <c r="E442" s="18"/>
      <c r="CC442" s="18"/>
      <c r="CD442" s="18"/>
      <c r="CE442" s="18"/>
    </row>
    <row r="443" spans="4:83">
      <c r="D443" s="18"/>
      <c r="E443" s="18"/>
      <c r="CC443" s="18"/>
      <c r="CD443" s="18"/>
      <c r="CE443" s="18"/>
    </row>
    <row r="444" spans="4:83">
      <c r="D444" s="18"/>
      <c r="E444" s="18"/>
      <c r="CC444" s="18"/>
      <c r="CD444" s="18"/>
      <c r="CE444" s="18"/>
    </row>
    <row r="445" spans="4:83">
      <c r="D445" s="18"/>
      <c r="E445" s="18"/>
      <c r="CC445" s="18"/>
      <c r="CD445" s="18"/>
      <c r="CE445" s="18"/>
    </row>
    <row r="446" spans="4:83">
      <c r="D446" s="18"/>
      <c r="E446" s="18"/>
      <c r="CC446" s="18"/>
      <c r="CD446" s="18"/>
      <c r="CE446" s="18"/>
    </row>
    <row r="447" spans="4:83">
      <c r="D447" s="18"/>
      <c r="E447" s="18"/>
      <c r="CC447" s="18"/>
      <c r="CD447" s="18"/>
      <c r="CE447" s="18"/>
    </row>
    <row r="448" spans="4:83">
      <c r="D448" s="18"/>
      <c r="E448" s="18"/>
      <c r="CC448" s="18"/>
      <c r="CD448" s="18"/>
      <c r="CE448" s="18"/>
    </row>
    <row r="449" spans="4:83">
      <c r="D449" s="18"/>
      <c r="E449" s="18"/>
      <c r="CC449" s="18"/>
      <c r="CD449" s="18"/>
      <c r="CE449" s="18"/>
    </row>
    <row r="450" spans="4:83">
      <c r="D450" s="18"/>
      <c r="E450" s="18"/>
      <c r="CC450" s="18"/>
      <c r="CD450" s="18"/>
      <c r="CE450" s="18"/>
    </row>
    <row r="451" spans="4:83">
      <c r="D451" s="18"/>
      <c r="E451" s="18"/>
      <c r="CC451" s="18"/>
      <c r="CD451" s="18"/>
      <c r="CE451" s="18"/>
    </row>
    <row r="452" spans="4:83">
      <c r="D452" s="18"/>
      <c r="E452" s="18"/>
      <c r="CC452" s="18"/>
      <c r="CD452" s="18"/>
      <c r="CE452" s="18"/>
    </row>
    <row r="453" spans="4:83">
      <c r="D453" s="18"/>
      <c r="E453" s="18"/>
      <c r="CC453" s="18"/>
      <c r="CD453" s="18"/>
      <c r="CE453" s="18"/>
    </row>
    <row r="454" spans="4:83">
      <c r="D454" s="18"/>
      <c r="E454" s="18"/>
      <c r="CC454" s="18"/>
      <c r="CD454" s="18"/>
      <c r="CE454" s="18"/>
    </row>
    <row r="455" spans="4:83">
      <c r="D455" s="18"/>
      <c r="E455" s="18"/>
      <c r="CC455" s="18"/>
      <c r="CD455" s="18"/>
      <c r="CE455" s="18"/>
    </row>
    <row r="456" spans="4:83">
      <c r="D456" s="18"/>
      <c r="E456" s="18"/>
      <c r="CC456" s="18"/>
      <c r="CD456" s="18"/>
      <c r="CE456" s="18"/>
    </row>
    <row r="457" spans="4:83">
      <c r="D457" s="18"/>
      <c r="E457" s="18"/>
      <c r="CC457" s="18"/>
      <c r="CD457" s="18"/>
      <c r="CE457" s="18"/>
    </row>
    <row r="458" spans="4:83">
      <c r="D458" s="18"/>
      <c r="E458" s="18"/>
      <c r="CC458" s="18"/>
      <c r="CD458" s="18"/>
      <c r="CE458" s="18"/>
    </row>
    <row r="459" spans="4:83">
      <c r="D459" s="18"/>
      <c r="E459" s="18"/>
      <c r="CC459" s="18"/>
      <c r="CD459" s="18"/>
      <c r="CE459" s="18"/>
    </row>
    <row r="460" spans="4:83">
      <c r="D460" s="18"/>
      <c r="E460" s="18"/>
      <c r="CC460" s="18"/>
      <c r="CD460" s="18"/>
      <c r="CE460" s="18"/>
    </row>
    <row r="461" spans="4:83">
      <c r="D461" s="18"/>
      <c r="E461" s="18"/>
      <c r="CC461" s="18"/>
      <c r="CD461" s="18"/>
      <c r="CE461" s="18"/>
    </row>
    <row r="462" spans="4:83">
      <c r="D462" s="18"/>
      <c r="E462" s="18"/>
      <c r="CC462" s="18"/>
      <c r="CD462" s="18"/>
      <c r="CE462" s="18"/>
    </row>
    <row r="463" spans="4:83">
      <c r="D463" s="18"/>
      <c r="E463" s="18"/>
      <c r="CC463" s="18"/>
      <c r="CD463" s="18"/>
      <c r="CE463" s="18"/>
    </row>
    <row r="464" spans="4:83">
      <c r="D464" s="18"/>
      <c r="E464" s="18"/>
      <c r="CC464" s="18"/>
      <c r="CD464" s="18"/>
      <c r="CE464" s="18"/>
    </row>
    <row r="465" spans="4:83">
      <c r="D465" s="18"/>
      <c r="E465" s="18"/>
      <c r="CC465" s="18"/>
      <c r="CD465" s="18"/>
      <c r="CE465" s="18"/>
    </row>
    <row r="466" spans="4:83">
      <c r="D466" s="18"/>
      <c r="E466" s="18"/>
      <c r="CC466" s="18"/>
      <c r="CD466" s="18"/>
      <c r="CE466" s="18"/>
    </row>
    <row r="467" spans="4:83">
      <c r="D467" s="18"/>
      <c r="E467" s="18"/>
      <c r="CC467" s="18"/>
      <c r="CD467" s="18"/>
      <c r="CE467" s="18"/>
    </row>
    <row r="468" spans="4:83">
      <c r="D468" s="18"/>
      <c r="E468" s="18"/>
      <c r="CC468" s="18"/>
      <c r="CD468" s="18"/>
      <c r="CE468" s="18"/>
    </row>
    <row r="469" spans="4:83">
      <c r="D469" s="18"/>
      <c r="E469" s="18"/>
      <c r="CC469" s="18"/>
      <c r="CD469" s="18"/>
      <c r="CE469" s="18"/>
    </row>
    <row r="470" spans="4:83">
      <c r="D470" s="18"/>
      <c r="E470" s="18"/>
      <c r="CC470" s="18"/>
      <c r="CD470" s="18"/>
      <c r="CE470" s="18"/>
    </row>
    <row r="471" spans="4:83">
      <c r="D471" s="18"/>
      <c r="E471" s="18"/>
      <c r="CC471" s="18"/>
      <c r="CD471" s="18"/>
      <c r="CE471" s="18"/>
    </row>
    <row r="472" spans="4:83">
      <c r="D472" s="18"/>
      <c r="E472" s="18"/>
      <c r="CC472" s="18"/>
      <c r="CD472" s="18"/>
      <c r="CE472" s="18"/>
    </row>
    <row r="473" spans="4:83">
      <c r="D473" s="18"/>
      <c r="E473" s="18"/>
      <c r="CC473" s="18"/>
      <c r="CD473" s="18"/>
      <c r="CE473" s="18"/>
    </row>
    <row r="474" spans="4:83">
      <c r="D474" s="18"/>
      <c r="E474" s="18"/>
      <c r="CC474" s="18"/>
      <c r="CD474" s="18"/>
      <c r="CE474" s="18"/>
    </row>
    <row r="475" spans="4:83">
      <c r="D475" s="18"/>
      <c r="E475" s="18"/>
      <c r="CC475" s="18"/>
      <c r="CD475" s="18"/>
      <c r="CE475" s="18"/>
    </row>
    <row r="476" spans="4:83">
      <c r="D476" s="18"/>
      <c r="E476" s="18"/>
      <c r="CC476" s="18"/>
      <c r="CD476" s="18"/>
      <c r="CE476" s="18"/>
    </row>
    <row r="477" spans="4:83">
      <c r="D477" s="18"/>
      <c r="E477" s="18"/>
      <c r="CC477" s="18"/>
      <c r="CD477" s="18"/>
      <c r="CE477" s="18"/>
    </row>
    <row r="478" spans="4:83">
      <c r="D478" s="18"/>
      <c r="E478" s="18"/>
      <c r="CC478" s="18"/>
      <c r="CD478" s="18"/>
      <c r="CE478" s="18"/>
    </row>
    <row r="479" spans="4:83">
      <c r="D479" s="18"/>
      <c r="E479" s="18"/>
      <c r="CC479" s="18"/>
      <c r="CD479" s="18"/>
      <c r="CE479" s="18"/>
    </row>
    <row r="480" spans="4:83">
      <c r="D480" s="18"/>
      <c r="E480" s="18"/>
      <c r="CC480" s="18"/>
      <c r="CD480" s="18"/>
      <c r="CE480" s="18"/>
    </row>
    <row r="481" spans="4:83">
      <c r="D481" s="18"/>
      <c r="E481" s="18"/>
      <c r="CC481" s="18"/>
      <c r="CD481" s="18"/>
      <c r="CE481" s="18"/>
    </row>
    <row r="482" spans="4:83">
      <c r="D482" s="18"/>
      <c r="E482" s="18"/>
      <c r="CC482" s="18"/>
      <c r="CD482" s="18"/>
      <c r="CE482" s="18"/>
    </row>
    <row r="483" spans="4:83">
      <c r="D483" s="18"/>
      <c r="E483" s="18"/>
      <c r="CC483" s="18"/>
      <c r="CD483" s="18"/>
      <c r="CE483" s="18"/>
    </row>
    <row r="484" spans="4:83">
      <c r="D484" s="18"/>
      <c r="E484" s="18"/>
      <c r="CC484" s="18"/>
      <c r="CD484" s="18"/>
      <c r="CE484" s="18"/>
    </row>
    <row r="485" spans="4:83">
      <c r="D485" s="18"/>
      <c r="E485" s="18"/>
      <c r="CC485" s="18"/>
      <c r="CD485" s="18"/>
      <c r="CE485" s="18"/>
    </row>
    <row r="486" spans="4:83">
      <c r="D486" s="18"/>
      <c r="E486" s="18"/>
      <c r="CC486" s="18"/>
      <c r="CD486" s="18"/>
      <c r="CE486" s="18"/>
    </row>
    <row r="487" spans="4:83">
      <c r="D487" s="18"/>
      <c r="E487" s="18"/>
      <c r="CC487" s="18"/>
      <c r="CD487" s="18"/>
      <c r="CE487" s="18"/>
    </row>
    <row r="488" spans="4:83">
      <c r="D488" s="18"/>
      <c r="E488" s="18"/>
      <c r="CC488" s="18"/>
      <c r="CD488" s="18"/>
      <c r="CE488" s="18"/>
    </row>
    <row r="489" spans="4:83">
      <c r="D489" s="18"/>
      <c r="E489" s="18"/>
      <c r="CC489" s="18"/>
      <c r="CD489" s="18"/>
      <c r="CE489" s="18"/>
    </row>
    <row r="490" spans="4:83">
      <c r="D490" s="18"/>
      <c r="E490" s="18"/>
      <c r="CC490" s="18"/>
      <c r="CD490" s="18"/>
      <c r="CE490" s="18"/>
    </row>
    <row r="491" spans="4:83">
      <c r="D491" s="18"/>
      <c r="E491" s="18"/>
      <c r="CC491" s="18"/>
      <c r="CD491" s="18"/>
      <c r="CE491" s="18"/>
    </row>
    <row r="492" spans="4:83">
      <c r="D492" s="18"/>
      <c r="E492" s="18"/>
      <c r="CC492" s="18"/>
      <c r="CD492" s="18"/>
      <c r="CE492" s="18"/>
    </row>
    <row r="493" spans="4:83">
      <c r="D493" s="18"/>
      <c r="E493" s="18"/>
      <c r="CC493" s="18"/>
      <c r="CD493" s="18"/>
      <c r="CE493" s="18"/>
    </row>
    <row r="494" spans="4:83">
      <c r="D494" s="18"/>
      <c r="E494" s="18"/>
      <c r="CC494" s="18"/>
      <c r="CD494" s="18"/>
      <c r="CE494" s="18"/>
    </row>
    <row r="495" spans="4:83">
      <c r="D495" s="18"/>
      <c r="E495" s="18"/>
      <c r="CC495" s="18"/>
      <c r="CD495" s="18"/>
      <c r="CE495" s="18"/>
    </row>
    <row r="496" spans="4:83">
      <c r="D496" s="18"/>
      <c r="E496" s="18"/>
      <c r="CC496" s="18"/>
      <c r="CD496" s="18"/>
      <c r="CE496" s="18"/>
    </row>
    <row r="497" spans="4:83">
      <c r="D497" s="18"/>
      <c r="E497" s="18"/>
      <c r="CC497" s="18"/>
      <c r="CD497" s="18"/>
      <c r="CE497" s="18"/>
    </row>
    <row r="498" spans="4:83">
      <c r="D498" s="18"/>
      <c r="E498" s="18"/>
      <c r="CC498" s="18"/>
      <c r="CD498" s="18"/>
      <c r="CE498" s="18"/>
    </row>
    <row r="499" spans="4:83">
      <c r="D499" s="18"/>
      <c r="E499" s="18"/>
      <c r="CC499" s="18"/>
      <c r="CD499" s="18"/>
      <c r="CE499" s="18"/>
    </row>
    <row r="500" spans="4:83">
      <c r="D500" s="18"/>
      <c r="E500" s="18"/>
      <c r="CC500" s="18"/>
      <c r="CD500" s="18"/>
      <c r="CE500" s="18"/>
    </row>
    <row r="501" spans="4:83">
      <c r="D501" s="18"/>
      <c r="E501" s="18"/>
      <c r="CC501" s="18"/>
      <c r="CD501" s="18"/>
      <c r="CE501" s="18"/>
    </row>
    <row r="502" spans="4:83">
      <c r="D502" s="18"/>
      <c r="E502" s="18"/>
      <c r="CC502" s="18"/>
      <c r="CD502" s="18"/>
      <c r="CE502" s="18"/>
    </row>
    <row r="503" spans="4:83">
      <c r="D503" s="18"/>
      <c r="E503" s="18"/>
      <c r="CC503" s="18"/>
      <c r="CD503" s="18"/>
      <c r="CE503" s="18"/>
    </row>
    <row r="504" spans="4:83">
      <c r="D504" s="18"/>
      <c r="E504" s="18"/>
      <c r="CC504" s="18"/>
      <c r="CD504" s="18"/>
      <c r="CE504" s="18"/>
    </row>
    <row r="505" spans="4:83">
      <c r="D505" s="18"/>
      <c r="E505" s="18"/>
      <c r="CC505" s="18"/>
      <c r="CD505" s="18"/>
      <c r="CE505" s="18"/>
    </row>
    <row r="506" spans="4:83">
      <c r="D506" s="18"/>
      <c r="E506" s="18"/>
      <c r="CC506" s="18"/>
      <c r="CD506" s="18"/>
      <c r="CE506" s="18"/>
    </row>
    <row r="507" spans="4:83">
      <c r="D507" s="18"/>
      <c r="E507" s="18"/>
      <c r="CC507" s="18"/>
      <c r="CD507" s="18"/>
      <c r="CE507" s="18"/>
    </row>
    <row r="508" spans="4:83">
      <c r="D508" s="18"/>
      <c r="E508" s="18"/>
      <c r="CC508" s="18"/>
      <c r="CD508" s="18"/>
      <c r="CE508" s="18"/>
    </row>
    <row r="509" spans="4:83">
      <c r="D509" s="18"/>
      <c r="E509" s="18"/>
      <c r="CC509" s="18"/>
      <c r="CD509" s="18"/>
      <c r="CE509" s="18"/>
    </row>
    <row r="510" spans="4:83">
      <c r="D510" s="18"/>
      <c r="E510" s="18"/>
      <c r="CC510" s="18"/>
      <c r="CD510" s="18"/>
      <c r="CE510" s="18"/>
    </row>
    <row r="511" spans="4:83">
      <c r="D511" s="18"/>
      <c r="E511" s="18"/>
      <c r="CC511" s="18"/>
      <c r="CD511" s="18"/>
      <c r="CE511" s="18"/>
    </row>
    <row r="512" spans="4:83">
      <c r="D512" s="18"/>
      <c r="E512" s="18"/>
      <c r="CC512" s="18"/>
      <c r="CD512" s="18"/>
      <c r="CE512" s="18"/>
    </row>
    <row r="513" spans="4:83">
      <c r="D513" s="18"/>
      <c r="E513" s="18"/>
      <c r="CC513" s="18"/>
      <c r="CD513" s="18"/>
      <c r="CE513" s="18"/>
    </row>
    <row r="514" spans="4:83">
      <c r="D514" s="18"/>
      <c r="E514" s="18"/>
      <c r="CC514" s="18"/>
      <c r="CD514" s="18"/>
      <c r="CE514" s="18"/>
    </row>
    <row r="515" spans="4:83">
      <c r="D515" s="18"/>
      <c r="E515" s="18"/>
      <c r="CC515" s="18"/>
      <c r="CD515" s="18"/>
      <c r="CE515" s="18"/>
    </row>
    <row r="516" spans="4:83">
      <c r="D516" s="18"/>
      <c r="E516" s="18"/>
      <c r="CC516" s="18"/>
      <c r="CD516" s="18"/>
      <c r="CE516" s="18"/>
    </row>
    <row r="517" spans="4:83">
      <c r="D517" s="18"/>
      <c r="E517" s="18"/>
      <c r="CC517" s="18"/>
      <c r="CD517" s="18"/>
      <c r="CE517" s="18"/>
    </row>
    <row r="518" spans="4:83">
      <c r="D518" s="18"/>
      <c r="E518" s="18"/>
      <c r="CC518" s="18"/>
      <c r="CD518" s="18"/>
      <c r="CE518" s="18"/>
    </row>
    <row r="519" spans="4:83">
      <c r="D519" s="18"/>
      <c r="E519" s="18"/>
      <c r="CC519" s="18"/>
      <c r="CD519" s="18"/>
      <c r="CE519" s="18"/>
    </row>
    <row r="520" spans="4:83">
      <c r="D520" s="18"/>
      <c r="E520" s="18"/>
      <c r="CC520" s="18"/>
      <c r="CD520" s="18"/>
      <c r="CE520" s="18"/>
    </row>
    <row r="521" spans="4:83">
      <c r="D521" s="18"/>
      <c r="E521" s="18"/>
      <c r="CC521" s="18"/>
      <c r="CD521" s="18"/>
      <c r="CE521" s="18"/>
    </row>
    <row r="522" spans="4:83">
      <c r="D522" s="18"/>
      <c r="E522" s="18"/>
      <c r="CC522" s="18"/>
      <c r="CD522" s="18"/>
      <c r="CE522" s="18"/>
    </row>
    <row r="523" spans="4:83">
      <c r="D523" s="18"/>
      <c r="E523" s="18"/>
      <c r="CC523" s="18"/>
      <c r="CD523" s="18"/>
      <c r="CE523" s="18"/>
    </row>
    <row r="524" spans="4:83">
      <c r="D524" s="18"/>
      <c r="E524" s="18"/>
      <c r="CC524" s="18"/>
      <c r="CD524" s="18"/>
      <c r="CE524" s="18"/>
    </row>
    <row r="525" spans="4:83">
      <c r="D525" s="18"/>
      <c r="E525" s="18"/>
      <c r="CC525" s="18"/>
      <c r="CD525" s="18"/>
      <c r="CE525" s="18"/>
    </row>
    <row r="526" spans="4:83">
      <c r="D526" s="18"/>
      <c r="E526" s="18"/>
      <c r="CC526" s="18"/>
      <c r="CD526" s="18"/>
      <c r="CE526" s="18"/>
    </row>
    <row r="527" spans="4:83">
      <c r="D527" s="18"/>
      <c r="E527" s="18"/>
      <c r="CC527" s="18"/>
      <c r="CD527" s="18"/>
      <c r="CE527" s="18"/>
    </row>
    <row r="528" spans="4:83">
      <c r="D528" s="18"/>
      <c r="E528" s="18"/>
      <c r="CC528" s="18"/>
      <c r="CD528" s="18"/>
      <c r="CE528" s="18"/>
    </row>
    <row r="529" spans="4:83">
      <c r="D529" s="18"/>
      <c r="E529" s="18"/>
      <c r="CC529" s="18"/>
      <c r="CD529" s="18"/>
      <c r="CE529" s="18"/>
    </row>
    <row r="530" spans="4:83">
      <c r="D530" s="18"/>
      <c r="E530" s="18"/>
      <c r="CC530" s="18"/>
      <c r="CD530" s="18"/>
      <c r="CE530" s="18"/>
    </row>
    <row r="531" spans="4:83">
      <c r="D531" s="18"/>
      <c r="E531" s="18"/>
      <c r="CC531" s="18"/>
      <c r="CD531" s="18"/>
      <c r="CE531" s="18"/>
    </row>
    <row r="532" spans="4:83">
      <c r="D532" s="18"/>
      <c r="E532" s="18"/>
      <c r="CC532" s="18"/>
      <c r="CD532" s="18"/>
      <c r="CE532" s="18"/>
    </row>
    <row r="533" spans="4:83">
      <c r="D533" s="18"/>
      <c r="E533" s="18"/>
      <c r="CC533" s="18"/>
      <c r="CD533" s="18"/>
      <c r="CE533" s="18"/>
    </row>
    <row r="534" spans="4:83">
      <c r="D534" s="18"/>
      <c r="E534" s="18"/>
      <c r="CC534" s="18"/>
      <c r="CD534" s="18"/>
      <c r="CE534" s="18"/>
    </row>
    <row r="535" spans="4:83">
      <c r="D535" s="18"/>
      <c r="E535" s="18"/>
      <c r="CC535" s="18"/>
      <c r="CD535" s="18"/>
      <c r="CE535" s="18"/>
    </row>
    <row r="536" spans="4:83">
      <c r="D536" s="18"/>
      <c r="E536" s="18"/>
      <c r="CC536" s="18"/>
      <c r="CD536" s="18"/>
      <c r="CE536" s="18"/>
    </row>
    <row r="537" spans="4:83">
      <c r="D537" s="18"/>
      <c r="E537" s="18"/>
      <c r="CC537" s="18"/>
      <c r="CD537" s="18"/>
      <c r="CE537" s="18"/>
    </row>
    <row r="538" spans="4:83">
      <c r="D538" s="18"/>
      <c r="E538" s="18"/>
      <c r="CC538" s="18"/>
      <c r="CD538" s="18"/>
      <c r="CE538" s="18"/>
    </row>
    <row r="539" spans="4:83">
      <c r="D539" s="18"/>
      <c r="E539" s="18"/>
      <c r="CC539" s="18"/>
      <c r="CD539" s="18"/>
      <c r="CE539" s="18"/>
    </row>
    <row r="540" spans="4:83">
      <c r="D540" s="18"/>
      <c r="E540" s="18"/>
      <c r="CC540" s="18"/>
      <c r="CD540" s="18"/>
      <c r="CE540" s="18"/>
    </row>
    <row r="541" spans="4:83">
      <c r="D541" s="18"/>
      <c r="E541" s="18"/>
      <c r="CC541" s="18"/>
      <c r="CD541" s="18"/>
      <c r="CE541" s="18"/>
    </row>
    <row r="542" spans="4:83">
      <c r="D542" s="18"/>
      <c r="E542" s="18"/>
      <c r="CC542" s="18"/>
      <c r="CD542" s="18"/>
      <c r="CE542" s="18"/>
    </row>
    <row r="543" spans="4:83">
      <c r="D543" s="18"/>
      <c r="E543" s="18"/>
      <c r="CC543" s="18"/>
      <c r="CD543" s="18"/>
      <c r="CE543" s="18"/>
    </row>
    <row r="544" spans="4:83">
      <c r="D544" s="18"/>
      <c r="E544" s="18"/>
      <c r="CC544" s="18"/>
      <c r="CD544" s="18"/>
      <c r="CE544" s="18"/>
    </row>
    <row r="545" spans="4:83">
      <c r="D545" s="18"/>
      <c r="E545" s="18"/>
      <c r="CC545" s="18"/>
      <c r="CD545" s="18"/>
      <c r="CE545" s="18"/>
    </row>
    <row r="546" spans="4:83">
      <c r="D546" s="18"/>
      <c r="E546" s="18"/>
      <c r="CC546" s="18"/>
      <c r="CD546" s="18"/>
      <c r="CE546" s="18"/>
    </row>
    <row r="547" spans="4:83">
      <c r="D547" s="18"/>
      <c r="E547" s="18"/>
      <c r="CC547" s="18"/>
      <c r="CD547" s="18"/>
      <c r="CE547" s="18"/>
    </row>
    <row r="548" spans="4:83">
      <c r="D548" s="18"/>
      <c r="E548" s="18"/>
      <c r="CC548" s="18"/>
      <c r="CD548" s="18"/>
      <c r="CE548" s="18"/>
    </row>
    <row r="549" spans="4:83">
      <c r="D549" s="18"/>
      <c r="E549" s="18"/>
      <c r="CC549" s="18"/>
      <c r="CD549" s="18"/>
      <c r="CE549" s="18"/>
    </row>
    <row r="550" spans="4:83">
      <c r="D550" s="18"/>
      <c r="E550" s="18"/>
      <c r="CC550" s="18"/>
      <c r="CD550" s="18"/>
      <c r="CE550" s="18"/>
    </row>
    <row r="551" spans="4:83">
      <c r="D551" s="18"/>
      <c r="E551" s="18"/>
      <c r="CC551" s="18"/>
      <c r="CD551" s="18"/>
      <c r="CE551" s="18"/>
    </row>
    <row r="552" spans="4:83">
      <c r="D552" s="18"/>
      <c r="E552" s="18"/>
      <c r="CC552" s="18"/>
      <c r="CD552" s="18"/>
      <c r="CE552" s="18"/>
    </row>
    <row r="553" spans="4:83">
      <c r="D553" s="18"/>
      <c r="E553" s="18"/>
      <c r="CC553" s="18"/>
      <c r="CD553" s="18"/>
      <c r="CE553" s="18"/>
    </row>
    <row r="554" spans="4:83">
      <c r="D554" s="18"/>
      <c r="E554" s="18"/>
      <c r="CC554" s="18"/>
      <c r="CD554" s="18"/>
      <c r="CE554" s="18"/>
    </row>
    <row r="555" spans="4:83">
      <c r="D555" s="18"/>
      <c r="E555" s="18"/>
      <c r="CC555" s="18"/>
      <c r="CD555" s="18"/>
      <c r="CE555" s="18"/>
    </row>
    <row r="556" spans="4:83">
      <c r="D556" s="18"/>
      <c r="E556" s="18"/>
      <c r="CC556" s="18"/>
      <c r="CD556" s="18"/>
      <c r="CE556" s="18"/>
    </row>
    <row r="557" spans="4:83">
      <c r="D557" s="18"/>
      <c r="E557" s="18"/>
      <c r="CC557" s="18"/>
      <c r="CD557" s="18"/>
      <c r="CE557" s="18"/>
    </row>
    <row r="558" spans="4:83">
      <c r="D558" s="18"/>
      <c r="E558" s="18"/>
      <c r="CC558" s="18"/>
      <c r="CD558" s="18"/>
      <c r="CE558" s="18"/>
    </row>
    <row r="559" spans="4:83">
      <c r="D559" s="18"/>
      <c r="E559" s="18"/>
      <c r="CC559" s="18"/>
      <c r="CD559" s="18"/>
      <c r="CE559" s="18"/>
    </row>
    <row r="560" spans="4:83">
      <c r="D560" s="18"/>
      <c r="E560" s="18"/>
      <c r="CC560" s="18"/>
      <c r="CD560" s="18"/>
      <c r="CE560" s="18"/>
    </row>
    <row r="561" spans="4:83">
      <c r="D561" s="18"/>
      <c r="E561" s="18"/>
      <c r="CC561" s="18"/>
      <c r="CD561" s="18"/>
      <c r="CE561" s="18"/>
    </row>
    <row r="562" spans="4:83">
      <c r="D562" s="18"/>
      <c r="E562" s="18"/>
      <c r="CC562" s="18"/>
      <c r="CD562" s="18"/>
      <c r="CE562" s="18"/>
    </row>
    <row r="563" spans="4:83">
      <c r="D563" s="18"/>
      <c r="E563" s="18"/>
      <c r="CC563" s="18"/>
      <c r="CD563" s="18"/>
      <c r="CE563" s="18"/>
    </row>
    <row r="564" spans="4:83">
      <c r="D564" s="18"/>
      <c r="E564" s="18"/>
      <c r="CC564" s="18"/>
      <c r="CD564" s="18"/>
      <c r="CE564" s="18"/>
    </row>
    <row r="565" spans="4:83">
      <c r="D565" s="18"/>
      <c r="E565" s="18"/>
      <c r="CC565" s="18"/>
      <c r="CD565" s="18"/>
      <c r="CE565" s="18"/>
    </row>
    <row r="566" spans="4:83">
      <c r="D566" s="18"/>
      <c r="E566" s="18"/>
      <c r="CC566" s="18"/>
      <c r="CD566" s="18"/>
      <c r="CE566" s="18"/>
    </row>
    <row r="567" spans="4:83">
      <c r="D567" s="18"/>
      <c r="E567" s="18"/>
      <c r="CC567" s="18"/>
      <c r="CD567" s="18"/>
      <c r="CE567" s="18"/>
    </row>
    <row r="568" spans="4:83">
      <c r="D568" s="18"/>
      <c r="E568" s="18"/>
      <c r="CC568" s="18"/>
      <c r="CD568" s="18"/>
      <c r="CE568" s="18"/>
    </row>
    <row r="569" spans="4:83">
      <c r="D569" s="18"/>
      <c r="E569" s="18"/>
      <c r="CC569" s="18"/>
      <c r="CD569" s="18"/>
      <c r="CE569" s="18"/>
    </row>
    <row r="570" spans="4:83">
      <c r="D570" s="18"/>
      <c r="E570" s="18"/>
      <c r="CC570" s="18"/>
      <c r="CD570" s="18"/>
      <c r="CE570" s="18"/>
    </row>
    <row r="571" spans="4:83">
      <c r="D571" s="18"/>
      <c r="E571" s="18"/>
      <c r="CC571" s="18"/>
      <c r="CD571" s="18"/>
      <c r="CE571" s="18"/>
    </row>
    <row r="572" spans="4:83">
      <c r="D572" s="18"/>
      <c r="E572" s="18"/>
      <c r="CC572" s="18"/>
      <c r="CD572" s="18"/>
      <c r="CE572" s="18"/>
    </row>
    <row r="573" spans="4:83">
      <c r="D573" s="18"/>
      <c r="E573" s="18"/>
      <c r="CC573" s="18"/>
      <c r="CD573" s="18"/>
      <c r="CE573" s="18"/>
    </row>
    <row r="574" spans="4:83">
      <c r="D574" s="18"/>
      <c r="E574" s="18"/>
      <c r="CC574" s="18"/>
      <c r="CD574" s="18"/>
      <c r="CE574" s="18"/>
    </row>
    <row r="575" spans="4:83">
      <c r="D575" s="18"/>
      <c r="E575" s="18"/>
      <c r="CC575" s="18"/>
      <c r="CD575" s="18"/>
      <c r="CE575" s="18"/>
    </row>
    <row r="576" spans="4:83">
      <c r="D576" s="18"/>
      <c r="E576" s="18"/>
      <c r="CC576" s="18"/>
      <c r="CD576" s="18"/>
      <c r="CE576" s="18"/>
    </row>
    <row r="577" spans="4:83">
      <c r="D577" s="18"/>
      <c r="E577" s="18"/>
      <c r="CC577" s="18"/>
      <c r="CD577" s="18"/>
      <c r="CE577" s="18"/>
    </row>
    <row r="578" spans="4:83">
      <c r="D578" s="18"/>
      <c r="E578" s="18"/>
      <c r="CC578" s="18"/>
      <c r="CD578" s="18"/>
      <c r="CE578" s="18"/>
    </row>
    <row r="579" spans="4:83">
      <c r="D579" s="18"/>
      <c r="E579" s="18"/>
      <c r="CC579" s="18"/>
      <c r="CD579" s="18"/>
      <c r="CE579" s="18"/>
    </row>
    <row r="580" spans="4:83">
      <c r="D580" s="18"/>
      <c r="E580" s="18"/>
      <c r="CC580" s="18"/>
      <c r="CD580" s="18"/>
      <c r="CE580" s="18"/>
    </row>
    <row r="581" spans="4:83">
      <c r="D581" s="18"/>
      <c r="E581" s="18"/>
      <c r="CC581" s="18"/>
      <c r="CD581" s="18"/>
      <c r="CE581" s="18"/>
    </row>
    <row r="582" spans="4:83">
      <c r="D582" s="18"/>
      <c r="E582" s="18"/>
      <c r="CC582" s="18"/>
      <c r="CD582" s="18"/>
      <c r="CE582" s="18"/>
    </row>
    <row r="583" spans="4:83">
      <c r="D583" s="18"/>
      <c r="E583" s="18"/>
      <c r="CC583" s="18"/>
      <c r="CD583" s="18"/>
      <c r="CE583" s="18"/>
    </row>
    <row r="584" spans="4:83">
      <c r="D584" s="18"/>
      <c r="E584" s="18"/>
      <c r="CC584" s="18"/>
      <c r="CD584" s="18"/>
      <c r="CE584" s="18"/>
    </row>
    <row r="585" spans="4:83">
      <c r="D585" s="18"/>
      <c r="E585" s="18"/>
      <c r="CC585" s="18"/>
      <c r="CD585" s="18"/>
      <c r="CE585" s="18"/>
    </row>
    <row r="586" spans="4:83">
      <c r="D586" s="18"/>
      <c r="E586" s="18"/>
      <c r="CC586" s="18"/>
      <c r="CD586" s="18"/>
      <c r="CE586" s="18"/>
    </row>
    <row r="587" spans="4:83">
      <c r="D587" s="18"/>
      <c r="E587" s="18"/>
      <c r="CC587" s="18"/>
      <c r="CD587" s="18"/>
      <c r="CE587" s="18"/>
    </row>
    <row r="588" spans="4:83">
      <c r="D588" s="18"/>
      <c r="E588" s="18"/>
      <c r="CC588" s="18"/>
      <c r="CD588" s="18"/>
      <c r="CE588" s="18"/>
    </row>
    <row r="589" spans="4:83">
      <c r="D589" s="18"/>
      <c r="E589" s="18"/>
      <c r="CC589" s="18"/>
      <c r="CD589" s="18"/>
      <c r="CE589" s="18"/>
    </row>
    <row r="590" spans="4:83">
      <c r="D590" s="18"/>
      <c r="E590" s="18"/>
      <c r="CC590" s="18"/>
      <c r="CD590" s="18"/>
      <c r="CE590" s="18"/>
    </row>
    <row r="591" spans="4:83">
      <c r="D591" s="18"/>
      <c r="E591" s="18"/>
      <c r="CC591" s="18"/>
      <c r="CD591" s="18"/>
      <c r="CE591" s="18"/>
    </row>
    <row r="592" spans="4:83">
      <c r="D592" s="18"/>
      <c r="E592" s="18"/>
      <c r="CC592" s="18"/>
      <c r="CD592" s="18"/>
      <c r="CE592" s="18"/>
    </row>
    <row r="593" spans="4:83">
      <c r="D593" s="18"/>
      <c r="E593" s="18"/>
      <c r="CC593" s="18"/>
      <c r="CD593" s="18"/>
      <c r="CE593" s="18"/>
    </row>
    <row r="594" spans="4:83">
      <c r="D594" s="18"/>
      <c r="E594" s="18"/>
      <c r="CC594" s="18"/>
      <c r="CD594" s="18"/>
      <c r="CE594" s="18"/>
    </row>
    <row r="595" spans="4:83">
      <c r="D595" s="18"/>
      <c r="E595" s="18"/>
      <c r="CC595" s="18"/>
      <c r="CD595" s="18"/>
      <c r="CE595" s="18"/>
    </row>
    <row r="596" spans="4:83">
      <c r="D596" s="18"/>
      <c r="E596" s="18"/>
      <c r="CC596" s="18"/>
      <c r="CD596" s="18"/>
      <c r="CE596" s="18"/>
    </row>
    <row r="597" spans="4:83">
      <c r="D597" s="18"/>
      <c r="E597" s="18"/>
      <c r="CC597" s="18"/>
      <c r="CD597" s="18"/>
      <c r="CE597" s="18"/>
    </row>
    <row r="598" spans="4:83">
      <c r="D598" s="18"/>
      <c r="E598" s="18"/>
      <c r="CC598" s="18"/>
      <c r="CD598" s="18"/>
      <c r="CE598" s="18"/>
    </row>
    <row r="599" spans="4:83">
      <c r="D599" s="18"/>
      <c r="E599" s="18"/>
      <c r="CC599" s="18"/>
      <c r="CD599" s="18"/>
      <c r="CE599" s="18"/>
    </row>
    <row r="600" spans="4:83">
      <c r="D600" s="18"/>
      <c r="E600" s="18"/>
      <c r="CC600" s="18"/>
      <c r="CD600" s="18"/>
      <c r="CE600" s="18"/>
    </row>
    <row r="601" spans="4:83">
      <c r="D601" s="18"/>
      <c r="E601" s="18"/>
      <c r="CC601" s="18"/>
      <c r="CD601" s="18"/>
      <c r="CE601" s="18"/>
    </row>
    <row r="602" spans="4:83">
      <c r="D602" s="18"/>
      <c r="E602" s="18"/>
      <c r="CC602" s="18"/>
      <c r="CD602" s="18"/>
      <c r="CE602" s="18"/>
    </row>
    <row r="603" spans="4:83">
      <c r="D603" s="18"/>
      <c r="E603" s="18"/>
      <c r="CC603" s="18"/>
      <c r="CD603" s="18"/>
      <c r="CE603" s="18"/>
    </row>
    <row r="604" spans="4:83">
      <c r="D604" s="18"/>
      <c r="E604" s="18"/>
      <c r="CC604" s="18"/>
      <c r="CD604" s="18"/>
      <c r="CE604" s="18"/>
    </row>
    <row r="605" spans="4:83">
      <c r="D605" s="18"/>
      <c r="E605" s="18"/>
      <c r="CC605" s="18"/>
      <c r="CD605" s="18"/>
      <c r="CE605" s="18"/>
    </row>
    <row r="606" spans="4:83">
      <c r="D606" s="18"/>
      <c r="E606" s="18"/>
      <c r="CC606" s="18"/>
      <c r="CD606" s="18"/>
      <c r="CE606" s="18"/>
    </row>
    <row r="607" spans="4:83">
      <c r="D607" s="18"/>
      <c r="E607" s="18"/>
      <c r="CC607" s="18"/>
      <c r="CD607" s="18"/>
      <c r="CE607" s="18"/>
    </row>
    <row r="608" spans="4:83">
      <c r="D608" s="18"/>
      <c r="E608" s="18"/>
      <c r="CC608" s="18"/>
      <c r="CD608" s="18"/>
      <c r="CE608" s="18"/>
    </row>
    <row r="609" spans="4:83">
      <c r="D609" s="18"/>
      <c r="E609" s="18"/>
      <c r="CC609" s="18"/>
      <c r="CD609" s="18"/>
      <c r="CE609" s="18"/>
    </row>
    <row r="610" spans="4:83">
      <c r="D610" s="18"/>
      <c r="E610" s="18"/>
      <c r="CC610" s="18"/>
      <c r="CD610" s="18"/>
      <c r="CE610" s="18"/>
    </row>
    <row r="611" spans="4:83">
      <c r="D611" s="18"/>
      <c r="E611" s="18"/>
      <c r="CC611" s="18"/>
      <c r="CD611" s="18"/>
      <c r="CE611" s="18"/>
    </row>
    <row r="612" spans="4:83">
      <c r="D612" s="18"/>
      <c r="E612" s="18"/>
      <c r="CC612" s="18"/>
      <c r="CD612" s="18"/>
      <c r="CE612" s="18"/>
    </row>
    <row r="613" spans="4:83">
      <c r="D613" s="18"/>
      <c r="E613" s="18"/>
      <c r="CC613" s="18"/>
      <c r="CD613" s="18"/>
      <c r="CE613" s="18"/>
    </row>
    <row r="614" spans="4:83">
      <c r="D614" s="18"/>
      <c r="E614" s="18"/>
      <c r="CC614" s="18"/>
      <c r="CD614" s="18"/>
      <c r="CE614" s="18"/>
    </row>
    <row r="615" spans="4:83">
      <c r="D615" s="18"/>
      <c r="E615" s="18"/>
      <c r="CC615" s="18"/>
      <c r="CD615" s="18"/>
      <c r="CE615" s="18"/>
    </row>
    <row r="616" spans="4:83">
      <c r="D616" s="18"/>
      <c r="E616" s="18"/>
      <c r="CC616" s="18"/>
      <c r="CD616" s="18"/>
      <c r="CE616" s="18"/>
    </row>
    <row r="617" spans="4:83">
      <c r="D617" s="18"/>
      <c r="E617" s="18"/>
      <c r="CC617" s="18"/>
      <c r="CD617" s="18"/>
      <c r="CE617" s="18"/>
    </row>
    <row r="618" spans="4:83">
      <c r="D618" s="18"/>
      <c r="E618" s="18"/>
      <c r="CC618" s="18"/>
      <c r="CD618" s="18"/>
      <c r="CE618" s="18"/>
    </row>
    <row r="619" spans="4:83">
      <c r="D619" s="18"/>
      <c r="E619" s="18"/>
      <c r="CC619" s="18"/>
      <c r="CD619" s="18"/>
      <c r="CE619" s="18"/>
    </row>
    <row r="620" spans="4:83">
      <c r="D620" s="18"/>
      <c r="E620" s="18"/>
      <c r="CC620" s="18"/>
      <c r="CD620" s="18"/>
      <c r="CE620" s="18"/>
    </row>
    <row r="621" spans="4:83">
      <c r="D621" s="18"/>
      <c r="E621" s="18"/>
      <c r="CC621" s="18"/>
      <c r="CD621" s="18"/>
      <c r="CE621" s="18"/>
    </row>
    <row r="622" spans="4:83">
      <c r="D622" s="18"/>
      <c r="E622" s="18"/>
      <c r="CC622" s="18"/>
      <c r="CD622" s="18"/>
      <c r="CE622" s="18"/>
    </row>
    <row r="623" spans="4:83">
      <c r="D623" s="18"/>
      <c r="E623" s="18"/>
      <c r="CC623" s="18"/>
      <c r="CD623" s="18"/>
      <c r="CE623" s="18"/>
    </row>
    <row r="624" spans="4:83">
      <c r="D624" s="18"/>
      <c r="E624" s="18"/>
      <c r="CC624" s="18"/>
      <c r="CD624" s="18"/>
      <c r="CE624" s="18"/>
    </row>
    <row r="625" spans="4:83">
      <c r="D625" s="18"/>
      <c r="E625" s="18"/>
      <c r="CC625" s="18"/>
      <c r="CD625" s="18"/>
      <c r="CE625" s="18"/>
    </row>
    <row r="626" spans="4:83">
      <c r="D626" s="18"/>
      <c r="E626" s="18"/>
      <c r="CC626" s="18"/>
      <c r="CD626" s="18"/>
      <c r="CE626" s="18"/>
    </row>
    <row r="627" spans="4:83">
      <c r="D627" s="18"/>
      <c r="E627" s="18"/>
      <c r="CC627" s="18"/>
      <c r="CD627" s="18"/>
      <c r="CE627" s="18"/>
    </row>
    <row r="628" spans="4:83">
      <c r="D628" s="18"/>
      <c r="E628" s="18"/>
      <c r="CC628" s="18"/>
      <c r="CD628" s="18"/>
      <c r="CE628" s="18"/>
    </row>
    <row r="629" spans="4:83">
      <c r="D629" s="18"/>
      <c r="E629" s="18"/>
      <c r="CC629" s="18"/>
      <c r="CD629" s="18"/>
      <c r="CE629" s="18"/>
    </row>
    <row r="630" spans="4:83">
      <c r="D630" s="18"/>
      <c r="E630" s="18"/>
      <c r="CC630" s="18"/>
      <c r="CD630" s="18"/>
      <c r="CE630" s="18"/>
    </row>
    <row r="631" spans="4:83">
      <c r="D631" s="18"/>
      <c r="E631" s="18"/>
      <c r="CC631" s="18"/>
      <c r="CD631" s="18"/>
      <c r="CE631" s="18"/>
    </row>
    <row r="632" spans="4:83">
      <c r="D632" s="18"/>
      <c r="E632" s="18"/>
      <c r="CC632" s="18"/>
      <c r="CD632" s="18"/>
      <c r="CE632" s="18"/>
    </row>
    <row r="633" spans="4:83">
      <c r="D633" s="18"/>
      <c r="E633" s="18"/>
      <c r="CC633" s="18"/>
      <c r="CD633" s="18"/>
      <c r="CE633" s="18"/>
    </row>
    <row r="634" spans="4:83">
      <c r="D634" s="18"/>
      <c r="E634" s="18"/>
      <c r="CC634" s="18"/>
      <c r="CD634" s="18"/>
      <c r="CE634" s="18"/>
    </row>
    <row r="635" spans="4:83">
      <c r="D635" s="18"/>
      <c r="E635" s="18"/>
      <c r="CC635" s="18"/>
      <c r="CD635" s="18"/>
      <c r="CE635" s="18"/>
    </row>
    <row r="636" spans="4:83">
      <c r="D636" s="18"/>
      <c r="E636" s="18"/>
      <c r="CC636" s="18"/>
      <c r="CD636" s="18"/>
      <c r="CE636" s="18"/>
    </row>
    <row r="637" spans="4:83">
      <c r="D637" s="18"/>
      <c r="E637" s="18"/>
      <c r="CC637" s="18"/>
      <c r="CD637" s="18"/>
      <c r="CE637" s="18"/>
    </row>
    <row r="638" spans="4:83">
      <c r="D638" s="18"/>
      <c r="E638" s="18"/>
      <c r="CC638" s="18"/>
      <c r="CD638" s="18"/>
      <c r="CE638" s="18"/>
    </row>
    <row r="639" spans="4:83">
      <c r="D639" s="18"/>
      <c r="E639" s="18"/>
      <c r="CC639" s="18"/>
      <c r="CD639" s="18"/>
      <c r="CE639" s="18"/>
    </row>
    <row r="640" spans="4:83">
      <c r="D640" s="18"/>
      <c r="E640" s="18"/>
      <c r="CC640" s="18"/>
      <c r="CD640" s="18"/>
      <c r="CE640" s="18"/>
    </row>
    <row r="641" spans="4:83">
      <c r="D641" s="18"/>
      <c r="E641" s="18"/>
      <c r="CC641" s="18"/>
      <c r="CD641" s="18"/>
      <c r="CE641" s="18"/>
    </row>
    <row r="642" spans="4:83">
      <c r="D642" s="18"/>
      <c r="E642" s="18"/>
      <c r="CC642" s="18"/>
      <c r="CD642" s="18"/>
      <c r="CE642" s="18"/>
    </row>
    <row r="643" spans="4:83">
      <c r="D643" s="18"/>
      <c r="E643" s="18"/>
      <c r="CC643" s="18"/>
      <c r="CD643" s="18"/>
      <c r="CE643" s="18"/>
    </row>
    <row r="644" spans="4:83">
      <c r="D644" s="18"/>
      <c r="E644" s="18"/>
      <c r="CC644" s="18"/>
      <c r="CD644" s="18"/>
      <c r="CE644" s="18"/>
    </row>
    <row r="645" spans="4:83">
      <c r="D645" s="18"/>
      <c r="E645" s="18"/>
      <c r="CC645" s="18"/>
      <c r="CD645" s="18"/>
      <c r="CE645" s="18"/>
    </row>
    <row r="646" spans="4:83">
      <c r="D646" s="18"/>
      <c r="E646" s="18"/>
      <c r="CC646" s="18"/>
      <c r="CD646" s="18"/>
      <c r="CE646" s="18"/>
    </row>
    <row r="647" spans="4:83">
      <c r="D647" s="18"/>
      <c r="E647" s="18"/>
      <c r="CC647" s="18"/>
      <c r="CD647" s="18"/>
      <c r="CE647" s="18"/>
    </row>
    <row r="648" spans="4:83">
      <c r="D648" s="18"/>
      <c r="E648" s="18"/>
      <c r="CC648" s="18"/>
      <c r="CD648" s="18"/>
      <c r="CE648" s="18"/>
    </row>
    <row r="649" spans="4:83">
      <c r="D649" s="18"/>
      <c r="E649" s="18"/>
      <c r="CC649" s="18"/>
      <c r="CD649" s="18"/>
      <c r="CE649" s="18"/>
    </row>
    <row r="650" spans="4:83">
      <c r="D650" s="18"/>
      <c r="E650" s="18"/>
      <c r="CC650" s="18"/>
      <c r="CD650" s="18"/>
      <c r="CE650" s="18"/>
    </row>
    <row r="651" spans="4:83">
      <c r="D651" s="18"/>
      <c r="E651" s="18"/>
      <c r="CC651" s="18"/>
      <c r="CD651" s="18"/>
      <c r="CE651" s="18"/>
    </row>
    <row r="652" spans="4:83">
      <c r="D652" s="18"/>
      <c r="E652" s="18"/>
      <c r="CC652" s="18"/>
      <c r="CD652" s="18"/>
      <c r="CE652" s="18"/>
    </row>
    <row r="653" spans="4:83">
      <c r="D653" s="18"/>
      <c r="E653" s="18"/>
      <c r="CC653" s="18"/>
      <c r="CD653" s="18"/>
      <c r="CE653" s="18"/>
    </row>
    <row r="654" spans="4:83">
      <c r="D654" s="18"/>
      <c r="E654" s="18"/>
      <c r="CC654" s="18"/>
      <c r="CD654" s="18"/>
      <c r="CE654" s="18"/>
    </row>
    <row r="655" spans="4:83">
      <c r="D655" s="18"/>
      <c r="E655" s="18"/>
      <c r="CC655" s="18"/>
      <c r="CD655" s="18"/>
      <c r="CE655" s="18"/>
    </row>
    <row r="656" spans="4:83">
      <c r="D656" s="18"/>
      <c r="E656" s="18"/>
      <c r="CC656" s="18"/>
      <c r="CD656" s="18"/>
      <c r="CE656" s="18"/>
    </row>
    <row r="657" spans="4:83">
      <c r="D657" s="18"/>
      <c r="E657" s="18"/>
      <c r="CC657" s="18"/>
      <c r="CD657" s="18"/>
      <c r="CE657" s="18"/>
    </row>
    <row r="658" spans="4:83">
      <c r="D658" s="18"/>
      <c r="E658" s="18"/>
      <c r="CC658" s="18"/>
      <c r="CD658" s="18"/>
      <c r="CE658" s="18"/>
    </row>
    <row r="659" spans="4:83">
      <c r="D659" s="18"/>
      <c r="E659" s="18"/>
      <c r="CC659" s="18"/>
      <c r="CD659" s="18"/>
      <c r="CE659" s="18"/>
    </row>
    <row r="660" spans="4:83">
      <c r="D660" s="18"/>
      <c r="E660" s="18"/>
      <c r="CC660" s="18"/>
      <c r="CD660" s="18"/>
      <c r="CE660" s="18"/>
    </row>
    <row r="661" spans="4:83">
      <c r="D661" s="18"/>
      <c r="E661" s="18"/>
      <c r="CC661" s="18"/>
      <c r="CD661" s="18"/>
      <c r="CE661" s="18"/>
    </row>
    <row r="662" spans="4:83">
      <c r="D662" s="18"/>
      <c r="E662" s="18"/>
      <c r="CC662" s="18"/>
      <c r="CD662" s="18"/>
      <c r="CE662" s="18"/>
    </row>
    <row r="663" spans="4:83">
      <c r="D663" s="18"/>
      <c r="E663" s="18"/>
      <c r="CC663" s="18"/>
      <c r="CD663" s="18"/>
      <c r="CE663" s="18"/>
    </row>
    <row r="664" spans="4:83">
      <c r="D664" s="18"/>
      <c r="E664" s="18"/>
      <c r="CC664" s="18"/>
      <c r="CD664" s="18"/>
      <c r="CE664" s="18"/>
    </row>
    <row r="665" spans="4:83">
      <c r="D665" s="18"/>
      <c r="E665" s="18"/>
      <c r="CC665" s="18"/>
      <c r="CD665" s="18"/>
      <c r="CE665" s="18"/>
    </row>
    <row r="666" spans="4:83">
      <c r="D666" s="18"/>
      <c r="E666" s="18"/>
      <c r="CC666" s="18"/>
      <c r="CD666" s="18"/>
      <c r="CE666" s="18"/>
    </row>
    <row r="667" spans="4:83">
      <c r="D667" s="18"/>
      <c r="E667" s="18"/>
      <c r="CC667" s="18"/>
      <c r="CD667" s="18"/>
      <c r="CE667" s="18"/>
    </row>
    <row r="668" spans="4:83">
      <c r="D668" s="18"/>
      <c r="E668" s="18"/>
      <c r="CC668" s="18"/>
      <c r="CD668" s="18"/>
      <c r="CE668" s="18"/>
    </row>
    <row r="669" spans="4:83">
      <c r="D669" s="18"/>
      <c r="E669" s="18"/>
      <c r="CC669" s="18"/>
      <c r="CD669" s="18"/>
      <c r="CE669" s="18"/>
    </row>
    <row r="670" spans="4:83">
      <c r="D670" s="18"/>
      <c r="E670" s="18"/>
      <c r="CC670" s="18"/>
      <c r="CD670" s="18"/>
      <c r="CE670" s="18"/>
    </row>
    <row r="671" spans="4:83">
      <c r="D671" s="18"/>
      <c r="E671" s="18"/>
      <c r="CC671" s="18"/>
      <c r="CD671" s="18"/>
      <c r="CE671" s="18"/>
    </row>
    <row r="672" spans="4:83">
      <c r="D672" s="18"/>
      <c r="E672" s="18"/>
      <c r="CC672" s="18"/>
      <c r="CD672" s="18"/>
      <c r="CE672" s="18"/>
    </row>
    <row r="673" spans="4:83">
      <c r="D673" s="18"/>
      <c r="E673" s="18"/>
      <c r="CC673" s="18"/>
      <c r="CD673" s="18"/>
      <c r="CE673" s="18"/>
    </row>
    <row r="674" spans="4:83">
      <c r="D674" s="18"/>
      <c r="E674" s="18"/>
      <c r="CC674" s="18"/>
      <c r="CD674" s="18"/>
      <c r="CE674" s="18"/>
    </row>
    <row r="675" spans="4:83">
      <c r="D675" s="18"/>
      <c r="E675" s="18"/>
      <c r="CC675" s="18"/>
      <c r="CD675" s="18"/>
      <c r="CE675" s="18"/>
    </row>
    <row r="676" spans="4:83">
      <c r="D676" s="18"/>
      <c r="E676" s="18"/>
      <c r="CC676" s="18"/>
      <c r="CD676" s="18"/>
      <c r="CE676" s="18"/>
    </row>
    <row r="677" spans="4:83">
      <c r="D677" s="18"/>
      <c r="E677" s="18"/>
      <c r="CC677" s="18"/>
      <c r="CD677" s="18"/>
      <c r="CE677" s="18"/>
    </row>
    <row r="678" spans="4:83">
      <c r="D678" s="18"/>
      <c r="E678" s="18"/>
      <c r="CC678" s="18"/>
      <c r="CD678" s="18"/>
      <c r="CE678" s="18"/>
    </row>
    <row r="679" spans="4:83">
      <c r="D679" s="18"/>
      <c r="E679" s="18"/>
      <c r="CC679" s="18"/>
      <c r="CD679" s="18"/>
      <c r="CE679" s="18"/>
    </row>
    <row r="680" spans="4:83">
      <c r="D680" s="18"/>
      <c r="E680" s="18"/>
      <c r="CC680" s="18"/>
      <c r="CD680" s="18"/>
      <c r="CE680" s="18"/>
    </row>
    <row r="681" spans="4:83">
      <c r="D681" s="18"/>
      <c r="E681" s="18"/>
      <c r="CC681" s="18"/>
      <c r="CD681" s="18"/>
      <c r="CE681" s="18"/>
    </row>
    <row r="682" spans="4:83">
      <c r="D682" s="18"/>
      <c r="E682" s="18"/>
      <c r="CC682" s="18"/>
      <c r="CD682" s="18"/>
      <c r="CE682" s="18"/>
    </row>
    <row r="683" spans="4:83">
      <c r="D683" s="18"/>
      <c r="E683" s="18"/>
      <c r="CC683" s="18"/>
      <c r="CD683" s="18"/>
      <c r="CE683" s="18"/>
    </row>
    <row r="684" spans="4:83">
      <c r="D684" s="18"/>
      <c r="E684" s="18"/>
      <c r="CC684" s="18"/>
      <c r="CD684" s="18"/>
      <c r="CE684" s="18"/>
    </row>
    <row r="685" spans="4:83">
      <c r="D685" s="18"/>
      <c r="E685" s="18"/>
      <c r="CC685" s="18"/>
      <c r="CD685" s="18"/>
      <c r="CE685" s="18"/>
    </row>
    <row r="686" spans="4:83">
      <c r="D686" s="18"/>
      <c r="E686" s="18"/>
      <c r="CC686" s="18"/>
      <c r="CD686" s="18"/>
      <c r="CE686" s="18"/>
    </row>
    <row r="687" spans="4:83">
      <c r="D687" s="18"/>
      <c r="E687" s="18"/>
      <c r="CC687" s="18"/>
      <c r="CD687" s="18"/>
      <c r="CE687" s="18"/>
    </row>
    <row r="688" spans="4:83">
      <c r="D688" s="18"/>
      <c r="E688" s="18"/>
      <c r="CC688" s="18"/>
      <c r="CD688" s="18"/>
      <c r="CE688" s="18"/>
    </row>
    <row r="689" spans="4:83">
      <c r="D689" s="18"/>
      <c r="E689" s="18"/>
      <c r="CC689" s="18"/>
      <c r="CD689" s="18"/>
      <c r="CE689" s="18"/>
    </row>
    <row r="690" spans="4:83">
      <c r="D690" s="18"/>
      <c r="E690" s="18"/>
      <c r="CC690" s="18"/>
      <c r="CD690" s="18"/>
      <c r="CE690" s="18"/>
    </row>
    <row r="691" spans="4:83">
      <c r="D691" s="18"/>
      <c r="E691" s="18"/>
      <c r="CC691" s="18"/>
      <c r="CD691" s="18"/>
      <c r="CE691" s="18"/>
    </row>
    <row r="692" spans="4:83">
      <c r="D692" s="18"/>
      <c r="E692" s="18"/>
      <c r="CC692" s="18"/>
      <c r="CD692" s="18"/>
      <c r="CE692" s="18"/>
    </row>
    <row r="693" spans="4:83">
      <c r="D693" s="18"/>
      <c r="E693" s="18"/>
      <c r="CC693" s="18"/>
      <c r="CD693" s="18"/>
      <c r="CE693" s="18"/>
    </row>
    <row r="694" spans="4:83">
      <c r="D694" s="18"/>
      <c r="E694" s="18"/>
      <c r="CC694" s="18"/>
      <c r="CD694" s="18"/>
      <c r="CE694" s="18"/>
    </row>
    <row r="695" spans="4:83">
      <c r="D695" s="18"/>
      <c r="E695" s="18"/>
      <c r="CC695" s="18"/>
      <c r="CD695" s="18"/>
      <c r="CE695" s="18"/>
    </row>
    <row r="696" spans="4:83">
      <c r="D696" s="18"/>
      <c r="E696" s="18"/>
      <c r="CC696" s="18"/>
      <c r="CD696" s="18"/>
      <c r="CE696" s="18"/>
    </row>
    <row r="697" spans="4:83">
      <c r="D697" s="18"/>
      <c r="E697" s="18"/>
      <c r="CC697" s="18"/>
      <c r="CD697" s="18"/>
      <c r="CE697" s="18"/>
    </row>
    <row r="698" spans="4:83">
      <c r="D698" s="18"/>
      <c r="E698" s="18"/>
      <c r="CC698" s="18"/>
      <c r="CD698" s="18"/>
      <c r="CE698" s="18"/>
    </row>
    <row r="699" spans="4:83">
      <c r="D699" s="18"/>
      <c r="E699" s="18"/>
      <c r="CC699" s="18"/>
      <c r="CD699" s="18"/>
      <c r="CE699" s="18"/>
    </row>
    <row r="700" spans="4:83">
      <c r="D700" s="18"/>
      <c r="E700" s="18"/>
      <c r="CC700" s="18"/>
      <c r="CD700" s="18"/>
      <c r="CE700" s="18"/>
    </row>
    <row r="701" spans="4:83">
      <c r="D701" s="18"/>
      <c r="E701" s="18"/>
      <c r="CC701" s="18"/>
      <c r="CD701" s="18"/>
      <c r="CE701" s="18"/>
    </row>
    <row r="702" spans="4:83">
      <c r="D702" s="18"/>
      <c r="E702" s="18"/>
      <c r="CC702" s="18"/>
      <c r="CD702" s="18"/>
      <c r="CE702" s="18"/>
    </row>
    <row r="703" spans="4:83">
      <c r="D703" s="18"/>
      <c r="E703" s="18"/>
      <c r="CC703" s="18"/>
      <c r="CD703" s="18"/>
      <c r="CE703" s="18"/>
    </row>
    <row r="704" spans="4:83">
      <c r="D704" s="18"/>
      <c r="E704" s="18"/>
      <c r="CC704" s="18"/>
      <c r="CD704" s="18"/>
      <c r="CE704" s="18"/>
    </row>
    <row r="705" spans="4:83">
      <c r="D705" s="18"/>
      <c r="E705" s="18"/>
      <c r="CC705" s="18"/>
      <c r="CD705" s="18"/>
      <c r="CE705" s="18"/>
    </row>
    <row r="706" spans="4:83">
      <c r="D706" s="18"/>
      <c r="E706" s="18"/>
      <c r="CC706" s="18"/>
      <c r="CD706" s="18"/>
      <c r="CE706" s="18"/>
    </row>
    <row r="707" spans="4:83">
      <c r="D707" s="18"/>
      <c r="E707" s="18"/>
      <c r="CC707" s="18"/>
      <c r="CD707" s="18"/>
      <c r="CE707" s="18"/>
    </row>
    <row r="708" spans="4:83">
      <c r="D708" s="18"/>
      <c r="E708" s="18"/>
      <c r="CC708" s="18"/>
      <c r="CD708" s="18"/>
      <c r="CE708" s="18"/>
    </row>
    <row r="709" spans="4:83">
      <c r="D709" s="18"/>
      <c r="E709" s="18"/>
      <c r="CC709" s="18"/>
      <c r="CD709" s="18"/>
      <c r="CE709" s="18"/>
    </row>
    <row r="710" spans="4:83">
      <c r="D710" s="18"/>
      <c r="E710" s="18"/>
      <c r="CC710" s="18"/>
      <c r="CD710" s="18"/>
      <c r="CE710" s="18"/>
    </row>
    <row r="711" spans="4:83">
      <c r="D711" s="18"/>
      <c r="E711" s="18"/>
      <c r="CC711" s="18"/>
      <c r="CD711" s="18"/>
      <c r="CE711" s="18"/>
    </row>
    <row r="712" spans="4:83">
      <c r="D712" s="18"/>
      <c r="E712" s="18"/>
      <c r="CC712" s="18"/>
      <c r="CD712" s="18"/>
      <c r="CE712" s="18"/>
    </row>
    <row r="713" spans="4:83">
      <c r="D713" s="18"/>
      <c r="E713" s="18"/>
      <c r="CC713" s="18"/>
      <c r="CD713" s="18"/>
      <c r="CE713" s="18"/>
    </row>
    <row r="714" spans="4:83">
      <c r="D714" s="18"/>
      <c r="E714" s="18"/>
      <c r="CC714" s="18"/>
      <c r="CD714" s="18"/>
      <c r="CE714" s="18"/>
    </row>
    <row r="715" spans="4:83">
      <c r="D715" s="18"/>
      <c r="E715" s="18"/>
      <c r="CC715" s="18"/>
      <c r="CD715" s="18"/>
      <c r="CE715" s="18"/>
    </row>
    <row r="716" spans="4:83">
      <c r="D716" s="18"/>
      <c r="E716" s="18"/>
      <c r="CC716" s="18"/>
      <c r="CD716" s="18"/>
      <c r="CE716" s="18"/>
    </row>
    <row r="717" spans="4:83">
      <c r="D717" s="18"/>
      <c r="E717" s="18"/>
      <c r="CC717" s="18"/>
      <c r="CD717" s="18"/>
      <c r="CE717" s="18"/>
    </row>
    <row r="718" spans="4:83">
      <c r="D718" s="18"/>
      <c r="E718" s="18"/>
      <c r="CC718" s="18"/>
      <c r="CD718" s="18"/>
      <c r="CE718" s="18"/>
    </row>
    <row r="719" spans="4:83">
      <c r="D719" s="18"/>
      <c r="E719" s="18"/>
      <c r="CC719" s="18"/>
      <c r="CD719" s="18"/>
      <c r="CE719" s="18"/>
    </row>
    <row r="720" spans="4:83">
      <c r="D720" s="18"/>
      <c r="E720" s="18"/>
      <c r="CC720" s="18"/>
      <c r="CD720" s="18"/>
      <c r="CE720" s="18"/>
    </row>
    <row r="721" spans="4:83">
      <c r="D721" s="18"/>
      <c r="E721" s="18"/>
      <c r="CC721" s="18"/>
      <c r="CD721" s="18"/>
      <c r="CE721" s="18"/>
    </row>
    <row r="722" spans="4:83">
      <c r="D722" s="18"/>
      <c r="E722" s="18"/>
      <c r="CC722" s="18"/>
      <c r="CD722" s="18"/>
      <c r="CE722" s="18"/>
    </row>
    <row r="723" spans="4:83">
      <c r="D723" s="18"/>
      <c r="E723" s="18"/>
      <c r="CC723" s="18"/>
      <c r="CD723" s="18"/>
      <c r="CE723" s="18"/>
    </row>
    <row r="724" spans="4:83">
      <c r="D724" s="18"/>
      <c r="E724" s="18"/>
      <c r="CC724" s="18"/>
      <c r="CD724" s="18"/>
      <c r="CE724" s="18"/>
    </row>
    <row r="725" spans="4:83">
      <c r="D725" s="18"/>
      <c r="E725" s="18"/>
      <c r="CC725" s="18"/>
      <c r="CD725" s="18"/>
      <c r="CE725" s="18"/>
    </row>
    <row r="726" spans="4:83">
      <c r="D726" s="18"/>
      <c r="E726" s="18"/>
      <c r="CC726" s="18"/>
      <c r="CD726" s="18"/>
      <c r="CE726" s="18"/>
    </row>
    <row r="727" spans="4:83">
      <c r="D727" s="18"/>
      <c r="E727" s="18"/>
      <c r="CC727" s="18"/>
      <c r="CD727" s="18"/>
      <c r="CE727" s="18"/>
    </row>
    <row r="728" spans="4:83">
      <c r="D728" s="18"/>
      <c r="E728" s="18"/>
      <c r="CC728" s="18"/>
      <c r="CD728" s="18"/>
      <c r="CE728" s="18"/>
    </row>
    <row r="729" spans="4:83">
      <c r="D729" s="18"/>
      <c r="E729" s="18"/>
      <c r="CC729" s="18"/>
      <c r="CD729" s="18"/>
      <c r="CE729" s="18"/>
    </row>
    <row r="730" spans="4:83">
      <c r="D730" s="18"/>
      <c r="E730" s="18"/>
      <c r="CC730" s="18"/>
      <c r="CD730" s="18"/>
      <c r="CE730" s="18"/>
    </row>
    <row r="731" spans="4:83">
      <c r="D731" s="18"/>
      <c r="E731" s="18"/>
      <c r="CC731" s="18"/>
      <c r="CD731" s="18"/>
      <c r="CE731" s="18"/>
    </row>
    <row r="732" spans="4:83">
      <c r="D732" s="18"/>
      <c r="E732" s="18"/>
      <c r="CC732" s="18"/>
      <c r="CD732" s="18"/>
      <c r="CE732" s="18"/>
    </row>
    <row r="733" spans="4:83">
      <c r="D733" s="18"/>
      <c r="E733" s="18"/>
      <c r="CC733" s="18"/>
      <c r="CD733" s="18"/>
      <c r="CE733" s="18"/>
    </row>
    <row r="734" spans="4:83">
      <c r="D734" s="18"/>
      <c r="E734" s="18"/>
      <c r="CC734" s="18"/>
      <c r="CD734" s="18"/>
      <c r="CE734" s="18"/>
    </row>
    <row r="735" spans="4:83">
      <c r="D735" s="18"/>
      <c r="E735" s="18"/>
      <c r="CC735" s="18"/>
      <c r="CD735" s="18"/>
      <c r="CE735" s="18"/>
    </row>
    <row r="736" spans="4:83">
      <c r="D736" s="18"/>
      <c r="E736" s="18"/>
      <c r="CC736" s="18"/>
      <c r="CD736" s="18"/>
      <c r="CE736" s="18"/>
    </row>
    <row r="737" spans="4:83">
      <c r="D737" s="18"/>
      <c r="E737" s="18"/>
      <c r="CC737" s="18"/>
      <c r="CD737" s="18"/>
      <c r="CE737" s="18"/>
    </row>
    <row r="738" spans="4:83">
      <c r="D738" s="18"/>
      <c r="E738" s="18"/>
      <c r="CC738" s="18"/>
      <c r="CD738" s="18"/>
      <c r="CE738" s="18"/>
    </row>
    <row r="739" spans="4:83">
      <c r="D739" s="18"/>
      <c r="E739" s="18"/>
      <c r="CC739" s="18"/>
      <c r="CD739" s="18"/>
      <c r="CE739" s="18"/>
    </row>
    <row r="740" spans="4:83">
      <c r="D740" s="18"/>
      <c r="E740" s="18"/>
      <c r="CC740" s="18"/>
      <c r="CD740" s="18"/>
      <c r="CE740" s="18"/>
    </row>
    <row r="741" spans="4:83">
      <c r="D741" s="18"/>
      <c r="E741" s="18"/>
      <c r="CC741" s="18"/>
      <c r="CD741" s="18"/>
      <c r="CE741" s="18"/>
    </row>
    <row r="742" spans="4:83">
      <c r="D742" s="18"/>
      <c r="E742" s="18"/>
      <c r="CC742" s="18"/>
      <c r="CD742" s="18"/>
      <c r="CE742" s="18"/>
    </row>
    <row r="743" spans="4:83">
      <c r="D743" s="18"/>
      <c r="E743" s="18"/>
      <c r="CC743" s="18"/>
      <c r="CD743" s="18"/>
      <c r="CE743" s="18"/>
    </row>
    <row r="744" spans="4:83">
      <c r="D744" s="18"/>
      <c r="E744" s="18"/>
      <c r="CC744" s="18"/>
      <c r="CD744" s="18"/>
      <c r="CE744" s="18"/>
    </row>
    <row r="745" spans="4:83">
      <c r="D745" s="18"/>
      <c r="E745" s="18"/>
      <c r="CC745" s="18"/>
      <c r="CD745" s="18"/>
      <c r="CE745" s="18"/>
    </row>
    <row r="746" spans="4:83">
      <c r="D746" s="18"/>
      <c r="E746" s="18"/>
      <c r="CC746" s="18"/>
      <c r="CD746" s="18"/>
      <c r="CE746" s="18"/>
    </row>
    <row r="747" spans="4:83">
      <c r="D747" s="18"/>
      <c r="E747" s="18"/>
      <c r="CC747" s="18"/>
      <c r="CD747" s="18"/>
      <c r="CE747" s="18"/>
    </row>
    <row r="748" spans="4:83">
      <c r="D748" s="18"/>
      <c r="E748" s="18"/>
      <c r="CC748" s="18"/>
      <c r="CD748" s="18"/>
      <c r="CE748" s="18"/>
    </row>
    <row r="749" spans="4:83">
      <c r="D749" s="18"/>
      <c r="E749" s="18"/>
      <c r="CC749" s="18"/>
      <c r="CD749" s="18"/>
      <c r="CE749" s="18"/>
    </row>
    <row r="750" spans="4:83">
      <c r="D750" s="18"/>
      <c r="E750" s="18"/>
      <c r="CC750" s="18"/>
      <c r="CD750" s="18"/>
      <c r="CE750" s="18"/>
    </row>
    <row r="751" spans="4:83">
      <c r="D751" s="18"/>
      <c r="E751" s="18"/>
      <c r="CC751" s="18"/>
      <c r="CD751" s="18"/>
      <c r="CE751" s="18"/>
    </row>
    <row r="752" spans="4:83">
      <c r="D752" s="18"/>
      <c r="E752" s="18"/>
      <c r="CC752" s="18"/>
      <c r="CD752" s="18"/>
      <c r="CE752" s="18"/>
    </row>
    <row r="753" spans="4:83">
      <c r="D753" s="18"/>
      <c r="E753" s="18"/>
      <c r="CC753" s="18"/>
      <c r="CD753" s="18"/>
      <c r="CE753" s="18"/>
    </row>
    <row r="754" spans="4:83">
      <c r="D754" s="18"/>
      <c r="E754" s="18"/>
      <c r="CC754" s="18"/>
      <c r="CD754" s="18"/>
      <c r="CE754" s="18"/>
    </row>
    <row r="755" spans="4:83">
      <c r="D755" s="18"/>
      <c r="E755" s="18"/>
      <c r="CC755" s="18"/>
      <c r="CD755" s="18"/>
      <c r="CE755" s="18"/>
    </row>
    <row r="756" spans="4:83">
      <c r="D756" s="18"/>
      <c r="E756" s="18"/>
      <c r="CC756" s="18"/>
      <c r="CD756" s="18"/>
      <c r="CE756" s="18"/>
    </row>
    <row r="757" spans="4:83">
      <c r="D757" s="18"/>
      <c r="E757" s="18"/>
      <c r="CC757" s="18"/>
      <c r="CD757" s="18"/>
      <c r="CE757" s="18"/>
    </row>
    <row r="758" spans="4:83">
      <c r="D758" s="18"/>
      <c r="E758" s="18"/>
      <c r="CC758" s="18"/>
      <c r="CD758" s="18"/>
      <c r="CE758" s="18"/>
    </row>
    <row r="759" spans="4:83">
      <c r="D759" s="18"/>
      <c r="E759" s="18"/>
      <c r="CC759" s="18"/>
      <c r="CD759" s="18"/>
      <c r="CE759" s="18"/>
    </row>
    <row r="760" spans="4:83">
      <c r="D760" s="18"/>
      <c r="E760" s="18"/>
      <c r="CC760" s="18"/>
      <c r="CD760" s="18"/>
      <c r="CE760" s="18"/>
    </row>
    <row r="761" spans="4:83">
      <c r="D761" s="18"/>
      <c r="E761" s="18"/>
      <c r="CC761" s="18"/>
      <c r="CD761" s="18"/>
      <c r="CE761" s="18"/>
    </row>
    <row r="762" spans="4:83">
      <c r="D762" s="18"/>
      <c r="E762" s="18"/>
      <c r="CC762" s="18"/>
      <c r="CD762" s="18"/>
      <c r="CE762" s="18"/>
    </row>
    <row r="763" spans="4:83">
      <c r="D763" s="18"/>
      <c r="E763" s="18"/>
      <c r="CC763" s="18"/>
      <c r="CD763" s="18"/>
      <c r="CE763" s="18"/>
    </row>
    <row r="764" spans="4:83">
      <c r="D764" s="18"/>
      <c r="E764" s="18"/>
      <c r="CC764" s="18"/>
      <c r="CD764" s="18"/>
      <c r="CE764" s="18"/>
    </row>
    <row r="765" spans="4:83">
      <c r="D765" s="18"/>
      <c r="E765" s="18"/>
      <c r="CC765" s="18"/>
      <c r="CD765" s="18"/>
      <c r="CE765" s="18"/>
    </row>
    <row r="766" spans="4:83">
      <c r="D766" s="18"/>
      <c r="E766" s="18"/>
      <c r="CC766" s="18"/>
      <c r="CD766" s="18"/>
      <c r="CE766" s="18"/>
    </row>
    <row r="767" spans="4:83">
      <c r="D767" s="18"/>
      <c r="E767" s="18"/>
      <c r="CC767" s="18"/>
      <c r="CD767" s="18"/>
      <c r="CE767" s="18"/>
    </row>
    <row r="768" spans="4:83">
      <c r="D768" s="18"/>
      <c r="E768" s="18"/>
      <c r="CC768" s="18"/>
      <c r="CD768" s="18"/>
      <c r="CE768" s="18"/>
    </row>
    <row r="769" spans="4:83">
      <c r="D769" s="18"/>
      <c r="E769" s="18"/>
      <c r="CC769" s="18"/>
      <c r="CD769" s="18"/>
      <c r="CE769" s="18"/>
    </row>
    <row r="770" spans="4:83">
      <c r="D770" s="18"/>
      <c r="E770" s="18"/>
      <c r="CC770" s="18"/>
      <c r="CD770" s="18"/>
      <c r="CE770" s="18"/>
    </row>
    <row r="771" spans="4:83">
      <c r="D771" s="18"/>
      <c r="E771" s="18"/>
      <c r="CC771" s="18"/>
      <c r="CD771" s="18"/>
      <c r="CE771" s="18"/>
    </row>
    <row r="772" spans="4:83">
      <c r="D772" s="18"/>
      <c r="E772" s="18"/>
      <c r="CC772" s="18"/>
      <c r="CD772" s="18"/>
      <c r="CE772" s="18"/>
    </row>
    <row r="773" spans="4:83">
      <c r="D773" s="18"/>
      <c r="E773" s="18"/>
      <c r="CC773" s="18"/>
      <c r="CD773" s="18"/>
      <c r="CE773" s="18"/>
    </row>
    <row r="774" spans="4:83">
      <c r="D774" s="18"/>
      <c r="E774" s="18"/>
      <c r="CC774" s="18"/>
      <c r="CD774" s="18"/>
      <c r="CE774" s="18"/>
    </row>
    <row r="775" spans="4:83">
      <c r="D775" s="18"/>
      <c r="E775" s="18"/>
      <c r="CC775" s="18"/>
      <c r="CD775" s="18"/>
      <c r="CE775" s="18"/>
    </row>
    <row r="776" spans="4:83">
      <c r="D776" s="18"/>
      <c r="E776" s="18"/>
      <c r="CC776" s="18"/>
      <c r="CD776" s="18"/>
      <c r="CE776" s="18"/>
    </row>
    <row r="777" spans="4:83">
      <c r="D777" s="18"/>
      <c r="E777" s="18"/>
      <c r="CC777" s="18"/>
      <c r="CD777" s="18"/>
      <c r="CE777" s="18"/>
    </row>
    <row r="778" spans="4:83">
      <c r="D778" s="18"/>
      <c r="E778" s="18"/>
      <c r="CC778" s="18"/>
      <c r="CD778" s="18"/>
      <c r="CE778" s="18"/>
    </row>
    <row r="779" spans="4:83">
      <c r="D779" s="18"/>
      <c r="E779" s="18"/>
      <c r="CC779" s="18"/>
      <c r="CD779" s="18"/>
      <c r="CE779" s="18"/>
    </row>
    <row r="780" spans="4:83">
      <c r="D780" s="18"/>
      <c r="E780" s="18"/>
      <c r="CC780" s="18"/>
      <c r="CD780" s="18"/>
      <c r="CE780" s="18"/>
    </row>
    <row r="781" spans="4:83">
      <c r="D781" s="18"/>
      <c r="E781" s="18"/>
      <c r="CC781" s="18"/>
      <c r="CD781" s="18"/>
      <c r="CE781" s="18"/>
    </row>
    <row r="782" spans="4:83">
      <c r="D782" s="18"/>
      <c r="E782" s="18"/>
      <c r="CC782" s="18"/>
      <c r="CD782" s="18"/>
      <c r="CE782" s="18"/>
    </row>
    <row r="783" spans="4:83">
      <c r="D783" s="18"/>
      <c r="E783" s="18"/>
      <c r="CC783" s="18"/>
      <c r="CD783" s="18"/>
      <c r="CE783" s="18"/>
    </row>
    <row r="784" spans="4:83">
      <c r="D784" s="18"/>
      <c r="E784" s="18"/>
      <c r="CC784" s="18"/>
      <c r="CD784" s="18"/>
      <c r="CE784" s="18"/>
    </row>
    <row r="785" spans="4:83">
      <c r="D785" s="18"/>
      <c r="E785" s="18"/>
      <c r="CC785" s="18"/>
      <c r="CD785" s="18"/>
      <c r="CE785" s="18"/>
    </row>
    <row r="786" spans="4:83">
      <c r="D786" s="18"/>
      <c r="E786" s="18"/>
      <c r="CC786" s="18"/>
      <c r="CD786" s="18"/>
      <c r="CE786" s="18"/>
    </row>
    <row r="787" spans="4:83">
      <c r="D787" s="18"/>
      <c r="E787" s="18"/>
      <c r="CC787" s="18"/>
      <c r="CD787" s="18"/>
      <c r="CE787" s="18"/>
    </row>
    <row r="788" spans="4:83">
      <c r="D788" s="18"/>
      <c r="E788" s="18"/>
      <c r="CC788" s="18"/>
      <c r="CD788" s="18"/>
      <c r="CE788" s="18"/>
    </row>
    <row r="789" spans="4:83">
      <c r="D789" s="18"/>
      <c r="E789" s="18"/>
      <c r="CC789" s="18"/>
      <c r="CD789" s="18"/>
      <c r="CE789" s="18"/>
    </row>
    <row r="790" spans="4:83">
      <c r="D790" s="18"/>
      <c r="E790" s="18"/>
      <c r="CC790" s="18"/>
      <c r="CD790" s="18"/>
      <c r="CE790" s="18"/>
    </row>
    <row r="791" spans="4:83">
      <c r="D791" s="18"/>
      <c r="E791" s="18"/>
      <c r="CC791" s="18"/>
      <c r="CD791" s="18"/>
      <c r="CE791" s="18"/>
    </row>
    <row r="792" spans="4:83">
      <c r="D792" s="18"/>
      <c r="E792" s="18"/>
      <c r="CC792" s="18"/>
      <c r="CD792" s="18"/>
      <c r="CE792" s="18"/>
    </row>
    <row r="793" spans="4:83">
      <c r="D793" s="18"/>
      <c r="E793" s="18"/>
      <c r="CC793" s="18"/>
      <c r="CD793" s="18"/>
      <c r="CE793" s="18"/>
    </row>
    <row r="794" spans="4:83">
      <c r="D794" s="18"/>
      <c r="E794" s="18"/>
      <c r="CC794" s="18"/>
      <c r="CD794" s="18"/>
      <c r="CE794" s="18"/>
    </row>
    <row r="795" spans="4:83">
      <c r="D795" s="18"/>
      <c r="E795" s="18"/>
      <c r="CC795" s="18"/>
      <c r="CD795" s="18"/>
      <c r="CE795" s="18"/>
    </row>
    <row r="796" spans="4:83">
      <c r="D796" s="18"/>
      <c r="E796" s="18"/>
      <c r="CC796" s="18"/>
      <c r="CD796" s="18"/>
      <c r="CE796" s="18"/>
    </row>
    <row r="797" spans="4:83">
      <c r="D797" s="18"/>
      <c r="E797" s="18"/>
    </row>
    <row r="798" spans="4:83">
      <c r="D798" s="18"/>
      <c r="E798" s="18"/>
    </row>
    <row r="799" spans="4:83">
      <c r="D799" s="18"/>
      <c r="E799" s="18"/>
    </row>
    <row r="800" spans="4:83">
      <c r="D800" s="18"/>
      <c r="E800" s="18"/>
    </row>
    <row r="801" spans="4:5">
      <c r="D801" s="18"/>
      <c r="E801" s="18"/>
    </row>
    <row r="802" spans="4:5">
      <c r="D802" s="18"/>
      <c r="E802" s="18"/>
    </row>
    <row r="803" spans="4:5">
      <c r="D803" s="18"/>
      <c r="E803" s="18"/>
    </row>
    <row r="804" spans="4:5">
      <c r="D804" s="18"/>
      <c r="E804" s="18"/>
    </row>
    <row r="805" spans="4:5">
      <c r="D805" s="18"/>
      <c r="E805" s="18"/>
    </row>
    <row r="806" spans="4:5">
      <c r="D806" s="18"/>
      <c r="E806" s="18"/>
    </row>
    <row r="807" spans="4:5">
      <c r="D807" s="18"/>
      <c r="E807" s="18"/>
    </row>
    <row r="808" spans="4:5">
      <c r="D808" s="18"/>
      <c r="E808" s="18"/>
    </row>
    <row r="809" spans="4:5">
      <c r="D809" s="18"/>
      <c r="E809" s="18"/>
    </row>
    <row r="810" spans="4:5">
      <c r="D810" s="18"/>
      <c r="E810" s="18"/>
    </row>
    <row r="811" spans="4:5">
      <c r="D811" s="18"/>
      <c r="E811" s="18"/>
    </row>
    <row r="812" spans="4:5">
      <c r="D812" s="18"/>
      <c r="E812" s="18"/>
    </row>
    <row r="813" spans="4:5">
      <c r="D813" s="18"/>
      <c r="E813" s="18"/>
    </row>
    <row r="814" spans="4:5">
      <c r="D814" s="18"/>
      <c r="E814" s="18"/>
    </row>
    <row r="815" spans="4:5">
      <c r="D815" s="18"/>
      <c r="E815" s="18"/>
    </row>
    <row r="816" spans="4:5">
      <c r="D816" s="18"/>
      <c r="E816" s="18"/>
    </row>
    <row r="817" spans="4:5">
      <c r="D817" s="18"/>
      <c r="E817" s="18"/>
    </row>
    <row r="818" spans="4:5">
      <c r="D818" s="18"/>
      <c r="E818" s="18"/>
    </row>
    <row r="819" spans="4:5">
      <c r="D819" s="18"/>
      <c r="E819" s="18"/>
    </row>
    <row r="820" spans="4:5">
      <c r="D820" s="18"/>
      <c r="E820" s="18"/>
    </row>
    <row r="821" spans="4:5">
      <c r="D821" s="18"/>
      <c r="E821" s="18"/>
    </row>
    <row r="822" spans="4:5">
      <c r="D822" s="18"/>
      <c r="E822" s="18"/>
    </row>
    <row r="823" spans="4:5">
      <c r="D823" s="18"/>
      <c r="E823" s="18"/>
    </row>
    <row r="824" spans="4:5">
      <c r="D824" s="18"/>
      <c r="E824" s="18"/>
    </row>
    <row r="825" spans="4:5">
      <c r="D825" s="18"/>
      <c r="E825" s="18"/>
    </row>
    <row r="826" spans="4:5">
      <c r="D826" s="18"/>
      <c r="E826" s="18"/>
    </row>
    <row r="827" spans="4:5">
      <c r="D827" s="18"/>
      <c r="E827" s="18"/>
    </row>
    <row r="828" spans="4:5">
      <c r="D828" s="18"/>
      <c r="E828" s="18"/>
    </row>
    <row r="829" spans="4:5">
      <c r="D829" s="18"/>
      <c r="E829" s="18"/>
    </row>
    <row r="830" spans="4:5">
      <c r="D830" s="18"/>
      <c r="E830" s="18"/>
    </row>
    <row r="831" spans="4:5">
      <c r="D831" s="18"/>
      <c r="E831" s="18"/>
    </row>
    <row r="832" spans="4:5">
      <c r="D832" s="18"/>
      <c r="E832" s="18"/>
    </row>
    <row r="833" spans="4:5">
      <c r="D833" s="18"/>
      <c r="E833" s="18"/>
    </row>
    <row r="834" spans="4:5">
      <c r="D834" s="18"/>
      <c r="E834" s="18"/>
    </row>
    <row r="835" spans="4:5">
      <c r="D835" s="18"/>
      <c r="E835" s="18"/>
    </row>
    <row r="836" spans="4:5">
      <c r="D836" s="18"/>
      <c r="E836" s="18"/>
    </row>
    <row r="837" spans="4:5">
      <c r="D837" s="18"/>
      <c r="E837" s="18"/>
    </row>
    <row r="838" spans="4:5">
      <c r="D838" s="18"/>
      <c r="E838" s="18"/>
    </row>
    <row r="839" spans="4:5">
      <c r="D839" s="18"/>
      <c r="E839" s="18"/>
    </row>
    <row r="840" spans="4:5">
      <c r="D840" s="18"/>
      <c r="E840" s="18"/>
    </row>
    <row r="841" spans="4:5">
      <c r="D841" s="18"/>
      <c r="E841" s="18"/>
    </row>
    <row r="842" spans="4:5">
      <c r="D842" s="18"/>
      <c r="E842" s="18"/>
    </row>
    <row r="843" spans="4:5">
      <c r="D843" s="18"/>
      <c r="E843" s="18"/>
    </row>
    <row r="844" spans="4:5">
      <c r="D844" s="18"/>
      <c r="E844" s="18"/>
    </row>
    <row r="845" spans="4:5">
      <c r="D845" s="18"/>
      <c r="E845" s="18"/>
    </row>
    <row r="846" spans="4:5">
      <c r="D846" s="18"/>
      <c r="E846" s="18"/>
    </row>
    <row r="847" spans="4:5">
      <c r="D847" s="18"/>
      <c r="E847" s="18"/>
    </row>
    <row r="848" spans="4:5">
      <c r="D848" s="18"/>
      <c r="E848" s="18"/>
    </row>
    <row r="849" spans="4:5">
      <c r="D849" s="18"/>
      <c r="E849" s="18"/>
    </row>
    <row r="850" spans="4:5">
      <c r="D850" s="18"/>
      <c r="E850" s="18"/>
    </row>
    <row r="851" spans="4:5">
      <c r="D851" s="18"/>
      <c r="E851" s="18"/>
    </row>
    <row r="852" spans="4:5">
      <c r="D852" s="18"/>
      <c r="E852" s="18"/>
    </row>
    <row r="853" spans="4:5">
      <c r="D853" s="18"/>
      <c r="E853" s="18"/>
    </row>
    <row r="854" spans="4:5">
      <c r="D854" s="18"/>
      <c r="E854" s="18"/>
    </row>
    <row r="855" spans="4:5">
      <c r="D855" s="18"/>
      <c r="E855" s="18"/>
    </row>
    <row r="856" spans="4:5">
      <c r="D856" s="18"/>
      <c r="E856" s="18"/>
    </row>
    <row r="857" spans="4:5">
      <c r="D857" s="18"/>
      <c r="E857" s="18"/>
    </row>
    <row r="858" spans="4:5">
      <c r="D858" s="18"/>
      <c r="E858" s="18"/>
    </row>
    <row r="859" spans="4:5">
      <c r="D859" s="18"/>
      <c r="E859" s="18"/>
    </row>
    <row r="860" spans="4:5">
      <c r="D860" s="18"/>
      <c r="E860" s="18"/>
    </row>
    <row r="861" spans="4:5">
      <c r="D861" s="18"/>
      <c r="E861" s="18"/>
    </row>
    <row r="862" spans="4:5">
      <c r="D862" s="18"/>
      <c r="E862" s="18"/>
    </row>
    <row r="863" spans="4:5">
      <c r="D863" s="18"/>
      <c r="E863" s="18"/>
    </row>
    <row r="864" spans="4:5">
      <c r="D864" s="18"/>
      <c r="E864" s="18"/>
    </row>
    <row r="865" spans="4:5">
      <c r="D865" s="18"/>
      <c r="E865" s="18"/>
    </row>
    <row r="866" spans="4:5">
      <c r="D866" s="18"/>
      <c r="E866" s="18"/>
    </row>
    <row r="867" spans="4:5">
      <c r="D867" s="18"/>
      <c r="E867" s="18"/>
    </row>
    <row r="868" spans="4:5">
      <c r="D868" s="18"/>
      <c r="E868" s="18"/>
    </row>
    <row r="869" spans="4:5">
      <c r="D869" s="18"/>
      <c r="E869" s="18"/>
    </row>
    <row r="870" spans="4:5">
      <c r="D870" s="18"/>
      <c r="E870" s="18"/>
    </row>
    <row r="871" spans="4:5">
      <c r="D871" s="18"/>
      <c r="E871" s="18"/>
    </row>
    <row r="872" spans="4:5">
      <c r="D872" s="18"/>
      <c r="E872" s="18"/>
    </row>
    <row r="873" spans="4:5">
      <c r="D873" s="18"/>
      <c r="E873" s="18"/>
    </row>
    <row r="874" spans="4:5">
      <c r="D874" s="18"/>
      <c r="E874" s="18"/>
    </row>
    <row r="875" spans="4:5">
      <c r="D875" s="18"/>
      <c r="E875" s="18"/>
    </row>
    <row r="876" spans="4:5">
      <c r="D876" s="18"/>
      <c r="E876" s="18"/>
    </row>
    <row r="877" spans="4:5">
      <c r="D877" s="18"/>
      <c r="E877" s="18"/>
    </row>
    <row r="878" spans="4:5">
      <c r="D878" s="18"/>
      <c r="E878" s="18"/>
    </row>
    <row r="879" spans="4:5">
      <c r="D879" s="18"/>
      <c r="E879" s="18"/>
    </row>
    <row r="880" spans="4:5">
      <c r="D880" s="18"/>
      <c r="E880" s="18"/>
    </row>
    <row r="881" spans="4:5">
      <c r="D881" s="18"/>
      <c r="E881" s="18"/>
    </row>
    <row r="882" spans="4:5">
      <c r="D882" s="18"/>
      <c r="E882" s="18"/>
    </row>
    <row r="883" spans="4:5">
      <c r="D883" s="18"/>
      <c r="E883" s="18"/>
    </row>
    <row r="884" spans="4:5">
      <c r="D884" s="18"/>
      <c r="E884" s="18"/>
    </row>
    <row r="885" spans="4:5">
      <c r="D885" s="18"/>
      <c r="E885" s="18"/>
    </row>
    <row r="886" spans="4:5">
      <c r="D886" s="18"/>
      <c r="E886" s="18"/>
    </row>
    <row r="887" spans="4:5">
      <c r="D887" s="18"/>
      <c r="E887" s="18"/>
    </row>
    <row r="888" spans="4:5">
      <c r="D888" s="18"/>
      <c r="E888" s="18"/>
    </row>
    <row r="889" spans="4:5">
      <c r="D889" s="18"/>
      <c r="E889" s="18"/>
    </row>
    <row r="890" spans="4:5">
      <c r="D890" s="18"/>
      <c r="E890" s="18"/>
    </row>
    <row r="891" spans="4:5">
      <c r="D891" s="18"/>
      <c r="E891" s="18"/>
    </row>
    <row r="892" spans="4:5">
      <c r="D892" s="18"/>
      <c r="E892" s="18"/>
    </row>
    <row r="893" spans="4:5">
      <c r="D893" s="18"/>
      <c r="E893" s="18"/>
    </row>
    <row r="894" spans="4:5">
      <c r="D894" s="18"/>
      <c r="E894" s="18"/>
    </row>
    <row r="895" spans="4:5">
      <c r="D895" s="18"/>
      <c r="E895" s="18"/>
    </row>
    <row r="896" spans="4:5">
      <c r="D896" s="18"/>
      <c r="E896" s="18"/>
    </row>
    <row r="897" spans="4:5">
      <c r="D897" s="18"/>
      <c r="E897" s="18"/>
    </row>
    <row r="898" spans="4:5">
      <c r="D898" s="18"/>
      <c r="E898" s="18"/>
    </row>
    <row r="899" spans="4:5">
      <c r="D899" s="18"/>
      <c r="E899" s="18"/>
    </row>
    <row r="900" spans="4:5">
      <c r="D900" s="18"/>
      <c r="E900" s="18"/>
    </row>
    <row r="901" spans="4:5">
      <c r="D901" s="18"/>
      <c r="E901" s="18"/>
    </row>
    <row r="902" spans="4:5">
      <c r="D902" s="18"/>
      <c r="E902" s="18"/>
    </row>
    <row r="903" spans="4:5">
      <c r="D903" s="18"/>
      <c r="E903" s="18"/>
    </row>
    <row r="904" spans="4:5">
      <c r="D904" s="18"/>
      <c r="E904" s="18"/>
    </row>
    <row r="905" spans="4:5">
      <c r="D905" s="18"/>
      <c r="E905" s="18"/>
    </row>
    <row r="906" spans="4:5">
      <c r="D906" s="18"/>
      <c r="E906" s="18"/>
    </row>
    <row r="907" spans="4:5">
      <c r="D907" s="18"/>
      <c r="E907" s="18"/>
    </row>
    <row r="908" spans="4:5">
      <c r="D908" s="18"/>
      <c r="E908" s="18"/>
    </row>
    <row r="909" spans="4:5">
      <c r="D909" s="18"/>
      <c r="E909" s="18"/>
    </row>
    <row r="910" spans="4:5">
      <c r="D910" s="18"/>
      <c r="E910" s="18"/>
    </row>
    <row r="911" spans="4:5">
      <c r="D911" s="18"/>
      <c r="E911" s="18"/>
    </row>
    <row r="912" spans="4:5">
      <c r="D912" s="18"/>
      <c r="E912" s="18"/>
    </row>
    <row r="913" spans="4:5">
      <c r="D913" s="18"/>
      <c r="E913" s="18"/>
    </row>
    <row r="914" spans="4:5">
      <c r="D914" s="18"/>
      <c r="E914" s="18"/>
    </row>
    <row r="915" spans="4:5">
      <c r="D915" s="18"/>
      <c r="E915" s="18"/>
    </row>
    <row r="916" spans="4:5">
      <c r="D916" s="18"/>
      <c r="E916" s="18"/>
    </row>
    <row r="917" spans="4:5">
      <c r="D917" s="18"/>
      <c r="E917" s="18"/>
    </row>
    <row r="918" spans="4:5">
      <c r="D918" s="18"/>
      <c r="E918" s="18"/>
    </row>
    <row r="919" spans="4:5">
      <c r="D919" s="18"/>
      <c r="E919" s="18"/>
    </row>
    <row r="920" spans="4:5">
      <c r="D920" s="18"/>
      <c r="E920" s="18"/>
    </row>
    <row r="921" spans="4:5">
      <c r="D921" s="18"/>
      <c r="E921" s="18"/>
    </row>
    <row r="922" spans="4:5">
      <c r="D922" s="18"/>
      <c r="E922" s="18"/>
    </row>
    <row r="923" spans="4:5">
      <c r="D923" s="18"/>
      <c r="E923" s="18"/>
    </row>
    <row r="924" spans="4:5">
      <c r="D924" s="18"/>
      <c r="E924" s="18"/>
    </row>
    <row r="925" spans="4:5">
      <c r="D925" s="18"/>
      <c r="E925" s="18"/>
    </row>
    <row r="926" spans="4:5">
      <c r="D926" s="18"/>
      <c r="E926" s="18"/>
    </row>
    <row r="927" spans="4:5">
      <c r="D927" s="18"/>
      <c r="E927" s="18"/>
    </row>
    <row r="928" spans="4:5">
      <c r="D928" s="18"/>
      <c r="E928" s="18"/>
    </row>
    <row r="929" spans="4:5">
      <c r="D929" s="18"/>
      <c r="E929" s="18"/>
    </row>
    <row r="930" spans="4:5">
      <c r="D930" s="18"/>
      <c r="E930" s="18"/>
    </row>
    <row r="931" spans="4:5">
      <c r="D931" s="18"/>
      <c r="E931" s="18"/>
    </row>
    <row r="932" spans="4:5">
      <c r="D932" s="18"/>
      <c r="E932" s="18"/>
    </row>
    <row r="933" spans="4:5">
      <c r="D933" s="18"/>
      <c r="E933" s="18"/>
    </row>
    <row r="934" spans="4:5">
      <c r="D934" s="18"/>
      <c r="E934" s="18"/>
    </row>
    <row r="935" spans="4:5">
      <c r="D935" s="18"/>
      <c r="E935" s="18"/>
    </row>
    <row r="936" spans="4:5">
      <c r="D936" s="18"/>
      <c r="E936" s="18"/>
    </row>
    <row r="937" spans="4:5">
      <c r="D937" s="18"/>
      <c r="E937" s="18"/>
    </row>
    <row r="938" spans="4:5">
      <c r="D938" s="18"/>
      <c r="E938" s="18"/>
    </row>
    <row r="939" spans="4:5">
      <c r="D939" s="18"/>
      <c r="E939" s="18"/>
    </row>
    <row r="940" spans="4:5">
      <c r="D940" s="18"/>
      <c r="E940" s="18"/>
    </row>
    <row r="941" spans="4:5">
      <c r="D941" s="18"/>
      <c r="E941" s="18"/>
    </row>
    <row r="942" spans="4:5">
      <c r="D942" s="18"/>
      <c r="E942" s="18"/>
    </row>
    <row r="943" spans="4:5">
      <c r="D943" s="18"/>
      <c r="E943" s="18"/>
    </row>
    <row r="944" spans="4:5">
      <c r="D944" s="18"/>
      <c r="E944" s="18"/>
    </row>
    <row r="945" spans="4:5">
      <c r="D945" s="18"/>
      <c r="E945" s="18"/>
    </row>
    <row r="946" spans="4:5">
      <c r="D946" s="18"/>
      <c r="E946" s="18"/>
    </row>
    <row r="947" spans="4:5">
      <c r="D947" s="18"/>
      <c r="E947" s="18"/>
    </row>
    <row r="948" spans="4:5">
      <c r="D948" s="18"/>
      <c r="E948" s="18"/>
    </row>
    <row r="949" spans="4:5">
      <c r="D949" s="18"/>
      <c r="E949" s="18"/>
    </row>
    <row r="950" spans="4:5">
      <c r="D950" s="18"/>
      <c r="E950" s="18"/>
    </row>
    <row r="951" spans="4:5">
      <c r="D951" s="18"/>
      <c r="E951" s="18"/>
    </row>
    <row r="952" spans="4:5">
      <c r="D952" s="18"/>
      <c r="E952" s="18"/>
    </row>
    <row r="953" spans="4:5">
      <c r="D953" s="18"/>
      <c r="E953" s="18"/>
    </row>
    <row r="954" spans="4:5">
      <c r="D954" s="18"/>
      <c r="E954" s="18"/>
    </row>
    <row r="955" spans="4:5">
      <c r="D955" s="18"/>
      <c r="E955" s="18"/>
    </row>
    <row r="956" spans="4:5">
      <c r="D956" s="18"/>
      <c r="E956" s="18"/>
    </row>
    <row r="957" spans="4:5">
      <c r="D957" s="18"/>
      <c r="E957" s="18"/>
    </row>
    <row r="958" spans="4:5">
      <c r="D958" s="18"/>
      <c r="E958" s="18"/>
    </row>
    <row r="959" spans="4:5">
      <c r="D959" s="18"/>
      <c r="E959" s="18"/>
    </row>
    <row r="960" spans="4:5">
      <c r="D960" s="18"/>
      <c r="E960" s="18"/>
    </row>
    <row r="961" spans="4:5">
      <c r="D961" s="18"/>
      <c r="E961" s="18"/>
    </row>
    <row r="962" spans="4:5">
      <c r="D962" s="18"/>
      <c r="E962" s="18"/>
    </row>
    <row r="963" spans="4:5">
      <c r="D963" s="18"/>
      <c r="E963" s="18"/>
    </row>
    <row r="964" spans="4:5">
      <c r="D964" s="18"/>
      <c r="E964" s="18"/>
    </row>
    <row r="965" spans="4:5">
      <c r="D965" s="18"/>
      <c r="E965" s="18"/>
    </row>
    <row r="966" spans="4:5">
      <c r="D966" s="18"/>
      <c r="E966" s="18"/>
    </row>
    <row r="967" spans="4:5">
      <c r="D967" s="18"/>
      <c r="E967" s="18"/>
    </row>
    <row r="968" spans="4:5">
      <c r="D968" s="18"/>
      <c r="E968" s="18"/>
    </row>
    <row r="969" spans="4:5">
      <c r="D969" s="18"/>
      <c r="E969" s="18"/>
    </row>
    <row r="970" spans="4:5">
      <c r="D970" s="18"/>
      <c r="E970" s="18"/>
    </row>
    <row r="971" spans="4:5">
      <c r="D971" s="18"/>
      <c r="E971" s="18"/>
    </row>
    <row r="972" spans="4:5">
      <c r="D972" s="18"/>
      <c r="E972" s="18"/>
    </row>
    <row r="973" spans="4:5">
      <c r="D973" s="18"/>
      <c r="E973" s="18"/>
    </row>
    <row r="974" spans="4:5">
      <c r="D974" s="18"/>
      <c r="E974" s="18"/>
    </row>
    <row r="975" spans="4:5">
      <c r="D975" s="18"/>
      <c r="E975" s="18"/>
    </row>
    <row r="976" spans="4:5">
      <c r="D976" s="18"/>
      <c r="E976" s="18"/>
    </row>
    <row r="977" spans="4:5">
      <c r="D977" s="18"/>
      <c r="E977" s="18"/>
    </row>
    <row r="978" spans="4:5">
      <c r="D978" s="18"/>
      <c r="E978" s="18"/>
    </row>
    <row r="979" spans="4:5">
      <c r="D979" s="18"/>
      <c r="E979" s="18"/>
    </row>
    <row r="980" spans="4:5">
      <c r="D980" s="18"/>
      <c r="E980" s="18"/>
    </row>
    <row r="981" spans="4:5">
      <c r="D981" s="18"/>
      <c r="E981" s="18"/>
    </row>
    <row r="982" spans="4:5">
      <c r="D982" s="18"/>
      <c r="E982" s="18"/>
    </row>
    <row r="983" spans="4:5">
      <c r="D983" s="18"/>
      <c r="E983" s="18"/>
    </row>
    <row r="984" spans="4:5">
      <c r="D984" s="18"/>
      <c r="E984" s="18"/>
    </row>
    <row r="985" spans="4:5">
      <c r="D985" s="18"/>
      <c r="E985" s="18"/>
    </row>
    <row r="986" spans="4:5">
      <c r="D986" s="18"/>
      <c r="E986" s="18"/>
    </row>
    <row r="987" spans="4:5">
      <c r="D987" s="18"/>
      <c r="E987" s="18"/>
    </row>
    <row r="988" spans="4:5">
      <c r="D988" s="18"/>
      <c r="E988" s="18"/>
    </row>
    <row r="989" spans="4:5">
      <c r="D989" s="18"/>
      <c r="E989" s="18"/>
    </row>
    <row r="990" spans="4:5">
      <c r="D990" s="18"/>
      <c r="E990" s="18"/>
    </row>
    <row r="991" spans="4:5">
      <c r="D991" s="18"/>
      <c r="E991" s="18"/>
    </row>
    <row r="992" spans="4:5">
      <c r="D992" s="18"/>
      <c r="E992" s="18"/>
    </row>
    <row r="993" spans="4:5">
      <c r="D993" s="18"/>
      <c r="E993" s="18"/>
    </row>
    <row r="994" spans="4:5">
      <c r="D994" s="18"/>
      <c r="E994" s="18"/>
    </row>
    <row r="995" spans="4:5">
      <c r="D995" s="18"/>
      <c r="E995" s="18"/>
    </row>
    <row r="996" spans="4:5">
      <c r="D996" s="18"/>
      <c r="E996" s="18"/>
    </row>
    <row r="997" spans="4:5">
      <c r="D997" s="18"/>
      <c r="E997" s="18"/>
    </row>
    <row r="998" spans="4:5">
      <c r="D998" s="18"/>
      <c r="E998" s="18"/>
    </row>
    <row r="999" spans="4:5">
      <c r="D999" s="18"/>
      <c r="E999" s="18"/>
    </row>
    <row r="1000" spans="4:5">
      <c r="D1000" s="18"/>
      <c r="E1000" s="18"/>
    </row>
    <row r="1001" spans="4:5">
      <c r="D1001" s="18"/>
      <c r="E1001" s="18"/>
    </row>
    <row r="1002" spans="4:5">
      <c r="D1002" s="18"/>
      <c r="E1002" s="18"/>
    </row>
    <row r="1003" spans="4:5">
      <c r="D1003" s="18"/>
      <c r="E1003" s="18"/>
    </row>
    <row r="1004" spans="4:5">
      <c r="D1004" s="18"/>
      <c r="E1004" s="18"/>
    </row>
    <row r="1005" spans="4:5">
      <c r="D1005" s="18"/>
      <c r="E1005" s="18"/>
    </row>
    <row r="1006" spans="4:5">
      <c r="D1006" s="18"/>
      <c r="E1006" s="18"/>
    </row>
    <row r="1007" spans="4:5">
      <c r="D1007" s="18"/>
      <c r="E1007" s="18"/>
    </row>
    <row r="1008" spans="4:5">
      <c r="D1008" s="18"/>
      <c r="E1008" s="18"/>
    </row>
    <row r="1009" spans="4:5">
      <c r="D1009" s="18"/>
      <c r="E1009" s="18"/>
    </row>
    <row r="1010" spans="4:5">
      <c r="D1010" s="18"/>
      <c r="E1010" s="18"/>
    </row>
    <row r="1011" spans="4:5">
      <c r="D1011" s="18"/>
      <c r="E1011" s="18"/>
    </row>
    <row r="1012" spans="4:5">
      <c r="D1012" s="18"/>
      <c r="E1012" s="18"/>
    </row>
    <row r="1013" spans="4:5">
      <c r="D1013" s="18"/>
      <c r="E1013" s="18"/>
    </row>
    <row r="1014" spans="4:5">
      <c r="D1014" s="18"/>
      <c r="E1014" s="18"/>
    </row>
    <row r="1015" spans="4:5">
      <c r="D1015" s="18"/>
      <c r="E1015" s="18"/>
    </row>
    <row r="1016" spans="4:5">
      <c r="D1016" s="18"/>
      <c r="E1016" s="18"/>
    </row>
    <row r="1017" spans="4:5">
      <c r="D1017" s="18"/>
      <c r="E1017" s="18"/>
    </row>
    <row r="1018" spans="4:5">
      <c r="D1018" s="18"/>
      <c r="E1018" s="18"/>
    </row>
    <row r="1019" spans="4:5">
      <c r="D1019" s="18"/>
      <c r="E1019" s="18"/>
    </row>
    <row r="1020" spans="4:5">
      <c r="D1020" s="18"/>
      <c r="E1020" s="18"/>
    </row>
    <row r="1021" spans="4:5">
      <c r="D1021" s="18"/>
      <c r="E1021" s="18"/>
    </row>
    <row r="1022" spans="4:5">
      <c r="D1022" s="18"/>
      <c r="E1022" s="18"/>
    </row>
    <row r="1023" spans="4:5">
      <c r="D1023" s="18"/>
      <c r="E1023" s="18"/>
    </row>
    <row r="1024" spans="4:5">
      <c r="D1024" s="18"/>
      <c r="E1024" s="18"/>
    </row>
    <row r="1025" spans="4:5">
      <c r="D1025" s="18"/>
      <c r="E1025" s="18"/>
    </row>
    <row r="1026" spans="4:5">
      <c r="D1026" s="18"/>
      <c r="E1026" s="18"/>
    </row>
    <row r="1027" spans="4:5">
      <c r="D1027" s="18"/>
      <c r="E1027" s="18"/>
    </row>
    <row r="1028" spans="4:5">
      <c r="D1028" s="18"/>
      <c r="E1028" s="18"/>
    </row>
    <row r="1029" spans="4:5">
      <c r="D1029" s="18"/>
      <c r="E1029" s="18"/>
    </row>
    <row r="1030" spans="4:5">
      <c r="D1030" s="18"/>
      <c r="E1030" s="18"/>
    </row>
    <row r="1031" spans="4:5">
      <c r="D1031" s="18"/>
      <c r="E1031" s="18"/>
    </row>
    <row r="1032" spans="4:5">
      <c r="D1032" s="18"/>
      <c r="E1032" s="18"/>
    </row>
    <row r="1033" spans="4:5">
      <c r="D1033" s="18"/>
      <c r="E1033" s="18"/>
    </row>
    <row r="1034" spans="4:5">
      <c r="D1034" s="18"/>
      <c r="E1034" s="18"/>
    </row>
    <row r="1035" spans="4:5">
      <c r="D1035" s="18"/>
      <c r="E1035" s="18"/>
    </row>
    <row r="1036" spans="4:5">
      <c r="D1036" s="18"/>
      <c r="E1036" s="18"/>
    </row>
    <row r="1037" spans="4:5">
      <c r="D1037" s="18"/>
      <c r="E1037" s="18"/>
    </row>
    <row r="1038" spans="4:5">
      <c r="D1038" s="18"/>
      <c r="E1038" s="18"/>
    </row>
    <row r="1039" spans="4:5">
      <c r="D1039" s="18"/>
      <c r="E1039" s="18"/>
    </row>
    <row r="1040" spans="4:5">
      <c r="D1040" s="18"/>
      <c r="E1040" s="18"/>
    </row>
    <row r="1041" spans="4:5">
      <c r="D1041" s="18"/>
      <c r="E1041" s="18"/>
    </row>
    <row r="1042" spans="4:5">
      <c r="D1042" s="18"/>
      <c r="E1042" s="18"/>
    </row>
    <row r="1043" spans="4:5">
      <c r="D1043" s="18"/>
      <c r="E1043" s="18"/>
    </row>
    <row r="1044" spans="4:5">
      <c r="D1044" s="18"/>
      <c r="E1044" s="18"/>
    </row>
    <row r="1045" spans="4:5">
      <c r="D1045" s="18"/>
      <c r="E1045" s="18"/>
    </row>
    <row r="1046" spans="4:5">
      <c r="D1046" s="18"/>
      <c r="E1046" s="18"/>
    </row>
    <row r="1047" spans="4:5">
      <c r="D1047" s="18"/>
      <c r="E1047" s="18"/>
    </row>
    <row r="1048" spans="4:5">
      <c r="D1048" s="18"/>
      <c r="E1048" s="18"/>
    </row>
    <row r="1049" spans="4:5">
      <c r="D1049" s="18"/>
      <c r="E1049" s="18"/>
    </row>
    <row r="1050" spans="4:5">
      <c r="D1050" s="18"/>
      <c r="E1050" s="18"/>
    </row>
    <row r="1051" spans="4:5">
      <c r="D1051" s="18"/>
      <c r="E1051" s="18"/>
    </row>
    <row r="1052" spans="4:5">
      <c r="D1052" s="18"/>
      <c r="E1052" s="18"/>
    </row>
    <row r="1053" spans="4:5">
      <c r="D1053" s="18"/>
      <c r="E1053" s="18"/>
    </row>
    <row r="1054" spans="4:5">
      <c r="D1054" s="18"/>
      <c r="E1054" s="18"/>
    </row>
    <row r="1055" spans="4:5">
      <c r="D1055" s="18"/>
      <c r="E1055" s="18"/>
    </row>
    <row r="1056" spans="4:5">
      <c r="D1056" s="18"/>
      <c r="E1056" s="18"/>
    </row>
    <row r="1057" spans="4:5">
      <c r="D1057" s="18"/>
      <c r="E1057" s="18"/>
    </row>
    <row r="1058" spans="4:5">
      <c r="D1058" s="18"/>
      <c r="E1058" s="18"/>
    </row>
    <row r="1059" spans="4:5">
      <c r="D1059" s="18"/>
      <c r="E1059" s="18"/>
    </row>
    <row r="1060" spans="4:5">
      <c r="D1060" s="18"/>
      <c r="E1060" s="18"/>
    </row>
    <row r="1061" spans="4:5">
      <c r="D1061" s="18"/>
      <c r="E1061" s="18"/>
    </row>
    <row r="1062" spans="4:5">
      <c r="D1062" s="18"/>
      <c r="E1062" s="18"/>
    </row>
    <row r="1063" spans="4:5">
      <c r="D1063" s="18"/>
      <c r="E1063" s="18"/>
    </row>
    <row r="1064" spans="4:5">
      <c r="D1064" s="18"/>
      <c r="E1064" s="18"/>
    </row>
    <row r="1065" spans="4:5">
      <c r="D1065" s="18"/>
      <c r="E1065" s="18"/>
    </row>
    <row r="1066" spans="4:5">
      <c r="D1066" s="18"/>
      <c r="E1066" s="18"/>
    </row>
    <row r="1067" spans="4:5">
      <c r="D1067" s="18"/>
      <c r="E1067" s="18"/>
    </row>
    <row r="1068" spans="4:5">
      <c r="D1068" s="18"/>
      <c r="E1068" s="18"/>
    </row>
    <row r="1069" spans="4:5">
      <c r="D1069" s="18"/>
      <c r="E1069" s="18"/>
    </row>
    <row r="1070" spans="4:5">
      <c r="D1070" s="18"/>
      <c r="E1070" s="18"/>
    </row>
    <row r="1071" spans="4:5">
      <c r="D1071" s="18"/>
      <c r="E1071" s="18"/>
    </row>
    <row r="1072" spans="4:5">
      <c r="D1072" s="18"/>
      <c r="E1072" s="18"/>
    </row>
    <row r="1073" spans="4:5">
      <c r="D1073" s="18"/>
      <c r="E1073" s="18"/>
    </row>
    <row r="1074" spans="4:5">
      <c r="D1074" s="18"/>
      <c r="E1074" s="18"/>
    </row>
    <row r="1075" spans="4:5">
      <c r="D1075" s="18"/>
      <c r="E1075" s="18"/>
    </row>
    <row r="1076" spans="4:5">
      <c r="D1076" s="18"/>
      <c r="E1076" s="18"/>
    </row>
    <row r="1077" spans="4:5">
      <c r="D1077" s="18"/>
      <c r="E1077" s="18"/>
    </row>
    <row r="1078" spans="4:5">
      <c r="D1078" s="18"/>
      <c r="E1078" s="18"/>
    </row>
    <row r="1079" spans="4:5">
      <c r="D1079" s="18"/>
      <c r="E1079" s="18"/>
    </row>
    <row r="1080" spans="4:5">
      <c r="D1080" s="18"/>
      <c r="E1080" s="18"/>
    </row>
    <row r="1081" spans="4:5">
      <c r="D1081" s="18"/>
      <c r="E1081" s="18"/>
    </row>
    <row r="1082" spans="4:5">
      <c r="D1082" s="18"/>
      <c r="E1082" s="18"/>
    </row>
    <row r="1083" spans="4:5">
      <c r="D1083" s="18"/>
      <c r="E1083" s="18"/>
    </row>
    <row r="1084" spans="4:5">
      <c r="D1084" s="18"/>
      <c r="E1084" s="18"/>
    </row>
    <row r="1085" spans="4:5">
      <c r="D1085" s="18"/>
      <c r="E1085" s="18"/>
    </row>
    <row r="1086" spans="4:5">
      <c r="D1086" s="18"/>
      <c r="E1086" s="18"/>
    </row>
    <row r="1087" spans="4:5">
      <c r="D1087" s="18"/>
      <c r="E1087" s="18"/>
    </row>
    <row r="1088" spans="4:5">
      <c r="D1088" s="18"/>
      <c r="E1088" s="18"/>
    </row>
    <row r="1089" spans="4:5">
      <c r="D1089" s="18"/>
      <c r="E1089" s="18"/>
    </row>
    <row r="1090" spans="4:5">
      <c r="D1090" s="18"/>
      <c r="E1090" s="18"/>
    </row>
    <row r="1091" spans="4:5">
      <c r="D1091" s="18"/>
      <c r="E1091" s="18"/>
    </row>
    <row r="1092" spans="4:5">
      <c r="D1092" s="18"/>
      <c r="E1092" s="18"/>
    </row>
    <row r="1093" spans="4:5">
      <c r="D1093" s="18"/>
      <c r="E1093" s="18"/>
    </row>
    <row r="1094" spans="4:5">
      <c r="D1094" s="18"/>
      <c r="E1094" s="18"/>
    </row>
    <row r="1095" spans="4:5">
      <c r="D1095" s="18"/>
      <c r="E1095" s="18"/>
    </row>
    <row r="1096" spans="4:5">
      <c r="D1096" s="18"/>
      <c r="E1096" s="18"/>
    </row>
    <row r="1097" spans="4:5">
      <c r="D1097" s="18"/>
      <c r="E1097" s="18"/>
    </row>
    <row r="1098" spans="4:5">
      <c r="D1098" s="18"/>
      <c r="E1098" s="18"/>
    </row>
    <row r="1099" spans="4:5">
      <c r="D1099" s="18"/>
      <c r="E1099" s="18"/>
    </row>
    <row r="1100" spans="4:5">
      <c r="D1100" s="18"/>
      <c r="E1100" s="18"/>
    </row>
    <row r="1101" spans="4:5">
      <c r="D1101" s="18"/>
      <c r="E1101" s="18"/>
    </row>
    <row r="1102" spans="4:5">
      <c r="D1102" s="18"/>
      <c r="E1102" s="18"/>
    </row>
    <row r="1103" spans="4:5">
      <c r="D1103" s="18"/>
      <c r="E1103" s="18"/>
    </row>
    <row r="1104" spans="4:5">
      <c r="D1104" s="18"/>
      <c r="E1104" s="18"/>
    </row>
    <row r="1105" spans="4:5">
      <c r="D1105" s="18"/>
      <c r="E1105" s="18"/>
    </row>
    <row r="1106" spans="4:5">
      <c r="D1106" s="18"/>
      <c r="E1106" s="18"/>
    </row>
    <row r="1107" spans="4:5">
      <c r="D1107" s="18"/>
      <c r="E1107" s="18"/>
    </row>
    <row r="1108" spans="4:5">
      <c r="D1108" s="18"/>
      <c r="E1108" s="18"/>
    </row>
    <row r="1109" spans="4:5">
      <c r="D1109" s="18"/>
      <c r="E1109" s="18"/>
    </row>
    <row r="1110" spans="4:5">
      <c r="D1110" s="18"/>
      <c r="E1110" s="18"/>
    </row>
    <row r="1111" spans="4:5">
      <c r="D1111" s="18"/>
      <c r="E1111" s="18"/>
    </row>
    <row r="1112" spans="4:5">
      <c r="D1112" s="18"/>
      <c r="E1112" s="18"/>
    </row>
    <row r="1113" spans="4:5">
      <c r="D1113" s="18"/>
      <c r="E1113" s="18"/>
    </row>
    <row r="1114" spans="4:5">
      <c r="D1114" s="18"/>
      <c r="E1114" s="18"/>
    </row>
    <row r="1115" spans="4:5">
      <c r="D1115" s="18"/>
      <c r="E1115" s="18"/>
    </row>
    <row r="1116" spans="4:5">
      <c r="D1116" s="18"/>
      <c r="E1116" s="18"/>
    </row>
    <row r="1117" spans="4:5">
      <c r="D1117" s="18"/>
      <c r="E1117" s="18"/>
    </row>
    <row r="1118" spans="4:5">
      <c r="D1118" s="18"/>
      <c r="E1118" s="18"/>
    </row>
    <row r="1119" spans="4:5">
      <c r="D1119" s="18"/>
      <c r="E1119" s="18"/>
    </row>
    <row r="1120" spans="4:5">
      <c r="D1120" s="18"/>
      <c r="E1120" s="18"/>
    </row>
    <row r="1121" spans="4:5">
      <c r="D1121" s="18"/>
      <c r="E1121" s="18"/>
    </row>
    <row r="1122" spans="4:5">
      <c r="D1122" s="18"/>
      <c r="E1122" s="18"/>
    </row>
    <row r="1123" spans="4:5">
      <c r="D1123" s="18"/>
      <c r="E1123" s="18"/>
    </row>
    <row r="1124" spans="4:5">
      <c r="D1124" s="18"/>
      <c r="E1124" s="18"/>
    </row>
    <row r="1125" spans="4:5">
      <c r="D1125" s="18"/>
      <c r="E1125" s="18"/>
    </row>
    <row r="1126" spans="4:5">
      <c r="D1126" s="18"/>
      <c r="E1126" s="18"/>
    </row>
    <row r="1127" spans="4:5">
      <c r="D1127" s="18"/>
      <c r="E1127" s="18"/>
    </row>
    <row r="1128" spans="4:5">
      <c r="D1128" s="18"/>
      <c r="E1128" s="18"/>
    </row>
    <row r="1129" spans="4:5">
      <c r="D1129" s="18"/>
      <c r="E1129" s="18"/>
    </row>
    <row r="1130" spans="4:5">
      <c r="D1130" s="18"/>
      <c r="E1130" s="18"/>
    </row>
    <row r="1131" spans="4:5">
      <c r="D1131" s="18"/>
      <c r="E1131" s="18"/>
    </row>
    <row r="1132" spans="4:5">
      <c r="D1132" s="18"/>
      <c r="E1132" s="18"/>
    </row>
    <row r="1133" spans="4:5">
      <c r="D1133" s="18"/>
      <c r="E1133" s="18"/>
    </row>
    <row r="1134" spans="4:5">
      <c r="D1134" s="18"/>
      <c r="E1134" s="18"/>
    </row>
    <row r="1135" spans="4:5">
      <c r="D1135" s="18"/>
      <c r="E1135" s="18"/>
    </row>
    <row r="1136" spans="4:5">
      <c r="D1136" s="18"/>
      <c r="E1136" s="18"/>
    </row>
    <row r="1137" spans="4:5">
      <c r="D1137" s="18"/>
      <c r="E1137" s="18"/>
    </row>
    <row r="1138" spans="4:5">
      <c r="D1138" s="18"/>
      <c r="E1138" s="18"/>
    </row>
    <row r="1139" spans="4:5">
      <c r="D1139" s="18"/>
      <c r="E1139" s="18"/>
    </row>
    <row r="1140" spans="4:5">
      <c r="D1140" s="18"/>
      <c r="E1140" s="18"/>
    </row>
    <row r="1141" spans="4:5">
      <c r="D1141" s="18"/>
      <c r="E1141" s="18"/>
    </row>
    <row r="1142" spans="4:5">
      <c r="D1142" s="18"/>
      <c r="E1142" s="18"/>
    </row>
    <row r="1143" spans="4:5">
      <c r="D1143" s="18"/>
      <c r="E1143" s="18"/>
    </row>
    <row r="1144" spans="4:5">
      <c r="D1144" s="18"/>
      <c r="E1144" s="18"/>
    </row>
    <row r="1145" spans="4:5">
      <c r="D1145" s="18"/>
      <c r="E1145" s="18"/>
    </row>
    <row r="1146" spans="4:5">
      <c r="D1146" s="18"/>
      <c r="E1146" s="18"/>
    </row>
    <row r="1147" spans="4:5">
      <c r="D1147" s="18"/>
      <c r="E1147" s="18"/>
    </row>
    <row r="1148" spans="4:5">
      <c r="D1148" s="18"/>
      <c r="E1148" s="18"/>
    </row>
    <row r="1149" spans="4:5">
      <c r="D1149" s="18"/>
      <c r="E1149" s="18"/>
    </row>
    <row r="1150" spans="4:5">
      <c r="D1150" s="18"/>
      <c r="E1150" s="18"/>
    </row>
    <row r="1151" spans="4:5">
      <c r="D1151" s="18"/>
      <c r="E1151" s="18"/>
    </row>
    <row r="1152" spans="4:5">
      <c r="D1152" s="18"/>
      <c r="E1152" s="18"/>
    </row>
    <row r="1153" spans="4:5">
      <c r="D1153" s="18"/>
      <c r="E1153" s="18"/>
    </row>
    <row r="1154" spans="4:5">
      <c r="D1154" s="18"/>
      <c r="E1154" s="18"/>
    </row>
    <row r="1155" spans="4:5">
      <c r="D1155" s="18"/>
      <c r="E1155" s="18"/>
    </row>
    <row r="1156" spans="4:5">
      <c r="D1156" s="18"/>
      <c r="E1156" s="18"/>
    </row>
    <row r="1157" spans="4:5">
      <c r="D1157" s="18"/>
      <c r="E1157" s="18"/>
    </row>
    <row r="1158" spans="4:5">
      <c r="D1158" s="18"/>
      <c r="E1158" s="18"/>
    </row>
    <row r="1159" spans="4:5">
      <c r="D1159" s="18"/>
      <c r="E1159" s="18"/>
    </row>
    <row r="1160" spans="4:5">
      <c r="D1160" s="18"/>
      <c r="E1160" s="18"/>
    </row>
    <row r="1161" spans="4:5">
      <c r="D1161" s="18"/>
      <c r="E1161" s="18"/>
    </row>
    <row r="1162" spans="4:5">
      <c r="D1162" s="18"/>
      <c r="E1162" s="18"/>
    </row>
    <row r="1163" spans="4:5">
      <c r="D1163" s="18"/>
      <c r="E1163" s="18"/>
    </row>
    <row r="1164" spans="4:5">
      <c r="D1164" s="18"/>
      <c r="E1164" s="18"/>
    </row>
    <row r="1165" spans="4:5">
      <c r="D1165" s="18"/>
      <c r="E1165" s="18"/>
    </row>
    <row r="1166" spans="4:5">
      <c r="D1166" s="18"/>
      <c r="E1166" s="18"/>
    </row>
    <row r="1167" spans="4:5">
      <c r="D1167" s="18"/>
      <c r="E1167" s="18"/>
    </row>
    <row r="1168" spans="4:5">
      <c r="D1168" s="18"/>
      <c r="E1168" s="18"/>
    </row>
    <row r="1169" spans="4:5">
      <c r="D1169" s="18"/>
      <c r="E1169" s="18"/>
    </row>
    <row r="1170" spans="4:5">
      <c r="D1170" s="18"/>
      <c r="E1170" s="18"/>
    </row>
    <row r="1171" spans="4:5">
      <c r="D1171" s="18"/>
      <c r="E1171" s="18"/>
    </row>
    <row r="1172" spans="4:5">
      <c r="D1172" s="18"/>
      <c r="E1172" s="18"/>
    </row>
    <row r="1173" spans="4:5">
      <c r="D1173" s="18"/>
      <c r="E1173" s="18"/>
    </row>
    <row r="1174" spans="4:5">
      <c r="D1174" s="18"/>
      <c r="E1174" s="18"/>
    </row>
    <row r="1175" spans="4:5">
      <c r="D1175" s="18"/>
      <c r="E1175" s="18"/>
    </row>
    <row r="1176" spans="4:5">
      <c r="D1176" s="18"/>
      <c r="E1176" s="18"/>
    </row>
    <row r="1177" spans="4:5">
      <c r="D1177" s="18"/>
      <c r="E1177" s="18"/>
    </row>
    <row r="1178" spans="4:5">
      <c r="D1178" s="18"/>
      <c r="E1178" s="18"/>
    </row>
    <row r="1179" spans="4:5">
      <c r="D1179" s="18"/>
      <c r="E1179" s="18"/>
    </row>
    <row r="1180" spans="4:5">
      <c r="D1180" s="18"/>
      <c r="E1180" s="18"/>
    </row>
    <row r="1181" spans="4:5">
      <c r="D1181" s="18"/>
      <c r="E1181" s="18"/>
    </row>
    <row r="1182" spans="4:5">
      <c r="D1182" s="18"/>
      <c r="E1182" s="18"/>
    </row>
    <row r="1183" spans="4:5">
      <c r="D1183" s="18"/>
      <c r="E1183" s="18"/>
    </row>
    <row r="1184" spans="4:5">
      <c r="D1184" s="18"/>
      <c r="E1184" s="18"/>
    </row>
    <row r="1185" spans="4:5">
      <c r="D1185" s="18"/>
      <c r="E1185" s="18"/>
    </row>
    <row r="1186" spans="4:5">
      <c r="D1186" s="18"/>
      <c r="E1186" s="18"/>
    </row>
    <row r="1187" spans="4:5">
      <c r="D1187" s="18"/>
      <c r="E1187" s="18"/>
    </row>
    <row r="1188" spans="4:5">
      <c r="D1188" s="18"/>
      <c r="E1188" s="18"/>
    </row>
    <row r="1189" spans="4:5">
      <c r="D1189" s="18"/>
      <c r="E1189" s="18"/>
    </row>
    <row r="1190" spans="4:5">
      <c r="D1190" s="18"/>
      <c r="E1190" s="18"/>
    </row>
    <row r="1191" spans="4:5">
      <c r="D1191" s="18"/>
      <c r="E1191" s="18"/>
    </row>
    <row r="1192" spans="4:5">
      <c r="D1192" s="18"/>
      <c r="E1192" s="18"/>
    </row>
    <row r="1193" spans="4:5">
      <c r="D1193" s="18"/>
      <c r="E1193" s="18"/>
    </row>
    <row r="1194" spans="4:5">
      <c r="D1194" s="18"/>
      <c r="E1194" s="18"/>
    </row>
    <row r="1195" spans="4:5">
      <c r="D1195" s="18"/>
      <c r="E1195" s="18"/>
    </row>
    <row r="1196" spans="4:5">
      <c r="D1196" s="18"/>
      <c r="E1196" s="18"/>
    </row>
    <row r="1197" spans="4:5">
      <c r="D1197" s="18"/>
      <c r="E1197" s="18"/>
    </row>
    <row r="1198" spans="4:5">
      <c r="D1198" s="18"/>
      <c r="E1198" s="18"/>
    </row>
    <row r="1199" spans="4:5">
      <c r="D1199" s="18"/>
      <c r="E1199" s="18"/>
    </row>
    <row r="1200" spans="4:5">
      <c r="D1200" s="18"/>
      <c r="E1200" s="18"/>
    </row>
    <row r="1201" spans="4:5">
      <c r="D1201" s="18"/>
      <c r="E1201" s="18"/>
    </row>
    <row r="1202" spans="4:5">
      <c r="D1202" s="18"/>
      <c r="E1202" s="18"/>
    </row>
    <row r="1203" spans="4:5">
      <c r="D1203" s="18"/>
      <c r="E1203" s="18"/>
    </row>
    <row r="1204" spans="4:5">
      <c r="D1204" s="18"/>
      <c r="E1204" s="18"/>
    </row>
    <row r="1205" spans="4:5">
      <c r="D1205" s="18"/>
      <c r="E1205" s="18"/>
    </row>
    <row r="1206" spans="4:5">
      <c r="D1206" s="18"/>
      <c r="E1206" s="18"/>
    </row>
    <row r="1207" spans="4:5">
      <c r="D1207" s="18"/>
      <c r="E1207" s="18"/>
    </row>
    <row r="1208" spans="4:5">
      <c r="D1208" s="18"/>
      <c r="E1208" s="18"/>
    </row>
    <row r="1209" spans="4:5">
      <c r="D1209" s="18"/>
      <c r="E1209" s="18"/>
    </row>
    <row r="1210" spans="4:5">
      <c r="D1210" s="18"/>
      <c r="E1210" s="18"/>
    </row>
    <row r="1211" spans="4:5">
      <c r="D1211" s="18"/>
      <c r="E1211" s="18"/>
    </row>
    <row r="1212" spans="4:5">
      <c r="D1212" s="18"/>
      <c r="E1212" s="18"/>
    </row>
    <row r="1213" spans="4:5">
      <c r="D1213" s="18"/>
      <c r="E1213" s="18"/>
    </row>
    <row r="1214" spans="4:5">
      <c r="D1214" s="18"/>
      <c r="E1214" s="18"/>
    </row>
    <row r="1215" spans="4:5">
      <c r="D1215" s="18"/>
      <c r="E1215" s="18"/>
    </row>
    <row r="1216" spans="4:5">
      <c r="D1216" s="18"/>
      <c r="E1216" s="18"/>
    </row>
    <row r="1217" spans="4:5">
      <c r="D1217" s="18"/>
      <c r="E1217" s="18"/>
    </row>
    <row r="1218" spans="4:5">
      <c r="D1218" s="18"/>
      <c r="E1218" s="18"/>
    </row>
    <row r="1219" spans="4:5">
      <c r="D1219" s="18"/>
      <c r="E1219" s="18"/>
    </row>
    <row r="1220" spans="4:5">
      <c r="D1220" s="18"/>
      <c r="E1220" s="18"/>
    </row>
    <row r="1221" spans="4:5">
      <c r="D1221" s="18"/>
      <c r="E1221" s="18"/>
    </row>
    <row r="1222" spans="4:5">
      <c r="D1222" s="18"/>
      <c r="E1222" s="18"/>
    </row>
    <row r="1223" spans="4:5">
      <c r="D1223" s="18"/>
      <c r="E1223" s="18"/>
    </row>
    <row r="1224" spans="4:5">
      <c r="D1224" s="18"/>
      <c r="E1224" s="18"/>
    </row>
    <row r="1225" spans="4:5">
      <c r="D1225" s="18"/>
      <c r="E1225" s="18"/>
    </row>
    <row r="1226" spans="4:5">
      <c r="D1226" s="18"/>
      <c r="E1226" s="18"/>
    </row>
    <row r="1227" spans="4:5">
      <c r="D1227" s="18"/>
      <c r="E1227" s="18"/>
    </row>
    <row r="1228" spans="4:5">
      <c r="D1228" s="18"/>
      <c r="E1228" s="18"/>
    </row>
    <row r="1229" spans="4:5">
      <c r="D1229" s="18"/>
      <c r="E1229" s="18"/>
    </row>
    <row r="1230" spans="4:5">
      <c r="D1230" s="18"/>
      <c r="E1230" s="18"/>
    </row>
    <row r="1231" spans="4:5">
      <c r="D1231" s="18"/>
      <c r="E1231" s="18"/>
    </row>
    <row r="1232" spans="4:5">
      <c r="D1232" s="18"/>
      <c r="E1232" s="18"/>
    </row>
    <row r="1233" spans="4:5">
      <c r="D1233" s="18"/>
      <c r="E1233" s="18"/>
    </row>
    <row r="1234" spans="4:5">
      <c r="D1234" s="18"/>
      <c r="E1234" s="18"/>
    </row>
    <row r="1235" spans="4:5">
      <c r="D1235" s="18"/>
      <c r="E1235" s="18"/>
    </row>
    <row r="1236" spans="4:5">
      <c r="D1236" s="18"/>
      <c r="E1236" s="18"/>
    </row>
    <row r="1237" spans="4:5">
      <c r="D1237" s="18"/>
      <c r="E1237" s="18"/>
    </row>
    <row r="1238" spans="4:5">
      <c r="D1238" s="18"/>
      <c r="E1238" s="18"/>
    </row>
    <row r="1239" spans="4:5">
      <c r="D1239" s="18"/>
      <c r="E1239" s="18"/>
    </row>
    <row r="1240" spans="4:5">
      <c r="D1240" s="18"/>
      <c r="E1240" s="18"/>
    </row>
    <row r="1241" spans="4:5">
      <c r="D1241" s="18"/>
      <c r="E1241" s="18"/>
    </row>
    <row r="1242" spans="4:5">
      <c r="D1242" s="18"/>
      <c r="E1242" s="18"/>
    </row>
    <row r="1243" spans="4:5">
      <c r="D1243" s="18"/>
      <c r="E1243" s="18"/>
    </row>
    <row r="1244" spans="4:5">
      <c r="D1244" s="18"/>
      <c r="E1244" s="18"/>
    </row>
    <row r="1245" spans="4:5">
      <c r="D1245" s="18"/>
      <c r="E1245" s="18"/>
    </row>
    <row r="1246" spans="4:5">
      <c r="D1246" s="18"/>
      <c r="E1246" s="18"/>
    </row>
    <row r="1247" spans="4:5">
      <c r="D1247" s="18"/>
      <c r="E1247" s="18"/>
    </row>
    <row r="1248" spans="4:5">
      <c r="D1248" s="18"/>
      <c r="E1248" s="18"/>
    </row>
    <row r="1249" spans="4:5">
      <c r="D1249" s="18"/>
      <c r="E1249" s="18"/>
    </row>
    <row r="1250" spans="4:5">
      <c r="D1250" s="18"/>
      <c r="E1250" s="18"/>
    </row>
    <row r="1251" spans="4:5">
      <c r="D1251" s="18"/>
      <c r="E1251" s="18"/>
    </row>
    <row r="1252" spans="4:5">
      <c r="D1252" s="18"/>
      <c r="E1252" s="18"/>
    </row>
    <row r="1253" spans="4:5">
      <c r="D1253" s="18"/>
      <c r="E1253" s="18"/>
    </row>
    <row r="1254" spans="4:5">
      <c r="D1254" s="18"/>
      <c r="E1254" s="18"/>
    </row>
    <row r="1255" spans="4:5">
      <c r="D1255" s="18"/>
      <c r="E1255" s="18"/>
    </row>
    <row r="1256" spans="4:5">
      <c r="D1256" s="18"/>
      <c r="E1256" s="18"/>
    </row>
    <row r="1257" spans="4:5">
      <c r="D1257" s="18"/>
      <c r="E1257" s="18"/>
    </row>
    <row r="1258" spans="4:5">
      <c r="D1258" s="18"/>
      <c r="E1258" s="18"/>
    </row>
    <row r="1259" spans="4:5">
      <c r="D1259" s="18"/>
      <c r="E1259" s="18"/>
    </row>
    <row r="1260" spans="4:5">
      <c r="D1260" s="18"/>
      <c r="E1260" s="18"/>
    </row>
    <row r="1261" spans="4:5">
      <c r="D1261" s="18"/>
      <c r="E1261" s="18"/>
    </row>
    <row r="1262" spans="4:5">
      <c r="D1262" s="18"/>
      <c r="E1262" s="18"/>
    </row>
    <row r="1263" spans="4:5">
      <c r="D1263" s="18"/>
      <c r="E1263" s="18"/>
    </row>
    <row r="1264" spans="4:5">
      <c r="D1264" s="18"/>
      <c r="E1264" s="18"/>
    </row>
    <row r="1265" spans="4:5">
      <c r="D1265" s="18"/>
      <c r="E1265" s="18"/>
    </row>
    <row r="1266" spans="4:5">
      <c r="D1266" s="18"/>
      <c r="E1266" s="18"/>
    </row>
    <row r="1267" spans="4:5">
      <c r="D1267" s="18"/>
      <c r="E1267" s="18"/>
    </row>
    <row r="1268" spans="4:5">
      <c r="D1268" s="18"/>
      <c r="E1268" s="18"/>
    </row>
    <row r="1269" spans="4:5">
      <c r="D1269" s="18"/>
      <c r="E1269" s="18"/>
    </row>
    <row r="1270" spans="4:5">
      <c r="D1270" s="18"/>
      <c r="E1270" s="18"/>
    </row>
    <row r="1271" spans="4:5">
      <c r="D1271" s="18"/>
      <c r="E1271" s="18"/>
    </row>
    <row r="1272" spans="4:5">
      <c r="D1272" s="18"/>
      <c r="E1272" s="18"/>
    </row>
    <row r="1273" spans="4:5">
      <c r="D1273" s="18"/>
      <c r="E1273" s="18"/>
    </row>
    <row r="1274" spans="4:5">
      <c r="D1274" s="18"/>
      <c r="E1274" s="18"/>
    </row>
    <row r="1275" spans="4:5">
      <c r="D1275" s="18"/>
      <c r="E1275" s="18"/>
    </row>
    <row r="1276" spans="4:5">
      <c r="D1276" s="18"/>
      <c r="E1276" s="18"/>
    </row>
    <row r="1277" spans="4:5">
      <c r="D1277" s="18"/>
      <c r="E1277" s="18"/>
    </row>
    <row r="1278" spans="4:5">
      <c r="D1278" s="18"/>
      <c r="E1278" s="18"/>
    </row>
    <row r="1279" spans="4:5">
      <c r="D1279" s="18"/>
      <c r="E1279" s="18"/>
    </row>
    <row r="1280" spans="4:5">
      <c r="D1280" s="18"/>
      <c r="E1280" s="18"/>
    </row>
    <row r="1281" spans="4:5">
      <c r="D1281" s="18"/>
      <c r="E1281" s="18"/>
    </row>
    <row r="1282" spans="4:5">
      <c r="D1282" s="18"/>
      <c r="E1282" s="18"/>
    </row>
    <row r="1283" spans="4:5">
      <c r="D1283" s="18"/>
      <c r="E1283" s="18"/>
    </row>
    <row r="1284" spans="4:5">
      <c r="D1284" s="18"/>
      <c r="E1284" s="18"/>
    </row>
    <row r="1285" spans="4:5">
      <c r="D1285" s="18"/>
      <c r="E1285" s="18"/>
    </row>
    <row r="1286" spans="4:5">
      <c r="D1286" s="18"/>
      <c r="E1286" s="18"/>
    </row>
    <row r="1287" spans="4:5">
      <c r="D1287" s="18"/>
      <c r="E1287" s="18"/>
    </row>
    <row r="1288" spans="4:5">
      <c r="D1288" s="18"/>
      <c r="E1288" s="18"/>
    </row>
    <row r="1289" spans="4:5">
      <c r="D1289" s="18"/>
      <c r="E1289" s="18"/>
    </row>
    <row r="1290" spans="4:5">
      <c r="D1290" s="18"/>
      <c r="E1290" s="18"/>
    </row>
    <row r="1291" spans="4:5">
      <c r="D1291" s="18"/>
      <c r="E1291" s="18"/>
    </row>
    <row r="1292" spans="4:5">
      <c r="D1292" s="18"/>
      <c r="E1292" s="18"/>
    </row>
    <row r="1293" spans="4:5">
      <c r="D1293" s="18"/>
      <c r="E1293" s="18"/>
    </row>
    <row r="1294" spans="4:5">
      <c r="D1294" s="18"/>
      <c r="E1294" s="18"/>
    </row>
    <row r="1295" spans="4:5">
      <c r="D1295" s="18"/>
      <c r="E1295" s="18"/>
    </row>
    <row r="1296" spans="4:5">
      <c r="D1296" s="18"/>
      <c r="E1296" s="18"/>
    </row>
    <row r="1297" spans="4:5">
      <c r="D1297" s="18"/>
      <c r="E1297" s="18"/>
    </row>
    <row r="1298" spans="4:5">
      <c r="D1298" s="18"/>
      <c r="E1298" s="18"/>
    </row>
    <row r="1299" spans="4:5">
      <c r="D1299" s="18"/>
      <c r="E1299" s="18"/>
    </row>
    <row r="1300" spans="4:5">
      <c r="D1300" s="18"/>
      <c r="E1300" s="18"/>
    </row>
    <row r="1301" spans="4:5">
      <c r="D1301" s="18"/>
      <c r="E1301" s="18"/>
    </row>
    <row r="1302" spans="4:5">
      <c r="D1302" s="18"/>
      <c r="E1302" s="18"/>
    </row>
    <row r="1303" spans="4:5">
      <c r="D1303" s="18"/>
      <c r="E1303" s="18"/>
    </row>
    <row r="1304" spans="4:5">
      <c r="D1304" s="18"/>
      <c r="E1304" s="18"/>
    </row>
    <row r="1305" spans="4:5">
      <c r="D1305" s="18"/>
      <c r="E1305" s="18"/>
    </row>
    <row r="1306" spans="4:5">
      <c r="D1306" s="18"/>
      <c r="E1306" s="18"/>
    </row>
    <row r="1307" spans="4:5">
      <c r="D1307" s="18"/>
      <c r="E1307" s="18"/>
    </row>
    <row r="1308" spans="4:5">
      <c r="D1308" s="18"/>
      <c r="E1308" s="18"/>
    </row>
    <row r="1309" spans="4:5">
      <c r="D1309" s="18"/>
      <c r="E1309" s="18"/>
    </row>
    <row r="1310" spans="4:5">
      <c r="D1310" s="18"/>
      <c r="E1310" s="18"/>
    </row>
    <row r="1311" spans="4:5">
      <c r="D1311" s="18"/>
      <c r="E1311" s="18"/>
    </row>
    <row r="1312" spans="4:5">
      <c r="D1312" s="18"/>
      <c r="E1312" s="18"/>
    </row>
    <row r="1313" spans="4:5">
      <c r="D1313" s="18"/>
      <c r="E1313" s="18"/>
    </row>
    <row r="1314" spans="4:5">
      <c r="D1314" s="18"/>
      <c r="E1314" s="18"/>
    </row>
    <row r="1315" spans="4:5">
      <c r="D1315" s="18"/>
      <c r="E1315" s="18"/>
    </row>
    <row r="1316" spans="4:5">
      <c r="D1316" s="18"/>
      <c r="E1316" s="18"/>
    </row>
    <row r="1317" spans="4:5">
      <c r="D1317" s="18"/>
      <c r="E1317" s="18"/>
    </row>
    <row r="1318" spans="4:5">
      <c r="D1318" s="18"/>
      <c r="E1318" s="18"/>
    </row>
    <row r="1319" spans="4:5">
      <c r="D1319" s="18"/>
      <c r="E1319" s="18"/>
    </row>
    <row r="1320" spans="4:5">
      <c r="D1320" s="18"/>
      <c r="E1320" s="18"/>
    </row>
    <row r="1321" spans="4:5">
      <c r="D1321" s="18"/>
      <c r="E1321" s="18"/>
    </row>
    <row r="1322" spans="4:5">
      <c r="D1322" s="18"/>
      <c r="E1322" s="18"/>
    </row>
    <row r="1323" spans="4:5">
      <c r="D1323" s="18"/>
      <c r="E1323" s="18"/>
    </row>
    <row r="1324" spans="4:5">
      <c r="D1324" s="18"/>
      <c r="E1324" s="18"/>
    </row>
    <row r="1325" spans="4:5">
      <c r="D1325" s="18"/>
      <c r="E1325" s="18"/>
    </row>
    <row r="1326" spans="4:5">
      <c r="D1326" s="18"/>
      <c r="E1326" s="18"/>
    </row>
    <row r="1327" spans="4:5">
      <c r="D1327" s="18"/>
      <c r="E1327" s="18"/>
    </row>
    <row r="1328" spans="4:5">
      <c r="D1328" s="18"/>
      <c r="E1328" s="18"/>
    </row>
    <row r="1329" spans="4:5">
      <c r="D1329" s="18"/>
      <c r="E1329" s="18"/>
    </row>
    <row r="1330" spans="4:5">
      <c r="D1330" s="18"/>
      <c r="E1330" s="18"/>
    </row>
    <row r="1331" spans="4:5">
      <c r="D1331" s="18"/>
      <c r="E1331" s="18"/>
    </row>
    <row r="1332" spans="4:5">
      <c r="D1332" s="18"/>
      <c r="E1332" s="18"/>
    </row>
    <row r="1333" spans="4:5">
      <c r="D1333" s="18"/>
      <c r="E1333" s="18"/>
    </row>
    <row r="1334" spans="4:5">
      <c r="D1334" s="18"/>
      <c r="E1334" s="18"/>
    </row>
    <row r="1335" spans="4:5">
      <c r="D1335" s="18"/>
      <c r="E1335" s="18"/>
    </row>
    <row r="1336" spans="4:5">
      <c r="D1336" s="18"/>
      <c r="E1336" s="18"/>
    </row>
    <row r="1337" spans="4:5">
      <c r="D1337" s="18"/>
      <c r="E1337" s="18"/>
    </row>
    <row r="1338" spans="4:5">
      <c r="D1338" s="18"/>
      <c r="E1338" s="18"/>
    </row>
    <row r="1339" spans="4:5">
      <c r="D1339" s="18"/>
      <c r="E1339" s="18"/>
    </row>
    <row r="1340" spans="4:5">
      <c r="D1340" s="18"/>
      <c r="E1340" s="18"/>
    </row>
    <row r="1341" spans="4:5">
      <c r="D1341" s="18"/>
      <c r="E1341" s="18"/>
    </row>
    <row r="1342" spans="4:5">
      <c r="D1342" s="18"/>
      <c r="E1342" s="18"/>
    </row>
    <row r="1343" spans="4:5">
      <c r="D1343" s="18"/>
      <c r="E1343" s="18"/>
    </row>
    <row r="1344" spans="4:5">
      <c r="D1344" s="18"/>
      <c r="E1344" s="18"/>
    </row>
    <row r="1345" spans="4:5">
      <c r="D1345" s="18"/>
      <c r="E1345" s="18"/>
    </row>
    <row r="1346" spans="4:5">
      <c r="D1346" s="18"/>
      <c r="E1346" s="18"/>
    </row>
    <row r="1347" spans="4:5">
      <c r="D1347" s="18"/>
      <c r="E1347" s="18"/>
    </row>
    <row r="1348" spans="4:5">
      <c r="D1348" s="18"/>
      <c r="E1348" s="18"/>
    </row>
    <row r="1349" spans="4:5">
      <c r="D1349" s="18"/>
      <c r="E1349" s="18"/>
    </row>
    <row r="1350" spans="4:5">
      <c r="D1350" s="18"/>
      <c r="E1350" s="18"/>
    </row>
    <row r="1351" spans="4:5">
      <c r="D1351" s="18"/>
      <c r="E1351" s="18"/>
    </row>
    <row r="1352" spans="4:5">
      <c r="D1352" s="18"/>
      <c r="E1352" s="18"/>
    </row>
    <row r="1353" spans="4:5">
      <c r="D1353" s="18"/>
      <c r="E1353" s="18"/>
    </row>
    <row r="1354" spans="4:5">
      <c r="D1354" s="18"/>
      <c r="E1354" s="18"/>
    </row>
    <row r="1355" spans="4:5">
      <c r="D1355" s="18"/>
      <c r="E1355" s="18"/>
    </row>
    <row r="1356" spans="4:5">
      <c r="D1356" s="18"/>
      <c r="E1356" s="18"/>
    </row>
    <row r="1357" spans="4:5">
      <c r="D1357" s="18"/>
      <c r="E1357" s="18"/>
    </row>
    <row r="1358" spans="4:5">
      <c r="D1358" s="18"/>
      <c r="E1358" s="18"/>
    </row>
    <row r="1359" spans="4:5">
      <c r="D1359" s="18"/>
      <c r="E1359" s="18"/>
    </row>
    <row r="1360" spans="4:5">
      <c r="D1360" s="18"/>
      <c r="E1360" s="18"/>
    </row>
    <row r="1361" spans="4:5">
      <c r="D1361" s="18"/>
      <c r="E1361" s="18"/>
    </row>
    <row r="1362" spans="4:5">
      <c r="D1362" s="18"/>
      <c r="E1362" s="18"/>
    </row>
    <row r="1363" spans="4:5">
      <c r="D1363" s="18"/>
      <c r="E1363" s="18"/>
    </row>
    <row r="1364" spans="4:5">
      <c r="D1364" s="18"/>
      <c r="E1364" s="18"/>
    </row>
    <row r="1365" spans="4:5">
      <c r="D1365" s="18"/>
      <c r="E1365" s="18"/>
    </row>
    <row r="1366" spans="4:5">
      <c r="D1366" s="18"/>
      <c r="E1366" s="18"/>
    </row>
    <row r="1367" spans="4:5">
      <c r="D1367" s="18"/>
      <c r="E1367" s="18"/>
    </row>
    <row r="1368" spans="4:5">
      <c r="D1368" s="18"/>
      <c r="E1368" s="18"/>
    </row>
    <row r="1369" spans="4:5">
      <c r="D1369" s="18"/>
      <c r="E1369" s="18"/>
    </row>
    <row r="1370" spans="4:5">
      <c r="D1370" s="18"/>
      <c r="E1370" s="18"/>
    </row>
    <row r="1371" spans="4:5">
      <c r="D1371" s="18"/>
      <c r="E1371" s="18"/>
    </row>
    <row r="1372" spans="4:5">
      <c r="D1372" s="18"/>
      <c r="E1372" s="18"/>
    </row>
    <row r="1373" spans="4:5">
      <c r="D1373" s="18"/>
      <c r="E1373" s="18"/>
    </row>
    <row r="1374" spans="4:5">
      <c r="D1374" s="18"/>
      <c r="E1374" s="18"/>
    </row>
    <row r="1375" spans="4:5">
      <c r="D1375" s="18"/>
      <c r="E1375" s="18"/>
    </row>
    <row r="1376" spans="4:5">
      <c r="D1376" s="18"/>
    </row>
    <row r="1377" spans="4:4">
      <c r="D1377" s="18"/>
    </row>
    <row r="1378" spans="4:4">
      <c r="D1378" s="18"/>
    </row>
    <row r="1379" spans="4:4">
      <c r="D1379" s="18"/>
    </row>
    <row r="1380" spans="4:4">
      <c r="D1380" s="18"/>
    </row>
    <row r="1381" spans="4:4">
      <c r="D1381" s="18"/>
    </row>
    <row r="1382" spans="4:4">
      <c r="D1382" s="18"/>
    </row>
    <row r="1383" spans="4:4">
      <c r="D1383" s="18"/>
    </row>
    <row r="1384" spans="4:4">
      <c r="D1384" s="18"/>
    </row>
    <row r="1385" spans="4:4">
      <c r="D1385" s="18"/>
    </row>
    <row r="1386" spans="4:4">
      <c r="D1386" s="18"/>
    </row>
    <row r="1387" spans="4:4">
      <c r="D1387" s="18"/>
    </row>
    <row r="1388" spans="4:4">
      <c r="D1388" s="18"/>
    </row>
    <row r="1389" spans="4:4">
      <c r="D1389" s="18"/>
    </row>
    <row r="1390" spans="4:4">
      <c r="D1390" s="18"/>
    </row>
    <row r="1391" spans="4:4">
      <c r="D1391" s="18"/>
    </row>
    <row r="1392" spans="4:4">
      <c r="D1392" s="18"/>
    </row>
    <row r="1393" spans="4:4">
      <c r="D1393" s="18"/>
    </row>
    <row r="1394" spans="4:4">
      <c r="D1394" s="18"/>
    </row>
    <row r="1395" spans="4:4">
      <c r="D1395" s="18"/>
    </row>
    <row r="1396" spans="4:4">
      <c r="D1396" s="18"/>
    </row>
    <row r="1397" spans="4:4">
      <c r="D1397" s="18"/>
    </row>
    <row r="1398" spans="4:4">
      <c r="D1398" s="18"/>
    </row>
    <row r="1399" spans="4:4">
      <c r="D1399" s="18"/>
    </row>
    <row r="1400" spans="4:4">
      <c r="D1400" s="18"/>
    </row>
    <row r="1401" spans="4:4">
      <c r="D1401" s="18"/>
    </row>
    <row r="1402" spans="4:4">
      <c r="D1402" s="18"/>
    </row>
    <row r="1403" spans="4:4">
      <c r="D1403" s="18"/>
    </row>
    <row r="1404" spans="4:4">
      <c r="D1404" s="18"/>
    </row>
    <row r="1405" spans="4:4">
      <c r="D1405" s="18"/>
    </row>
    <row r="1406" spans="4:4">
      <c r="D1406" s="18"/>
    </row>
  </sheetData>
  <sheetProtection selectLockedCells="1" selectUnlockedCells="1"/>
  <mergeCells count="6">
    <mergeCell ref="K322:N322"/>
    <mergeCell ref="E182:G182"/>
    <mergeCell ref="E183:G183"/>
    <mergeCell ref="E196:G196"/>
    <mergeCell ref="B225:D225"/>
    <mergeCell ref="K283:L283"/>
  </mergeCells>
  <phoneticPr fontId="67" type="noConversion"/>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V44"/>
  <sheetViews>
    <sheetView zoomScaleNormal="100" workbookViewId="0">
      <selection activeCell="C36" sqref="C36"/>
    </sheetView>
  </sheetViews>
  <sheetFormatPr defaultRowHeight="16.5"/>
  <cols>
    <col min="1" max="1" width="40.625" customWidth="1"/>
    <col min="2" max="2" width="16.875" customWidth="1"/>
    <col min="3" max="3" width="25" customWidth="1"/>
    <col min="4" max="4" width="5.625" customWidth="1"/>
    <col min="5" max="5" width="34.875" customWidth="1"/>
  </cols>
  <sheetData>
    <row r="1" spans="1:22" ht="17.25" thickBot="1"/>
    <row r="2" spans="1:22">
      <c r="A2" s="382" t="s">
        <v>420</v>
      </c>
      <c r="B2" s="383"/>
      <c r="C2" s="383"/>
      <c r="D2" s="384"/>
      <c r="E2" s="141"/>
      <c r="F2" s="16"/>
      <c r="G2" s="16"/>
      <c r="H2" s="16"/>
      <c r="I2" s="16"/>
      <c r="J2" s="16"/>
      <c r="K2" s="16"/>
      <c r="L2" s="16"/>
      <c r="M2" s="16"/>
      <c r="N2" s="16"/>
      <c r="O2" s="16"/>
      <c r="P2" s="16"/>
      <c r="Q2" s="16"/>
      <c r="R2" s="16"/>
      <c r="S2" s="16"/>
      <c r="T2" s="16"/>
      <c r="U2" s="16"/>
      <c r="V2" s="16"/>
    </row>
    <row r="3" spans="1:22" ht="18">
      <c r="A3" s="22" t="s">
        <v>213</v>
      </c>
      <c r="B3" s="5" t="s">
        <v>128</v>
      </c>
      <c r="C3" s="28">
        <f>'DESIGN INPUTS AND CALCULATIONS'!C32</f>
        <v>390</v>
      </c>
      <c r="D3" s="27" t="s">
        <v>7</v>
      </c>
      <c r="E3" s="27"/>
      <c r="F3" s="16"/>
      <c r="G3" s="16"/>
      <c r="H3" s="16"/>
      <c r="I3" s="16"/>
      <c r="J3" s="16"/>
      <c r="K3" s="16"/>
      <c r="L3" s="16"/>
      <c r="M3" s="16"/>
      <c r="N3" s="16"/>
      <c r="O3" s="16"/>
      <c r="P3" s="16"/>
      <c r="Q3" s="16"/>
      <c r="R3" s="16"/>
      <c r="S3" s="16"/>
      <c r="T3" s="16"/>
      <c r="U3" s="16"/>
      <c r="V3" s="16"/>
    </row>
    <row r="4" spans="1:22" ht="18">
      <c r="A4" s="22" t="s">
        <v>207</v>
      </c>
      <c r="B4" s="28" t="s">
        <v>14</v>
      </c>
      <c r="C4" s="28">
        <f>'DESIGN INPUTS AND CALCULATIONS'!C25</f>
        <v>50</v>
      </c>
      <c r="D4" s="27" t="s">
        <v>7</v>
      </c>
      <c r="E4" s="27"/>
      <c r="F4" s="16"/>
      <c r="G4" s="16"/>
      <c r="H4" s="16"/>
      <c r="I4" s="16"/>
      <c r="J4" s="16"/>
      <c r="K4" s="16"/>
      <c r="L4" s="16"/>
      <c r="M4" s="16"/>
      <c r="N4" s="16"/>
      <c r="O4" s="16"/>
      <c r="P4" s="16"/>
      <c r="Q4" s="16"/>
      <c r="R4" s="16"/>
      <c r="S4" s="16"/>
      <c r="T4" s="16"/>
      <c r="U4" s="16"/>
      <c r="V4" s="16"/>
    </row>
    <row r="5" spans="1:22" ht="18">
      <c r="A5" s="22" t="s">
        <v>425</v>
      </c>
      <c r="B5" s="28" t="s">
        <v>18</v>
      </c>
      <c r="C5" s="28">
        <f>'DESIGN INPUTS AND CALCULATIONS'!C26</f>
        <v>450</v>
      </c>
      <c r="D5" s="27" t="s">
        <v>8</v>
      </c>
      <c r="E5" s="27"/>
      <c r="F5" s="16"/>
      <c r="G5" s="16"/>
      <c r="H5" s="16"/>
      <c r="I5" s="16"/>
      <c r="J5" s="16"/>
      <c r="K5" s="16"/>
      <c r="L5" s="16"/>
      <c r="M5" s="16"/>
      <c r="N5" s="16"/>
      <c r="O5" s="16"/>
      <c r="P5" s="16"/>
      <c r="Q5" s="16"/>
      <c r="R5" s="16"/>
      <c r="S5" s="16"/>
      <c r="T5" s="16"/>
      <c r="U5" s="16"/>
      <c r="V5" s="16"/>
    </row>
    <row r="6" spans="1:22" ht="18">
      <c r="A6" s="22" t="s">
        <v>424</v>
      </c>
      <c r="B6" s="28" t="s">
        <v>20</v>
      </c>
      <c r="C6" s="162">
        <f>'DESIGN INPUTS AND CALCULATIONS'!C40</f>
        <v>4</v>
      </c>
      <c r="D6" s="27"/>
      <c r="E6" s="27"/>
      <c r="F6" s="16"/>
      <c r="G6" s="16"/>
      <c r="H6" s="16"/>
      <c r="I6" s="16"/>
      <c r="J6" s="16"/>
      <c r="K6" s="16"/>
      <c r="L6" s="16"/>
      <c r="M6" s="16"/>
      <c r="N6" s="16"/>
      <c r="O6" s="16"/>
      <c r="P6" s="16"/>
      <c r="Q6" s="16"/>
      <c r="R6" s="16"/>
      <c r="S6" s="16"/>
      <c r="T6" s="16"/>
      <c r="U6" s="16"/>
      <c r="V6" s="16"/>
    </row>
    <row r="7" spans="1:22" ht="18">
      <c r="A7" s="22" t="s">
        <v>429</v>
      </c>
      <c r="B7" s="28" t="s">
        <v>431</v>
      </c>
      <c r="C7" s="162">
        <f>C4*C4/C5</f>
        <v>5.5555555555555554</v>
      </c>
      <c r="D7" s="13" t="s">
        <v>155</v>
      </c>
      <c r="E7" s="27"/>
      <c r="F7" s="16"/>
      <c r="G7" s="16"/>
      <c r="H7" s="16"/>
      <c r="I7" s="16"/>
      <c r="J7" s="16"/>
      <c r="K7" s="16"/>
      <c r="L7" s="16"/>
      <c r="M7" s="16"/>
      <c r="N7" s="16"/>
      <c r="O7" s="16"/>
      <c r="P7" s="16"/>
      <c r="Q7" s="16"/>
      <c r="R7" s="16"/>
      <c r="S7" s="16"/>
      <c r="T7" s="16"/>
      <c r="U7" s="16"/>
      <c r="V7" s="16"/>
    </row>
    <row r="8" spans="1:22">
      <c r="A8" s="22" t="s">
        <v>430</v>
      </c>
      <c r="B8" s="28" t="s">
        <v>432</v>
      </c>
      <c r="C8" s="162">
        <f>'DESIGN INPUTS AND CALCULATIONS'!C44</f>
        <v>72.050619478995756</v>
      </c>
      <c r="D8" s="13" t="s">
        <v>155</v>
      </c>
      <c r="E8" s="27"/>
      <c r="F8" s="16"/>
      <c r="G8" s="16"/>
      <c r="H8" s="16"/>
      <c r="I8" s="16"/>
      <c r="J8" s="16"/>
      <c r="K8" s="16"/>
      <c r="L8" s="16"/>
      <c r="M8" s="16"/>
      <c r="N8" s="16"/>
      <c r="O8" s="16"/>
      <c r="P8" s="16"/>
      <c r="Q8" s="16"/>
      <c r="R8" s="16"/>
      <c r="S8" s="16"/>
      <c r="T8" s="16"/>
      <c r="U8" s="16"/>
      <c r="V8" s="16"/>
    </row>
    <row r="9" spans="1:22">
      <c r="A9" s="22" t="s">
        <v>428</v>
      </c>
      <c r="B9" s="28" t="s">
        <v>436</v>
      </c>
      <c r="C9" s="162">
        <f>'DESIGN INPUTS AND CALCULATIONS'!C29</f>
        <v>0.95</v>
      </c>
      <c r="D9" s="13"/>
      <c r="E9" s="27"/>
      <c r="F9" s="16"/>
      <c r="G9" s="16"/>
      <c r="H9" s="16"/>
      <c r="I9" s="16"/>
      <c r="J9" s="16"/>
      <c r="K9" s="16"/>
      <c r="L9" s="16"/>
      <c r="M9" s="16"/>
      <c r="N9" s="16"/>
      <c r="O9" s="16"/>
      <c r="P9" s="16"/>
      <c r="Q9" s="16"/>
      <c r="R9" s="16"/>
      <c r="S9" s="16"/>
      <c r="T9" s="16"/>
      <c r="U9" s="16"/>
      <c r="V9" s="16"/>
    </row>
    <row r="10" spans="1:22" ht="18">
      <c r="A10" s="22" t="s">
        <v>421</v>
      </c>
      <c r="B10" s="28" t="s">
        <v>78</v>
      </c>
      <c r="C10" s="162">
        <f>'DESIGN INPUTS AND CALCULATIONS'!C97</f>
        <v>240</v>
      </c>
      <c r="D10" s="27" t="s">
        <v>73</v>
      </c>
      <c r="E10" s="27"/>
      <c r="F10" s="16"/>
      <c r="G10" s="16"/>
      <c r="H10" s="16"/>
      <c r="I10" s="16"/>
      <c r="J10" s="16"/>
      <c r="K10" s="16"/>
      <c r="L10" s="16"/>
      <c r="M10" s="16"/>
      <c r="N10" s="16"/>
      <c r="O10" s="16"/>
      <c r="P10" s="16"/>
      <c r="Q10" s="16"/>
      <c r="R10" s="16"/>
      <c r="S10" s="16"/>
      <c r="T10" s="16"/>
      <c r="U10" s="16"/>
      <c r="V10" s="16"/>
    </row>
    <row r="11" spans="1:22" ht="18">
      <c r="A11" s="22" t="s">
        <v>422</v>
      </c>
      <c r="B11" s="28" t="s">
        <v>74</v>
      </c>
      <c r="C11" s="162">
        <f>'DESIGN INPUTS AND CALCULATIONS'!C95</f>
        <v>40</v>
      </c>
      <c r="D11" s="27" t="s">
        <v>73</v>
      </c>
      <c r="E11" s="27"/>
      <c r="F11" s="16"/>
      <c r="G11" s="16"/>
      <c r="H11" s="16"/>
      <c r="I11" s="16"/>
      <c r="J11" s="16"/>
      <c r="K11" s="16"/>
      <c r="L11" s="16"/>
      <c r="M11" s="16"/>
      <c r="N11" s="16"/>
      <c r="O11" s="16"/>
      <c r="P11" s="16"/>
      <c r="Q11" s="16"/>
      <c r="R11" s="16"/>
      <c r="S11" s="16"/>
      <c r="T11" s="16"/>
      <c r="U11" s="16"/>
      <c r="V11" s="16"/>
    </row>
    <row r="12" spans="1:22" ht="18">
      <c r="A12" s="22" t="s">
        <v>423</v>
      </c>
      <c r="B12" s="28" t="s">
        <v>72</v>
      </c>
      <c r="C12" s="162">
        <f>'DESIGN INPUTS AND CALCULATIONS'!C93</f>
        <v>6.2E-2</v>
      </c>
      <c r="D12" s="27" t="s">
        <v>198</v>
      </c>
      <c r="E12" s="27"/>
      <c r="F12" s="16"/>
      <c r="G12" s="16"/>
      <c r="H12" s="16"/>
      <c r="I12" s="16"/>
      <c r="J12" s="16"/>
      <c r="K12" s="16"/>
      <c r="L12" s="16"/>
      <c r="M12" s="16"/>
      <c r="N12" s="16"/>
      <c r="O12" s="16"/>
      <c r="P12" s="16"/>
      <c r="Q12" s="16"/>
      <c r="R12" s="16"/>
      <c r="S12" s="16"/>
      <c r="T12" s="16"/>
      <c r="U12" s="16"/>
      <c r="V12" s="16"/>
    </row>
    <row r="13" spans="1:22" ht="18">
      <c r="A13" s="22" t="s">
        <v>233</v>
      </c>
      <c r="B13" s="28" t="s">
        <v>32</v>
      </c>
      <c r="C13" s="162">
        <f>'DESIGN INPUTS AND CALCULATIONS'!C100</f>
        <v>6</v>
      </c>
      <c r="D13" s="27"/>
      <c r="E13" s="27"/>
      <c r="F13" s="16"/>
      <c r="G13" s="16"/>
      <c r="H13" s="16"/>
      <c r="I13" s="16"/>
      <c r="J13" s="16"/>
      <c r="K13" s="16"/>
      <c r="L13" s="16"/>
      <c r="M13" s="16"/>
      <c r="N13" s="16"/>
      <c r="O13" s="16"/>
      <c r="P13" s="16"/>
      <c r="Q13" s="16"/>
      <c r="R13" s="16"/>
      <c r="S13" s="16"/>
      <c r="T13" s="16"/>
      <c r="U13" s="16"/>
      <c r="V13" s="16"/>
    </row>
    <row r="14" spans="1:22" ht="18">
      <c r="A14" s="22" t="s">
        <v>234</v>
      </c>
      <c r="B14" s="28" t="s">
        <v>34</v>
      </c>
      <c r="C14" s="162">
        <f>'DESIGN INPUTS AND CALCULATIONS'!C101</f>
        <v>0.35253028473187148</v>
      </c>
      <c r="D14" s="27"/>
      <c r="E14" s="27"/>
      <c r="F14" s="16"/>
      <c r="G14" s="16"/>
      <c r="H14" s="16"/>
      <c r="I14" s="16"/>
      <c r="J14" s="16"/>
      <c r="K14" s="16"/>
      <c r="L14" s="16"/>
      <c r="M14" s="16"/>
      <c r="N14" s="16"/>
      <c r="O14" s="16"/>
      <c r="P14" s="16"/>
      <c r="Q14" s="16"/>
      <c r="R14" s="16"/>
      <c r="S14" s="16"/>
      <c r="T14" s="16"/>
      <c r="U14" s="16"/>
      <c r="V14" s="16"/>
    </row>
    <row r="15" spans="1:22" ht="18">
      <c r="A15" s="22" t="s">
        <v>231</v>
      </c>
      <c r="B15" s="28" t="s">
        <v>25</v>
      </c>
      <c r="C15" s="162">
        <f>'DESIGN INPUTS AND CALCULATIONS'!C98</f>
        <v>101.06348992689401</v>
      </c>
      <c r="D15" s="27" t="s">
        <v>11</v>
      </c>
      <c r="E15" s="27"/>
      <c r="F15" s="16"/>
      <c r="G15" s="16"/>
      <c r="H15" s="16"/>
      <c r="I15" s="16"/>
      <c r="J15" s="16"/>
      <c r="K15" s="16"/>
      <c r="L15" s="16"/>
      <c r="M15" s="16"/>
      <c r="N15" s="16"/>
      <c r="O15" s="16"/>
      <c r="P15" s="16"/>
      <c r="Q15" s="16"/>
      <c r="R15" s="16"/>
      <c r="S15" s="16"/>
      <c r="T15" s="16"/>
      <c r="U15" s="16"/>
      <c r="V15" s="16"/>
    </row>
    <row r="16" spans="1:22" ht="18">
      <c r="A16" s="22" t="s">
        <v>437</v>
      </c>
      <c r="B16" s="34" t="s">
        <v>438</v>
      </c>
      <c r="C16" s="162">
        <f>C6*(C4+0.5)/(C3/2)</f>
        <v>1.035897435897436</v>
      </c>
      <c r="D16" s="27"/>
      <c r="E16" s="27"/>
      <c r="F16" s="16"/>
      <c r="G16" s="16"/>
      <c r="H16" s="16"/>
      <c r="I16" s="16"/>
      <c r="J16" s="16"/>
      <c r="K16" s="16"/>
      <c r="L16" s="16"/>
      <c r="M16" s="16"/>
      <c r="N16" s="16"/>
      <c r="O16" s="16"/>
      <c r="P16" s="16"/>
      <c r="Q16" s="16"/>
      <c r="R16" s="16"/>
      <c r="S16" s="16"/>
      <c r="T16" s="16"/>
      <c r="U16" s="16"/>
      <c r="V16" s="16"/>
    </row>
    <row r="17" spans="1:22" ht="18">
      <c r="A17" s="67" t="s">
        <v>278</v>
      </c>
      <c r="B17" s="58" t="s">
        <v>189</v>
      </c>
      <c r="C17" s="162">
        <f>'DESIGN INPUTS AND CALCULATIONS'!C170</f>
        <v>10000</v>
      </c>
      <c r="D17" s="68" t="s">
        <v>70</v>
      </c>
      <c r="E17" s="27"/>
      <c r="F17" s="16"/>
      <c r="G17" s="16"/>
      <c r="H17" s="16"/>
      <c r="I17" s="16"/>
      <c r="J17" s="16"/>
      <c r="K17" s="16"/>
      <c r="L17" s="16"/>
      <c r="M17" s="16"/>
      <c r="N17" s="16"/>
      <c r="O17" s="16"/>
      <c r="P17" s="16"/>
      <c r="Q17" s="16"/>
      <c r="R17" s="16"/>
      <c r="S17" s="16"/>
      <c r="T17" s="16"/>
      <c r="U17" s="16"/>
      <c r="V17" s="16"/>
    </row>
    <row r="18" spans="1:22" ht="18">
      <c r="A18" s="67" t="s">
        <v>276</v>
      </c>
      <c r="B18" s="58" t="s">
        <v>188</v>
      </c>
      <c r="C18" s="162">
        <f>'DESIGN INPUTS AND CALCULATIONS'!C172</f>
        <v>68</v>
      </c>
      <c r="D18" s="68" t="s">
        <v>70</v>
      </c>
      <c r="E18" s="27"/>
      <c r="F18" s="16"/>
      <c r="G18" s="16"/>
      <c r="H18" s="16"/>
      <c r="I18" s="16"/>
      <c r="J18" s="16"/>
      <c r="K18" s="16"/>
      <c r="L18" s="16"/>
      <c r="M18" s="16"/>
      <c r="N18" s="16"/>
      <c r="O18" s="16"/>
      <c r="P18" s="16"/>
      <c r="Q18" s="16"/>
      <c r="R18" s="16"/>
      <c r="S18" s="16"/>
      <c r="T18" s="16"/>
      <c r="U18" s="16"/>
      <c r="V18" s="16"/>
    </row>
    <row r="19" spans="1:22" ht="18">
      <c r="A19" s="22" t="s">
        <v>426</v>
      </c>
      <c r="B19" s="28" t="s">
        <v>433</v>
      </c>
      <c r="C19" s="31">
        <v>1.968</v>
      </c>
      <c r="D19" s="27" t="s">
        <v>446</v>
      </c>
      <c r="E19" s="148" t="s">
        <v>445</v>
      </c>
      <c r="F19" s="16"/>
      <c r="G19" s="16"/>
      <c r="H19" s="16"/>
      <c r="I19" s="16"/>
      <c r="J19" s="16"/>
      <c r="K19" s="16"/>
      <c r="L19" s="16"/>
      <c r="M19" s="16"/>
      <c r="N19" s="16"/>
      <c r="O19" s="16"/>
      <c r="P19" s="16"/>
      <c r="Q19" s="16"/>
      <c r="R19" s="16"/>
      <c r="S19" s="16"/>
      <c r="T19" s="16"/>
      <c r="U19" s="16"/>
      <c r="V19" s="16"/>
    </row>
    <row r="20" spans="1:22" ht="33">
      <c r="A20" s="22" t="s">
        <v>427</v>
      </c>
      <c r="B20" s="28" t="s">
        <v>434</v>
      </c>
      <c r="C20" s="31">
        <v>0</v>
      </c>
      <c r="D20" s="27" t="s">
        <v>435</v>
      </c>
      <c r="E20" s="148" t="s">
        <v>447</v>
      </c>
      <c r="F20" s="16"/>
      <c r="G20" s="16"/>
      <c r="H20" s="16"/>
      <c r="I20" s="16"/>
      <c r="J20" s="16"/>
      <c r="K20" s="16"/>
      <c r="L20" s="16"/>
      <c r="M20" s="16"/>
      <c r="N20" s="16"/>
      <c r="O20" s="16"/>
      <c r="P20" s="16"/>
      <c r="Q20" s="16"/>
      <c r="R20" s="16"/>
      <c r="S20" s="16"/>
      <c r="T20" s="16"/>
      <c r="U20" s="16"/>
      <c r="V20" s="16"/>
    </row>
    <row r="21" spans="1:22" ht="52.5">
      <c r="A21" s="22" t="s">
        <v>441</v>
      </c>
      <c r="B21" s="28" t="s">
        <v>442</v>
      </c>
      <c r="C21" s="31">
        <v>0.8</v>
      </c>
      <c r="D21" s="27"/>
      <c r="E21" s="148" t="s">
        <v>451</v>
      </c>
    </row>
    <row r="22" spans="1:22" ht="18">
      <c r="A22" s="22" t="s">
        <v>443</v>
      </c>
      <c r="B22" s="28" t="s">
        <v>444</v>
      </c>
      <c r="C22" s="86">
        <f>$C$21*$C$15</f>
        <v>80.850791941515212</v>
      </c>
      <c r="D22" s="27" t="s">
        <v>11</v>
      </c>
      <c r="E22" s="27"/>
    </row>
    <row r="23" spans="1:22" ht="17.25" thickBot="1">
      <c r="A23" s="16"/>
      <c r="B23" s="16"/>
      <c r="C23" s="16"/>
      <c r="D23" s="16"/>
      <c r="E23" s="16"/>
      <c r="F23" s="16"/>
      <c r="G23" s="16"/>
      <c r="H23" s="16"/>
      <c r="I23" s="16"/>
      <c r="J23" s="16"/>
      <c r="K23" s="16"/>
      <c r="L23" s="16"/>
      <c r="M23" s="16"/>
      <c r="N23" s="16"/>
      <c r="O23" s="16"/>
      <c r="P23" s="16"/>
      <c r="Q23" s="16"/>
      <c r="R23" s="16"/>
      <c r="S23" s="16"/>
      <c r="T23" s="16"/>
      <c r="U23" s="16"/>
      <c r="V23" s="16"/>
    </row>
    <row r="24" spans="1:22">
      <c r="A24" s="382" t="s">
        <v>463</v>
      </c>
      <c r="B24" s="383"/>
      <c r="C24" s="383"/>
      <c r="D24" s="384"/>
      <c r="E24" s="141"/>
      <c r="F24" s="16"/>
      <c r="G24" s="16"/>
      <c r="H24" s="16"/>
      <c r="I24" s="16"/>
      <c r="J24" s="16"/>
      <c r="K24" s="16"/>
      <c r="L24" s="16"/>
      <c r="M24" s="16"/>
      <c r="N24" s="16"/>
      <c r="O24" s="16"/>
      <c r="P24" s="16"/>
      <c r="Q24" s="16"/>
      <c r="R24" s="16"/>
      <c r="S24" s="16"/>
      <c r="T24" s="16"/>
      <c r="U24" s="16"/>
      <c r="V24" s="16"/>
    </row>
    <row r="25" spans="1:22" ht="18.600000000000001" customHeight="1">
      <c r="A25" s="22" t="s">
        <v>464</v>
      </c>
      <c r="B25" s="5"/>
      <c r="C25" s="165" t="s">
        <v>465</v>
      </c>
      <c r="D25" s="27"/>
      <c r="E25" s="27"/>
      <c r="F25" s="16"/>
      <c r="G25" s="16"/>
      <c r="H25" s="16"/>
      <c r="I25" s="16"/>
      <c r="J25" s="16"/>
      <c r="K25" s="16"/>
      <c r="L25" s="16"/>
      <c r="M25" s="16"/>
      <c r="N25" s="16"/>
      <c r="O25" s="16"/>
      <c r="P25" s="16"/>
      <c r="Q25" s="16"/>
      <c r="R25" s="16"/>
      <c r="S25" s="16"/>
      <c r="T25" s="16"/>
      <c r="U25" s="16"/>
      <c r="V25" s="16"/>
    </row>
    <row r="26" spans="1:22" ht="18">
      <c r="A26" s="22" t="s">
        <v>467</v>
      </c>
      <c r="B26" s="28" t="s">
        <v>475</v>
      </c>
      <c r="C26" s="165">
        <v>147</v>
      </c>
      <c r="D26" s="27" t="s">
        <v>483</v>
      </c>
      <c r="E26" s="27"/>
      <c r="F26" s="16"/>
      <c r="G26" s="16"/>
      <c r="H26" s="16"/>
      <c r="I26" s="16"/>
      <c r="J26" s="16"/>
      <c r="K26" s="16"/>
      <c r="L26" s="16"/>
      <c r="M26" s="16"/>
      <c r="N26" s="16"/>
      <c r="O26" s="16"/>
      <c r="P26" s="16"/>
      <c r="Q26" s="16"/>
      <c r="R26" s="16"/>
      <c r="S26" s="16"/>
      <c r="T26" s="16"/>
      <c r="U26" s="16"/>
      <c r="V26" s="16"/>
    </row>
    <row r="27" spans="1:22" ht="18" hidden="1">
      <c r="A27" s="22" t="s">
        <v>498</v>
      </c>
      <c r="B27" s="28" t="s">
        <v>499</v>
      </c>
      <c r="C27" s="165">
        <v>16.899999999999999</v>
      </c>
      <c r="D27" s="27" t="s">
        <v>483</v>
      </c>
      <c r="E27" s="27"/>
      <c r="F27" s="16"/>
      <c r="G27" s="16"/>
      <c r="H27" s="16"/>
      <c r="I27" s="16"/>
      <c r="J27" s="16"/>
      <c r="K27" s="16"/>
      <c r="L27" s="16"/>
      <c r="M27" s="16"/>
      <c r="N27" s="16"/>
      <c r="O27" s="16"/>
      <c r="P27" s="16"/>
      <c r="Q27" s="16"/>
      <c r="R27" s="16"/>
      <c r="S27" s="16"/>
      <c r="T27" s="16"/>
      <c r="U27" s="16"/>
      <c r="V27" s="16"/>
    </row>
    <row r="28" spans="1:22" ht="18">
      <c r="A28" s="22" t="s">
        <v>468</v>
      </c>
      <c r="B28" s="28" t="s">
        <v>477</v>
      </c>
      <c r="C28" s="165">
        <v>33.200000000000003</v>
      </c>
      <c r="D28" s="27" t="s">
        <v>483</v>
      </c>
      <c r="E28" s="27"/>
      <c r="F28" s="16"/>
      <c r="G28" s="16"/>
      <c r="H28" s="16"/>
      <c r="I28" s="16"/>
      <c r="J28" s="16"/>
      <c r="K28" s="16"/>
      <c r="L28" s="16"/>
      <c r="M28" s="16"/>
      <c r="N28" s="16"/>
      <c r="O28" s="16"/>
      <c r="P28" s="16"/>
      <c r="Q28" s="16"/>
      <c r="R28" s="16"/>
      <c r="S28" s="16"/>
      <c r="T28" s="16"/>
      <c r="U28" s="16"/>
      <c r="V28" s="16"/>
    </row>
    <row r="29" spans="1:22" ht="18">
      <c r="A29" s="22" t="s">
        <v>469</v>
      </c>
      <c r="B29" s="28" t="s">
        <v>478</v>
      </c>
      <c r="C29" s="166">
        <v>10</v>
      </c>
      <c r="D29" s="27" t="s">
        <v>156</v>
      </c>
      <c r="E29" s="27"/>
      <c r="F29" s="16"/>
      <c r="G29" s="16"/>
      <c r="H29" s="16"/>
      <c r="I29" s="16"/>
      <c r="J29" s="16"/>
      <c r="K29" s="16"/>
      <c r="L29" s="16"/>
      <c r="M29" s="16"/>
      <c r="N29" s="16"/>
      <c r="O29" s="16"/>
      <c r="P29" s="16"/>
      <c r="Q29" s="16"/>
      <c r="R29" s="16"/>
      <c r="S29" s="16"/>
      <c r="T29" s="16"/>
      <c r="U29" s="16"/>
      <c r="V29" s="16"/>
    </row>
    <row r="30" spans="1:22" ht="18">
      <c r="A30" s="22" t="s">
        <v>470</v>
      </c>
      <c r="B30" s="28" t="s">
        <v>479</v>
      </c>
      <c r="C30" s="166">
        <v>150</v>
      </c>
      <c r="D30" s="13" t="s">
        <v>70</v>
      </c>
      <c r="E30" s="27"/>
      <c r="F30" s="16"/>
      <c r="G30" s="16"/>
      <c r="H30" s="16"/>
      <c r="I30" s="16"/>
      <c r="J30" s="16"/>
      <c r="K30" s="16"/>
      <c r="L30" s="16"/>
      <c r="M30" s="16"/>
      <c r="N30" s="16"/>
      <c r="O30" s="16"/>
      <c r="P30" s="16"/>
      <c r="Q30" s="16"/>
      <c r="R30" s="16"/>
      <c r="S30" s="16"/>
      <c r="T30" s="16"/>
      <c r="U30" s="16"/>
      <c r="V30" s="16"/>
    </row>
    <row r="31" spans="1:22" ht="18">
      <c r="A31" s="22" t="s">
        <v>471</v>
      </c>
      <c r="B31" s="28" t="s">
        <v>480</v>
      </c>
      <c r="C31" s="166">
        <v>1.21</v>
      </c>
      <c r="D31" s="27" t="s">
        <v>483</v>
      </c>
      <c r="E31" s="27"/>
      <c r="F31" s="16"/>
      <c r="G31" s="16"/>
      <c r="H31" s="16"/>
      <c r="I31" s="16"/>
      <c r="J31" s="16"/>
      <c r="K31" s="16"/>
      <c r="L31" s="16"/>
      <c r="M31" s="16"/>
      <c r="N31" s="16"/>
      <c r="O31" s="16"/>
      <c r="P31" s="16"/>
      <c r="Q31" s="16"/>
      <c r="R31" s="16"/>
      <c r="S31" s="16"/>
      <c r="T31" s="16"/>
      <c r="U31" s="16"/>
      <c r="V31" s="16"/>
    </row>
    <row r="32" spans="1:22" ht="18">
      <c r="A32" s="22" t="s">
        <v>472</v>
      </c>
      <c r="B32" s="28" t="s">
        <v>481</v>
      </c>
      <c r="C32" s="166">
        <v>4.7</v>
      </c>
      <c r="D32" s="13" t="s">
        <v>156</v>
      </c>
      <c r="E32" s="27"/>
      <c r="F32" s="16"/>
      <c r="G32" s="16"/>
      <c r="H32" s="16"/>
      <c r="I32" s="16"/>
      <c r="J32" s="16"/>
      <c r="K32" s="16"/>
      <c r="L32" s="16"/>
      <c r="M32" s="16"/>
      <c r="N32" s="16"/>
      <c r="O32" s="16"/>
      <c r="P32" s="16"/>
      <c r="Q32" s="16"/>
      <c r="R32" s="16"/>
      <c r="S32" s="16"/>
      <c r="T32" s="16"/>
      <c r="U32" s="16"/>
      <c r="V32" s="16"/>
    </row>
    <row r="33" spans="1:22" ht="18" hidden="1">
      <c r="A33" s="22" t="s">
        <v>484</v>
      </c>
      <c r="B33" s="28" t="s">
        <v>485</v>
      </c>
      <c r="C33" s="166"/>
      <c r="D33" s="13" t="s">
        <v>7</v>
      </c>
      <c r="E33" s="27"/>
      <c r="F33" s="16"/>
      <c r="G33" s="16"/>
      <c r="H33" s="16"/>
      <c r="I33" s="16"/>
      <c r="J33" s="16"/>
      <c r="K33" s="16"/>
      <c r="L33" s="16"/>
      <c r="M33" s="16"/>
      <c r="N33" s="16"/>
      <c r="O33" s="16"/>
      <c r="P33" s="16"/>
      <c r="Q33" s="16"/>
      <c r="R33" s="16"/>
      <c r="S33" s="16"/>
      <c r="T33" s="16"/>
      <c r="U33" s="16"/>
      <c r="V33" s="16"/>
    </row>
    <row r="34" spans="1:22" ht="18">
      <c r="A34" s="22" t="s">
        <v>473</v>
      </c>
      <c r="B34" s="28" t="s">
        <v>482</v>
      </c>
      <c r="C34" s="166">
        <v>9.09</v>
      </c>
      <c r="D34" s="27" t="s">
        <v>483</v>
      </c>
      <c r="E34" s="27"/>
      <c r="F34" s="16"/>
      <c r="G34" s="16"/>
      <c r="H34" s="16"/>
      <c r="I34" s="16"/>
      <c r="J34" s="16"/>
      <c r="K34" s="16"/>
      <c r="L34" s="16"/>
      <c r="M34" s="16"/>
      <c r="N34" s="16"/>
      <c r="O34" s="16"/>
      <c r="P34" s="16"/>
      <c r="Q34" s="16"/>
      <c r="R34" s="16"/>
      <c r="S34" s="16"/>
      <c r="T34" s="16"/>
      <c r="U34" s="16"/>
      <c r="V34" s="16"/>
    </row>
    <row r="35" spans="1:22">
      <c r="A35" s="22" t="s">
        <v>474</v>
      </c>
      <c r="B35" s="28" t="s">
        <v>476</v>
      </c>
      <c r="C35" s="166">
        <v>0.22</v>
      </c>
      <c r="D35" s="13"/>
      <c r="E35" s="27"/>
      <c r="F35" s="16"/>
      <c r="G35" s="16"/>
      <c r="H35" s="16"/>
      <c r="I35" s="16"/>
      <c r="J35" s="16"/>
      <c r="K35" s="16"/>
      <c r="L35" s="16"/>
      <c r="M35" s="16"/>
      <c r="N35" s="16"/>
      <c r="O35" s="16"/>
      <c r="P35" s="16"/>
      <c r="Q35" s="16"/>
      <c r="R35" s="16"/>
      <c r="S35" s="16"/>
      <c r="T35" s="16"/>
      <c r="U35" s="16"/>
      <c r="V35" s="16"/>
    </row>
    <row r="36" spans="1:22" ht="18">
      <c r="A36" s="22" t="s">
        <v>495</v>
      </c>
      <c r="B36" s="28" t="s">
        <v>496</v>
      </c>
      <c r="C36" s="166">
        <v>16</v>
      </c>
      <c r="D36" s="13" t="s">
        <v>11</v>
      </c>
      <c r="E36" s="27"/>
      <c r="F36" s="16"/>
      <c r="G36" s="16"/>
      <c r="H36" s="16"/>
      <c r="I36" s="16"/>
      <c r="J36" s="16"/>
      <c r="K36" s="16"/>
      <c r="L36" s="16"/>
      <c r="M36" s="16"/>
      <c r="N36" s="16"/>
      <c r="O36" s="16"/>
      <c r="P36" s="16"/>
      <c r="Q36" s="16"/>
      <c r="R36" s="16"/>
      <c r="S36" s="16"/>
      <c r="T36" s="16"/>
      <c r="U36" s="16"/>
      <c r="V36" s="16"/>
    </row>
    <row r="37" spans="1:22">
      <c r="A37" s="16"/>
      <c r="B37" s="16"/>
      <c r="C37" s="16"/>
      <c r="D37" s="16"/>
      <c r="E37" s="16"/>
      <c r="F37" s="16"/>
      <c r="G37" s="16"/>
      <c r="H37" s="16"/>
      <c r="I37" s="16"/>
      <c r="J37" s="16"/>
      <c r="K37" s="16"/>
      <c r="L37" s="16"/>
      <c r="M37" s="16"/>
      <c r="N37" s="16"/>
      <c r="O37" s="16"/>
      <c r="P37" s="16"/>
      <c r="Q37" s="16"/>
      <c r="R37" s="16"/>
      <c r="S37" s="16"/>
      <c r="T37" s="16"/>
      <c r="U37" s="16"/>
      <c r="V37" s="16"/>
    </row>
    <row r="38" spans="1:22">
      <c r="A38" s="16"/>
      <c r="B38" s="16"/>
      <c r="C38" s="16"/>
      <c r="D38" s="16"/>
      <c r="E38" s="16"/>
      <c r="F38" s="16"/>
      <c r="G38" s="16"/>
      <c r="H38" s="16"/>
      <c r="I38" s="16"/>
      <c r="J38" s="16"/>
      <c r="K38" s="16"/>
      <c r="L38" s="16"/>
      <c r="M38" s="16"/>
      <c r="N38" s="16"/>
      <c r="O38" s="16"/>
      <c r="P38" s="16"/>
      <c r="Q38" s="16"/>
      <c r="R38" s="16"/>
      <c r="S38" s="16"/>
      <c r="T38" s="16"/>
      <c r="U38" s="16"/>
      <c r="V38" s="16"/>
    </row>
    <row r="39" spans="1:22">
      <c r="A39" s="16"/>
      <c r="B39" s="16"/>
      <c r="C39" s="16"/>
      <c r="D39" s="16"/>
      <c r="E39" s="16"/>
      <c r="F39" s="16"/>
      <c r="G39" s="16"/>
      <c r="H39" s="16"/>
      <c r="I39" s="16"/>
      <c r="J39" s="16"/>
      <c r="K39" s="16"/>
      <c r="L39" s="16"/>
      <c r="M39" s="16"/>
      <c r="N39" s="16"/>
      <c r="O39" s="16"/>
      <c r="P39" s="16"/>
      <c r="Q39" s="16"/>
      <c r="R39" s="16"/>
      <c r="S39" s="16"/>
      <c r="T39" s="16"/>
      <c r="U39" s="16"/>
      <c r="V39" s="16"/>
    </row>
    <row r="40" spans="1:22">
      <c r="A40" s="16"/>
      <c r="B40" s="16"/>
      <c r="C40" s="16"/>
      <c r="D40" s="16"/>
      <c r="E40" s="16"/>
      <c r="F40" s="16"/>
      <c r="G40" s="16"/>
      <c r="H40" s="16"/>
      <c r="I40" s="16"/>
      <c r="J40" s="16"/>
      <c r="K40" s="16"/>
      <c r="L40" s="16"/>
      <c r="M40" s="16"/>
      <c r="N40" s="16"/>
      <c r="O40" s="16"/>
      <c r="P40" s="16"/>
      <c r="Q40" s="16"/>
      <c r="R40" s="16"/>
      <c r="S40" s="16"/>
      <c r="T40" s="16"/>
      <c r="U40" s="16"/>
      <c r="V40" s="16"/>
    </row>
    <row r="41" spans="1:22">
      <c r="F41" s="16"/>
      <c r="G41" s="16"/>
      <c r="H41" s="16"/>
      <c r="I41" s="16"/>
      <c r="J41" s="16"/>
      <c r="K41" s="16"/>
      <c r="L41" s="16"/>
      <c r="M41" s="16"/>
      <c r="N41" s="16"/>
      <c r="O41" s="16"/>
      <c r="P41" s="16"/>
    </row>
    <row r="42" spans="1:22">
      <c r="F42" s="16"/>
      <c r="G42" s="16"/>
      <c r="H42" s="16"/>
      <c r="I42" s="16"/>
      <c r="J42" s="16"/>
      <c r="K42" s="16"/>
      <c r="L42" s="16"/>
      <c r="M42" s="16"/>
      <c r="N42" s="16"/>
      <c r="O42" s="16"/>
      <c r="P42" s="16"/>
    </row>
    <row r="43" spans="1:22">
      <c r="F43" s="16"/>
      <c r="G43" s="16"/>
      <c r="H43" s="16"/>
      <c r="I43" s="16"/>
      <c r="J43" s="16"/>
      <c r="K43" s="16"/>
      <c r="L43" s="16"/>
      <c r="M43" s="16"/>
      <c r="N43" s="16"/>
      <c r="O43" s="16"/>
      <c r="P43" s="16"/>
    </row>
    <row r="44" spans="1:22">
      <c r="F44" s="16"/>
      <c r="G44" s="16"/>
      <c r="H44" s="16"/>
      <c r="I44" s="16"/>
      <c r="J44" s="16"/>
      <c r="K44" s="16"/>
      <c r="L44" s="16"/>
      <c r="M44" s="16"/>
      <c r="N44" s="16"/>
      <c r="O44" s="16"/>
      <c r="P44" s="16"/>
    </row>
  </sheetData>
  <mergeCells count="2">
    <mergeCell ref="A2:D2"/>
    <mergeCell ref="A24:D24"/>
  </mergeCells>
  <phoneticPr fontId="67" type="noConversion"/>
  <conditionalFormatting sqref="C33">
    <cfRule type="containsText" dxfId="0" priority="1" operator="containsText" text="Inner Loop">
      <formula>NOT(ISERROR(SEARCH("Inner Loop",C33)))</formula>
    </cfRule>
  </conditionalFormatting>
  <dataValidations count="1">
    <dataValidation errorStyle="warning" showErrorMessage="1" errorTitle="Cr value" error="Use a capacitor that is within 10% of the recommended value" promptTitle="Resonant Capacitor Value" prompt="Enter actual value of Resonant Capacitor used" sqref="C19:C21" xr:uid="{00000000-0002-0000-0300-000000000000}"/>
  </dataValidations>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300-000001000000}">
          <x14:formula1>
            <xm:f>'tables and calculations'!$A$297:$A$299</xm:f>
          </x14:formula1>
          <xm:sqref>C25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2:B11"/>
  <sheetViews>
    <sheetView workbookViewId="0">
      <selection activeCell="G27" sqref="G27"/>
    </sheetView>
  </sheetViews>
  <sheetFormatPr defaultRowHeight="16.5"/>
  <sheetData>
    <row r="2" spans="1:2">
      <c r="A2" t="s">
        <v>537</v>
      </c>
      <c r="B2" t="s">
        <v>538</v>
      </c>
    </row>
    <row r="3" spans="1:2">
      <c r="B3" t="s">
        <v>541</v>
      </c>
    </row>
    <row r="4" spans="1:2">
      <c r="B4" t="s">
        <v>540</v>
      </c>
    </row>
    <row r="5" spans="1:2">
      <c r="B5" t="s">
        <v>539</v>
      </c>
    </row>
    <row r="7" spans="1:2">
      <c r="A7" t="s">
        <v>549</v>
      </c>
      <c r="B7" t="s">
        <v>552</v>
      </c>
    </row>
    <row r="8" spans="1:2">
      <c r="B8" t="s">
        <v>587</v>
      </c>
    </row>
    <row r="9" spans="1:2">
      <c r="B9" t="s">
        <v>614</v>
      </c>
    </row>
    <row r="10" spans="1:2">
      <c r="B10" t="s">
        <v>615</v>
      </c>
    </row>
    <row r="11" spans="1:2">
      <c r="B11" t="s">
        <v>633</v>
      </c>
    </row>
  </sheetData>
  <phoneticPr fontId="67" type="noConversion"/>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B5"/>
  <sheetViews>
    <sheetView workbookViewId="0">
      <selection activeCell="C15" sqref="C14:C15"/>
    </sheetView>
  </sheetViews>
  <sheetFormatPr defaultRowHeight="16.5"/>
  <sheetData>
    <row r="5" spans="2:2">
      <c r="B5" t="s">
        <v>548</v>
      </c>
    </row>
  </sheetData>
  <phoneticPr fontId="67" type="noConversion"/>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dimension ref="B15:AZ95"/>
  <sheetViews>
    <sheetView topLeftCell="A72" zoomScale="70" zoomScaleNormal="70" workbookViewId="0">
      <selection activeCell="H131" sqref="H131"/>
    </sheetView>
  </sheetViews>
  <sheetFormatPr defaultRowHeight="16.5"/>
  <cols>
    <col min="2" max="2" width="10.125" bestFit="1" customWidth="1"/>
    <col min="3" max="3" width="12" bestFit="1" customWidth="1"/>
    <col min="6" max="6" width="16.875" bestFit="1" customWidth="1"/>
    <col min="7" max="7" width="12" bestFit="1" customWidth="1"/>
    <col min="8" max="8" width="26.625" bestFit="1" customWidth="1"/>
    <col min="9" max="9" width="17.375" customWidth="1"/>
    <col min="10" max="10" width="25.875" bestFit="1" customWidth="1"/>
    <col min="11" max="12" width="17.375" customWidth="1"/>
  </cols>
  <sheetData>
    <row r="15" spans="6:8">
      <c r="F15" t="s">
        <v>601</v>
      </c>
      <c r="G15">
        <f>C19/(2*PI()*fllc*1000)*1000000</f>
        <v>40.135242850203809</v>
      </c>
      <c r="H15" t="s">
        <v>73</v>
      </c>
    </row>
    <row r="16" spans="6:8" ht="49.5">
      <c r="F16" s="123" t="s">
        <v>602</v>
      </c>
      <c r="G16">
        <f>Lr/(1-(C17^2))</f>
        <v>210.52631578947376</v>
      </c>
      <c r="H16" t="s">
        <v>73</v>
      </c>
    </row>
    <row r="17" spans="2:52">
      <c r="B17" t="s">
        <v>595</v>
      </c>
      <c r="C17">
        <f>'DESIGN INPUTS AND CALCULATIONS'!C91</f>
        <v>0.9</v>
      </c>
      <c r="F17" t="s">
        <v>604</v>
      </c>
      <c r="G17">
        <f>G15*(1-C17)/(1-C17^2)</f>
        <v>21.12381202642306</v>
      </c>
      <c r="H17" t="s">
        <v>73</v>
      </c>
    </row>
    <row r="18" spans="2:52">
      <c r="B18" t="s">
        <v>600</v>
      </c>
      <c r="C18">
        <f>1/C17</f>
        <v>1.1111111111111112</v>
      </c>
    </row>
    <row r="19" spans="2:52">
      <c r="B19" t="s">
        <v>594</v>
      </c>
      <c r="C19">
        <f>Qe_selected*Re_fl</f>
        <v>25.217716817648512</v>
      </c>
      <c r="F19" t="s">
        <v>612</v>
      </c>
      <c r="G19">
        <f>SQRT(Lr/Cr)</f>
        <v>25.4000254000381</v>
      </c>
      <c r="L19" t="str">
        <f>'DESIGN INPUTS AND CALCULATIONS'!C90</f>
        <v>Discrete Inductor</v>
      </c>
    </row>
    <row r="20" spans="2:52">
      <c r="F20" t="s">
        <v>613</v>
      </c>
      <c r="G20">
        <f>G19/Re_fl</f>
        <v>0.35253028473187148</v>
      </c>
    </row>
    <row r="21" spans="2:52">
      <c r="B21" t="s">
        <v>114</v>
      </c>
    </row>
    <row r="22" spans="2:52">
      <c r="B22" t="s">
        <v>597</v>
      </c>
    </row>
    <row r="23" spans="2:52">
      <c r="B23" s="20" t="s">
        <v>29</v>
      </c>
      <c r="C23" s="20" t="s">
        <v>27</v>
      </c>
      <c r="D23" s="20" t="s">
        <v>598</v>
      </c>
      <c r="E23" s="20" t="s">
        <v>599</v>
      </c>
      <c r="F23" s="20"/>
      <c r="G23" s="20"/>
      <c r="H23" s="20" t="s">
        <v>606</v>
      </c>
      <c r="I23" s="20" t="s">
        <v>603</v>
      </c>
      <c r="J23" s="20" t="s">
        <v>607</v>
      </c>
      <c r="K23" s="20" t="s">
        <v>605</v>
      </c>
      <c r="L23" s="20"/>
      <c r="M23" s="20"/>
      <c r="N23" s="20"/>
      <c r="O23" s="20"/>
      <c r="P23" s="20"/>
      <c r="Q23" s="20"/>
      <c r="R23" s="20"/>
      <c r="S23" s="20"/>
      <c r="T23" s="20"/>
      <c r="U23" s="20"/>
      <c r="V23" s="20"/>
      <c r="W23" s="20"/>
      <c r="X23" s="20"/>
      <c r="Y23" s="20"/>
      <c r="Z23" s="20"/>
      <c r="AA23" s="20"/>
      <c r="AB23" s="20"/>
      <c r="AC23" s="21"/>
      <c r="AD23" s="21"/>
      <c r="AE23" s="20"/>
      <c r="AF23" s="20"/>
      <c r="AG23" s="20"/>
      <c r="AH23" s="20"/>
      <c r="AI23" s="20"/>
      <c r="AJ23" s="20"/>
      <c r="AK23" s="20"/>
      <c r="AL23" s="20"/>
      <c r="AM23" s="20"/>
      <c r="AN23" s="20"/>
      <c r="AO23" s="20"/>
      <c r="AP23" s="20"/>
      <c r="AQ23" s="20"/>
      <c r="AR23" s="20"/>
      <c r="AS23" s="20"/>
      <c r="AT23" s="20"/>
      <c r="AU23" s="20"/>
      <c r="AV23" s="20"/>
      <c r="AW23" s="20"/>
      <c r="AX23" s="20"/>
      <c r="AY23" s="20"/>
      <c r="AZ23" s="20"/>
    </row>
    <row r="24" spans="2:52">
      <c r="B24" s="20">
        <f t="shared" ref="B24:B95" si="0">Qe_selected</f>
        <v>0.35</v>
      </c>
      <c r="C24" s="20">
        <f t="shared" ref="C24:C95" si="1">Ln_selected</f>
        <v>6</v>
      </c>
      <c r="D24" s="20">
        <v>0</v>
      </c>
      <c r="E24" s="20">
        <f>D24^2</f>
        <v>0</v>
      </c>
      <c r="F24" s="20" t="e">
        <f>($C$18*(1-(1-($C$17^2))/(E24)))^2</f>
        <v>#DIV/0!</v>
      </c>
      <c r="G24" s="20" t="e">
        <f>((B24/$C$17)*(D24-(1/D24)))^2</f>
        <v>#DIV/0!</v>
      </c>
      <c r="H24" s="20" t="e">
        <f>SQRT(F24+G24)</f>
        <v>#DIV/0!</v>
      </c>
      <c r="I24" s="20" t="e">
        <f>1/(H24)</f>
        <v>#DIV/0!</v>
      </c>
      <c r="J24" s="20" t="e">
        <f>SQRT(F24)</f>
        <v>#DIV/0!</v>
      </c>
      <c r="K24" s="20" t="e">
        <f>1/J24</f>
        <v>#DIV/0!</v>
      </c>
      <c r="L24" s="20">
        <f>IF('DESIGN INPUTS AND CALCULATIONS'!$C$90="Integrated Leakage",'Integrated Leakage'!I24,'tables and calculations'!$S66)</f>
        <v>0</v>
      </c>
      <c r="M24" s="20">
        <f>IF('DESIGN INPUTS AND CALCULATIONS'!$C$90="Integrated Leakage",'Integrated Leakage'!K24,'tables and calculations'!$AO66)</f>
        <v>0</v>
      </c>
      <c r="N24" s="20"/>
      <c r="O24" s="20"/>
      <c r="P24" s="20"/>
      <c r="Q24" s="20"/>
      <c r="R24" s="20"/>
      <c r="S24" s="20"/>
      <c r="T24" s="20"/>
      <c r="U24" s="20"/>
      <c r="V24" s="20"/>
      <c r="W24" s="20"/>
      <c r="X24" s="20"/>
      <c r="Y24" s="20"/>
      <c r="Z24" s="20"/>
      <c r="AA24" s="20"/>
      <c r="AB24" s="20"/>
      <c r="AC24" s="20"/>
      <c r="AD24" s="20"/>
      <c r="AE24" s="20"/>
      <c r="AF24" s="20"/>
      <c r="AG24" s="20"/>
      <c r="AH24" s="20"/>
      <c r="AI24" s="20"/>
      <c r="AJ24" s="20"/>
      <c r="AK24" s="20"/>
      <c r="AL24" s="20"/>
      <c r="AM24" s="20"/>
      <c r="AN24" s="20"/>
      <c r="AO24" s="20"/>
      <c r="AP24" s="20"/>
      <c r="AQ24" s="20"/>
      <c r="AR24" s="20"/>
      <c r="AS24" s="20"/>
      <c r="AT24" s="20"/>
      <c r="AU24" s="20"/>
      <c r="AV24" s="20"/>
      <c r="AW24" s="20"/>
      <c r="AX24" s="20"/>
      <c r="AY24" s="20"/>
      <c r="AZ24" s="20"/>
    </row>
    <row r="25" spans="2:52">
      <c r="B25" s="20">
        <f t="shared" si="0"/>
        <v>0.35</v>
      </c>
      <c r="C25" s="20">
        <f t="shared" si="1"/>
        <v>6</v>
      </c>
      <c r="D25" s="20">
        <f>D24+0.05</f>
        <v>0.05</v>
      </c>
      <c r="E25" s="20">
        <f t="shared" ref="E25:E88" si="2">D25^2</f>
        <v>2.5000000000000005E-3</v>
      </c>
      <c r="F25" s="20">
        <f t="shared" ref="F25:F88" si="3">($C$18*(1-(1-($C$17^2))/(E25)))^2</f>
        <v>6944.4444444444362</v>
      </c>
      <c r="G25" s="20">
        <f t="shared" ref="G25:G88" si="4">((B25/$C$17)*(D25-(1/D25)))^2</f>
        <v>60.191736111111091</v>
      </c>
      <c r="H25" s="20">
        <f t="shared" ref="H25:H88" si="5">SQRT(F25+G25)</f>
        <v>83.693704545536434</v>
      </c>
      <c r="I25" s="20">
        <f t="shared" ref="I25:I88" si="6">1/(H25)</f>
        <v>1.1948329990052187E-2</v>
      </c>
      <c r="J25" s="20">
        <f t="shared" ref="J25:J88" si="7">SQRT(F25)</f>
        <v>83.333333333333286</v>
      </c>
      <c r="K25" s="20">
        <f t="shared" ref="K25:K88" si="8">1/J25</f>
        <v>1.2000000000000007E-2</v>
      </c>
      <c r="L25" s="20">
        <f>IF('DESIGN INPUTS AND CALCULATIONS'!$C$90="Integrated Leakage",'Integrated Leakage'!I25,'tables and calculations'!$S67)</f>
        <v>1.5181158318506433E-2</v>
      </c>
      <c r="M25" s="20">
        <f>IF('DESIGN INPUTS AND CALCULATIONS'!$C$90="Integrated Leakage",'Integrated Leakage'!K25,'tables and calculations'!$AO67)</f>
        <v>1.5267174864358253E-2</v>
      </c>
      <c r="N25" s="20"/>
      <c r="O25" s="20"/>
      <c r="P25" s="20"/>
      <c r="Q25" s="20"/>
      <c r="R25" s="20"/>
      <c r="S25" s="20"/>
      <c r="T25" s="20"/>
      <c r="U25" s="20"/>
      <c r="V25" s="20"/>
      <c r="W25" s="20"/>
      <c r="X25" s="20"/>
      <c r="Y25" s="20"/>
      <c r="Z25" s="20"/>
      <c r="AA25" s="20"/>
      <c r="AB25" s="20"/>
      <c r="AC25" s="20"/>
      <c r="AD25" s="20"/>
      <c r="AE25" s="20"/>
      <c r="AF25" s="20"/>
      <c r="AG25" s="20"/>
      <c r="AH25" s="20"/>
      <c r="AI25" s="20"/>
      <c r="AJ25" s="20"/>
      <c r="AK25" s="20"/>
      <c r="AL25" s="20"/>
      <c r="AM25" s="20"/>
      <c r="AN25" s="20"/>
      <c r="AO25" s="20"/>
      <c r="AP25" s="20"/>
      <c r="AQ25" s="20"/>
      <c r="AR25" s="20"/>
      <c r="AS25" s="20"/>
      <c r="AT25" s="20"/>
      <c r="AU25" s="20"/>
      <c r="AV25" s="20"/>
      <c r="AW25" s="20"/>
      <c r="AX25" s="20"/>
      <c r="AY25" s="20"/>
      <c r="AZ25" s="20"/>
    </row>
    <row r="26" spans="2:52">
      <c r="B26" s="20">
        <f t="shared" si="0"/>
        <v>0.35</v>
      </c>
      <c r="C26" s="20">
        <f t="shared" si="1"/>
        <v>6</v>
      </c>
      <c r="D26" s="20">
        <f t="shared" ref="D26:D89" si="9">D25+0.05</f>
        <v>0.1</v>
      </c>
      <c r="E26" s="20">
        <f t="shared" si="2"/>
        <v>1.0000000000000002E-2</v>
      </c>
      <c r="F26" s="20">
        <f t="shared" si="3"/>
        <v>399.99999999999955</v>
      </c>
      <c r="G26" s="20">
        <f t="shared" si="4"/>
        <v>14.822499999999998</v>
      </c>
      <c r="H26" s="20">
        <f t="shared" si="5"/>
        <v>20.367191755369703</v>
      </c>
      <c r="I26" s="20">
        <f t="shared" si="6"/>
        <v>4.9098570485857744E-2</v>
      </c>
      <c r="J26" s="20">
        <f t="shared" si="7"/>
        <v>19.999999999999989</v>
      </c>
      <c r="K26" s="20">
        <f t="shared" si="8"/>
        <v>5.0000000000000024E-2</v>
      </c>
      <c r="L26" s="20">
        <f>IF('DESIGN INPUTS AND CALCULATIONS'!$C$90="Integrated Leakage",'Integrated Leakage'!I26,'tables and calculations'!$S68)</f>
        <v>6.2962078120949325E-2</v>
      </c>
      <c r="M26" s="20">
        <f>IF('DESIGN INPUTS AND CALCULATIONS'!$C$90="Integrated Leakage",'Integrated Leakage'!K26,'tables and calculations'!$AO68)</f>
        <v>6.4516115872582977E-2</v>
      </c>
      <c r="N26" s="20"/>
      <c r="O26" s="20"/>
      <c r="P26" s="20"/>
      <c r="Q26" s="20"/>
      <c r="R26" s="20"/>
      <c r="S26" s="20"/>
      <c r="T26" s="20"/>
      <c r="U26" s="20"/>
      <c r="V26" s="20"/>
      <c r="W26" s="20"/>
      <c r="X26" s="20"/>
      <c r="Y26" s="20"/>
      <c r="Z26" s="20"/>
      <c r="AA26" s="20"/>
      <c r="AB26" s="20"/>
      <c r="AC26" s="20"/>
      <c r="AD26" s="20"/>
      <c r="AE26" s="20"/>
      <c r="AF26" s="20"/>
      <c r="AG26" s="20"/>
      <c r="AH26" s="20"/>
      <c r="AI26" s="20"/>
      <c r="AJ26" s="20"/>
      <c r="AK26" s="20"/>
      <c r="AL26" s="20"/>
      <c r="AM26" s="20"/>
      <c r="AN26" s="20"/>
      <c r="AO26" s="20"/>
      <c r="AP26" s="20"/>
      <c r="AQ26" s="20"/>
      <c r="AR26" s="20"/>
      <c r="AS26" s="20"/>
      <c r="AT26" s="20"/>
      <c r="AU26" s="20"/>
      <c r="AV26" s="20"/>
      <c r="AW26" s="20"/>
      <c r="AX26" s="20"/>
      <c r="AY26" s="20"/>
      <c r="AZ26" s="20"/>
    </row>
    <row r="27" spans="2:52">
      <c r="B27" s="20">
        <f t="shared" si="0"/>
        <v>0.35</v>
      </c>
      <c r="C27" s="20">
        <f t="shared" si="1"/>
        <v>6</v>
      </c>
      <c r="D27" s="20">
        <f t="shared" si="9"/>
        <v>0.15000000000000002</v>
      </c>
      <c r="E27" s="20">
        <f t="shared" si="2"/>
        <v>2.2500000000000006E-2</v>
      </c>
      <c r="F27" s="20">
        <f t="shared" si="3"/>
        <v>68.419448254839111</v>
      </c>
      <c r="G27" s="20">
        <f t="shared" si="4"/>
        <v>6.4224699931412861</v>
      </c>
      <c r="H27" s="20">
        <f t="shared" si="5"/>
        <v>8.6511223692640247</v>
      </c>
      <c r="I27" s="20">
        <f t="shared" si="6"/>
        <v>0.11559193793776758</v>
      </c>
      <c r="J27" s="20">
        <f t="shared" si="7"/>
        <v>8.271604938271599</v>
      </c>
      <c r="K27" s="20">
        <f t="shared" si="8"/>
        <v>0.12089552238805978</v>
      </c>
      <c r="L27" s="20">
        <f>IF('DESIGN INPUTS AND CALCULATIONS'!$C$90="Integrated Leakage",'Integrated Leakage'!I27,'tables and calculations'!$S69)</f>
        <v>0.15050098412273813</v>
      </c>
      <c r="M27" s="20">
        <f>IF('DESIGN INPUTS AND CALCULATIONS'!$C$90="Integrated Leakage",'Integrated Leakage'!K27,'tables and calculations'!$AO69)</f>
        <v>0.16023730136411285</v>
      </c>
      <c r="N27" s="20"/>
      <c r="O27" s="20"/>
      <c r="P27" s="20"/>
      <c r="Q27" s="20"/>
      <c r="R27" s="20"/>
      <c r="S27" s="20"/>
      <c r="T27" s="20"/>
      <c r="U27" s="20"/>
      <c r="V27" s="20"/>
      <c r="W27" s="20"/>
      <c r="X27" s="20"/>
      <c r="Y27" s="20"/>
      <c r="Z27" s="20"/>
      <c r="AA27" s="20"/>
      <c r="AB27" s="20"/>
      <c r="AC27" s="20"/>
      <c r="AD27" s="20"/>
      <c r="AE27" s="20"/>
      <c r="AF27" s="20"/>
      <c r="AG27" s="20"/>
      <c r="AH27" s="20"/>
      <c r="AI27" s="20"/>
      <c r="AJ27" s="20"/>
      <c r="AK27" s="20"/>
      <c r="AL27" s="20"/>
      <c r="AM27" s="20"/>
      <c r="AN27" s="20"/>
      <c r="AO27" s="20"/>
      <c r="AP27" s="20"/>
      <c r="AQ27" s="20"/>
      <c r="AR27" s="20"/>
      <c r="AS27" s="20"/>
      <c r="AT27" s="20"/>
      <c r="AU27" s="20"/>
      <c r="AV27" s="20"/>
      <c r="AW27" s="20"/>
      <c r="AX27" s="20"/>
      <c r="AY27" s="20"/>
      <c r="AZ27" s="20"/>
    </row>
    <row r="28" spans="2:52">
      <c r="B28" s="20">
        <f t="shared" si="0"/>
        <v>0.35</v>
      </c>
      <c r="C28" s="20">
        <f t="shared" si="1"/>
        <v>6</v>
      </c>
      <c r="D28" s="20">
        <f t="shared" si="9"/>
        <v>0.2</v>
      </c>
      <c r="E28" s="20">
        <f t="shared" si="2"/>
        <v>4.0000000000000008E-2</v>
      </c>
      <c r="F28" s="20">
        <f t="shared" si="3"/>
        <v>17.361111111111093</v>
      </c>
      <c r="G28" s="20">
        <f t="shared" si="4"/>
        <v>3.4844444444444429</v>
      </c>
      <c r="H28" s="20">
        <f t="shared" si="5"/>
        <v>4.5656933269280726</v>
      </c>
      <c r="I28" s="20">
        <f t="shared" si="6"/>
        <v>0.21902478515192528</v>
      </c>
      <c r="J28" s="20">
        <f t="shared" si="7"/>
        <v>4.1666666666666643</v>
      </c>
      <c r="K28" s="20">
        <f t="shared" si="8"/>
        <v>0.24000000000000013</v>
      </c>
      <c r="L28" s="20">
        <f>IF('DESIGN INPUTS AND CALCULATIONS'!$C$90="Integrated Leakage",'Integrated Leakage'!I28,'tables and calculations'!$S70)</f>
        <v>0.29083533864990702</v>
      </c>
      <c r="M28" s="20">
        <f>IF('DESIGN INPUTS AND CALCULATIONS'!$C$90="Integrated Leakage",'Integrated Leakage'!K28,'tables and calculations'!$AO70)</f>
        <v>0.33333290666748638</v>
      </c>
      <c r="N28" s="20"/>
      <c r="O28" s="20"/>
      <c r="P28" s="20"/>
      <c r="Q28" s="20"/>
      <c r="R28" s="20"/>
      <c r="S28" s="20"/>
      <c r="T28" s="20"/>
      <c r="U28" s="20"/>
      <c r="V28" s="20"/>
      <c r="W28" s="20"/>
      <c r="X28" s="20"/>
      <c r="Y28" s="20"/>
      <c r="Z28" s="20"/>
      <c r="AA28" s="20"/>
      <c r="AB28" s="20"/>
      <c r="AC28" s="20"/>
      <c r="AD28" s="20"/>
      <c r="AE28" s="20"/>
      <c r="AF28" s="20"/>
      <c r="AG28" s="20"/>
      <c r="AH28" s="20"/>
      <c r="AI28" s="20"/>
      <c r="AJ28" s="20"/>
      <c r="AK28" s="20"/>
      <c r="AL28" s="20"/>
      <c r="AM28" s="20"/>
      <c r="AN28" s="20"/>
      <c r="AO28" s="20"/>
      <c r="AP28" s="20"/>
      <c r="AQ28" s="20"/>
      <c r="AR28" s="20"/>
      <c r="AS28" s="20"/>
      <c r="AT28" s="20"/>
      <c r="AU28" s="20"/>
      <c r="AV28" s="20"/>
      <c r="AW28" s="20"/>
      <c r="AX28" s="20"/>
      <c r="AY28" s="20"/>
      <c r="AZ28" s="20"/>
    </row>
    <row r="29" spans="2:52">
      <c r="B29" s="20">
        <f t="shared" si="0"/>
        <v>0.35</v>
      </c>
      <c r="C29" s="20">
        <f t="shared" si="1"/>
        <v>6</v>
      </c>
      <c r="D29" s="20">
        <f t="shared" si="9"/>
        <v>0.25</v>
      </c>
      <c r="E29" s="20">
        <f t="shared" si="2"/>
        <v>6.25E-2</v>
      </c>
      <c r="F29" s="20">
        <f t="shared" si="3"/>
        <v>5.1377777777777736</v>
      </c>
      <c r="G29" s="20">
        <f t="shared" si="4"/>
        <v>2.1267361111111103</v>
      </c>
      <c r="H29" s="20">
        <f t="shared" si="5"/>
        <v>2.6952762175496749</v>
      </c>
      <c r="I29" s="20">
        <f t="shared" si="6"/>
        <v>0.37101948716377514</v>
      </c>
      <c r="J29" s="20">
        <f t="shared" si="7"/>
        <v>2.2666666666666657</v>
      </c>
      <c r="K29" s="20">
        <f t="shared" si="8"/>
        <v>0.4411764705882355</v>
      </c>
      <c r="L29" s="20">
        <f>IF('DESIGN INPUTS AND CALCULATIONS'!$C$90="Integrated Leakage",'Integrated Leakage'!I29,'tables and calculations'!$S71)</f>
        <v>0.50171779647125225</v>
      </c>
      <c r="M29" s="20">
        <f>IF('DESIGN INPUTS AND CALCULATIONS'!$C$90="Integrated Leakage",'Integrated Leakage'!K29,'tables and calculations'!$AO71)</f>
        <v>0.6666645833430993</v>
      </c>
      <c r="N29" s="20"/>
      <c r="O29" s="20"/>
      <c r="P29" s="20"/>
      <c r="Q29" s="20"/>
      <c r="R29" s="20"/>
      <c r="S29" s="20"/>
      <c r="T29" s="20"/>
      <c r="U29" s="20"/>
      <c r="V29" s="20"/>
      <c r="W29" s="20"/>
      <c r="X29" s="20"/>
      <c r="Y29" s="20"/>
      <c r="Z29" s="20"/>
      <c r="AA29" s="20"/>
      <c r="AB29" s="20"/>
      <c r="AC29" s="20"/>
      <c r="AD29" s="20"/>
      <c r="AE29" s="20"/>
      <c r="AF29" s="20"/>
      <c r="AG29" s="20"/>
      <c r="AH29" s="20"/>
      <c r="AI29" s="20"/>
      <c r="AJ29" s="20"/>
      <c r="AK29" s="20"/>
      <c r="AL29" s="20"/>
      <c r="AM29" s="20"/>
      <c r="AN29" s="20"/>
      <c r="AO29" s="20"/>
      <c r="AP29" s="20"/>
      <c r="AQ29" s="20"/>
      <c r="AR29" s="20"/>
      <c r="AS29" s="20"/>
      <c r="AT29" s="20"/>
      <c r="AU29" s="20"/>
      <c r="AV29" s="20"/>
      <c r="AW29" s="20"/>
      <c r="AX29" s="20"/>
      <c r="AY29" s="20"/>
      <c r="AZ29" s="20"/>
    </row>
    <row r="30" spans="2:52">
      <c r="B30" s="20">
        <f t="shared" si="0"/>
        <v>0.35</v>
      </c>
      <c r="C30" s="20">
        <f t="shared" si="1"/>
        <v>6</v>
      </c>
      <c r="D30" s="20">
        <f t="shared" si="9"/>
        <v>0.3</v>
      </c>
      <c r="E30" s="20">
        <f t="shared" si="2"/>
        <v>0.09</v>
      </c>
      <c r="F30" s="20">
        <f t="shared" si="3"/>
        <v>1.5241579027587251</v>
      </c>
      <c r="G30" s="20">
        <f t="shared" si="4"/>
        <v>1.3915260631001372</v>
      </c>
      <c r="H30" s="20">
        <f t="shared" si="5"/>
        <v>1.7075373980849913</v>
      </c>
      <c r="I30" s="20">
        <f t="shared" si="6"/>
        <v>0.58563871053219874</v>
      </c>
      <c r="J30" s="20">
        <f t="shared" si="7"/>
        <v>1.2345679012345676</v>
      </c>
      <c r="K30" s="20">
        <f t="shared" si="8"/>
        <v>0.81000000000000016</v>
      </c>
      <c r="L30" s="20">
        <f>IF('DESIGN INPUTS AND CALCULATIONS'!$C$90="Integrated Leakage",'Integrated Leakage'!I30,'tables and calculations'!$S72)</f>
        <v>0.79140705592399785</v>
      </c>
      <c r="M30" s="20">
        <f>IF('DESIGN INPUTS AND CALCULATIONS'!$C$90="Integrated Leakage",'Integrated Leakage'!K30,'tables and calculations'!$AO72)</f>
        <v>1.4594451580117298</v>
      </c>
      <c r="N30" s="20"/>
      <c r="O30" s="20"/>
      <c r="P30" s="20"/>
      <c r="Q30" s="20"/>
      <c r="R30" s="20"/>
      <c r="S30" s="20"/>
      <c r="T30" s="20"/>
      <c r="U30" s="20"/>
      <c r="V30" s="20"/>
      <c r="W30" s="20"/>
      <c r="X30" s="20"/>
      <c r="Y30" s="20"/>
      <c r="Z30" s="20"/>
      <c r="AA30" s="20"/>
      <c r="AB30" s="20"/>
      <c r="AC30" s="20"/>
      <c r="AD30" s="20"/>
      <c r="AE30" s="20"/>
      <c r="AF30" s="20"/>
      <c r="AG30" s="20"/>
      <c r="AH30" s="20"/>
      <c r="AI30" s="20"/>
      <c r="AJ30" s="20"/>
      <c r="AK30" s="20"/>
      <c r="AL30" s="20"/>
      <c r="AM30" s="20"/>
      <c r="AN30" s="20"/>
      <c r="AO30" s="20"/>
      <c r="AP30" s="20"/>
      <c r="AQ30" s="20"/>
      <c r="AR30" s="20"/>
      <c r="AS30" s="20"/>
      <c r="AT30" s="20"/>
      <c r="AU30" s="20"/>
      <c r="AV30" s="20"/>
      <c r="AW30" s="20"/>
      <c r="AX30" s="20"/>
      <c r="AY30" s="20"/>
      <c r="AZ30" s="20"/>
    </row>
    <row r="31" spans="2:52">
      <c r="B31" s="20">
        <f t="shared" si="0"/>
        <v>0.35</v>
      </c>
      <c r="C31" s="20">
        <f t="shared" si="1"/>
        <v>6</v>
      </c>
      <c r="D31" s="20">
        <f t="shared" si="9"/>
        <v>0.35</v>
      </c>
      <c r="E31" s="20">
        <f t="shared" si="2"/>
        <v>0.12249999999999998</v>
      </c>
      <c r="F31" s="20">
        <f t="shared" si="3"/>
        <v>0.37484381507705083</v>
      </c>
      <c r="G31" s="20">
        <f t="shared" si="4"/>
        <v>0.95062499999999972</v>
      </c>
      <c r="H31" s="20">
        <f t="shared" si="5"/>
        <v>1.1512900655686431</v>
      </c>
      <c r="I31" s="20">
        <f t="shared" si="6"/>
        <v>0.86859083553898453</v>
      </c>
      <c r="J31" s="20">
        <f t="shared" si="7"/>
        <v>0.61224489795918335</v>
      </c>
      <c r="K31" s="20">
        <f t="shared" si="8"/>
        <v>1.6333333333333342</v>
      </c>
      <c r="L31" s="20">
        <f>IF('DESIGN INPUTS AND CALCULATIONS'!$C$90="Integrated Leakage",'Integrated Leakage'!I31,'tables and calculations'!$S73)</f>
        <v>1.1127644822846203</v>
      </c>
      <c r="M31" s="20">
        <f>IF('DESIGN INPUTS AND CALCULATIONS'!$C$90="Integrated Leakage",'Integrated Leakage'!K31,'tables and calculations'!$AO73)</f>
        <v>5.1574635245568734</v>
      </c>
      <c r="N31" s="20"/>
      <c r="O31" s="20"/>
      <c r="P31" s="20"/>
      <c r="Q31" s="20"/>
      <c r="R31" s="20"/>
      <c r="S31" s="20"/>
      <c r="T31" s="20"/>
      <c r="U31" s="20"/>
      <c r="V31" s="20"/>
      <c r="W31" s="20"/>
      <c r="X31" s="20"/>
      <c r="Y31" s="20"/>
      <c r="Z31" s="20"/>
      <c r="AA31" s="20"/>
      <c r="AB31" s="20"/>
      <c r="AC31" s="20"/>
      <c r="AD31" s="20"/>
      <c r="AE31" s="20"/>
      <c r="AF31" s="20"/>
      <c r="AG31" s="20"/>
      <c r="AH31" s="20"/>
      <c r="AI31" s="20"/>
      <c r="AJ31" s="20"/>
      <c r="AK31" s="20"/>
      <c r="AL31" s="20"/>
      <c r="AM31" s="20"/>
      <c r="AN31" s="20"/>
      <c r="AO31" s="20"/>
      <c r="AP31" s="20"/>
      <c r="AQ31" s="20"/>
      <c r="AR31" s="20"/>
      <c r="AS31" s="20"/>
      <c r="AT31" s="20"/>
      <c r="AU31" s="20"/>
      <c r="AV31" s="20"/>
      <c r="AW31" s="20"/>
      <c r="AX31" s="20"/>
      <c r="AY31" s="20"/>
      <c r="AZ31" s="20"/>
    </row>
    <row r="32" spans="2:52">
      <c r="B32" s="20">
        <f t="shared" si="0"/>
        <v>0.35</v>
      </c>
      <c r="C32" s="20">
        <f t="shared" si="1"/>
        <v>6</v>
      </c>
      <c r="D32" s="20">
        <f t="shared" si="9"/>
        <v>0.39999999999999997</v>
      </c>
      <c r="E32" s="20">
        <f t="shared" si="2"/>
        <v>0.15999999999999998</v>
      </c>
      <c r="F32" s="20">
        <f t="shared" si="3"/>
        <v>4.3402777777777679E-2</v>
      </c>
      <c r="G32" s="20">
        <f t="shared" si="4"/>
        <v>0.66694444444444445</v>
      </c>
      <c r="H32" s="20">
        <f t="shared" si="5"/>
        <v>0.8428209906155768</v>
      </c>
      <c r="I32" s="20">
        <f t="shared" si="6"/>
        <v>1.1864915695438758</v>
      </c>
      <c r="J32" s="20">
        <f t="shared" si="7"/>
        <v>0.20833333333333309</v>
      </c>
      <c r="K32" s="20">
        <f t="shared" si="8"/>
        <v>4.8000000000000052</v>
      </c>
      <c r="L32" s="20">
        <f>IF('DESIGN INPUTS AND CALCULATIONS'!$C$90="Integrated Leakage",'Integrated Leakage'!I32,'tables and calculations'!$S74)</f>
        <v>1.3412853929541482</v>
      </c>
      <c r="M32" s="20">
        <f>IF('DESIGN INPUTS AND CALCULATIONS'!$C$90="Integrated Leakage",'Integrated Leakage'!K32,'tables and calculations'!$AO74)</f>
        <v>7.9988712789220617</v>
      </c>
      <c r="N32" s="20"/>
      <c r="O32" s="20"/>
      <c r="P32" s="20"/>
      <c r="Q32" s="20"/>
      <c r="R32" s="20"/>
      <c r="S32" s="20"/>
      <c r="T32" s="20"/>
      <c r="U32" s="20"/>
      <c r="V32" s="20"/>
      <c r="W32" s="20"/>
      <c r="X32" s="20"/>
      <c r="Y32" s="20"/>
      <c r="Z32" s="20"/>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2:52">
      <c r="B33" s="20">
        <f t="shared" si="0"/>
        <v>0.35</v>
      </c>
      <c r="C33" s="20">
        <f t="shared" si="1"/>
        <v>6</v>
      </c>
      <c r="D33" s="20">
        <f t="shared" si="9"/>
        <v>0.44999999999999996</v>
      </c>
      <c r="E33" s="20">
        <f t="shared" si="2"/>
        <v>0.20249999999999996</v>
      </c>
      <c r="F33" s="20">
        <f t="shared" si="3"/>
        <v>4.7041910578973101E-3</v>
      </c>
      <c r="G33" s="20">
        <f t="shared" si="4"/>
        <v>0.47499323654930653</v>
      </c>
      <c r="H33" s="20">
        <f t="shared" si="5"/>
        <v>0.69260192578941326</v>
      </c>
      <c r="I33" s="20">
        <f t="shared" si="6"/>
        <v>1.4438308106929112</v>
      </c>
      <c r="J33" s="20">
        <f t="shared" si="7"/>
        <v>6.8587105624142719E-2</v>
      </c>
      <c r="K33" s="20">
        <f t="shared" si="8"/>
        <v>14.579999999999988</v>
      </c>
      <c r="L33" s="20">
        <f>IF('DESIGN INPUTS AND CALCULATIONS'!$C$90="Integrated Leakage",'Integrated Leakage'!I33,'tables and calculations'!$S77)</f>
        <v>1.4102420077716038</v>
      </c>
      <c r="M33" s="20">
        <f>IF('DESIGN INPUTS AND CALCULATIONS'!$C$90="Integrated Leakage",'Integrated Leakage'!K33,'tables and calculations'!$AO77)</f>
        <v>2.9101409366080859</v>
      </c>
      <c r="N33" s="20"/>
      <c r="O33" s="20"/>
      <c r="P33" s="20"/>
      <c r="Q33" s="20"/>
      <c r="R33" s="20"/>
      <c r="S33" s="20"/>
      <c r="T33" s="20"/>
      <c r="U33" s="20"/>
      <c r="V33" s="20"/>
      <c r="W33" s="20"/>
      <c r="X33" s="20"/>
      <c r="Y33" s="20"/>
      <c r="Z33" s="20"/>
      <c r="AA33" s="20"/>
      <c r="AB33" s="20"/>
      <c r="AC33" s="20"/>
      <c r="AD33" s="20"/>
      <c r="AE33" s="20"/>
      <c r="AF33" s="20"/>
      <c r="AG33" s="20"/>
      <c r="AH33" s="20"/>
      <c r="AI33" s="20"/>
      <c r="AJ33" s="20"/>
      <c r="AK33" s="20"/>
      <c r="AL33" s="20"/>
      <c r="AM33" s="20"/>
      <c r="AN33" s="20"/>
      <c r="AO33" s="20"/>
      <c r="AP33" s="20"/>
      <c r="AQ33" s="20"/>
      <c r="AR33" s="20"/>
      <c r="AS33" s="20"/>
      <c r="AT33" s="20"/>
      <c r="AU33" s="20"/>
      <c r="AV33" s="20"/>
      <c r="AW33" s="20"/>
      <c r="AX33" s="20"/>
      <c r="AY33" s="20"/>
      <c r="AZ33" s="20"/>
    </row>
    <row r="34" spans="2:52">
      <c r="B34" s="20">
        <f t="shared" si="0"/>
        <v>0.35</v>
      </c>
      <c r="C34" s="20">
        <f t="shared" si="1"/>
        <v>6</v>
      </c>
      <c r="D34" s="20">
        <f t="shared" si="9"/>
        <v>0.49999999999999994</v>
      </c>
      <c r="E34" s="20">
        <f t="shared" si="2"/>
        <v>0.24999999999999994</v>
      </c>
      <c r="F34" s="20">
        <f t="shared" si="3"/>
        <v>7.1111111111111111E-2</v>
      </c>
      <c r="G34" s="20">
        <f t="shared" si="4"/>
        <v>0.34027777777777768</v>
      </c>
      <c r="H34" s="20">
        <f t="shared" si="5"/>
        <v>0.64139604682979512</v>
      </c>
      <c r="I34" s="20">
        <f t="shared" si="6"/>
        <v>1.559099101004229</v>
      </c>
      <c r="J34" s="20">
        <f t="shared" si="7"/>
        <v>0.26666666666666666</v>
      </c>
      <c r="K34" s="20">
        <f t="shared" si="8"/>
        <v>3.75</v>
      </c>
      <c r="L34" s="20">
        <f>IF('DESIGN INPUTS AND CALCULATIONS'!$C$90="Integrated Leakage",'Integrated Leakage'!I34,'tables and calculations'!$S78)</f>
        <v>1.3793103448275859</v>
      </c>
      <c r="M34" s="20">
        <f>IF('DESIGN INPUTS AND CALCULATIONS'!$C$90="Integrated Leakage",'Integrated Leakage'!K34,'tables and calculations'!$AO78)</f>
        <v>1.9999910000607508</v>
      </c>
      <c r="N34" s="20"/>
      <c r="O34" s="20"/>
      <c r="P34" s="20"/>
      <c r="Q34" s="20"/>
      <c r="R34" s="20"/>
      <c r="S34" s="20"/>
      <c r="T34" s="20"/>
      <c r="U34" s="20"/>
      <c r="V34" s="20"/>
      <c r="W34" s="20"/>
      <c r="X34" s="20"/>
      <c r="Y34" s="20"/>
      <c r="Z34" s="20"/>
      <c r="AA34" s="20"/>
      <c r="AB34" s="20"/>
      <c r="AC34" s="20"/>
      <c r="AD34" s="20"/>
      <c r="AE34" s="20"/>
      <c r="AF34" s="20"/>
      <c r="AG34" s="20"/>
      <c r="AH34" s="20"/>
      <c r="AI34" s="20"/>
      <c r="AJ34" s="20"/>
      <c r="AK34" s="20"/>
      <c r="AL34" s="20"/>
      <c r="AM34" s="20"/>
      <c r="AN34" s="20"/>
      <c r="AO34" s="20"/>
      <c r="AP34" s="20"/>
      <c r="AQ34" s="20"/>
      <c r="AR34" s="20"/>
      <c r="AS34" s="20"/>
      <c r="AT34" s="20"/>
      <c r="AU34" s="20"/>
      <c r="AV34" s="20"/>
      <c r="AW34" s="20"/>
      <c r="AX34" s="20"/>
      <c r="AY34" s="20"/>
      <c r="AZ34" s="20"/>
    </row>
    <row r="35" spans="2:52">
      <c r="B35" s="20">
        <f t="shared" si="0"/>
        <v>0.35</v>
      </c>
      <c r="C35" s="20">
        <f t="shared" si="1"/>
        <v>6</v>
      </c>
      <c r="D35" s="20">
        <f t="shared" si="9"/>
        <v>0.54999999999999993</v>
      </c>
      <c r="E35" s="20">
        <f t="shared" si="2"/>
        <v>0.30249999999999994</v>
      </c>
      <c r="F35" s="20">
        <f t="shared" si="3"/>
        <v>0.17075336384126777</v>
      </c>
      <c r="G35" s="20">
        <f t="shared" si="4"/>
        <v>0.24322830578512405</v>
      </c>
      <c r="H35" s="20">
        <f t="shared" si="5"/>
        <v>0.64341407322686983</v>
      </c>
      <c r="I35" s="20">
        <f t="shared" si="6"/>
        <v>1.5542090880679211</v>
      </c>
      <c r="J35" s="20">
        <f t="shared" si="7"/>
        <v>0.41322314049586789</v>
      </c>
      <c r="K35" s="20">
        <f t="shared" si="8"/>
        <v>2.4199999999999995</v>
      </c>
      <c r="L35" s="20">
        <f>IF('DESIGN INPUTS AND CALCULATIONS'!$C$90="Integrated Leakage",'Integrated Leakage'!I35,'tables and calculations'!$S81)</f>
        <v>1.3174962181452443</v>
      </c>
      <c r="M35" s="20">
        <f>IF('DESIGN INPUTS AND CALCULATIONS'!$C$90="Integrated Leakage",'Integrated Leakage'!K35,'tables and calculations'!$AO81)</f>
        <v>1.6241576285896306</v>
      </c>
      <c r="N35" s="20"/>
      <c r="O35" s="20"/>
      <c r="P35" s="20"/>
      <c r="Q35" s="20"/>
      <c r="R35" s="20"/>
      <c r="S35" s="20"/>
      <c r="T35" s="20"/>
      <c r="U35" s="20"/>
      <c r="V35" s="20"/>
      <c r="W35" s="20"/>
      <c r="X35" s="20"/>
      <c r="Y35" s="20"/>
      <c r="Z35" s="20"/>
      <c r="AA35" s="20"/>
      <c r="AB35" s="20"/>
      <c r="AC35" s="20"/>
      <c r="AD35" s="20"/>
      <c r="AE35" s="20"/>
      <c r="AF35" s="20"/>
      <c r="AG35" s="20"/>
      <c r="AH35" s="20"/>
      <c r="AI35" s="20"/>
      <c r="AJ35" s="20"/>
      <c r="AK35" s="20"/>
      <c r="AL35" s="20"/>
      <c r="AM35" s="20"/>
      <c r="AN35" s="20"/>
      <c r="AO35" s="20"/>
      <c r="AP35" s="20"/>
      <c r="AQ35" s="20"/>
      <c r="AR35" s="20"/>
      <c r="AS35" s="20"/>
      <c r="AT35" s="20"/>
      <c r="AU35" s="20"/>
      <c r="AV35" s="20"/>
      <c r="AW35" s="20"/>
      <c r="AX35" s="20"/>
      <c r="AY35" s="20"/>
      <c r="AZ35" s="20"/>
    </row>
    <row r="36" spans="2:52">
      <c r="B36" s="20">
        <f t="shared" si="0"/>
        <v>0.35</v>
      </c>
      <c r="C36" s="20">
        <f t="shared" si="1"/>
        <v>6</v>
      </c>
      <c r="D36" s="20">
        <f t="shared" si="9"/>
        <v>0.6</v>
      </c>
      <c r="E36" s="20">
        <f t="shared" si="2"/>
        <v>0.36</v>
      </c>
      <c r="F36" s="20">
        <f t="shared" si="3"/>
        <v>0.27530102118579497</v>
      </c>
      <c r="G36" s="20">
        <f t="shared" si="4"/>
        <v>0.17207133058984914</v>
      </c>
      <c r="H36" s="20">
        <f t="shared" si="5"/>
        <v>0.66885899244582492</v>
      </c>
      <c r="I36" s="20">
        <f t="shared" si="6"/>
        <v>1.495083435064972</v>
      </c>
      <c r="J36" s="20">
        <f t="shared" si="7"/>
        <v>0.52469135802469147</v>
      </c>
      <c r="K36" s="20">
        <f t="shared" si="8"/>
        <v>1.9058823529411761</v>
      </c>
      <c r="L36" s="20">
        <f>IF('DESIGN INPUTS AND CALCULATIONS'!$C$90="Integrated Leakage",'Integrated Leakage'!I36,'tables and calculations'!$S82)</f>
        <v>1.2553301098465901</v>
      </c>
      <c r="M36" s="20">
        <f>IF('DESIGN INPUTS AND CALCULATIONS'!$C$90="Integrated Leakage",'Integrated Leakage'!K36,'tables and calculations'!$AO82)</f>
        <v>1.4210509990639011</v>
      </c>
      <c r="N36" s="20"/>
      <c r="O36" s="20"/>
      <c r="P36" s="20"/>
      <c r="Q36" s="20"/>
      <c r="R36" s="20"/>
      <c r="S36" s="20"/>
      <c r="T36" s="20"/>
      <c r="U36" s="20"/>
      <c r="V36" s="20"/>
      <c r="W36" s="20"/>
      <c r="X36" s="20"/>
      <c r="Y36" s="20"/>
      <c r="Z36" s="20"/>
      <c r="AA36" s="20"/>
      <c r="AB36" s="20"/>
      <c r="AC36" s="20"/>
      <c r="AD36" s="20"/>
      <c r="AE36" s="20"/>
      <c r="AF36" s="20"/>
      <c r="AG36" s="20"/>
      <c r="AH36" s="20"/>
      <c r="AI36" s="20"/>
      <c r="AJ36" s="20"/>
      <c r="AK36" s="20"/>
      <c r="AL36" s="20"/>
      <c r="AM36" s="20"/>
      <c r="AN36" s="20"/>
      <c r="AO36" s="20"/>
      <c r="AP36" s="20"/>
      <c r="AQ36" s="20"/>
      <c r="AR36" s="20"/>
      <c r="AS36" s="20"/>
      <c r="AT36" s="20"/>
      <c r="AU36" s="20"/>
      <c r="AV36" s="20"/>
      <c r="AW36" s="20"/>
      <c r="AX36" s="20"/>
      <c r="AY36" s="20"/>
      <c r="AZ36" s="20"/>
    </row>
    <row r="37" spans="2:52">
      <c r="B37" s="20">
        <f t="shared" si="0"/>
        <v>0.35</v>
      </c>
      <c r="C37" s="20">
        <f t="shared" si="1"/>
        <v>6</v>
      </c>
      <c r="D37" s="20">
        <f t="shared" si="9"/>
        <v>0.65</v>
      </c>
      <c r="E37" s="20">
        <f t="shared" si="2"/>
        <v>0.42250000000000004</v>
      </c>
      <c r="F37" s="20">
        <f t="shared" si="3"/>
        <v>0.37385868064065636</v>
      </c>
      <c r="G37" s="20">
        <f t="shared" si="4"/>
        <v>0.11937910913872445</v>
      </c>
      <c r="H37" s="20">
        <f t="shared" si="5"/>
        <v>0.7023088991173192</v>
      </c>
      <c r="I37" s="20">
        <f t="shared" si="6"/>
        <v>1.4238748807779982</v>
      </c>
      <c r="J37" s="20">
        <f t="shared" si="7"/>
        <v>0.61143984220907321</v>
      </c>
      <c r="K37" s="20">
        <f t="shared" si="8"/>
        <v>1.6354838709677413</v>
      </c>
      <c r="L37" s="20">
        <f>IF('DESIGN INPUTS AND CALCULATIONS'!$C$90="Integrated Leakage",'Integrated Leakage'!I37,'tables and calculations'!$S83)</f>
        <v>1.2012729451634376</v>
      </c>
      <c r="M37" s="20">
        <f>IF('DESIGN INPUTS AND CALCULATIONS'!$C$90="Integrated Leakage",'Integrated Leakage'!K37,'tables and calculations'!$AO83)</f>
        <v>1.2950182999014366</v>
      </c>
      <c r="N37" s="20"/>
      <c r="O37" s="20"/>
      <c r="P37" s="20"/>
      <c r="Q37" s="20"/>
      <c r="R37" s="20"/>
      <c r="S37" s="20"/>
      <c r="T37" s="20"/>
      <c r="U37" s="20"/>
      <c r="V37" s="20"/>
      <c r="W37" s="20"/>
      <c r="X37" s="20"/>
      <c r="Y37" s="20"/>
      <c r="Z37" s="20"/>
      <c r="AA37" s="20"/>
      <c r="AB37" s="20"/>
      <c r="AC37" s="20"/>
      <c r="AD37" s="20"/>
      <c r="AE37" s="20"/>
      <c r="AF37" s="20"/>
      <c r="AG37" s="20"/>
      <c r="AH37" s="20"/>
      <c r="AI37" s="20"/>
      <c r="AJ37" s="20"/>
      <c r="AK37" s="20"/>
      <c r="AL37" s="20"/>
      <c r="AM37" s="20"/>
      <c r="AN37" s="20"/>
      <c r="AO37" s="20"/>
      <c r="AP37" s="20"/>
      <c r="AQ37" s="20"/>
      <c r="AR37" s="20"/>
      <c r="AS37" s="20"/>
      <c r="AT37" s="20"/>
      <c r="AU37" s="20"/>
      <c r="AV37" s="20"/>
      <c r="AW37" s="20"/>
      <c r="AX37" s="20"/>
      <c r="AY37" s="20"/>
      <c r="AZ37" s="20"/>
    </row>
    <row r="38" spans="2:52">
      <c r="B38" s="20">
        <f t="shared" si="0"/>
        <v>0.35</v>
      </c>
      <c r="C38" s="20">
        <f t="shared" si="1"/>
        <v>6</v>
      </c>
      <c r="D38" s="20">
        <f t="shared" si="9"/>
        <v>0.70000000000000007</v>
      </c>
      <c r="E38" s="20">
        <f t="shared" si="2"/>
        <v>0.4900000000000001</v>
      </c>
      <c r="F38" s="20">
        <f t="shared" si="3"/>
        <v>0.46277014207043404</v>
      </c>
      <c r="G38" s="20">
        <f t="shared" si="4"/>
        <v>8.0277777777777712E-2</v>
      </c>
      <c r="H38" s="20">
        <f t="shared" si="5"/>
        <v>0.73691785149242506</v>
      </c>
      <c r="I38" s="20">
        <f t="shared" si="6"/>
        <v>1.3570033592954414</v>
      </c>
      <c r="J38" s="20">
        <f t="shared" si="7"/>
        <v>0.68027210884353773</v>
      </c>
      <c r="K38" s="20">
        <f t="shared" si="8"/>
        <v>1.4699999999999993</v>
      </c>
      <c r="L38" s="20">
        <f>IF('DESIGN INPUTS AND CALCULATIONS'!$C$90="Integrated Leakage",'Integrated Leakage'!I38,'tables and calculations'!$S84)</f>
        <v>1.1561057889029493</v>
      </c>
      <c r="M38" s="20">
        <f>IF('DESIGN INPUTS AND CALCULATIONS'!$C$90="Integrated Leakage",'Integrated Leakage'!K38,'tables and calculations'!$AO84)</f>
        <v>1.2098760731673095</v>
      </c>
      <c r="N38" s="20"/>
      <c r="O38" s="20"/>
      <c r="P38" s="20"/>
      <c r="Q38" s="20"/>
      <c r="R38" s="20"/>
      <c r="S38" s="20"/>
      <c r="T38" s="20"/>
      <c r="U38" s="20"/>
      <c r="V38" s="20"/>
      <c r="W38" s="20"/>
      <c r="X38" s="20"/>
      <c r="Y38" s="20"/>
      <c r="Z38" s="20"/>
      <c r="AA38" s="20"/>
      <c r="AB38" s="20"/>
      <c r="AC38" s="20"/>
      <c r="AD38" s="20"/>
      <c r="AE38" s="20"/>
      <c r="AF38" s="20"/>
      <c r="AG38" s="20"/>
      <c r="AH38" s="20"/>
      <c r="AI38" s="20"/>
      <c r="AJ38" s="20"/>
      <c r="AK38" s="20"/>
      <c r="AL38" s="20"/>
      <c r="AM38" s="20"/>
      <c r="AN38" s="20"/>
      <c r="AO38" s="20"/>
      <c r="AP38" s="20"/>
      <c r="AQ38" s="20"/>
      <c r="AR38" s="20"/>
      <c r="AS38" s="20"/>
      <c r="AT38" s="20"/>
      <c r="AU38" s="20"/>
      <c r="AV38" s="20"/>
      <c r="AW38" s="20"/>
      <c r="AX38" s="20"/>
      <c r="AY38" s="20"/>
      <c r="AZ38" s="20"/>
    </row>
    <row r="39" spans="2:52">
      <c r="B39" s="20">
        <f t="shared" si="0"/>
        <v>0.35</v>
      </c>
      <c r="C39" s="20">
        <f t="shared" si="1"/>
        <v>6</v>
      </c>
      <c r="D39" s="20">
        <f t="shared" si="9"/>
        <v>0.75000000000000011</v>
      </c>
      <c r="E39" s="20">
        <f t="shared" si="2"/>
        <v>0.56250000000000022</v>
      </c>
      <c r="F39" s="20">
        <f t="shared" si="3"/>
        <v>0.54140527358634405</v>
      </c>
      <c r="G39" s="20">
        <f t="shared" si="4"/>
        <v>5.1461762688614458E-2</v>
      </c>
      <c r="H39" s="20">
        <f t="shared" si="5"/>
        <v>0.76997859468621499</v>
      </c>
      <c r="I39" s="20">
        <f t="shared" si="6"/>
        <v>1.2987374024436671</v>
      </c>
      <c r="J39" s="20">
        <f t="shared" si="7"/>
        <v>0.73580246913580283</v>
      </c>
      <c r="K39" s="20">
        <f t="shared" si="8"/>
        <v>1.3590604026845632</v>
      </c>
      <c r="L39" s="20">
        <f>IF('DESIGN INPUTS AND CALCULATIONS'!$C$90="Integrated Leakage",'Integrated Leakage'!I39,'tables and calculations'!$S85)</f>
        <v>1.1185734044460567</v>
      </c>
      <c r="M39" s="20">
        <f>IF('DESIGN INPUTS AND CALCULATIONS'!$C$90="Integrated Leakage",'Integrated Leakage'!K39,'tables and calculations'!$AO85)</f>
        <v>1.1489359121703191</v>
      </c>
      <c r="N39" s="20"/>
      <c r="O39" s="20"/>
      <c r="P39" s="20"/>
      <c r="Q39" s="20"/>
      <c r="R39" s="20"/>
      <c r="S39" s="20"/>
      <c r="T39" s="20"/>
      <c r="U39" s="20"/>
      <c r="V39" s="20"/>
      <c r="W39" s="20"/>
      <c r="X39" s="20"/>
      <c r="Y39" s="20"/>
      <c r="Z39" s="20"/>
      <c r="AA39" s="20"/>
      <c r="AB39" s="20"/>
      <c r="AC39" s="20"/>
      <c r="AD39" s="20"/>
      <c r="AE39" s="20"/>
      <c r="AF39" s="20"/>
      <c r="AG39" s="20"/>
      <c r="AH39" s="20"/>
      <c r="AI39" s="20"/>
      <c r="AJ39" s="20"/>
      <c r="AK39" s="20"/>
      <c r="AL39" s="20"/>
      <c r="AM39" s="20"/>
      <c r="AN39" s="20"/>
      <c r="AO39" s="20"/>
      <c r="AP39" s="20"/>
      <c r="AQ39" s="20"/>
      <c r="AR39" s="20"/>
      <c r="AS39" s="20"/>
      <c r="AT39" s="20"/>
      <c r="AU39" s="20"/>
      <c r="AV39" s="20"/>
      <c r="AW39" s="20"/>
      <c r="AX39" s="20"/>
      <c r="AY39" s="20"/>
      <c r="AZ39" s="20"/>
    </row>
    <row r="40" spans="2:52">
      <c r="B40" s="20">
        <f t="shared" si="0"/>
        <v>0.35</v>
      </c>
      <c r="C40" s="20">
        <f t="shared" si="1"/>
        <v>6</v>
      </c>
      <c r="D40" s="20">
        <f t="shared" si="9"/>
        <v>0.80000000000000016</v>
      </c>
      <c r="E40" s="20">
        <f t="shared" si="2"/>
        <v>0.64000000000000024</v>
      </c>
      <c r="F40" s="20">
        <f t="shared" si="3"/>
        <v>0.61035156250000056</v>
      </c>
      <c r="G40" s="20">
        <f t="shared" si="4"/>
        <v>3.0624999999999937E-2</v>
      </c>
      <c r="H40" s="20">
        <f t="shared" si="5"/>
        <v>0.8006101189093231</v>
      </c>
      <c r="I40" s="20">
        <f t="shared" si="6"/>
        <v>1.249047415691307</v>
      </c>
      <c r="J40" s="20">
        <f t="shared" si="7"/>
        <v>0.78125000000000033</v>
      </c>
      <c r="K40" s="20">
        <f t="shared" si="8"/>
        <v>1.2799999999999994</v>
      </c>
      <c r="L40" s="20">
        <f>IF('DESIGN INPUTS AND CALCULATIONS'!$C$90="Integrated Leakage",'Integrated Leakage'!I40,'tables and calculations'!$S86)</f>
        <v>1.0871522161545182</v>
      </c>
      <c r="M40" s="20">
        <f>IF('DESIGN INPUTS AND CALCULATIONS'!$C$90="Integrated Leakage",'Integrated Leakage'!K40,'tables and calculations'!$AO86)</f>
        <v>1.1034481398269957</v>
      </c>
      <c r="N40" s="20"/>
      <c r="O40" s="20"/>
      <c r="P40" s="20"/>
      <c r="Q40" s="20"/>
      <c r="R40" s="20"/>
      <c r="S40" s="20"/>
      <c r="T40" s="20"/>
      <c r="U40" s="20"/>
      <c r="V40" s="20"/>
      <c r="W40" s="20"/>
      <c r="X40" s="20"/>
      <c r="Y40" s="20"/>
      <c r="Z40" s="20"/>
      <c r="AA40" s="20"/>
      <c r="AB40" s="20"/>
      <c r="AC40" s="20"/>
      <c r="AD40" s="20"/>
      <c r="AE40" s="20"/>
      <c r="AF40" s="20"/>
      <c r="AG40" s="20"/>
      <c r="AH40" s="20"/>
      <c r="AI40" s="20"/>
      <c r="AJ40" s="20"/>
      <c r="AK40" s="20"/>
      <c r="AL40" s="20"/>
      <c r="AM40" s="20"/>
      <c r="AN40" s="20"/>
      <c r="AO40" s="20"/>
      <c r="AP40" s="20"/>
      <c r="AQ40" s="20"/>
      <c r="AR40" s="20"/>
      <c r="AS40" s="20"/>
      <c r="AT40" s="20"/>
      <c r="AU40" s="20"/>
      <c r="AV40" s="20"/>
      <c r="AW40" s="20"/>
      <c r="AX40" s="20"/>
      <c r="AY40" s="20"/>
      <c r="AZ40" s="20"/>
    </row>
    <row r="41" spans="2:52">
      <c r="B41" s="20">
        <f t="shared" si="0"/>
        <v>0.35</v>
      </c>
      <c r="C41" s="20">
        <f t="shared" si="1"/>
        <v>6</v>
      </c>
      <c r="D41" s="20">
        <f t="shared" si="9"/>
        <v>0.8500000000000002</v>
      </c>
      <c r="E41" s="20">
        <f t="shared" si="2"/>
        <v>0.72250000000000036</v>
      </c>
      <c r="F41" s="20">
        <f t="shared" si="3"/>
        <v>0.67062309013435129</v>
      </c>
      <c r="G41" s="20">
        <f t="shared" si="4"/>
        <v>1.6119040753556281E-2</v>
      </c>
      <c r="H41" s="20">
        <f t="shared" si="5"/>
        <v>0.82869905930193233</v>
      </c>
      <c r="I41" s="20">
        <f t="shared" si="6"/>
        <v>1.2067106735252791</v>
      </c>
      <c r="J41" s="20">
        <f t="shared" si="7"/>
        <v>0.81891580161476385</v>
      </c>
      <c r="K41" s="20">
        <f t="shared" si="8"/>
        <v>1.2211267605633798</v>
      </c>
      <c r="L41" s="20">
        <f>IF('DESIGN INPUTS AND CALCULATIONS'!$C$90="Integrated Leakage",'Integrated Leakage'!I41,'tables and calculations'!$S87)</f>
        <v>1.0605184284810787</v>
      </c>
      <c r="M41" s="20">
        <f>IF('DESIGN INPUTS AND CALCULATIONS'!$C$90="Integrated Leakage",'Integrated Leakage'!K41,'tables and calculations'!$AO87)</f>
        <v>1.0683918019226357</v>
      </c>
      <c r="N41" s="20"/>
      <c r="O41" s="20"/>
      <c r="P41" s="20"/>
      <c r="Q41" s="20"/>
      <c r="R41" s="20"/>
      <c r="S41" s="20"/>
      <c r="T41" s="20"/>
      <c r="U41" s="20"/>
      <c r="V41" s="20"/>
      <c r="W41" s="20"/>
      <c r="X41" s="20"/>
      <c r="Y41" s="20"/>
      <c r="Z41" s="20"/>
      <c r="AA41" s="20"/>
      <c r="AB41" s="20"/>
      <c r="AC41" s="20"/>
      <c r="AD41" s="20"/>
      <c r="AE41" s="20"/>
      <c r="AF41" s="20"/>
      <c r="AG41" s="20"/>
      <c r="AH41" s="20"/>
      <c r="AI41" s="20"/>
      <c r="AJ41" s="20"/>
      <c r="AK41" s="20"/>
      <c r="AL41" s="20"/>
      <c r="AM41" s="20"/>
      <c r="AN41" s="20"/>
      <c r="AO41" s="20"/>
      <c r="AP41" s="20"/>
      <c r="AQ41" s="20"/>
      <c r="AR41" s="20"/>
      <c r="AS41" s="20"/>
      <c r="AT41" s="20"/>
      <c r="AU41" s="20"/>
      <c r="AV41" s="20"/>
      <c r="AW41" s="20"/>
      <c r="AX41" s="20"/>
      <c r="AY41" s="20"/>
      <c r="AZ41" s="20"/>
    </row>
    <row r="42" spans="2:52">
      <c r="B42" s="20">
        <f t="shared" si="0"/>
        <v>0.35</v>
      </c>
      <c r="C42" s="20">
        <f t="shared" si="1"/>
        <v>6</v>
      </c>
      <c r="D42" s="20">
        <f t="shared" si="9"/>
        <v>0.90000000000000024</v>
      </c>
      <c r="E42" s="20">
        <f t="shared" si="2"/>
        <v>0.81000000000000039</v>
      </c>
      <c r="F42" s="20">
        <f t="shared" si="3"/>
        <v>0.72331641706228955</v>
      </c>
      <c r="G42" s="20">
        <f t="shared" si="4"/>
        <v>6.7402072854747313E-3</v>
      </c>
      <c r="H42" s="20">
        <f t="shared" si="5"/>
        <v>0.85443351078229857</v>
      </c>
      <c r="I42" s="20">
        <f t="shared" si="6"/>
        <v>1.1703660815976473</v>
      </c>
      <c r="J42" s="20">
        <f t="shared" si="7"/>
        <v>0.85048010973936927</v>
      </c>
      <c r="K42" s="20">
        <f t="shared" si="8"/>
        <v>1.1758064516129028</v>
      </c>
      <c r="L42" s="20">
        <f>IF('DESIGN INPUTS AND CALCULATIONS'!$C$90="Integrated Leakage",'Integrated Leakage'!I42,'tables and calculations'!$S88)</f>
        <v>1.0376220929081641</v>
      </c>
      <c r="M42" s="20">
        <f>IF('DESIGN INPUTS AND CALCULATIONS'!$C$90="Integrated Leakage",'Integrated Leakage'!K42,'tables and calculations'!$AO88)</f>
        <v>1.0406851997234114</v>
      </c>
      <c r="N42" s="20"/>
      <c r="O42" s="20"/>
      <c r="P42" s="20"/>
      <c r="Q42" s="20"/>
      <c r="R42" s="20"/>
      <c r="S42" s="20"/>
      <c r="T42" s="20"/>
      <c r="U42" s="20"/>
      <c r="V42" s="20"/>
      <c r="W42" s="20"/>
      <c r="X42" s="20"/>
      <c r="Y42" s="20"/>
      <c r="Z42" s="20"/>
      <c r="AA42" s="20"/>
      <c r="AB42" s="20"/>
      <c r="AC42" s="20"/>
      <c r="AD42" s="20"/>
      <c r="AE42" s="20"/>
      <c r="AF42" s="20"/>
      <c r="AG42" s="20"/>
      <c r="AH42" s="20"/>
      <c r="AI42" s="20"/>
      <c r="AJ42" s="20"/>
      <c r="AK42" s="20"/>
      <c r="AL42" s="20"/>
      <c r="AM42" s="20"/>
      <c r="AN42" s="20"/>
      <c r="AO42" s="20"/>
      <c r="AP42" s="20"/>
      <c r="AQ42" s="20"/>
      <c r="AR42" s="20"/>
      <c r="AS42" s="20"/>
      <c r="AT42" s="20"/>
      <c r="AU42" s="20"/>
      <c r="AV42" s="20"/>
      <c r="AW42" s="20"/>
      <c r="AX42" s="20"/>
      <c r="AY42" s="20"/>
      <c r="AZ42" s="20"/>
    </row>
    <row r="43" spans="2:52">
      <c r="B43" s="20">
        <f t="shared" si="0"/>
        <v>0.35</v>
      </c>
      <c r="C43" s="20">
        <f t="shared" si="1"/>
        <v>6</v>
      </c>
      <c r="D43" s="20">
        <f t="shared" si="9"/>
        <v>0.95000000000000029</v>
      </c>
      <c r="E43" s="20">
        <f t="shared" si="2"/>
        <v>0.90250000000000052</v>
      </c>
      <c r="F43" s="20">
        <f t="shared" si="3"/>
        <v>0.76946752847029909</v>
      </c>
      <c r="G43" s="20">
        <f t="shared" si="4"/>
        <v>1.5929901508156172E-3</v>
      </c>
      <c r="H43" s="20">
        <f t="shared" si="5"/>
        <v>0.87810051737891304</v>
      </c>
      <c r="I43" s="20">
        <f t="shared" si="6"/>
        <v>1.1388217865819632</v>
      </c>
      <c r="J43" s="20">
        <f t="shared" si="7"/>
        <v>0.87719298245614064</v>
      </c>
      <c r="K43" s="20">
        <f t="shared" si="8"/>
        <v>1.1399999999999997</v>
      </c>
      <c r="L43" s="20">
        <f>IF('DESIGN INPUTS AND CALCULATIONS'!$C$90="Integrated Leakage",'Integrated Leakage'!I43,'tables and calculations'!$S89)</f>
        <v>1.017655062929167</v>
      </c>
      <c r="M43" s="20">
        <f>IF('DESIGN INPUTS AND CALCULATIONS'!$C$90="Integrated Leakage",'Integrated Leakage'!K43,'tables and calculations'!$AO89)</f>
        <v>1.0183356785003961</v>
      </c>
      <c r="N43" s="20"/>
      <c r="O43" s="20"/>
      <c r="P43" s="20"/>
      <c r="Q43" s="20"/>
      <c r="R43" s="20"/>
      <c r="S43" s="20"/>
      <c r="T43" s="20"/>
      <c r="U43" s="20"/>
      <c r="V43" s="20"/>
      <c r="W43" s="20"/>
      <c r="X43" s="20"/>
      <c r="Y43" s="20"/>
      <c r="Z43" s="20"/>
      <c r="AA43" s="20"/>
      <c r="AB43" s="20"/>
      <c r="AC43" s="20"/>
      <c r="AD43" s="20"/>
      <c r="AE43" s="20"/>
      <c r="AF43" s="20"/>
      <c r="AG43" s="20"/>
      <c r="AH43" s="20"/>
      <c r="AI43" s="20"/>
      <c r="AJ43" s="20"/>
      <c r="AK43" s="20"/>
      <c r="AL43" s="20"/>
      <c r="AM43" s="20"/>
      <c r="AN43" s="20"/>
      <c r="AO43" s="20"/>
      <c r="AP43" s="20"/>
      <c r="AQ43" s="20"/>
      <c r="AR43" s="20"/>
      <c r="AS43" s="20"/>
      <c r="AT43" s="20"/>
      <c r="AU43" s="20"/>
      <c r="AV43" s="20"/>
      <c r="AW43" s="20"/>
      <c r="AX43" s="20"/>
      <c r="AY43" s="20"/>
      <c r="AZ43" s="20"/>
    </row>
    <row r="44" spans="2:52">
      <c r="B44" s="20">
        <f t="shared" si="0"/>
        <v>0.35</v>
      </c>
      <c r="C44" s="20">
        <f t="shared" si="1"/>
        <v>6</v>
      </c>
      <c r="D44" s="20">
        <f t="shared" si="9"/>
        <v>1.0000000000000002</v>
      </c>
      <c r="E44" s="20">
        <f t="shared" si="2"/>
        <v>1.0000000000000004</v>
      </c>
      <c r="F44" s="20">
        <f t="shared" si="3"/>
        <v>0.81000000000000039</v>
      </c>
      <c r="G44" s="20">
        <f t="shared" si="4"/>
        <v>2.9825759533819109E-32</v>
      </c>
      <c r="H44" s="20">
        <f t="shared" si="5"/>
        <v>0.90000000000000024</v>
      </c>
      <c r="I44" s="20">
        <f t="shared" si="6"/>
        <v>1.1111111111111107</v>
      </c>
      <c r="J44" s="20">
        <f t="shared" si="7"/>
        <v>0.90000000000000024</v>
      </c>
      <c r="K44" s="20">
        <f t="shared" si="8"/>
        <v>1.1111111111111107</v>
      </c>
      <c r="L44" s="20">
        <f>IF('DESIGN INPUTS AND CALCULATIONS'!$C$90="Integrated Leakage",'Integrated Leakage'!I44,'tables and calculations'!$S90)</f>
        <v>1</v>
      </c>
      <c r="M44" s="20">
        <f>IF('DESIGN INPUTS AND CALCULATIONS'!$C$90="Integrated Leakage",'Integrated Leakage'!K44,'tables and calculations'!$AO90)</f>
        <v>1</v>
      </c>
      <c r="N44" s="20"/>
      <c r="O44" s="20"/>
      <c r="P44" s="20"/>
      <c r="Q44" s="20"/>
      <c r="R44" s="20"/>
      <c r="S44" s="20"/>
      <c r="T44" s="20"/>
      <c r="U44" s="20"/>
      <c r="V44" s="20"/>
      <c r="W44" s="20"/>
      <c r="X44" s="20"/>
      <c r="Y44" s="20"/>
      <c r="Z44" s="20"/>
      <c r="AA44" s="20"/>
      <c r="AB44" s="20"/>
      <c r="AC44" s="20"/>
      <c r="AD44" s="20"/>
      <c r="AE44" s="20"/>
      <c r="AF44" s="20"/>
      <c r="AG44" s="20"/>
      <c r="AH44" s="20"/>
      <c r="AI44" s="20"/>
      <c r="AJ44" s="20"/>
      <c r="AK44" s="20"/>
      <c r="AL44" s="20"/>
      <c r="AM44" s="20"/>
      <c r="AN44" s="20"/>
      <c r="AO44" s="20"/>
      <c r="AP44" s="20"/>
      <c r="AQ44" s="20"/>
      <c r="AR44" s="20"/>
      <c r="AS44" s="20"/>
      <c r="AT44" s="20"/>
      <c r="AU44" s="20"/>
      <c r="AV44" s="20"/>
      <c r="AW44" s="20"/>
      <c r="AX44" s="20"/>
      <c r="AY44" s="20"/>
      <c r="AZ44" s="20"/>
    </row>
    <row r="45" spans="2:52">
      <c r="B45" s="20">
        <f t="shared" si="0"/>
        <v>0.35</v>
      </c>
      <c r="C45" s="20">
        <f t="shared" si="1"/>
        <v>6</v>
      </c>
      <c r="D45" s="20">
        <f t="shared" si="9"/>
        <v>1.0500000000000003</v>
      </c>
      <c r="E45" s="20">
        <f t="shared" si="2"/>
        <v>1.1025000000000005</v>
      </c>
      <c r="F45" s="20">
        <f t="shared" si="3"/>
        <v>0.84571402163694853</v>
      </c>
      <c r="G45" s="20">
        <f t="shared" si="4"/>
        <v>1.4411865569273134E-3</v>
      </c>
      <c r="H45" s="20">
        <f t="shared" si="5"/>
        <v>0.92041034772207764</v>
      </c>
      <c r="I45" s="20">
        <f t="shared" si="6"/>
        <v>1.0864719225233601</v>
      </c>
      <c r="J45" s="20">
        <f t="shared" si="7"/>
        <v>0.91962711010330078</v>
      </c>
      <c r="K45" s="20">
        <f t="shared" si="8"/>
        <v>1.0873972602739723</v>
      </c>
      <c r="L45" s="20">
        <f>IF('DESIGN INPUTS AND CALCULATIONS'!$C$90="Integrated Leakage",'Integrated Leakage'!I45,'tables and calculations'!$S91)</f>
        <v>0.98418445235592589</v>
      </c>
      <c r="M45" s="20">
        <f>IF('DESIGN INPUTS AND CALCULATIONS'!$C$90="Integrated Leakage",'Integrated Leakage'!K45,'tables and calculations'!$AO91)</f>
        <v>0.98474134267745184</v>
      </c>
      <c r="N45" s="20"/>
      <c r="O45" s="20"/>
      <c r="P45" s="20"/>
      <c r="Q45" s="20"/>
      <c r="R45" s="20"/>
      <c r="S45" s="20"/>
      <c r="T45" s="20"/>
      <c r="U45" s="20"/>
      <c r="V45" s="20"/>
      <c r="W45" s="20"/>
      <c r="X45" s="20"/>
      <c r="Y45" s="20"/>
      <c r="Z45" s="20"/>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AZ45" s="20"/>
    </row>
    <row r="46" spans="2:52">
      <c r="B46" s="20">
        <f t="shared" si="0"/>
        <v>0.35</v>
      </c>
      <c r="C46" s="20">
        <f t="shared" si="1"/>
        <v>6</v>
      </c>
      <c r="D46" s="20">
        <f t="shared" si="9"/>
        <v>1.1000000000000003</v>
      </c>
      <c r="E46" s="20">
        <f t="shared" si="2"/>
        <v>1.2100000000000006</v>
      </c>
      <c r="F46" s="20">
        <f t="shared" si="3"/>
        <v>0.8772928382244688</v>
      </c>
      <c r="G46" s="20">
        <f t="shared" si="4"/>
        <v>5.5119375573921348E-3</v>
      </c>
      <c r="H46" s="20">
        <f t="shared" si="5"/>
        <v>0.93957691318053405</v>
      </c>
      <c r="I46" s="20">
        <f t="shared" si="6"/>
        <v>1.0643088245058401</v>
      </c>
      <c r="J46" s="20">
        <f t="shared" si="7"/>
        <v>0.93663911845730041</v>
      </c>
      <c r="K46" s="20">
        <f t="shared" si="8"/>
        <v>1.0676470588235292</v>
      </c>
      <c r="L46" s="20">
        <f>IF('DESIGN INPUTS AND CALCULATIONS'!$C$90="Integrated Leakage",'Integrated Leakage'!I46,'tables and calculations'!$S92)</f>
        <v>0.96984470059197991</v>
      </c>
      <c r="M46" s="20">
        <f>IF('DESIGN INPUTS AND CALCULATIONS'!$C$90="Integrated Leakage",'Integrated Leakage'!K46,'tables and calculations'!$AO92)</f>
        <v>0.97188753347175427</v>
      </c>
      <c r="N46" s="20"/>
      <c r="O46" s="20"/>
      <c r="P46" s="20"/>
      <c r="Q46" s="20"/>
      <c r="R46" s="20"/>
      <c r="S46" s="20"/>
      <c r="T46" s="20"/>
      <c r="U46" s="20"/>
      <c r="V46" s="20"/>
      <c r="W46" s="20"/>
      <c r="X46" s="20"/>
      <c r="Y46" s="20"/>
      <c r="Z46" s="20"/>
      <c r="AA46" s="20"/>
      <c r="AB46" s="20"/>
      <c r="AC46" s="20"/>
      <c r="AD46" s="20"/>
      <c r="AE46" s="20"/>
      <c r="AF46" s="20"/>
      <c r="AG46" s="20"/>
      <c r="AH46" s="20"/>
      <c r="AI46" s="20"/>
      <c r="AJ46" s="20"/>
      <c r="AK46" s="20"/>
      <c r="AL46" s="20"/>
      <c r="AM46" s="20"/>
      <c r="AN46" s="20"/>
      <c r="AO46" s="20"/>
      <c r="AP46" s="20"/>
      <c r="AQ46" s="20"/>
      <c r="AR46" s="20"/>
      <c r="AS46" s="20"/>
      <c r="AT46" s="20"/>
      <c r="AU46" s="20"/>
      <c r="AV46" s="20"/>
      <c r="AW46" s="20"/>
      <c r="AX46" s="20"/>
      <c r="AY46" s="20"/>
      <c r="AZ46" s="20"/>
    </row>
    <row r="47" spans="2:52">
      <c r="B47" s="20">
        <f t="shared" si="0"/>
        <v>0.35</v>
      </c>
      <c r="C47" s="20">
        <f t="shared" si="1"/>
        <v>6</v>
      </c>
      <c r="D47" s="20">
        <f t="shared" si="9"/>
        <v>1.1500000000000004</v>
      </c>
      <c r="E47" s="20">
        <f t="shared" si="2"/>
        <v>1.3225000000000009</v>
      </c>
      <c r="F47" s="20">
        <f t="shared" si="3"/>
        <v>0.90531567727546924</v>
      </c>
      <c r="G47" s="20">
        <f t="shared" si="4"/>
        <v>1.189364104179799E-2</v>
      </c>
      <c r="H47" s="20">
        <f t="shared" si="5"/>
        <v>0.95771045641011321</v>
      </c>
      <c r="I47" s="20">
        <f t="shared" si="6"/>
        <v>1.0441569195646094</v>
      </c>
      <c r="J47" s="20">
        <f t="shared" si="7"/>
        <v>0.95148078134845648</v>
      </c>
      <c r="K47" s="20">
        <f t="shared" si="8"/>
        <v>1.0509933774834435</v>
      </c>
      <c r="L47" s="20">
        <f>IF('DESIGN INPUTS AND CALCULATIONS'!$C$90="Integrated Leakage",'Integrated Leakage'!I47,'tables and calculations'!$S93)</f>
        <v>0.95669860530336404</v>
      </c>
      <c r="M47" s="20">
        <f>IF('DESIGN INPUTS AND CALCULATIONS'!$C$90="Integrated Leakage",'Integrated Leakage'!K47,'tables and calculations'!$AO93)</f>
        <v>0.96094456092974545</v>
      </c>
      <c r="N47" s="20"/>
      <c r="O47" s="20"/>
      <c r="P47" s="20"/>
      <c r="Q47" s="20"/>
      <c r="R47" s="20"/>
      <c r="S47" s="20"/>
      <c r="T47" s="20"/>
      <c r="U47" s="20"/>
      <c r="V47" s="20"/>
      <c r="W47" s="20"/>
      <c r="X47" s="20"/>
      <c r="Y47" s="20"/>
      <c r="Z47" s="20"/>
      <c r="AA47" s="20"/>
      <c r="AB47" s="20"/>
      <c r="AC47" s="20"/>
      <c r="AD47" s="20"/>
      <c r="AE47" s="20"/>
      <c r="AF47" s="20"/>
      <c r="AG47" s="20"/>
      <c r="AH47" s="20"/>
      <c r="AI47" s="20"/>
      <c r="AJ47" s="20"/>
      <c r="AK47" s="20"/>
      <c r="AL47" s="20"/>
      <c r="AM47" s="20"/>
      <c r="AN47" s="20"/>
      <c r="AO47" s="20"/>
      <c r="AP47" s="20"/>
      <c r="AQ47" s="20"/>
      <c r="AR47" s="20"/>
      <c r="AS47" s="20"/>
      <c r="AT47" s="20"/>
      <c r="AU47" s="20"/>
      <c r="AV47" s="20"/>
      <c r="AW47" s="20"/>
      <c r="AX47" s="20"/>
      <c r="AY47" s="20"/>
      <c r="AZ47" s="20"/>
    </row>
    <row r="48" spans="2:52">
      <c r="B48" s="20">
        <f t="shared" si="0"/>
        <v>0.35</v>
      </c>
      <c r="C48" s="20">
        <f t="shared" si="1"/>
        <v>6</v>
      </c>
      <c r="D48" s="20">
        <f t="shared" si="9"/>
        <v>1.2000000000000004</v>
      </c>
      <c r="E48" s="20">
        <f t="shared" si="2"/>
        <v>1.4400000000000011</v>
      </c>
      <c r="F48" s="20">
        <f t="shared" si="3"/>
        <v>0.93027215744551173</v>
      </c>
      <c r="G48" s="20">
        <f t="shared" si="4"/>
        <v>2.0332647462277167E-2</v>
      </c>
      <c r="H48" s="20">
        <f t="shared" si="5"/>
        <v>0.9749896434874521</v>
      </c>
      <c r="I48" s="20">
        <f t="shared" si="6"/>
        <v>1.0256519201815191</v>
      </c>
      <c r="J48" s="20">
        <f t="shared" si="7"/>
        <v>0.96450617283950635</v>
      </c>
      <c r="K48" s="20">
        <f t="shared" si="8"/>
        <v>1.0367999999999997</v>
      </c>
      <c r="L48" s="20">
        <f>IF('DESIGN INPUTS AND CALCULATIONS'!$C$90="Integrated Leakage",'Integrated Leakage'!I48,'tables and calculations'!$S94)</f>
        <v>0.9445255464351221</v>
      </c>
      <c r="M48" s="20">
        <f>IF('DESIGN INPUTS AND CALCULATIONS'!$C$90="Integrated Leakage",'Integrated Leakage'!K48,'tables and calculations'!$AO94)</f>
        <v>0.95154179230453773</v>
      </c>
      <c r="N48" s="20"/>
      <c r="O48" s="20"/>
      <c r="P48" s="20"/>
      <c r="Q48" s="20"/>
      <c r="R48" s="20"/>
      <c r="S48" s="20"/>
      <c r="T48" s="20"/>
      <c r="U48" s="20"/>
      <c r="V48" s="20"/>
      <c r="W48" s="20"/>
      <c r="X48" s="20"/>
      <c r="Y48" s="20"/>
      <c r="Z48" s="20"/>
      <c r="AA48" s="20"/>
      <c r="AB48" s="20"/>
      <c r="AC48" s="20"/>
      <c r="AD48" s="20"/>
      <c r="AE48" s="20"/>
      <c r="AF48" s="20"/>
      <c r="AG48" s="20"/>
      <c r="AH48" s="20"/>
      <c r="AI48" s="20"/>
      <c r="AJ48" s="20"/>
      <c r="AK48" s="20"/>
      <c r="AL48" s="20"/>
      <c r="AM48" s="20"/>
      <c r="AN48" s="20"/>
      <c r="AO48" s="20"/>
      <c r="AP48" s="20"/>
      <c r="AQ48" s="20"/>
      <c r="AR48" s="20"/>
      <c r="AS48" s="20"/>
      <c r="AT48" s="20"/>
      <c r="AU48" s="20"/>
      <c r="AV48" s="20"/>
      <c r="AW48" s="20"/>
      <c r="AX48" s="20"/>
      <c r="AY48" s="20"/>
      <c r="AZ48" s="20"/>
    </row>
    <row r="49" spans="2:52">
      <c r="B49" s="20">
        <f t="shared" si="0"/>
        <v>0.35</v>
      </c>
      <c r="C49" s="20">
        <f t="shared" si="1"/>
        <v>6</v>
      </c>
      <c r="D49" s="20">
        <f t="shared" si="9"/>
        <v>1.2500000000000004</v>
      </c>
      <c r="E49" s="20">
        <f t="shared" si="2"/>
        <v>1.5625000000000011</v>
      </c>
      <c r="F49" s="20">
        <f t="shared" si="3"/>
        <v>0.9525760000000002</v>
      </c>
      <c r="G49" s="20">
        <f t="shared" si="4"/>
        <v>3.0625000000000093E-2</v>
      </c>
      <c r="H49" s="20">
        <f t="shared" si="5"/>
        <v>0.99156492475278712</v>
      </c>
      <c r="I49" s="20">
        <f t="shared" si="6"/>
        <v>1.0085068310068712</v>
      </c>
      <c r="J49" s="20">
        <f t="shared" si="7"/>
        <v>0.97600000000000009</v>
      </c>
      <c r="K49" s="20">
        <f t="shared" si="8"/>
        <v>1.0245901639344261</v>
      </c>
      <c r="L49" s="20">
        <f>IF('DESIGN INPUTS AND CALCULATIONS'!$C$90="Integrated Leakage",'Integrated Leakage'!I49,'tables and calculations'!$S95)</f>
        <v>0.9331516456588117</v>
      </c>
      <c r="M49" s="20">
        <f>IF('DESIGN INPUTS AND CALCULATIONS'!$C$90="Integrated Leakage",'Integrated Leakage'!K49,'tables and calculations'!$AO95)</f>
        <v>0.94339614140365335</v>
      </c>
      <c r="N49" s="20"/>
      <c r="O49" s="20"/>
      <c r="P49" s="20"/>
      <c r="Q49" s="20"/>
      <c r="R49" s="20"/>
      <c r="S49" s="20"/>
      <c r="T49" s="20"/>
      <c r="U49" s="20"/>
      <c r="V49" s="20"/>
      <c r="W49" s="20"/>
      <c r="X49" s="20"/>
      <c r="Y49" s="20"/>
      <c r="Z49" s="20"/>
      <c r="AA49" s="20"/>
      <c r="AB49" s="20"/>
      <c r="AC49" s="20"/>
      <c r="AD49" s="20"/>
      <c r="AE49" s="20"/>
      <c r="AF49" s="20"/>
      <c r="AG49" s="20"/>
      <c r="AH49" s="20"/>
      <c r="AI49" s="20"/>
      <c r="AJ49" s="20"/>
      <c r="AK49" s="20"/>
      <c r="AL49" s="20"/>
      <c r="AM49" s="20"/>
      <c r="AN49" s="20"/>
      <c r="AO49" s="20"/>
      <c r="AP49" s="20"/>
      <c r="AQ49" s="20"/>
      <c r="AR49" s="20"/>
      <c r="AS49" s="20"/>
      <c r="AT49" s="20"/>
      <c r="AU49" s="20"/>
      <c r="AV49" s="20"/>
      <c r="AW49" s="20"/>
      <c r="AX49" s="20"/>
      <c r="AY49" s="20"/>
      <c r="AZ49" s="20"/>
    </row>
    <row r="50" spans="2:52">
      <c r="B50" s="20">
        <f t="shared" si="0"/>
        <v>0.35</v>
      </c>
      <c r="C50" s="20">
        <f t="shared" si="1"/>
        <v>6</v>
      </c>
      <c r="D50" s="20">
        <f t="shared" si="9"/>
        <v>1.3000000000000005</v>
      </c>
      <c r="E50" s="20">
        <f t="shared" si="2"/>
        <v>1.6900000000000013</v>
      </c>
      <c r="F50" s="20">
        <f t="shared" si="3"/>
        <v>0.97257721290493282</v>
      </c>
      <c r="G50" s="20">
        <f t="shared" si="4"/>
        <v>4.260519395134791E-2</v>
      </c>
      <c r="H50" s="20">
        <f t="shared" si="5"/>
        <v>1.0075626069164541</v>
      </c>
      <c r="I50" s="20">
        <f t="shared" si="6"/>
        <v>0.9924941568250546</v>
      </c>
      <c r="J50" s="20">
        <f t="shared" si="7"/>
        <v>0.98619329388560173</v>
      </c>
      <c r="K50" s="20">
        <f t="shared" si="8"/>
        <v>1.0139999999999998</v>
      </c>
      <c r="L50" s="20">
        <f>IF('DESIGN INPUTS AND CALCULATIONS'!$C$90="Integrated Leakage",'Integrated Leakage'!I50,'tables and calculations'!$S96)</f>
        <v>0.92243884246654517</v>
      </c>
      <c r="M50" s="20">
        <f>IF('DESIGN INPUTS AND CALCULATIONS'!$C$90="Integrated Leakage",'Integrated Leakage'!K50,'tables and calculations'!$AO96)</f>
        <v>0.9362879730288014</v>
      </c>
      <c r="N50" s="20"/>
      <c r="O50" s="20"/>
      <c r="P50" s="20"/>
      <c r="Q50" s="20"/>
      <c r="R50" s="20"/>
      <c r="S50" s="20"/>
      <c r="T50" s="20"/>
      <c r="U50" s="20"/>
      <c r="V50" s="20"/>
      <c r="W50" s="20"/>
      <c r="X50" s="20"/>
      <c r="Y50" s="20"/>
      <c r="Z50" s="20"/>
      <c r="AA50" s="20"/>
      <c r="AB50" s="20"/>
      <c r="AC50" s="20"/>
      <c r="AD50" s="20"/>
      <c r="AE50" s="20"/>
      <c r="AF50" s="20"/>
      <c r="AG50" s="20"/>
      <c r="AH50" s="20"/>
      <c r="AI50" s="20"/>
      <c r="AJ50" s="20"/>
      <c r="AK50" s="20"/>
      <c r="AL50" s="20"/>
      <c r="AM50" s="20"/>
      <c r="AN50" s="20"/>
      <c r="AO50" s="20"/>
      <c r="AP50" s="20"/>
      <c r="AQ50" s="20"/>
      <c r="AR50" s="20"/>
      <c r="AS50" s="20"/>
      <c r="AT50" s="20"/>
      <c r="AU50" s="20"/>
      <c r="AV50" s="20"/>
      <c r="AW50" s="20"/>
      <c r="AX50" s="20"/>
      <c r="AY50" s="20"/>
      <c r="AZ50" s="20"/>
    </row>
    <row r="51" spans="2:52">
      <c r="B51" s="20">
        <f t="shared" si="0"/>
        <v>0.35</v>
      </c>
      <c r="C51" s="20">
        <f t="shared" si="1"/>
        <v>6</v>
      </c>
      <c r="D51" s="20">
        <f t="shared" si="9"/>
        <v>1.3500000000000005</v>
      </c>
      <c r="E51" s="20">
        <f t="shared" si="2"/>
        <v>1.8225000000000013</v>
      </c>
      <c r="F51" s="20">
        <f t="shared" si="3"/>
        <v>0.99057254558366981</v>
      </c>
      <c r="G51" s="20">
        <f t="shared" si="4"/>
        <v>5.6137794458839402E-2</v>
      </c>
      <c r="H51" s="20">
        <f t="shared" si="5"/>
        <v>1.0230886276576967</v>
      </c>
      <c r="I51" s="20">
        <f t="shared" si="6"/>
        <v>0.97743242664073315</v>
      </c>
      <c r="J51" s="20">
        <f t="shared" si="7"/>
        <v>0.99527511050144812</v>
      </c>
      <c r="K51" s="20">
        <f t="shared" si="8"/>
        <v>1.0047473200612556</v>
      </c>
      <c r="L51" s="20">
        <f>IF('DESIGN INPUTS AND CALCULATIONS'!$C$90="Integrated Leakage",'Integrated Leakage'!I51,'tables and calculations'!$S97)</f>
        <v>0.91227676501559718</v>
      </c>
      <c r="M51" s="20">
        <f>IF('DESIGN INPUTS AND CALCULATIONS'!$C$90="Integrated Leakage",'Integrated Leakage'!K51,'tables and calculations'!$AO97)</f>
        <v>0.93004450304070585</v>
      </c>
      <c r="N51" s="20"/>
      <c r="O51" s="20"/>
      <c r="P51" s="20"/>
      <c r="Q51" s="20"/>
      <c r="R51" s="20"/>
      <c r="S51" s="20"/>
      <c r="T51" s="20"/>
      <c r="U51" s="20"/>
      <c r="V51" s="20"/>
      <c r="W51" s="20"/>
      <c r="X51" s="20"/>
      <c r="Y51" s="20"/>
      <c r="Z51" s="20"/>
      <c r="AA51" s="20"/>
      <c r="AB51" s="20"/>
      <c r="AC51" s="20"/>
      <c r="AD51" s="20"/>
      <c r="AE51" s="20"/>
      <c r="AF51" s="20"/>
      <c r="AG51" s="20"/>
      <c r="AH51" s="20"/>
      <c r="AI51" s="20"/>
      <c r="AJ51" s="20"/>
      <c r="AK51" s="20"/>
      <c r="AL51" s="20"/>
      <c r="AM51" s="20"/>
      <c r="AN51" s="20"/>
      <c r="AO51" s="20"/>
      <c r="AP51" s="20"/>
      <c r="AQ51" s="20"/>
      <c r="AR51" s="20"/>
      <c r="AS51" s="20"/>
      <c r="AT51" s="20"/>
      <c r="AU51" s="20"/>
      <c r="AV51" s="20"/>
      <c r="AW51" s="20"/>
      <c r="AX51" s="20"/>
      <c r="AY51" s="20"/>
      <c r="AZ51" s="20"/>
    </row>
    <row r="52" spans="2:52">
      <c r="B52" s="20">
        <f t="shared" si="0"/>
        <v>0.35</v>
      </c>
      <c r="C52" s="20">
        <f t="shared" si="1"/>
        <v>6</v>
      </c>
      <c r="D52" s="20">
        <f t="shared" si="9"/>
        <v>1.4000000000000006</v>
      </c>
      <c r="E52" s="20">
        <f t="shared" si="2"/>
        <v>1.9600000000000015</v>
      </c>
      <c r="F52" s="20">
        <f t="shared" si="3"/>
        <v>1.0068142903419874</v>
      </c>
      <c r="G52" s="20">
        <f t="shared" si="4"/>
        <v>7.1111111111111291E-2</v>
      </c>
      <c r="H52" s="20">
        <f t="shared" si="5"/>
        <v>1.0382318630503973</v>
      </c>
      <c r="I52" s="20">
        <f t="shared" si="6"/>
        <v>0.96317598755053668</v>
      </c>
      <c r="J52" s="20">
        <f t="shared" si="7"/>
        <v>1.0034013605442178</v>
      </c>
      <c r="K52" s="20">
        <f t="shared" si="8"/>
        <v>0.99661016949152526</v>
      </c>
      <c r="L52" s="20">
        <f>IF('DESIGN INPUTS AND CALCULATIONS'!$C$90="Integrated Leakage",'Integrated Leakage'!I52,'tables and calculations'!$S98)</f>
        <v>0.90257663095459895</v>
      </c>
      <c r="M52" s="20">
        <f>IF('DESIGN INPUTS AND CALCULATIONS'!$C$90="Integrated Leakage",'Integrated Leakage'!K52,'tables and calculations'!$AO98)</f>
        <v>0.92452811609911845</v>
      </c>
      <c r="N52" s="20"/>
      <c r="O52" s="20"/>
      <c r="P52" s="20"/>
      <c r="Q52" s="20"/>
      <c r="R52" s="20"/>
      <c r="S52" s="20"/>
      <c r="T52" s="20"/>
      <c r="U52" s="20"/>
      <c r="V52" s="20"/>
      <c r="W52" s="20"/>
      <c r="X52" s="20"/>
      <c r="Y52" s="20"/>
      <c r="Z52" s="20"/>
      <c r="AA52" s="20"/>
      <c r="AB52" s="20"/>
      <c r="AC52" s="20"/>
      <c r="AD52" s="20"/>
      <c r="AE52" s="20"/>
      <c r="AF52" s="20"/>
      <c r="AG52" s="20"/>
      <c r="AH52" s="20"/>
      <c r="AI52" s="20"/>
      <c r="AJ52" s="20"/>
      <c r="AK52" s="20"/>
      <c r="AL52" s="20"/>
      <c r="AM52" s="20"/>
      <c r="AN52" s="20"/>
      <c r="AO52" s="20"/>
      <c r="AP52" s="20"/>
      <c r="AQ52" s="20"/>
      <c r="AR52" s="20"/>
      <c r="AS52" s="20"/>
      <c r="AT52" s="20"/>
      <c r="AU52" s="20"/>
      <c r="AV52" s="20"/>
      <c r="AW52" s="20"/>
      <c r="AX52" s="20"/>
      <c r="AY52" s="20"/>
      <c r="AZ52" s="20"/>
    </row>
    <row r="53" spans="2:52">
      <c r="B53" s="20">
        <f t="shared" si="0"/>
        <v>0.35</v>
      </c>
      <c r="C53" s="20">
        <f t="shared" si="1"/>
        <v>6</v>
      </c>
      <c r="D53" s="20">
        <f t="shared" si="9"/>
        <v>1.4500000000000006</v>
      </c>
      <c r="E53" s="20">
        <f t="shared" si="2"/>
        <v>2.1025000000000018</v>
      </c>
      <c r="F53" s="20">
        <f t="shared" si="3"/>
        <v>1.0215176146397262</v>
      </c>
      <c r="G53" s="20">
        <f t="shared" si="4"/>
        <v>8.7432372175981182E-2</v>
      </c>
      <c r="H53" s="20">
        <f t="shared" si="5"/>
        <v>1.0530669431786885</v>
      </c>
      <c r="I53" s="20">
        <f t="shared" si="6"/>
        <v>0.94960724622263271</v>
      </c>
      <c r="J53" s="20">
        <f t="shared" si="7"/>
        <v>1.0107015457788349</v>
      </c>
      <c r="K53" s="20">
        <f t="shared" si="8"/>
        <v>0.98941176470588221</v>
      </c>
      <c r="L53" s="20">
        <f>IF('DESIGN INPUTS AND CALCULATIONS'!$C$90="Integrated Leakage",'Integrated Leakage'!I53,'tables and calculations'!$S99)</f>
        <v>0.89326663070165102</v>
      </c>
      <c r="M53" s="20">
        <f>IF('DESIGN INPUTS AND CALCULATIONS'!$C$90="Integrated Leakage",'Integrated Leakage'!K53,'tables and calculations'!$AO99)</f>
        <v>0.91962798732143025</v>
      </c>
      <c r="N53" s="20"/>
      <c r="O53" s="20"/>
      <c r="P53" s="20"/>
      <c r="Q53" s="20"/>
      <c r="R53" s="20"/>
      <c r="S53" s="20"/>
      <c r="T53" s="20"/>
      <c r="U53" s="20"/>
      <c r="V53" s="20"/>
      <c r="W53" s="20"/>
      <c r="X53" s="20"/>
      <c r="Y53" s="20"/>
      <c r="Z53" s="20"/>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2:52">
      <c r="B54" s="20">
        <f t="shared" si="0"/>
        <v>0.35</v>
      </c>
      <c r="C54" s="20">
        <f t="shared" si="1"/>
        <v>6</v>
      </c>
      <c r="D54" s="20">
        <f t="shared" si="9"/>
        <v>1.5000000000000007</v>
      </c>
      <c r="E54" s="20">
        <f t="shared" si="2"/>
        <v>2.2500000000000018</v>
      </c>
      <c r="F54" s="20">
        <f t="shared" si="3"/>
        <v>1.034866636183509</v>
      </c>
      <c r="G54" s="20">
        <f t="shared" si="4"/>
        <v>0.10502400548696866</v>
      </c>
      <c r="H54" s="20">
        <f t="shared" si="5"/>
        <v>1.0676566122450035</v>
      </c>
      <c r="I54" s="20">
        <f t="shared" si="6"/>
        <v>0.93663073738405522</v>
      </c>
      <c r="J54" s="20">
        <f t="shared" si="7"/>
        <v>1.0172839506172842</v>
      </c>
      <c r="K54" s="20">
        <f t="shared" si="8"/>
        <v>0.98300970873786386</v>
      </c>
      <c r="L54" s="20">
        <f>IF('DESIGN INPUTS AND CALCULATIONS'!$C$90="Integrated Leakage",'Integrated Leakage'!I54,'tables and calculations'!$S100)</f>
        <v>0.88428840131670905</v>
      </c>
      <c r="M54" s="20">
        <f>IF('DESIGN INPUTS AND CALCULATIONS'!$C$90="Integrated Leakage",'Integrated Leakage'!K54,'tables and calculations'!$AO100)</f>
        <v>0.91525397107310913</v>
      </c>
      <c r="N54" s="20"/>
      <c r="O54" s="20"/>
      <c r="P54" s="20"/>
      <c r="Q54" s="20"/>
      <c r="R54" s="20"/>
      <c r="S54" s="20"/>
      <c r="T54" s="20"/>
      <c r="U54" s="20"/>
      <c r="V54" s="20"/>
      <c r="W54" s="20"/>
      <c r="X54" s="20"/>
      <c r="Y54" s="20"/>
      <c r="Z54" s="20"/>
      <c r="AA54" s="20"/>
      <c r="AB54" s="20"/>
      <c r="AC54" s="20"/>
      <c r="AD54" s="20"/>
      <c r="AE54" s="20"/>
      <c r="AF54" s="20"/>
      <c r="AG54" s="20"/>
      <c r="AH54" s="20"/>
      <c r="AI54" s="20"/>
      <c r="AJ54" s="20"/>
      <c r="AK54" s="20"/>
      <c r="AL54" s="20"/>
      <c r="AM54" s="20"/>
      <c r="AN54" s="20"/>
      <c r="AO54" s="20"/>
      <c r="AP54" s="20"/>
      <c r="AQ54" s="20"/>
      <c r="AR54" s="20"/>
      <c r="AS54" s="20"/>
      <c r="AT54" s="20"/>
      <c r="AU54" s="20"/>
      <c r="AV54" s="20"/>
      <c r="AW54" s="20"/>
      <c r="AX54" s="20"/>
      <c r="AY54" s="20"/>
      <c r="AZ54" s="20"/>
    </row>
    <row r="55" spans="2:52">
      <c r="B55" s="20">
        <f t="shared" si="0"/>
        <v>0.35</v>
      </c>
      <c r="C55" s="20">
        <f t="shared" si="1"/>
        <v>6</v>
      </c>
      <c r="D55" s="20">
        <f t="shared" si="9"/>
        <v>1.5500000000000007</v>
      </c>
      <c r="E55" s="20">
        <f t="shared" si="2"/>
        <v>2.4025000000000021</v>
      </c>
      <c r="F55" s="20">
        <f t="shared" si="3"/>
        <v>1.0470194445437024</v>
      </c>
      <c r="G55" s="20">
        <f t="shared" si="4"/>
        <v>0.12382074517285262</v>
      </c>
      <c r="H55" s="20">
        <f t="shared" si="5"/>
        <v>1.0820536907735008</v>
      </c>
      <c r="I55" s="20">
        <f t="shared" si="6"/>
        <v>0.92416855884956584</v>
      </c>
      <c r="J55" s="20">
        <f t="shared" si="7"/>
        <v>1.023239680887964</v>
      </c>
      <c r="K55" s="20">
        <f t="shared" si="8"/>
        <v>0.97728813559322025</v>
      </c>
      <c r="L55" s="20">
        <f>IF('DESIGN INPUTS AND CALCULATIONS'!$C$90="Integrated Leakage",'Integrated Leakage'!I55,'tables and calculations'!$S101)</f>
        <v>0.87559430939615102</v>
      </c>
      <c r="M55" s="20">
        <f>IF('DESIGN INPUTS AND CALCULATIONS'!$C$90="Integrated Leakage",'Integrated Leakage'!K55,'tables and calculations'!$AO101)</f>
        <v>0.91133207517299086</v>
      </c>
      <c r="N55" s="20"/>
      <c r="O55" s="20"/>
      <c r="P55" s="20"/>
      <c r="Q55" s="20"/>
      <c r="R55" s="20"/>
      <c r="S55" s="20"/>
      <c r="T55" s="20"/>
      <c r="U55" s="20"/>
      <c r="V55" s="20"/>
      <c r="W55" s="20"/>
      <c r="X55" s="20"/>
      <c r="Y55" s="20"/>
      <c r="Z55" s="20"/>
      <c r="AA55" s="20"/>
      <c r="AB55" s="20"/>
      <c r="AC55" s="20"/>
      <c r="AD55" s="20"/>
      <c r="AE55" s="20"/>
      <c r="AF55" s="20"/>
      <c r="AG55" s="20"/>
      <c r="AH55" s="20"/>
      <c r="AI55" s="20"/>
      <c r="AJ55" s="20"/>
      <c r="AK55" s="20"/>
      <c r="AL55" s="20"/>
      <c r="AM55" s="20"/>
      <c r="AN55" s="20"/>
      <c r="AO55" s="20"/>
      <c r="AP55" s="20"/>
      <c r="AQ55" s="20"/>
      <c r="AR55" s="20"/>
      <c r="AS55" s="20"/>
      <c r="AT55" s="20"/>
      <c r="AU55" s="20"/>
      <c r="AV55" s="20"/>
      <c r="AW55" s="20"/>
      <c r="AX55" s="20"/>
      <c r="AY55" s="20"/>
      <c r="AZ55" s="20"/>
    </row>
    <row r="56" spans="2:52">
      <c r="B56" s="20">
        <f t="shared" si="0"/>
        <v>0.35</v>
      </c>
      <c r="C56" s="20">
        <f t="shared" si="1"/>
        <v>6</v>
      </c>
      <c r="D56" s="20">
        <f t="shared" si="9"/>
        <v>1.6000000000000008</v>
      </c>
      <c r="E56" s="20">
        <f t="shared" si="2"/>
        <v>2.5600000000000023</v>
      </c>
      <c r="F56" s="20">
        <f t="shared" si="3"/>
        <v>1.0581122504340281</v>
      </c>
      <c r="G56" s="20">
        <f t="shared" si="4"/>
        <v>0.14376736111111141</v>
      </c>
      <c r="H56" s="20">
        <f t="shared" si="5"/>
        <v>1.0963027006922583</v>
      </c>
      <c r="I56" s="20">
        <f t="shared" si="6"/>
        <v>0.9121568334808916</v>
      </c>
      <c r="J56" s="20">
        <f t="shared" si="7"/>
        <v>1.0286458333333335</v>
      </c>
      <c r="K56" s="20">
        <f t="shared" si="8"/>
        <v>0.97215189873417707</v>
      </c>
      <c r="L56" s="20">
        <f>IF('DESIGN INPUTS AND CALCULATIONS'!$C$90="Integrated Leakage",'Integrated Leakage'!I56,'tables and calculations'!$S102)</f>
        <v>0.86714533937405303</v>
      </c>
      <c r="M56" s="20">
        <f>IF('DESIGN INPUTS AND CALCULATIONS'!$C$90="Integrated Leakage",'Integrated Leakage'!K56,'tables and calculations'!$AO102)</f>
        <v>0.90780106284806938</v>
      </c>
      <c r="N56" s="20"/>
      <c r="O56" s="20"/>
      <c r="P56" s="20"/>
      <c r="Q56" s="20"/>
      <c r="R56" s="20"/>
      <c r="S56" s="20"/>
      <c r="T56" s="20"/>
      <c r="U56" s="20"/>
      <c r="V56" s="20"/>
      <c r="W56" s="20"/>
      <c r="X56" s="20"/>
      <c r="Y56" s="20"/>
      <c r="Z56" s="20"/>
      <c r="AA56" s="20"/>
      <c r="AB56" s="20"/>
      <c r="AC56" s="20"/>
      <c r="AD56" s="20"/>
      <c r="AE56" s="20"/>
      <c r="AF56" s="20"/>
      <c r="AG56" s="20"/>
      <c r="AH56" s="20"/>
      <c r="AI56" s="20"/>
      <c r="AJ56" s="20"/>
      <c r="AK56" s="20"/>
      <c r="AL56" s="20"/>
      <c r="AM56" s="20"/>
      <c r="AN56" s="20"/>
      <c r="AO56" s="20"/>
      <c r="AP56" s="20"/>
      <c r="AQ56" s="20"/>
      <c r="AR56" s="20"/>
      <c r="AS56" s="20"/>
      <c r="AT56" s="20"/>
      <c r="AU56" s="20"/>
      <c r="AV56" s="20"/>
      <c r="AW56" s="20"/>
      <c r="AX56" s="20"/>
      <c r="AY56" s="20"/>
      <c r="AZ56" s="20"/>
    </row>
    <row r="57" spans="2:52">
      <c r="B57" s="20">
        <f t="shared" si="0"/>
        <v>0.35</v>
      </c>
      <c r="C57" s="20">
        <f t="shared" si="1"/>
        <v>6</v>
      </c>
      <c r="D57" s="20">
        <f t="shared" si="9"/>
        <v>1.6500000000000008</v>
      </c>
      <c r="E57" s="20">
        <f t="shared" si="2"/>
        <v>2.7225000000000028</v>
      </c>
      <c r="F57" s="20">
        <f t="shared" si="3"/>
        <v>1.0682628173731432</v>
      </c>
      <c r="G57" s="20">
        <f t="shared" si="4"/>
        <v>0.16481686250836114</v>
      </c>
      <c r="H57" s="20">
        <f t="shared" si="5"/>
        <v>1.1104412095565908</v>
      </c>
      <c r="I57" s="20">
        <f t="shared" si="6"/>
        <v>0.90054294760846376</v>
      </c>
      <c r="J57" s="20">
        <f t="shared" si="7"/>
        <v>1.033568003264973</v>
      </c>
      <c r="K57" s="20">
        <f t="shared" si="8"/>
        <v>0.96752221125370186</v>
      </c>
      <c r="L57" s="20">
        <f>IF('DESIGN INPUTS AND CALCULATIONS'!$C$90="Integrated Leakage",'Integrated Leakage'!I57,'tables and calculations'!$S103)</f>
        <v>0.85890943886563365</v>
      </c>
      <c r="M57" s="20">
        <f>IF('DESIGN INPUTS AND CALCULATIONS'!$C$90="Integrated Leakage",'Integrated Leakage'!K57,'tables and calculations'!$AO103)</f>
        <v>0.90460986936871013</v>
      </c>
      <c r="N57" s="20"/>
      <c r="O57" s="20"/>
      <c r="P57" s="20"/>
      <c r="Q57" s="20"/>
      <c r="R57" s="20"/>
      <c r="S57" s="20"/>
      <c r="T57" s="20"/>
      <c r="U57" s="20"/>
      <c r="V57" s="20"/>
      <c r="W57" s="20"/>
      <c r="X57" s="20"/>
      <c r="Y57" s="20"/>
      <c r="Z57" s="20"/>
      <c r="AA57" s="20"/>
      <c r="AB57" s="20"/>
      <c r="AC57" s="20"/>
      <c r="AD57" s="20"/>
      <c r="AE57" s="20"/>
      <c r="AF57" s="20"/>
      <c r="AG57" s="20"/>
      <c r="AH57" s="20"/>
      <c r="AI57" s="20"/>
      <c r="AJ57" s="20"/>
      <c r="AK57" s="20"/>
      <c r="AL57" s="20"/>
      <c r="AM57" s="20"/>
      <c r="AN57" s="20"/>
      <c r="AO57" s="20"/>
      <c r="AP57" s="20"/>
      <c r="AQ57" s="20"/>
      <c r="AR57" s="20"/>
      <c r="AS57" s="20"/>
      <c r="AT57" s="20"/>
      <c r="AU57" s="20"/>
      <c r="AV57" s="20"/>
      <c r="AW57" s="20"/>
      <c r="AX57" s="20"/>
      <c r="AY57" s="20"/>
      <c r="AZ57" s="20"/>
    </row>
    <row r="58" spans="2:52">
      <c r="B58" s="20">
        <f t="shared" si="0"/>
        <v>0.35</v>
      </c>
      <c r="C58" s="20">
        <f t="shared" si="1"/>
        <v>6</v>
      </c>
      <c r="D58" s="20">
        <f t="shared" si="9"/>
        <v>1.7000000000000008</v>
      </c>
      <c r="E58" s="20">
        <f t="shared" si="2"/>
        <v>2.8900000000000028</v>
      </c>
      <c r="F58" s="20">
        <f t="shared" si="3"/>
        <v>1.0775733049173264</v>
      </c>
      <c r="G58" s="20">
        <f t="shared" si="4"/>
        <v>0.18692906574394499</v>
      </c>
      <c r="H58" s="20">
        <f t="shared" si="5"/>
        <v>1.1245009429348076</v>
      </c>
      <c r="I58" s="20">
        <f t="shared" si="6"/>
        <v>0.88928338058136647</v>
      </c>
      <c r="J58" s="20">
        <f t="shared" si="7"/>
        <v>1.0380622837370244</v>
      </c>
      <c r="K58" s="20">
        <f t="shared" si="8"/>
        <v>0.96333333333333315</v>
      </c>
      <c r="L58" s="20">
        <f>IF('DESIGN INPUTS AND CALCULATIONS'!$C$90="Integrated Leakage",'Integrated Leakage'!I58,'tables and calculations'!$S104)</f>
        <v>0.850860212056744</v>
      </c>
      <c r="M58" s="20">
        <f>IF('DESIGN INPUTS AND CALCULATIONS'!$C$90="Integrated Leakage",'Integrated Leakage'!K58,'tables and calculations'!$AO104)</f>
        <v>0.9017156155314715</v>
      </c>
      <c r="N58" s="20"/>
      <c r="O58" s="20"/>
      <c r="P58" s="20"/>
      <c r="Q58" s="20"/>
      <c r="R58" s="20"/>
      <c r="S58" s="20"/>
      <c r="T58" s="20"/>
      <c r="U58" s="20"/>
      <c r="V58" s="20"/>
      <c r="W58" s="20"/>
      <c r="X58" s="20"/>
      <c r="Y58" s="20"/>
      <c r="Z58" s="20"/>
      <c r="AA58" s="20"/>
      <c r="AB58" s="20"/>
      <c r="AC58" s="20"/>
      <c r="AD58" s="20"/>
      <c r="AE58" s="20"/>
      <c r="AF58" s="20"/>
      <c r="AG58" s="20"/>
      <c r="AH58" s="20"/>
      <c r="AI58" s="20"/>
      <c r="AJ58" s="20"/>
      <c r="AK58" s="20"/>
      <c r="AL58" s="20"/>
      <c r="AM58" s="20"/>
      <c r="AN58" s="20"/>
      <c r="AO58" s="20"/>
      <c r="AP58" s="20"/>
      <c r="AQ58" s="20"/>
      <c r="AR58" s="20"/>
      <c r="AS58" s="20"/>
      <c r="AT58" s="20"/>
      <c r="AU58" s="20"/>
      <c r="AV58" s="20"/>
      <c r="AW58" s="20"/>
      <c r="AX58" s="20"/>
      <c r="AY58" s="20"/>
      <c r="AZ58" s="20"/>
    </row>
    <row r="59" spans="2:52">
      <c r="B59" s="20">
        <f t="shared" si="0"/>
        <v>0.35</v>
      </c>
      <c r="C59" s="20">
        <f t="shared" si="1"/>
        <v>6</v>
      </c>
      <c r="D59" s="20">
        <f t="shared" si="9"/>
        <v>1.7500000000000009</v>
      </c>
      <c r="E59" s="20">
        <f t="shared" si="2"/>
        <v>3.0625000000000031</v>
      </c>
      <c r="F59" s="20">
        <f t="shared" si="3"/>
        <v>1.0861326299227176</v>
      </c>
      <c r="G59" s="20">
        <f t="shared" si="4"/>
        <v>0.21006944444444478</v>
      </c>
      <c r="H59" s="20">
        <f t="shared" si="5"/>
        <v>1.1385087063203172</v>
      </c>
      <c r="I59" s="20">
        <f t="shared" si="6"/>
        <v>0.87834198759183835</v>
      </c>
      <c r="J59" s="20">
        <f t="shared" si="7"/>
        <v>1.0421768707482995</v>
      </c>
      <c r="K59" s="20">
        <f t="shared" si="8"/>
        <v>0.95953002610966043</v>
      </c>
      <c r="L59" s="20">
        <f>IF('DESIGN INPUTS AND CALCULATIONS'!$C$90="Integrated Leakage",'Integrated Leakage'!I59,'tables and calculations'!$S105)</f>
        <v>0.84297588038715787</v>
      </c>
      <c r="M59" s="20">
        <f>IF('DESIGN INPUTS AND CALCULATIONS'!$C$90="Integrated Leakage",'Integrated Leakage'!K59,'tables and calculations'!$AO105)</f>
        <v>0.89908206405285229</v>
      </c>
      <c r="N59" s="20"/>
      <c r="O59" s="20"/>
      <c r="P59" s="20"/>
      <c r="Q59" s="20"/>
      <c r="R59" s="20"/>
      <c r="S59" s="20"/>
      <c r="T59" s="20"/>
      <c r="U59" s="20"/>
      <c r="V59" s="20"/>
      <c r="W59" s="20"/>
      <c r="X59" s="20"/>
      <c r="Y59" s="20"/>
      <c r="Z59" s="20"/>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2:52">
      <c r="B60" s="20">
        <f t="shared" si="0"/>
        <v>0.35</v>
      </c>
      <c r="C60" s="20">
        <f t="shared" si="1"/>
        <v>6</v>
      </c>
      <c r="D60" s="20">
        <f t="shared" si="9"/>
        <v>1.8000000000000009</v>
      </c>
      <c r="E60" s="20">
        <f t="shared" si="2"/>
        <v>3.2400000000000033</v>
      </c>
      <c r="F60" s="20">
        <f t="shared" si="3"/>
        <v>1.0940184329022415</v>
      </c>
      <c r="G60" s="20">
        <f t="shared" si="4"/>
        <v>0.23420819996951728</v>
      </c>
      <c r="H60" s="20">
        <f t="shared" si="5"/>
        <v>1.1524871508488757</v>
      </c>
      <c r="I60" s="20">
        <f t="shared" si="6"/>
        <v>0.86768863259207729</v>
      </c>
      <c r="J60" s="20">
        <f t="shared" si="7"/>
        <v>1.0459533607681757</v>
      </c>
      <c r="K60" s="20">
        <f t="shared" si="8"/>
        <v>0.95606557377049173</v>
      </c>
      <c r="L60" s="20">
        <f>IF('DESIGN INPUTS AND CALCULATIONS'!$C$90="Integrated Leakage",'Integrated Leakage'!I60,'tables and calculations'!$S106)</f>
        <v>0.83523845019323739</v>
      </c>
      <c r="M60" s="20">
        <f>IF('DESIGN INPUTS AND CALCULATIONS'!$C$90="Integrated Leakage",'Integrated Leakage'!K60,'tables and calculations'!$AO106)</f>
        <v>0.8966784085360161</v>
      </c>
      <c r="N60" s="20"/>
      <c r="O60" s="20"/>
      <c r="P60" s="20"/>
      <c r="Q60" s="20"/>
      <c r="R60" s="20"/>
      <c r="S60" s="20"/>
      <c r="T60" s="20"/>
      <c r="U60" s="20"/>
      <c r="V60" s="20"/>
      <c r="W60" s="20"/>
      <c r="X60" s="20"/>
      <c r="Y60" s="20"/>
      <c r="Z60" s="20"/>
      <c r="AA60" s="20"/>
      <c r="AB60" s="20"/>
      <c r="AC60" s="20"/>
      <c r="AD60" s="20"/>
      <c r="AE60" s="20"/>
      <c r="AF60" s="20"/>
      <c r="AG60" s="20"/>
      <c r="AH60" s="20"/>
      <c r="AI60" s="20"/>
      <c r="AJ60" s="20"/>
      <c r="AK60" s="20"/>
      <c r="AL60" s="20"/>
      <c r="AM60" s="20"/>
      <c r="AN60" s="20"/>
      <c r="AO60" s="20"/>
      <c r="AP60" s="20"/>
      <c r="AQ60" s="20"/>
      <c r="AR60" s="20"/>
      <c r="AS60" s="20"/>
      <c r="AT60" s="20"/>
      <c r="AU60" s="20"/>
      <c r="AV60" s="20"/>
      <c r="AW60" s="20"/>
      <c r="AX60" s="20"/>
      <c r="AY60" s="20"/>
      <c r="AZ60" s="20"/>
    </row>
    <row r="61" spans="2:52">
      <c r="B61" s="20">
        <f t="shared" si="0"/>
        <v>0.35</v>
      </c>
      <c r="C61" s="20">
        <f t="shared" si="1"/>
        <v>6</v>
      </c>
      <c r="D61" s="20">
        <f t="shared" si="9"/>
        <v>1.850000000000001</v>
      </c>
      <c r="E61" s="20">
        <f t="shared" si="2"/>
        <v>3.4225000000000034</v>
      </c>
      <c r="F61" s="20">
        <f t="shared" si="3"/>
        <v>1.1012987203933446</v>
      </c>
      <c r="G61" s="20">
        <f t="shared" si="4"/>
        <v>0.25931950531612735</v>
      </c>
      <c r="H61" s="20">
        <f t="shared" si="5"/>
        <v>1.1664554109392575</v>
      </c>
      <c r="I61" s="20">
        <f t="shared" si="6"/>
        <v>0.85729809354202091</v>
      </c>
      <c r="J61" s="20">
        <f t="shared" si="7"/>
        <v>1.049427806184563</v>
      </c>
      <c r="K61" s="20">
        <f t="shared" si="8"/>
        <v>0.95290023201856144</v>
      </c>
      <c r="L61" s="20">
        <f>IF('DESIGN INPUTS AND CALCULATIONS'!$C$90="Integrated Leakage",'Integrated Leakage'!I61,'tables and calculations'!$S107)</f>
        <v>0.82763304185408781</v>
      </c>
      <c r="M61" s="20">
        <f>IF('DESIGN INPUTS AND CALCULATIONS'!$C$90="Integrated Leakage",'Integrated Leakage'!K61,'tables and calculations'!$AO107)</f>
        <v>0.8944783148848986</v>
      </c>
      <c r="N61" s="20"/>
      <c r="O61" s="20"/>
      <c r="P61" s="20"/>
      <c r="Q61" s="20"/>
      <c r="R61" s="20"/>
      <c r="S61" s="20"/>
      <c r="T61" s="20"/>
      <c r="U61" s="20"/>
      <c r="V61" s="20"/>
      <c r="W61" s="20"/>
      <c r="X61" s="20"/>
      <c r="Y61" s="20"/>
      <c r="Z61" s="20"/>
      <c r="AA61" s="20"/>
      <c r="AB61" s="20"/>
      <c r="AC61" s="20"/>
      <c r="AD61" s="20"/>
      <c r="AE61" s="20"/>
      <c r="AF61" s="20"/>
      <c r="AG61" s="20"/>
      <c r="AH61" s="20"/>
      <c r="AI61" s="20"/>
      <c r="AJ61" s="20"/>
      <c r="AK61" s="20"/>
      <c r="AL61" s="20"/>
      <c r="AM61" s="20"/>
      <c r="AN61" s="20"/>
      <c r="AO61" s="20"/>
      <c r="AP61" s="20"/>
      <c r="AQ61" s="20"/>
      <c r="AR61" s="20"/>
      <c r="AS61" s="20"/>
      <c r="AT61" s="20"/>
      <c r="AU61" s="20"/>
      <c r="AV61" s="20"/>
      <c r="AW61" s="20"/>
      <c r="AX61" s="20"/>
      <c r="AY61" s="20"/>
      <c r="AZ61" s="20"/>
    </row>
    <row r="62" spans="2:52">
      <c r="B62" s="20">
        <f t="shared" si="0"/>
        <v>0.35</v>
      </c>
      <c r="C62" s="20">
        <f t="shared" si="1"/>
        <v>6</v>
      </c>
      <c r="D62" s="20">
        <f t="shared" si="9"/>
        <v>1.900000000000001</v>
      </c>
      <c r="E62" s="20">
        <f t="shared" si="2"/>
        <v>3.6100000000000039</v>
      </c>
      <c r="F62" s="20">
        <f t="shared" si="3"/>
        <v>1.1080332409972302</v>
      </c>
      <c r="G62" s="20">
        <f t="shared" si="4"/>
        <v>0.28538088642659326</v>
      </c>
      <c r="H62" s="20">
        <f t="shared" si="5"/>
        <v>1.1804296367949356</v>
      </c>
      <c r="I62" s="20">
        <f t="shared" si="6"/>
        <v>0.84714918096699743</v>
      </c>
      <c r="J62" s="20">
        <f t="shared" si="7"/>
        <v>1.0526315789473686</v>
      </c>
      <c r="K62" s="20">
        <f t="shared" si="8"/>
        <v>0.94999999999999984</v>
      </c>
      <c r="L62" s="20">
        <f>IF('DESIGN INPUTS AND CALCULATIONS'!$C$90="Integrated Leakage",'Integrated Leakage'!I62,'tables and calculations'!$S108)</f>
        <v>0.82014734591556715</v>
      </c>
      <c r="M62" s="20">
        <f>IF('DESIGN INPUTS AND CALCULATIONS'!$C$90="Integrated Leakage",'Integrated Leakage'!K62,'tables and calculations'!$AO108)</f>
        <v>0.89245915627611483</v>
      </c>
      <c r="N62" s="20"/>
      <c r="O62" s="20"/>
      <c r="P62" s="20"/>
      <c r="Q62" s="20"/>
      <c r="R62" s="20"/>
      <c r="S62" s="20"/>
      <c r="T62" s="20"/>
      <c r="U62" s="20"/>
      <c r="V62" s="20"/>
      <c r="W62" s="20"/>
      <c r="X62" s="20"/>
      <c r="Y62" s="20"/>
      <c r="Z62" s="20"/>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2:52">
      <c r="B63" s="20">
        <f t="shared" si="0"/>
        <v>0.35</v>
      </c>
      <c r="C63" s="20">
        <f t="shared" si="1"/>
        <v>6</v>
      </c>
      <c r="D63" s="20">
        <f t="shared" si="9"/>
        <v>1.9500000000000011</v>
      </c>
      <c r="E63" s="20">
        <f t="shared" si="2"/>
        <v>3.8025000000000042</v>
      </c>
      <c r="F63" s="20">
        <f t="shared" si="3"/>
        <v>1.1142746419620424</v>
      </c>
      <c r="G63" s="20">
        <f t="shared" si="4"/>
        <v>0.31237271308674497</v>
      </c>
      <c r="H63" s="20">
        <f t="shared" si="5"/>
        <v>1.1944234404300627</v>
      </c>
      <c r="I63" s="20">
        <f t="shared" si="6"/>
        <v>0.83722402470596291</v>
      </c>
      <c r="J63" s="20">
        <f t="shared" si="7"/>
        <v>1.055592081233107</v>
      </c>
      <c r="K63" s="20">
        <f t="shared" si="8"/>
        <v>0.94733564013840821</v>
      </c>
      <c r="L63" s="20">
        <f>IF('DESIGN INPUTS AND CALCULATIONS'!$C$90="Integrated Leakage",'Integrated Leakage'!I63,'tables and calculations'!$S109)</f>
        <v>0.81277117976107005</v>
      </c>
      <c r="M63" s="20">
        <f>IF('DESIGN INPUTS AND CALCULATIONS'!$C$90="Integrated Leakage",'Integrated Leakage'!K63,'tables and calculations'!$AO109)</f>
        <v>0.89060139792274506</v>
      </c>
      <c r="N63" s="20"/>
      <c r="O63" s="20"/>
      <c r="P63" s="20"/>
      <c r="Q63" s="20"/>
      <c r="R63" s="20"/>
      <c r="S63" s="20"/>
      <c r="T63" s="20"/>
      <c r="U63" s="20"/>
      <c r="V63" s="20"/>
      <c r="W63" s="20"/>
      <c r="X63" s="20"/>
      <c r="Y63" s="20"/>
      <c r="Z63" s="20"/>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2:52">
      <c r="B64" s="20">
        <f t="shared" si="0"/>
        <v>0.35</v>
      </c>
      <c r="C64" s="20">
        <f t="shared" si="1"/>
        <v>6</v>
      </c>
      <c r="D64" s="20">
        <f t="shared" si="9"/>
        <v>2.0000000000000009</v>
      </c>
      <c r="E64" s="20">
        <f t="shared" si="2"/>
        <v>4.0000000000000036</v>
      </c>
      <c r="F64" s="20">
        <f t="shared" si="3"/>
        <v>1.1200694444444446</v>
      </c>
      <c r="G64" s="20">
        <f t="shared" si="4"/>
        <v>0.34027777777777823</v>
      </c>
      <c r="H64" s="20">
        <f t="shared" si="5"/>
        <v>1.2084482703956438</v>
      </c>
      <c r="I64" s="20">
        <f t="shared" si="6"/>
        <v>0.82750749411276148</v>
      </c>
      <c r="J64" s="20">
        <f t="shared" si="7"/>
        <v>1.0583333333333333</v>
      </c>
      <c r="K64" s="20">
        <f t="shared" si="8"/>
        <v>0.94488188976377951</v>
      </c>
      <c r="L64" s="20">
        <f>IF('DESIGN INPUTS AND CALCULATIONS'!$C$90="Integrated Leakage",'Integrated Leakage'!I64,'tables and calculations'!$S110)</f>
        <v>0.80549612444023666</v>
      </c>
      <c r="M64" s="20">
        <f>IF('DESIGN INPUTS AND CALCULATIONS'!$C$90="Integrated Leakage",'Integrated Leakage'!K64,'tables and calculations'!$AO110)</f>
        <v>0.88888809876648611</v>
      </c>
      <c r="N64" s="20"/>
      <c r="O64" s="20"/>
      <c r="P64" s="20"/>
      <c r="Q64" s="20"/>
      <c r="R64" s="20"/>
      <c r="S64" s="20"/>
      <c r="T64" s="20"/>
      <c r="U64" s="20"/>
      <c r="V64" s="20"/>
      <c r="W64" s="20"/>
      <c r="X64" s="20"/>
      <c r="Y64" s="20"/>
      <c r="Z64" s="20"/>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2:52">
      <c r="B65" s="20">
        <f t="shared" si="0"/>
        <v>0.35</v>
      </c>
      <c r="C65" s="20">
        <f t="shared" si="1"/>
        <v>6</v>
      </c>
      <c r="D65" s="20">
        <f t="shared" si="9"/>
        <v>2.0500000000000007</v>
      </c>
      <c r="E65" s="20">
        <f t="shared" si="2"/>
        <v>4.2025000000000032</v>
      </c>
      <c r="F65" s="20">
        <f t="shared" si="3"/>
        <v>1.1254588685234801</v>
      </c>
      <c r="G65" s="20">
        <f t="shared" si="4"/>
        <v>0.36908094553506543</v>
      </c>
      <c r="H65" s="20">
        <f t="shared" si="5"/>
        <v>1.222513727554233</v>
      </c>
      <c r="I65" s="20">
        <f t="shared" si="6"/>
        <v>0.81798672477944678</v>
      </c>
      <c r="J65" s="20">
        <f t="shared" si="7"/>
        <v>1.0608764624231608</v>
      </c>
      <c r="K65" s="20">
        <f t="shared" si="8"/>
        <v>0.94261682242990652</v>
      </c>
      <c r="L65" s="20">
        <f>IF('DESIGN INPUTS AND CALCULATIONS'!$C$90="Integrated Leakage",'Integrated Leakage'!I65,'tables and calculations'!$S111)</f>
        <v>0.79831522581191416</v>
      </c>
      <c r="M65" s="20">
        <f>IF('DESIGN INPUTS AND CALCULATIONS'!$C$90="Integrated Leakage",'Integrated Leakage'!K65,'tables and calculations'!$AO111)</f>
        <v>0.88730450518312776</v>
      </c>
      <c r="N65" s="20"/>
      <c r="O65" s="20"/>
      <c r="P65" s="20"/>
      <c r="Q65" s="20"/>
      <c r="R65" s="20"/>
      <c r="S65" s="20"/>
      <c r="T65" s="20"/>
      <c r="U65" s="20"/>
      <c r="V65" s="20"/>
      <c r="W65" s="20"/>
      <c r="X65" s="20"/>
      <c r="Y65" s="20"/>
      <c r="Z65" s="20"/>
      <c r="AA65" s="20"/>
      <c r="AB65" s="20"/>
      <c r="AC65" s="20"/>
      <c r="AD65" s="20"/>
      <c r="AE65" s="20"/>
      <c r="AF65" s="20"/>
      <c r="AG65" s="20"/>
      <c r="AH65" s="20"/>
      <c r="AI65" s="20"/>
      <c r="AJ65" s="20"/>
      <c r="AK65" s="20"/>
      <c r="AL65" s="20"/>
      <c r="AM65" s="20"/>
      <c r="AN65" s="20"/>
      <c r="AO65" s="20"/>
      <c r="AP65" s="20"/>
      <c r="AQ65" s="20"/>
      <c r="AR65" s="20"/>
      <c r="AS65" s="20"/>
      <c r="AT65" s="20"/>
      <c r="AU65" s="20"/>
      <c r="AV65" s="20"/>
      <c r="AW65" s="20"/>
      <c r="AX65" s="20"/>
      <c r="AY65" s="20"/>
      <c r="AZ65" s="20"/>
    </row>
    <row r="66" spans="2:52">
      <c r="B66" s="20">
        <f t="shared" si="0"/>
        <v>0.35</v>
      </c>
      <c r="C66" s="20">
        <f t="shared" si="1"/>
        <v>6</v>
      </c>
      <c r="D66" s="20">
        <f t="shared" si="9"/>
        <v>2.1000000000000005</v>
      </c>
      <c r="E66" s="20">
        <f t="shared" si="2"/>
        <v>4.4100000000000019</v>
      </c>
      <c r="F66" s="20">
        <f t="shared" si="3"/>
        <v>1.1304795333397957</v>
      </c>
      <c r="G66" s="20">
        <f t="shared" si="4"/>
        <v>0.39876886145404683</v>
      </c>
      <c r="H66" s="20">
        <f t="shared" si="5"/>
        <v>1.2366278319663691</v>
      </c>
      <c r="I66" s="20">
        <f t="shared" si="6"/>
        <v>0.80865073076181238</v>
      </c>
      <c r="J66" s="20">
        <f t="shared" si="7"/>
        <v>1.0632401108591585</v>
      </c>
      <c r="K66" s="20">
        <f t="shared" si="8"/>
        <v>0.94052132701421798</v>
      </c>
      <c r="L66" s="20">
        <f>IF('DESIGN INPUTS AND CALCULATIONS'!$C$90="Integrated Leakage",'Integrated Leakage'!I66,'tables and calculations'!$S112)</f>
        <v>0.79122274760251776</v>
      </c>
      <c r="M66" s="20">
        <f>IF('DESIGN INPUTS AND CALCULATIONS'!$C$90="Integrated Leakage",'Integrated Leakage'!K66,'tables and calculations'!$AO112)</f>
        <v>0.88583771764246522</v>
      </c>
      <c r="N66" s="20"/>
      <c r="O66" s="20"/>
      <c r="P66" s="20"/>
      <c r="Q66" s="20"/>
      <c r="R66" s="20"/>
      <c r="S66" s="20"/>
      <c r="T66" s="20"/>
      <c r="U66" s="20"/>
      <c r="V66" s="20"/>
      <c r="W66" s="20"/>
      <c r="X66" s="20"/>
      <c r="Y66" s="20"/>
      <c r="Z66" s="20"/>
      <c r="AA66" s="20"/>
      <c r="AB66" s="20"/>
      <c r="AC66" s="20"/>
      <c r="AD66" s="20"/>
      <c r="AE66" s="20"/>
      <c r="AF66" s="20"/>
      <c r="AG66" s="20"/>
      <c r="AH66" s="20"/>
      <c r="AI66" s="20"/>
      <c r="AJ66" s="20"/>
      <c r="AK66" s="20"/>
      <c r="AL66" s="20"/>
      <c r="AM66" s="20"/>
      <c r="AN66" s="20"/>
      <c r="AO66" s="20"/>
      <c r="AP66" s="20"/>
      <c r="AQ66" s="20"/>
      <c r="AR66" s="20"/>
      <c r="AS66" s="20"/>
      <c r="AT66" s="20"/>
      <c r="AU66" s="20"/>
      <c r="AV66" s="20"/>
      <c r="AW66" s="20"/>
      <c r="AX66" s="20"/>
      <c r="AY66" s="20"/>
      <c r="AZ66" s="20"/>
    </row>
    <row r="67" spans="2:52">
      <c r="B67" s="20">
        <f t="shared" si="0"/>
        <v>0.35</v>
      </c>
      <c r="C67" s="20">
        <f t="shared" si="1"/>
        <v>6</v>
      </c>
      <c r="D67" s="20">
        <f t="shared" si="9"/>
        <v>2.1500000000000004</v>
      </c>
      <c r="E67" s="20">
        <f t="shared" si="2"/>
        <v>4.6225000000000014</v>
      </c>
      <c r="F67" s="20">
        <f t="shared" si="3"/>
        <v>1.1351640531285681</v>
      </c>
      <c r="G67" s="20">
        <f t="shared" si="4"/>
        <v>0.42932970524607905</v>
      </c>
      <c r="H67" s="20">
        <f t="shared" si="5"/>
        <v>1.2507972491074031</v>
      </c>
      <c r="I67" s="20">
        <f t="shared" si="6"/>
        <v>0.79949008579417835</v>
      </c>
      <c r="J67" s="20">
        <f t="shared" si="7"/>
        <v>1.0654407787993512</v>
      </c>
      <c r="K67" s="20">
        <f t="shared" si="8"/>
        <v>0.93857868020304558</v>
      </c>
      <c r="L67" s="20">
        <f>IF('DESIGN INPUTS AND CALCULATIONS'!$C$90="Integrated Leakage",'Integrated Leakage'!I67,'tables and calculations'!$S113)</f>
        <v>0.7842139666107788</v>
      </c>
      <c r="M67" s="20">
        <f>IF('DESIGN INPUTS AND CALCULATIONS'!$C$90="Integrated Leakage",'Integrated Leakage'!K67,'tables and calculations'!$AO113)</f>
        <v>0.88447641562085155</v>
      </c>
      <c r="N67" s="20"/>
      <c r="O67" s="20"/>
      <c r="P67" s="20"/>
      <c r="Q67" s="20"/>
      <c r="R67" s="20"/>
      <c r="S67" s="20"/>
      <c r="T67" s="20"/>
      <c r="U67" s="20"/>
      <c r="V67" s="20"/>
      <c r="W67" s="20"/>
      <c r="X67" s="20"/>
      <c r="Y67" s="20"/>
      <c r="Z67" s="20"/>
      <c r="AA67" s="20"/>
      <c r="AB67" s="20"/>
      <c r="AC67" s="20"/>
      <c r="AD67" s="20"/>
      <c r="AE67" s="20"/>
      <c r="AF67" s="20"/>
      <c r="AG67" s="20"/>
      <c r="AH67" s="20"/>
      <c r="AI67" s="20"/>
      <c r="AJ67" s="20"/>
      <c r="AK67" s="20"/>
      <c r="AL67" s="20"/>
      <c r="AM67" s="20"/>
      <c r="AN67" s="20"/>
      <c r="AO67" s="20"/>
      <c r="AP67" s="20"/>
      <c r="AQ67" s="20"/>
      <c r="AR67" s="20"/>
      <c r="AS67" s="20"/>
      <c r="AT67" s="20"/>
      <c r="AU67" s="20"/>
      <c r="AV67" s="20"/>
      <c r="AW67" s="20"/>
      <c r="AX67" s="20"/>
      <c r="AY67" s="20"/>
      <c r="AZ67" s="20"/>
    </row>
    <row r="68" spans="2:52">
      <c r="B68" s="20">
        <f t="shared" si="0"/>
        <v>0.35</v>
      </c>
      <c r="C68" s="20">
        <f t="shared" si="1"/>
        <v>6</v>
      </c>
      <c r="D68" s="20">
        <f t="shared" si="9"/>
        <v>2.2000000000000002</v>
      </c>
      <c r="E68" s="20">
        <f t="shared" si="2"/>
        <v>4.8400000000000007</v>
      </c>
      <c r="F68" s="20">
        <f t="shared" si="3"/>
        <v>1.1395415461906826</v>
      </c>
      <c r="G68" s="20">
        <f t="shared" si="4"/>
        <v>0.46075298438934792</v>
      </c>
      <c r="H68" s="20">
        <f t="shared" si="5"/>
        <v>1.2650274821441747</v>
      </c>
      <c r="I68" s="20">
        <f t="shared" si="6"/>
        <v>0.79049666044016453</v>
      </c>
      <c r="J68" s="20">
        <f t="shared" si="7"/>
        <v>1.0674931129476586</v>
      </c>
      <c r="K68" s="20">
        <f t="shared" si="8"/>
        <v>0.93677419354838698</v>
      </c>
      <c r="L68" s="20">
        <f>IF('DESIGN INPUTS AND CALCULATIONS'!$C$90="Integrated Leakage",'Integrated Leakage'!I68,'tables and calculations'!$S114)</f>
        <v>0.77728500231174869</v>
      </c>
      <c r="M68" s="20">
        <f>IF('DESIGN INPUTS AND CALCULATIONS'!$C$90="Integrated Leakage",'Integrated Leakage'!K68,'tables and calculations'!$AO114)</f>
        <v>0.88321062933626382</v>
      </c>
      <c r="N68" s="20"/>
      <c r="O68" s="20"/>
      <c r="P68" s="20"/>
      <c r="Q68" s="20"/>
      <c r="R68" s="20"/>
      <c r="S68" s="20"/>
      <c r="T68" s="20"/>
      <c r="U68" s="20"/>
      <c r="V68" s="20"/>
      <c r="W68" s="20"/>
      <c r="X68" s="20"/>
      <c r="Y68" s="20"/>
      <c r="Z68" s="20"/>
      <c r="AA68" s="20"/>
      <c r="AB68" s="20"/>
      <c r="AC68" s="20"/>
      <c r="AD68" s="20"/>
      <c r="AE68" s="20"/>
      <c r="AF68" s="20"/>
      <c r="AG68" s="20"/>
      <c r="AH68" s="20"/>
      <c r="AI68" s="20"/>
      <c r="AJ68" s="20"/>
      <c r="AK68" s="20"/>
      <c r="AL68" s="20"/>
      <c r="AM68" s="20"/>
      <c r="AN68" s="20"/>
      <c r="AO68" s="20"/>
      <c r="AP68" s="20"/>
      <c r="AQ68" s="20"/>
      <c r="AR68" s="20"/>
      <c r="AS68" s="20"/>
      <c r="AT68" s="20"/>
      <c r="AU68" s="20"/>
      <c r="AV68" s="20"/>
      <c r="AW68" s="20"/>
      <c r="AX68" s="20"/>
      <c r="AY68" s="20"/>
      <c r="AZ68" s="20"/>
    </row>
    <row r="69" spans="2:52">
      <c r="B69" s="20">
        <f t="shared" si="0"/>
        <v>0.35</v>
      </c>
      <c r="C69" s="20">
        <f t="shared" si="1"/>
        <v>6</v>
      </c>
      <c r="D69" s="20">
        <f t="shared" si="9"/>
        <v>2.25</v>
      </c>
      <c r="E69" s="20">
        <f t="shared" si="2"/>
        <v>5.0625</v>
      </c>
      <c r="F69" s="20">
        <f t="shared" si="3"/>
        <v>1.1436380708300642</v>
      </c>
      <c r="G69" s="20">
        <f t="shared" si="4"/>
        <v>0.49302935909160173</v>
      </c>
      <c r="H69" s="20">
        <f t="shared" si="5"/>
        <v>1.279323035797318</v>
      </c>
      <c r="I69" s="20">
        <f t="shared" si="6"/>
        <v>0.78166340479968432</v>
      </c>
      <c r="J69" s="20">
        <f t="shared" si="7"/>
        <v>1.0694101508916325</v>
      </c>
      <c r="K69" s="20">
        <f t="shared" si="8"/>
        <v>0.93509492047203679</v>
      </c>
      <c r="L69" s="20">
        <f>IF('DESIGN INPUTS AND CALCULATIONS'!$C$90="Integrated Leakage",'Integrated Leakage'!I69,'tables and calculations'!$S115)</f>
        <v>0.77043267467788157</v>
      </c>
      <c r="M69" s="20">
        <f>IF('DESIGN INPUTS AND CALCULATIONS'!$C$90="Integrated Leakage",'Integrated Leakage'!K69,'tables and calculations'!$AO115)</f>
        <v>0.88203154935363315</v>
      </c>
      <c r="N69" s="20"/>
      <c r="O69" s="20"/>
      <c r="P69" s="20"/>
      <c r="Q69" s="20"/>
      <c r="R69" s="20"/>
      <c r="S69" s="20"/>
      <c r="T69" s="20"/>
      <c r="U69" s="20"/>
      <c r="V69" s="20"/>
      <c r="W69" s="20"/>
      <c r="X69" s="20"/>
      <c r="Y69" s="20"/>
      <c r="Z69" s="20"/>
      <c r="AA69" s="20"/>
      <c r="AB69" s="20"/>
      <c r="AC69" s="20"/>
      <c r="AD69" s="20"/>
      <c r="AE69" s="20"/>
      <c r="AF69" s="20"/>
      <c r="AG69" s="20"/>
      <c r="AH69" s="20"/>
      <c r="AI69" s="20"/>
      <c r="AJ69" s="20"/>
      <c r="AK69" s="20"/>
      <c r="AL69" s="20"/>
      <c r="AM69" s="20"/>
      <c r="AN69" s="20"/>
      <c r="AO69" s="20"/>
      <c r="AP69" s="20"/>
      <c r="AQ69" s="20"/>
      <c r="AR69" s="20"/>
      <c r="AS69" s="20"/>
      <c r="AT69" s="20"/>
      <c r="AU69" s="20"/>
      <c r="AV69" s="20"/>
      <c r="AW69" s="20"/>
      <c r="AX69" s="20"/>
      <c r="AY69" s="20"/>
      <c r="AZ69" s="20"/>
    </row>
    <row r="70" spans="2:52">
      <c r="B70" s="20">
        <f t="shared" si="0"/>
        <v>0.35</v>
      </c>
      <c r="C70" s="20">
        <f t="shared" si="1"/>
        <v>6</v>
      </c>
      <c r="D70" s="20">
        <f t="shared" si="9"/>
        <v>2.2999999999999998</v>
      </c>
      <c r="E70" s="20">
        <f t="shared" si="2"/>
        <v>5.2899999999999991</v>
      </c>
      <c r="F70" s="20">
        <f t="shared" si="3"/>
        <v>1.1474769998360179</v>
      </c>
      <c r="G70" s="20">
        <f t="shared" si="4"/>
        <v>0.52615049359378241</v>
      </c>
      <c r="H70" s="20">
        <f t="shared" si="5"/>
        <v>1.2936875563403245</v>
      </c>
      <c r="I70" s="20">
        <f t="shared" si="6"/>
        <v>0.77298416847176854</v>
      </c>
      <c r="J70" s="20">
        <f t="shared" si="7"/>
        <v>1.0712035286704473</v>
      </c>
      <c r="K70" s="20">
        <f t="shared" si="8"/>
        <v>0.93352941176470594</v>
      </c>
      <c r="L70" s="20">
        <f>IF('DESIGN INPUTS AND CALCULATIONS'!$C$90="Integrated Leakage",'Integrated Leakage'!I70,'tables and calculations'!$S116)</f>
        <v>0.7636543852544061</v>
      </c>
      <c r="M70" s="20">
        <f>IF('DESIGN INPUTS AND CALCULATIONS'!$C$90="Integrated Leakage",'Integrated Leakage'!K70,'tables and calculations'!$AO116)</f>
        <v>0.88093136700010399</v>
      </c>
      <c r="N70" s="20"/>
      <c r="O70" s="20"/>
      <c r="P70" s="20"/>
      <c r="Q70" s="20"/>
      <c r="R70" s="20"/>
      <c r="S70" s="20"/>
      <c r="T70" s="20"/>
      <c r="U70" s="20"/>
      <c r="V70" s="20"/>
      <c r="W70" s="20"/>
      <c r="X70" s="20"/>
      <c r="Y70" s="20"/>
      <c r="Z70" s="20"/>
      <c r="AA70" s="20"/>
      <c r="AB70" s="20"/>
      <c r="AC70" s="20"/>
      <c r="AD70" s="20"/>
      <c r="AE70" s="20"/>
      <c r="AF70" s="20"/>
      <c r="AG70" s="20"/>
      <c r="AH70" s="20"/>
      <c r="AI70" s="20"/>
      <c r="AJ70" s="20"/>
      <c r="AK70" s="20"/>
      <c r="AL70" s="20"/>
      <c r="AM70" s="20"/>
      <c r="AN70" s="20"/>
      <c r="AO70" s="20"/>
      <c r="AP70" s="20"/>
      <c r="AQ70" s="20"/>
      <c r="AR70" s="20"/>
      <c r="AS70" s="20"/>
      <c r="AT70" s="20"/>
      <c r="AU70" s="20"/>
      <c r="AV70" s="20"/>
      <c r="AW70" s="20"/>
      <c r="AX70" s="20"/>
      <c r="AY70" s="20"/>
      <c r="AZ70" s="20"/>
    </row>
    <row r="71" spans="2:52">
      <c r="B71" s="20">
        <f t="shared" si="0"/>
        <v>0.35</v>
      </c>
      <c r="C71" s="20">
        <f t="shared" si="1"/>
        <v>6</v>
      </c>
      <c r="D71" s="20">
        <f t="shared" si="9"/>
        <v>2.3499999999999996</v>
      </c>
      <c r="E71" s="20">
        <f t="shared" si="2"/>
        <v>5.5224999999999982</v>
      </c>
      <c r="F71" s="20">
        <f t="shared" si="3"/>
        <v>1.1510793430964033</v>
      </c>
      <c r="G71" s="20">
        <f t="shared" si="4"/>
        <v>0.56010892937980949</v>
      </c>
      <c r="H71" s="20">
        <f t="shared" si="5"/>
        <v>1.3081239514955043</v>
      </c>
      <c r="I71" s="20">
        <f t="shared" si="6"/>
        <v>0.7644535511002275</v>
      </c>
      <c r="J71" s="20">
        <f t="shared" si="7"/>
        <v>1.072883657763694</v>
      </c>
      <c r="K71" s="20">
        <f t="shared" si="8"/>
        <v>0.93206751054852321</v>
      </c>
      <c r="L71" s="20">
        <f>IF('DESIGN INPUTS AND CALCULATIONS'!$C$90="Integrated Leakage",'Integrated Leakage'!I71,'tables and calculations'!$S117)</f>
        <v>0.7569480174822335</v>
      </c>
      <c r="M71" s="20">
        <f>IF('DESIGN INPUTS AND CALCULATIONS'!$C$90="Integrated Leakage",'Integrated Leakage'!K71,'tables and calculations'!$AO117)</f>
        <v>0.87990313998542968</v>
      </c>
      <c r="N71" s="20"/>
      <c r="O71" s="20"/>
      <c r="P71" s="20"/>
      <c r="Q71" s="20"/>
      <c r="R71" s="20"/>
      <c r="S71" s="20"/>
      <c r="T71" s="20"/>
      <c r="U71" s="20"/>
      <c r="V71" s="20"/>
      <c r="W71" s="20"/>
      <c r="X71" s="20"/>
      <c r="Y71" s="20"/>
      <c r="Z71" s="20"/>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2:52">
      <c r="B72" s="20">
        <f t="shared" si="0"/>
        <v>0.35</v>
      </c>
      <c r="C72" s="20">
        <f t="shared" si="1"/>
        <v>6</v>
      </c>
      <c r="D72" s="20">
        <f t="shared" si="9"/>
        <v>2.3999999999999995</v>
      </c>
      <c r="E72" s="20">
        <f t="shared" si="2"/>
        <v>5.7599999999999971</v>
      </c>
      <c r="F72" s="20">
        <f t="shared" si="3"/>
        <v>1.1544640263012498</v>
      </c>
      <c r="G72" s="20">
        <f t="shared" si="4"/>
        <v>0.59489797668038347</v>
      </c>
      <c r="H72" s="20">
        <f t="shared" si="5"/>
        <v>1.3226344933433549</v>
      </c>
      <c r="I72" s="20">
        <f t="shared" si="6"/>
        <v>0.75606677811055756</v>
      </c>
      <c r="J72" s="20">
        <f t="shared" si="7"/>
        <v>1.0744598765432098</v>
      </c>
      <c r="K72" s="20">
        <f t="shared" si="8"/>
        <v>0.93070017953321371</v>
      </c>
      <c r="L72" s="20">
        <f>IF('DESIGN INPUTS AND CALCULATIONS'!$C$90="Integrated Leakage",'Integrated Leakage'!I72,'tables and calculations'!$S118)</f>
        <v>0.75031185301589687</v>
      </c>
      <c r="M72" s="20">
        <f>IF('DESIGN INPUTS AND CALCULATIONS'!$C$90="Integrated Leakage",'Integrated Leakage'!K72,'tables and calculations'!$AO118)</f>
        <v>0.87894067875067028</v>
      </c>
      <c r="N72" s="20"/>
      <c r="O72" s="20"/>
      <c r="P72" s="20"/>
      <c r="Q72" s="20"/>
      <c r="R72" s="20"/>
      <c r="S72" s="20"/>
      <c r="T72" s="20"/>
      <c r="U72" s="20"/>
      <c r="V72" s="20"/>
      <c r="W72" s="20"/>
      <c r="X72" s="20"/>
      <c r="Y72" s="20"/>
      <c r="Z72" s="20"/>
      <c r="AA72" s="20"/>
      <c r="AB72" s="20"/>
      <c r="AC72" s="20"/>
      <c r="AD72" s="20"/>
      <c r="AE72" s="20"/>
      <c r="AF72" s="20"/>
      <c r="AG72" s="20"/>
      <c r="AH72" s="20"/>
      <c r="AI72" s="20"/>
      <c r="AJ72" s="20"/>
      <c r="AK72" s="20"/>
      <c r="AL72" s="20"/>
      <c r="AM72" s="20"/>
      <c r="AN72" s="20"/>
      <c r="AO72" s="20"/>
      <c r="AP72" s="20"/>
      <c r="AQ72" s="20"/>
      <c r="AR72" s="20"/>
      <c r="AS72" s="20"/>
      <c r="AT72" s="20"/>
      <c r="AU72" s="20"/>
      <c r="AV72" s="20"/>
      <c r="AW72" s="20"/>
      <c r="AX72" s="20"/>
      <c r="AY72" s="20"/>
      <c r="AZ72" s="20"/>
    </row>
    <row r="73" spans="2:52">
      <c r="B73" s="20">
        <f t="shared" si="0"/>
        <v>0.35</v>
      </c>
      <c r="C73" s="20">
        <f t="shared" si="1"/>
        <v>6</v>
      </c>
      <c r="D73" s="20">
        <f t="shared" si="9"/>
        <v>2.4499999999999993</v>
      </c>
      <c r="E73" s="20">
        <f t="shared" si="2"/>
        <v>6.0024999999999968</v>
      </c>
      <c r="F73" s="20">
        <f t="shared" si="3"/>
        <v>1.1576481323659069</v>
      </c>
      <c r="G73" s="20">
        <f t="shared" si="4"/>
        <v>0.63051162131519212</v>
      </c>
      <c r="H73" s="20">
        <f t="shared" si="5"/>
        <v>1.3372209068366749</v>
      </c>
      <c r="I73" s="20">
        <f t="shared" si="6"/>
        <v>0.74781959726130554</v>
      </c>
      <c r="J73" s="20">
        <f t="shared" si="7"/>
        <v>1.0759405803137583</v>
      </c>
      <c r="K73" s="20">
        <f t="shared" si="8"/>
        <v>0.92941935483870952</v>
      </c>
      <c r="L73" s="20">
        <f>IF('DESIGN INPUTS AND CALCULATIONS'!$C$90="Integrated Leakage",'Integrated Leakage'!I73,'tables and calculations'!$S119)</f>
        <v>0.74374450138254644</v>
      </c>
      <c r="M73" s="20">
        <f>IF('DESIGN INPUTS AND CALCULATIONS'!$C$90="Integrated Leakage",'Integrated Leakage'!K73,'tables and calculations'!$AO119)</f>
        <v>0.87803844994828228</v>
      </c>
      <c r="N73" s="20"/>
      <c r="O73" s="20"/>
      <c r="P73" s="20"/>
      <c r="Q73" s="20"/>
      <c r="R73" s="20"/>
      <c r="S73" s="20"/>
      <c r="T73" s="20"/>
      <c r="U73" s="20"/>
      <c r="V73" s="20"/>
      <c r="W73" s="20"/>
      <c r="X73" s="20"/>
      <c r="Y73" s="20"/>
      <c r="Z73" s="20"/>
      <c r="AA73" s="20"/>
      <c r="AB73" s="20"/>
      <c r="AC73" s="20"/>
      <c r="AD73" s="20"/>
      <c r="AE73" s="20"/>
      <c r="AF73" s="20"/>
      <c r="AG73" s="20"/>
      <c r="AH73" s="20"/>
      <c r="AI73" s="20"/>
      <c r="AJ73" s="20"/>
      <c r="AK73" s="20"/>
      <c r="AL73" s="20"/>
      <c r="AM73" s="20"/>
      <c r="AN73" s="20"/>
      <c r="AO73" s="20"/>
      <c r="AP73" s="20"/>
      <c r="AQ73" s="20"/>
      <c r="AR73" s="20"/>
      <c r="AS73" s="20"/>
      <c r="AT73" s="20"/>
      <c r="AU73" s="20"/>
      <c r="AV73" s="20"/>
      <c r="AW73" s="20"/>
      <c r="AX73" s="20"/>
      <c r="AY73" s="20"/>
      <c r="AZ73" s="20"/>
    </row>
    <row r="74" spans="2:52">
      <c r="B74" s="20">
        <f t="shared" si="0"/>
        <v>0.35</v>
      </c>
      <c r="C74" s="20">
        <f t="shared" si="1"/>
        <v>6</v>
      </c>
      <c r="D74" s="20">
        <f t="shared" si="9"/>
        <v>2.4999999999999991</v>
      </c>
      <c r="E74" s="20">
        <f t="shared" si="2"/>
        <v>6.2499999999999956</v>
      </c>
      <c r="F74" s="20">
        <f t="shared" si="3"/>
        <v>1.1606471111111114</v>
      </c>
      <c r="G74" s="20">
        <f t="shared" si="4"/>
        <v>0.66694444444444356</v>
      </c>
      <c r="H74" s="20">
        <f t="shared" si="5"/>
        <v>1.3518844460809345</v>
      </c>
      <c r="I74" s="20">
        <f t="shared" si="6"/>
        <v>0.73970819244127328</v>
      </c>
      <c r="J74" s="20">
        <f t="shared" si="7"/>
        <v>1.0773333333333335</v>
      </c>
      <c r="K74" s="20">
        <f t="shared" si="8"/>
        <v>0.92821782178217804</v>
      </c>
      <c r="L74" s="20">
        <f>IF('DESIGN INPUTS AND CALCULATIONS'!$C$90="Integrated Leakage",'Integrated Leakage'!I74,'tables and calculations'!$S120)</f>
        <v>0.73724484080572605</v>
      </c>
      <c r="M74" s="20">
        <f>IF('DESIGN INPUTS AND CALCULATIONS'!$C$90="Integrated Leakage",'Integrated Leakage'!K74,'tables and calculations'!$AO120)</f>
        <v>0.87719149414773434</v>
      </c>
      <c r="N74" s="20"/>
      <c r="O74" s="20"/>
      <c r="P74" s="20"/>
      <c r="Q74" s="20"/>
      <c r="R74" s="20"/>
      <c r="S74" s="20"/>
      <c r="T74" s="20"/>
      <c r="U74" s="20"/>
      <c r="V74" s="20"/>
      <c r="W74" s="20"/>
      <c r="X74" s="20"/>
      <c r="Y74" s="20"/>
      <c r="Z74" s="20"/>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2:52">
      <c r="B75" s="20">
        <f t="shared" si="0"/>
        <v>0.35</v>
      </c>
      <c r="C75" s="20">
        <f t="shared" si="1"/>
        <v>6</v>
      </c>
      <c r="D75" s="20">
        <f t="shared" si="9"/>
        <v>2.5499999999999989</v>
      </c>
      <c r="E75" s="20">
        <f t="shared" si="2"/>
        <v>6.5024999999999942</v>
      </c>
      <c r="F75" s="20">
        <f t="shared" si="3"/>
        <v>1.1634749618390705</v>
      </c>
      <c r="G75" s="20">
        <f t="shared" si="4"/>
        <v>0.70419155322501681</v>
      </c>
      <c r="H75" s="20">
        <f t="shared" si="5"/>
        <v>1.3666259601895785</v>
      </c>
      <c r="I75" s="20">
        <f t="shared" si="6"/>
        <v>0.73172911179096867</v>
      </c>
      <c r="J75" s="20">
        <f t="shared" si="7"/>
        <v>1.0786449656115169</v>
      </c>
      <c r="K75" s="20">
        <f t="shared" si="8"/>
        <v>0.92708910891089114</v>
      </c>
      <c r="L75" s="20">
        <f>IF('DESIGN INPUTS AND CALCULATIONS'!$C$90="Integrated Leakage",'Integrated Leakage'!I75,'tables and calculations'!$S121)</f>
        <v>0.73081196840104112</v>
      </c>
      <c r="M75" s="20">
        <f>IF('DESIGN INPUTS AND CALCULATIONS'!$C$90="Integrated Leakage",'Integrated Leakage'!K75,'tables and calculations'!$AO121)</f>
        <v>0.87639535540657454</v>
      </c>
      <c r="N75" s="20"/>
      <c r="O75" s="20"/>
      <c r="P75" s="20"/>
      <c r="Q75" s="20"/>
      <c r="R75" s="20"/>
      <c r="S75" s="20"/>
      <c r="T75" s="20"/>
      <c r="U75" s="20"/>
      <c r="V75" s="20"/>
      <c r="W75" s="20"/>
      <c r="X75" s="20"/>
      <c r="Y75" s="20"/>
      <c r="Z75" s="20"/>
      <c r="AA75" s="20"/>
      <c r="AB75" s="20"/>
      <c r="AC75" s="20"/>
      <c r="AD75" s="20"/>
      <c r="AE75" s="20"/>
      <c r="AF75" s="20"/>
      <c r="AG75" s="20"/>
      <c r="AH75" s="20"/>
      <c r="AI75" s="20"/>
      <c r="AJ75" s="20"/>
      <c r="AK75" s="20"/>
      <c r="AL75" s="20"/>
      <c r="AM75" s="20"/>
      <c r="AN75" s="20"/>
      <c r="AO75" s="20"/>
      <c r="AP75" s="20"/>
      <c r="AQ75" s="20"/>
      <c r="AR75" s="20"/>
      <c r="AS75" s="20"/>
      <c r="AT75" s="20"/>
      <c r="AU75" s="20"/>
      <c r="AV75" s="20"/>
      <c r="AW75" s="20"/>
      <c r="AX75" s="20"/>
      <c r="AY75" s="20"/>
      <c r="AZ75" s="20"/>
    </row>
    <row r="76" spans="2:52">
      <c r="B76" s="20">
        <f t="shared" si="0"/>
        <v>0.35</v>
      </c>
      <c r="C76" s="20">
        <f t="shared" si="1"/>
        <v>6</v>
      </c>
      <c r="D76" s="20">
        <f t="shared" si="9"/>
        <v>2.5999999999999988</v>
      </c>
      <c r="E76" s="20">
        <f t="shared" si="2"/>
        <v>6.7599999999999936</v>
      </c>
      <c r="F76" s="20">
        <f t="shared" si="3"/>
        <v>1.1661443927033368</v>
      </c>
      <c r="G76" s="20">
        <f t="shared" si="4"/>
        <v>0.74224852071005787</v>
      </c>
      <c r="H76" s="20">
        <f t="shared" si="5"/>
        <v>1.3814459502323624</v>
      </c>
      <c r="I76" s="20">
        <f t="shared" si="6"/>
        <v>0.72387920774735903</v>
      </c>
      <c r="J76" s="20">
        <f t="shared" si="7"/>
        <v>1.0798816568047338</v>
      </c>
      <c r="K76" s="20">
        <f t="shared" si="8"/>
        <v>0.92602739726027394</v>
      </c>
      <c r="L76" s="20">
        <f>IF('DESIGN INPUTS AND CALCULATIONS'!$C$90="Integrated Leakage",'Integrated Leakage'!I76,'tables and calculations'!$S122)</f>
        <v>0.72444515826010702</v>
      </c>
      <c r="M76" s="20">
        <f>IF('DESIGN INPUTS AND CALCULATIONS'!$C$90="Integrated Leakage",'Integrated Leakage'!K76,'tables and calculations'!$AO122)</f>
        <v>0.87564602078068188</v>
      </c>
      <c r="N76" s="20"/>
      <c r="O76" s="20"/>
      <c r="P76" s="20"/>
      <c r="Q76" s="20"/>
      <c r="R76" s="20"/>
      <c r="S76" s="20"/>
      <c r="T76" s="20"/>
      <c r="U76" s="20"/>
      <c r="V76" s="20"/>
      <c r="W76" s="20"/>
      <c r="X76" s="20"/>
      <c r="Y76" s="20"/>
      <c r="Z76" s="20"/>
      <c r="AA76" s="20"/>
      <c r="AB76" s="20"/>
      <c r="AC76" s="20"/>
      <c r="AD76" s="20"/>
      <c r="AE76" s="20"/>
      <c r="AF76" s="20"/>
      <c r="AG76" s="20"/>
      <c r="AH76" s="20"/>
      <c r="AI76" s="20"/>
      <c r="AJ76" s="20"/>
      <c r="AK76" s="20"/>
      <c r="AL76" s="20"/>
      <c r="AM76" s="20"/>
      <c r="AN76" s="20"/>
      <c r="AO76" s="20"/>
      <c r="AP76" s="20"/>
      <c r="AQ76" s="20"/>
      <c r="AR76" s="20"/>
      <c r="AS76" s="20"/>
      <c r="AT76" s="20"/>
      <c r="AU76" s="20"/>
      <c r="AV76" s="20"/>
      <c r="AW76" s="20"/>
      <c r="AX76" s="20"/>
      <c r="AY76" s="20"/>
      <c r="AZ76" s="20"/>
    </row>
    <row r="77" spans="2:52">
      <c r="B77" s="20">
        <f t="shared" si="0"/>
        <v>0.35</v>
      </c>
      <c r="C77" s="20">
        <f t="shared" si="1"/>
        <v>6</v>
      </c>
      <c r="D77" s="20">
        <f t="shared" si="9"/>
        <v>2.6499999999999986</v>
      </c>
      <c r="E77" s="20">
        <f t="shared" si="2"/>
        <v>7.0224999999999929</v>
      </c>
      <c r="F77" s="20">
        <f t="shared" si="3"/>
        <v>1.1686669601567312</v>
      </c>
      <c r="G77" s="20">
        <f t="shared" si="4"/>
        <v>0.78111133361021978</v>
      </c>
      <c r="H77" s="20">
        <f t="shared" si="5"/>
        <v>1.3963446185548003</v>
      </c>
      <c r="I77" s="20">
        <f t="shared" si="6"/>
        <v>0.7161555870319376</v>
      </c>
      <c r="J77" s="20">
        <f t="shared" si="7"/>
        <v>1.0810490091372968</v>
      </c>
      <c r="K77" s="20">
        <f t="shared" si="8"/>
        <v>0.92502744237102086</v>
      </c>
      <c r="L77" s="20">
        <f>IF('DESIGN INPUTS AND CALCULATIONS'!$C$90="Integrated Leakage",'Integrated Leakage'!I77,'tables and calculations'!$S123)</f>
        <v>0.71814382619003858</v>
      </c>
      <c r="M77" s="20">
        <f>IF('DESIGN INPUTS AND CALCULATIONS'!$C$90="Integrated Leakage",'Integrated Leakage'!K77,'tables and calculations'!$AO123)</f>
        <v>0.87493986819391789</v>
      </c>
      <c r="N77" s="20"/>
      <c r="O77" s="20"/>
      <c r="P77" s="20"/>
      <c r="Q77" s="20"/>
      <c r="R77" s="20"/>
      <c r="S77" s="20"/>
      <c r="T77" s="20"/>
      <c r="U77" s="20"/>
      <c r="V77" s="20"/>
      <c r="W77" s="20"/>
      <c r="X77" s="20"/>
      <c r="Y77" s="20"/>
      <c r="Z77" s="20"/>
      <c r="AA77" s="20"/>
      <c r="AB77" s="20"/>
      <c r="AC77" s="20"/>
      <c r="AD77" s="20"/>
      <c r="AE77" s="20"/>
      <c r="AF77" s="20"/>
      <c r="AG77" s="20"/>
      <c r="AH77" s="20"/>
      <c r="AI77" s="20"/>
      <c r="AJ77" s="20"/>
      <c r="AK77" s="20"/>
      <c r="AL77" s="20"/>
      <c r="AM77" s="20"/>
      <c r="AN77" s="20"/>
      <c r="AO77" s="20"/>
      <c r="AP77" s="20"/>
      <c r="AQ77" s="20"/>
      <c r="AR77" s="20"/>
      <c r="AS77" s="20"/>
      <c r="AT77" s="20"/>
      <c r="AU77" s="20"/>
      <c r="AV77" s="20"/>
      <c r="AW77" s="20"/>
      <c r="AX77" s="20"/>
      <c r="AY77" s="20"/>
      <c r="AZ77" s="20"/>
    </row>
    <row r="78" spans="2:52">
      <c r="B78" s="20">
        <f t="shared" si="0"/>
        <v>0.35</v>
      </c>
      <c r="C78" s="20">
        <f t="shared" si="1"/>
        <v>6</v>
      </c>
      <c r="D78" s="20">
        <f t="shared" si="9"/>
        <v>2.6999999999999984</v>
      </c>
      <c r="E78" s="20">
        <f t="shared" si="2"/>
        <v>7.2899999999999912</v>
      </c>
      <c r="F78" s="20">
        <f t="shared" si="3"/>
        <v>1.1710531912523605</v>
      </c>
      <c r="G78" s="20">
        <f t="shared" si="4"/>
        <v>0.82077634676285638</v>
      </c>
      <c r="H78" s="20">
        <f t="shared" si="5"/>
        <v>1.4113219115478994</v>
      </c>
      <c r="I78" s="20">
        <f t="shared" si="6"/>
        <v>0.70855556894403149</v>
      </c>
      <c r="J78" s="20">
        <f t="shared" si="7"/>
        <v>1.0821521109586953</v>
      </c>
      <c r="K78" s="20">
        <f t="shared" si="8"/>
        <v>0.92408450704225353</v>
      </c>
      <c r="L78" s="20">
        <f>IF('DESIGN INPUTS AND CALCULATIONS'!$C$90="Integrated Leakage",'Integrated Leakage'!I78,'tables and calculations'!$S124)</f>
        <v>0.71190750008012982</v>
      </c>
      <c r="M78" s="20">
        <f>IF('DESIGN INPUTS AND CALCULATIONS'!$C$90="Integrated Leakage",'Integrated Leakage'!K78,'tables and calculations'!$AO124)</f>
        <v>0.8742736213657476</v>
      </c>
      <c r="N78" s="20"/>
      <c r="O78" s="20"/>
      <c r="P78" s="20"/>
      <c r="Q78" s="20"/>
      <c r="R78" s="20"/>
      <c r="S78" s="20"/>
      <c r="T78" s="20"/>
      <c r="U78" s="20"/>
      <c r="V78" s="20"/>
      <c r="W78" s="20"/>
      <c r="X78" s="20"/>
      <c r="Y78" s="20"/>
      <c r="Z78" s="20"/>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20"/>
    </row>
    <row r="79" spans="2:52">
      <c r="B79" s="20">
        <f t="shared" si="0"/>
        <v>0.35</v>
      </c>
      <c r="C79" s="20">
        <f t="shared" si="1"/>
        <v>6</v>
      </c>
      <c r="D79" s="20">
        <f t="shared" si="9"/>
        <v>2.7499999999999982</v>
      </c>
      <c r="E79" s="20">
        <f t="shared" si="2"/>
        <v>7.5624999999999902</v>
      </c>
      <c r="F79" s="20">
        <f t="shared" si="3"/>
        <v>1.1733126911489045</v>
      </c>
      <c r="G79" s="20">
        <f t="shared" si="4"/>
        <v>0.86124024334251459</v>
      </c>
      <c r="H79" s="20">
        <f t="shared" si="5"/>
        <v>1.4263775567820109</v>
      </c>
      <c r="I79" s="20">
        <f t="shared" si="6"/>
        <v>0.70107665060017976</v>
      </c>
      <c r="J79" s="20">
        <f t="shared" si="7"/>
        <v>1.0831955922865013</v>
      </c>
      <c r="K79" s="20">
        <f t="shared" si="8"/>
        <v>0.92319430315361151</v>
      </c>
      <c r="L79" s="20">
        <f>IF('DESIGN INPUTS AND CALCULATIONS'!$C$90="Integrated Leakage",'Integrated Leakage'!I79,'tables and calculations'!$S125)</f>
        <v>0.70573579503483608</v>
      </c>
      <c r="M79" s="20">
        <f>IF('DESIGN INPUTS AND CALCULATIONS'!$C$90="Integrated Leakage",'Integrated Leakage'!K79,'tables and calculations'!$AO125)</f>
        <v>0.87364431072005899</v>
      </c>
      <c r="N79" s="20"/>
      <c r="O79" s="20"/>
      <c r="P79" s="20"/>
      <c r="Q79" s="20"/>
      <c r="R79" s="20"/>
      <c r="S79" s="20"/>
      <c r="T79" s="20"/>
      <c r="U79" s="20"/>
      <c r="V79" s="20"/>
      <c r="W79" s="20"/>
      <c r="X79" s="20"/>
      <c r="Y79" s="20"/>
      <c r="Z79" s="20"/>
      <c r="AA79" s="20"/>
      <c r="AB79" s="20"/>
      <c r="AC79" s="20"/>
      <c r="AD79" s="20"/>
      <c r="AE79" s="20"/>
      <c r="AF79" s="20"/>
      <c r="AG79" s="20"/>
      <c r="AH79" s="20"/>
      <c r="AI79" s="20"/>
      <c r="AJ79" s="20"/>
      <c r="AK79" s="20"/>
      <c r="AL79" s="20"/>
      <c r="AM79" s="20"/>
      <c r="AN79" s="20"/>
      <c r="AO79" s="20"/>
      <c r="AP79" s="20"/>
      <c r="AQ79" s="20"/>
      <c r="AR79" s="20"/>
      <c r="AS79" s="20"/>
      <c r="AT79" s="20"/>
      <c r="AU79" s="20"/>
      <c r="AV79" s="20"/>
      <c r="AW79" s="20"/>
      <c r="AX79" s="20"/>
      <c r="AY79" s="20"/>
      <c r="AZ79" s="20"/>
    </row>
    <row r="80" spans="2:52">
      <c r="B80" s="20">
        <f t="shared" si="0"/>
        <v>0.35</v>
      </c>
      <c r="C80" s="20">
        <f t="shared" si="1"/>
        <v>6</v>
      </c>
      <c r="D80" s="20">
        <f t="shared" si="9"/>
        <v>2.799999999999998</v>
      </c>
      <c r="E80" s="20">
        <f t="shared" si="2"/>
        <v>7.8399999999999892</v>
      </c>
      <c r="F80" s="20">
        <f t="shared" si="3"/>
        <v>1.1754542378175759</v>
      </c>
      <c r="G80" s="20">
        <f t="shared" si="4"/>
        <v>0.90249999999999819</v>
      </c>
      <c r="H80" s="20">
        <f t="shared" si="5"/>
        <v>1.441511095280773</v>
      </c>
      <c r="I80" s="20">
        <f t="shared" si="6"/>
        <v>0.69371647798883096</v>
      </c>
      <c r="J80" s="20">
        <f t="shared" si="7"/>
        <v>1.0841836734693877</v>
      </c>
      <c r="K80" s="20">
        <f t="shared" si="8"/>
        <v>0.9223529411764706</v>
      </c>
      <c r="L80" s="20">
        <f>IF('DESIGN INPUTS AND CALCULATIONS'!$C$90="Integrated Leakage",'Integrated Leakage'!I80,'tables and calculations'!$S126)</f>
        <v>0.69962839254980058</v>
      </c>
      <c r="M80" s="20">
        <f>IF('DESIGN INPUTS AND CALCULATIONS'!$C$90="Integrated Leakage",'Integrated Leakage'!K80,'tables and calculations'!$AO126)</f>
        <v>0.87304923938054246</v>
      </c>
      <c r="N80" s="20"/>
      <c r="O80" s="20"/>
      <c r="P80" s="20"/>
      <c r="Q80" s="20"/>
      <c r="R80" s="20"/>
      <c r="S80" s="20"/>
      <c r="T80" s="20"/>
      <c r="U80" s="20"/>
      <c r="V80" s="20"/>
      <c r="W80" s="20"/>
      <c r="X80" s="20"/>
      <c r="Y80" s="20"/>
      <c r="Z80" s="20"/>
      <c r="AA80" s="20"/>
      <c r="AB80" s="20"/>
      <c r="AC80" s="20"/>
      <c r="AD80" s="20"/>
      <c r="AE80" s="20"/>
      <c r="AF80" s="20"/>
      <c r="AG80" s="20"/>
      <c r="AH80" s="20"/>
      <c r="AI80" s="20"/>
      <c r="AJ80" s="20"/>
      <c r="AK80" s="20"/>
      <c r="AL80" s="20"/>
      <c r="AM80" s="20"/>
      <c r="AN80" s="20"/>
      <c r="AO80" s="20"/>
      <c r="AP80" s="20"/>
      <c r="AQ80" s="20"/>
      <c r="AR80" s="20"/>
      <c r="AS80" s="20"/>
      <c r="AT80" s="20"/>
      <c r="AU80" s="20"/>
      <c r="AV80" s="20"/>
      <c r="AW80" s="20"/>
      <c r="AX80" s="20"/>
      <c r="AY80" s="20"/>
      <c r="AZ80" s="20"/>
    </row>
    <row r="81" spans="2:52">
      <c r="B81" s="20">
        <f t="shared" si="0"/>
        <v>0.35</v>
      </c>
      <c r="C81" s="20">
        <f t="shared" si="1"/>
        <v>6</v>
      </c>
      <c r="D81" s="20">
        <f t="shared" si="9"/>
        <v>2.8499999999999979</v>
      </c>
      <c r="E81" s="20">
        <f t="shared" si="2"/>
        <v>8.1224999999999881</v>
      </c>
      <c r="F81" s="20">
        <f t="shared" si="3"/>
        <v>1.1774858656520251</v>
      </c>
      <c r="G81" s="20">
        <f t="shared" si="4"/>
        <v>0.9445528562444645</v>
      </c>
      <c r="H81" s="20">
        <f t="shared" si="5"/>
        <v>1.456721909595819</v>
      </c>
      <c r="I81" s="20">
        <f t="shared" si="6"/>
        <v>0.68647282189739234</v>
      </c>
      <c r="J81" s="20">
        <f t="shared" si="7"/>
        <v>1.0851202079272255</v>
      </c>
      <c r="K81" s="20">
        <f t="shared" si="8"/>
        <v>0.92155688622754484</v>
      </c>
      <c r="L81" s="20">
        <f>IF('DESIGN INPUTS AND CALCULATIONS'!$C$90="Integrated Leakage",'Integrated Leakage'!I81,'tables and calculations'!$S127)</f>
        <v>0.69358502312152759</v>
      </c>
      <c r="M81" s="20">
        <f>IF('DESIGN INPUTS AND CALCULATIONS'!$C$90="Integrated Leakage",'Integrated Leakage'!K81,'tables and calculations'!$AO127)</f>
        <v>0.87248595350650593</v>
      </c>
      <c r="N81" s="20"/>
      <c r="O81" s="20"/>
      <c r="P81" s="20"/>
      <c r="Q81" s="20"/>
      <c r="R81" s="20"/>
      <c r="S81" s="20"/>
      <c r="T81" s="20"/>
      <c r="U81" s="20"/>
      <c r="V81" s="20"/>
      <c r="W81" s="20"/>
      <c r="X81" s="20"/>
      <c r="Y81" s="20"/>
      <c r="Z81" s="20"/>
      <c r="AA81" s="20"/>
      <c r="AB81" s="20"/>
      <c r="AC81" s="20"/>
      <c r="AD81" s="20"/>
      <c r="AE81" s="20"/>
      <c r="AF81" s="20"/>
      <c r="AG81" s="20"/>
      <c r="AH81" s="20"/>
      <c r="AI81" s="20"/>
      <c r="AJ81" s="20"/>
      <c r="AK81" s="20"/>
      <c r="AL81" s="20"/>
      <c r="AM81" s="20"/>
      <c r="AN81" s="20"/>
      <c r="AO81" s="20"/>
      <c r="AP81" s="20"/>
      <c r="AQ81" s="20"/>
      <c r="AR81" s="20"/>
      <c r="AS81" s="20"/>
      <c r="AT81" s="20"/>
      <c r="AU81" s="20"/>
      <c r="AV81" s="20"/>
      <c r="AW81" s="20"/>
      <c r="AX81" s="20"/>
      <c r="AY81" s="20"/>
      <c r="AZ81" s="20"/>
    </row>
    <row r="82" spans="2:52">
      <c r="B82" s="20">
        <f t="shared" si="0"/>
        <v>0.35</v>
      </c>
      <c r="C82" s="20">
        <f t="shared" si="1"/>
        <v>6</v>
      </c>
      <c r="D82" s="20">
        <f t="shared" si="9"/>
        <v>2.8999999999999977</v>
      </c>
      <c r="E82" s="20">
        <f t="shared" si="2"/>
        <v>8.4099999999999859</v>
      </c>
      <c r="F82" s="20">
        <f t="shared" si="3"/>
        <v>1.1794149394339422</v>
      </c>
      <c r="G82" s="20">
        <f t="shared" si="4"/>
        <v>0.98739628748843744</v>
      </c>
      <c r="H82" s="20">
        <f t="shared" si="5"/>
        <v>1.4720092482462124</v>
      </c>
      <c r="I82" s="20">
        <f t="shared" si="6"/>
        <v>0.67934355792358259</v>
      </c>
      <c r="J82" s="20">
        <f t="shared" si="7"/>
        <v>1.0860087197780421</v>
      </c>
      <c r="K82" s="20">
        <f t="shared" si="8"/>
        <v>0.92080291970802908</v>
      </c>
      <c r="L82" s="20">
        <f>IF('DESIGN INPUTS AND CALCULATIONS'!$C$90="Integrated Leakage",'Integrated Leakage'!I82,'tables and calculations'!$S128)</f>
        <v>0.68760545177565191</v>
      </c>
      <c r="M82" s="20">
        <f>IF('DESIGN INPUTS AND CALCULATIONS'!$C$90="Integrated Leakage",'Integrated Leakage'!K82,'tables and calculations'!$AO128)</f>
        <v>0.87195221634438103</v>
      </c>
      <c r="N82" s="20"/>
      <c r="O82" s="20"/>
      <c r="P82" s="20"/>
      <c r="Q82" s="20"/>
      <c r="R82" s="20"/>
      <c r="S82" s="20"/>
      <c r="T82" s="20"/>
      <c r="U82" s="20"/>
      <c r="V82" s="20"/>
      <c r="W82" s="20"/>
      <c r="X82" s="20"/>
      <c r="Y82" s="20"/>
      <c r="Z82" s="20"/>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2:52">
      <c r="B83" s="20">
        <f t="shared" si="0"/>
        <v>0.35</v>
      </c>
      <c r="C83" s="20">
        <f t="shared" si="1"/>
        <v>6</v>
      </c>
      <c r="D83" s="20">
        <f t="shared" si="9"/>
        <v>2.9499999999999975</v>
      </c>
      <c r="E83" s="20">
        <f t="shared" si="2"/>
        <v>8.7024999999999846</v>
      </c>
      <c r="F83" s="20">
        <f t="shared" si="3"/>
        <v>1.1812482198979721</v>
      </c>
      <c r="G83" s="20">
        <f t="shared" si="4"/>
        <v>1.0310279812633638</v>
      </c>
      <c r="H83" s="20">
        <f t="shared" si="5"/>
        <v>1.4873722470052129</v>
      </c>
      <c r="I83" s="20">
        <f t="shared" si="6"/>
        <v>0.67232664991126145</v>
      </c>
      <c r="J83" s="20">
        <f t="shared" si="7"/>
        <v>1.086852437039165</v>
      </c>
      <c r="K83" s="20">
        <f t="shared" si="8"/>
        <v>0.92008810572687227</v>
      </c>
      <c r="L83" s="20">
        <f>IF('DESIGN INPUTS AND CALCULATIONS'!$C$90="Integrated Leakage",'Integrated Leakage'!I83,'tables and calculations'!$S129)</f>
        <v>0.68168946607742587</v>
      </c>
      <c r="M83" s="20">
        <f>IF('DESIGN INPUTS AND CALCULATIONS'!$C$90="Integrated Leakage",'Integrated Leakage'!K83,'tables and calculations'!$AO129)</f>
        <v>0.87144598547001439</v>
      </c>
      <c r="N83" s="20"/>
      <c r="O83" s="20"/>
      <c r="P83" s="20"/>
      <c r="Q83" s="20"/>
      <c r="R83" s="20"/>
      <c r="S83" s="20"/>
      <c r="T83" s="20"/>
      <c r="U83" s="20"/>
      <c r="V83" s="20"/>
      <c r="W83" s="20"/>
      <c r="X83" s="20"/>
      <c r="Y83" s="20"/>
      <c r="Z83" s="20"/>
      <c r="AA83" s="20"/>
      <c r="AB83" s="20"/>
      <c r="AC83" s="20"/>
      <c r="AD83" s="20"/>
      <c r="AE83" s="20"/>
      <c r="AF83" s="20"/>
      <c r="AG83" s="20"/>
      <c r="AH83" s="20"/>
      <c r="AI83" s="20"/>
      <c r="AJ83" s="20"/>
      <c r="AK83" s="20"/>
      <c r="AL83" s="20"/>
      <c r="AM83" s="20"/>
      <c r="AN83" s="20"/>
      <c r="AO83" s="20"/>
      <c r="AP83" s="20"/>
      <c r="AQ83" s="20"/>
      <c r="AR83" s="20"/>
      <c r="AS83" s="20"/>
      <c r="AT83" s="20"/>
      <c r="AU83" s="20"/>
      <c r="AV83" s="20"/>
      <c r="AW83" s="20"/>
      <c r="AX83" s="20"/>
      <c r="AY83" s="20"/>
      <c r="AZ83" s="20"/>
    </row>
    <row r="84" spans="2:52">
      <c r="B84" s="20">
        <f t="shared" si="0"/>
        <v>0.35</v>
      </c>
      <c r="C84" s="20">
        <f t="shared" si="1"/>
        <v>6</v>
      </c>
      <c r="D84" s="20">
        <f t="shared" si="9"/>
        <v>2.9999999999999973</v>
      </c>
      <c r="E84" s="20">
        <f t="shared" si="2"/>
        <v>8.999999999999984</v>
      </c>
      <c r="F84" s="20">
        <f t="shared" si="3"/>
        <v>1.1829919219631155</v>
      </c>
      <c r="G84" s="20">
        <f t="shared" si="4"/>
        <v>1.0754458161865545</v>
      </c>
      <c r="H84" s="20">
        <f t="shared" si="5"/>
        <v>1.5028099474483358</v>
      </c>
      <c r="I84" s="20">
        <f t="shared" si="6"/>
        <v>0.66542013625736818</v>
      </c>
      <c r="J84" s="20">
        <f t="shared" si="7"/>
        <v>1.0876543209876544</v>
      </c>
      <c r="K84" s="20">
        <f t="shared" si="8"/>
        <v>0.91940976163450616</v>
      </c>
      <c r="L84" s="20">
        <f>IF('DESIGN INPUTS AND CALCULATIONS'!$C$90="Integrated Leakage",'Integrated Leakage'!I84,'tables and calculations'!$S130)</f>
        <v>0.67583686625377626</v>
      </c>
      <c r="M84" s="20">
        <f>IF('DESIGN INPUTS AND CALCULATIONS'!$C$90="Integrated Leakage",'Integrated Leakage'!K84,'tables and calculations'!$AO130)</f>
        <v>0.87096539277913221</v>
      </c>
      <c r="N84" s="20"/>
      <c r="O84" s="20"/>
      <c r="P84" s="20"/>
      <c r="Q84" s="20"/>
      <c r="R84" s="20"/>
      <c r="S84" s="20"/>
      <c r="T84" s="20"/>
      <c r="U84" s="20"/>
      <c r="V84" s="20"/>
      <c r="W84" s="20"/>
      <c r="X84" s="20"/>
      <c r="Y84" s="20"/>
      <c r="Z84" s="20"/>
      <c r="AA84" s="20"/>
      <c r="AB84" s="20"/>
      <c r="AC84" s="20"/>
      <c r="AD84" s="20"/>
      <c r="AE84" s="20"/>
      <c r="AF84" s="20"/>
      <c r="AG84" s="20"/>
      <c r="AH84" s="20"/>
      <c r="AI84" s="20"/>
      <c r="AJ84" s="20"/>
      <c r="AK84" s="20"/>
      <c r="AL84" s="20"/>
      <c r="AM84" s="20"/>
      <c r="AN84" s="20"/>
      <c r="AO84" s="20"/>
      <c r="AP84" s="20"/>
      <c r="AQ84" s="20"/>
      <c r="AR84" s="20"/>
      <c r="AS84" s="20"/>
      <c r="AT84" s="20"/>
      <c r="AU84" s="20"/>
      <c r="AV84" s="20"/>
      <c r="AW84" s="20"/>
      <c r="AX84" s="20"/>
      <c r="AY84" s="20"/>
      <c r="AZ84" s="20"/>
    </row>
    <row r="85" spans="2:52">
      <c r="B85" s="20">
        <f t="shared" si="0"/>
        <v>0.35</v>
      </c>
      <c r="C85" s="20">
        <f t="shared" si="1"/>
        <v>6</v>
      </c>
      <c r="D85" s="20">
        <f t="shared" si="9"/>
        <v>3.0499999999999972</v>
      </c>
      <c r="E85" s="20">
        <f t="shared" si="2"/>
        <v>9.3024999999999824</v>
      </c>
      <c r="F85" s="20">
        <f t="shared" si="3"/>
        <v>1.184651766548525</v>
      </c>
      <c r="G85" s="20">
        <f t="shared" si="4"/>
        <v>1.1206478433216847</v>
      </c>
      <c r="H85" s="20">
        <f t="shared" si="5"/>
        <v>1.5183213131186066</v>
      </c>
      <c r="I85" s="20">
        <f t="shared" si="6"/>
        <v>0.65862211862521824</v>
      </c>
      <c r="J85" s="20">
        <f t="shared" si="7"/>
        <v>1.0884170921795215</v>
      </c>
      <c r="K85" s="20">
        <f t="shared" si="8"/>
        <v>0.91876543209876549</v>
      </c>
      <c r="L85" s="20">
        <f>IF('DESIGN INPUTS AND CALCULATIONS'!$C$90="Integrated Leakage",'Integrated Leakage'!I85,'tables and calculations'!$S131)</f>
        <v>0.67004745711147995</v>
      </c>
      <c r="M85" s="20">
        <f>IF('DESIGN INPUTS AND CALCULATIONS'!$C$90="Integrated Leakage",'Integrated Leakage'!K85,'tables and calculations'!$AO131)</f>
        <v>0.87050872685154446</v>
      </c>
      <c r="N85" s="20"/>
      <c r="O85" s="20"/>
      <c r="P85" s="20"/>
      <c r="Q85" s="20"/>
      <c r="R85" s="20"/>
      <c r="S85" s="20"/>
      <c r="T85" s="20"/>
      <c r="U85" s="20"/>
      <c r="V85" s="20"/>
      <c r="W85" s="20"/>
      <c r="X85" s="20"/>
      <c r="Y85" s="20"/>
      <c r="Z85" s="20"/>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2:52">
      <c r="B86" s="20">
        <f t="shared" si="0"/>
        <v>0.35</v>
      </c>
      <c r="C86" s="20">
        <f t="shared" si="1"/>
        <v>6</v>
      </c>
      <c r="D86" s="20">
        <f t="shared" si="9"/>
        <v>3.099999999999997</v>
      </c>
      <c r="E86" s="20">
        <f t="shared" si="2"/>
        <v>9.6099999999999817</v>
      </c>
      <c r="F86" s="20">
        <f t="shared" si="3"/>
        <v>1.1862330267650778</v>
      </c>
      <c r="G86" s="20">
        <f t="shared" si="4"/>
        <v>1.1666322696265434</v>
      </c>
      <c r="H86" s="20">
        <f t="shared" si="5"/>
        <v>1.5339052436156613</v>
      </c>
      <c r="I86" s="20">
        <f t="shared" si="6"/>
        <v>0.65193075267337841</v>
      </c>
      <c r="J86" s="20">
        <f t="shared" si="7"/>
        <v>1.0891432535553245</v>
      </c>
      <c r="K86" s="20">
        <f t="shared" si="8"/>
        <v>0.91815286624203807</v>
      </c>
      <c r="L86" s="20">
        <f>IF('DESIGN INPUTS AND CALCULATIONS'!$C$90="Integrated Leakage",'Integrated Leakage'!I86,'tables and calculations'!$S132)</f>
        <v>0.66432104148245386</v>
      </c>
      <c r="M86" s="20">
        <f>IF('DESIGN INPUTS AND CALCULATIONS'!$C$90="Integrated Leakage",'Integrated Leakage'!K86,'tables and calculations'!$AO132)</f>
        <v>0.87007441737130309</v>
      </c>
      <c r="N86" s="20"/>
      <c r="O86" s="20"/>
      <c r="P86" s="20"/>
      <c r="Q86" s="20"/>
      <c r="R86" s="20"/>
      <c r="S86" s="20"/>
      <c r="T86" s="20"/>
      <c r="U86" s="20"/>
      <c r="V86" s="20"/>
      <c r="W86" s="20"/>
      <c r="X86" s="20"/>
      <c r="Y86" s="20"/>
      <c r="Z86" s="20"/>
      <c r="AA86" s="20"/>
      <c r="AB86" s="20"/>
      <c r="AC86" s="20"/>
      <c r="AD86" s="20"/>
      <c r="AE86" s="20"/>
      <c r="AF86" s="20"/>
      <c r="AG86" s="20"/>
      <c r="AH86" s="20"/>
      <c r="AI86" s="20"/>
      <c r="AJ86" s="20"/>
      <c r="AK86" s="20"/>
      <c r="AL86" s="20"/>
      <c r="AM86" s="20"/>
      <c r="AN86" s="20"/>
      <c r="AO86" s="20"/>
      <c r="AP86" s="20"/>
      <c r="AQ86" s="20"/>
      <c r="AR86" s="20"/>
      <c r="AS86" s="20"/>
      <c r="AT86" s="20"/>
      <c r="AU86" s="20"/>
      <c r="AV86" s="20"/>
      <c r="AW86" s="20"/>
      <c r="AX86" s="20"/>
      <c r="AY86" s="20"/>
      <c r="AZ86" s="20"/>
    </row>
    <row r="87" spans="2:52">
      <c r="B87" s="20">
        <f t="shared" si="0"/>
        <v>0.35</v>
      </c>
      <c r="C87" s="20">
        <f t="shared" si="1"/>
        <v>6</v>
      </c>
      <c r="D87" s="20">
        <f t="shared" si="9"/>
        <v>3.1499999999999968</v>
      </c>
      <c r="E87" s="20">
        <f t="shared" si="2"/>
        <v>9.9224999999999799</v>
      </c>
      <c r="F87" s="20">
        <f t="shared" si="3"/>
        <v>1.1877405691664908</v>
      </c>
      <c r="G87" s="20">
        <f t="shared" si="4"/>
        <v>1.2133974432251147</v>
      </c>
      <c r="H87" s="20">
        <f t="shared" si="5"/>
        <v>1.5495605868734548</v>
      </c>
      <c r="I87" s="20">
        <f t="shared" si="6"/>
        <v>0.64534424047122796</v>
      </c>
      <c r="J87" s="20">
        <f t="shared" si="7"/>
        <v>1.0898351109991322</v>
      </c>
      <c r="K87" s="20">
        <f t="shared" si="8"/>
        <v>0.91756999743128687</v>
      </c>
      <c r="L87" s="20">
        <f>IF('DESIGN INPUTS AND CALCULATIONS'!$C$90="Integrated Leakage",'Integrated Leakage'!I87,'tables and calculations'!$S133)</f>
        <v>0.65865741496640851</v>
      </c>
      <c r="M87" s="20">
        <f>IF('DESIGN INPUTS AND CALCULATIONS'!$C$90="Integrated Leakage",'Integrated Leakage'!K87,'tables and calculations'!$AO133)</f>
        <v>0.86966102133229806</v>
      </c>
      <c r="N87" s="20"/>
      <c r="O87" s="20"/>
      <c r="P87" s="20"/>
      <c r="Q87" s="20"/>
      <c r="R87" s="20"/>
      <c r="S87" s="20"/>
      <c r="T87" s="20"/>
      <c r="U87" s="20"/>
      <c r="V87" s="20"/>
      <c r="W87" s="20"/>
      <c r="X87" s="20"/>
      <c r="Y87" s="20"/>
      <c r="Z87" s="20"/>
      <c r="AA87" s="20"/>
      <c r="AB87" s="20"/>
      <c r="AC87" s="20"/>
      <c r="AD87" s="20"/>
      <c r="AE87" s="20"/>
      <c r="AF87" s="20"/>
      <c r="AG87" s="20"/>
      <c r="AH87" s="20"/>
      <c r="AI87" s="20"/>
      <c r="AJ87" s="20"/>
      <c r="AK87" s="20"/>
      <c r="AL87" s="20"/>
      <c r="AM87" s="20"/>
      <c r="AN87" s="20"/>
      <c r="AO87" s="20"/>
      <c r="AP87" s="20"/>
      <c r="AQ87" s="20"/>
      <c r="AR87" s="20"/>
      <c r="AS87" s="20"/>
      <c r="AT87" s="20"/>
      <c r="AU87" s="20"/>
      <c r="AV87" s="20"/>
      <c r="AW87" s="20"/>
      <c r="AX87" s="20"/>
      <c r="AY87" s="20"/>
      <c r="AZ87" s="20"/>
    </row>
    <row r="88" spans="2:52">
      <c r="B88" s="20">
        <f t="shared" si="0"/>
        <v>0.35</v>
      </c>
      <c r="C88" s="20">
        <f t="shared" si="1"/>
        <v>6</v>
      </c>
      <c r="D88" s="20">
        <f t="shared" si="9"/>
        <v>3.1999999999999966</v>
      </c>
      <c r="E88" s="20">
        <f t="shared" si="2"/>
        <v>10.239999999999979</v>
      </c>
      <c r="F88" s="20">
        <f t="shared" si="3"/>
        <v>1.189178890652127</v>
      </c>
      <c r="G88" s="20">
        <f t="shared" si="4"/>
        <v>1.2609418402777741</v>
      </c>
      <c r="H88" s="20">
        <f t="shared" si="5"/>
        <v>1.5652861498556425</v>
      </c>
      <c r="I88" s="20">
        <f t="shared" si="6"/>
        <v>0.63886082432418145</v>
      </c>
      <c r="J88" s="20">
        <f t="shared" si="7"/>
        <v>1.0904947916666667</v>
      </c>
      <c r="K88" s="20">
        <f t="shared" si="8"/>
        <v>0.91701492537313423</v>
      </c>
      <c r="L88" s="20">
        <f>IF('DESIGN INPUTS AND CALCULATIONS'!$C$90="Integrated Leakage",'Integrated Leakage'!I88,'tables and calculations'!$S134)</f>
        <v>0.65305636177434423</v>
      </c>
      <c r="M88" s="20">
        <f>IF('DESIGN INPUTS AND CALCULATIONS'!$C$90="Integrated Leakage",'Integrated Leakage'!K88,'tables and calculations'!$AO134)</f>
        <v>0.86926721079830527</v>
      </c>
      <c r="N88" s="20"/>
      <c r="O88" s="20"/>
      <c r="P88" s="20"/>
      <c r="Q88" s="20"/>
      <c r="R88" s="20"/>
      <c r="S88" s="20"/>
      <c r="T88" s="20"/>
      <c r="U88" s="20"/>
      <c r="V88" s="20"/>
      <c r="W88" s="20"/>
      <c r="X88" s="20"/>
      <c r="Y88" s="20"/>
      <c r="Z88" s="20"/>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2:52">
      <c r="B89" s="20">
        <f t="shared" si="0"/>
        <v>0.35</v>
      </c>
      <c r="C89" s="20">
        <f t="shared" si="1"/>
        <v>6</v>
      </c>
      <c r="D89" s="20">
        <f t="shared" si="9"/>
        <v>3.2499999999999964</v>
      </c>
      <c r="E89" s="20">
        <f t="shared" ref="E89:E95" si="10">D89^2</f>
        <v>10.562499999999977</v>
      </c>
      <c r="F89" s="20">
        <f t="shared" ref="F89:F95" si="11">($C$18*(1-(1-($C$17^2))/(E89)))^2</f>
        <v>1.1905521515353101</v>
      </c>
      <c r="G89" s="20">
        <f t="shared" ref="G89:G95" si="12">((B89/$C$17)*(D89-(1/D89)))^2</f>
        <v>1.3092640532544342</v>
      </c>
      <c r="H89" s="20">
        <f t="shared" ref="H89:H95" si="13">SQRT(F89+G89)</f>
        <v>1.5810807078671678</v>
      </c>
      <c r="I89" s="20">
        <f t="shared" ref="I89:I95" si="14">1/(H89)</f>
        <v>0.6324787817751385</v>
      </c>
      <c r="J89" s="20">
        <f t="shared" ref="J89:J95" si="15">SQRT(F89)</f>
        <v>1.0911242603550295</v>
      </c>
      <c r="K89" s="20">
        <f t="shared" ref="K89:K95" si="16">1/J89</f>
        <v>0.91648590021691978</v>
      </c>
      <c r="L89" s="20">
        <f>IF('DESIGN INPUTS AND CALCULATIONS'!$C$90="Integrated Leakage",'Integrated Leakage'!I89,'tables and calculations'!$S135)</f>
        <v>0.6475176515046186</v>
      </c>
      <c r="M89" s="20">
        <f>IF('DESIGN INPUTS AND CALCULATIONS'!$C$90="Integrated Leakage",'Integrated Leakage'!K89,'tables and calculations'!$AO135)</f>
        <v>0.86889176201970497</v>
      </c>
      <c r="N89" s="20"/>
      <c r="O89" s="20"/>
      <c r="P89" s="20"/>
      <c r="Q89" s="20"/>
      <c r="R89" s="20"/>
      <c r="S89" s="20"/>
      <c r="T89" s="20"/>
      <c r="U89" s="20"/>
      <c r="V89" s="20"/>
      <c r="W89" s="20"/>
      <c r="X89" s="20"/>
      <c r="Y89" s="20"/>
      <c r="Z89" s="20"/>
      <c r="AA89" s="20"/>
      <c r="AB89" s="20"/>
      <c r="AC89" s="20"/>
      <c r="AD89" s="20"/>
      <c r="AE89" s="20"/>
      <c r="AF89" s="20"/>
      <c r="AG89" s="20"/>
      <c r="AH89" s="20"/>
      <c r="AI89" s="20"/>
      <c r="AJ89" s="20"/>
      <c r="AK89" s="20"/>
      <c r="AL89" s="20"/>
      <c r="AM89" s="20"/>
      <c r="AN89" s="20"/>
      <c r="AO89" s="20"/>
      <c r="AP89" s="20"/>
      <c r="AQ89" s="20"/>
      <c r="AR89" s="20"/>
      <c r="AS89" s="20"/>
      <c r="AT89" s="20"/>
      <c r="AU89" s="20"/>
      <c r="AV89" s="20"/>
      <c r="AW89" s="20"/>
      <c r="AX89" s="20"/>
      <c r="AY89" s="20"/>
      <c r="AZ89" s="20"/>
    </row>
    <row r="90" spans="2:52">
      <c r="B90" s="20">
        <f t="shared" si="0"/>
        <v>0.35</v>
      </c>
      <c r="C90" s="20">
        <f t="shared" si="1"/>
        <v>6</v>
      </c>
      <c r="D90" s="20">
        <f t="shared" ref="D90:D95" si="17">D89+0.05</f>
        <v>3.2999999999999963</v>
      </c>
      <c r="E90" s="20">
        <f t="shared" si="10"/>
        <v>10.889999999999976</v>
      </c>
      <c r="F90" s="20">
        <f t="shared" si="11"/>
        <v>1.1918642052240049</v>
      </c>
      <c r="G90" s="20">
        <f t="shared" si="12"/>
        <v>1.3583627804419012</v>
      </c>
      <c r="H90" s="20">
        <f t="shared" si="13"/>
        <v>1.596943012654461</v>
      </c>
      <c r="I90" s="20">
        <f t="shared" si="14"/>
        <v>0.62619642158538014</v>
      </c>
      <c r="J90" s="20">
        <f t="shared" si="15"/>
        <v>1.0917253341495767</v>
      </c>
      <c r="K90" s="20">
        <f t="shared" si="16"/>
        <v>0.91598130841121483</v>
      </c>
      <c r="L90" s="20">
        <f>IF('DESIGN INPUTS AND CALCULATIONS'!$C$90="Integrated Leakage",'Integrated Leakage'!I90,'tables and calculations'!$S136)</f>
        <v>0.64204103670736201</v>
      </c>
      <c r="M90" s="20">
        <f>IF('DESIGN INPUTS AND CALCULATIONS'!$C$90="Integrated Leakage",'Integrated Leakage'!K90,'tables and calculations'!$AO136)</f>
        <v>0.86853354573706754</v>
      </c>
      <c r="N90" s="20"/>
      <c r="O90" s="20"/>
      <c r="P90" s="20"/>
      <c r="Q90" s="20"/>
      <c r="R90" s="20"/>
      <c r="S90" s="20"/>
      <c r="T90" s="20"/>
      <c r="U90" s="20"/>
      <c r="V90" s="20"/>
      <c r="W90" s="20"/>
      <c r="X90" s="20"/>
      <c r="Y90" s="20"/>
      <c r="Z90" s="20"/>
      <c r="AA90" s="20"/>
      <c r="AB90" s="20"/>
      <c r="AC90" s="20"/>
      <c r="AD90" s="20"/>
      <c r="AE90" s="20"/>
      <c r="AF90" s="20"/>
      <c r="AG90" s="20"/>
      <c r="AH90" s="20"/>
      <c r="AI90" s="20"/>
      <c r="AJ90" s="20"/>
      <c r="AK90" s="20"/>
      <c r="AL90" s="20"/>
      <c r="AM90" s="20"/>
      <c r="AN90" s="20"/>
      <c r="AO90" s="20"/>
      <c r="AP90" s="20"/>
      <c r="AQ90" s="20"/>
      <c r="AR90" s="20"/>
      <c r="AS90" s="20"/>
      <c r="AT90" s="20"/>
      <c r="AU90" s="20"/>
      <c r="AV90" s="20"/>
      <c r="AW90" s="20"/>
      <c r="AX90" s="20"/>
      <c r="AY90" s="20"/>
      <c r="AZ90" s="20"/>
    </row>
    <row r="91" spans="2:52">
      <c r="B91" s="20">
        <f t="shared" si="0"/>
        <v>0.35</v>
      </c>
      <c r="C91" s="20">
        <f t="shared" si="1"/>
        <v>6</v>
      </c>
      <c r="D91" s="20">
        <f t="shared" si="17"/>
        <v>3.3499999999999961</v>
      </c>
      <c r="E91" s="20">
        <f t="shared" si="10"/>
        <v>11.222499999999973</v>
      </c>
      <c r="F91" s="20">
        <f t="shared" si="11"/>
        <v>1.1931186249031891</v>
      </c>
      <c r="G91" s="20">
        <f t="shared" si="12"/>
        <v>1.4082368165391901</v>
      </c>
      <c r="H91" s="20">
        <f t="shared" si="13"/>
        <v>1.6128717994442023</v>
      </c>
      <c r="I91" s="20">
        <f t="shared" si="14"/>
        <v>0.62001208052902979</v>
      </c>
      <c r="J91" s="20">
        <f t="shared" si="15"/>
        <v>1.0922996955520903</v>
      </c>
      <c r="K91" s="20">
        <f t="shared" si="16"/>
        <v>0.91549966009517336</v>
      </c>
      <c r="L91" s="20">
        <f>IF('DESIGN INPUTS AND CALCULATIONS'!$C$90="Integrated Leakage",'Integrated Leakage'!I91,'tables and calculations'!$S137)</f>
        <v>0.63662625111354121</v>
      </c>
      <c r="M91" s="20">
        <f>IF('DESIGN INPUTS AND CALCULATIONS'!$C$90="Integrated Leakage",'Integrated Leakage'!K91,'tables and calculations'!$AO137)</f>
        <v>0.86819151852541754</v>
      </c>
      <c r="N91" s="20"/>
      <c r="O91" s="20"/>
      <c r="P91" s="20"/>
      <c r="Q91" s="20"/>
      <c r="R91" s="20"/>
      <c r="S91" s="20"/>
      <c r="T91" s="20"/>
      <c r="U91" s="20"/>
      <c r="V91" s="20"/>
      <c r="W91" s="20"/>
      <c r="X91" s="20"/>
      <c r="Y91" s="20"/>
      <c r="Z91" s="20"/>
      <c r="AA91" s="20"/>
      <c r="AB91" s="20"/>
      <c r="AC91" s="20"/>
      <c r="AD91" s="20"/>
      <c r="AE91" s="20"/>
      <c r="AF91" s="20"/>
      <c r="AG91" s="20"/>
      <c r="AH91" s="20"/>
      <c r="AI91" s="20"/>
      <c r="AJ91" s="20"/>
      <c r="AK91" s="20"/>
      <c r="AL91" s="20"/>
      <c r="AM91" s="20"/>
      <c r="AN91" s="20"/>
      <c r="AO91" s="20"/>
      <c r="AP91" s="20"/>
      <c r="AQ91" s="20"/>
      <c r="AR91" s="20"/>
      <c r="AS91" s="20"/>
      <c r="AT91" s="20"/>
      <c r="AU91" s="20"/>
      <c r="AV91" s="20"/>
      <c r="AW91" s="20"/>
      <c r="AX91" s="20"/>
      <c r="AY91" s="20"/>
      <c r="AZ91" s="20"/>
    </row>
    <row r="92" spans="2:52">
      <c r="B92" s="20">
        <f t="shared" si="0"/>
        <v>0.35</v>
      </c>
      <c r="C92" s="20">
        <f t="shared" si="1"/>
        <v>6</v>
      </c>
      <c r="D92" s="20">
        <f t="shared" si="17"/>
        <v>3.3999999999999959</v>
      </c>
      <c r="E92" s="20">
        <f t="shared" si="10"/>
        <v>11.559999999999972</v>
      </c>
      <c r="F92" s="20">
        <f t="shared" si="11"/>
        <v>1.1943187275588705</v>
      </c>
      <c r="G92" s="20">
        <f t="shared" si="12"/>
        <v>1.4588850442137595</v>
      </c>
      <c r="H92" s="20">
        <f t="shared" si="13"/>
        <v>1.6288657930512969</v>
      </c>
      <c r="I92" s="20">
        <f t="shared" si="14"/>
        <v>0.61392412086126213</v>
      </c>
      <c r="J92" s="20">
        <f t="shared" si="15"/>
        <v>1.0928489042675893</v>
      </c>
      <c r="K92" s="20">
        <f t="shared" si="16"/>
        <v>0.91503957783641166</v>
      </c>
      <c r="L92" s="20">
        <f>IF('DESIGN INPUTS AND CALCULATIONS'!$C$90="Integrated Leakage",'Integrated Leakage'!I92,'tables and calculations'!$S138)</f>
        <v>0.63127300842253409</v>
      </c>
      <c r="M92" s="20">
        <f>IF('DESIGN INPUTS AND CALCULATIONS'!$C$90="Integrated Leakage",'Integrated Leakage'!K92,'tables and calculations'!$AO138)</f>
        <v>0.86786471505301521</v>
      </c>
      <c r="N92" s="20"/>
      <c r="O92" s="20"/>
      <c r="P92" s="20"/>
      <c r="Q92" s="20"/>
      <c r="R92" s="20"/>
      <c r="S92" s="20"/>
      <c r="T92" s="20"/>
      <c r="U92" s="20"/>
      <c r="V92" s="20"/>
      <c r="W92" s="20"/>
      <c r="X92" s="20"/>
      <c r="Y92" s="20"/>
      <c r="Z92" s="20"/>
      <c r="AA92" s="20"/>
      <c r="AB92" s="20"/>
      <c r="AC92" s="20"/>
      <c r="AD92" s="20"/>
      <c r="AE92" s="20"/>
      <c r="AF92" s="20"/>
      <c r="AG92" s="20"/>
      <c r="AH92" s="20"/>
      <c r="AI92" s="20"/>
      <c r="AJ92" s="20"/>
      <c r="AK92" s="20"/>
      <c r="AL92" s="20"/>
      <c r="AM92" s="20"/>
      <c r="AN92" s="20"/>
      <c r="AO92" s="20"/>
      <c r="AP92" s="20"/>
      <c r="AQ92" s="20"/>
      <c r="AR92" s="20"/>
      <c r="AS92" s="20"/>
      <c r="AT92" s="20"/>
      <c r="AU92" s="20"/>
      <c r="AV92" s="20"/>
      <c r="AW92" s="20"/>
      <c r="AX92" s="20"/>
      <c r="AY92" s="20"/>
      <c r="AZ92" s="20"/>
    </row>
    <row r="93" spans="2:52">
      <c r="B93" s="20">
        <f t="shared" si="0"/>
        <v>0.35</v>
      </c>
      <c r="C93" s="20">
        <f t="shared" si="1"/>
        <v>6</v>
      </c>
      <c r="D93" s="20">
        <f t="shared" si="17"/>
        <v>3.4499999999999957</v>
      </c>
      <c r="E93" s="20">
        <f t="shared" si="10"/>
        <v>11.902499999999971</v>
      </c>
      <c r="F93" s="20">
        <f t="shared" si="11"/>
        <v>1.1954675956410745</v>
      </c>
      <c r="G93" s="20">
        <f t="shared" si="12"/>
        <v>1.5103064265080688</v>
      </c>
      <c r="H93" s="20">
        <f t="shared" si="13"/>
        <v>1.6449237131700496</v>
      </c>
      <c r="I93" s="20">
        <f t="shared" si="14"/>
        <v>0.60793092834246321</v>
      </c>
      <c r="J93" s="20">
        <f t="shared" si="15"/>
        <v>1.0933744078041494</v>
      </c>
      <c r="K93" s="20">
        <f t="shared" si="16"/>
        <v>0.91459978655282825</v>
      </c>
      <c r="L93" s="20">
        <f>IF('DESIGN INPUTS AND CALCULATIONS'!$C$90="Integrated Leakage",'Integrated Leakage'!I93,'tables and calculations'!$S139)</f>
        <v>0.6259810015571402</v>
      </c>
      <c r="M93" s="20">
        <f>IF('DESIGN INPUTS AND CALCULATIONS'!$C$90="Integrated Leakage",'Integrated Leakage'!K93,'tables and calculations'!$AO139)</f>
        <v>0.8675522411454718</v>
      </c>
      <c r="N93" s="20"/>
      <c r="O93" s="20"/>
      <c r="P93" s="20"/>
      <c r="Q93" s="20"/>
      <c r="R93" s="20"/>
      <c r="S93" s="20"/>
      <c r="T93" s="20"/>
      <c r="U93" s="20"/>
      <c r="V93" s="20"/>
      <c r="W93" s="20"/>
      <c r="X93" s="20"/>
      <c r="Y93" s="20"/>
      <c r="Z93" s="20"/>
      <c r="AA93" s="20"/>
      <c r="AB93" s="20"/>
      <c r="AC93" s="20"/>
      <c r="AD93" s="20"/>
      <c r="AE93" s="20"/>
      <c r="AF93" s="20"/>
      <c r="AG93" s="20"/>
      <c r="AH93" s="20"/>
      <c r="AI93" s="20"/>
      <c r="AJ93" s="20"/>
      <c r="AK93" s="20"/>
      <c r="AL93" s="20"/>
      <c r="AM93" s="20"/>
      <c r="AN93" s="20"/>
      <c r="AO93" s="20"/>
      <c r="AP93" s="20"/>
      <c r="AQ93" s="20"/>
      <c r="AR93" s="20"/>
      <c r="AS93" s="20"/>
      <c r="AT93" s="20"/>
      <c r="AU93" s="20"/>
      <c r="AV93" s="20"/>
      <c r="AW93" s="20"/>
      <c r="AX93" s="20"/>
      <c r="AY93" s="20"/>
      <c r="AZ93" s="20"/>
    </row>
    <row r="94" spans="2:52">
      <c r="B94" s="20">
        <f t="shared" si="0"/>
        <v>0.35</v>
      </c>
      <c r="C94" s="20">
        <f t="shared" si="1"/>
        <v>6</v>
      </c>
      <c r="D94" s="20">
        <f t="shared" si="17"/>
        <v>3.4999999999999956</v>
      </c>
      <c r="E94" s="20">
        <f t="shared" si="10"/>
        <v>12.249999999999968</v>
      </c>
      <c r="F94" s="20">
        <f t="shared" si="11"/>
        <v>1.1965680966264056</v>
      </c>
      <c r="G94" s="20">
        <f t="shared" si="12"/>
        <v>1.5624999999999951</v>
      </c>
      <c r="H94" s="20">
        <f t="shared" si="13"/>
        <v>1.6610442789481563</v>
      </c>
      <c r="I94" s="20">
        <f t="shared" si="14"/>
        <v>0.6020309107191546</v>
      </c>
      <c r="J94" s="20">
        <f t="shared" si="15"/>
        <v>1.0938775510204082</v>
      </c>
      <c r="K94" s="20">
        <f t="shared" si="16"/>
        <v>0.91417910447761197</v>
      </c>
      <c r="L94" s="20">
        <f>IF('DESIGN INPUTS AND CALCULATIONS'!$C$90="Integrated Leakage",'Integrated Leakage'!I94,'tables and calculations'!$S140)</f>
        <v>0.62074990230783889</v>
      </c>
      <c r="M94" s="20">
        <f>IF('DESIGN INPUTS AND CALCULATIONS'!$C$90="Integrated Leakage",'Integrated Leakage'!K94,'tables and calculations'!$AO140)</f>
        <v>0.86725326756056476</v>
      </c>
      <c r="N94" s="20"/>
      <c r="O94" s="20"/>
      <c r="P94" s="20"/>
      <c r="Q94" s="20"/>
      <c r="R94" s="20"/>
      <c r="S94" s="20"/>
      <c r="T94" s="20"/>
      <c r="U94" s="20"/>
      <c r="V94" s="20"/>
      <c r="W94" s="20"/>
      <c r="X94" s="20"/>
      <c r="Y94" s="20"/>
      <c r="Z94" s="20"/>
      <c r="AA94" s="20"/>
      <c r="AB94" s="20"/>
      <c r="AC94" s="20"/>
      <c r="AD94" s="20"/>
      <c r="AE94" s="20"/>
      <c r="AF94" s="20"/>
      <c r="AG94" s="20"/>
      <c r="AH94" s="20"/>
      <c r="AI94" s="20"/>
      <c r="AJ94" s="20"/>
      <c r="AK94" s="20"/>
      <c r="AL94" s="20"/>
      <c r="AM94" s="20"/>
      <c r="AN94" s="20"/>
      <c r="AO94" s="20"/>
      <c r="AP94" s="20"/>
      <c r="AQ94" s="20"/>
      <c r="AR94" s="20"/>
      <c r="AS94" s="20"/>
      <c r="AT94" s="20"/>
      <c r="AU94" s="20"/>
      <c r="AV94" s="20"/>
      <c r="AW94" s="20"/>
      <c r="AX94" s="20"/>
      <c r="AY94" s="20"/>
      <c r="AZ94" s="20"/>
    </row>
    <row r="95" spans="2:52">
      <c r="B95" s="20">
        <f t="shared" si="0"/>
        <v>0.35</v>
      </c>
      <c r="C95" s="20">
        <f t="shared" si="1"/>
        <v>6</v>
      </c>
      <c r="D95" s="20">
        <f t="shared" si="17"/>
        <v>3.5499999999999954</v>
      </c>
      <c r="E95" s="20">
        <f t="shared" si="10"/>
        <v>12.602499999999967</v>
      </c>
      <c r="F95" s="20">
        <f t="shared" si="11"/>
        <v>1.1976229007089738</v>
      </c>
      <c r="G95" s="20">
        <f t="shared" si="12"/>
        <v>1.6154648686327611</v>
      </c>
      <c r="H95" s="20">
        <f t="shared" si="13"/>
        <v>1.6772262129306632</v>
      </c>
      <c r="I95" s="20">
        <f t="shared" si="14"/>
        <v>0.59622249657824788</v>
      </c>
      <c r="J95" s="20">
        <f t="shared" si="15"/>
        <v>1.0943595847384779</v>
      </c>
      <c r="K95" s="20">
        <f t="shared" si="16"/>
        <v>0.91377643504531714</v>
      </c>
      <c r="L95" s="20">
        <f>IF('DESIGN INPUTS AND CALCULATIONS'!$C$90="Integrated Leakage",'Integrated Leakage'!I95,'tables and calculations'!$S141)</f>
        <v>0.61557936129925994</v>
      </c>
      <c r="M95" s="20">
        <f>IF('DESIGN INPUTS AND CALCULATIONS'!$C$90="Integrated Leakage",'Integrated Leakage'!K95,'tables and calculations'!$AO141)</f>
        <v>0.8669670243914237</v>
      </c>
      <c r="N95" s="20"/>
      <c r="O95" s="20"/>
      <c r="P95" s="20"/>
      <c r="Q95" s="20"/>
      <c r="R95" s="20"/>
      <c r="S95" s="20"/>
      <c r="T95" s="20"/>
      <c r="U95" s="20"/>
      <c r="V95" s="20"/>
      <c r="W95" s="20"/>
      <c r="X95" s="20"/>
      <c r="Y95" s="20"/>
      <c r="Z95" s="20"/>
      <c r="AA95" s="20"/>
      <c r="AB95" s="20"/>
      <c r="AC95" s="20"/>
      <c r="AD95" s="20"/>
      <c r="AE95" s="20"/>
      <c r="AF95" s="20"/>
      <c r="AG95" s="20"/>
      <c r="AH95" s="20"/>
      <c r="AI95" s="20"/>
      <c r="AJ95" s="20"/>
      <c r="AK95" s="20"/>
      <c r="AL95" s="20"/>
      <c r="AM95" s="20"/>
      <c r="AN95" s="20"/>
      <c r="AO95" s="20"/>
      <c r="AP95" s="20"/>
      <c r="AQ95" s="20"/>
      <c r="AR95" s="20"/>
      <c r="AS95" s="20"/>
      <c r="AT95" s="20"/>
      <c r="AU95" s="20"/>
      <c r="AV95" s="20"/>
      <c r="AW95" s="20"/>
      <c r="AX95" s="20"/>
      <c r="AY95" s="20"/>
      <c r="AZ95" s="20"/>
    </row>
  </sheetData>
  <phoneticPr fontId="67" type="noConversion"/>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B2:U79"/>
  <sheetViews>
    <sheetView zoomScale="85" zoomScaleNormal="85" workbookViewId="0">
      <selection activeCell="P18" sqref="P18"/>
    </sheetView>
  </sheetViews>
  <sheetFormatPr defaultColWidth="9" defaultRowHeight="16.5"/>
  <cols>
    <col min="1" max="1" width="2.375" style="176" customWidth="1"/>
    <col min="2" max="2" width="35.25" style="176" customWidth="1"/>
    <col min="3" max="5" width="9" style="176"/>
    <col min="6" max="6" width="1" style="176" customWidth="1"/>
    <col min="7" max="7" width="29.75" style="176" customWidth="1"/>
    <col min="8" max="8" width="12.375" style="176" customWidth="1"/>
    <col min="9" max="9" width="10.125" style="176" customWidth="1"/>
    <col min="10" max="10" width="6.875" style="176" customWidth="1"/>
    <col min="11" max="11" width="1" style="176" customWidth="1"/>
    <col min="12" max="13" width="9" style="176"/>
    <col min="14" max="14" width="16.125" style="176" customWidth="1"/>
    <col min="15" max="15" width="9" style="176"/>
    <col min="16" max="16" width="8.125" style="176" customWidth="1"/>
    <col min="17" max="17" width="5.75" style="176" customWidth="1"/>
    <col min="18" max="18" width="10.625" style="176" customWidth="1"/>
    <col min="19" max="16384" width="9" style="176"/>
  </cols>
  <sheetData>
    <row r="2" spans="2:21" ht="12" customHeight="1"/>
    <row r="3" spans="2:21" ht="22.5" customHeight="1">
      <c r="C3" s="448" t="s">
        <v>636</v>
      </c>
      <c r="D3" s="448"/>
      <c r="E3" s="448"/>
      <c r="F3" s="448"/>
      <c r="G3" s="448"/>
      <c r="H3" s="448"/>
      <c r="I3" s="448"/>
      <c r="J3" s="448"/>
      <c r="K3" s="448"/>
      <c r="L3" s="448"/>
      <c r="M3" s="448"/>
      <c r="N3" s="448"/>
      <c r="O3" s="448"/>
      <c r="P3" s="448"/>
      <c r="Q3" s="448"/>
      <c r="R3" s="448"/>
      <c r="S3" s="448"/>
    </row>
    <row r="4" spans="2:21" ht="17.25" thickBot="1"/>
    <row r="5" spans="2:21">
      <c r="B5" s="452" t="s">
        <v>637</v>
      </c>
      <c r="C5" s="453"/>
      <c r="D5" s="453"/>
      <c r="E5" s="453"/>
      <c r="F5" s="191"/>
      <c r="G5" s="454" t="s">
        <v>638</v>
      </c>
      <c r="H5" s="455"/>
      <c r="I5" s="455"/>
      <c r="J5" s="456"/>
      <c r="K5" s="221"/>
      <c r="L5" s="452" t="s">
        <v>639</v>
      </c>
      <c r="M5" s="453"/>
      <c r="N5" s="453"/>
      <c r="O5" s="453"/>
      <c r="P5" s="453"/>
      <c r="Q5" s="453"/>
      <c r="R5" s="191"/>
      <c r="S5" s="191"/>
      <c r="T5" s="191"/>
      <c r="U5" s="190"/>
    </row>
    <row r="6" spans="2:21">
      <c r="B6" s="212" t="s">
        <v>640</v>
      </c>
      <c r="C6" s="210" t="s">
        <v>641</v>
      </c>
      <c r="D6" s="310">
        <v>390</v>
      </c>
      <c r="E6" s="210" t="s">
        <v>642</v>
      </c>
      <c r="G6" s="212" t="s">
        <v>643</v>
      </c>
      <c r="H6" s="210" t="s">
        <v>644</v>
      </c>
      <c r="I6" s="204">
        <f>'DESIGN INPUTS AND CALCULATIONS'!C172</f>
        <v>68</v>
      </c>
      <c r="J6" s="220" t="s">
        <v>645</v>
      </c>
      <c r="K6" s="457"/>
      <c r="L6" s="439" t="s">
        <v>899</v>
      </c>
      <c r="M6" s="440"/>
      <c r="N6" s="440"/>
      <c r="O6" s="210" t="s">
        <v>646</v>
      </c>
      <c r="P6" s="318">
        <v>50</v>
      </c>
      <c r="Q6" s="210" t="s">
        <v>557</v>
      </c>
      <c r="U6" s="180"/>
    </row>
    <row r="7" spans="2:21">
      <c r="B7" s="212" t="s">
        <v>647</v>
      </c>
      <c r="C7" s="210" t="s">
        <v>648</v>
      </c>
      <c r="D7" s="301">
        <f>Vloss</f>
        <v>1</v>
      </c>
      <c r="E7" s="210" t="s">
        <v>642</v>
      </c>
      <c r="G7" s="212" t="s">
        <v>649</v>
      </c>
      <c r="H7" s="210" t="s">
        <v>650</v>
      </c>
      <c r="I7" s="204">
        <f>'DESIGN INPUTS AND CALCULATIONS'!C170/1000</f>
        <v>10</v>
      </c>
      <c r="J7" s="220" t="s">
        <v>651</v>
      </c>
      <c r="K7" s="457"/>
      <c r="L7" s="439" t="s">
        <v>652</v>
      </c>
      <c r="M7" s="440"/>
      <c r="N7" s="440"/>
      <c r="O7" s="210" t="s">
        <v>653</v>
      </c>
      <c r="P7" s="312">
        <v>9.09</v>
      </c>
      <c r="Q7" s="210" t="s">
        <v>557</v>
      </c>
      <c r="U7" s="180"/>
    </row>
    <row r="8" spans="2:21">
      <c r="B8" s="212" t="s">
        <v>654</v>
      </c>
      <c r="C8" s="210" t="s">
        <v>655</v>
      </c>
      <c r="D8" s="301">
        <f>Vout</f>
        <v>50</v>
      </c>
      <c r="E8" s="210" t="s">
        <v>642</v>
      </c>
      <c r="G8" s="212" t="s">
        <v>656</v>
      </c>
      <c r="H8" s="210" t="s">
        <v>657</v>
      </c>
      <c r="I8" s="219">
        <f>CdivH2*picoF2*CdivL2*nanoF2*1000000000000/(CdivH2*picoF2+CdivL2*nanoF2)</f>
        <v>67.54072308303536</v>
      </c>
      <c r="J8" s="220" t="s">
        <v>645</v>
      </c>
      <c r="K8" s="457"/>
      <c r="L8" s="439" t="s">
        <v>658</v>
      </c>
      <c r="M8" s="440"/>
      <c r="N8" s="440"/>
      <c r="O8" s="210" t="s">
        <v>659</v>
      </c>
      <c r="P8" s="312">
        <v>0.4</v>
      </c>
      <c r="Q8" s="210"/>
      <c r="U8" s="180"/>
    </row>
    <row r="9" spans="2:21">
      <c r="B9" s="212" t="s">
        <v>660</v>
      </c>
      <c r="C9" s="210" t="s">
        <v>661</v>
      </c>
      <c r="D9" s="310">
        <v>13</v>
      </c>
      <c r="E9" s="210" t="s">
        <v>662</v>
      </c>
      <c r="G9" s="212" t="s">
        <v>663</v>
      </c>
      <c r="H9" s="210" t="s">
        <v>664</v>
      </c>
      <c r="I9" s="219">
        <f>(CdivH2*picoF2+CdivL2*nanoF2)*1000000000</f>
        <v>10.068</v>
      </c>
      <c r="J9" s="220" t="s">
        <v>651</v>
      </c>
      <c r="K9" s="457"/>
      <c r="L9" s="439" t="s">
        <v>665</v>
      </c>
      <c r="M9" s="440"/>
      <c r="N9" s="440"/>
      <c r="O9" s="210" t="s">
        <v>666</v>
      </c>
      <c r="P9" s="312">
        <v>8</v>
      </c>
      <c r="Q9" s="210" t="s">
        <v>667</v>
      </c>
      <c r="U9" s="180"/>
    </row>
    <row r="10" spans="2:21">
      <c r="B10" s="212" t="s">
        <v>668</v>
      </c>
      <c r="C10" s="210" t="s">
        <v>669</v>
      </c>
      <c r="D10" s="310">
        <v>1880</v>
      </c>
      <c r="E10" s="210" t="s">
        <v>670</v>
      </c>
      <c r="G10" s="212" t="s">
        <v>671</v>
      </c>
      <c r="H10" s="210" t="s">
        <v>672</v>
      </c>
      <c r="I10" s="219">
        <f>CdivH2*picoF2/(CdivH2*picoF2+CdivL2*nanoF2)</f>
        <v>6.7540723083035362E-3</v>
      </c>
      <c r="J10" s="220"/>
      <c r="K10" s="457"/>
      <c r="L10" s="439" t="s">
        <v>673</v>
      </c>
      <c r="M10" s="440"/>
      <c r="N10" s="440"/>
      <c r="O10" s="210" t="s">
        <v>674</v>
      </c>
      <c r="P10" s="312">
        <v>1210</v>
      </c>
      <c r="Q10" s="216" t="s">
        <v>675</v>
      </c>
      <c r="U10" s="180"/>
    </row>
    <row r="11" spans="2:21" ht="17.25" thickBot="1">
      <c r="B11" s="212" t="s">
        <v>676</v>
      </c>
      <c r="C11" s="210" t="s">
        <v>677</v>
      </c>
      <c r="D11" s="310">
        <v>2</v>
      </c>
      <c r="E11" s="210" t="s">
        <v>564</v>
      </c>
      <c r="G11" s="212" t="s">
        <v>678</v>
      </c>
      <c r="H11" s="210" t="s">
        <v>679</v>
      </c>
      <c r="I11" s="311">
        <v>0.188</v>
      </c>
      <c r="J11" s="220" t="s">
        <v>651</v>
      </c>
      <c r="K11" s="457"/>
      <c r="L11" s="439" t="s">
        <v>680</v>
      </c>
      <c r="M11" s="440"/>
      <c r="N11" s="440"/>
      <c r="O11" s="210" t="s">
        <v>681</v>
      </c>
      <c r="P11" s="219">
        <f>0.9*1000000000/((Rzero2+Rfeedforward2*kiliOhm2)*2*PI()*F_roll2*kilihertz2)</f>
        <v>1.7383428250328374</v>
      </c>
      <c r="Q11" s="216" t="s">
        <v>682</v>
      </c>
      <c r="U11" s="180"/>
    </row>
    <row r="12" spans="2:21">
      <c r="B12" s="212" t="s">
        <v>683</v>
      </c>
      <c r="C12" s="210" t="s">
        <v>684</v>
      </c>
      <c r="D12" s="301">
        <f>Lm</f>
        <v>240</v>
      </c>
      <c r="E12" s="210" t="s">
        <v>685</v>
      </c>
      <c r="G12" s="449" t="s">
        <v>686</v>
      </c>
      <c r="H12" s="450"/>
      <c r="I12" s="450"/>
      <c r="J12" s="451"/>
      <c r="K12" s="457"/>
      <c r="L12" s="439" t="s">
        <v>687</v>
      </c>
      <c r="M12" s="440"/>
      <c r="N12" s="440"/>
      <c r="O12" s="210" t="s">
        <v>688</v>
      </c>
      <c r="P12" s="313">
        <v>4.7</v>
      </c>
      <c r="Q12" s="210" t="s">
        <v>689</v>
      </c>
      <c r="U12" s="180"/>
    </row>
    <row r="13" spans="2:21">
      <c r="B13" s="212" t="s">
        <v>690</v>
      </c>
      <c r="C13" s="210" t="s">
        <v>691</v>
      </c>
      <c r="D13" s="301">
        <f>Lr</f>
        <v>40</v>
      </c>
      <c r="E13" s="210" t="s">
        <v>685</v>
      </c>
      <c r="G13" s="209" t="s">
        <v>563</v>
      </c>
      <c r="H13" s="208" t="s">
        <v>692</v>
      </c>
      <c r="I13" s="217">
        <v>9</v>
      </c>
      <c r="J13" s="206" t="s">
        <v>10</v>
      </c>
      <c r="K13" s="457"/>
      <c r="L13" s="439" t="s">
        <v>693</v>
      </c>
      <c r="M13" s="440"/>
      <c r="N13" s="440"/>
      <c r="O13" s="210" t="s">
        <v>694</v>
      </c>
      <c r="P13" s="313">
        <v>33.200000000000003</v>
      </c>
      <c r="Q13" s="210" t="s">
        <v>557</v>
      </c>
      <c r="U13" s="180"/>
    </row>
    <row r="14" spans="2:21">
      <c r="B14" s="212" t="s">
        <v>695</v>
      </c>
      <c r="C14" s="210" t="s">
        <v>696</v>
      </c>
      <c r="D14" s="301">
        <f>Cr*1000</f>
        <v>62</v>
      </c>
      <c r="E14" s="210" t="s">
        <v>697</v>
      </c>
      <c r="G14" s="209" t="s">
        <v>562</v>
      </c>
      <c r="H14" s="208" t="s">
        <v>698</v>
      </c>
      <c r="I14" s="217">
        <v>0.5</v>
      </c>
      <c r="J14" s="215"/>
      <c r="K14" s="457"/>
      <c r="L14" s="439" t="s">
        <v>699</v>
      </c>
      <c r="M14" s="440"/>
      <c r="N14" s="440"/>
      <c r="O14" s="210" t="s">
        <v>700</v>
      </c>
      <c r="P14" s="313">
        <v>10</v>
      </c>
      <c r="Q14" s="210" t="s">
        <v>701</v>
      </c>
      <c r="U14" s="180"/>
    </row>
    <row r="15" spans="2:21">
      <c r="B15" s="212" t="s">
        <v>702</v>
      </c>
      <c r="C15" s="210" t="s">
        <v>703</v>
      </c>
      <c r="D15" s="210">
        <f>Nps</f>
        <v>4</v>
      </c>
      <c r="E15" s="210"/>
      <c r="G15" s="209" t="s">
        <v>561</v>
      </c>
      <c r="H15" s="218" t="s">
        <v>704</v>
      </c>
      <c r="I15" s="217">
        <v>0.2</v>
      </c>
      <c r="J15" s="206" t="s">
        <v>560</v>
      </c>
      <c r="K15" s="457"/>
      <c r="L15" s="439" t="s">
        <v>705</v>
      </c>
      <c r="M15" s="440"/>
      <c r="N15" s="440"/>
      <c r="O15" s="210" t="s">
        <v>706</v>
      </c>
      <c r="P15" s="313">
        <v>150</v>
      </c>
      <c r="Q15" s="210" t="s">
        <v>707</v>
      </c>
      <c r="U15" s="180"/>
    </row>
    <row r="16" spans="2:21">
      <c r="B16" s="212" t="s">
        <v>708</v>
      </c>
      <c r="C16" s="210" t="s">
        <v>709</v>
      </c>
      <c r="D16" s="217">
        <v>100</v>
      </c>
      <c r="E16" s="210" t="s">
        <v>710</v>
      </c>
      <c r="G16" s="209" t="s">
        <v>559</v>
      </c>
      <c r="H16" s="208" t="s">
        <v>711</v>
      </c>
      <c r="I16" s="217">
        <v>20</v>
      </c>
      <c r="J16" s="206" t="s">
        <v>558</v>
      </c>
      <c r="K16" s="457"/>
      <c r="L16" s="439" t="s">
        <v>712</v>
      </c>
      <c r="M16" s="440"/>
      <c r="N16" s="440"/>
      <c r="O16" s="210" t="s">
        <v>713</v>
      </c>
      <c r="P16" s="313">
        <v>147</v>
      </c>
      <c r="Q16" s="210" t="s">
        <v>557</v>
      </c>
      <c r="U16" s="180"/>
    </row>
    <row r="17" spans="2:21">
      <c r="B17" s="212" t="s">
        <v>714</v>
      </c>
      <c r="C17" s="210" t="s">
        <v>715</v>
      </c>
      <c r="D17" s="211">
        <f>(Vo_set2+Vfeed2)/Ioutput2</f>
        <v>3.9230769230769229</v>
      </c>
      <c r="E17" s="216" t="s">
        <v>716</v>
      </c>
      <c r="G17" s="209" t="s">
        <v>556</v>
      </c>
      <c r="H17" s="208" t="s">
        <v>717</v>
      </c>
      <c r="I17" s="214">
        <f>I_step2/(kslewrate2*1/microsecond2)</f>
        <v>4.4999999999999998E-7</v>
      </c>
      <c r="J17" s="215" t="s">
        <v>553</v>
      </c>
      <c r="K17" s="457"/>
      <c r="L17" s="345" t="s">
        <v>718</v>
      </c>
      <c r="M17" s="346"/>
      <c r="N17" s="346"/>
      <c r="O17" s="346"/>
      <c r="P17" s="346"/>
      <c r="Q17" s="347"/>
      <c r="U17" s="180"/>
    </row>
    <row r="18" spans="2:21">
      <c r="B18" s="212" t="s">
        <v>719</v>
      </c>
      <c r="C18" s="210" t="s">
        <v>720</v>
      </c>
      <c r="D18" s="211">
        <f>Vo_set2+Vfeed2</f>
        <v>51</v>
      </c>
      <c r="E18" s="210" t="s">
        <v>642</v>
      </c>
      <c r="G18" s="209" t="s">
        <v>555</v>
      </c>
      <c r="H18" s="210" t="s">
        <v>721</v>
      </c>
      <c r="I18" s="214">
        <f>2*transient2+duty_step2/(freq_load2*kilihertz2)</f>
        <v>2.5008999999999999E-3</v>
      </c>
      <c r="J18" s="213" t="s">
        <v>553</v>
      </c>
      <c r="K18" s="457"/>
      <c r="L18" s="441" t="s">
        <v>722</v>
      </c>
      <c r="M18" s="442"/>
      <c r="N18" s="442"/>
      <c r="O18" s="442"/>
      <c r="P18" s="205" t="s">
        <v>723</v>
      </c>
      <c r="Q18" s="313">
        <v>1</v>
      </c>
      <c r="U18" s="180"/>
    </row>
    <row r="19" spans="2:21">
      <c r="B19" s="319" t="s">
        <v>724</v>
      </c>
      <c r="C19" s="320" t="s">
        <v>725</v>
      </c>
      <c r="D19" s="321">
        <f>1*0.001/(2*PI()*(Lseries2*res_cap2*microhenry2*nanoF2)^0.5)</f>
        <v>101.06348992689401</v>
      </c>
      <c r="E19" s="320" t="s">
        <v>726</v>
      </c>
      <c r="G19" s="209" t="s">
        <v>554</v>
      </c>
      <c r="H19" s="208" t="s">
        <v>727</v>
      </c>
      <c r="I19" s="207">
        <f>1/(freq_load2*kilihertz2)</f>
        <v>5.0000000000000001E-3</v>
      </c>
      <c r="J19" s="206" t="s">
        <v>553</v>
      </c>
      <c r="K19" s="457"/>
      <c r="L19" s="439" t="s">
        <v>728</v>
      </c>
      <c r="M19" s="440"/>
      <c r="N19" s="440"/>
      <c r="O19" s="440"/>
      <c r="P19" s="205" t="s">
        <v>729</v>
      </c>
      <c r="Q19" s="313">
        <v>1</v>
      </c>
      <c r="U19" s="180"/>
    </row>
    <row r="20" spans="2:21" ht="17.25" thickBot="1">
      <c r="B20" s="319" t="s">
        <v>730</v>
      </c>
      <c r="C20" s="320" t="s">
        <v>731</v>
      </c>
      <c r="D20" s="201">
        <v>20</v>
      </c>
      <c r="E20" s="320" t="s">
        <v>732</v>
      </c>
      <c r="G20" s="203" t="s">
        <v>733</v>
      </c>
      <c r="H20" s="202" t="s">
        <v>734</v>
      </c>
      <c r="I20" s="201">
        <v>5</v>
      </c>
      <c r="J20" s="200" t="s">
        <v>735</v>
      </c>
      <c r="K20" s="457"/>
      <c r="L20" s="443" t="s">
        <v>736</v>
      </c>
      <c r="M20" s="444"/>
      <c r="N20" s="444"/>
      <c r="O20" s="444"/>
      <c r="P20" s="199" t="s">
        <v>737</v>
      </c>
      <c r="Q20" s="350">
        <v>1</v>
      </c>
      <c r="R20" s="198"/>
      <c r="U20" s="180"/>
    </row>
    <row r="21" spans="2:21" ht="17.25" thickBot="1">
      <c r="B21" s="322" t="s">
        <v>738</v>
      </c>
      <c r="C21" s="323" t="s">
        <v>739</v>
      </c>
      <c r="D21" s="349">
        <v>50</v>
      </c>
      <c r="E21" s="323" t="s">
        <v>740</v>
      </c>
      <c r="G21" s="197"/>
      <c r="H21" s="196"/>
      <c r="I21" s="195"/>
      <c r="J21" s="194"/>
      <c r="K21" s="193"/>
      <c r="P21" s="184"/>
      <c r="Q21" s="192"/>
      <c r="R21" s="191"/>
      <c r="S21" s="191"/>
      <c r="T21" s="191"/>
      <c r="U21" s="190"/>
    </row>
    <row r="22" spans="2:21" ht="17.25" thickBot="1">
      <c r="B22" s="185"/>
      <c r="C22" s="317"/>
      <c r="D22" s="317"/>
      <c r="E22" s="317"/>
      <c r="G22" s="188"/>
      <c r="H22" s="187"/>
      <c r="I22" s="348"/>
      <c r="J22" s="193"/>
      <c r="K22" s="193"/>
      <c r="P22" s="184"/>
      <c r="Q22" s="192"/>
      <c r="U22" s="180"/>
    </row>
    <row r="23" spans="2:21">
      <c r="B23" s="351" t="s">
        <v>588</v>
      </c>
      <c r="C23" s="352"/>
      <c r="D23" s="352">
        <f>Data!X20/1000</f>
        <v>3.9810717055349718</v>
      </c>
      <c r="E23" s="353" t="s">
        <v>11</v>
      </c>
      <c r="G23" s="188"/>
      <c r="H23" s="187"/>
      <c r="I23" s="348"/>
      <c r="J23" s="193"/>
      <c r="K23" s="193"/>
      <c r="P23" s="184"/>
      <c r="Q23" s="192"/>
      <c r="U23" s="180"/>
    </row>
    <row r="24" spans="2:21" ht="17.25" thickBot="1">
      <c r="B24" s="322" t="s">
        <v>589</v>
      </c>
      <c r="C24" s="323"/>
      <c r="D24" s="323">
        <f>Data!X21</f>
        <v>100.1749737331283</v>
      </c>
      <c r="E24" s="354" t="s">
        <v>590</v>
      </c>
      <c r="G24" s="188"/>
      <c r="H24" s="187"/>
      <c r="I24" s="348"/>
      <c r="J24" s="193"/>
      <c r="K24" s="193"/>
      <c r="P24" s="184"/>
      <c r="Q24" s="192"/>
      <c r="U24" s="180"/>
    </row>
    <row r="25" spans="2:21" ht="15.75" customHeight="1">
      <c r="B25" s="185"/>
      <c r="C25" s="184"/>
      <c r="D25" s="184"/>
      <c r="E25" s="184"/>
      <c r="G25" s="188"/>
      <c r="H25" s="187"/>
      <c r="I25" s="186"/>
      <c r="J25" s="189"/>
      <c r="K25" s="189"/>
      <c r="U25" s="180"/>
    </row>
    <row r="26" spans="2:21" ht="21.75" customHeight="1">
      <c r="B26" s="445" t="s">
        <v>741</v>
      </c>
      <c r="C26" s="446"/>
      <c r="D26" s="446"/>
      <c r="E26" s="446"/>
      <c r="F26" s="446"/>
      <c r="G26" s="446"/>
      <c r="H26" s="446"/>
      <c r="I26" s="446"/>
      <c r="J26" s="446"/>
      <c r="K26" s="446"/>
      <c r="L26" s="446"/>
      <c r="M26" s="446"/>
      <c r="N26" s="446"/>
      <c r="O26" s="446"/>
      <c r="P26" s="446"/>
      <c r="Q26" s="446"/>
      <c r="R26" s="446"/>
      <c r="S26" s="446"/>
      <c r="T26" s="446"/>
      <c r="U26" s="447"/>
    </row>
    <row r="27" spans="2:21">
      <c r="B27" s="185"/>
      <c r="C27" s="184"/>
      <c r="D27" s="184"/>
      <c r="E27" s="184"/>
      <c r="U27" s="180"/>
    </row>
    <row r="28" spans="2:21">
      <c r="B28" s="183"/>
      <c r="C28" s="182"/>
      <c r="D28" s="182"/>
      <c r="E28" s="182"/>
      <c r="U28" s="180"/>
    </row>
    <row r="29" spans="2:21">
      <c r="B29" s="183"/>
      <c r="C29" s="182"/>
      <c r="D29" s="182"/>
      <c r="E29" s="182"/>
      <c r="U29" s="180"/>
    </row>
    <row r="30" spans="2:21">
      <c r="B30" s="183"/>
      <c r="C30" s="182"/>
      <c r="D30" s="182"/>
      <c r="E30" s="182"/>
      <c r="U30" s="180"/>
    </row>
    <row r="31" spans="2:21">
      <c r="B31" s="183"/>
      <c r="C31" s="182"/>
      <c r="D31" s="182"/>
      <c r="E31" s="182"/>
      <c r="U31" s="180"/>
    </row>
    <row r="32" spans="2:21">
      <c r="B32" s="181"/>
      <c r="U32" s="180"/>
    </row>
    <row r="33" spans="2:21">
      <c r="B33" s="181"/>
      <c r="U33" s="180"/>
    </row>
    <row r="34" spans="2:21">
      <c r="B34" s="181"/>
      <c r="U34" s="180"/>
    </row>
    <row r="35" spans="2:21">
      <c r="B35" s="181"/>
      <c r="U35" s="180"/>
    </row>
    <row r="36" spans="2:21">
      <c r="B36" s="181"/>
      <c r="U36" s="180"/>
    </row>
    <row r="37" spans="2:21">
      <c r="B37" s="181"/>
      <c r="U37" s="180"/>
    </row>
    <row r="38" spans="2:21">
      <c r="B38" s="181"/>
      <c r="U38" s="180"/>
    </row>
    <row r="39" spans="2:21">
      <c r="B39" s="181"/>
      <c r="U39" s="180"/>
    </row>
    <row r="40" spans="2:21">
      <c r="B40" s="181"/>
      <c r="U40" s="180"/>
    </row>
    <row r="41" spans="2:21">
      <c r="B41" s="181"/>
      <c r="U41" s="180"/>
    </row>
    <row r="42" spans="2:21">
      <c r="B42" s="181"/>
      <c r="U42" s="180"/>
    </row>
    <row r="43" spans="2:21">
      <c r="B43" s="181"/>
      <c r="U43" s="180"/>
    </row>
    <row r="44" spans="2:21">
      <c r="B44" s="181"/>
      <c r="U44" s="180"/>
    </row>
    <row r="45" spans="2:21">
      <c r="B45" s="181"/>
      <c r="U45" s="180"/>
    </row>
    <row r="46" spans="2:21">
      <c r="B46" s="181"/>
      <c r="U46" s="180"/>
    </row>
    <row r="47" spans="2:21">
      <c r="B47" s="181"/>
      <c r="U47" s="180"/>
    </row>
    <row r="48" spans="2:21">
      <c r="B48" s="181"/>
      <c r="U48" s="180"/>
    </row>
    <row r="49" spans="2:21">
      <c r="B49" s="181"/>
      <c r="U49" s="180"/>
    </row>
    <row r="50" spans="2:21">
      <c r="B50" s="181"/>
      <c r="U50" s="180"/>
    </row>
    <row r="51" spans="2:21">
      <c r="B51" s="181"/>
      <c r="U51" s="180"/>
    </row>
    <row r="52" spans="2:21">
      <c r="B52" s="181"/>
      <c r="U52" s="180"/>
    </row>
    <row r="53" spans="2:21">
      <c r="B53" s="181"/>
      <c r="U53" s="180"/>
    </row>
    <row r="54" spans="2:21">
      <c r="B54" s="181"/>
      <c r="U54" s="180"/>
    </row>
    <row r="55" spans="2:21">
      <c r="B55" s="181"/>
      <c r="U55" s="180"/>
    </row>
    <row r="56" spans="2:21">
      <c r="B56" s="181"/>
      <c r="U56" s="180"/>
    </row>
    <row r="57" spans="2:21">
      <c r="B57" s="181"/>
      <c r="U57" s="180"/>
    </row>
    <row r="58" spans="2:21">
      <c r="B58" s="181"/>
      <c r="U58" s="180"/>
    </row>
    <row r="59" spans="2:21">
      <c r="B59" s="181"/>
      <c r="U59" s="180"/>
    </row>
    <row r="60" spans="2:21">
      <c r="B60" s="181"/>
      <c r="U60" s="180"/>
    </row>
    <row r="61" spans="2:21">
      <c r="B61" s="181"/>
      <c r="U61" s="180"/>
    </row>
    <row r="62" spans="2:21">
      <c r="B62" s="181"/>
      <c r="U62" s="180"/>
    </row>
    <row r="63" spans="2:21">
      <c r="B63" s="181"/>
      <c r="U63" s="180"/>
    </row>
    <row r="64" spans="2:21">
      <c r="B64" s="181"/>
      <c r="U64" s="180"/>
    </row>
    <row r="65" spans="2:21">
      <c r="B65" s="181"/>
      <c r="U65" s="180"/>
    </row>
    <row r="66" spans="2:21">
      <c r="B66" s="181"/>
      <c r="U66" s="180"/>
    </row>
    <row r="67" spans="2:21">
      <c r="B67" s="181"/>
      <c r="U67" s="180"/>
    </row>
    <row r="68" spans="2:21">
      <c r="B68" s="181"/>
      <c r="U68" s="180"/>
    </row>
    <row r="69" spans="2:21">
      <c r="B69" s="181"/>
      <c r="U69" s="180"/>
    </row>
    <row r="70" spans="2:21">
      <c r="B70" s="181"/>
      <c r="U70" s="180"/>
    </row>
    <row r="71" spans="2:21">
      <c r="B71" s="181"/>
      <c r="U71" s="180"/>
    </row>
    <row r="72" spans="2:21">
      <c r="B72" s="181"/>
      <c r="U72" s="180"/>
    </row>
    <row r="73" spans="2:21">
      <c r="B73" s="181"/>
      <c r="U73" s="180"/>
    </row>
    <row r="74" spans="2:21">
      <c r="B74" s="181"/>
      <c r="U74" s="180"/>
    </row>
    <row r="75" spans="2:21">
      <c r="B75" s="181"/>
      <c r="U75" s="180"/>
    </row>
    <row r="76" spans="2:21">
      <c r="B76" s="181"/>
      <c r="U76" s="180"/>
    </row>
    <row r="77" spans="2:21">
      <c r="B77" s="181"/>
      <c r="U77" s="180"/>
    </row>
    <row r="78" spans="2:21">
      <c r="B78" s="181"/>
      <c r="U78" s="180"/>
    </row>
    <row r="79" spans="2:21" ht="17.25" thickBot="1">
      <c r="B79" s="179"/>
      <c r="C79" s="178"/>
      <c r="D79" s="178"/>
      <c r="E79" s="178"/>
      <c r="F79" s="178"/>
      <c r="G79" s="178"/>
      <c r="H79" s="178"/>
      <c r="I79" s="178"/>
      <c r="J79" s="178"/>
      <c r="K79" s="178"/>
      <c r="L79" s="178"/>
      <c r="M79" s="178"/>
      <c r="N79" s="178"/>
      <c r="O79" s="178"/>
      <c r="P79" s="178"/>
      <c r="Q79" s="178"/>
      <c r="R79" s="178"/>
      <c r="S79" s="178"/>
      <c r="T79" s="178"/>
      <c r="U79" s="177"/>
    </row>
  </sheetData>
  <sheetProtection algorithmName="SHA-512" hashValue="9weSxUOmPHHeFw42z00dY6Z1Fl8GiXrGaRWgIttwJOKaqprYFRS47u5rDyG7OAKrjNrqh7lCyNhq9IM6LciZ+Q==" saltValue="4yqz3StFSoBOSXwlvdUiBw==" spinCount="100000" sheet="1" objects="1" scenarios="1"/>
  <mergeCells count="21">
    <mergeCell ref="B26:U26"/>
    <mergeCell ref="C3:S3"/>
    <mergeCell ref="L11:N11"/>
    <mergeCell ref="G12:J12"/>
    <mergeCell ref="L12:N12"/>
    <mergeCell ref="L13:N13"/>
    <mergeCell ref="L14:N14"/>
    <mergeCell ref="L15:N15"/>
    <mergeCell ref="B5:E5"/>
    <mergeCell ref="G5:J5"/>
    <mergeCell ref="L5:Q5"/>
    <mergeCell ref="K6:K20"/>
    <mergeCell ref="L6:N6"/>
    <mergeCell ref="L7:N7"/>
    <mergeCell ref="L8:N8"/>
    <mergeCell ref="L9:N9"/>
    <mergeCell ref="L10:N10"/>
    <mergeCell ref="L16:N16"/>
    <mergeCell ref="L18:O18"/>
    <mergeCell ref="L19:O19"/>
    <mergeCell ref="L20:O20"/>
  </mergeCells>
  <phoneticPr fontId="67" type="noConversion"/>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워크시트</vt:lpstr>
      </vt:variant>
      <vt:variant>
        <vt:i4>11</vt:i4>
      </vt:variant>
      <vt:variant>
        <vt:lpstr>이름 지정된 범위</vt:lpstr>
      </vt:variant>
      <vt:variant>
        <vt:i4>180</vt:i4>
      </vt:variant>
    </vt:vector>
  </HeadingPairs>
  <TitlesOfParts>
    <vt:vector size="191" baseType="lpstr">
      <vt:lpstr>SCHEMATIC</vt:lpstr>
      <vt:lpstr>Transformer Models</vt:lpstr>
      <vt:lpstr>DESIGN INPUTS AND CALCULATIONS</vt:lpstr>
      <vt:lpstr>tables and calculations</vt:lpstr>
      <vt:lpstr>Compensation</vt:lpstr>
      <vt:lpstr>Change Log</vt:lpstr>
      <vt:lpstr>ToDo</vt:lpstr>
      <vt:lpstr>Integrated Leakage</vt:lpstr>
      <vt:lpstr>Comepsation and Transient</vt:lpstr>
      <vt:lpstr>Data</vt:lpstr>
      <vt:lpstr>App Notes and Reference Designs</vt:lpstr>
      <vt:lpstr>alpha_Cf2</vt:lpstr>
      <vt:lpstr>C_1initial</vt:lpstr>
      <vt:lpstr>C_1rec</vt:lpstr>
      <vt:lpstr>C_f1</vt:lpstr>
      <vt:lpstr>C_f2</vt:lpstr>
      <vt:lpstr>C_s1</vt:lpstr>
      <vt:lpstr>C_s2</vt:lpstr>
      <vt:lpstr>Cblk_initial</vt:lpstr>
      <vt:lpstr>Cblk_rec</vt:lpstr>
      <vt:lpstr>CdivH2</vt:lpstr>
      <vt:lpstr>CdivL2</vt:lpstr>
      <vt:lpstr>Cdivp2</vt:lpstr>
      <vt:lpstr>Cdivs2</vt:lpstr>
      <vt:lpstr>Cforward2</vt:lpstr>
      <vt:lpstr>Cin_initial</vt:lpstr>
      <vt:lpstr>Cin_rec</vt:lpstr>
      <vt:lpstr>Coutput2</vt:lpstr>
      <vt:lpstr>Cr</vt:lpstr>
      <vt:lpstr>Cr_initial</vt:lpstr>
      <vt:lpstr>Cr_rec</vt:lpstr>
      <vt:lpstr>Cs_1</vt:lpstr>
      <vt:lpstr>currentransferratio2</vt:lpstr>
      <vt:lpstr>Cvolt2</vt:lpstr>
      <vt:lpstr>Czero2</vt:lpstr>
      <vt:lpstr>D_Step2</vt:lpstr>
      <vt:lpstr>Div_Nt_input</vt:lpstr>
      <vt:lpstr>Div_Nt_load2</vt:lpstr>
      <vt:lpstr>duty_step2</vt:lpstr>
      <vt:lpstr>eff</vt:lpstr>
      <vt:lpstr>effectiveL2</vt:lpstr>
      <vt:lpstr>ESR</vt:lpstr>
      <vt:lpstr>f_load_2</vt:lpstr>
      <vt:lpstr>F_roll2</vt:lpstr>
      <vt:lpstr>f0</vt:lpstr>
      <vt:lpstr>feedtype2</vt:lpstr>
      <vt:lpstr>Fline</vt:lpstr>
      <vt:lpstr>fllc</vt:lpstr>
      <vt:lpstr>fn_Mgmax</vt:lpstr>
      <vt:lpstr>fn_Mgmin</vt:lpstr>
      <vt:lpstr>fNmax</vt:lpstr>
      <vt:lpstr>foutput2</vt:lpstr>
      <vt:lpstr>freq_load2</vt:lpstr>
      <vt:lpstr>freq_ratio2</vt:lpstr>
      <vt:lpstr>fsw_max</vt:lpstr>
      <vt:lpstr>fsw_min</vt:lpstr>
      <vt:lpstr>GainDC2</vt:lpstr>
      <vt:lpstr>Gdc_ccm2</vt:lpstr>
      <vt:lpstr>Gdc_dcm2</vt:lpstr>
      <vt:lpstr>I_step2</vt:lpstr>
      <vt:lpstr>Ic_out</vt:lpstr>
      <vt:lpstr>Im</vt:lpstr>
      <vt:lpstr>ImageLookup</vt:lpstr>
      <vt:lpstr>Ioe</vt:lpstr>
      <vt:lpstr>Iout</vt:lpstr>
      <vt:lpstr>Ioutput2</vt:lpstr>
      <vt:lpstr>Iq_LLC</vt:lpstr>
      <vt:lpstr>Ir</vt:lpstr>
      <vt:lpstr>Iramp2</vt:lpstr>
      <vt:lpstr>Irect</vt:lpstr>
      <vt:lpstr>Isav</vt:lpstr>
      <vt:lpstr>Istep_avg2</vt:lpstr>
      <vt:lpstr>Istep2</vt:lpstr>
      <vt:lpstr>junctioncap2</vt:lpstr>
      <vt:lpstr>k_slew2</vt:lpstr>
      <vt:lpstr>Kfeed2</vt:lpstr>
      <vt:lpstr>kHz</vt:lpstr>
      <vt:lpstr>kilihertz2</vt:lpstr>
      <vt:lpstr>kiliOhm2</vt:lpstr>
      <vt:lpstr>Kinput2</vt:lpstr>
      <vt:lpstr>kOhm</vt:lpstr>
      <vt:lpstr>kslewrate2</vt:lpstr>
      <vt:lpstr>Kth_2</vt:lpstr>
      <vt:lpstr>Kv_2</vt:lpstr>
      <vt:lpstr>Lm</vt:lpstr>
      <vt:lpstr>Lm_rec</vt:lpstr>
      <vt:lpstr>lmabda2</vt:lpstr>
      <vt:lpstr>Ln</vt:lpstr>
      <vt:lpstr>Ln_selected</vt:lpstr>
      <vt:lpstr>Lnratio2</vt:lpstr>
      <vt:lpstr>Lr</vt:lpstr>
      <vt:lpstr>Lr_rec</vt:lpstr>
      <vt:lpstr>Lseries2</vt:lpstr>
      <vt:lpstr>mA</vt:lpstr>
      <vt:lpstr>magL2</vt:lpstr>
      <vt:lpstr>megahertz2</vt:lpstr>
      <vt:lpstr>megaohm2</vt:lpstr>
      <vt:lpstr>Metccm2</vt:lpstr>
      <vt:lpstr>Mg_max</vt:lpstr>
      <vt:lpstr>Mg_min</vt:lpstr>
      <vt:lpstr>Mg_noload</vt:lpstr>
      <vt:lpstr>MHz</vt:lpstr>
      <vt:lpstr>microampere2</vt:lpstr>
      <vt:lpstr>microC2</vt:lpstr>
      <vt:lpstr>microF2</vt:lpstr>
      <vt:lpstr>microhenry2</vt:lpstr>
      <vt:lpstr>microsecond2</vt:lpstr>
      <vt:lpstr>miliampere2</vt:lpstr>
      <vt:lpstr>milihenry2</vt:lpstr>
      <vt:lpstr>miliOhm2</vt:lpstr>
      <vt:lpstr>milisecond2</vt:lpstr>
      <vt:lpstr>milivolt2</vt:lpstr>
      <vt:lpstr>miliwatt2</vt:lpstr>
      <vt:lpstr>mocroS2</vt:lpstr>
      <vt:lpstr>mOhm</vt:lpstr>
      <vt:lpstr>ms</vt:lpstr>
      <vt:lpstr>Mstdcm2</vt:lpstr>
      <vt:lpstr>mV</vt:lpstr>
      <vt:lpstr>mW</vt:lpstr>
      <vt:lpstr>N_FFT2</vt:lpstr>
      <vt:lpstr>N_t_load2</vt:lpstr>
      <vt:lpstr>nanoC2</vt:lpstr>
      <vt:lpstr>nanoF2</vt:lpstr>
      <vt:lpstr>nanoH2</vt:lpstr>
      <vt:lpstr>nanos2</vt:lpstr>
      <vt:lpstr>nC</vt:lpstr>
      <vt:lpstr>nF</vt:lpstr>
      <vt:lpstr>Nps</vt:lpstr>
      <vt:lpstr>ns</vt:lpstr>
      <vt:lpstr>Nt_input</vt:lpstr>
      <vt:lpstr>Nt_load2</vt:lpstr>
      <vt:lpstr>ohm_second</vt:lpstr>
      <vt:lpstr>ohm_second0</vt:lpstr>
      <vt:lpstr>omega1_2</vt:lpstr>
      <vt:lpstr>omega2_2</vt:lpstr>
      <vt:lpstr>omega3_2</vt:lpstr>
      <vt:lpstr>omega4_2</vt:lpstr>
      <vt:lpstr>omega5_2</vt:lpstr>
      <vt:lpstr>omegap2</vt:lpstr>
      <vt:lpstr>omegapole0</vt:lpstr>
      <vt:lpstr>omegat2</vt:lpstr>
      <vt:lpstr>picoF</vt:lpstr>
      <vt:lpstr>picoF2</vt:lpstr>
      <vt:lpstr>Pout</vt:lpstr>
      <vt:lpstr>q_Rz_Cz_2</vt:lpstr>
      <vt:lpstr>Qe</vt:lpstr>
      <vt:lpstr>Qe_selected</vt:lpstr>
      <vt:lpstr>Qfactor2</vt:lpstr>
      <vt:lpstr>Qp_2</vt:lpstr>
      <vt:lpstr>QpoleL2</vt:lpstr>
      <vt:lpstr>ratio2</vt:lpstr>
      <vt:lpstr>Rc_2</vt:lpstr>
      <vt:lpstr>Re</vt:lpstr>
      <vt:lpstr>Re_fl</vt:lpstr>
      <vt:lpstr>Requiv2</vt:lpstr>
      <vt:lpstr>res_cap2</vt:lpstr>
      <vt:lpstr>RFB_2</vt:lpstr>
      <vt:lpstr>Rfeedforward2</vt:lpstr>
      <vt:lpstr>Rload_2</vt:lpstr>
      <vt:lpstr>rload2</vt:lpstr>
      <vt:lpstr>Rupper2</vt:lpstr>
      <vt:lpstr>Rvolt2</vt:lpstr>
      <vt:lpstr>Rzero2</vt:lpstr>
      <vt:lpstr>switchingf2</vt:lpstr>
      <vt:lpstr>t_load_2</vt:lpstr>
      <vt:lpstr>t_r_2</vt:lpstr>
      <vt:lpstr>th_2</vt:lpstr>
      <vt:lpstr>time_load2</vt:lpstr>
      <vt:lpstr>transient2</vt:lpstr>
      <vt:lpstr>TypeLookup</vt:lpstr>
      <vt:lpstr>uA</vt:lpstr>
      <vt:lpstr>uC</vt:lpstr>
      <vt:lpstr>uF</vt:lpstr>
      <vt:lpstr>uH</vt:lpstr>
      <vt:lpstr>us</vt:lpstr>
      <vt:lpstr>Vblk</vt:lpstr>
      <vt:lpstr>Vblk_hu</vt:lpstr>
      <vt:lpstr>Vblk_max</vt:lpstr>
      <vt:lpstr>Vcr</vt:lpstr>
      <vt:lpstr>Vdb</vt:lpstr>
      <vt:lpstr>Vfeed2</vt:lpstr>
      <vt:lpstr>Vinac</vt:lpstr>
      <vt:lpstr>Vinput2</vt:lpstr>
      <vt:lpstr>Vllc_cap</vt:lpstr>
      <vt:lpstr>Vloss</vt:lpstr>
      <vt:lpstr>Vo_set2</vt:lpstr>
      <vt:lpstr>Vout</vt:lpstr>
      <vt:lpstr>Vout_pp</vt:lpstr>
      <vt:lpstr>Voutput2</vt:lpstr>
      <vt:lpstr>Vq_LLC</vt:lpstr>
      <vt:lpstr>Xequiv2</vt:lpstr>
    </vt:vector>
  </TitlesOfParts>
  <Company>Texas Instruments Incorporated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Dinwoodie, Lisa</dc:creator>
  <cp:lastModifiedBy>전은빈</cp:lastModifiedBy>
  <dcterms:created xsi:type="dcterms:W3CDTF">2014-10-10T14:52:07Z</dcterms:created>
  <dcterms:modified xsi:type="dcterms:W3CDTF">2025-09-26T08:26:16Z</dcterms:modified>
</cp:coreProperties>
</file>